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glb" ContentType="model/gltf.binary"/>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externalLinks/externalLink1.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Records4.xml" ContentType="application/vnd.openxmlformats-officedocument.spreadsheetml.pivotCacheRecords+xml"/>
  <Override PartName="/xl/pivotCache/pivotCacheDefinition5.xml" ContentType="application/vnd.openxmlformats-officedocument.spreadsheetml.pivotCacheDefinition+xml"/>
  <Override PartName="/xl/pivotCache/pivotCacheRecords5.xml" ContentType="application/vnd.openxmlformats-officedocument.spreadsheetml.pivotCacheRecords+xml"/>
  <Override PartName="/xl/pivotCache/pivotCacheDefinition6.xml" ContentType="application/vnd.openxmlformats-officedocument.spreadsheetml.pivotCacheDefinition+xml"/>
  <Override PartName="/xl/pivotCache/pivotCacheRecords6.xml" ContentType="application/vnd.openxmlformats-officedocument.spreadsheetml.pivotCacheRecords+xml"/>
  <Override PartName="/xl/pivotCache/pivotCacheDefinition7.xml" ContentType="application/vnd.openxmlformats-officedocument.spreadsheetml.pivotCacheDefinition+xml"/>
  <Override PartName="/xl/pivotCache/pivotCacheRecords7.xml" ContentType="application/vnd.openxmlformats-officedocument.spreadsheetml.pivotCacheRecords+xml"/>
  <Override PartName="/xl/pivotCache/pivotCacheDefinition8.xml" ContentType="application/vnd.openxmlformats-officedocument.spreadsheetml.pivotCacheDefinition+xml"/>
  <Override PartName="/xl/pivotCache/pivotCacheRecords8.xml" ContentType="application/vnd.openxmlformats-officedocument.spreadsheetml.pivotCacheRecords+xml"/>
  <Override PartName="/xl/pivotCache/pivotCacheDefinition9.xml" ContentType="application/vnd.openxmlformats-officedocument.spreadsheetml.pivotCacheDefinition+xml"/>
  <Override PartName="/xl/pivotCache/pivotCacheRecords9.xml" ContentType="application/vnd.openxmlformats-officedocument.spreadsheetml.pivotCacheRecords+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pivotCache/pivotCacheDefinition22.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pivotCache/pivotCacheDefinition23.xml" ContentType="application/vnd.openxmlformats-officedocument.spreadsheetml.pivotCacheDefinition+xml"/>
  <Override PartName="/xl/pivotCache/pivotCacheDefinition24.xml" ContentType="application/vnd.openxmlformats-officedocument.spreadsheetml.pivotCacheDefinition+xml"/>
  <Override PartName="/xl/timelineCaches/timelineCache1.xml" ContentType="application/vnd.ms-excel.timelineCache+xml"/>
  <Override PartName="/xl/timelineCaches/timelineCache2.xml" ContentType="application/vnd.ms-excel.timelineCache+xml"/>
  <Override PartName="/xl/timelineCaches/timelineCache3.xml" ContentType="application/vnd.ms-excel.timelineCache+xml"/>
  <Override PartName="/xl/timelineCaches/timelineCache4.xml" ContentType="application/vnd.ms-excel.timelineCache+xml"/>
  <Override PartName="/xl/slicerCaches/slicerCache29.xml" ContentType="application/vnd.ms-excel.slicerCache+xml"/>
  <Override PartName="/xl/slicerCaches/slicerCache30.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slicers/slicer1.xml" ContentType="application/vnd.ms-excel.slicer+xml"/>
  <Override PartName="/xl/charts/chart1.xml" ContentType="application/vnd.openxmlformats-officedocument.drawingml.chart+xml"/>
  <Override PartName="/xl/charts/chart2.xml" ContentType="application/vnd.openxmlformats-officedocument.drawingml.chart+xml"/>
  <Override PartName="/xl/charts/chartEx1.xml" ContentType="application/vnd.ms-office.chartex+xml"/>
  <Override PartName="/xl/charts/style1.xml" ContentType="application/vnd.ms-office.chartstyle+xml"/>
  <Override PartName="/xl/charts/colors1.xml" ContentType="application/vnd.ms-office.chartcolorstyle+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charts/chart4.xml" ContentType="application/vnd.openxmlformats-officedocument.drawingml.chart+xml"/>
  <Override PartName="/xl/charts/style3.xml" ContentType="application/vnd.ms-office.chartstyle+xml"/>
  <Override PartName="/xl/charts/colors3.xml" ContentType="application/vnd.ms-office.chartcolorstyle+xml"/>
  <Override PartName="/xl/charts/chart5.xml" ContentType="application/vnd.openxmlformats-officedocument.drawingml.chart+xml"/>
  <Override PartName="/xl/charts/style4.xml" ContentType="application/vnd.ms-office.chartstyle+xml"/>
  <Override PartName="/xl/charts/colors4.xml" ContentType="application/vnd.ms-office.chartcolorsty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drawings/drawing3.xml" ContentType="application/vnd.openxmlformats-officedocument.drawing+xml"/>
  <Override PartName="/xl/slicers/slicer2.xml" ContentType="application/vnd.ms-excel.slicer+xml"/>
  <Override PartName="/xl/charts/chart6.xml" ContentType="application/vnd.openxmlformats-officedocument.drawingml.chart+xml"/>
  <Override PartName="/xl/charts/style5.xml" ContentType="application/vnd.ms-office.chartstyle+xml"/>
  <Override PartName="/xl/charts/colors5.xml" ContentType="application/vnd.ms-office.chartcolorstyle+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charts/chart9.xml" ContentType="application/vnd.openxmlformats-officedocument.drawingml.chart+xml"/>
  <Override PartName="/xl/charts/style8.xml" ContentType="application/vnd.ms-office.chartstyle+xml"/>
  <Override PartName="/xl/charts/colors8.xml" ContentType="application/vnd.ms-office.chartcolorstyle+xml"/>
  <Override PartName="/xl/pivotTables/pivotTable5.xml" ContentType="application/vnd.openxmlformats-officedocument.spreadsheetml.pivotTable+xml"/>
  <Override PartName="/xl/tables/table1.xml" ContentType="application/vnd.openxmlformats-officedocument.spreadsheetml.table+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tables/table2.xml" ContentType="application/vnd.openxmlformats-officedocument.spreadsheetml.table+xml"/>
  <Override PartName="/xl/slicers/slicer3.xml" ContentType="application/vnd.ms-excel.slicer+xml"/>
  <Override PartName="/xl/pivotTables/pivotTable6.xml" ContentType="application/vnd.openxmlformats-officedocument.spreadsheetml.pivotTable+xml"/>
  <Override PartName="/xl/drawings/drawing7.xml" ContentType="application/vnd.openxmlformats-officedocument.drawing+xml"/>
  <Override PartName="/xl/slicers/slicer4.xml" ContentType="application/vnd.ms-excel.slicer+xml"/>
  <Override PartName="/xl/charts/chart10.xml" ContentType="application/vnd.openxmlformats-officedocument.drawingml.chart+xml"/>
  <Override PartName="/xl/charts/style9.xml" ContentType="application/vnd.ms-office.chartstyle+xml"/>
  <Override PartName="/xl/charts/colors9.xml" ContentType="application/vnd.ms-office.chartcolorstyle+xml"/>
  <Override PartName="/xl/charts/chart11.xml" ContentType="application/vnd.openxmlformats-officedocument.drawingml.chart+xml"/>
  <Override PartName="/xl/charts/style10.xml" ContentType="application/vnd.ms-office.chartstyle+xml"/>
  <Override PartName="/xl/charts/colors10.xml" ContentType="application/vnd.ms-office.chartcolorstyle+xml"/>
  <Override PartName="/xl/pivotTables/pivotTable7.xml" ContentType="application/vnd.openxmlformats-officedocument.spreadsheetml.pivotTable+xml"/>
  <Override PartName="/xl/drawings/drawing8.xml" ContentType="application/vnd.openxmlformats-officedocument.drawing+xml"/>
  <Override PartName="/xl/slicers/slicer5.xml" ContentType="application/vnd.ms-excel.slicer+xml"/>
  <Override PartName="/xl/charts/chart12.xml" ContentType="application/vnd.openxmlformats-officedocument.drawingml.chart+xml"/>
  <Override PartName="/xl/charts/style11.xml" ContentType="application/vnd.ms-office.chartstyle+xml"/>
  <Override PartName="/xl/charts/colors11.xml" ContentType="application/vnd.ms-office.chartcolorstyle+xml"/>
  <Override PartName="/xl/charts/chart13.xml" ContentType="application/vnd.openxmlformats-officedocument.drawingml.chart+xml"/>
  <Override PartName="/xl/charts/style12.xml" ContentType="application/vnd.ms-office.chartstyle+xml"/>
  <Override PartName="/xl/charts/colors12.xml" ContentType="application/vnd.ms-office.chartcolorstyle+xml"/>
  <Override PartName="/xl/pivotTables/pivotTable8.xml" ContentType="application/vnd.openxmlformats-officedocument.spreadsheetml.pivotTable+xml"/>
  <Override PartName="/xl/drawings/drawing9.xml" ContentType="application/vnd.openxmlformats-officedocument.drawing+xml"/>
  <Override PartName="/xl/slicers/slicer6.xml" ContentType="application/vnd.ms-excel.slicer+xml"/>
  <Override PartName="/xl/charts/chart14.xml" ContentType="application/vnd.openxmlformats-officedocument.drawingml.chart+xml"/>
  <Override PartName="/xl/charts/style13.xml" ContentType="application/vnd.ms-office.chartstyle+xml"/>
  <Override PartName="/xl/charts/colors13.xml" ContentType="application/vnd.ms-office.chartcolorstyle+xml"/>
  <Override PartName="/xl/charts/chart15.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0.xml" ContentType="application/vnd.openxmlformats-officedocument.drawing+xml"/>
  <Override PartName="/xl/tables/table3.xml" ContentType="application/vnd.openxmlformats-officedocument.spreadsheetml.table+xml"/>
  <Override PartName="/xl/pivotTables/pivotTable9.xml" ContentType="application/vnd.openxmlformats-officedocument.spreadsheetml.pivotTable+xml"/>
  <Override PartName="/xl/pivotTables/pivotTable10.xml" ContentType="application/vnd.openxmlformats-officedocument.spreadsheetml.pivotTable+xml"/>
  <Override PartName="/xl/drawings/drawing11.xml" ContentType="application/vnd.openxmlformats-officedocument.drawing+xml"/>
  <Override PartName="/xl/slicers/slicer7.xml" ContentType="application/vnd.ms-excel.slicer+xml"/>
  <Override PartName="/xl/charts/chart16.xml" ContentType="application/vnd.openxmlformats-officedocument.drawingml.chart+xml"/>
  <Override PartName="/xl/charts/style15.xml" ContentType="application/vnd.ms-office.chartstyle+xml"/>
  <Override PartName="/xl/charts/colors15.xml" ContentType="application/vnd.ms-office.chartcolorstyle+xml"/>
  <Override PartName="/xl/charts/chartEx4.xml" ContentType="application/vnd.ms-office.chartex+xml"/>
  <Override PartName="/xl/charts/style16.xml" ContentType="application/vnd.ms-office.chartstyle+xml"/>
  <Override PartName="/xl/charts/colors16.xml" ContentType="application/vnd.ms-office.chartcolorstyle+xml"/>
  <Override PartName="/xl/pivotTables/pivotTable11.xml" ContentType="application/vnd.openxmlformats-officedocument.spreadsheetml.pivotTable+xml"/>
  <Override PartName="/xl/drawings/drawing12.xml" ContentType="application/vnd.openxmlformats-officedocument.drawing+xml"/>
  <Override PartName="/xl/tables/table4.xml" ContentType="application/vnd.openxmlformats-officedocument.spreadsheetml.tab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pivotTables/pivotTable12.xml" ContentType="application/vnd.openxmlformats-officedocument.spreadsheetml.pivotTable+xml"/>
  <Override PartName="/xl/drawings/drawing13.xml" ContentType="application/vnd.openxmlformats-officedocument.drawing+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14.xml" ContentType="application/vnd.openxmlformats-officedocument.drawing+xml"/>
  <Override PartName="/xl/tables/table5.xml" ContentType="application/vnd.openxmlformats-officedocument.spreadsheetml.table+xml"/>
  <Override PartName="/xl/slicers/slicer8.xml" ContentType="application/vnd.ms-excel.slicer+xml"/>
  <Override PartName="/xl/pivotTables/pivotTable13.xml" ContentType="application/vnd.openxmlformats-officedocument.spreadsheetml.pivotTable+xml"/>
  <Override PartName="/xl/pivotTables/pivotTable14.xml" ContentType="application/vnd.openxmlformats-officedocument.spreadsheetml.pivotTable+xml"/>
  <Override PartName="/xl/pivotTables/pivotTable15.xml" ContentType="application/vnd.openxmlformats-officedocument.spreadsheetml.pivotTable+xml"/>
  <Override PartName="/xl/drawings/drawing15.xml" ContentType="application/vnd.openxmlformats-officedocument.drawing+xml"/>
  <Override PartName="/xl/slicers/slicer9.xml" ContentType="application/vnd.ms-excel.slicer+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pivotTables/pivotTable16.xml" ContentType="application/vnd.openxmlformats-officedocument.spreadsheetml.pivotTable+xml"/>
  <Override PartName="/xl/pivotTables/pivotTable17.xml" ContentType="application/vnd.openxmlformats-officedocument.spreadsheetml.pivotTable+xml"/>
  <Override PartName="/xl/drawings/drawing16.xml" ContentType="application/vnd.openxmlformats-officedocument.drawing+xml"/>
  <Override PartName="/xl/slicers/slicer10.xml" ContentType="application/vnd.ms-excel.slicer+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17.xml" ContentType="application/vnd.openxmlformats-officedocument.drawing+xml"/>
  <Override PartName="/xl/tables/table6.xml" ContentType="application/vnd.openxmlformats-officedocument.spreadsheetml.table+xml"/>
  <Override PartName="/xl/drawings/drawing18.xml" ContentType="application/vnd.openxmlformats-officedocument.drawing+xml"/>
  <Override PartName="/xl/pivotTables/pivotTable18.xml" ContentType="application/vnd.openxmlformats-officedocument.spreadsheetml.pivotTable+xml"/>
  <Override PartName="/xl/drawings/drawing19.xml" ContentType="application/vnd.openxmlformats-officedocument.drawing+xml"/>
  <Override PartName="/xl/slicers/slicer11.xml" ContentType="application/vnd.ms-excel.slicer+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pivotTables/pivotTable19.xml" ContentType="application/vnd.openxmlformats-officedocument.spreadsheetml.pivotTable+xml"/>
  <Override PartName="/xl/drawings/drawing20.xml" ContentType="application/vnd.openxmlformats-officedocument.drawing+xml"/>
  <Override PartName="/xl/slicers/slicer12.xml" ContentType="application/vnd.ms-excel.slicer+xml"/>
  <Override PartName="/xl/timelines/timeline1.xml" ContentType="application/vnd.ms-excel.timelin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pivotTables/pivotTable20.xml" ContentType="application/vnd.openxmlformats-officedocument.spreadsheetml.pivotTable+xml"/>
  <Override PartName="/xl/pivotTables/pivotTable21.xml" ContentType="application/vnd.openxmlformats-officedocument.spreadsheetml.pivotTable+xml"/>
  <Override PartName="/xl/drawings/drawing21.xml" ContentType="application/vnd.openxmlformats-officedocument.drawing+xml"/>
  <Override PartName="/xl/slicers/slicer13.xml" ContentType="application/vnd.ms-excel.slicer+xml"/>
  <Override PartName="/xl/timelines/timeline2.xml" ContentType="application/vnd.ms-excel.timelin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pivotTables/pivotTable22.xml" ContentType="application/vnd.openxmlformats-officedocument.spreadsheetml.pivotTable+xml"/>
  <Override PartName="/xl/drawings/drawing22.xml" ContentType="application/vnd.openxmlformats-officedocument.drawing+xml"/>
  <Override PartName="/xl/slicers/slicer14.xml" ContentType="application/vnd.ms-excel.slicer+xml"/>
  <Override PartName="/xl/timelines/timeline3.xml" ContentType="application/vnd.ms-excel.timelin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23.xml" ContentType="application/vnd.openxmlformats-officedocument.drawing+xml"/>
  <Override PartName="/xl/tables/table7.xml" ContentType="application/vnd.openxmlformats-officedocument.spreadsheetml.table+xml"/>
  <Override PartName="/xl/tables/table8.xml" ContentType="application/vnd.openxmlformats-officedocument.spreadsheetml.table+xml"/>
  <Override PartName="/xl/pivotTables/pivotTable23.xml" ContentType="application/vnd.openxmlformats-officedocument.spreadsheetml.pivotTable+xml"/>
  <Override PartName="/xl/pivotTables/pivotTable24.xml" ContentType="application/vnd.openxmlformats-officedocument.spreadsheetml.pivotTable+xml"/>
  <Override PartName="/xl/drawings/drawing24.xml" ContentType="application/vnd.openxmlformats-officedocument.drawing+xml"/>
  <Override PartName="/xl/slicers/slicer15.xml" ContentType="application/vnd.ms-excel.slicer+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25.xml" ContentType="application/vnd.openxmlformats-officedocument.drawing+xml"/>
  <Override PartName="/xl/tables/table9.xml" ContentType="application/vnd.openxmlformats-officedocument.spreadsheetml.table+xml"/>
  <Override PartName="/xl/pivotTables/pivotTable25.xml" ContentType="application/vnd.openxmlformats-officedocument.spreadsheetml.pivotTable+xml"/>
  <Override PartName="/xl/drawings/drawing26.xml" ContentType="application/vnd.openxmlformats-officedocument.drawing+xml"/>
  <Override PartName="/xl/slicers/slicer16.xml" ContentType="application/vnd.ms-excel.slicer+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pivotTables/pivotTable26.xml" ContentType="application/vnd.openxmlformats-officedocument.spreadsheetml.pivotTable+xml"/>
  <Override PartName="/xl/pivotTables/pivotTable27.xml" ContentType="application/vnd.openxmlformats-officedocument.spreadsheetml.pivotTable+xml"/>
  <Override PartName="/xl/pivotTables/pivotTable28.xml" ContentType="application/vnd.openxmlformats-officedocument.spreadsheetml.pivotTable+xml"/>
  <Override PartName="/xl/drawings/drawing27.xml" ContentType="application/vnd.openxmlformats-officedocument.drawing+xml"/>
  <Override PartName="/xl/slicers/slicer17.xml" ContentType="application/vnd.ms-excel.slicer+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28.xml" ContentType="application/vnd.openxmlformats-officedocument.drawing+xml"/>
  <Override PartName="/xl/tables/table10.xml" ContentType="application/vnd.openxmlformats-officedocument.spreadsheetml.table+xml"/>
  <Override PartName="/xl/pivotTables/pivotTable29.xml" ContentType="application/vnd.openxmlformats-officedocument.spreadsheetml.pivotTable+xml"/>
  <Override PartName="/xl/drawings/drawing29.xml" ContentType="application/vnd.openxmlformats-officedocument.drawing+xml"/>
  <Override PartName="/xl/slicers/slicer18.xml" ContentType="application/vnd.ms-excel.slicer+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pivotTables/pivotTable30.xml" ContentType="application/vnd.openxmlformats-officedocument.spreadsheetml.pivotTable+xml"/>
  <Override PartName="/xl/drawings/drawing30.xml" ContentType="application/vnd.openxmlformats-officedocument.drawing+xml"/>
  <Override PartName="/xl/slicers/slicer19.xml" ContentType="application/vnd.ms-excel.slicer+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31.xml" ContentType="application/vnd.openxmlformats-officedocument.drawing+xml"/>
  <Override PartName="/xl/drawings/drawing32.xml" ContentType="application/vnd.openxmlformats-officedocument.drawing+xml"/>
  <Override PartName="/xl/tables/table11.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xl/charts/chartEx2.xml" ContentType="application/vnd.ms-office.chartex+xml"/>
  <Override PartName="/xl/charts/chartEx3.xml" ContentType="application/vnd.ms-office.chartex+xml"/>
  <Override PartName="/xl/charts/chartEx5.xml" ContentType="application/vnd.ms-office.chartex+xml"/>
  <Override PartName="/xl/charts/colors90.xml" ContentType="application/vnd.ms-office.chartcolorstyle+xml"/>
  <Override PartName="/xl/charts/style90.xml" ContentType="application/vnd.ms-office.chartstyle+xml"/>
  <Override PartName="/xl/charts/colors100.xml" ContentType="application/vnd.ms-office.chartcolorstyle+xml"/>
  <Override PartName="/xl/charts/style100.xml" ContentType="application/vnd.ms-office.chartstyle+xml"/>
  <Override PartName="/xl/charts/colors200.xml" ContentType="application/vnd.ms-office.chartcolorstyle+xml"/>
  <Override PartName="/xl/charts/style200.xml" ContentType="application/vnd.ms-office.chartstyl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502"/>
  <workbookPr defaultThemeVersion="166925"/>
  <mc:AlternateContent xmlns:mc="http://schemas.openxmlformats.org/markup-compatibility/2006">
    <mc:Choice Requires="x15">
      <x15ac:absPath xmlns:x15ac="http://schemas.microsoft.com/office/spreadsheetml/2010/11/ac" url="https://ichatspedu-my.sharepoint.com/personal/echan_24_ichat_sp_edu_sg/Documents/"/>
    </mc:Choice>
  </mc:AlternateContent>
  <xr:revisionPtr revIDLastSave="0" documentId="8_{A0601B37-36DA-4275-B754-FCB3F38FB2E9}" xr6:coauthVersionLast="47" xr6:coauthVersionMax="47" xr10:uidLastSave="{00000000-0000-0000-0000-000000000000}"/>
  <bookViews>
    <workbookView xWindow="-108" yWindow="-108" windowWidth="23256" windowHeight="12456" tabRatio="969" firstSheet="23" activeTab="23" xr2:uid="{1CF743B8-B901-49C7-9452-4F7A1446647D}"/>
  </bookViews>
  <sheets>
    <sheet name="Main Navigation" sheetId="37" r:id="rId1"/>
    <sheet name="Dashboard" sheetId="33" r:id="rId2"/>
    <sheet name="Sheet2" sheetId="58" state="hidden" r:id="rId3"/>
    <sheet name="dashboard stuff" sheetId="55" state="hidden" r:id="rId4"/>
    <sheet name="Gantt Chart" sheetId="46" r:id="rId5"/>
    <sheet name="RPA(Sheik)" sheetId="56" r:id="rId6"/>
    <sheet name=" Product(Emmanuel)" sheetId="1" r:id="rId7"/>
    <sheet name="Product Pivot3(Emmanuel)" sheetId="30" r:id="rId8"/>
    <sheet name="Product Pivot 2(Emmanuel)" sheetId="16" r:id="rId9"/>
    <sheet name="Product Pivot 1(Emmanuel)" sheetId="17" r:id="rId10"/>
    <sheet name="Supplier(Sheik)" sheetId="2" r:id="rId11"/>
    <sheet name="Supplier Pivot 1(Sheik)" sheetId="41" r:id="rId12"/>
    <sheet name="Supplier Pivot 2(Sheik)" sheetId="38" r:id="rId13"/>
    <sheet name="Supplier Pivot 3(Sheik)" sheetId="39" r:id="rId14"/>
    <sheet name="Employee (Elkan)" sheetId="3" r:id="rId15"/>
    <sheet name="Employee information" sheetId="28" r:id="rId16"/>
    <sheet name="Employee salary" sheetId="34" r:id="rId17"/>
    <sheet name="Customer_List (Kaeshea)" sheetId="49" r:id="rId18"/>
    <sheet name="Profile (Kaeshea)" sheetId="50" r:id="rId19"/>
    <sheet name="Membership by Outlet (Kaeshea)" sheetId="54" r:id="rId20"/>
    <sheet name="Customer Distribution (Kaeshea)" sheetId="51" r:id="rId21"/>
    <sheet name="Travel Distance (Kaeshea)" sheetId="52" r:id="rId22"/>
    <sheet name="Preferred Shopping Day(Kaeshea)" sheetId="53" r:id="rId23"/>
    <sheet name="Transaction (Wan Yu)" sheetId="5" r:id="rId24"/>
    <sheet name="Customer spending (Wan Yu)" sheetId="11" r:id="rId25"/>
    <sheet name="TransactionDetails (WY,Kae)" sheetId="6" r:id="rId26"/>
    <sheet name="Delivery Transactions (Kaeshea)" sheetId="47" r:id="rId27"/>
    <sheet name="Shipping habit(Wan Yu)" sheetId="19" r:id="rId28"/>
    <sheet name="Outlet(Sheik)" sheetId="7" r:id="rId29"/>
    <sheet name="Outlet Pivot 1(Sheik)" sheetId="12" r:id="rId30"/>
    <sheet name="Outlet Pivot 2(Sheik)" sheetId="14" r:id="rId31"/>
    <sheet name="Outlet Conclusion(Sheik)" sheetId="18" r:id="rId32"/>
    <sheet name="Reflections" sheetId="43" r:id="rId33"/>
  </sheets>
  <externalReferences>
    <externalReference r:id="rId34"/>
  </externalReferences>
  <definedNames>
    <definedName name="_xlchart.v1.0" hidden="1">'Supplier Pivot 1(Sheik)'!$B$23:$B$38</definedName>
    <definedName name="_xlchart.v1.1" hidden="1">'Supplier Pivot 1(Sheik)'!$C$23:$C$38</definedName>
    <definedName name="_xlchart.v1.2" hidden="1">'Supplier Pivot 1(Sheik)'!$B$23:$B$38</definedName>
    <definedName name="_xlchart.v1.3" hidden="1">'Supplier Pivot 1(Sheik)'!$C$23:$C$38</definedName>
    <definedName name="_xlchart.v5.12" hidden="1">'Supplier Pivot 2(Sheik)'!$B$25</definedName>
    <definedName name="_xlchart.v5.13" hidden="1">'Supplier Pivot 2(Sheik)'!$B$26:$B$28</definedName>
    <definedName name="_xlchart.v5.14" hidden="1">'Supplier Pivot 2(Sheik)'!$C$25</definedName>
    <definedName name="_xlchart.v5.15" hidden="1">'Supplier Pivot 2(Sheik)'!$C$26:$C$28</definedName>
    <definedName name="_xlchart.v5.2" hidden="1">' Product(Emmanuel)'!$Q$3</definedName>
    <definedName name="_xlchart.v5.3" hidden="1">' Product(Emmanuel)'!$Q$4:$Q$29</definedName>
    <definedName name="_xlchart.v5.4" hidden="1">' Product(Emmanuel)'!$R$3</definedName>
    <definedName name="_xlchart.v5.5" hidden="1">' Product(Emmanuel)'!$R$4:$R$29</definedName>
    <definedName name="_xlchart.v5.6" hidden="1">' Product(Emmanuel)'!$Q$31</definedName>
    <definedName name="_xlchart.v5.7" hidden="1">' Product(Emmanuel)'!$Q$32:$Q$47</definedName>
    <definedName name="_xlchart.v5.8" hidden="1">' Product(Emmanuel)'!$R$31</definedName>
    <definedName name="_xlchart.v5.9" hidden="1">' Product(Emmanuel)'!$R$32:$R$47</definedName>
    <definedName name="_xlcn.WorksheetConnection_GrocerySales.xlsxTable11" hidden="1">Product[]</definedName>
    <definedName name="_xlcn.WorksheetConnection_GrocerySales.xlsxTable121" hidden="1">Table12[]</definedName>
    <definedName name="_xlcn.WorksheetConnection_GrocerySales.xlsxTable21" hidden="1">Table2[]</definedName>
    <definedName name="_xlcn.WorksheetConnection_GrocerySales.xlsxTable31" hidden="1">Table3[]</definedName>
    <definedName name="_xlcn.WorksheetConnection_GrocerySales.xlsxTable41" hidden="1">Table4</definedName>
    <definedName name="_xlcn.WorksheetConnection_GrocerySales.xlsxTable51" hidden="1">Table5[]</definedName>
    <definedName name="_xlcn.WorksheetConnection_GrocerySales.xlsxTable61" hidden="1">Table6[]</definedName>
    <definedName name="_xlcn.WorksheetConnection_GrocerySales.xlsxTable71" hidden="1">Table7[]</definedName>
    <definedName name="_xlcn.WorksheetConnection_ImptKaesheaGrocery.xlsmTable22111" hidden="1">[1]!Table22[#Data]</definedName>
    <definedName name="_xlcn.WorksheetConnection_ImptKaesheaGrocery.xlsmTable2221" hidden="1">[1]!Table22[#Data]</definedName>
    <definedName name="_xlcn.WorksheetConnection_ImptKaesheaGrocery.xlsmTable2231" hidden="1">[1]!Table22[#Data]</definedName>
    <definedName name="_xlcn.WorksheetConnection_ProductEmmanuelAN1" hidden="1">' Product(Emmanuel)'!$B:$O</definedName>
    <definedName name="CategoryList">_xlfn.UNIQUE(Product[Category])</definedName>
    <definedName name="listcategory">' Product(Emmanuel)'!$Q$61:$Q$68</definedName>
    <definedName name="NativeTimeline_Date_Joined">#N/A</definedName>
    <definedName name="NativeTimeline_Date_Joined1">#N/A</definedName>
    <definedName name="Slicer_Category">#N/A</definedName>
    <definedName name="Slicer_Country_of_Origin">#N/A</definedName>
    <definedName name="Slicer_Country_of_Origin1">#N/A</definedName>
    <definedName name="Slicer_Delivery_method">#N/A</definedName>
    <definedName name="Slicer_Delivery_method1">#N/A</definedName>
    <definedName name="Slicer_Dept">#N/A</definedName>
    <definedName name="Slicer_Dept1">#N/A</definedName>
    <definedName name="Slicer_EmployeeID">#N/A</definedName>
    <definedName name="Slicer_Location">#N/A</definedName>
    <definedName name="Slicer_Membership_Tier">#N/A</definedName>
    <definedName name="Slicer_Membership_Tier1">#N/A</definedName>
    <definedName name="Slicer_Membership_Tier2">#N/A</definedName>
    <definedName name="Slicer_Membership_Tier3">#N/A</definedName>
    <definedName name="Slicer_Membership_Tier4">#N/A</definedName>
    <definedName name="Slicer_Nearest_Outlet_Choice">#N/A</definedName>
    <definedName name="Slicer_Nearest_Outlet_Choice1">#N/A</definedName>
    <definedName name="Slicer_OutletID">#N/A</definedName>
    <definedName name="Slicer_Preferred_Shopping_Day">#N/A</definedName>
    <definedName name="Slicer_Preferred_Shopping_Day1">#N/A</definedName>
    <definedName name="Slicer_Preferred_Shopping_Day2">#N/A</definedName>
    <definedName name="Slicer_Qualifications">#N/A</definedName>
    <definedName name="Slicer_Rank_of_Order_Count">#N/A</definedName>
    <definedName name="Slicer_Region">#N/A</definedName>
    <definedName name="Slicer_Region1">#N/A</definedName>
    <definedName name="Slicer_ShipmentMode">#N/A</definedName>
    <definedName name="Slicer_Stock_Holding__Status">#N/A</definedName>
    <definedName name="Slicer_Supplier_Country">#N/A</definedName>
    <definedName name="Slicer_Supplier_ID">#N/A</definedName>
    <definedName name="Slicer_Supplier_ID1">#N/A</definedName>
    <definedName name="Slicer_SupplierType">#N/A</definedName>
    <definedName name="Timeline_Date_Joined1">#N/A</definedName>
    <definedName name="Timeline_Date_Joined3">#N/A</definedName>
  </definedNames>
  <calcPr calcId="191028"/>
  <pivotCaches>
    <pivotCache cacheId="206" r:id="rId35"/>
    <pivotCache cacheId="207" r:id="rId36"/>
    <pivotCache cacheId="208" r:id="rId37"/>
    <pivotCache cacheId="209" r:id="rId38"/>
    <pivotCache cacheId="210" r:id="rId39"/>
    <pivotCache cacheId="211" r:id="rId40"/>
    <pivotCache cacheId="212" r:id="rId41"/>
    <pivotCache cacheId="213" r:id="rId42"/>
    <pivotCache cacheId="214" r:id="rId43"/>
    <pivotCache cacheId="215" r:id="rId44"/>
    <pivotCache cacheId="216" r:id="rId45"/>
    <pivotCache cacheId="217" r:id="rId46"/>
    <pivotCache cacheId="218" r:id="rId47"/>
    <pivotCache cacheId="219" r:id="rId48"/>
    <pivotCache cacheId="220" r:id="rId49"/>
    <pivotCache cacheId="221" r:id="rId50"/>
    <pivotCache cacheId="222" r:id="rId51"/>
  </pivotCaches>
  <extLst>
    <ext xmlns:x14="http://schemas.microsoft.com/office/spreadsheetml/2009/9/main" uri="{876F7934-8845-4945-9796-88D515C7AA90}">
      <x14:pivotCaches>
        <pivotCache cacheId="223" r:id="rId52"/>
        <pivotCache cacheId="224" r:id="rId53"/>
        <pivotCache cacheId="225" r:id="rId54"/>
        <pivotCache cacheId="226" r:id="rId55"/>
        <pivotCache cacheId="227" r:id="rId56"/>
      </x14:pivotCaches>
    </ext>
    <ext xmlns:x14="http://schemas.microsoft.com/office/spreadsheetml/2009/9/main" uri="{BBE1A952-AA13-448e-AADC-164F8A28A991}">
      <x14:slicerCaches>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 r:id="rId69"/>
        <x14:slicerCache r:id="rId70"/>
        <x14:slicerCache r:id="rId71"/>
        <x14:slicerCache r:id="rId72"/>
        <x14:slicerCache r:id="rId73"/>
        <x14:slicerCache r:id="rId74"/>
        <x14:slicerCache r:id="rId75"/>
        <x14:slicerCache r:id="rId76"/>
        <x14:slicerCache r:id="rId77"/>
        <x14:slicerCache r:id="rId78"/>
        <x14:slicerCache r:id="rId79"/>
        <x14:slicerCache r:id="rId80"/>
        <x14:slicerCache r:id="rId81"/>
        <x14:slicerCache r:id="rId82"/>
        <x14:slicerCache r:id="rId83"/>
        <x14:slicerCache r:id="rId84"/>
      </x14:slicerCaches>
    </ext>
    <ext xmlns:x14="http://schemas.microsoft.com/office/spreadsheetml/2009/9/main" uri="{79F54976-1DA5-4618-B147-4CDE4B953A38}">
      <x14:workbookPr/>
    </ext>
    <ext xmlns:x15="http://schemas.microsoft.com/office/spreadsheetml/2010/11/main" uri="{A2CB5862-8E78-49c6-8D9D-AF26E26ADB89}">
      <x15:timelineCachePivotCaches>
        <pivotCache cacheId="228" r:id="rId85"/>
        <pivotCache cacheId="229" r:id="rId86"/>
      </x15:timelineCachePivotCaches>
    </ext>
    <ext xmlns:x15="http://schemas.microsoft.com/office/spreadsheetml/2010/11/main" uri="{D0CA8CA8-9F24-4464-BF8E-62219DCF47F9}">
      <x15:timelineCacheRefs>
        <x15:timelineCacheRef r:id="rId87"/>
        <x15:timelineCacheRef r:id="rId88"/>
        <x15:timelineCacheRef r:id="rId89"/>
        <x15:timelineCacheRef r:id="rId90"/>
      </x15:timelineCacheRefs>
    </ext>
    <ext xmlns:x15="http://schemas.microsoft.com/office/spreadsheetml/2010/11/main" uri="{46BE6895-7355-4a93-B00E-2C351335B9C9}">
      <x15:slicerCaches xmlns:x14="http://schemas.microsoft.com/office/spreadsheetml/2009/9/main">
        <x14:slicerCache r:id="rId91"/>
        <x14:slicerCache r:id="rId92"/>
      </x15:slicerCaches>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Table22-dc2d6786-17b2-46f4-bdd0-ed9affe8e8cc" name="Table223" connection="WorksheetConnection_Impt Kaeshea Grocery.xlsm!Table223"/>
          <x15:modelTable id="Table22-8f630cd3-3ef7-4225-8232-c56e24b10872" name="Table222" connection="WorksheetConnection_Impt Kaeshea Grocery.xlsm!Table222"/>
          <x15:modelTable id="Table221-a45eaf28-bacc-46d0-8d4f-49c5e34806c7" name="Table2211" connection="WorksheetConnection_Impt Kaeshea Grocery.xlsm!Table2211"/>
          <x15:modelTable id="Table7" name="Outlet" connection="WorksheetConnection_Grocery Sales.xlsx!Table7"/>
          <x15:modelTable id="Table6" name="TransactionDetails" connection="WorksheetConnection_Grocery Sales.xlsx!Table6"/>
          <x15:modelTable id="Table5" name="Transaction" connection="WorksheetConnection_Grocery Sales.xlsx!Table5"/>
          <x15:modelTable id="Table4" name="Customer" connection="WorksheetConnection_Grocery Sales.xlsx!Table4"/>
          <x15:modelTable id="Table3" name="Employee" connection="WorksheetConnection_Grocery Sales.xlsx!Table3"/>
          <x15:modelTable id="Table2" name="Supplier" connection="WorksheetConnection_Grocery Sales.xlsx!Table2"/>
          <x15:modelTable id="Table12" name="Table12" connection="WorksheetConnection_Grocery Sales.xlsx!Table12"/>
          <x15:modelTable id="Table1" name="Product" connection="WorksheetConnection_Grocery Sales.xlsx!Table1"/>
          <x15:modelTable id="Range" name="Range" connection="WorksheetConnection_ Product(Emmanuel)!$A:$N"/>
        </x15:modelTables>
        <x15:modelRelationships>
          <x15:modelRelationship fromTable="Product" fromColumn="Supplier ID" toTable="Supplier" toColumn="SupplierID"/>
          <x15:modelRelationship fromTable="Employee" fromColumn="OutletID" toTable="Outlet" toColumn="OutletID"/>
          <x15:modelRelationship fromTable="Transaction" fromColumn="CustomerID" toTable="Customer" toColumn="CustomerID"/>
          <x15:modelRelationship fromTable="Transaction" fromColumn="EmployeeID" toTable="Employee" toColumn="EmployeeID"/>
          <x15:modelRelationship fromTable="TransactionDetails" fromColumn="Order ID" toTable="Transaction" toColumn="OrderID"/>
          <x15:modelRelationship fromTable="TransactionDetails" fromColumn="Product ID" toTable="Product" toColumn="Product ID"/>
          <x15:modelRelationship fromTable="Table223" fromColumn="Nearest Outlet Choice" toTable="Outlet" toColumn="Location"/>
          <x15:modelRelationship fromTable="Table12" fromColumn="Location" toTable="Outlet" toColumn="Location"/>
        </x15:modelRelationship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T85" i="1" l="1"/>
  <c r="S64" i="1" a="1"/>
  <c r="S64" i="1" s="1"/>
  <c r="R4" i="1"/>
  <c r="H2" i="7"/>
  <c r="H3" i="7"/>
  <c r="H4" i="7"/>
  <c r="H5" i="7"/>
  <c r="H6" i="7"/>
  <c r="N6" i="5"/>
  <c r="N7" i="5"/>
  <c r="N8" i="5"/>
  <c r="N9" i="5"/>
  <c r="N10" i="5"/>
  <c r="N11" i="5"/>
  <c r="N12" i="5"/>
  <c r="N13" i="5"/>
  <c r="N14" i="5"/>
  <c r="N15" i="5"/>
  <c r="N16" i="5"/>
  <c r="N17" i="5"/>
  <c r="N18" i="5"/>
  <c r="N19" i="5"/>
  <c r="N20" i="5"/>
  <c r="N21" i="5"/>
  <c r="N22" i="5"/>
  <c r="N23" i="5"/>
  <c r="N24" i="5"/>
  <c r="N25" i="5"/>
  <c r="N26" i="5"/>
  <c r="N27" i="5"/>
  <c r="N28" i="5"/>
  <c r="N29" i="5"/>
  <c r="N30" i="5"/>
  <c r="N31" i="5"/>
  <c r="N32" i="5"/>
  <c r="N33" i="5"/>
  <c r="N34" i="5"/>
  <c r="N35" i="5"/>
  <c r="N36" i="5"/>
  <c r="N37" i="5"/>
  <c r="N38" i="5"/>
  <c r="N39" i="5"/>
  <c r="N40" i="5"/>
  <c r="N41" i="5"/>
  <c r="N42" i="5"/>
  <c r="N43" i="5"/>
  <c r="N44" i="5"/>
  <c r="N45" i="5"/>
  <c r="N46" i="5"/>
  <c r="N47" i="5"/>
  <c r="N48" i="5"/>
  <c r="N49" i="5"/>
  <c r="N50" i="5"/>
  <c r="N51" i="5"/>
  <c r="N52" i="5"/>
  <c r="N53" i="5"/>
  <c r="N54" i="5"/>
  <c r="N55" i="5"/>
  <c r="N56" i="5"/>
  <c r="N57" i="5"/>
  <c r="N58" i="5"/>
  <c r="N59" i="5"/>
  <c r="N60" i="5"/>
  <c r="N61" i="5"/>
  <c r="N62" i="5"/>
  <c r="N63" i="5"/>
  <c r="N64" i="5"/>
  <c r="N65" i="5"/>
  <c r="N66" i="5"/>
  <c r="N67" i="5"/>
  <c r="N68" i="5"/>
  <c r="N69" i="5"/>
  <c r="N70" i="5"/>
  <c r="N71" i="5"/>
  <c r="N72" i="5"/>
  <c r="N73" i="5"/>
  <c r="N74" i="5"/>
  <c r="N75" i="5"/>
  <c r="N76" i="5"/>
  <c r="N77" i="5"/>
  <c r="N78" i="5"/>
  <c r="N79" i="5"/>
  <c r="N80" i="5"/>
  <c r="N81" i="5"/>
  <c r="N82" i="5"/>
  <c r="N83" i="5"/>
  <c r="N84" i="5"/>
  <c r="N85" i="5"/>
  <c r="N86" i="5"/>
  <c r="N87" i="5"/>
  <c r="N88" i="5"/>
  <c r="N89" i="5"/>
  <c r="N90" i="5"/>
  <c r="N91" i="5"/>
  <c r="N92" i="5"/>
  <c r="N93" i="5"/>
  <c r="N5" i="5"/>
  <c r="G2" i="7" a="1"/>
  <c r="G2" i="7" s="1"/>
  <c r="G3" i="7" a="1"/>
  <c r="G3" i="7" s="1"/>
  <c r="G4" i="7" a="1"/>
  <c r="G4" i="7" s="1"/>
  <c r="G5" i="7" a="1"/>
  <c r="G5" i="7" s="1"/>
  <c r="G6" i="7" a="1"/>
  <c r="G6" i="7" s="1"/>
  <c r="E15" i="3" l="1"/>
  <c r="G15" i="3"/>
  <c r="C28" i="38"/>
  <c r="B28" i="38" s="1"/>
  <c r="C27" i="38"/>
  <c r="B27" i="38" s="1"/>
  <c r="C26" i="38"/>
  <c r="B26" i="38" s="1"/>
  <c r="C7" i="50"/>
  <c r="C6" i="50"/>
  <c r="C5" i="50"/>
  <c r="C4" i="50"/>
  <c r="D4" i="51"/>
  <c r="D5" i="51"/>
  <c r="D6" i="51"/>
  <c r="D7" i="51"/>
  <c r="D8" i="51"/>
  <c r="C2" i="50"/>
  <c r="C3" i="50"/>
  <c r="H2" i="49"/>
  <c r="L2" i="49"/>
  <c r="M2" i="49" s="1"/>
  <c r="H3" i="49"/>
  <c r="L3" i="49"/>
  <c r="M3" i="49" s="1"/>
  <c r="H4" i="49"/>
  <c r="L4" i="49"/>
  <c r="M4" i="49" s="1"/>
  <c r="H5" i="49"/>
  <c r="L5" i="49"/>
  <c r="M5" i="49" s="1"/>
  <c r="H6" i="49"/>
  <c r="L6" i="49"/>
  <c r="M6" i="49" s="1"/>
  <c r="H7" i="49"/>
  <c r="L7" i="49"/>
  <c r="M7" i="49" s="1"/>
  <c r="H8" i="49"/>
  <c r="L8" i="49"/>
  <c r="M8" i="49" s="1"/>
  <c r="H9" i="49"/>
  <c r="L9" i="49"/>
  <c r="M9" i="49" s="1"/>
  <c r="H10" i="49"/>
  <c r="L10" i="49"/>
  <c r="M10" i="49" s="1"/>
  <c r="H11" i="49"/>
  <c r="L11" i="49"/>
  <c r="M11" i="49" s="1"/>
  <c r="H12" i="49"/>
  <c r="L12" i="49"/>
  <c r="M12" i="49" s="1"/>
  <c r="H13" i="49"/>
  <c r="L13" i="49"/>
  <c r="M13" i="49" s="1"/>
  <c r="H14" i="49"/>
  <c r="L14" i="49"/>
  <c r="M14" i="49" s="1"/>
  <c r="H15" i="49"/>
  <c r="L15" i="49"/>
  <c r="M15" i="49" s="1"/>
  <c r="H16" i="49"/>
  <c r="L16" i="49"/>
  <c r="M16" i="49" s="1"/>
  <c r="H17" i="49"/>
  <c r="L17" i="49"/>
  <c r="M17" i="49" s="1"/>
  <c r="H18" i="49"/>
  <c r="L18" i="49"/>
  <c r="M18" i="49" s="1"/>
  <c r="H19" i="49"/>
  <c r="L19" i="49"/>
  <c r="M19" i="49" s="1"/>
  <c r="H20" i="49"/>
  <c r="L20" i="49"/>
  <c r="M20" i="49" s="1"/>
  <c r="H21" i="49"/>
  <c r="L21" i="49"/>
  <c r="M21" i="49" s="1"/>
  <c r="H22" i="49"/>
  <c r="L22" i="49"/>
  <c r="M22" i="49" s="1"/>
  <c r="H23" i="49"/>
  <c r="L23" i="49"/>
  <c r="M23" i="49" s="1"/>
  <c r="H24" i="49"/>
  <c r="L24" i="49"/>
  <c r="M24" i="49" s="1"/>
  <c r="H25" i="49"/>
  <c r="L25" i="49"/>
  <c r="M25" i="49" s="1"/>
  <c r="H26" i="49"/>
  <c r="L26" i="49"/>
  <c r="M26" i="49" s="1"/>
  <c r="H27" i="49"/>
  <c r="L27" i="49"/>
  <c r="M27" i="49" s="1"/>
  <c r="H28" i="49"/>
  <c r="L28" i="49"/>
  <c r="M28" i="49" s="1"/>
  <c r="H29" i="49"/>
  <c r="L29" i="49"/>
  <c r="M29" i="49" s="1"/>
  <c r="H30" i="49"/>
  <c r="L30" i="49"/>
  <c r="M30" i="49" s="1"/>
  <c r="H31" i="49"/>
  <c r="L31" i="49"/>
  <c r="M31" i="49" s="1"/>
  <c r="H32" i="49"/>
  <c r="L32" i="49"/>
  <c r="M32" i="49" s="1"/>
  <c r="H33" i="49"/>
  <c r="L33" i="49"/>
  <c r="M33" i="49" s="1"/>
  <c r="H34" i="49"/>
  <c r="L34" i="49"/>
  <c r="M34" i="49" s="1"/>
  <c r="H35" i="49"/>
  <c r="L35" i="49"/>
  <c r="M35" i="49" s="1"/>
  <c r="H36" i="49"/>
  <c r="L36" i="49"/>
  <c r="M36" i="49" s="1"/>
  <c r="H37" i="49"/>
  <c r="L37" i="49"/>
  <c r="M37" i="49" s="1"/>
  <c r="H38" i="49"/>
  <c r="L38" i="49"/>
  <c r="M38" i="49" s="1"/>
  <c r="H39" i="49"/>
  <c r="L39" i="49"/>
  <c r="M39" i="49" s="1"/>
  <c r="H40" i="49"/>
  <c r="L40" i="49"/>
  <c r="M40" i="49" s="1"/>
  <c r="H41" i="49"/>
  <c r="L41" i="49"/>
  <c r="M41" i="49" s="1"/>
  <c r="H42" i="49"/>
  <c r="L42" i="49"/>
  <c r="M42" i="49" s="1"/>
  <c r="H43" i="49"/>
  <c r="L43" i="49"/>
  <c r="M43" i="49" s="1"/>
  <c r="H44" i="49"/>
  <c r="L44" i="49"/>
  <c r="M44" i="49" s="1"/>
  <c r="H45" i="49"/>
  <c r="L45" i="49"/>
  <c r="M45" i="49" s="1"/>
  <c r="H46" i="49"/>
  <c r="L46" i="49"/>
  <c r="M46" i="49" s="1"/>
  <c r="H47" i="49"/>
  <c r="L47" i="49"/>
  <c r="M47" i="49" s="1"/>
  <c r="H48" i="49"/>
  <c r="L48" i="49"/>
  <c r="M48" i="49" s="1"/>
  <c r="H49" i="49"/>
  <c r="L49" i="49"/>
  <c r="M49" i="49" s="1"/>
  <c r="H50" i="49"/>
  <c r="L50" i="49"/>
  <c r="M50" i="49" s="1"/>
  <c r="H51" i="49"/>
  <c r="L51" i="49"/>
  <c r="M51" i="49" s="1"/>
  <c r="H52" i="49"/>
  <c r="L52" i="49"/>
  <c r="M52" i="49" s="1"/>
  <c r="H53" i="49"/>
  <c r="L53" i="49"/>
  <c r="M53" i="49" s="1"/>
  <c r="H54" i="49"/>
  <c r="L54" i="49"/>
  <c r="M54" i="49" s="1"/>
  <c r="H55" i="49"/>
  <c r="L55" i="49"/>
  <c r="M55" i="49" s="1"/>
  <c r="H56" i="49"/>
  <c r="L56" i="49"/>
  <c r="M56" i="49" s="1"/>
  <c r="H57" i="49"/>
  <c r="L57" i="49"/>
  <c r="M57" i="49" s="1"/>
  <c r="H58" i="49"/>
  <c r="L58" i="49"/>
  <c r="M58" i="49" s="1"/>
  <c r="H59" i="49"/>
  <c r="L59" i="49"/>
  <c r="M59" i="49" s="1"/>
  <c r="H60" i="49"/>
  <c r="L60" i="49"/>
  <c r="M60" i="49" s="1"/>
  <c r="H61" i="49"/>
  <c r="L61" i="49"/>
  <c r="M61" i="49" s="1"/>
  <c r="H62" i="49"/>
  <c r="L62" i="49"/>
  <c r="M62" i="49" s="1"/>
  <c r="H63" i="49"/>
  <c r="L63" i="49"/>
  <c r="M63" i="49" s="1"/>
  <c r="H64" i="49"/>
  <c r="L64" i="49"/>
  <c r="M64" i="49" s="1"/>
  <c r="H65" i="49"/>
  <c r="L65" i="49"/>
  <c r="M65" i="49" s="1"/>
  <c r="H66" i="49"/>
  <c r="L66" i="49"/>
  <c r="M66" i="49" s="1"/>
  <c r="H67" i="49"/>
  <c r="L67" i="49"/>
  <c r="M67" i="49" s="1"/>
  <c r="H68" i="49"/>
  <c r="L68" i="49"/>
  <c r="M68" i="49" s="1"/>
  <c r="H69" i="49"/>
  <c r="L69" i="49"/>
  <c r="M69" i="49" s="1"/>
  <c r="H70" i="49"/>
  <c r="L70" i="49"/>
  <c r="M70" i="49" s="1"/>
  <c r="H71" i="49"/>
  <c r="L71" i="49"/>
  <c r="M71" i="49" s="1"/>
  <c r="H72" i="49"/>
  <c r="L72" i="49"/>
  <c r="M72" i="49" s="1"/>
  <c r="H73" i="49"/>
  <c r="L73" i="49"/>
  <c r="M73" i="49" s="1"/>
  <c r="H74" i="49"/>
  <c r="L74" i="49"/>
  <c r="M74" i="49" s="1"/>
  <c r="H75" i="49"/>
  <c r="L75" i="49"/>
  <c r="M75" i="49" s="1"/>
  <c r="H76" i="49"/>
  <c r="L76" i="49"/>
  <c r="M76" i="49" s="1"/>
  <c r="H77" i="49"/>
  <c r="L77" i="49"/>
  <c r="M77" i="49" s="1"/>
  <c r="H78" i="49"/>
  <c r="L78" i="49"/>
  <c r="M78" i="49" s="1"/>
  <c r="H79" i="49"/>
  <c r="L79" i="49"/>
  <c r="M79" i="49" s="1"/>
  <c r="H80" i="49"/>
  <c r="L80" i="49"/>
  <c r="M80" i="49" s="1"/>
  <c r="H81" i="49"/>
  <c r="L81" i="49"/>
  <c r="M81" i="49" s="1"/>
  <c r="H82" i="49"/>
  <c r="L82" i="49"/>
  <c r="M82" i="49" s="1"/>
  <c r="H83" i="49"/>
  <c r="L83" i="49"/>
  <c r="M83" i="49" s="1"/>
  <c r="H84" i="49"/>
  <c r="L84" i="49"/>
  <c r="M84" i="49" s="1"/>
  <c r="H85" i="49"/>
  <c r="L85" i="49"/>
  <c r="M85" i="49" s="1"/>
  <c r="H86" i="49"/>
  <c r="L86" i="49"/>
  <c r="M86" i="49" s="1"/>
  <c r="H87" i="49"/>
  <c r="L87" i="49"/>
  <c r="M87" i="49" s="1"/>
  <c r="H88" i="49"/>
  <c r="L88" i="49"/>
  <c r="M88" i="49" s="1"/>
  <c r="H89" i="49"/>
  <c r="L89" i="49"/>
  <c r="M89" i="49" s="1"/>
  <c r="H90" i="49"/>
  <c r="L90" i="49"/>
  <c r="M90" i="49" s="1"/>
  <c r="K2" i="2"/>
  <c r="J2" i="2"/>
  <c r="D2" i="2"/>
  <c r="I2" i="2"/>
  <c r="G6" i="2"/>
  <c r="D3" i="2"/>
  <c r="D4" i="2"/>
  <c r="D5" i="2"/>
  <c r="D6" i="2"/>
  <c r="D7" i="2"/>
  <c r="D8" i="2"/>
  <c r="D9" i="2"/>
  <c r="D10" i="2"/>
  <c r="D11" i="2"/>
  <c r="D12" i="2"/>
  <c r="D13" i="2"/>
  <c r="D14" i="2"/>
  <c r="D15" i="2"/>
  <c r="D16" i="2"/>
  <c r="D17" i="2"/>
  <c r="D18" i="2"/>
  <c r="D19" i="2"/>
  <c r="D20" i="2"/>
  <c r="D21" i="2"/>
  <c r="D22" i="2"/>
  <c r="D23" i="2"/>
  <c r="D24" i="2"/>
  <c r="D25" i="2"/>
  <c r="D26" i="2"/>
  <c r="D27" i="2"/>
  <c r="D28" i="2"/>
  <c r="D29" i="2"/>
  <c r="D30" i="2"/>
  <c r="J3" i="2"/>
  <c r="J4" i="2"/>
  <c r="J5" i="2"/>
  <c r="J6" i="2"/>
  <c r="J7" i="2"/>
  <c r="J8" i="2"/>
  <c r="J9" i="2"/>
  <c r="J10" i="2"/>
  <c r="J11" i="2"/>
  <c r="J12" i="2"/>
  <c r="J13" i="2"/>
  <c r="J14" i="2"/>
  <c r="J15" i="2"/>
  <c r="J16" i="2"/>
  <c r="J17" i="2"/>
  <c r="J18" i="2"/>
  <c r="J19" i="2"/>
  <c r="J20" i="2"/>
  <c r="J21" i="2"/>
  <c r="J22" i="2"/>
  <c r="J23" i="2"/>
  <c r="J24" i="2"/>
  <c r="J25" i="2"/>
  <c r="J26" i="2"/>
  <c r="J27" i="2"/>
  <c r="J28" i="2"/>
  <c r="J29" i="2"/>
  <c r="J30" i="2"/>
  <c r="G2" i="2"/>
  <c r="G3" i="2"/>
  <c r="O2" i="3"/>
  <c r="O3" i="3"/>
  <c r="O4" i="3"/>
  <c r="O5" i="3"/>
  <c r="O6" i="3"/>
  <c r="O7" i="3"/>
  <c r="O8" i="3"/>
  <c r="O9" i="3"/>
  <c r="O10" i="3"/>
  <c r="O11" i="3"/>
  <c r="O12" i="3"/>
  <c r="O13" i="3"/>
  <c r="O14" i="3"/>
  <c r="O15" i="3"/>
  <c r="O16" i="3"/>
  <c r="O17" i="3"/>
  <c r="O18" i="3"/>
  <c r="O19" i="3"/>
  <c r="O20" i="3"/>
  <c r="O21" i="3"/>
  <c r="E2" i="3"/>
  <c r="E3" i="3"/>
  <c r="E4" i="3"/>
  <c r="E5" i="3"/>
  <c r="E6" i="3"/>
  <c r="E7" i="3"/>
  <c r="E8" i="3"/>
  <c r="E9" i="3"/>
  <c r="E10" i="3"/>
  <c r="E11" i="3"/>
  <c r="E12" i="3"/>
  <c r="E13" i="3"/>
  <c r="E14" i="3"/>
  <c r="E16" i="3"/>
  <c r="E17" i="3"/>
  <c r="E18" i="3"/>
  <c r="E19" i="3"/>
  <c r="E20" i="3"/>
  <c r="E21" i="3"/>
  <c r="G2" i="3"/>
  <c r="G3" i="3"/>
  <c r="G4" i="3"/>
  <c r="G5" i="3"/>
  <c r="G6" i="3"/>
  <c r="G7" i="3"/>
  <c r="G8" i="3"/>
  <c r="G9" i="3"/>
  <c r="G10" i="3"/>
  <c r="G11" i="3"/>
  <c r="G12" i="3"/>
  <c r="G13" i="3"/>
  <c r="G14" i="3"/>
  <c r="G16" i="3"/>
  <c r="G17" i="3"/>
  <c r="G18" i="3"/>
  <c r="G19" i="3"/>
  <c r="G20" i="3"/>
  <c r="G21" i="3"/>
  <c r="K9" i="2"/>
  <c r="L36" i="6"/>
  <c r="L2" i="6"/>
  <c r="L3" i="6"/>
  <c r="L4" i="6"/>
  <c r="L5" i="6"/>
  <c r="L6" i="6"/>
  <c r="L7" i="6"/>
  <c r="L8" i="6"/>
  <c r="L9" i="6"/>
  <c r="L10" i="6"/>
  <c r="L11" i="6"/>
  <c r="L12" i="6"/>
  <c r="L13" i="6"/>
  <c r="L14" i="6"/>
  <c r="L15" i="6"/>
  <c r="L16" i="6"/>
  <c r="L17" i="6"/>
  <c r="L18" i="6"/>
  <c r="L19" i="6"/>
  <c r="L20" i="6"/>
  <c r="L21" i="6"/>
  <c r="L22" i="6"/>
  <c r="L23" i="6"/>
  <c r="L24" i="6"/>
  <c r="L25" i="6"/>
  <c r="L26" i="6"/>
  <c r="L27" i="6"/>
  <c r="L28" i="6"/>
  <c r="L29" i="6"/>
  <c r="L30" i="6"/>
  <c r="L31" i="6"/>
  <c r="L32" i="6"/>
  <c r="L33" i="6"/>
  <c r="L34" i="6"/>
  <c r="L35" i="6"/>
  <c r="L37" i="6"/>
  <c r="L38" i="6"/>
  <c r="L39" i="6"/>
  <c r="L40" i="6"/>
  <c r="L41" i="6"/>
  <c r="L42" i="6"/>
  <c r="L43" i="6"/>
  <c r="L44" i="6"/>
  <c r="L45" i="6"/>
  <c r="L46" i="6"/>
  <c r="L47" i="6"/>
  <c r="L48" i="6"/>
  <c r="L49" i="6"/>
  <c r="L50" i="6"/>
  <c r="L51" i="6"/>
  <c r="L52" i="6"/>
  <c r="L53" i="6"/>
  <c r="L54" i="6"/>
  <c r="L55" i="6"/>
  <c r="L56" i="6"/>
  <c r="L57" i="6"/>
  <c r="L58" i="6"/>
  <c r="L59" i="6"/>
  <c r="L60" i="6"/>
  <c r="L61" i="6"/>
  <c r="L62" i="6"/>
  <c r="L63" i="6"/>
  <c r="L64" i="6"/>
  <c r="L65" i="6"/>
  <c r="L66" i="6"/>
  <c r="L67" i="6"/>
  <c r="L68" i="6"/>
  <c r="L69" i="6"/>
  <c r="L70" i="6"/>
  <c r="L71" i="6"/>
  <c r="L72" i="6"/>
  <c r="L73" i="6"/>
  <c r="L74" i="6"/>
  <c r="L75" i="6"/>
  <c r="L76" i="6"/>
  <c r="L77" i="6"/>
  <c r="L78" i="6"/>
  <c r="L79" i="6"/>
  <c r="L80" i="6"/>
  <c r="L81" i="6"/>
  <c r="L82" i="6"/>
  <c r="L83" i="6"/>
  <c r="L84" i="6"/>
  <c r="L85" i="6"/>
  <c r="L86" i="6"/>
  <c r="L87" i="6"/>
  <c r="L88" i="6"/>
  <c r="L89" i="6"/>
  <c r="L90" i="6"/>
  <c r="L91" i="6"/>
  <c r="L92" i="6"/>
  <c r="L93" i="6"/>
  <c r="L94" i="6"/>
  <c r="L95" i="6"/>
  <c r="L96" i="6"/>
  <c r="L97" i="6"/>
  <c r="L98" i="6"/>
  <c r="L99" i="6"/>
  <c r="L100" i="6"/>
  <c r="L101" i="6"/>
  <c r="L102" i="6"/>
  <c r="L103" i="6"/>
  <c r="L104" i="6"/>
  <c r="L105" i="6"/>
  <c r="L106" i="6"/>
  <c r="L107" i="6"/>
  <c r="L108" i="6"/>
  <c r="L109" i="6"/>
  <c r="L110" i="6"/>
  <c r="L111" i="6"/>
  <c r="L112" i="6"/>
  <c r="L113" i="6"/>
  <c r="L114" i="6"/>
  <c r="L115" i="6"/>
  <c r="L116" i="6"/>
  <c r="L117" i="6"/>
  <c r="L118" i="6"/>
  <c r="L119" i="6"/>
  <c r="L120" i="6"/>
  <c r="L121" i="6"/>
  <c r="L122" i="6"/>
  <c r="L123" i="6"/>
  <c r="L124" i="6"/>
  <c r="L125" i="6"/>
  <c r="L126" i="6"/>
  <c r="L127" i="6"/>
  <c r="L128" i="6"/>
  <c r="L129" i="6"/>
  <c r="L130" i="6"/>
  <c r="L131" i="6"/>
  <c r="L132" i="6"/>
  <c r="L133" i="6"/>
  <c r="L134" i="6"/>
  <c r="L135" i="6"/>
  <c r="L136" i="6"/>
  <c r="L137" i="6"/>
  <c r="L138" i="6"/>
  <c r="L139" i="6"/>
  <c r="L140" i="6"/>
  <c r="L141" i="6"/>
  <c r="L142" i="6"/>
  <c r="L143" i="6"/>
  <c r="L144" i="6"/>
  <c r="L145" i="6"/>
  <c r="L146" i="6"/>
  <c r="L147" i="6"/>
  <c r="L148" i="6"/>
  <c r="L149" i="6"/>
  <c r="L150" i="6"/>
  <c r="L151" i="6"/>
  <c r="L152" i="6"/>
  <c r="L153" i="6"/>
  <c r="L154" i="6"/>
  <c r="L155" i="6"/>
  <c r="L156" i="6"/>
  <c r="L157" i="6"/>
  <c r="L158" i="6"/>
  <c r="L159" i="6"/>
  <c r="L160" i="6"/>
  <c r="L161" i="6"/>
  <c r="L162" i="6"/>
  <c r="L163" i="6"/>
  <c r="L164" i="6"/>
  <c r="L165" i="6"/>
  <c r="L166" i="6"/>
  <c r="L167" i="6"/>
  <c r="L168" i="6"/>
  <c r="L169" i="6"/>
  <c r="L170" i="6"/>
  <c r="L171" i="6"/>
  <c r="L172" i="6"/>
  <c r="L173" i="6"/>
  <c r="L174" i="6"/>
  <c r="L175" i="6"/>
  <c r="L176" i="6"/>
  <c r="L177" i="6"/>
  <c r="L178" i="6"/>
  <c r="L179" i="6"/>
  <c r="L180" i="6"/>
  <c r="L181" i="6"/>
  <c r="L182" i="6"/>
  <c r="L183" i="6"/>
  <c r="L184" i="6"/>
  <c r="L185" i="6"/>
  <c r="L186" i="6"/>
  <c r="L187" i="6"/>
  <c r="L188" i="6"/>
  <c r="L189" i="6"/>
  <c r="L190" i="6"/>
  <c r="L191" i="6"/>
  <c r="L192" i="6"/>
  <c r="L193" i="6"/>
  <c r="L194" i="6"/>
  <c r="L195" i="6"/>
  <c r="L196" i="6"/>
  <c r="L197" i="6"/>
  <c r="L198" i="6"/>
  <c r="L199" i="6"/>
  <c r="L200" i="6"/>
  <c r="L201" i="6"/>
  <c r="L202" i="6"/>
  <c r="L203" i="6"/>
  <c r="L204" i="6"/>
  <c r="L205" i="6"/>
  <c r="L206" i="6"/>
  <c r="L207" i="6"/>
  <c r="L208" i="6"/>
  <c r="L209" i="6"/>
  <c r="L210" i="6"/>
  <c r="L211" i="6"/>
  <c r="L212" i="6"/>
  <c r="L213" i="6"/>
  <c r="L214" i="6"/>
  <c r="L215" i="6"/>
  <c r="L216" i="6"/>
  <c r="L217" i="6"/>
  <c r="L218" i="6"/>
  <c r="L219" i="6"/>
  <c r="L220" i="6"/>
  <c r="L221" i="6"/>
  <c r="L222" i="6"/>
  <c r="L223" i="6"/>
  <c r="L224" i="6"/>
  <c r="L225" i="6"/>
  <c r="L226" i="6"/>
  <c r="L227" i="6"/>
  <c r="L228" i="6"/>
  <c r="L229" i="6"/>
  <c r="L230" i="6"/>
  <c r="L231" i="6"/>
  <c r="L232" i="6"/>
  <c r="L233" i="6"/>
  <c r="L234" i="6"/>
  <c r="L235" i="6"/>
  <c r="L236" i="6"/>
  <c r="L237" i="6"/>
  <c r="L238" i="6"/>
  <c r="L239" i="6"/>
  <c r="L240" i="6"/>
  <c r="L241" i="6"/>
  <c r="L242" i="6"/>
  <c r="L243" i="6"/>
  <c r="L244" i="6"/>
  <c r="L245" i="6"/>
  <c r="L246" i="6"/>
  <c r="L247" i="6"/>
  <c r="L248" i="6"/>
  <c r="L249" i="6"/>
  <c r="L250" i="6"/>
  <c r="L251" i="6"/>
  <c r="L252" i="6"/>
  <c r="L253" i="6"/>
  <c r="L254" i="6"/>
  <c r="L255" i="6"/>
  <c r="L256" i="6"/>
  <c r="L257" i="6"/>
  <c r="L258" i="6"/>
  <c r="L259" i="6"/>
  <c r="L260" i="6"/>
  <c r="L261" i="6"/>
  <c r="L262" i="6"/>
  <c r="L263" i="6"/>
  <c r="L264" i="6"/>
  <c r="L265" i="6"/>
  <c r="L266" i="6"/>
  <c r="L267" i="6"/>
  <c r="L268" i="6"/>
  <c r="L269" i="6"/>
  <c r="L270" i="6"/>
  <c r="L271" i="6"/>
  <c r="L272" i="6"/>
  <c r="L273" i="6"/>
  <c r="L274" i="6"/>
  <c r="L275" i="6"/>
  <c r="L276" i="6"/>
  <c r="L277" i="6"/>
  <c r="L278" i="6"/>
  <c r="L279" i="6"/>
  <c r="L280" i="6"/>
  <c r="L281" i="6"/>
  <c r="L282" i="6"/>
  <c r="L283" i="6"/>
  <c r="L284" i="6"/>
  <c r="L285" i="6"/>
  <c r="L286" i="6"/>
  <c r="L287" i="6"/>
  <c r="L288" i="6"/>
  <c r="L289" i="6"/>
  <c r="L290" i="6"/>
  <c r="L291" i="6"/>
  <c r="L292" i="6"/>
  <c r="L293" i="6"/>
  <c r="L294" i="6"/>
  <c r="L295" i="6"/>
  <c r="L296" i="6"/>
  <c r="L297" i="6"/>
  <c r="L298" i="6"/>
  <c r="L299" i="6"/>
  <c r="L300" i="6"/>
  <c r="L301" i="6"/>
  <c r="L302" i="6"/>
  <c r="L303" i="6"/>
  <c r="L304" i="6"/>
  <c r="L305" i="6"/>
  <c r="L306" i="6"/>
  <c r="L307" i="6"/>
  <c r="L308" i="6"/>
  <c r="L309" i="6"/>
  <c r="L310" i="6"/>
  <c r="L311" i="6"/>
  <c r="L312" i="6"/>
  <c r="L313" i="6"/>
  <c r="L314" i="6"/>
  <c r="L315" i="6"/>
  <c r="L316" i="6"/>
  <c r="L317" i="6"/>
  <c r="L318" i="6"/>
  <c r="L319" i="6"/>
  <c r="L320" i="6"/>
  <c r="L321" i="6"/>
  <c r="L322" i="6"/>
  <c r="L323" i="6"/>
  <c r="L324" i="6"/>
  <c r="L325" i="6"/>
  <c r="L326" i="6"/>
  <c r="L327" i="6"/>
  <c r="L328" i="6"/>
  <c r="L329" i="6"/>
  <c r="L330" i="6"/>
  <c r="L331" i="6"/>
  <c r="L332" i="6"/>
  <c r="L333" i="6"/>
  <c r="L334" i="6"/>
  <c r="L335" i="6"/>
  <c r="L336" i="6"/>
  <c r="L337" i="6"/>
  <c r="L338" i="6"/>
  <c r="L339" i="6"/>
  <c r="L340" i="6"/>
  <c r="L341" i="6"/>
  <c r="L342" i="6"/>
  <c r="L343" i="6"/>
  <c r="L344" i="6"/>
  <c r="L345" i="6"/>
  <c r="L346" i="6"/>
  <c r="L347" i="6"/>
  <c r="L348" i="6"/>
  <c r="L349" i="6"/>
  <c r="L350" i="6"/>
  <c r="L351" i="6"/>
  <c r="L352" i="6"/>
  <c r="L353" i="6"/>
  <c r="L354" i="6"/>
  <c r="L355" i="6"/>
  <c r="L356" i="6"/>
  <c r="L357" i="6"/>
  <c r="L358" i="6"/>
  <c r="L359" i="6"/>
  <c r="L360" i="6"/>
  <c r="L361" i="6"/>
  <c r="L362" i="6"/>
  <c r="L363" i="6"/>
  <c r="L364" i="6"/>
  <c r="L365" i="6"/>
  <c r="L366" i="6"/>
  <c r="L367" i="6"/>
  <c r="L368" i="6"/>
  <c r="L369" i="6"/>
  <c r="L370" i="6"/>
  <c r="L371" i="6"/>
  <c r="L372" i="6"/>
  <c r="L373" i="6"/>
  <c r="L374" i="6"/>
  <c r="L375" i="6"/>
  <c r="L376" i="6"/>
  <c r="L377" i="6"/>
  <c r="L378" i="6"/>
  <c r="L379" i="6"/>
  <c r="L380" i="6"/>
  <c r="L381" i="6"/>
  <c r="L382" i="6"/>
  <c r="L383" i="6"/>
  <c r="L384" i="6"/>
  <c r="L385" i="6"/>
  <c r="L386" i="6"/>
  <c r="L387" i="6"/>
  <c r="L388" i="6"/>
  <c r="L389" i="6"/>
  <c r="L390" i="6"/>
  <c r="L391" i="6"/>
  <c r="L392" i="6"/>
  <c r="L393" i="6"/>
  <c r="L394" i="6"/>
  <c r="L395" i="6"/>
  <c r="L396" i="6"/>
  <c r="L397" i="6"/>
  <c r="L398" i="6"/>
  <c r="L399" i="6"/>
  <c r="L400" i="6"/>
  <c r="L401" i="6"/>
  <c r="L402" i="6"/>
  <c r="L403" i="6"/>
  <c r="L404" i="6"/>
  <c r="L405" i="6"/>
  <c r="L406" i="6"/>
  <c r="L407" i="6"/>
  <c r="L408" i="6"/>
  <c r="L409" i="6"/>
  <c r="L410" i="6"/>
  <c r="L411" i="6"/>
  <c r="L412" i="6"/>
  <c r="L413" i="6"/>
  <c r="L414" i="6"/>
  <c r="L415" i="6"/>
  <c r="L416" i="6"/>
  <c r="L417" i="6"/>
  <c r="L418" i="6"/>
  <c r="L419" i="6"/>
  <c r="L420" i="6"/>
  <c r="L421" i="6"/>
  <c r="L422" i="6"/>
  <c r="L423" i="6"/>
  <c r="L424" i="6"/>
  <c r="L425" i="6"/>
  <c r="L426" i="6"/>
  <c r="L427" i="6"/>
  <c r="L428" i="6"/>
  <c r="L429" i="6"/>
  <c r="L430" i="6"/>
  <c r="L431" i="6"/>
  <c r="L432" i="6"/>
  <c r="L433" i="6"/>
  <c r="L434" i="6"/>
  <c r="L435" i="6"/>
  <c r="L436" i="6"/>
  <c r="L437" i="6"/>
  <c r="L438" i="6"/>
  <c r="L439" i="6"/>
  <c r="L440" i="6"/>
  <c r="L441" i="6"/>
  <c r="L442" i="6"/>
  <c r="L443" i="6"/>
  <c r="L444" i="6"/>
  <c r="L445" i="6"/>
  <c r="L446" i="6"/>
  <c r="L447" i="6"/>
  <c r="L448" i="6"/>
  <c r="L449" i="6"/>
  <c r="L450" i="6"/>
  <c r="L451" i="6"/>
  <c r="L452" i="6"/>
  <c r="L453" i="6"/>
  <c r="L454" i="6"/>
  <c r="L455" i="6"/>
  <c r="L456" i="6"/>
  <c r="L457" i="6"/>
  <c r="L458" i="6"/>
  <c r="L459" i="6"/>
  <c r="L460" i="6"/>
  <c r="L461" i="6"/>
  <c r="L462" i="6"/>
  <c r="L463" i="6"/>
  <c r="L464" i="6"/>
  <c r="L465" i="6"/>
  <c r="L466" i="6"/>
  <c r="L467" i="6"/>
  <c r="L468" i="6"/>
  <c r="L469" i="6"/>
  <c r="L470" i="6"/>
  <c r="L471" i="6"/>
  <c r="L472" i="6"/>
  <c r="L473" i="6"/>
  <c r="L474" i="6"/>
  <c r="L475" i="6"/>
  <c r="L476" i="6"/>
  <c r="L477" i="6"/>
  <c r="L478" i="6"/>
  <c r="L479" i="6"/>
  <c r="L480" i="6"/>
  <c r="L481" i="6"/>
  <c r="L482" i="6"/>
  <c r="L483" i="6"/>
  <c r="L484" i="6"/>
  <c r="L485" i="6"/>
  <c r="L486" i="6"/>
  <c r="L487" i="6"/>
  <c r="L488" i="6"/>
  <c r="L489" i="6"/>
  <c r="L490" i="6"/>
  <c r="L491" i="6"/>
  <c r="L492" i="6"/>
  <c r="L493" i="6"/>
  <c r="L494" i="6"/>
  <c r="L495" i="6"/>
  <c r="L496" i="6"/>
  <c r="L497" i="6"/>
  <c r="L498" i="6"/>
  <c r="L499" i="6"/>
  <c r="L500" i="6"/>
  <c r="L501" i="6"/>
  <c r="L502" i="6"/>
  <c r="L503" i="6"/>
  <c r="L504" i="6"/>
  <c r="L505" i="6"/>
  <c r="L506" i="6"/>
  <c r="L507" i="6"/>
  <c r="L508" i="6"/>
  <c r="L509" i="6"/>
  <c r="L510" i="6"/>
  <c r="L511" i="6"/>
  <c r="L512" i="6"/>
  <c r="L513" i="6"/>
  <c r="L514" i="6"/>
  <c r="L515" i="6"/>
  <c r="L516" i="6"/>
  <c r="L517" i="6"/>
  <c r="L518" i="6"/>
  <c r="L519" i="6"/>
  <c r="L520" i="6"/>
  <c r="L521" i="6"/>
  <c r="L522" i="6"/>
  <c r="L523" i="6"/>
  <c r="L524" i="6"/>
  <c r="L525" i="6"/>
  <c r="L526" i="6"/>
  <c r="L527" i="6"/>
  <c r="L528" i="6"/>
  <c r="L529" i="6"/>
  <c r="L530" i="6"/>
  <c r="L531" i="6"/>
  <c r="L532" i="6"/>
  <c r="L533" i="6"/>
  <c r="L534" i="6"/>
  <c r="L535" i="6"/>
  <c r="L536" i="6"/>
  <c r="L537" i="6"/>
  <c r="L538" i="6"/>
  <c r="L539" i="6"/>
  <c r="L540" i="6"/>
  <c r="L541" i="6"/>
  <c r="L542" i="6"/>
  <c r="L543" i="6"/>
  <c r="L544" i="6"/>
  <c r="L545" i="6"/>
  <c r="L546" i="6"/>
  <c r="L547" i="6"/>
  <c r="L548" i="6"/>
  <c r="L549" i="6"/>
  <c r="L550" i="6"/>
  <c r="L551" i="6"/>
  <c r="L552" i="6"/>
  <c r="L553" i="6"/>
  <c r="L554" i="6"/>
  <c r="L555" i="6"/>
  <c r="L556" i="6"/>
  <c r="L557" i="6"/>
  <c r="L558" i="6"/>
  <c r="L559" i="6"/>
  <c r="L560" i="6"/>
  <c r="L561" i="6"/>
  <c r="L562" i="6"/>
  <c r="L563" i="6"/>
  <c r="L564" i="6"/>
  <c r="L565" i="6"/>
  <c r="L566" i="6"/>
  <c r="L567" i="6"/>
  <c r="L568" i="6"/>
  <c r="L569" i="6"/>
  <c r="L570" i="6"/>
  <c r="L571" i="6"/>
  <c r="L572" i="6"/>
  <c r="L573" i="6"/>
  <c r="L574" i="6"/>
  <c r="L575" i="6"/>
  <c r="L576" i="6"/>
  <c r="L577" i="6"/>
  <c r="L578" i="6"/>
  <c r="L579" i="6"/>
  <c r="L580" i="6"/>
  <c r="L581" i="6"/>
  <c r="L582" i="6"/>
  <c r="L583" i="6"/>
  <c r="L584" i="6"/>
  <c r="L585" i="6"/>
  <c r="L586" i="6"/>
  <c r="L587" i="6"/>
  <c r="L588" i="6"/>
  <c r="L589" i="6"/>
  <c r="L590" i="6"/>
  <c r="L591" i="6"/>
  <c r="L592" i="6"/>
  <c r="L593" i="6"/>
  <c r="L594" i="6"/>
  <c r="L595" i="6"/>
  <c r="L596" i="6"/>
  <c r="L597" i="6"/>
  <c r="L598" i="6"/>
  <c r="L599" i="6"/>
  <c r="L600" i="6"/>
  <c r="L601" i="6"/>
  <c r="L602" i="6"/>
  <c r="L603" i="6"/>
  <c r="L604" i="6"/>
  <c r="L605" i="6"/>
  <c r="L606" i="6"/>
  <c r="L607" i="6"/>
  <c r="L608" i="6"/>
  <c r="L609" i="6"/>
  <c r="L610" i="6"/>
  <c r="L611" i="6"/>
  <c r="L612" i="6"/>
  <c r="L613" i="6"/>
  <c r="L614" i="6"/>
  <c r="L615" i="6"/>
  <c r="L616" i="6"/>
  <c r="L617" i="6"/>
  <c r="L618" i="6"/>
  <c r="L619" i="6"/>
  <c r="L620" i="6"/>
  <c r="L621" i="6"/>
  <c r="L622" i="6"/>
  <c r="L623" i="6"/>
  <c r="L624" i="6"/>
  <c r="L625" i="6"/>
  <c r="L626" i="6"/>
  <c r="L627" i="6"/>
  <c r="L628" i="6"/>
  <c r="L629" i="6"/>
  <c r="L630" i="6"/>
  <c r="L631" i="6"/>
  <c r="L632" i="6"/>
  <c r="L633" i="6"/>
  <c r="L634" i="6"/>
  <c r="L635" i="6"/>
  <c r="L636" i="6"/>
  <c r="L637" i="6"/>
  <c r="L638" i="6"/>
  <c r="L639" i="6"/>
  <c r="L640" i="6"/>
  <c r="L641" i="6"/>
  <c r="L642" i="6"/>
  <c r="L643" i="6"/>
  <c r="L644" i="6"/>
  <c r="L645" i="6"/>
  <c r="L646" i="6"/>
  <c r="L647" i="6"/>
  <c r="L648" i="6"/>
  <c r="L649" i="6"/>
  <c r="L650" i="6"/>
  <c r="L651" i="6"/>
  <c r="L652" i="6"/>
  <c r="L653" i="6"/>
  <c r="L654" i="6"/>
  <c r="L655" i="6"/>
  <c r="L656" i="6"/>
  <c r="L657" i="6"/>
  <c r="L658" i="6"/>
  <c r="L659" i="6"/>
  <c r="L660" i="6"/>
  <c r="L661" i="6"/>
  <c r="L662" i="6"/>
  <c r="L663" i="6"/>
  <c r="L664" i="6"/>
  <c r="L665" i="6"/>
  <c r="L666" i="6"/>
  <c r="L667" i="6"/>
  <c r="L668" i="6"/>
  <c r="L669" i="6"/>
  <c r="L670" i="6"/>
  <c r="L671" i="6"/>
  <c r="L672" i="6"/>
  <c r="L673" i="6"/>
  <c r="L674" i="6"/>
  <c r="L675" i="6"/>
  <c r="L676" i="6"/>
  <c r="L677" i="6"/>
  <c r="L678" i="6"/>
  <c r="L679" i="6"/>
  <c r="L680" i="6"/>
  <c r="L681" i="6"/>
  <c r="L682" i="6"/>
  <c r="L683" i="6"/>
  <c r="L684" i="6"/>
  <c r="L685" i="6"/>
  <c r="L686" i="6"/>
  <c r="L687" i="6"/>
  <c r="L688" i="6"/>
  <c r="L689" i="6"/>
  <c r="L690" i="6"/>
  <c r="L691" i="6"/>
  <c r="L692" i="6"/>
  <c r="L693" i="6"/>
  <c r="L694" i="6"/>
  <c r="L695" i="6"/>
  <c r="L696" i="6"/>
  <c r="L697" i="6"/>
  <c r="L698" i="6"/>
  <c r="L699" i="6"/>
  <c r="L700" i="6"/>
  <c r="L701" i="6"/>
  <c r="L702" i="6"/>
  <c r="L703" i="6"/>
  <c r="L704" i="6"/>
  <c r="L705" i="6"/>
  <c r="L706" i="6"/>
  <c r="L707" i="6"/>
  <c r="L708" i="6"/>
  <c r="L709" i="6"/>
  <c r="L710" i="6"/>
  <c r="L711" i="6"/>
  <c r="L712" i="6"/>
  <c r="L713" i="6"/>
  <c r="L714" i="6"/>
  <c r="L715" i="6"/>
  <c r="L716" i="6"/>
  <c r="L717" i="6"/>
  <c r="L718" i="6"/>
  <c r="L719" i="6"/>
  <c r="L720" i="6"/>
  <c r="L721" i="6"/>
  <c r="L722" i="6"/>
  <c r="L723" i="6"/>
  <c r="L724" i="6"/>
  <c r="L725" i="6"/>
  <c r="L726" i="6"/>
  <c r="L727" i="6"/>
  <c r="L728" i="6"/>
  <c r="L729" i="6"/>
  <c r="L730" i="6"/>
  <c r="L731" i="6"/>
  <c r="L732" i="6"/>
  <c r="L733" i="6"/>
  <c r="L734" i="6"/>
  <c r="L735" i="6"/>
  <c r="L736" i="6"/>
  <c r="L737" i="6"/>
  <c r="L738" i="6"/>
  <c r="L739" i="6"/>
  <c r="L740" i="6"/>
  <c r="L741" i="6"/>
  <c r="L742" i="6"/>
  <c r="L743" i="6"/>
  <c r="L744" i="6"/>
  <c r="L745" i="6"/>
  <c r="L746" i="6"/>
  <c r="L747" i="6"/>
  <c r="L748" i="6"/>
  <c r="L749" i="6"/>
  <c r="L750" i="6"/>
  <c r="L751" i="6"/>
  <c r="L752" i="6"/>
  <c r="L753" i="6"/>
  <c r="L754" i="6"/>
  <c r="L755" i="6"/>
  <c r="L756" i="6"/>
  <c r="L757" i="6"/>
  <c r="L758" i="6"/>
  <c r="L759" i="6"/>
  <c r="L760" i="6"/>
  <c r="L761" i="6"/>
  <c r="L762" i="6"/>
  <c r="L763" i="6"/>
  <c r="L764" i="6"/>
  <c r="L765" i="6"/>
  <c r="L766" i="6"/>
  <c r="L767" i="6"/>
  <c r="L768" i="6"/>
  <c r="L769" i="6"/>
  <c r="L770" i="6"/>
  <c r="L771" i="6"/>
  <c r="L772" i="6"/>
  <c r="L773" i="6"/>
  <c r="L774" i="6"/>
  <c r="L775" i="6"/>
  <c r="L776" i="6"/>
  <c r="L777" i="6"/>
  <c r="L778" i="6"/>
  <c r="L779" i="6"/>
  <c r="L780" i="6"/>
  <c r="L781" i="6"/>
  <c r="L782" i="6"/>
  <c r="L783" i="6"/>
  <c r="L784" i="6"/>
  <c r="L785" i="6"/>
  <c r="L786" i="6"/>
  <c r="L787" i="6"/>
  <c r="L788" i="6"/>
  <c r="L789" i="6"/>
  <c r="L790" i="6"/>
  <c r="L791" i="6"/>
  <c r="L792" i="6"/>
  <c r="L793" i="6"/>
  <c r="L794" i="6"/>
  <c r="L795" i="6"/>
  <c r="L796" i="6"/>
  <c r="L797" i="6"/>
  <c r="L798" i="6"/>
  <c r="L799" i="6"/>
  <c r="L800" i="6"/>
  <c r="L801" i="6"/>
  <c r="L802" i="6"/>
  <c r="L803" i="6"/>
  <c r="L804" i="6"/>
  <c r="L805" i="6"/>
  <c r="L806" i="6"/>
  <c r="L807" i="6"/>
  <c r="L808" i="6"/>
  <c r="L809" i="6"/>
  <c r="L810" i="6"/>
  <c r="L811" i="6"/>
  <c r="L812" i="6"/>
  <c r="L813" i="6"/>
  <c r="L814" i="6"/>
  <c r="L815" i="6"/>
  <c r="L816" i="6"/>
  <c r="L817" i="6"/>
  <c r="L818" i="6"/>
  <c r="L819" i="6"/>
  <c r="L820" i="6"/>
  <c r="L821" i="6"/>
  <c r="L822" i="6"/>
  <c r="L823" i="6"/>
  <c r="L824" i="6"/>
  <c r="L825" i="6"/>
  <c r="L826" i="6"/>
  <c r="L827" i="6"/>
  <c r="L828" i="6"/>
  <c r="L829" i="6"/>
  <c r="L830" i="6"/>
  <c r="L831" i="6"/>
  <c r="L832" i="6"/>
  <c r="L833" i="6"/>
  <c r="L834" i="6"/>
  <c r="L835" i="6"/>
  <c r="L836" i="6"/>
  <c r="L837" i="6"/>
  <c r="L838" i="6"/>
  <c r="L839" i="6"/>
  <c r="L840" i="6"/>
  <c r="L841" i="6"/>
  <c r="L842" i="6"/>
  <c r="L843" i="6"/>
  <c r="L844" i="6"/>
  <c r="L845" i="6"/>
  <c r="L846" i="6"/>
  <c r="L847" i="6"/>
  <c r="L848" i="6"/>
  <c r="L849" i="6"/>
  <c r="L850" i="6"/>
  <c r="L851" i="6"/>
  <c r="L852" i="6"/>
  <c r="L853" i="6"/>
  <c r="L854" i="6"/>
  <c r="L855" i="6"/>
  <c r="L856" i="6"/>
  <c r="L857" i="6"/>
  <c r="L858" i="6"/>
  <c r="L859" i="6"/>
  <c r="L860" i="6"/>
  <c r="L861" i="6"/>
  <c r="L862" i="6"/>
  <c r="L863" i="6"/>
  <c r="L864" i="6"/>
  <c r="L865" i="6"/>
  <c r="L866" i="6"/>
  <c r="L867" i="6"/>
  <c r="L868" i="6"/>
  <c r="L869" i="6"/>
  <c r="L870" i="6"/>
  <c r="L871" i="6"/>
  <c r="L872" i="6"/>
  <c r="L873" i="6"/>
  <c r="L874" i="6"/>
  <c r="L875" i="6"/>
  <c r="L876" i="6"/>
  <c r="L877" i="6"/>
  <c r="L878" i="6"/>
  <c r="L879" i="6"/>
  <c r="L880" i="6"/>
  <c r="L881" i="6"/>
  <c r="L882" i="6"/>
  <c r="L883" i="6"/>
  <c r="L884" i="6"/>
  <c r="L885" i="6"/>
  <c r="L886" i="6"/>
  <c r="L887" i="6"/>
  <c r="L888" i="6"/>
  <c r="L889" i="6"/>
  <c r="L890" i="6"/>
  <c r="L891" i="6"/>
  <c r="L892" i="6"/>
  <c r="L893" i="6"/>
  <c r="L894" i="6"/>
  <c r="L895" i="6"/>
  <c r="L896" i="6"/>
  <c r="L897" i="6"/>
  <c r="L898" i="6"/>
  <c r="L899" i="6"/>
  <c r="L900" i="6"/>
  <c r="L901" i="6"/>
  <c r="L902" i="6"/>
  <c r="L903" i="6"/>
  <c r="L904" i="6"/>
  <c r="L905" i="6"/>
  <c r="L906" i="6"/>
  <c r="L907" i="6"/>
  <c r="L908" i="6"/>
  <c r="L909" i="6"/>
  <c r="L910" i="6"/>
  <c r="L911" i="6"/>
  <c r="L912" i="6"/>
  <c r="L913" i="6"/>
  <c r="L914" i="6"/>
  <c r="L915" i="6"/>
  <c r="L916" i="6"/>
  <c r="L917" i="6"/>
  <c r="L918" i="6"/>
  <c r="L919" i="6"/>
  <c r="L920" i="6"/>
  <c r="L921" i="6"/>
  <c r="L922" i="6"/>
  <c r="L923" i="6"/>
  <c r="L924" i="6"/>
  <c r="L925" i="6"/>
  <c r="L926" i="6"/>
  <c r="L927" i="6"/>
  <c r="L928" i="6"/>
  <c r="L929" i="6"/>
  <c r="L930" i="6"/>
  <c r="L931" i="6"/>
  <c r="L932" i="6"/>
  <c r="L933" i="6"/>
  <c r="L934" i="6"/>
  <c r="L935" i="6"/>
  <c r="L936" i="6"/>
  <c r="L937" i="6"/>
  <c r="L938" i="6"/>
  <c r="L939" i="6"/>
  <c r="L940" i="6"/>
  <c r="L941" i="6"/>
  <c r="L942" i="6"/>
  <c r="L943" i="6"/>
  <c r="L944" i="6"/>
  <c r="L945" i="6"/>
  <c r="L946" i="6"/>
  <c r="L947" i="6"/>
  <c r="L948" i="6"/>
  <c r="L949" i="6"/>
  <c r="L950" i="6"/>
  <c r="L951" i="6"/>
  <c r="L952" i="6"/>
  <c r="L953" i="6"/>
  <c r="L954" i="6"/>
  <c r="L955" i="6"/>
  <c r="L956" i="6"/>
  <c r="L957" i="6"/>
  <c r="L958" i="6"/>
  <c r="L959" i="6"/>
  <c r="L960" i="6"/>
  <c r="L961" i="6"/>
  <c r="L962" i="6"/>
  <c r="L963" i="6"/>
  <c r="L964" i="6"/>
  <c r="L965" i="6"/>
  <c r="L966" i="6"/>
  <c r="L967" i="6"/>
  <c r="L968" i="6"/>
  <c r="L969" i="6"/>
  <c r="L970" i="6"/>
  <c r="L971" i="6"/>
  <c r="L972" i="6"/>
  <c r="L973" i="6"/>
  <c r="L974" i="6"/>
  <c r="L975" i="6"/>
  <c r="L976" i="6"/>
  <c r="L977" i="6"/>
  <c r="L978" i="6"/>
  <c r="L979" i="6"/>
  <c r="L980" i="6"/>
  <c r="L981" i="6"/>
  <c r="L982" i="6"/>
  <c r="L983" i="6"/>
  <c r="L984" i="6"/>
  <c r="L985" i="6"/>
  <c r="L986" i="6"/>
  <c r="L987" i="6"/>
  <c r="L988" i="6"/>
  <c r="L989" i="6"/>
  <c r="L990" i="6"/>
  <c r="L991" i="6"/>
  <c r="L992" i="6"/>
  <c r="L993" i="6"/>
  <c r="L994" i="6"/>
  <c r="L995" i="6"/>
  <c r="L996" i="6"/>
  <c r="L997" i="6"/>
  <c r="L998" i="6"/>
  <c r="L999" i="6"/>
  <c r="L1000" i="6"/>
  <c r="L1001" i="6"/>
  <c r="L1002" i="6"/>
  <c r="L1003" i="6"/>
  <c r="L1004" i="6"/>
  <c r="L1005" i="6"/>
  <c r="L1006" i="6"/>
  <c r="L1007" i="6"/>
  <c r="L1008" i="6"/>
  <c r="L1009" i="6"/>
  <c r="L1010" i="6"/>
  <c r="L1011" i="6"/>
  <c r="L1012" i="6"/>
  <c r="L1013" i="6"/>
  <c r="L1014" i="6"/>
  <c r="L1015" i="6"/>
  <c r="L1016" i="6"/>
  <c r="L1017" i="6"/>
  <c r="L1018" i="6"/>
  <c r="L1019" i="6"/>
  <c r="L1020" i="6"/>
  <c r="L1021" i="6"/>
  <c r="L1022" i="6"/>
  <c r="L1023" i="6"/>
  <c r="L1024" i="6"/>
  <c r="L1025" i="6"/>
  <c r="L1026" i="6"/>
  <c r="L1027" i="6"/>
  <c r="L1028" i="6"/>
  <c r="L1029" i="6"/>
  <c r="L1030" i="6"/>
  <c r="L1031" i="6"/>
  <c r="L1032" i="6"/>
  <c r="L1033" i="6"/>
  <c r="L1034" i="6"/>
  <c r="L1035" i="6"/>
  <c r="L1036" i="6"/>
  <c r="L1037" i="6"/>
  <c r="L1038" i="6"/>
  <c r="L1039" i="6"/>
  <c r="L1040" i="6"/>
  <c r="L1041" i="6"/>
  <c r="L1042" i="6"/>
  <c r="L1043" i="6"/>
  <c r="L1044" i="6"/>
  <c r="L1045" i="6"/>
  <c r="L1046" i="6"/>
  <c r="L1047" i="6"/>
  <c r="L1048" i="6"/>
  <c r="L1049" i="6"/>
  <c r="L1050" i="6"/>
  <c r="L1051" i="6"/>
  <c r="L1052" i="6"/>
  <c r="L1053" i="6"/>
  <c r="L1054" i="6"/>
  <c r="L1055" i="6"/>
  <c r="L1056" i="6"/>
  <c r="L1057" i="6"/>
  <c r="L1058" i="6"/>
  <c r="L1059" i="6"/>
  <c r="L1060" i="6"/>
  <c r="L1061" i="6"/>
  <c r="L1062" i="6"/>
  <c r="L1063" i="6"/>
  <c r="L1064" i="6"/>
  <c r="L1065" i="6"/>
  <c r="L1066" i="6"/>
  <c r="L1067" i="6"/>
  <c r="L1068" i="6"/>
  <c r="L1069" i="6"/>
  <c r="L1070" i="6"/>
  <c r="L1071" i="6"/>
  <c r="L1072" i="6"/>
  <c r="L1073" i="6"/>
  <c r="L1074" i="6"/>
  <c r="L1075" i="6"/>
  <c r="L1076" i="6"/>
  <c r="L1077" i="6"/>
  <c r="L1078" i="6"/>
  <c r="L1079" i="6"/>
  <c r="L1080" i="6"/>
  <c r="L1081" i="6"/>
  <c r="L1082" i="6"/>
  <c r="L1083" i="6"/>
  <c r="L1084" i="6"/>
  <c r="L1085" i="6"/>
  <c r="L1086" i="6"/>
  <c r="L1087" i="6"/>
  <c r="L1088" i="6"/>
  <c r="L1089" i="6"/>
  <c r="L1090" i="6"/>
  <c r="L1091" i="6"/>
  <c r="L1092" i="6"/>
  <c r="L1093" i="6"/>
  <c r="L1094" i="6"/>
  <c r="L1095" i="6"/>
  <c r="L1096" i="6"/>
  <c r="L1097" i="6"/>
  <c r="L1098" i="6"/>
  <c r="L1099" i="6"/>
  <c r="L1100" i="6"/>
  <c r="L1101" i="6"/>
  <c r="L1102" i="6"/>
  <c r="L1103" i="6"/>
  <c r="L1104" i="6"/>
  <c r="L1105" i="6"/>
  <c r="L1106" i="6"/>
  <c r="L1107" i="6"/>
  <c r="L1108" i="6"/>
  <c r="L1109" i="6"/>
  <c r="L1110" i="6"/>
  <c r="L1111" i="6"/>
  <c r="L1112" i="6"/>
  <c r="L1113" i="6"/>
  <c r="L1114" i="6"/>
  <c r="L1115" i="6"/>
  <c r="L1116" i="6"/>
  <c r="L1117" i="6"/>
  <c r="L1118" i="6"/>
  <c r="L1119" i="6"/>
  <c r="L1120" i="6"/>
  <c r="L1121" i="6"/>
  <c r="L1122" i="6"/>
  <c r="L1123" i="6"/>
  <c r="L1124" i="6"/>
  <c r="L1125" i="6"/>
  <c r="L1126" i="6"/>
  <c r="L1127" i="6"/>
  <c r="L1128" i="6"/>
  <c r="L1129" i="6"/>
  <c r="L1130" i="6"/>
  <c r="L1131" i="6"/>
  <c r="L1132" i="6"/>
  <c r="L1133" i="6"/>
  <c r="L1134" i="6"/>
  <c r="L1135" i="6"/>
  <c r="L1136" i="6"/>
  <c r="L1137" i="6"/>
  <c r="L1138" i="6"/>
  <c r="L1139" i="6"/>
  <c r="L1140" i="6"/>
  <c r="L1141" i="6"/>
  <c r="L1142" i="6"/>
  <c r="L1143" i="6"/>
  <c r="L1144" i="6"/>
  <c r="L1145" i="6"/>
  <c r="L1146" i="6"/>
  <c r="L1147" i="6"/>
  <c r="L1148" i="6"/>
  <c r="L1149" i="6"/>
  <c r="L1150" i="6"/>
  <c r="L1151" i="6"/>
  <c r="L1152" i="6"/>
  <c r="L1153" i="6"/>
  <c r="L1154" i="6"/>
  <c r="L1155" i="6"/>
  <c r="L1156" i="6"/>
  <c r="L1157" i="6"/>
  <c r="L1158" i="6"/>
  <c r="L1159" i="6"/>
  <c r="L1160" i="6"/>
  <c r="L1161" i="6"/>
  <c r="L1162" i="6"/>
  <c r="L1163" i="6"/>
  <c r="L1164" i="6"/>
  <c r="L1165" i="6"/>
  <c r="L1166" i="6"/>
  <c r="L1167" i="6"/>
  <c r="L1168" i="6"/>
  <c r="L1169" i="6"/>
  <c r="L1170" i="6"/>
  <c r="L1171" i="6"/>
  <c r="L1172" i="6"/>
  <c r="L1173" i="6"/>
  <c r="L1174" i="6"/>
  <c r="L1175" i="6"/>
  <c r="L1176" i="6"/>
  <c r="L1177" i="6"/>
  <c r="L1178" i="6"/>
  <c r="L1179" i="6"/>
  <c r="L1180" i="6"/>
  <c r="L1181" i="6"/>
  <c r="L1182" i="6"/>
  <c r="L1183" i="6"/>
  <c r="L1184" i="6"/>
  <c r="L1185" i="6"/>
  <c r="L1186" i="6"/>
  <c r="L1187" i="6"/>
  <c r="L1188" i="6"/>
  <c r="L1189" i="6"/>
  <c r="L1190" i="6"/>
  <c r="L1191" i="6"/>
  <c r="L1192" i="6"/>
  <c r="L1193" i="6"/>
  <c r="L1194" i="6"/>
  <c r="L1195" i="6"/>
  <c r="L1196" i="6"/>
  <c r="L1197" i="6"/>
  <c r="L1198" i="6"/>
  <c r="L1199" i="6"/>
  <c r="L1200" i="6"/>
  <c r="L1201" i="6"/>
  <c r="L1202" i="6"/>
  <c r="L1203" i="6"/>
  <c r="L1204" i="6"/>
  <c r="L1205" i="6"/>
  <c r="L1206" i="6"/>
  <c r="L1207" i="6"/>
  <c r="L1208" i="6"/>
  <c r="L1209" i="6"/>
  <c r="L1210" i="6"/>
  <c r="L1211" i="6"/>
  <c r="L1212" i="6"/>
  <c r="L1213" i="6"/>
  <c r="L1214" i="6"/>
  <c r="L1215" i="6"/>
  <c r="L1216" i="6"/>
  <c r="L1217" i="6"/>
  <c r="L1218" i="6"/>
  <c r="L1219" i="6"/>
  <c r="L1220" i="6"/>
  <c r="L1221" i="6"/>
  <c r="L1222" i="6"/>
  <c r="L1223" i="6"/>
  <c r="L1224" i="6"/>
  <c r="L1225" i="6"/>
  <c r="L1226" i="6"/>
  <c r="L1227" i="6"/>
  <c r="L1228" i="6"/>
  <c r="L1229" i="6"/>
  <c r="L1230" i="6"/>
  <c r="L1231" i="6"/>
  <c r="L1232" i="6"/>
  <c r="L1233" i="6"/>
  <c r="L1234" i="6"/>
  <c r="L1235" i="6"/>
  <c r="L1236" i="6"/>
  <c r="L1237" i="6"/>
  <c r="L1238" i="6"/>
  <c r="L1239" i="6"/>
  <c r="L1240" i="6"/>
  <c r="L1241" i="6"/>
  <c r="L1242" i="6"/>
  <c r="L1243" i="6"/>
  <c r="L1244" i="6"/>
  <c r="L1245" i="6"/>
  <c r="L1246" i="6"/>
  <c r="L1247" i="6"/>
  <c r="L1248" i="6"/>
  <c r="L1249" i="6"/>
  <c r="L1250" i="6"/>
  <c r="L1251" i="6"/>
  <c r="L1252" i="6"/>
  <c r="L1253" i="6"/>
  <c r="L1254" i="6"/>
  <c r="L1255" i="6"/>
  <c r="L1256" i="6"/>
  <c r="L1257" i="6"/>
  <c r="L1258" i="6"/>
  <c r="L1259" i="6"/>
  <c r="L1260" i="6"/>
  <c r="L1261" i="6"/>
  <c r="L1262" i="6"/>
  <c r="L1263" i="6"/>
  <c r="L1264" i="6"/>
  <c r="L1265" i="6"/>
  <c r="L1266" i="6"/>
  <c r="L1267" i="6"/>
  <c r="L1268" i="6"/>
  <c r="L1269" i="6"/>
  <c r="L1270" i="6"/>
  <c r="L1271" i="6"/>
  <c r="L1272" i="6"/>
  <c r="L1273" i="6"/>
  <c r="L1274" i="6"/>
  <c r="L1275" i="6"/>
  <c r="L1276" i="6"/>
  <c r="L1277" i="6"/>
  <c r="L1278" i="6"/>
  <c r="L1279" i="6"/>
  <c r="L1280" i="6"/>
  <c r="L1281" i="6"/>
  <c r="L1282" i="6"/>
  <c r="L1283" i="6"/>
  <c r="L1284" i="6"/>
  <c r="L1285" i="6"/>
  <c r="L1286" i="6"/>
  <c r="L1287" i="6"/>
  <c r="L1288" i="6"/>
  <c r="L1289" i="6"/>
  <c r="L1290" i="6"/>
  <c r="L1291" i="6"/>
  <c r="L1292" i="6"/>
  <c r="L1293" i="6"/>
  <c r="L1294" i="6"/>
  <c r="L1295" i="6"/>
  <c r="L1296" i="6"/>
  <c r="L1297" i="6"/>
  <c r="L1298" i="6"/>
  <c r="L1299" i="6"/>
  <c r="L1300" i="6"/>
  <c r="L1301" i="6"/>
  <c r="L1302" i="6"/>
  <c r="L1303" i="6"/>
  <c r="L1304" i="6"/>
  <c r="L1305" i="6"/>
  <c r="L1306" i="6"/>
  <c r="L1307" i="6"/>
  <c r="L1308" i="6"/>
  <c r="L1309" i="6"/>
  <c r="L1310" i="6"/>
  <c r="L1311" i="6"/>
  <c r="L1312" i="6"/>
  <c r="L1313" i="6"/>
  <c r="L1314" i="6"/>
  <c r="L1315" i="6"/>
  <c r="L1316" i="6"/>
  <c r="L1317" i="6"/>
  <c r="L1318" i="6"/>
  <c r="L1319" i="6"/>
  <c r="L1320" i="6"/>
  <c r="L1321" i="6"/>
  <c r="L1322" i="6"/>
  <c r="L1323" i="6"/>
  <c r="L1324" i="6"/>
  <c r="L1325" i="6"/>
  <c r="L1326" i="6"/>
  <c r="L1327" i="6"/>
  <c r="L1328" i="6"/>
  <c r="L1329" i="6"/>
  <c r="L1330" i="6"/>
  <c r="L1331" i="6"/>
  <c r="L1332" i="6"/>
  <c r="L1333" i="6"/>
  <c r="L1334" i="6"/>
  <c r="L1335" i="6"/>
  <c r="L1336" i="6"/>
  <c r="L1337" i="6"/>
  <c r="L1338" i="6"/>
  <c r="L1339" i="6"/>
  <c r="L1340" i="6"/>
  <c r="L1341" i="6"/>
  <c r="L1342" i="6"/>
  <c r="L1343" i="6"/>
  <c r="L1344" i="6"/>
  <c r="L1345" i="6"/>
  <c r="L1346" i="6"/>
  <c r="L1347" i="6"/>
  <c r="L1348" i="6"/>
  <c r="L1349" i="6"/>
  <c r="L1350" i="6"/>
  <c r="L1351" i="6"/>
  <c r="L1352" i="6"/>
  <c r="L1353" i="6"/>
  <c r="L1354" i="6"/>
  <c r="L1355" i="6"/>
  <c r="L1356" i="6"/>
  <c r="L1357" i="6"/>
  <c r="L1358" i="6"/>
  <c r="L1359" i="6"/>
  <c r="L1360" i="6"/>
  <c r="L1361" i="6"/>
  <c r="L1362" i="6"/>
  <c r="L1363" i="6"/>
  <c r="L1364" i="6"/>
  <c r="L1365" i="6"/>
  <c r="L1366" i="6"/>
  <c r="L1367" i="6"/>
  <c r="L1368" i="6"/>
  <c r="L1369" i="6"/>
  <c r="L1370" i="6"/>
  <c r="L1371" i="6"/>
  <c r="L1372" i="6"/>
  <c r="L1373" i="6"/>
  <c r="L1374" i="6"/>
  <c r="L1375" i="6"/>
  <c r="L1376" i="6"/>
  <c r="L1377" i="6"/>
  <c r="L1378" i="6"/>
  <c r="L1379" i="6"/>
  <c r="L1380" i="6"/>
  <c r="L1381" i="6"/>
  <c r="L1382" i="6"/>
  <c r="L1383" i="6"/>
  <c r="L1384" i="6"/>
  <c r="L1385" i="6"/>
  <c r="L1386" i="6"/>
  <c r="L1387" i="6"/>
  <c r="L1388" i="6"/>
  <c r="L1389" i="6"/>
  <c r="L1390" i="6"/>
  <c r="L1391" i="6"/>
  <c r="L1392" i="6"/>
  <c r="L1393" i="6"/>
  <c r="L1394" i="6"/>
  <c r="L1395" i="6"/>
  <c r="L1396" i="6"/>
  <c r="L1397" i="6"/>
  <c r="L1398" i="6"/>
  <c r="L1399" i="6"/>
  <c r="L1400" i="6"/>
  <c r="L1401" i="6"/>
  <c r="L1402" i="6"/>
  <c r="L1403" i="6"/>
  <c r="L1404" i="6"/>
  <c r="L1405" i="6"/>
  <c r="L1406" i="6"/>
  <c r="L1407" i="6"/>
  <c r="L1408" i="6"/>
  <c r="L1409" i="6"/>
  <c r="L1410" i="6"/>
  <c r="L1411" i="6"/>
  <c r="L1412" i="6"/>
  <c r="L1413" i="6"/>
  <c r="L1414" i="6"/>
  <c r="L1415" i="6"/>
  <c r="L1416" i="6"/>
  <c r="L1417" i="6"/>
  <c r="L1418" i="6"/>
  <c r="L1419" i="6"/>
  <c r="L1420" i="6"/>
  <c r="L1421" i="6"/>
  <c r="L1422" i="6"/>
  <c r="L1423" i="6"/>
  <c r="L1424" i="6"/>
  <c r="L1425" i="6"/>
  <c r="L1426" i="6"/>
  <c r="L1427" i="6"/>
  <c r="L1428" i="6"/>
  <c r="L1429" i="6"/>
  <c r="L1430" i="6"/>
  <c r="L1431" i="6"/>
  <c r="L1432" i="6"/>
  <c r="L1433" i="6"/>
  <c r="L1434" i="6"/>
  <c r="L1435" i="6"/>
  <c r="L1436" i="6"/>
  <c r="L1437" i="6"/>
  <c r="L1438" i="6"/>
  <c r="L1439" i="6"/>
  <c r="L1440" i="6"/>
  <c r="L1441" i="6"/>
  <c r="L1442" i="6"/>
  <c r="L1443" i="6"/>
  <c r="L1444" i="6"/>
  <c r="L1445" i="6"/>
  <c r="L1446" i="6"/>
  <c r="L1447" i="6"/>
  <c r="L1448" i="6"/>
  <c r="L1449" i="6"/>
  <c r="L1450" i="6"/>
  <c r="L1451" i="6"/>
  <c r="L1452" i="6"/>
  <c r="L1453" i="6"/>
  <c r="L1454" i="6"/>
  <c r="L1455" i="6"/>
  <c r="L1456" i="6"/>
  <c r="L1457" i="6"/>
  <c r="L1458" i="6"/>
  <c r="L1459" i="6"/>
  <c r="L1460" i="6"/>
  <c r="L1461" i="6"/>
  <c r="L1462" i="6"/>
  <c r="L1463" i="6"/>
  <c r="L1464" i="6"/>
  <c r="L1465" i="6"/>
  <c r="L1466" i="6"/>
  <c r="L1467" i="6"/>
  <c r="L1468" i="6"/>
  <c r="L1469" i="6"/>
  <c r="L1470" i="6"/>
  <c r="L1471" i="6"/>
  <c r="L1472" i="6"/>
  <c r="L1473" i="6"/>
  <c r="L1474" i="6"/>
  <c r="L1475" i="6"/>
  <c r="L1476" i="6"/>
  <c r="L1477" i="6"/>
  <c r="L1478" i="6"/>
  <c r="L1479" i="6"/>
  <c r="L1480" i="6"/>
  <c r="L1481" i="6"/>
  <c r="L1482" i="6"/>
  <c r="L1483" i="6"/>
  <c r="L1484" i="6"/>
  <c r="L1485" i="6"/>
  <c r="L1486" i="6"/>
  <c r="L1487" i="6"/>
  <c r="L1488" i="6"/>
  <c r="L1489" i="6"/>
  <c r="L1490" i="6"/>
  <c r="L1491" i="6"/>
  <c r="L1492" i="6"/>
  <c r="L1493" i="6"/>
  <c r="L1494" i="6"/>
  <c r="L1495" i="6"/>
  <c r="L1496" i="6"/>
  <c r="L1497" i="6"/>
  <c r="L1498" i="6"/>
  <c r="L1499" i="6"/>
  <c r="L1500" i="6"/>
  <c r="L1501" i="6"/>
  <c r="L1502" i="6"/>
  <c r="L1503" i="6"/>
  <c r="L1504" i="6"/>
  <c r="L1505" i="6"/>
  <c r="L1506" i="6"/>
  <c r="L1507" i="6"/>
  <c r="L1508" i="6"/>
  <c r="L1509" i="6"/>
  <c r="L1510" i="6"/>
  <c r="L1511" i="6"/>
  <c r="L1512" i="6"/>
  <c r="L1513" i="6"/>
  <c r="L1514" i="6"/>
  <c r="L1515" i="6"/>
  <c r="L1516" i="6"/>
  <c r="L1517" i="6"/>
  <c r="L1518" i="6"/>
  <c r="L1519" i="6"/>
  <c r="L1520" i="6"/>
  <c r="L1521" i="6"/>
  <c r="L1522" i="6"/>
  <c r="L1523" i="6"/>
  <c r="L1524" i="6"/>
  <c r="L1525" i="6"/>
  <c r="L1526" i="6"/>
  <c r="L1527" i="6"/>
  <c r="L1528" i="6"/>
  <c r="L1529" i="6"/>
  <c r="L1530" i="6"/>
  <c r="L1531" i="6"/>
  <c r="L1532" i="6"/>
  <c r="L1533" i="6"/>
  <c r="L1534" i="6"/>
  <c r="L1535" i="6"/>
  <c r="L1536" i="6"/>
  <c r="L1537" i="6"/>
  <c r="L1538" i="6"/>
  <c r="L1539" i="6"/>
  <c r="L1540" i="6"/>
  <c r="L1541" i="6"/>
  <c r="L1542" i="6"/>
  <c r="L1543" i="6"/>
  <c r="L1544" i="6"/>
  <c r="L1545" i="6"/>
  <c r="L1546" i="6"/>
  <c r="L1547" i="6"/>
  <c r="L1548" i="6"/>
  <c r="L1549" i="6"/>
  <c r="L1550" i="6"/>
  <c r="L1551" i="6"/>
  <c r="L1552" i="6"/>
  <c r="L1553" i="6"/>
  <c r="L1554" i="6"/>
  <c r="L1555" i="6"/>
  <c r="L1556" i="6"/>
  <c r="L1557" i="6"/>
  <c r="L1558" i="6"/>
  <c r="L1559" i="6"/>
  <c r="L1560" i="6"/>
  <c r="L1561" i="6"/>
  <c r="L1562" i="6"/>
  <c r="L1563" i="6"/>
  <c r="L1564" i="6"/>
  <c r="L1565" i="6"/>
  <c r="L1566" i="6"/>
  <c r="L1567" i="6"/>
  <c r="L1568" i="6"/>
  <c r="L1569" i="6"/>
  <c r="L1570" i="6"/>
  <c r="L1571" i="6"/>
  <c r="L1572" i="6"/>
  <c r="L1573" i="6"/>
  <c r="L1574" i="6"/>
  <c r="L1575" i="6"/>
  <c r="L1576" i="6"/>
  <c r="L1577" i="6"/>
  <c r="L1578" i="6"/>
  <c r="L1579" i="6"/>
  <c r="L1580" i="6"/>
  <c r="L1581" i="6"/>
  <c r="L1582" i="6"/>
  <c r="L1583" i="6"/>
  <c r="L1584" i="6"/>
  <c r="L1585" i="6"/>
  <c r="L1586" i="6"/>
  <c r="L1587" i="6"/>
  <c r="L1588" i="6"/>
  <c r="L1589" i="6"/>
  <c r="L1590" i="6"/>
  <c r="L1591" i="6"/>
  <c r="L1592" i="6"/>
  <c r="L1593" i="6"/>
  <c r="L1594" i="6"/>
  <c r="L1595" i="6"/>
  <c r="L1596" i="6"/>
  <c r="L1597" i="6"/>
  <c r="L1598" i="6"/>
  <c r="L1599" i="6"/>
  <c r="L1600" i="6"/>
  <c r="L1601" i="6"/>
  <c r="L1602" i="6"/>
  <c r="L1603" i="6"/>
  <c r="L1604" i="6"/>
  <c r="L1605" i="6"/>
  <c r="L1606" i="6"/>
  <c r="L1607" i="6"/>
  <c r="L1608" i="6"/>
  <c r="L1609" i="6"/>
  <c r="L1610" i="6"/>
  <c r="L1611" i="6"/>
  <c r="L1612" i="6"/>
  <c r="L1613" i="6"/>
  <c r="L1614" i="6"/>
  <c r="L1615" i="6"/>
  <c r="L1616" i="6"/>
  <c r="L1617" i="6"/>
  <c r="L1618" i="6"/>
  <c r="L1619" i="6"/>
  <c r="L1620" i="6"/>
  <c r="L1621" i="6"/>
  <c r="L1622" i="6"/>
  <c r="L1623" i="6"/>
  <c r="L1624" i="6"/>
  <c r="L1625" i="6"/>
  <c r="L1626" i="6"/>
  <c r="L1627" i="6"/>
  <c r="L1628" i="6"/>
  <c r="L1629" i="6"/>
  <c r="L1630" i="6"/>
  <c r="L1631" i="6"/>
  <c r="L1632" i="6"/>
  <c r="L1633" i="6"/>
  <c r="L1634" i="6"/>
  <c r="L1635" i="6"/>
  <c r="L1636" i="6"/>
  <c r="L1637" i="6"/>
  <c r="L1638" i="6"/>
  <c r="L1639" i="6"/>
  <c r="L1640" i="6"/>
  <c r="L1641" i="6"/>
  <c r="L1642" i="6"/>
  <c r="L1643" i="6"/>
  <c r="L1644" i="6"/>
  <c r="L1645" i="6"/>
  <c r="L1646" i="6"/>
  <c r="L1647" i="6"/>
  <c r="L1648" i="6"/>
  <c r="L1649" i="6"/>
  <c r="L1650" i="6"/>
  <c r="L1651" i="6"/>
  <c r="L1652" i="6"/>
  <c r="L1653" i="6"/>
  <c r="L1654" i="6"/>
  <c r="L1655" i="6"/>
  <c r="L1656" i="6"/>
  <c r="L1657" i="6"/>
  <c r="L1658" i="6"/>
  <c r="L1659" i="6"/>
  <c r="L1660" i="6"/>
  <c r="L1661" i="6"/>
  <c r="L1662" i="6"/>
  <c r="L1663" i="6"/>
  <c r="L1664" i="6"/>
  <c r="L1665" i="6"/>
  <c r="L1666" i="6"/>
  <c r="L1667" i="6"/>
  <c r="L1668" i="6"/>
  <c r="L1669" i="6"/>
  <c r="L1670" i="6"/>
  <c r="L1671" i="6"/>
  <c r="L1672" i="6"/>
  <c r="L1673" i="6"/>
  <c r="L1674" i="6"/>
  <c r="L1675" i="6"/>
  <c r="L1676" i="6"/>
  <c r="L1677" i="6"/>
  <c r="L1678" i="6"/>
  <c r="L1679" i="6"/>
  <c r="L1680" i="6"/>
  <c r="L1681" i="6"/>
  <c r="L1682" i="6"/>
  <c r="L1683" i="6"/>
  <c r="L1684" i="6"/>
  <c r="L1685" i="6"/>
  <c r="L1686" i="6"/>
  <c r="L1687" i="6"/>
  <c r="L1688" i="6"/>
  <c r="L1689" i="6"/>
  <c r="L1690" i="6"/>
  <c r="L1691" i="6"/>
  <c r="L1692" i="6"/>
  <c r="L1693" i="6"/>
  <c r="L1694" i="6"/>
  <c r="L1695" i="6"/>
  <c r="L1696" i="6"/>
  <c r="L1697" i="6"/>
  <c r="L1698" i="6"/>
  <c r="L1699" i="6"/>
  <c r="L1700" i="6"/>
  <c r="L1701" i="6"/>
  <c r="L1702" i="6"/>
  <c r="L1703" i="6"/>
  <c r="L1704" i="6"/>
  <c r="L1705" i="6"/>
  <c r="L1706" i="6"/>
  <c r="L1707" i="6"/>
  <c r="L1708" i="6"/>
  <c r="L1709" i="6"/>
  <c r="L1710" i="6"/>
  <c r="L1711" i="6"/>
  <c r="L1712" i="6"/>
  <c r="L1713" i="6"/>
  <c r="L1714" i="6"/>
  <c r="L1715" i="6"/>
  <c r="L1716" i="6"/>
  <c r="L1717" i="6"/>
  <c r="L1718" i="6"/>
  <c r="L1719" i="6"/>
  <c r="L1720" i="6"/>
  <c r="L1721" i="6"/>
  <c r="L1722" i="6"/>
  <c r="L1723" i="6"/>
  <c r="L1724" i="6"/>
  <c r="L1725" i="6"/>
  <c r="L1726" i="6"/>
  <c r="L1727" i="6"/>
  <c r="L1728" i="6"/>
  <c r="L1729" i="6"/>
  <c r="L1730" i="6"/>
  <c r="L1731" i="6"/>
  <c r="L1732" i="6"/>
  <c r="L1733" i="6"/>
  <c r="L1734" i="6"/>
  <c r="L1735" i="6"/>
  <c r="L1736" i="6"/>
  <c r="L1737" i="6"/>
  <c r="L1738" i="6"/>
  <c r="L1739" i="6"/>
  <c r="L1740" i="6"/>
  <c r="L1741" i="6"/>
  <c r="L1742" i="6"/>
  <c r="L1743" i="6"/>
  <c r="L1744" i="6"/>
  <c r="L1745" i="6"/>
  <c r="L1746" i="6"/>
  <c r="L1747" i="6"/>
  <c r="L1748" i="6"/>
  <c r="L1749" i="6"/>
  <c r="L1750" i="6"/>
  <c r="L1751" i="6"/>
  <c r="L1752" i="6"/>
  <c r="L1753" i="6"/>
  <c r="L1754" i="6"/>
  <c r="L1755" i="6"/>
  <c r="L1756" i="6"/>
  <c r="L1757" i="6"/>
  <c r="L1758" i="6"/>
  <c r="L1759" i="6"/>
  <c r="L1760" i="6"/>
  <c r="L1761" i="6"/>
  <c r="L1762" i="6"/>
  <c r="L1763" i="6"/>
  <c r="L1764" i="6"/>
  <c r="L1765" i="6"/>
  <c r="L1766" i="6"/>
  <c r="L1767" i="6"/>
  <c r="L1768" i="6"/>
  <c r="L1769" i="6"/>
  <c r="L1770" i="6"/>
  <c r="L1771" i="6"/>
  <c r="L1772" i="6"/>
  <c r="L1773" i="6"/>
  <c r="L1774" i="6"/>
  <c r="L1775" i="6"/>
  <c r="L1776" i="6"/>
  <c r="L1777" i="6"/>
  <c r="L1778" i="6"/>
  <c r="L1779" i="6"/>
  <c r="L1780" i="6"/>
  <c r="L1781" i="6"/>
  <c r="L1782" i="6"/>
  <c r="L1783" i="6"/>
  <c r="L1784" i="6"/>
  <c r="L1785" i="6"/>
  <c r="L1786" i="6"/>
  <c r="L1787" i="6"/>
  <c r="L1788" i="6"/>
  <c r="L1789" i="6"/>
  <c r="L1790" i="6"/>
  <c r="L1791" i="6"/>
  <c r="L1792" i="6"/>
  <c r="L1793" i="6"/>
  <c r="L1794" i="6"/>
  <c r="L1795" i="6"/>
  <c r="L1796" i="6"/>
  <c r="L1797" i="6"/>
  <c r="L1798" i="6"/>
  <c r="L1799" i="6"/>
  <c r="L1800" i="6"/>
  <c r="L1801" i="6"/>
  <c r="L1802" i="6"/>
  <c r="L1803" i="6"/>
  <c r="L1804" i="6"/>
  <c r="L1805" i="6"/>
  <c r="L1806" i="6"/>
  <c r="L1807" i="6"/>
  <c r="L1808" i="6"/>
  <c r="L1809" i="6"/>
  <c r="L1810" i="6"/>
  <c r="L1811" i="6"/>
  <c r="L1812" i="6"/>
  <c r="L1813" i="6"/>
  <c r="L1814" i="6"/>
  <c r="L1815" i="6"/>
  <c r="L1816" i="6"/>
  <c r="L1817" i="6"/>
  <c r="L1818" i="6"/>
  <c r="L1819" i="6"/>
  <c r="L1820" i="6"/>
  <c r="L1821" i="6"/>
  <c r="L1822" i="6"/>
  <c r="L1823" i="6"/>
  <c r="L1824" i="6"/>
  <c r="L1825" i="6"/>
  <c r="L1826" i="6"/>
  <c r="L1827" i="6"/>
  <c r="L1828" i="6"/>
  <c r="L1829" i="6"/>
  <c r="L1830" i="6"/>
  <c r="L1831" i="6"/>
  <c r="L1832" i="6"/>
  <c r="L1833" i="6"/>
  <c r="L1834" i="6"/>
  <c r="L1835" i="6"/>
  <c r="L1836" i="6"/>
  <c r="L1837" i="6"/>
  <c r="L1838" i="6"/>
  <c r="L1839" i="6"/>
  <c r="L1840" i="6"/>
  <c r="L1841" i="6"/>
  <c r="L1842" i="6"/>
  <c r="L1843" i="6"/>
  <c r="L1844" i="6"/>
  <c r="L1845" i="6"/>
  <c r="L1846" i="6"/>
  <c r="L1847" i="6"/>
  <c r="L1848" i="6"/>
  <c r="L1849" i="6"/>
  <c r="L1850" i="6"/>
  <c r="L1851" i="6"/>
  <c r="L1852" i="6"/>
  <c r="L1853" i="6"/>
  <c r="L1854" i="6"/>
  <c r="L1855" i="6"/>
  <c r="L1856" i="6"/>
  <c r="L1857" i="6"/>
  <c r="L1858" i="6"/>
  <c r="L1859" i="6"/>
  <c r="L1860" i="6"/>
  <c r="L1861" i="6"/>
  <c r="L1862" i="6"/>
  <c r="L1863" i="6"/>
  <c r="L1864" i="6"/>
  <c r="L1865" i="6"/>
  <c r="L1866" i="6"/>
  <c r="L1867" i="6"/>
  <c r="L1868" i="6"/>
  <c r="L1869" i="6"/>
  <c r="L1870" i="6"/>
  <c r="L1871" i="6"/>
  <c r="L1872" i="6"/>
  <c r="L1873" i="6"/>
  <c r="L1874" i="6"/>
  <c r="L1875" i="6"/>
  <c r="L1876" i="6"/>
  <c r="L1877" i="6"/>
  <c r="L1878" i="6"/>
  <c r="L1879" i="6"/>
  <c r="L1880" i="6"/>
  <c r="L1881" i="6"/>
  <c r="L1882" i="6"/>
  <c r="L1883" i="6"/>
  <c r="L1884" i="6"/>
  <c r="L1885" i="6"/>
  <c r="L1886" i="6"/>
  <c r="L1887" i="6"/>
  <c r="L1888" i="6"/>
  <c r="L1889" i="6"/>
  <c r="L1890" i="6"/>
  <c r="L1891" i="6"/>
  <c r="L1892" i="6"/>
  <c r="L1893" i="6"/>
  <c r="L1894" i="6"/>
  <c r="L1895" i="6"/>
  <c r="L1896" i="6"/>
  <c r="L1897" i="6"/>
  <c r="L1898" i="6"/>
  <c r="L1899" i="6"/>
  <c r="L1900" i="6"/>
  <c r="L1901" i="6"/>
  <c r="L1902" i="6"/>
  <c r="L1903" i="6"/>
  <c r="L1904" i="6"/>
  <c r="L1905" i="6"/>
  <c r="L1906" i="6"/>
  <c r="L1907" i="6"/>
  <c r="L1908" i="6"/>
  <c r="L1909" i="6"/>
  <c r="L1910" i="6"/>
  <c r="L1911" i="6"/>
  <c r="L1912" i="6"/>
  <c r="L1913" i="6"/>
  <c r="L1914" i="6"/>
  <c r="L1915" i="6"/>
  <c r="L1916" i="6"/>
  <c r="L1917" i="6"/>
  <c r="L1918" i="6"/>
  <c r="L1919" i="6"/>
  <c r="L1920" i="6"/>
  <c r="L1921" i="6"/>
  <c r="L1922" i="6"/>
  <c r="L1923" i="6"/>
  <c r="L1924" i="6"/>
  <c r="L1925" i="6"/>
  <c r="L1926" i="6"/>
  <c r="L1927" i="6"/>
  <c r="L1928" i="6"/>
  <c r="L1929" i="6"/>
  <c r="L1930" i="6"/>
  <c r="L1931" i="6"/>
  <c r="L1932" i="6"/>
  <c r="L1933" i="6"/>
  <c r="L1934" i="6"/>
  <c r="L1935" i="6"/>
  <c r="L1936" i="6"/>
  <c r="L1937" i="6"/>
  <c r="L1938" i="6"/>
  <c r="L1939" i="6"/>
  <c r="L1940" i="6"/>
  <c r="L1941" i="6"/>
  <c r="L1942" i="6"/>
  <c r="L1943" i="6"/>
  <c r="L1944" i="6"/>
  <c r="L1945" i="6"/>
  <c r="L1946" i="6"/>
  <c r="L1947" i="6"/>
  <c r="L1948" i="6"/>
  <c r="L1949" i="6"/>
  <c r="L1950" i="6"/>
  <c r="L1951" i="6"/>
  <c r="L1952" i="6"/>
  <c r="L1953" i="6"/>
  <c r="L1954" i="6"/>
  <c r="L1955" i="6"/>
  <c r="L1956" i="6"/>
  <c r="L1957" i="6"/>
  <c r="L1958" i="6"/>
  <c r="L1959" i="6"/>
  <c r="L1960" i="6"/>
  <c r="L1961" i="6"/>
  <c r="L1962" i="6"/>
  <c r="L1963" i="6"/>
  <c r="L1964" i="6"/>
  <c r="L1965" i="6"/>
  <c r="L1966" i="6"/>
  <c r="L1967" i="6"/>
  <c r="L1968" i="6"/>
  <c r="L1969" i="6"/>
  <c r="L1970" i="6"/>
  <c r="L1971" i="6"/>
  <c r="L1972" i="6"/>
  <c r="L1973" i="6"/>
  <c r="L1974" i="6"/>
  <c r="L1975" i="6"/>
  <c r="L1976" i="6"/>
  <c r="L1977" i="6"/>
  <c r="L1978" i="6"/>
  <c r="L1979" i="6"/>
  <c r="L1980" i="6"/>
  <c r="L1981" i="6"/>
  <c r="L1982" i="6"/>
  <c r="L1983" i="6"/>
  <c r="L1984" i="6"/>
  <c r="L1985" i="6"/>
  <c r="L1986" i="6"/>
  <c r="L1987" i="6"/>
  <c r="L1988" i="6"/>
  <c r="L1989" i="6"/>
  <c r="L1990" i="6"/>
  <c r="L1991" i="6"/>
  <c r="L1992" i="6"/>
  <c r="L1993" i="6"/>
  <c r="L1994" i="6"/>
  <c r="L1995" i="6"/>
  <c r="L1996" i="6"/>
  <c r="L1997" i="6"/>
  <c r="L1998" i="6"/>
  <c r="L1999" i="6"/>
  <c r="L2000" i="6"/>
  <c r="L2001" i="6"/>
  <c r="L2002" i="6"/>
  <c r="L2003" i="6"/>
  <c r="L2004" i="6"/>
  <c r="L2005" i="6"/>
  <c r="L2006" i="6"/>
  <c r="L2007" i="6"/>
  <c r="L2008" i="6"/>
  <c r="L2009" i="6"/>
  <c r="L2010" i="6"/>
  <c r="L2011" i="6"/>
  <c r="L2012" i="6"/>
  <c r="L2013" i="6"/>
  <c r="L2014" i="6"/>
  <c r="L2015" i="6"/>
  <c r="L2016" i="6"/>
  <c r="L2017" i="6"/>
  <c r="L2018" i="6"/>
  <c r="L2019" i="6"/>
  <c r="L2020" i="6"/>
  <c r="L2021" i="6"/>
  <c r="L2022" i="6"/>
  <c r="L2023" i="6"/>
  <c r="L2024" i="6"/>
  <c r="L2025" i="6"/>
  <c r="L2026" i="6"/>
  <c r="L2027" i="6"/>
  <c r="L2028" i="6"/>
  <c r="L2029" i="6"/>
  <c r="L2030" i="6"/>
  <c r="L2031" i="6"/>
  <c r="L2032" i="6"/>
  <c r="L2033" i="6"/>
  <c r="L2034" i="6"/>
  <c r="L2035" i="6"/>
  <c r="L2036" i="6"/>
  <c r="L2037" i="6"/>
  <c r="L2038" i="6"/>
  <c r="L2039" i="6"/>
  <c r="L2040" i="6"/>
  <c r="L2041" i="6"/>
  <c r="L2042" i="6"/>
  <c r="L2043" i="6"/>
  <c r="L2044" i="6"/>
  <c r="L2045" i="6"/>
  <c r="L2046" i="6"/>
  <c r="L2047" i="6"/>
  <c r="L2048" i="6"/>
  <c r="L2049" i="6"/>
  <c r="L2050" i="6"/>
  <c r="L2051" i="6"/>
  <c r="L2052" i="6"/>
  <c r="L2053" i="6"/>
  <c r="L2054" i="6"/>
  <c r="L2055" i="6"/>
  <c r="L2056" i="6"/>
  <c r="L2057" i="6"/>
  <c r="L2058" i="6"/>
  <c r="L2059" i="6"/>
  <c r="L2060" i="6"/>
  <c r="L2061" i="6"/>
  <c r="L2062" i="6"/>
  <c r="L2063" i="6"/>
  <c r="L2064" i="6"/>
  <c r="L2065" i="6"/>
  <c r="L2066" i="6"/>
  <c r="L2067" i="6"/>
  <c r="L2068" i="6"/>
  <c r="L2069" i="6"/>
  <c r="L2070" i="6"/>
  <c r="L2071" i="6"/>
  <c r="L2072" i="6"/>
  <c r="L2073" i="6"/>
  <c r="L2074" i="6"/>
  <c r="L2075" i="6"/>
  <c r="L2076" i="6"/>
  <c r="L2077" i="6"/>
  <c r="L2078" i="6"/>
  <c r="L2079" i="6"/>
  <c r="L2080" i="6"/>
  <c r="L2081" i="6"/>
  <c r="L2082" i="6"/>
  <c r="L2083" i="6"/>
  <c r="L2084" i="6"/>
  <c r="L2085" i="6"/>
  <c r="L2086" i="6"/>
  <c r="L2087" i="6"/>
  <c r="L2088" i="6"/>
  <c r="L2089" i="6"/>
  <c r="L2090" i="6"/>
  <c r="L2091" i="6"/>
  <c r="L2092" i="6"/>
  <c r="L2093" i="6"/>
  <c r="L2094" i="6"/>
  <c r="L2095" i="6"/>
  <c r="L2096" i="6"/>
  <c r="L2097" i="6"/>
  <c r="L2098" i="6"/>
  <c r="L2099" i="6"/>
  <c r="L2100" i="6"/>
  <c r="L2101" i="6"/>
  <c r="L2102" i="6"/>
  <c r="L2103" i="6"/>
  <c r="L2104" i="6"/>
  <c r="L2105" i="6"/>
  <c r="L2106" i="6"/>
  <c r="L2107" i="6"/>
  <c r="L2108" i="6"/>
  <c r="L2109" i="6"/>
  <c r="L2110" i="6"/>
  <c r="L2111" i="6"/>
  <c r="L2112" i="6"/>
  <c r="L2113" i="6"/>
  <c r="L2114" i="6"/>
  <c r="L2115" i="6"/>
  <c r="L2116" i="6"/>
  <c r="L2117" i="6"/>
  <c r="L2118" i="6"/>
  <c r="L2119" i="6"/>
  <c r="L2120" i="6"/>
  <c r="L2121" i="6"/>
  <c r="L2122" i="6"/>
  <c r="L2123" i="6"/>
  <c r="L2124" i="6"/>
  <c r="L2125" i="6"/>
  <c r="L2126" i="6"/>
  <c r="L2127" i="6"/>
  <c r="L2128" i="6"/>
  <c r="L2129" i="6"/>
  <c r="L2130" i="6"/>
  <c r="L2131" i="6"/>
  <c r="L2132" i="6"/>
  <c r="L2133" i="6"/>
  <c r="L2134" i="6"/>
  <c r="L2135" i="6"/>
  <c r="L2136" i="6"/>
  <c r="L2137" i="6"/>
  <c r="L2138" i="6"/>
  <c r="L2139" i="6"/>
  <c r="L2140" i="6"/>
  <c r="L2141" i="6"/>
  <c r="L2142" i="6"/>
  <c r="L2143" i="6"/>
  <c r="L2144" i="6"/>
  <c r="L2145" i="6"/>
  <c r="L2146" i="6"/>
  <c r="L2147" i="6"/>
  <c r="L2148" i="6"/>
  <c r="L2149" i="6"/>
  <c r="L2150" i="6"/>
  <c r="L2151" i="6"/>
  <c r="L2152" i="6"/>
  <c r="L2153" i="6"/>
  <c r="L2154" i="6"/>
  <c r="L2155" i="6"/>
  <c r="O8" i="7"/>
  <c r="J2" i="7"/>
  <c r="Q4" i="1" a="1"/>
  <c r="R6" i="1" s="1"/>
  <c r="O2" i="1"/>
  <c r="O3" i="1"/>
  <c r="O4" i="1"/>
  <c r="O5" i="1"/>
  <c r="O6" i="1"/>
  <c r="O7" i="1"/>
  <c r="O8" i="1"/>
  <c r="O9" i="1"/>
  <c r="O10" i="1"/>
  <c r="O11" i="1"/>
  <c r="O12" i="1"/>
  <c r="O13" i="1"/>
  <c r="O14" i="1"/>
  <c r="O15" i="1"/>
  <c r="O16" i="1"/>
  <c r="O17" i="1"/>
  <c r="O18" i="1"/>
  <c r="O19" i="1"/>
  <c r="O20" i="1"/>
  <c r="O21" i="1"/>
  <c r="O22" i="1"/>
  <c r="O23" i="1"/>
  <c r="O24" i="1"/>
  <c r="O25" i="1"/>
  <c r="O26" i="1"/>
  <c r="O27" i="1"/>
  <c r="O28" i="1"/>
  <c r="O29" i="1"/>
  <c r="O30" i="1"/>
  <c r="O31" i="1"/>
  <c r="O32" i="1"/>
  <c r="O33" i="1"/>
  <c r="O34" i="1"/>
  <c r="O35" i="1"/>
  <c r="O36" i="1"/>
  <c r="O37" i="1"/>
  <c r="O38" i="1"/>
  <c r="O39" i="1"/>
  <c r="O40" i="1"/>
  <c r="O41" i="1"/>
  <c r="O42" i="1"/>
  <c r="O43" i="1"/>
  <c r="O44" i="1"/>
  <c r="O45" i="1"/>
  <c r="O46" i="1"/>
  <c r="O47" i="1"/>
  <c r="O48" i="1"/>
  <c r="O49" i="1"/>
  <c r="O50" i="1"/>
  <c r="O51" i="1"/>
  <c r="O52" i="1"/>
  <c r="O53" i="1"/>
  <c r="O54" i="1"/>
  <c r="O55" i="1"/>
  <c r="O56" i="1"/>
  <c r="O57" i="1"/>
  <c r="O58" i="1"/>
  <c r="O59" i="1"/>
  <c r="O60" i="1"/>
  <c r="O61" i="1"/>
  <c r="O62" i="1"/>
  <c r="O63" i="1"/>
  <c r="O64" i="1"/>
  <c r="O65" i="1"/>
  <c r="O66" i="1"/>
  <c r="O67" i="1"/>
  <c r="O68" i="1"/>
  <c r="O69" i="1"/>
  <c r="O70" i="1"/>
  <c r="O71" i="1"/>
  <c r="O72" i="1"/>
  <c r="O73" i="1"/>
  <c r="O74" i="1"/>
  <c r="O75" i="1"/>
  <c r="O76" i="1"/>
  <c r="O77" i="1"/>
  <c r="O78" i="1"/>
  <c r="G2" i="1"/>
  <c r="G3" i="1"/>
  <c r="G4" i="1"/>
  <c r="G5" i="1"/>
  <c r="G6" i="1"/>
  <c r="G7" i="1"/>
  <c r="G8" i="1"/>
  <c r="G9" i="1"/>
  <c r="G10" i="1"/>
  <c r="G11" i="1"/>
  <c r="G12" i="1"/>
  <c r="G13" i="1"/>
  <c r="G14" i="1"/>
  <c r="G15" i="1"/>
  <c r="G16" i="1"/>
  <c r="G17" i="1"/>
  <c r="G18" i="1"/>
  <c r="G19" i="1"/>
  <c r="G20" i="1"/>
  <c r="G21" i="1"/>
  <c r="G22" i="1"/>
  <c r="G23" i="1"/>
  <c r="G24" i="1"/>
  <c r="G25" i="1"/>
  <c r="G26" i="1"/>
  <c r="G27" i="1"/>
  <c r="G28" i="1"/>
  <c r="G29" i="1"/>
  <c r="G30" i="1"/>
  <c r="G31" i="1"/>
  <c r="G32" i="1"/>
  <c r="G33" i="1"/>
  <c r="G34" i="1"/>
  <c r="G35" i="1"/>
  <c r="G36" i="1"/>
  <c r="G37" i="1"/>
  <c r="G38" i="1"/>
  <c r="G39" i="1"/>
  <c r="G40" i="1"/>
  <c r="G41" i="1"/>
  <c r="G42" i="1"/>
  <c r="G43" i="1"/>
  <c r="G44" i="1"/>
  <c r="G45" i="1"/>
  <c r="G46" i="1"/>
  <c r="G47" i="1"/>
  <c r="G48" i="1"/>
  <c r="G49" i="1"/>
  <c r="G50" i="1"/>
  <c r="G51" i="1"/>
  <c r="G52" i="1"/>
  <c r="G53" i="1"/>
  <c r="G54" i="1"/>
  <c r="G55" i="1"/>
  <c r="G56" i="1"/>
  <c r="G57" i="1"/>
  <c r="G58" i="1"/>
  <c r="G59" i="1"/>
  <c r="G60" i="1"/>
  <c r="G61" i="1"/>
  <c r="G62" i="1"/>
  <c r="G63" i="1"/>
  <c r="G64" i="1"/>
  <c r="G65" i="1"/>
  <c r="G66" i="1"/>
  <c r="G67" i="1"/>
  <c r="G68" i="1"/>
  <c r="G69" i="1"/>
  <c r="G70" i="1"/>
  <c r="G71" i="1"/>
  <c r="G72" i="1"/>
  <c r="G73" i="1"/>
  <c r="G74" i="1"/>
  <c r="G75" i="1"/>
  <c r="G76" i="1"/>
  <c r="G77" i="1"/>
  <c r="G78" i="1"/>
  <c r="M2" i="1"/>
  <c r="M3" i="1"/>
  <c r="M4" i="1"/>
  <c r="M5" i="1"/>
  <c r="M6" i="1"/>
  <c r="M7" i="1"/>
  <c r="M8" i="1"/>
  <c r="M9" i="1"/>
  <c r="M10" i="1"/>
  <c r="M11" i="1"/>
  <c r="M12" i="1"/>
  <c r="M13" i="1"/>
  <c r="M14" i="1"/>
  <c r="M15" i="1"/>
  <c r="M16" i="1"/>
  <c r="M17" i="1"/>
  <c r="M18" i="1"/>
  <c r="M19" i="1"/>
  <c r="M20" i="1"/>
  <c r="M21" i="1"/>
  <c r="M22" i="1"/>
  <c r="M23" i="1"/>
  <c r="M24" i="1"/>
  <c r="M25" i="1"/>
  <c r="M26" i="1"/>
  <c r="M27" i="1"/>
  <c r="M28" i="1"/>
  <c r="M29" i="1"/>
  <c r="M30" i="1"/>
  <c r="M31" i="1"/>
  <c r="M32" i="1"/>
  <c r="M33" i="1"/>
  <c r="M34" i="1"/>
  <c r="M35" i="1"/>
  <c r="M36" i="1"/>
  <c r="M37" i="1"/>
  <c r="M38" i="1"/>
  <c r="M39" i="1"/>
  <c r="M40" i="1"/>
  <c r="M41" i="1"/>
  <c r="M42" i="1"/>
  <c r="M43" i="1"/>
  <c r="M44" i="1"/>
  <c r="M45" i="1"/>
  <c r="M46" i="1"/>
  <c r="M47" i="1"/>
  <c r="M48" i="1"/>
  <c r="M49" i="1"/>
  <c r="M50" i="1"/>
  <c r="M51" i="1"/>
  <c r="M52" i="1"/>
  <c r="M53" i="1"/>
  <c r="M54" i="1"/>
  <c r="M55" i="1"/>
  <c r="M56" i="1"/>
  <c r="M57" i="1"/>
  <c r="M58" i="1"/>
  <c r="M59" i="1"/>
  <c r="M60" i="1"/>
  <c r="M61" i="1"/>
  <c r="M62" i="1"/>
  <c r="M63" i="1"/>
  <c r="M64" i="1"/>
  <c r="M65" i="1"/>
  <c r="M66" i="1"/>
  <c r="M67" i="1"/>
  <c r="M68" i="1"/>
  <c r="M69" i="1"/>
  <c r="M70" i="1"/>
  <c r="M71" i="1"/>
  <c r="M72" i="1"/>
  <c r="M73" i="1"/>
  <c r="M74" i="1"/>
  <c r="M75" i="1"/>
  <c r="M76" i="1"/>
  <c r="M77" i="1"/>
  <c r="M78" i="1"/>
  <c r="J2" i="1"/>
  <c r="J3" i="1"/>
  <c r="J4" i="1"/>
  <c r="J5" i="1"/>
  <c r="J6" i="1"/>
  <c r="J7" i="1"/>
  <c r="J8" i="1"/>
  <c r="J9" i="1"/>
  <c r="J10" i="1"/>
  <c r="J11" i="1"/>
  <c r="J12" i="1"/>
  <c r="J13" i="1"/>
  <c r="J14" i="1"/>
  <c r="J15" i="1"/>
  <c r="J16" i="1"/>
  <c r="J17" i="1"/>
  <c r="J18" i="1"/>
  <c r="J19" i="1"/>
  <c r="J20" i="1"/>
  <c r="J21" i="1"/>
  <c r="J22" i="1"/>
  <c r="J23" i="1"/>
  <c r="J24" i="1"/>
  <c r="J25" i="1"/>
  <c r="J26" i="1"/>
  <c r="J27" i="1"/>
  <c r="J28" i="1"/>
  <c r="J29" i="1"/>
  <c r="J30" i="1"/>
  <c r="J31" i="1"/>
  <c r="J32" i="1"/>
  <c r="J33" i="1"/>
  <c r="J34" i="1"/>
  <c r="J35" i="1"/>
  <c r="J36" i="1"/>
  <c r="J37" i="1"/>
  <c r="J38" i="1"/>
  <c r="J39" i="1"/>
  <c r="J40" i="1"/>
  <c r="J41" i="1"/>
  <c r="J42" i="1"/>
  <c r="J43" i="1"/>
  <c r="J44" i="1"/>
  <c r="J45" i="1"/>
  <c r="J46" i="1"/>
  <c r="J47" i="1"/>
  <c r="J48" i="1"/>
  <c r="J49" i="1"/>
  <c r="J50" i="1"/>
  <c r="J51" i="1"/>
  <c r="J52" i="1"/>
  <c r="J53" i="1"/>
  <c r="J54" i="1"/>
  <c r="J55" i="1"/>
  <c r="J56" i="1"/>
  <c r="J57" i="1"/>
  <c r="J58" i="1"/>
  <c r="J59" i="1"/>
  <c r="J60" i="1"/>
  <c r="J61" i="1"/>
  <c r="J62" i="1"/>
  <c r="J63" i="1"/>
  <c r="J64" i="1"/>
  <c r="J65" i="1"/>
  <c r="J66" i="1"/>
  <c r="J67" i="1"/>
  <c r="J68" i="1"/>
  <c r="J69" i="1"/>
  <c r="J70" i="1"/>
  <c r="J71" i="1"/>
  <c r="J72" i="1"/>
  <c r="J73" i="1"/>
  <c r="J74" i="1"/>
  <c r="J75" i="1"/>
  <c r="J76" i="1"/>
  <c r="J77" i="1"/>
  <c r="J78" i="1"/>
  <c r="J4" i="7"/>
  <c r="J6" i="7"/>
  <c r="J5" i="7"/>
  <c r="J3" i="7"/>
  <c r="R5" i="1"/>
  <c r="P7" i="5"/>
  <c r="G4" i="2"/>
  <c r="G5" i="2"/>
  <c r="G7" i="2"/>
  <c r="G8" i="2"/>
  <c r="G9" i="2"/>
  <c r="G10" i="2"/>
  <c r="G11" i="2"/>
  <c r="G12" i="2"/>
  <c r="G13" i="2"/>
  <c r="G14" i="2"/>
  <c r="G15" i="2"/>
  <c r="G16" i="2"/>
  <c r="G17" i="2"/>
  <c r="G18" i="2"/>
  <c r="G19" i="2"/>
  <c r="G20" i="2"/>
  <c r="G21" i="2"/>
  <c r="G22" i="2"/>
  <c r="G23" i="2"/>
  <c r="G24" i="2"/>
  <c r="G25" i="2"/>
  <c r="G26" i="2"/>
  <c r="G27" i="2"/>
  <c r="G28" i="2"/>
  <c r="G29" i="2"/>
  <c r="G30" i="2"/>
  <c r="K3" i="2"/>
  <c r="K4" i="2"/>
  <c r="K5" i="2"/>
  <c r="K6" i="2"/>
  <c r="K7" i="2"/>
  <c r="K8" i="2"/>
  <c r="K10" i="2"/>
  <c r="K11" i="2"/>
  <c r="K12" i="2"/>
  <c r="K13" i="2"/>
  <c r="K14" i="2"/>
  <c r="K15" i="2"/>
  <c r="K16" i="2"/>
  <c r="K17" i="2"/>
  <c r="K18" i="2"/>
  <c r="K19" i="2"/>
  <c r="K20" i="2"/>
  <c r="K21" i="2"/>
  <c r="K22" i="2"/>
  <c r="K23" i="2"/>
  <c r="K24" i="2"/>
  <c r="K25" i="2"/>
  <c r="K26" i="2"/>
  <c r="K27" i="2"/>
  <c r="K28" i="2"/>
  <c r="K29" i="2"/>
  <c r="K30" i="2"/>
  <c r="I3" i="2"/>
  <c r="I4" i="2"/>
  <c r="I5" i="2"/>
  <c r="I6" i="2"/>
  <c r="I7" i="2"/>
  <c r="I8" i="2"/>
  <c r="I9" i="2"/>
  <c r="I10" i="2"/>
  <c r="I11" i="2"/>
  <c r="I12" i="2"/>
  <c r="I13" i="2"/>
  <c r="I14" i="2"/>
  <c r="I15" i="2"/>
  <c r="I16" i="2"/>
  <c r="I17" i="2"/>
  <c r="I18" i="2"/>
  <c r="I19" i="2"/>
  <c r="I20" i="2"/>
  <c r="I21" i="2"/>
  <c r="I22" i="2"/>
  <c r="I23" i="2"/>
  <c r="I24" i="2"/>
  <c r="I25" i="2"/>
  <c r="I26" i="2"/>
  <c r="I27" i="2"/>
  <c r="I28" i="2"/>
  <c r="I29" i="2"/>
  <c r="I30" i="2"/>
  <c r="J2" i="6"/>
  <c r="K2" i="6" s="1"/>
  <c r="H2" i="5"/>
  <c r="J10" i="6"/>
  <c r="K10" i="6" s="1"/>
  <c r="J2" i="5"/>
  <c r="J3" i="5"/>
  <c r="J4" i="5"/>
  <c r="J5" i="5"/>
  <c r="J6" i="5"/>
  <c r="J7" i="5"/>
  <c r="J8" i="5"/>
  <c r="J9" i="5"/>
  <c r="J10" i="5"/>
  <c r="J11" i="5"/>
  <c r="J12" i="5"/>
  <c r="J13" i="5"/>
  <c r="J14" i="5"/>
  <c r="J15" i="5"/>
  <c r="J16" i="5"/>
  <c r="J17" i="5"/>
  <c r="J18" i="5"/>
  <c r="J19" i="5"/>
  <c r="J20" i="5"/>
  <c r="J21" i="5"/>
  <c r="J22" i="5"/>
  <c r="J23" i="5"/>
  <c r="J24" i="5"/>
  <c r="J25" i="5"/>
  <c r="J26" i="5"/>
  <c r="J27" i="5"/>
  <c r="J28" i="5"/>
  <c r="J29" i="5"/>
  <c r="J30" i="5"/>
  <c r="J31" i="5"/>
  <c r="J32" i="5"/>
  <c r="J33" i="5"/>
  <c r="J34" i="5"/>
  <c r="J35" i="5"/>
  <c r="J36" i="5"/>
  <c r="J37" i="5"/>
  <c r="J38" i="5"/>
  <c r="J39" i="5"/>
  <c r="J40" i="5"/>
  <c r="J41" i="5"/>
  <c r="J42" i="5"/>
  <c r="J43" i="5"/>
  <c r="J44" i="5"/>
  <c r="J45" i="5"/>
  <c r="J46" i="5"/>
  <c r="J47" i="5"/>
  <c r="J48" i="5"/>
  <c r="J49" i="5"/>
  <c r="J50" i="5"/>
  <c r="J51" i="5"/>
  <c r="J52" i="5"/>
  <c r="J53" i="5"/>
  <c r="J54" i="5"/>
  <c r="J55" i="5"/>
  <c r="J56" i="5"/>
  <c r="J57" i="5"/>
  <c r="J58" i="5"/>
  <c r="J59" i="5"/>
  <c r="J60" i="5"/>
  <c r="J61" i="5"/>
  <c r="J62" i="5"/>
  <c r="J63" i="5"/>
  <c r="J64" i="5"/>
  <c r="J65" i="5"/>
  <c r="J66" i="5"/>
  <c r="J67" i="5"/>
  <c r="J68" i="5"/>
  <c r="J69" i="5"/>
  <c r="J70" i="5"/>
  <c r="J71" i="5"/>
  <c r="J72" i="5"/>
  <c r="J73" i="5"/>
  <c r="J74" i="5"/>
  <c r="J75" i="5"/>
  <c r="J76" i="5"/>
  <c r="J77" i="5"/>
  <c r="J78" i="5"/>
  <c r="J79" i="5"/>
  <c r="J80" i="5"/>
  <c r="J81" i="5"/>
  <c r="J82" i="5"/>
  <c r="J83" i="5"/>
  <c r="J84" i="5"/>
  <c r="J85" i="5"/>
  <c r="J86" i="5"/>
  <c r="J87" i="5"/>
  <c r="J88" i="5"/>
  <c r="J89" i="5"/>
  <c r="J90" i="5"/>
  <c r="J91" i="5"/>
  <c r="J92" i="5"/>
  <c r="J93" i="5"/>
  <c r="J94" i="5"/>
  <c r="J95" i="5"/>
  <c r="J96" i="5"/>
  <c r="J97" i="5"/>
  <c r="J98" i="5"/>
  <c r="J99" i="5"/>
  <c r="J100" i="5"/>
  <c r="J101" i="5"/>
  <c r="J102" i="5"/>
  <c r="J103" i="5"/>
  <c r="J104" i="5"/>
  <c r="J105" i="5"/>
  <c r="J106" i="5"/>
  <c r="J107" i="5"/>
  <c r="J108" i="5"/>
  <c r="J109" i="5"/>
  <c r="J110" i="5"/>
  <c r="J111" i="5"/>
  <c r="J112" i="5"/>
  <c r="J113" i="5"/>
  <c r="J114" i="5"/>
  <c r="J115" i="5"/>
  <c r="J116" i="5"/>
  <c r="J117" i="5"/>
  <c r="J118" i="5"/>
  <c r="J119" i="5"/>
  <c r="J120" i="5"/>
  <c r="J121" i="5"/>
  <c r="J122" i="5"/>
  <c r="J123" i="5"/>
  <c r="J124" i="5"/>
  <c r="J125" i="5"/>
  <c r="J126" i="5"/>
  <c r="J127" i="5"/>
  <c r="J128" i="5"/>
  <c r="J129" i="5"/>
  <c r="J130" i="5"/>
  <c r="J131" i="5"/>
  <c r="J132" i="5"/>
  <c r="J133" i="5"/>
  <c r="J134" i="5"/>
  <c r="J135" i="5"/>
  <c r="J136" i="5"/>
  <c r="J137" i="5"/>
  <c r="J138" i="5"/>
  <c r="J139" i="5"/>
  <c r="J140" i="5"/>
  <c r="J141" i="5"/>
  <c r="J142" i="5"/>
  <c r="J143" i="5"/>
  <c r="J144" i="5"/>
  <c r="J145" i="5"/>
  <c r="J146" i="5"/>
  <c r="J147" i="5"/>
  <c r="J148" i="5"/>
  <c r="J149" i="5"/>
  <c r="J150" i="5"/>
  <c r="J151" i="5"/>
  <c r="J152" i="5"/>
  <c r="J153" i="5"/>
  <c r="J154" i="5"/>
  <c r="J155" i="5"/>
  <c r="J156" i="5"/>
  <c r="J157" i="5"/>
  <c r="J158" i="5"/>
  <c r="J159" i="5"/>
  <c r="J160" i="5"/>
  <c r="J161" i="5"/>
  <c r="J162" i="5"/>
  <c r="J163" i="5"/>
  <c r="J164" i="5"/>
  <c r="J165" i="5"/>
  <c r="J166" i="5"/>
  <c r="J167" i="5"/>
  <c r="J168" i="5"/>
  <c r="J169" i="5"/>
  <c r="J170" i="5"/>
  <c r="J171" i="5"/>
  <c r="J172" i="5"/>
  <c r="J173" i="5"/>
  <c r="J174" i="5"/>
  <c r="J175" i="5"/>
  <c r="J176" i="5"/>
  <c r="J177" i="5"/>
  <c r="J178" i="5"/>
  <c r="J179" i="5"/>
  <c r="J180" i="5"/>
  <c r="J181" i="5"/>
  <c r="J182" i="5"/>
  <c r="J183" i="5"/>
  <c r="J184" i="5"/>
  <c r="J185" i="5"/>
  <c r="J186" i="5"/>
  <c r="J187" i="5"/>
  <c r="J188" i="5"/>
  <c r="J189" i="5"/>
  <c r="J190" i="5"/>
  <c r="J191" i="5"/>
  <c r="J192" i="5"/>
  <c r="J193" i="5"/>
  <c r="J194" i="5"/>
  <c r="J195" i="5"/>
  <c r="J196" i="5"/>
  <c r="J197" i="5"/>
  <c r="J198" i="5"/>
  <c r="J199" i="5"/>
  <c r="J200" i="5"/>
  <c r="J201" i="5"/>
  <c r="J202" i="5"/>
  <c r="J203" i="5"/>
  <c r="J204" i="5"/>
  <c r="J205" i="5"/>
  <c r="J206" i="5"/>
  <c r="J207" i="5"/>
  <c r="J208" i="5"/>
  <c r="J209" i="5"/>
  <c r="J210" i="5"/>
  <c r="J211" i="5"/>
  <c r="J212" i="5"/>
  <c r="J213" i="5"/>
  <c r="J214" i="5"/>
  <c r="J215" i="5"/>
  <c r="J216" i="5"/>
  <c r="J217" i="5"/>
  <c r="J218" i="5"/>
  <c r="J219" i="5"/>
  <c r="J220" i="5"/>
  <c r="J221" i="5"/>
  <c r="J222" i="5"/>
  <c r="J223" i="5"/>
  <c r="J224" i="5"/>
  <c r="J225" i="5"/>
  <c r="J226" i="5"/>
  <c r="J227" i="5"/>
  <c r="J228" i="5"/>
  <c r="J229" i="5"/>
  <c r="J230" i="5"/>
  <c r="J231" i="5"/>
  <c r="J232" i="5"/>
  <c r="J233" i="5"/>
  <c r="J234" i="5"/>
  <c r="J235" i="5"/>
  <c r="J236" i="5"/>
  <c r="J237" i="5"/>
  <c r="J238" i="5"/>
  <c r="J239" i="5"/>
  <c r="J240" i="5"/>
  <c r="J241" i="5"/>
  <c r="J242" i="5"/>
  <c r="J243" i="5"/>
  <c r="J244" i="5"/>
  <c r="J245" i="5"/>
  <c r="J246" i="5"/>
  <c r="J247" i="5"/>
  <c r="J248" i="5"/>
  <c r="J249" i="5"/>
  <c r="J250" i="5"/>
  <c r="J251" i="5"/>
  <c r="J252" i="5"/>
  <c r="J253" i="5"/>
  <c r="J254" i="5"/>
  <c r="J255" i="5"/>
  <c r="J256" i="5"/>
  <c r="J257" i="5"/>
  <c r="J258" i="5"/>
  <c r="J259" i="5"/>
  <c r="J260" i="5"/>
  <c r="J261" i="5"/>
  <c r="J262" i="5"/>
  <c r="J263" i="5"/>
  <c r="J264" i="5"/>
  <c r="J265" i="5"/>
  <c r="J266" i="5"/>
  <c r="J267" i="5"/>
  <c r="J268" i="5"/>
  <c r="J269" i="5"/>
  <c r="J270" i="5"/>
  <c r="J271" i="5"/>
  <c r="J272" i="5"/>
  <c r="J273" i="5"/>
  <c r="J274" i="5"/>
  <c r="J275" i="5"/>
  <c r="J276" i="5"/>
  <c r="J277" i="5"/>
  <c r="J278" i="5"/>
  <c r="J279" i="5"/>
  <c r="J280" i="5"/>
  <c r="J281" i="5"/>
  <c r="J282" i="5"/>
  <c r="J283" i="5"/>
  <c r="J284" i="5"/>
  <c r="J285" i="5"/>
  <c r="J286" i="5"/>
  <c r="J287" i="5"/>
  <c r="J288" i="5"/>
  <c r="J289" i="5"/>
  <c r="J290" i="5"/>
  <c r="J291" i="5"/>
  <c r="J292" i="5"/>
  <c r="J293" i="5"/>
  <c r="J294" i="5"/>
  <c r="J295" i="5"/>
  <c r="J296" i="5"/>
  <c r="J297" i="5"/>
  <c r="J298" i="5"/>
  <c r="J299" i="5"/>
  <c r="J300" i="5"/>
  <c r="J301" i="5"/>
  <c r="J302" i="5"/>
  <c r="J303" i="5"/>
  <c r="J304" i="5"/>
  <c r="J305" i="5"/>
  <c r="J306" i="5"/>
  <c r="J307" i="5"/>
  <c r="J308" i="5"/>
  <c r="J309" i="5"/>
  <c r="J310" i="5"/>
  <c r="J311" i="5"/>
  <c r="J312" i="5"/>
  <c r="J313" i="5"/>
  <c r="J314" i="5"/>
  <c r="J315" i="5"/>
  <c r="J316" i="5"/>
  <c r="J317" i="5"/>
  <c r="J318" i="5"/>
  <c r="J319" i="5"/>
  <c r="J320" i="5"/>
  <c r="J321" i="5"/>
  <c r="J322" i="5"/>
  <c r="J323" i="5"/>
  <c r="J324" i="5"/>
  <c r="J325" i="5"/>
  <c r="J326" i="5"/>
  <c r="J327" i="5"/>
  <c r="J328" i="5"/>
  <c r="J329" i="5"/>
  <c r="J330" i="5"/>
  <c r="J331" i="5"/>
  <c r="J332" i="5"/>
  <c r="J333" i="5"/>
  <c r="J334" i="5"/>
  <c r="J335" i="5"/>
  <c r="J336" i="5"/>
  <c r="J337" i="5"/>
  <c r="J338" i="5"/>
  <c r="J339" i="5"/>
  <c r="J340" i="5"/>
  <c r="J341" i="5"/>
  <c r="J342" i="5"/>
  <c r="J343" i="5"/>
  <c r="J344" i="5"/>
  <c r="J345" i="5"/>
  <c r="J346" i="5"/>
  <c r="J347" i="5"/>
  <c r="J348" i="5"/>
  <c r="J349" i="5"/>
  <c r="J350" i="5"/>
  <c r="J351" i="5"/>
  <c r="J352" i="5"/>
  <c r="J353" i="5"/>
  <c r="J354" i="5"/>
  <c r="J355" i="5"/>
  <c r="J356" i="5"/>
  <c r="J357" i="5"/>
  <c r="J358" i="5"/>
  <c r="J359" i="5"/>
  <c r="J360" i="5"/>
  <c r="J361" i="5"/>
  <c r="J362" i="5"/>
  <c r="J363" i="5"/>
  <c r="J364" i="5"/>
  <c r="J365" i="5"/>
  <c r="J366" i="5"/>
  <c r="J367" i="5"/>
  <c r="J368" i="5"/>
  <c r="J369" i="5"/>
  <c r="J370" i="5"/>
  <c r="J371" i="5"/>
  <c r="J372" i="5"/>
  <c r="J373" i="5"/>
  <c r="J374" i="5"/>
  <c r="J375" i="5"/>
  <c r="J376" i="5"/>
  <c r="J377" i="5"/>
  <c r="J378" i="5"/>
  <c r="J379" i="5"/>
  <c r="J380" i="5"/>
  <c r="J381" i="5"/>
  <c r="J382" i="5"/>
  <c r="J383" i="5"/>
  <c r="J384" i="5"/>
  <c r="J385" i="5"/>
  <c r="J386" i="5"/>
  <c r="J387" i="5"/>
  <c r="J388" i="5"/>
  <c r="J389" i="5"/>
  <c r="J390" i="5"/>
  <c r="J391" i="5"/>
  <c r="J392" i="5"/>
  <c r="J393" i="5"/>
  <c r="J394" i="5"/>
  <c r="J395" i="5"/>
  <c r="J396" i="5"/>
  <c r="J397" i="5"/>
  <c r="J398" i="5"/>
  <c r="J399" i="5"/>
  <c r="J400" i="5"/>
  <c r="J401" i="5"/>
  <c r="J402" i="5"/>
  <c r="J403" i="5"/>
  <c r="J404" i="5"/>
  <c r="J405" i="5"/>
  <c r="J406" i="5"/>
  <c r="J407" i="5"/>
  <c r="J408" i="5"/>
  <c r="J409" i="5"/>
  <c r="J410" i="5"/>
  <c r="J411" i="5"/>
  <c r="J412" i="5"/>
  <c r="J413" i="5"/>
  <c r="J414" i="5"/>
  <c r="J415" i="5"/>
  <c r="J416" i="5"/>
  <c r="J417" i="5"/>
  <c r="J418" i="5"/>
  <c r="J419" i="5"/>
  <c r="J420" i="5"/>
  <c r="J421" i="5"/>
  <c r="J422" i="5"/>
  <c r="J423" i="5"/>
  <c r="J424" i="5"/>
  <c r="J425" i="5"/>
  <c r="J426" i="5"/>
  <c r="J427" i="5"/>
  <c r="J428" i="5"/>
  <c r="J429" i="5"/>
  <c r="J430" i="5"/>
  <c r="J431" i="5"/>
  <c r="J432" i="5"/>
  <c r="J433" i="5"/>
  <c r="J434" i="5"/>
  <c r="J435" i="5"/>
  <c r="J436" i="5"/>
  <c r="J437" i="5"/>
  <c r="J438" i="5"/>
  <c r="J439" i="5"/>
  <c r="J440" i="5"/>
  <c r="J441" i="5"/>
  <c r="J442" i="5"/>
  <c r="J443" i="5"/>
  <c r="J444" i="5"/>
  <c r="J445" i="5"/>
  <c r="J446" i="5"/>
  <c r="J447" i="5"/>
  <c r="J448" i="5"/>
  <c r="J449" i="5"/>
  <c r="J450" i="5"/>
  <c r="J451" i="5"/>
  <c r="J452" i="5"/>
  <c r="J453" i="5"/>
  <c r="J454" i="5"/>
  <c r="J455" i="5"/>
  <c r="J456" i="5"/>
  <c r="J457" i="5"/>
  <c r="J458" i="5"/>
  <c r="J459" i="5"/>
  <c r="J460" i="5"/>
  <c r="J461" i="5"/>
  <c r="J462" i="5"/>
  <c r="J463" i="5"/>
  <c r="J464" i="5"/>
  <c r="J465" i="5"/>
  <c r="J466" i="5"/>
  <c r="J467" i="5"/>
  <c r="J468" i="5"/>
  <c r="J469" i="5"/>
  <c r="J470" i="5"/>
  <c r="J471" i="5"/>
  <c r="J472" i="5"/>
  <c r="J473" i="5"/>
  <c r="J474" i="5"/>
  <c r="J475" i="5"/>
  <c r="J476" i="5"/>
  <c r="J477" i="5"/>
  <c r="J478" i="5"/>
  <c r="J479" i="5"/>
  <c r="J480" i="5"/>
  <c r="J481" i="5"/>
  <c r="J482" i="5"/>
  <c r="J483" i="5"/>
  <c r="J484" i="5"/>
  <c r="J485" i="5"/>
  <c r="J486" i="5"/>
  <c r="J487" i="5"/>
  <c r="J488" i="5"/>
  <c r="J489" i="5"/>
  <c r="J490" i="5"/>
  <c r="J491" i="5"/>
  <c r="J492" i="5"/>
  <c r="J493" i="5"/>
  <c r="J494" i="5"/>
  <c r="J495" i="5"/>
  <c r="J496" i="5"/>
  <c r="J497" i="5"/>
  <c r="J498" i="5"/>
  <c r="J499" i="5"/>
  <c r="J500" i="5"/>
  <c r="J501" i="5"/>
  <c r="J502" i="5"/>
  <c r="J503" i="5"/>
  <c r="J504" i="5"/>
  <c r="J505" i="5"/>
  <c r="J506" i="5"/>
  <c r="J507" i="5"/>
  <c r="J508" i="5"/>
  <c r="J509" i="5"/>
  <c r="J510" i="5"/>
  <c r="J511" i="5"/>
  <c r="J512" i="5"/>
  <c r="J513" i="5"/>
  <c r="J514" i="5"/>
  <c r="J515" i="5"/>
  <c r="J516" i="5"/>
  <c r="J517" i="5"/>
  <c r="J518" i="5"/>
  <c r="J519" i="5"/>
  <c r="J520" i="5"/>
  <c r="J521" i="5"/>
  <c r="J522" i="5"/>
  <c r="J523" i="5"/>
  <c r="J524" i="5"/>
  <c r="J525" i="5"/>
  <c r="J526" i="5"/>
  <c r="J527" i="5"/>
  <c r="J528" i="5"/>
  <c r="J529" i="5"/>
  <c r="J530" i="5"/>
  <c r="J531" i="5"/>
  <c r="J532" i="5"/>
  <c r="J533" i="5"/>
  <c r="J534" i="5"/>
  <c r="J535" i="5"/>
  <c r="J536" i="5"/>
  <c r="J537" i="5"/>
  <c r="J538" i="5"/>
  <c r="J539" i="5"/>
  <c r="J540" i="5"/>
  <c r="J541" i="5"/>
  <c r="J542" i="5"/>
  <c r="J543" i="5"/>
  <c r="J544" i="5"/>
  <c r="J545" i="5"/>
  <c r="J546" i="5"/>
  <c r="J547" i="5"/>
  <c r="J548" i="5"/>
  <c r="J549" i="5"/>
  <c r="J550" i="5"/>
  <c r="J551" i="5"/>
  <c r="J552" i="5"/>
  <c r="J553" i="5"/>
  <c r="J554" i="5"/>
  <c r="J555" i="5"/>
  <c r="J556" i="5"/>
  <c r="J557" i="5"/>
  <c r="J558" i="5"/>
  <c r="J559" i="5"/>
  <c r="J560" i="5"/>
  <c r="J561" i="5"/>
  <c r="J562" i="5"/>
  <c r="J563" i="5"/>
  <c r="J564" i="5"/>
  <c r="J565" i="5"/>
  <c r="J566" i="5"/>
  <c r="J567" i="5"/>
  <c r="J568" i="5"/>
  <c r="J569" i="5"/>
  <c r="J570" i="5"/>
  <c r="J571" i="5"/>
  <c r="J572" i="5"/>
  <c r="J573" i="5"/>
  <c r="J574" i="5"/>
  <c r="J575" i="5"/>
  <c r="J576" i="5"/>
  <c r="J577" i="5"/>
  <c r="J578" i="5"/>
  <c r="J579" i="5"/>
  <c r="J580" i="5"/>
  <c r="J581" i="5"/>
  <c r="J582" i="5"/>
  <c r="J583" i="5"/>
  <c r="J584" i="5"/>
  <c r="J585" i="5"/>
  <c r="J586" i="5"/>
  <c r="J587" i="5"/>
  <c r="J588" i="5"/>
  <c r="J589" i="5"/>
  <c r="J590" i="5"/>
  <c r="J591" i="5"/>
  <c r="J592" i="5"/>
  <c r="J593" i="5"/>
  <c r="J594" i="5"/>
  <c r="J595" i="5"/>
  <c r="J596" i="5"/>
  <c r="J597" i="5"/>
  <c r="J598" i="5"/>
  <c r="J599" i="5"/>
  <c r="J600" i="5"/>
  <c r="J601" i="5"/>
  <c r="J602" i="5"/>
  <c r="J603" i="5"/>
  <c r="J604" i="5"/>
  <c r="J605" i="5"/>
  <c r="J606" i="5"/>
  <c r="J607" i="5"/>
  <c r="J608" i="5"/>
  <c r="J609" i="5"/>
  <c r="J610" i="5"/>
  <c r="J611" i="5"/>
  <c r="J612" i="5"/>
  <c r="J613" i="5"/>
  <c r="J614" i="5"/>
  <c r="J615" i="5"/>
  <c r="J616" i="5"/>
  <c r="J617" i="5"/>
  <c r="J618" i="5"/>
  <c r="J619" i="5"/>
  <c r="J620" i="5"/>
  <c r="J621" i="5"/>
  <c r="J622" i="5"/>
  <c r="J623" i="5"/>
  <c r="J624" i="5"/>
  <c r="J625" i="5"/>
  <c r="J626" i="5"/>
  <c r="J627" i="5"/>
  <c r="J628" i="5"/>
  <c r="J629" i="5"/>
  <c r="J630" i="5"/>
  <c r="J631" i="5"/>
  <c r="J632" i="5"/>
  <c r="J633" i="5"/>
  <c r="J634" i="5"/>
  <c r="J635" i="5"/>
  <c r="J636" i="5"/>
  <c r="J637" i="5"/>
  <c r="J638" i="5"/>
  <c r="J639" i="5"/>
  <c r="J640" i="5"/>
  <c r="J641" i="5"/>
  <c r="J642" i="5"/>
  <c r="J643" i="5"/>
  <c r="J644" i="5"/>
  <c r="J645" i="5"/>
  <c r="J646" i="5"/>
  <c r="J647" i="5"/>
  <c r="J648" i="5"/>
  <c r="J649" i="5"/>
  <c r="J650" i="5"/>
  <c r="J651" i="5"/>
  <c r="J652" i="5"/>
  <c r="J653" i="5"/>
  <c r="J654" i="5"/>
  <c r="J655" i="5"/>
  <c r="J656" i="5"/>
  <c r="J657" i="5"/>
  <c r="J658" i="5"/>
  <c r="J659" i="5"/>
  <c r="J660" i="5"/>
  <c r="J661" i="5"/>
  <c r="J662" i="5"/>
  <c r="J663" i="5"/>
  <c r="J664" i="5"/>
  <c r="J665" i="5"/>
  <c r="J666" i="5"/>
  <c r="J667" i="5"/>
  <c r="J668" i="5"/>
  <c r="J669" i="5"/>
  <c r="J670" i="5"/>
  <c r="J671" i="5"/>
  <c r="J672" i="5"/>
  <c r="J673" i="5"/>
  <c r="J674" i="5"/>
  <c r="J675" i="5"/>
  <c r="J676" i="5"/>
  <c r="J677" i="5"/>
  <c r="J678" i="5"/>
  <c r="J679" i="5"/>
  <c r="J680" i="5"/>
  <c r="J681" i="5"/>
  <c r="J682" i="5"/>
  <c r="J683" i="5"/>
  <c r="J684" i="5"/>
  <c r="J685" i="5"/>
  <c r="J686" i="5"/>
  <c r="J687" i="5"/>
  <c r="J688" i="5"/>
  <c r="J689" i="5"/>
  <c r="J690" i="5"/>
  <c r="J691" i="5"/>
  <c r="J692" i="5"/>
  <c r="J693" i="5"/>
  <c r="J694" i="5"/>
  <c r="J695" i="5"/>
  <c r="J696" i="5"/>
  <c r="J697" i="5"/>
  <c r="J698" i="5"/>
  <c r="J699" i="5"/>
  <c r="J700" i="5"/>
  <c r="J701" i="5"/>
  <c r="J702" i="5"/>
  <c r="J703" i="5"/>
  <c r="J704" i="5"/>
  <c r="J705" i="5"/>
  <c r="J706" i="5"/>
  <c r="J707" i="5"/>
  <c r="J708" i="5"/>
  <c r="J709" i="5"/>
  <c r="J710" i="5"/>
  <c r="J711" i="5"/>
  <c r="J712" i="5"/>
  <c r="J713" i="5"/>
  <c r="J714" i="5"/>
  <c r="J715" i="5"/>
  <c r="J716" i="5"/>
  <c r="J717" i="5"/>
  <c r="J718" i="5"/>
  <c r="J719" i="5"/>
  <c r="J720" i="5"/>
  <c r="J721" i="5"/>
  <c r="J722" i="5"/>
  <c r="J723" i="5"/>
  <c r="J724" i="5"/>
  <c r="J725" i="5"/>
  <c r="J726" i="5"/>
  <c r="J727" i="5"/>
  <c r="J728" i="5"/>
  <c r="J729" i="5"/>
  <c r="J730" i="5"/>
  <c r="J731" i="5"/>
  <c r="J732" i="5"/>
  <c r="J733" i="5"/>
  <c r="J734" i="5"/>
  <c r="J735" i="5"/>
  <c r="J736" i="5"/>
  <c r="J737" i="5"/>
  <c r="J738" i="5"/>
  <c r="J739" i="5"/>
  <c r="J740" i="5"/>
  <c r="J741" i="5"/>
  <c r="J742" i="5"/>
  <c r="J743" i="5"/>
  <c r="J744" i="5"/>
  <c r="J745" i="5"/>
  <c r="J746" i="5"/>
  <c r="J747" i="5"/>
  <c r="J748" i="5"/>
  <c r="J749" i="5"/>
  <c r="J750" i="5"/>
  <c r="J751" i="5"/>
  <c r="J752" i="5"/>
  <c r="J753" i="5"/>
  <c r="J754" i="5"/>
  <c r="J755" i="5"/>
  <c r="J756" i="5"/>
  <c r="J757" i="5"/>
  <c r="J758" i="5"/>
  <c r="J759" i="5"/>
  <c r="J760" i="5"/>
  <c r="J761" i="5"/>
  <c r="J762" i="5"/>
  <c r="J763" i="5"/>
  <c r="J764" i="5"/>
  <c r="J765" i="5"/>
  <c r="J766" i="5"/>
  <c r="J767" i="5"/>
  <c r="J768" i="5"/>
  <c r="J769" i="5"/>
  <c r="J770" i="5"/>
  <c r="J771" i="5"/>
  <c r="J772" i="5"/>
  <c r="J773" i="5"/>
  <c r="J774" i="5"/>
  <c r="J775" i="5"/>
  <c r="J776" i="5"/>
  <c r="J777" i="5"/>
  <c r="J778" i="5"/>
  <c r="J779" i="5"/>
  <c r="J780" i="5"/>
  <c r="J781" i="5"/>
  <c r="J782" i="5"/>
  <c r="J783" i="5"/>
  <c r="J784" i="5"/>
  <c r="J785" i="5"/>
  <c r="J786" i="5"/>
  <c r="J787" i="5"/>
  <c r="J788" i="5"/>
  <c r="J789" i="5"/>
  <c r="J790" i="5"/>
  <c r="J791" i="5"/>
  <c r="J792" i="5"/>
  <c r="J793" i="5"/>
  <c r="J794" i="5"/>
  <c r="J795" i="5"/>
  <c r="J796" i="5"/>
  <c r="J797" i="5"/>
  <c r="J798" i="5"/>
  <c r="J799" i="5"/>
  <c r="J800" i="5"/>
  <c r="J801" i="5"/>
  <c r="J802" i="5"/>
  <c r="J803" i="5"/>
  <c r="J804" i="5"/>
  <c r="J805" i="5"/>
  <c r="J806" i="5"/>
  <c r="J807" i="5"/>
  <c r="J808" i="5"/>
  <c r="J809" i="5"/>
  <c r="J810" i="5"/>
  <c r="J811" i="5"/>
  <c r="J812" i="5"/>
  <c r="J813" i="5"/>
  <c r="J814" i="5"/>
  <c r="J815" i="5"/>
  <c r="J816" i="5"/>
  <c r="J817" i="5"/>
  <c r="J818" i="5"/>
  <c r="J819" i="5"/>
  <c r="J820" i="5"/>
  <c r="J821" i="5"/>
  <c r="J822" i="5"/>
  <c r="J823" i="5"/>
  <c r="J824" i="5"/>
  <c r="J825" i="5"/>
  <c r="J826" i="5"/>
  <c r="J827" i="5"/>
  <c r="J828" i="5"/>
  <c r="J829" i="5"/>
  <c r="J830" i="5"/>
  <c r="J831" i="5"/>
  <c r="I2" i="5"/>
  <c r="I3" i="5"/>
  <c r="I4" i="5"/>
  <c r="I5" i="5"/>
  <c r="I6" i="5"/>
  <c r="I7" i="5"/>
  <c r="I8" i="5"/>
  <c r="I9" i="5"/>
  <c r="I10" i="5"/>
  <c r="I11" i="5"/>
  <c r="I12" i="5"/>
  <c r="I13" i="5"/>
  <c r="I14" i="5"/>
  <c r="I15" i="5"/>
  <c r="I16" i="5"/>
  <c r="I17" i="5"/>
  <c r="I18" i="5"/>
  <c r="I19" i="5"/>
  <c r="I20" i="5"/>
  <c r="I21" i="5"/>
  <c r="I22" i="5"/>
  <c r="I23" i="5"/>
  <c r="I24" i="5"/>
  <c r="I25" i="5"/>
  <c r="I26" i="5"/>
  <c r="I27" i="5"/>
  <c r="I28" i="5"/>
  <c r="I29" i="5"/>
  <c r="I30" i="5"/>
  <c r="I31" i="5"/>
  <c r="I32" i="5"/>
  <c r="I33" i="5"/>
  <c r="I34" i="5"/>
  <c r="I35" i="5"/>
  <c r="I36" i="5"/>
  <c r="I37" i="5"/>
  <c r="I38" i="5"/>
  <c r="I39" i="5"/>
  <c r="I40" i="5"/>
  <c r="I41" i="5"/>
  <c r="I42" i="5"/>
  <c r="I43" i="5"/>
  <c r="I44" i="5"/>
  <c r="I45" i="5"/>
  <c r="I46" i="5"/>
  <c r="I47" i="5"/>
  <c r="I48" i="5"/>
  <c r="I49" i="5"/>
  <c r="I50" i="5"/>
  <c r="I51" i="5"/>
  <c r="I52" i="5"/>
  <c r="I53" i="5"/>
  <c r="I54" i="5"/>
  <c r="I55" i="5"/>
  <c r="I56" i="5"/>
  <c r="I57" i="5"/>
  <c r="I58" i="5"/>
  <c r="I59" i="5"/>
  <c r="I60" i="5"/>
  <c r="I61" i="5"/>
  <c r="I62" i="5"/>
  <c r="I63" i="5"/>
  <c r="I64" i="5"/>
  <c r="I65" i="5"/>
  <c r="I66" i="5"/>
  <c r="I67" i="5"/>
  <c r="I68" i="5"/>
  <c r="I69" i="5"/>
  <c r="I70" i="5"/>
  <c r="I71" i="5"/>
  <c r="I72" i="5"/>
  <c r="I73" i="5"/>
  <c r="I74" i="5"/>
  <c r="I75" i="5"/>
  <c r="I76" i="5"/>
  <c r="I77" i="5"/>
  <c r="I78" i="5"/>
  <c r="I79" i="5"/>
  <c r="I80" i="5"/>
  <c r="I81" i="5"/>
  <c r="I82" i="5"/>
  <c r="I83" i="5"/>
  <c r="I84" i="5"/>
  <c r="I85" i="5"/>
  <c r="I86" i="5"/>
  <c r="I87" i="5"/>
  <c r="I88" i="5"/>
  <c r="I89" i="5"/>
  <c r="I90" i="5"/>
  <c r="I91" i="5"/>
  <c r="I92" i="5"/>
  <c r="I93" i="5"/>
  <c r="I94" i="5"/>
  <c r="I95" i="5"/>
  <c r="I96" i="5"/>
  <c r="I97" i="5"/>
  <c r="I98" i="5"/>
  <c r="I99" i="5"/>
  <c r="I100" i="5"/>
  <c r="I101" i="5"/>
  <c r="I102" i="5"/>
  <c r="I103" i="5"/>
  <c r="I104" i="5"/>
  <c r="I105" i="5"/>
  <c r="I106" i="5"/>
  <c r="I107" i="5"/>
  <c r="I108" i="5"/>
  <c r="I109" i="5"/>
  <c r="I110" i="5"/>
  <c r="I111" i="5"/>
  <c r="I112" i="5"/>
  <c r="I113" i="5"/>
  <c r="I114" i="5"/>
  <c r="I115" i="5"/>
  <c r="I116" i="5"/>
  <c r="I117" i="5"/>
  <c r="I118" i="5"/>
  <c r="I119" i="5"/>
  <c r="I120" i="5"/>
  <c r="I121" i="5"/>
  <c r="I122" i="5"/>
  <c r="I123" i="5"/>
  <c r="I124" i="5"/>
  <c r="I125" i="5"/>
  <c r="I126" i="5"/>
  <c r="I127" i="5"/>
  <c r="I128" i="5"/>
  <c r="I129" i="5"/>
  <c r="I130" i="5"/>
  <c r="I131" i="5"/>
  <c r="I132" i="5"/>
  <c r="I133" i="5"/>
  <c r="I134" i="5"/>
  <c r="I135" i="5"/>
  <c r="I136" i="5"/>
  <c r="I137" i="5"/>
  <c r="I138" i="5"/>
  <c r="I139" i="5"/>
  <c r="I140" i="5"/>
  <c r="I141" i="5"/>
  <c r="I142" i="5"/>
  <c r="I143" i="5"/>
  <c r="I144" i="5"/>
  <c r="I145" i="5"/>
  <c r="I146" i="5"/>
  <c r="I147" i="5"/>
  <c r="I148" i="5"/>
  <c r="I149" i="5"/>
  <c r="I150" i="5"/>
  <c r="I151" i="5"/>
  <c r="I152" i="5"/>
  <c r="I153" i="5"/>
  <c r="I154" i="5"/>
  <c r="I155" i="5"/>
  <c r="I156" i="5"/>
  <c r="I157" i="5"/>
  <c r="I158" i="5"/>
  <c r="I159" i="5"/>
  <c r="I160" i="5"/>
  <c r="I161" i="5"/>
  <c r="I162" i="5"/>
  <c r="I163" i="5"/>
  <c r="I164" i="5"/>
  <c r="I165" i="5"/>
  <c r="I166" i="5"/>
  <c r="I167" i="5"/>
  <c r="I168" i="5"/>
  <c r="I169" i="5"/>
  <c r="I170" i="5"/>
  <c r="I171" i="5"/>
  <c r="I172" i="5"/>
  <c r="I173" i="5"/>
  <c r="I174" i="5"/>
  <c r="I175" i="5"/>
  <c r="I176" i="5"/>
  <c r="I177" i="5"/>
  <c r="I178" i="5"/>
  <c r="I179" i="5"/>
  <c r="I180" i="5"/>
  <c r="I181" i="5"/>
  <c r="I182" i="5"/>
  <c r="I183" i="5"/>
  <c r="I184" i="5"/>
  <c r="I185" i="5"/>
  <c r="I186" i="5"/>
  <c r="I187" i="5"/>
  <c r="I188" i="5"/>
  <c r="I189" i="5"/>
  <c r="I190" i="5"/>
  <c r="I191" i="5"/>
  <c r="I192" i="5"/>
  <c r="I193" i="5"/>
  <c r="I194" i="5"/>
  <c r="I195" i="5"/>
  <c r="I196" i="5"/>
  <c r="I197" i="5"/>
  <c r="I198" i="5"/>
  <c r="I199" i="5"/>
  <c r="I200" i="5"/>
  <c r="I201" i="5"/>
  <c r="I202" i="5"/>
  <c r="I203" i="5"/>
  <c r="I204" i="5"/>
  <c r="I205" i="5"/>
  <c r="I206" i="5"/>
  <c r="I207" i="5"/>
  <c r="I208" i="5"/>
  <c r="I209" i="5"/>
  <c r="I210" i="5"/>
  <c r="I211" i="5"/>
  <c r="I212" i="5"/>
  <c r="I213" i="5"/>
  <c r="I214" i="5"/>
  <c r="I215" i="5"/>
  <c r="I216" i="5"/>
  <c r="I217" i="5"/>
  <c r="I218" i="5"/>
  <c r="I219" i="5"/>
  <c r="I220" i="5"/>
  <c r="I221" i="5"/>
  <c r="I222" i="5"/>
  <c r="I223" i="5"/>
  <c r="I224" i="5"/>
  <c r="I225" i="5"/>
  <c r="I226" i="5"/>
  <c r="I227" i="5"/>
  <c r="I228" i="5"/>
  <c r="I229" i="5"/>
  <c r="I230" i="5"/>
  <c r="I231" i="5"/>
  <c r="I232" i="5"/>
  <c r="I233" i="5"/>
  <c r="I234" i="5"/>
  <c r="I235" i="5"/>
  <c r="I236" i="5"/>
  <c r="I237" i="5"/>
  <c r="I238" i="5"/>
  <c r="I239" i="5"/>
  <c r="I240" i="5"/>
  <c r="I241" i="5"/>
  <c r="I242" i="5"/>
  <c r="I243" i="5"/>
  <c r="I244" i="5"/>
  <c r="I245" i="5"/>
  <c r="I246" i="5"/>
  <c r="I247" i="5"/>
  <c r="I248" i="5"/>
  <c r="I249" i="5"/>
  <c r="I250" i="5"/>
  <c r="I251" i="5"/>
  <c r="I252" i="5"/>
  <c r="I253" i="5"/>
  <c r="I254" i="5"/>
  <c r="I255" i="5"/>
  <c r="I256" i="5"/>
  <c r="I257" i="5"/>
  <c r="I258" i="5"/>
  <c r="I259" i="5"/>
  <c r="I260" i="5"/>
  <c r="I261" i="5"/>
  <c r="I262" i="5"/>
  <c r="I263" i="5"/>
  <c r="I264" i="5"/>
  <c r="I265" i="5"/>
  <c r="I266" i="5"/>
  <c r="I267" i="5"/>
  <c r="I268" i="5"/>
  <c r="I269" i="5"/>
  <c r="I270" i="5"/>
  <c r="I271" i="5"/>
  <c r="I272" i="5"/>
  <c r="I273" i="5"/>
  <c r="I274" i="5"/>
  <c r="I275" i="5"/>
  <c r="I276" i="5"/>
  <c r="I277" i="5"/>
  <c r="I278" i="5"/>
  <c r="I279" i="5"/>
  <c r="I280" i="5"/>
  <c r="I281" i="5"/>
  <c r="I282" i="5"/>
  <c r="I283" i="5"/>
  <c r="I284" i="5"/>
  <c r="I285" i="5"/>
  <c r="I286" i="5"/>
  <c r="I287" i="5"/>
  <c r="I288" i="5"/>
  <c r="I289" i="5"/>
  <c r="I290" i="5"/>
  <c r="I291" i="5"/>
  <c r="I292" i="5"/>
  <c r="I293" i="5"/>
  <c r="I294" i="5"/>
  <c r="I295" i="5"/>
  <c r="I296" i="5"/>
  <c r="I297" i="5"/>
  <c r="I298" i="5"/>
  <c r="I299" i="5"/>
  <c r="I300" i="5"/>
  <c r="I301" i="5"/>
  <c r="I302" i="5"/>
  <c r="I303" i="5"/>
  <c r="I304" i="5"/>
  <c r="I305" i="5"/>
  <c r="I306" i="5"/>
  <c r="I307" i="5"/>
  <c r="I308" i="5"/>
  <c r="I309" i="5"/>
  <c r="I310" i="5"/>
  <c r="I311" i="5"/>
  <c r="I312" i="5"/>
  <c r="I313" i="5"/>
  <c r="I314" i="5"/>
  <c r="I315" i="5"/>
  <c r="I316" i="5"/>
  <c r="I317" i="5"/>
  <c r="I318" i="5"/>
  <c r="I319" i="5"/>
  <c r="I320" i="5"/>
  <c r="I321" i="5"/>
  <c r="I322" i="5"/>
  <c r="I323" i="5"/>
  <c r="I324" i="5"/>
  <c r="I325" i="5"/>
  <c r="I326" i="5"/>
  <c r="I327" i="5"/>
  <c r="I328" i="5"/>
  <c r="I329" i="5"/>
  <c r="I330" i="5"/>
  <c r="I331" i="5"/>
  <c r="I332" i="5"/>
  <c r="I333" i="5"/>
  <c r="I334" i="5"/>
  <c r="I335" i="5"/>
  <c r="I336" i="5"/>
  <c r="I337" i="5"/>
  <c r="I338" i="5"/>
  <c r="I339" i="5"/>
  <c r="I340" i="5"/>
  <c r="I341" i="5"/>
  <c r="I342" i="5"/>
  <c r="I343" i="5"/>
  <c r="I344" i="5"/>
  <c r="I345" i="5"/>
  <c r="I346" i="5"/>
  <c r="I347" i="5"/>
  <c r="I348" i="5"/>
  <c r="I349" i="5"/>
  <c r="I350" i="5"/>
  <c r="I351" i="5"/>
  <c r="I352" i="5"/>
  <c r="I353" i="5"/>
  <c r="I354" i="5"/>
  <c r="I355" i="5"/>
  <c r="I356" i="5"/>
  <c r="I357" i="5"/>
  <c r="I358" i="5"/>
  <c r="I359" i="5"/>
  <c r="I360" i="5"/>
  <c r="I361" i="5"/>
  <c r="I362" i="5"/>
  <c r="I363" i="5"/>
  <c r="I364" i="5"/>
  <c r="I365" i="5"/>
  <c r="I366" i="5"/>
  <c r="I367" i="5"/>
  <c r="I368" i="5"/>
  <c r="I369" i="5"/>
  <c r="I370" i="5"/>
  <c r="I371" i="5"/>
  <c r="I372" i="5"/>
  <c r="I373" i="5"/>
  <c r="I374" i="5"/>
  <c r="I375" i="5"/>
  <c r="I376" i="5"/>
  <c r="I377" i="5"/>
  <c r="I378" i="5"/>
  <c r="I379" i="5"/>
  <c r="I380" i="5"/>
  <c r="I381" i="5"/>
  <c r="I382" i="5"/>
  <c r="I383" i="5"/>
  <c r="I384" i="5"/>
  <c r="I385" i="5"/>
  <c r="I386" i="5"/>
  <c r="I387" i="5"/>
  <c r="I388" i="5"/>
  <c r="I389" i="5"/>
  <c r="I390" i="5"/>
  <c r="I391" i="5"/>
  <c r="I392" i="5"/>
  <c r="I393" i="5"/>
  <c r="I394" i="5"/>
  <c r="I395" i="5"/>
  <c r="I396" i="5"/>
  <c r="I397" i="5"/>
  <c r="I398" i="5"/>
  <c r="I399" i="5"/>
  <c r="I400" i="5"/>
  <c r="I401" i="5"/>
  <c r="I402" i="5"/>
  <c r="I403" i="5"/>
  <c r="I404" i="5"/>
  <c r="I405" i="5"/>
  <c r="I406" i="5"/>
  <c r="I407" i="5"/>
  <c r="I408" i="5"/>
  <c r="I409" i="5"/>
  <c r="I410" i="5"/>
  <c r="I411" i="5"/>
  <c r="I412" i="5"/>
  <c r="I413" i="5"/>
  <c r="I414" i="5"/>
  <c r="I415" i="5"/>
  <c r="I416" i="5"/>
  <c r="I417" i="5"/>
  <c r="I418" i="5"/>
  <c r="I419" i="5"/>
  <c r="I420" i="5"/>
  <c r="I421" i="5"/>
  <c r="I422" i="5"/>
  <c r="I423" i="5"/>
  <c r="I424" i="5"/>
  <c r="I425" i="5"/>
  <c r="I426" i="5"/>
  <c r="I427" i="5"/>
  <c r="I428" i="5"/>
  <c r="I429" i="5"/>
  <c r="I430" i="5"/>
  <c r="I431" i="5"/>
  <c r="I432" i="5"/>
  <c r="I433" i="5"/>
  <c r="I434" i="5"/>
  <c r="I435" i="5"/>
  <c r="I436" i="5"/>
  <c r="I437" i="5"/>
  <c r="I438" i="5"/>
  <c r="I439" i="5"/>
  <c r="I440" i="5"/>
  <c r="I441" i="5"/>
  <c r="I442" i="5"/>
  <c r="I443" i="5"/>
  <c r="I444" i="5"/>
  <c r="I445" i="5"/>
  <c r="I446" i="5"/>
  <c r="I447" i="5"/>
  <c r="I448" i="5"/>
  <c r="I449" i="5"/>
  <c r="I450" i="5"/>
  <c r="I451" i="5"/>
  <c r="I452" i="5"/>
  <c r="I453" i="5"/>
  <c r="I454" i="5"/>
  <c r="I455" i="5"/>
  <c r="I456" i="5"/>
  <c r="I457" i="5"/>
  <c r="I458" i="5"/>
  <c r="I459" i="5"/>
  <c r="I460" i="5"/>
  <c r="I461" i="5"/>
  <c r="I462" i="5"/>
  <c r="I463" i="5"/>
  <c r="I464" i="5"/>
  <c r="I465" i="5"/>
  <c r="I466" i="5"/>
  <c r="I467" i="5"/>
  <c r="I468" i="5"/>
  <c r="I469" i="5"/>
  <c r="I470" i="5"/>
  <c r="I471" i="5"/>
  <c r="I472" i="5"/>
  <c r="I473" i="5"/>
  <c r="I474" i="5"/>
  <c r="I475" i="5"/>
  <c r="I476" i="5"/>
  <c r="I477" i="5"/>
  <c r="I478" i="5"/>
  <c r="I479" i="5"/>
  <c r="I480" i="5"/>
  <c r="I481" i="5"/>
  <c r="I482" i="5"/>
  <c r="I483" i="5"/>
  <c r="I484" i="5"/>
  <c r="I485" i="5"/>
  <c r="I486" i="5"/>
  <c r="I487" i="5"/>
  <c r="I488" i="5"/>
  <c r="I489" i="5"/>
  <c r="I490" i="5"/>
  <c r="I491" i="5"/>
  <c r="I492" i="5"/>
  <c r="I493" i="5"/>
  <c r="I494" i="5"/>
  <c r="I495" i="5"/>
  <c r="I496" i="5"/>
  <c r="I497" i="5"/>
  <c r="I498" i="5"/>
  <c r="I499" i="5"/>
  <c r="I500" i="5"/>
  <c r="I501" i="5"/>
  <c r="I502" i="5"/>
  <c r="I503" i="5"/>
  <c r="I504" i="5"/>
  <c r="I505" i="5"/>
  <c r="I506" i="5"/>
  <c r="I507" i="5"/>
  <c r="I508" i="5"/>
  <c r="I509" i="5"/>
  <c r="I510" i="5"/>
  <c r="I511" i="5"/>
  <c r="I512" i="5"/>
  <c r="I513" i="5"/>
  <c r="I514" i="5"/>
  <c r="I515" i="5"/>
  <c r="I516" i="5"/>
  <c r="I517" i="5"/>
  <c r="I518" i="5"/>
  <c r="I519" i="5"/>
  <c r="I520" i="5"/>
  <c r="I521" i="5"/>
  <c r="I522" i="5"/>
  <c r="I523" i="5"/>
  <c r="I524" i="5"/>
  <c r="I525" i="5"/>
  <c r="I526" i="5"/>
  <c r="I527" i="5"/>
  <c r="I528" i="5"/>
  <c r="I529" i="5"/>
  <c r="I530" i="5"/>
  <c r="I531" i="5"/>
  <c r="I532" i="5"/>
  <c r="I533" i="5"/>
  <c r="I534" i="5"/>
  <c r="I535" i="5"/>
  <c r="I536" i="5"/>
  <c r="I537" i="5"/>
  <c r="I538" i="5"/>
  <c r="I539" i="5"/>
  <c r="I540" i="5"/>
  <c r="I541" i="5"/>
  <c r="I542" i="5"/>
  <c r="I543" i="5"/>
  <c r="I544" i="5"/>
  <c r="I545" i="5"/>
  <c r="I546" i="5"/>
  <c r="I547" i="5"/>
  <c r="I548" i="5"/>
  <c r="I549" i="5"/>
  <c r="I550" i="5"/>
  <c r="I551" i="5"/>
  <c r="I552" i="5"/>
  <c r="I553" i="5"/>
  <c r="I554" i="5"/>
  <c r="I555" i="5"/>
  <c r="I556" i="5"/>
  <c r="I557" i="5"/>
  <c r="I558" i="5"/>
  <c r="I559" i="5"/>
  <c r="I560" i="5"/>
  <c r="I561" i="5"/>
  <c r="I562" i="5"/>
  <c r="I563" i="5"/>
  <c r="I564" i="5"/>
  <c r="I565" i="5"/>
  <c r="I566" i="5"/>
  <c r="I567" i="5"/>
  <c r="I568" i="5"/>
  <c r="I569" i="5"/>
  <c r="I570" i="5"/>
  <c r="I571" i="5"/>
  <c r="I572" i="5"/>
  <c r="I573" i="5"/>
  <c r="I574" i="5"/>
  <c r="I575" i="5"/>
  <c r="I576" i="5"/>
  <c r="I577" i="5"/>
  <c r="I578" i="5"/>
  <c r="I579" i="5"/>
  <c r="I580" i="5"/>
  <c r="I581" i="5"/>
  <c r="I582" i="5"/>
  <c r="I583" i="5"/>
  <c r="I584" i="5"/>
  <c r="I585" i="5"/>
  <c r="I586" i="5"/>
  <c r="I587" i="5"/>
  <c r="I588" i="5"/>
  <c r="I589" i="5"/>
  <c r="I590" i="5"/>
  <c r="I591" i="5"/>
  <c r="I592" i="5"/>
  <c r="I593" i="5"/>
  <c r="I594" i="5"/>
  <c r="I595" i="5"/>
  <c r="I596" i="5"/>
  <c r="I597" i="5"/>
  <c r="I598" i="5"/>
  <c r="I599" i="5"/>
  <c r="I600" i="5"/>
  <c r="I601" i="5"/>
  <c r="I602" i="5"/>
  <c r="I603" i="5"/>
  <c r="I604" i="5"/>
  <c r="I605" i="5"/>
  <c r="I606" i="5"/>
  <c r="I607" i="5"/>
  <c r="I608" i="5"/>
  <c r="I609" i="5"/>
  <c r="I610" i="5"/>
  <c r="I611" i="5"/>
  <c r="I612" i="5"/>
  <c r="I613" i="5"/>
  <c r="I614" i="5"/>
  <c r="I615" i="5"/>
  <c r="I616" i="5"/>
  <c r="I617" i="5"/>
  <c r="I618" i="5"/>
  <c r="I619" i="5"/>
  <c r="I620" i="5"/>
  <c r="I621" i="5"/>
  <c r="I622" i="5"/>
  <c r="I623" i="5"/>
  <c r="I624" i="5"/>
  <c r="I625" i="5"/>
  <c r="I626" i="5"/>
  <c r="I627" i="5"/>
  <c r="I628" i="5"/>
  <c r="I629" i="5"/>
  <c r="I630" i="5"/>
  <c r="I631" i="5"/>
  <c r="I632" i="5"/>
  <c r="I633" i="5"/>
  <c r="I634" i="5"/>
  <c r="I635" i="5"/>
  <c r="I636" i="5"/>
  <c r="I637" i="5"/>
  <c r="I638" i="5"/>
  <c r="I639" i="5"/>
  <c r="I640" i="5"/>
  <c r="I641" i="5"/>
  <c r="I642" i="5"/>
  <c r="I643" i="5"/>
  <c r="I644" i="5"/>
  <c r="I645" i="5"/>
  <c r="I646" i="5"/>
  <c r="I647" i="5"/>
  <c r="I648" i="5"/>
  <c r="I649" i="5"/>
  <c r="I650" i="5"/>
  <c r="I651" i="5"/>
  <c r="I652" i="5"/>
  <c r="I653" i="5"/>
  <c r="I654" i="5"/>
  <c r="I655" i="5"/>
  <c r="I656" i="5"/>
  <c r="I657" i="5"/>
  <c r="I658" i="5"/>
  <c r="I659" i="5"/>
  <c r="I660" i="5"/>
  <c r="I661" i="5"/>
  <c r="I662" i="5"/>
  <c r="I663" i="5"/>
  <c r="I664" i="5"/>
  <c r="I665" i="5"/>
  <c r="I666" i="5"/>
  <c r="I667" i="5"/>
  <c r="I668" i="5"/>
  <c r="I669" i="5"/>
  <c r="I670" i="5"/>
  <c r="I671" i="5"/>
  <c r="I672" i="5"/>
  <c r="I673" i="5"/>
  <c r="I674" i="5"/>
  <c r="I675" i="5"/>
  <c r="I676" i="5"/>
  <c r="I677" i="5"/>
  <c r="I678" i="5"/>
  <c r="I679" i="5"/>
  <c r="I680" i="5"/>
  <c r="I681" i="5"/>
  <c r="I682" i="5"/>
  <c r="I683" i="5"/>
  <c r="I684" i="5"/>
  <c r="I685" i="5"/>
  <c r="I686" i="5"/>
  <c r="I687" i="5"/>
  <c r="I688" i="5"/>
  <c r="I689" i="5"/>
  <c r="I690" i="5"/>
  <c r="I691" i="5"/>
  <c r="I692" i="5"/>
  <c r="I693" i="5"/>
  <c r="I694" i="5"/>
  <c r="I695" i="5"/>
  <c r="I696" i="5"/>
  <c r="I697" i="5"/>
  <c r="I698" i="5"/>
  <c r="I699" i="5"/>
  <c r="I700" i="5"/>
  <c r="I701" i="5"/>
  <c r="I702" i="5"/>
  <c r="I703" i="5"/>
  <c r="I704" i="5"/>
  <c r="I705" i="5"/>
  <c r="I706" i="5"/>
  <c r="I707" i="5"/>
  <c r="I708" i="5"/>
  <c r="I709" i="5"/>
  <c r="I710" i="5"/>
  <c r="I711" i="5"/>
  <c r="I712" i="5"/>
  <c r="I713" i="5"/>
  <c r="I714" i="5"/>
  <c r="I715" i="5"/>
  <c r="I716" i="5"/>
  <c r="I717" i="5"/>
  <c r="I718" i="5"/>
  <c r="I719" i="5"/>
  <c r="I720" i="5"/>
  <c r="I721" i="5"/>
  <c r="I722" i="5"/>
  <c r="I723" i="5"/>
  <c r="I724" i="5"/>
  <c r="I725" i="5"/>
  <c r="I726" i="5"/>
  <c r="I727" i="5"/>
  <c r="I728" i="5"/>
  <c r="I729" i="5"/>
  <c r="I730" i="5"/>
  <c r="I731" i="5"/>
  <c r="I732" i="5"/>
  <c r="I733" i="5"/>
  <c r="I734" i="5"/>
  <c r="I735" i="5"/>
  <c r="I736" i="5"/>
  <c r="I737" i="5"/>
  <c r="I738" i="5"/>
  <c r="I739" i="5"/>
  <c r="I740" i="5"/>
  <c r="I741" i="5"/>
  <c r="I742" i="5"/>
  <c r="I743" i="5"/>
  <c r="I744" i="5"/>
  <c r="I745" i="5"/>
  <c r="I746" i="5"/>
  <c r="I747" i="5"/>
  <c r="I748" i="5"/>
  <c r="I749" i="5"/>
  <c r="I750" i="5"/>
  <c r="I751" i="5"/>
  <c r="I752" i="5"/>
  <c r="I753" i="5"/>
  <c r="I754" i="5"/>
  <c r="I755" i="5"/>
  <c r="I756" i="5"/>
  <c r="I757" i="5"/>
  <c r="I758" i="5"/>
  <c r="I759" i="5"/>
  <c r="I760" i="5"/>
  <c r="I761" i="5"/>
  <c r="I762" i="5"/>
  <c r="I763" i="5"/>
  <c r="I764" i="5"/>
  <c r="I765" i="5"/>
  <c r="I766" i="5"/>
  <c r="I767" i="5"/>
  <c r="I768" i="5"/>
  <c r="I769" i="5"/>
  <c r="I770" i="5"/>
  <c r="I771" i="5"/>
  <c r="I772" i="5"/>
  <c r="I773" i="5"/>
  <c r="I774" i="5"/>
  <c r="I775" i="5"/>
  <c r="I776" i="5"/>
  <c r="I777" i="5"/>
  <c r="I778" i="5"/>
  <c r="I779" i="5"/>
  <c r="I780" i="5"/>
  <c r="I781" i="5"/>
  <c r="I782" i="5"/>
  <c r="I783" i="5"/>
  <c r="I784" i="5"/>
  <c r="I785" i="5"/>
  <c r="I786" i="5"/>
  <c r="I787" i="5"/>
  <c r="I788" i="5"/>
  <c r="I789" i="5"/>
  <c r="I790" i="5"/>
  <c r="I791" i="5"/>
  <c r="I792" i="5"/>
  <c r="I793" i="5"/>
  <c r="I794" i="5"/>
  <c r="I795" i="5"/>
  <c r="I796" i="5"/>
  <c r="I797" i="5"/>
  <c r="I798" i="5"/>
  <c r="I799" i="5"/>
  <c r="I800" i="5"/>
  <c r="I801" i="5"/>
  <c r="I802" i="5"/>
  <c r="I803" i="5"/>
  <c r="I804" i="5"/>
  <c r="I805" i="5"/>
  <c r="I806" i="5"/>
  <c r="I807" i="5"/>
  <c r="I808" i="5"/>
  <c r="I809" i="5"/>
  <c r="I810" i="5"/>
  <c r="I811" i="5"/>
  <c r="I812" i="5"/>
  <c r="I813" i="5"/>
  <c r="I814" i="5"/>
  <c r="I815" i="5"/>
  <c r="I816" i="5"/>
  <c r="I817" i="5"/>
  <c r="I818" i="5"/>
  <c r="I819" i="5"/>
  <c r="I820" i="5"/>
  <c r="I821" i="5"/>
  <c r="I822" i="5"/>
  <c r="I823" i="5"/>
  <c r="I824" i="5"/>
  <c r="I825" i="5"/>
  <c r="I826" i="5"/>
  <c r="I827" i="5"/>
  <c r="I828" i="5"/>
  <c r="I829" i="5"/>
  <c r="I830" i="5"/>
  <c r="I831" i="5"/>
  <c r="T5" i="5" a="1"/>
  <c r="T5" i="5" s="1"/>
  <c r="P68" i="5"/>
  <c r="P60" i="5"/>
  <c r="P17" i="5"/>
  <c r="P33" i="5"/>
  <c r="P26" i="5"/>
  <c r="P49" i="5"/>
  <c r="P34" i="5"/>
  <c r="P44" i="5"/>
  <c r="P10" i="5"/>
  <c r="P6" i="5"/>
  <c r="P93" i="5"/>
  <c r="P35" i="5"/>
  <c r="P45" i="5"/>
  <c r="P11" i="5"/>
  <c r="P8" i="5"/>
  <c r="P29" i="5"/>
  <c r="P14" i="5"/>
  <c r="P15" i="5"/>
  <c r="P91" i="5"/>
  <c r="P18" i="5"/>
  <c r="P46" i="5"/>
  <c r="P36" i="5"/>
  <c r="P37" i="5"/>
  <c r="P69" i="5"/>
  <c r="P12" i="5"/>
  <c r="P16" i="5"/>
  <c r="P70" i="5"/>
  <c r="P19" i="5"/>
  <c r="P30" i="5"/>
  <c r="P27" i="5"/>
  <c r="P38" i="5"/>
  <c r="P71" i="5"/>
  <c r="P61" i="5"/>
  <c r="P9" i="5"/>
  <c r="P39" i="5"/>
  <c r="P40" i="5"/>
  <c r="P41" i="5"/>
  <c r="P50" i="5"/>
  <c r="P78" i="5"/>
  <c r="P79" i="5"/>
  <c r="P80" i="5"/>
  <c r="P42" i="5"/>
  <c r="P62" i="5"/>
  <c r="P20" i="5"/>
  <c r="P5" i="5"/>
  <c r="P84" i="5"/>
  <c r="P51" i="5"/>
  <c r="P13" i="5"/>
  <c r="P23" i="5"/>
  <c r="P72" i="5"/>
  <c r="P53" i="5"/>
  <c r="P54" i="5"/>
  <c r="P21" i="5"/>
  <c r="P43" i="5"/>
  <c r="P24" i="5"/>
  <c r="P47" i="5"/>
  <c r="P63" i="5"/>
  <c r="P52" i="5"/>
  <c r="P55" i="5"/>
  <c r="P73" i="5"/>
  <c r="P31" i="5"/>
  <c r="P25" i="5"/>
  <c r="P56" i="5"/>
  <c r="P74" i="5"/>
  <c r="P64" i="5"/>
  <c r="P22" i="5"/>
  <c r="P28" i="5"/>
  <c r="P75" i="5"/>
  <c r="P76" i="5"/>
  <c r="P65" i="5"/>
  <c r="P48" i="5"/>
  <c r="P85" i="5"/>
  <c r="P77" i="5"/>
  <c r="P92" i="5"/>
  <c r="P86" i="5"/>
  <c r="P57" i="5"/>
  <c r="P87" i="5"/>
  <c r="P66" i="5"/>
  <c r="P32" i="5"/>
  <c r="P58" i="5"/>
  <c r="P88" i="5"/>
  <c r="P81" i="5"/>
  <c r="P59" i="5"/>
  <c r="P89" i="5"/>
  <c r="P67" i="5"/>
  <c r="P90" i="5"/>
  <c r="P82" i="5"/>
  <c r="P83" i="5"/>
  <c r="Q83" i="5"/>
  <c r="Q19" i="5"/>
  <c r="Q52" i="5"/>
  <c r="J3" i="6"/>
  <c r="K3" i="6" s="1"/>
  <c r="J4" i="6"/>
  <c r="K4" i="6" s="1"/>
  <c r="J5" i="6"/>
  <c r="K5" i="6" s="1"/>
  <c r="J6" i="6"/>
  <c r="K6" i="6" s="1"/>
  <c r="J7" i="6"/>
  <c r="K7" i="6" s="1"/>
  <c r="J8" i="6"/>
  <c r="K8" i="6"/>
  <c r="J9" i="6"/>
  <c r="K9" i="6" s="1"/>
  <c r="J11" i="6"/>
  <c r="K11" i="6" s="1"/>
  <c r="J12" i="6"/>
  <c r="K12" i="6" s="1"/>
  <c r="J13" i="6"/>
  <c r="K13" i="6" s="1"/>
  <c r="J14" i="6"/>
  <c r="K14" i="6" s="1"/>
  <c r="J15" i="6"/>
  <c r="K15" i="6" s="1"/>
  <c r="J16" i="6"/>
  <c r="K16" i="6" s="1"/>
  <c r="J17" i="6"/>
  <c r="K17" i="6" s="1"/>
  <c r="J18" i="6"/>
  <c r="K18" i="6" s="1"/>
  <c r="J19" i="6"/>
  <c r="K19" i="6" s="1"/>
  <c r="J20" i="6"/>
  <c r="K20" i="6" s="1"/>
  <c r="J21" i="6"/>
  <c r="K21" i="6" s="1"/>
  <c r="J22" i="6"/>
  <c r="K22" i="6"/>
  <c r="J23" i="6"/>
  <c r="K23" i="6" s="1"/>
  <c r="J24" i="6"/>
  <c r="K24" i="6" s="1"/>
  <c r="J25" i="6"/>
  <c r="K25" i="6" s="1"/>
  <c r="J26" i="6"/>
  <c r="K26" i="6" s="1"/>
  <c r="J27" i="6"/>
  <c r="K27" i="6" s="1"/>
  <c r="J28" i="6"/>
  <c r="K28" i="6" s="1"/>
  <c r="J29" i="6"/>
  <c r="K29" i="6" s="1"/>
  <c r="J30" i="6"/>
  <c r="K30" i="6" s="1"/>
  <c r="J31" i="6"/>
  <c r="K31" i="6" s="1"/>
  <c r="J32" i="6"/>
  <c r="K32" i="6" s="1"/>
  <c r="J33" i="6"/>
  <c r="K33" i="6" s="1"/>
  <c r="J34" i="6"/>
  <c r="K34" i="6"/>
  <c r="J35" i="6"/>
  <c r="K35" i="6" s="1"/>
  <c r="J36" i="6"/>
  <c r="K36" i="6" s="1"/>
  <c r="J37" i="6"/>
  <c r="K37" i="6" s="1"/>
  <c r="J38" i="6"/>
  <c r="K38" i="6" s="1"/>
  <c r="J39" i="6"/>
  <c r="K39" i="6" s="1"/>
  <c r="J40" i="6"/>
  <c r="K40" i="6" s="1"/>
  <c r="J41" i="6"/>
  <c r="K41" i="6" s="1"/>
  <c r="J42" i="6"/>
  <c r="K42" i="6" s="1"/>
  <c r="J43" i="6"/>
  <c r="K43" i="6" s="1"/>
  <c r="J44" i="6"/>
  <c r="K44" i="6" s="1"/>
  <c r="J45" i="6"/>
  <c r="K45" i="6" s="1"/>
  <c r="J46" i="6"/>
  <c r="K46" i="6"/>
  <c r="J47" i="6"/>
  <c r="K47" i="6" s="1"/>
  <c r="J48" i="6"/>
  <c r="K48" i="6" s="1"/>
  <c r="J49" i="6"/>
  <c r="K49" i="6" s="1"/>
  <c r="J50" i="6"/>
  <c r="K50" i="6" s="1"/>
  <c r="J51" i="6"/>
  <c r="K51" i="6" s="1"/>
  <c r="J52" i="6"/>
  <c r="K52" i="6" s="1"/>
  <c r="J53" i="6"/>
  <c r="K53" i="6"/>
  <c r="J54" i="6"/>
  <c r="K54" i="6" s="1"/>
  <c r="J55" i="6"/>
  <c r="K55" i="6" s="1"/>
  <c r="J56" i="6"/>
  <c r="K56" i="6" s="1"/>
  <c r="J57" i="6"/>
  <c r="K57" i="6" s="1"/>
  <c r="J58" i="6"/>
  <c r="K58" i="6" s="1"/>
  <c r="J59" i="6"/>
  <c r="K59" i="6" s="1"/>
  <c r="J60" i="6"/>
  <c r="K60" i="6" s="1"/>
  <c r="J61" i="6"/>
  <c r="K61" i="6" s="1"/>
  <c r="J62" i="6"/>
  <c r="K62" i="6"/>
  <c r="J63" i="6"/>
  <c r="K63" i="6" s="1"/>
  <c r="J64" i="6"/>
  <c r="K64" i="6" s="1"/>
  <c r="J65" i="6"/>
  <c r="K65" i="6" s="1"/>
  <c r="J66" i="6"/>
  <c r="K66" i="6" s="1"/>
  <c r="J67" i="6"/>
  <c r="K67" i="6"/>
  <c r="J68" i="6"/>
  <c r="K68" i="6" s="1"/>
  <c r="J69" i="6"/>
  <c r="K69" i="6" s="1"/>
  <c r="J70" i="6"/>
  <c r="K70" i="6" s="1"/>
  <c r="J71" i="6"/>
  <c r="K71" i="6" s="1"/>
  <c r="J72" i="6"/>
  <c r="K72" i="6" s="1"/>
  <c r="J73" i="6"/>
  <c r="K73" i="6" s="1"/>
  <c r="J74" i="6"/>
  <c r="K74" i="6" s="1"/>
  <c r="J75" i="6"/>
  <c r="K75" i="6" s="1"/>
  <c r="J76" i="6"/>
  <c r="K76" i="6" s="1"/>
  <c r="J77" i="6"/>
  <c r="K77" i="6" s="1"/>
  <c r="J78" i="6"/>
  <c r="K78" i="6" s="1"/>
  <c r="J79" i="6"/>
  <c r="K79" i="6"/>
  <c r="J80" i="6"/>
  <c r="K80" i="6" s="1"/>
  <c r="J81" i="6"/>
  <c r="K81" i="6" s="1"/>
  <c r="J82" i="6"/>
  <c r="K82" i="6"/>
  <c r="J83" i="6"/>
  <c r="K83" i="6" s="1"/>
  <c r="J84" i="6"/>
  <c r="K84" i="6" s="1"/>
  <c r="J85" i="6"/>
  <c r="K85" i="6" s="1"/>
  <c r="J86" i="6"/>
  <c r="K86" i="6" s="1"/>
  <c r="J87" i="6"/>
  <c r="K87" i="6"/>
  <c r="J88" i="6"/>
  <c r="K88" i="6" s="1"/>
  <c r="J89" i="6"/>
  <c r="K89" i="6" s="1"/>
  <c r="J90" i="6"/>
  <c r="K90" i="6" s="1"/>
  <c r="J91" i="6"/>
  <c r="K91" i="6"/>
  <c r="J92" i="6"/>
  <c r="K92" i="6" s="1"/>
  <c r="J93" i="6"/>
  <c r="K93" i="6"/>
  <c r="J94" i="6"/>
  <c r="K94" i="6" s="1"/>
  <c r="J95" i="6"/>
  <c r="K95" i="6" s="1"/>
  <c r="J96" i="6"/>
  <c r="K96" i="6" s="1"/>
  <c r="J97" i="6"/>
  <c r="K97" i="6" s="1"/>
  <c r="J98" i="6"/>
  <c r="K98" i="6" s="1"/>
  <c r="J99" i="6"/>
  <c r="K99" i="6" s="1"/>
  <c r="J100" i="6"/>
  <c r="K100" i="6" s="1"/>
  <c r="J101" i="6"/>
  <c r="K101" i="6" s="1"/>
  <c r="J102" i="6"/>
  <c r="K102" i="6" s="1"/>
  <c r="J103" i="6"/>
  <c r="K103" i="6" s="1"/>
  <c r="J104" i="6"/>
  <c r="K104" i="6" s="1"/>
  <c r="J105" i="6"/>
  <c r="K105" i="6" s="1"/>
  <c r="J106" i="6"/>
  <c r="K106" i="6" s="1"/>
  <c r="J107" i="6"/>
  <c r="K107" i="6" s="1"/>
  <c r="J108" i="6"/>
  <c r="K108" i="6" s="1"/>
  <c r="J109" i="6"/>
  <c r="K109" i="6" s="1"/>
  <c r="J110" i="6"/>
  <c r="K110" i="6" s="1"/>
  <c r="J111" i="6"/>
  <c r="K111" i="6" s="1"/>
  <c r="J112" i="6"/>
  <c r="K112" i="6" s="1"/>
  <c r="J113" i="6"/>
  <c r="K113" i="6" s="1"/>
  <c r="J114" i="6"/>
  <c r="K114" i="6" s="1"/>
  <c r="J115" i="6"/>
  <c r="K115" i="6" s="1"/>
  <c r="J116" i="6"/>
  <c r="K116" i="6" s="1"/>
  <c r="J117" i="6"/>
  <c r="K117" i="6" s="1"/>
  <c r="J118" i="6"/>
  <c r="K118" i="6" s="1"/>
  <c r="J119" i="6"/>
  <c r="K119" i="6" s="1"/>
  <c r="J120" i="6"/>
  <c r="K120" i="6" s="1"/>
  <c r="J121" i="6"/>
  <c r="K121" i="6" s="1"/>
  <c r="J122" i="6"/>
  <c r="K122" i="6" s="1"/>
  <c r="J123" i="6"/>
  <c r="K123" i="6" s="1"/>
  <c r="J124" i="6"/>
  <c r="K124" i="6" s="1"/>
  <c r="J125" i="6"/>
  <c r="K125" i="6" s="1"/>
  <c r="J126" i="6"/>
  <c r="K126" i="6" s="1"/>
  <c r="J127" i="6"/>
  <c r="K127" i="6" s="1"/>
  <c r="J128" i="6"/>
  <c r="K128" i="6" s="1"/>
  <c r="J129" i="6"/>
  <c r="K129" i="6" s="1"/>
  <c r="J130" i="6"/>
  <c r="K130" i="6" s="1"/>
  <c r="J131" i="6"/>
  <c r="K131" i="6" s="1"/>
  <c r="J132" i="6"/>
  <c r="K132" i="6" s="1"/>
  <c r="J133" i="6"/>
  <c r="K133" i="6" s="1"/>
  <c r="J134" i="6"/>
  <c r="K134" i="6" s="1"/>
  <c r="J135" i="6"/>
  <c r="K135" i="6" s="1"/>
  <c r="J136" i="6"/>
  <c r="K136" i="6" s="1"/>
  <c r="J137" i="6"/>
  <c r="K137" i="6" s="1"/>
  <c r="J138" i="6"/>
  <c r="K138" i="6" s="1"/>
  <c r="J139" i="6"/>
  <c r="K139" i="6" s="1"/>
  <c r="J140" i="6"/>
  <c r="K140" i="6" s="1"/>
  <c r="J141" i="6"/>
  <c r="K141" i="6" s="1"/>
  <c r="J142" i="6"/>
  <c r="K142" i="6" s="1"/>
  <c r="J143" i="6"/>
  <c r="K143" i="6" s="1"/>
  <c r="J144" i="6"/>
  <c r="K144" i="6" s="1"/>
  <c r="J145" i="6"/>
  <c r="K145" i="6" s="1"/>
  <c r="J146" i="6"/>
  <c r="K146" i="6" s="1"/>
  <c r="J147" i="6"/>
  <c r="K147" i="6"/>
  <c r="J148" i="6"/>
  <c r="K148" i="6" s="1"/>
  <c r="J149" i="6"/>
  <c r="K149" i="6" s="1"/>
  <c r="J150" i="6"/>
  <c r="K150" i="6" s="1"/>
  <c r="J151" i="6"/>
  <c r="K151" i="6" s="1"/>
  <c r="J152" i="6"/>
  <c r="K152" i="6" s="1"/>
  <c r="J153" i="6"/>
  <c r="K153" i="6" s="1"/>
  <c r="J154" i="6"/>
  <c r="K154" i="6"/>
  <c r="J155" i="6"/>
  <c r="K155" i="6" s="1"/>
  <c r="J156" i="6"/>
  <c r="K156" i="6" s="1"/>
  <c r="J157" i="6"/>
  <c r="K157" i="6" s="1"/>
  <c r="J158" i="6"/>
  <c r="K158" i="6" s="1"/>
  <c r="J159" i="6"/>
  <c r="K159" i="6" s="1"/>
  <c r="J160" i="6"/>
  <c r="K160" i="6" s="1"/>
  <c r="J161" i="6"/>
  <c r="K161" i="6" s="1"/>
  <c r="J162" i="6"/>
  <c r="K162" i="6" s="1"/>
  <c r="J163" i="6"/>
  <c r="K163" i="6" s="1"/>
  <c r="J164" i="6"/>
  <c r="K164" i="6" s="1"/>
  <c r="J165" i="6"/>
  <c r="K165" i="6" s="1"/>
  <c r="J166" i="6"/>
  <c r="K166" i="6"/>
  <c r="J167" i="6"/>
  <c r="K167" i="6" s="1"/>
  <c r="J168" i="6"/>
  <c r="K168" i="6" s="1"/>
  <c r="J169" i="6"/>
  <c r="K169" i="6" s="1"/>
  <c r="J170" i="6"/>
  <c r="K170" i="6" s="1"/>
  <c r="J171" i="6"/>
  <c r="K171" i="6" s="1"/>
  <c r="J172" i="6"/>
  <c r="K172" i="6" s="1"/>
  <c r="J173" i="6"/>
  <c r="K173" i="6" s="1"/>
  <c r="J174" i="6"/>
  <c r="K174" i="6" s="1"/>
  <c r="J175" i="6"/>
  <c r="K175" i="6" s="1"/>
  <c r="J176" i="6"/>
  <c r="K176" i="6" s="1"/>
  <c r="J177" i="6"/>
  <c r="K177" i="6" s="1"/>
  <c r="J178" i="6"/>
  <c r="K178" i="6"/>
  <c r="J179" i="6"/>
  <c r="K179" i="6" s="1"/>
  <c r="J180" i="6"/>
  <c r="K180" i="6" s="1"/>
  <c r="J181" i="6"/>
  <c r="K181" i="6" s="1"/>
  <c r="J182" i="6"/>
  <c r="K182" i="6" s="1"/>
  <c r="J183" i="6"/>
  <c r="K183" i="6" s="1"/>
  <c r="J184" i="6"/>
  <c r="K184" i="6" s="1"/>
  <c r="J185" i="6"/>
  <c r="K185" i="6" s="1"/>
  <c r="J186" i="6"/>
  <c r="K186" i="6" s="1"/>
  <c r="J187" i="6"/>
  <c r="K187" i="6" s="1"/>
  <c r="J188" i="6"/>
  <c r="K188" i="6" s="1"/>
  <c r="J189" i="6"/>
  <c r="K189" i="6" s="1"/>
  <c r="J190" i="6"/>
  <c r="K190" i="6" s="1"/>
  <c r="J191" i="6"/>
  <c r="K191" i="6" s="1"/>
  <c r="J192" i="6"/>
  <c r="K192" i="6" s="1"/>
  <c r="J193" i="6"/>
  <c r="K193" i="6" s="1"/>
  <c r="J194" i="6"/>
  <c r="K194" i="6" s="1"/>
  <c r="J195" i="6"/>
  <c r="K195" i="6" s="1"/>
  <c r="J196" i="6"/>
  <c r="K196" i="6" s="1"/>
  <c r="J197" i="6"/>
  <c r="K197" i="6" s="1"/>
  <c r="J198" i="6"/>
  <c r="K198" i="6" s="1"/>
  <c r="J199" i="6"/>
  <c r="K199" i="6" s="1"/>
  <c r="J200" i="6"/>
  <c r="K200" i="6" s="1"/>
  <c r="J201" i="6"/>
  <c r="K201" i="6" s="1"/>
  <c r="J202" i="6"/>
  <c r="K202" i="6" s="1"/>
  <c r="J203" i="6"/>
  <c r="K203" i="6" s="1"/>
  <c r="J204" i="6"/>
  <c r="K204" i="6" s="1"/>
  <c r="J205" i="6"/>
  <c r="K205" i="6" s="1"/>
  <c r="J206" i="6"/>
  <c r="K206" i="6" s="1"/>
  <c r="J207" i="6"/>
  <c r="K207" i="6" s="1"/>
  <c r="J208" i="6"/>
  <c r="K208" i="6" s="1"/>
  <c r="J209" i="6"/>
  <c r="K209" i="6" s="1"/>
  <c r="J210" i="6"/>
  <c r="K210" i="6" s="1"/>
  <c r="J211" i="6"/>
  <c r="K211" i="6" s="1"/>
  <c r="J212" i="6"/>
  <c r="K212" i="6" s="1"/>
  <c r="J213" i="6"/>
  <c r="K213" i="6" s="1"/>
  <c r="J214" i="6"/>
  <c r="K214" i="6" s="1"/>
  <c r="J215" i="6"/>
  <c r="K215" i="6"/>
  <c r="J216" i="6"/>
  <c r="K216" i="6" s="1"/>
  <c r="J217" i="6"/>
  <c r="K217" i="6" s="1"/>
  <c r="J218" i="6"/>
  <c r="K218" i="6" s="1"/>
  <c r="J219" i="6"/>
  <c r="K219" i="6" s="1"/>
  <c r="J220" i="6"/>
  <c r="K220" i="6" s="1"/>
  <c r="J221" i="6"/>
  <c r="K221" i="6" s="1"/>
  <c r="J222" i="6"/>
  <c r="K222" i="6" s="1"/>
  <c r="J223" i="6"/>
  <c r="K223" i="6" s="1"/>
  <c r="J224" i="6"/>
  <c r="K224" i="6" s="1"/>
  <c r="J225" i="6"/>
  <c r="K225" i="6" s="1"/>
  <c r="J226" i="6"/>
  <c r="K226" i="6" s="1"/>
  <c r="J227" i="6"/>
  <c r="K227" i="6" s="1"/>
  <c r="J228" i="6"/>
  <c r="K228" i="6" s="1"/>
  <c r="J229" i="6"/>
  <c r="K229" i="6" s="1"/>
  <c r="J230" i="6"/>
  <c r="K230" i="6" s="1"/>
  <c r="J231" i="6"/>
  <c r="K231" i="6"/>
  <c r="J232" i="6"/>
  <c r="K232" i="6" s="1"/>
  <c r="J233" i="6"/>
  <c r="K233" i="6" s="1"/>
  <c r="J234" i="6"/>
  <c r="K234" i="6" s="1"/>
  <c r="J235" i="6"/>
  <c r="K235" i="6" s="1"/>
  <c r="J236" i="6"/>
  <c r="K236" i="6" s="1"/>
  <c r="J237" i="6"/>
  <c r="K237" i="6" s="1"/>
  <c r="J238" i="6"/>
  <c r="K238" i="6" s="1"/>
  <c r="J239" i="6"/>
  <c r="K239" i="6" s="1"/>
  <c r="J240" i="6"/>
  <c r="K240" i="6" s="1"/>
  <c r="J241" i="6"/>
  <c r="K241" i="6" s="1"/>
  <c r="J242" i="6"/>
  <c r="K242" i="6" s="1"/>
  <c r="J243" i="6"/>
  <c r="K243" i="6" s="1"/>
  <c r="J244" i="6"/>
  <c r="K244" i="6" s="1"/>
  <c r="J245" i="6"/>
  <c r="K245" i="6" s="1"/>
  <c r="J246" i="6"/>
  <c r="K246" i="6" s="1"/>
  <c r="J247" i="6"/>
  <c r="K247" i="6" s="1"/>
  <c r="J248" i="6"/>
  <c r="K248" i="6" s="1"/>
  <c r="J249" i="6"/>
  <c r="K249" i="6" s="1"/>
  <c r="J250" i="6"/>
  <c r="K250" i="6" s="1"/>
  <c r="J251" i="6"/>
  <c r="K251" i="6" s="1"/>
  <c r="J252" i="6"/>
  <c r="K252" i="6" s="1"/>
  <c r="J253" i="6"/>
  <c r="K253" i="6" s="1"/>
  <c r="J254" i="6"/>
  <c r="K254" i="6" s="1"/>
  <c r="J255" i="6"/>
  <c r="K255" i="6" s="1"/>
  <c r="J256" i="6"/>
  <c r="K256" i="6" s="1"/>
  <c r="J257" i="6"/>
  <c r="K257" i="6" s="1"/>
  <c r="J258" i="6"/>
  <c r="K258" i="6" s="1"/>
  <c r="J259" i="6"/>
  <c r="K259" i="6" s="1"/>
  <c r="J260" i="6"/>
  <c r="K260" i="6" s="1"/>
  <c r="J261" i="6"/>
  <c r="K261" i="6" s="1"/>
  <c r="J262" i="6"/>
  <c r="K262" i="6" s="1"/>
  <c r="J263" i="6"/>
  <c r="K263" i="6"/>
  <c r="J264" i="6"/>
  <c r="K264" i="6" s="1"/>
  <c r="J265" i="6"/>
  <c r="K265" i="6" s="1"/>
  <c r="J266" i="6"/>
  <c r="K266" i="6" s="1"/>
  <c r="J267" i="6"/>
  <c r="K267" i="6" s="1"/>
  <c r="J268" i="6"/>
  <c r="K268" i="6" s="1"/>
  <c r="J269" i="6"/>
  <c r="K269" i="6" s="1"/>
  <c r="J270" i="6"/>
  <c r="K270" i="6" s="1"/>
  <c r="J271" i="6"/>
  <c r="K271" i="6" s="1"/>
  <c r="J272" i="6"/>
  <c r="K272" i="6" s="1"/>
  <c r="J273" i="6"/>
  <c r="K273" i="6" s="1"/>
  <c r="J274" i="6"/>
  <c r="K274" i="6" s="1"/>
  <c r="J275" i="6"/>
  <c r="K275" i="6" s="1"/>
  <c r="J276" i="6"/>
  <c r="K276" i="6" s="1"/>
  <c r="J277" i="6"/>
  <c r="K277" i="6" s="1"/>
  <c r="J278" i="6"/>
  <c r="K278" i="6" s="1"/>
  <c r="J279" i="6"/>
  <c r="K279" i="6" s="1"/>
  <c r="J280" i="6"/>
  <c r="K280" i="6" s="1"/>
  <c r="J281" i="6"/>
  <c r="K281" i="6" s="1"/>
  <c r="J282" i="6"/>
  <c r="K282" i="6" s="1"/>
  <c r="J283" i="6"/>
  <c r="K283" i="6" s="1"/>
  <c r="J284" i="6"/>
  <c r="K284" i="6" s="1"/>
  <c r="J285" i="6"/>
  <c r="K285" i="6" s="1"/>
  <c r="J286" i="6"/>
  <c r="K286" i="6" s="1"/>
  <c r="J287" i="6"/>
  <c r="K287" i="6" s="1"/>
  <c r="J288" i="6"/>
  <c r="K288" i="6" s="1"/>
  <c r="J289" i="6"/>
  <c r="K289" i="6" s="1"/>
  <c r="J290" i="6"/>
  <c r="K290" i="6" s="1"/>
  <c r="J291" i="6"/>
  <c r="K291" i="6" s="1"/>
  <c r="J292" i="6"/>
  <c r="K292" i="6" s="1"/>
  <c r="J293" i="6"/>
  <c r="K293" i="6" s="1"/>
  <c r="J294" i="6"/>
  <c r="K294" i="6"/>
  <c r="J295" i="6"/>
  <c r="K295" i="6" s="1"/>
  <c r="J296" i="6"/>
  <c r="K296" i="6" s="1"/>
  <c r="J297" i="6"/>
  <c r="K297" i="6" s="1"/>
  <c r="J298" i="6"/>
  <c r="K298" i="6" s="1"/>
  <c r="J299" i="6"/>
  <c r="K299" i="6" s="1"/>
  <c r="J300" i="6"/>
  <c r="K300" i="6" s="1"/>
  <c r="J301" i="6"/>
  <c r="K301" i="6" s="1"/>
  <c r="J302" i="6"/>
  <c r="K302" i="6" s="1"/>
  <c r="J303" i="6"/>
  <c r="K303" i="6" s="1"/>
  <c r="J304" i="6"/>
  <c r="K304" i="6" s="1"/>
  <c r="J305" i="6"/>
  <c r="K305" i="6" s="1"/>
  <c r="J306" i="6"/>
  <c r="K306" i="6" s="1"/>
  <c r="J307" i="6"/>
  <c r="K307" i="6" s="1"/>
  <c r="J308" i="6"/>
  <c r="K308" i="6" s="1"/>
  <c r="J309" i="6"/>
  <c r="K309" i="6" s="1"/>
  <c r="J310" i="6"/>
  <c r="K310" i="6" s="1"/>
  <c r="J311" i="6"/>
  <c r="K311" i="6" s="1"/>
  <c r="J312" i="6"/>
  <c r="K312" i="6" s="1"/>
  <c r="J313" i="6"/>
  <c r="K313" i="6" s="1"/>
  <c r="J314" i="6"/>
  <c r="K314" i="6" s="1"/>
  <c r="J315" i="6"/>
  <c r="K315" i="6" s="1"/>
  <c r="J316" i="6"/>
  <c r="K316" i="6" s="1"/>
  <c r="J317" i="6"/>
  <c r="K317" i="6" s="1"/>
  <c r="J318" i="6"/>
  <c r="K318" i="6" s="1"/>
  <c r="J319" i="6"/>
  <c r="K319" i="6" s="1"/>
  <c r="J320" i="6"/>
  <c r="K320" i="6" s="1"/>
  <c r="J321" i="6"/>
  <c r="K321" i="6" s="1"/>
  <c r="J322" i="6"/>
  <c r="K322" i="6" s="1"/>
  <c r="J323" i="6"/>
  <c r="K323" i="6" s="1"/>
  <c r="J324" i="6"/>
  <c r="K324" i="6" s="1"/>
  <c r="J325" i="6"/>
  <c r="K325" i="6" s="1"/>
  <c r="J326" i="6"/>
  <c r="K326" i="6" s="1"/>
  <c r="J327" i="6"/>
  <c r="K327" i="6" s="1"/>
  <c r="J328" i="6"/>
  <c r="K328" i="6" s="1"/>
  <c r="J329" i="6"/>
  <c r="K329" i="6" s="1"/>
  <c r="J330" i="6"/>
  <c r="K330" i="6" s="1"/>
  <c r="J331" i="6"/>
  <c r="K331" i="6" s="1"/>
  <c r="J332" i="6"/>
  <c r="K332" i="6" s="1"/>
  <c r="J333" i="6"/>
  <c r="K333" i="6" s="1"/>
  <c r="J334" i="6"/>
  <c r="K334" i="6" s="1"/>
  <c r="J335" i="6"/>
  <c r="K335" i="6" s="1"/>
  <c r="J336" i="6"/>
  <c r="K336" i="6" s="1"/>
  <c r="J337" i="6"/>
  <c r="K337" i="6" s="1"/>
  <c r="J338" i="6"/>
  <c r="K338" i="6" s="1"/>
  <c r="J339" i="6"/>
  <c r="K339" i="6" s="1"/>
  <c r="J340" i="6"/>
  <c r="K340" i="6" s="1"/>
  <c r="J341" i="6"/>
  <c r="K341" i="6" s="1"/>
  <c r="J342" i="6"/>
  <c r="K342" i="6" s="1"/>
  <c r="J343" i="6"/>
  <c r="K343" i="6" s="1"/>
  <c r="J344" i="6"/>
  <c r="K344" i="6" s="1"/>
  <c r="J345" i="6"/>
  <c r="K345" i="6" s="1"/>
  <c r="J346" i="6"/>
  <c r="K346" i="6" s="1"/>
  <c r="J347" i="6"/>
  <c r="K347" i="6" s="1"/>
  <c r="J348" i="6"/>
  <c r="K348" i="6" s="1"/>
  <c r="J349" i="6"/>
  <c r="K349" i="6" s="1"/>
  <c r="J350" i="6"/>
  <c r="K350" i="6" s="1"/>
  <c r="J351" i="6"/>
  <c r="K351" i="6" s="1"/>
  <c r="J352" i="6"/>
  <c r="K352" i="6" s="1"/>
  <c r="J353" i="6"/>
  <c r="K353" i="6" s="1"/>
  <c r="J354" i="6"/>
  <c r="K354" i="6" s="1"/>
  <c r="J355" i="6"/>
  <c r="K355" i="6" s="1"/>
  <c r="J356" i="6"/>
  <c r="K356" i="6" s="1"/>
  <c r="J357" i="6"/>
  <c r="K357" i="6" s="1"/>
  <c r="J358" i="6"/>
  <c r="K358" i="6" s="1"/>
  <c r="J359" i="6"/>
  <c r="K359" i="6" s="1"/>
  <c r="J360" i="6"/>
  <c r="K360" i="6" s="1"/>
  <c r="J361" i="6"/>
  <c r="K361" i="6" s="1"/>
  <c r="J362" i="6"/>
  <c r="K362" i="6" s="1"/>
  <c r="J363" i="6"/>
  <c r="K363" i="6" s="1"/>
  <c r="J364" i="6"/>
  <c r="K364" i="6" s="1"/>
  <c r="J365" i="6"/>
  <c r="K365" i="6" s="1"/>
  <c r="J366" i="6"/>
  <c r="K366" i="6" s="1"/>
  <c r="J367" i="6"/>
  <c r="K367" i="6" s="1"/>
  <c r="J368" i="6"/>
  <c r="K368" i="6" s="1"/>
  <c r="J369" i="6"/>
  <c r="K369" i="6" s="1"/>
  <c r="J370" i="6"/>
  <c r="K370" i="6" s="1"/>
  <c r="J371" i="6"/>
  <c r="K371" i="6" s="1"/>
  <c r="J372" i="6"/>
  <c r="K372" i="6" s="1"/>
  <c r="J373" i="6"/>
  <c r="K373" i="6" s="1"/>
  <c r="J374" i="6"/>
  <c r="K374" i="6" s="1"/>
  <c r="J375" i="6"/>
  <c r="K375" i="6" s="1"/>
  <c r="J376" i="6"/>
  <c r="K376" i="6"/>
  <c r="J377" i="6"/>
  <c r="K377" i="6" s="1"/>
  <c r="J378" i="6"/>
  <c r="K378" i="6" s="1"/>
  <c r="J379" i="6"/>
  <c r="K379" i="6" s="1"/>
  <c r="J380" i="6"/>
  <c r="K380" i="6" s="1"/>
  <c r="J381" i="6"/>
  <c r="K381" i="6" s="1"/>
  <c r="J382" i="6"/>
  <c r="K382" i="6" s="1"/>
  <c r="J383" i="6"/>
  <c r="K383" i="6" s="1"/>
  <c r="J384" i="6"/>
  <c r="K384" i="6" s="1"/>
  <c r="J385" i="6"/>
  <c r="K385" i="6" s="1"/>
  <c r="J386" i="6"/>
  <c r="K386" i="6" s="1"/>
  <c r="J387" i="6"/>
  <c r="K387" i="6" s="1"/>
  <c r="J388" i="6"/>
  <c r="K388" i="6" s="1"/>
  <c r="J389" i="6"/>
  <c r="K389" i="6" s="1"/>
  <c r="J390" i="6"/>
  <c r="K390" i="6" s="1"/>
  <c r="J391" i="6"/>
  <c r="K391" i="6" s="1"/>
  <c r="J392" i="6"/>
  <c r="K392" i="6" s="1"/>
  <c r="J393" i="6"/>
  <c r="K393" i="6" s="1"/>
  <c r="J394" i="6"/>
  <c r="K394" i="6" s="1"/>
  <c r="J395" i="6"/>
  <c r="K395" i="6" s="1"/>
  <c r="J396" i="6"/>
  <c r="K396" i="6" s="1"/>
  <c r="J397" i="6"/>
  <c r="K397" i="6" s="1"/>
  <c r="J398" i="6"/>
  <c r="K398" i="6" s="1"/>
  <c r="J399" i="6"/>
  <c r="K399" i="6" s="1"/>
  <c r="J400" i="6"/>
  <c r="K400" i="6" s="1"/>
  <c r="J401" i="6"/>
  <c r="K401" i="6" s="1"/>
  <c r="J402" i="6"/>
  <c r="K402" i="6" s="1"/>
  <c r="J403" i="6"/>
  <c r="K403" i="6" s="1"/>
  <c r="J404" i="6"/>
  <c r="K404" i="6" s="1"/>
  <c r="J405" i="6"/>
  <c r="K405" i="6" s="1"/>
  <c r="J406" i="6"/>
  <c r="K406" i="6" s="1"/>
  <c r="J407" i="6"/>
  <c r="K407" i="6" s="1"/>
  <c r="J408" i="6"/>
  <c r="K408" i="6" s="1"/>
  <c r="J409" i="6"/>
  <c r="K409" i="6" s="1"/>
  <c r="J410" i="6"/>
  <c r="K410" i="6" s="1"/>
  <c r="J411" i="6"/>
  <c r="K411" i="6" s="1"/>
  <c r="J412" i="6"/>
  <c r="K412" i="6" s="1"/>
  <c r="J413" i="6"/>
  <c r="K413" i="6"/>
  <c r="J414" i="6"/>
  <c r="K414" i="6" s="1"/>
  <c r="J415" i="6"/>
  <c r="K415" i="6" s="1"/>
  <c r="J416" i="6"/>
  <c r="K416" i="6" s="1"/>
  <c r="J417" i="6"/>
  <c r="K417" i="6" s="1"/>
  <c r="J418" i="6"/>
  <c r="K418" i="6" s="1"/>
  <c r="J419" i="6"/>
  <c r="K419" i="6" s="1"/>
  <c r="J420" i="6"/>
  <c r="K420" i="6" s="1"/>
  <c r="J421" i="6"/>
  <c r="K421" i="6" s="1"/>
  <c r="J422" i="6"/>
  <c r="K422" i="6" s="1"/>
  <c r="J423" i="6"/>
  <c r="K423" i="6" s="1"/>
  <c r="J424" i="6"/>
  <c r="K424" i="6" s="1"/>
  <c r="J425" i="6"/>
  <c r="K425" i="6" s="1"/>
  <c r="J426" i="6"/>
  <c r="K426" i="6" s="1"/>
  <c r="J427" i="6"/>
  <c r="K427" i="6" s="1"/>
  <c r="J428" i="6"/>
  <c r="K428" i="6" s="1"/>
  <c r="J429" i="6"/>
  <c r="K429" i="6" s="1"/>
  <c r="J430" i="6"/>
  <c r="K430" i="6" s="1"/>
  <c r="J431" i="6"/>
  <c r="K431" i="6" s="1"/>
  <c r="J432" i="6"/>
  <c r="K432" i="6" s="1"/>
  <c r="J433" i="6"/>
  <c r="K433" i="6" s="1"/>
  <c r="J434" i="6"/>
  <c r="K434" i="6" s="1"/>
  <c r="J435" i="6"/>
  <c r="K435" i="6" s="1"/>
  <c r="J436" i="6"/>
  <c r="K436" i="6" s="1"/>
  <c r="J437" i="6"/>
  <c r="K437" i="6" s="1"/>
  <c r="J438" i="6"/>
  <c r="K438" i="6" s="1"/>
  <c r="J439" i="6"/>
  <c r="K439" i="6" s="1"/>
  <c r="J440" i="6"/>
  <c r="K440" i="6" s="1"/>
  <c r="J441" i="6"/>
  <c r="K441" i="6" s="1"/>
  <c r="J442" i="6"/>
  <c r="K442" i="6" s="1"/>
  <c r="J443" i="6"/>
  <c r="K443" i="6" s="1"/>
  <c r="J444" i="6"/>
  <c r="K444" i="6" s="1"/>
  <c r="J445" i="6"/>
  <c r="K445" i="6" s="1"/>
  <c r="J446" i="6"/>
  <c r="K446" i="6" s="1"/>
  <c r="J447" i="6"/>
  <c r="K447" i="6" s="1"/>
  <c r="J448" i="6"/>
  <c r="K448" i="6" s="1"/>
  <c r="J449" i="6"/>
  <c r="K449" i="6" s="1"/>
  <c r="J450" i="6"/>
  <c r="K450" i="6" s="1"/>
  <c r="J451" i="6"/>
  <c r="K451" i="6" s="1"/>
  <c r="J452" i="6"/>
  <c r="K452" i="6" s="1"/>
  <c r="J453" i="6"/>
  <c r="K453" i="6" s="1"/>
  <c r="J454" i="6"/>
  <c r="K454" i="6" s="1"/>
  <c r="J455" i="6"/>
  <c r="K455" i="6" s="1"/>
  <c r="J456" i="6"/>
  <c r="K456" i="6" s="1"/>
  <c r="J457" i="6"/>
  <c r="K457" i="6" s="1"/>
  <c r="J458" i="6"/>
  <c r="K458" i="6" s="1"/>
  <c r="J459" i="6"/>
  <c r="K459" i="6" s="1"/>
  <c r="J460" i="6"/>
  <c r="K460" i="6" s="1"/>
  <c r="J461" i="6"/>
  <c r="K461" i="6" s="1"/>
  <c r="J462" i="6"/>
  <c r="K462" i="6" s="1"/>
  <c r="J463" i="6"/>
  <c r="K463" i="6" s="1"/>
  <c r="J464" i="6"/>
  <c r="K464" i="6" s="1"/>
  <c r="J465" i="6"/>
  <c r="K465" i="6" s="1"/>
  <c r="J466" i="6"/>
  <c r="K466" i="6" s="1"/>
  <c r="J467" i="6"/>
  <c r="K467" i="6" s="1"/>
  <c r="J468" i="6"/>
  <c r="K468" i="6" s="1"/>
  <c r="J469" i="6"/>
  <c r="K469" i="6" s="1"/>
  <c r="J470" i="6"/>
  <c r="K470" i="6" s="1"/>
  <c r="J471" i="6"/>
  <c r="K471" i="6" s="1"/>
  <c r="J472" i="6"/>
  <c r="K472" i="6" s="1"/>
  <c r="J473" i="6"/>
  <c r="K473" i="6" s="1"/>
  <c r="J474" i="6"/>
  <c r="K474" i="6" s="1"/>
  <c r="J475" i="6"/>
  <c r="K475" i="6" s="1"/>
  <c r="J476" i="6"/>
  <c r="K476" i="6" s="1"/>
  <c r="J477" i="6"/>
  <c r="K477" i="6" s="1"/>
  <c r="J478" i="6"/>
  <c r="K478" i="6" s="1"/>
  <c r="J479" i="6"/>
  <c r="K479" i="6" s="1"/>
  <c r="J480" i="6"/>
  <c r="K480" i="6" s="1"/>
  <c r="J481" i="6"/>
  <c r="K481" i="6" s="1"/>
  <c r="J482" i="6"/>
  <c r="K482" i="6" s="1"/>
  <c r="J483" i="6"/>
  <c r="K483" i="6" s="1"/>
  <c r="J484" i="6"/>
  <c r="K484" i="6" s="1"/>
  <c r="J485" i="6"/>
  <c r="K485" i="6" s="1"/>
  <c r="J486" i="6"/>
  <c r="K486" i="6" s="1"/>
  <c r="J487" i="6"/>
  <c r="K487" i="6" s="1"/>
  <c r="J488" i="6"/>
  <c r="K488" i="6" s="1"/>
  <c r="J489" i="6"/>
  <c r="K489" i="6" s="1"/>
  <c r="J490" i="6"/>
  <c r="K490" i="6" s="1"/>
  <c r="J491" i="6"/>
  <c r="K491" i="6" s="1"/>
  <c r="J492" i="6"/>
  <c r="K492" i="6" s="1"/>
  <c r="J493" i="6"/>
  <c r="K493" i="6" s="1"/>
  <c r="J494" i="6"/>
  <c r="K494" i="6" s="1"/>
  <c r="J495" i="6"/>
  <c r="K495" i="6" s="1"/>
  <c r="J496" i="6"/>
  <c r="K496" i="6" s="1"/>
  <c r="J497" i="6"/>
  <c r="K497" i="6" s="1"/>
  <c r="J498" i="6"/>
  <c r="K498" i="6" s="1"/>
  <c r="J499" i="6"/>
  <c r="K499" i="6" s="1"/>
  <c r="J500" i="6"/>
  <c r="K500" i="6" s="1"/>
  <c r="J501" i="6"/>
  <c r="K501" i="6" s="1"/>
  <c r="J502" i="6"/>
  <c r="K502" i="6" s="1"/>
  <c r="J503" i="6"/>
  <c r="K503" i="6" s="1"/>
  <c r="J504" i="6"/>
  <c r="K504" i="6" s="1"/>
  <c r="J505" i="6"/>
  <c r="K505" i="6" s="1"/>
  <c r="J506" i="6"/>
  <c r="K506" i="6" s="1"/>
  <c r="J507" i="6"/>
  <c r="K507" i="6" s="1"/>
  <c r="J508" i="6"/>
  <c r="K508" i="6" s="1"/>
  <c r="J509" i="6"/>
  <c r="K509" i="6" s="1"/>
  <c r="J510" i="6"/>
  <c r="K510" i="6" s="1"/>
  <c r="J511" i="6"/>
  <c r="K511" i="6" s="1"/>
  <c r="J512" i="6"/>
  <c r="K512" i="6" s="1"/>
  <c r="J513" i="6"/>
  <c r="K513" i="6" s="1"/>
  <c r="J514" i="6"/>
  <c r="K514" i="6" s="1"/>
  <c r="J515" i="6"/>
  <c r="K515" i="6" s="1"/>
  <c r="J516" i="6"/>
  <c r="K516" i="6" s="1"/>
  <c r="J517" i="6"/>
  <c r="K517" i="6" s="1"/>
  <c r="J518" i="6"/>
  <c r="K518" i="6" s="1"/>
  <c r="J519" i="6"/>
  <c r="K519" i="6" s="1"/>
  <c r="J520" i="6"/>
  <c r="K520" i="6" s="1"/>
  <c r="J521" i="6"/>
  <c r="K521" i="6" s="1"/>
  <c r="J522" i="6"/>
  <c r="K522" i="6" s="1"/>
  <c r="J523" i="6"/>
  <c r="K523" i="6" s="1"/>
  <c r="J524" i="6"/>
  <c r="K524" i="6" s="1"/>
  <c r="J525" i="6"/>
  <c r="K525" i="6" s="1"/>
  <c r="J526" i="6"/>
  <c r="K526" i="6" s="1"/>
  <c r="J527" i="6"/>
  <c r="K527" i="6" s="1"/>
  <c r="J528" i="6"/>
  <c r="K528" i="6"/>
  <c r="J529" i="6"/>
  <c r="K529" i="6" s="1"/>
  <c r="J530" i="6"/>
  <c r="K530" i="6" s="1"/>
  <c r="J531" i="6"/>
  <c r="K531" i="6" s="1"/>
  <c r="J532" i="6"/>
  <c r="K532" i="6" s="1"/>
  <c r="J533" i="6"/>
  <c r="K533" i="6" s="1"/>
  <c r="J534" i="6"/>
  <c r="K534" i="6" s="1"/>
  <c r="J535" i="6"/>
  <c r="K535" i="6" s="1"/>
  <c r="J536" i="6"/>
  <c r="K536" i="6" s="1"/>
  <c r="J537" i="6"/>
  <c r="K537" i="6" s="1"/>
  <c r="J538" i="6"/>
  <c r="K538" i="6" s="1"/>
  <c r="J539" i="6"/>
  <c r="K539" i="6" s="1"/>
  <c r="J540" i="6"/>
  <c r="K540" i="6" s="1"/>
  <c r="J541" i="6"/>
  <c r="K541" i="6" s="1"/>
  <c r="J542" i="6"/>
  <c r="K542" i="6" s="1"/>
  <c r="J543" i="6"/>
  <c r="K543" i="6" s="1"/>
  <c r="J544" i="6"/>
  <c r="K544" i="6" s="1"/>
  <c r="J545" i="6"/>
  <c r="K545" i="6" s="1"/>
  <c r="J546" i="6"/>
  <c r="K546" i="6" s="1"/>
  <c r="J547" i="6"/>
  <c r="K547" i="6" s="1"/>
  <c r="J548" i="6"/>
  <c r="K548" i="6" s="1"/>
  <c r="J549" i="6"/>
  <c r="K549" i="6" s="1"/>
  <c r="J550" i="6"/>
  <c r="K550" i="6" s="1"/>
  <c r="J551" i="6"/>
  <c r="K551" i="6" s="1"/>
  <c r="J552" i="6"/>
  <c r="K552" i="6" s="1"/>
  <c r="J553" i="6"/>
  <c r="K553" i="6"/>
  <c r="J554" i="6"/>
  <c r="K554" i="6" s="1"/>
  <c r="J555" i="6"/>
  <c r="K555" i="6" s="1"/>
  <c r="J556" i="6"/>
  <c r="K556" i="6" s="1"/>
  <c r="J557" i="6"/>
  <c r="K557" i="6" s="1"/>
  <c r="J558" i="6"/>
  <c r="K558" i="6" s="1"/>
  <c r="J559" i="6"/>
  <c r="K559" i="6" s="1"/>
  <c r="J560" i="6"/>
  <c r="K560" i="6" s="1"/>
  <c r="J561" i="6"/>
  <c r="K561" i="6" s="1"/>
  <c r="J562" i="6"/>
  <c r="K562" i="6" s="1"/>
  <c r="J563" i="6"/>
  <c r="K563" i="6" s="1"/>
  <c r="J564" i="6"/>
  <c r="K564" i="6" s="1"/>
  <c r="J565" i="6"/>
  <c r="K565" i="6" s="1"/>
  <c r="J566" i="6"/>
  <c r="K566" i="6" s="1"/>
  <c r="J567" i="6"/>
  <c r="K567" i="6" s="1"/>
  <c r="J568" i="6"/>
  <c r="K568" i="6" s="1"/>
  <c r="J569" i="6"/>
  <c r="K569" i="6" s="1"/>
  <c r="J570" i="6"/>
  <c r="K570" i="6" s="1"/>
  <c r="J571" i="6"/>
  <c r="K571" i="6" s="1"/>
  <c r="J572" i="6"/>
  <c r="K572" i="6" s="1"/>
  <c r="J573" i="6"/>
  <c r="K573" i="6" s="1"/>
  <c r="J574" i="6"/>
  <c r="K574" i="6" s="1"/>
  <c r="J575" i="6"/>
  <c r="K575" i="6" s="1"/>
  <c r="J576" i="6"/>
  <c r="K576" i="6" s="1"/>
  <c r="J577" i="6"/>
  <c r="K577" i="6" s="1"/>
  <c r="J578" i="6"/>
  <c r="K578" i="6" s="1"/>
  <c r="J579" i="6"/>
  <c r="K579" i="6" s="1"/>
  <c r="J580" i="6"/>
  <c r="K580" i="6" s="1"/>
  <c r="J581" i="6"/>
  <c r="K581" i="6" s="1"/>
  <c r="J582" i="6"/>
  <c r="K582" i="6"/>
  <c r="J583" i="6"/>
  <c r="K583" i="6" s="1"/>
  <c r="J584" i="6"/>
  <c r="K584" i="6" s="1"/>
  <c r="J585" i="6"/>
  <c r="K585" i="6" s="1"/>
  <c r="J586" i="6"/>
  <c r="K586" i="6" s="1"/>
  <c r="J587" i="6"/>
  <c r="K587" i="6" s="1"/>
  <c r="J588" i="6"/>
  <c r="K588" i="6" s="1"/>
  <c r="J589" i="6"/>
  <c r="K589" i="6" s="1"/>
  <c r="J590" i="6"/>
  <c r="K590" i="6"/>
  <c r="J591" i="6"/>
  <c r="K591" i="6" s="1"/>
  <c r="J592" i="6"/>
  <c r="K592" i="6" s="1"/>
  <c r="J593" i="6"/>
  <c r="K593" i="6" s="1"/>
  <c r="J594" i="6"/>
  <c r="K594" i="6" s="1"/>
  <c r="J595" i="6"/>
  <c r="K595" i="6" s="1"/>
  <c r="J596" i="6"/>
  <c r="K596" i="6" s="1"/>
  <c r="J597" i="6"/>
  <c r="K597" i="6" s="1"/>
  <c r="J598" i="6"/>
  <c r="K598" i="6" s="1"/>
  <c r="J599" i="6"/>
  <c r="K599" i="6" s="1"/>
  <c r="J600" i="6"/>
  <c r="K600" i="6" s="1"/>
  <c r="J601" i="6"/>
  <c r="K601" i="6" s="1"/>
  <c r="J602" i="6"/>
  <c r="K602" i="6" s="1"/>
  <c r="J603" i="6"/>
  <c r="K603" i="6" s="1"/>
  <c r="J604" i="6"/>
  <c r="K604" i="6" s="1"/>
  <c r="J605" i="6"/>
  <c r="K605" i="6" s="1"/>
  <c r="J606" i="6"/>
  <c r="K606" i="6"/>
  <c r="J607" i="6"/>
  <c r="K607" i="6" s="1"/>
  <c r="J608" i="6"/>
  <c r="K608" i="6" s="1"/>
  <c r="J609" i="6"/>
  <c r="K609" i="6" s="1"/>
  <c r="J610" i="6"/>
  <c r="K610" i="6" s="1"/>
  <c r="J611" i="6"/>
  <c r="K611" i="6" s="1"/>
  <c r="J612" i="6"/>
  <c r="K612" i="6" s="1"/>
  <c r="J613" i="6"/>
  <c r="K613" i="6" s="1"/>
  <c r="J614" i="6"/>
  <c r="K614" i="6" s="1"/>
  <c r="J615" i="6"/>
  <c r="K615" i="6" s="1"/>
  <c r="J616" i="6"/>
  <c r="K616" i="6" s="1"/>
  <c r="J617" i="6"/>
  <c r="K617" i="6" s="1"/>
  <c r="J618" i="6"/>
  <c r="K618" i="6" s="1"/>
  <c r="J619" i="6"/>
  <c r="K619" i="6" s="1"/>
  <c r="J620" i="6"/>
  <c r="K620" i="6" s="1"/>
  <c r="J621" i="6"/>
  <c r="K621" i="6" s="1"/>
  <c r="J622" i="6"/>
  <c r="K622" i="6" s="1"/>
  <c r="J623" i="6"/>
  <c r="K623" i="6" s="1"/>
  <c r="J624" i="6"/>
  <c r="K624" i="6" s="1"/>
  <c r="J625" i="6"/>
  <c r="K625" i="6" s="1"/>
  <c r="J626" i="6"/>
  <c r="K626" i="6" s="1"/>
  <c r="J627" i="6"/>
  <c r="K627" i="6" s="1"/>
  <c r="J628" i="6"/>
  <c r="K628" i="6" s="1"/>
  <c r="J629" i="6"/>
  <c r="K629" i="6" s="1"/>
  <c r="J630" i="6"/>
  <c r="K630" i="6" s="1"/>
  <c r="J631" i="6"/>
  <c r="K631" i="6" s="1"/>
  <c r="J632" i="6"/>
  <c r="K632" i="6" s="1"/>
  <c r="J633" i="6"/>
  <c r="K633" i="6"/>
  <c r="J634" i="6"/>
  <c r="K634" i="6" s="1"/>
  <c r="J635" i="6"/>
  <c r="K635" i="6" s="1"/>
  <c r="J636" i="6"/>
  <c r="K636" i="6" s="1"/>
  <c r="J637" i="6"/>
  <c r="K637" i="6" s="1"/>
  <c r="J638" i="6"/>
  <c r="K638" i="6" s="1"/>
  <c r="J639" i="6"/>
  <c r="K639" i="6" s="1"/>
  <c r="J640" i="6"/>
  <c r="K640" i="6" s="1"/>
  <c r="J641" i="6"/>
  <c r="K641" i="6" s="1"/>
  <c r="J642" i="6"/>
  <c r="K642" i="6" s="1"/>
  <c r="J643" i="6"/>
  <c r="K643" i="6" s="1"/>
  <c r="J644" i="6"/>
  <c r="K644" i="6" s="1"/>
  <c r="J645" i="6"/>
  <c r="K645" i="6" s="1"/>
  <c r="J646" i="6"/>
  <c r="K646" i="6"/>
  <c r="J647" i="6"/>
  <c r="K647" i="6" s="1"/>
  <c r="J648" i="6"/>
  <c r="K648" i="6" s="1"/>
  <c r="J649" i="6"/>
  <c r="K649" i="6" s="1"/>
  <c r="J650" i="6"/>
  <c r="K650" i="6" s="1"/>
  <c r="J651" i="6"/>
  <c r="K651" i="6" s="1"/>
  <c r="J652" i="6"/>
  <c r="K652" i="6" s="1"/>
  <c r="J653" i="6"/>
  <c r="K653" i="6" s="1"/>
  <c r="J654" i="6"/>
  <c r="K654" i="6" s="1"/>
  <c r="J655" i="6"/>
  <c r="K655" i="6" s="1"/>
  <c r="J656" i="6"/>
  <c r="K656" i="6" s="1"/>
  <c r="J657" i="6"/>
  <c r="K657" i="6" s="1"/>
  <c r="J658" i="6"/>
  <c r="K658" i="6" s="1"/>
  <c r="J659" i="6"/>
  <c r="K659" i="6" s="1"/>
  <c r="J660" i="6"/>
  <c r="K660" i="6" s="1"/>
  <c r="J661" i="6"/>
  <c r="K661" i="6" s="1"/>
  <c r="J662" i="6"/>
  <c r="K662" i="6" s="1"/>
  <c r="J663" i="6"/>
  <c r="K663" i="6" s="1"/>
  <c r="J664" i="6"/>
  <c r="K664" i="6" s="1"/>
  <c r="J665" i="6"/>
  <c r="K665" i="6" s="1"/>
  <c r="J666" i="6"/>
  <c r="K666" i="6" s="1"/>
  <c r="J667" i="6"/>
  <c r="K667" i="6" s="1"/>
  <c r="J668" i="6"/>
  <c r="K668" i="6" s="1"/>
  <c r="J669" i="6"/>
  <c r="K669" i="6" s="1"/>
  <c r="J670" i="6"/>
  <c r="K670" i="6" s="1"/>
  <c r="J671" i="6"/>
  <c r="K671" i="6" s="1"/>
  <c r="J672" i="6"/>
  <c r="K672" i="6" s="1"/>
  <c r="J673" i="6"/>
  <c r="K673" i="6" s="1"/>
  <c r="J674" i="6"/>
  <c r="K674" i="6" s="1"/>
  <c r="J675" i="6"/>
  <c r="K675" i="6" s="1"/>
  <c r="J676" i="6"/>
  <c r="K676" i="6" s="1"/>
  <c r="J677" i="6"/>
  <c r="K677" i="6" s="1"/>
  <c r="J678" i="6"/>
  <c r="K678" i="6"/>
  <c r="J679" i="6"/>
  <c r="K679" i="6" s="1"/>
  <c r="J680" i="6"/>
  <c r="K680" i="6" s="1"/>
  <c r="J681" i="6"/>
  <c r="K681" i="6" s="1"/>
  <c r="J682" i="6"/>
  <c r="K682" i="6" s="1"/>
  <c r="J683" i="6"/>
  <c r="K683" i="6" s="1"/>
  <c r="J684" i="6"/>
  <c r="K684" i="6" s="1"/>
  <c r="J685" i="6"/>
  <c r="K685" i="6" s="1"/>
  <c r="J686" i="6"/>
  <c r="K686" i="6" s="1"/>
  <c r="J687" i="6"/>
  <c r="K687" i="6" s="1"/>
  <c r="J688" i="6"/>
  <c r="K688" i="6" s="1"/>
  <c r="J689" i="6"/>
  <c r="K689" i="6" s="1"/>
  <c r="J690" i="6"/>
  <c r="K690" i="6" s="1"/>
  <c r="J691" i="6"/>
  <c r="K691" i="6" s="1"/>
  <c r="J692" i="6"/>
  <c r="K692" i="6" s="1"/>
  <c r="J693" i="6"/>
  <c r="K693" i="6" s="1"/>
  <c r="J694" i="6"/>
  <c r="K694" i="6" s="1"/>
  <c r="J695" i="6"/>
  <c r="K695" i="6" s="1"/>
  <c r="J696" i="6"/>
  <c r="K696" i="6" s="1"/>
  <c r="J697" i="6"/>
  <c r="K697" i="6" s="1"/>
  <c r="J698" i="6"/>
  <c r="K698" i="6" s="1"/>
  <c r="J699" i="6"/>
  <c r="K699" i="6" s="1"/>
  <c r="J700" i="6"/>
  <c r="K700" i="6" s="1"/>
  <c r="J701" i="6"/>
  <c r="K701" i="6"/>
  <c r="J702" i="6"/>
  <c r="K702" i="6" s="1"/>
  <c r="J703" i="6"/>
  <c r="K703" i="6" s="1"/>
  <c r="J704" i="6"/>
  <c r="K704" i="6" s="1"/>
  <c r="J705" i="6"/>
  <c r="K705" i="6"/>
  <c r="J706" i="6"/>
  <c r="K706" i="6" s="1"/>
  <c r="J707" i="6"/>
  <c r="K707" i="6" s="1"/>
  <c r="J708" i="6"/>
  <c r="K708" i="6" s="1"/>
  <c r="J709" i="6"/>
  <c r="K709" i="6" s="1"/>
  <c r="J710" i="6"/>
  <c r="K710" i="6" s="1"/>
  <c r="J711" i="6"/>
  <c r="K711" i="6" s="1"/>
  <c r="J712" i="6"/>
  <c r="K712" i="6" s="1"/>
  <c r="J713" i="6"/>
  <c r="K713" i="6" s="1"/>
  <c r="J714" i="6"/>
  <c r="K714" i="6" s="1"/>
  <c r="J715" i="6"/>
  <c r="K715" i="6" s="1"/>
  <c r="J716" i="6"/>
  <c r="K716" i="6" s="1"/>
  <c r="J717" i="6"/>
  <c r="K717" i="6" s="1"/>
  <c r="J718" i="6"/>
  <c r="K718" i="6" s="1"/>
  <c r="J719" i="6"/>
  <c r="K719" i="6" s="1"/>
  <c r="J720" i="6"/>
  <c r="K720" i="6" s="1"/>
  <c r="J721" i="6"/>
  <c r="K721" i="6" s="1"/>
  <c r="J722" i="6"/>
  <c r="K722" i="6"/>
  <c r="J723" i="6"/>
  <c r="K723" i="6" s="1"/>
  <c r="J724" i="6"/>
  <c r="K724" i="6" s="1"/>
  <c r="J725" i="6"/>
  <c r="K725" i="6" s="1"/>
  <c r="J726" i="6"/>
  <c r="K726" i="6" s="1"/>
  <c r="J727" i="6"/>
  <c r="K727" i="6" s="1"/>
  <c r="J728" i="6"/>
  <c r="K728" i="6" s="1"/>
  <c r="J729" i="6"/>
  <c r="K729" i="6" s="1"/>
  <c r="J730" i="6"/>
  <c r="K730" i="6" s="1"/>
  <c r="J731" i="6"/>
  <c r="K731" i="6" s="1"/>
  <c r="J732" i="6"/>
  <c r="K732" i="6" s="1"/>
  <c r="J733" i="6"/>
  <c r="K733" i="6" s="1"/>
  <c r="J734" i="6"/>
  <c r="K734" i="6" s="1"/>
  <c r="J735" i="6"/>
  <c r="K735" i="6" s="1"/>
  <c r="J736" i="6"/>
  <c r="K736" i="6" s="1"/>
  <c r="J737" i="6"/>
  <c r="K737" i="6" s="1"/>
  <c r="J738" i="6"/>
  <c r="K738" i="6" s="1"/>
  <c r="J739" i="6"/>
  <c r="K739" i="6" s="1"/>
  <c r="J740" i="6"/>
  <c r="K740" i="6" s="1"/>
  <c r="J741" i="6"/>
  <c r="K741" i="6" s="1"/>
  <c r="J742" i="6"/>
  <c r="K742" i="6" s="1"/>
  <c r="J743" i="6"/>
  <c r="K743" i="6" s="1"/>
  <c r="J744" i="6"/>
  <c r="K744" i="6" s="1"/>
  <c r="J745" i="6"/>
  <c r="K745" i="6" s="1"/>
  <c r="J746" i="6"/>
  <c r="K746" i="6" s="1"/>
  <c r="J747" i="6"/>
  <c r="K747" i="6" s="1"/>
  <c r="J748" i="6"/>
  <c r="K748" i="6" s="1"/>
  <c r="J749" i="6"/>
  <c r="K749" i="6" s="1"/>
  <c r="J750" i="6"/>
  <c r="K750" i="6" s="1"/>
  <c r="J751" i="6"/>
  <c r="K751" i="6" s="1"/>
  <c r="J752" i="6"/>
  <c r="K752" i="6" s="1"/>
  <c r="J753" i="6"/>
  <c r="K753" i="6" s="1"/>
  <c r="J754" i="6"/>
  <c r="K754" i="6" s="1"/>
  <c r="J755" i="6"/>
  <c r="K755" i="6" s="1"/>
  <c r="J756" i="6"/>
  <c r="K756" i="6" s="1"/>
  <c r="J757" i="6"/>
  <c r="K757" i="6" s="1"/>
  <c r="J758" i="6"/>
  <c r="K758" i="6" s="1"/>
  <c r="J759" i="6"/>
  <c r="K759" i="6" s="1"/>
  <c r="J760" i="6"/>
  <c r="K760" i="6" s="1"/>
  <c r="J761" i="6"/>
  <c r="K761" i="6" s="1"/>
  <c r="J762" i="6"/>
  <c r="K762" i="6" s="1"/>
  <c r="J763" i="6"/>
  <c r="K763" i="6" s="1"/>
  <c r="J764" i="6"/>
  <c r="K764" i="6" s="1"/>
  <c r="J765" i="6"/>
  <c r="K765" i="6" s="1"/>
  <c r="J766" i="6"/>
  <c r="K766" i="6" s="1"/>
  <c r="J767" i="6"/>
  <c r="K767" i="6" s="1"/>
  <c r="J768" i="6"/>
  <c r="K768" i="6" s="1"/>
  <c r="J769" i="6"/>
  <c r="K769" i="6" s="1"/>
  <c r="J770" i="6"/>
  <c r="K770" i="6" s="1"/>
  <c r="J771" i="6"/>
  <c r="K771" i="6" s="1"/>
  <c r="J772" i="6"/>
  <c r="K772" i="6" s="1"/>
  <c r="J773" i="6"/>
  <c r="K773" i="6" s="1"/>
  <c r="J774" i="6"/>
  <c r="K774" i="6" s="1"/>
  <c r="J775" i="6"/>
  <c r="K775" i="6" s="1"/>
  <c r="J776" i="6"/>
  <c r="K776" i="6" s="1"/>
  <c r="J777" i="6"/>
  <c r="K777" i="6" s="1"/>
  <c r="J778" i="6"/>
  <c r="K778" i="6" s="1"/>
  <c r="J779" i="6"/>
  <c r="K779" i="6" s="1"/>
  <c r="J780" i="6"/>
  <c r="K780" i="6" s="1"/>
  <c r="J781" i="6"/>
  <c r="K781" i="6" s="1"/>
  <c r="J782" i="6"/>
  <c r="K782" i="6" s="1"/>
  <c r="J783" i="6"/>
  <c r="K783" i="6" s="1"/>
  <c r="J784" i="6"/>
  <c r="K784" i="6" s="1"/>
  <c r="J785" i="6"/>
  <c r="K785" i="6" s="1"/>
  <c r="J786" i="6"/>
  <c r="K786" i="6" s="1"/>
  <c r="J787" i="6"/>
  <c r="K787" i="6" s="1"/>
  <c r="J788" i="6"/>
  <c r="K788" i="6" s="1"/>
  <c r="J789" i="6"/>
  <c r="K789" i="6" s="1"/>
  <c r="J790" i="6"/>
  <c r="K790" i="6" s="1"/>
  <c r="J791" i="6"/>
  <c r="K791" i="6" s="1"/>
  <c r="J792" i="6"/>
  <c r="K792" i="6" s="1"/>
  <c r="J793" i="6"/>
  <c r="K793" i="6" s="1"/>
  <c r="J794" i="6"/>
  <c r="K794" i="6" s="1"/>
  <c r="J795" i="6"/>
  <c r="K795" i="6" s="1"/>
  <c r="J796" i="6"/>
  <c r="K796" i="6" s="1"/>
  <c r="J797" i="6"/>
  <c r="K797" i="6" s="1"/>
  <c r="J798" i="6"/>
  <c r="K798" i="6" s="1"/>
  <c r="J799" i="6"/>
  <c r="K799" i="6" s="1"/>
  <c r="J800" i="6"/>
  <c r="K800" i="6" s="1"/>
  <c r="J801" i="6"/>
  <c r="K801" i="6" s="1"/>
  <c r="J802" i="6"/>
  <c r="K802" i="6" s="1"/>
  <c r="J803" i="6"/>
  <c r="K803" i="6" s="1"/>
  <c r="J804" i="6"/>
  <c r="K804" i="6" s="1"/>
  <c r="J805" i="6"/>
  <c r="K805" i="6" s="1"/>
  <c r="J806" i="6"/>
  <c r="K806" i="6" s="1"/>
  <c r="J807" i="6"/>
  <c r="K807" i="6" s="1"/>
  <c r="J808" i="6"/>
  <c r="K808" i="6" s="1"/>
  <c r="J809" i="6"/>
  <c r="K809" i="6" s="1"/>
  <c r="J810" i="6"/>
  <c r="K810" i="6" s="1"/>
  <c r="J811" i="6"/>
  <c r="K811" i="6" s="1"/>
  <c r="J812" i="6"/>
  <c r="K812" i="6" s="1"/>
  <c r="J813" i="6"/>
  <c r="K813" i="6" s="1"/>
  <c r="J814" i="6"/>
  <c r="K814" i="6" s="1"/>
  <c r="J815" i="6"/>
  <c r="K815" i="6" s="1"/>
  <c r="J816" i="6"/>
  <c r="K816" i="6" s="1"/>
  <c r="J817" i="6"/>
  <c r="K817" i="6" s="1"/>
  <c r="J818" i="6"/>
  <c r="K818" i="6" s="1"/>
  <c r="J819" i="6"/>
  <c r="K819" i="6" s="1"/>
  <c r="J820" i="6"/>
  <c r="K820" i="6" s="1"/>
  <c r="J821" i="6"/>
  <c r="K821" i="6" s="1"/>
  <c r="J822" i="6"/>
  <c r="K822" i="6" s="1"/>
  <c r="J823" i="6"/>
  <c r="K823" i="6" s="1"/>
  <c r="J824" i="6"/>
  <c r="K824" i="6" s="1"/>
  <c r="J825" i="6"/>
  <c r="K825" i="6" s="1"/>
  <c r="J826" i="6"/>
  <c r="K826" i="6" s="1"/>
  <c r="J827" i="6"/>
  <c r="K827" i="6"/>
  <c r="J828" i="6"/>
  <c r="K828" i="6" s="1"/>
  <c r="J829" i="6"/>
  <c r="K829" i="6" s="1"/>
  <c r="J830" i="6"/>
  <c r="K830" i="6" s="1"/>
  <c r="J831" i="6"/>
  <c r="K831" i="6" s="1"/>
  <c r="J832" i="6"/>
  <c r="K832" i="6" s="1"/>
  <c r="J833" i="6"/>
  <c r="K833" i="6" s="1"/>
  <c r="J834" i="6"/>
  <c r="K834" i="6" s="1"/>
  <c r="J835" i="6"/>
  <c r="K835" i="6" s="1"/>
  <c r="J836" i="6"/>
  <c r="K836" i="6" s="1"/>
  <c r="J837" i="6"/>
  <c r="K837" i="6" s="1"/>
  <c r="J838" i="6"/>
  <c r="K838" i="6" s="1"/>
  <c r="J839" i="6"/>
  <c r="K839" i="6" s="1"/>
  <c r="J840" i="6"/>
  <c r="K840" i="6" s="1"/>
  <c r="J841" i="6"/>
  <c r="K841" i="6" s="1"/>
  <c r="J842" i="6"/>
  <c r="K842" i="6" s="1"/>
  <c r="J843" i="6"/>
  <c r="K843" i="6" s="1"/>
  <c r="J844" i="6"/>
  <c r="K844" i="6" s="1"/>
  <c r="J845" i="6"/>
  <c r="K845" i="6" s="1"/>
  <c r="J846" i="6"/>
  <c r="K846" i="6" s="1"/>
  <c r="J847" i="6"/>
  <c r="K847" i="6" s="1"/>
  <c r="J848" i="6"/>
  <c r="K848" i="6" s="1"/>
  <c r="J849" i="6"/>
  <c r="K849" i="6" s="1"/>
  <c r="J850" i="6"/>
  <c r="K850" i="6" s="1"/>
  <c r="J851" i="6"/>
  <c r="K851" i="6" s="1"/>
  <c r="J852" i="6"/>
  <c r="K852" i="6" s="1"/>
  <c r="J853" i="6"/>
  <c r="K853" i="6" s="1"/>
  <c r="J854" i="6"/>
  <c r="K854" i="6" s="1"/>
  <c r="J855" i="6"/>
  <c r="K855" i="6" s="1"/>
  <c r="J856" i="6"/>
  <c r="K856" i="6" s="1"/>
  <c r="J857" i="6"/>
  <c r="K857" i="6" s="1"/>
  <c r="J858" i="6"/>
  <c r="K858" i="6" s="1"/>
  <c r="J859" i="6"/>
  <c r="K859" i="6" s="1"/>
  <c r="J860" i="6"/>
  <c r="K860" i="6" s="1"/>
  <c r="J861" i="6"/>
  <c r="K861" i="6" s="1"/>
  <c r="J862" i="6"/>
  <c r="K862" i="6" s="1"/>
  <c r="J863" i="6"/>
  <c r="K863" i="6" s="1"/>
  <c r="J864" i="6"/>
  <c r="K864" i="6" s="1"/>
  <c r="J865" i="6"/>
  <c r="K865" i="6" s="1"/>
  <c r="J866" i="6"/>
  <c r="K866" i="6" s="1"/>
  <c r="J867" i="6"/>
  <c r="K867" i="6" s="1"/>
  <c r="J868" i="6"/>
  <c r="K868" i="6" s="1"/>
  <c r="J869" i="6"/>
  <c r="K869" i="6" s="1"/>
  <c r="J870" i="6"/>
  <c r="K870" i="6" s="1"/>
  <c r="J871" i="6"/>
  <c r="K871" i="6" s="1"/>
  <c r="J872" i="6"/>
  <c r="K872" i="6" s="1"/>
  <c r="J873" i="6"/>
  <c r="K873" i="6" s="1"/>
  <c r="J874" i="6"/>
  <c r="K874" i="6" s="1"/>
  <c r="J875" i="6"/>
  <c r="K875" i="6" s="1"/>
  <c r="J876" i="6"/>
  <c r="K876" i="6" s="1"/>
  <c r="J877" i="6"/>
  <c r="K877" i="6" s="1"/>
  <c r="J878" i="6"/>
  <c r="K878" i="6" s="1"/>
  <c r="J879" i="6"/>
  <c r="K879" i="6" s="1"/>
  <c r="J880" i="6"/>
  <c r="K880" i="6" s="1"/>
  <c r="J881" i="6"/>
  <c r="K881" i="6"/>
  <c r="J882" i="6"/>
  <c r="K882" i="6" s="1"/>
  <c r="J883" i="6"/>
  <c r="K883" i="6"/>
  <c r="J884" i="6"/>
  <c r="K884" i="6" s="1"/>
  <c r="J885" i="6"/>
  <c r="K885" i="6" s="1"/>
  <c r="J886" i="6"/>
  <c r="K886" i="6" s="1"/>
  <c r="J887" i="6"/>
  <c r="K887" i="6" s="1"/>
  <c r="J888" i="6"/>
  <c r="K888" i="6" s="1"/>
  <c r="J889" i="6"/>
  <c r="K889" i="6" s="1"/>
  <c r="J890" i="6"/>
  <c r="K890" i="6" s="1"/>
  <c r="J891" i="6"/>
  <c r="K891" i="6" s="1"/>
  <c r="J892" i="6"/>
  <c r="K892" i="6" s="1"/>
  <c r="J893" i="6"/>
  <c r="K893" i="6" s="1"/>
  <c r="J894" i="6"/>
  <c r="K894" i="6" s="1"/>
  <c r="J895" i="6"/>
  <c r="K895" i="6" s="1"/>
  <c r="J896" i="6"/>
  <c r="K896" i="6" s="1"/>
  <c r="J897" i="6"/>
  <c r="K897" i="6" s="1"/>
  <c r="J898" i="6"/>
  <c r="K898" i="6" s="1"/>
  <c r="J899" i="6"/>
  <c r="K899" i="6" s="1"/>
  <c r="J900" i="6"/>
  <c r="K900" i="6" s="1"/>
  <c r="J901" i="6"/>
  <c r="K901" i="6" s="1"/>
  <c r="J902" i="6"/>
  <c r="K902" i="6" s="1"/>
  <c r="J903" i="6"/>
  <c r="K903" i="6" s="1"/>
  <c r="J904" i="6"/>
  <c r="K904" i="6" s="1"/>
  <c r="J905" i="6"/>
  <c r="K905" i="6" s="1"/>
  <c r="J906" i="6"/>
  <c r="K906" i="6" s="1"/>
  <c r="J907" i="6"/>
  <c r="K907" i="6" s="1"/>
  <c r="J908" i="6"/>
  <c r="K908" i="6" s="1"/>
  <c r="J909" i="6"/>
  <c r="K909" i="6" s="1"/>
  <c r="J910" i="6"/>
  <c r="K910" i="6" s="1"/>
  <c r="J911" i="6"/>
  <c r="K911" i="6" s="1"/>
  <c r="J912" i="6"/>
  <c r="K912" i="6" s="1"/>
  <c r="J913" i="6"/>
  <c r="K913" i="6" s="1"/>
  <c r="J914" i="6"/>
  <c r="K914" i="6" s="1"/>
  <c r="J915" i="6"/>
  <c r="K915" i="6" s="1"/>
  <c r="J916" i="6"/>
  <c r="K916" i="6" s="1"/>
  <c r="J917" i="6"/>
  <c r="K917" i="6" s="1"/>
  <c r="J918" i="6"/>
  <c r="K918" i="6" s="1"/>
  <c r="J919" i="6"/>
  <c r="K919" i="6" s="1"/>
  <c r="J920" i="6"/>
  <c r="K920" i="6" s="1"/>
  <c r="J921" i="6"/>
  <c r="K921" i="6" s="1"/>
  <c r="J922" i="6"/>
  <c r="K922" i="6" s="1"/>
  <c r="J923" i="6"/>
  <c r="K923" i="6" s="1"/>
  <c r="J924" i="6"/>
  <c r="K924" i="6" s="1"/>
  <c r="J925" i="6"/>
  <c r="K925" i="6" s="1"/>
  <c r="J926" i="6"/>
  <c r="K926" i="6" s="1"/>
  <c r="J927" i="6"/>
  <c r="K927" i="6" s="1"/>
  <c r="J928" i="6"/>
  <c r="K928" i="6" s="1"/>
  <c r="J929" i="6"/>
  <c r="K929" i="6" s="1"/>
  <c r="J930" i="6"/>
  <c r="K930" i="6" s="1"/>
  <c r="J931" i="6"/>
  <c r="K931" i="6" s="1"/>
  <c r="J932" i="6"/>
  <c r="K932" i="6" s="1"/>
  <c r="J933" i="6"/>
  <c r="K933" i="6" s="1"/>
  <c r="J934" i="6"/>
  <c r="K934" i="6" s="1"/>
  <c r="J935" i="6"/>
  <c r="K935" i="6" s="1"/>
  <c r="J936" i="6"/>
  <c r="K936" i="6" s="1"/>
  <c r="J937" i="6"/>
  <c r="K937" i="6" s="1"/>
  <c r="J938" i="6"/>
  <c r="K938" i="6" s="1"/>
  <c r="J939" i="6"/>
  <c r="K939" i="6" s="1"/>
  <c r="J940" i="6"/>
  <c r="K940" i="6" s="1"/>
  <c r="J941" i="6"/>
  <c r="K941" i="6" s="1"/>
  <c r="J942" i="6"/>
  <c r="K942" i="6" s="1"/>
  <c r="J943" i="6"/>
  <c r="K943" i="6" s="1"/>
  <c r="J944" i="6"/>
  <c r="K944" i="6" s="1"/>
  <c r="J945" i="6"/>
  <c r="K945" i="6" s="1"/>
  <c r="J946" i="6"/>
  <c r="K946" i="6" s="1"/>
  <c r="J947" i="6"/>
  <c r="K947" i="6" s="1"/>
  <c r="J948" i="6"/>
  <c r="K948" i="6" s="1"/>
  <c r="J949" i="6"/>
  <c r="K949" i="6" s="1"/>
  <c r="J950" i="6"/>
  <c r="K950" i="6" s="1"/>
  <c r="J951" i="6"/>
  <c r="K951" i="6" s="1"/>
  <c r="J952" i="6"/>
  <c r="K952" i="6" s="1"/>
  <c r="J953" i="6"/>
  <c r="K953" i="6" s="1"/>
  <c r="J954" i="6"/>
  <c r="K954" i="6" s="1"/>
  <c r="J955" i="6"/>
  <c r="K955" i="6" s="1"/>
  <c r="J956" i="6"/>
  <c r="K956" i="6" s="1"/>
  <c r="J957" i="6"/>
  <c r="K957" i="6" s="1"/>
  <c r="J958" i="6"/>
  <c r="K958" i="6" s="1"/>
  <c r="J959" i="6"/>
  <c r="K959" i="6" s="1"/>
  <c r="J960" i="6"/>
  <c r="K960" i="6" s="1"/>
  <c r="J961" i="6"/>
  <c r="K961" i="6" s="1"/>
  <c r="J962" i="6"/>
  <c r="K962" i="6" s="1"/>
  <c r="J963" i="6"/>
  <c r="K963" i="6" s="1"/>
  <c r="J964" i="6"/>
  <c r="K964" i="6" s="1"/>
  <c r="J965" i="6"/>
  <c r="K965" i="6" s="1"/>
  <c r="J966" i="6"/>
  <c r="K966" i="6" s="1"/>
  <c r="J967" i="6"/>
  <c r="K967" i="6" s="1"/>
  <c r="J968" i="6"/>
  <c r="K968" i="6" s="1"/>
  <c r="J969" i="6"/>
  <c r="K969" i="6" s="1"/>
  <c r="J970" i="6"/>
  <c r="K970" i="6" s="1"/>
  <c r="J971" i="6"/>
  <c r="K971" i="6" s="1"/>
  <c r="J972" i="6"/>
  <c r="K972" i="6" s="1"/>
  <c r="J973" i="6"/>
  <c r="K973" i="6" s="1"/>
  <c r="J974" i="6"/>
  <c r="K974" i="6" s="1"/>
  <c r="J975" i="6"/>
  <c r="K975" i="6" s="1"/>
  <c r="J976" i="6"/>
  <c r="K976" i="6" s="1"/>
  <c r="J977" i="6"/>
  <c r="K977" i="6" s="1"/>
  <c r="J978" i="6"/>
  <c r="K978" i="6" s="1"/>
  <c r="J979" i="6"/>
  <c r="K979" i="6" s="1"/>
  <c r="J980" i="6"/>
  <c r="K980" i="6" s="1"/>
  <c r="J981" i="6"/>
  <c r="K981" i="6" s="1"/>
  <c r="J982" i="6"/>
  <c r="K982" i="6" s="1"/>
  <c r="J983" i="6"/>
  <c r="K983" i="6" s="1"/>
  <c r="J984" i="6"/>
  <c r="K984" i="6" s="1"/>
  <c r="J985" i="6"/>
  <c r="K985" i="6" s="1"/>
  <c r="J986" i="6"/>
  <c r="K986" i="6" s="1"/>
  <c r="J987" i="6"/>
  <c r="K987" i="6" s="1"/>
  <c r="J988" i="6"/>
  <c r="K988" i="6" s="1"/>
  <c r="J989" i="6"/>
  <c r="K989" i="6" s="1"/>
  <c r="J990" i="6"/>
  <c r="K990" i="6" s="1"/>
  <c r="J991" i="6"/>
  <c r="K991" i="6" s="1"/>
  <c r="J992" i="6"/>
  <c r="K992" i="6" s="1"/>
  <c r="J993" i="6"/>
  <c r="K993" i="6" s="1"/>
  <c r="J994" i="6"/>
  <c r="K994" i="6" s="1"/>
  <c r="J995" i="6"/>
  <c r="K995" i="6" s="1"/>
  <c r="J996" i="6"/>
  <c r="K996" i="6" s="1"/>
  <c r="J997" i="6"/>
  <c r="K997" i="6" s="1"/>
  <c r="J998" i="6"/>
  <c r="K998" i="6" s="1"/>
  <c r="J999" i="6"/>
  <c r="K999" i="6" s="1"/>
  <c r="J1000" i="6"/>
  <c r="K1000" i="6" s="1"/>
  <c r="J1001" i="6"/>
  <c r="K1001" i="6" s="1"/>
  <c r="J1002" i="6"/>
  <c r="K1002" i="6" s="1"/>
  <c r="J1003" i="6"/>
  <c r="K1003" i="6" s="1"/>
  <c r="J1004" i="6"/>
  <c r="K1004" i="6" s="1"/>
  <c r="J1005" i="6"/>
  <c r="K1005" i="6" s="1"/>
  <c r="J1006" i="6"/>
  <c r="K1006" i="6" s="1"/>
  <c r="J1007" i="6"/>
  <c r="K1007" i="6" s="1"/>
  <c r="J1008" i="6"/>
  <c r="K1008" i="6" s="1"/>
  <c r="J1009" i="6"/>
  <c r="K1009" i="6" s="1"/>
  <c r="J1010" i="6"/>
  <c r="K1010" i="6" s="1"/>
  <c r="J1011" i="6"/>
  <c r="K1011" i="6" s="1"/>
  <c r="J1012" i="6"/>
  <c r="K1012" i="6" s="1"/>
  <c r="J1013" i="6"/>
  <c r="K1013" i="6" s="1"/>
  <c r="J1014" i="6"/>
  <c r="K1014" i="6" s="1"/>
  <c r="J1015" i="6"/>
  <c r="K1015" i="6" s="1"/>
  <c r="J1016" i="6"/>
  <c r="K1016" i="6" s="1"/>
  <c r="J1017" i="6"/>
  <c r="K1017" i="6" s="1"/>
  <c r="J1018" i="6"/>
  <c r="K1018" i="6" s="1"/>
  <c r="J1019" i="6"/>
  <c r="K1019" i="6" s="1"/>
  <c r="J1020" i="6"/>
  <c r="K1020" i="6" s="1"/>
  <c r="J1021" i="6"/>
  <c r="K1021" i="6" s="1"/>
  <c r="J1022" i="6"/>
  <c r="K1022" i="6" s="1"/>
  <c r="J1023" i="6"/>
  <c r="K1023" i="6" s="1"/>
  <c r="J1024" i="6"/>
  <c r="K1024" i="6"/>
  <c r="J1025" i="6"/>
  <c r="K1025" i="6" s="1"/>
  <c r="J1026" i="6"/>
  <c r="K1026" i="6" s="1"/>
  <c r="J1027" i="6"/>
  <c r="K1027" i="6" s="1"/>
  <c r="J1028" i="6"/>
  <c r="K1028" i="6" s="1"/>
  <c r="J1029" i="6"/>
  <c r="K1029" i="6" s="1"/>
  <c r="J1030" i="6"/>
  <c r="K1030" i="6" s="1"/>
  <c r="J1031" i="6"/>
  <c r="K1031" i="6" s="1"/>
  <c r="J1032" i="6"/>
  <c r="K1032" i="6" s="1"/>
  <c r="J1033" i="6"/>
  <c r="K1033" i="6" s="1"/>
  <c r="J1034" i="6"/>
  <c r="K1034" i="6"/>
  <c r="J1035" i="6"/>
  <c r="K1035" i="6" s="1"/>
  <c r="J1036" i="6"/>
  <c r="K1036" i="6" s="1"/>
  <c r="J1037" i="6"/>
  <c r="K1037" i="6" s="1"/>
  <c r="J1038" i="6"/>
  <c r="K1038" i="6" s="1"/>
  <c r="J1039" i="6"/>
  <c r="K1039" i="6" s="1"/>
  <c r="J1040" i="6"/>
  <c r="K1040" i="6" s="1"/>
  <c r="J1041" i="6"/>
  <c r="K1041" i="6" s="1"/>
  <c r="J1042" i="6"/>
  <c r="K1042" i="6" s="1"/>
  <c r="J1043" i="6"/>
  <c r="K1043" i="6" s="1"/>
  <c r="J1044" i="6"/>
  <c r="K1044" i="6" s="1"/>
  <c r="J1045" i="6"/>
  <c r="K1045" i="6" s="1"/>
  <c r="J1046" i="6"/>
  <c r="K1046" i="6"/>
  <c r="J1047" i="6"/>
  <c r="K1047" i="6" s="1"/>
  <c r="J1048" i="6"/>
  <c r="K1048" i="6" s="1"/>
  <c r="J1049" i="6"/>
  <c r="K1049" i="6" s="1"/>
  <c r="J1050" i="6"/>
  <c r="K1050" i="6" s="1"/>
  <c r="J1051" i="6"/>
  <c r="K1051" i="6" s="1"/>
  <c r="J1052" i="6"/>
  <c r="K1052" i="6" s="1"/>
  <c r="J1053" i="6"/>
  <c r="K1053" i="6" s="1"/>
  <c r="J1054" i="6"/>
  <c r="K1054" i="6" s="1"/>
  <c r="J1055" i="6"/>
  <c r="K1055" i="6" s="1"/>
  <c r="J1056" i="6"/>
  <c r="K1056" i="6" s="1"/>
  <c r="J1057" i="6"/>
  <c r="K1057" i="6" s="1"/>
  <c r="J1058" i="6"/>
  <c r="K1058" i="6" s="1"/>
  <c r="J1059" i="6"/>
  <c r="K1059" i="6" s="1"/>
  <c r="J1060" i="6"/>
  <c r="K1060" i="6" s="1"/>
  <c r="J1061" i="6"/>
  <c r="K1061" i="6" s="1"/>
  <c r="J1062" i="6"/>
  <c r="K1062" i="6" s="1"/>
  <c r="J1063" i="6"/>
  <c r="K1063" i="6" s="1"/>
  <c r="J1064" i="6"/>
  <c r="K1064" i="6"/>
  <c r="J1065" i="6"/>
  <c r="K1065" i="6" s="1"/>
  <c r="J1066" i="6"/>
  <c r="K1066" i="6" s="1"/>
  <c r="J1067" i="6"/>
  <c r="K1067" i="6" s="1"/>
  <c r="J1068" i="6"/>
  <c r="K1068" i="6" s="1"/>
  <c r="J1069" i="6"/>
  <c r="K1069" i="6" s="1"/>
  <c r="J1070" i="6"/>
  <c r="K1070" i="6" s="1"/>
  <c r="J1071" i="6"/>
  <c r="K1071" i="6" s="1"/>
  <c r="J1072" i="6"/>
  <c r="K1072" i="6" s="1"/>
  <c r="J1073" i="6"/>
  <c r="K1073" i="6" s="1"/>
  <c r="J1074" i="6"/>
  <c r="K1074" i="6" s="1"/>
  <c r="J1075" i="6"/>
  <c r="K1075" i="6" s="1"/>
  <c r="J1076" i="6"/>
  <c r="K1076" i="6" s="1"/>
  <c r="J1077" i="6"/>
  <c r="K1077" i="6" s="1"/>
  <c r="J1078" i="6"/>
  <c r="K1078" i="6"/>
  <c r="J1079" i="6"/>
  <c r="K1079" i="6" s="1"/>
  <c r="J1080" i="6"/>
  <c r="K1080" i="6" s="1"/>
  <c r="J1081" i="6"/>
  <c r="K1081" i="6" s="1"/>
  <c r="J1082" i="6"/>
  <c r="K1082" i="6" s="1"/>
  <c r="J1083" i="6"/>
  <c r="K1083" i="6" s="1"/>
  <c r="J1084" i="6"/>
  <c r="K1084" i="6"/>
  <c r="J1085" i="6"/>
  <c r="K1085" i="6" s="1"/>
  <c r="J1086" i="6"/>
  <c r="K1086" i="6" s="1"/>
  <c r="J1087" i="6"/>
  <c r="K1087" i="6" s="1"/>
  <c r="J1088" i="6"/>
  <c r="K1088" i="6" s="1"/>
  <c r="J1089" i="6"/>
  <c r="K1089" i="6" s="1"/>
  <c r="J1090" i="6"/>
  <c r="K1090" i="6" s="1"/>
  <c r="J1091" i="6"/>
  <c r="K1091" i="6" s="1"/>
  <c r="J1092" i="6"/>
  <c r="K1092" i="6" s="1"/>
  <c r="J1093" i="6"/>
  <c r="K1093" i="6" s="1"/>
  <c r="J1094" i="6"/>
  <c r="K1094" i="6" s="1"/>
  <c r="J1095" i="6"/>
  <c r="K1095" i="6" s="1"/>
  <c r="J1096" i="6"/>
  <c r="K1096" i="6" s="1"/>
  <c r="J1097" i="6"/>
  <c r="K1097" i="6" s="1"/>
  <c r="J1098" i="6"/>
  <c r="K1098" i="6" s="1"/>
  <c r="J1099" i="6"/>
  <c r="K1099" i="6"/>
  <c r="J1100" i="6"/>
  <c r="K1100" i="6" s="1"/>
  <c r="J1101" i="6"/>
  <c r="K1101" i="6" s="1"/>
  <c r="J1102" i="6"/>
  <c r="K1102" i="6" s="1"/>
  <c r="J1103" i="6"/>
  <c r="K1103" i="6" s="1"/>
  <c r="J1104" i="6"/>
  <c r="K1104" i="6"/>
  <c r="J1105" i="6"/>
  <c r="K1105" i="6" s="1"/>
  <c r="J1106" i="6"/>
  <c r="K1106" i="6" s="1"/>
  <c r="J1107" i="6"/>
  <c r="K1107" i="6" s="1"/>
  <c r="J1108" i="6"/>
  <c r="K1108" i="6" s="1"/>
  <c r="J1109" i="6"/>
  <c r="K1109" i="6" s="1"/>
  <c r="J1110" i="6"/>
  <c r="K1110" i="6" s="1"/>
  <c r="J1111" i="6"/>
  <c r="K1111" i="6" s="1"/>
  <c r="J1112" i="6"/>
  <c r="K1112" i="6" s="1"/>
  <c r="J1113" i="6"/>
  <c r="K1113" i="6" s="1"/>
  <c r="J1114" i="6"/>
  <c r="K1114" i="6" s="1"/>
  <c r="J1115" i="6"/>
  <c r="K1115" i="6" s="1"/>
  <c r="J1116" i="6"/>
  <c r="K1116" i="6" s="1"/>
  <c r="J1117" i="6"/>
  <c r="K1117" i="6" s="1"/>
  <c r="J1118" i="6"/>
  <c r="K1118" i="6"/>
  <c r="J1119" i="6"/>
  <c r="K1119" i="6" s="1"/>
  <c r="J1120" i="6"/>
  <c r="K1120" i="6" s="1"/>
  <c r="J1121" i="6"/>
  <c r="K1121" i="6" s="1"/>
  <c r="J1122" i="6"/>
  <c r="K1122" i="6" s="1"/>
  <c r="J1123" i="6"/>
  <c r="K1123" i="6" s="1"/>
  <c r="J1124" i="6"/>
  <c r="K1124" i="6" s="1"/>
  <c r="J1125" i="6"/>
  <c r="K1125" i="6" s="1"/>
  <c r="J1126" i="6"/>
  <c r="K1126" i="6" s="1"/>
  <c r="J1127" i="6"/>
  <c r="K1127" i="6" s="1"/>
  <c r="J1128" i="6"/>
  <c r="K1128" i="6"/>
  <c r="J1129" i="6"/>
  <c r="K1129" i="6" s="1"/>
  <c r="J1130" i="6"/>
  <c r="K1130" i="6" s="1"/>
  <c r="J1131" i="6"/>
  <c r="K1131" i="6" s="1"/>
  <c r="J1132" i="6"/>
  <c r="K1132" i="6" s="1"/>
  <c r="J1133" i="6"/>
  <c r="K1133" i="6" s="1"/>
  <c r="J1134" i="6"/>
  <c r="K1134" i="6" s="1"/>
  <c r="J1135" i="6"/>
  <c r="K1135" i="6" s="1"/>
  <c r="J1136" i="6"/>
  <c r="K1136" i="6" s="1"/>
  <c r="J1137" i="6"/>
  <c r="K1137" i="6" s="1"/>
  <c r="J1138" i="6"/>
  <c r="K1138" i="6" s="1"/>
  <c r="J1139" i="6"/>
  <c r="K1139" i="6" s="1"/>
  <c r="J1140" i="6"/>
  <c r="K1140" i="6" s="1"/>
  <c r="J1141" i="6"/>
  <c r="K1141" i="6" s="1"/>
  <c r="J1142" i="6"/>
  <c r="K1142" i="6" s="1"/>
  <c r="J1143" i="6"/>
  <c r="K1143" i="6" s="1"/>
  <c r="J1144" i="6"/>
  <c r="K1144" i="6" s="1"/>
  <c r="J1145" i="6"/>
  <c r="K1145" i="6" s="1"/>
  <c r="J1146" i="6"/>
  <c r="K1146" i="6" s="1"/>
  <c r="J1147" i="6"/>
  <c r="K1147" i="6" s="1"/>
  <c r="J1148" i="6"/>
  <c r="K1148" i="6" s="1"/>
  <c r="J1149" i="6"/>
  <c r="K1149" i="6" s="1"/>
  <c r="J1150" i="6"/>
  <c r="K1150" i="6" s="1"/>
  <c r="J1151" i="6"/>
  <c r="K1151" i="6" s="1"/>
  <c r="J1152" i="6"/>
  <c r="K1152" i="6" s="1"/>
  <c r="J1153" i="6"/>
  <c r="K1153" i="6" s="1"/>
  <c r="J1154" i="6"/>
  <c r="K1154" i="6" s="1"/>
  <c r="J1155" i="6"/>
  <c r="K1155" i="6" s="1"/>
  <c r="J1156" i="6"/>
  <c r="K1156" i="6" s="1"/>
  <c r="J1157" i="6"/>
  <c r="K1157" i="6" s="1"/>
  <c r="J1158" i="6"/>
  <c r="K1158" i="6" s="1"/>
  <c r="J1159" i="6"/>
  <c r="K1159" i="6" s="1"/>
  <c r="J1160" i="6"/>
  <c r="K1160" i="6" s="1"/>
  <c r="J1161" i="6"/>
  <c r="K1161" i="6" s="1"/>
  <c r="J1162" i="6"/>
  <c r="K1162" i="6" s="1"/>
  <c r="J1163" i="6"/>
  <c r="K1163" i="6" s="1"/>
  <c r="J1164" i="6"/>
  <c r="K1164" i="6" s="1"/>
  <c r="J1165" i="6"/>
  <c r="K1165" i="6" s="1"/>
  <c r="J1166" i="6"/>
  <c r="K1166" i="6" s="1"/>
  <c r="J1167" i="6"/>
  <c r="K1167" i="6" s="1"/>
  <c r="J1168" i="6"/>
  <c r="K1168" i="6" s="1"/>
  <c r="J1169" i="6"/>
  <c r="K1169" i="6" s="1"/>
  <c r="J1170" i="6"/>
  <c r="K1170" i="6" s="1"/>
  <c r="J1171" i="6"/>
  <c r="K1171" i="6" s="1"/>
  <c r="J1172" i="6"/>
  <c r="K1172" i="6" s="1"/>
  <c r="J1173" i="6"/>
  <c r="K1173" i="6" s="1"/>
  <c r="J1174" i="6"/>
  <c r="K1174" i="6" s="1"/>
  <c r="J1175" i="6"/>
  <c r="K1175" i="6" s="1"/>
  <c r="J1176" i="6"/>
  <c r="K1176" i="6" s="1"/>
  <c r="J1177" i="6"/>
  <c r="K1177" i="6" s="1"/>
  <c r="J1178" i="6"/>
  <c r="K1178" i="6" s="1"/>
  <c r="J1179" i="6"/>
  <c r="K1179" i="6" s="1"/>
  <c r="J1180" i="6"/>
  <c r="K1180" i="6" s="1"/>
  <c r="J1181" i="6"/>
  <c r="K1181" i="6" s="1"/>
  <c r="J1182" i="6"/>
  <c r="K1182" i="6" s="1"/>
  <c r="J1183" i="6"/>
  <c r="K1183" i="6" s="1"/>
  <c r="J1184" i="6"/>
  <c r="K1184" i="6" s="1"/>
  <c r="J1185" i="6"/>
  <c r="K1185" i="6" s="1"/>
  <c r="J1186" i="6"/>
  <c r="K1186" i="6" s="1"/>
  <c r="J1187" i="6"/>
  <c r="K1187" i="6" s="1"/>
  <c r="J1188" i="6"/>
  <c r="K1188" i="6" s="1"/>
  <c r="J1189" i="6"/>
  <c r="K1189" i="6" s="1"/>
  <c r="J1190" i="6"/>
  <c r="K1190" i="6" s="1"/>
  <c r="J1191" i="6"/>
  <c r="K1191" i="6" s="1"/>
  <c r="J1192" i="6"/>
  <c r="K1192" i="6" s="1"/>
  <c r="J1193" i="6"/>
  <c r="K1193" i="6" s="1"/>
  <c r="J1194" i="6"/>
  <c r="K1194" i="6" s="1"/>
  <c r="J1195" i="6"/>
  <c r="K1195" i="6" s="1"/>
  <c r="J1196" i="6"/>
  <c r="K1196" i="6" s="1"/>
  <c r="J1197" i="6"/>
  <c r="K1197" i="6" s="1"/>
  <c r="J1198" i="6"/>
  <c r="K1198" i="6" s="1"/>
  <c r="J1199" i="6"/>
  <c r="K1199" i="6" s="1"/>
  <c r="J1200" i="6"/>
  <c r="K1200" i="6" s="1"/>
  <c r="J1201" i="6"/>
  <c r="K1201" i="6" s="1"/>
  <c r="J1202" i="6"/>
  <c r="K1202" i="6"/>
  <c r="J1203" i="6"/>
  <c r="K1203" i="6" s="1"/>
  <c r="J1204" i="6"/>
  <c r="K1204" i="6" s="1"/>
  <c r="J1205" i="6"/>
  <c r="K1205" i="6" s="1"/>
  <c r="J1206" i="6"/>
  <c r="K1206" i="6" s="1"/>
  <c r="J1207" i="6"/>
  <c r="K1207" i="6" s="1"/>
  <c r="J1208" i="6"/>
  <c r="K1208" i="6" s="1"/>
  <c r="J1209" i="6"/>
  <c r="K1209" i="6" s="1"/>
  <c r="J1210" i="6"/>
  <c r="K1210" i="6" s="1"/>
  <c r="J1211" i="6"/>
  <c r="K1211" i="6" s="1"/>
  <c r="J1212" i="6"/>
  <c r="K1212" i="6" s="1"/>
  <c r="J1213" i="6"/>
  <c r="K1213" i="6" s="1"/>
  <c r="J1214" i="6"/>
  <c r="K1214" i="6" s="1"/>
  <c r="J1215" i="6"/>
  <c r="K1215" i="6" s="1"/>
  <c r="J1216" i="6"/>
  <c r="K1216" i="6" s="1"/>
  <c r="J1217" i="6"/>
  <c r="K1217" i="6" s="1"/>
  <c r="J1218" i="6"/>
  <c r="K1218" i="6" s="1"/>
  <c r="J1219" i="6"/>
  <c r="K1219" i="6" s="1"/>
  <c r="J1220" i="6"/>
  <c r="K1220" i="6" s="1"/>
  <c r="J1221" i="6"/>
  <c r="K1221" i="6" s="1"/>
  <c r="J1222" i="6"/>
  <c r="K1222" i="6" s="1"/>
  <c r="J1223" i="6"/>
  <c r="K1223" i="6" s="1"/>
  <c r="J1224" i="6"/>
  <c r="K1224" i="6" s="1"/>
  <c r="J1225" i="6"/>
  <c r="K1225" i="6" s="1"/>
  <c r="J1226" i="6"/>
  <c r="K1226" i="6" s="1"/>
  <c r="J1227" i="6"/>
  <c r="K1227" i="6" s="1"/>
  <c r="J1228" i="6"/>
  <c r="K1228" i="6" s="1"/>
  <c r="J1229" i="6"/>
  <c r="K1229" i="6" s="1"/>
  <c r="J1230" i="6"/>
  <c r="K1230" i="6" s="1"/>
  <c r="J1231" i="6"/>
  <c r="K1231" i="6" s="1"/>
  <c r="J1232" i="6"/>
  <c r="K1232" i="6" s="1"/>
  <c r="J1233" i="6"/>
  <c r="K1233" i="6" s="1"/>
  <c r="J1234" i="6"/>
  <c r="K1234" i="6" s="1"/>
  <c r="J1235" i="6"/>
  <c r="K1235" i="6" s="1"/>
  <c r="J1236" i="6"/>
  <c r="K1236" i="6" s="1"/>
  <c r="J1237" i="6"/>
  <c r="K1237" i="6" s="1"/>
  <c r="J1238" i="6"/>
  <c r="K1238" i="6" s="1"/>
  <c r="J1239" i="6"/>
  <c r="K1239" i="6" s="1"/>
  <c r="J1240" i="6"/>
  <c r="K1240" i="6" s="1"/>
  <c r="J1241" i="6"/>
  <c r="K1241" i="6" s="1"/>
  <c r="J1242" i="6"/>
  <c r="K1242" i="6" s="1"/>
  <c r="J1243" i="6"/>
  <c r="K1243" i="6" s="1"/>
  <c r="J1244" i="6"/>
  <c r="K1244" i="6" s="1"/>
  <c r="J1245" i="6"/>
  <c r="K1245" i="6" s="1"/>
  <c r="J1246" i="6"/>
  <c r="K1246" i="6" s="1"/>
  <c r="J1247" i="6"/>
  <c r="K1247" i="6" s="1"/>
  <c r="J1248" i="6"/>
  <c r="K1248" i="6" s="1"/>
  <c r="J1249" i="6"/>
  <c r="K1249" i="6" s="1"/>
  <c r="J1250" i="6"/>
  <c r="K1250" i="6" s="1"/>
  <c r="J1251" i="6"/>
  <c r="K1251" i="6" s="1"/>
  <c r="J1252" i="6"/>
  <c r="K1252" i="6" s="1"/>
  <c r="J1253" i="6"/>
  <c r="K1253" i="6" s="1"/>
  <c r="J1254" i="6"/>
  <c r="K1254" i="6" s="1"/>
  <c r="J1255" i="6"/>
  <c r="K1255" i="6" s="1"/>
  <c r="J1256" i="6"/>
  <c r="K1256" i="6" s="1"/>
  <c r="J1257" i="6"/>
  <c r="K1257" i="6" s="1"/>
  <c r="J1258" i="6"/>
  <c r="K1258" i="6" s="1"/>
  <c r="J1259" i="6"/>
  <c r="K1259" i="6"/>
  <c r="J1260" i="6"/>
  <c r="K1260" i="6" s="1"/>
  <c r="J1261" i="6"/>
  <c r="K1261" i="6" s="1"/>
  <c r="J1262" i="6"/>
  <c r="K1262" i="6" s="1"/>
  <c r="J1263" i="6"/>
  <c r="K1263" i="6" s="1"/>
  <c r="J1264" i="6"/>
  <c r="K1264" i="6" s="1"/>
  <c r="J1265" i="6"/>
  <c r="K1265" i="6" s="1"/>
  <c r="J1266" i="6"/>
  <c r="K1266" i="6" s="1"/>
  <c r="J1267" i="6"/>
  <c r="K1267" i="6" s="1"/>
  <c r="J1268" i="6"/>
  <c r="K1268" i="6" s="1"/>
  <c r="J1269" i="6"/>
  <c r="K1269" i="6" s="1"/>
  <c r="J1270" i="6"/>
  <c r="K1270" i="6" s="1"/>
  <c r="J1271" i="6"/>
  <c r="K1271" i="6" s="1"/>
  <c r="J1272" i="6"/>
  <c r="K1272" i="6" s="1"/>
  <c r="J1273" i="6"/>
  <c r="K1273" i="6" s="1"/>
  <c r="J1274" i="6"/>
  <c r="K1274" i="6" s="1"/>
  <c r="J1275" i="6"/>
  <c r="K1275" i="6" s="1"/>
  <c r="J1276" i="6"/>
  <c r="K1276" i="6" s="1"/>
  <c r="J1277" i="6"/>
  <c r="K1277" i="6" s="1"/>
  <c r="J1278" i="6"/>
  <c r="K1278" i="6" s="1"/>
  <c r="J1279" i="6"/>
  <c r="K1279" i="6" s="1"/>
  <c r="J1280" i="6"/>
  <c r="K1280" i="6" s="1"/>
  <c r="J1281" i="6"/>
  <c r="K1281" i="6" s="1"/>
  <c r="J1282" i="6"/>
  <c r="K1282" i="6" s="1"/>
  <c r="J1283" i="6"/>
  <c r="K1283" i="6" s="1"/>
  <c r="J1284" i="6"/>
  <c r="K1284" i="6" s="1"/>
  <c r="J1285" i="6"/>
  <c r="K1285" i="6" s="1"/>
  <c r="J1286" i="6"/>
  <c r="K1286" i="6" s="1"/>
  <c r="J1287" i="6"/>
  <c r="K1287" i="6" s="1"/>
  <c r="J1288" i="6"/>
  <c r="K1288" i="6" s="1"/>
  <c r="J1289" i="6"/>
  <c r="K1289" i="6" s="1"/>
  <c r="J1290" i="6"/>
  <c r="K1290" i="6" s="1"/>
  <c r="J1291" i="6"/>
  <c r="K1291" i="6" s="1"/>
  <c r="J1292" i="6"/>
  <c r="K1292" i="6" s="1"/>
  <c r="J1293" i="6"/>
  <c r="K1293" i="6" s="1"/>
  <c r="J1294" i="6"/>
  <c r="K1294" i="6" s="1"/>
  <c r="J1295" i="6"/>
  <c r="K1295" i="6" s="1"/>
  <c r="J1296" i="6"/>
  <c r="K1296" i="6" s="1"/>
  <c r="J1297" i="6"/>
  <c r="K1297" i="6" s="1"/>
  <c r="J1298" i="6"/>
  <c r="K1298" i="6" s="1"/>
  <c r="J1299" i="6"/>
  <c r="K1299" i="6" s="1"/>
  <c r="J1300" i="6"/>
  <c r="K1300" i="6" s="1"/>
  <c r="J1301" i="6"/>
  <c r="K1301" i="6" s="1"/>
  <c r="J1302" i="6"/>
  <c r="K1302" i="6" s="1"/>
  <c r="J1303" i="6"/>
  <c r="K1303" i="6" s="1"/>
  <c r="J1304" i="6"/>
  <c r="K1304" i="6" s="1"/>
  <c r="J1305" i="6"/>
  <c r="K1305" i="6" s="1"/>
  <c r="J1306" i="6"/>
  <c r="K1306" i="6" s="1"/>
  <c r="J1307" i="6"/>
  <c r="K1307" i="6" s="1"/>
  <c r="J1308" i="6"/>
  <c r="K1308" i="6" s="1"/>
  <c r="J1309" i="6"/>
  <c r="K1309" i="6" s="1"/>
  <c r="J1310" i="6"/>
  <c r="K1310" i="6" s="1"/>
  <c r="J1311" i="6"/>
  <c r="K1311" i="6" s="1"/>
  <c r="J1312" i="6"/>
  <c r="K1312" i="6" s="1"/>
  <c r="J1313" i="6"/>
  <c r="K1313" i="6" s="1"/>
  <c r="J1314" i="6"/>
  <c r="K1314" i="6" s="1"/>
  <c r="J1315" i="6"/>
  <c r="K1315" i="6" s="1"/>
  <c r="J1316" i="6"/>
  <c r="K1316" i="6" s="1"/>
  <c r="J1317" i="6"/>
  <c r="K1317" i="6" s="1"/>
  <c r="J1318" i="6"/>
  <c r="K1318" i="6" s="1"/>
  <c r="J1319" i="6"/>
  <c r="K1319" i="6" s="1"/>
  <c r="J1320" i="6"/>
  <c r="K1320" i="6" s="1"/>
  <c r="J1321" i="6"/>
  <c r="K1321" i="6" s="1"/>
  <c r="J1322" i="6"/>
  <c r="K1322" i="6" s="1"/>
  <c r="J1323" i="6"/>
  <c r="K1323" i="6" s="1"/>
  <c r="J1324" i="6"/>
  <c r="K1324" i="6" s="1"/>
  <c r="J1325" i="6"/>
  <c r="K1325" i="6" s="1"/>
  <c r="J1326" i="6"/>
  <c r="K1326" i="6" s="1"/>
  <c r="J1327" i="6"/>
  <c r="K1327" i="6" s="1"/>
  <c r="J1328" i="6"/>
  <c r="K1328" i="6" s="1"/>
  <c r="J1329" i="6"/>
  <c r="K1329" i="6" s="1"/>
  <c r="J1330" i="6"/>
  <c r="K1330" i="6" s="1"/>
  <c r="J1331" i="6"/>
  <c r="K1331" i="6" s="1"/>
  <c r="J1332" i="6"/>
  <c r="K1332" i="6"/>
  <c r="J1333" i="6"/>
  <c r="K1333" i="6" s="1"/>
  <c r="J1334" i="6"/>
  <c r="K1334" i="6" s="1"/>
  <c r="J1335" i="6"/>
  <c r="K1335" i="6" s="1"/>
  <c r="J1336" i="6"/>
  <c r="K1336" i="6" s="1"/>
  <c r="J1337" i="6"/>
  <c r="K1337" i="6" s="1"/>
  <c r="J1338" i="6"/>
  <c r="K1338" i="6" s="1"/>
  <c r="J1339" i="6"/>
  <c r="K1339" i="6"/>
  <c r="J1340" i="6"/>
  <c r="K1340" i="6" s="1"/>
  <c r="J1341" i="6"/>
  <c r="K1341" i="6" s="1"/>
  <c r="J1342" i="6"/>
  <c r="K1342" i="6" s="1"/>
  <c r="J1343" i="6"/>
  <c r="K1343" i="6" s="1"/>
  <c r="J1344" i="6"/>
  <c r="K1344" i="6" s="1"/>
  <c r="J1345" i="6"/>
  <c r="K1345" i="6" s="1"/>
  <c r="J1346" i="6"/>
  <c r="K1346" i="6" s="1"/>
  <c r="J1347" i="6"/>
  <c r="K1347" i="6" s="1"/>
  <c r="J1348" i="6"/>
  <c r="K1348" i="6" s="1"/>
  <c r="J1349" i="6"/>
  <c r="K1349" i="6" s="1"/>
  <c r="J1350" i="6"/>
  <c r="K1350" i="6" s="1"/>
  <c r="J1351" i="6"/>
  <c r="K1351" i="6" s="1"/>
  <c r="J1352" i="6"/>
  <c r="K1352" i="6" s="1"/>
  <c r="J1353" i="6"/>
  <c r="K1353" i="6" s="1"/>
  <c r="J1354" i="6"/>
  <c r="K1354" i="6" s="1"/>
  <c r="J1355" i="6"/>
  <c r="K1355" i="6" s="1"/>
  <c r="J1356" i="6"/>
  <c r="K1356" i="6" s="1"/>
  <c r="J1357" i="6"/>
  <c r="K1357" i="6" s="1"/>
  <c r="J1358" i="6"/>
  <c r="K1358" i="6" s="1"/>
  <c r="J1359" i="6"/>
  <c r="K1359" i="6" s="1"/>
  <c r="J1360" i="6"/>
  <c r="K1360" i="6" s="1"/>
  <c r="J1361" i="6"/>
  <c r="K1361" i="6" s="1"/>
  <c r="J1362" i="6"/>
  <c r="K1362" i="6" s="1"/>
  <c r="J1363" i="6"/>
  <c r="K1363" i="6" s="1"/>
  <c r="J1364" i="6"/>
  <c r="K1364" i="6" s="1"/>
  <c r="J1365" i="6"/>
  <c r="K1365" i="6" s="1"/>
  <c r="J1366" i="6"/>
  <c r="K1366" i="6" s="1"/>
  <c r="J1367" i="6"/>
  <c r="K1367" i="6" s="1"/>
  <c r="J1368" i="6"/>
  <c r="K1368" i="6" s="1"/>
  <c r="J1369" i="6"/>
  <c r="K1369" i="6" s="1"/>
  <c r="J1370" i="6"/>
  <c r="K1370" i="6" s="1"/>
  <c r="J1371" i="6"/>
  <c r="K1371" i="6"/>
  <c r="J1372" i="6"/>
  <c r="K1372" i="6" s="1"/>
  <c r="J1373" i="6"/>
  <c r="K1373" i="6" s="1"/>
  <c r="J1374" i="6"/>
  <c r="K1374" i="6" s="1"/>
  <c r="J1375" i="6"/>
  <c r="K1375" i="6" s="1"/>
  <c r="J1376" i="6"/>
  <c r="K1376" i="6" s="1"/>
  <c r="J1377" i="6"/>
  <c r="K1377" i="6" s="1"/>
  <c r="J1378" i="6"/>
  <c r="K1378" i="6" s="1"/>
  <c r="J1379" i="6"/>
  <c r="K1379" i="6" s="1"/>
  <c r="J1380" i="6"/>
  <c r="K1380" i="6" s="1"/>
  <c r="J1381" i="6"/>
  <c r="K1381" i="6" s="1"/>
  <c r="J1382" i="6"/>
  <c r="K1382" i="6" s="1"/>
  <c r="J1383" i="6"/>
  <c r="K1383" i="6" s="1"/>
  <c r="J1384" i="6"/>
  <c r="K1384" i="6" s="1"/>
  <c r="J1385" i="6"/>
  <c r="K1385" i="6" s="1"/>
  <c r="J1386" i="6"/>
  <c r="K1386" i="6" s="1"/>
  <c r="J1387" i="6"/>
  <c r="K1387" i="6" s="1"/>
  <c r="J1388" i="6"/>
  <c r="K1388" i="6" s="1"/>
  <c r="J1389" i="6"/>
  <c r="K1389" i="6" s="1"/>
  <c r="J1390" i="6"/>
  <c r="K1390" i="6" s="1"/>
  <c r="J1391" i="6"/>
  <c r="K1391" i="6" s="1"/>
  <c r="J1392" i="6"/>
  <c r="K1392" i="6"/>
  <c r="J1393" i="6"/>
  <c r="K1393" i="6" s="1"/>
  <c r="J1394" i="6"/>
  <c r="K1394" i="6" s="1"/>
  <c r="J1395" i="6"/>
  <c r="K1395" i="6" s="1"/>
  <c r="J1396" i="6"/>
  <c r="K1396" i="6" s="1"/>
  <c r="J1397" i="6"/>
  <c r="K1397" i="6" s="1"/>
  <c r="J1398" i="6"/>
  <c r="K1398" i="6" s="1"/>
  <c r="J1399" i="6"/>
  <c r="K1399" i="6" s="1"/>
  <c r="J1400" i="6"/>
  <c r="K1400" i="6"/>
  <c r="J1401" i="6"/>
  <c r="K1401" i="6" s="1"/>
  <c r="J1402" i="6"/>
  <c r="K1402" i="6" s="1"/>
  <c r="J1403" i="6"/>
  <c r="K1403" i="6" s="1"/>
  <c r="J1404" i="6"/>
  <c r="K1404" i="6" s="1"/>
  <c r="J1405" i="6"/>
  <c r="K1405" i="6" s="1"/>
  <c r="J1406" i="6"/>
  <c r="K1406" i="6"/>
  <c r="J1407" i="6"/>
  <c r="K1407" i="6" s="1"/>
  <c r="J1408" i="6"/>
  <c r="K1408" i="6" s="1"/>
  <c r="J1409" i="6"/>
  <c r="K1409" i="6" s="1"/>
  <c r="J1410" i="6"/>
  <c r="K1410" i="6" s="1"/>
  <c r="J1411" i="6"/>
  <c r="K1411" i="6" s="1"/>
  <c r="J1412" i="6"/>
  <c r="K1412" i="6" s="1"/>
  <c r="J1413" i="6"/>
  <c r="K1413" i="6" s="1"/>
  <c r="J1414" i="6"/>
  <c r="K1414" i="6"/>
  <c r="J1415" i="6"/>
  <c r="K1415" i="6" s="1"/>
  <c r="J1416" i="6"/>
  <c r="K1416" i="6" s="1"/>
  <c r="J1417" i="6"/>
  <c r="K1417" i="6" s="1"/>
  <c r="J1418" i="6"/>
  <c r="K1418" i="6" s="1"/>
  <c r="J1419" i="6"/>
  <c r="K1419" i="6" s="1"/>
  <c r="J1420" i="6"/>
  <c r="K1420" i="6" s="1"/>
  <c r="J1421" i="6"/>
  <c r="K1421" i="6" s="1"/>
  <c r="J1422" i="6"/>
  <c r="K1422" i="6" s="1"/>
  <c r="J1423" i="6"/>
  <c r="K1423" i="6" s="1"/>
  <c r="J1424" i="6"/>
  <c r="K1424" i="6" s="1"/>
  <c r="J1425" i="6"/>
  <c r="K1425" i="6" s="1"/>
  <c r="J1426" i="6"/>
  <c r="K1426" i="6" s="1"/>
  <c r="J1427" i="6"/>
  <c r="K1427" i="6" s="1"/>
  <c r="J1428" i="6"/>
  <c r="K1428" i="6" s="1"/>
  <c r="J1429" i="6"/>
  <c r="K1429" i="6" s="1"/>
  <c r="J1430" i="6"/>
  <c r="K1430" i="6" s="1"/>
  <c r="J1431" i="6"/>
  <c r="K1431" i="6" s="1"/>
  <c r="J1432" i="6"/>
  <c r="K1432" i="6" s="1"/>
  <c r="J1433" i="6"/>
  <c r="K1433" i="6" s="1"/>
  <c r="J1434" i="6"/>
  <c r="K1434" i="6" s="1"/>
  <c r="J1435" i="6"/>
  <c r="K1435" i="6" s="1"/>
  <c r="J1436" i="6"/>
  <c r="K1436" i="6" s="1"/>
  <c r="J1437" i="6"/>
  <c r="K1437" i="6" s="1"/>
  <c r="J1438" i="6"/>
  <c r="K1438" i="6" s="1"/>
  <c r="J1439" i="6"/>
  <c r="K1439" i="6" s="1"/>
  <c r="J1440" i="6"/>
  <c r="K1440" i="6" s="1"/>
  <c r="J1441" i="6"/>
  <c r="K1441" i="6" s="1"/>
  <c r="J1442" i="6"/>
  <c r="K1442" i="6" s="1"/>
  <c r="J1443" i="6"/>
  <c r="K1443" i="6" s="1"/>
  <c r="J1444" i="6"/>
  <c r="K1444" i="6" s="1"/>
  <c r="J1445" i="6"/>
  <c r="K1445" i="6" s="1"/>
  <c r="J1446" i="6"/>
  <c r="K1446" i="6" s="1"/>
  <c r="J1447" i="6"/>
  <c r="K1447" i="6"/>
  <c r="J1448" i="6"/>
  <c r="K1448" i="6" s="1"/>
  <c r="J1449" i="6"/>
  <c r="K1449" i="6" s="1"/>
  <c r="J1450" i="6"/>
  <c r="K1450" i="6"/>
  <c r="J1451" i="6"/>
  <c r="K1451" i="6" s="1"/>
  <c r="J1452" i="6"/>
  <c r="K1452" i="6" s="1"/>
  <c r="J1453" i="6"/>
  <c r="K1453" i="6" s="1"/>
  <c r="J1454" i="6"/>
  <c r="K1454" i="6" s="1"/>
  <c r="J1455" i="6"/>
  <c r="K1455" i="6"/>
  <c r="J1456" i="6"/>
  <c r="K1456" i="6" s="1"/>
  <c r="J1457" i="6"/>
  <c r="K1457" i="6" s="1"/>
  <c r="J1458" i="6"/>
  <c r="K1458" i="6" s="1"/>
  <c r="J1459" i="6"/>
  <c r="K1459" i="6" s="1"/>
  <c r="J1460" i="6"/>
  <c r="K1460" i="6" s="1"/>
  <c r="J1461" i="6"/>
  <c r="K1461" i="6" s="1"/>
  <c r="J1462" i="6"/>
  <c r="K1462" i="6" s="1"/>
  <c r="J1463" i="6"/>
  <c r="K1463" i="6" s="1"/>
  <c r="J1464" i="6"/>
  <c r="K1464" i="6" s="1"/>
  <c r="J1465" i="6"/>
  <c r="K1465" i="6" s="1"/>
  <c r="J1466" i="6"/>
  <c r="K1466" i="6" s="1"/>
  <c r="J1467" i="6"/>
  <c r="K1467" i="6"/>
  <c r="J1468" i="6"/>
  <c r="K1468" i="6" s="1"/>
  <c r="J1469" i="6"/>
  <c r="K1469" i="6" s="1"/>
  <c r="J1470" i="6"/>
  <c r="K1470" i="6" s="1"/>
  <c r="J1471" i="6"/>
  <c r="K1471" i="6" s="1"/>
  <c r="J1472" i="6"/>
  <c r="K1472" i="6" s="1"/>
  <c r="J1473" i="6"/>
  <c r="K1473" i="6" s="1"/>
  <c r="J1474" i="6"/>
  <c r="K1474" i="6" s="1"/>
  <c r="J1475" i="6"/>
  <c r="K1475" i="6" s="1"/>
  <c r="J1476" i="6"/>
  <c r="K1476" i="6" s="1"/>
  <c r="J1477" i="6"/>
  <c r="K1477" i="6" s="1"/>
  <c r="J1478" i="6"/>
  <c r="K1478" i="6"/>
  <c r="J1479" i="6"/>
  <c r="K1479" i="6" s="1"/>
  <c r="J1480" i="6"/>
  <c r="K1480" i="6" s="1"/>
  <c r="J1481" i="6"/>
  <c r="K1481" i="6" s="1"/>
  <c r="J1482" i="6"/>
  <c r="K1482" i="6" s="1"/>
  <c r="J1483" i="6"/>
  <c r="K1483" i="6" s="1"/>
  <c r="J1484" i="6"/>
  <c r="K1484" i="6" s="1"/>
  <c r="J1485" i="6"/>
  <c r="K1485" i="6" s="1"/>
  <c r="J1486" i="6"/>
  <c r="K1486" i="6" s="1"/>
  <c r="J1487" i="6"/>
  <c r="K1487" i="6" s="1"/>
  <c r="J1488" i="6"/>
  <c r="K1488" i="6" s="1"/>
  <c r="J1489" i="6"/>
  <c r="K1489" i="6" s="1"/>
  <c r="J1490" i="6"/>
  <c r="K1490" i="6" s="1"/>
  <c r="J1491" i="6"/>
  <c r="K1491" i="6"/>
  <c r="J1492" i="6"/>
  <c r="K1492" i="6" s="1"/>
  <c r="J1493" i="6"/>
  <c r="K1493" i="6" s="1"/>
  <c r="J1494" i="6"/>
  <c r="K1494" i="6" s="1"/>
  <c r="J1495" i="6"/>
  <c r="K1495" i="6" s="1"/>
  <c r="J1496" i="6"/>
  <c r="K1496" i="6" s="1"/>
  <c r="J1497" i="6"/>
  <c r="K1497" i="6" s="1"/>
  <c r="J1498" i="6"/>
  <c r="K1498" i="6" s="1"/>
  <c r="J1499" i="6"/>
  <c r="K1499" i="6" s="1"/>
  <c r="J1500" i="6"/>
  <c r="K1500" i="6"/>
  <c r="J1501" i="6"/>
  <c r="K1501" i="6" s="1"/>
  <c r="J1502" i="6"/>
  <c r="K1502" i="6" s="1"/>
  <c r="J1503" i="6"/>
  <c r="K1503" i="6" s="1"/>
  <c r="J1504" i="6"/>
  <c r="K1504" i="6" s="1"/>
  <c r="J1505" i="6"/>
  <c r="K1505" i="6" s="1"/>
  <c r="J1506" i="6"/>
  <c r="K1506" i="6" s="1"/>
  <c r="J1507" i="6"/>
  <c r="K1507" i="6" s="1"/>
  <c r="J1508" i="6"/>
  <c r="K1508" i="6" s="1"/>
  <c r="J1509" i="6"/>
  <c r="K1509" i="6" s="1"/>
  <c r="J1510" i="6"/>
  <c r="K1510" i="6" s="1"/>
  <c r="J1511" i="6"/>
  <c r="K1511" i="6" s="1"/>
  <c r="J1512" i="6"/>
  <c r="K1512" i="6" s="1"/>
  <c r="J1513" i="6"/>
  <c r="K1513" i="6" s="1"/>
  <c r="J1514" i="6"/>
  <c r="K1514" i="6" s="1"/>
  <c r="J1515" i="6"/>
  <c r="K1515" i="6"/>
  <c r="J1516" i="6"/>
  <c r="K1516" i="6" s="1"/>
  <c r="J1517" i="6"/>
  <c r="K1517" i="6" s="1"/>
  <c r="J1518" i="6"/>
  <c r="K1518" i="6" s="1"/>
  <c r="J1519" i="6"/>
  <c r="K1519" i="6" s="1"/>
  <c r="J1520" i="6"/>
  <c r="K1520" i="6" s="1"/>
  <c r="J1521" i="6"/>
  <c r="K1521" i="6" s="1"/>
  <c r="J1522" i="6"/>
  <c r="K1522" i="6" s="1"/>
  <c r="J1523" i="6"/>
  <c r="K1523" i="6" s="1"/>
  <c r="J1524" i="6"/>
  <c r="K1524" i="6" s="1"/>
  <c r="J1525" i="6"/>
  <c r="K1525" i="6" s="1"/>
  <c r="J1526" i="6"/>
  <c r="K1526" i="6" s="1"/>
  <c r="J1527" i="6"/>
  <c r="K1527" i="6" s="1"/>
  <c r="J1528" i="6"/>
  <c r="K1528" i="6" s="1"/>
  <c r="J1529" i="6"/>
  <c r="K1529" i="6" s="1"/>
  <c r="J1530" i="6"/>
  <c r="K1530" i="6" s="1"/>
  <c r="J1531" i="6"/>
  <c r="K1531" i="6" s="1"/>
  <c r="J1532" i="6"/>
  <c r="K1532" i="6" s="1"/>
  <c r="J1533" i="6"/>
  <c r="K1533" i="6" s="1"/>
  <c r="J1534" i="6"/>
  <c r="K1534" i="6" s="1"/>
  <c r="J1535" i="6"/>
  <c r="K1535" i="6" s="1"/>
  <c r="J1536" i="6"/>
  <c r="K1536" i="6" s="1"/>
  <c r="J1537" i="6"/>
  <c r="K1537" i="6" s="1"/>
  <c r="J1538" i="6"/>
  <c r="K1538" i="6" s="1"/>
  <c r="J1539" i="6"/>
  <c r="K1539" i="6" s="1"/>
  <c r="J1540" i="6"/>
  <c r="K1540" i="6" s="1"/>
  <c r="J1541" i="6"/>
  <c r="K1541" i="6" s="1"/>
  <c r="J1542" i="6"/>
  <c r="K1542" i="6"/>
  <c r="J1543" i="6"/>
  <c r="K1543" i="6" s="1"/>
  <c r="J1544" i="6"/>
  <c r="K1544" i="6" s="1"/>
  <c r="J1545" i="6"/>
  <c r="K1545" i="6" s="1"/>
  <c r="J1546" i="6"/>
  <c r="K1546" i="6" s="1"/>
  <c r="J1547" i="6"/>
  <c r="K1547" i="6" s="1"/>
  <c r="J1548" i="6"/>
  <c r="K1548" i="6" s="1"/>
  <c r="J1549" i="6"/>
  <c r="K1549" i="6" s="1"/>
  <c r="J1550" i="6"/>
  <c r="K1550" i="6" s="1"/>
  <c r="J1551" i="6"/>
  <c r="K1551" i="6" s="1"/>
  <c r="J1552" i="6"/>
  <c r="K1552" i="6" s="1"/>
  <c r="J1553" i="6"/>
  <c r="K1553" i="6" s="1"/>
  <c r="J1554" i="6"/>
  <c r="K1554" i="6" s="1"/>
  <c r="J1555" i="6"/>
  <c r="K1555" i="6"/>
  <c r="J1556" i="6"/>
  <c r="K1556" i="6" s="1"/>
  <c r="J1557" i="6"/>
  <c r="K1557" i="6" s="1"/>
  <c r="J1558" i="6"/>
  <c r="K1558" i="6" s="1"/>
  <c r="J1559" i="6"/>
  <c r="K1559" i="6" s="1"/>
  <c r="J1560" i="6"/>
  <c r="K1560" i="6" s="1"/>
  <c r="J1561" i="6"/>
  <c r="K1561" i="6" s="1"/>
  <c r="J1562" i="6"/>
  <c r="K1562" i="6" s="1"/>
  <c r="J1563" i="6"/>
  <c r="K1563" i="6" s="1"/>
  <c r="J1564" i="6"/>
  <c r="K1564" i="6" s="1"/>
  <c r="J1565" i="6"/>
  <c r="K1565" i="6" s="1"/>
  <c r="J1566" i="6"/>
  <c r="K1566" i="6" s="1"/>
  <c r="J1567" i="6"/>
  <c r="K1567" i="6" s="1"/>
  <c r="J1568" i="6"/>
  <c r="K1568" i="6" s="1"/>
  <c r="J1569" i="6"/>
  <c r="K1569" i="6" s="1"/>
  <c r="J1570" i="6"/>
  <c r="K1570" i="6" s="1"/>
  <c r="J1571" i="6"/>
  <c r="K1571" i="6" s="1"/>
  <c r="J1572" i="6"/>
  <c r="K1572" i="6" s="1"/>
  <c r="J1573" i="6"/>
  <c r="K1573" i="6" s="1"/>
  <c r="J1574" i="6"/>
  <c r="K1574" i="6" s="1"/>
  <c r="J1575" i="6"/>
  <c r="K1575" i="6" s="1"/>
  <c r="J1576" i="6"/>
  <c r="K1576" i="6" s="1"/>
  <c r="J1577" i="6"/>
  <c r="K1577" i="6" s="1"/>
  <c r="J1578" i="6"/>
  <c r="K1578" i="6" s="1"/>
  <c r="J1579" i="6"/>
  <c r="K1579" i="6" s="1"/>
  <c r="J1580" i="6"/>
  <c r="K1580" i="6" s="1"/>
  <c r="J1581" i="6"/>
  <c r="K1581" i="6" s="1"/>
  <c r="J1582" i="6"/>
  <c r="K1582" i="6" s="1"/>
  <c r="J1583" i="6"/>
  <c r="K1583" i="6"/>
  <c r="J1584" i="6"/>
  <c r="K1584" i="6" s="1"/>
  <c r="J1585" i="6"/>
  <c r="K1585" i="6" s="1"/>
  <c r="J1586" i="6"/>
  <c r="K1586" i="6" s="1"/>
  <c r="J1587" i="6"/>
  <c r="K1587" i="6" s="1"/>
  <c r="J1588" i="6"/>
  <c r="K1588" i="6"/>
  <c r="J1589" i="6"/>
  <c r="K1589" i="6" s="1"/>
  <c r="J1590" i="6"/>
  <c r="K1590" i="6" s="1"/>
  <c r="J1591" i="6"/>
  <c r="K1591" i="6" s="1"/>
  <c r="J1592" i="6"/>
  <c r="K1592" i="6" s="1"/>
  <c r="J1593" i="6"/>
  <c r="K1593" i="6" s="1"/>
  <c r="J1594" i="6"/>
  <c r="K1594" i="6"/>
  <c r="J1595" i="6"/>
  <c r="K1595" i="6" s="1"/>
  <c r="J1596" i="6"/>
  <c r="K1596" i="6" s="1"/>
  <c r="J1597" i="6"/>
  <c r="K1597" i="6" s="1"/>
  <c r="J1598" i="6"/>
  <c r="K1598" i="6" s="1"/>
  <c r="J1599" i="6"/>
  <c r="K1599" i="6" s="1"/>
  <c r="J1600" i="6"/>
  <c r="K1600" i="6" s="1"/>
  <c r="J1601" i="6"/>
  <c r="K1601" i="6" s="1"/>
  <c r="J1602" i="6"/>
  <c r="K1602" i="6" s="1"/>
  <c r="J1603" i="6"/>
  <c r="K1603" i="6" s="1"/>
  <c r="J1604" i="6"/>
  <c r="K1604" i="6" s="1"/>
  <c r="J1605" i="6"/>
  <c r="K1605" i="6" s="1"/>
  <c r="J1606" i="6"/>
  <c r="K1606" i="6" s="1"/>
  <c r="J1607" i="6"/>
  <c r="K1607" i="6" s="1"/>
  <c r="J1608" i="6"/>
  <c r="K1608" i="6" s="1"/>
  <c r="J1609" i="6"/>
  <c r="K1609" i="6" s="1"/>
  <c r="J1610" i="6"/>
  <c r="K1610" i="6" s="1"/>
  <c r="J1611" i="6"/>
  <c r="K1611" i="6"/>
  <c r="J1612" i="6"/>
  <c r="K1612" i="6" s="1"/>
  <c r="J1613" i="6"/>
  <c r="K1613" i="6" s="1"/>
  <c r="J1614" i="6"/>
  <c r="K1614" i="6"/>
  <c r="J1615" i="6"/>
  <c r="K1615" i="6" s="1"/>
  <c r="J1616" i="6"/>
  <c r="K1616" i="6" s="1"/>
  <c r="J1617" i="6"/>
  <c r="K1617" i="6" s="1"/>
  <c r="J1618" i="6"/>
  <c r="K1618" i="6" s="1"/>
  <c r="J1619" i="6"/>
  <c r="K1619" i="6" s="1"/>
  <c r="J1620" i="6"/>
  <c r="K1620" i="6" s="1"/>
  <c r="J1621" i="6"/>
  <c r="K1621" i="6" s="1"/>
  <c r="J1622" i="6"/>
  <c r="K1622" i="6" s="1"/>
  <c r="J1623" i="6"/>
  <c r="K1623" i="6"/>
  <c r="J1624" i="6"/>
  <c r="K1624" i="6" s="1"/>
  <c r="J1625" i="6"/>
  <c r="K1625" i="6" s="1"/>
  <c r="J1626" i="6"/>
  <c r="K1626" i="6" s="1"/>
  <c r="J1627" i="6"/>
  <c r="K1627" i="6" s="1"/>
  <c r="J1628" i="6"/>
  <c r="K1628" i="6"/>
  <c r="J1629" i="6"/>
  <c r="K1629" i="6" s="1"/>
  <c r="J1630" i="6"/>
  <c r="K1630" i="6" s="1"/>
  <c r="J1631" i="6"/>
  <c r="K1631" i="6" s="1"/>
  <c r="J1632" i="6"/>
  <c r="K1632" i="6" s="1"/>
  <c r="J1633" i="6"/>
  <c r="K1633" i="6" s="1"/>
  <c r="J1634" i="6"/>
  <c r="K1634" i="6" s="1"/>
  <c r="J1635" i="6"/>
  <c r="K1635" i="6" s="1"/>
  <c r="J1636" i="6"/>
  <c r="K1636" i="6" s="1"/>
  <c r="J1637" i="6"/>
  <c r="K1637" i="6" s="1"/>
  <c r="J1638" i="6"/>
  <c r="K1638" i="6" s="1"/>
  <c r="J1639" i="6"/>
  <c r="K1639" i="6" s="1"/>
  <c r="J1640" i="6"/>
  <c r="K1640" i="6" s="1"/>
  <c r="J1641" i="6"/>
  <c r="K1641" i="6" s="1"/>
  <c r="J1642" i="6"/>
  <c r="K1642" i="6"/>
  <c r="J1643" i="6"/>
  <c r="K1643" i="6" s="1"/>
  <c r="J1644" i="6"/>
  <c r="K1644" i="6" s="1"/>
  <c r="J1645" i="6"/>
  <c r="K1645" i="6" s="1"/>
  <c r="J1646" i="6"/>
  <c r="K1646" i="6" s="1"/>
  <c r="J1647" i="6"/>
  <c r="K1647" i="6" s="1"/>
  <c r="J1648" i="6"/>
  <c r="K1648" i="6" s="1"/>
  <c r="J1649" i="6"/>
  <c r="K1649" i="6" s="1"/>
  <c r="J1650" i="6"/>
  <c r="K1650" i="6" s="1"/>
  <c r="J1651" i="6"/>
  <c r="K1651" i="6" s="1"/>
  <c r="J1652" i="6"/>
  <c r="K1652" i="6"/>
  <c r="J1653" i="6"/>
  <c r="K1653" i="6" s="1"/>
  <c r="J1654" i="6"/>
  <c r="K1654" i="6" s="1"/>
  <c r="J1655" i="6"/>
  <c r="K1655" i="6" s="1"/>
  <c r="J1656" i="6"/>
  <c r="K1656" i="6" s="1"/>
  <c r="J1657" i="6"/>
  <c r="K1657" i="6" s="1"/>
  <c r="J1658" i="6"/>
  <c r="K1658" i="6" s="1"/>
  <c r="J1659" i="6"/>
  <c r="K1659" i="6" s="1"/>
  <c r="J1660" i="6"/>
  <c r="K1660" i="6" s="1"/>
  <c r="J1661" i="6"/>
  <c r="K1661" i="6" s="1"/>
  <c r="J1662" i="6"/>
  <c r="K1662" i="6" s="1"/>
  <c r="J1663" i="6"/>
  <c r="K1663" i="6" s="1"/>
  <c r="J1664" i="6"/>
  <c r="K1664" i="6" s="1"/>
  <c r="J1665" i="6"/>
  <c r="K1665" i="6" s="1"/>
  <c r="J1666" i="6"/>
  <c r="K1666" i="6"/>
  <c r="J1667" i="6"/>
  <c r="K1667" i="6" s="1"/>
  <c r="J1668" i="6"/>
  <c r="K1668" i="6" s="1"/>
  <c r="J1669" i="6"/>
  <c r="K1669" i="6" s="1"/>
  <c r="J1670" i="6"/>
  <c r="K1670" i="6" s="1"/>
  <c r="J1671" i="6"/>
  <c r="K1671" i="6" s="1"/>
  <c r="J1672" i="6"/>
  <c r="K1672" i="6" s="1"/>
  <c r="J1673" i="6"/>
  <c r="K1673" i="6" s="1"/>
  <c r="J1674" i="6"/>
  <c r="K1674" i="6"/>
  <c r="J1675" i="6"/>
  <c r="K1675" i="6" s="1"/>
  <c r="J1676" i="6"/>
  <c r="K1676" i="6"/>
  <c r="J1677" i="6"/>
  <c r="K1677" i="6" s="1"/>
  <c r="J1678" i="6"/>
  <c r="K1678" i="6" s="1"/>
  <c r="J1679" i="6"/>
  <c r="K1679" i="6" s="1"/>
  <c r="J1680" i="6"/>
  <c r="K1680" i="6" s="1"/>
  <c r="J1681" i="6"/>
  <c r="K1681" i="6" s="1"/>
  <c r="J1682" i="6"/>
  <c r="K1682" i="6" s="1"/>
  <c r="J1683" i="6"/>
  <c r="K1683" i="6" s="1"/>
  <c r="J1684" i="6"/>
  <c r="K1684" i="6" s="1"/>
  <c r="J1685" i="6"/>
  <c r="K1685" i="6" s="1"/>
  <c r="J1686" i="6"/>
  <c r="K1686" i="6" s="1"/>
  <c r="J1687" i="6"/>
  <c r="K1687" i="6" s="1"/>
  <c r="J1688" i="6"/>
  <c r="K1688" i="6" s="1"/>
  <c r="J1689" i="6"/>
  <c r="K1689" i="6" s="1"/>
  <c r="J1690" i="6"/>
  <c r="K1690" i="6" s="1"/>
  <c r="J1691" i="6"/>
  <c r="K1691" i="6" s="1"/>
  <c r="J1692" i="6"/>
  <c r="K1692" i="6"/>
  <c r="J1693" i="6"/>
  <c r="K1693" i="6" s="1"/>
  <c r="J1694" i="6"/>
  <c r="K1694" i="6" s="1"/>
  <c r="J1695" i="6"/>
  <c r="K1695" i="6" s="1"/>
  <c r="J1696" i="6"/>
  <c r="K1696" i="6" s="1"/>
  <c r="J1697" i="6"/>
  <c r="K1697" i="6" s="1"/>
  <c r="J1698" i="6"/>
  <c r="K1698" i="6"/>
  <c r="J1699" i="6"/>
  <c r="K1699" i="6"/>
  <c r="J1700" i="6"/>
  <c r="K1700" i="6" s="1"/>
  <c r="J1701" i="6"/>
  <c r="K1701" i="6" s="1"/>
  <c r="J1702" i="6"/>
  <c r="K1702" i="6" s="1"/>
  <c r="J1703" i="6"/>
  <c r="K1703" i="6" s="1"/>
  <c r="J1704" i="6"/>
  <c r="K1704" i="6" s="1"/>
  <c r="J1705" i="6"/>
  <c r="K1705" i="6" s="1"/>
  <c r="J1706" i="6"/>
  <c r="K1706" i="6" s="1"/>
  <c r="J1707" i="6"/>
  <c r="K1707" i="6" s="1"/>
  <c r="J1708" i="6"/>
  <c r="K1708" i="6" s="1"/>
  <c r="J1709" i="6"/>
  <c r="K1709" i="6" s="1"/>
  <c r="J1710" i="6"/>
  <c r="K1710" i="6" s="1"/>
  <c r="J1711" i="6"/>
  <c r="K1711" i="6" s="1"/>
  <c r="J1712" i="6"/>
  <c r="K1712" i="6" s="1"/>
  <c r="J1713" i="6"/>
  <c r="K1713" i="6" s="1"/>
  <c r="J1714" i="6"/>
  <c r="K1714" i="6" s="1"/>
  <c r="J1715" i="6"/>
  <c r="K1715" i="6" s="1"/>
  <c r="J1716" i="6"/>
  <c r="K1716" i="6" s="1"/>
  <c r="J1717" i="6"/>
  <c r="K1717" i="6" s="1"/>
  <c r="J1718" i="6"/>
  <c r="K1718" i="6" s="1"/>
  <c r="J1719" i="6"/>
  <c r="K1719" i="6"/>
  <c r="J1720" i="6"/>
  <c r="K1720" i="6" s="1"/>
  <c r="J1721" i="6"/>
  <c r="K1721" i="6" s="1"/>
  <c r="J1722" i="6"/>
  <c r="K1722" i="6" s="1"/>
  <c r="J1723" i="6"/>
  <c r="K1723" i="6" s="1"/>
  <c r="J1724" i="6"/>
  <c r="K1724" i="6"/>
  <c r="J1725" i="6"/>
  <c r="K1725" i="6" s="1"/>
  <c r="J1726" i="6"/>
  <c r="K1726" i="6" s="1"/>
  <c r="J1727" i="6"/>
  <c r="K1727" i="6" s="1"/>
  <c r="J1728" i="6"/>
  <c r="K1728" i="6" s="1"/>
  <c r="J1729" i="6"/>
  <c r="K1729" i="6" s="1"/>
  <c r="J1730" i="6"/>
  <c r="K1730" i="6" s="1"/>
  <c r="J1731" i="6"/>
  <c r="K1731" i="6"/>
  <c r="J1732" i="6"/>
  <c r="K1732" i="6" s="1"/>
  <c r="J1733" i="6"/>
  <c r="K1733" i="6" s="1"/>
  <c r="J1734" i="6"/>
  <c r="K1734" i="6" s="1"/>
  <c r="J1735" i="6"/>
  <c r="K1735" i="6" s="1"/>
  <c r="J1736" i="6"/>
  <c r="K1736" i="6" s="1"/>
  <c r="J1737" i="6"/>
  <c r="K1737" i="6" s="1"/>
  <c r="J1738" i="6"/>
  <c r="K1738" i="6" s="1"/>
  <c r="J1739" i="6"/>
  <c r="K1739" i="6" s="1"/>
  <c r="J1740" i="6"/>
  <c r="K1740" i="6" s="1"/>
  <c r="J1741" i="6"/>
  <c r="K1741" i="6" s="1"/>
  <c r="J1742" i="6"/>
  <c r="K1742" i="6" s="1"/>
  <c r="J1743" i="6"/>
  <c r="K1743" i="6" s="1"/>
  <c r="J1744" i="6"/>
  <c r="K1744" i="6" s="1"/>
  <c r="J1745" i="6"/>
  <c r="K1745" i="6" s="1"/>
  <c r="J1746" i="6"/>
  <c r="K1746" i="6" s="1"/>
  <c r="J1747" i="6"/>
  <c r="K1747" i="6" s="1"/>
  <c r="J1748" i="6"/>
  <c r="K1748" i="6" s="1"/>
  <c r="J1749" i="6"/>
  <c r="K1749" i="6" s="1"/>
  <c r="J1750" i="6"/>
  <c r="K1750" i="6" s="1"/>
  <c r="J1751" i="6"/>
  <c r="K1751" i="6" s="1"/>
  <c r="J1752" i="6"/>
  <c r="K1752" i="6" s="1"/>
  <c r="J1753" i="6"/>
  <c r="K1753" i="6" s="1"/>
  <c r="J1754" i="6"/>
  <c r="K1754" i="6"/>
  <c r="J1755" i="6"/>
  <c r="K1755" i="6" s="1"/>
  <c r="J1756" i="6"/>
  <c r="K1756" i="6" s="1"/>
  <c r="J1757" i="6"/>
  <c r="K1757" i="6" s="1"/>
  <c r="J1758" i="6"/>
  <c r="K1758" i="6" s="1"/>
  <c r="J1759" i="6"/>
  <c r="K1759" i="6" s="1"/>
  <c r="J1760" i="6"/>
  <c r="K1760" i="6" s="1"/>
  <c r="J1761" i="6"/>
  <c r="K1761" i="6" s="1"/>
  <c r="J1762" i="6"/>
  <c r="K1762" i="6" s="1"/>
  <c r="J1763" i="6"/>
  <c r="K1763" i="6"/>
  <c r="J1764" i="6"/>
  <c r="K1764" i="6" s="1"/>
  <c r="J1765" i="6"/>
  <c r="K1765" i="6" s="1"/>
  <c r="J1766" i="6"/>
  <c r="K1766" i="6" s="1"/>
  <c r="J1767" i="6"/>
  <c r="K1767" i="6" s="1"/>
  <c r="J1768" i="6"/>
  <c r="K1768" i="6" s="1"/>
  <c r="J1769" i="6"/>
  <c r="K1769" i="6" s="1"/>
  <c r="J1770" i="6"/>
  <c r="K1770" i="6" s="1"/>
  <c r="J1771" i="6"/>
  <c r="K1771" i="6" s="1"/>
  <c r="J1772" i="6"/>
  <c r="K1772" i="6" s="1"/>
  <c r="J1773" i="6"/>
  <c r="K1773" i="6" s="1"/>
  <c r="J1774" i="6"/>
  <c r="K1774" i="6" s="1"/>
  <c r="J1775" i="6"/>
  <c r="K1775" i="6" s="1"/>
  <c r="J1776" i="6"/>
  <c r="K1776" i="6" s="1"/>
  <c r="J1777" i="6"/>
  <c r="K1777" i="6" s="1"/>
  <c r="J1778" i="6"/>
  <c r="K1778" i="6" s="1"/>
  <c r="J1779" i="6"/>
  <c r="K1779" i="6" s="1"/>
  <c r="J1780" i="6"/>
  <c r="K1780" i="6"/>
  <c r="J1781" i="6"/>
  <c r="K1781" i="6" s="1"/>
  <c r="J1782" i="6"/>
  <c r="K1782" i="6" s="1"/>
  <c r="J1783" i="6"/>
  <c r="K1783" i="6" s="1"/>
  <c r="J1784" i="6"/>
  <c r="K1784" i="6" s="1"/>
  <c r="J1785" i="6"/>
  <c r="K1785" i="6" s="1"/>
  <c r="J1786" i="6"/>
  <c r="K1786" i="6" s="1"/>
  <c r="J1787" i="6"/>
  <c r="K1787" i="6" s="1"/>
  <c r="J1788" i="6"/>
  <c r="K1788" i="6" s="1"/>
  <c r="J1789" i="6"/>
  <c r="K1789" i="6" s="1"/>
  <c r="J1790" i="6"/>
  <c r="K1790" i="6" s="1"/>
  <c r="J1791" i="6"/>
  <c r="K1791" i="6" s="1"/>
  <c r="J1792" i="6"/>
  <c r="K1792" i="6" s="1"/>
  <c r="J1793" i="6"/>
  <c r="K1793" i="6" s="1"/>
  <c r="J1794" i="6"/>
  <c r="K1794" i="6" s="1"/>
  <c r="J1795" i="6"/>
  <c r="K1795" i="6" s="1"/>
  <c r="J1796" i="6"/>
  <c r="K1796" i="6" s="1"/>
  <c r="J1797" i="6"/>
  <c r="K1797" i="6" s="1"/>
  <c r="J1798" i="6"/>
  <c r="K1798" i="6" s="1"/>
  <c r="J1799" i="6"/>
  <c r="K1799" i="6" s="1"/>
  <c r="J1800" i="6"/>
  <c r="K1800" i="6" s="1"/>
  <c r="J1801" i="6"/>
  <c r="K1801" i="6" s="1"/>
  <c r="J1802" i="6"/>
  <c r="K1802" i="6"/>
  <c r="J1803" i="6"/>
  <c r="K1803" i="6"/>
  <c r="J1804" i="6"/>
  <c r="K1804" i="6" s="1"/>
  <c r="J1805" i="6"/>
  <c r="K1805" i="6" s="1"/>
  <c r="J1806" i="6"/>
  <c r="K1806" i="6" s="1"/>
  <c r="J1807" i="6"/>
  <c r="K1807" i="6" s="1"/>
  <c r="J1808" i="6"/>
  <c r="K1808" i="6" s="1"/>
  <c r="J1809" i="6"/>
  <c r="K1809" i="6" s="1"/>
  <c r="J1810" i="6"/>
  <c r="K1810" i="6" s="1"/>
  <c r="J1811" i="6"/>
  <c r="K1811" i="6" s="1"/>
  <c r="J1812" i="6"/>
  <c r="K1812" i="6" s="1"/>
  <c r="J1813" i="6"/>
  <c r="K1813" i="6" s="1"/>
  <c r="J1814" i="6"/>
  <c r="K1814" i="6" s="1"/>
  <c r="J1815" i="6"/>
  <c r="K1815" i="6" s="1"/>
  <c r="J1816" i="6"/>
  <c r="K1816" i="6" s="1"/>
  <c r="J1817" i="6"/>
  <c r="K1817" i="6" s="1"/>
  <c r="J1818" i="6"/>
  <c r="K1818" i="6" s="1"/>
  <c r="J1819" i="6"/>
  <c r="K1819" i="6" s="1"/>
  <c r="J1820" i="6"/>
  <c r="K1820" i="6" s="1"/>
  <c r="J1821" i="6"/>
  <c r="K1821" i="6" s="1"/>
  <c r="J1822" i="6"/>
  <c r="K1822" i="6" s="1"/>
  <c r="J1823" i="6"/>
  <c r="K1823" i="6" s="1"/>
  <c r="J1824" i="6"/>
  <c r="K1824" i="6"/>
  <c r="J1825" i="6"/>
  <c r="K1825" i="6" s="1"/>
  <c r="J1826" i="6"/>
  <c r="K1826" i="6"/>
  <c r="J1827" i="6"/>
  <c r="K1827" i="6" s="1"/>
  <c r="J1828" i="6"/>
  <c r="K1828" i="6" s="1"/>
  <c r="J1829" i="6"/>
  <c r="K1829" i="6" s="1"/>
  <c r="J1830" i="6"/>
  <c r="K1830" i="6" s="1"/>
  <c r="J1831" i="6"/>
  <c r="K1831" i="6" s="1"/>
  <c r="J1832" i="6"/>
  <c r="K1832" i="6" s="1"/>
  <c r="J1833" i="6"/>
  <c r="K1833" i="6" s="1"/>
  <c r="J1834" i="6"/>
  <c r="K1834" i="6"/>
  <c r="J1835" i="6"/>
  <c r="K1835" i="6" s="1"/>
  <c r="J1836" i="6"/>
  <c r="K1836" i="6" s="1"/>
  <c r="J1837" i="6"/>
  <c r="K1837" i="6" s="1"/>
  <c r="J1838" i="6"/>
  <c r="K1838" i="6" s="1"/>
  <c r="J1839" i="6"/>
  <c r="K1839" i="6" s="1"/>
  <c r="J1840" i="6"/>
  <c r="K1840" i="6" s="1"/>
  <c r="J1841" i="6"/>
  <c r="K1841" i="6" s="1"/>
  <c r="J1842" i="6"/>
  <c r="K1842" i="6" s="1"/>
  <c r="J1843" i="6"/>
  <c r="K1843" i="6" s="1"/>
  <c r="J1844" i="6"/>
  <c r="K1844" i="6" s="1"/>
  <c r="J1845" i="6"/>
  <c r="K1845" i="6" s="1"/>
  <c r="J1846" i="6"/>
  <c r="K1846" i="6" s="1"/>
  <c r="J1847" i="6"/>
  <c r="K1847" i="6"/>
  <c r="J1848" i="6"/>
  <c r="K1848" i="6" s="1"/>
  <c r="J1849" i="6"/>
  <c r="K1849" i="6" s="1"/>
  <c r="J1850" i="6"/>
  <c r="K1850" i="6"/>
  <c r="J1851" i="6"/>
  <c r="K1851" i="6" s="1"/>
  <c r="J1852" i="6"/>
  <c r="K1852" i="6" s="1"/>
  <c r="J1853" i="6"/>
  <c r="K1853" i="6" s="1"/>
  <c r="J1854" i="6"/>
  <c r="K1854" i="6" s="1"/>
  <c r="J1855" i="6"/>
  <c r="K1855" i="6" s="1"/>
  <c r="J1856" i="6"/>
  <c r="K1856" i="6" s="1"/>
  <c r="J1857" i="6"/>
  <c r="K1857" i="6" s="1"/>
  <c r="J1858" i="6"/>
  <c r="K1858" i="6" s="1"/>
  <c r="J1859" i="6"/>
  <c r="K1859" i="6"/>
  <c r="J1860" i="6"/>
  <c r="K1860" i="6" s="1"/>
  <c r="J1861" i="6"/>
  <c r="K1861" i="6" s="1"/>
  <c r="J1862" i="6"/>
  <c r="K1862" i="6" s="1"/>
  <c r="J1863" i="6"/>
  <c r="K1863" i="6" s="1"/>
  <c r="J1864" i="6"/>
  <c r="K1864" i="6" s="1"/>
  <c r="J1865" i="6"/>
  <c r="K1865" i="6" s="1"/>
  <c r="J1866" i="6"/>
  <c r="K1866" i="6" s="1"/>
  <c r="J1867" i="6"/>
  <c r="K1867" i="6" s="1"/>
  <c r="J1868" i="6"/>
  <c r="K1868" i="6" s="1"/>
  <c r="J1869" i="6"/>
  <c r="K1869" i="6" s="1"/>
  <c r="J1870" i="6"/>
  <c r="K1870" i="6" s="1"/>
  <c r="J1871" i="6"/>
  <c r="K1871" i="6" s="1"/>
  <c r="J1872" i="6"/>
  <c r="K1872" i="6" s="1"/>
  <c r="J1873" i="6"/>
  <c r="K1873" i="6" s="1"/>
  <c r="J1874" i="6"/>
  <c r="K1874" i="6" s="1"/>
  <c r="J1875" i="6"/>
  <c r="K1875" i="6"/>
  <c r="J1876" i="6"/>
  <c r="K1876" i="6" s="1"/>
  <c r="J1877" i="6"/>
  <c r="K1877" i="6" s="1"/>
  <c r="J1878" i="6"/>
  <c r="K1878" i="6" s="1"/>
  <c r="J1879" i="6"/>
  <c r="K1879" i="6" s="1"/>
  <c r="J1880" i="6"/>
  <c r="K1880" i="6" s="1"/>
  <c r="J1881" i="6"/>
  <c r="K1881" i="6" s="1"/>
  <c r="J1882" i="6"/>
  <c r="K1882" i="6" s="1"/>
  <c r="J1883" i="6"/>
  <c r="K1883" i="6" s="1"/>
  <c r="J1884" i="6"/>
  <c r="K1884" i="6" s="1"/>
  <c r="J1885" i="6"/>
  <c r="K1885" i="6" s="1"/>
  <c r="J1886" i="6"/>
  <c r="K1886" i="6" s="1"/>
  <c r="J1887" i="6"/>
  <c r="K1887" i="6" s="1"/>
  <c r="J1888" i="6"/>
  <c r="K1888" i="6" s="1"/>
  <c r="J1889" i="6"/>
  <c r="K1889" i="6" s="1"/>
  <c r="J1890" i="6"/>
  <c r="K1890" i="6"/>
  <c r="J1891" i="6"/>
  <c r="K1891" i="6" s="1"/>
  <c r="J1892" i="6"/>
  <c r="K1892" i="6" s="1"/>
  <c r="J1893" i="6"/>
  <c r="K1893" i="6" s="1"/>
  <c r="J1894" i="6"/>
  <c r="K1894" i="6" s="1"/>
  <c r="J1895" i="6"/>
  <c r="K1895" i="6" s="1"/>
  <c r="J1896" i="6"/>
  <c r="K1896" i="6" s="1"/>
  <c r="J1897" i="6"/>
  <c r="K1897" i="6" s="1"/>
  <c r="J1898" i="6"/>
  <c r="K1898" i="6" s="1"/>
  <c r="J1899" i="6"/>
  <c r="K1899" i="6"/>
  <c r="J1900" i="6"/>
  <c r="K1900" i="6" s="1"/>
  <c r="J1901" i="6"/>
  <c r="K1901" i="6" s="1"/>
  <c r="J1902" i="6"/>
  <c r="K1902" i="6"/>
  <c r="J1903" i="6"/>
  <c r="K1903" i="6" s="1"/>
  <c r="J1904" i="6"/>
  <c r="K1904" i="6" s="1"/>
  <c r="J1905" i="6"/>
  <c r="K1905" i="6" s="1"/>
  <c r="J1906" i="6"/>
  <c r="K1906" i="6" s="1"/>
  <c r="J1907" i="6"/>
  <c r="K1907" i="6"/>
  <c r="J1908" i="6"/>
  <c r="K1908" i="6"/>
  <c r="J1909" i="6"/>
  <c r="K1909" i="6" s="1"/>
  <c r="J1910" i="6"/>
  <c r="K1910" i="6" s="1"/>
  <c r="J1911" i="6"/>
  <c r="K1911" i="6" s="1"/>
  <c r="J1912" i="6"/>
  <c r="K1912" i="6" s="1"/>
  <c r="J1913" i="6"/>
  <c r="K1913" i="6" s="1"/>
  <c r="J1914" i="6"/>
  <c r="K1914" i="6" s="1"/>
  <c r="J1915" i="6"/>
  <c r="K1915" i="6" s="1"/>
  <c r="J1916" i="6"/>
  <c r="K1916" i="6" s="1"/>
  <c r="J1917" i="6"/>
  <c r="K1917" i="6" s="1"/>
  <c r="J1918" i="6"/>
  <c r="K1918" i="6" s="1"/>
  <c r="J1919" i="6"/>
  <c r="K1919" i="6" s="1"/>
  <c r="J1920" i="6"/>
  <c r="K1920" i="6"/>
  <c r="J1921" i="6"/>
  <c r="K1921" i="6" s="1"/>
  <c r="J1922" i="6"/>
  <c r="K1922" i="6" s="1"/>
  <c r="J1923" i="6"/>
  <c r="K1923" i="6" s="1"/>
  <c r="J1924" i="6"/>
  <c r="K1924" i="6" s="1"/>
  <c r="J1925" i="6"/>
  <c r="K1925" i="6" s="1"/>
  <c r="J1926" i="6"/>
  <c r="K1926" i="6" s="1"/>
  <c r="J1927" i="6"/>
  <c r="K1927" i="6" s="1"/>
  <c r="J1928" i="6"/>
  <c r="K1928" i="6" s="1"/>
  <c r="J1929" i="6"/>
  <c r="K1929" i="6" s="1"/>
  <c r="J1930" i="6"/>
  <c r="K1930" i="6" s="1"/>
  <c r="J1931" i="6"/>
  <c r="K1931" i="6" s="1"/>
  <c r="J1932" i="6"/>
  <c r="K1932" i="6" s="1"/>
  <c r="J1933" i="6"/>
  <c r="K1933" i="6" s="1"/>
  <c r="J1934" i="6"/>
  <c r="K1934" i="6" s="1"/>
  <c r="J1935" i="6"/>
  <c r="K1935" i="6" s="1"/>
  <c r="J1936" i="6"/>
  <c r="K1936" i="6" s="1"/>
  <c r="J1937" i="6"/>
  <c r="K1937" i="6" s="1"/>
  <c r="J1938" i="6"/>
  <c r="K1938" i="6" s="1"/>
  <c r="J1939" i="6"/>
  <c r="K1939" i="6" s="1"/>
  <c r="J1940" i="6"/>
  <c r="K1940" i="6"/>
  <c r="J1941" i="6"/>
  <c r="K1941" i="6" s="1"/>
  <c r="J1942" i="6"/>
  <c r="K1942" i="6" s="1"/>
  <c r="J1943" i="6"/>
  <c r="K1943" i="6" s="1"/>
  <c r="J1944" i="6"/>
  <c r="K1944" i="6" s="1"/>
  <c r="J1945" i="6"/>
  <c r="K1945" i="6" s="1"/>
  <c r="J1946" i="6"/>
  <c r="K1946" i="6" s="1"/>
  <c r="J1947" i="6"/>
  <c r="K1947" i="6" s="1"/>
  <c r="J1948" i="6"/>
  <c r="K1948" i="6" s="1"/>
  <c r="J1949" i="6"/>
  <c r="K1949" i="6" s="1"/>
  <c r="J1950" i="6"/>
  <c r="K1950" i="6" s="1"/>
  <c r="J1951" i="6"/>
  <c r="K1951" i="6" s="1"/>
  <c r="J1952" i="6"/>
  <c r="K1952" i="6" s="1"/>
  <c r="J1953" i="6"/>
  <c r="K1953" i="6" s="1"/>
  <c r="J1954" i="6"/>
  <c r="K1954" i="6"/>
  <c r="J1955" i="6"/>
  <c r="K1955" i="6" s="1"/>
  <c r="J1956" i="6"/>
  <c r="K1956" i="6" s="1"/>
  <c r="J1957" i="6"/>
  <c r="K1957" i="6" s="1"/>
  <c r="J1958" i="6"/>
  <c r="K1958" i="6" s="1"/>
  <c r="J1959" i="6"/>
  <c r="K1959" i="6" s="1"/>
  <c r="J1960" i="6"/>
  <c r="K1960" i="6" s="1"/>
  <c r="J1961" i="6"/>
  <c r="K1961" i="6" s="1"/>
  <c r="J1962" i="6"/>
  <c r="K1962" i="6"/>
  <c r="J1963" i="6"/>
  <c r="K1963" i="6" s="1"/>
  <c r="J1964" i="6"/>
  <c r="K1964" i="6"/>
  <c r="J1965" i="6"/>
  <c r="K1965" i="6" s="1"/>
  <c r="J1966" i="6"/>
  <c r="K1966" i="6" s="1"/>
  <c r="J1967" i="6"/>
  <c r="K1967" i="6" s="1"/>
  <c r="J1968" i="6"/>
  <c r="K1968" i="6" s="1"/>
  <c r="J1969" i="6"/>
  <c r="K1969" i="6" s="1"/>
  <c r="J1970" i="6"/>
  <c r="K1970" i="6" s="1"/>
  <c r="J1971" i="6"/>
  <c r="K1971" i="6"/>
  <c r="J1972" i="6"/>
  <c r="K1972" i="6" s="1"/>
  <c r="J1973" i="6"/>
  <c r="K1973" i="6" s="1"/>
  <c r="J1974" i="6"/>
  <c r="K1974" i="6" s="1"/>
  <c r="J1975" i="6"/>
  <c r="K1975" i="6" s="1"/>
  <c r="J1976" i="6"/>
  <c r="K1976" i="6" s="1"/>
  <c r="J1977" i="6"/>
  <c r="K1977" i="6" s="1"/>
  <c r="J1978" i="6"/>
  <c r="K1978" i="6" s="1"/>
  <c r="J1979" i="6"/>
  <c r="K1979" i="6" s="1"/>
  <c r="J1980" i="6"/>
  <c r="K1980" i="6" s="1"/>
  <c r="J1981" i="6"/>
  <c r="K1981" i="6" s="1"/>
  <c r="J1982" i="6"/>
  <c r="K1982" i="6" s="1"/>
  <c r="J1983" i="6"/>
  <c r="K1983" i="6" s="1"/>
  <c r="J1984" i="6"/>
  <c r="K1984" i="6"/>
  <c r="J1985" i="6"/>
  <c r="K1985" i="6" s="1"/>
  <c r="J1986" i="6"/>
  <c r="K1986" i="6" s="1"/>
  <c r="J1987" i="6"/>
  <c r="K1987" i="6"/>
  <c r="J1988" i="6"/>
  <c r="K1988" i="6" s="1"/>
  <c r="J1989" i="6"/>
  <c r="K1989" i="6" s="1"/>
  <c r="J1990" i="6"/>
  <c r="K1990" i="6" s="1"/>
  <c r="J1991" i="6"/>
  <c r="K1991" i="6" s="1"/>
  <c r="J1992" i="6"/>
  <c r="K1992" i="6" s="1"/>
  <c r="J1993" i="6"/>
  <c r="K1993" i="6" s="1"/>
  <c r="J1994" i="6"/>
  <c r="K1994" i="6" s="1"/>
  <c r="J1995" i="6"/>
  <c r="K1995" i="6"/>
  <c r="J1996" i="6"/>
  <c r="K1996" i="6"/>
  <c r="J1997" i="6"/>
  <c r="K1997" i="6" s="1"/>
  <c r="J1998" i="6"/>
  <c r="K1998" i="6" s="1"/>
  <c r="J1999" i="6"/>
  <c r="K1999" i="6" s="1"/>
  <c r="J2000" i="6"/>
  <c r="K2000" i="6" s="1"/>
  <c r="J2001" i="6"/>
  <c r="K2001" i="6" s="1"/>
  <c r="J2002" i="6"/>
  <c r="K2002" i="6" s="1"/>
  <c r="J2003" i="6"/>
  <c r="K2003" i="6" s="1"/>
  <c r="J2004" i="6"/>
  <c r="K2004" i="6" s="1"/>
  <c r="J2005" i="6"/>
  <c r="K2005" i="6" s="1"/>
  <c r="J2006" i="6"/>
  <c r="K2006" i="6" s="1"/>
  <c r="J2007" i="6"/>
  <c r="K2007" i="6" s="1"/>
  <c r="J2008" i="6"/>
  <c r="K2008" i="6" s="1"/>
  <c r="J2009" i="6"/>
  <c r="K2009" i="6" s="1"/>
  <c r="J2010" i="6"/>
  <c r="K2010" i="6"/>
  <c r="J2011" i="6"/>
  <c r="K2011" i="6" s="1"/>
  <c r="J2012" i="6"/>
  <c r="K2012" i="6" s="1"/>
  <c r="J2013" i="6"/>
  <c r="K2013" i="6" s="1"/>
  <c r="J2014" i="6"/>
  <c r="K2014" i="6" s="1"/>
  <c r="J2015" i="6"/>
  <c r="K2015" i="6" s="1"/>
  <c r="J2016" i="6"/>
  <c r="K2016" i="6" s="1"/>
  <c r="J2017" i="6"/>
  <c r="K2017" i="6" s="1"/>
  <c r="J2018" i="6"/>
  <c r="K2018" i="6" s="1"/>
  <c r="J2019" i="6"/>
  <c r="K2019" i="6" s="1"/>
  <c r="J2020" i="6"/>
  <c r="K2020" i="6" s="1"/>
  <c r="J2021" i="6"/>
  <c r="K2021" i="6" s="1"/>
  <c r="J2022" i="6"/>
  <c r="K2022" i="6" s="1"/>
  <c r="J2023" i="6"/>
  <c r="K2023" i="6" s="1"/>
  <c r="J2024" i="6"/>
  <c r="K2024" i="6" s="1"/>
  <c r="J2025" i="6"/>
  <c r="K2025" i="6" s="1"/>
  <c r="J2026" i="6"/>
  <c r="K2026" i="6" s="1"/>
  <c r="J2027" i="6"/>
  <c r="K2027" i="6" s="1"/>
  <c r="J2028" i="6"/>
  <c r="K2028" i="6" s="1"/>
  <c r="J2029" i="6"/>
  <c r="K2029" i="6" s="1"/>
  <c r="J2030" i="6"/>
  <c r="K2030" i="6" s="1"/>
  <c r="J2031" i="6"/>
  <c r="K2031" i="6" s="1"/>
  <c r="J2032" i="6"/>
  <c r="K2032" i="6" s="1"/>
  <c r="J2033" i="6"/>
  <c r="K2033" i="6" s="1"/>
  <c r="J2034" i="6"/>
  <c r="K2034" i="6" s="1"/>
  <c r="J2035" i="6"/>
  <c r="K2035" i="6" s="1"/>
  <c r="J2036" i="6"/>
  <c r="K2036" i="6" s="1"/>
  <c r="J2037" i="6"/>
  <c r="K2037" i="6" s="1"/>
  <c r="J2038" i="6"/>
  <c r="K2038" i="6" s="1"/>
  <c r="J2039" i="6"/>
  <c r="K2039" i="6" s="1"/>
  <c r="J2040" i="6"/>
  <c r="K2040" i="6" s="1"/>
  <c r="J2041" i="6"/>
  <c r="K2041" i="6" s="1"/>
  <c r="J2042" i="6"/>
  <c r="K2042" i="6" s="1"/>
  <c r="J2043" i="6"/>
  <c r="K2043" i="6" s="1"/>
  <c r="J2044" i="6"/>
  <c r="K2044" i="6" s="1"/>
  <c r="J2045" i="6"/>
  <c r="K2045" i="6" s="1"/>
  <c r="J2046" i="6"/>
  <c r="K2046" i="6" s="1"/>
  <c r="J2047" i="6"/>
  <c r="K2047" i="6" s="1"/>
  <c r="J2048" i="6"/>
  <c r="K2048" i="6" s="1"/>
  <c r="J2049" i="6"/>
  <c r="K2049" i="6" s="1"/>
  <c r="J2050" i="6"/>
  <c r="K2050" i="6" s="1"/>
  <c r="J2051" i="6"/>
  <c r="K2051" i="6" s="1"/>
  <c r="J2052" i="6"/>
  <c r="K2052" i="6" s="1"/>
  <c r="J2053" i="6"/>
  <c r="K2053" i="6" s="1"/>
  <c r="J2054" i="6"/>
  <c r="K2054" i="6" s="1"/>
  <c r="J2055" i="6"/>
  <c r="K2055" i="6" s="1"/>
  <c r="J2056" i="6"/>
  <c r="K2056" i="6" s="1"/>
  <c r="J2057" i="6"/>
  <c r="K2057" i="6"/>
  <c r="J2058" i="6"/>
  <c r="K2058" i="6" s="1"/>
  <c r="J2059" i="6"/>
  <c r="K2059" i="6" s="1"/>
  <c r="J2060" i="6"/>
  <c r="K2060" i="6" s="1"/>
  <c r="J2061" i="6"/>
  <c r="K2061" i="6" s="1"/>
  <c r="J2062" i="6"/>
  <c r="K2062" i="6" s="1"/>
  <c r="J2063" i="6"/>
  <c r="K2063" i="6" s="1"/>
  <c r="J2064" i="6"/>
  <c r="K2064" i="6" s="1"/>
  <c r="J2065" i="6"/>
  <c r="K2065" i="6"/>
  <c r="J2066" i="6"/>
  <c r="K2066" i="6" s="1"/>
  <c r="J2067" i="6"/>
  <c r="K2067" i="6" s="1"/>
  <c r="J2068" i="6"/>
  <c r="K2068" i="6" s="1"/>
  <c r="J2069" i="6"/>
  <c r="K2069" i="6"/>
  <c r="J2070" i="6"/>
  <c r="K2070" i="6" s="1"/>
  <c r="J2071" i="6"/>
  <c r="K2071" i="6" s="1"/>
  <c r="J2072" i="6"/>
  <c r="K2072" i="6" s="1"/>
  <c r="J2073" i="6"/>
  <c r="K2073" i="6" s="1"/>
  <c r="J2074" i="6"/>
  <c r="K2074" i="6" s="1"/>
  <c r="J2075" i="6"/>
  <c r="K2075" i="6"/>
  <c r="J2076" i="6"/>
  <c r="K2076" i="6" s="1"/>
  <c r="J2077" i="6"/>
  <c r="K2077" i="6" s="1"/>
  <c r="J2078" i="6"/>
  <c r="K2078" i="6" s="1"/>
  <c r="J2079" i="6"/>
  <c r="K2079" i="6" s="1"/>
  <c r="J2080" i="6"/>
  <c r="K2080" i="6" s="1"/>
  <c r="J2081" i="6"/>
  <c r="K2081" i="6" s="1"/>
  <c r="J2082" i="6"/>
  <c r="K2082" i="6" s="1"/>
  <c r="J2083" i="6"/>
  <c r="K2083" i="6" s="1"/>
  <c r="J2084" i="6"/>
  <c r="K2084" i="6" s="1"/>
  <c r="J2085" i="6"/>
  <c r="K2085" i="6" s="1"/>
  <c r="J2086" i="6"/>
  <c r="K2086" i="6" s="1"/>
  <c r="J2087" i="6"/>
  <c r="K2087" i="6"/>
  <c r="J2088" i="6"/>
  <c r="K2088" i="6" s="1"/>
  <c r="J2089" i="6"/>
  <c r="K2089" i="6" s="1"/>
  <c r="J2090" i="6"/>
  <c r="K2090" i="6" s="1"/>
  <c r="J2091" i="6"/>
  <c r="K2091" i="6" s="1"/>
  <c r="J2092" i="6"/>
  <c r="K2092" i="6"/>
  <c r="J2093" i="6"/>
  <c r="K2093" i="6" s="1"/>
  <c r="J2094" i="6"/>
  <c r="K2094" i="6" s="1"/>
  <c r="J2095" i="6"/>
  <c r="K2095" i="6" s="1"/>
  <c r="J2096" i="6"/>
  <c r="K2096" i="6" s="1"/>
  <c r="J2097" i="6"/>
  <c r="K2097" i="6" s="1"/>
  <c r="J2098" i="6"/>
  <c r="K2098" i="6" s="1"/>
  <c r="J2099" i="6"/>
  <c r="K2099" i="6"/>
  <c r="J2100" i="6"/>
  <c r="K2100" i="6" s="1"/>
  <c r="J2101" i="6"/>
  <c r="K2101" i="6"/>
  <c r="J2102" i="6"/>
  <c r="K2102" i="6" s="1"/>
  <c r="J2103" i="6"/>
  <c r="K2103" i="6" s="1"/>
  <c r="J2104" i="6"/>
  <c r="K2104" i="6" s="1"/>
  <c r="J2105" i="6"/>
  <c r="K2105" i="6"/>
  <c r="J2106" i="6"/>
  <c r="K2106" i="6" s="1"/>
  <c r="J2107" i="6"/>
  <c r="K2107" i="6" s="1"/>
  <c r="J2108" i="6"/>
  <c r="K2108" i="6" s="1"/>
  <c r="J2109" i="6"/>
  <c r="K2109" i="6" s="1"/>
  <c r="J2110" i="6"/>
  <c r="K2110" i="6" s="1"/>
  <c r="J2111" i="6"/>
  <c r="K2111" i="6" s="1"/>
  <c r="J2112" i="6"/>
  <c r="K2112" i="6" s="1"/>
  <c r="J2113" i="6"/>
  <c r="K2113" i="6"/>
  <c r="J2114" i="6"/>
  <c r="K2114" i="6" s="1"/>
  <c r="J2115" i="6"/>
  <c r="K2115" i="6" s="1"/>
  <c r="J2116" i="6"/>
  <c r="K2116" i="6" s="1"/>
  <c r="J2117" i="6"/>
  <c r="K2117" i="6"/>
  <c r="J2118" i="6"/>
  <c r="K2118" i="6" s="1"/>
  <c r="J2119" i="6"/>
  <c r="K2119" i="6" s="1"/>
  <c r="J2120" i="6"/>
  <c r="K2120" i="6" s="1"/>
  <c r="J2121" i="6"/>
  <c r="K2121" i="6" s="1"/>
  <c r="J2122" i="6"/>
  <c r="K2122" i="6" s="1"/>
  <c r="J2123" i="6"/>
  <c r="K2123" i="6"/>
  <c r="J2124" i="6"/>
  <c r="K2124" i="6" s="1"/>
  <c r="J2125" i="6"/>
  <c r="K2125" i="6" s="1"/>
  <c r="J2126" i="6"/>
  <c r="K2126" i="6" s="1"/>
  <c r="J2127" i="6"/>
  <c r="K2127" i="6" s="1"/>
  <c r="J2128" i="6"/>
  <c r="K2128" i="6" s="1"/>
  <c r="J2129" i="6"/>
  <c r="K2129" i="6" s="1"/>
  <c r="J2130" i="6"/>
  <c r="K2130" i="6" s="1"/>
  <c r="J2131" i="6"/>
  <c r="K2131" i="6" s="1"/>
  <c r="J2132" i="6"/>
  <c r="K2132" i="6" s="1"/>
  <c r="J2133" i="6"/>
  <c r="K2133" i="6" s="1"/>
  <c r="J2134" i="6"/>
  <c r="K2134" i="6" s="1"/>
  <c r="J2135" i="6"/>
  <c r="K2135" i="6" s="1"/>
  <c r="J2136" i="6"/>
  <c r="K2136" i="6"/>
  <c r="J2137" i="6"/>
  <c r="K2137" i="6" s="1"/>
  <c r="J2138" i="6"/>
  <c r="K2138" i="6" s="1"/>
  <c r="J2139" i="6"/>
  <c r="K2139" i="6" s="1"/>
  <c r="J2140" i="6"/>
  <c r="K2140" i="6"/>
  <c r="J2141" i="6"/>
  <c r="K2141" i="6" s="1"/>
  <c r="J2142" i="6"/>
  <c r="K2142" i="6" s="1"/>
  <c r="J2143" i="6"/>
  <c r="K2143" i="6" s="1"/>
  <c r="J2144" i="6"/>
  <c r="K2144" i="6" s="1"/>
  <c r="J2145" i="6"/>
  <c r="K2145" i="6" s="1"/>
  <c r="J2146" i="6"/>
  <c r="K2146" i="6" s="1"/>
  <c r="J2147" i="6"/>
  <c r="K2147" i="6" s="1"/>
  <c r="J2148" i="6"/>
  <c r="K2148" i="6" s="1"/>
  <c r="J2149" i="6"/>
  <c r="K2149" i="6" s="1"/>
  <c r="J2150" i="6"/>
  <c r="K2150" i="6" s="1"/>
  <c r="J2151" i="6"/>
  <c r="K2151" i="6"/>
  <c r="J2152" i="6"/>
  <c r="K2152" i="6" s="1"/>
  <c r="J2153" i="6"/>
  <c r="K2153" i="6" s="1"/>
  <c r="J2154" i="6"/>
  <c r="K2154" i="6" s="1"/>
  <c r="J2155" i="6"/>
  <c r="K2155" i="6" s="1"/>
  <c r="H3" i="5"/>
  <c r="H4" i="5"/>
  <c r="H5" i="5"/>
  <c r="H6" i="5"/>
  <c r="H7" i="5"/>
  <c r="H8" i="5"/>
  <c r="H9" i="5"/>
  <c r="H10" i="5"/>
  <c r="H11" i="5"/>
  <c r="H12" i="5"/>
  <c r="H13" i="5"/>
  <c r="H14" i="5"/>
  <c r="H15" i="5"/>
  <c r="H16" i="5"/>
  <c r="H17" i="5"/>
  <c r="H18" i="5"/>
  <c r="H19" i="5"/>
  <c r="H20" i="5"/>
  <c r="H21" i="5"/>
  <c r="H22" i="5"/>
  <c r="H23" i="5"/>
  <c r="H24" i="5"/>
  <c r="H25" i="5"/>
  <c r="H26" i="5"/>
  <c r="H27" i="5"/>
  <c r="H28" i="5"/>
  <c r="H29" i="5"/>
  <c r="H30" i="5"/>
  <c r="H31" i="5"/>
  <c r="H32" i="5"/>
  <c r="H33" i="5"/>
  <c r="H34" i="5"/>
  <c r="H35" i="5"/>
  <c r="H36" i="5"/>
  <c r="H37" i="5"/>
  <c r="H38" i="5"/>
  <c r="H39" i="5"/>
  <c r="H40" i="5"/>
  <c r="H41" i="5"/>
  <c r="H42" i="5"/>
  <c r="H43" i="5"/>
  <c r="H44" i="5"/>
  <c r="H45" i="5"/>
  <c r="H46" i="5"/>
  <c r="H47" i="5"/>
  <c r="H48" i="5"/>
  <c r="H49" i="5"/>
  <c r="H50" i="5"/>
  <c r="H51" i="5"/>
  <c r="H52" i="5"/>
  <c r="H53" i="5"/>
  <c r="H54" i="5"/>
  <c r="H55" i="5"/>
  <c r="H56" i="5"/>
  <c r="H57" i="5"/>
  <c r="H58" i="5"/>
  <c r="H59" i="5"/>
  <c r="H60" i="5"/>
  <c r="H61" i="5"/>
  <c r="H62" i="5"/>
  <c r="H63" i="5"/>
  <c r="H64" i="5"/>
  <c r="H65" i="5"/>
  <c r="H66" i="5"/>
  <c r="H67" i="5"/>
  <c r="H68" i="5"/>
  <c r="H69" i="5"/>
  <c r="H70" i="5"/>
  <c r="H71" i="5"/>
  <c r="H72" i="5"/>
  <c r="H73" i="5"/>
  <c r="H74" i="5"/>
  <c r="H75" i="5"/>
  <c r="H76" i="5"/>
  <c r="H77" i="5"/>
  <c r="H78" i="5"/>
  <c r="H79" i="5"/>
  <c r="H80" i="5"/>
  <c r="H81" i="5"/>
  <c r="H82" i="5"/>
  <c r="H83" i="5"/>
  <c r="H84" i="5"/>
  <c r="H85" i="5"/>
  <c r="H86" i="5"/>
  <c r="H87" i="5"/>
  <c r="H88" i="5"/>
  <c r="H89" i="5"/>
  <c r="H90" i="5"/>
  <c r="H91" i="5"/>
  <c r="H92" i="5"/>
  <c r="H93" i="5"/>
  <c r="H94" i="5"/>
  <c r="H95" i="5"/>
  <c r="H96" i="5"/>
  <c r="H97" i="5"/>
  <c r="H98" i="5"/>
  <c r="H99" i="5"/>
  <c r="H100" i="5"/>
  <c r="H101" i="5"/>
  <c r="H102" i="5"/>
  <c r="H103" i="5"/>
  <c r="H104" i="5"/>
  <c r="H105" i="5"/>
  <c r="H106" i="5"/>
  <c r="H107" i="5"/>
  <c r="H108" i="5"/>
  <c r="H109" i="5"/>
  <c r="H110" i="5"/>
  <c r="H111" i="5"/>
  <c r="H112" i="5"/>
  <c r="H113" i="5"/>
  <c r="H114" i="5"/>
  <c r="H115" i="5"/>
  <c r="H116" i="5"/>
  <c r="H117" i="5"/>
  <c r="H118" i="5"/>
  <c r="H119" i="5"/>
  <c r="H120" i="5"/>
  <c r="H121" i="5"/>
  <c r="H122" i="5"/>
  <c r="H123" i="5"/>
  <c r="H124" i="5"/>
  <c r="H125" i="5"/>
  <c r="H126" i="5"/>
  <c r="H127" i="5"/>
  <c r="H128" i="5"/>
  <c r="H129" i="5"/>
  <c r="H130" i="5"/>
  <c r="H131" i="5"/>
  <c r="H132" i="5"/>
  <c r="H133" i="5"/>
  <c r="H134" i="5"/>
  <c r="H135" i="5"/>
  <c r="H136" i="5"/>
  <c r="H137" i="5"/>
  <c r="H138" i="5"/>
  <c r="H139" i="5"/>
  <c r="H140" i="5"/>
  <c r="H141" i="5"/>
  <c r="H142" i="5"/>
  <c r="H143" i="5"/>
  <c r="H144" i="5"/>
  <c r="H145" i="5"/>
  <c r="H146" i="5"/>
  <c r="H147" i="5"/>
  <c r="H148" i="5"/>
  <c r="H149" i="5"/>
  <c r="H150" i="5"/>
  <c r="H151" i="5"/>
  <c r="H152" i="5"/>
  <c r="H153" i="5"/>
  <c r="H154" i="5"/>
  <c r="H155" i="5"/>
  <c r="H156" i="5"/>
  <c r="H157" i="5"/>
  <c r="H158" i="5"/>
  <c r="H159" i="5"/>
  <c r="H160" i="5"/>
  <c r="H161" i="5"/>
  <c r="H162" i="5"/>
  <c r="H163" i="5"/>
  <c r="H164" i="5"/>
  <c r="H165" i="5"/>
  <c r="H166" i="5"/>
  <c r="H167" i="5"/>
  <c r="H168" i="5"/>
  <c r="H169" i="5"/>
  <c r="H170" i="5"/>
  <c r="H171" i="5"/>
  <c r="H172" i="5"/>
  <c r="H173" i="5"/>
  <c r="H174" i="5"/>
  <c r="H175" i="5"/>
  <c r="H176" i="5"/>
  <c r="H177" i="5"/>
  <c r="H178" i="5"/>
  <c r="H179" i="5"/>
  <c r="H180" i="5"/>
  <c r="H181" i="5"/>
  <c r="H182" i="5"/>
  <c r="H183" i="5"/>
  <c r="H184" i="5"/>
  <c r="H185" i="5"/>
  <c r="H186" i="5"/>
  <c r="H187" i="5"/>
  <c r="H188" i="5"/>
  <c r="H189" i="5"/>
  <c r="H190" i="5"/>
  <c r="H191" i="5"/>
  <c r="H192" i="5"/>
  <c r="H193" i="5"/>
  <c r="H194" i="5"/>
  <c r="H195" i="5"/>
  <c r="H196" i="5"/>
  <c r="H197" i="5"/>
  <c r="H198" i="5"/>
  <c r="H199" i="5"/>
  <c r="H200" i="5"/>
  <c r="H201" i="5"/>
  <c r="H202" i="5"/>
  <c r="H203" i="5"/>
  <c r="H204" i="5"/>
  <c r="H205" i="5"/>
  <c r="H206" i="5"/>
  <c r="H207" i="5"/>
  <c r="H208" i="5"/>
  <c r="H209" i="5"/>
  <c r="H210" i="5"/>
  <c r="H211" i="5"/>
  <c r="H212" i="5"/>
  <c r="H213" i="5"/>
  <c r="H214" i="5"/>
  <c r="H215" i="5"/>
  <c r="H216" i="5"/>
  <c r="H217" i="5"/>
  <c r="H218" i="5"/>
  <c r="H219" i="5"/>
  <c r="H220" i="5"/>
  <c r="H221" i="5"/>
  <c r="H222" i="5"/>
  <c r="H223" i="5"/>
  <c r="H224" i="5"/>
  <c r="H225" i="5"/>
  <c r="H226" i="5"/>
  <c r="H227" i="5"/>
  <c r="H228" i="5"/>
  <c r="H229" i="5"/>
  <c r="H230" i="5"/>
  <c r="H231" i="5"/>
  <c r="H232" i="5"/>
  <c r="H233" i="5"/>
  <c r="H234" i="5"/>
  <c r="H235" i="5"/>
  <c r="H236" i="5"/>
  <c r="H237" i="5"/>
  <c r="H238" i="5"/>
  <c r="H239" i="5"/>
  <c r="H240" i="5"/>
  <c r="H241" i="5"/>
  <c r="H242" i="5"/>
  <c r="H243" i="5"/>
  <c r="H244" i="5"/>
  <c r="H245" i="5"/>
  <c r="H246" i="5"/>
  <c r="H247" i="5"/>
  <c r="H248" i="5"/>
  <c r="H249" i="5"/>
  <c r="H250" i="5"/>
  <c r="H251" i="5"/>
  <c r="H252" i="5"/>
  <c r="H253" i="5"/>
  <c r="H254" i="5"/>
  <c r="H255" i="5"/>
  <c r="H256" i="5"/>
  <c r="H257" i="5"/>
  <c r="H258" i="5"/>
  <c r="H259" i="5"/>
  <c r="H260" i="5"/>
  <c r="H261" i="5"/>
  <c r="H262" i="5"/>
  <c r="H263" i="5"/>
  <c r="H264" i="5"/>
  <c r="H265" i="5"/>
  <c r="H266" i="5"/>
  <c r="H267" i="5"/>
  <c r="H268" i="5"/>
  <c r="H269" i="5"/>
  <c r="H270" i="5"/>
  <c r="H271" i="5"/>
  <c r="H272" i="5"/>
  <c r="H273" i="5"/>
  <c r="H274" i="5"/>
  <c r="H275" i="5"/>
  <c r="H276" i="5"/>
  <c r="H277" i="5"/>
  <c r="H278" i="5"/>
  <c r="H279" i="5"/>
  <c r="H280" i="5"/>
  <c r="H281" i="5"/>
  <c r="H282" i="5"/>
  <c r="H283" i="5"/>
  <c r="H284" i="5"/>
  <c r="H285" i="5"/>
  <c r="H286" i="5"/>
  <c r="H287" i="5"/>
  <c r="H288" i="5"/>
  <c r="H289" i="5"/>
  <c r="H290" i="5"/>
  <c r="H291" i="5"/>
  <c r="H292" i="5"/>
  <c r="H293" i="5"/>
  <c r="H294" i="5"/>
  <c r="H295" i="5"/>
  <c r="H296" i="5"/>
  <c r="H297" i="5"/>
  <c r="H298" i="5"/>
  <c r="H299" i="5"/>
  <c r="H300" i="5"/>
  <c r="H301" i="5"/>
  <c r="H302" i="5"/>
  <c r="H303" i="5"/>
  <c r="H304" i="5"/>
  <c r="H305" i="5"/>
  <c r="H306" i="5"/>
  <c r="H307" i="5"/>
  <c r="H308" i="5"/>
  <c r="H309" i="5"/>
  <c r="H310" i="5"/>
  <c r="H311" i="5"/>
  <c r="H312" i="5"/>
  <c r="H313" i="5"/>
  <c r="H314" i="5"/>
  <c r="H315" i="5"/>
  <c r="H316" i="5"/>
  <c r="H317" i="5"/>
  <c r="H318" i="5"/>
  <c r="H319" i="5"/>
  <c r="H320" i="5"/>
  <c r="H321" i="5"/>
  <c r="H322" i="5"/>
  <c r="H323" i="5"/>
  <c r="H324" i="5"/>
  <c r="H325" i="5"/>
  <c r="H326" i="5"/>
  <c r="H327" i="5"/>
  <c r="H328" i="5"/>
  <c r="H329" i="5"/>
  <c r="H330" i="5"/>
  <c r="H331" i="5"/>
  <c r="H332" i="5"/>
  <c r="H333" i="5"/>
  <c r="H334" i="5"/>
  <c r="H335" i="5"/>
  <c r="H336" i="5"/>
  <c r="H337" i="5"/>
  <c r="H338" i="5"/>
  <c r="H339" i="5"/>
  <c r="H340" i="5"/>
  <c r="H341" i="5"/>
  <c r="H342" i="5"/>
  <c r="H343" i="5"/>
  <c r="H344" i="5"/>
  <c r="H345" i="5"/>
  <c r="H346" i="5"/>
  <c r="H347" i="5"/>
  <c r="H348" i="5"/>
  <c r="H349" i="5"/>
  <c r="H350" i="5"/>
  <c r="H351" i="5"/>
  <c r="H352" i="5"/>
  <c r="H353" i="5"/>
  <c r="H354" i="5"/>
  <c r="H355" i="5"/>
  <c r="H356" i="5"/>
  <c r="H357" i="5"/>
  <c r="H358" i="5"/>
  <c r="H359" i="5"/>
  <c r="H360" i="5"/>
  <c r="H361" i="5"/>
  <c r="H362" i="5"/>
  <c r="H363" i="5"/>
  <c r="H364" i="5"/>
  <c r="H365" i="5"/>
  <c r="H366" i="5"/>
  <c r="H367" i="5"/>
  <c r="H368" i="5"/>
  <c r="H369" i="5"/>
  <c r="H370" i="5"/>
  <c r="H371" i="5"/>
  <c r="H372" i="5"/>
  <c r="H373" i="5"/>
  <c r="H374" i="5"/>
  <c r="H375" i="5"/>
  <c r="H376" i="5"/>
  <c r="H377" i="5"/>
  <c r="H378" i="5"/>
  <c r="H379" i="5"/>
  <c r="H380" i="5"/>
  <c r="H381" i="5"/>
  <c r="H382" i="5"/>
  <c r="H383" i="5"/>
  <c r="H384" i="5"/>
  <c r="H385" i="5"/>
  <c r="H386" i="5"/>
  <c r="H387" i="5"/>
  <c r="H388" i="5"/>
  <c r="H389" i="5"/>
  <c r="H390" i="5"/>
  <c r="H391" i="5"/>
  <c r="H392" i="5"/>
  <c r="H393" i="5"/>
  <c r="H394" i="5"/>
  <c r="H395" i="5"/>
  <c r="H396" i="5"/>
  <c r="H397" i="5"/>
  <c r="H398" i="5"/>
  <c r="H399" i="5"/>
  <c r="H400" i="5"/>
  <c r="H401" i="5"/>
  <c r="H402" i="5"/>
  <c r="H403" i="5"/>
  <c r="H404" i="5"/>
  <c r="H405" i="5"/>
  <c r="H406" i="5"/>
  <c r="H407" i="5"/>
  <c r="H408" i="5"/>
  <c r="H409" i="5"/>
  <c r="H410" i="5"/>
  <c r="H411" i="5"/>
  <c r="H412" i="5"/>
  <c r="H413" i="5"/>
  <c r="H414" i="5"/>
  <c r="H415" i="5"/>
  <c r="H416" i="5"/>
  <c r="H417" i="5"/>
  <c r="H418" i="5"/>
  <c r="H419" i="5"/>
  <c r="H420" i="5"/>
  <c r="H421" i="5"/>
  <c r="H422" i="5"/>
  <c r="H423" i="5"/>
  <c r="H424" i="5"/>
  <c r="H425" i="5"/>
  <c r="H426" i="5"/>
  <c r="H427" i="5"/>
  <c r="H428" i="5"/>
  <c r="H429" i="5"/>
  <c r="H430" i="5"/>
  <c r="H431" i="5"/>
  <c r="H432" i="5"/>
  <c r="H433" i="5"/>
  <c r="H434" i="5"/>
  <c r="H435" i="5"/>
  <c r="H436" i="5"/>
  <c r="H437" i="5"/>
  <c r="H438" i="5"/>
  <c r="H439" i="5"/>
  <c r="H440" i="5"/>
  <c r="H441" i="5"/>
  <c r="H442" i="5"/>
  <c r="H443" i="5"/>
  <c r="H444" i="5"/>
  <c r="H445" i="5"/>
  <c r="H446" i="5"/>
  <c r="H447" i="5"/>
  <c r="H448" i="5"/>
  <c r="H449" i="5"/>
  <c r="H450" i="5"/>
  <c r="H451" i="5"/>
  <c r="H452" i="5"/>
  <c r="H453" i="5"/>
  <c r="H454" i="5"/>
  <c r="H455" i="5"/>
  <c r="H456" i="5"/>
  <c r="H457" i="5"/>
  <c r="H458" i="5"/>
  <c r="H459" i="5"/>
  <c r="H460" i="5"/>
  <c r="H461" i="5"/>
  <c r="H462" i="5"/>
  <c r="H463" i="5"/>
  <c r="H464" i="5"/>
  <c r="H465" i="5"/>
  <c r="H466" i="5"/>
  <c r="H467" i="5"/>
  <c r="H468" i="5"/>
  <c r="H469" i="5"/>
  <c r="H470" i="5"/>
  <c r="H471" i="5"/>
  <c r="H472" i="5"/>
  <c r="H473" i="5"/>
  <c r="H474" i="5"/>
  <c r="H475" i="5"/>
  <c r="H476" i="5"/>
  <c r="H477" i="5"/>
  <c r="H478" i="5"/>
  <c r="H479" i="5"/>
  <c r="H480" i="5"/>
  <c r="H481" i="5"/>
  <c r="H482" i="5"/>
  <c r="H483" i="5"/>
  <c r="H484" i="5"/>
  <c r="H485" i="5"/>
  <c r="H486" i="5"/>
  <c r="H487" i="5"/>
  <c r="H488" i="5"/>
  <c r="H489" i="5"/>
  <c r="H490" i="5"/>
  <c r="H491" i="5"/>
  <c r="H492" i="5"/>
  <c r="H493" i="5"/>
  <c r="H494" i="5"/>
  <c r="H495" i="5"/>
  <c r="H496" i="5"/>
  <c r="H497" i="5"/>
  <c r="H498" i="5"/>
  <c r="H499" i="5"/>
  <c r="H500" i="5"/>
  <c r="H501" i="5"/>
  <c r="H502" i="5"/>
  <c r="H503" i="5"/>
  <c r="H504" i="5"/>
  <c r="H505" i="5"/>
  <c r="H506" i="5"/>
  <c r="H507" i="5"/>
  <c r="H508" i="5"/>
  <c r="H509" i="5"/>
  <c r="H510" i="5"/>
  <c r="H511" i="5"/>
  <c r="H512" i="5"/>
  <c r="H513" i="5"/>
  <c r="H514" i="5"/>
  <c r="H515" i="5"/>
  <c r="H516" i="5"/>
  <c r="H517" i="5"/>
  <c r="H518" i="5"/>
  <c r="H519" i="5"/>
  <c r="H520" i="5"/>
  <c r="H521" i="5"/>
  <c r="H522" i="5"/>
  <c r="H523" i="5"/>
  <c r="H524" i="5"/>
  <c r="H525" i="5"/>
  <c r="H526" i="5"/>
  <c r="H527" i="5"/>
  <c r="H528" i="5"/>
  <c r="H529" i="5"/>
  <c r="H530" i="5"/>
  <c r="H531" i="5"/>
  <c r="H532" i="5"/>
  <c r="H533" i="5"/>
  <c r="H534" i="5"/>
  <c r="H535" i="5"/>
  <c r="H536" i="5"/>
  <c r="H537" i="5"/>
  <c r="H538" i="5"/>
  <c r="H539" i="5"/>
  <c r="H540" i="5"/>
  <c r="H541" i="5"/>
  <c r="H542" i="5"/>
  <c r="H543" i="5"/>
  <c r="H544" i="5"/>
  <c r="H545" i="5"/>
  <c r="H546" i="5"/>
  <c r="H547" i="5"/>
  <c r="H548" i="5"/>
  <c r="H549" i="5"/>
  <c r="H550" i="5"/>
  <c r="H551" i="5"/>
  <c r="H552" i="5"/>
  <c r="H553" i="5"/>
  <c r="H554" i="5"/>
  <c r="H555" i="5"/>
  <c r="H556" i="5"/>
  <c r="H557" i="5"/>
  <c r="H558" i="5"/>
  <c r="H559" i="5"/>
  <c r="H560" i="5"/>
  <c r="H561" i="5"/>
  <c r="H562" i="5"/>
  <c r="H563" i="5"/>
  <c r="H564" i="5"/>
  <c r="H565" i="5"/>
  <c r="H566" i="5"/>
  <c r="H567" i="5"/>
  <c r="H568" i="5"/>
  <c r="H569" i="5"/>
  <c r="H570" i="5"/>
  <c r="H571" i="5"/>
  <c r="H572" i="5"/>
  <c r="H573" i="5"/>
  <c r="H574" i="5"/>
  <c r="H575" i="5"/>
  <c r="H576" i="5"/>
  <c r="H577" i="5"/>
  <c r="H578" i="5"/>
  <c r="H579" i="5"/>
  <c r="H580" i="5"/>
  <c r="H581" i="5"/>
  <c r="H582" i="5"/>
  <c r="H583" i="5"/>
  <c r="H584" i="5"/>
  <c r="H585" i="5"/>
  <c r="H586" i="5"/>
  <c r="H587" i="5"/>
  <c r="H588" i="5"/>
  <c r="H589" i="5"/>
  <c r="H590" i="5"/>
  <c r="H591" i="5"/>
  <c r="H592" i="5"/>
  <c r="H593" i="5"/>
  <c r="H594" i="5"/>
  <c r="H595" i="5"/>
  <c r="H596" i="5"/>
  <c r="H597" i="5"/>
  <c r="H598" i="5"/>
  <c r="H599" i="5"/>
  <c r="H600" i="5"/>
  <c r="H601" i="5"/>
  <c r="H602" i="5"/>
  <c r="H603" i="5"/>
  <c r="H604" i="5"/>
  <c r="H605" i="5"/>
  <c r="H606" i="5"/>
  <c r="H607" i="5"/>
  <c r="H608" i="5"/>
  <c r="H609" i="5"/>
  <c r="H610" i="5"/>
  <c r="H611" i="5"/>
  <c r="H612" i="5"/>
  <c r="H613" i="5"/>
  <c r="H614" i="5"/>
  <c r="H615" i="5"/>
  <c r="H616" i="5"/>
  <c r="H617" i="5"/>
  <c r="H618" i="5"/>
  <c r="H619" i="5"/>
  <c r="H620" i="5"/>
  <c r="H621" i="5"/>
  <c r="H622" i="5"/>
  <c r="H623" i="5"/>
  <c r="H624" i="5"/>
  <c r="H625" i="5"/>
  <c r="H626" i="5"/>
  <c r="H627" i="5"/>
  <c r="H628" i="5"/>
  <c r="H629" i="5"/>
  <c r="H630" i="5"/>
  <c r="H631" i="5"/>
  <c r="H632" i="5"/>
  <c r="H633" i="5"/>
  <c r="H634" i="5"/>
  <c r="H635" i="5"/>
  <c r="H636" i="5"/>
  <c r="H637" i="5"/>
  <c r="H638" i="5"/>
  <c r="H639" i="5"/>
  <c r="H640" i="5"/>
  <c r="H641" i="5"/>
  <c r="H642" i="5"/>
  <c r="H643" i="5"/>
  <c r="H644" i="5"/>
  <c r="H645" i="5"/>
  <c r="H646" i="5"/>
  <c r="H647" i="5"/>
  <c r="H648" i="5"/>
  <c r="H649" i="5"/>
  <c r="H650" i="5"/>
  <c r="H651" i="5"/>
  <c r="H652" i="5"/>
  <c r="H653" i="5"/>
  <c r="H654" i="5"/>
  <c r="H655" i="5"/>
  <c r="H656" i="5"/>
  <c r="H657" i="5"/>
  <c r="H658" i="5"/>
  <c r="H659" i="5"/>
  <c r="H660" i="5"/>
  <c r="H661" i="5"/>
  <c r="H662" i="5"/>
  <c r="H663" i="5"/>
  <c r="H664" i="5"/>
  <c r="H665" i="5"/>
  <c r="H666" i="5"/>
  <c r="H667" i="5"/>
  <c r="H668" i="5"/>
  <c r="H669" i="5"/>
  <c r="H670" i="5"/>
  <c r="H671" i="5"/>
  <c r="H672" i="5"/>
  <c r="H673" i="5"/>
  <c r="H674" i="5"/>
  <c r="H675" i="5"/>
  <c r="H676" i="5"/>
  <c r="H677" i="5"/>
  <c r="H678" i="5"/>
  <c r="H679" i="5"/>
  <c r="H680" i="5"/>
  <c r="H681" i="5"/>
  <c r="H682" i="5"/>
  <c r="H683" i="5"/>
  <c r="H684" i="5"/>
  <c r="H685" i="5"/>
  <c r="H686" i="5"/>
  <c r="H687" i="5"/>
  <c r="H688" i="5"/>
  <c r="H689" i="5"/>
  <c r="H690" i="5"/>
  <c r="H691" i="5"/>
  <c r="H692" i="5"/>
  <c r="H693" i="5"/>
  <c r="H694" i="5"/>
  <c r="H695" i="5"/>
  <c r="H696" i="5"/>
  <c r="H697" i="5"/>
  <c r="H698" i="5"/>
  <c r="H699" i="5"/>
  <c r="H700" i="5"/>
  <c r="H701" i="5"/>
  <c r="H702" i="5"/>
  <c r="H703" i="5"/>
  <c r="H704" i="5"/>
  <c r="H705" i="5"/>
  <c r="H706" i="5"/>
  <c r="H707" i="5"/>
  <c r="H708" i="5"/>
  <c r="H709" i="5"/>
  <c r="H710" i="5"/>
  <c r="H711" i="5"/>
  <c r="H712" i="5"/>
  <c r="H713" i="5"/>
  <c r="H714" i="5"/>
  <c r="H715" i="5"/>
  <c r="H716" i="5"/>
  <c r="H717" i="5"/>
  <c r="H718" i="5"/>
  <c r="H719" i="5"/>
  <c r="H720" i="5"/>
  <c r="H721" i="5"/>
  <c r="H722" i="5"/>
  <c r="H723" i="5"/>
  <c r="H724" i="5"/>
  <c r="H725" i="5"/>
  <c r="H726" i="5"/>
  <c r="H727" i="5"/>
  <c r="H728" i="5"/>
  <c r="H729" i="5"/>
  <c r="H730" i="5"/>
  <c r="H731" i="5"/>
  <c r="H732" i="5"/>
  <c r="H733" i="5"/>
  <c r="H734" i="5"/>
  <c r="H735" i="5"/>
  <c r="H736" i="5"/>
  <c r="H737" i="5"/>
  <c r="H738" i="5"/>
  <c r="H739" i="5"/>
  <c r="H740" i="5"/>
  <c r="H741" i="5"/>
  <c r="H742" i="5"/>
  <c r="H743" i="5"/>
  <c r="H744" i="5"/>
  <c r="H745" i="5"/>
  <c r="H746" i="5"/>
  <c r="H747" i="5"/>
  <c r="H748" i="5"/>
  <c r="H749" i="5"/>
  <c r="H750" i="5"/>
  <c r="H751" i="5"/>
  <c r="H752" i="5"/>
  <c r="H753" i="5"/>
  <c r="H754" i="5"/>
  <c r="H755" i="5"/>
  <c r="H756" i="5"/>
  <c r="H757" i="5"/>
  <c r="H758" i="5"/>
  <c r="H759" i="5"/>
  <c r="H760" i="5"/>
  <c r="H761" i="5"/>
  <c r="H762" i="5"/>
  <c r="H763" i="5"/>
  <c r="H764" i="5"/>
  <c r="H765" i="5"/>
  <c r="H766" i="5"/>
  <c r="H767" i="5"/>
  <c r="H768" i="5"/>
  <c r="H769" i="5"/>
  <c r="H770" i="5"/>
  <c r="H771" i="5"/>
  <c r="H772" i="5"/>
  <c r="H773" i="5"/>
  <c r="H774" i="5"/>
  <c r="H775" i="5"/>
  <c r="H776" i="5"/>
  <c r="H777" i="5"/>
  <c r="H778" i="5"/>
  <c r="H779" i="5"/>
  <c r="H780" i="5"/>
  <c r="H781" i="5"/>
  <c r="H782" i="5"/>
  <c r="H783" i="5"/>
  <c r="H784" i="5"/>
  <c r="H785" i="5"/>
  <c r="H786" i="5"/>
  <c r="H787" i="5"/>
  <c r="H788" i="5"/>
  <c r="H789" i="5"/>
  <c r="H790" i="5"/>
  <c r="H791" i="5"/>
  <c r="H792" i="5"/>
  <c r="H793" i="5"/>
  <c r="H794" i="5"/>
  <c r="H795" i="5"/>
  <c r="H796" i="5"/>
  <c r="H797" i="5"/>
  <c r="H798" i="5"/>
  <c r="H799" i="5"/>
  <c r="H800" i="5"/>
  <c r="H801" i="5"/>
  <c r="H802" i="5"/>
  <c r="H803" i="5"/>
  <c r="H804" i="5"/>
  <c r="H805" i="5"/>
  <c r="H806" i="5"/>
  <c r="H807" i="5"/>
  <c r="H808" i="5"/>
  <c r="H809" i="5"/>
  <c r="H810" i="5"/>
  <c r="H811" i="5"/>
  <c r="H812" i="5"/>
  <c r="H813" i="5"/>
  <c r="H814" i="5"/>
  <c r="H815" i="5"/>
  <c r="H816" i="5"/>
  <c r="H817" i="5"/>
  <c r="H818" i="5"/>
  <c r="H819" i="5"/>
  <c r="H820" i="5"/>
  <c r="H821" i="5"/>
  <c r="H822" i="5"/>
  <c r="H823" i="5"/>
  <c r="H824" i="5"/>
  <c r="H825" i="5"/>
  <c r="H826" i="5"/>
  <c r="H827" i="5"/>
  <c r="H828" i="5"/>
  <c r="H829" i="5"/>
  <c r="H830" i="5"/>
  <c r="H831" i="5"/>
  <c r="G2" i="6"/>
  <c r="G3" i="6"/>
  <c r="G4" i="6"/>
  <c r="G5" i="6"/>
  <c r="G6" i="6"/>
  <c r="G7" i="6"/>
  <c r="G8" i="6"/>
  <c r="G9" i="6"/>
  <c r="G10" i="6"/>
  <c r="G11" i="6"/>
  <c r="G12" i="6"/>
  <c r="G13" i="6"/>
  <c r="G14" i="6"/>
  <c r="G15" i="6"/>
  <c r="G16" i="6"/>
  <c r="G17" i="6"/>
  <c r="G18" i="6"/>
  <c r="G19" i="6"/>
  <c r="G20" i="6"/>
  <c r="G21" i="6"/>
  <c r="G22" i="6"/>
  <c r="G23" i="6"/>
  <c r="G24" i="6"/>
  <c r="G25" i="6"/>
  <c r="G26" i="6"/>
  <c r="G27" i="6"/>
  <c r="G28" i="6"/>
  <c r="G29" i="6"/>
  <c r="G30" i="6"/>
  <c r="G31" i="6"/>
  <c r="G32" i="6"/>
  <c r="G33" i="6"/>
  <c r="G34" i="6"/>
  <c r="G35" i="6"/>
  <c r="G36" i="6"/>
  <c r="G37" i="6"/>
  <c r="G38" i="6"/>
  <c r="G39" i="6"/>
  <c r="G40" i="6"/>
  <c r="G41" i="6"/>
  <c r="G42" i="6"/>
  <c r="G43" i="6"/>
  <c r="G44" i="6"/>
  <c r="G45" i="6"/>
  <c r="G46" i="6"/>
  <c r="G47" i="6"/>
  <c r="G48" i="6"/>
  <c r="G49" i="6"/>
  <c r="G50" i="6"/>
  <c r="G51" i="6"/>
  <c r="G52" i="6"/>
  <c r="G53" i="6"/>
  <c r="G54" i="6"/>
  <c r="G55" i="6"/>
  <c r="G56" i="6"/>
  <c r="G57" i="6"/>
  <c r="G58" i="6"/>
  <c r="G59" i="6"/>
  <c r="G60" i="6"/>
  <c r="G61" i="6"/>
  <c r="G62" i="6"/>
  <c r="G63" i="6"/>
  <c r="G64" i="6"/>
  <c r="G65" i="6"/>
  <c r="G66" i="6"/>
  <c r="G67" i="6"/>
  <c r="G68" i="6"/>
  <c r="G69" i="6"/>
  <c r="G70" i="6"/>
  <c r="G71" i="6"/>
  <c r="G72" i="6"/>
  <c r="G73" i="6"/>
  <c r="G74" i="6"/>
  <c r="G75" i="6"/>
  <c r="G76" i="6"/>
  <c r="G77" i="6"/>
  <c r="G78" i="6"/>
  <c r="G79" i="6"/>
  <c r="G80" i="6"/>
  <c r="G81" i="6"/>
  <c r="G82" i="6"/>
  <c r="G83" i="6"/>
  <c r="G84" i="6"/>
  <c r="G85" i="6"/>
  <c r="G86" i="6"/>
  <c r="G87" i="6"/>
  <c r="G88" i="6"/>
  <c r="G89" i="6"/>
  <c r="G90" i="6"/>
  <c r="G91" i="6"/>
  <c r="G92" i="6"/>
  <c r="G93" i="6"/>
  <c r="G94" i="6"/>
  <c r="G95" i="6"/>
  <c r="G96" i="6"/>
  <c r="G97" i="6"/>
  <c r="G98" i="6"/>
  <c r="G99" i="6"/>
  <c r="G100" i="6"/>
  <c r="G101" i="6"/>
  <c r="G102" i="6"/>
  <c r="G103" i="6"/>
  <c r="G104" i="6"/>
  <c r="G105" i="6"/>
  <c r="G106" i="6"/>
  <c r="G107" i="6"/>
  <c r="G108" i="6"/>
  <c r="G109" i="6"/>
  <c r="G110" i="6"/>
  <c r="G111" i="6"/>
  <c r="G112" i="6"/>
  <c r="G113" i="6"/>
  <c r="G114" i="6"/>
  <c r="G115" i="6"/>
  <c r="G116" i="6"/>
  <c r="G117" i="6"/>
  <c r="G118" i="6"/>
  <c r="G119" i="6"/>
  <c r="G120" i="6"/>
  <c r="G121" i="6"/>
  <c r="G122" i="6"/>
  <c r="G123" i="6"/>
  <c r="G124" i="6"/>
  <c r="G125" i="6"/>
  <c r="G126" i="6"/>
  <c r="G127" i="6"/>
  <c r="G128" i="6"/>
  <c r="G129" i="6"/>
  <c r="G130" i="6"/>
  <c r="G131" i="6"/>
  <c r="G132" i="6"/>
  <c r="G133" i="6"/>
  <c r="G134" i="6"/>
  <c r="G135" i="6"/>
  <c r="G136" i="6"/>
  <c r="G137" i="6"/>
  <c r="G138" i="6"/>
  <c r="G139" i="6"/>
  <c r="G140" i="6"/>
  <c r="G141" i="6"/>
  <c r="G142" i="6"/>
  <c r="G143" i="6"/>
  <c r="G144" i="6"/>
  <c r="G145" i="6"/>
  <c r="G146" i="6"/>
  <c r="G147" i="6"/>
  <c r="G148" i="6"/>
  <c r="G149" i="6"/>
  <c r="G150" i="6"/>
  <c r="G151" i="6"/>
  <c r="G152" i="6"/>
  <c r="G153" i="6"/>
  <c r="G154" i="6"/>
  <c r="G155" i="6"/>
  <c r="G156" i="6"/>
  <c r="G157" i="6"/>
  <c r="G158" i="6"/>
  <c r="G159" i="6"/>
  <c r="G160" i="6"/>
  <c r="G161" i="6"/>
  <c r="G162" i="6"/>
  <c r="G163" i="6"/>
  <c r="G164" i="6"/>
  <c r="G165" i="6"/>
  <c r="G166" i="6"/>
  <c r="G167" i="6"/>
  <c r="G168" i="6"/>
  <c r="G169" i="6"/>
  <c r="G170" i="6"/>
  <c r="G171" i="6"/>
  <c r="G172" i="6"/>
  <c r="G173" i="6"/>
  <c r="G174" i="6"/>
  <c r="G175" i="6"/>
  <c r="G176" i="6"/>
  <c r="G177" i="6"/>
  <c r="G178" i="6"/>
  <c r="G179" i="6"/>
  <c r="G180" i="6"/>
  <c r="G181" i="6"/>
  <c r="G182" i="6"/>
  <c r="G183" i="6"/>
  <c r="G184" i="6"/>
  <c r="G185" i="6"/>
  <c r="G186" i="6"/>
  <c r="G187" i="6"/>
  <c r="G188" i="6"/>
  <c r="G189" i="6"/>
  <c r="G190" i="6"/>
  <c r="G191" i="6"/>
  <c r="G192" i="6"/>
  <c r="G193" i="6"/>
  <c r="G194" i="6"/>
  <c r="G195" i="6"/>
  <c r="G196" i="6"/>
  <c r="G197" i="6"/>
  <c r="G198" i="6"/>
  <c r="G199" i="6"/>
  <c r="G200" i="6"/>
  <c r="G201" i="6"/>
  <c r="G202" i="6"/>
  <c r="G203" i="6"/>
  <c r="G204" i="6"/>
  <c r="G205" i="6"/>
  <c r="G206" i="6"/>
  <c r="G207" i="6"/>
  <c r="G208" i="6"/>
  <c r="G209" i="6"/>
  <c r="G210" i="6"/>
  <c r="G211" i="6"/>
  <c r="G212" i="6"/>
  <c r="G213" i="6"/>
  <c r="G214" i="6"/>
  <c r="G215" i="6"/>
  <c r="G216" i="6"/>
  <c r="G217" i="6"/>
  <c r="G218" i="6"/>
  <c r="G219" i="6"/>
  <c r="G220" i="6"/>
  <c r="G221" i="6"/>
  <c r="G222" i="6"/>
  <c r="G223" i="6"/>
  <c r="G224" i="6"/>
  <c r="G225" i="6"/>
  <c r="G226" i="6"/>
  <c r="G227" i="6"/>
  <c r="G228" i="6"/>
  <c r="G229" i="6"/>
  <c r="G230" i="6"/>
  <c r="G231" i="6"/>
  <c r="G232" i="6"/>
  <c r="G233" i="6"/>
  <c r="G234" i="6"/>
  <c r="G235" i="6"/>
  <c r="G236" i="6"/>
  <c r="G237" i="6"/>
  <c r="G238" i="6"/>
  <c r="G239" i="6"/>
  <c r="G240" i="6"/>
  <c r="G241" i="6"/>
  <c r="G242" i="6"/>
  <c r="G243" i="6"/>
  <c r="G244" i="6"/>
  <c r="G245" i="6"/>
  <c r="G246" i="6"/>
  <c r="G247" i="6"/>
  <c r="G248" i="6"/>
  <c r="G249" i="6"/>
  <c r="G250" i="6"/>
  <c r="G251" i="6"/>
  <c r="G252" i="6"/>
  <c r="G253" i="6"/>
  <c r="G254" i="6"/>
  <c r="G255" i="6"/>
  <c r="G256" i="6"/>
  <c r="G257" i="6"/>
  <c r="G258" i="6"/>
  <c r="G259" i="6"/>
  <c r="G260" i="6"/>
  <c r="G261" i="6"/>
  <c r="G262" i="6"/>
  <c r="G263" i="6"/>
  <c r="G264" i="6"/>
  <c r="G265" i="6"/>
  <c r="G266" i="6"/>
  <c r="G267" i="6"/>
  <c r="G268" i="6"/>
  <c r="G269" i="6"/>
  <c r="G270" i="6"/>
  <c r="G271" i="6"/>
  <c r="G272" i="6"/>
  <c r="G273" i="6"/>
  <c r="G274" i="6"/>
  <c r="G275" i="6"/>
  <c r="G276" i="6"/>
  <c r="G277" i="6"/>
  <c r="G278" i="6"/>
  <c r="G279" i="6"/>
  <c r="G280" i="6"/>
  <c r="G281" i="6"/>
  <c r="G282" i="6"/>
  <c r="G283" i="6"/>
  <c r="G284" i="6"/>
  <c r="G285" i="6"/>
  <c r="G286" i="6"/>
  <c r="G287" i="6"/>
  <c r="G288" i="6"/>
  <c r="G289" i="6"/>
  <c r="G290" i="6"/>
  <c r="G291" i="6"/>
  <c r="G292" i="6"/>
  <c r="G293" i="6"/>
  <c r="G294" i="6"/>
  <c r="G295" i="6"/>
  <c r="G296" i="6"/>
  <c r="G297" i="6"/>
  <c r="G298" i="6"/>
  <c r="G299" i="6"/>
  <c r="G300" i="6"/>
  <c r="G301" i="6"/>
  <c r="G302" i="6"/>
  <c r="G303" i="6"/>
  <c r="G304" i="6"/>
  <c r="G305" i="6"/>
  <c r="G306" i="6"/>
  <c r="G307" i="6"/>
  <c r="G308" i="6"/>
  <c r="G309" i="6"/>
  <c r="G310" i="6"/>
  <c r="G311" i="6"/>
  <c r="G312" i="6"/>
  <c r="G313" i="6"/>
  <c r="G314" i="6"/>
  <c r="G315" i="6"/>
  <c r="G316" i="6"/>
  <c r="G317" i="6"/>
  <c r="G318" i="6"/>
  <c r="G319" i="6"/>
  <c r="G320" i="6"/>
  <c r="G321" i="6"/>
  <c r="G322" i="6"/>
  <c r="G323" i="6"/>
  <c r="G324" i="6"/>
  <c r="G325" i="6"/>
  <c r="G326" i="6"/>
  <c r="G327" i="6"/>
  <c r="G328" i="6"/>
  <c r="G329" i="6"/>
  <c r="G330" i="6"/>
  <c r="G331" i="6"/>
  <c r="G332" i="6"/>
  <c r="G333" i="6"/>
  <c r="G334" i="6"/>
  <c r="G335" i="6"/>
  <c r="G336" i="6"/>
  <c r="G337" i="6"/>
  <c r="G338" i="6"/>
  <c r="G339" i="6"/>
  <c r="G340" i="6"/>
  <c r="G341" i="6"/>
  <c r="G342" i="6"/>
  <c r="G343" i="6"/>
  <c r="G344" i="6"/>
  <c r="G345" i="6"/>
  <c r="G346" i="6"/>
  <c r="G347" i="6"/>
  <c r="G348" i="6"/>
  <c r="G349" i="6"/>
  <c r="G350" i="6"/>
  <c r="G351" i="6"/>
  <c r="G352" i="6"/>
  <c r="G353" i="6"/>
  <c r="G354" i="6"/>
  <c r="G355" i="6"/>
  <c r="G356" i="6"/>
  <c r="G357" i="6"/>
  <c r="G358" i="6"/>
  <c r="G359" i="6"/>
  <c r="G360" i="6"/>
  <c r="G361" i="6"/>
  <c r="G362" i="6"/>
  <c r="G363" i="6"/>
  <c r="G364" i="6"/>
  <c r="G365" i="6"/>
  <c r="G366" i="6"/>
  <c r="G367" i="6"/>
  <c r="G368" i="6"/>
  <c r="G369" i="6"/>
  <c r="G370" i="6"/>
  <c r="G371" i="6"/>
  <c r="G372" i="6"/>
  <c r="G373" i="6"/>
  <c r="G374" i="6"/>
  <c r="G375" i="6"/>
  <c r="G376" i="6"/>
  <c r="G377" i="6"/>
  <c r="G378" i="6"/>
  <c r="G379" i="6"/>
  <c r="G380" i="6"/>
  <c r="G381" i="6"/>
  <c r="G382" i="6"/>
  <c r="G383" i="6"/>
  <c r="G384" i="6"/>
  <c r="G385" i="6"/>
  <c r="G386" i="6"/>
  <c r="G387" i="6"/>
  <c r="G388" i="6"/>
  <c r="G389" i="6"/>
  <c r="G390" i="6"/>
  <c r="G391" i="6"/>
  <c r="G392" i="6"/>
  <c r="G393" i="6"/>
  <c r="G394" i="6"/>
  <c r="G395" i="6"/>
  <c r="G396" i="6"/>
  <c r="G397" i="6"/>
  <c r="G398" i="6"/>
  <c r="G399" i="6"/>
  <c r="G400" i="6"/>
  <c r="G401" i="6"/>
  <c r="G402" i="6"/>
  <c r="G403" i="6"/>
  <c r="G404" i="6"/>
  <c r="G405" i="6"/>
  <c r="G406" i="6"/>
  <c r="G407" i="6"/>
  <c r="G408" i="6"/>
  <c r="G409" i="6"/>
  <c r="G410" i="6"/>
  <c r="G411" i="6"/>
  <c r="G412" i="6"/>
  <c r="G413" i="6"/>
  <c r="G414" i="6"/>
  <c r="G415" i="6"/>
  <c r="G416" i="6"/>
  <c r="G417" i="6"/>
  <c r="G418" i="6"/>
  <c r="G419" i="6"/>
  <c r="G420" i="6"/>
  <c r="G421" i="6"/>
  <c r="G422" i="6"/>
  <c r="G423" i="6"/>
  <c r="G424" i="6"/>
  <c r="G425" i="6"/>
  <c r="G426" i="6"/>
  <c r="G427" i="6"/>
  <c r="G428" i="6"/>
  <c r="G429" i="6"/>
  <c r="G430" i="6"/>
  <c r="G431" i="6"/>
  <c r="G432" i="6"/>
  <c r="G433" i="6"/>
  <c r="G434" i="6"/>
  <c r="G435" i="6"/>
  <c r="G436" i="6"/>
  <c r="G437" i="6"/>
  <c r="G438" i="6"/>
  <c r="G439" i="6"/>
  <c r="G440" i="6"/>
  <c r="G441" i="6"/>
  <c r="G442" i="6"/>
  <c r="G443" i="6"/>
  <c r="G444" i="6"/>
  <c r="G445" i="6"/>
  <c r="G446" i="6"/>
  <c r="G447" i="6"/>
  <c r="G448" i="6"/>
  <c r="G449" i="6"/>
  <c r="G450" i="6"/>
  <c r="G451" i="6"/>
  <c r="G452" i="6"/>
  <c r="G453" i="6"/>
  <c r="G454" i="6"/>
  <c r="G455" i="6"/>
  <c r="G456" i="6"/>
  <c r="G457" i="6"/>
  <c r="G458" i="6"/>
  <c r="G459" i="6"/>
  <c r="G460" i="6"/>
  <c r="G461" i="6"/>
  <c r="G462" i="6"/>
  <c r="G463" i="6"/>
  <c r="G464" i="6"/>
  <c r="G465" i="6"/>
  <c r="G466" i="6"/>
  <c r="G467" i="6"/>
  <c r="G468" i="6"/>
  <c r="G469" i="6"/>
  <c r="G470" i="6"/>
  <c r="G471" i="6"/>
  <c r="G472" i="6"/>
  <c r="G473" i="6"/>
  <c r="G474" i="6"/>
  <c r="G475" i="6"/>
  <c r="G476" i="6"/>
  <c r="G477" i="6"/>
  <c r="G478" i="6"/>
  <c r="G479" i="6"/>
  <c r="G480" i="6"/>
  <c r="G481" i="6"/>
  <c r="G482" i="6"/>
  <c r="G483" i="6"/>
  <c r="G484" i="6"/>
  <c r="G485" i="6"/>
  <c r="G486" i="6"/>
  <c r="G487" i="6"/>
  <c r="G488" i="6"/>
  <c r="G489" i="6"/>
  <c r="G490" i="6"/>
  <c r="G491" i="6"/>
  <c r="G492" i="6"/>
  <c r="G493" i="6"/>
  <c r="G494" i="6"/>
  <c r="G495" i="6"/>
  <c r="G496" i="6"/>
  <c r="G497" i="6"/>
  <c r="G498" i="6"/>
  <c r="G499" i="6"/>
  <c r="G500" i="6"/>
  <c r="G501" i="6"/>
  <c r="G502" i="6"/>
  <c r="G503" i="6"/>
  <c r="G504" i="6"/>
  <c r="G505" i="6"/>
  <c r="G506" i="6"/>
  <c r="G507" i="6"/>
  <c r="G508" i="6"/>
  <c r="G509" i="6"/>
  <c r="G510" i="6"/>
  <c r="G511" i="6"/>
  <c r="G512" i="6"/>
  <c r="G513" i="6"/>
  <c r="G514" i="6"/>
  <c r="G515" i="6"/>
  <c r="G516" i="6"/>
  <c r="G517" i="6"/>
  <c r="G518" i="6"/>
  <c r="G519" i="6"/>
  <c r="G520" i="6"/>
  <c r="G521" i="6"/>
  <c r="G522" i="6"/>
  <c r="G523" i="6"/>
  <c r="G524" i="6"/>
  <c r="G525" i="6"/>
  <c r="G526" i="6"/>
  <c r="G527" i="6"/>
  <c r="G528" i="6"/>
  <c r="G529" i="6"/>
  <c r="G530" i="6"/>
  <c r="G531" i="6"/>
  <c r="G532" i="6"/>
  <c r="G533" i="6"/>
  <c r="G534" i="6"/>
  <c r="G535" i="6"/>
  <c r="G536" i="6"/>
  <c r="G537" i="6"/>
  <c r="G538" i="6"/>
  <c r="G539" i="6"/>
  <c r="G540" i="6"/>
  <c r="G541" i="6"/>
  <c r="G542" i="6"/>
  <c r="G543" i="6"/>
  <c r="G544" i="6"/>
  <c r="G545" i="6"/>
  <c r="G546" i="6"/>
  <c r="G547" i="6"/>
  <c r="G548" i="6"/>
  <c r="G549" i="6"/>
  <c r="G550" i="6"/>
  <c r="G551" i="6"/>
  <c r="G552" i="6"/>
  <c r="G553" i="6"/>
  <c r="G554" i="6"/>
  <c r="G555" i="6"/>
  <c r="G556" i="6"/>
  <c r="G557" i="6"/>
  <c r="G558" i="6"/>
  <c r="G559" i="6"/>
  <c r="G560" i="6"/>
  <c r="G561" i="6"/>
  <c r="G562" i="6"/>
  <c r="G563" i="6"/>
  <c r="G564" i="6"/>
  <c r="G565" i="6"/>
  <c r="G566" i="6"/>
  <c r="G567" i="6"/>
  <c r="G568" i="6"/>
  <c r="G569" i="6"/>
  <c r="G570" i="6"/>
  <c r="G571" i="6"/>
  <c r="G572" i="6"/>
  <c r="G573" i="6"/>
  <c r="G574" i="6"/>
  <c r="G575" i="6"/>
  <c r="G576" i="6"/>
  <c r="G577" i="6"/>
  <c r="G578" i="6"/>
  <c r="G579" i="6"/>
  <c r="G580" i="6"/>
  <c r="G581" i="6"/>
  <c r="G582" i="6"/>
  <c r="G583" i="6"/>
  <c r="G584" i="6"/>
  <c r="G585" i="6"/>
  <c r="G586" i="6"/>
  <c r="G587" i="6"/>
  <c r="G588" i="6"/>
  <c r="G589" i="6"/>
  <c r="G590" i="6"/>
  <c r="G591" i="6"/>
  <c r="G592" i="6"/>
  <c r="G593" i="6"/>
  <c r="G594" i="6"/>
  <c r="G595" i="6"/>
  <c r="G596" i="6"/>
  <c r="G597" i="6"/>
  <c r="G598" i="6"/>
  <c r="G599" i="6"/>
  <c r="G600" i="6"/>
  <c r="G601" i="6"/>
  <c r="G602" i="6"/>
  <c r="G603" i="6"/>
  <c r="G604" i="6"/>
  <c r="G605" i="6"/>
  <c r="G606" i="6"/>
  <c r="G607" i="6"/>
  <c r="G608" i="6"/>
  <c r="G609" i="6"/>
  <c r="G610" i="6"/>
  <c r="G611" i="6"/>
  <c r="G612" i="6"/>
  <c r="G613" i="6"/>
  <c r="G614" i="6"/>
  <c r="G615" i="6"/>
  <c r="G616" i="6"/>
  <c r="G617" i="6"/>
  <c r="G618" i="6"/>
  <c r="G619" i="6"/>
  <c r="G620" i="6"/>
  <c r="G621" i="6"/>
  <c r="G622" i="6"/>
  <c r="G623" i="6"/>
  <c r="G624" i="6"/>
  <c r="G625" i="6"/>
  <c r="G626" i="6"/>
  <c r="G627" i="6"/>
  <c r="G628" i="6"/>
  <c r="G629" i="6"/>
  <c r="G630" i="6"/>
  <c r="G631" i="6"/>
  <c r="G632" i="6"/>
  <c r="G633" i="6"/>
  <c r="G634" i="6"/>
  <c r="G635" i="6"/>
  <c r="G636" i="6"/>
  <c r="G637" i="6"/>
  <c r="G638" i="6"/>
  <c r="G639" i="6"/>
  <c r="G640" i="6"/>
  <c r="G641" i="6"/>
  <c r="G642" i="6"/>
  <c r="G643" i="6"/>
  <c r="G644" i="6"/>
  <c r="G645" i="6"/>
  <c r="G646" i="6"/>
  <c r="G647" i="6"/>
  <c r="G648" i="6"/>
  <c r="G649" i="6"/>
  <c r="G650" i="6"/>
  <c r="G651" i="6"/>
  <c r="G652" i="6"/>
  <c r="G653" i="6"/>
  <c r="G654" i="6"/>
  <c r="G655" i="6"/>
  <c r="G656" i="6"/>
  <c r="G657" i="6"/>
  <c r="G658" i="6"/>
  <c r="G659" i="6"/>
  <c r="G660" i="6"/>
  <c r="G661" i="6"/>
  <c r="G662" i="6"/>
  <c r="G663" i="6"/>
  <c r="G664" i="6"/>
  <c r="G665" i="6"/>
  <c r="G666" i="6"/>
  <c r="G667" i="6"/>
  <c r="G668" i="6"/>
  <c r="G669" i="6"/>
  <c r="G670" i="6"/>
  <c r="G671" i="6"/>
  <c r="G672" i="6"/>
  <c r="G673" i="6"/>
  <c r="G674" i="6"/>
  <c r="G675" i="6"/>
  <c r="G676" i="6"/>
  <c r="G677" i="6"/>
  <c r="G678" i="6"/>
  <c r="G679" i="6"/>
  <c r="G680" i="6"/>
  <c r="G681" i="6"/>
  <c r="G682" i="6"/>
  <c r="G683" i="6"/>
  <c r="G684" i="6"/>
  <c r="G685" i="6"/>
  <c r="G686" i="6"/>
  <c r="G687" i="6"/>
  <c r="G688" i="6"/>
  <c r="G689" i="6"/>
  <c r="G690" i="6"/>
  <c r="G691" i="6"/>
  <c r="G692" i="6"/>
  <c r="G693" i="6"/>
  <c r="G694" i="6"/>
  <c r="G695" i="6"/>
  <c r="G696" i="6"/>
  <c r="G697" i="6"/>
  <c r="G698" i="6"/>
  <c r="G699" i="6"/>
  <c r="G700" i="6"/>
  <c r="G701" i="6"/>
  <c r="G702" i="6"/>
  <c r="G703" i="6"/>
  <c r="G704" i="6"/>
  <c r="G705" i="6"/>
  <c r="G706" i="6"/>
  <c r="G707" i="6"/>
  <c r="G708" i="6"/>
  <c r="G709" i="6"/>
  <c r="G710" i="6"/>
  <c r="G711" i="6"/>
  <c r="G712" i="6"/>
  <c r="G713" i="6"/>
  <c r="G714" i="6"/>
  <c r="G715" i="6"/>
  <c r="G716" i="6"/>
  <c r="G717" i="6"/>
  <c r="G718" i="6"/>
  <c r="G719" i="6"/>
  <c r="G720" i="6"/>
  <c r="G721" i="6"/>
  <c r="G722" i="6"/>
  <c r="G723" i="6"/>
  <c r="G724" i="6"/>
  <c r="G725" i="6"/>
  <c r="G726" i="6"/>
  <c r="G727" i="6"/>
  <c r="G728" i="6"/>
  <c r="G729" i="6"/>
  <c r="G730" i="6"/>
  <c r="G731" i="6"/>
  <c r="G732" i="6"/>
  <c r="G733" i="6"/>
  <c r="G734" i="6"/>
  <c r="G735" i="6"/>
  <c r="G736" i="6"/>
  <c r="G737" i="6"/>
  <c r="G738" i="6"/>
  <c r="G739" i="6"/>
  <c r="G740" i="6"/>
  <c r="G741" i="6"/>
  <c r="G742" i="6"/>
  <c r="G743" i="6"/>
  <c r="G744" i="6"/>
  <c r="G745" i="6"/>
  <c r="G746" i="6"/>
  <c r="G747" i="6"/>
  <c r="G748" i="6"/>
  <c r="G749" i="6"/>
  <c r="G750" i="6"/>
  <c r="G751" i="6"/>
  <c r="G752" i="6"/>
  <c r="G753" i="6"/>
  <c r="G754" i="6"/>
  <c r="G755" i="6"/>
  <c r="G756" i="6"/>
  <c r="G757" i="6"/>
  <c r="G758" i="6"/>
  <c r="G759" i="6"/>
  <c r="G760" i="6"/>
  <c r="G761" i="6"/>
  <c r="G762" i="6"/>
  <c r="G763" i="6"/>
  <c r="G764" i="6"/>
  <c r="G765" i="6"/>
  <c r="G766" i="6"/>
  <c r="G767" i="6"/>
  <c r="G768" i="6"/>
  <c r="G769" i="6"/>
  <c r="G770" i="6"/>
  <c r="G771" i="6"/>
  <c r="G772" i="6"/>
  <c r="G773" i="6"/>
  <c r="G774" i="6"/>
  <c r="G775" i="6"/>
  <c r="G776" i="6"/>
  <c r="G777" i="6"/>
  <c r="G778" i="6"/>
  <c r="G779" i="6"/>
  <c r="G780" i="6"/>
  <c r="G781" i="6"/>
  <c r="G782" i="6"/>
  <c r="G783" i="6"/>
  <c r="G784" i="6"/>
  <c r="G785" i="6"/>
  <c r="G786" i="6"/>
  <c r="G787" i="6"/>
  <c r="G788" i="6"/>
  <c r="G789" i="6"/>
  <c r="G790" i="6"/>
  <c r="G791" i="6"/>
  <c r="G792" i="6"/>
  <c r="G793" i="6"/>
  <c r="G794" i="6"/>
  <c r="G795" i="6"/>
  <c r="G796" i="6"/>
  <c r="G797" i="6"/>
  <c r="G798" i="6"/>
  <c r="G799" i="6"/>
  <c r="G800" i="6"/>
  <c r="G801" i="6"/>
  <c r="G802" i="6"/>
  <c r="G803" i="6"/>
  <c r="G804" i="6"/>
  <c r="G805" i="6"/>
  <c r="G806" i="6"/>
  <c r="G807" i="6"/>
  <c r="G808" i="6"/>
  <c r="G809" i="6"/>
  <c r="G810" i="6"/>
  <c r="G811" i="6"/>
  <c r="G812" i="6"/>
  <c r="G813" i="6"/>
  <c r="G814" i="6"/>
  <c r="G815" i="6"/>
  <c r="G816" i="6"/>
  <c r="G817" i="6"/>
  <c r="G818" i="6"/>
  <c r="G819" i="6"/>
  <c r="G820" i="6"/>
  <c r="G821" i="6"/>
  <c r="G822" i="6"/>
  <c r="G823" i="6"/>
  <c r="G824" i="6"/>
  <c r="G825" i="6"/>
  <c r="G826" i="6"/>
  <c r="G827" i="6"/>
  <c r="G828" i="6"/>
  <c r="G829" i="6"/>
  <c r="G830" i="6"/>
  <c r="G831" i="6"/>
  <c r="G832" i="6"/>
  <c r="G833" i="6"/>
  <c r="G834" i="6"/>
  <c r="G835" i="6"/>
  <c r="G836" i="6"/>
  <c r="G837" i="6"/>
  <c r="G838" i="6"/>
  <c r="G839" i="6"/>
  <c r="G840" i="6"/>
  <c r="G841" i="6"/>
  <c r="G842" i="6"/>
  <c r="G843" i="6"/>
  <c r="G844" i="6"/>
  <c r="G845" i="6"/>
  <c r="G846" i="6"/>
  <c r="G847" i="6"/>
  <c r="G848" i="6"/>
  <c r="G849" i="6"/>
  <c r="G850" i="6"/>
  <c r="G851" i="6"/>
  <c r="G852" i="6"/>
  <c r="G853" i="6"/>
  <c r="G854" i="6"/>
  <c r="G855" i="6"/>
  <c r="G856" i="6"/>
  <c r="G857" i="6"/>
  <c r="G858" i="6"/>
  <c r="G859" i="6"/>
  <c r="G860" i="6"/>
  <c r="G861" i="6"/>
  <c r="G862" i="6"/>
  <c r="G863" i="6"/>
  <c r="G864" i="6"/>
  <c r="G865" i="6"/>
  <c r="G866" i="6"/>
  <c r="G867" i="6"/>
  <c r="G868" i="6"/>
  <c r="G869" i="6"/>
  <c r="G870" i="6"/>
  <c r="G871" i="6"/>
  <c r="G872" i="6"/>
  <c r="G873" i="6"/>
  <c r="G874" i="6"/>
  <c r="G875" i="6"/>
  <c r="G876" i="6"/>
  <c r="G877" i="6"/>
  <c r="G878" i="6"/>
  <c r="G879" i="6"/>
  <c r="G880" i="6"/>
  <c r="G881" i="6"/>
  <c r="G882" i="6"/>
  <c r="G883" i="6"/>
  <c r="G884" i="6"/>
  <c r="G885" i="6"/>
  <c r="G886" i="6"/>
  <c r="G887" i="6"/>
  <c r="G888" i="6"/>
  <c r="G889" i="6"/>
  <c r="G890" i="6"/>
  <c r="G891" i="6"/>
  <c r="G892" i="6"/>
  <c r="G893" i="6"/>
  <c r="G894" i="6"/>
  <c r="G895" i="6"/>
  <c r="G896" i="6"/>
  <c r="G897" i="6"/>
  <c r="G898" i="6"/>
  <c r="G899" i="6"/>
  <c r="G900" i="6"/>
  <c r="G901" i="6"/>
  <c r="G902" i="6"/>
  <c r="G903" i="6"/>
  <c r="G904" i="6"/>
  <c r="G905" i="6"/>
  <c r="G906" i="6"/>
  <c r="G907" i="6"/>
  <c r="G908" i="6"/>
  <c r="G909" i="6"/>
  <c r="G910" i="6"/>
  <c r="G911" i="6"/>
  <c r="G912" i="6"/>
  <c r="G913" i="6"/>
  <c r="G914" i="6"/>
  <c r="G915" i="6"/>
  <c r="G916" i="6"/>
  <c r="G917" i="6"/>
  <c r="G918" i="6"/>
  <c r="G919" i="6"/>
  <c r="G920" i="6"/>
  <c r="G921" i="6"/>
  <c r="G922" i="6"/>
  <c r="G923" i="6"/>
  <c r="G924" i="6"/>
  <c r="G925" i="6"/>
  <c r="G926" i="6"/>
  <c r="G927" i="6"/>
  <c r="G928" i="6"/>
  <c r="G929" i="6"/>
  <c r="G930" i="6"/>
  <c r="G931" i="6"/>
  <c r="G932" i="6"/>
  <c r="G933" i="6"/>
  <c r="G934" i="6"/>
  <c r="G935" i="6"/>
  <c r="G936" i="6"/>
  <c r="G937" i="6"/>
  <c r="G938" i="6"/>
  <c r="G939" i="6"/>
  <c r="G940" i="6"/>
  <c r="G941" i="6"/>
  <c r="G942" i="6"/>
  <c r="G943" i="6"/>
  <c r="G944" i="6"/>
  <c r="G945" i="6"/>
  <c r="G946" i="6"/>
  <c r="G947" i="6"/>
  <c r="G948" i="6"/>
  <c r="G949" i="6"/>
  <c r="G950" i="6"/>
  <c r="G951" i="6"/>
  <c r="G952" i="6"/>
  <c r="G953" i="6"/>
  <c r="G954" i="6"/>
  <c r="G955" i="6"/>
  <c r="G956" i="6"/>
  <c r="G957" i="6"/>
  <c r="G958" i="6"/>
  <c r="G959" i="6"/>
  <c r="G960" i="6"/>
  <c r="G961" i="6"/>
  <c r="G962" i="6"/>
  <c r="G963" i="6"/>
  <c r="G964" i="6"/>
  <c r="G965" i="6"/>
  <c r="G966" i="6"/>
  <c r="G967" i="6"/>
  <c r="G968" i="6"/>
  <c r="G969" i="6"/>
  <c r="G970" i="6"/>
  <c r="G971" i="6"/>
  <c r="G972" i="6"/>
  <c r="G973" i="6"/>
  <c r="G974" i="6"/>
  <c r="G975" i="6"/>
  <c r="G976" i="6"/>
  <c r="G977" i="6"/>
  <c r="G978" i="6"/>
  <c r="G979" i="6"/>
  <c r="G980" i="6"/>
  <c r="G981" i="6"/>
  <c r="G982" i="6"/>
  <c r="G983" i="6"/>
  <c r="G984" i="6"/>
  <c r="G985" i="6"/>
  <c r="G986" i="6"/>
  <c r="G987" i="6"/>
  <c r="G988" i="6"/>
  <c r="G989" i="6"/>
  <c r="G990" i="6"/>
  <c r="G991" i="6"/>
  <c r="G992" i="6"/>
  <c r="G993" i="6"/>
  <c r="G994" i="6"/>
  <c r="G995" i="6"/>
  <c r="G996" i="6"/>
  <c r="G997" i="6"/>
  <c r="G998" i="6"/>
  <c r="G999" i="6"/>
  <c r="G1000" i="6"/>
  <c r="G1001" i="6"/>
  <c r="G1002" i="6"/>
  <c r="G1003" i="6"/>
  <c r="G1004" i="6"/>
  <c r="G1005" i="6"/>
  <c r="G1006" i="6"/>
  <c r="G1007" i="6"/>
  <c r="G1008" i="6"/>
  <c r="G1009" i="6"/>
  <c r="G1010" i="6"/>
  <c r="G1011" i="6"/>
  <c r="G1012" i="6"/>
  <c r="G1013" i="6"/>
  <c r="G1014" i="6"/>
  <c r="G1015" i="6"/>
  <c r="G1016" i="6"/>
  <c r="G1017" i="6"/>
  <c r="G1018" i="6"/>
  <c r="G1019" i="6"/>
  <c r="G1020" i="6"/>
  <c r="G1021" i="6"/>
  <c r="G1022" i="6"/>
  <c r="G1023" i="6"/>
  <c r="G1024" i="6"/>
  <c r="G1025" i="6"/>
  <c r="G1026" i="6"/>
  <c r="G1027" i="6"/>
  <c r="G1028" i="6"/>
  <c r="G1029" i="6"/>
  <c r="G1030" i="6"/>
  <c r="G1031" i="6"/>
  <c r="G1032" i="6"/>
  <c r="G1033" i="6"/>
  <c r="G1034" i="6"/>
  <c r="G1035" i="6"/>
  <c r="G1036" i="6"/>
  <c r="G1037" i="6"/>
  <c r="G1038" i="6"/>
  <c r="G1039" i="6"/>
  <c r="G1040" i="6"/>
  <c r="G1041" i="6"/>
  <c r="G1042" i="6"/>
  <c r="G1043" i="6"/>
  <c r="G1044" i="6"/>
  <c r="G1045" i="6"/>
  <c r="G1046" i="6"/>
  <c r="G1047" i="6"/>
  <c r="G1048" i="6"/>
  <c r="G1049" i="6"/>
  <c r="G1050" i="6"/>
  <c r="G1051" i="6"/>
  <c r="G1052" i="6"/>
  <c r="G1053" i="6"/>
  <c r="G1054" i="6"/>
  <c r="G1055" i="6"/>
  <c r="G1056" i="6"/>
  <c r="G1057" i="6"/>
  <c r="G1058" i="6"/>
  <c r="G1059" i="6"/>
  <c r="G1060" i="6"/>
  <c r="G1061" i="6"/>
  <c r="G1062" i="6"/>
  <c r="G1063" i="6"/>
  <c r="G1064" i="6"/>
  <c r="G1065" i="6"/>
  <c r="G1066" i="6"/>
  <c r="G1067" i="6"/>
  <c r="G1068" i="6"/>
  <c r="G1069" i="6"/>
  <c r="G1070" i="6"/>
  <c r="G1071" i="6"/>
  <c r="G1072" i="6"/>
  <c r="G1073" i="6"/>
  <c r="G1074" i="6"/>
  <c r="G1075" i="6"/>
  <c r="G1076" i="6"/>
  <c r="G1077" i="6"/>
  <c r="G1078" i="6"/>
  <c r="G1079" i="6"/>
  <c r="G1080" i="6"/>
  <c r="G1081" i="6"/>
  <c r="G1082" i="6"/>
  <c r="G1083" i="6"/>
  <c r="G1084" i="6"/>
  <c r="G1085" i="6"/>
  <c r="G1086" i="6"/>
  <c r="G1087" i="6"/>
  <c r="G1088" i="6"/>
  <c r="G1089" i="6"/>
  <c r="G1090" i="6"/>
  <c r="G1091" i="6"/>
  <c r="G1092" i="6"/>
  <c r="G1093" i="6"/>
  <c r="G1094" i="6"/>
  <c r="G1095" i="6"/>
  <c r="G1096" i="6"/>
  <c r="G1097" i="6"/>
  <c r="G1098" i="6"/>
  <c r="G1099" i="6"/>
  <c r="G1100" i="6"/>
  <c r="G1101" i="6"/>
  <c r="G1102" i="6"/>
  <c r="G1103" i="6"/>
  <c r="G1104" i="6"/>
  <c r="G1105" i="6"/>
  <c r="G1106" i="6"/>
  <c r="G1107" i="6"/>
  <c r="G1108" i="6"/>
  <c r="G1109" i="6"/>
  <c r="G1110" i="6"/>
  <c r="G1111" i="6"/>
  <c r="G1112" i="6"/>
  <c r="G1113" i="6"/>
  <c r="G1114" i="6"/>
  <c r="G1115" i="6"/>
  <c r="G1116" i="6"/>
  <c r="G1117" i="6"/>
  <c r="G1118" i="6"/>
  <c r="G1119" i="6"/>
  <c r="G1120" i="6"/>
  <c r="G1121" i="6"/>
  <c r="G1122" i="6"/>
  <c r="G1123" i="6"/>
  <c r="G1124" i="6"/>
  <c r="G1125" i="6"/>
  <c r="G1126" i="6"/>
  <c r="G1127" i="6"/>
  <c r="G1128" i="6"/>
  <c r="G1129" i="6"/>
  <c r="G1130" i="6"/>
  <c r="G1131" i="6"/>
  <c r="G1132" i="6"/>
  <c r="G1133" i="6"/>
  <c r="G1134" i="6"/>
  <c r="G1135" i="6"/>
  <c r="G1136" i="6"/>
  <c r="G1137" i="6"/>
  <c r="G1138" i="6"/>
  <c r="G1139" i="6"/>
  <c r="G1140" i="6"/>
  <c r="G1141" i="6"/>
  <c r="G1142" i="6"/>
  <c r="G1143" i="6"/>
  <c r="G1144" i="6"/>
  <c r="G1145" i="6"/>
  <c r="G1146" i="6"/>
  <c r="G1147" i="6"/>
  <c r="G1148" i="6"/>
  <c r="G1149" i="6"/>
  <c r="G1150" i="6"/>
  <c r="G1151" i="6"/>
  <c r="G1152" i="6"/>
  <c r="G1153" i="6"/>
  <c r="G1154" i="6"/>
  <c r="G1155" i="6"/>
  <c r="G1156" i="6"/>
  <c r="G1157" i="6"/>
  <c r="G1158" i="6"/>
  <c r="G1159" i="6"/>
  <c r="G1160" i="6"/>
  <c r="G1161" i="6"/>
  <c r="G1162" i="6"/>
  <c r="G1163" i="6"/>
  <c r="G1164" i="6"/>
  <c r="G1165" i="6"/>
  <c r="G1166" i="6"/>
  <c r="G1167" i="6"/>
  <c r="G1168" i="6"/>
  <c r="G1169" i="6"/>
  <c r="G1170" i="6"/>
  <c r="G1171" i="6"/>
  <c r="G1172" i="6"/>
  <c r="G1173" i="6"/>
  <c r="G1174" i="6"/>
  <c r="G1175" i="6"/>
  <c r="G1176" i="6"/>
  <c r="G1177" i="6"/>
  <c r="G1178" i="6"/>
  <c r="G1179" i="6"/>
  <c r="G1180" i="6"/>
  <c r="G1181" i="6"/>
  <c r="G1182" i="6"/>
  <c r="G1183" i="6"/>
  <c r="G1184" i="6"/>
  <c r="G1185" i="6"/>
  <c r="G1186" i="6"/>
  <c r="G1187" i="6"/>
  <c r="G1188" i="6"/>
  <c r="G1189" i="6"/>
  <c r="G1190" i="6"/>
  <c r="G1191" i="6"/>
  <c r="G1192" i="6"/>
  <c r="G1193" i="6"/>
  <c r="G1194" i="6"/>
  <c r="G1195" i="6"/>
  <c r="G1196" i="6"/>
  <c r="G1197" i="6"/>
  <c r="G1198" i="6"/>
  <c r="G1199" i="6"/>
  <c r="G1200" i="6"/>
  <c r="G1201" i="6"/>
  <c r="G1202" i="6"/>
  <c r="G1203" i="6"/>
  <c r="G1204" i="6"/>
  <c r="G1205" i="6"/>
  <c r="G1206" i="6"/>
  <c r="G1207" i="6"/>
  <c r="G1208" i="6"/>
  <c r="G1209" i="6"/>
  <c r="G1210" i="6"/>
  <c r="G1211" i="6"/>
  <c r="G1212" i="6"/>
  <c r="G1213" i="6"/>
  <c r="G1214" i="6"/>
  <c r="G1215" i="6"/>
  <c r="G1216" i="6"/>
  <c r="G1217" i="6"/>
  <c r="G1218" i="6"/>
  <c r="G1219" i="6"/>
  <c r="G1220" i="6"/>
  <c r="G1221" i="6"/>
  <c r="G1222" i="6"/>
  <c r="G1223" i="6"/>
  <c r="G1224" i="6"/>
  <c r="G1225" i="6"/>
  <c r="G1226" i="6"/>
  <c r="G1227" i="6"/>
  <c r="G1228" i="6"/>
  <c r="G1229" i="6"/>
  <c r="G1230" i="6"/>
  <c r="G1231" i="6"/>
  <c r="G1232" i="6"/>
  <c r="G1233" i="6"/>
  <c r="G1234" i="6"/>
  <c r="G1235" i="6"/>
  <c r="G1236" i="6"/>
  <c r="G1237" i="6"/>
  <c r="G1238" i="6"/>
  <c r="G1239" i="6"/>
  <c r="G1240" i="6"/>
  <c r="G1241" i="6"/>
  <c r="G1242" i="6"/>
  <c r="G1243" i="6"/>
  <c r="G1244" i="6"/>
  <c r="G1245" i="6"/>
  <c r="G1246" i="6"/>
  <c r="G1247" i="6"/>
  <c r="G1248" i="6"/>
  <c r="G1249" i="6"/>
  <c r="G1250" i="6"/>
  <c r="G1251" i="6"/>
  <c r="G1252" i="6"/>
  <c r="G1253" i="6"/>
  <c r="G1254" i="6"/>
  <c r="G1255" i="6"/>
  <c r="G1256" i="6"/>
  <c r="G1257" i="6"/>
  <c r="G1258" i="6"/>
  <c r="G1259" i="6"/>
  <c r="G1260" i="6"/>
  <c r="G1261" i="6"/>
  <c r="G1262" i="6"/>
  <c r="G1263" i="6"/>
  <c r="G1264" i="6"/>
  <c r="G1265" i="6"/>
  <c r="G1266" i="6"/>
  <c r="G1267" i="6"/>
  <c r="G1268" i="6"/>
  <c r="G1269" i="6"/>
  <c r="G1270" i="6"/>
  <c r="G1271" i="6"/>
  <c r="G1272" i="6"/>
  <c r="G1273" i="6"/>
  <c r="G1274" i="6"/>
  <c r="G1275" i="6"/>
  <c r="G1276" i="6"/>
  <c r="G1277" i="6"/>
  <c r="G1278" i="6"/>
  <c r="G1279" i="6"/>
  <c r="G1280" i="6"/>
  <c r="G1281" i="6"/>
  <c r="G1282" i="6"/>
  <c r="G1283" i="6"/>
  <c r="G1284" i="6"/>
  <c r="G1285" i="6"/>
  <c r="G1286" i="6"/>
  <c r="G1287" i="6"/>
  <c r="G1288" i="6"/>
  <c r="G1289" i="6"/>
  <c r="G1290" i="6"/>
  <c r="G1291" i="6"/>
  <c r="G1292" i="6"/>
  <c r="G1293" i="6"/>
  <c r="G1294" i="6"/>
  <c r="G1295" i="6"/>
  <c r="G1296" i="6"/>
  <c r="G1297" i="6"/>
  <c r="G1298" i="6"/>
  <c r="G1299" i="6"/>
  <c r="G1300" i="6"/>
  <c r="G1301" i="6"/>
  <c r="G1302" i="6"/>
  <c r="G1303" i="6"/>
  <c r="G1304" i="6"/>
  <c r="G1305" i="6"/>
  <c r="G1306" i="6"/>
  <c r="G1307" i="6"/>
  <c r="G1308" i="6"/>
  <c r="G1309" i="6"/>
  <c r="G1310" i="6"/>
  <c r="G1311" i="6"/>
  <c r="G1312" i="6"/>
  <c r="G1313" i="6"/>
  <c r="G1314" i="6"/>
  <c r="G1315" i="6"/>
  <c r="G1316" i="6"/>
  <c r="G1317" i="6"/>
  <c r="G1318" i="6"/>
  <c r="G1319" i="6"/>
  <c r="G1320" i="6"/>
  <c r="G1321" i="6"/>
  <c r="G1322" i="6"/>
  <c r="G1323" i="6"/>
  <c r="G1324" i="6"/>
  <c r="G1325" i="6"/>
  <c r="G1326" i="6"/>
  <c r="G1327" i="6"/>
  <c r="G1328" i="6"/>
  <c r="G1329" i="6"/>
  <c r="G1330" i="6"/>
  <c r="G1331" i="6"/>
  <c r="G1332" i="6"/>
  <c r="G1333" i="6"/>
  <c r="G1334" i="6"/>
  <c r="G1335" i="6"/>
  <c r="G1336" i="6"/>
  <c r="G1337" i="6"/>
  <c r="G1338" i="6"/>
  <c r="G1339" i="6"/>
  <c r="G1340" i="6"/>
  <c r="G1341" i="6"/>
  <c r="G1342" i="6"/>
  <c r="G1343" i="6"/>
  <c r="G1344" i="6"/>
  <c r="G1345" i="6"/>
  <c r="G1346" i="6"/>
  <c r="G1347" i="6"/>
  <c r="G1348" i="6"/>
  <c r="G1349" i="6"/>
  <c r="G1350" i="6"/>
  <c r="G1351" i="6"/>
  <c r="G1352" i="6"/>
  <c r="G1353" i="6"/>
  <c r="G1354" i="6"/>
  <c r="G1355" i="6"/>
  <c r="G1356" i="6"/>
  <c r="G1357" i="6"/>
  <c r="G1358" i="6"/>
  <c r="G1359" i="6"/>
  <c r="G1360" i="6"/>
  <c r="G1361" i="6"/>
  <c r="G1362" i="6"/>
  <c r="G1363" i="6"/>
  <c r="G1364" i="6"/>
  <c r="G1365" i="6"/>
  <c r="G1366" i="6"/>
  <c r="G1367" i="6"/>
  <c r="G1368" i="6"/>
  <c r="G1369" i="6"/>
  <c r="G1370" i="6"/>
  <c r="G1371" i="6"/>
  <c r="G1372" i="6"/>
  <c r="G1373" i="6"/>
  <c r="G1374" i="6"/>
  <c r="G1375" i="6"/>
  <c r="G1376" i="6"/>
  <c r="G1377" i="6"/>
  <c r="G1378" i="6"/>
  <c r="G1379" i="6"/>
  <c r="G1380" i="6"/>
  <c r="G1381" i="6"/>
  <c r="G1382" i="6"/>
  <c r="G1383" i="6"/>
  <c r="G1384" i="6"/>
  <c r="G1385" i="6"/>
  <c r="G1386" i="6"/>
  <c r="G1387" i="6"/>
  <c r="G1388" i="6"/>
  <c r="G1389" i="6"/>
  <c r="G1390" i="6"/>
  <c r="G1391" i="6"/>
  <c r="G1392" i="6"/>
  <c r="G1393" i="6"/>
  <c r="G1394" i="6"/>
  <c r="G1395" i="6"/>
  <c r="G1396" i="6"/>
  <c r="G1397" i="6"/>
  <c r="G1398" i="6"/>
  <c r="G1399" i="6"/>
  <c r="G1400" i="6"/>
  <c r="G1401" i="6"/>
  <c r="G1402" i="6"/>
  <c r="G1403" i="6"/>
  <c r="G1404" i="6"/>
  <c r="G1405" i="6"/>
  <c r="G1406" i="6"/>
  <c r="G1407" i="6"/>
  <c r="G1408" i="6"/>
  <c r="G1409" i="6"/>
  <c r="G1410" i="6"/>
  <c r="G1411" i="6"/>
  <c r="G1412" i="6"/>
  <c r="G1413" i="6"/>
  <c r="G1414" i="6"/>
  <c r="G1415" i="6"/>
  <c r="G1416" i="6"/>
  <c r="G1417" i="6"/>
  <c r="G1418" i="6"/>
  <c r="G1419" i="6"/>
  <c r="G1420" i="6"/>
  <c r="G1421" i="6"/>
  <c r="G1422" i="6"/>
  <c r="G1423" i="6"/>
  <c r="G1424" i="6"/>
  <c r="G1425" i="6"/>
  <c r="G1426" i="6"/>
  <c r="G1427" i="6"/>
  <c r="G1428" i="6"/>
  <c r="G1429" i="6"/>
  <c r="G1430" i="6"/>
  <c r="G1431" i="6"/>
  <c r="G1432" i="6"/>
  <c r="G1433" i="6"/>
  <c r="G1434" i="6"/>
  <c r="G1435" i="6"/>
  <c r="G1436" i="6"/>
  <c r="G1437" i="6"/>
  <c r="G1438" i="6"/>
  <c r="G1439" i="6"/>
  <c r="G1440" i="6"/>
  <c r="G1441" i="6"/>
  <c r="G1442" i="6"/>
  <c r="G1443" i="6"/>
  <c r="G1444" i="6"/>
  <c r="G1445" i="6"/>
  <c r="G1446" i="6"/>
  <c r="G1447" i="6"/>
  <c r="G1448" i="6"/>
  <c r="G1449" i="6"/>
  <c r="G1450" i="6"/>
  <c r="G1451" i="6"/>
  <c r="G1452" i="6"/>
  <c r="G1453" i="6"/>
  <c r="G1454" i="6"/>
  <c r="G1455" i="6"/>
  <c r="G1456" i="6"/>
  <c r="G1457" i="6"/>
  <c r="G1458" i="6"/>
  <c r="G1459" i="6"/>
  <c r="G1460" i="6"/>
  <c r="G1461" i="6"/>
  <c r="G1462" i="6"/>
  <c r="G1463" i="6"/>
  <c r="G1464" i="6"/>
  <c r="G1465" i="6"/>
  <c r="G1466" i="6"/>
  <c r="G1467" i="6"/>
  <c r="G1468" i="6"/>
  <c r="G1469" i="6"/>
  <c r="G1470" i="6"/>
  <c r="G1471" i="6"/>
  <c r="G1472" i="6"/>
  <c r="G1473" i="6"/>
  <c r="G1474" i="6"/>
  <c r="G1475" i="6"/>
  <c r="G1476" i="6"/>
  <c r="G1477" i="6"/>
  <c r="G1478" i="6"/>
  <c r="G1479" i="6"/>
  <c r="G1480" i="6"/>
  <c r="G1481" i="6"/>
  <c r="G1482" i="6"/>
  <c r="G1483" i="6"/>
  <c r="G1484" i="6"/>
  <c r="G1485" i="6"/>
  <c r="G1486" i="6"/>
  <c r="G1487" i="6"/>
  <c r="G1488" i="6"/>
  <c r="G1489" i="6"/>
  <c r="G1490" i="6"/>
  <c r="G1491" i="6"/>
  <c r="G1492" i="6"/>
  <c r="G1493" i="6"/>
  <c r="G1494" i="6"/>
  <c r="G1495" i="6"/>
  <c r="G1496" i="6"/>
  <c r="G1497" i="6"/>
  <c r="G1498" i="6"/>
  <c r="G1499" i="6"/>
  <c r="G1500" i="6"/>
  <c r="G1501" i="6"/>
  <c r="G1502" i="6"/>
  <c r="G1503" i="6"/>
  <c r="G1504" i="6"/>
  <c r="G1505" i="6"/>
  <c r="G1506" i="6"/>
  <c r="G1507" i="6"/>
  <c r="G1508" i="6"/>
  <c r="G1509" i="6"/>
  <c r="G1510" i="6"/>
  <c r="G1511" i="6"/>
  <c r="G1512" i="6"/>
  <c r="G1513" i="6"/>
  <c r="G1514" i="6"/>
  <c r="G1515" i="6"/>
  <c r="G1516" i="6"/>
  <c r="G1517" i="6"/>
  <c r="G1518" i="6"/>
  <c r="G1519" i="6"/>
  <c r="G1520" i="6"/>
  <c r="G1521" i="6"/>
  <c r="G1522" i="6"/>
  <c r="G1523" i="6"/>
  <c r="G1524" i="6"/>
  <c r="G1525" i="6"/>
  <c r="G1526" i="6"/>
  <c r="G1527" i="6"/>
  <c r="G1528" i="6"/>
  <c r="G1529" i="6"/>
  <c r="G1530" i="6"/>
  <c r="G1531" i="6"/>
  <c r="G1532" i="6"/>
  <c r="G1533" i="6"/>
  <c r="G1534" i="6"/>
  <c r="G1535" i="6"/>
  <c r="G1536" i="6"/>
  <c r="G1537" i="6"/>
  <c r="G1538" i="6"/>
  <c r="G1539" i="6"/>
  <c r="G1540" i="6"/>
  <c r="G1541" i="6"/>
  <c r="G1542" i="6"/>
  <c r="G1543" i="6"/>
  <c r="G1544" i="6"/>
  <c r="G1545" i="6"/>
  <c r="G1546" i="6"/>
  <c r="G1547" i="6"/>
  <c r="G1548" i="6"/>
  <c r="G1549" i="6"/>
  <c r="G1550" i="6"/>
  <c r="G1551" i="6"/>
  <c r="G1552" i="6"/>
  <c r="G1553" i="6"/>
  <c r="G1554" i="6"/>
  <c r="G1555" i="6"/>
  <c r="G1556" i="6"/>
  <c r="G1557" i="6"/>
  <c r="G1558" i="6"/>
  <c r="G1559" i="6"/>
  <c r="G1560" i="6"/>
  <c r="G1561" i="6"/>
  <c r="G1562" i="6"/>
  <c r="G1563" i="6"/>
  <c r="G1564" i="6"/>
  <c r="G1565" i="6"/>
  <c r="G1566" i="6"/>
  <c r="G1567" i="6"/>
  <c r="G1568" i="6"/>
  <c r="G1569" i="6"/>
  <c r="G1570" i="6"/>
  <c r="G1571" i="6"/>
  <c r="G1572" i="6"/>
  <c r="G1573" i="6"/>
  <c r="G1574" i="6"/>
  <c r="G1575" i="6"/>
  <c r="G1576" i="6"/>
  <c r="G1577" i="6"/>
  <c r="G1578" i="6"/>
  <c r="G1579" i="6"/>
  <c r="G1580" i="6"/>
  <c r="G1581" i="6"/>
  <c r="G1582" i="6"/>
  <c r="G1583" i="6"/>
  <c r="G1584" i="6"/>
  <c r="G1585" i="6"/>
  <c r="G1586" i="6"/>
  <c r="G1587" i="6"/>
  <c r="G1588" i="6"/>
  <c r="G1589" i="6"/>
  <c r="G1590" i="6"/>
  <c r="G1591" i="6"/>
  <c r="G1592" i="6"/>
  <c r="G1593" i="6"/>
  <c r="G1594" i="6"/>
  <c r="G1595" i="6"/>
  <c r="G1596" i="6"/>
  <c r="G1597" i="6"/>
  <c r="G1598" i="6"/>
  <c r="G1599" i="6"/>
  <c r="G1600" i="6"/>
  <c r="G1601" i="6"/>
  <c r="G1602" i="6"/>
  <c r="G1603" i="6"/>
  <c r="G1604" i="6"/>
  <c r="G1605" i="6"/>
  <c r="G1606" i="6"/>
  <c r="G1607" i="6"/>
  <c r="G1608" i="6"/>
  <c r="G1609" i="6"/>
  <c r="G1610" i="6"/>
  <c r="G1611" i="6"/>
  <c r="G1612" i="6"/>
  <c r="G1613" i="6"/>
  <c r="G1614" i="6"/>
  <c r="G1615" i="6"/>
  <c r="G1616" i="6"/>
  <c r="G1617" i="6"/>
  <c r="G1618" i="6"/>
  <c r="G1619" i="6"/>
  <c r="G1620" i="6"/>
  <c r="G1621" i="6"/>
  <c r="G1622" i="6"/>
  <c r="G1623" i="6"/>
  <c r="G1624" i="6"/>
  <c r="G1625" i="6"/>
  <c r="G1626" i="6"/>
  <c r="G1627" i="6"/>
  <c r="G1628" i="6"/>
  <c r="G1629" i="6"/>
  <c r="G1630" i="6"/>
  <c r="G1631" i="6"/>
  <c r="G1632" i="6"/>
  <c r="G1633" i="6"/>
  <c r="G1634" i="6"/>
  <c r="G1635" i="6"/>
  <c r="G1636" i="6"/>
  <c r="G1637" i="6"/>
  <c r="G1638" i="6"/>
  <c r="G1639" i="6"/>
  <c r="G1640" i="6"/>
  <c r="G1641" i="6"/>
  <c r="G1642" i="6"/>
  <c r="G1643" i="6"/>
  <c r="G1644" i="6"/>
  <c r="G1645" i="6"/>
  <c r="G1646" i="6"/>
  <c r="G1647" i="6"/>
  <c r="G1648" i="6"/>
  <c r="G1649" i="6"/>
  <c r="G1650" i="6"/>
  <c r="G1651" i="6"/>
  <c r="G1652" i="6"/>
  <c r="G1653" i="6"/>
  <c r="G1654" i="6"/>
  <c r="G1655" i="6"/>
  <c r="G1656" i="6"/>
  <c r="G1657" i="6"/>
  <c r="G1658" i="6"/>
  <c r="G1659" i="6"/>
  <c r="G1660" i="6"/>
  <c r="G1661" i="6"/>
  <c r="G1662" i="6"/>
  <c r="G1663" i="6"/>
  <c r="G1664" i="6"/>
  <c r="G1665" i="6"/>
  <c r="G1666" i="6"/>
  <c r="G1667" i="6"/>
  <c r="G1668" i="6"/>
  <c r="G1669" i="6"/>
  <c r="G1670" i="6"/>
  <c r="G1671" i="6"/>
  <c r="G1672" i="6"/>
  <c r="G1673" i="6"/>
  <c r="G1674" i="6"/>
  <c r="G1675" i="6"/>
  <c r="G1676" i="6"/>
  <c r="G1677" i="6"/>
  <c r="G1678" i="6"/>
  <c r="G1679" i="6"/>
  <c r="G1680" i="6"/>
  <c r="G1681" i="6"/>
  <c r="G1682" i="6"/>
  <c r="G1683" i="6"/>
  <c r="G1684" i="6"/>
  <c r="G1685" i="6"/>
  <c r="G1686" i="6"/>
  <c r="G1687" i="6"/>
  <c r="G1688" i="6"/>
  <c r="G1689" i="6"/>
  <c r="G1690" i="6"/>
  <c r="G1691" i="6"/>
  <c r="G1692" i="6"/>
  <c r="G1693" i="6"/>
  <c r="G1694" i="6"/>
  <c r="G1695" i="6"/>
  <c r="G1696" i="6"/>
  <c r="G1697" i="6"/>
  <c r="G1698" i="6"/>
  <c r="G1699" i="6"/>
  <c r="G1700" i="6"/>
  <c r="G1701" i="6"/>
  <c r="G1702" i="6"/>
  <c r="G1703" i="6"/>
  <c r="G1704" i="6"/>
  <c r="G1705" i="6"/>
  <c r="G1706" i="6"/>
  <c r="G1707" i="6"/>
  <c r="G1708" i="6"/>
  <c r="G1709" i="6"/>
  <c r="G1710" i="6"/>
  <c r="G1711" i="6"/>
  <c r="G1712" i="6"/>
  <c r="G1713" i="6"/>
  <c r="G1714" i="6"/>
  <c r="G1715" i="6"/>
  <c r="G1716" i="6"/>
  <c r="G1717" i="6"/>
  <c r="G1718" i="6"/>
  <c r="G1719" i="6"/>
  <c r="G1720" i="6"/>
  <c r="G1721" i="6"/>
  <c r="G1722" i="6"/>
  <c r="G1723" i="6"/>
  <c r="G1724" i="6"/>
  <c r="G1725" i="6"/>
  <c r="G1726" i="6"/>
  <c r="G1727" i="6"/>
  <c r="G1728" i="6"/>
  <c r="G1729" i="6"/>
  <c r="G1730" i="6"/>
  <c r="G1731" i="6"/>
  <c r="G1732" i="6"/>
  <c r="G1733" i="6"/>
  <c r="G1734" i="6"/>
  <c r="G1735" i="6"/>
  <c r="G1736" i="6"/>
  <c r="G1737" i="6"/>
  <c r="G1738" i="6"/>
  <c r="G1739" i="6"/>
  <c r="G1740" i="6"/>
  <c r="G1741" i="6"/>
  <c r="G1742" i="6"/>
  <c r="G1743" i="6"/>
  <c r="G1744" i="6"/>
  <c r="G1745" i="6"/>
  <c r="G1746" i="6"/>
  <c r="G1747" i="6"/>
  <c r="G1748" i="6"/>
  <c r="G1749" i="6"/>
  <c r="G1750" i="6"/>
  <c r="G1751" i="6"/>
  <c r="G1752" i="6"/>
  <c r="G1753" i="6"/>
  <c r="G1754" i="6"/>
  <c r="G1755" i="6"/>
  <c r="G1756" i="6"/>
  <c r="G1757" i="6"/>
  <c r="G1758" i="6"/>
  <c r="G1759" i="6"/>
  <c r="G1760" i="6"/>
  <c r="G1761" i="6"/>
  <c r="G1762" i="6"/>
  <c r="G1763" i="6"/>
  <c r="G1764" i="6"/>
  <c r="G1765" i="6"/>
  <c r="G1766" i="6"/>
  <c r="G1767" i="6"/>
  <c r="G1768" i="6"/>
  <c r="G1769" i="6"/>
  <c r="G1770" i="6"/>
  <c r="G1771" i="6"/>
  <c r="G1772" i="6"/>
  <c r="G1773" i="6"/>
  <c r="G1774" i="6"/>
  <c r="G1775" i="6"/>
  <c r="G1776" i="6"/>
  <c r="G1777" i="6"/>
  <c r="G1778" i="6"/>
  <c r="G1779" i="6"/>
  <c r="G1780" i="6"/>
  <c r="G1781" i="6"/>
  <c r="G1782" i="6"/>
  <c r="G1783" i="6"/>
  <c r="G1784" i="6"/>
  <c r="G1785" i="6"/>
  <c r="G1786" i="6"/>
  <c r="G1787" i="6"/>
  <c r="G1788" i="6"/>
  <c r="G1789" i="6"/>
  <c r="G1790" i="6"/>
  <c r="G1791" i="6"/>
  <c r="G1792" i="6"/>
  <c r="G1793" i="6"/>
  <c r="G1794" i="6"/>
  <c r="G1795" i="6"/>
  <c r="G1796" i="6"/>
  <c r="G1797" i="6"/>
  <c r="G1798" i="6"/>
  <c r="G1799" i="6"/>
  <c r="G1800" i="6"/>
  <c r="G1801" i="6"/>
  <c r="G1802" i="6"/>
  <c r="G1803" i="6"/>
  <c r="G1804" i="6"/>
  <c r="G1805" i="6"/>
  <c r="G1806" i="6"/>
  <c r="G1807" i="6"/>
  <c r="G1808" i="6"/>
  <c r="G1809" i="6"/>
  <c r="G1810" i="6"/>
  <c r="G1811" i="6"/>
  <c r="G1812" i="6"/>
  <c r="G1813" i="6"/>
  <c r="G1814" i="6"/>
  <c r="G1815" i="6"/>
  <c r="G1816" i="6"/>
  <c r="G1817" i="6"/>
  <c r="G1818" i="6"/>
  <c r="G1819" i="6"/>
  <c r="G1820" i="6"/>
  <c r="G1821" i="6"/>
  <c r="G1822" i="6"/>
  <c r="G1823" i="6"/>
  <c r="G1824" i="6"/>
  <c r="G1825" i="6"/>
  <c r="G1826" i="6"/>
  <c r="G1827" i="6"/>
  <c r="G1828" i="6"/>
  <c r="G1829" i="6"/>
  <c r="G1830" i="6"/>
  <c r="G1831" i="6"/>
  <c r="G1832" i="6"/>
  <c r="G1833" i="6"/>
  <c r="G1834" i="6"/>
  <c r="G1835" i="6"/>
  <c r="G1836" i="6"/>
  <c r="G1837" i="6"/>
  <c r="G1838" i="6"/>
  <c r="G1839" i="6"/>
  <c r="G1840" i="6"/>
  <c r="G1841" i="6"/>
  <c r="G1842" i="6"/>
  <c r="G1843" i="6"/>
  <c r="G1844" i="6"/>
  <c r="G1845" i="6"/>
  <c r="G1846" i="6"/>
  <c r="G1847" i="6"/>
  <c r="G1848" i="6"/>
  <c r="G1849" i="6"/>
  <c r="G1850" i="6"/>
  <c r="G1851" i="6"/>
  <c r="G1852" i="6"/>
  <c r="G1853" i="6"/>
  <c r="G1854" i="6"/>
  <c r="G1855" i="6"/>
  <c r="G1856" i="6"/>
  <c r="G1857" i="6"/>
  <c r="G1858" i="6"/>
  <c r="G1859" i="6"/>
  <c r="G1860" i="6"/>
  <c r="G1861" i="6"/>
  <c r="G1862" i="6"/>
  <c r="G1863" i="6"/>
  <c r="G1864" i="6"/>
  <c r="G1865" i="6"/>
  <c r="G1866" i="6"/>
  <c r="G1867" i="6"/>
  <c r="G1868" i="6"/>
  <c r="G1869" i="6"/>
  <c r="G1870" i="6"/>
  <c r="G1871" i="6"/>
  <c r="G1872" i="6"/>
  <c r="G1873" i="6"/>
  <c r="G1874" i="6"/>
  <c r="G1875" i="6"/>
  <c r="G1876" i="6"/>
  <c r="G1877" i="6"/>
  <c r="G1878" i="6"/>
  <c r="G1879" i="6"/>
  <c r="G1880" i="6"/>
  <c r="G1881" i="6"/>
  <c r="G1882" i="6"/>
  <c r="G1883" i="6"/>
  <c r="G1884" i="6"/>
  <c r="G1885" i="6"/>
  <c r="G1886" i="6"/>
  <c r="G1887" i="6"/>
  <c r="G1888" i="6"/>
  <c r="G1889" i="6"/>
  <c r="G1890" i="6"/>
  <c r="G1891" i="6"/>
  <c r="G1892" i="6"/>
  <c r="G1893" i="6"/>
  <c r="G1894" i="6"/>
  <c r="G1895" i="6"/>
  <c r="G1896" i="6"/>
  <c r="G1897" i="6"/>
  <c r="G1898" i="6"/>
  <c r="G1899" i="6"/>
  <c r="G1900" i="6"/>
  <c r="G1901" i="6"/>
  <c r="G1902" i="6"/>
  <c r="G1903" i="6"/>
  <c r="G1904" i="6"/>
  <c r="G1905" i="6"/>
  <c r="G1906" i="6"/>
  <c r="G1907" i="6"/>
  <c r="G1908" i="6"/>
  <c r="G1909" i="6"/>
  <c r="G1910" i="6"/>
  <c r="G1911" i="6"/>
  <c r="G1912" i="6"/>
  <c r="G1913" i="6"/>
  <c r="G1914" i="6"/>
  <c r="G1915" i="6"/>
  <c r="G1916" i="6"/>
  <c r="G1917" i="6"/>
  <c r="G1918" i="6"/>
  <c r="G1919" i="6"/>
  <c r="G1920" i="6"/>
  <c r="G1921" i="6"/>
  <c r="G1922" i="6"/>
  <c r="G1923" i="6"/>
  <c r="G1924" i="6"/>
  <c r="G1925" i="6"/>
  <c r="G1926" i="6"/>
  <c r="G1927" i="6"/>
  <c r="G1928" i="6"/>
  <c r="G1929" i="6"/>
  <c r="G1930" i="6"/>
  <c r="G1931" i="6"/>
  <c r="G1932" i="6"/>
  <c r="G1933" i="6"/>
  <c r="G1934" i="6"/>
  <c r="G1935" i="6"/>
  <c r="G1936" i="6"/>
  <c r="G1937" i="6"/>
  <c r="G1938" i="6"/>
  <c r="G1939" i="6"/>
  <c r="G1940" i="6"/>
  <c r="G1941" i="6"/>
  <c r="G1942" i="6"/>
  <c r="G1943" i="6"/>
  <c r="G1944" i="6"/>
  <c r="G1945" i="6"/>
  <c r="G1946" i="6"/>
  <c r="G1947" i="6"/>
  <c r="G1948" i="6"/>
  <c r="G1949" i="6"/>
  <c r="G1950" i="6"/>
  <c r="G1951" i="6"/>
  <c r="G1952" i="6"/>
  <c r="G1953" i="6"/>
  <c r="G1954" i="6"/>
  <c r="G1955" i="6"/>
  <c r="G1956" i="6"/>
  <c r="G1957" i="6"/>
  <c r="G1958" i="6"/>
  <c r="G1959" i="6"/>
  <c r="G1960" i="6"/>
  <c r="G1961" i="6"/>
  <c r="G1962" i="6"/>
  <c r="G1963" i="6"/>
  <c r="G1964" i="6"/>
  <c r="G1965" i="6"/>
  <c r="G1966" i="6"/>
  <c r="G1967" i="6"/>
  <c r="G1968" i="6"/>
  <c r="G1969" i="6"/>
  <c r="G1970" i="6"/>
  <c r="G1971" i="6"/>
  <c r="G1972" i="6"/>
  <c r="G1973" i="6"/>
  <c r="G1974" i="6"/>
  <c r="G1975" i="6"/>
  <c r="G1976" i="6"/>
  <c r="G1977" i="6"/>
  <c r="G1978" i="6"/>
  <c r="G1979" i="6"/>
  <c r="G1980" i="6"/>
  <c r="G1981" i="6"/>
  <c r="G1982" i="6"/>
  <c r="G1983" i="6"/>
  <c r="G1984" i="6"/>
  <c r="G1985" i="6"/>
  <c r="G1986" i="6"/>
  <c r="G1987" i="6"/>
  <c r="G1988" i="6"/>
  <c r="G1989" i="6"/>
  <c r="G1990" i="6"/>
  <c r="G1991" i="6"/>
  <c r="G1992" i="6"/>
  <c r="G1993" i="6"/>
  <c r="G1994" i="6"/>
  <c r="G1995" i="6"/>
  <c r="G1996" i="6"/>
  <c r="G1997" i="6"/>
  <c r="G1998" i="6"/>
  <c r="G1999" i="6"/>
  <c r="G2000" i="6"/>
  <c r="G2001" i="6"/>
  <c r="G2002" i="6"/>
  <c r="G2003" i="6"/>
  <c r="G2004" i="6"/>
  <c r="G2005" i="6"/>
  <c r="G2006" i="6"/>
  <c r="G2007" i="6"/>
  <c r="G2008" i="6"/>
  <c r="G2009" i="6"/>
  <c r="G2010" i="6"/>
  <c r="G2011" i="6"/>
  <c r="G2012" i="6"/>
  <c r="G2013" i="6"/>
  <c r="G2014" i="6"/>
  <c r="G2015" i="6"/>
  <c r="G2016" i="6"/>
  <c r="G2017" i="6"/>
  <c r="G2018" i="6"/>
  <c r="G2019" i="6"/>
  <c r="G2020" i="6"/>
  <c r="G2021" i="6"/>
  <c r="G2022" i="6"/>
  <c r="G2023" i="6"/>
  <c r="G2024" i="6"/>
  <c r="G2025" i="6"/>
  <c r="G2026" i="6"/>
  <c r="G2027" i="6"/>
  <c r="G2028" i="6"/>
  <c r="G2029" i="6"/>
  <c r="G2030" i="6"/>
  <c r="G2031" i="6"/>
  <c r="G2032" i="6"/>
  <c r="G2033" i="6"/>
  <c r="G2034" i="6"/>
  <c r="G2035" i="6"/>
  <c r="G2036" i="6"/>
  <c r="G2037" i="6"/>
  <c r="G2038" i="6"/>
  <c r="G2039" i="6"/>
  <c r="G2040" i="6"/>
  <c r="G2041" i="6"/>
  <c r="G2042" i="6"/>
  <c r="G2043" i="6"/>
  <c r="G2044" i="6"/>
  <c r="G2045" i="6"/>
  <c r="G2046" i="6"/>
  <c r="G2047" i="6"/>
  <c r="G2048" i="6"/>
  <c r="G2049" i="6"/>
  <c r="G2050" i="6"/>
  <c r="G2051" i="6"/>
  <c r="G2052" i="6"/>
  <c r="G2053" i="6"/>
  <c r="G2054" i="6"/>
  <c r="G2055" i="6"/>
  <c r="G2056" i="6"/>
  <c r="G2057" i="6"/>
  <c r="G2058" i="6"/>
  <c r="G2059" i="6"/>
  <c r="G2060" i="6"/>
  <c r="G2061" i="6"/>
  <c r="G2062" i="6"/>
  <c r="G2063" i="6"/>
  <c r="G2064" i="6"/>
  <c r="G2065" i="6"/>
  <c r="G2066" i="6"/>
  <c r="G2067" i="6"/>
  <c r="G2068" i="6"/>
  <c r="G2069" i="6"/>
  <c r="G2070" i="6"/>
  <c r="G2071" i="6"/>
  <c r="G2072" i="6"/>
  <c r="G2073" i="6"/>
  <c r="G2074" i="6"/>
  <c r="G2075" i="6"/>
  <c r="G2076" i="6"/>
  <c r="G2077" i="6"/>
  <c r="G2078" i="6"/>
  <c r="G2079" i="6"/>
  <c r="G2080" i="6"/>
  <c r="G2081" i="6"/>
  <c r="G2082" i="6"/>
  <c r="G2083" i="6"/>
  <c r="G2084" i="6"/>
  <c r="G2085" i="6"/>
  <c r="G2086" i="6"/>
  <c r="G2087" i="6"/>
  <c r="G2088" i="6"/>
  <c r="G2089" i="6"/>
  <c r="G2090" i="6"/>
  <c r="G2091" i="6"/>
  <c r="G2092" i="6"/>
  <c r="G2093" i="6"/>
  <c r="G2094" i="6"/>
  <c r="G2095" i="6"/>
  <c r="G2096" i="6"/>
  <c r="G2097" i="6"/>
  <c r="G2098" i="6"/>
  <c r="G2099" i="6"/>
  <c r="G2100" i="6"/>
  <c r="G2101" i="6"/>
  <c r="G2102" i="6"/>
  <c r="G2103" i="6"/>
  <c r="G2104" i="6"/>
  <c r="G2105" i="6"/>
  <c r="G2106" i="6"/>
  <c r="G2107" i="6"/>
  <c r="G2108" i="6"/>
  <c r="G2109" i="6"/>
  <c r="G2110" i="6"/>
  <c r="G2111" i="6"/>
  <c r="G2112" i="6"/>
  <c r="G2113" i="6"/>
  <c r="G2114" i="6"/>
  <c r="G2115" i="6"/>
  <c r="G2116" i="6"/>
  <c r="G2117" i="6"/>
  <c r="G2118" i="6"/>
  <c r="G2119" i="6"/>
  <c r="G2120" i="6"/>
  <c r="G2121" i="6"/>
  <c r="G2122" i="6"/>
  <c r="G2123" i="6"/>
  <c r="G2124" i="6"/>
  <c r="G2125" i="6"/>
  <c r="G2126" i="6"/>
  <c r="G2127" i="6"/>
  <c r="G2128" i="6"/>
  <c r="G2129" i="6"/>
  <c r="G2130" i="6"/>
  <c r="G2131" i="6"/>
  <c r="G2132" i="6"/>
  <c r="G2133" i="6"/>
  <c r="G2134" i="6"/>
  <c r="G2135" i="6"/>
  <c r="G2136" i="6"/>
  <c r="G2137" i="6"/>
  <c r="G2138" i="6"/>
  <c r="G2139" i="6"/>
  <c r="G2140" i="6"/>
  <c r="G2141" i="6"/>
  <c r="G2142" i="6"/>
  <c r="G2143" i="6"/>
  <c r="G2144" i="6"/>
  <c r="G2145" i="6"/>
  <c r="G2146" i="6"/>
  <c r="G2147" i="6"/>
  <c r="G2148" i="6"/>
  <c r="G2149" i="6"/>
  <c r="G2150" i="6"/>
  <c r="G2151" i="6"/>
  <c r="G2152" i="6"/>
  <c r="G2153" i="6"/>
  <c r="G2154" i="6"/>
  <c r="G2155" i="6"/>
  <c r="H3" i="6"/>
  <c r="H4" i="6"/>
  <c r="H5" i="6"/>
  <c r="I5" i="6" s="1"/>
  <c r="H6" i="6"/>
  <c r="H7" i="6"/>
  <c r="I7" i="6" s="1"/>
  <c r="H8" i="6"/>
  <c r="I8" i="6" s="1"/>
  <c r="H9" i="6"/>
  <c r="H10" i="6"/>
  <c r="I10" i="6" s="1"/>
  <c r="H11" i="6"/>
  <c r="H12" i="6"/>
  <c r="H13" i="6"/>
  <c r="H14" i="6"/>
  <c r="H15" i="6"/>
  <c r="I15" i="6" s="1"/>
  <c r="H16" i="6"/>
  <c r="I16" i="6" s="1"/>
  <c r="H17" i="6"/>
  <c r="H18" i="6"/>
  <c r="H19" i="6"/>
  <c r="H20" i="6"/>
  <c r="H21" i="6"/>
  <c r="H22" i="6"/>
  <c r="H23" i="6"/>
  <c r="H24" i="6"/>
  <c r="I24" i="6" s="1"/>
  <c r="H25" i="6"/>
  <c r="H26" i="6"/>
  <c r="I26" i="6" s="1"/>
  <c r="H27" i="6"/>
  <c r="H28" i="6"/>
  <c r="H29" i="6"/>
  <c r="H30" i="6"/>
  <c r="H31" i="6"/>
  <c r="I31" i="6" s="1"/>
  <c r="H32" i="6"/>
  <c r="I32" i="6" s="1"/>
  <c r="H33" i="6"/>
  <c r="H34" i="6"/>
  <c r="I34" i="6" s="1"/>
  <c r="H35" i="6"/>
  <c r="H36" i="6"/>
  <c r="H37" i="6"/>
  <c r="I37" i="6" s="1"/>
  <c r="H38" i="6"/>
  <c r="I38" i="6" s="1"/>
  <c r="H39" i="6"/>
  <c r="I39" i="6"/>
  <c r="H40" i="6"/>
  <c r="H41" i="6"/>
  <c r="H42" i="6"/>
  <c r="H43" i="6"/>
  <c r="H44" i="6"/>
  <c r="I44" i="6" s="1"/>
  <c r="H45" i="6"/>
  <c r="I45" i="6" s="1"/>
  <c r="H46" i="6"/>
  <c r="H47" i="6"/>
  <c r="I47" i="6" s="1"/>
  <c r="H48" i="6"/>
  <c r="H49" i="6"/>
  <c r="H50" i="6"/>
  <c r="H51" i="6"/>
  <c r="H52" i="6"/>
  <c r="I52" i="6" s="1"/>
  <c r="H53" i="6"/>
  <c r="H54" i="6"/>
  <c r="H55" i="6"/>
  <c r="H56" i="6"/>
  <c r="H57" i="6"/>
  <c r="H58" i="6"/>
  <c r="H59" i="6"/>
  <c r="H60" i="6"/>
  <c r="I60" i="6" s="1"/>
  <c r="H61" i="6"/>
  <c r="H62" i="6"/>
  <c r="H63" i="6"/>
  <c r="H64" i="6"/>
  <c r="H65" i="6"/>
  <c r="H66" i="6"/>
  <c r="H67" i="6"/>
  <c r="H68" i="6"/>
  <c r="I68" i="6" s="1"/>
  <c r="H69" i="6"/>
  <c r="I69" i="6" s="1"/>
  <c r="H70" i="6"/>
  <c r="I70" i="6" s="1"/>
  <c r="H71" i="6"/>
  <c r="I71" i="6" s="1"/>
  <c r="H72" i="6"/>
  <c r="H73" i="6"/>
  <c r="H74" i="6"/>
  <c r="H75" i="6"/>
  <c r="H76" i="6"/>
  <c r="I76" i="6" s="1"/>
  <c r="H77" i="6"/>
  <c r="H78" i="6"/>
  <c r="H79" i="6"/>
  <c r="I79" i="6" s="1"/>
  <c r="H80" i="6"/>
  <c r="H81" i="6"/>
  <c r="H82" i="6"/>
  <c r="I82" i="6" s="1"/>
  <c r="H83" i="6"/>
  <c r="H84" i="6"/>
  <c r="I84" i="6" s="1"/>
  <c r="H85" i="6"/>
  <c r="H86" i="6"/>
  <c r="H87" i="6"/>
  <c r="I87" i="6" s="1"/>
  <c r="H88" i="6"/>
  <c r="H89" i="6"/>
  <c r="H90" i="6"/>
  <c r="H91" i="6"/>
  <c r="H92" i="6"/>
  <c r="I92" i="6" s="1"/>
  <c r="H93" i="6"/>
  <c r="H94" i="6"/>
  <c r="H95" i="6"/>
  <c r="I95" i="6" s="1"/>
  <c r="H96" i="6"/>
  <c r="H97" i="6"/>
  <c r="H98" i="6"/>
  <c r="H99" i="6"/>
  <c r="H100" i="6"/>
  <c r="I100" i="6" s="1"/>
  <c r="H101" i="6"/>
  <c r="H102" i="6"/>
  <c r="H103" i="6"/>
  <c r="I103" i="6" s="1"/>
  <c r="H104" i="6"/>
  <c r="H105" i="6"/>
  <c r="H106" i="6"/>
  <c r="H107" i="6"/>
  <c r="H108" i="6"/>
  <c r="H109" i="6"/>
  <c r="H110" i="6"/>
  <c r="H111" i="6"/>
  <c r="I111" i="6" s="1"/>
  <c r="H112" i="6"/>
  <c r="H113" i="6"/>
  <c r="H114" i="6"/>
  <c r="H115" i="6"/>
  <c r="H116" i="6"/>
  <c r="I116" i="6" s="1"/>
  <c r="H117" i="6"/>
  <c r="I117" i="6"/>
  <c r="H118" i="6"/>
  <c r="I118" i="6" s="1"/>
  <c r="H119" i="6"/>
  <c r="I119" i="6" s="1"/>
  <c r="H120" i="6"/>
  <c r="H121" i="6"/>
  <c r="H122" i="6"/>
  <c r="H123" i="6"/>
  <c r="H124" i="6"/>
  <c r="H125" i="6"/>
  <c r="H126" i="6"/>
  <c r="H127" i="6"/>
  <c r="I127" i="6" s="1"/>
  <c r="H128" i="6"/>
  <c r="H129" i="6"/>
  <c r="I129" i="6" s="1"/>
  <c r="H130" i="6"/>
  <c r="H131" i="6"/>
  <c r="H132" i="6"/>
  <c r="H133" i="6"/>
  <c r="H134" i="6"/>
  <c r="H135" i="6"/>
  <c r="H136" i="6"/>
  <c r="H137" i="6"/>
  <c r="H138" i="6"/>
  <c r="H139" i="6"/>
  <c r="H140" i="6"/>
  <c r="H141" i="6"/>
  <c r="H142" i="6"/>
  <c r="H143" i="6"/>
  <c r="H144" i="6"/>
  <c r="H145" i="6"/>
  <c r="H146" i="6"/>
  <c r="H147" i="6"/>
  <c r="H148" i="6"/>
  <c r="H149" i="6"/>
  <c r="H150" i="6"/>
  <c r="H151" i="6"/>
  <c r="H152" i="6"/>
  <c r="H153" i="6"/>
  <c r="H154" i="6"/>
  <c r="H155" i="6"/>
  <c r="H156" i="6"/>
  <c r="I156" i="6" s="1"/>
  <c r="H157" i="6"/>
  <c r="H158" i="6"/>
  <c r="H159" i="6"/>
  <c r="H160" i="6"/>
  <c r="H161" i="6"/>
  <c r="I161" i="6" s="1"/>
  <c r="H162" i="6"/>
  <c r="H163" i="6"/>
  <c r="H164" i="6"/>
  <c r="H165" i="6"/>
  <c r="H166" i="6"/>
  <c r="I166" i="6" s="1"/>
  <c r="H167" i="6"/>
  <c r="H168" i="6"/>
  <c r="H169" i="6"/>
  <c r="H170" i="6"/>
  <c r="H171" i="6"/>
  <c r="H172" i="6"/>
  <c r="H173" i="6"/>
  <c r="H174" i="6"/>
  <c r="H175" i="6"/>
  <c r="H176" i="6"/>
  <c r="I176" i="6" s="1"/>
  <c r="H177" i="6"/>
  <c r="H178" i="6"/>
  <c r="H179" i="6"/>
  <c r="H180" i="6"/>
  <c r="H181" i="6"/>
  <c r="I181" i="6" s="1"/>
  <c r="H182" i="6"/>
  <c r="H183" i="6"/>
  <c r="H184" i="6"/>
  <c r="H185" i="6"/>
  <c r="H186" i="6"/>
  <c r="H187" i="6"/>
  <c r="H188" i="6"/>
  <c r="H189" i="6"/>
  <c r="H190" i="6"/>
  <c r="H191" i="6"/>
  <c r="H192" i="6"/>
  <c r="H193" i="6"/>
  <c r="H194" i="6"/>
  <c r="I194" i="6" s="1"/>
  <c r="H195" i="6"/>
  <c r="H196" i="6"/>
  <c r="H197" i="6"/>
  <c r="H198" i="6"/>
  <c r="H199" i="6"/>
  <c r="H200" i="6"/>
  <c r="H201" i="6"/>
  <c r="H202" i="6"/>
  <c r="H203" i="6"/>
  <c r="H204" i="6"/>
  <c r="H205" i="6"/>
  <c r="H206" i="6"/>
  <c r="H207" i="6"/>
  <c r="H208" i="6"/>
  <c r="H209" i="6"/>
  <c r="H210" i="6"/>
  <c r="H211" i="6"/>
  <c r="H212" i="6"/>
  <c r="H213" i="6"/>
  <c r="H214" i="6"/>
  <c r="H215" i="6"/>
  <c r="H216" i="6"/>
  <c r="H217" i="6"/>
  <c r="H218" i="6"/>
  <c r="H219" i="6"/>
  <c r="H220" i="6"/>
  <c r="H221" i="6"/>
  <c r="H222" i="6"/>
  <c r="H223" i="6"/>
  <c r="H224" i="6"/>
  <c r="H225" i="6"/>
  <c r="H226" i="6"/>
  <c r="I226" i="6" s="1"/>
  <c r="H227" i="6"/>
  <c r="H228" i="6"/>
  <c r="H229" i="6"/>
  <c r="I229" i="6" s="1"/>
  <c r="H230" i="6"/>
  <c r="I230" i="6" s="1"/>
  <c r="H231" i="6"/>
  <c r="I231" i="6" s="1"/>
  <c r="H232" i="6"/>
  <c r="I232" i="6" s="1"/>
  <c r="H233" i="6"/>
  <c r="H234" i="6"/>
  <c r="H235" i="6"/>
  <c r="H236" i="6"/>
  <c r="H237" i="6"/>
  <c r="H238" i="6"/>
  <c r="H239" i="6"/>
  <c r="H240" i="6"/>
  <c r="H241" i="6"/>
  <c r="H242" i="6"/>
  <c r="H243" i="6"/>
  <c r="H244" i="6"/>
  <c r="H245" i="6"/>
  <c r="H246" i="6"/>
  <c r="H247" i="6"/>
  <c r="H248" i="6"/>
  <c r="I248" i="6" s="1"/>
  <c r="H249" i="6"/>
  <c r="H250" i="6"/>
  <c r="H251" i="6"/>
  <c r="H252" i="6"/>
  <c r="H253" i="6"/>
  <c r="H254" i="6"/>
  <c r="I254" i="6" s="1"/>
  <c r="H255" i="6"/>
  <c r="I255" i="6" s="1"/>
  <c r="H256" i="6"/>
  <c r="I256" i="6" s="1"/>
  <c r="H257" i="6"/>
  <c r="H258" i="6"/>
  <c r="H259" i="6"/>
  <c r="H260" i="6"/>
  <c r="H261" i="6"/>
  <c r="I261" i="6"/>
  <c r="H262" i="6"/>
  <c r="H263" i="6"/>
  <c r="I263" i="6" s="1"/>
  <c r="H264" i="6"/>
  <c r="H265" i="6"/>
  <c r="H266" i="6"/>
  <c r="H267" i="6"/>
  <c r="H268" i="6"/>
  <c r="H269" i="6"/>
  <c r="H270" i="6"/>
  <c r="H271" i="6"/>
  <c r="I271" i="6" s="1"/>
  <c r="H272" i="6"/>
  <c r="H273" i="6"/>
  <c r="I273" i="6" s="1"/>
  <c r="H274" i="6"/>
  <c r="H275" i="6"/>
  <c r="H276" i="6"/>
  <c r="H277" i="6"/>
  <c r="I277" i="6" s="1"/>
  <c r="H278" i="6"/>
  <c r="I278" i="6" s="1"/>
  <c r="H279" i="6"/>
  <c r="H280" i="6"/>
  <c r="H281" i="6"/>
  <c r="H282" i="6"/>
  <c r="H283" i="6"/>
  <c r="H284" i="6"/>
  <c r="H285" i="6"/>
  <c r="H286" i="6"/>
  <c r="H287" i="6"/>
  <c r="H288" i="6"/>
  <c r="H289" i="6"/>
  <c r="H290" i="6"/>
  <c r="H291" i="6"/>
  <c r="H292" i="6"/>
  <c r="H293" i="6"/>
  <c r="H294" i="6"/>
  <c r="I294" i="6" s="1"/>
  <c r="H295" i="6"/>
  <c r="H296" i="6"/>
  <c r="H297" i="6"/>
  <c r="H298" i="6"/>
  <c r="H299" i="6"/>
  <c r="H300" i="6"/>
  <c r="I300" i="6" s="1"/>
  <c r="H301" i="6"/>
  <c r="H302" i="6"/>
  <c r="H303" i="6"/>
  <c r="H304" i="6"/>
  <c r="I304" i="6" s="1"/>
  <c r="H305" i="6"/>
  <c r="H306" i="6"/>
  <c r="H307" i="6"/>
  <c r="H308" i="6"/>
  <c r="I308" i="6" s="1"/>
  <c r="H309" i="6"/>
  <c r="I309" i="6" s="1"/>
  <c r="H310" i="6"/>
  <c r="I310" i="6" s="1"/>
  <c r="H311" i="6"/>
  <c r="I311" i="6" s="1"/>
  <c r="H312" i="6"/>
  <c r="H313" i="6"/>
  <c r="H314" i="6"/>
  <c r="H315" i="6"/>
  <c r="H316" i="6"/>
  <c r="H317" i="6"/>
  <c r="H318" i="6"/>
  <c r="H319" i="6"/>
  <c r="H320" i="6"/>
  <c r="H321" i="6"/>
  <c r="H322" i="6"/>
  <c r="H323" i="6"/>
  <c r="H324" i="6"/>
  <c r="H325" i="6"/>
  <c r="H326" i="6"/>
  <c r="H327" i="6"/>
  <c r="H328" i="6"/>
  <c r="H329" i="6"/>
  <c r="H330" i="6"/>
  <c r="I330" i="6" s="1"/>
  <c r="H331" i="6"/>
  <c r="H332" i="6"/>
  <c r="H333" i="6"/>
  <c r="H334" i="6"/>
  <c r="H335" i="6"/>
  <c r="H336" i="6"/>
  <c r="H337" i="6"/>
  <c r="I337" i="6" s="1"/>
  <c r="H338" i="6"/>
  <c r="H339" i="6"/>
  <c r="I339" i="6" s="1"/>
  <c r="H340" i="6"/>
  <c r="H341" i="6"/>
  <c r="I341" i="6" s="1"/>
  <c r="H342" i="6"/>
  <c r="H343" i="6"/>
  <c r="H344" i="6"/>
  <c r="H345" i="6"/>
  <c r="H346" i="6"/>
  <c r="H347" i="6"/>
  <c r="H348" i="6"/>
  <c r="H349" i="6"/>
  <c r="H350" i="6"/>
  <c r="H351" i="6"/>
  <c r="H352" i="6"/>
  <c r="H353" i="6"/>
  <c r="H354" i="6"/>
  <c r="H355" i="6"/>
  <c r="H356" i="6"/>
  <c r="H357" i="6"/>
  <c r="H358" i="6"/>
  <c r="H359" i="6"/>
  <c r="H360" i="6"/>
  <c r="H361" i="6"/>
  <c r="H362" i="6"/>
  <c r="H363" i="6"/>
  <c r="H364" i="6"/>
  <c r="H365" i="6"/>
  <c r="H366" i="6"/>
  <c r="H367" i="6"/>
  <c r="H368" i="6"/>
  <c r="I368" i="6" s="1"/>
  <c r="H369" i="6"/>
  <c r="H370" i="6"/>
  <c r="H371" i="6"/>
  <c r="H372" i="6"/>
  <c r="H373" i="6"/>
  <c r="H374" i="6"/>
  <c r="H375" i="6"/>
  <c r="H376" i="6"/>
  <c r="H377" i="6"/>
  <c r="H378" i="6"/>
  <c r="H379" i="6"/>
  <c r="H380" i="6"/>
  <c r="H381" i="6"/>
  <c r="H382" i="6"/>
  <c r="H383" i="6"/>
  <c r="H384" i="6"/>
  <c r="H385" i="6"/>
  <c r="H386" i="6"/>
  <c r="H387" i="6"/>
  <c r="H388" i="6"/>
  <c r="H389" i="6"/>
  <c r="I389" i="6" s="1"/>
  <c r="H390" i="6"/>
  <c r="I390" i="6"/>
  <c r="H391" i="6"/>
  <c r="I391" i="6" s="1"/>
  <c r="H392" i="6"/>
  <c r="H393" i="6"/>
  <c r="H394" i="6"/>
  <c r="H395" i="6"/>
  <c r="H396" i="6"/>
  <c r="H397" i="6"/>
  <c r="H398" i="6"/>
  <c r="H399" i="6"/>
  <c r="H400" i="6"/>
  <c r="H401" i="6"/>
  <c r="H402" i="6"/>
  <c r="H403" i="6"/>
  <c r="H404" i="6"/>
  <c r="H405" i="6"/>
  <c r="I405" i="6" s="1"/>
  <c r="H406" i="6"/>
  <c r="H407" i="6"/>
  <c r="H408" i="6"/>
  <c r="H409" i="6"/>
  <c r="H410" i="6"/>
  <c r="H411" i="6"/>
  <c r="H412" i="6"/>
  <c r="H413" i="6"/>
  <c r="I413" i="6" s="1"/>
  <c r="H414" i="6"/>
  <c r="H415" i="6"/>
  <c r="H416" i="6"/>
  <c r="H417" i="6"/>
  <c r="H418" i="6"/>
  <c r="H419" i="6"/>
  <c r="H420" i="6"/>
  <c r="H421" i="6"/>
  <c r="I421" i="6" s="1"/>
  <c r="H422" i="6"/>
  <c r="I422" i="6" s="1"/>
  <c r="H423" i="6"/>
  <c r="I423" i="6" s="1"/>
  <c r="H424" i="6"/>
  <c r="H425" i="6"/>
  <c r="H426" i="6"/>
  <c r="H427" i="6"/>
  <c r="I427" i="6" s="1"/>
  <c r="H428" i="6"/>
  <c r="H429" i="6"/>
  <c r="H430" i="6"/>
  <c r="H431" i="6"/>
  <c r="H432" i="6"/>
  <c r="H433" i="6"/>
  <c r="H434" i="6"/>
  <c r="H435" i="6"/>
  <c r="I435" i="6" s="1"/>
  <c r="H436" i="6"/>
  <c r="H437" i="6"/>
  <c r="H438" i="6"/>
  <c r="H439" i="6"/>
  <c r="H440" i="6"/>
  <c r="H441" i="6"/>
  <c r="H442" i="6"/>
  <c r="H443" i="6"/>
  <c r="H444" i="6"/>
  <c r="H445" i="6"/>
  <c r="H446" i="6"/>
  <c r="H447" i="6"/>
  <c r="H448" i="6"/>
  <c r="H449" i="6"/>
  <c r="H450" i="6"/>
  <c r="H451" i="6"/>
  <c r="I451" i="6" s="1"/>
  <c r="H452" i="6"/>
  <c r="H453" i="6"/>
  <c r="H454" i="6"/>
  <c r="H455" i="6"/>
  <c r="H456" i="6"/>
  <c r="H457" i="6"/>
  <c r="H458" i="6"/>
  <c r="H459" i="6"/>
  <c r="H460" i="6"/>
  <c r="H461" i="6"/>
  <c r="H462" i="6"/>
  <c r="H463" i="6"/>
  <c r="H464" i="6"/>
  <c r="I464" i="6" s="1"/>
  <c r="H465" i="6"/>
  <c r="H466" i="6"/>
  <c r="H467" i="6"/>
  <c r="I467" i="6" s="1"/>
  <c r="H468" i="6"/>
  <c r="I468" i="6" s="1"/>
  <c r="H469" i="6"/>
  <c r="I469" i="6" s="1"/>
  <c r="H470" i="6"/>
  <c r="H471" i="6"/>
  <c r="H472" i="6"/>
  <c r="H473" i="6"/>
  <c r="H474" i="6"/>
  <c r="H475" i="6"/>
  <c r="H476" i="6"/>
  <c r="H477" i="6"/>
  <c r="H478" i="6"/>
  <c r="H479" i="6"/>
  <c r="H480" i="6"/>
  <c r="H481" i="6"/>
  <c r="H482" i="6"/>
  <c r="H483" i="6"/>
  <c r="I483" i="6" s="1"/>
  <c r="H484" i="6"/>
  <c r="H485" i="6"/>
  <c r="I485" i="6" s="1"/>
  <c r="H486" i="6"/>
  <c r="I486" i="6" s="1"/>
  <c r="H487" i="6"/>
  <c r="H488" i="6"/>
  <c r="H489" i="6"/>
  <c r="I489" i="6" s="1"/>
  <c r="H490" i="6"/>
  <c r="H491" i="6"/>
  <c r="H492" i="6"/>
  <c r="H493" i="6"/>
  <c r="H494" i="6"/>
  <c r="H495" i="6"/>
  <c r="H496" i="6"/>
  <c r="H497" i="6"/>
  <c r="I497" i="6" s="1"/>
  <c r="H498" i="6"/>
  <c r="H499" i="6"/>
  <c r="H500" i="6"/>
  <c r="H501" i="6"/>
  <c r="H502" i="6"/>
  <c r="H503" i="6"/>
  <c r="H504" i="6"/>
  <c r="H505" i="6"/>
  <c r="I505" i="6" s="1"/>
  <c r="H506" i="6"/>
  <c r="H507" i="6"/>
  <c r="H508" i="6"/>
  <c r="H509" i="6"/>
  <c r="H510" i="6"/>
  <c r="H511" i="6"/>
  <c r="H512" i="6"/>
  <c r="H513" i="6"/>
  <c r="I513" i="6" s="1"/>
  <c r="H514" i="6"/>
  <c r="H515" i="6"/>
  <c r="H516" i="6"/>
  <c r="H517" i="6"/>
  <c r="I517" i="6" s="1"/>
  <c r="H518" i="6"/>
  <c r="H519" i="6"/>
  <c r="H520" i="6"/>
  <c r="H521" i="6"/>
  <c r="H522" i="6"/>
  <c r="H523" i="6"/>
  <c r="H524" i="6"/>
  <c r="H525" i="6"/>
  <c r="H526" i="6"/>
  <c r="H527" i="6"/>
  <c r="H528" i="6"/>
  <c r="I528" i="6" s="1"/>
  <c r="H529" i="6"/>
  <c r="I529" i="6" s="1"/>
  <c r="H530" i="6"/>
  <c r="H531" i="6"/>
  <c r="H532" i="6"/>
  <c r="H533" i="6"/>
  <c r="I533" i="6"/>
  <c r="H534" i="6"/>
  <c r="H535" i="6"/>
  <c r="H536" i="6"/>
  <c r="I536" i="6" s="1"/>
  <c r="H537" i="6"/>
  <c r="H538" i="6"/>
  <c r="H539" i="6"/>
  <c r="H540" i="6"/>
  <c r="H541" i="6"/>
  <c r="H542" i="6"/>
  <c r="H543" i="6"/>
  <c r="I543" i="6" s="1"/>
  <c r="H544" i="6"/>
  <c r="I544" i="6" s="1"/>
  <c r="H545" i="6"/>
  <c r="H546" i="6"/>
  <c r="H547" i="6"/>
  <c r="H548" i="6"/>
  <c r="H549" i="6"/>
  <c r="H550" i="6"/>
  <c r="H551" i="6"/>
  <c r="I551" i="6" s="1"/>
  <c r="H552" i="6"/>
  <c r="I552" i="6" s="1"/>
  <c r="H553" i="6"/>
  <c r="H554" i="6"/>
  <c r="H555" i="6"/>
  <c r="H556" i="6"/>
  <c r="H557" i="6"/>
  <c r="H558" i="6"/>
  <c r="H559" i="6"/>
  <c r="I559" i="6" s="1"/>
  <c r="H560" i="6"/>
  <c r="I560" i="6" s="1"/>
  <c r="H561" i="6"/>
  <c r="H562" i="6"/>
  <c r="I562" i="6" s="1"/>
  <c r="H563" i="6"/>
  <c r="H564" i="6"/>
  <c r="H565" i="6"/>
  <c r="I565" i="6" s="1"/>
  <c r="H566" i="6"/>
  <c r="H567" i="6"/>
  <c r="I567" i="6" s="1"/>
  <c r="H568" i="6"/>
  <c r="I568" i="6" s="1"/>
  <c r="H569" i="6"/>
  <c r="H570" i="6"/>
  <c r="H571" i="6"/>
  <c r="H572" i="6"/>
  <c r="H573" i="6"/>
  <c r="H574" i="6"/>
  <c r="H575" i="6"/>
  <c r="I575" i="6" s="1"/>
  <c r="H576" i="6"/>
  <c r="I576" i="6" s="1"/>
  <c r="H577" i="6"/>
  <c r="H578" i="6"/>
  <c r="H579" i="6"/>
  <c r="H580" i="6"/>
  <c r="H581" i="6"/>
  <c r="I581" i="6" s="1"/>
  <c r="H582" i="6"/>
  <c r="I582" i="6" s="1"/>
  <c r="H583" i="6"/>
  <c r="I583" i="6" s="1"/>
  <c r="H584" i="6"/>
  <c r="H585" i="6"/>
  <c r="I585" i="6" s="1"/>
  <c r="H586" i="6"/>
  <c r="H587" i="6"/>
  <c r="H588" i="6"/>
  <c r="H589" i="6"/>
  <c r="H590" i="6"/>
  <c r="I590" i="6" s="1"/>
  <c r="H591" i="6"/>
  <c r="H592" i="6"/>
  <c r="H593" i="6"/>
  <c r="I593" i="6" s="1"/>
  <c r="H594" i="6"/>
  <c r="H595" i="6"/>
  <c r="H596" i="6"/>
  <c r="H597" i="6"/>
  <c r="H598" i="6"/>
  <c r="I598" i="6" s="1"/>
  <c r="H599" i="6"/>
  <c r="I599" i="6" s="1"/>
  <c r="H600" i="6"/>
  <c r="H601" i="6"/>
  <c r="I601" i="6" s="1"/>
  <c r="H602" i="6"/>
  <c r="H603" i="6"/>
  <c r="H604" i="6"/>
  <c r="H605" i="6"/>
  <c r="H606" i="6"/>
  <c r="H607" i="6"/>
  <c r="H608" i="6"/>
  <c r="H609" i="6"/>
  <c r="H610" i="6"/>
  <c r="H611" i="6"/>
  <c r="H612" i="6"/>
  <c r="H613" i="6"/>
  <c r="H614" i="6"/>
  <c r="I614" i="6" s="1"/>
  <c r="H615" i="6"/>
  <c r="H616" i="6"/>
  <c r="H617" i="6"/>
  <c r="H618" i="6"/>
  <c r="H619" i="6"/>
  <c r="H620" i="6"/>
  <c r="H621" i="6"/>
  <c r="H622" i="6"/>
  <c r="I622" i="6" s="1"/>
  <c r="H623" i="6"/>
  <c r="H624" i="6"/>
  <c r="I624" i="6" s="1"/>
  <c r="H625" i="6"/>
  <c r="I625" i="6" s="1"/>
  <c r="H626" i="6"/>
  <c r="H627" i="6"/>
  <c r="H628" i="6"/>
  <c r="H629" i="6"/>
  <c r="H630" i="6"/>
  <c r="H631" i="6"/>
  <c r="H632" i="6"/>
  <c r="H633" i="6"/>
  <c r="H634" i="6"/>
  <c r="H635" i="6"/>
  <c r="H636" i="6"/>
  <c r="H637" i="6"/>
  <c r="H638" i="6"/>
  <c r="I638" i="6" s="1"/>
  <c r="H639" i="6"/>
  <c r="H640" i="6"/>
  <c r="H641" i="6"/>
  <c r="H642" i="6"/>
  <c r="H643" i="6"/>
  <c r="H644" i="6"/>
  <c r="H645" i="6"/>
  <c r="H646" i="6"/>
  <c r="H647" i="6"/>
  <c r="H648" i="6"/>
  <c r="H649" i="6"/>
  <c r="H650" i="6"/>
  <c r="H651" i="6"/>
  <c r="H652" i="6"/>
  <c r="H653" i="6"/>
  <c r="H654" i="6"/>
  <c r="H655" i="6"/>
  <c r="H656" i="6"/>
  <c r="H657" i="6"/>
  <c r="H658" i="6"/>
  <c r="H659" i="6"/>
  <c r="H660" i="6"/>
  <c r="I660" i="6" s="1"/>
  <c r="H661" i="6"/>
  <c r="I661" i="6"/>
  <c r="H662" i="6"/>
  <c r="I662" i="6"/>
  <c r="H663" i="6"/>
  <c r="I663" i="6" s="1"/>
  <c r="H664" i="6"/>
  <c r="H665" i="6"/>
  <c r="H666" i="6"/>
  <c r="H667" i="6"/>
  <c r="I667" i="6" s="1"/>
  <c r="H668" i="6"/>
  <c r="H669" i="6"/>
  <c r="H670" i="6"/>
  <c r="H671" i="6"/>
  <c r="H672" i="6"/>
  <c r="H673" i="6"/>
  <c r="H674" i="6"/>
  <c r="H675" i="6"/>
  <c r="H676" i="6"/>
  <c r="H677" i="6"/>
  <c r="H678" i="6"/>
  <c r="H679" i="6"/>
  <c r="H680" i="6"/>
  <c r="H681" i="6"/>
  <c r="H682" i="6"/>
  <c r="H683" i="6"/>
  <c r="I683" i="6" s="1"/>
  <c r="H684" i="6"/>
  <c r="H685" i="6"/>
  <c r="H686" i="6"/>
  <c r="H687" i="6"/>
  <c r="I687" i="6" s="1"/>
  <c r="H688" i="6"/>
  <c r="H689" i="6"/>
  <c r="I689" i="6" s="1"/>
  <c r="H690" i="6"/>
  <c r="H691" i="6"/>
  <c r="I691" i="6" s="1"/>
  <c r="H692" i="6"/>
  <c r="H693" i="6"/>
  <c r="H694" i="6"/>
  <c r="H695" i="6"/>
  <c r="H696" i="6"/>
  <c r="H697" i="6"/>
  <c r="H698" i="6"/>
  <c r="H699" i="6"/>
  <c r="I699" i="6" s="1"/>
  <c r="H700" i="6"/>
  <c r="H701" i="6"/>
  <c r="H702" i="6"/>
  <c r="H703" i="6"/>
  <c r="I703" i="6" s="1"/>
  <c r="H704" i="6"/>
  <c r="H705" i="6"/>
  <c r="H706" i="6"/>
  <c r="H707" i="6"/>
  <c r="H708" i="6"/>
  <c r="H709" i="6"/>
  <c r="I709" i="6" s="1"/>
  <c r="H710" i="6"/>
  <c r="I710" i="6" s="1"/>
  <c r="H711" i="6"/>
  <c r="I711" i="6" s="1"/>
  <c r="H712" i="6"/>
  <c r="H713" i="6"/>
  <c r="H714" i="6"/>
  <c r="H715" i="6"/>
  <c r="I715" i="6" s="1"/>
  <c r="H716" i="6"/>
  <c r="I716" i="6" s="1"/>
  <c r="H717" i="6"/>
  <c r="H718" i="6"/>
  <c r="H719" i="6"/>
  <c r="H720" i="6"/>
  <c r="H721" i="6"/>
  <c r="H722" i="6"/>
  <c r="H723" i="6"/>
  <c r="H724" i="6"/>
  <c r="H725" i="6"/>
  <c r="H726" i="6"/>
  <c r="I726" i="6" s="1"/>
  <c r="H727" i="6"/>
  <c r="H728" i="6"/>
  <c r="H729" i="6"/>
  <c r="H730" i="6"/>
  <c r="H731" i="6"/>
  <c r="I731" i="6" s="1"/>
  <c r="H732" i="6"/>
  <c r="H733" i="6"/>
  <c r="H734" i="6"/>
  <c r="H735" i="6"/>
  <c r="I735" i="6" s="1"/>
  <c r="H736" i="6"/>
  <c r="H737" i="6"/>
  <c r="H738" i="6"/>
  <c r="H739" i="6"/>
  <c r="I739" i="6" s="1"/>
  <c r="H740" i="6"/>
  <c r="H741" i="6"/>
  <c r="I741" i="6"/>
  <c r="H742" i="6"/>
  <c r="I742" i="6" s="1"/>
  <c r="H743" i="6"/>
  <c r="H744" i="6"/>
  <c r="H745" i="6"/>
  <c r="I745" i="6" s="1"/>
  <c r="H746" i="6"/>
  <c r="H747" i="6"/>
  <c r="H748" i="6"/>
  <c r="H749" i="6"/>
  <c r="I749" i="6" s="1"/>
  <c r="H750" i="6"/>
  <c r="I750" i="6" s="1"/>
  <c r="H751" i="6"/>
  <c r="H752" i="6"/>
  <c r="I752" i="6" s="1"/>
  <c r="H753" i="6"/>
  <c r="I753" i="6" s="1"/>
  <c r="H754" i="6"/>
  <c r="H755" i="6"/>
  <c r="H756" i="6"/>
  <c r="I756" i="6" s="1"/>
  <c r="H757" i="6"/>
  <c r="I757" i="6" s="1"/>
  <c r="H758" i="6"/>
  <c r="H759" i="6"/>
  <c r="H760" i="6"/>
  <c r="H761" i="6"/>
  <c r="I761" i="6" s="1"/>
  <c r="H762" i="6"/>
  <c r="H763" i="6"/>
  <c r="H764" i="6"/>
  <c r="H765" i="6"/>
  <c r="I765" i="6" s="1"/>
  <c r="H766" i="6"/>
  <c r="H767" i="6"/>
  <c r="H768" i="6"/>
  <c r="H769" i="6"/>
  <c r="I769" i="6" s="1"/>
  <c r="H770" i="6"/>
  <c r="H771" i="6"/>
  <c r="H772" i="6"/>
  <c r="I772" i="6" s="1"/>
  <c r="H773" i="6"/>
  <c r="I773" i="6" s="1"/>
  <c r="H774" i="6"/>
  <c r="H775" i="6"/>
  <c r="H776" i="6"/>
  <c r="H777" i="6"/>
  <c r="I777" i="6" s="1"/>
  <c r="H778" i="6"/>
  <c r="H779" i="6"/>
  <c r="H780" i="6"/>
  <c r="I780" i="6" s="1"/>
  <c r="H781" i="6"/>
  <c r="I781" i="6" s="1"/>
  <c r="H782" i="6"/>
  <c r="H783" i="6"/>
  <c r="H784" i="6"/>
  <c r="H785" i="6"/>
  <c r="I785" i="6" s="1"/>
  <c r="H786" i="6"/>
  <c r="H787" i="6"/>
  <c r="H788" i="6"/>
  <c r="I788" i="6" s="1"/>
  <c r="H789" i="6"/>
  <c r="I789" i="6" s="1"/>
  <c r="H790" i="6"/>
  <c r="I790" i="6" s="1"/>
  <c r="H791" i="6"/>
  <c r="I791" i="6" s="1"/>
  <c r="H792" i="6"/>
  <c r="H793" i="6"/>
  <c r="H794" i="6"/>
  <c r="H795" i="6"/>
  <c r="I795" i="6" s="1"/>
  <c r="H796" i="6"/>
  <c r="H797" i="6"/>
  <c r="H798" i="6"/>
  <c r="H799" i="6"/>
  <c r="H800" i="6"/>
  <c r="H801" i="6"/>
  <c r="H802" i="6"/>
  <c r="I802" i="6" s="1"/>
  <c r="H803" i="6"/>
  <c r="I803" i="6" s="1"/>
  <c r="H804" i="6"/>
  <c r="H805" i="6"/>
  <c r="H806" i="6"/>
  <c r="H807" i="6"/>
  <c r="H808" i="6"/>
  <c r="H809" i="6"/>
  <c r="H810" i="6"/>
  <c r="H811" i="6"/>
  <c r="I811" i="6" s="1"/>
  <c r="H812" i="6"/>
  <c r="H813" i="6"/>
  <c r="H814" i="6"/>
  <c r="H815" i="6"/>
  <c r="H816" i="6"/>
  <c r="H817" i="6"/>
  <c r="I817" i="6" s="1"/>
  <c r="H818" i="6"/>
  <c r="H819" i="6"/>
  <c r="I819" i="6" s="1"/>
  <c r="H820" i="6"/>
  <c r="H821" i="6"/>
  <c r="H822" i="6"/>
  <c r="H823" i="6"/>
  <c r="H824" i="6"/>
  <c r="H825" i="6"/>
  <c r="H826" i="6"/>
  <c r="H827" i="6"/>
  <c r="I827" i="6" s="1"/>
  <c r="H828" i="6"/>
  <c r="H829" i="6"/>
  <c r="H830" i="6"/>
  <c r="H831" i="6"/>
  <c r="H832" i="6"/>
  <c r="H833" i="6"/>
  <c r="I833" i="6" s="1"/>
  <c r="H834" i="6"/>
  <c r="I834" i="6" s="1"/>
  <c r="H835" i="6"/>
  <c r="I835" i="6" s="1"/>
  <c r="H836" i="6"/>
  <c r="H837" i="6"/>
  <c r="I837" i="6" s="1"/>
  <c r="H838" i="6"/>
  <c r="H839" i="6"/>
  <c r="H840" i="6"/>
  <c r="H841" i="6"/>
  <c r="H842" i="6"/>
  <c r="I842" i="6" s="1"/>
  <c r="H843" i="6"/>
  <c r="H844" i="6"/>
  <c r="H845" i="6"/>
  <c r="H846" i="6"/>
  <c r="H847" i="6"/>
  <c r="H848" i="6"/>
  <c r="H849" i="6"/>
  <c r="I849" i="6" s="1"/>
  <c r="H850" i="6"/>
  <c r="I850" i="6" s="1"/>
  <c r="H851" i="6"/>
  <c r="H852" i="6"/>
  <c r="H853" i="6"/>
  <c r="H854" i="6"/>
  <c r="H855" i="6"/>
  <c r="H856" i="6"/>
  <c r="H857" i="6"/>
  <c r="H858" i="6"/>
  <c r="I858" i="6" s="1"/>
  <c r="H859" i="6"/>
  <c r="H860" i="6"/>
  <c r="H861" i="6"/>
  <c r="I861" i="6" s="1"/>
  <c r="H862" i="6"/>
  <c r="H863" i="6"/>
  <c r="H864" i="6"/>
  <c r="H865" i="6"/>
  <c r="H866" i="6"/>
  <c r="H867" i="6"/>
  <c r="H868" i="6"/>
  <c r="I868" i="6" s="1"/>
  <c r="H869" i="6"/>
  <c r="H870" i="6"/>
  <c r="H871" i="6"/>
  <c r="H872" i="6"/>
  <c r="H873" i="6"/>
  <c r="H874" i="6"/>
  <c r="H875" i="6"/>
  <c r="H876" i="6"/>
  <c r="I876" i="6" s="1"/>
  <c r="H877" i="6"/>
  <c r="I877" i="6" s="1"/>
  <c r="H878" i="6"/>
  <c r="H879" i="6"/>
  <c r="H880" i="6"/>
  <c r="H881" i="6"/>
  <c r="I881" i="6" s="1"/>
  <c r="H882" i="6"/>
  <c r="I882" i="6" s="1"/>
  <c r="H883" i="6"/>
  <c r="H884" i="6"/>
  <c r="H885" i="6"/>
  <c r="H886" i="6"/>
  <c r="H887" i="6"/>
  <c r="H888" i="6"/>
  <c r="H889" i="6"/>
  <c r="I889" i="6" s="1"/>
  <c r="H890" i="6"/>
  <c r="H891" i="6"/>
  <c r="H892" i="6"/>
  <c r="H893" i="6"/>
  <c r="H894" i="6"/>
  <c r="H895" i="6"/>
  <c r="H896" i="6"/>
  <c r="I896" i="6" s="1"/>
  <c r="H897" i="6"/>
  <c r="I897" i="6" s="1"/>
  <c r="H898" i="6"/>
  <c r="H899" i="6"/>
  <c r="H900" i="6"/>
  <c r="H901" i="6"/>
  <c r="I901" i="6" s="1"/>
  <c r="H902" i="6"/>
  <c r="H903" i="6"/>
  <c r="H904" i="6"/>
  <c r="H905" i="6"/>
  <c r="I905" i="6" s="1"/>
  <c r="H906" i="6"/>
  <c r="I906" i="6" s="1"/>
  <c r="H907" i="6"/>
  <c r="H908" i="6"/>
  <c r="H909" i="6"/>
  <c r="H910" i="6"/>
  <c r="H911" i="6"/>
  <c r="H912" i="6"/>
  <c r="H913" i="6"/>
  <c r="I913" i="6" s="1"/>
  <c r="H914" i="6"/>
  <c r="I914" i="6" s="1"/>
  <c r="H915" i="6"/>
  <c r="H916" i="6"/>
  <c r="I916" i="6" s="1"/>
  <c r="H917" i="6"/>
  <c r="I917" i="6" s="1"/>
  <c r="H918" i="6"/>
  <c r="I918" i="6" s="1"/>
  <c r="H919" i="6"/>
  <c r="H920" i="6"/>
  <c r="H921" i="6"/>
  <c r="I921" i="6" s="1"/>
  <c r="H922" i="6"/>
  <c r="I922" i="6" s="1"/>
  <c r="H923" i="6"/>
  <c r="H924" i="6"/>
  <c r="H925" i="6"/>
  <c r="H926" i="6"/>
  <c r="H927" i="6"/>
  <c r="H928" i="6"/>
  <c r="H929" i="6"/>
  <c r="H930" i="6"/>
  <c r="I930" i="6" s="1"/>
  <c r="H931" i="6"/>
  <c r="H932" i="6"/>
  <c r="H933" i="6"/>
  <c r="I933" i="6" s="1"/>
  <c r="H934" i="6"/>
  <c r="H935" i="6"/>
  <c r="H936" i="6"/>
  <c r="H937" i="6"/>
  <c r="H938" i="6"/>
  <c r="I938" i="6" s="1"/>
  <c r="H939" i="6"/>
  <c r="H940" i="6"/>
  <c r="H941" i="6"/>
  <c r="I941" i="6" s="1"/>
  <c r="H942" i="6"/>
  <c r="H943" i="6"/>
  <c r="H944" i="6"/>
  <c r="H945" i="6"/>
  <c r="H946" i="6"/>
  <c r="H947" i="6"/>
  <c r="H948" i="6"/>
  <c r="H949" i="6"/>
  <c r="H950" i="6"/>
  <c r="I950" i="6" s="1"/>
  <c r="H951" i="6"/>
  <c r="H952" i="6"/>
  <c r="H953" i="6"/>
  <c r="H954" i="6"/>
  <c r="I954" i="6" s="1"/>
  <c r="H955" i="6"/>
  <c r="H956" i="6"/>
  <c r="H957" i="6"/>
  <c r="H958" i="6"/>
  <c r="H959" i="6"/>
  <c r="H960" i="6"/>
  <c r="H961" i="6"/>
  <c r="I961" i="6" s="1"/>
  <c r="H962" i="6"/>
  <c r="I962" i="6" s="1"/>
  <c r="H963" i="6"/>
  <c r="H964" i="6"/>
  <c r="H965" i="6"/>
  <c r="I965" i="6" s="1"/>
  <c r="H966" i="6"/>
  <c r="I966" i="6" s="1"/>
  <c r="H967" i="6"/>
  <c r="I967" i="6" s="1"/>
  <c r="H968" i="6"/>
  <c r="H969" i="6"/>
  <c r="H970" i="6"/>
  <c r="I970" i="6" s="1"/>
  <c r="H971" i="6"/>
  <c r="H972" i="6"/>
  <c r="H973" i="6"/>
  <c r="H974" i="6"/>
  <c r="I974" i="6" s="1"/>
  <c r="H975" i="6"/>
  <c r="H976" i="6"/>
  <c r="H977" i="6"/>
  <c r="I977" i="6" s="1"/>
  <c r="H978" i="6"/>
  <c r="I978" i="6" s="1"/>
  <c r="H979" i="6"/>
  <c r="H980" i="6"/>
  <c r="H981" i="6"/>
  <c r="H982" i="6"/>
  <c r="H983" i="6"/>
  <c r="H984" i="6"/>
  <c r="H985" i="6"/>
  <c r="H986" i="6"/>
  <c r="H987" i="6"/>
  <c r="H988" i="6"/>
  <c r="H989" i="6"/>
  <c r="H990" i="6"/>
  <c r="H991" i="6"/>
  <c r="H992" i="6"/>
  <c r="H993" i="6"/>
  <c r="I993" i="6" s="1"/>
  <c r="H994" i="6"/>
  <c r="I994" i="6" s="1"/>
  <c r="H995" i="6"/>
  <c r="H996" i="6"/>
  <c r="H997" i="6"/>
  <c r="I997" i="6"/>
  <c r="H998" i="6"/>
  <c r="I998" i="6"/>
  <c r="H999" i="6"/>
  <c r="H1000" i="6"/>
  <c r="H1001" i="6"/>
  <c r="H1002" i="6"/>
  <c r="I1002" i="6" s="1"/>
  <c r="H1003" i="6"/>
  <c r="H1004" i="6"/>
  <c r="H1005" i="6"/>
  <c r="H1006" i="6"/>
  <c r="I1006" i="6" s="1"/>
  <c r="H1007" i="6"/>
  <c r="I1007" i="6" s="1"/>
  <c r="H1008" i="6"/>
  <c r="H1009" i="6"/>
  <c r="H1010" i="6"/>
  <c r="H1011" i="6"/>
  <c r="H1012" i="6"/>
  <c r="H1013" i="6"/>
  <c r="H1014" i="6"/>
  <c r="H1015" i="6"/>
  <c r="H1016" i="6"/>
  <c r="I1016" i="6" s="1"/>
  <c r="H1017" i="6"/>
  <c r="I1017" i="6" s="1"/>
  <c r="H1018" i="6"/>
  <c r="I1018" i="6" s="1"/>
  <c r="H1019" i="6"/>
  <c r="H1020" i="6"/>
  <c r="H1021" i="6"/>
  <c r="H1022" i="6"/>
  <c r="H1023" i="6"/>
  <c r="I1023" i="6" s="1"/>
  <c r="H1024" i="6"/>
  <c r="H1025" i="6"/>
  <c r="H1026" i="6"/>
  <c r="H1027" i="6"/>
  <c r="H1028" i="6"/>
  <c r="H1029" i="6"/>
  <c r="H1030" i="6"/>
  <c r="H1031" i="6"/>
  <c r="I1031" i="6" s="1"/>
  <c r="H1032" i="6"/>
  <c r="H1033" i="6"/>
  <c r="H1034" i="6"/>
  <c r="H1035" i="6"/>
  <c r="H1036" i="6"/>
  <c r="H1037" i="6"/>
  <c r="H1038" i="6"/>
  <c r="H1039" i="6"/>
  <c r="H1040" i="6"/>
  <c r="I1040" i="6" s="1"/>
  <c r="H1041" i="6"/>
  <c r="H1042" i="6"/>
  <c r="H1043" i="6"/>
  <c r="H1044" i="6"/>
  <c r="H1045" i="6"/>
  <c r="I1045" i="6"/>
  <c r="H1046" i="6"/>
  <c r="I1046" i="6"/>
  <c r="H1047" i="6"/>
  <c r="H1048" i="6"/>
  <c r="H1049" i="6"/>
  <c r="H1050" i="6"/>
  <c r="H1051" i="6"/>
  <c r="H1052" i="6"/>
  <c r="H1053" i="6"/>
  <c r="I1053" i="6" s="1"/>
  <c r="H1054" i="6"/>
  <c r="I1054" i="6" s="1"/>
  <c r="H1055" i="6"/>
  <c r="H1056" i="6"/>
  <c r="H1057" i="6"/>
  <c r="H1058" i="6"/>
  <c r="I1058" i="6" s="1"/>
  <c r="H1059" i="6"/>
  <c r="H1060" i="6"/>
  <c r="H1061" i="6"/>
  <c r="I1061" i="6" s="1"/>
  <c r="H1062" i="6"/>
  <c r="I1062" i="6" s="1"/>
  <c r="H1063" i="6"/>
  <c r="I1063" i="6" s="1"/>
  <c r="H1064" i="6"/>
  <c r="H1065" i="6"/>
  <c r="H1066" i="6"/>
  <c r="H1067" i="6"/>
  <c r="I1067" i="6" s="1"/>
  <c r="H1068" i="6"/>
  <c r="H1069" i="6"/>
  <c r="I1069" i="6" s="1"/>
  <c r="H1070" i="6"/>
  <c r="I1070" i="6" s="1"/>
  <c r="H1071" i="6"/>
  <c r="H1072" i="6"/>
  <c r="H1073" i="6"/>
  <c r="H1074" i="6"/>
  <c r="H1075" i="6"/>
  <c r="I1075" i="6" s="1"/>
  <c r="H1076" i="6"/>
  <c r="H1077" i="6"/>
  <c r="I1077" i="6" s="1"/>
  <c r="H1078" i="6"/>
  <c r="I1078" i="6" s="1"/>
  <c r="H1079" i="6"/>
  <c r="I1079" i="6" s="1"/>
  <c r="H1080" i="6"/>
  <c r="H1081" i="6"/>
  <c r="H1082" i="6"/>
  <c r="H1083" i="6"/>
  <c r="H1084" i="6"/>
  <c r="H1085" i="6"/>
  <c r="I1085" i="6" s="1"/>
  <c r="H1086" i="6"/>
  <c r="I1086" i="6" s="1"/>
  <c r="H1087" i="6"/>
  <c r="H1088" i="6"/>
  <c r="H1089" i="6"/>
  <c r="H1090" i="6"/>
  <c r="H1091" i="6"/>
  <c r="H1092" i="6"/>
  <c r="H1093" i="6"/>
  <c r="I1093" i="6"/>
  <c r="H1094" i="6"/>
  <c r="H1095" i="6"/>
  <c r="H1096" i="6"/>
  <c r="H1097" i="6"/>
  <c r="H1098" i="6"/>
  <c r="H1099" i="6"/>
  <c r="H1100" i="6"/>
  <c r="I1100" i="6" s="1"/>
  <c r="H1101" i="6"/>
  <c r="I1101" i="6" s="1"/>
  <c r="H1102" i="6"/>
  <c r="H1103" i="6"/>
  <c r="H1104" i="6"/>
  <c r="H1105" i="6"/>
  <c r="H1106" i="6"/>
  <c r="H1107" i="6"/>
  <c r="H1108" i="6"/>
  <c r="H1109" i="6"/>
  <c r="I1109" i="6" s="1"/>
  <c r="H1110" i="6"/>
  <c r="I1110" i="6" s="1"/>
  <c r="H1111" i="6"/>
  <c r="H1112" i="6"/>
  <c r="H1113" i="6"/>
  <c r="H1114" i="6"/>
  <c r="I1114" i="6" s="1"/>
  <c r="H1115" i="6"/>
  <c r="H1116" i="6"/>
  <c r="H1117" i="6"/>
  <c r="H1118" i="6"/>
  <c r="H1119" i="6"/>
  <c r="H1120" i="6"/>
  <c r="H1121" i="6"/>
  <c r="I1121" i="6" s="1"/>
  <c r="H1122" i="6"/>
  <c r="I1122" i="6" s="1"/>
  <c r="H1123" i="6"/>
  <c r="H1124" i="6"/>
  <c r="H1125" i="6"/>
  <c r="I1125" i="6" s="1"/>
  <c r="H1126" i="6"/>
  <c r="H1127" i="6"/>
  <c r="H1128" i="6"/>
  <c r="H1129" i="6"/>
  <c r="I1129" i="6" s="1"/>
  <c r="H1130" i="6"/>
  <c r="H1131" i="6"/>
  <c r="H1132" i="6"/>
  <c r="H1133" i="6"/>
  <c r="I1133" i="6" s="1"/>
  <c r="H1134" i="6"/>
  <c r="I1134" i="6" s="1"/>
  <c r="H1135" i="6"/>
  <c r="H1136" i="6"/>
  <c r="H1137" i="6"/>
  <c r="I1137" i="6" s="1"/>
  <c r="H1138" i="6"/>
  <c r="H1139" i="6"/>
  <c r="H1140" i="6"/>
  <c r="I1140" i="6" s="1"/>
  <c r="H1141" i="6"/>
  <c r="I1141" i="6" s="1"/>
  <c r="H1142" i="6"/>
  <c r="H1143" i="6"/>
  <c r="H1144" i="6"/>
  <c r="H1145" i="6"/>
  <c r="I1145" i="6" s="1"/>
  <c r="H1146" i="6"/>
  <c r="H1147" i="6"/>
  <c r="H1148" i="6"/>
  <c r="I1148" i="6" s="1"/>
  <c r="H1149" i="6"/>
  <c r="I1149" i="6" s="1"/>
  <c r="H1150" i="6"/>
  <c r="H1151" i="6"/>
  <c r="H1152" i="6"/>
  <c r="H1153" i="6"/>
  <c r="I1153" i="6" s="1"/>
  <c r="H1154" i="6"/>
  <c r="H1155" i="6"/>
  <c r="H1156" i="6"/>
  <c r="I1156" i="6" s="1"/>
  <c r="H1157" i="6"/>
  <c r="I1157" i="6" s="1"/>
  <c r="H1158" i="6"/>
  <c r="H1159" i="6"/>
  <c r="I1159" i="6"/>
  <c r="H1160" i="6"/>
  <c r="H1161" i="6"/>
  <c r="H1162" i="6"/>
  <c r="I1162" i="6" s="1"/>
  <c r="H1163" i="6"/>
  <c r="H1164" i="6"/>
  <c r="H1165" i="6"/>
  <c r="H1166" i="6"/>
  <c r="H1167" i="6"/>
  <c r="I1167" i="6" s="1"/>
  <c r="H1168" i="6"/>
  <c r="H1169" i="6"/>
  <c r="H1170" i="6"/>
  <c r="I1170" i="6" s="1"/>
  <c r="H1171" i="6"/>
  <c r="I1171" i="6" s="1"/>
  <c r="H1172" i="6"/>
  <c r="H1173" i="6"/>
  <c r="H1174" i="6"/>
  <c r="H1175" i="6"/>
  <c r="I1175" i="6" s="1"/>
  <c r="H1176" i="6"/>
  <c r="H1177" i="6"/>
  <c r="H1178" i="6"/>
  <c r="I1178" i="6" s="1"/>
  <c r="H1179" i="6"/>
  <c r="I1179" i="6" s="1"/>
  <c r="H1180" i="6"/>
  <c r="H1181" i="6"/>
  <c r="H1182" i="6"/>
  <c r="H1183" i="6"/>
  <c r="I1183" i="6" s="1"/>
  <c r="H1184" i="6"/>
  <c r="I1184" i="6" s="1"/>
  <c r="H1185" i="6"/>
  <c r="H1186" i="6"/>
  <c r="I1186" i="6" s="1"/>
  <c r="H1187" i="6"/>
  <c r="H1188" i="6"/>
  <c r="I1188" i="6" s="1"/>
  <c r="H1189" i="6"/>
  <c r="I1189" i="6" s="1"/>
  <c r="H1190" i="6"/>
  <c r="H1191" i="6"/>
  <c r="H1192" i="6"/>
  <c r="H1193" i="6"/>
  <c r="I1193" i="6" s="1"/>
  <c r="H1194" i="6"/>
  <c r="I1194" i="6" s="1"/>
  <c r="H1195" i="6"/>
  <c r="H1196" i="6"/>
  <c r="H1197" i="6"/>
  <c r="H1198" i="6"/>
  <c r="I1198" i="6" s="1"/>
  <c r="H1199" i="6"/>
  <c r="H1200" i="6"/>
  <c r="H1201" i="6"/>
  <c r="I1201" i="6" s="1"/>
  <c r="H1202" i="6"/>
  <c r="I1202" i="6" s="1"/>
  <c r="H1203" i="6"/>
  <c r="H1204" i="6"/>
  <c r="H1205" i="6"/>
  <c r="H1206" i="6"/>
  <c r="I1206" i="6" s="1"/>
  <c r="H1207" i="6"/>
  <c r="H1208" i="6"/>
  <c r="H1209" i="6"/>
  <c r="I1209" i="6" s="1"/>
  <c r="H1210" i="6"/>
  <c r="I1210" i="6" s="1"/>
  <c r="H1211" i="6"/>
  <c r="H1212" i="6"/>
  <c r="H1213" i="6"/>
  <c r="H1214" i="6"/>
  <c r="I1214" i="6" s="1"/>
  <c r="H1215" i="6"/>
  <c r="H1216" i="6"/>
  <c r="H1217" i="6"/>
  <c r="I1217" i="6" s="1"/>
  <c r="H1218" i="6"/>
  <c r="I1218" i="6" s="1"/>
  <c r="H1219" i="6"/>
  <c r="H1220" i="6"/>
  <c r="H1221" i="6"/>
  <c r="I1221" i="6" s="1"/>
  <c r="H1222" i="6"/>
  <c r="I1222" i="6" s="1"/>
  <c r="H1223" i="6"/>
  <c r="I1223" i="6"/>
  <c r="H1224" i="6"/>
  <c r="I1224" i="6" s="1"/>
  <c r="H1225" i="6"/>
  <c r="H1226" i="6"/>
  <c r="H1227" i="6"/>
  <c r="I1227" i="6" s="1"/>
  <c r="H1228" i="6"/>
  <c r="I1228" i="6" s="1"/>
  <c r="H1229" i="6"/>
  <c r="H1230" i="6"/>
  <c r="H1231" i="6"/>
  <c r="I1231" i="6" s="1"/>
  <c r="H1232" i="6"/>
  <c r="I1232" i="6" s="1"/>
  <c r="H1233" i="6"/>
  <c r="H1234" i="6"/>
  <c r="H1235" i="6"/>
  <c r="H1236" i="6"/>
  <c r="H1237" i="6"/>
  <c r="I1237" i="6"/>
  <c r="H1238" i="6"/>
  <c r="I1238" i="6" s="1"/>
  <c r="H1239" i="6"/>
  <c r="I1239" i="6" s="1"/>
  <c r="H1240" i="6"/>
  <c r="H1241" i="6"/>
  <c r="H1242" i="6"/>
  <c r="H1243" i="6"/>
  <c r="H1244" i="6"/>
  <c r="I1244" i="6" s="1"/>
  <c r="H1245" i="6"/>
  <c r="H1246" i="6"/>
  <c r="H1247" i="6"/>
  <c r="I1247" i="6" s="1"/>
  <c r="H1248" i="6"/>
  <c r="H1249" i="6"/>
  <c r="H1250" i="6"/>
  <c r="H1251" i="6"/>
  <c r="H1252" i="6"/>
  <c r="I1252" i="6" s="1"/>
  <c r="H1253" i="6"/>
  <c r="H1254" i="6"/>
  <c r="H1255" i="6"/>
  <c r="I1255" i="6" s="1"/>
  <c r="H1256" i="6"/>
  <c r="H1257" i="6"/>
  <c r="H1258" i="6"/>
  <c r="H1259" i="6"/>
  <c r="H1260" i="6"/>
  <c r="I1260" i="6" s="1"/>
  <c r="H1261" i="6"/>
  <c r="H1262" i="6"/>
  <c r="I1262" i="6" s="1"/>
  <c r="H1263" i="6"/>
  <c r="H1264" i="6"/>
  <c r="H1265" i="6"/>
  <c r="H1266" i="6"/>
  <c r="H1267" i="6"/>
  <c r="H1268" i="6"/>
  <c r="I1268" i="6" s="1"/>
  <c r="H1269" i="6"/>
  <c r="I1269" i="6" s="1"/>
  <c r="H1270" i="6"/>
  <c r="I1270" i="6"/>
  <c r="H1271" i="6"/>
  <c r="I1271" i="6" s="1"/>
  <c r="H1272" i="6"/>
  <c r="H1273" i="6"/>
  <c r="I1273" i="6" s="1"/>
  <c r="H1274" i="6"/>
  <c r="I1274" i="6" s="1"/>
  <c r="H1275" i="6"/>
  <c r="H1276" i="6"/>
  <c r="H1277" i="6"/>
  <c r="H1278" i="6"/>
  <c r="H1279" i="6"/>
  <c r="H1280" i="6"/>
  <c r="H1281" i="6"/>
  <c r="I1281" i="6" s="1"/>
  <c r="H1282" i="6"/>
  <c r="I1282" i="6" s="1"/>
  <c r="H1283" i="6"/>
  <c r="H1284" i="6"/>
  <c r="H1285" i="6"/>
  <c r="I1285" i="6" s="1"/>
  <c r="H1286" i="6"/>
  <c r="I1286" i="6" s="1"/>
  <c r="H1287" i="6"/>
  <c r="I1287" i="6" s="1"/>
  <c r="H1288" i="6"/>
  <c r="H1289" i="6"/>
  <c r="H1290" i="6"/>
  <c r="I1290" i="6" s="1"/>
  <c r="H1291" i="6"/>
  <c r="H1292" i="6"/>
  <c r="H1293" i="6"/>
  <c r="I1293" i="6" s="1"/>
  <c r="H1294" i="6"/>
  <c r="I1294" i="6" s="1"/>
  <c r="H1295" i="6"/>
  <c r="H1296" i="6"/>
  <c r="H1297" i="6"/>
  <c r="I1297" i="6" s="1"/>
  <c r="H1298" i="6"/>
  <c r="I1298" i="6" s="1"/>
  <c r="H1299" i="6"/>
  <c r="H1300" i="6"/>
  <c r="H1301" i="6"/>
  <c r="I1301" i="6" s="1"/>
  <c r="H1302" i="6"/>
  <c r="I1302" i="6" s="1"/>
  <c r="H1303" i="6"/>
  <c r="I1303" i="6"/>
  <c r="H1304" i="6"/>
  <c r="H1305" i="6"/>
  <c r="H1306" i="6"/>
  <c r="H1307" i="6"/>
  <c r="H1308" i="6"/>
  <c r="I1308" i="6" s="1"/>
  <c r="H1309" i="6"/>
  <c r="I1309" i="6" s="1"/>
  <c r="H1310" i="6"/>
  <c r="H1311" i="6"/>
  <c r="H1312" i="6"/>
  <c r="I1312" i="6" s="1"/>
  <c r="H1313" i="6"/>
  <c r="H1314" i="6"/>
  <c r="I1314" i="6" s="1"/>
  <c r="H1315" i="6"/>
  <c r="H1316" i="6"/>
  <c r="I1316" i="6" s="1"/>
  <c r="H1317" i="6"/>
  <c r="I1317" i="6" s="1"/>
  <c r="H1318" i="6"/>
  <c r="H1319" i="6"/>
  <c r="I1319" i="6" s="1"/>
  <c r="H1320" i="6"/>
  <c r="I1320" i="6" s="1"/>
  <c r="H1321" i="6"/>
  <c r="H1322" i="6"/>
  <c r="H1323" i="6"/>
  <c r="H1324" i="6"/>
  <c r="I1324" i="6" s="1"/>
  <c r="H1325" i="6"/>
  <c r="I1325" i="6" s="1"/>
  <c r="H1326" i="6"/>
  <c r="H1327" i="6"/>
  <c r="I1327" i="6" s="1"/>
  <c r="H1328" i="6"/>
  <c r="I1328" i="6" s="1"/>
  <c r="H1329" i="6"/>
  <c r="H1330" i="6"/>
  <c r="H1331" i="6"/>
  <c r="H1332" i="6"/>
  <c r="H1333" i="6"/>
  <c r="H1334" i="6"/>
  <c r="H1335" i="6"/>
  <c r="I1335" i="6" s="1"/>
  <c r="H1336" i="6"/>
  <c r="I1336" i="6" s="1"/>
  <c r="H1337" i="6"/>
  <c r="H1338" i="6"/>
  <c r="H1339" i="6"/>
  <c r="H1340" i="6"/>
  <c r="I1340" i="6" s="1"/>
  <c r="H1341" i="6"/>
  <c r="H1342" i="6"/>
  <c r="H1343" i="6"/>
  <c r="I1343" i="6" s="1"/>
  <c r="H1344" i="6"/>
  <c r="I1344" i="6" s="1"/>
  <c r="H1345" i="6"/>
  <c r="I1345" i="6" s="1"/>
  <c r="H1346" i="6"/>
  <c r="I1346" i="6" s="1"/>
  <c r="H1347" i="6"/>
  <c r="H1348" i="6"/>
  <c r="I1348" i="6" s="1"/>
  <c r="H1349" i="6"/>
  <c r="I1349" i="6" s="1"/>
  <c r="H1350" i="6"/>
  <c r="I1350" i="6"/>
  <c r="H1351" i="6"/>
  <c r="I1351" i="6" s="1"/>
  <c r="H1352" i="6"/>
  <c r="H1353" i="6"/>
  <c r="I1353" i="6" s="1"/>
  <c r="H1354" i="6"/>
  <c r="H1355" i="6"/>
  <c r="H1356" i="6"/>
  <c r="I1356" i="6" s="1"/>
  <c r="H1357" i="6"/>
  <c r="H1358" i="6"/>
  <c r="I1358" i="6" s="1"/>
  <c r="H1359" i="6"/>
  <c r="I1359" i="6" s="1"/>
  <c r="H1360" i="6"/>
  <c r="H1361" i="6"/>
  <c r="H1362" i="6"/>
  <c r="I1362" i="6" s="1"/>
  <c r="H1363" i="6"/>
  <c r="H1364" i="6"/>
  <c r="I1364" i="6" s="1"/>
  <c r="H1365" i="6"/>
  <c r="H1366" i="6"/>
  <c r="H1367" i="6"/>
  <c r="I1367" i="6" s="1"/>
  <c r="H1368" i="6"/>
  <c r="H1369" i="6"/>
  <c r="H1370" i="6"/>
  <c r="H1371" i="6"/>
  <c r="H1372" i="6"/>
  <c r="H1373" i="6"/>
  <c r="I1373" i="6" s="1"/>
  <c r="H1374" i="6"/>
  <c r="I1374" i="6" s="1"/>
  <c r="H1375" i="6"/>
  <c r="H1376" i="6"/>
  <c r="H1377" i="6"/>
  <c r="H1378" i="6"/>
  <c r="H1379" i="6"/>
  <c r="I1379" i="6" s="1"/>
  <c r="H1380" i="6"/>
  <c r="I1380" i="6" s="1"/>
  <c r="H1381" i="6"/>
  <c r="H1382" i="6"/>
  <c r="I1382" i="6" s="1"/>
  <c r="H1383" i="6"/>
  <c r="H1384" i="6"/>
  <c r="I1384" i="6" s="1"/>
  <c r="H1385" i="6"/>
  <c r="H1386" i="6"/>
  <c r="H1387" i="6"/>
  <c r="I1387" i="6" s="1"/>
  <c r="H1388" i="6"/>
  <c r="H1389" i="6"/>
  <c r="H1390" i="6"/>
  <c r="H1391" i="6"/>
  <c r="H1392" i="6"/>
  <c r="H1393" i="6"/>
  <c r="H1394" i="6"/>
  <c r="H1395" i="6"/>
  <c r="I1395" i="6" s="1"/>
  <c r="H1396" i="6"/>
  <c r="I1396" i="6" s="1"/>
  <c r="H1397" i="6"/>
  <c r="I1397" i="6"/>
  <c r="H1398" i="6"/>
  <c r="H1399" i="6"/>
  <c r="H1400" i="6"/>
  <c r="H1401" i="6"/>
  <c r="H1402" i="6"/>
  <c r="H1403" i="6"/>
  <c r="H1404" i="6"/>
  <c r="H1405" i="6"/>
  <c r="H1406" i="6"/>
  <c r="H1407" i="6"/>
  <c r="H1408" i="6"/>
  <c r="H1409" i="6"/>
  <c r="H1410" i="6"/>
  <c r="H1411" i="6"/>
  <c r="I1411" i="6" s="1"/>
  <c r="H1412" i="6"/>
  <c r="H1413" i="6"/>
  <c r="I1413" i="6" s="1"/>
  <c r="H1414" i="6"/>
  <c r="I1414" i="6" s="1"/>
  <c r="H1415" i="6"/>
  <c r="H1416" i="6"/>
  <c r="H1417" i="6"/>
  <c r="H1418" i="6"/>
  <c r="I1418" i="6" s="1"/>
  <c r="H1419" i="6"/>
  <c r="I1419" i="6" s="1"/>
  <c r="H1420" i="6"/>
  <c r="H1421" i="6"/>
  <c r="I1421" i="6" s="1"/>
  <c r="H1422" i="6"/>
  <c r="H1423" i="6"/>
  <c r="H1424" i="6"/>
  <c r="H1425" i="6"/>
  <c r="H1426" i="6"/>
  <c r="H1427" i="6"/>
  <c r="I1427" i="6" s="1"/>
  <c r="H1428" i="6"/>
  <c r="H1429" i="6"/>
  <c r="I1429" i="6" s="1"/>
  <c r="H1430" i="6"/>
  <c r="H1431" i="6"/>
  <c r="H1432" i="6"/>
  <c r="H1433" i="6"/>
  <c r="H1434" i="6"/>
  <c r="I1434" i="6" s="1"/>
  <c r="H1435" i="6"/>
  <c r="I1435" i="6" s="1"/>
  <c r="H1436" i="6"/>
  <c r="H1437" i="6"/>
  <c r="I1437" i="6" s="1"/>
  <c r="H1438" i="6"/>
  <c r="H1439" i="6"/>
  <c r="H1440" i="6"/>
  <c r="H1441" i="6"/>
  <c r="H1442" i="6"/>
  <c r="I1442" i="6" s="1"/>
  <c r="H1443" i="6"/>
  <c r="I1443" i="6" s="1"/>
  <c r="H1444" i="6"/>
  <c r="I1444" i="6" s="1"/>
  <c r="H1445" i="6"/>
  <c r="I1445" i="6" s="1"/>
  <c r="H1446" i="6"/>
  <c r="I1446" i="6" s="1"/>
  <c r="H1447" i="6"/>
  <c r="I1447" i="6" s="1"/>
  <c r="H1448" i="6"/>
  <c r="H1449" i="6"/>
  <c r="I1449" i="6" s="1"/>
  <c r="H1450" i="6"/>
  <c r="I1450" i="6" s="1"/>
  <c r="H1451" i="6"/>
  <c r="H1452" i="6"/>
  <c r="H1453" i="6"/>
  <c r="I1453" i="6" s="1"/>
  <c r="H1454" i="6"/>
  <c r="H1455" i="6"/>
  <c r="I1455" i="6" s="1"/>
  <c r="H1456" i="6"/>
  <c r="H1457" i="6"/>
  <c r="H1458" i="6"/>
  <c r="I1458" i="6" s="1"/>
  <c r="H1459" i="6"/>
  <c r="H1460" i="6"/>
  <c r="H1461" i="6"/>
  <c r="I1461" i="6" s="1"/>
  <c r="H1462" i="6"/>
  <c r="I1462" i="6" s="1"/>
  <c r="H1463" i="6"/>
  <c r="H1464" i="6"/>
  <c r="H1465" i="6"/>
  <c r="I1465" i="6" s="1"/>
  <c r="H1466" i="6"/>
  <c r="H1467" i="6"/>
  <c r="H1468" i="6"/>
  <c r="H1469" i="6"/>
  <c r="H1470" i="6"/>
  <c r="H1471" i="6"/>
  <c r="H1472" i="6"/>
  <c r="H1473" i="6"/>
  <c r="I1473" i="6" s="1"/>
  <c r="H1474" i="6"/>
  <c r="H1475" i="6"/>
  <c r="H1476" i="6"/>
  <c r="H1477" i="6"/>
  <c r="I1477" i="6" s="1"/>
  <c r="H1478" i="6"/>
  <c r="H1479" i="6"/>
  <c r="I1479" i="6" s="1"/>
  <c r="H1480" i="6"/>
  <c r="I1480" i="6" s="1"/>
  <c r="H1481" i="6"/>
  <c r="H1482" i="6"/>
  <c r="H1483" i="6"/>
  <c r="I1483" i="6" s="1"/>
  <c r="H1484" i="6"/>
  <c r="H1485" i="6"/>
  <c r="I1485" i="6" s="1"/>
  <c r="H1486" i="6"/>
  <c r="H1487" i="6"/>
  <c r="H1488" i="6"/>
  <c r="I1488" i="6" s="1"/>
  <c r="H1489" i="6"/>
  <c r="I1489" i="6" s="1"/>
  <c r="H1490" i="6"/>
  <c r="H1491" i="6"/>
  <c r="H1492" i="6"/>
  <c r="H1493" i="6"/>
  <c r="I1493" i="6" s="1"/>
  <c r="H1494" i="6"/>
  <c r="H1495" i="6"/>
  <c r="I1495" i="6"/>
  <c r="H1496" i="6"/>
  <c r="H1497" i="6"/>
  <c r="H1498" i="6"/>
  <c r="I1498" i="6" s="1"/>
  <c r="H1499" i="6"/>
  <c r="H1500" i="6"/>
  <c r="I1500" i="6" s="1"/>
  <c r="H1501" i="6"/>
  <c r="H1502" i="6"/>
  <c r="I1502" i="6" s="1"/>
  <c r="H1503" i="6"/>
  <c r="I1503" i="6" s="1"/>
  <c r="H1504" i="6"/>
  <c r="I1504" i="6" s="1"/>
  <c r="H1505" i="6"/>
  <c r="I1505" i="6" s="1"/>
  <c r="H1506" i="6"/>
  <c r="I1506" i="6" s="1"/>
  <c r="H1507" i="6"/>
  <c r="H1508" i="6"/>
  <c r="I1508" i="6" s="1"/>
  <c r="H1509" i="6"/>
  <c r="I1509" i="6"/>
  <c r="H1510" i="6"/>
  <c r="I1510" i="6" s="1"/>
  <c r="H1511" i="6"/>
  <c r="I1511" i="6" s="1"/>
  <c r="H1512" i="6"/>
  <c r="H1513" i="6"/>
  <c r="I1513" i="6" s="1"/>
  <c r="H1514" i="6"/>
  <c r="H1515" i="6"/>
  <c r="I1515" i="6" s="1"/>
  <c r="H1516" i="6"/>
  <c r="H1517" i="6"/>
  <c r="H1518" i="6"/>
  <c r="I1518" i="6" s="1"/>
  <c r="H1519" i="6"/>
  <c r="H1520" i="6"/>
  <c r="H1521" i="6"/>
  <c r="I1521" i="6" s="1"/>
  <c r="H1522" i="6"/>
  <c r="H1523" i="6"/>
  <c r="H1524" i="6"/>
  <c r="H1525" i="6"/>
  <c r="I1525" i="6"/>
  <c r="H1526" i="6"/>
  <c r="H1527" i="6"/>
  <c r="I1527" i="6"/>
  <c r="H1528" i="6"/>
  <c r="H1529" i="6"/>
  <c r="I1529" i="6" s="1"/>
  <c r="H1530" i="6"/>
  <c r="H1531" i="6"/>
  <c r="H1532" i="6"/>
  <c r="I1532" i="6" s="1"/>
  <c r="H1533" i="6"/>
  <c r="H1534" i="6"/>
  <c r="H1535" i="6"/>
  <c r="I1535" i="6" s="1"/>
  <c r="H1536" i="6"/>
  <c r="H1537" i="6"/>
  <c r="I1537" i="6" s="1"/>
  <c r="H1538" i="6"/>
  <c r="H1539" i="6"/>
  <c r="I1539" i="6" s="1"/>
  <c r="H1540" i="6"/>
  <c r="I1540" i="6" s="1"/>
  <c r="H1541" i="6"/>
  <c r="H1542" i="6"/>
  <c r="H1543" i="6"/>
  <c r="I1543" i="6" s="1"/>
  <c r="H1544" i="6"/>
  <c r="H1545" i="6"/>
  <c r="I1545" i="6" s="1"/>
  <c r="H1546" i="6"/>
  <c r="H1547" i="6"/>
  <c r="H1548" i="6"/>
  <c r="I1548" i="6" s="1"/>
  <c r="H1549" i="6"/>
  <c r="H1550" i="6"/>
  <c r="H1551" i="6"/>
  <c r="I1551" i="6" s="1"/>
  <c r="H1552" i="6"/>
  <c r="H1553" i="6"/>
  <c r="I1553" i="6" s="1"/>
  <c r="H1554" i="6"/>
  <c r="H1555" i="6"/>
  <c r="H1556" i="6"/>
  <c r="I1556" i="6" s="1"/>
  <c r="H1557" i="6"/>
  <c r="H1558" i="6"/>
  <c r="I1558" i="6"/>
  <c r="H1559" i="6"/>
  <c r="I1559" i="6" s="1"/>
  <c r="H1560" i="6"/>
  <c r="H1561" i="6"/>
  <c r="I1561" i="6" s="1"/>
  <c r="H1562" i="6"/>
  <c r="I1562" i="6" s="1"/>
  <c r="H1563" i="6"/>
  <c r="H1564" i="6"/>
  <c r="H1565" i="6"/>
  <c r="I1565" i="6" s="1"/>
  <c r="H1566" i="6"/>
  <c r="H1567" i="6"/>
  <c r="H1568" i="6"/>
  <c r="H1569" i="6"/>
  <c r="I1569" i="6" s="1"/>
  <c r="H1570" i="6"/>
  <c r="I1570" i="6" s="1"/>
  <c r="H1571" i="6"/>
  <c r="H1572" i="6"/>
  <c r="I1572" i="6" s="1"/>
  <c r="H1573" i="6"/>
  <c r="H1574" i="6"/>
  <c r="H1575" i="6"/>
  <c r="I1575" i="6" s="1"/>
  <c r="H1576" i="6"/>
  <c r="H1577" i="6"/>
  <c r="I1577" i="6" s="1"/>
  <c r="H1578" i="6"/>
  <c r="I1578" i="6" s="1"/>
  <c r="H1579" i="6"/>
  <c r="H1580" i="6"/>
  <c r="H1581" i="6"/>
  <c r="H1582" i="6"/>
  <c r="H1583" i="6"/>
  <c r="H1584" i="6"/>
  <c r="H1585" i="6"/>
  <c r="I1585" i="6" s="1"/>
  <c r="H1586" i="6"/>
  <c r="H1587" i="6"/>
  <c r="H1588" i="6"/>
  <c r="H1589" i="6"/>
  <c r="I1589" i="6" s="1"/>
  <c r="H1590" i="6"/>
  <c r="H1591" i="6"/>
  <c r="I1591" i="6" s="1"/>
  <c r="H1592" i="6"/>
  <c r="H1593" i="6"/>
  <c r="H1594" i="6"/>
  <c r="I1594" i="6" s="1"/>
  <c r="H1595" i="6"/>
  <c r="H1596" i="6"/>
  <c r="H1597" i="6"/>
  <c r="I1597" i="6" s="1"/>
  <c r="H1598" i="6"/>
  <c r="H1599" i="6"/>
  <c r="I1599" i="6" s="1"/>
  <c r="H1600" i="6"/>
  <c r="H1601" i="6"/>
  <c r="I1601" i="6" s="1"/>
  <c r="H1602" i="6"/>
  <c r="I1602" i="6" s="1"/>
  <c r="H1603" i="6"/>
  <c r="H1604" i="6"/>
  <c r="H1605" i="6"/>
  <c r="I1605" i="6" s="1"/>
  <c r="H1606" i="6"/>
  <c r="I1606" i="6" s="1"/>
  <c r="H1607" i="6"/>
  <c r="I1607" i="6"/>
  <c r="H1608" i="6"/>
  <c r="I1608" i="6" s="1"/>
  <c r="H1609" i="6"/>
  <c r="H1610" i="6"/>
  <c r="H1611" i="6"/>
  <c r="H1612" i="6"/>
  <c r="H1613" i="6"/>
  <c r="I1613" i="6" s="1"/>
  <c r="H1614" i="6"/>
  <c r="H1615" i="6"/>
  <c r="I1615" i="6" s="1"/>
  <c r="H1616" i="6"/>
  <c r="I1616" i="6" s="1"/>
  <c r="H1617" i="6"/>
  <c r="H1618" i="6"/>
  <c r="I1618" i="6" s="1"/>
  <c r="H1619" i="6"/>
  <c r="H1620" i="6"/>
  <c r="H1621" i="6"/>
  <c r="I1621" i="6" s="1"/>
  <c r="H1622" i="6"/>
  <c r="H1623" i="6"/>
  <c r="H1624" i="6"/>
  <c r="I1624" i="6" s="1"/>
  <c r="H1625" i="6"/>
  <c r="H1626" i="6"/>
  <c r="H1627" i="6"/>
  <c r="H1628" i="6"/>
  <c r="H1629" i="6"/>
  <c r="I1629" i="6" s="1"/>
  <c r="H1630" i="6"/>
  <c r="H1631" i="6"/>
  <c r="I1631" i="6" s="1"/>
  <c r="H1632" i="6"/>
  <c r="I1632" i="6" s="1"/>
  <c r="H1633" i="6"/>
  <c r="H1634" i="6"/>
  <c r="I1634" i="6" s="1"/>
  <c r="H1635" i="6"/>
  <c r="I1635" i="6" s="1"/>
  <c r="H1636" i="6"/>
  <c r="H1637" i="6"/>
  <c r="I1637" i="6" s="1"/>
  <c r="H1638" i="6"/>
  <c r="I1638" i="6"/>
  <c r="H1639" i="6"/>
  <c r="I1639" i="6" s="1"/>
  <c r="H1640" i="6"/>
  <c r="H1641" i="6"/>
  <c r="H1642" i="6"/>
  <c r="I1642" i="6" s="1"/>
  <c r="H1643" i="6"/>
  <c r="H1644" i="6"/>
  <c r="H1645" i="6"/>
  <c r="H1646" i="6"/>
  <c r="H1647" i="6"/>
  <c r="I1647" i="6" s="1"/>
  <c r="H1648" i="6"/>
  <c r="H1649" i="6"/>
  <c r="H1650" i="6"/>
  <c r="I1650" i="6" s="1"/>
  <c r="H1651" i="6"/>
  <c r="H1652" i="6"/>
  <c r="H1653" i="6"/>
  <c r="I1653" i="6"/>
  <c r="H1654" i="6"/>
  <c r="I1654" i="6" s="1"/>
  <c r="H1655" i="6"/>
  <c r="I1655" i="6" s="1"/>
  <c r="H1656" i="6"/>
  <c r="H1657" i="6"/>
  <c r="I1657" i="6" s="1"/>
  <c r="H1658" i="6"/>
  <c r="H1659" i="6"/>
  <c r="H1660" i="6"/>
  <c r="H1661" i="6"/>
  <c r="H1662" i="6"/>
  <c r="I1662" i="6" s="1"/>
  <c r="H1663" i="6"/>
  <c r="H1664" i="6"/>
  <c r="H1665" i="6"/>
  <c r="I1665" i="6" s="1"/>
  <c r="H1666" i="6"/>
  <c r="H1667" i="6"/>
  <c r="H1668" i="6"/>
  <c r="I1668" i="6" s="1"/>
  <c r="H1669" i="6"/>
  <c r="I1669" i="6" s="1"/>
  <c r="H1670" i="6"/>
  <c r="I1670" i="6" s="1"/>
  <c r="H1671" i="6"/>
  <c r="H1672" i="6"/>
  <c r="H1673" i="6"/>
  <c r="I1673" i="6" s="1"/>
  <c r="H1674" i="6"/>
  <c r="H1675" i="6"/>
  <c r="H1676" i="6"/>
  <c r="H1677" i="6"/>
  <c r="H1678" i="6"/>
  <c r="I1678" i="6" s="1"/>
  <c r="H1679" i="6"/>
  <c r="H1680" i="6"/>
  <c r="H1681" i="6"/>
  <c r="I1681" i="6" s="1"/>
  <c r="H1682" i="6"/>
  <c r="H1683" i="6"/>
  <c r="H1684" i="6"/>
  <c r="H1685" i="6"/>
  <c r="H1686" i="6"/>
  <c r="I1686" i="6" s="1"/>
  <c r="H1687" i="6"/>
  <c r="I1687" i="6" s="1"/>
  <c r="H1688" i="6"/>
  <c r="H1689" i="6"/>
  <c r="I1689" i="6" s="1"/>
  <c r="H1690" i="6"/>
  <c r="H1691" i="6"/>
  <c r="H1692" i="6"/>
  <c r="I1692" i="6" s="1"/>
  <c r="H1693" i="6"/>
  <c r="I1693" i="6" s="1"/>
  <c r="H1694" i="6"/>
  <c r="I1694" i="6" s="1"/>
  <c r="H1695" i="6"/>
  <c r="H1696" i="6"/>
  <c r="H1697" i="6"/>
  <c r="I1697" i="6" s="1"/>
  <c r="H1698" i="6"/>
  <c r="H1699" i="6"/>
  <c r="H1700" i="6"/>
  <c r="H1701" i="6"/>
  <c r="I1701" i="6" s="1"/>
  <c r="H1702" i="6"/>
  <c r="H1703" i="6"/>
  <c r="H1704" i="6"/>
  <c r="H1705" i="6"/>
  <c r="I1705" i="6" s="1"/>
  <c r="H1706" i="6"/>
  <c r="H1707" i="6"/>
  <c r="H1708" i="6"/>
  <c r="H1709" i="6"/>
  <c r="I1709" i="6" s="1"/>
  <c r="H1710" i="6"/>
  <c r="I1710" i="6" s="1"/>
  <c r="H1711" i="6"/>
  <c r="H1712" i="6"/>
  <c r="H1713" i="6"/>
  <c r="H1714" i="6"/>
  <c r="H1715" i="6"/>
  <c r="H1716" i="6"/>
  <c r="H1717" i="6"/>
  <c r="I1717" i="6" s="1"/>
  <c r="H1718" i="6"/>
  <c r="I1718" i="6" s="1"/>
  <c r="H1719" i="6"/>
  <c r="H1720" i="6"/>
  <c r="I1720" i="6" s="1"/>
  <c r="H1721" i="6"/>
  <c r="H1722" i="6"/>
  <c r="H1723" i="6"/>
  <c r="H1724" i="6"/>
  <c r="I1724" i="6" s="1"/>
  <c r="H1725" i="6"/>
  <c r="I1725" i="6" s="1"/>
  <c r="H1726" i="6"/>
  <c r="H1727" i="6"/>
  <c r="H1728" i="6"/>
  <c r="I1728" i="6" s="1"/>
  <c r="H1729" i="6"/>
  <c r="H1730" i="6"/>
  <c r="H1731" i="6"/>
  <c r="I1731" i="6" s="1"/>
  <c r="H1732" i="6"/>
  <c r="I1732" i="6" s="1"/>
  <c r="H1733" i="6"/>
  <c r="I1733" i="6" s="1"/>
  <c r="H1734" i="6"/>
  <c r="H1735" i="6"/>
  <c r="H1736" i="6"/>
  <c r="I1736" i="6" s="1"/>
  <c r="H1737" i="6"/>
  <c r="H1738" i="6"/>
  <c r="H1739" i="6"/>
  <c r="H1740" i="6"/>
  <c r="I1740" i="6" s="1"/>
  <c r="H1741" i="6"/>
  <c r="I1741" i="6" s="1"/>
  <c r="H1742" i="6"/>
  <c r="H1743" i="6"/>
  <c r="H1744" i="6"/>
  <c r="I1744" i="6" s="1"/>
  <c r="H1745" i="6"/>
  <c r="H1746" i="6"/>
  <c r="H1747" i="6"/>
  <c r="H1748" i="6"/>
  <c r="I1748" i="6" s="1"/>
  <c r="H1749" i="6"/>
  <c r="I1749" i="6" s="1"/>
  <c r="H1750" i="6"/>
  <c r="H1751" i="6"/>
  <c r="I1751" i="6" s="1"/>
  <c r="H1752" i="6"/>
  <c r="H1753" i="6"/>
  <c r="H1754" i="6"/>
  <c r="H1755" i="6"/>
  <c r="I1755" i="6" s="1"/>
  <c r="H1756" i="6"/>
  <c r="I1756" i="6" s="1"/>
  <c r="H1757" i="6"/>
  <c r="H1758" i="6"/>
  <c r="H1759" i="6"/>
  <c r="I1759" i="6" s="1"/>
  <c r="H1760" i="6"/>
  <c r="H1761" i="6"/>
  <c r="H1762" i="6"/>
  <c r="H1763" i="6"/>
  <c r="I1763" i="6" s="1"/>
  <c r="H1764" i="6"/>
  <c r="I1764" i="6" s="1"/>
  <c r="H1765" i="6"/>
  <c r="I1765" i="6" s="1"/>
  <c r="H1766" i="6"/>
  <c r="H1767" i="6"/>
  <c r="I1767" i="6" s="1"/>
  <c r="H1768" i="6"/>
  <c r="H1769" i="6"/>
  <c r="H1770" i="6"/>
  <c r="H1771" i="6"/>
  <c r="I1771" i="6" s="1"/>
  <c r="H1772" i="6"/>
  <c r="I1772" i="6" s="1"/>
  <c r="H1773" i="6"/>
  <c r="H1774" i="6"/>
  <c r="H1775" i="6"/>
  <c r="I1775" i="6" s="1"/>
  <c r="H1776" i="6"/>
  <c r="H1777" i="6"/>
  <c r="H1778" i="6"/>
  <c r="H1779" i="6"/>
  <c r="I1779" i="6" s="1"/>
  <c r="H1780" i="6"/>
  <c r="I1780" i="6" s="1"/>
  <c r="H1781" i="6"/>
  <c r="H1782" i="6"/>
  <c r="H1783" i="6"/>
  <c r="I1783" i="6" s="1"/>
  <c r="H1784" i="6"/>
  <c r="H1785" i="6"/>
  <c r="H1786" i="6"/>
  <c r="H1787" i="6"/>
  <c r="I1787" i="6" s="1"/>
  <c r="H1788" i="6"/>
  <c r="I1788" i="6" s="1"/>
  <c r="H1789" i="6"/>
  <c r="H1790" i="6"/>
  <c r="I1790" i="6" s="1"/>
  <c r="H1791" i="6"/>
  <c r="I1791" i="6" s="1"/>
  <c r="H1792" i="6"/>
  <c r="H1793" i="6"/>
  <c r="I1793" i="6" s="1"/>
  <c r="H1794" i="6"/>
  <c r="H1795" i="6"/>
  <c r="H1796" i="6"/>
  <c r="I1796" i="6" s="1"/>
  <c r="H1797" i="6"/>
  <c r="H1798" i="6"/>
  <c r="I1798" i="6"/>
  <c r="H1799" i="6"/>
  <c r="H1800" i="6"/>
  <c r="H1801" i="6"/>
  <c r="H1802" i="6"/>
  <c r="H1803" i="6"/>
  <c r="I1803" i="6" s="1"/>
  <c r="H1804" i="6"/>
  <c r="H1805" i="6"/>
  <c r="H1806" i="6"/>
  <c r="I1806" i="6" s="1"/>
  <c r="H1807" i="6"/>
  <c r="H1808" i="6"/>
  <c r="H1809" i="6"/>
  <c r="I1809" i="6" s="1"/>
  <c r="H1810" i="6"/>
  <c r="H1811" i="6"/>
  <c r="H1812" i="6"/>
  <c r="H1813" i="6"/>
  <c r="H1814" i="6"/>
  <c r="I1814" i="6" s="1"/>
  <c r="H1815" i="6"/>
  <c r="H1816" i="6"/>
  <c r="H1817" i="6"/>
  <c r="H1818" i="6"/>
  <c r="I1818" i="6" s="1"/>
  <c r="H1819" i="6"/>
  <c r="I1819" i="6" s="1"/>
  <c r="H1820" i="6"/>
  <c r="H1821" i="6"/>
  <c r="I1821" i="6" s="1"/>
  <c r="H1822" i="6"/>
  <c r="H1823" i="6"/>
  <c r="H1824" i="6"/>
  <c r="H1825" i="6"/>
  <c r="H1826" i="6"/>
  <c r="H1827" i="6"/>
  <c r="I1827" i="6" s="1"/>
  <c r="H1828" i="6"/>
  <c r="H1829" i="6"/>
  <c r="H1830" i="6"/>
  <c r="I1830" i="6" s="1"/>
  <c r="H1831" i="6"/>
  <c r="H1832" i="6"/>
  <c r="H1833" i="6"/>
  <c r="H1834" i="6"/>
  <c r="I1834" i="6" s="1"/>
  <c r="H1835" i="6"/>
  <c r="H1836" i="6"/>
  <c r="H1837" i="6"/>
  <c r="H1838" i="6"/>
  <c r="I1838" i="6" s="1"/>
  <c r="H1839" i="6"/>
  <c r="H1840" i="6"/>
  <c r="H1841" i="6"/>
  <c r="H1842" i="6"/>
  <c r="I1842" i="6" s="1"/>
  <c r="H1843" i="6"/>
  <c r="I1843" i="6" s="1"/>
  <c r="H1844" i="6"/>
  <c r="H1845" i="6"/>
  <c r="H1846" i="6"/>
  <c r="I1846" i="6" s="1"/>
  <c r="H1847" i="6"/>
  <c r="I1847" i="6" s="1"/>
  <c r="H1848" i="6"/>
  <c r="I1848" i="6" s="1"/>
  <c r="H1849" i="6"/>
  <c r="I1849" i="6" s="1"/>
  <c r="H1850" i="6"/>
  <c r="I1850" i="6" s="1"/>
  <c r="H1851" i="6"/>
  <c r="H1852" i="6"/>
  <c r="I1852" i="6" s="1"/>
  <c r="H1853" i="6"/>
  <c r="I1853" i="6" s="1"/>
  <c r="H1854" i="6"/>
  <c r="H1855" i="6"/>
  <c r="H1856" i="6"/>
  <c r="H1857" i="6"/>
  <c r="I1857" i="6" s="1"/>
  <c r="H1858" i="6"/>
  <c r="I1858" i="6" s="1"/>
  <c r="H1859" i="6"/>
  <c r="H1860" i="6"/>
  <c r="I1860" i="6" s="1"/>
  <c r="H1861" i="6"/>
  <c r="H1862" i="6"/>
  <c r="H1863" i="6"/>
  <c r="H1864" i="6"/>
  <c r="H1865" i="6"/>
  <c r="I1865" i="6" s="1"/>
  <c r="H1866" i="6"/>
  <c r="H1867" i="6"/>
  <c r="H1868" i="6"/>
  <c r="I1868" i="6" s="1"/>
  <c r="H1869" i="6"/>
  <c r="I1869" i="6" s="1"/>
  <c r="H1870" i="6"/>
  <c r="H1871" i="6"/>
  <c r="H1872" i="6"/>
  <c r="H1873" i="6"/>
  <c r="H1874" i="6"/>
  <c r="I1874" i="6" s="1"/>
  <c r="H1875" i="6"/>
  <c r="H1876" i="6"/>
  <c r="I1876" i="6" s="1"/>
  <c r="H1877" i="6"/>
  <c r="H1878" i="6"/>
  <c r="I1878" i="6" s="1"/>
  <c r="H1879" i="6"/>
  <c r="H1880" i="6"/>
  <c r="H1881" i="6"/>
  <c r="H1882" i="6"/>
  <c r="H1883" i="6"/>
  <c r="I1883" i="6" s="1"/>
  <c r="H1884" i="6"/>
  <c r="I1884" i="6" s="1"/>
  <c r="H1885" i="6"/>
  <c r="H1886" i="6"/>
  <c r="H1887" i="6"/>
  <c r="H1888" i="6"/>
  <c r="I1888" i="6" s="1"/>
  <c r="H1889" i="6"/>
  <c r="I1889" i="6" s="1"/>
  <c r="H1890" i="6"/>
  <c r="H1891" i="6"/>
  <c r="I1891" i="6" s="1"/>
  <c r="H1892" i="6"/>
  <c r="H1893" i="6"/>
  <c r="I1893" i="6" s="1"/>
  <c r="H1894" i="6"/>
  <c r="H1895" i="6"/>
  <c r="I1895" i="6" s="1"/>
  <c r="H1896" i="6"/>
  <c r="I1896" i="6" s="1"/>
  <c r="H1897" i="6"/>
  <c r="H1898" i="6"/>
  <c r="I1898" i="6" s="1"/>
  <c r="H1899" i="6"/>
  <c r="I1899" i="6" s="1"/>
  <c r="H1900" i="6"/>
  <c r="H1901" i="6"/>
  <c r="I1901" i="6" s="1"/>
  <c r="H1902" i="6"/>
  <c r="I1902" i="6" s="1"/>
  <c r="H1903" i="6"/>
  <c r="I1903" i="6" s="1"/>
  <c r="H1904" i="6"/>
  <c r="I1904" i="6" s="1"/>
  <c r="H1905" i="6"/>
  <c r="H1906" i="6"/>
  <c r="I1906" i="6" s="1"/>
  <c r="H1907" i="6"/>
  <c r="I1907" i="6" s="1"/>
  <c r="H1908" i="6"/>
  <c r="H1909" i="6"/>
  <c r="H1910" i="6"/>
  <c r="H1911" i="6"/>
  <c r="H1912" i="6"/>
  <c r="I1912" i="6" s="1"/>
  <c r="H1913" i="6"/>
  <c r="H1914" i="6"/>
  <c r="H1915" i="6"/>
  <c r="H1916" i="6"/>
  <c r="H1917" i="6"/>
  <c r="H1918" i="6"/>
  <c r="H1919" i="6"/>
  <c r="H1920" i="6"/>
  <c r="I1920" i="6" s="1"/>
  <c r="H1921" i="6"/>
  <c r="I1921" i="6" s="1"/>
  <c r="H1922" i="6"/>
  <c r="I1922" i="6" s="1"/>
  <c r="H1923" i="6"/>
  <c r="H1924" i="6"/>
  <c r="H1925" i="6"/>
  <c r="H1926" i="6"/>
  <c r="H1927" i="6"/>
  <c r="I1927" i="6" s="1"/>
  <c r="H1928" i="6"/>
  <c r="I1928" i="6" s="1"/>
  <c r="H1929" i="6"/>
  <c r="H1930" i="6"/>
  <c r="I1930" i="6" s="1"/>
  <c r="H1931" i="6"/>
  <c r="I1931" i="6" s="1"/>
  <c r="H1932" i="6"/>
  <c r="H1933" i="6"/>
  <c r="H1934" i="6"/>
  <c r="H1935" i="6"/>
  <c r="H1936" i="6"/>
  <c r="I1936" i="6" s="1"/>
  <c r="H1937" i="6"/>
  <c r="H1938" i="6"/>
  <c r="I1938" i="6" s="1"/>
  <c r="H1939" i="6"/>
  <c r="I1939" i="6" s="1"/>
  <c r="H1940" i="6"/>
  <c r="H1941" i="6"/>
  <c r="I1941" i="6"/>
  <c r="H1942" i="6"/>
  <c r="H1943" i="6"/>
  <c r="I1943" i="6" s="1"/>
  <c r="H1944" i="6"/>
  <c r="H1945" i="6"/>
  <c r="I1945" i="6" s="1"/>
  <c r="H1946" i="6"/>
  <c r="H1947" i="6"/>
  <c r="H1948" i="6"/>
  <c r="I1948" i="6" s="1"/>
  <c r="H1949" i="6"/>
  <c r="H1950" i="6"/>
  <c r="I1950" i="6" s="1"/>
  <c r="H1951" i="6"/>
  <c r="I1951" i="6" s="1"/>
  <c r="H1952" i="6"/>
  <c r="H1953" i="6"/>
  <c r="I1953" i="6" s="1"/>
  <c r="H1954" i="6"/>
  <c r="H1955" i="6"/>
  <c r="H1956" i="6"/>
  <c r="I1956" i="6" s="1"/>
  <c r="H1957" i="6"/>
  <c r="I1957" i="6" s="1"/>
  <c r="H1958" i="6"/>
  <c r="I1958" i="6" s="1"/>
  <c r="H1959" i="6"/>
  <c r="I1959" i="6" s="1"/>
  <c r="H1960" i="6"/>
  <c r="H1961" i="6"/>
  <c r="I1961" i="6" s="1"/>
  <c r="H1962" i="6"/>
  <c r="I1962" i="6" s="1"/>
  <c r="H1963" i="6"/>
  <c r="H1964" i="6"/>
  <c r="H1965" i="6"/>
  <c r="H1966" i="6"/>
  <c r="I1966" i="6" s="1"/>
  <c r="H1967" i="6"/>
  <c r="I1967" i="6" s="1"/>
  <c r="H1968" i="6"/>
  <c r="H1969" i="6"/>
  <c r="I1969" i="6" s="1"/>
  <c r="H1970" i="6"/>
  <c r="I1970" i="6" s="1"/>
  <c r="H1971" i="6"/>
  <c r="H1972" i="6"/>
  <c r="I1972" i="6" s="1"/>
  <c r="H1973" i="6"/>
  <c r="I1973" i="6" s="1"/>
  <c r="H1974" i="6"/>
  <c r="I1974" i="6"/>
  <c r="H1975" i="6"/>
  <c r="H1976" i="6"/>
  <c r="I1976" i="6" s="1"/>
  <c r="H1977" i="6"/>
  <c r="I1977" i="6" s="1"/>
  <c r="H1978" i="6"/>
  <c r="H1979" i="6"/>
  <c r="I1979" i="6" s="1"/>
  <c r="H1980" i="6"/>
  <c r="H1981" i="6"/>
  <c r="I1981" i="6" s="1"/>
  <c r="H1982" i="6"/>
  <c r="I1982" i="6" s="1"/>
  <c r="H1983" i="6"/>
  <c r="H1984" i="6"/>
  <c r="H1985" i="6"/>
  <c r="I1985" i="6" s="1"/>
  <c r="H1986" i="6"/>
  <c r="H1987" i="6"/>
  <c r="H1988" i="6"/>
  <c r="H1989" i="6"/>
  <c r="H1990" i="6"/>
  <c r="I1990" i="6" s="1"/>
  <c r="H1991" i="6"/>
  <c r="I1991" i="6"/>
  <c r="H1992" i="6"/>
  <c r="I1992" i="6" s="1"/>
  <c r="H1993" i="6"/>
  <c r="H1994" i="6"/>
  <c r="H1995" i="6"/>
  <c r="H1996" i="6"/>
  <c r="I1996" i="6" s="1"/>
  <c r="H1997" i="6"/>
  <c r="I1997" i="6" s="1"/>
  <c r="H1998" i="6"/>
  <c r="H1999" i="6"/>
  <c r="H2000" i="6"/>
  <c r="I2000" i="6" s="1"/>
  <c r="H2001" i="6"/>
  <c r="H2002" i="6"/>
  <c r="H2003" i="6"/>
  <c r="H2004" i="6"/>
  <c r="I2004" i="6" s="1"/>
  <c r="H2005" i="6"/>
  <c r="I2005" i="6" s="1"/>
  <c r="H2006" i="6"/>
  <c r="I2006" i="6"/>
  <c r="H2007" i="6"/>
  <c r="I2007" i="6" s="1"/>
  <c r="H2008" i="6"/>
  <c r="I2008" i="6" s="1"/>
  <c r="H2009" i="6"/>
  <c r="H2010" i="6"/>
  <c r="H2011" i="6"/>
  <c r="I2011" i="6" s="1"/>
  <c r="H2012" i="6"/>
  <c r="I2012" i="6" s="1"/>
  <c r="H2013" i="6"/>
  <c r="I2013" i="6" s="1"/>
  <c r="H2014" i="6"/>
  <c r="I2014" i="6" s="1"/>
  <c r="H2015" i="6"/>
  <c r="H2016" i="6"/>
  <c r="I2016" i="6" s="1"/>
  <c r="H2017" i="6"/>
  <c r="H2018" i="6"/>
  <c r="H2019" i="6"/>
  <c r="I2019" i="6" s="1"/>
  <c r="H2020" i="6"/>
  <c r="I2020" i="6" s="1"/>
  <c r="H2021" i="6"/>
  <c r="I2021" i="6" s="1"/>
  <c r="H2022" i="6"/>
  <c r="I2022" i="6" s="1"/>
  <c r="H2023" i="6"/>
  <c r="I2023" i="6" s="1"/>
  <c r="H2024" i="6"/>
  <c r="I2024" i="6" s="1"/>
  <c r="H2025" i="6"/>
  <c r="H2026" i="6"/>
  <c r="H2027" i="6"/>
  <c r="I2027" i="6" s="1"/>
  <c r="H2028" i="6"/>
  <c r="I2028" i="6" s="1"/>
  <c r="H2029" i="6"/>
  <c r="I2029" i="6" s="1"/>
  <c r="H2030" i="6"/>
  <c r="I2030" i="6" s="1"/>
  <c r="H2031" i="6"/>
  <c r="I2031" i="6" s="1"/>
  <c r="H2032" i="6"/>
  <c r="I2032" i="6" s="1"/>
  <c r="H2033" i="6"/>
  <c r="H2034" i="6"/>
  <c r="H2035" i="6"/>
  <c r="I2035" i="6" s="1"/>
  <c r="H2036" i="6"/>
  <c r="I2036" i="6" s="1"/>
  <c r="H2037" i="6"/>
  <c r="I2037" i="6"/>
  <c r="H2038" i="6"/>
  <c r="I2038" i="6" s="1"/>
  <c r="H2039" i="6"/>
  <c r="I2039" i="6" s="1"/>
  <c r="H2040" i="6"/>
  <c r="H2041" i="6"/>
  <c r="H2042" i="6"/>
  <c r="I2042" i="6" s="1"/>
  <c r="H2043" i="6"/>
  <c r="I2043" i="6" s="1"/>
  <c r="H2044" i="6"/>
  <c r="I2044" i="6" s="1"/>
  <c r="H2045" i="6"/>
  <c r="I2045" i="6" s="1"/>
  <c r="H2046" i="6"/>
  <c r="I2046" i="6" s="1"/>
  <c r="H2047" i="6"/>
  <c r="I2047" i="6" s="1"/>
  <c r="H2048" i="6"/>
  <c r="I2048" i="6" s="1"/>
  <c r="H2049" i="6"/>
  <c r="H2050" i="6"/>
  <c r="I2050" i="6" s="1"/>
  <c r="H2051" i="6"/>
  <c r="I2051" i="6" s="1"/>
  <c r="H2052" i="6"/>
  <c r="H2053" i="6"/>
  <c r="I2053" i="6" s="1"/>
  <c r="H2054" i="6"/>
  <c r="I2054" i="6" s="1"/>
  <c r="H2055" i="6"/>
  <c r="H2056" i="6"/>
  <c r="H2057" i="6"/>
  <c r="H2058" i="6"/>
  <c r="I2058" i="6" s="1"/>
  <c r="H2059" i="6"/>
  <c r="I2059" i="6" s="1"/>
  <c r="H2060" i="6"/>
  <c r="I2060" i="6" s="1"/>
  <c r="H2061" i="6"/>
  <c r="I2061" i="6" s="1"/>
  <c r="H2062" i="6"/>
  <c r="H2063" i="6"/>
  <c r="I2063" i="6" s="1"/>
  <c r="H2064" i="6"/>
  <c r="I2064" i="6" s="1"/>
  <c r="H2065" i="6"/>
  <c r="I2065" i="6" s="1"/>
  <c r="H2066" i="6"/>
  <c r="I2066" i="6" s="1"/>
  <c r="H2067" i="6"/>
  <c r="I2067" i="6" s="1"/>
  <c r="H2068" i="6"/>
  <c r="I2068" i="6" s="1"/>
  <c r="H2069" i="6"/>
  <c r="H2070" i="6"/>
  <c r="I2070" i="6" s="1"/>
  <c r="H2071" i="6"/>
  <c r="H2072" i="6"/>
  <c r="H2073" i="6"/>
  <c r="I2073" i="6" s="1"/>
  <c r="H2074" i="6"/>
  <c r="I2074" i="6" s="1"/>
  <c r="H2075" i="6"/>
  <c r="H2076" i="6"/>
  <c r="I2076" i="6" s="1"/>
  <c r="H2077" i="6"/>
  <c r="I2077" i="6" s="1"/>
  <c r="H2078" i="6"/>
  <c r="I2078" i="6" s="1"/>
  <c r="H2079" i="6"/>
  <c r="I2079" i="6" s="1"/>
  <c r="H2080" i="6"/>
  <c r="H2081" i="6"/>
  <c r="H2082" i="6"/>
  <c r="I2082" i="6" s="1"/>
  <c r="H2083" i="6"/>
  <c r="I2083" i="6" s="1"/>
  <c r="H2084" i="6"/>
  <c r="H2085" i="6"/>
  <c r="I2085" i="6" s="1"/>
  <c r="H2086" i="6"/>
  <c r="H2087" i="6"/>
  <c r="H2088" i="6"/>
  <c r="I2088" i="6" s="1"/>
  <c r="H2089" i="6"/>
  <c r="I2089" i="6" s="1"/>
  <c r="H2090" i="6"/>
  <c r="H2091" i="6"/>
  <c r="I2091" i="6" s="1"/>
  <c r="H2092" i="6"/>
  <c r="I2092" i="6" s="1"/>
  <c r="H2093" i="6"/>
  <c r="I2093" i="6" s="1"/>
  <c r="H2094" i="6"/>
  <c r="I2094" i="6" s="1"/>
  <c r="H2095" i="6"/>
  <c r="H2096" i="6"/>
  <c r="I2096" i="6" s="1"/>
  <c r="H2097" i="6"/>
  <c r="I2097" i="6" s="1"/>
  <c r="H2098" i="6"/>
  <c r="I2098" i="6" s="1"/>
  <c r="H2099" i="6"/>
  <c r="I2099" i="6" s="1"/>
  <c r="H2100" i="6"/>
  <c r="I2100" i="6" s="1"/>
  <c r="H2101" i="6"/>
  <c r="I2101" i="6" s="1"/>
  <c r="H2102" i="6"/>
  <c r="H2103" i="6"/>
  <c r="I2103" i="6" s="1"/>
  <c r="H2104" i="6"/>
  <c r="I2104" i="6" s="1"/>
  <c r="H2105" i="6"/>
  <c r="I2105" i="6" s="1"/>
  <c r="H2106" i="6"/>
  <c r="I2106" i="6" s="1"/>
  <c r="H2107" i="6"/>
  <c r="I2107" i="6" s="1"/>
  <c r="H2108" i="6"/>
  <c r="H2109" i="6"/>
  <c r="H2110" i="6"/>
  <c r="H2111" i="6"/>
  <c r="H2112" i="6"/>
  <c r="I2112" i="6" s="1"/>
  <c r="H2113" i="6"/>
  <c r="I2113" i="6" s="1"/>
  <c r="H2114" i="6"/>
  <c r="H2115" i="6"/>
  <c r="I2115" i="6" s="1"/>
  <c r="H2116" i="6"/>
  <c r="H2117" i="6"/>
  <c r="I2117" i="6" s="1"/>
  <c r="H2118" i="6"/>
  <c r="I2118" i="6"/>
  <c r="H2119" i="6"/>
  <c r="H2120" i="6"/>
  <c r="I2120" i="6" s="1"/>
  <c r="H2121" i="6"/>
  <c r="H2122" i="6"/>
  <c r="H2123" i="6"/>
  <c r="I2123" i="6" s="1"/>
  <c r="H2124" i="6"/>
  <c r="H2125" i="6"/>
  <c r="H2126" i="6"/>
  <c r="H2127" i="6"/>
  <c r="I2127" i="6" s="1"/>
  <c r="H2128" i="6"/>
  <c r="I2128" i="6" s="1"/>
  <c r="H2129" i="6"/>
  <c r="I2129" i="6" s="1"/>
  <c r="H2130" i="6"/>
  <c r="H2131" i="6"/>
  <c r="I2131" i="6" s="1"/>
  <c r="H2132" i="6"/>
  <c r="H2133" i="6"/>
  <c r="I2133" i="6"/>
  <c r="H2134" i="6"/>
  <c r="I2134" i="6"/>
  <c r="H2135" i="6"/>
  <c r="I2135" i="6" s="1"/>
  <c r="H2136" i="6"/>
  <c r="H2137" i="6"/>
  <c r="I2137" i="6" s="1"/>
  <c r="H2138" i="6"/>
  <c r="I2138" i="6" s="1"/>
  <c r="H2139" i="6"/>
  <c r="H2140" i="6"/>
  <c r="H2141" i="6"/>
  <c r="I2141" i="6" s="1"/>
  <c r="H2142" i="6"/>
  <c r="I2142" i="6" s="1"/>
  <c r="H2143" i="6"/>
  <c r="H2144" i="6"/>
  <c r="I2144" i="6" s="1"/>
  <c r="H2145" i="6"/>
  <c r="I2145" i="6" s="1"/>
  <c r="H2146" i="6"/>
  <c r="I2146" i="6" s="1"/>
  <c r="H2147" i="6"/>
  <c r="H2148" i="6"/>
  <c r="H2149" i="6"/>
  <c r="I2149" i="6" s="1"/>
  <c r="H2150" i="6"/>
  <c r="I2150" i="6" s="1"/>
  <c r="H2151" i="6"/>
  <c r="H2152" i="6"/>
  <c r="I2152" i="6" s="1"/>
  <c r="H2153" i="6"/>
  <c r="I2153" i="6" s="1"/>
  <c r="H2154" i="6"/>
  <c r="H2155" i="6"/>
  <c r="H2" i="6"/>
  <c r="I2148" i="6"/>
  <c r="I2116" i="6"/>
  <c r="I2052" i="6"/>
  <c r="I1988" i="6"/>
  <c r="I1940" i="6"/>
  <c r="I1924" i="6"/>
  <c r="I1908" i="6"/>
  <c r="I1892" i="6"/>
  <c r="I1844" i="6"/>
  <c r="I1828" i="6"/>
  <c r="I1812" i="6"/>
  <c r="I1684" i="6"/>
  <c r="I1636" i="6"/>
  <c r="I1604" i="6"/>
  <c r="I1524" i="6"/>
  <c r="I1476" i="6"/>
  <c r="I1428" i="6"/>
  <c r="I1236" i="6"/>
  <c r="I1220" i="6"/>
  <c r="I1204" i="6"/>
  <c r="I1124" i="6"/>
  <c r="I1092" i="6"/>
  <c r="I1060" i="6"/>
  <c r="I964" i="6"/>
  <c r="I948" i="6"/>
  <c r="I900" i="6"/>
  <c r="I884" i="6"/>
  <c r="I836" i="6"/>
  <c r="I820" i="6"/>
  <c r="I740" i="6"/>
  <c r="I692" i="6"/>
  <c r="I644" i="6"/>
  <c r="I612" i="6"/>
  <c r="I580" i="6"/>
  <c r="I564" i="6"/>
  <c r="I532" i="6"/>
  <c r="I516" i="6"/>
  <c r="I484" i="6"/>
  <c r="I436" i="6"/>
  <c r="I404" i="6"/>
  <c r="I388" i="6"/>
  <c r="I372" i="6"/>
  <c r="I356" i="6"/>
  <c r="I244" i="6"/>
  <c r="I212" i="6"/>
  <c r="I180" i="6"/>
  <c r="I164" i="6"/>
  <c r="I148" i="6"/>
  <c r="I132" i="6"/>
  <c r="I36" i="6"/>
  <c r="I4" i="6"/>
  <c r="I1249" i="6"/>
  <c r="I1233" i="6"/>
  <c r="I1105" i="6"/>
  <c r="I1073" i="6"/>
  <c r="I1057" i="6"/>
  <c r="I1041" i="6"/>
  <c r="I1025" i="6"/>
  <c r="I1009" i="6"/>
  <c r="I945" i="6"/>
  <c r="I929" i="6"/>
  <c r="I865" i="6"/>
  <c r="I801" i="6"/>
  <c r="I721" i="6"/>
  <c r="I705" i="6"/>
  <c r="I673" i="6"/>
  <c r="I609" i="6"/>
  <c r="I577" i="6"/>
  <c r="I561" i="6"/>
  <c r="I545" i="6"/>
  <c r="I449" i="6"/>
  <c r="I417" i="6"/>
  <c r="I369" i="6"/>
  <c r="I321" i="6"/>
  <c r="I289" i="6"/>
  <c r="I257" i="6"/>
  <c r="I241" i="6"/>
  <c r="I209" i="6"/>
  <c r="I193" i="6"/>
  <c r="I177" i="6"/>
  <c r="I145" i="6"/>
  <c r="I113" i="6"/>
  <c r="I97" i="6"/>
  <c r="I81" i="6"/>
  <c r="I65" i="6"/>
  <c r="I33" i="6"/>
  <c r="I17" i="6"/>
  <c r="I1056" i="6"/>
  <c r="I1024" i="6"/>
  <c r="I960" i="6"/>
  <c r="I912" i="6"/>
  <c r="I880" i="6"/>
  <c r="I656" i="6"/>
  <c r="I1088" i="6"/>
  <c r="I928" i="6"/>
  <c r="I832" i="6"/>
  <c r="I768" i="6"/>
  <c r="I704" i="6"/>
  <c r="I480" i="6"/>
  <c r="I432" i="6"/>
  <c r="I400" i="6"/>
  <c r="I288" i="6"/>
  <c r="I240" i="6"/>
  <c r="I112" i="6"/>
  <c r="I96" i="6"/>
  <c r="I48" i="6"/>
  <c r="I1104" i="6"/>
  <c r="I992" i="6"/>
  <c r="I944" i="6"/>
  <c r="I784" i="6"/>
  <c r="I688" i="6"/>
  <c r="I640" i="6"/>
  <c r="I592" i="6"/>
  <c r="I496" i="6"/>
  <c r="I448" i="6"/>
  <c r="I128" i="6"/>
  <c r="I976" i="6"/>
  <c r="I800" i="6"/>
  <c r="I608" i="6"/>
  <c r="I512" i="6"/>
  <c r="I272" i="6"/>
  <c r="I160" i="6"/>
  <c r="I2" i="6"/>
  <c r="I6" i="6"/>
  <c r="I1215" i="6"/>
  <c r="I1199" i="6"/>
  <c r="I1151" i="6"/>
  <c r="I1119" i="6"/>
  <c r="I1087" i="6"/>
  <c r="I1055" i="6"/>
  <c r="I975" i="6"/>
  <c r="I943" i="6"/>
  <c r="I879" i="6"/>
  <c r="I863" i="6"/>
  <c r="I847" i="6"/>
  <c r="I831" i="6"/>
  <c r="I815" i="6"/>
  <c r="I799" i="6"/>
  <c r="I783" i="6"/>
  <c r="I751" i="6"/>
  <c r="I719" i="6"/>
  <c r="I671" i="6"/>
  <c r="I655" i="6"/>
  <c r="I623" i="6"/>
  <c r="I607" i="6"/>
  <c r="I591" i="6"/>
  <c r="I527" i="6"/>
  <c r="I511" i="6"/>
  <c r="I463" i="6"/>
  <c r="I447" i="6"/>
  <c r="I431" i="6"/>
  <c r="I415" i="6"/>
  <c r="I383" i="6"/>
  <c r="I367" i="6"/>
  <c r="I351" i="6"/>
  <c r="I335" i="6"/>
  <c r="I319" i="6"/>
  <c r="I303" i="6"/>
  <c r="I287" i="6"/>
  <c r="I239" i="6"/>
  <c r="I223" i="6"/>
  <c r="I207" i="6"/>
  <c r="I191" i="6"/>
  <c r="I175" i="6"/>
  <c r="I159" i="6"/>
  <c r="I143" i="6"/>
  <c r="I1792" i="6"/>
  <c r="I1680" i="6"/>
  <c r="I1536" i="6"/>
  <c r="I1456" i="6"/>
  <c r="I1376" i="6"/>
  <c r="I1264" i="6"/>
  <c r="I1248" i="6"/>
  <c r="I1200" i="6"/>
  <c r="I1984" i="6"/>
  <c r="I1776" i="6"/>
  <c r="I1664" i="6"/>
  <c r="I1568" i="6"/>
  <c r="I1520" i="6"/>
  <c r="I1120" i="6"/>
  <c r="I1968" i="6"/>
  <c r="I1872" i="6"/>
  <c r="I1760" i="6"/>
  <c r="I1648" i="6"/>
  <c r="I1392" i="6"/>
  <c r="I1168" i="6"/>
  <c r="I1952" i="6"/>
  <c r="I1840" i="6"/>
  <c r="I1696" i="6"/>
  <c r="I1424" i="6"/>
  <c r="I1808" i="6"/>
  <c r="I1712" i="6"/>
  <c r="I1552" i="6"/>
  <c r="I1408" i="6"/>
  <c r="I1360" i="6"/>
  <c r="I1296" i="6"/>
  <c r="I1216" i="6"/>
  <c r="I736" i="6"/>
  <c r="I2081" i="6"/>
  <c r="I2049" i="6"/>
  <c r="I2033" i="6"/>
  <c r="I2017" i="6"/>
  <c r="I1937" i="6"/>
  <c r="I1905" i="6"/>
  <c r="I1873" i="6"/>
  <c r="I1841" i="6"/>
  <c r="I1825" i="6"/>
  <c r="I1777" i="6"/>
  <c r="I1761" i="6"/>
  <c r="I1745" i="6"/>
  <c r="I1729" i="6"/>
  <c r="I1713" i="6"/>
  <c r="I1649" i="6"/>
  <c r="I1633" i="6"/>
  <c r="I1617" i="6"/>
  <c r="I1441" i="6"/>
  <c r="I1425" i="6"/>
  <c r="I1393" i="6"/>
  <c r="I1377" i="6"/>
  <c r="I1361" i="6"/>
  <c r="I1329" i="6"/>
  <c r="I1313" i="6"/>
  <c r="I2126" i="6"/>
  <c r="I1998" i="6"/>
  <c r="I1934" i="6"/>
  <c r="I1886" i="6"/>
  <c r="I1822" i="6"/>
  <c r="I1774" i="6"/>
  <c r="I1758" i="6"/>
  <c r="I1726" i="6"/>
  <c r="I1630" i="6"/>
  <c r="I1614" i="6"/>
  <c r="I1582" i="6"/>
  <c r="I1566" i="6"/>
  <c r="I1550" i="6"/>
  <c r="I1534" i="6"/>
  <c r="I1486" i="6"/>
  <c r="I1470" i="6"/>
  <c r="I1454" i="6"/>
  <c r="I1406" i="6"/>
  <c r="I1342" i="6"/>
  <c r="I1246" i="6"/>
  <c r="I1182" i="6"/>
  <c r="I1166" i="6"/>
  <c r="I1150" i="6"/>
  <c r="I1118" i="6"/>
  <c r="I1102" i="6"/>
  <c r="I1038" i="6"/>
  <c r="I1022" i="6"/>
  <c r="I990" i="6"/>
  <c r="I926" i="6"/>
  <c r="I910" i="6"/>
  <c r="I878" i="6"/>
  <c r="I862" i="6"/>
  <c r="I798" i="6"/>
  <c r="I782" i="6"/>
  <c r="I766" i="6"/>
  <c r="I734" i="6"/>
  <c r="I718" i="6"/>
  <c r="I702" i="6"/>
  <c r="I526" i="6"/>
  <c r="I14" i="6"/>
  <c r="I2143" i="6"/>
  <c r="I1983" i="6"/>
  <c r="I1887" i="6"/>
  <c r="I1711" i="6"/>
  <c r="I1519" i="6"/>
  <c r="I1423" i="6"/>
  <c r="I1311" i="6"/>
  <c r="I2111" i="6"/>
  <c r="I1999" i="6"/>
  <c r="I1743" i="6"/>
  <c r="I1695" i="6"/>
  <c r="I1567" i="6"/>
  <c r="I1471" i="6"/>
  <c r="I1407" i="6"/>
  <c r="I1279" i="6"/>
  <c r="I1919" i="6"/>
  <c r="I1871" i="6"/>
  <c r="I1727" i="6"/>
  <c r="I1663" i="6"/>
  <c r="I1583" i="6"/>
  <c r="I1391" i="6"/>
  <c r="I1295" i="6"/>
  <c r="I1277" i="6"/>
  <c r="I1245" i="6"/>
  <c r="I1261" i="6"/>
  <c r="I531" i="6"/>
  <c r="I243" i="6"/>
  <c r="I147" i="6"/>
  <c r="I35" i="6"/>
  <c r="I1554" i="6"/>
  <c r="I1490" i="6"/>
  <c r="I1266" i="6"/>
  <c r="I1234" i="6"/>
  <c r="I1154" i="6"/>
  <c r="I1090" i="6"/>
  <c r="I866" i="6"/>
  <c r="I738" i="6"/>
  <c r="I706" i="6"/>
  <c r="I610" i="6"/>
  <c r="I530" i="6"/>
  <c r="I466" i="6"/>
  <c r="I434" i="6"/>
  <c r="I354" i="6"/>
  <c r="I322" i="6"/>
  <c r="I130" i="6"/>
  <c r="I355" i="6"/>
  <c r="I99" i="6"/>
  <c r="I98" i="6"/>
  <c r="I50" i="6"/>
  <c r="I1646" i="6"/>
  <c r="I563" i="6"/>
  <c r="I387" i="6"/>
  <c r="I275" i="6"/>
  <c r="I227" i="6"/>
  <c r="I131" i="6"/>
  <c r="I83" i="6"/>
  <c r="I51" i="6"/>
  <c r="I3" i="6"/>
  <c r="I1138" i="6"/>
  <c r="I1106" i="6"/>
  <c r="I1010" i="6"/>
  <c r="I818" i="6"/>
  <c r="I786" i="6"/>
  <c r="I754" i="6"/>
  <c r="I690" i="6"/>
  <c r="I626" i="6"/>
  <c r="I578" i="6"/>
  <c r="I482" i="6"/>
  <c r="I450" i="6"/>
  <c r="I402" i="6"/>
  <c r="I338" i="6"/>
  <c r="I306" i="6"/>
  <c r="I242" i="6"/>
  <c r="I146" i="6"/>
  <c r="I320" i="6"/>
  <c r="I312" i="6"/>
  <c r="I1831" i="6"/>
  <c r="I1399" i="6"/>
  <c r="I1127" i="6"/>
  <c r="I1047" i="6"/>
  <c r="I871" i="6"/>
  <c r="I759" i="6"/>
  <c r="I519" i="6"/>
  <c r="I439" i="6"/>
  <c r="I343" i="6"/>
  <c r="I183" i="6"/>
  <c r="I55" i="6"/>
  <c r="I550" i="6"/>
  <c r="I1671" i="6"/>
  <c r="I1463" i="6"/>
  <c r="I1143" i="6"/>
  <c r="I1015" i="6"/>
  <c r="I903" i="6"/>
  <c r="I855" i="6"/>
  <c r="I823" i="6"/>
  <c r="I775" i="6"/>
  <c r="I743" i="6"/>
  <c r="I631" i="6"/>
  <c r="I295" i="6"/>
  <c r="I247" i="6"/>
  <c r="I167" i="6"/>
  <c r="I342" i="6"/>
  <c r="I1799" i="6"/>
  <c r="I1623" i="6"/>
  <c r="I1431" i="6"/>
  <c r="I1383" i="6"/>
  <c r="I1095" i="6"/>
  <c r="I935" i="6"/>
  <c r="I839" i="6"/>
  <c r="I807" i="6"/>
  <c r="I727" i="6"/>
  <c r="I615" i="6"/>
  <c r="I471" i="6"/>
  <c r="I375" i="6"/>
  <c r="I279" i="6"/>
  <c r="I199" i="6"/>
  <c r="I135" i="6"/>
  <c r="I774" i="6"/>
  <c r="I374" i="6"/>
  <c r="I182" i="6"/>
  <c r="I1766" i="6"/>
  <c r="I1590" i="6"/>
  <c r="I1398" i="6"/>
  <c r="I1174" i="6"/>
  <c r="I2086" i="6"/>
  <c r="I1334" i="6"/>
  <c r="I1094" i="6"/>
  <c r="I11" i="6"/>
  <c r="I1014" i="6"/>
  <c r="I394" i="6"/>
  <c r="I202" i="6"/>
  <c r="I122" i="6"/>
  <c r="I1989" i="6"/>
  <c r="I869" i="6"/>
  <c r="I693" i="6"/>
  <c r="I613" i="6"/>
  <c r="I133" i="6"/>
  <c r="I101" i="6"/>
  <c r="I940" i="6"/>
  <c r="I12" i="6"/>
  <c r="I1003" i="6"/>
  <c r="I1318" i="6"/>
  <c r="I1190" i="6"/>
  <c r="I1142" i="6"/>
  <c r="I2010" i="6"/>
  <c r="I1946" i="6"/>
  <c r="I1866" i="6"/>
  <c r="I1354" i="6"/>
  <c r="I826" i="6"/>
  <c r="I634" i="6"/>
  <c r="I1753" i="6"/>
  <c r="I1481" i="6"/>
  <c r="I1001" i="6"/>
  <c r="I1867" i="6"/>
  <c r="I203" i="6"/>
  <c r="I1750" i="6"/>
  <c r="I1482" i="6"/>
  <c r="I518" i="6"/>
  <c r="I825" i="6"/>
  <c r="I793" i="6"/>
  <c r="I713" i="6"/>
  <c r="I633" i="6"/>
  <c r="I521" i="6"/>
  <c r="I2056" i="6"/>
  <c r="I1960" i="6"/>
  <c r="I1944" i="6"/>
  <c r="I1752" i="6"/>
  <c r="I1640" i="6"/>
  <c r="I1576" i="6"/>
  <c r="I1544" i="6"/>
  <c r="I1512" i="6"/>
  <c r="I1496" i="6"/>
  <c r="I1416" i="6"/>
  <c r="I1368" i="6"/>
  <c r="I1352" i="6"/>
  <c r="I1288" i="6"/>
  <c r="I1192" i="6"/>
  <c r="I1112" i="6"/>
  <c r="I1080" i="6"/>
  <c r="I1000" i="6"/>
  <c r="I952" i="6"/>
  <c r="I888" i="6"/>
  <c r="I856" i="6"/>
  <c r="I824" i="6"/>
  <c r="I712" i="6"/>
  <c r="I648" i="6"/>
  <c r="I632" i="6"/>
  <c r="I520" i="6"/>
  <c r="I504" i="6"/>
  <c r="I488" i="6"/>
  <c r="I472" i="6"/>
  <c r="I456" i="6"/>
  <c r="I440" i="6"/>
  <c r="I392" i="6"/>
  <c r="I328" i="6"/>
  <c r="I280" i="6"/>
  <c r="I120" i="6"/>
  <c r="I56" i="6"/>
  <c r="I393" i="6"/>
  <c r="I201" i="6"/>
  <c r="I121" i="6"/>
  <c r="I89" i="6"/>
  <c r="I9" i="6"/>
  <c r="I2087" i="6"/>
  <c r="I2071" i="6"/>
  <c r="I1191" i="6"/>
  <c r="I999" i="6"/>
  <c r="I679" i="6"/>
  <c r="I503" i="6"/>
  <c r="I215" i="6"/>
  <c r="I1815" i="6"/>
  <c r="I1894" i="6"/>
  <c r="I1478" i="6"/>
  <c r="I902" i="6"/>
  <c r="I470" i="6"/>
  <c r="I134" i="6"/>
  <c r="I1829" i="6"/>
  <c r="I1797" i="6"/>
  <c r="I165" i="6"/>
  <c r="I1652" i="6"/>
  <c r="I1588" i="6"/>
  <c r="I1012" i="6"/>
  <c r="I515" i="6"/>
  <c r="I307" i="6"/>
  <c r="I179" i="6"/>
  <c r="I2055" i="6"/>
  <c r="I951" i="6"/>
  <c r="I647" i="6"/>
  <c r="I327" i="6"/>
  <c r="I2084" i="6"/>
  <c r="I658" i="6"/>
  <c r="I386" i="6"/>
  <c r="I274" i="6"/>
  <c r="I178" i="6"/>
  <c r="I1942" i="6"/>
  <c r="I1494" i="6"/>
  <c r="I1158" i="6"/>
  <c r="I806" i="6"/>
  <c r="I758" i="6"/>
  <c r="I2069" i="6"/>
  <c r="I1108" i="6"/>
  <c r="I1300" i="6"/>
  <c r="I708" i="6"/>
  <c r="I1044" i="6"/>
  <c r="I403" i="6"/>
  <c r="I195" i="6"/>
  <c r="I1975" i="6"/>
  <c r="I1926" i="6"/>
  <c r="I1620" i="6"/>
  <c r="I1925" i="6"/>
  <c r="I373" i="6"/>
  <c r="I838" i="6"/>
  <c r="I1877" i="6"/>
  <c r="I1716" i="6"/>
  <c r="I276" i="6"/>
  <c r="I260" i="6"/>
  <c r="I579" i="6"/>
  <c r="I1735" i="6"/>
  <c r="I1207" i="6"/>
  <c r="I887" i="6"/>
  <c r="I23" i="6"/>
  <c r="I1778" i="6"/>
  <c r="I2102" i="6"/>
  <c r="I1910" i="6"/>
  <c r="I1542" i="6"/>
  <c r="I1366" i="6"/>
  <c r="I1254" i="6"/>
  <c r="I854" i="6"/>
  <c r="I694" i="6"/>
  <c r="I646" i="6"/>
  <c r="I566" i="6"/>
  <c r="I534" i="6"/>
  <c r="I502" i="6"/>
  <c r="I438" i="6"/>
  <c r="I358" i="6"/>
  <c r="I326" i="6"/>
  <c r="I246" i="6"/>
  <c r="I214" i="6"/>
  <c r="I150" i="6"/>
  <c r="I102" i="6"/>
  <c r="I54" i="6"/>
  <c r="I1126" i="6"/>
  <c r="I983" i="6"/>
  <c r="I407" i="6"/>
  <c r="I359" i="6"/>
  <c r="I1734" i="6"/>
  <c r="I870" i="6"/>
  <c r="I262" i="6"/>
  <c r="I996" i="6"/>
  <c r="I340" i="6"/>
  <c r="I211" i="6"/>
  <c r="I1911" i="6"/>
  <c r="I1415" i="6"/>
  <c r="I1111" i="6"/>
  <c r="I151" i="6"/>
  <c r="I1026" i="6"/>
  <c r="I1862" i="6"/>
  <c r="I1782" i="6"/>
  <c r="I1702" i="6"/>
  <c r="I1622" i="6"/>
  <c r="I1574" i="6"/>
  <c r="I1430" i="6"/>
  <c r="I1030" i="6"/>
  <c r="I982" i="6"/>
  <c r="I934" i="6"/>
  <c r="I886" i="6"/>
  <c r="I822" i="6"/>
  <c r="I678" i="6"/>
  <c r="I630" i="6"/>
  <c r="I454" i="6"/>
  <c r="I406" i="6"/>
  <c r="I198" i="6"/>
  <c r="I86" i="6"/>
  <c r="I22" i="6"/>
  <c r="I514" i="6"/>
  <c r="I1730" i="6"/>
  <c r="I1685" i="6"/>
  <c r="I228" i="6"/>
  <c r="I1526" i="6"/>
  <c r="I654" i="6"/>
  <c r="I542" i="6"/>
  <c r="I494" i="6"/>
  <c r="I462" i="6"/>
  <c r="I430" i="6"/>
  <c r="I382" i="6"/>
  <c r="I334" i="6"/>
  <c r="I190" i="6"/>
  <c r="I158" i="6"/>
  <c r="I126" i="6"/>
  <c r="I94" i="6"/>
  <c r="I46" i="6"/>
  <c r="I1909" i="6"/>
  <c r="I1861" i="6"/>
  <c r="I1557" i="6"/>
  <c r="I1381" i="6"/>
  <c r="I1253" i="6"/>
  <c r="I1205" i="6"/>
  <c r="I821" i="6"/>
  <c r="I645" i="6"/>
  <c r="I597" i="6"/>
  <c r="I549" i="6"/>
  <c r="I437" i="6"/>
  <c r="I85" i="6"/>
  <c r="I1933" i="6"/>
  <c r="I1885" i="6"/>
  <c r="I1837" i="6"/>
  <c r="I1757" i="6"/>
  <c r="I1677" i="6"/>
  <c r="I1341" i="6"/>
  <c r="I1213" i="6"/>
  <c r="I957" i="6"/>
  <c r="I893" i="6"/>
  <c r="I813" i="6"/>
  <c r="I701" i="6"/>
  <c r="I525" i="6"/>
  <c r="I477" i="6"/>
  <c r="I429" i="6"/>
  <c r="I381" i="6"/>
  <c r="I333" i="6"/>
  <c r="I285" i="6"/>
  <c r="I205" i="6"/>
  <c r="I157" i="6"/>
  <c r="I61" i="6"/>
  <c r="I2132" i="6"/>
  <c r="I1700" i="6"/>
  <c r="I1076" i="6"/>
  <c r="I724" i="6"/>
  <c r="I292" i="6"/>
  <c r="I196" i="6"/>
  <c r="I20" i="6"/>
  <c r="I1971" i="6"/>
  <c r="I1923" i="6"/>
  <c r="I1875" i="6"/>
  <c r="I1683" i="6"/>
  <c r="I1587" i="6"/>
  <c r="I1491" i="6"/>
  <c r="I1347" i="6"/>
  <c r="I1299" i="6"/>
  <c r="I1251" i="6"/>
  <c r="I1203" i="6"/>
  <c r="I1155" i="6"/>
  <c r="I1107" i="6"/>
  <c r="I1059" i="6"/>
  <c r="I1011" i="6"/>
  <c r="I915" i="6"/>
  <c r="I867" i="6"/>
  <c r="I771" i="6"/>
  <c r="I723" i="6"/>
  <c r="I675" i="6"/>
  <c r="I611" i="6"/>
  <c r="I419" i="6"/>
  <c r="I291" i="6"/>
  <c r="I446" i="6"/>
  <c r="I414" i="6"/>
  <c r="I350" i="6"/>
  <c r="I302" i="6"/>
  <c r="I270" i="6"/>
  <c r="I110" i="6"/>
  <c r="I62" i="6"/>
  <c r="I1845" i="6"/>
  <c r="I1781" i="6"/>
  <c r="I1573" i="6"/>
  <c r="I1333" i="6"/>
  <c r="I1029" i="6"/>
  <c r="I981" i="6"/>
  <c r="I885" i="6"/>
  <c r="I725" i="6"/>
  <c r="I677" i="6"/>
  <c r="I629" i="6"/>
  <c r="I357" i="6"/>
  <c r="I293" i="6"/>
  <c r="I245" i="6"/>
  <c r="I197" i="6"/>
  <c r="I21" i="6"/>
  <c r="I1917" i="6"/>
  <c r="I1773" i="6"/>
  <c r="I1533" i="6"/>
  <c r="I1501" i="6"/>
  <c r="I1229" i="6"/>
  <c r="I1165" i="6"/>
  <c r="I1117" i="6"/>
  <c r="I909" i="6"/>
  <c r="I845" i="6"/>
  <c r="I605" i="6"/>
  <c r="I509" i="6"/>
  <c r="I445" i="6"/>
  <c r="I397" i="6"/>
  <c r="I301" i="6"/>
  <c r="I237" i="6"/>
  <c r="I141" i="6"/>
  <c r="I77" i="6"/>
  <c r="I29" i="6"/>
  <c r="I1460" i="6"/>
  <c r="I1412" i="6"/>
  <c r="I1332" i="6"/>
  <c r="I1172" i="6"/>
  <c r="I852" i="6"/>
  <c r="I804" i="6"/>
  <c r="I596" i="6"/>
  <c r="I420" i="6"/>
  <c r="I324" i="6"/>
  <c r="I204" i="6"/>
  <c r="I2003" i="6"/>
  <c r="I1795" i="6"/>
  <c r="I1715" i="6"/>
  <c r="I1651" i="6"/>
  <c r="I1603" i="6"/>
  <c r="I1555" i="6"/>
  <c r="I1507" i="6"/>
  <c r="I1459" i="6"/>
  <c r="I1331" i="6"/>
  <c r="I1283" i="6"/>
  <c r="I1235" i="6"/>
  <c r="I1187" i="6"/>
  <c r="I1139" i="6"/>
  <c r="I1027" i="6"/>
  <c r="I979" i="6"/>
  <c r="I931" i="6"/>
  <c r="I883" i="6"/>
  <c r="I787" i="6"/>
  <c r="I643" i="6"/>
  <c r="I627" i="6"/>
  <c r="I547" i="6"/>
  <c r="I499" i="6"/>
  <c r="I371" i="6"/>
  <c r="I323" i="6"/>
  <c r="I259" i="6"/>
  <c r="I115" i="6"/>
  <c r="I670" i="6"/>
  <c r="I574" i="6"/>
  <c r="I478" i="6"/>
  <c r="I398" i="6"/>
  <c r="I366" i="6"/>
  <c r="I206" i="6"/>
  <c r="I30" i="6"/>
  <c r="I1813" i="6"/>
  <c r="I1541" i="6"/>
  <c r="I1365" i="6"/>
  <c r="I1173" i="6"/>
  <c r="I1013" i="6"/>
  <c r="I949" i="6"/>
  <c r="I853" i="6"/>
  <c r="I805" i="6"/>
  <c r="I501" i="6"/>
  <c r="I453" i="6"/>
  <c r="I325" i="6"/>
  <c r="I213" i="6"/>
  <c r="I149" i="6"/>
  <c r="I53" i="6"/>
  <c r="I1789" i="6"/>
  <c r="I1645" i="6"/>
  <c r="I1517" i="6"/>
  <c r="I1389" i="6"/>
  <c r="I1357" i="6"/>
  <c r="I1197" i="6"/>
  <c r="I1021" i="6"/>
  <c r="I925" i="6"/>
  <c r="I637" i="6"/>
  <c r="I589" i="6"/>
  <c r="I541" i="6"/>
  <c r="I365" i="6"/>
  <c r="I269" i="6"/>
  <c r="I221" i="6"/>
  <c r="I173" i="6"/>
  <c r="I93" i="6"/>
  <c r="I1492" i="6"/>
  <c r="I1284" i="6"/>
  <c r="I1028" i="6"/>
  <c r="I980" i="6"/>
  <c r="I932" i="6"/>
  <c r="I676" i="6"/>
  <c r="I628" i="6"/>
  <c r="I548" i="6"/>
  <c r="I500" i="6"/>
  <c r="I452" i="6"/>
  <c r="I2147" i="6"/>
  <c r="I1987" i="6"/>
  <c r="I1955" i="6"/>
  <c r="I1859" i="6"/>
  <c r="I1811" i="6"/>
  <c r="I1747" i="6"/>
  <c r="I1699" i="6"/>
  <c r="I1667" i="6"/>
  <c r="I1619" i="6"/>
  <c r="I1571" i="6"/>
  <c r="I1523" i="6"/>
  <c r="I1475" i="6"/>
  <c r="I1363" i="6"/>
  <c r="I1315" i="6"/>
  <c r="I1267" i="6"/>
  <c r="I1219" i="6"/>
  <c r="I1123" i="6"/>
  <c r="I1091" i="6"/>
  <c r="I1043" i="6"/>
  <c r="I995" i="6"/>
  <c r="I899" i="6"/>
  <c r="I851" i="6"/>
  <c r="I755" i="6"/>
  <c r="I707" i="6"/>
  <c r="I659" i="6"/>
  <c r="I595" i="6"/>
  <c r="I163" i="6"/>
  <c r="I67" i="6"/>
  <c r="I19" i="6"/>
  <c r="I2140" i="6"/>
  <c r="I1964" i="6"/>
  <c r="I1708" i="6"/>
  <c r="I1644" i="6"/>
  <c r="I1612" i="6"/>
  <c r="I1580" i="6"/>
  <c r="I1516" i="6"/>
  <c r="I1452" i="6"/>
  <c r="I1420" i="6"/>
  <c r="I1180" i="6"/>
  <c r="I1116" i="6"/>
  <c r="I1084" i="6"/>
  <c r="I1052" i="6"/>
  <c r="I1020" i="6"/>
  <c r="I908" i="6"/>
  <c r="I812" i="6"/>
  <c r="I748" i="6"/>
  <c r="I684" i="6"/>
  <c r="I604" i="6"/>
  <c r="I572" i="6"/>
  <c r="I540" i="6"/>
  <c r="I508" i="6"/>
  <c r="I476" i="6"/>
  <c r="I412" i="6"/>
  <c r="I380" i="6"/>
  <c r="I348" i="6"/>
  <c r="I252" i="6"/>
  <c r="I220" i="6"/>
  <c r="I188" i="6"/>
  <c r="I124" i="6"/>
  <c r="I2139" i="6"/>
  <c r="I2075" i="6"/>
  <c r="I1963" i="6"/>
  <c r="I1947" i="6"/>
  <c r="I1915" i="6"/>
  <c r="I1851" i="6"/>
  <c r="I1739" i="6"/>
  <c r="I1723" i="6"/>
  <c r="I1675" i="6"/>
  <c r="I1659" i="6"/>
  <c r="I1643" i="6"/>
  <c r="I1595" i="6"/>
  <c r="I1547" i="6"/>
  <c r="I395" i="6"/>
  <c r="I123" i="6"/>
  <c r="I2124" i="6"/>
  <c r="I1916" i="6"/>
  <c r="I1820" i="6"/>
  <c r="I1676" i="6"/>
  <c r="I1628" i="6"/>
  <c r="I1596" i="6"/>
  <c r="I1564" i="6"/>
  <c r="I1436" i="6"/>
  <c r="I1372" i="6"/>
  <c r="I1276" i="6"/>
  <c r="I1196" i="6"/>
  <c r="I1164" i="6"/>
  <c r="I1132" i="6"/>
  <c r="I1068" i="6"/>
  <c r="I1036" i="6"/>
  <c r="I1004" i="6"/>
  <c r="I988" i="6"/>
  <c r="I956" i="6"/>
  <c r="I892" i="6"/>
  <c r="I828" i="6"/>
  <c r="I764" i="6"/>
  <c r="I732" i="6"/>
  <c r="I700" i="6"/>
  <c r="I652" i="6"/>
  <c r="I620" i="6"/>
  <c r="I588" i="6"/>
  <c r="I556" i="6"/>
  <c r="I524" i="6"/>
  <c r="I460" i="6"/>
  <c r="I428" i="6"/>
  <c r="I396" i="6"/>
  <c r="I364" i="6"/>
  <c r="I268" i="6"/>
  <c r="I236" i="6"/>
  <c r="I172" i="6"/>
  <c r="I108" i="6"/>
  <c r="I1660" i="6"/>
  <c r="I1212" i="6"/>
  <c r="I1531" i="6"/>
  <c r="I1499" i="6"/>
  <c r="I1467" i="6"/>
  <c r="I1451" i="6"/>
  <c r="I1339" i="6"/>
  <c r="I1323" i="6"/>
  <c r="I1307" i="6"/>
  <c r="I1259" i="6"/>
  <c r="I1147" i="6"/>
  <c r="I1115" i="6"/>
  <c r="I1099" i="6"/>
  <c r="I1083" i="6"/>
  <c r="I1051" i="6"/>
  <c r="I971" i="6"/>
  <c r="I955" i="6"/>
  <c r="I923" i="6"/>
  <c r="I907" i="6"/>
  <c r="I875" i="6"/>
  <c r="I859" i="6"/>
  <c r="I843" i="6"/>
  <c r="I779" i="6"/>
  <c r="I763" i="6"/>
  <c r="I651" i="6"/>
  <c r="I635" i="6"/>
  <c r="I603" i="6"/>
  <c r="I587" i="6"/>
  <c r="I539" i="6"/>
  <c r="I523" i="6"/>
  <c r="I507" i="6"/>
  <c r="I491" i="6"/>
  <c r="I443" i="6"/>
  <c r="I411" i="6"/>
  <c r="I379" i="6"/>
  <c r="I363" i="6"/>
  <c r="I347" i="6"/>
  <c r="I299" i="6"/>
  <c r="I283" i="6"/>
  <c r="I267" i="6"/>
  <c r="I235" i="6"/>
  <c r="I219" i="6"/>
  <c r="I187" i="6"/>
  <c r="I171" i="6"/>
  <c r="I139" i="6"/>
  <c r="I107" i="6"/>
  <c r="I75" i="6"/>
  <c r="I43" i="6"/>
  <c r="I27" i="6"/>
  <c r="I2130" i="6"/>
  <c r="I2114" i="6"/>
  <c r="I2034" i="6"/>
  <c r="I2018" i="6"/>
  <c r="I2002" i="6"/>
  <c r="I1986" i="6"/>
  <c r="I1954" i="6"/>
  <c r="I1890" i="6"/>
  <c r="I1826" i="6"/>
  <c r="I1810" i="6"/>
  <c r="I1794" i="6"/>
  <c r="I1762" i="6"/>
  <c r="I1746" i="6"/>
  <c r="I1714" i="6"/>
  <c r="I1698" i="6"/>
  <c r="I1682" i="6"/>
  <c r="I1666" i="6"/>
  <c r="I1586" i="6"/>
  <c r="I1538" i="6"/>
  <c r="I1522" i="6"/>
  <c r="I1474" i="6"/>
  <c r="I1426" i="6"/>
  <c r="I1410" i="6"/>
  <c r="I1394" i="6"/>
  <c r="I1378" i="6"/>
  <c r="I1330" i="6"/>
  <c r="I1250" i="6"/>
  <c r="I1074" i="6"/>
  <c r="I1042" i="6"/>
  <c r="I946" i="6"/>
  <c r="I898" i="6"/>
  <c r="I770" i="6"/>
  <c r="I722" i="6"/>
  <c r="I674" i="6"/>
  <c r="I642" i="6"/>
  <c r="I594" i="6"/>
  <c r="I546" i="6"/>
  <c r="I498" i="6"/>
  <c r="I418" i="6"/>
  <c r="I370" i="6"/>
  <c r="I290" i="6"/>
  <c r="I258" i="6"/>
  <c r="I210" i="6"/>
  <c r="I162" i="6"/>
  <c r="I114" i="6"/>
  <c r="I66" i="6"/>
  <c r="I18" i="6"/>
  <c r="I2122" i="6"/>
  <c r="I2090" i="6"/>
  <c r="I2026" i="6"/>
  <c r="I1994" i="6"/>
  <c r="I1978" i="6"/>
  <c r="I1914" i="6"/>
  <c r="I1882" i="6"/>
  <c r="I1802" i="6"/>
  <c r="I1786" i="6"/>
  <c r="I1770" i="6"/>
  <c r="I1754" i="6"/>
  <c r="I1738" i="6"/>
  <c r="I1722" i="6"/>
  <c r="I1706" i="6"/>
  <c r="I1690" i="6"/>
  <c r="I1674" i="6"/>
  <c r="I1626" i="6"/>
  <c r="I1610" i="6"/>
  <c r="I1530" i="6"/>
  <c r="I1466" i="6"/>
  <c r="I1402" i="6"/>
  <c r="I1386" i="6"/>
  <c r="I1338" i="6"/>
  <c r="I1322" i="6"/>
  <c r="I1242" i="6"/>
  <c r="I1130" i="6"/>
  <c r="I1098" i="6"/>
  <c r="I1082" i="6"/>
  <c r="I1050" i="6"/>
  <c r="I986" i="6"/>
  <c r="I890" i="6"/>
  <c r="I874" i="6"/>
  <c r="I810" i="6"/>
  <c r="I778" i="6"/>
  <c r="I762" i="6"/>
  <c r="I746" i="6"/>
  <c r="I730" i="6"/>
  <c r="I682" i="6"/>
  <c r="I666" i="6"/>
  <c r="I650" i="6"/>
  <c r="I618" i="6"/>
  <c r="I570" i="6"/>
  <c r="I554" i="6"/>
  <c r="I538" i="6"/>
  <c r="I522" i="6"/>
  <c r="I490" i="6"/>
  <c r="I474" i="6"/>
  <c r="I458" i="6"/>
  <c r="I442" i="6"/>
  <c r="I426" i="6"/>
  <c r="I410" i="6"/>
  <c r="I378" i="6"/>
  <c r="I362" i="6"/>
  <c r="I314" i="6"/>
  <c r="I298" i="6"/>
  <c r="I266" i="6"/>
  <c r="I250" i="6"/>
  <c r="I234" i="6"/>
  <c r="I154" i="6"/>
  <c r="I138" i="6"/>
  <c r="I90" i="6"/>
  <c r="I74" i="6"/>
  <c r="I58" i="6"/>
  <c r="I2041" i="6"/>
  <c r="I2025" i="6"/>
  <c r="I2009" i="6"/>
  <c r="I1993" i="6"/>
  <c r="I1897" i="6"/>
  <c r="I1881" i="6"/>
  <c r="I1833" i="6"/>
  <c r="I1817" i="6"/>
  <c r="I1801" i="6"/>
  <c r="I1721" i="6"/>
  <c r="I1641" i="6"/>
  <c r="I1609" i="6"/>
  <c r="I1593" i="6"/>
  <c r="I1497" i="6"/>
  <c r="I1433" i="6"/>
  <c r="I1417" i="6"/>
  <c r="I1401" i="6"/>
  <c r="I1385" i="6"/>
  <c r="I1369" i="6"/>
  <c r="I1337" i="6"/>
  <c r="I1305" i="6"/>
  <c r="I1289" i="6"/>
  <c r="I1241" i="6"/>
  <c r="I1225" i="6"/>
  <c r="I1177" i="6"/>
  <c r="I1161" i="6"/>
  <c r="I1113" i="6"/>
  <c r="I1097" i="6"/>
  <c r="I1081" i="6"/>
  <c r="I1065" i="6"/>
  <c r="I1033" i="6"/>
  <c r="I985" i="6"/>
  <c r="I953" i="6"/>
  <c r="I937" i="6"/>
  <c r="I873" i="6"/>
  <c r="I857" i="6"/>
  <c r="I841" i="6"/>
  <c r="I809" i="6"/>
  <c r="I697" i="6"/>
  <c r="I665" i="6"/>
  <c r="I617" i="6"/>
  <c r="I569" i="6"/>
  <c r="I553" i="6"/>
  <c r="I537" i="6"/>
  <c r="I473" i="6"/>
  <c r="I425" i="6"/>
  <c r="I409" i="6"/>
  <c r="I377" i="6"/>
  <c r="I361" i="6"/>
  <c r="I345" i="6"/>
  <c r="I297" i="6"/>
  <c r="I281" i="6"/>
  <c r="I265" i="6"/>
  <c r="I249" i="6"/>
  <c r="I233" i="6"/>
  <c r="I217" i="6"/>
  <c r="I185" i="6"/>
  <c r="I169" i="6"/>
  <c r="I153" i="6"/>
  <c r="I137" i="6"/>
  <c r="I73" i="6"/>
  <c r="I41" i="6"/>
  <c r="I2136" i="6"/>
  <c r="I2072" i="6"/>
  <c r="I1864" i="6"/>
  <c r="I1832" i="6"/>
  <c r="I1800" i="6"/>
  <c r="I1768" i="6"/>
  <c r="I1688" i="6"/>
  <c r="I1672" i="6"/>
  <c r="I1656" i="6"/>
  <c r="I1592" i="6"/>
  <c r="I1560" i="6"/>
  <c r="I1528" i="6"/>
  <c r="I1464" i="6"/>
  <c r="I1432" i="6"/>
  <c r="I1400" i="6"/>
  <c r="I1304" i="6"/>
  <c r="I1272" i="6"/>
  <c r="I1256" i="6"/>
  <c r="I1240" i="6"/>
  <c r="I1144" i="6"/>
  <c r="I1128" i="6"/>
  <c r="I1096" i="6"/>
  <c r="I1048" i="6"/>
  <c r="I1032" i="6"/>
  <c r="I984" i="6"/>
  <c r="I968" i="6"/>
  <c r="I936" i="6"/>
  <c r="I920" i="6"/>
  <c r="I904" i="6"/>
  <c r="I872" i="6"/>
  <c r="I808" i="6"/>
  <c r="I792" i="6"/>
  <c r="I760" i="6"/>
  <c r="I744" i="6"/>
  <c r="I728" i="6"/>
  <c r="I696" i="6"/>
  <c r="I680" i="6"/>
  <c r="I616" i="6"/>
  <c r="I424" i="6"/>
  <c r="I408" i="6"/>
  <c r="I360" i="6"/>
  <c r="I344" i="6"/>
  <c r="I296" i="6"/>
  <c r="I264" i="6"/>
  <c r="I216" i="6"/>
  <c r="I200" i="6"/>
  <c r="I168" i="6"/>
  <c r="I104" i="6"/>
  <c r="I72" i="6"/>
  <c r="I40" i="6"/>
  <c r="I318" i="6"/>
  <c r="I2110" i="6"/>
  <c r="I1326" i="6"/>
  <c r="I2109" i="6"/>
  <c r="I1805" i="6"/>
  <c r="I1405" i="6"/>
  <c r="I317" i="6"/>
  <c r="I2108" i="6"/>
  <c r="I1980" i="6"/>
  <c r="I1292" i="6"/>
  <c r="I1211" i="6"/>
  <c r="I891" i="6"/>
  <c r="I586" i="6"/>
  <c r="I1913" i="6"/>
  <c r="I649" i="6"/>
  <c r="I25" i="6"/>
  <c r="I1321" i="6"/>
  <c r="I685" i="6"/>
  <c r="I1438" i="6"/>
  <c r="I1549" i="6"/>
  <c r="I1835" i="6"/>
  <c r="I987" i="6"/>
  <c r="I459" i="6"/>
  <c r="I1785" i="6"/>
  <c r="I313" i="6"/>
  <c r="I1737" i="6"/>
  <c r="I329" i="6"/>
  <c r="I2057" i="6"/>
  <c r="I1854" i="6"/>
  <c r="I493" i="6"/>
  <c r="I1469" i="6"/>
  <c r="I668" i="6"/>
  <c r="I316" i="6"/>
  <c r="I1563" i="6"/>
  <c r="I555" i="6"/>
  <c r="I1625" i="6"/>
  <c r="I105" i="6"/>
  <c r="I1049" i="6"/>
  <c r="I1661" i="6"/>
  <c r="I829" i="6"/>
  <c r="I796" i="6"/>
  <c r="I1163" i="6"/>
  <c r="I170" i="6"/>
  <c r="I1769" i="6"/>
  <c r="I729" i="6"/>
  <c r="I681" i="6"/>
  <c r="I2121" i="6"/>
  <c r="I457" i="6"/>
  <c r="I747" i="6"/>
  <c r="I1880" i="6"/>
  <c r="I664" i="6"/>
  <c r="I152" i="6"/>
  <c r="I840" i="6"/>
  <c r="I600" i="6"/>
  <c r="I1704" i="6"/>
  <c r="I1176" i="6"/>
  <c r="I352" i="6"/>
  <c r="I184" i="6"/>
  <c r="I1291" i="6"/>
  <c r="I1019" i="6"/>
  <c r="I2125" i="6"/>
  <c r="I2001" i="6"/>
  <c r="I1370" i="6"/>
  <c r="I1258" i="6"/>
  <c r="I1034" i="6"/>
  <c r="I714" i="6"/>
  <c r="I506" i="6"/>
  <c r="I186" i="6"/>
  <c r="I1965" i="6"/>
  <c r="I1935" i="6"/>
  <c r="I958" i="6"/>
  <c r="I332" i="6"/>
  <c r="I1457" i="6"/>
  <c r="I1185" i="6"/>
  <c r="I641" i="6"/>
  <c r="I465" i="6"/>
  <c r="I433" i="6"/>
  <c r="I385" i="6"/>
  <c r="I225" i="6"/>
  <c r="I2080" i="6"/>
  <c r="I1152" i="6"/>
  <c r="I816" i="6"/>
  <c r="I720" i="6"/>
  <c r="I672" i="6"/>
  <c r="I1487" i="6"/>
  <c r="I1071" i="6"/>
  <c r="I895" i="6"/>
  <c r="I495" i="6"/>
  <c r="I1742" i="6"/>
  <c r="I1310" i="6"/>
  <c r="I1278" i="6"/>
  <c r="I686" i="6"/>
  <c r="I222" i="6"/>
  <c r="I174" i="6"/>
  <c r="I142" i="6"/>
  <c r="I78" i="6"/>
  <c r="I1005" i="6"/>
  <c r="I797" i="6"/>
  <c r="I573" i="6"/>
  <c r="I461" i="6"/>
  <c r="I109" i="6"/>
  <c r="I13" i="6"/>
  <c r="I1932" i="6"/>
  <c r="I1804" i="6"/>
  <c r="I972" i="6"/>
  <c r="I924" i="6"/>
  <c r="I844" i="6"/>
  <c r="I1403" i="6"/>
  <c r="I331" i="6"/>
  <c r="I91" i="6"/>
  <c r="I1422" i="6"/>
  <c r="I1275" i="6"/>
  <c r="I28" i="6"/>
  <c r="I1546" i="6"/>
  <c r="I1306" i="6"/>
  <c r="I698" i="6"/>
  <c r="I602" i="6"/>
  <c r="I346" i="6"/>
  <c r="I218" i="6"/>
  <c r="I2062" i="6"/>
  <c r="I1824" i="6"/>
  <c r="I1265" i="6"/>
  <c r="I737" i="6"/>
  <c r="I657" i="6"/>
  <c r="I1472" i="6"/>
  <c r="I1440" i="6"/>
  <c r="I1280" i="6"/>
  <c r="I1008" i="6"/>
  <c r="I144" i="6"/>
  <c r="I80" i="6"/>
  <c r="I64" i="6"/>
  <c r="I2015" i="6"/>
  <c r="I1823" i="6"/>
  <c r="I1439" i="6"/>
  <c r="I1039" i="6"/>
  <c r="I991" i="6"/>
  <c r="I927" i="6"/>
  <c r="I639" i="6"/>
  <c r="I63" i="6"/>
  <c r="I208" i="6"/>
  <c r="I1918" i="6"/>
  <c r="I1230" i="6"/>
  <c r="I606" i="6"/>
  <c r="I558" i="6"/>
  <c r="I510" i="6"/>
  <c r="I1037" i="6"/>
  <c r="I989" i="6"/>
  <c r="I557" i="6"/>
  <c r="I864" i="6"/>
  <c r="I1404" i="6"/>
  <c r="I636" i="6"/>
  <c r="I444" i="6"/>
  <c r="I284" i="6"/>
  <c r="I1627" i="6"/>
  <c r="I1579" i="6"/>
  <c r="I1243" i="6"/>
  <c r="I1195" i="6"/>
  <c r="I1131" i="6"/>
  <c r="I619" i="6"/>
  <c r="I475" i="6"/>
  <c r="I251" i="6"/>
  <c r="I336" i="6"/>
  <c r="I1514" i="6"/>
  <c r="I1226" i="6"/>
  <c r="I1146" i="6"/>
  <c r="I1066" i="6"/>
  <c r="I794" i="6"/>
  <c r="I282" i="6"/>
  <c r="I106" i="6"/>
  <c r="I42" i="6"/>
  <c r="I1600" i="6"/>
  <c r="I481" i="6"/>
  <c r="I305" i="6"/>
  <c r="I49" i="6"/>
  <c r="I1584" i="6"/>
  <c r="I1072" i="6"/>
  <c r="I416" i="6"/>
  <c r="I384" i="6"/>
  <c r="I224" i="6"/>
  <c r="I192" i="6"/>
  <c r="I1839" i="6"/>
  <c r="I1135" i="6"/>
  <c r="I911" i="6"/>
  <c r="I479" i="6"/>
  <c r="I1089" i="6"/>
  <c r="I1390" i="6"/>
  <c r="I942" i="6"/>
  <c r="I894" i="6"/>
  <c r="I830" i="6"/>
  <c r="I286" i="6"/>
  <c r="I1181" i="6"/>
  <c r="I973" i="6"/>
  <c r="I733" i="6"/>
  <c r="I669" i="6"/>
  <c r="I253" i="6"/>
  <c r="I1836" i="6"/>
  <c r="I1468" i="6"/>
  <c r="I860" i="6"/>
  <c r="I492" i="6"/>
  <c r="I1691" i="6"/>
  <c r="I1371" i="6"/>
  <c r="I571" i="6"/>
  <c r="I315" i="6"/>
  <c r="I155" i="6"/>
  <c r="I1658" i="6"/>
  <c r="I401" i="6"/>
  <c r="I1409" i="6"/>
  <c r="I1169" i="6"/>
  <c r="I1856" i="6"/>
  <c r="I1136" i="6"/>
  <c r="I848" i="6"/>
  <c r="I2095" i="6"/>
  <c r="I1807" i="6"/>
  <c r="I1679" i="6"/>
  <c r="I1375" i="6"/>
  <c r="I1263" i="6"/>
  <c r="I1103" i="6"/>
  <c r="I959" i="6"/>
  <c r="I399" i="6"/>
  <c r="I1870" i="6"/>
  <c r="I1598" i="6"/>
  <c r="I846" i="6"/>
  <c r="I814" i="6"/>
  <c r="I1949" i="6"/>
  <c r="I1581" i="6"/>
  <c r="I717" i="6"/>
  <c r="I653" i="6"/>
  <c r="I621" i="6"/>
  <c r="I349" i="6"/>
  <c r="I189" i="6"/>
  <c r="I125" i="6"/>
  <c r="I1900" i="6"/>
  <c r="I1484" i="6"/>
  <c r="I1388" i="6"/>
  <c r="I140" i="6"/>
  <c r="I238" i="6"/>
  <c r="I1995" i="6"/>
  <c r="I1707" i="6"/>
  <c r="I1611" i="6"/>
  <c r="I1355" i="6"/>
  <c r="I1035" i="6"/>
  <c r="I59" i="6"/>
  <c r="I767" i="6"/>
  <c r="I1855" i="6"/>
  <c r="I353" i="6"/>
  <c r="I1448" i="6"/>
  <c r="I1064" i="6"/>
  <c r="I1816" i="6"/>
  <c r="I88" i="6"/>
  <c r="I1879" i="6"/>
  <c r="I1719" i="6"/>
  <c r="I1784" i="6"/>
  <c r="I1160" i="6"/>
  <c r="I695" i="6"/>
  <c r="I1208" i="6"/>
  <c r="I136" i="6"/>
  <c r="I57" i="6"/>
  <c r="I2119" i="6"/>
  <c r="I535" i="6"/>
  <c r="I969" i="6"/>
  <c r="I1929" i="6"/>
  <c r="I584" i="6"/>
  <c r="I376" i="6"/>
  <c r="I919" i="6"/>
  <c r="I487" i="6"/>
  <c r="I455" i="6"/>
  <c r="I441" i="6"/>
  <c r="I2040" i="6"/>
  <c r="I1257" i="6"/>
  <c r="I1703" i="6"/>
  <c r="I1863" i="6"/>
  <c r="I776" i="6"/>
  <c r="I2155" i="6"/>
  <c r="I2154" i="6"/>
  <c r="I2151" i="6"/>
  <c r="Q82" i="5" l="1"/>
  <c r="Q59" i="5"/>
  <c r="Q86" i="5"/>
  <c r="Q28" i="5"/>
  <c r="Q53" i="5"/>
  <c r="Q62" i="5"/>
  <c r="Q78" i="5"/>
  <c r="Q39" i="5"/>
  <c r="Q70" i="5"/>
  <c r="Q91" i="5"/>
  <c r="Q81" i="5"/>
  <c r="T84" i="1"/>
  <c r="T83" i="1"/>
  <c r="T82" i="1"/>
  <c r="Q4" i="1"/>
  <c r="R29" i="1"/>
  <c r="R28" i="1"/>
  <c r="R26" i="1"/>
  <c r="R21" i="1"/>
  <c r="R20" i="1"/>
  <c r="R18" i="1"/>
  <c r="R13" i="1"/>
  <c r="R12" i="1"/>
  <c r="R10" i="1"/>
  <c r="Q32" i="1" a="1"/>
  <c r="R38" i="1" s="1"/>
  <c r="A2" i="55"/>
  <c r="C2" i="55"/>
  <c r="C3" i="55" s="1"/>
  <c r="R27" i="1"/>
  <c r="R19" i="1"/>
  <c r="R11" i="1"/>
  <c r="R25" i="1"/>
  <c r="R17" i="1"/>
  <c r="R9" i="1"/>
  <c r="R24" i="1"/>
  <c r="R16" i="1"/>
  <c r="R8" i="1"/>
  <c r="R23" i="1"/>
  <c r="R15" i="1"/>
  <c r="R7" i="1"/>
  <c r="R22" i="1"/>
  <c r="R14" i="1"/>
  <c r="I963" i="6"/>
  <c r="I947" i="6"/>
  <c r="I939" i="6"/>
  <c r="Q87" i="5"/>
  <c r="Q76" i="5"/>
  <c r="Q31" i="5"/>
  <c r="Q30" i="5"/>
  <c r="Q41" i="5"/>
  <c r="Q27" i="5"/>
  <c r="Q57" i="5"/>
  <c r="Q75" i="5"/>
  <c r="Q73" i="5"/>
  <c r="Q54" i="5"/>
  <c r="Q40" i="5"/>
  <c r="Q18" i="5"/>
  <c r="Q35" i="5"/>
  <c r="Q33" i="5"/>
  <c r="Q69" i="5"/>
  <c r="Q55" i="5"/>
  <c r="Q92" i="5"/>
  <c r="Q72" i="5"/>
  <c r="Q6" i="5"/>
  <c r="Q29" i="5"/>
  <c r="Q13" i="5"/>
  <c r="Q58" i="5"/>
  <c r="Q32" i="5"/>
  <c r="Q48" i="5"/>
  <c r="Q56" i="5"/>
  <c r="Q24" i="5"/>
  <c r="Q51" i="5"/>
  <c r="Q38" i="5"/>
  <c r="Q37" i="5"/>
  <c r="Q36" i="5"/>
  <c r="Q25" i="5"/>
  <c r="Q45" i="5"/>
  <c r="Q90" i="5"/>
  <c r="Q8" i="5"/>
  <c r="Q9" i="5"/>
  <c r="Q79" i="5"/>
  <c r="Q93" i="5"/>
  <c r="Q16" i="5"/>
  <c r="Q61" i="5"/>
  <c r="Q17" i="5"/>
  <c r="Q67" i="5"/>
  <c r="Q71" i="5"/>
  <c r="Q64" i="5"/>
  <c r="Q15" i="5"/>
  <c r="Q63" i="5"/>
  <c r="Q26" i="5"/>
  <c r="Q23" i="5"/>
  <c r="Q14" i="5"/>
  <c r="Q89" i="5"/>
  <c r="Q21" i="5"/>
  <c r="Q11" i="5"/>
  <c r="Q20" i="5"/>
  <c r="Q12" i="5"/>
  <c r="Q34" i="5"/>
  <c r="Q88" i="5"/>
  <c r="Q77" i="5"/>
  <c r="Q46" i="5"/>
  <c r="Q74" i="5"/>
  <c r="Q65" i="5"/>
  <c r="Q22" i="5"/>
  <c r="Q42" i="5"/>
  <c r="Q10" i="5"/>
  <c r="Q60" i="5"/>
  <c r="Q68" i="5"/>
  <c r="Q49" i="5"/>
  <c r="Q85" i="5"/>
  <c r="Q43" i="5"/>
  <c r="Q44" i="5"/>
  <c r="Q80" i="5"/>
  <c r="Q47" i="5"/>
  <c r="Q5" i="5"/>
  <c r="Q7" i="5"/>
  <c r="Q50" i="5"/>
  <c r="Q84" i="5"/>
  <c r="Q66" i="5"/>
  <c r="H21" i="3"/>
  <c r="H20" i="3"/>
  <c r="H19" i="3"/>
  <c r="H18" i="3"/>
  <c r="H17" i="3"/>
  <c r="H16" i="3"/>
  <c r="H15" i="3"/>
  <c r="H14" i="3"/>
  <c r="H13" i="3"/>
  <c r="H12" i="3"/>
  <c r="H11" i="3"/>
  <c r="H10" i="3"/>
  <c r="H9" i="3"/>
  <c r="H8" i="3"/>
  <c r="H7" i="3"/>
  <c r="H6" i="3"/>
  <c r="H5" i="3"/>
  <c r="H4" i="3"/>
  <c r="H3" i="3"/>
  <c r="H2" i="3"/>
  <c r="R45" i="1" l="1"/>
  <c r="Q32" i="1"/>
  <c r="R32" i="1" s="1"/>
  <c r="R47" i="1"/>
  <c r="R43" i="1"/>
  <c r="R39" i="1"/>
  <c r="R46" i="1"/>
  <c r="R37" i="1"/>
  <c r="R42" i="1"/>
  <c r="R40" i="1"/>
  <c r="R41" i="1"/>
  <c r="R44" i="1"/>
  <c r="R36" i="1"/>
  <c r="R34" i="1"/>
  <c r="R35" i="1"/>
  <c r="R33" i="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Data Model"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9D41E1E3-37BA-4520-A738-5D7D70A92352}" name="WorksheetConnection_ Product(Emmanuel)!$A:$N" type="102" refreshedVersion="8" minRefreshableVersion="5">
    <extLst>
      <ext xmlns:x15="http://schemas.microsoft.com/office/spreadsheetml/2010/11/main" uri="{DE250136-89BD-433C-8126-D09CA5730AF9}">
        <x15:connection id="Range" autoDelete="1">
          <x15:rangePr sourceName="_xlcn.WorksheetConnection_ProductEmmanuelAN1"/>
        </x15:connection>
      </ext>
    </extLst>
  </connection>
  <connection id="3" xr16:uid="{00000000-0015-0000-FFFF-FFFF01000000}" name="WorksheetConnection_Grocery Sales.xlsx!Table1" type="102" refreshedVersion="8" minRefreshableVersion="5">
    <extLst>
      <ext xmlns:x15="http://schemas.microsoft.com/office/spreadsheetml/2010/11/main" uri="{DE250136-89BD-433C-8126-D09CA5730AF9}">
        <x15:connection id="Table1">
          <x15:rangePr sourceName="_xlcn.WorksheetConnection_GrocerySales.xlsxTable11"/>
        </x15:connection>
      </ext>
    </extLst>
  </connection>
  <connection id="4" xr16:uid="{83177AF0-C69A-43C3-B011-A4C8D0F1CCF3}" name="WorksheetConnection_Grocery Sales.xlsx!Table12" type="102" refreshedVersion="8" minRefreshableVersion="5">
    <extLst>
      <ext xmlns:x15="http://schemas.microsoft.com/office/spreadsheetml/2010/11/main" uri="{DE250136-89BD-433C-8126-D09CA5730AF9}">
        <x15:connection id="Table12">
          <x15:rangePr sourceName="_xlcn.WorksheetConnection_GrocerySales.xlsxTable121"/>
        </x15:connection>
      </ext>
    </extLst>
  </connection>
  <connection id="5" xr16:uid="{00000000-0015-0000-FFFF-FFFF02000000}" name="WorksheetConnection_Grocery Sales.xlsx!Table2" type="102" refreshedVersion="8" minRefreshableVersion="5">
    <extLst>
      <ext xmlns:x15="http://schemas.microsoft.com/office/spreadsheetml/2010/11/main" uri="{DE250136-89BD-433C-8126-D09CA5730AF9}">
        <x15:connection id="Table2">
          <x15:rangePr sourceName="_xlcn.WorksheetConnection_GrocerySales.xlsxTable21"/>
        </x15:connection>
      </ext>
    </extLst>
  </connection>
  <connection id="6" xr16:uid="{00000000-0015-0000-FFFF-FFFF03000000}" name="WorksheetConnection_Grocery Sales.xlsx!Table3" type="102" refreshedVersion="8" minRefreshableVersion="5">
    <extLst>
      <ext xmlns:x15="http://schemas.microsoft.com/office/spreadsheetml/2010/11/main" uri="{DE250136-89BD-433C-8126-D09CA5730AF9}">
        <x15:connection id="Table3">
          <x15:rangePr sourceName="_xlcn.WorksheetConnection_GrocerySales.xlsxTable31"/>
        </x15:connection>
      </ext>
    </extLst>
  </connection>
  <connection id="7" xr16:uid="{00000000-0015-0000-FFFF-FFFF04000000}" name="WorksheetConnection_Grocery Sales.xlsx!Table4" type="102" refreshedVersion="8" minRefreshableVersion="5">
    <extLst>
      <ext xmlns:x15="http://schemas.microsoft.com/office/spreadsheetml/2010/11/main" uri="{DE250136-89BD-433C-8126-D09CA5730AF9}">
        <x15:connection id="Table4">
          <x15:rangePr sourceName="_xlcn.WorksheetConnection_GrocerySales.xlsxTable41"/>
        </x15:connection>
      </ext>
    </extLst>
  </connection>
  <connection id="8" xr16:uid="{00000000-0015-0000-FFFF-FFFF05000000}" name="WorksheetConnection_Grocery Sales.xlsx!Table5" type="102" refreshedVersion="8" minRefreshableVersion="5">
    <extLst>
      <ext xmlns:x15="http://schemas.microsoft.com/office/spreadsheetml/2010/11/main" uri="{DE250136-89BD-433C-8126-D09CA5730AF9}">
        <x15:connection id="Table5">
          <x15:rangePr sourceName="_xlcn.WorksheetConnection_GrocerySales.xlsxTable51"/>
        </x15:connection>
      </ext>
    </extLst>
  </connection>
  <connection id="9" xr16:uid="{00000000-0015-0000-FFFF-FFFF06000000}" name="WorksheetConnection_Grocery Sales.xlsx!Table6" type="102" refreshedVersion="8" minRefreshableVersion="5">
    <extLst>
      <ext xmlns:x15="http://schemas.microsoft.com/office/spreadsheetml/2010/11/main" uri="{DE250136-89BD-433C-8126-D09CA5730AF9}">
        <x15:connection id="Table6">
          <x15:rangePr sourceName="_xlcn.WorksheetConnection_GrocerySales.xlsxTable61"/>
        </x15:connection>
      </ext>
    </extLst>
  </connection>
  <connection id="10" xr16:uid="{00000000-0015-0000-FFFF-FFFF07000000}" name="WorksheetConnection_Grocery Sales.xlsx!Table7" type="102" refreshedVersion="8" minRefreshableVersion="5">
    <extLst>
      <ext xmlns:x15="http://schemas.microsoft.com/office/spreadsheetml/2010/11/main" uri="{DE250136-89BD-433C-8126-D09CA5730AF9}">
        <x15:connection id="Table7">
          <x15:rangePr sourceName="_xlcn.WorksheetConnection_GrocerySales.xlsxTable71"/>
        </x15:connection>
      </ext>
    </extLst>
  </connection>
  <connection id="11" xr16:uid="{00000000-0015-0000-FFFF-FFFF08000000}" name="WorksheetConnection_Impt Kaeshea Grocery.xlsm!Table2211" type="102" refreshedVersion="8" minRefreshableVersion="5">
    <extLst>
      <ext xmlns:x15="http://schemas.microsoft.com/office/spreadsheetml/2010/11/main" uri="{DE250136-89BD-433C-8126-D09CA5730AF9}">
        <x15:connection id="Table221-a45eaf28-bacc-46d0-8d4f-49c5e34806c7" autoDelete="1">
          <x15:rangePr sourceName="_xlcn.WorksheetConnection_ImptKaesheaGrocery.xlsmTable22111"/>
        </x15:connection>
      </ext>
    </extLst>
  </connection>
  <connection id="12" xr16:uid="{00000000-0015-0000-FFFF-FFFF09000000}" name="WorksheetConnection_Impt Kaeshea Grocery.xlsm!Table222" type="102" refreshedVersion="8" minRefreshableVersion="5">
    <extLst>
      <ext xmlns:x15="http://schemas.microsoft.com/office/spreadsheetml/2010/11/main" uri="{DE250136-89BD-433C-8126-D09CA5730AF9}">
        <x15:connection id="Table22-8f630cd3-3ef7-4225-8232-c56e24b10872" autoDelete="1">
          <x15:rangePr sourceName="_xlcn.WorksheetConnection_ImptKaesheaGrocery.xlsmTable2221"/>
        </x15:connection>
      </ext>
    </extLst>
  </connection>
  <connection id="13" xr16:uid="{00000000-0015-0000-FFFF-FFFF0A000000}" name="WorksheetConnection_Impt Kaeshea Grocery.xlsm!Table223" type="102" refreshedVersion="8" minRefreshableVersion="5">
    <extLst>
      <ext xmlns:x15="http://schemas.microsoft.com/office/spreadsheetml/2010/11/main" uri="{DE250136-89BD-433C-8126-D09CA5730AF9}">
        <x15:connection id="Table22-dc2d6786-17b2-46f4-bdd0-ed9affe8e8cc" autoDelete="1">
          <x15:rangePr sourceName="_xlcn.WorksheetConnection_ImptKaesheaGrocery.xlsmTable2231"/>
        </x15:connection>
      </ext>
    </extLst>
  </connection>
</connections>
</file>

<file path=xl/metadata.xml><?xml version="1.0" encoding="utf-8"?>
<metadata xmlns="http://schemas.openxmlformats.org/spreadsheetml/2006/main" xmlns:xda="http://schemas.microsoft.com/office/spreadsheetml/2017/dynamicarray">
  <metadataTypes count="2">
    <metadataType name="XLDAPR" minSupportedVersion="120000" copy="1" pasteAll="1" pasteValues="1" merge="1" splitFirst="1" rowColShift="1" clearFormats="1" clearComments="1" assign="1" coerce="1" cellMeta="1"/>
    <metadataType name="XLMDX" minSupportedVersion="120000" copy="1" pasteAll="1" pasteValues="1" merge="1" splitFirst="1" rowColShift="1" clearFormats="1" clearComments="1" assign="1" coerce="1"/>
  </metadataTypes>
  <metadataStrings count="3">
    <s v="ThisWorkbookDataModel"/>
    <s v="{[Range].[Shelf life (Risk)].[All]}"/>
    <s v="{[Table222].[Preferred Shopping Day].[All]}"/>
  </metadataStrings>
  <mdxMetadata count="2">
    <mdx n="0" f="s">
      <ms ns="1" c="0"/>
    </mdx>
    <mdx n="0" f="s">
      <ms ns="2" c="0"/>
    </mdx>
  </mdxMetadata>
  <futureMetadata name="XLDAPR" count="1">
    <bk>
      <extLst>
        <ext uri="{bdbb8cdc-fa1e-496e-a857-3c3f30c029c3}">
          <xda:dynamicArrayProperties fDynamic="1" fCollapsed="0"/>
        </ext>
      </extLst>
    </bk>
  </futureMetadata>
  <cellMetadata count="1">
    <bk>
      <rc t="1" v="0"/>
    </bk>
  </cellMetadata>
  <valueMetadata count="2">
    <bk>
      <rc t="2" v="0"/>
    </bk>
    <bk>
      <rc t="2" v="1"/>
    </bk>
  </valueMetadata>
</metadata>
</file>

<file path=xl/sharedStrings.xml><?xml version="1.0" encoding="utf-8"?>
<sst xmlns="http://schemas.openxmlformats.org/spreadsheetml/2006/main" count="9733" uniqueCount="1601">
  <si>
    <t>Row Labels</t>
  </si>
  <si>
    <t>Count of CustomerID</t>
  </si>
  <si>
    <t>Sum of Nearest Outlet Choice</t>
  </si>
  <si>
    <t>Shelf life (Risk)</t>
  </si>
  <si>
    <t>All</t>
  </si>
  <si>
    <t>Ang Mo Kio</t>
  </si>
  <si>
    <t>Count of SupplierID</t>
  </si>
  <si>
    <t>Loyal Member</t>
  </si>
  <si>
    <t>Sheng Xiong Worldwide Grocery</t>
  </si>
  <si>
    <t>Sum of Profit</t>
  </si>
  <si>
    <t>Australia</t>
  </si>
  <si>
    <t>New Member</t>
  </si>
  <si>
    <t>Changi</t>
  </si>
  <si>
    <t>Condiments</t>
  </si>
  <si>
    <t>Brazil</t>
  </si>
  <si>
    <t>Regular Member</t>
  </si>
  <si>
    <t>Sheng Xiong In Changi Grocery</t>
  </si>
  <si>
    <t>Dairy Products</t>
  </si>
  <si>
    <t>Canada</t>
  </si>
  <si>
    <t>VIP Member</t>
  </si>
  <si>
    <t>Orchard</t>
  </si>
  <si>
    <t>Desserts</t>
  </si>
  <si>
    <t>Denmark</t>
  </si>
  <si>
    <t>Orchard Sheng Xiong Ltd</t>
  </si>
  <si>
    <t>Drinks</t>
  </si>
  <si>
    <t>Finland</t>
  </si>
  <si>
    <t>Seng Kang</t>
  </si>
  <si>
    <t>Grains/ Cereals</t>
  </si>
  <si>
    <t>France</t>
  </si>
  <si>
    <t>Sheng Xiong Grocery Ptd Ltd</t>
  </si>
  <si>
    <t>Meat/ Poultry</t>
  </si>
  <si>
    <t>Germany</t>
  </si>
  <si>
    <t>Tampines</t>
  </si>
  <si>
    <t>Produce</t>
  </si>
  <si>
    <t>Italy</t>
  </si>
  <si>
    <t>My Sheng Xiong Retail Grocery</t>
  </si>
  <si>
    <t>Seafood</t>
  </si>
  <si>
    <t>Japan</t>
  </si>
  <si>
    <t>Grand Total</t>
  </si>
  <si>
    <t>Netherlands</t>
  </si>
  <si>
    <t>Norway</t>
  </si>
  <si>
    <t>Singapore</t>
  </si>
  <si>
    <t>Spain</t>
  </si>
  <si>
    <t>Sweden</t>
  </si>
  <si>
    <t>UK</t>
  </si>
  <si>
    <t>USA</t>
  </si>
  <si>
    <t>Total profit:</t>
  </si>
  <si>
    <t>Top product:</t>
  </si>
  <si>
    <t>CustomerID</t>
  </si>
  <si>
    <t>CustomerCompany</t>
  </si>
  <si>
    <t>CustomerFullname</t>
  </si>
  <si>
    <t>CustomerEmail</t>
  </si>
  <si>
    <t>CustomerPostalCode</t>
  </si>
  <si>
    <t>CustomerAddress</t>
  </si>
  <si>
    <t>Unit_Number</t>
  </si>
  <si>
    <t>Location</t>
  </si>
  <si>
    <t>Distance from Nearest Outlet Choice (km)</t>
  </si>
  <si>
    <t>Date Joined</t>
  </si>
  <si>
    <t>Member Duration (years)</t>
  </si>
  <si>
    <t>Membership Tier</t>
  </si>
  <si>
    <t>Preferred Shopping Day</t>
  </si>
  <si>
    <t>ALFKI</t>
  </si>
  <si>
    <t>Alfreds Futterkiste</t>
  </si>
  <si>
    <t>Maria Anders</t>
  </si>
  <si>
    <t>Anders@gmail.com</t>
  </si>
  <si>
    <t>16 Seng Kang Road #24-31</t>
  </si>
  <si>
    <t>#24-31</t>
  </si>
  <si>
    <t>Friday</t>
  </si>
  <si>
    <t>ANATR</t>
  </si>
  <si>
    <t>Ana Trujillo Emparedados Y Helados</t>
  </si>
  <si>
    <t>Ana Trujillo</t>
  </si>
  <si>
    <t>Trujillo@gmail.com</t>
  </si>
  <si>
    <t>317D Anchorvale Road #16-212</t>
  </si>
  <si>
    <t>#16-212</t>
  </si>
  <si>
    <t>Monday</t>
  </si>
  <si>
    <t>ANTON</t>
  </si>
  <si>
    <t>Antonio Moreno Taquería</t>
  </si>
  <si>
    <t>Antonio Moreno</t>
  </si>
  <si>
    <t>Moreno@gmail.com</t>
  </si>
  <si>
    <t>John Hochstadt Building 131 Lavender Street</t>
  </si>
  <si>
    <t>No unit</t>
  </si>
  <si>
    <t>AROUT</t>
  </si>
  <si>
    <t>Around The Horn</t>
  </si>
  <si>
    <t>Thomas Hardy</t>
  </si>
  <si>
    <t>Hardy@gmail.com</t>
  </si>
  <si>
    <t>6 Battery Road #31-00</t>
  </si>
  <si>
    <t>#31-00</t>
  </si>
  <si>
    <t>BERGS</t>
  </si>
  <si>
    <t>Berglunds Snabbköp</t>
  </si>
  <si>
    <t>Christina Berglund</t>
  </si>
  <si>
    <t>Berglund@gmail.com</t>
  </si>
  <si>
    <t>1 Howard Rd</t>
  </si>
  <si>
    <t>Thursday</t>
  </si>
  <si>
    <t>BLAUS</t>
  </si>
  <si>
    <t>Blauer See Delikatessen</t>
  </si>
  <si>
    <t>Hanna Moos</t>
  </si>
  <si>
    <t>Moos@gmail.com</t>
  </si>
  <si>
    <t>56 Sembawang Rd #01-03 Hong Heng Mansions</t>
  </si>
  <si>
    <t>#01-03</t>
  </si>
  <si>
    <t>BLONP</t>
  </si>
  <si>
    <t>Blondesddsl Père Et Fils</t>
  </si>
  <si>
    <t>Frédérique Citeaux</t>
  </si>
  <si>
    <t>Citeaux@gmail.com</t>
  </si>
  <si>
    <t>Blk 517 Jurong West Street 52 #01-95</t>
  </si>
  <si>
    <t>#01-95</t>
  </si>
  <si>
    <t>Wednesday</t>
  </si>
  <si>
    <t>BOLID</t>
  </si>
  <si>
    <t>Bólido Comidas Preparadas</t>
  </si>
  <si>
    <t>Martín Sommer</t>
  </si>
  <si>
    <t>Sommer@gmail.com</t>
  </si>
  <si>
    <t>544 Choa Chu Kang St 52 #01-88</t>
  </si>
  <si>
    <t>#01-88</t>
  </si>
  <si>
    <t>Saturday</t>
  </si>
  <si>
    <t>BONAP</t>
  </si>
  <si>
    <t>Bon App'</t>
  </si>
  <si>
    <t>Laurence Lebihan</t>
  </si>
  <si>
    <t>Lebihan@gmail.com</t>
  </si>
  <si>
    <t>9005 Tampines Street 93 #02-214</t>
  </si>
  <si>
    <t>#02-214</t>
  </si>
  <si>
    <t>BOTTM</t>
  </si>
  <si>
    <t>Bottom-Dollar Markets</t>
  </si>
  <si>
    <t>Elizabeth Lincoln</t>
  </si>
  <si>
    <t>Lincoln@gmail.com</t>
  </si>
  <si>
    <t>540 Sims Ave #04-01</t>
  </si>
  <si>
    <t>#04-01</t>
  </si>
  <si>
    <t>Sunday</t>
  </si>
  <si>
    <t>BSBEV</t>
  </si>
  <si>
    <t>B'S Beverages</t>
  </si>
  <si>
    <t>Victoria Ashworth</t>
  </si>
  <si>
    <t>Ashworth@gmail.com</t>
  </si>
  <si>
    <t>138 Cecil St #14-01</t>
  </si>
  <si>
    <t>#14-01</t>
  </si>
  <si>
    <t>CACTU</t>
  </si>
  <si>
    <t>Cactus Comidas Para Llevar</t>
  </si>
  <si>
    <t>Patricio Simpson</t>
  </si>
  <si>
    <t>Simpson@gmail.com</t>
  </si>
  <si>
    <t>133 New Bridge Road #02-14</t>
  </si>
  <si>
    <t>#02-14</t>
  </si>
  <si>
    <t>CENTC</t>
  </si>
  <si>
    <t>Centro Comercial Moctezuma</t>
  </si>
  <si>
    <t>Francisco Chang</t>
  </si>
  <si>
    <t>Chang@gmail.com</t>
  </si>
  <si>
    <t>605 Macpherson Road #01-11</t>
  </si>
  <si>
    <t>#01-11</t>
  </si>
  <si>
    <t>CHOPS</t>
  </si>
  <si>
    <t>Chop-Suey Chinese</t>
  </si>
  <si>
    <t>Yang Wang</t>
  </si>
  <si>
    <t>Wang@gmail.com</t>
  </si>
  <si>
    <t>Blk 682 Hougang Avenue 4 #01-322</t>
  </si>
  <si>
    <t>#01-322</t>
  </si>
  <si>
    <t>COMMI</t>
  </si>
  <si>
    <t>Comércio Mineiro</t>
  </si>
  <si>
    <t>Pedro Afonso</t>
  </si>
  <si>
    <t>Afonso@gmail.com</t>
  </si>
  <si>
    <t>2 Finlayson Green #08-08</t>
  </si>
  <si>
    <t>#08-08</t>
  </si>
  <si>
    <t>CONSH</t>
  </si>
  <si>
    <t>Consolidated Holdings</t>
  </si>
  <si>
    <t>Elizabeth Brown</t>
  </si>
  <si>
    <t>Brown@gmail.com</t>
  </si>
  <si>
    <t>587 Bukit Timah Road #03-29</t>
  </si>
  <si>
    <t>#03-29</t>
  </si>
  <si>
    <t>DRACD</t>
  </si>
  <si>
    <t>Drachenblut Delikatessen</t>
  </si>
  <si>
    <t>Sven Ottlieb</t>
  </si>
  <si>
    <t>Ottlieb@gmail.com</t>
  </si>
  <si>
    <t>144 Upper Bukit Timah Road #01-17</t>
  </si>
  <si>
    <t>#01-17</t>
  </si>
  <si>
    <t>DUMON</t>
  </si>
  <si>
    <t>Du Monde Entier</t>
  </si>
  <si>
    <t>Janine Labrune</t>
  </si>
  <si>
    <t>Labrune@gmail.com</t>
  </si>
  <si>
    <t>735 Pasir Ris St 72 #01-K2</t>
  </si>
  <si>
    <t>#01-K2</t>
  </si>
  <si>
    <t>EASTC</t>
  </si>
  <si>
    <t>Eastern Connection</t>
  </si>
  <si>
    <t>Ann Devon</t>
  </si>
  <si>
    <t>Devon@gmail.com</t>
  </si>
  <si>
    <t>No. 23 Peck Seah Street #01-120</t>
  </si>
  <si>
    <t>#01-120</t>
  </si>
  <si>
    <t>ERNSH</t>
  </si>
  <si>
    <t>Ernst Handel</t>
  </si>
  <si>
    <t>Roland Mendel</t>
  </si>
  <si>
    <t>Mendel@gmail.com</t>
  </si>
  <si>
    <t>1003 Bukit Merah Central #04-11</t>
  </si>
  <si>
    <t>#04-11</t>
  </si>
  <si>
    <t>FAMIA</t>
  </si>
  <si>
    <t>Familia Arquibaldo</t>
  </si>
  <si>
    <t>Aria Cruz</t>
  </si>
  <si>
    <t>Cruz@gmail.com</t>
  </si>
  <si>
    <t>Jurong 351 Jurong East Street 31 #01-81</t>
  </si>
  <si>
    <t>#01-81</t>
  </si>
  <si>
    <t>FOLIG</t>
  </si>
  <si>
    <t>Folies Gourmandes</t>
  </si>
  <si>
    <t>Martine Rancé</t>
  </si>
  <si>
    <t>Rancé@gmail.com</t>
  </si>
  <si>
    <t>Blk 158 Lorong 1 Toa Payoh #02-1506</t>
  </si>
  <si>
    <t>#02-1506</t>
  </si>
  <si>
    <t>FOLKO</t>
  </si>
  <si>
    <t>Folk Och Fä Hb</t>
  </si>
  <si>
    <t>Maria Larsson</t>
  </si>
  <si>
    <t>Larsson@gmail.com</t>
  </si>
  <si>
    <t>30 Bideford Road #24-01</t>
  </si>
  <si>
    <t>#24-01</t>
  </si>
  <si>
    <t>FRANK</t>
  </si>
  <si>
    <t>Frankenversand</t>
  </si>
  <si>
    <t>Peter Franken</t>
  </si>
  <si>
    <t>Franken@gmail.com</t>
  </si>
  <si>
    <t>Bedok North Street 5 #01-09</t>
  </si>
  <si>
    <t>#01-09</t>
  </si>
  <si>
    <t>FRANR</t>
  </si>
  <si>
    <t>France Restauration</t>
  </si>
  <si>
    <t>Carine Schmitt</t>
  </si>
  <si>
    <t>Schmitt@gmail.com</t>
  </si>
  <si>
    <t>1 Yishun Street 23 #03-36</t>
  </si>
  <si>
    <t>#03-36</t>
  </si>
  <si>
    <t>FRANS</t>
  </si>
  <si>
    <t>Franchi S.P.A.</t>
  </si>
  <si>
    <t>Paolo Accorti</t>
  </si>
  <si>
    <t>Accorti@gmail.com</t>
  </si>
  <si>
    <t>Ubi Road 3 #02-05</t>
  </si>
  <si>
    <t>#02-05</t>
  </si>
  <si>
    <t>FURIB</t>
  </si>
  <si>
    <t>Furia Bacalhau E Frutos Do Mar</t>
  </si>
  <si>
    <t>Lino Rodriguez</t>
  </si>
  <si>
    <t>Rodriguez@gmail.com</t>
  </si>
  <si>
    <t>926 Yishun Central 1 #01-177</t>
  </si>
  <si>
    <t>#01-177</t>
  </si>
  <si>
    <t>GALED</t>
  </si>
  <si>
    <t>Galería Del Gastrónomo</t>
  </si>
  <si>
    <t>Eduardo Saavedra</t>
  </si>
  <si>
    <t>Saavedra@gmail.com</t>
  </si>
  <si>
    <t>10 Rose Lane #01-03</t>
  </si>
  <si>
    <t>GODOS</t>
  </si>
  <si>
    <t>Godos Cocina Típica</t>
  </si>
  <si>
    <t>José Pedro Freyre</t>
  </si>
  <si>
    <t>Pedro Freyre@gmail.com</t>
  </si>
  <si>
    <t>Ubi Crescent Core D #02-62</t>
  </si>
  <si>
    <t>#02-62</t>
  </si>
  <si>
    <t>GOURL</t>
  </si>
  <si>
    <t>Gourmet Lanchonetes</t>
  </si>
  <si>
    <t>André Fonseca</t>
  </si>
  <si>
    <t>Fonseca@gmail.com</t>
  </si>
  <si>
    <t>3 Pickering Street</t>
  </si>
  <si>
    <t>GREAL</t>
  </si>
  <si>
    <t>Great Lakes Food Market</t>
  </si>
  <si>
    <t>Howard Snyder</t>
  </si>
  <si>
    <t>Snyder@gmail.com</t>
  </si>
  <si>
    <t>Ang Mo Kio Ave 10 #05-11</t>
  </si>
  <si>
    <t>#05-11</t>
  </si>
  <si>
    <t>GROSR</t>
  </si>
  <si>
    <t>Grosella-Restaurante</t>
  </si>
  <si>
    <t>Manuel Pereira</t>
  </si>
  <si>
    <t>Pereira@gmail.com</t>
  </si>
  <si>
    <t>Bedok North Street 5 #06-18</t>
  </si>
  <si>
    <t>#06-18</t>
  </si>
  <si>
    <t>HANAR</t>
  </si>
  <si>
    <t>Hanari Carnes</t>
  </si>
  <si>
    <t>Mario Pontes</t>
  </si>
  <si>
    <t>Pontes@gmail.com</t>
  </si>
  <si>
    <t>5 Scotts Road #08-10</t>
  </si>
  <si>
    <t>#08-10</t>
  </si>
  <si>
    <t>HILAA</t>
  </si>
  <si>
    <t>Hilarion-Abastos</t>
  </si>
  <si>
    <t>Carlos Hernández</t>
  </si>
  <si>
    <t>Hernández@gmail.com</t>
  </si>
  <si>
    <t>257 Selegie Road #01-297</t>
  </si>
  <si>
    <t>#01-297</t>
  </si>
  <si>
    <t>HUNGC</t>
  </si>
  <si>
    <t>Hungry Coyote Import Store</t>
  </si>
  <si>
    <t>Yoshi Latimer</t>
  </si>
  <si>
    <t>Latimer@gmail.com</t>
  </si>
  <si>
    <t>Purvis Street #01-02</t>
  </si>
  <si>
    <t>#01-02</t>
  </si>
  <si>
    <t>HUNGO</t>
  </si>
  <si>
    <t>Hungry Owl All-Night Grocers</t>
  </si>
  <si>
    <t>Patricia McKenna</t>
  </si>
  <si>
    <t>McKenna@gmail.com</t>
  </si>
  <si>
    <t>Blk 10 Pasir Panjang Road #01-525</t>
  </si>
  <si>
    <t>#01-525</t>
  </si>
  <si>
    <t>ISLAT</t>
  </si>
  <si>
    <t>Island Trading</t>
  </si>
  <si>
    <t>Helen Bennett</t>
  </si>
  <si>
    <t>Bennett@gmail.com</t>
  </si>
  <si>
    <t>30 Biopolis St #01-01</t>
  </si>
  <si>
    <t>#01-01</t>
  </si>
  <si>
    <t>Tuesday</t>
  </si>
  <si>
    <t>KOENE</t>
  </si>
  <si>
    <t>Königlich Essen</t>
  </si>
  <si>
    <t>Philip Cramer</t>
  </si>
  <si>
    <t>Cramer@gmail.com</t>
  </si>
  <si>
    <t>57 Cairnhill Road #14-06</t>
  </si>
  <si>
    <t>#14-06</t>
  </si>
  <si>
    <t>LACOR</t>
  </si>
  <si>
    <t>La Corne D'Abondance</t>
  </si>
  <si>
    <t>Daniel Tonini</t>
  </si>
  <si>
    <t>Tonini@gmail.com</t>
  </si>
  <si>
    <t>15 Joo Seng Heights #11-95</t>
  </si>
  <si>
    <t>#11-95</t>
  </si>
  <si>
    <t>LAMAI</t>
  </si>
  <si>
    <t>La Maison D'Asie</t>
  </si>
  <si>
    <t>Annette Roulet</t>
  </si>
  <si>
    <t>Roulet@gmail.com</t>
  </si>
  <si>
    <t>Blk 531 Upper Cross Street #03-68</t>
  </si>
  <si>
    <t>#03-68</t>
  </si>
  <si>
    <t>LAUGB</t>
  </si>
  <si>
    <t>Laughing Bacchus Wine Cellars</t>
  </si>
  <si>
    <t>Yoshi Tannamuri</t>
  </si>
  <si>
    <t>Tannamuri@gmail.com</t>
  </si>
  <si>
    <t>133 New Bridge Rd #03-08</t>
  </si>
  <si>
    <t>#03-08</t>
  </si>
  <si>
    <t>LAZYK</t>
  </si>
  <si>
    <t>Lazy K Kountry Store</t>
  </si>
  <si>
    <t>John Steel</t>
  </si>
  <si>
    <t>Steel@gmail.com</t>
  </si>
  <si>
    <t>665B Jurong West Street 64 #13-178</t>
  </si>
  <si>
    <t>#13-178</t>
  </si>
  <si>
    <t>LEHMS</t>
  </si>
  <si>
    <t>Lehmanns Marktstand</t>
  </si>
  <si>
    <t>Renate Messner</t>
  </si>
  <si>
    <t>Messner@gmail.com</t>
  </si>
  <si>
    <t>6 Raffles Quay #17-02</t>
  </si>
  <si>
    <t>#17-02</t>
  </si>
  <si>
    <t>LETSS</t>
  </si>
  <si>
    <t>Let'S Stop N Shop</t>
  </si>
  <si>
    <t>Jaime Yorres</t>
  </si>
  <si>
    <t>Yorres@gmail.com</t>
  </si>
  <si>
    <t>49 Bishan St 11 #02-07</t>
  </si>
  <si>
    <t>#02-07</t>
  </si>
  <si>
    <t>LILAS</t>
  </si>
  <si>
    <t>Lila-Supermercado</t>
  </si>
  <si>
    <t>Carlos González</t>
  </si>
  <si>
    <t>González@gmail.com</t>
  </si>
  <si>
    <t>80 Bencoolen Street #01-29</t>
  </si>
  <si>
    <t>#01-29</t>
  </si>
  <si>
    <t>LINOD</t>
  </si>
  <si>
    <t>Lino-Delicateses</t>
  </si>
  <si>
    <t>Felipe Izquierdo</t>
  </si>
  <si>
    <t>Izquierdo@gmail.com</t>
  </si>
  <si>
    <t>31 Novena Terrace</t>
  </si>
  <si>
    <t>LONEP</t>
  </si>
  <si>
    <t>Lonesome Pine Restaurant</t>
  </si>
  <si>
    <t>Fran Wilson</t>
  </si>
  <si>
    <t>Wilson@gmail.com</t>
  </si>
  <si>
    <t>MAGAA</t>
  </si>
  <si>
    <t>Magazzini Alimentari Riuniti</t>
  </si>
  <si>
    <t>Giovanni Rovelli</t>
  </si>
  <si>
    <t>Rovelli@gmail.com</t>
  </si>
  <si>
    <t>Blk 209 New Upper Changi Road #01-631</t>
  </si>
  <si>
    <t>#01-631</t>
  </si>
  <si>
    <t>MAISD</t>
  </si>
  <si>
    <t>Maison Dewey</t>
  </si>
  <si>
    <t>Catherine Dewey</t>
  </si>
  <si>
    <t>Dewey@gmail.com</t>
  </si>
  <si>
    <t>6 Verdun Road</t>
  </si>
  <si>
    <t>MEREP</t>
  </si>
  <si>
    <t>Mère Paillarde</t>
  </si>
  <si>
    <t>Jean Fresnière</t>
  </si>
  <si>
    <t>Fresnière@gmail.com</t>
  </si>
  <si>
    <t>50 Raffles Place #41-00</t>
  </si>
  <si>
    <t>#41-00</t>
  </si>
  <si>
    <t>MORGK</t>
  </si>
  <si>
    <t>Morgenstern Gesundkost</t>
  </si>
  <si>
    <t>Alexander Feuer</t>
  </si>
  <si>
    <t>Feuer@gmail.com</t>
  </si>
  <si>
    <t>9 Hongkong Street</t>
  </si>
  <si>
    <t>NORTS</t>
  </si>
  <si>
    <t>North/South</t>
  </si>
  <si>
    <t>Simon Crowther</t>
  </si>
  <si>
    <t>Crowther@gmail.com</t>
  </si>
  <si>
    <t>Blk 3020 Ubi Avenue 2 #01-103</t>
  </si>
  <si>
    <t>#01-103</t>
  </si>
  <si>
    <t>OCEAN</t>
  </si>
  <si>
    <t>Océano Atlántico Ltda.</t>
  </si>
  <si>
    <t>Yvonne Moncada</t>
  </si>
  <si>
    <t>Moncada@gmail.com</t>
  </si>
  <si>
    <t>528 Upper Serangoon Road</t>
  </si>
  <si>
    <t>OLDWO</t>
  </si>
  <si>
    <t>Old World Delicatessen</t>
  </si>
  <si>
    <t>Rene Phillips</t>
  </si>
  <si>
    <t>Phillips@gmail.com</t>
  </si>
  <si>
    <t>163 Tras Street #07-02</t>
  </si>
  <si>
    <t>#07-02</t>
  </si>
  <si>
    <t>OTTIK</t>
  </si>
  <si>
    <t>Ottilies Käseladen</t>
  </si>
  <si>
    <t>Henriette Pfalzheim</t>
  </si>
  <si>
    <t>Pfalzheim@gmail.com</t>
  </si>
  <si>
    <t>80 Raffles Pi #19-00</t>
  </si>
  <si>
    <t>#19-00</t>
  </si>
  <si>
    <t>PERIC</t>
  </si>
  <si>
    <t>Pericles Comidas Clásicas</t>
  </si>
  <si>
    <t>Guillermo Fernández</t>
  </si>
  <si>
    <t>Fernández@gmail.com</t>
  </si>
  <si>
    <t>Jurong West Street 24 #03-96</t>
  </si>
  <si>
    <t>#03-96</t>
  </si>
  <si>
    <t>PICCO</t>
  </si>
  <si>
    <t>Piccolo Und Mehr</t>
  </si>
  <si>
    <t>Georg Pipps</t>
  </si>
  <si>
    <t>Pipps@gmail.com</t>
  </si>
  <si>
    <t>Lor 7 Toa Payoh #01-734</t>
  </si>
  <si>
    <t>#01-734</t>
  </si>
  <si>
    <t>PRINI</t>
  </si>
  <si>
    <t>Princesa Isabel Vinhos</t>
  </si>
  <si>
    <t>Isabel de Castro</t>
  </si>
  <si>
    <t>de Castro@gmail.com</t>
  </si>
  <si>
    <t>1 Scotts Road #01-03 </t>
  </si>
  <si>
    <t>#01-03 </t>
  </si>
  <si>
    <t>QUEDE</t>
  </si>
  <si>
    <t>Que Delícia</t>
  </si>
  <si>
    <t>Bernardo Batista</t>
  </si>
  <si>
    <t>Batista@gmail.com</t>
  </si>
  <si>
    <t>Tuas South Street 2 #04-01</t>
  </si>
  <si>
    <t>QUEEN</t>
  </si>
  <si>
    <t>Queen Cozinha</t>
  </si>
  <si>
    <t>Lúcia Carvalho</t>
  </si>
  <si>
    <t>Carvalho@gmail.com</t>
  </si>
  <si>
    <t>35 Kelantan Lane #03-01</t>
  </si>
  <si>
    <t>#03-01</t>
  </si>
  <si>
    <t>QUICK</t>
  </si>
  <si>
    <t>Quick-Stop</t>
  </si>
  <si>
    <t>Horst Kloss</t>
  </si>
  <si>
    <t>Kloss@gmail.com</t>
  </si>
  <si>
    <t>710A Ang Mo Kio Ave 8 #01-26</t>
  </si>
  <si>
    <t>#01-26</t>
  </si>
  <si>
    <t>RANCH</t>
  </si>
  <si>
    <t>Rancho Grande</t>
  </si>
  <si>
    <t>Sergio Gutiérrez</t>
  </si>
  <si>
    <t>Gutiérrez@gmail.com</t>
  </si>
  <si>
    <t>20 Maxwell Road #02-13</t>
  </si>
  <si>
    <t>#02-13</t>
  </si>
  <si>
    <t>RATTC</t>
  </si>
  <si>
    <t>Rattlesnake Canyon Grocery</t>
  </si>
  <si>
    <t>Paula Wilson</t>
  </si>
  <si>
    <t>Blk 131 Jalan Bukit Merah #01-1585</t>
  </si>
  <si>
    <t>#01-1585</t>
  </si>
  <si>
    <t>REGGC</t>
  </si>
  <si>
    <t>Reggiani Caseifici</t>
  </si>
  <si>
    <t>Maurizio Moroni</t>
  </si>
  <si>
    <t>Moroni@gmail.com</t>
  </si>
  <si>
    <t>257 Selegie Road #14-275</t>
  </si>
  <si>
    <t>#14-275</t>
  </si>
  <si>
    <t>RICAR</t>
  </si>
  <si>
    <t>Ricardo Adocicados</t>
  </si>
  <si>
    <t>Janete Limeira</t>
  </si>
  <si>
    <t>Limeira@gmail.com</t>
  </si>
  <si>
    <t>150 Orchard Rd #05-08</t>
  </si>
  <si>
    <t>#05-08</t>
  </si>
  <si>
    <t>RICSU</t>
  </si>
  <si>
    <t>Richter Supermarkt</t>
  </si>
  <si>
    <t>Michael Holz</t>
  </si>
  <si>
    <t>Holz@gmail.com</t>
  </si>
  <si>
    <t>89 Short Street #06-07</t>
  </si>
  <si>
    <t>#06-07</t>
  </si>
  <si>
    <t>ROMEY</t>
  </si>
  <si>
    <t>Romero Y Tomillo</t>
  </si>
  <si>
    <t>Alejandra Camino</t>
  </si>
  <si>
    <t>Camino@gmail.com</t>
  </si>
  <si>
    <t>151 Chin Swee Road #03-12 Manhattan</t>
  </si>
  <si>
    <t>#03-12</t>
  </si>
  <si>
    <t>SANTG</t>
  </si>
  <si>
    <t>Santé Gourmet</t>
  </si>
  <si>
    <t>Jonas Bergulfsen</t>
  </si>
  <si>
    <t>Bergulfsen@gmail.com</t>
  </si>
  <si>
    <t>71 Ayer Rajah Crescent #04-12</t>
  </si>
  <si>
    <t>#04-12</t>
  </si>
  <si>
    <t>SAVEA</t>
  </si>
  <si>
    <t>Save-A-Lot Markets</t>
  </si>
  <si>
    <t>Jose Pavarotti</t>
  </si>
  <si>
    <t>Pavarotti@gmail.com</t>
  </si>
  <si>
    <t>Kaki Bukit Road 2 #02-02 Eunos</t>
  </si>
  <si>
    <t>#02-02</t>
  </si>
  <si>
    <t>SEVES</t>
  </si>
  <si>
    <t>Seven Seas Imports</t>
  </si>
  <si>
    <t>Hari Kumar</t>
  </si>
  <si>
    <t>Kumar@gmail.com</t>
  </si>
  <si>
    <t>1 Havelock Square</t>
  </si>
  <si>
    <t>SIMOB</t>
  </si>
  <si>
    <t>Simons Bistro</t>
  </si>
  <si>
    <t>Jytte Petersen</t>
  </si>
  <si>
    <t>Petersen@gmail.com</t>
  </si>
  <si>
    <t>11 Ghim Moh Road #20-72</t>
  </si>
  <si>
    <t>#20-72</t>
  </si>
  <si>
    <t>SPECD</t>
  </si>
  <si>
    <t>Spécialités Du Monde</t>
  </si>
  <si>
    <t>Dominique Perrier</t>
  </si>
  <si>
    <t>Perrier@gmail.com</t>
  </si>
  <si>
    <t>1A Stangee Place</t>
  </si>
  <si>
    <t>SPLIR</t>
  </si>
  <si>
    <t>Split Rail Beer &amp; Ale</t>
  </si>
  <si>
    <t>Art Braunschweiger</t>
  </si>
  <si>
    <t>Braunschweiger@gmail.com</t>
  </si>
  <si>
    <t>104 Teck Whye Lane #03-454</t>
  </si>
  <si>
    <t>#03-454</t>
  </si>
  <si>
    <t>SUPRD</t>
  </si>
  <si>
    <t>Suprêmes Délices</t>
  </si>
  <si>
    <t>Pascale Cartrain</t>
  </si>
  <si>
    <t>Cartrain@gmail.com</t>
  </si>
  <si>
    <t>124 Lorong 1 Toa Payoh #07-473</t>
  </si>
  <si>
    <t>#07-473</t>
  </si>
  <si>
    <t>THEBI</t>
  </si>
  <si>
    <t>The Big Cheese</t>
  </si>
  <si>
    <t>Liz Nixon</t>
  </si>
  <si>
    <t>Nixon@gmail.com</t>
  </si>
  <si>
    <t>157 Mei Ling Street #15-60</t>
  </si>
  <si>
    <t>#15-60</t>
  </si>
  <si>
    <t>THECR</t>
  </si>
  <si>
    <t>The Cracker Box</t>
  </si>
  <si>
    <t>Liu Wong</t>
  </si>
  <si>
    <t>Wong@gmail.com</t>
  </si>
  <si>
    <t>937 Tampines Avenue 5 #02-133</t>
  </si>
  <si>
    <t>#02-133</t>
  </si>
  <si>
    <t>TOMSP</t>
  </si>
  <si>
    <t>Toms Spezialitäten</t>
  </si>
  <si>
    <t>Karin Josephs</t>
  </si>
  <si>
    <t>Josephs@gmail.com</t>
  </si>
  <si>
    <t>53 Chin Swee Road #13-03</t>
  </si>
  <si>
    <t>#13-03</t>
  </si>
  <si>
    <t>TORTU</t>
  </si>
  <si>
    <t>Tortuga Restaurante</t>
  </si>
  <si>
    <t>Miguel Angel Paolino</t>
  </si>
  <si>
    <t>Angel Paolino@gmail.com</t>
  </si>
  <si>
    <t>79 Indus Road #11-445</t>
  </si>
  <si>
    <t>#11-445</t>
  </si>
  <si>
    <t>TRADH</t>
  </si>
  <si>
    <t>Tradição Hipermercados</t>
  </si>
  <si>
    <t>Anabela Domingues</t>
  </si>
  <si>
    <t>Domingues@gmail.com</t>
  </si>
  <si>
    <t>53 Pipit Road #08-96</t>
  </si>
  <si>
    <t>#08-96</t>
  </si>
  <si>
    <t>TRAIH</t>
  </si>
  <si>
    <t>Trail'S Head Gourmet Provisioners</t>
  </si>
  <si>
    <t>Helvetius Nagy</t>
  </si>
  <si>
    <t>Nagy@gmail.com</t>
  </si>
  <si>
    <t>105 Towner Road #05-388</t>
  </si>
  <si>
    <t>#05-388</t>
  </si>
  <si>
    <t>VAFFE</t>
  </si>
  <si>
    <t>Vaffeljernet</t>
  </si>
  <si>
    <t>Palle Ibsen</t>
  </si>
  <si>
    <t>Ibsen@gmail.com</t>
  </si>
  <si>
    <t>415 Ang Mo Kio Avenue 10 #02-943</t>
  </si>
  <si>
    <t>#02-943</t>
  </si>
  <si>
    <t>VICTE</t>
  </si>
  <si>
    <t>Victuailles En Stock</t>
  </si>
  <si>
    <t>Mary Saveley</t>
  </si>
  <si>
    <t>Saveley@gmail.com</t>
  </si>
  <si>
    <t>16 Taman Kembangan</t>
  </si>
  <si>
    <t>VINET</t>
  </si>
  <si>
    <t>Vins Et Alcools Chevalier</t>
  </si>
  <si>
    <t>Paul Henriot</t>
  </si>
  <si>
    <t>Henriot@gmail.com</t>
  </si>
  <si>
    <t>381 Clementi Avenue 5 #08-392</t>
  </si>
  <si>
    <t>#08-392</t>
  </si>
  <si>
    <t>WANDK</t>
  </si>
  <si>
    <t>Die Wandernde Kuh</t>
  </si>
  <si>
    <t>Rita Müller</t>
  </si>
  <si>
    <t>Müller@gmail.com</t>
  </si>
  <si>
    <t>63 Kallang Bahru #08-401</t>
  </si>
  <si>
    <t>#08-401</t>
  </si>
  <si>
    <t>WARTH</t>
  </si>
  <si>
    <t>Wartian Herkku</t>
  </si>
  <si>
    <t>Pirkko Koskitalo</t>
  </si>
  <si>
    <t>Koskitalo@gmail.com</t>
  </si>
  <si>
    <t>C/O 9111 Mount Vernon Road</t>
  </si>
  <si>
    <t>WELLI</t>
  </si>
  <si>
    <t>Wellington Importadora</t>
  </si>
  <si>
    <t>Paula Parente</t>
  </si>
  <si>
    <t>Parente@gmail.com</t>
  </si>
  <si>
    <t>208 Jurong East Street 21 #08-177</t>
  </si>
  <si>
    <t>#08-177</t>
  </si>
  <si>
    <t>WHITC</t>
  </si>
  <si>
    <t>White Clover Markets</t>
  </si>
  <si>
    <t>Karl Jablonski</t>
  </si>
  <si>
    <t>Jablonski@gmail.com</t>
  </si>
  <si>
    <t>136 Yishun Ring Road #11-140</t>
  </si>
  <si>
    <t>#11-140</t>
  </si>
  <si>
    <t>WILMK</t>
  </si>
  <si>
    <t>Wilman Kala</t>
  </si>
  <si>
    <t>Matti Karttunen</t>
  </si>
  <si>
    <t>Karttunen@gmail.com</t>
  </si>
  <si>
    <t>30 Marsiling Drive #10-301</t>
  </si>
  <si>
    <t>#10-301</t>
  </si>
  <si>
    <t>WOLZA</t>
  </si>
  <si>
    <t>Wolski Zajazd</t>
  </si>
  <si>
    <t>Zbyszek Piestrzeniewicz</t>
  </si>
  <si>
    <t>Piestrzeniewicz@gmail.com</t>
  </si>
  <si>
    <t>748 Jurong West St 73 #02-119</t>
  </si>
  <si>
    <t>#02-119</t>
  </si>
  <si>
    <t>FADA Project (Groceries)</t>
  </si>
  <si>
    <t>Project start:</t>
  </si>
  <si>
    <t>Group 3</t>
  </si>
  <si>
    <t>EP0612/06</t>
  </si>
  <si>
    <t>Display week:</t>
  </si>
  <si>
    <t>SIMPLE GANTT CHART by Vertex42.com</t>
  </si>
  <si>
    <t>https://www.vertex42.com/ExcelTemplates/simple-gantt-chart.html</t>
  </si>
  <si>
    <t>TASK</t>
  </si>
  <si>
    <t>ASSIGNED TO</t>
  </si>
  <si>
    <t>PROGRESS</t>
  </si>
  <si>
    <t>START</t>
  </si>
  <si>
    <t>END</t>
  </si>
  <si>
    <t>M</t>
  </si>
  <si>
    <t>T</t>
  </si>
  <si>
    <t>W</t>
  </si>
  <si>
    <t>F</t>
  </si>
  <si>
    <t>S</t>
  </si>
  <si>
    <t>Initiation</t>
  </si>
  <si>
    <t>Project proposal</t>
  </si>
  <si>
    <t>Everyone</t>
  </si>
  <si>
    <t>Data cleaning</t>
  </si>
  <si>
    <t>Establish comms</t>
  </si>
  <si>
    <t>Create schedule</t>
  </si>
  <si>
    <t>Task execution (Individual)</t>
  </si>
  <si>
    <t>Data visualisation (Product)</t>
  </si>
  <si>
    <t>Emmanuel</t>
  </si>
  <si>
    <t>Data visualisation (Supplier)</t>
  </si>
  <si>
    <t>Sheik</t>
  </si>
  <si>
    <t>Data visualisation (Employee)</t>
  </si>
  <si>
    <t>Elkan</t>
  </si>
  <si>
    <t>Data visualisation (Customer)</t>
  </si>
  <si>
    <t>Kaeshea</t>
  </si>
  <si>
    <t>Data visualisation (Transaction)</t>
  </si>
  <si>
    <t>Wan Yu</t>
  </si>
  <si>
    <t>Data visualisation (Transaction details)</t>
  </si>
  <si>
    <t>Wan Yu &amp; Kaeshea</t>
  </si>
  <si>
    <t>Data visualisation (Outlet)</t>
  </si>
  <si>
    <t>Task execution (Group)</t>
  </si>
  <si>
    <t>Navigation menu</t>
  </si>
  <si>
    <t>Dashboard</t>
  </si>
  <si>
    <t>Web RPA</t>
  </si>
  <si>
    <t>Email RPA</t>
  </si>
  <si>
    <t>Gantt chart</t>
  </si>
  <si>
    <t>Evaluation</t>
  </si>
  <si>
    <t>Reflection</t>
  </si>
  <si>
    <t>Declaration of integrity</t>
  </si>
  <si>
    <t>RPA Flow:</t>
  </si>
  <si>
    <t>Working Output:</t>
  </si>
  <si>
    <t>Product ID</t>
  </si>
  <si>
    <t>Product Name</t>
  </si>
  <si>
    <t>Category</t>
  </si>
  <si>
    <t xml:space="preserve">Supplier ID </t>
  </si>
  <si>
    <t xml:space="preserve">Country of Origin </t>
  </si>
  <si>
    <t>Supplier Country</t>
  </si>
  <si>
    <t>Exipiry Date</t>
  </si>
  <si>
    <t>Shelf Life (Days)</t>
  </si>
  <si>
    <t>Cost Price ($)</t>
  </si>
  <si>
    <t>Retail Price ($)</t>
  </si>
  <si>
    <t>Profit</t>
  </si>
  <si>
    <t xml:space="preserve">Intake Stock </t>
  </si>
  <si>
    <t>Stock Holding (Status)</t>
  </si>
  <si>
    <t>D0001</t>
  </si>
  <si>
    <t>Chai</t>
  </si>
  <si>
    <t xml:space="preserve">Drinks </t>
  </si>
  <si>
    <t>SU01</t>
  </si>
  <si>
    <t>India</t>
  </si>
  <si>
    <t>D0002</t>
  </si>
  <si>
    <t>Chang</t>
  </si>
  <si>
    <t>Thailand</t>
  </si>
  <si>
    <t>Product Country of Origin</t>
  </si>
  <si>
    <t>Count</t>
  </si>
  <si>
    <t>C0003</t>
  </si>
  <si>
    <t>Aniseed Syrup</t>
  </si>
  <si>
    <t>C0004</t>
  </si>
  <si>
    <t>Chef Anton's Cajun Seasoning</t>
  </si>
  <si>
    <t>SU02</t>
  </si>
  <si>
    <t>United Kingdom</t>
  </si>
  <si>
    <t>C0005</t>
  </si>
  <si>
    <t>Chef Anton's Gumbo Mix</t>
  </si>
  <si>
    <t>C0006</t>
  </si>
  <si>
    <t>Grandma's Boysenberry Spread</t>
  </si>
  <si>
    <t>SU03</t>
  </si>
  <si>
    <t>P0007</t>
  </si>
  <si>
    <t>Uncle Bob's Organic Dried Pears</t>
  </si>
  <si>
    <t xml:space="preserve">Produce </t>
  </si>
  <si>
    <t>C0008</t>
  </si>
  <si>
    <t>Northwoods Cranberry Sauce</t>
  </si>
  <si>
    <t>M0009</t>
  </si>
  <si>
    <t>Mishi Kobe Niku</t>
  </si>
  <si>
    <t>SU04</t>
  </si>
  <si>
    <t>S0010</t>
  </si>
  <si>
    <t>Ikura</t>
  </si>
  <si>
    <t>D0011</t>
  </si>
  <si>
    <t>Queso Cabrales</t>
  </si>
  <si>
    <t>SU05</t>
  </si>
  <si>
    <t>D0012</t>
  </si>
  <si>
    <t>Queso Manchego La Pastora</t>
  </si>
  <si>
    <t>S0013</t>
  </si>
  <si>
    <t>Konbu</t>
  </si>
  <si>
    <t>SU06</t>
  </si>
  <si>
    <t>P0014</t>
  </si>
  <si>
    <t>Tofu</t>
  </si>
  <si>
    <t>C0015</t>
  </si>
  <si>
    <t>Genen Shouyu</t>
  </si>
  <si>
    <t>D0016</t>
  </si>
  <si>
    <t>Pavlova</t>
  </si>
  <si>
    <t>SU07</t>
  </si>
  <si>
    <t>M0017</t>
  </si>
  <si>
    <t>Alice Mutton</t>
  </si>
  <si>
    <t>S0018</t>
  </si>
  <si>
    <t>Carnarvon Tigers</t>
  </si>
  <si>
    <t>D0019</t>
  </si>
  <si>
    <t>Teatime Chocolate Biscuits</t>
  </si>
  <si>
    <t>SU08</t>
  </si>
  <si>
    <t>D0020</t>
  </si>
  <si>
    <t>Sir Rodney's Marmalade</t>
  </si>
  <si>
    <t>D0021</t>
  </si>
  <si>
    <t>Sir Rodney's Scones</t>
  </si>
  <si>
    <t>G0022</t>
  </si>
  <si>
    <t>Gustaf's Knäckebröd</t>
  </si>
  <si>
    <t xml:space="preserve">Grains/ Cereals </t>
  </si>
  <si>
    <t>SU09</t>
  </si>
  <si>
    <t>G0023</t>
  </si>
  <si>
    <t>Tunnbröd</t>
  </si>
  <si>
    <t>D0024</t>
  </si>
  <si>
    <t>Guaraná Fantástica</t>
  </si>
  <si>
    <t>SU10</t>
  </si>
  <si>
    <t>D0025</t>
  </si>
  <si>
    <t>NuNuCa Nuß-Nougat-Creme</t>
  </si>
  <si>
    <t>SU11</t>
  </si>
  <si>
    <t>D0026</t>
  </si>
  <si>
    <t>Gumbär Gummibärchen</t>
  </si>
  <si>
    <t>United States</t>
  </si>
  <si>
    <t>D0027</t>
  </si>
  <si>
    <t>Schoggi Schokolade</t>
  </si>
  <si>
    <t>Hong Kong</t>
  </si>
  <si>
    <t>P0028</t>
  </si>
  <si>
    <t>Rössle Sauerkraut</t>
  </si>
  <si>
    <t>SU12</t>
  </si>
  <si>
    <t>M0029</t>
  </si>
  <si>
    <t>Thüringer Rostbratwurst</t>
  </si>
  <si>
    <t>S0030</t>
  </si>
  <si>
    <t>Nord-Ost Matjeshering</t>
  </si>
  <si>
    <t>SU13</t>
  </si>
  <si>
    <t>D0031</t>
  </si>
  <si>
    <t>Gorgonzola Telino</t>
  </si>
  <si>
    <t>SU14</t>
  </si>
  <si>
    <t>D0032</t>
  </si>
  <si>
    <t>Mascarpone Fabioli</t>
  </si>
  <si>
    <t>D0033</t>
  </si>
  <si>
    <t>Geitost</t>
  </si>
  <si>
    <t>SU15</t>
  </si>
  <si>
    <t>D0034</t>
  </si>
  <si>
    <t>Sasquatch Ale</t>
  </si>
  <si>
    <t>SU16</t>
  </si>
  <si>
    <t>D0035</t>
  </si>
  <si>
    <t>Steeleye Stout</t>
  </si>
  <si>
    <t>S0036</t>
  </si>
  <si>
    <t>Inlagd Sill</t>
  </si>
  <si>
    <t>SU17</t>
  </si>
  <si>
    <t>S0037</t>
  </si>
  <si>
    <t>Gravad lax</t>
  </si>
  <si>
    <t>D0038</t>
  </si>
  <si>
    <t>Côte de Blaye</t>
  </si>
  <si>
    <t>SU18</t>
  </si>
  <si>
    <t>D0039</t>
  </si>
  <si>
    <t>Chartreuse verte</t>
  </si>
  <si>
    <t>S0040</t>
  </si>
  <si>
    <t>Boston Crab Meat</t>
  </si>
  <si>
    <t>SU19</t>
  </si>
  <si>
    <t>S0041</t>
  </si>
  <si>
    <t>Jack's New England Clam Chowder</t>
  </si>
  <si>
    <t>G0042</t>
  </si>
  <si>
    <t>Singaporean Hokkien Fried Mee</t>
  </si>
  <si>
    <t>SU20</t>
  </si>
  <si>
    <t>D0043</t>
  </si>
  <si>
    <t>Ipoh Coffee</t>
  </si>
  <si>
    <t>Malaysia</t>
  </si>
  <si>
    <t>C0044</t>
  </si>
  <si>
    <t>Gula Malacca</t>
  </si>
  <si>
    <t>S0045</t>
  </si>
  <si>
    <t>Rogede sild</t>
  </si>
  <si>
    <t>SU21</t>
  </si>
  <si>
    <t>S0046</t>
  </si>
  <si>
    <t>Spegesild</t>
  </si>
  <si>
    <t>D0047</t>
  </si>
  <si>
    <t>Zaanse koeken</t>
  </si>
  <si>
    <t>SU22</t>
  </si>
  <si>
    <t>D0048</t>
  </si>
  <si>
    <t>Chocolade</t>
  </si>
  <si>
    <t>Mexico</t>
  </si>
  <si>
    <t>D0049</t>
  </si>
  <si>
    <t>Maxilaku</t>
  </si>
  <si>
    <t>SU23</t>
  </si>
  <si>
    <t>D0050</t>
  </si>
  <si>
    <t>Valkoinen suklaa</t>
  </si>
  <si>
    <t>Switzerland</t>
  </si>
  <si>
    <t>P0051</t>
  </si>
  <si>
    <t>Manjimup Dried Apples</t>
  </si>
  <si>
    <t>SU24</t>
  </si>
  <si>
    <t>G0052</t>
  </si>
  <si>
    <t>Filo Mix</t>
  </si>
  <si>
    <t>M0053</t>
  </si>
  <si>
    <t>Perth Pasties</t>
  </si>
  <si>
    <t>M0054</t>
  </si>
  <si>
    <t>Tourtière</t>
  </si>
  <si>
    <t>SU25</t>
  </si>
  <si>
    <t>M0055</t>
  </si>
  <si>
    <t>Pâté chinois</t>
  </si>
  <si>
    <t>G0056</t>
  </si>
  <si>
    <t>Gnocchi di nonna Alice</t>
  </si>
  <si>
    <t>SU26</t>
  </si>
  <si>
    <t>G0057</t>
  </si>
  <si>
    <t>Ravioli Angelo</t>
  </si>
  <si>
    <t>S0058</t>
  </si>
  <si>
    <t>Escargots de Bourgogne</t>
  </si>
  <si>
    <t>SU27</t>
  </si>
  <si>
    <t>D0059</t>
  </si>
  <si>
    <t>Raclette Courdavault</t>
  </si>
  <si>
    <t>SU28</t>
  </si>
  <si>
    <t>Please Select A Product Category</t>
  </si>
  <si>
    <t>D0060</t>
  </si>
  <si>
    <t>Camembert Pierrot</t>
  </si>
  <si>
    <t>C0061</t>
  </si>
  <si>
    <t>Sirop d'érable</t>
  </si>
  <si>
    <t>SU29</t>
  </si>
  <si>
    <t>D0062</t>
  </si>
  <si>
    <t>Tarte au sucre</t>
  </si>
  <si>
    <t>Product Code</t>
  </si>
  <si>
    <t>Product Country Of Origin</t>
  </si>
  <si>
    <t>C0063</t>
  </si>
  <si>
    <t>Vegie-spread</t>
  </si>
  <si>
    <t>G0064</t>
  </si>
  <si>
    <t>Wimmers gute Semmelknödel</t>
  </si>
  <si>
    <t>C0065</t>
  </si>
  <si>
    <t>Louisiana Fiery Hot Pepper Sauce</t>
  </si>
  <si>
    <t>C0066</t>
  </si>
  <si>
    <t>Louisiana Hot Spiced Okra</t>
  </si>
  <si>
    <t>South Africa</t>
  </si>
  <si>
    <t>D0067</t>
  </si>
  <si>
    <t>Laughing Lumberjack Lager</t>
  </si>
  <si>
    <t>D0068</t>
  </si>
  <si>
    <t>Scottish Longbreads</t>
  </si>
  <si>
    <t>Scotland</t>
  </si>
  <si>
    <t>D0069</t>
  </si>
  <si>
    <t>Gudbrandsdalsost</t>
  </si>
  <si>
    <t>D0070</t>
  </si>
  <si>
    <t>Outback Lager</t>
  </si>
  <si>
    <t>D0071</t>
  </si>
  <si>
    <t>Flotemysost</t>
  </si>
  <si>
    <t>D0072</t>
  </si>
  <si>
    <t>Mozzarella di Giovanni</t>
  </si>
  <si>
    <t>S0073</t>
  </si>
  <si>
    <t>Röd Kaviar</t>
  </si>
  <si>
    <t>Russia</t>
  </si>
  <si>
    <t>P0074</t>
  </si>
  <si>
    <t>Longlife Tofu</t>
  </si>
  <si>
    <t>China</t>
  </si>
  <si>
    <t>D0075</t>
  </si>
  <si>
    <t>Rhönbräu Klosterbier</t>
  </si>
  <si>
    <t>Austria</t>
  </si>
  <si>
    <t>D0076</t>
  </si>
  <si>
    <t>Lakkalikööri</t>
  </si>
  <si>
    <t>C0077</t>
  </si>
  <si>
    <t>Original Frankfurter grüne Soße</t>
  </si>
  <si>
    <t>Supplier Search</t>
  </si>
  <si>
    <t>Supplier Id</t>
  </si>
  <si>
    <t>Number of high risk items</t>
  </si>
  <si>
    <t>Number of over/understock items</t>
  </si>
  <si>
    <t>Overall Profit Provided By Supplier</t>
  </si>
  <si>
    <t>Supplier Country of Origin</t>
  </si>
  <si>
    <t>Number of product types for a specific category</t>
  </si>
  <si>
    <t>Average of Profit</t>
  </si>
  <si>
    <t>(All)</t>
  </si>
  <si>
    <t xml:space="preserve">Sum of Intake Stock </t>
  </si>
  <si>
    <t>High Risk</t>
  </si>
  <si>
    <t>Low Risk</t>
  </si>
  <si>
    <t>Medium Risk</t>
  </si>
  <si>
    <t>SupplierID</t>
  </si>
  <si>
    <t>SupplierName</t>
  </si>
  <si>
    <t>Formatted SupplierName</t>
  </si>
  <si>
    <t>SupplierEmailAddress</t>
  </si>
  <si>
    <t>SupplierCountry</t>
  </si>
  <si>
    <t>SupplierType</t>
  </si>
  <si>
    <t>Supplier Contact Person</t>
  </si>
  <si>
    <t>Number of Products Supplied</t>
  </si>
  <si>
    <t>Sum of Retail Price of Products</t>
  </si>
  <si>
    <t>Total Stock Supplied</t>
  </si>
  <si>
    <t>Exotic Liquids</t>
  </si>
  <si>
    <t>tanchweeheng@unitedgmail.uk</t>
  </si>
  <si>
    <t>Tan Chwee Heng</t>
  </si>
  <si>
    <t>New Orleans Cajun Delights</t>
  </si>
  <si>
    <t>taninnwei@statesmail.usa</t>
  </si>
  <si>
    <t>Tan Inn Wei</t>
  </si>
  <si>
    <t>Grandma Kelly's Homestead</t>
  </si>
  <si>
    <t>tangyongkiat@statesmail.usa</t>
  </si>
  <si>
    <t>Tang Yong Kiat</t>
  </si>
  <si>
    <t>Tokyo Traders</t>
  </si>
  <si>
    <t>teakarwai@furukawa.jp</t>
  </si>
  <si>
    <t>Tea Kar Wai</t>
  </si>
  <si>
    <t>Cooperativa de Quesos 'Las Cabras'</t>
  </si>
  <si>
    <t>teosooyong@spainlive.com</t>
  </si>
  <si>
    <t>Teo Soo Yong</t>
  </si>
  <si>
    <t>Mayumi's</t>
  </si>
  <si>
    <t>weeyenching@furukawa.jp</t>
  </si>
  <si>
    <t>Wee Yen Ching</t>
  </si>
  <si>
    <t>Pavlova, Ltd.</t>
  </si>
  <si>
    <t>williamhanson@auzzoutlook.az</t>
  </si>
  <si>
    <t>William Hanson</t>
  </si>
  <si>
    <t>Specialty Biscuits, Ltd.</t>
  </si>
  <si>
    <t>wongteckwee@unitedgmail.uk</t>
  </si>
  <si>
    <t>Wong Teck Wee</t>
  </si>
  <si>
    <t>PB Knäckebröd AB</t>
  </si>
  <si>
    <t>wootphengpheng@swedlive.com</t>
  </si>
  <si>
    <t>Woot Pheng Pheng</t>
  </si>
  <si>
    <t>Refrescos Americanas LTDA</t>
  </si>
  <si>
    <t>yonglingling@zilhotmail.bz</t>
  </si>
  <si>
    <t>Yong Ling Ling</t>
  </si>
  <si>
    <t>Heli Süßwaren GmbH &amp; Co. KG</t>
  </si>
  <si>
    <t>sammisammilee@germmail.gy</t>
  </si>
  <si>
    <t>Sammi Sammi Lee</t>
  </si>
  <si>
    <t>Plutzer Lebensmittelgroßmärkte AG</t>
  </si>
  <si>
    <t>alicepohchoo@germmail.gy</t>
  </si>
  <si>
    <t>Alice Poh Choo</t>
  </si>
  <si>
    <t>Nord-Ost-Fisch Handelsgesellschaft mbH</t>
  </si>
  <si>
    <t>lamlinsandy@germmail.gy</t>
  </si>
  <si>
    <t>Lam Lin Sandy</t>
  </si>
  <si>
    <t>Formaggi Fortini s.r.l.</t>
  </si>
  <si>
    <t>chungchuhung@italymail.com</t>
  </si>
  <si>
    <t>Chung Chu Hung</t>
  </si>
  <si>
    <t>Norske Meierier</t>
  </si>
  <si>
    <t>leelianjet@norwaymail.nw</t>
  </si>
  <si>
    <t>Lee Lian Jet</t>
  </si>
  <si>
    <t>Bigfoot Breweries</t>
  </si>
  <si>
    <t>chinseesze@statesmail.usa</t>
  </si>
  <si>
    <t>Chin See Sze</t>
  </si>
  <si>
    <t>Svensk Sjöföda AB</t>
  </si>
  <si>
    <t>wanliangalex@swedlive.com</t>
  </si>
  <si>
    <t>Wan Liang Alex</t>
  </si>
  <si>
    <t>Aux joyeux ecclésiastiques</t>
  </si>
  <si>
    <t>joycejoycelim@frenchmail.com</t>
  </si>
  <si>
    <t>Joyce Joyce Lim</t>
  </si>
  <si>
    <t>New England Seafood Cannery</t>
  </si>
  <si>
    <t>kwanchilin@statesmail.usa</t>
  </si>
  <si>
    <t>Kwan Chi Lin</t>
  </si>
  <si>
    <t>Leka Trading</t>
  </si>
  <si>
    <t>chanlingmagen@singyahoo.sg</t>
  </si>
  <si>
    <t>Chan Ling Magen</t>
  </si>
  <si>
    <t>Lyngbysild</t>
  </si>
  <si>
    <t>behjerry@denmail.mark</t>
  </si>
  <si>
    <t>Beh Jerry</t>
  </si>
  <si>
    <t>Zaanse Snoepfabriek</t>
  </si>
  <si>
    <t>brownhelen@landsmail.com</t>
  </si>
  <si>
    <t>Brown Helen</t>
  </si>
  <si>
    <t>Karkki Oy</t>
  </si>
  <si>
    <t>kwokboonheng@finlandmail.com</t>
  </si>
  <si>
    <t>Kwok Boon Heng</t>
  </si>
  <si>
    <t>G'day, Mate</t>
  </si>
  <si>
    <t>tanhoward@auzzoutlook.az</t>
  </si>
  <si>
    <t>Tan Howard</t>
  </si>
  <si>
    <t>Ma Maison</t>
  </si>
  <si>
    <t>jackyjacky@canadianmail.com</t>
  </si>
  <si>
    <t>Jacky Jacky</t>
  </si>
  <si>
    <t>Pasta Buttini s.r.l.</t>
  </si>
  <si>
    <t>ansonanson@italymail.com</t>
  </si>
  <si>
    <t>Anson Anson</t>
  </si>
  <si>
    <t>Escargots Nouveaux</t>
  </si>
  <si>
    <t>limyangary@frenchmail.com</t>
  </si>
  <si>
    <t>Lim Yan Gary</t>
  </si>
  <si>
    <t>Gai pâturage</t>
  </si>
  <si>
    <t>chowmingvivian@frenchmail.com</t>
  </si>
  <si>
    <t>Chow Ming Vivian</t>
  </si>
  <si>
    <t>Forêts d'érables</t>
  </si>
  <si>
    <t>jessiewenqi@canadianmail.com</t>
  </si>
  <si>
    <t>Jessie Wen Qi</t>
  </si>
  <si>
    <t>Average of Sum of Retail Price of Products</t>
  </si>
  <si>
    <t>Sum of Total Stock Supplied</t>
  </si>
  <si>
    <t>Bottom 3 Supplier Countries</t>
  </si>
  <si>
    <t>International</t>
  </si>
  <si>
    <t>Local</t>
  </si>
  <si>
    <t>EmployeeID</t>
  </si>
  <si>
    <t>EmployeeFullName</t>
  </si>
  <si>
    <t xml:space="preserve">Gender </t>
  </si>
  <si>
    <t>Gender status</t>
  </si>
  <si>
    <t>Years of experience</t>
  </si>
  <si>
    <t>Experience level</t>
  </si>
  <si>
    <t>EmployeeDesignation</t>
  </si>
  <si>
    <t>Department</t>
  </si>
  <si>
    <t>OutletID</t>
  </si>
  <si>
    <t xml:space="preserve">Contact Number </t>
  </si>
  <si>
    <t>Email Address</t>
  </si>
  <si>
    <t>Marital Status</t>
  </si>
  <si>
    <t>Relationship status</t>
  </si>
  <si>
    <t>Salary</t>
  </si>
  <si>
    <t>Qualifications</t>
  </si>
  <si>
    <t>FT01</t>
  </si>
  <si>
    <t>Nancy Davolio</t>
  </si>
  <si>
    <t>Marketing Executive</t>
  </si>
  <si>
    <t>Market Access Division</t>
  </si>
  <si>
    <t>S001</t>
  </si>
  <si>
    <t>nancydavolio@shengsiong.com</t>
  </si>
  <si>
    <t>Diploma</t>
  </si>
  <si>
    <t>FT02</t>
  </si>
  <si>
    <t xml:space="preserve">Andrew Fuller </t>
  </si>
  <si>
    <t>Cashier</t>
  </si>
  <si>
    <t>Accounting</t>
  </si>
  <si>
    <t>S002</t>
  </si>
  <si>
    <t>andrewfuller@shengsiong.com</t>
  </si>
  <si>
    <t>Degree</t>
  </si>
  <si>
    <t>FT03</t>
  </si>
  <si>
    <t>Janet Leverling</t>
  </si>
  <si>
    <t>Store Manager</t>
  </si>
  <si>
    <t>Quality Control</t>
  </si>
  <si>
    <t>S003</t>
  </si>
  <si>
    <t>janetleverling@shengsiong.com</t>
  </si>
  <si>
    <t>FT04</t>
  </si>
  <si>
    <t>Margeret Peacock</t>
  </si>
  <si>
    <t>S004</t>
  </si>
  <si>
    <t>margeretpeacock@shengsiong.com</t>
  </si>
  <si>
    <t>O-levels</t>
  </si>
  <si>
    <t>FT05</t>
  </si>
  <si>
    <t>Steven Buchanan</t>
  </si>
  <si>
    <t>Senior Consultant</t>
  </si>
  <si>
    <t>Human Resource</t>
  </si>
  <si>
    <t>S005</t>
  </si>
  <si>
    <t>stevenbuchanan@shengsiong.com</t>
  </si>
  <si>
    <t>FT06</t>
  </si>
  <si>
    <t>Michael Suyama</t>
  </si>
  <si>
    <t>michaelsuyama@shengsiong.com</t>
  </si>
  <si>
    <t>FT07</t>
  </si>
  <si>
    <t xml:space="preserve">Robert King </t>
  </si>
  <si>
    <t>robertking@shengsiong.com</t>
  </si>
  <si>
    <t>D</t>
  </si>
  <si>
    <t>Masters</t>
  </si>
  <si>
    <t>FT08</t>
  </si>
  <si>
    <t>Laura Callahan</t>
  </si>
  <si>
    <t>Accountant</t>
  </si>
  <si>
    <t>lauracallahan@shengsiong.com</t>
  </si>
  <si>
    <t>FT09</t>
  </si>
  <si>
    <t>Anne Dodsworth</t>
  </si>
  <si>
    <t>Adminisatrator</t>
  </si>
  <si>
    <t>annedodsworth@shengsiong.com</t>
  </si>
  <si>
    <t>FT10</t>
  </si>
  <si>
    <t>Amy Yip</t>
  </si>
  <si>
    <t>Auditor</t>
  </si>
  <si>
    <t>amyyip@shengsiong.com</t>
  </si>
  <si>
    <t>FT11</t>
  </si>
  <si>
    <t>Andy Lau</t>
  </si>
  <si>
    <t>andylau@shengsiong.com</t>
  </si>
  <si>
    <t>FT12</t>
  </si>
  <si>
    <t xml:space="preserve">Ben Wang </t>
  </si>
  <si>
    <t>benwang@shengsiong.com</t>
  </si>
  <si>
    <t>FT13</t>
  </si>
  <si>
    <t>Biiy Tay</t>
  </si>
  <si>
    <t>biiytay@shengsiong.com</t>
  </si>
  <si>
    <t>FT14</t>
  </si>
  <si>
    <t>Carol Hah</t>
  </si>
  <si>
    <t>carolhah@shengsiong.com</t>
  </si>
  <si>
    <t>FT15</t>
  </si>
  <si>
    <t xml:space="preserve">Po Hui Chng </t>
  </si>
  <si>
    <t>pohuichng@shengsiong.com</t>
  </si>
  <si>
    <t>FT16</t>
  </si>
  <si>
    <t xml:space="preserve">Hui Ling Chua </t>
  </si>
  <si>
    <t>huilingchua@shengsiong.com</t>
  </si>
  <si>
    <t>FT17</t>
  </si>
  <si>
    <t xml:space="preserve">Seow Peng Chua </t>
  </si>
  <si>
    <t>seowpengchua@shengsiong.com</t>
  </si>
  <si>
    <t>FT18</t>
  </si>
  <si>
    <t>David Lee</t>
  </si>
  <si>
    <t>davidlee@shengsiong.com</t>
  </si>
  <si>
    <t>FT19</t>
  </si>
  <si>
    <t>Eve Foon</t>
  </si>
  <si>
    <t>evefoon@shengsiong.com</t>
  </si>
  <si>
    <t>FT20</t>
  </si>
  <si>
    <t>Jeffrey Chia</t>
  </si>
  <si>
    <t>jeffreychia@shengsiong.com</t>
  </si>
  <si>
    <t>Count of Employee</t>
  </si>
  <si>
    <t>Divorced</t>
  </si>
  <si>
    <t>Married</t>
  </si>
  <si>
    <t>Single</t>
  </si>
  <si>
    <t>Female</t>
  </si>
  <si>
    <t>Male</t>
  </si>
  <si>
    <t>'</t>
  </si>
  <si>
    <t>Junior</t>
  </si>
  <si>
    <t>Mid</t>
  </si>
  <si>
    <t>Senior</t>
  </si>
  <si>
    <t>Designation of employee</t>
  </si>
  <si>
    <t>Average Salary</t>
  </si>
  <si>
    <t>Dept</t>
  </si>
  <si>
    <t>Nearest Outlet Choice</t>
  </si>
  <si>
    <t>163455</t>
  </si>
  <si>
    <t>600126</t>
  </si>
  <si>
    <t>236979</t>
  </si>
  <si>
    <t>0-1km</t>
  </si>
  <si>
    <t>4-5km</t>
  </si>
  <si>
    <t>1-2km</t>
  </si>
  <si>
    <t>5-6km</t>
  </si>
  <si>
    <t>2-3km</t>
  </si>
  <si>
    <t>6-7km</t>
  </si>
  <si>
    <t>3-4km</t>
  </si>
  <si>
    <t>780707</t>
  </si>
  <si>
    <t>0-1 years</t>
  </si>
  <si>
    <t>056352</t>
  </si>
  <si>
    <t>2-4 Years</t>
  </si>
  <si>
    <t>5-9 Years</t>
  </si>
  <si>
    <t>056237</t>
  </si>
  <si>
    <t>≥10 Years</t>
  </si>
  <si>
    <t>095633</t>
  </si>
  <si>
    <t>234410</t>
  </si>
  <si>
    <t>144610</t>
  </si>
  <si>
    <t>346420</t>
  </si>
  <si>
    <t>567530</t>
  </si>
  <si>
    <t>456320</t>
  </si>
  <si>
    <t>788573</t>
  </si>
  <si>
    <t>606784</t>
  </si>
  <si>
    <t>166767</t>
  </si>
  <si>
    <t>786850</t>
  </si>
  <si>
    <t>670765</t>
  </si>
  <si>
    <t>Customer ID:</t>
  </si>
  <si>
    <t>Name:</t>
  </si>
  <si>
    <t>Company:</t>
  </si>
  <si>
    <t>Email:</t>
  </si>
  <si>
    <t>Address:</t>
  </si>
  <si>
    <t xml:space="preserve">Postal Code: </t>
  </si>
  <si>
    <t>Nearest Outlet:</t>
  </si>
  <si>
    <t>Nearest Outlet/ Membership Tier</t>
  </si>
  <si>
    <t>Count of Customer</t>
  </si>
  <si>
    <t xml:space="preserve">Nearest Outlet </t>
  </si>
  <si>
    <t>Number of Customers</t>
  </si>
  <si>
    <t>Range of Customers</t>
  </si>
  <si>
    <t>Distance from Nearest Outlet (km)</t>
  </si>
  <si>
    <t>Nearest Outlet</t>
  </si>
  <si>
    <t>0-3</t>
  </si>
  <si>
    <t>3-6</t>
  </si>
  <si>
    <t>6-9</t>
  </si>
  <si>
    <t>SD of Distance from Nearest Outlet Choice (km)</t>
  </si>
  <si>
    <t>OrderID</t>
  </si>
  <si>
    <t>OrderDate</t>
  </si>
  <si>
    <t>ShipmentMode</t>
  </si>
  <si>
    <t>ShipmentCost ($)</t>
  </si>
  <si>
    <t>No. of orders in one OrderID</t>
  </si>
  <si>
    <t>Year</t>
  </si>
  <si>
    <t>Month</t>
  </si>
  <si>
    <t>UPS</t>
  </si>
  <si>
    <t>DHL Express</t>
  </si>
  <si>
    <t>DHL</t>
  </si>
  <si>
    <t>Customer Name</t>
  </si>
  <si>
    <t>Customer IDs</t>
  </si>
  <si>
    <t>Order Count</t>
  </si>
  <si>
    <t xml:space="preserve">Rank of Order Count </t>
  </si>
  <si>
    <t>List of Customer IDs</t>
  </si>
  <si>
    <t>Sum of Order Count</t>
  </si>
  <si>
    <t>Customer ID</t>
  </si>
  <si>
    <t>Sum of ShipmentCost ($)</t>
  </si>
  <si>
    <t>TransactionDetails ID</t>
  </si>
  <si>
    <t>Order ID</t>
  </si>
  <si>
    <t>Quantity Ordered</t>
  </si>
  <si>
    <t>Shipment Date</t>
  </si>
  <si>
    <t>[Formatted] Shipment Dates</t>
  </si>
  <si>
    <t>Order Dates</t>
  </si>
  <si>
    <t>Shipping Duration (Days)</t>
  </si>
  <si>
    <t>Delivery method</t>
  </si>
  <si>
    <t>20150716</t>
  </si>
  <si>
    <t>20150710</t>
  </si>
  <si>
    <t>20150712</t>
  </si>
  <si>
    <t>20150715</t>
  </si>
  <si>
    <t>20150711</t>
  </si>
  <si>
    <t>20150723</t>
  </si>
  <si>
    <t>20150717</t>
  </si>
  <si>
    <t>20150722</t>
  </si>
  <si>
    <t>20150725</t>
  </si>
  <si>
    <t>20150729</t>
  </si>
  <si>
    <t>20150730</t>
  </si>
  <si>
    <t>20150731</t>
  </si>
  <si>
    <t>20150823</t>
  </si>
  <si>
    <t>20150812</t>
  </si>
  <si>
    <t>20150806</t>
  </si>
  <si>
    <t>20150802</t>
  </si>
  <si>
    <t>20150809</t>
  </si>
  <si>
    <t>20150830</t>
  </si>
  <si>
    <t>20150816</t>
  </si>
  <si>
    <t>20150814</t>
  </si>
  <si>
    <t>20150813</t>
  </si>
  <si>
    <t>20150912</t>
  </si>
  <si>
    <t>20150821</t>
  </si>
  <si>
    <t>20150827</t>
  </si>
  <si>
    <t>20150826</t>
  </si>
  <si>
    <t>20150828</t>
  </si>
  <si>
    <t>20150903</t>
  </si>
  <si>
    <t>20150904</t>
  </si>
  <si>
    <t>20150902</t>
  </si>
  <si>
    <t>20150911</t>
  </si>
  <si>
    <t>20150905</t>
  </si>
  <si>
    <t>20150910</t>
  </si>
  <si>
    <t>20150913</t>
  </si>
  <si>
    <t>20150918</t>
  </si>
  <si>
    <t>20150917</t>
  </si>
  <si>
    <t>20151009</t>
  </si>
  <si>
    <t>20150923</t>
  </si>
  <si>
    <t>20150925</t>
  </si>
  <si>
    <t>20150924</t>
  </si>
  <si>
    <t>20151023</t>
  </si>
  <si>
    <t>20150927</t>
  </si>
  <si>
    <t>20150926</t>
  </si>
  <si>
    <t>20151003</t>
  </si>
  <si>
    <t>20151004</t>
  </si>
  <si>
    <t>20151008</t>
  </si>
  <si>
    <t>20151010</t>
  </si>
  <si>
    <t>20151011</t>
  </si>
  <si>
    <t>20151018</t>
  </si>
  <si>
    <t>20151014</t>
  </si>
  <si>
    <t>20151017</t>
  </si>
  <si>
    <t>20151028</t>
  </si>
  <si>
    <t>20151021</t>
  </si>
  <si>
    <t>20151025</t>
  </si>
  <si>
    <t>20151024</t>
  </si>
  <si>
    <t>20151029</t>
  </si>
  <si>
    <t>20151104</t>
  </si>
  <si>
    <t>20151108</t>
  </si>
  <si>
    <t>20151105</t>
  </si>
  <si>
    <t>20151106</t>
  </si>
  <si>
    <t>20151111</t>
  </si>
  <si>
    <t>20151115</t>
  </si>
  <si>
    <t>20151203</t>
  </si>
  <si>
    <t>20151120</t>
  </si>
  <si>
    <t>20151118</t>
  </si>
  <si>
    <t>20151125</t>
  </si>
  <si>
    <t>20151127</t>
  </si>
  <si>
    <t>20151202</t>
  </si>
  <si>
    <t>20151126</t>
  </si>
  <si>
    <t>20151128</t>
  </si>
  <si>
    <t>20151204</t>
  </si>
  <si>
    <t>20151230</t>
  </si>
  <si>
    <t>20151209</t>
  </si>
  <si>
    <t>20151227</t>
  </si>
  <si>
    <t>20151224</t>
  </si>
  <si>
    <t>20151211</t>
  </si>
  <si>
    <t>20151213</t>
  </si>
  <si>
    <t>20151219</t>
  </si>
  <si>
    <t>20160116</t>
  </si>
  <si>
    <t>20151216</t>
  </si>
  <si>
    <t>20151218</t>
  </si>
  <si>
    <t>20151220</t>
  </si>
  <si>
    <t>20151223</t>
  </si>
  <si>
    <t>20151225</t>
  </si>
  <si>
    <t>20151226</t>
  </si>
  <si>
    <t>20151231</t>
  </si>
  <si>
    <t>20160101</t>
  </si>
  <si>
    <t>20160103</t>
  </si>
  <si>
    <t>20160106</t>
  </si>
  <si>
    <t>20160102</t>
  </si>
  <si>
    <t>20160109</t>
  </si>
  <si>
    <t>20160108</t>
  </si>
  <si>
    <t>20160110</t>
  </si>
  <si>
    <t>20160122</t>
  </si>
  <si>
    <t>20160113</t>
  </si>
  <si>
    <t>20160130</t>
  </si>
  <si>
    <t>20160114</t>
  </si>
  <si>
    <t>20160115</t>
  </si>
  <si>
    <t>20160121</t>
  </si>
  <si>
    <t>20160117</t>
  </si>
  <si>
    <t>20160124</t>
  </si>
  <si>
    <t>20160127</t>
  </si>
  <si>
    <t>20160128</t>
  </si>
  <si>
    <t>20160131</t>
  </si>
  <si>
    <t>20160224</t>
  </si>
  <si>
    <t>20160214</t>
  </si>
  <si>
    <t>20160206</t>
  </si>
  <si>
    <t>20160303</t>
  </si>
  <si>
    <t>20160204</t>
  </si>
  <si>
    <t>20160207</t>
  </si>
  <si>
    <t>20160203</t>
  </si>
  <si>
    <t>20160304</t>
  </si>
  <si>
    <t>20160213</t>
  </si>
  <si>
    <t>20160211</t>
  </si>
  <si>
    <t>20160212</t>
  </si>
  <si>
    <t>20160210</t>
  </si>
  <si>
    <t>20160228</t>
  </si>
  <si>
    <t>20160314</t>
  </si>
  <si>
    <t>20160218</t>
  </si>
  <si>
    <t>20160221</t>
  </si>
  <si>
    <t>20160220</t>
  </si>
  <si>
    <t>20160219</t>
  </si>
  <si>
    <t>20160307</t>
  </si>
  <si>
    <t>20160227</t>
  </si>
  <si>
    <t>20160311</t>
  </si>
  <si>
    <t>20160312</t>
  </si>
  <si>
    <t>20160226</t>
  </si>
  <si>
    <t>20160225</t>
  </si>
  <si>
    <t>20160305</t>
  </si>
  <si>
    <t>20160318</t>
  </si>
  <si>
    <t>20160306</t>
  </si>
  <si>
    <t>20160313</t>
  </si>
  <si>
    <t>20160319</t>
  </si>
  <si>
    <t>20160321</t>
  </si>
  <si>
    <t>20160404</t>
  </si>
  <si>
    <t>20160324</t>
  </si>
  <si>
    <t>20160325</t>
  </si>
  <si>
    <t>20160326</t>
  </si>
  <si>
    <t>20160410</t>
  </si>
  <si>
    <t>20160425</t>
  </si>
  <si>
    <t>20160401</t>
  </si>
  <si>
    <t>20160331</t>
  </si>
  <si>
    <t>20160402</t>
  </si>
  <si>
    <t>20160328</t>
  </si>
  <si>
    <t>20160409</t>
  </si>
  <si>
    <t>20160403</t>
  </si>
  <si>
    <t>20160408</t>
  </si>
  <si>
    <t>20160411</t>
  </si>
  <si>
    <t>20160407</t>
  </si>
  <si>
    <t>20160416</t>
  </si>
  <si>
    <t>20160417</t>
  </si>
  <si>
    <t>20160429</t>
  </si>
  <si>
    <t>20160418</t>
  </si>
  <si>
    <t>20160421</t>
  </si>
  <si>
    <t>20160502</t>
  </si>
  <si>
    <t>20160422</t>
  </si>
  <si>
    <t>20160513</t>
  </si>
  <si>
    <t>20160428</t>
  </si>
  <si>
    <t>20160424</t>
  </si>
  <si>
    <t>20160516</t>
  </si>
  <si>
    <t>20160523</t>
  </si>
  <si>
    <t>20160501</t>
  </si>
  <si>
    <t>20160505</t>
  </si>
  <si>
    <t>20160506</t>
  </si>
  <si>
    <t>20160530</t>
  </si>
  <si>
    <t>20160507</t>
  </si>
  <si>
    <t>20160515</t>
  </si>
  <si>
    <t>20160509</t>
  </si>
  <si>
    <t>20160512</t>
  </si>
  <si>
    <t>20160519</t>
  </si>
  <si>
    <t>20160522</t>
  </si>
  <si>
    <t>20160514</t>
  </si>
  <si>
    <t>20160521</t>
  </si>
  <si>
    <t>20160606</t>
  </si>
  <si>
    <t>20160613</t>
  </si>
  <si>
    <t>20160529</t>
  </si>
  <si>
    <t>20160526</t>
  </si>
  <si>
    <t>20160626</t>
  </si>
  <si>
    <t>20160527</t>
  </si>
  <si>
    <t>20160602</t>
  </si>
  <si>
    <t>20160605</t>
  </si>
  <si>
    <t>20160603</t>
  </si>
  <si>
    <t>20160604</t>
  </si>
  <si>
    <t>20160610</t>
  </si>
  <si>
    <t>20160609</t>
  </si>
  <si>
    <t>20160612</t>
  </si>
  <si>
    <t>20160624</t>
  </si>
  <si>
    <t>20160616</t>
  </si>
  <si>
    <t>20160618</t>
  </si>
  <si>
    <t>20160617</t>
  </si>
  <si>
    <t>20160709</t>
  </si>
  <si>
    <t>20160711</t>
  </si>
  <si>
    <t>20160619</t>
  </si>
  <si>
    <t>20160704</t>
  </si>
  <si>
    <t>20160625</t>
  </si>
  <si>
    <t>20160620</t>
  </si>
  <si>
    <t>20160630</t>
  </si>
  <si>
    <t>20160725</t>
  </si>
  <si>
    <t>20160701</t>
  </si>
  <si>
    <t>20160702</t>
  </si>
  <si>
    <t>20160714</t>
  </si>
  <si>
    <t>20160710</t>
  </si>
  <si>
    <t>20160716</t>
  </si>
  <si>
    <t>20160813</t>
  </si>
  <si>
    <t>20160812</t>
  </si>
  <si>
    <t>20160718</t>
  </si>
  <si>
    <t>20160721</t>
  </si>
  <si>
    <t>20160722</t>
  </si>
  <si>
    <t>20160808</t>
  </si>
  <si>
    <t>20160729</t>
  </si>
  <si>
    <t>20160731</t>
  </si>
  <si>
    <t>20160801</t>
  </si>
  <si>
    <t>20160730</t>
  </si>
  <si>
    <t>20160806</t>
  </si>
  <si>
    <t>20160805</t>
  </si>
  <si>
    <t>20160804</t>
  </si>
  <si>
    <t>20160807</t>
  </si>
  <si>
    <t>20160814</t>
  </si>
  <si>
    <t>20160811</t>
  </si>
  <si>
    <t>20160819</t>
  </si>
  <si>
    <t>20160820</t>
  </si>
  <si>
    <t>20160821</t>
  </si>
  <si>
    <t>20160815</t>
  </si>
  <si>
    <t>20160818</t>
  </si>
  <si>
    <t>20160826</t>
  </si>
  <si>
    <t>20160901</t>
  </si>
  <si>
    <t>20160827</t>
  </si>
  <si>
    <t>20160828</t>
  </si>
  <si>
    <t>20160905</t>
  </si>
  <si>
    <t>20160902</t>
  </si>
  <si>
    <t>20160903</t>
  </si>
  <si>
    <t>20160909</t>
  </si>
  <si>
    <t>20160829</t>
  </si>
  <si>
    <t>20160911</t>
  </si>
  <si>
    <t>20160908</t>
  </si>
  <si>
    <t>20160919</t>
  </si>
  <si>
    <t>20160910</t>
  </si>
  <si>
    <t>20160915</t>
  </si>
  <si>
    <t>20161015</t>
  </si>
  <si>
    <t>20160918</t>
  </si>
  <si>
    <t>20161003</t>
  </si>
  <si>
    <t>20160917</t>
  </si>
  <si>
    <t>20160922</t>
  </si>
  <si>
    <t>20160923</t>
  </si>
  <si>
    <t>20160924</t>
  </si>
  <si>
    <t>20160926</t>
  </si>
  <si>
    <t>20160930</t>
  </si>
  <si>
    <t>20160929</t>
  </si>
  <si>
    <t>20161016</t>
  </si>
  <si>
    <t>20161001</t>
  </si>
  <si>
    <t>20161008</t>
  </si>
  <si>
    <t>20161030</t>
  </si>
  <si>
    <t>20161007</t>
  </si>
  <si>
    <t>20161022</t>
  </si>
  <si>
    <t>20161013</t>
  </si>
  <si>
    <t>20161010</t>
  </si>
  <si>
    <t>20161009</t>
  </si>
  <si>
    <t>20161014</t>
  </si>
  <si>
    <t>20161017</t>
  </si>
  <si>
    <t>20161021</t>
  </si>
  <si>
    <t>20161020</t>
  </si>
  <si>
    <t>20161107</t>
  </si>
  <si>
    <t>20161118</t>
  </si>
  <si>
    <t>20161023</t>
  </si>
  <si>
    <t>20161105</t>
  </si>
  <si>
    <t>20161120</t>
  </si>
  <si>
    <t>20161029</t>
  </si>
  <si>
    <t>20161031</t>
  </si>
  <si>
    <t>20161024</t>
  </si>
  <si>
    <t>20161027</t>
  </si>
  <si>
    <t>20161104</t>
  </si>
  <si>
    <t>20161125</t>
  </si>
  <si>
    <t>20161205</t>
  </si>
  <si>
    <t>20161111</t>
  </si>
  <si>
    <t>20161114</t>
  </si>
  <si>
    <t>20161110</t>
  </si>
  <si>
    <t>20161112</t>
  </si>
  <si>
    <t>20161121</t>
  </si>
  <si>
    <t>20161117</t>
  </si>
  <si>
    <t>20161124</t>
  </si>
  <si>
    <t>20161127</t>
  </si>
  <si>
    <t>20161126</t>
  </si>
  <si>
    <t>20161128</t>
  </si>
  <si>
    <t>20161219</t>
  </si>
  <si>
    <t>20161203</t>
  </si>
  <si>
    <t>20161202</t>
  </si>
  <si>
    <t>20161215</t>
  </si>
  <si>
    <t>20161204</t>
  </si>
  <si>
    <t>20161212</t>
  </si>
  <si>
    <t>20161210</t>
  </si>
  <si>
    <t>20161208</t>
  </si>
  <si>
    <t>20161209</t>
  </si>
  <si>
    <t>20161217</t>
  </si>
  <si>
    <t>20170102</t>
  </si>
  <si>
    <t>20161216</t>
  </si>
  <si>
    <t>20161226</t>
  </si>
  <si>
    <t>20161218</t>
  </si>
  <si>
    <t>20170121</t>
  </si>
  <si>
    <t>20161224</t>
  </si>
  <si>
    <t>20170114</t>
  </si>
  <si>
    <t>20161225</t>
  </si>
  <si>
    <t>20161222</t>
  </si>
  <si>
    <t>20161223</t>
  </si>
  <si>
    <t>20170119</t>
  </si>
  <si>
    <t>20161231</t>
  </si>
  <si>
    <t>20170101</t>
  </si>
  <si>
    <t>20170108</t>
  </si>
  <si>
    <t>20170120</t>
  </si>
  <si>
    <t>20170105</t>
  </si>
  <si>
    <t>20170106</t>
  </si>
  <si>
    <t>20170107</t>
  </si>
  <si>
    <t>20170109</t>
  </si>
  <si>
    <t>20170130</t>
  </si>
  <si>
    <t>20170112</t>
  </si>
  <si>
    <t>20170204</t>
  </si>
  <si>
    <t>20170113</t>
  </si>
  <si>
    <t>20170116</t>
  </si>
  <si>
    <t>20170115</t>
  </si>
  <si>
    <t>20170206</t>
  </si>
  <si>
    <t>20170123</t>
  </si>
  <si>
    <t>20170122</t>
  </si>
  <si>
    <t>20170216</t>
  </si>
  <si>
    <t>20170129</t>
  </si>
  <si>
    <t>20170126</t>
  </si>
  <si>
    <t>20170210</t>
  </si>
  <si>
    <t>20170202</t>
  </si>
  <si>
    <t>20170203</t>
  </si>
  <si>
    <t>20170205</t>
  </si>
  <si>
    <t>20170217</t>
  </si>
  <si>
    <t>20170209</t>
  </si>
  <si>
    <t>20170212</t>
  </si>
  <si>
    <t>20170211</t>
  </si>
  <si>
    <t>20170223</t>
  </si>
  <si>
    <t>20170213</t>
  </si>
  <si>
    <t>20170303</t>
  </si>
  <si>
    <t>20170219</t>
  </si>
  <si>
    <t>20170218</t>
  </si>
  <si>
    <t>20170220</t>
  </si>
  <si>
    <t>20170302</t>
  </si>
  <si>
    <t>20170227</t>
  </si>
  <si>
    <t>20170225</t>
  </si>
  <si>
    <t>20170306</t>
  </si>
  <si>
    <t>20170226</t>
  </si>
  <si>
    <t>20170304</t>
  </si>
  <si>
    <t>20170310</t>
  </si>
  <si>
    <t>20170305</t>
  </si>
  <si>
    <t>20170318</t>
  </si>
  <si>
    <t>20170309</t>
  </si>
  <si>
    <t>20170311</t>
  </si>
  <si>
    <t>20170313</t>
  </si>
  <si>
    <t>20170408</t>
  </si>
  <si>
    <t>20170312</t>
  </si>
  <si>
    <t>20170319</t>
  </si>
  <si>
    <t>20170324</t>
  </si>
  <si>
    <t>20170316</t>
  </si>
  <si>
    <t>20170323</t>
  </si>
  <si>
    <t>20170320</t>
  </si>
  <si>
    <t>20170317</t>
  </si>
  <si>
    <t>20170407</t>
  </si>
  <si>
    <t>20170325</t>
  </si>
  <si>
    <t>20170327</t>
  </si>
  <si>
    <t>20170330</t>
  </si>
  <si>
    <t>20170326</t>
  </si>
  <si>
    <t>20170402</t>
  </si>
  <si>
    <t>20170401</t>
  </si>
  <si>
    <t>20170424</t>
  </si>
  <si>
    <t>20170403</t>
  </si>
  <si>
    <t>20170410</t>
  </si>
  <si>
    <t>20170423</t>
  </si>
  <si>
    <t>20170331</t>
  </si>
  <si>
    <t>20170417</t>
  </si>
  <si>
    <t>20170406</t>
  </si>
  <si>
    <t>20170421</t>
  </si>
  <si>
    <t>20170409</t>
  </si>
  <si>
    <t>20170413</t>
  </si>
  <si>
    <t>20170414</t>
  </si>
  <si>
    <t>20170416</t>
  </si>
  <si>
    <t>20170420</t>
  </si>
  <si>
    <t>20170415</t>
  </si>
  <si>
    <t>20170418</t>
  </si>
  <si>
    <t>20170504</t>
  </si>
  <si>
    <t>20170428</t>
  </si>
  <si>
    <t>20170422</t>
  </si>
  <si>
    <t>20170427</t>
  </si>
  <si>
    <t>20170430</t>
  </si>
  <si>
    <t>20170425</t>
  </si>
  <si>
    <t>20170426</t>
  </si>
  <si>
    <t>20170501</t>
  </si>
  <si>
    <t>20170429</t>
  </si>
  <si>
    <t>20170502</t>
  </si>
  <si>
    <t>20170503</t>
  </si>
  <si>
    <t>20170505</t>
  </si>
  <si>
    <t>20170506</t>
  </si>
  <si>
    <t>20170431</t>
  </si>
  <si>
    <t>20170507</t>
  </si>
  <si>
    <t>20170508</t>
  </si>
  <si>
    <t>20170509</t>
  </si>
  <si>
    <t>20170510</t>
  </si>
  <si>
    <t>20170511</t>
  </si>
  <si>
    <t>20170512</t>
  </si>
  <si>
    <t>20170513</t>
  </si>
  <si>
    <t>20170514</t>
  </si>
  <si>
    <t>20170515</t>
  </si>
  <si>
    <t>20170516</t>
  </si>
  <si>
    <t>20170517</t>
  </si>
  <si>
    <t>20170518</t>
  </si>
  <si>
    <t>20170519</t>
  </si>
  <si>
    <t>20170520</t>
  </si>
  <si>
    <t>Number of Transactions</t>
  </si>
  <si>
    <t>Delivery Method</t>
  </si>
  <si>
    <t>Max of Shipping Duration (Days)</t>
  </si>
  <si>
    <t>Category of items</t>
  </si>
  <si>
    <t>Sum of Quantity Ordered</t>
  </si>
  <si>
    <t>OutletName</t>
  </si>
  <si>
    <t>OutletContactNumber</t>
  </si>
  <si>
    <t>Address</t>
  </si>
  <si>
    <t xml:space="preserve">Location </t>
  </si>
  <si>
    <t>Region</t>
  </si>
  <si>
    <t>Number of Employees</t>
  </si>
  <si>
    <t>StaffSize</t>
  </si>
  <si>
    <t>Blk 51 Ang Mo Kio Ave 3 #01-1002</t>
  </si>
  <si>
    <t>193 Rivervale Drive Rivervale Haven #01-787</t>
  </si>
  <si>
    <t xml:space="preserve">Sheng Xiong In Changi Grocery </t>
  </si>
  <si>
    <t>670 Changi North Street 3</t>
  </si>
  <si>
    <t>88 Orchard Boulevard</t>
  </si>
  <si>
    <t xml:space="preserve">My Sheng Xiong Retail Grocery </t>
  </si>
  <si>
    <t>66 Tampines Street</t>
  </si>
  <si>
    <t>Average Staff per Outlet</t>
  </si>
  <si>
    <t>Sum of Number of Employees</t>
  </si>
  <si>
    <t>Large</t>
  </si>
  <si>
    <t>Medium</t>
  </si>
  <si>
    <t>Small</t>
  </si>
  <si>
    <t>Central</t>
  </si>
  <si>
    <t>East</t>
  </si>
  <si>
    <t>North-East</t>
  </si>
  <si>
    <t xml:space="preserve"> </t>
  </si>
  <si>
    <t>Number of Nearby Customers</t>
  </si>
  <si>
    <t>Admin No.</t>
  </si>
  <si>
    <t>Full Name</t>
  </si>
  <si>
    <t>P2425193</t>
  </si>
  <si>
    <t>Elkan Chan</t>
  </si>
  <si>
    <t>This project was a good opportunity to apply my newly learnt excel skills to a dataset in a real life scenario. It enforced concepts such as pivot tables, excel formulas and data visualisation. It is extremely helpful in teaching me to draw conclusions even from the simplest of data. I also learnt more about robotic process automation, which was a foreign concept to me, and how it can apply to my tasks. My team mates all coooperated well with one another and did good work to make this project smooth and fulfilling.</t>
  </si>
  <si>
    <t>P2425151</t>
  </si>
  <si>
    <t>Kaeshea Wang Kaiyi</t>
  </si>
  <si>
    <t>This project allowed me to explore and discover beyond what is taught in the classroom. There were many times I encountered errors, but was able to troubleshoot and think of a solution to it. Now, I understand Excel better. I know how to create data using formulas, link worksheets together, make charts unqiue and presentable, and create interactive dashboards using slicers and filters. I am also deeply grateful to my groupmates, who supported one another in every way possible. We consistently covered for each other whenever tasks were incomplete, ensuring that no responsibility was left unattended. Their cooperation and mutual understanding allowed us to work seamlessly without conflict, making this project a truly smooth and enjoyable experience.</t>
  </si>
  <si>
    <t>P2422596</t>
  </si>
  <si>
    <t>Emmanuel Ong Seng Hee</t>
  </si>
  <si>
    <t>This project taught me many new Excel skills I never knew existed. I discovered how easy it can be to perform complex tasks, such as linking sheets, building data models, and creating informative visuals from data. These skills are highly practical and will be useful in real life and future work. My groupmates contributed greatly, staying focused, completing tasks efficiently, and producing high-quality work, which made the project more enjoyable and successful overall.</t>
  </si>
  <si>
    <t>P2423146</t>
  </si>
  <si>
    <t>Mohamed Latiff Sheik Mohideen</t>
  </si>
  <si>
    <t>This project helped me to deepen my understanding of Excel. From cleaning worksheets to creating pivot tables and charts, I was able to apply and further develop the skills I learnt in class. I also used Power Automate Desktop to create a flow that automatically sends stock alert emails to suppliers when their stock falls below the minimum level. This showed me how automation can save time and reduce manual work in real business situations. I referred to past class and guided exercises when I was stuck and those were able to help me complete the project more efficiently. Although I faced several errors at first, I learned how to troubleshoot and solve them, which made me more confident in using Excel and automation tools. I also enjoyed working with my group as everyone contributed and supported one another, making this project smooth.</t>
  </si>
  <si>
    <t>Woo Wan Yu</t>
  </si>
  <si>
    <t>Through this project, I had fun implementing what I have learned in class and also explore new functions that were not taught. I was able to use the past guided and class exercises to help with my project (eg. creating pivot table, using functions) and after this project I would say that I have become more confident in using excel. Since this project required us to clean our own dataset, it helped me understand better about how I can use the data to provide valuable insights through the pivot tables and pivot charts. It was also fullfiling as we created the dashboard, I could see all the datas coming together and forming insightful conclusions through visuals. I enjoyed working with my group as everyone did their part, making this experience an enjoyable one. Lastly, I think that this elective has taught me a lot of useful excel skills that may be valuable in both my studies and my future career.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</si>
</sst>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4">
    <numFmt numFmtId="164" formatCode="_-&quot;$&quot;* #,##0.00_-;\-&quot;$&quot;* #,##0.00_-;_-&quot;$&quot;* &quot;-&quot;??_-;_-@_-"/>
    <numFmt numFmtId="165" formatCode="&quot;$&quot;#,##0.00"/>
    <numFmt numFmtId="166" formatCode="[$-F800]dddd\,\ mmmm\ dd\,\ yyyy"/>
    <numFmt numFmtId="167" formatCode="0.0"/>
  </numFmts>
  <fonts count="26">
    <font>
      <sz val="11"/>
      <color theme="1"/>
      <name val="Calibri"/>
      <family val="2"/>
      <scheme val="minor"/>
    </font>
    <font>
      <sz val="11"/>
      <color theme="1"/>
      <name val="Calibri"/>
      <family val="2"/>
      <scheme val="minor"/>
    </font>
    <font>
      <sz val="8"/>
      <name val="Calibri"/>
      <family val="2"/>
      <scheme val="minor"/>
    </font>
    <font>
      <sz val="11"/>
      <color theme="0"/>
      <name val="Calibri"/>
      <family val="2"/>
      <scheme val="minor"/>
    </font>
    <font>
      <b/>
      <sz val="11"/>
      <color theme="0"/>
      <name val="Calibri"/>
      <family val="2"/>
      <scheme val="minor"/>
    </font>
    <font>
      <b/>
      <sz val="11"/>
      <color rgb="FF3F3F3F"/>
      <name val="Calibri"/>
      <family val="2"/>
      <scheme val="minor"/>
    </font>
    <font>
      <b/>
      <sz val="11"/>
      <color theme="1"/>
      <name val="Calibri"/>
      <family val="2"/>
      <scheme val="minor"/>
    </font>
    <font>
      <b/>
      <sz val="11"/>
      <color rgb="FF000000"/>
      <name val="Calibri"/>
      <family val="2"/>
      <scheme val="minor"/>
    </font>
    <font>
      <sz val="36"/>
      <color theme="1"/>
      <name val="Gill Sans Nova"/>
      <family val="2"/>
    </font>
    <font>
      <sz val="11"/>
      <color theme="1"/>
      <name val="MoolBoran"/>
      <family val="2"/>
    </font>
    <font>
      <u/>
      <sz val="11"/>
      <color theme="10"/>
      <name val="Calibri"/>
      <family val="2"/>
      <scheme val="minor"/>
    </font>
    <font>
      <sz val="10"/>
      <name val="Arial"/>
      <family val="2"/>
    </font>
    <font>
      <sz val="11"/>
      <color rgb="FF000000"/>
      <name val="Arial"/>
      <family val="2"/>
    </font>
    <font>
      <b/>
      <sz val="16"/>
      <color rgb="FF1363DF"/>
      <name val="Arial"/>
      <family val="2"/>
    </font>
    <font>
      <b/>
      <sz val="16"/>
      <color rgb="FF1363DF"/>
      <name val="Arial Black"/>
      <family val="2"/>
    </font>
    <font>
      <sz val="10"/>
      <color rgb="FF000000"/>
      <name val="Arial"/>
      <family val="2"/>
    </font>
    <font>
      <b/>
      <sz val="8"/>
      <name val="Arial"/>
      <family val="2"/>
    </font>
    <font>
      <b/>
      <sz val="8"/>
      <color rgb="FF000000"/>
      <name val="Arial"/>
      <family val="2"/>
    </font>
    <font>
      <sz val="11"/>
      <name val="Arial"/>
      <family val="2"/>
    </font>
    <font>
      <b/>
      <sz val="15"/>
      <color rgb="FF000000"/>
      <name val="Arial"/>
      <family val="2"/>
    </font>
    <font>
      <b/>
      <sz val="13"/>
      <color rgb="FF000000"/>
      <name val="Arial"/>
      <family val="2"/>
    </font>
    <font>
      <sz val="11"/>
      <color rgb="FF000000"/>
      <name val="Calibri"/>
      <family val="2"/>
      <scheme val="minor"/>
    </font>
    <font>
      <sz val="11"/>
      <name val="Calibri"/>
      <family val="2"/>
      <scheme val="minor"/>
    </font>
    <font>
      <b/>
      <sz val="28"/>
      <color rgb="FF1363DF"/>
      <name val="Arial Black"/>
      <family val="2"/>
    </font>
    <font>
      <b/>
      <sz val="11"/>
      <color rgb="FF000000"/>
      <name val="Calibri"/>
      <family val="2"/>
    </font>
    <font>
      <sz val="11"/>
      <color rgb="FF000000"/>
      <name val="Arial"/>
    </font>
  </fonts>
  <fills count="59">
    <fill>
      <patternFill patternType="none"/>
    </fill>
    <fill>
      <patternFill patternType="gray125"/>
    </fill>
    <fill>
      <patternFill patternType="solid">
        <fgColor theme="4"/>
        <bgColor indexed="64"/>
      </patternFill>
    </fill>
    <fill>
      <patternFill patternType="solid">
        <fgColor rgb="FFF2F2F2"/>
      </patternFill>
    </fill>
    <fill>
      <patternFill patternType="solid">
        <fgColor theme="9"/>
        <bgColor indexed="64"/>
      </patternFill>
    </fill>
    <fill>
      <patternFill patternType="solid">
        <fgColor theme="9" tint="0.79998168889431442"/>
        <bgColor indexed="64"/>
      </patternFill>
    </fill>
    <fill>
      <patternFill patternType="solid">
        <fgColor theme="7"/>
        <bgColor indexed="64"/>
      </patternFill>
    </fill>
    <fill>
      <patternFill patternType="solid">
        <fgColor theme="7" tint="0.79998168889431442"/>
        <bgColor indexed="64"/>
      </patternFill>
    </fill>
    <fill>
      <patternFill patternType="solid">
        <fgColor theme="4" tint="0.59999389629810485"/>
        <bgColor indexed="64"/>
      </patternFill>
    </fill>
    <fill>
      <patternFill patternType="solid">
        <fgColor theme="5" tint="0.79998168889431442"/>
        <bgColor indexed="64"/>
      </patternFill>
    </fill>
    <fill>
      <patternFill patternType="solid">
        <fgColor theme="6" tint="0.79998168889431442"/>
        <bgColor indexed="64"/>
      </patternFill>
    </fill>
    <fill>
      <patternFill patternType="solid">
        <fgColor theme="3" tint="0.79998168889431442"/>
        <bgColor indexed="64"/>
      </patternFill>
    </fill>
    <fill>
      <patternFill patternType="solid">
        <fgColor theme="8" tint="0.79998168889431442"/>
        <bgColor indexed="64"/>
      </patternFill>
    </fill>
    <fill>
      <patternFill patternType="solid">
        <fgColor theme="9" tint="0.59999389629810485"/>
        <bgColor indexed="64"/>
      </patternFill>
    </fill>
    <fill>
      <patternFill patternType="solid">
        <fgColor theme="0"/>
        <bgColor indexed="64"/>
      </patternFill>
    </fill>
    <fill>
      <patternFill patternType="solid">
        <fgColor theme="4"/>
        <bgColor theme="4"/>
      </patternFill>
    </fill>
    <fill>
      <patternFill patternType="solid">
        <fgColor theme="4" tint="0.79998168889431442"/>
        <bgColor theme="4" tint="0.79998168889431442"/>
      </patternFill>
    </fill>
    <fill>
      <patternFill patternType="solid">
        <fgColor theme="7" tint="0.59999389629810485"/>
        <bgColor indexed="64"/>
      </patternFill>
    </fill>
    <fill>
      <patternFill patternType="solid">
        <fgColor rgb="FFFFEB9C"/>
        <bgColor indexed="64"/>
      </patternFill>
    </fill>
    <fill>
      <patternFill patternType="solid">
        <fgColor rgb="FFF8CBAD"/>
        <bgColor indexed="64"/>
      </patternFill>
    </fill>
    <fill>
      <patternFill patternType="solid">
        <fgColor rgb="FFFFC7CE"/>
        <bgColor indexed="64"/>
      </patternFill>
    </fill>
    <fill>
      <patternFill patternType="solid">
        <fgColor rgb="FFC6EFCE"/>
        <bgColor indexed="64"/>
      </patternFill>
    </fill>
    <fill>
      <patternFill patternType="solid">
        <fgColor rgb="FFBDD7EE"/>
        <bgColor indexed="64"/>
      </patternFill>
    </fill>
    <fill>
      <patternFill patternType="solid">
        <fgColor theme="2" tint="-9.9978637043366805E-2"/>
        <bgColor indexed="64"/>
      </patternFill>
    </fill>
    <fill>
      <patternFill patternType="solid">
        <fgColor rgb="FFCC99FF"/>
        <bgColor indexed="64"/>
      </patternFill>
    </fill>
    <fill>
      <patternFill patternType="solid">
        <fgColor rgb="FF99CCFF"/>
        <bgColor indexed="64"/>
      </patternFill>
    </fill>
    <fill>
      <patternFill patternType="solid">
        <fgColor rgb="FFFFD966"/>
        <bgColor indexed="64"/>
      </patternFill>
    </fill>
    <fill>
      <patternFill patternType="solid">
        <fgColor rgb="FFDAD2E9"/>
        <bgColor indexed="64"/>
      </patternFill>
    </fill>
    <fill>
      <patternFill patternType="solid">
        <fgColor theme="2"/>
        <bgColor indexed="64"/>
      </patternFill>
    </fill>
    <fill>
      <patternFill patternType="solid">
        <fgColor rgb="FFF2F2F2"/>
        <bgColor rgb="FF000000"/>
      </patternFill>
    </fill>
    <fill>
      <patternFill patternType="solid">
        <fgColor rgb="FFD9D9D9"/>
        <bgColor rgb="FF000000"/>
      </patternFill>
    </fill>
    <fill>
      <patternFill patternType="solid">
        <fgColor rgb="FFF2F2F2"/>
        <bgColor rgb="FF6528F7"/>
      </patternFill>
    </fill>
    <fill>
      <patternFill patternType="solid">
        <fgColor rgb="FFC1A9FC"/>
        <bgColor rgb="FF000000"/>
      </patternFill>
    </fill>
    <fill>
      <patternFill patternType="solid">
        <fgColor rgb="FFE0D3FE"/>
        <bgColor rgb="FF000000"/>
      </patternFill>
    </fill>
    <fill>
      <patternFill patternType="solid">
        <fgColor rgb="FFFF88E4"/>
        <bgColor rgb="FF000000"/>
      </patternFill>
    </fill>
    <fill>
      <patternFill patternType="solid">
        <fgColor rgb="FFFFC4F1"/>
        <bgColor rgb="FF000000"/>
      </patternFill>
    </fill>
    <fill>
      <patternFill patternType="solid">
        <fgColor rgb="FFCAEAD7"/>
        <bgColor rgb="FF000000"/>
      </patternFill>
    </fill>
    <fill>
      <patternFill patternType="solid">
        <fgColor rgb="FFE4F3EB"/>
        <bgColor rgb="FF000000"/>
      </patternFill>
    </fill>
    <fill>
      <patternFill patternType="solid">
        <fgColor rgb="FFFFF4A8"/>
        <bgColor rgb="FF000000"/>
      </patternFill>
    </fill>
    <fill>
      <patternFill patternType="solid">
        <fgColor rgb="FFFFFAD2"/>
        <bgColor rgb="FF000000"/>
      </patternFill>
    </fill>
    <fill>
      <patternFill patternType="solid">
        <fgColor theme="8" tint="0.39997558519241921"/>
        <bgColor indexed="64"/>
      </patternFill>
    </fill>
    <fill>
      <patternFill patternType="solid">
        <fgColor theme="6" tint="0.79998168889431442"/>
        <bgColor theme="6" tint="0.79998168889431442"/>
      </patternFill>
    </fill>
    <fill>
      <patternFill patternType="solid">
        <fgColor rgb="FFD3BDFF"/>
        <bgColor indexed="64"/>
      </patternFill>
    </fill>
    <fill>
      <patternFill patternType="solid">
        <fgColor rgb="FFC9C9C9"/>
        <bgColor indexed="64"/>
      </patternFill>
    </fill>
    <fill>
      <patternFill patternType="solid">
        <fgColor rgb="FFFF9966"/>
        <bgColor indexed="64"/>
      </patternFill>
    </fill>
    <fill>
      <patternFill patternType="solid">
        <fgColor rgb="FF00CC99"/>
        <bgColor indexed="64"/>
      </patternFill>
    </fill>
    <fill>
      <patternFill patternType="solid">
        <fgColor rgb="FFFFFF00"/>
        <bgColor indexed="64"/>
      </patternFill>
    </fill>
    <fill>
      <patternFill patternType="solid">
        <fgColor rgb="FF6DA8FF"/>
        <bgColor indexed="64"/>
      </patternFill>
    </fill>
    <fill>
      <patternFill patternType="solid">
        <fgColor rgb="FFE3CBC3"/>
        <bgColor indexed="64"/>
      </patternFill>
    </fill>
    <fill>
      <patternFill patternType="solid">
        <fgColor theme="0" tint="-0.249977111117893"/>
        <bgColor indexed="64"/>
      </patternFill>
    </fill>
    <fill>
      <patternFill patternType="solid">
        <fgColor rgb="FFFF9999"/>
        <bgColor indexed="64"/>
      </patternFill>
    </fill>
    <fill>
      <patternFill patternType="solid">
        <fgColor rgb="FFFFCC99"/>
        <bgColor indexed="64"/>
      </patternFill>
    </fill>
    <fill>
      <patternFill patternType="solid">
        <fgColor rgb="FFFF99CC"/>
        <bgColor indexed="64"/>
      </patternFill>
    </fill>
    <fill>
      <patternFill patternType="solid">
        <fgColor rgb="FFFFFF99"/>
        <bgColor indexed="64"/>
      </patternFill>
    </fill>
    <fill>
      <patternFill patternType="solid">
        <fgColor rgb="FF99FF99"/>
        <bgColor indexed="64"/>
      </patternFill>
    </fill>
    <fill>
      <patternFill patternType="solid">
        <fgColor theme="7" tint="0.39997558519241921"/>
        <bgColor indexed="64"/>
      </patternFill>
    </fill>
    <fill>
      <patternFill patternType="solid">
        <fgColor theme="5" tint="0.39997558519241921"/>
        <bgColor indexed="64"/>
      </patternFill>
    </fill>
    <fill>
      <patternFill patternType="solid">
        <fgColor theme="0" tint="-0.14999847407452621"/>
        <bgColor indexed="64"/>
      </patternFill>
    </fill>
    <fill>
      <patternFill patternType="solid">
        <fgColor rgb="FFAFF7FD"/>
        <bgColor indexed="64"/>
      </patternFill>
    </fill>
  </fills>
  <borders count="36">
    <border>
      <left/>
      <right/>
      <top/>
      <bottom/>
      <diagonal/>
    </border>
    <border>
      <left style="thin">
        <color indexed="64"/>
      </left>
      <right style="thin">
        <color indexed="64"/>
      </right>
      <top style="thin">
        <color indexed="64"/>
      </top>
      <bottom style="thin">
        <color indexed="64"/>
      </bottom>
      <diagonal/>
    </border>
    <border>
      <left style="medium">
        <color theme="4" tint="-0.249977111117893"/>
      </left>
      <right style="medium">
        <color theme="4" tint="-0.249977111117893"/>
      </right>
      <top style="medium">
        <color theme="4" tint="-0.249977111117893"/>
      </top>
      <bottom style="medium">
        <color theme="4" tint="-0.249977111117893"/>
      </bottom>
      <diagonal/>
    </border>
    <border>
      <left style="thin">
        <color rgb="FF3F3F3F"/>
      </left>
      <right style="thin">
        <color rgb="FF3F3F3F"/>
      </right>
      <top style="thin">
        <color rgb="FF3F3F3F"/>
      </top>
      <bottom style="thin">
        <color rgb="FF3F3F3F"/>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theme="4" tint="0.39997558519241921"/>
      </bottom>
      <diagonal/>
    </border>
    <border>
      <left style="thin">
        <color rgb="FF000000"/>
      </left>
      <right style="thin">
        <color rgb="FF000000"/>
      </right>
      <top style="thin">
        <color theme="4" tint="0.39997558519241921"/>
      </top>
      <bottom style="thin">
        <color theme="4" tint="0.39997558519241921"/>
      </bottom>
      <diagonal/>
    </border>
    <border>
      <left style="thin">
        <color rgb="FF000000"/>
      </left>
      <right style="thin">
        <color rgb="FF000000"/>
      </right>
      <top/>
      <bottom/>
      <diagonal/>
    </border>
    <border>
      <left style="medium">
        <color rgb="FF000000"/>
      </left>
      <right style="medium">
        <color rgb="FF000000"/>
      </right>
      <top style="medium">
        <color rgb="FF000000"/>
      </top>
      <bottom style="medium">
        <color rgb="FF000000"/>
      </bottom>
      <diagonal/>
    </border>
    <border>
      <left/>
      <right/>
      <top style="thin">
        <color rgb="FF808080"/>
      </top>
      <bottom/>
      <diagonal/>
    </border>
    <border>
      <left/>
      <right style="thin">
        <color rgb="FF808080"/>
      </right>
      <top style="thin">
        <color rgb="FF808080"/>
      </top>
      <bottom style="thin">
        <color rgb="FF808080"/>
      </bottom>
      <diagonal/>
    </border>
    <border>
      <left/>
      <right/>
      <top style="thin">
        <color rgb="FF808080"/>
      </top>
      <bottom style="thin">
        <color rgb="FF808080"/>
      </bottom>
      <diagonal/>
    </border>
    <border>
      <left style="thin">
        <color rgb="FF808080"/>
      </left>
      <right/>
      <top style="thin">
        <color rgb="FF808080"/>
      </top>
      <bottom style="thin">
        <color rgb="FF808080"/>
      </bottom>
      <diagonal/>
    </border>
    <border>
      <left/>
      <right style="thin">
        <color rgb="FF808080"/>
      </right>
      <top style="thin">
        <color rgb="FF808080"/>
      </top>
      <bottom/>
      <diagonal/>
    </border>
    <border>
      <left style="thin">
        <color rgb="FF808080"/>
      </left>
      <right style="thin">
        <color rgb="FF808080"/>
      </right>
      <top style="thin">
        <color rgb="FF808080"/>
      </top>
      <bottom/>
      <diagonal/>
    </border>
    <border>
      <left style="thin">
        <color rgb="FF808080"/>
      </left>
      <right/>
      <top style="thin">
        <color rgb="FF808080"/>
      </top>
      <bottom/>
      <diagonal/>
    </border>
    <border>
      <left/>
      <right/>
      <top style="thin">
        <color rgb="FFF2F2F2"/>
      </top>
      <bottom/>
      <diagonal/>
    </border>
    <border>
      <left/>
      <right/>
      <top/>
      <bottom style="thin">
        <color rgb="FFC1A9FC"/>
      </bottom>
      <diagonal/>
    </border>
    <border>
      <left style="thin">
        <color rgb="FFF2F2F2"/>
      </left>
      <right style="thin">
        <color rgb="FFF2F2F2"/>
      </right>
      <top style="thin">
        <color rgb="FFF2F2F2"/>
      </top>
      <bottom style="thin">
        <color rgb="FFF2F2F2"/>
      </bottom>
      <diagonal/>
    </border>
    <border>
      <left/>
      <right/>
      <top style="thin">
        <color rgb="FFC1A9FC"/>
      </top>
      <bottom style="thin">
        <color rgb="FFC1A9FC"/>
      </bottom>
      <diagonal/>
    </border>
    <border>
      <left/>
      <right/>
      <top style="thin">
        <color rgb="FFFF88E4"/>
      </top>
      <bottom style="thin">
        <color rgb="FFFF88E4"/>
      </bottom>
      <diagonal/>
    </border>
    <border>
      <left/>
      <right/>
      <top/>
      <bottom style="thin">
        <color rgb="FFF2F2F2"/>
      </bottom>
      <diagonal/>
    </border>
    <border>
      <left/>
      <right/>
      <top style="thin">
        <color rgb="FFCAEAD7"/>
      </top>
      <bottom style="thin">
        <color rgb="FFCAEAD7"/>
      </bottom>
      <diagonal/>
    </border>
    <border>
      <left/>
      <right/>
      <top style="thin">
        <color rgb="FFF2F2F2"/>
      </top>
      <bottom style="thin">
        <color rgb="FFF2F2F2"/>
      </bottom>
      <diagonal/>
    </border>
    <border>
      <left/>
      <right/>
      <top style="thin">
        <color rgb="FFFFF4A8"/>
      </top>
      <bottom style="thin">
        <color rgb="FFFFF4A8"/>
      </bottom>
      <diagonal/>
    </border>
    <border>
      <left style="thin">
        <color theme="6"/>
      </left>
      <right style="thin">
        <color theme="6"/>
      </right>
      <top style="thin">
        <color theme="6"/>
      </top>
      <bottom style="thin">
        <color theme="6"/>
      </bottom>
      <diagonal/>
    </border>
    <border>
      <left style="thin">
        <color theme="2" tint="-0.499984740745262"/>
      </left>
      <right style="thin">
        <color theme="2" tint="-0.499984740745262"/>
      </right>
      <top style="thin">
        <color theme="2" tint="-0.499984740745262"/>
      </top>
      <bottom style="thin">
        <color theme="2" tint="-0.499984740745262"/>
      </bottom>
      <diagonal/>
    </border>
    <border>
      <left/>
      <right/>
      <top style="thin">
        <color rgb="FFF2F2F2"/>
      </top>
      <bottom style="thin">
        <color rgb="FFCAEAD7"/>
      </bottom>
      <diagonal/>
    </border>
    <border>
      <left style="thin">
        <color rgb="FFF2F2F2"/>
      </left>
      <right/>
      <top/>
      <bottom style="thin">
        <color rgb="FFF2F2F2"/>
      </bottom>
      <diagonal/>
    </border>
    <border>
      <left/>
      <right style="thin">
        <color rgb="FFF2F2F2"/>
      </right>
      <top/>
      <bottom style="thin">
        <color rgb="FFF2F2F2"/>
      </bottom>
      <diagonal/>
    </border>
    <border>
      <left/>
      <right style="thin">
        <color rgb="FFF2F2F2"/>
      </right>
      <top style="thin">
        <color rgb="FFF2F2F2"/>
      </top>
      <bottom style="thin">
        <color rgb="FFF2F2F2"/>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bottom style="thin">
        <color rgb="FF000000"/>
      </bottom>
      <diagonal/>
    </border>
    <border>
      <left style="thin">
        <color theme="2" tint="-0.499984740745262"/>
      </left>
      <right/>
      <top style="thin">
        <color indexed="64"/>
      </top>
      <bottom style="thin">
        <color theme="2" tint="-0.499984740745262"/>
      </bottom>
      <diagonal/>
    </border>
  </borders>
  <cellStyleXfs count="4">
    <xf numFmtId="0" fontId="0" fillId="0" borderId="0"/>
    <xf numFmtId="164" fontId="1" fillId="0" borderId="0" applyFont="0" applyFill="0" applyBorder="0" applyAlignment="0" applyProtection="0"/>
    <xf numFmtId="0" fontId="5" fillId="3" borderId="3" applyNumberFormat="0" applyAlignment="0" applyProtection="0"/>
    <xf numFmtId="0" fontId="10" fillId="0" borderId="0" applyNumberFormat="0" applyFill="0" applyBorder="0" applyAlignment="0" applyProtection="0"/>
  </cellStyleXfs>
  <cellXfs count="203">
    <xf numFmtId="0" fontId="0" fillId="0" borderId="0" xfId="0"/>
    <xf numFmtId="14" fontId="0" fillId="0" borderId="0" xfId="0" applyNumberFormat="1"/>
    <xf numFmtId="164" fontId="0" fillId="0" borderId="0" xfId="1" applyFont="1"/>
    <xf numFmtId="49" fontId="0" fillId="0" borderId="0" xfId="0" applyNumberFormat="1"/>
    <xf numFmtId="0" fontId="0" fillId="0" borderId="0" xfId="0" applyAlignment="1">
      <alignment horizontal="left"/>
    </xf>
    <xf numFmtId="0" fontId="0" fillId="0" borderId="0" xfId="0" applyAlignment="1">
      <alignment horizontal="left" wrapText="1"/>
    </xf>
    <xf numFmtId="1" fontId="0" fillId="0" borderId="0" xfId="0" applyNumberFormat="1" applyAlignment="1">
      <alignment horizontal="right"/>
    </xf>
    <xf numFmtId="0" fontId="0" fillId="0" borderId="0" xfId="0" applyAlignment="1">
      <alignment horizontal="right"/>
    </xf>
    <xf numFmtId="0" fontId="3" fillId="0" borderId="0" xfId="0" applyFont="1"/>
    <xf numFmtId="14" fontId="0" fillId="0" borderId="0" xfId="0" applyNumberFormat="1" applyAlignment="1">
      <alignment horizontal="right"/>
    </xf>
    <xf numFmtId="0" fontId="0" fillId="0" borderId="0" xfId="0" applyAlignment="1">
      <alignment wrapText="1"/>
    </xf>
    <xf numFmtId="0" fontId="4" fillId="2" borderId="0" xfId="0" applyFont="1" applyFill="1"/>
    <xf numFmtId="0" fontId="4" fillId="2" borderId="0" xfId="0" applyFont="1" applyFill="1" applyAlignment="1">
      <alignment wrapText="1"/>
    </xf>
    <xf numFmtId="0" fontId="4" fillId="2" borderId="1" xfId="0" applyFont="1" applyFill="1" applyBorder="1"/>
    <xf numFmtId="0" fontId="0" fillId="0" borderId="1" xfId="0" applyBorder="1"/>
    <xf numFmtId="0" fontId="0" fillId="0" borderId="0" xfId="0" pivotButton="1"/>
    <xf numFmtId="165" fontId="0" fillId="0" borderId="0" xfId="0" applyNumberFormat="1"/>
    <xf numFmtId="0" fontId="5" fillId="4" borderId="3" xfId="2" applyFill="1"/>
    <xf numFmtId="0" fontId="6" fillId="5" borderId="3" xfId="2" applyFont="1" applyFill="1"/>
    <xf numFmtId="0" fontId="5" fillId="6" borderId="3" xfId="2" applyFill="1"/>
    <xf numFmtId="0" fontId="5" fillId="7" borderId="3" xfId="2" applyFill="1"/>
    <xf numFmtId="0" fontId="0" fillId="8" borderId="0" xfId="0" applyFill="1"/>
    <xf numFmtId="14" fontId="0" fillId="9" borderId="0" xfId="0" applyNumberFormat="1" applyFill="1"/>
    <xf numFmtId="0" fontId="0" fillId="9" borderId="0" xfId="0" applyFill="1"/>
    <xf numFmtId="165" fontId="0" fillId="10" borderId="0" xfId="0" applyNumberFormat="1" applyFill="1"/>
    <xf numFmtId="0" fontId="0" fillId="11" borderId="0" xfId="0" applyFill="1"/>
    <xf numFmtId="0" fontId="0" fillId="12" borderId="0" xfId="0" applyFill="1"/>
    <xf numFmtId="0" fontId="0" fillId="13" borderId="0" xfId="0" applyFill="1"/>
    <xf numFmtId="0" fontId="0" fillId="14" borderId="0" xfId="0" applyFill="1"/>
    <xf numFmtId="0" fontId="0" fillId="0" borderId="4" xfId="0" applyBorder="1"/>
    <xf numFmtId="0" fontId="4" fillId="15" borderId="5" xfId="0" applyFont="1" applyFill="1" applyBorder="1"/>
    <xf numFmtId="0" fontId="0" fillId="16" borderId="6" xfId="0" applyFill="1" applyBorder="1"/>
    <xf numFmtId="0" fontId="0" fillId="0" borderId="6" xfId="0" applyBorder="1"/>
    <xf numFmtId="0" fontId="7" fillId="0" borderId="7" xfId="0" applyFont="1" applyBorder="1" applyAlignment="1">
      <alignment wrapText="1"/>
    </xf>
    <xf numFmtId="0" fontId="0" fillId="0" borderId="8" xfId="0" applyBorder="1"/>
    <xf numFmtId="1" fontId="0" fillId="0" borderId="0" xfId="0" applyNumberFormat="1"/>
    <xf numFmtId="0" fontId="0" fillId="0" borderId="1" xfId="0" applyBorder="1" applyAlignment="1">
      <alignment horizontal="left"/>
    </xf>
    <xf numFmtId="0" fontId="0" fillId="18" borderId="1" xfId="0" applyFill="1" applyBorder="1"/>
    <xf numFmtId="0" fontId="0" fillId="18" borderId="1" xfId="0" applyFill="1" applyBorder="1" applyAlignment="1">
      <alignment horizontal="left"/>
    </xf>
    <xf numFmtId="0" fontId="0" fillId="19" borderId="1" xfId="0" applyFill="1" applyBorder="1"/>
    <xf numFmtId="0" fontId="0" fillId="19" borderId="1" xfId="0" applyFill="1" applyBorder="1" applyAlignment="1">
      <alignment horizontal="left"/>
    </xf>
    <xf numFmtId="0" fontId="0" fillId="20" borderId="1" xfId="0" applyFill="1" applyBorder="1"/>
    <xf numFmtId="0" fontId="0" fillId="20" borderId="1" xfId="0" applyFill="1" applyBorder="1" applyAlignment="1">
      <alignment horizontal="left"/>
    </xf>
    <xf numFmtId="0" fontId="0" fillId="21" borderId="1" xfId="0" applyFill="1" applyBorder="1"/>
    <xf numFmtId="0" fontId="0" fillId="21" borderId="1" xfId="0" applyFill="1" applyBorder="1" applyAlignment="1">
      <alignment horizontal="left"/>
    </xf>
    <xf numFmtId="0" fontId="0" fillId="22" borderId="1" xfId="0" applyFill="1" applyBorder="1"/>
    <xf numFmtId="0" fontId="0" fillId="22" borderId="1" xfId="0" applyFill="1" applyBorder="1" applyAlignment="1">
      <alignment horizontal="left"/>
    </xf>
    <xf numFmtId="0" fontId="6" fillId="23" borderId="1" xfId="0" applyFont="1" applyFill="1" applyBorder="1"/>
    <xf numFmtId="0" fontId="0" fillId="23" borderId="1" xfId="0" applyFill="1" applyBorder="1"/>
    <xf numFmtId="0" fontId="0" fillId="23" borderId="1" xfId="0" applyFill="1" applyBorder="1" applyAlignment="1">
      <alignment horizontal="left"/>
    </xf>
    <xf numFmtId="0" fontId="0" fillId="24" borderId="1" xfId="0" applyFill="1" applyBorder="1" applyAlignment="1">
      <alignment horizontal="left"/>
    </xf>
    <xf numFmtId="0" fontId="0" fillId="25" borderId="1" xfId="0" applyFill="1" applyBorder="1" applyAlignment="1">
      <alignment horizontal="left"/>
    </xf>
    <xf numFmtId="0" fontId="0" fillId="26" borderId="1" xfId="0" applyFill="1" applyBorder="1"/>
    <xf numFmtId="0" fontId="0" fillId="27" borderId="1" xfId="0" applyFill="1" applyBorder="1"/>
    <xf numFmtId="0" fontId="6" fillId="0" borderId="0" xfId="0" applyFont="1"/>
    <xf numFmtId="22" fontId="0" fillId="0" borderId="0" xfId="0" applyNumberFormat="1"/>
    <xf numFmtId="164" fontId="0" fillId="0" borderId="0" xfId="0" applyNumberFormat="1"/>
    <xf numFmtId="0" fontId="8" fillId="0" borderId="0" xfId="0" applyFont="1"/>
    <xf numFmtId="0" fontId="9" fillId="0" borderId="0" xfId="0" applyFont="1"/>
    <xf numFmtId="0" fontId="0" fillId="0" borderId="1" xfId="0" pivotButton="1" applyBorder="1" applyAlignment="1">
      <alignment wrapText="1"/>
    </xf>
    <xf numFmtId="0" fontId="0" fillId="0" borderId="1" xfId="0" applyBorder="1" applyAlignment="1">
      <alignment wrapText="1"/>
    </xf>
    <xf numFmtId="0" fontId="11" fillId="0" borderId="0" xfId="0" applyFont="1"/>
    <xf numFmtId="0" fontId="12" fillId="0" borderId="0" xfId="0" applyFont="1"/>
    <xf numFmtId="0" fontId="13" fillId="0" borderId="0" xfId="0" applyFont="1"/>
    <xf numFmtId="0" fontId="10" fillId="0" borderId="0" xfId="3" applyBorder="1" applyAlignment="1"/>
    <xf numFmtId="0" fontId="16" fillId="30" borderId="11" xfId="0" applyFont="1" applyFill="1" applyBorder="1"/>
    <xf numFmtId="0" fontId="16" fillId="30" borderId="10" xfId="0" applyFont="1" applyFill="1" applyBorder="1"/>
    <xf numFmtId="0" fontId="16" fillId="30" borderId="12" xfId="0" applyFont="1" applyFill="1" applyBorder="1"/>
    <xf numFmtId="0" fontId="17" fillId="29" borderId="13" xfId="0" applyFont="1" applyFill="1" applyBorder="1"/>
    <xf numFmtId="0" fontId="17" fillId="29" borderId="14" xfId="0" applyFont="1" applyFill="1" applyBorder="1"/>
    <xf numFmtId="0" fontId="17" fillId="29" borderId="15" xfId="0" applyFont="1" applyFill="1" applyBorder="1"/>
    <xf numFmtId="0" fontId="15" fillId="32" borderId="0" xfId="0" applyFont="1" applyFill="1"/>
    <xf numFmtId="0" fontId="11" fillId="32" borderId="0" xfId="0" applyFont="1" applyFill="1"/>
    <xf numFmtId="0" fontId="18" fillId="0" borderId="0" xfId="0" applyFont="1"/>
    <xf numFmtId="0" fontId="15" fillId="33" borderId="17" xfId="0" applyFont="1" applyFill="1" applyBorder="1"/>
    <xf numFmtId="9" fontId="11" fillId="33" borderId="17" xfId="0" applyNumberFormat="1" applyFont="1" applyFill="1" applyBorder="1"/>
    <xf numFmtId="0" fontId="12" fillId="33" borderId="18" xfId="0" applyFont="1" applyFill="1" applyBorder="1"/>
    <xf numFmtId="0" fontId="12" fillId="0" borderId="18" xfId="0" applyFont="1" applyBorder="1"/>
    <xf numFmtId="0" fontId="15" fillId="34" borderId="0" xfId="0" applyFont="1" applyFill="1"/>
    <xf numFmtId="0" fontId="11" fillId="34" borderId="0" xfId="0" applyFont="1" applyFill="1"/>
    <xf numFmtId="0" fontId="15" fillId="35" borderId="20" xfId="0" applyFont="1" applyFill="1" applyBorder="1"/>
    <xf numFmtId="9" fontId="11" fillId="35" borderId="20" xfId="0" applyNumberFormat="1" applyFont="1" applyFill="1" applyBorder="1"/>
    <xf numFmtId="0" fontId="12" fillId="35" borderId="18" xfId="0" applyFont="1" applyFill="1" applyBorder="1"/>
    <xf numFmtId="0" fontId="15" fillId="36" borderId="0" xfId="0" applyFont="1" applyFill="1"/>
    <xf numFmtId="0" fontId="11" fillId="36" borderId="0" xfId="0" applyFont="1" applyFill="1"/>
    <xf numFmtId="0" fontId="15" fillId="37" borderId="22" xfId="0" applyFont="1" applyFill="1" applyBorder="1"/>
    <xf numFmtId="9" fontId="11" fillId="37" borderId="22" xfId="0" applyNumberFormat="1" applyFont="1" applyFill="1" applyBorder="1"/>
    <xf numFmtId="0" fontId="15" fillId="38" borderId="0" xfId="0" applyFont="1" applyFill="1"/>
    <xf numFmtId="0" fontId="11" fillId="38" borderId="0" xfId="0" applyFont="1" applyFill="1"/>
    <xf numFmtId="0" fontId="15" fillId="39" borderId="24" xfId="0" applyFont="1" applyFill="1" applyBorder="1"/>
    <xf numFmtId="9" fontId="11" fillId="39" borderId="24" xfId="0" applyNumberFormat="1" applyFont="1" applyFill="1" applyBorder="1"/>
    <xf numFmtId="0" fontId="12" fillId="38" borderId="18" xfId="0" applyFont="1" applyFill="1" applyBorder="1"/>
    <xf numFmtId="0" fontId="20" fillId="32" borderId="0" xfId="0" applyFont="1" applyFill="1"/>
    <xf numFmtId="0" fontId="20" fillId="34" borderId="0" xfId="0" applyFont="1" applyFill="1"/>
    <xf numFmtId="0" fontId="20" fillId="36" borderId="0" xfId="0" applyFont="1" applyFill="1"/>
    <xf numFmtId="0" fontId="20" fillId="38" borderId="0" xfId="0" applyFont="1" applyFill="1"/>
    <xf numFmtId="0" fontId="12" fillId="33" borderId="17" xfId="0" applyFont="1" applyFill="1" applyBorder="1"/>
    <xf numFmtId="0" fontId="12" fillId="33" borderId="19" xfId="0" applyFont="1" applyFill="1" applyBorder="1"/>
    <xf numFmtId="0" fontId="12" fillId="35" borderId="20" xfId="0" applyFont="1" applyFill="1" applyBorder="1"/>
    <xf numFmtId="0" fontId="12" fillId="33" borderId="0" xfId="0" applyFont="1" applyFill="1"/>
    <xf numFmtId="0" fontId="15" fillId="33" borderId="0" xfId="0" applyFont="1" applyFill="1"/>
    <xf numFmtId="9" fontId="11" fillId="33" borderId="0" xfId="0" applyNumberFormat="1" applyFont="1" applyFill="1"/>
    <xf numFmtId="0" fontId="0" fillId="23" borderId="0" xfId="0" applyFill="1"/>
    <xf numFmtId="0" fontId="0" fillId="23" borderId="0" xfId="0" applyFill="1" applyAlignment="1">
      <alignment horizontal="left"/>
    </xf>
    <xf numFmtId="0" fontId="0" fillId="40" borderId="0" xfId="0" applyFill="1"/>
    <xf numFmtId="167" fontId="0" fillId="0" borderId="0" xfId="0" applyNumberFormat="1" applyAlignment="1">
      <alignment horizontal="right"/>
    </xf>
    <xf numFmtId="49" fontId="0" fillId="0" borderId="0" xfId="0" quotePrefix="1" applyNumberFormat="1" applyAlignment="1">
      <alignment horizontal="left"/>
    </xf>
    <xf numFmtId="49" fontId="0" fillId="0" borderId="0" xfId="0" applyNumberFormat="1" applyAlignment="1">
      <alignment horizontal="left"/>
    </xf>
    <xf numFmtId="0" fontId="0" fillId="41" borderId="1" xfId="0" applyFill="1" applyBorder="1"/>
    <xf numFmtId="0" fontId="21" fillId="42" borderId="1" xfId="0" applyFont="1" applyFill="1" applyBorder="1" applyAlignment="1">
      <alignment horizontal="left" vertical="center"/>
    </xf>
    <xf numFmtId="0" fontId="21" fillId="43" borderId="1" xfId="0" applyFont="1" applyFill="1" applyBorder="1" applyAlignment="1">
      <alignment horizontal="left" vertical="center"/>
    </xf>
    <xf numFmtId="0" fontId="21" fillId="44" borderId="1" xfId="0" applyFont="1" applyFill="1" applyBorder="1" applyAlignment="1">
      <alignment horizontal="left" vertical="center"/>
    </xf>
    <xf numFmtId="0" fontId="21" fillId="45" borderId="1" xfId="0" applyFont="1" applyFill="1" applyBorder="1" applyAlignment="1">
      <alignment horizontal="left" vertical="center"/>
    </xf>
    <xf numFmtId="0" fontId="21" fillId="46" borderId="1" xfId="0" applyFont="1" applyFill="1" applyBorder="1" applyAlignment="1">
      <alignment horizontal="left" vertical="center"/>
    </xf>
    <xf numFmtId="0" fontId="21" fillId="47" borderId="1" xfId="0" applyFont="1" applyFill="1" applyBorder="1" applyAlignment="1">
      <alignment horizontal="left" vertical="center"/>
    </xf>
    <xf numFmtId="0" fontId="21" fillId="48" borderId="1" xfId="0" applyFont="1" applyFill="1" applyBorder="1" applyAlignment="1">
      <alignment horizontal="left" vertical="center"/>
    </xf>
    <xf numFmtId="0" fontId="6" fillId="49" borderId="0" xfId="0" applyFont="1" applyFill="1"/>
    <xf numFmtId="0" fontId="6" fillId="49" borderId="25" xfId="0" applyFont="1" applyFill="1" applyBorder="1"/>
    <xf numFmtId="0" fontId="6" fillId="49" borderId="0" xfId="0" applyFont="1" applyFill="1" applyAlignment="1">
      <alignment horizontal="left"/>
    </xf>
    <xf numFmtId="49" fontId="6" fillId="49" borderId="0" xfId="0" applyNumberFormat="1" applyFont="1" applyFill="1"/>
    <xf numFmtId="14" fontId="0" fillId="0" borderId="0" xfId="0" applyNumberFormat="1" applyAlignment="1">
      <alignment horizontal="left" vertical="center"/>
    </xf>
    <xf numFmtId="0" fontId="22" fillId="0" borderId="0" xfId="3" applyNumberFormat="1" applyFont="1" applyBorder="1"/>
    <xf numFmtId="0" fontId="0" fillId="0" borderId="1" xfId="0" applyBorder="1" applyAlignment="1">
      <alignment horizontal="left" vertical="center"/>
    </xf>
    <xf numFmtId="0" fontId="6" fillId="49" borderId="1" xfId="0" applyFont="1" applyFill="1" applyBorder="1"/>
    <xf numFmtId="167" fontId="0" fillId="0" borderId="0" xfId="0" applyNumberFormat="1"/>
    <xf numFmtId="0" fontId="0" fillId="22" borderId="0" xfId="0" applyFill="1" applyAlignment="1">
      <alignment horizontal="left"/>
    </xf>
    <xf numFmtId="0" fontId="0" fillId="23" borderId="1" xfId="0" applyFill="1" applyBorder="1" applyAlignment="1">
      <alignment vertical="center" wrapText="1"/>
    </xf>
    <xf numFmtId="0" fontId="0" fillId="0" borderId="0" xfId="0" applyAlignment="1">
      <alignment horizontal="left" indent="1"/>
    </xf>
    <xf numFmtId="0" fontId="0" fillId="0" borderId="0" xfId="0" applyAlignment="1">
      <alignment vertical="top" wrapText="1"/>
    </xf>
    <xf numFmtId="0" fontId="0" fillId="0" borderId="0" xfId="0" applyAlignment="1">
      <alignment horizontal="left" vertical="top"/>
    </xf>
    <xf numFmtId="0" fontId="0" fillId="0" borderId="0" xfId="0" applyAlignment="1">
      <alignment vertical="top"/>
    </xf>
    <xf numFmtId="0" fontId="0" fillId="0" borderId="26" xfId="0" pivotButton="1" applyBorder="1"/>
    <xf numFmtId="0" fontId="0" fillId="0" borderId="26" xfId="0" applyBorder="1" applyAlignment="1">
      <alignment horizontal="left"/>
    </xf>
    <xf numFmtId="0" fontId="0" fillId="0" borderId="26" xfId="0" applyBorder="1"/>
    <xf numFmtId="165" fontId="0" fillId="0" borderId="26" xfId="0" applyNumberFormat="1" applyBorder="1"/>
    <xf numFmtId="166" fontId="14" fillId="0" borderId="0" xfId="0" applyNumberFormat="1" applyFont="1"/>
    <xf numFmtId="0" fontId="14" fillId="0" borderId="0" xfId="0" applyFont="1"/>
    <xf numFmtId="14" fontId="15" fillId="33" borderId="17" xfId="0" applyNumberFormat="1" applyFont="1" applyFill="1" applyBorder="1"/>
    <xf numFmtId="14" fontId="15" fillId="33" borderId="19" xfId="0" applyNumberFormat="1" applyFont="1" applyFill="1" applyBorder="1"/>
    <xf numFmtId="14" fontId="15" fillId="33" borderId="0" xfId="0" applyNumberFormat="1" applyFont="1" applyFill="1"/>
    <xf numFmtId="14" fontId="15" fillId="34" borderId="0" xfId="0" applyNumberFormat="1" applyFont="1" applyFill="1"/>
    <xf numFmtId="14" fontId="11" fillId="34" borderId="0" xfId="0" applyNumberFormat="1" applyFont="1" applyFill="1"/>
    <xf numFmtId="14" fontId="15" fillId="35" borderId="20" xfId="0" applyNumberFormat="1" applyFont="1" applyFill="1" applyBorder="1"/>
    <xf numFmtId="14" fontId="15" fillId="36" borderId="0" xfId="0" applyNumberFormat="1" applyFont="1" applyFill="1"/>
    <xf numFmtId="14" fontId="11" fillId="36" borderId="0" xfId="0" applyNumberFormat="1" applyFont="1" applyFill="1"/>
    <xf numFmtId="14" fontId="15" fillId="37" borderId="22" xfId="0" applyNumberFormat="1" applyFont="1" applyFill="1" applyBorder="1"/>
    <xf numFmtId="14" fontId="15" fillId="38" borderId="0" xfId="0" applyNumberFormat="1" applyFont="1" applyFill="1"/>
    <xf numFmtId="14" fontId="11" fillId="38" borderId="0" xfId="0" applyNumberFormat="1" applyFont="1" applyFill="1"/>
    <xf numFmtId="14" fontId="15" fillId="39" borderId="24" xfId="0" applyNumberFormat="1" applyFont="1" applyFill="1" applyBorder="1"/>
    <xf numFmtId="0" fontId="0" fillId="50" borderId="1" xfId="0" applyFill="1" applyBorder="1" applyAlignment="1">
      <alignment horizontal="left"/>
    </xf>
    <xf numFmtId="0" fontId="0" fillId="51" borderId="1" xfId="0" applyFill="1" applyBorder="1" applyAlignment="1">
      <alignment horizontal="left"/>
    </xf>
    <xf numFmtId="0" fontId="0" fillId="52" borderId="1" xfId="0" applyFill="1" applyBorder="1" applyAlignment="1">
      <alignment horizontal="left"/>
    </xf>
    <xf numFmtId="0" fontId="0" fillId="53" borderId="1" xfId="0" applyFill="1" applyBorder="1" applyAlignment="1">
      <alignment horizontal="left"/>
    </xf>
    <xf numFmtId="0" fontId="0" fillId="54" borderId="1" xfId="0" applyFill="1" applyBorder="1" applyAlignment="1">
      <alignment horizontal="left"/>
    </xf>
    <xf numFmtId="0" fontId="0" fillId="0" borderId="0" xfId="0" quotePrefix="1"/>
    <xf numFmtId="0" fontId="6" fillId="0" borderId="0" xfId="0" applyFont="1" applyAlignment="1">
      <alignment horizontal="center" vertical="center" wrapText="1"/>
    </xf>
    <xf numFmtId="0" fontId="0" fillId="0" borderId="0" xfId="0" applyAlignment="1">
      <alignment vertical="center" wrapText="1"/>
    </xf>
    <xf numFmtId="22" fontId="0" fillId="0" borderId="0" xfId="0" applyNumberFormat="1" applyAlignment="1">
      <alignment vertical="center" wrapText="1"/>
    </xf>
    <xf numFmtId="0" fontId="0" fillId="0" borderId="2" xfId="0" pivotButton="1" applyBorder="1"/>
    <xf numFmtId="0" fontId="0" fillId="0" borderId="2" xfId="0" pivotButton="1" applyBorder="1" applyAlignment="1">
      <alignment horizontal="center" vertical="center"/>
    </xf>
    <xf numFmtId="0" fontId="0" fillId="0" borderId="2" xfId="0" applyBorder="1"/>
    <xf numFmtId="0" fontId="0" fillId="28" borderId="2" xfId="0" applyFill="1" applyBorder="1"/>
    <xf numFmtId="0" fontId="0" fillId="0" borderId="31" xfId="0" applyBorder="1" applyAlignment="1">
      <alignment horizontal="center"/>
    </xf>
    <xf numFmtId="165" fontId="0" fillId="0" borderId="31" xfId="0" applyNumberFormat="1" applyBorder="1" applyAlignment="1">
      <alignment horizontal="center" wrapText="1"/>
    </xf>
    <xf numFmtId="0" fontId="0" fillId="9" borderId="32" xfId="0" applyFill="1" applyBorder="1" applyAlignment="1">
      <alignment horizontal="center"/>
    </xf>
    <xf numFmtId="0" fontId="0" fillId="9" borderId="34" xfId="0" applyFill="1" applyBorder="1" applyAlignment="1">
      <alignment horizontal="center"/>
    </xf>
    <xf numFmtId="0" fontId="0" fillId="56" borderId="4" xfId="0" applyFill="1" applyBorder="1" applyAlignment="1">
      <alignment horizontal="center"/>
    </xf>
    <xf numFmtId="0" fontId="0" fillId="0" borderId="35" xfId="0" applyBorder="1" applyAlignment="1">
      <alignment horizontal="left"/>
    </xf>
    <xf numFmtId="165" fontId="0" fillId="0" borderId="1" xfId="0" applyNumberFormat="1" applyBorder="1"/>
    <xf numFmtId="0" fontId="0" fillId="0" borderId="1" xfId="0" pivotButton="1" applyBorder="1"/>
    <xf numFmtId="0" fontId="0" fillId="0" borderId="1" xfId="0" applyBorder="1" applyAlignment="1">
      <alignment horizontal="left" indent="1"/>
    </xf>
    <xf numFmtId="0" fontId="0" fillId="17" borderId="1" xfId="0" applyFill="1" applyBorder="1" applyAlignment="1">
      <alignment horizontal="left"/>
    </xf>
    <xf numFmtId="1" fontId="0" fillId="17" borderId="1" xfId="0" applyNumberFormat="1" applyFill="1" applyBorder="1"/>
    <xf numFmtId="1" fontId="0" fillId="0" borderId="1" xfId="0" applyNumberFormat="1" applyBorder="1"/>
    <xf numFmtId="0" fontId="0" fillId="57" borderId="0" xfId="0" applyFill="1"/>
    <xf numFmtId="0" fontId="0" fillId="57" borderId="0" xfId="0" applyFill="1" applyAlignment="1">
      <alignment horizontal="left"/>
    </xf>
    <xf numFmtId="167" fontId="0" fillId="57" borderId="0" xfId="0" applyNumberFormat="1" applyFill="1"/>
    <xf numFmtId="0" fontId="0" fillId="58" borderId="1" xfId="0" applyFill="1" applyBorder="1"/>
    <xf numFmtId="0" fontId="0" fillId="57" borderId="1" xfId="0" applyFill="1" applyBorder="1"/>
    <xf numFmtId="0" fontId="0" fillId="57" borderId="1" xfId="0" applyFill="1" applyBorder="1" applyAlignment="1">
      <alignment horizontal="left"/>
    </xf>
    <xf numFmtId="0" fontId="25" fillId="0" borderId="18" xfId="0" applyFont="1" applyBorder="1"/>
    <xf numFmtId="15" fontId="15" fillId="29" borderId="12" xfId="0" applyNumberFormat="1" applyFont="1" applyFill="1" applyBorder="1" applyAlignment="1">
      <alignment wrapText="1"/>
    </xf>
    <xf numFmtId="0" fontId="15" fillId="29" borderId="11" xfId="0" applyFont="1" applyFill="1" applyBorder="1" applyAlignment="1">
      <alignment wrapText="1"/>
    </xf>
    <xf numFmtId="0" fontId="15" fillId="29" borderId="10" xfId="0" applyFont="1" applyFill="1" applyBorder="1" applyAlignment="1">
      <alignment wrapText="1"/>
    </xf>
    <xf numFmtId="15" fontId="15" fillId="29" borderId="11" xfId="0" applyNumberFormat="1" applyFont="1" applyFill="1" applyBorder="1" applyAlignment="1">
      <alignment wrapText="1"/>
    </xf>
    <xf numFmtId="166" fontId="14" fillId="0" borderId="0" xfId="0" applyNumberFormat="1" applyFont="1" applyAlignment="1">
      <alignment horizontal="center"/>
    </xf>
    <xf numFmtId="0" fontId="14" fillId="0" borderId="0" xfId="0" applyFont="1" applyAlignment="1">
      <alignment horizontal="center"/>
    </xf>
    <xf numFmtId="0" fontId="23" fillId="0" borderId="0" xfId="0" applyFont="1" applyAlignment="1">
      <alignment horizontal="center"/>
    </xf>
    <xf numFmtId="0" fontId="7" fillId="6" borderId="0" xfId="0" applyFont="1" applyFill="1" applyAlignment="1">
      <alignment horizontal="center"/>
    </xf>
    <xf numFmtId="0" fontId="24" fillId="6" borderId="0" xfId="0" applyFont="1" applyFill="1" applyAlignment="1">
      <alignment horizontal="center"/>
    </xf>
    <xf numFmtId="0" fontId="0" fillId="55" borderId="32" xfId="0" applyFill="1" applyBorder="1" applyAlignment="1">
      <alignment horizontal="center"/>
    </xf>
    <xf numFmtId="0" fontId="0" fillId="55" borderId="33" xfId="0" applyFill="1" applyBorder="1" applyAlignment="1">
      <alignment horizontal="center"/>
    </xf>
    <xf numFmtId="0" fontId="13" fillId="0" borderId="0" xfId="0" applyFont="1" applyAlignment="1"/>
    <xf numFmtId="0" fontId="12" fillId="0" borderId="0" xfId="0" applyFont="1" applyAlignment="1"/>
    <xf numFmtId="0" fontId="19" fillId="31" borderId="9" xfId="0" applyFont="1" applyFill="1" applyBorder="1" applyAlignment="1"/>
    <xf numFmtId="0" fontId="19" fillId="31" borderId="0" xfId="0" applyFont="1" applyFill="1" applyAlignment="1"/>
    <xf numFmtId="0" fontId="12" fillId="0" borderId="16" xfId="0" applyFont="1" applyBorder="1" applyAlignment="1"/>
    <xf numFmtId="0" fontId="12" fillId="0" borderId="23" xfId="0" applyFont="1" applyBorder="1" applyAlignment="1"/>
    <xf numFmtId="0" fontId="12" fillId="0" borderId="30" xfId="0" applyFont="1" applyBorder="1" applyAlignment="1"/>
    <xf numFmtId="0" fontId="12" fillId="0" borderId="28" xfId="0" applyFont="1" applyBorder="1" applyAlignment="1"/>
    <xf numFmtId="0" fontId="12" fillId="0" borderId="21" xfId="0" applyFont="1" applyBorder="1" applyAlignment="1"/>
    <xf numFmtId="0" fontId="12" fillId="0" borderId="29" xfId="0" applyFont="1" applyBorder="1" applyAlignment="1"/>
    <xf numFmtId="0" fontId="12" fillId="0" borderId="27" xfId="0" applyFont="1" applyBorder="1" applyAlignment="1"/>
  </cellXfs>
  <cellStyles count="4">
    <cellStyle name="Currency" xfId="1" builtinId="4"/>
    <cellStyle name="Hyperlink" xfId="3" builtinId="8"/>
    <cellStyle name="Normal" xfId="0" builtinId="0"/>
    <cellStyle name="Output" xfId="2" builtinId="21"/>
  </cellStyles>
  <dxfs count="460">
    <dxf>
      <alignment horizontal="general" vertical="top" textRotation="0" wrapText="1" indent="0" justifyLastLine="0" shrinkToFit="0" readingOrder="0"/>
    </dxf>
    <dxf>
      <alignment vertical="top" textRotation="0" indent="0" justifyLastLine="0" shrinkToFit="0" readingOrder="0"/>
    </dxf>
    <dxf>
      <alignment horizontal="left" vertical="top" textRotation="0" wrapText="0" indent="0" justifyLastLine="0" shrinkToFit="0" readingOrder="0"/>
    </dxf>
    <dxf>
      <alignment vertical="top" textRotation="0" indent="0" justifyLastLine="0" shrinkToFit="0" readingOrder="0"/>
    </dxf>
    <dxf>
      <numFmt numFmtId="0" formatCode="General"/>
    </dxf>
    <dxf>
      <numFmt numFmtId="0" formatCode="General"/>
    </dxf>
    <dxf>
      <numFmt numFmtId="0" formatCode="Genera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numFmt numFmtId="0" formatCode="General"/>
    </dxf>
    <dxf>
      <numFmt numFmtId="0" formatCode="General"/>
    </dxf>
    <dxf>
      <numFmt numFmtId="0" formatCode="General"/>
    </dxf>
    <dxf>
      <numFmt numFmtId="168" formatCode="d/m/yyyy"/>
      <alignment horizontal="right" vertical="bottom" textRotation="0" wrapText="0" indent="0" justifyLastLine="0" shrinkToFit="0" readingOrder="0"/>
    </dxf>
    <dxf>
      <numFmt numFmtId="0" formatCode="General"/>
      <alignment horizontal="right" vertical="bottom" textRotation="0" wrapText="0" indent="0" justifyLastLine="0" shrinkToFit="0" readingOrder="0"/>
    </dxf>
    <dxf>
      <numFmt numFmtId="168" formatCode="d/m/yyyy"/>
    </dxf>
    <dxf>
      <fill>
        <patternFill>
          <bgColor theme="7" tint="0.59996337778862885"/>
        </patternFill>
      </fill>
    </dxf>
    <dxf>
      <fill>
        <patternFill>
          <bgColor theme="4" tint="0.59996337778862885"/>
        </patternFill>
      </fill>
    </dxf>
    <dxf>
      <fill>
        <patternFill>
          <bgColor rgb="FFFF99FF"/>
        </patternFill>
      </fill>
    </dxf>
    <dxf>
      <fill>
        <patternFill>
          <bgColor rgb="FF66CCFF"/>
        </patternFill>
      </fill>
    </dxf>
    <dxf>
      <fill>
        <patternFill>
          <bgColor rgb="FF3584CB"/>
        </patternFill>
      </fill>
    </dxf>
    <dxf>
      <fill>
        <patternFill>
          <bgColor theme="4" tint="0.39994506668294322"/>
        </patternFill>
      </fill>
    </dxf>
    <dxf>
      <fill>
        <patternFill>
          <bgColor rgb="FFCC99FF"/>
        </patternFill>
      </fill>
    </dxf>
    <dxf>
      <fill>
        <patternFill>
          <bgColor theme="4" tint="0.39994506668294322"/>
        </patternFill>
      </fill>
    </dxf>
    <dxf>
      <fill>
        <patternFill>
          <bgColor theme="5" tint="0.39994506668294322"/>
        </patternFill>
      </fill>
    </dxf>
    <dxf>
      <fill>
        <patternFill>
          <bgColor theme="7" tint="0.59996337778862885"/>
        </patternFill>
      </fill>
    </dxf>
    <dxf>
      <fill>
        <patternFill>
          <bgColor rgb="FFFF6699"/>
        </patternFill>
      </fill>
    </dxf>
    <dxf>
      <fill>
        <patternFill>
          <bgColor rgb="FF66FF99"/>
        </patternFill>
      </fill>
    </dxf>
    <dxf>
      <fill>
        <patternFill>
          <bgColor rgb="FF996633"/>
        </patternFill>
      </fill>
    </dxf>
    <dxf>
      <fill>
        <patternFill>
          <bgColor theme="9" tint="0.39994506668294322"/>
        </patternFill>
      </fill>
    </dxf>
    <dxf>
      <fill>
        <patternFill>
          <bgColor rgb="FFB18441"/>
        </patternFill>
      </fill>
    </dxf>
    <dxf>
      <fill>
        <patternFill>
          <bgColor rgb="FF22D4BF"/>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ill>
        <patternFill>
          <bgColor theme="4" tint="0.59996337778862885"/>
        </patternFill>
      </fill>
      <border>
        <left style="thin">
          <color auto="1"/>
        </left>
        <right style="thin">
          <color auto="1"/>
        </right>
        <top style="thin">
          <color auto="1"/>
        </top>
        <bottom style="thin">
          <color auto="1"/>
        </bottom>
        <vertical/>
        <horizontal/>
      </border>
    </dxf>
    <dxf>
      <numFmt numFmtId="0" formatCode="General"/>
    </dxf>
    <dxf>
      <numFmt numFmtId="0" formatCode="General"/>
    </dxf>
    <dxf>
      <numFmt numFmtId="0" formatCode="General"/>
    </dxf>
    <dxf>
      <numFmt numFmtId="0" formatCode="General"/>
      <alignment horizontal="right" vertical="bottom" textRotation="0" wrapText="0" indent="0" justifyLastLine="0" shrinkToFit="0" readingOrder="0"/>
    </dxf>
    <dxf>
      <numFmt numFmtId="0" formatCode="General"/>
    </dxf>
    <dxf>
      <numFmt numFmtId="0" formatCode="General"/>
    </dxf>
    <dxf>
      <numFmt numFmtId="168" formatCode="d/m/yyyy"/>
    </dxf>
    <dxf>
      <fill>
        <patternFill>
          <bgColor rgb="FFFFCCCC"/>
        </patternFill>
      </fill>
    </dxf>
    <dxf>
      <fill>
        <patternFill>
          <bgColor rgb="FFFFC7CE"/>
        </patternFill>
      </fill>
    </dxf>
    <dxf>
      <fill>
        <patternFill>
          <bgColor rgb="FFFFEB9C"/>
        </patternFill>
      </fill>
    </dxf>
    <dxf>
      <fill>
        <patternFill>
          <bgColor rgb="FFF8CBAD"/>
        </patternFill>
      </fill>
    </dxf>
    <dxf>
      <fill>
        <patternFill>
          <bgColor rgb="FFFFC7CE"/>
        </patternFill>
      </fill>
    </dxf>
    <dxf>
      <font>
        <color auto="1"/>
      </font>
      <fill>
        <patternFill>
          <bgColor rgb="FFC6EFCE"/>
        </patternFill>
      </fill>
    </dxf>
    <dxf>
      <fill>
        <patternFill>
          <bgColor rgb="FFBDD7EE"/>
        </patternFill>
      </fill>
    </dxf>
    <dxf>
      <fill>
        <patternFill>
          <bgColor rgb="FFFFEB9C"/>
        </patternFill>
      </fill>
    </dxf>
    <dxf>
      <fill>
        <patternFill>
          <bgColor rgb="FFF8CBAD"/>
        </patternFill>
      </fill>
    </dxf>
    <dxf>
      <fill>
        <patternFill>
          <bgColor rgb="FFC6EFCE"/>
        </patternFill>
      </fill>
    </dxf>
    <dxf>
      <fill>
        <patternFill>
          <bgColor rgb="FFBDD7EE"/>
        </patternFill>
      </fill>
    </dxf>
    <dxf>
      <font>
        <color rgb="FF9C0006"/>
      </font>
      <fill>
        <patternFill>
          <bgColor rgb="FFFFC7CE"/>
        </patternFill>
      </fill>
    </dxf>
    <dxf>
      <font>
        <color auto="1"/>
      </font>
      <fill>
        <patternFill>
          <bgColor rgb="FFDAD2E9"/>
        </patternFill>
      </fill>
    </dxf>
    <dxf>
      <fill>
        <patternFill>
          <bgColor rgb="FFC6EFCE"/>
        </patternFill>
      </fill>
    </dxf>
    <dxf>
      <fill>
        <patternFill>
          <bgColor rgb="FFAFF7FD"/>
        </patternFill>
      </fill>
    </dxf>
    <dxf>
      <fill>
        <patternFill>
          <bgColor rgb="FFFFD966"/>
        </patternFill>
      </fill>
    </dxf>
    <dxf>
      <fill>
        <patternFill>
          <bgColor rgb="FFBDD7EE"/>
        </patternFill>
      </fill>
    </dxf>
    <dxf>
      <fill>
        <patternFill>
          <bgColor rgb="FFC6EFCE"/>
        </patternFill>
      </fill>
    </dxf>
    <dxf>
      <fill>
        <patternFill>
          <bgColor rgb="FFFFC7CE"/>
        </patternFill>
      </fill>
    </dxf>
    <dxf>
      <fill>
        <patternFill>
          <bgColor rgb="FFFFEB9C"/>
        </patternFill>
      </fill>
    </dxf>
    <dxf>
      <fill>
        <patternFill>
          <bgColor rgb="FFF8CBAD"/>
        </patternFill>
      </fill>
    </dxf>
    <dxf>
      <numFmt numFmtId="0" formatCode="General"/>
    </dxf>
    <dxf>
      <numFmt numFmtId="0" formatCode="General"/>
    </dxf>
    <dxf>
      <numFmt numFmtId="0" formatCode="General"/>
    </dxf>
    <dxf>
      <numFmt numFmtId="168" formatCode="d/m/yyyy"/>
    </dxf>
    <dxf>
      <numFmt numFmtId="167" formatCode="0.0"/>
      <alignment horizontal="right" vertical="bottom" textRotation="0" wrapText="0" indent="0" justifyLastLine="0" shrinkToFit="0" readingOrder="0"/>
    </dxf>
    <dxf>
      <numFmt numFmtId="0" formatCode="General"/>
    </dxf>
    <dxf>
      <numFmt numFmtId="30" formatCode="@"/>
    </dxf>
    <dxf>
      <font>
        <b/>
        <strike val="0"/>
        <outline val="0"/>
        <shadow val="0"/>
        <u val="none"/>
        <vertAlign val="baseline"/>
        <sz val="11"/>
        <color theme="1"/>
        <name val="Calibri"/>
        <family val="2"/>
        <scheme val="minor"/>
      </font>
      <fill>
        <patternFill patternType="solid">
          <fgColor indexed="64"/>
          <bgColor theme="0" tint="-0.249977111117893"/>
        </patternFill>
      </fill>
    </dxf>
    <dxf>
      <fill>
        <patternFill>
          <bgColor rgb="FFC6EFCE"/>
        </patternFill>
      </fill>
    </dxf>
    <dxf>
      <fill>
        <patternFill>
          <bgColor rgb="FFDAD2E9"/>
        </patternFill>
      </fill>
    </dxf>
    <dxf>
      <fill>
        <patternFill>
          <bgColor rgb="FFBDD7EE"/>
        </patternFill>
      </fill>
    </dxf>
    <dxf>
      <fill>
        <patternFill>
          <bgColor rgb="FFFFD966"/>
        </patternFill>
      </fill>
    </dxf>
    <dxf>
      <fill>
        <patternFill>
          <bgColor rgb="FF99CCFF"/>
        </patternFill>
      </fill>
    </dxf>
    <dxf>
      <fill>
        <patternFill>
          <bgColor rgb="FFFF9999"/>
        </patternFill>
      </fill>
    </dxf>
    <dxf>
      <fill>
        <patternFill>
          <bgColor rgb="FFFFCC99"/>
        </patternFill>
      </fill>
    </dxf>
    <dxf>
      <fill>
        <patternFill>
          <bgColor rgb="FF99FF99"/>
        </patternFill>
      </fill>
    </dxf>
    <dxf>
      <fill>
        <patternFill>
          <bgColor rgb="FFCC99FF"/>
        </patternFill>
      </fill>
    </dxf>
    <dxf>
      <fill>
        <patternFill>
          <bgColor rgb="FFFF99CC"/>
        </patternFill>
      </fill>
    </dxf>
    <dxf>
      <fill>
        <patternFill>
          <bgColor rgb="FF99CCFF"/>
        </patternFill>
      </fill>
    </dxf>
    <dxf>
      <fill>
        <patternFill>
          <bgColor rgb="FFFF9999"/>
        </patternFill>
      </fill>
    </dxf>
    <dxf>
      <fill>
        <patternFill>
          <bgColor rgb="FFFFCC99"/>
        </patternFill>
      </fill>
    </dxf>
    <dxf>
      <fill>
        <patternFill>
          <bgColor rgb="FF99FF99"/>
        </patternFill>
      </fill>
    </dxf>
    <dxf>
      <fill>
        <patternFill>
          <bgColor rgb="FFCC99FF"/>
        </patternFill>
      </fill>
    </dxf>
    <dxf>
      <fill>
        <patternFill>
          <bgColor rgb="FFFF99CC"/>
        </patternFill>
      </fill>
    </dxf>
    <dxf>
      <fill>
        <patternFill>
          <bgColor rgb="FF99CCFF"/>
        </patternFill>
      </fill>
    </dxf>
    <dxf>
      <fill>
        <patternFill>
          <bgColor rgb="FFFF9999"/>
        </patternFill>
      </fill>
    </dxf>
    <dxf>
      <fill>
        <patternFill>
          <bgColor rgb="FFFFCC99"/>
        </patternFill>
      </fill>
    </dxf>
    <dxf>
      <fill>
        <patternFill>
          <bgColor rgb="FF99FF99"/>
        </patternFill>
      </fill>
    </dxf>
    <dxf>
      <fill>
        <patternFill>
          <bgColor rgb="FFCC99FF"/>
        </patternFill>
      </fill>
    </dxf>
    <dxf>
      <fill>
        <patternFill>
          <bgColor rgb="FFFF99CC"/>
        </patternFill>
      </fill>
    </dxf>
    <dxf>
      <fill>
        <patternFill>
          <bgColor rgb="FFFFFF99"/>
        </patternFill>
      </fill>
    </dxf>
    <dxf>
      <fill>
        <patternFill>
          <bgColor rgb="FFFFD966"/>
        </patternFill>
      </fill>
    </dxf>
    <dxf>
      <fill>
        <patternFill>
          <bgColor rgb="FFDAD2E9"/>
        </patternFill>
      </fill>
    </dxf>
    <dxf>
      <fill>
        <patternFill>
          <bgColor rgb="FFAFF7FD"/>
        </patternFill>
      </fill>
    </dxf>
    <dxf>
      <fill>
        <patternFill>
          <bgColor rgb="FFC6EFCE"/>
        </patternFill>
      </fill>
    </dxf>
    <dxf>
      <fill>
        <patternFill>
          <bgColor rgb="FFFFFF99"/>
        </patternFill>
      </fill>
    </dxf>
    <dxf>
      <fill>
        <patternFill>
          <bgColor rgb="FFFFFF99"/>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theme="4" tint="-0.24994659260841701"/>
      </font>
      <fill>
        <patternFill>
          <bgColor theme="8" tint="0.59996337778862885"/>
        </patternFill>
      </fill>
    </dxf>
    <dxf>
      <font>
        <color theme="5" tint="-0.499984740745262"/>
      </font>
      <fill>
        <patternFill>
          <bgColor theme="5" tint="0.59996337778862885"/>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theme="4" tint="-0.24994659260841701"/>
      </font>
      <fill>
        <patternFill>
          <bgColor theme="8" tint="0.59996337778862885"/>
        </patternFill>
      </fill>
    </dxf>
    <dxf>
      <font>
        <color theme="5" tint="-0.499984740745262"/>
      </font>
      <fill>
        <patternFill>
          <bgColor theme="5" tint="0.59996337778862885"/>
        </patternFill>
      </fill>
    </dxf>
    <dxf>
      <fill>
        <patternFill>
          <bgColor rgb="FFC6EFCE"/>
        </patternFill>
      </fill>
    </dxf>
    <dxf>
      <fill>
        <patternFill>
          <bgColor rgb="FFAFF7FD"/>
        </patternFill>
      </fill>
    </dxf>
    <dxf>
      <fill>
        <patternFill>
          <bgColor rgb="FFDAD2E9"/>
        </patternFill>
      </fill>
    </dxf>
    <dxf>
      <fill>
        <patternFill>
          <bgColor rgb="FFFFD966"/>
        </patternFill>
      </fill>
    </dxf>
    <dxf>
      <fill>
        <patternFill>
          <bgColor rgb="FFFFFF00"/>
        </patternFill>
      </fill>
    </dxf>
    <dxf>
      <fill>
        <patternFill>
          <bgColor rgb="FFFF9966"/>
        </patternFill>
      </fill>
    </dxf>
    <dxf>
      <fill>
        <patternFill>
          <bgColor rgb="FFD3BDFF"/>
        </patternFill>
      </fill>
    </dxf>
    <dxf>
      <fill>
        <patternFill>
          <bgColor rgb="FF6DA8FF"/>
        </patternFill>
      </fill>
    </dxf>
    <dxf>
      <fill>
        <patternFill>
          <bgColor rgb="FF00CC99"/>
        </patternFill>
      </fill>
    </dxf>
    <dxf>
      <fill>
        <patternFill>
          <bgColor theme="6" tint="0.39994506668294322"/>
        </patternFill>
      </fill>
    </dxf>
    <dxf>
      <fill>
        <patternFill>
          <bgColor rgb="FFE3CBC3"/>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theme="4" tint="-0.24994659260841701"/>
      </font>
      <fill>
        <patternFill>
          <bgColor theme="8" tint="0.59996337778862885"/>
        </patternFill>
      </fill>
    </dxf>
    <dxf>
      <font>
        <color theme="5" tint="-0.499984740745262"/>
      </font>
      <fill>
        <patternFill>
          <bgColor theme="5" tint="0.59996337778862885"/>
        </patternFill>
      </fill>
    </dxf>
    <dxf>
      <font>
        <b val="0"/>
        <i val="0"/>
        <strike val="0"/>
        <condense val="0"/>
        <extend val="0"/>
        <outline val="0"/>
        <shadow val="0"/>
        <u val="none"/>
        <vertAlign val="baseline"/>
        <sz val="11"/>
        <color theme="1"/>
        <name val="Calibri"/>
        <family val="2"/>
        <scheme val="minor"/>
      </font>
    </dxf>
    <dxf>
      <numFmt numFmtId="0" formatCode="General"/>
    </dxf>
    <dxf>
      <numFmt numFmtId="0" formatCode="General"/>
    </dxf>
    <dxf>
      <numFmt numFmtId="0" formatCode="General"/>
    </dxf>
    <dxf>
      <numFmt numFmtId="19" formatCode="m/d/yyyy"/>
    </dxf>
    <dxf>
      <numFmt numFmtId="0" formatCode="General"/>
    </dxf>
    <dxf>
      <font>
        <color theme="8" tint="-0.249977111117893"/>
      </font>
      <fill>
        <patternFill patternType="solid">
          <bgColor theme="5" tint="0.39997558519241921"/>
        </patternFill>
      </fill>
    </dxf>
    <dxf>
      <font>
        <color rgb="FF006100"/>
      </font>
      <fill>
        <patternFill>
          <bgColor rgb="FFC6EFCE"/>
        </patternFill>
      </fill>
    </dxf>
    <dxf>
      <font>
        <color rgb="FF9C5700"/>
      </font>
      <fill>
        <patternFill>
          <bgColor rgb="FFFFEB9C"/>
        </patternFill>
      </fill>
    </dxf>
    <dxf>
      <fill>
        <patternFill>
          <bgColor rgb="FFFFC7CE"/>
        </patternFill>
      </fill>
    </dxf>
    <dxf>
      <numFmt numFmtId="0" formatCode="General"/>
    </dxf>
    <dxf>
      <numFmt numFmtId="0" formatCode="General"/>
    </dxf>
    <dxf>
      <font>
        <color theme="1"/>
      </font>
      <fill>
        <patternFill>
          <bgColor rgb="FFC6EFCE"/>
        </patternFill>
      </fill>
    </dxf>
    <dxf>
      <fill>
        <patternFill>
          <bgColor rgb="FFFFC7CE"/>
        </patternFill>
      </fill>
    </dxf>
    <dxf>
      <font>
        <color theme="1"/>
      </font>
      <fill>
        <patternFill>
          <bgColor rgb="FFC6EFCE"/>
        </patternFill>
      </fill>
    </dxf>
    <dxf>
      <fill>
        <patternFill>
          <bgColor rgb="FFFFC7CE"/>
        </patternFill>
      </fill>
    </dxf>
    <dxf>
      <numFmt numFmtId="0" formatCode="General"/>
    </dxf>
    <dxf>
      <numFmt numFmtId="165" formatCode="&quot;$&quot;#,##0.00"/>
    </dxf>
    <dxf>
      <numFmt numFmtId="0" formatCode="General"/>
    </dxf>
    <dxf>
      <numFmt numFmtId="0" formatCode="General"/>
    </dxf>
    <dxf>
      <numFmt numFmtId="0" formatCode="Genera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ill>
        <patternFill>
          <bgColor rgb="FFFF5050"/>
        </patternFill>
      </fill>
    </dxf>
    <dxf>
      <numFmt numFmtId="0" formatCode="General"/>
    </dxf>
    <dxf>
      <numFmt numFmtId="165" formatCode="&quot;$&quot;#,##0.00"/>
    </dxf>
    <dxf>
      <numFmt numFmtId="165" formatCode="&quot;$&quot;#,##0.00"/>
      <fill>
        <patternFill patternType="solid">
          <fgColor indexed="64"/>
          <bgColor theme="6" tint="0.79998168889431442"/>
        </patternFill>
      </fill>
    </dxf>
    <dxf>
      <numFmt numFmtId="165" formatCode="&quot;$&quot;#,##0.00"/>
      <fill>
        <patternFill patternType="solid">
          <fgColor indexed="64"/>
          <bgColor theme="6" tint="0.79998168889431442"/>
        </patternFill>
      </fill>
    </dxf>
    <dxf>
      <numFmt numFmtId="0" formatCode="General"/>
    </dxf>
    <dxf>
      <fill>
        <patternFill patternType="solid">
          <fgColor indexed="64"/>
          <bgColor theme="5" tint="0.79998168889431442"/>
        </patternFill>
      </fill>
    </dxf>
    <dxf>
      <numFmt numFmtId="168" formatCode="d/m/yyyy"/>
      <fill>
        <patternFill patternType="solid">
          <fgColor indexed="64"/>
          <bgColor theme="5" tint="0.79998168889431442"/>
        </patternFill>
      </fill>
    </dxf>
    <dxf>
      <numFmt numFmtId="0" formatCode="General"/>
      <fill>
        <patternFill patternType="solid">
          <fgColor indexed="64"/>
          <bgColor theme="4" tint="0.59999389629810485"/>
        </patternFill>
      </fill>
    </dxf>
    <dxf>
      <fill>
        <patternFill patternType="solid">
          <fgColor indexed="64"/>
          <bgColor theme="4" tint="0.59999389629810485"/>
        </patternFill>
      </fill>
    </dxf>
    <dxf>
      <fill>
        <patternFill patternType="solid">
          <fgColor indexed="64"/>
          <bgColor theme="8" tint="0.79998168889431442"/>
        </patternFill>
      </fill>
    </dxf>
    <dxf>
      <fill>
        <patternFill patternType="solid">
          <fgColor indexed="64"/>
          <bgColor theme="3" tint="0.79998168889431442"/>
        </patternFill>
      </fill>
    </dxf>
    <dxf>
      <fill>
        <patternFill patternType="solid">
          <fgColor indexed="64"/>
          <bgColor theme="3" tint="0.79998168889431442"/>
        </patternFill>
      </fill>
    </dxf>
    <dxf>
      <fill>
        <patternFill patternType="solid">
          <fgColor indexed="64"/>
          <bgColor theme="9" tint="0.59999389629810485"/>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numFmt numFmtId="169" formatCode="d/m/yyyy\ h:mm"/>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font>
        <b/>
        <i val="0"/>
        <strike val="0"/>
        <condense val="0"/>
        <extend val="0"/>
        <outline val="0"/>
        <shadow val="0"/>
        <u val="none"/>
        <vertAlign val="baseline"/>
        <sz val="11"/>
        <color theme="1"/>
        <name val="Calibri"/>
        <family val="2"/>
        <scheme val="minor"/>
      </font>
      <alignment horizontal="center" vertical="center" textRotation="0" wrapText="1" indent="0" justifyLastLine="0" shrinkToFit="0" readingOrder="0"/>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border outline="0">
        <left style="medium">
          <color rgb="FF000000"/>
        </left>
        <right style="medium">
          <color rgb="FF000000"/>
        </right>
        <top style="medium">
          <color rgb="FF000000"/>
        </top>
        <bottom style="medium">
          <color rgb="FF000000"/>
        </bottom>
      </border>
    </dxf>
    <dxf>
      <alignment vertical="center"/>
    </dxf>
    <dxf>
      <alignment vertical="center"/>
    </dxf>
    <dxf>
      <alignment vertical="center"/>
    </dxf>
    <dxf>
      <alignment horizontal="center"/>
    </dxf>
    <dxf>
      <alignment horizontal="center"/>
    </dxf>
    <dxf>
      <alignment horizontal="center"/>
    </dxf>
    <dxf>
      <font>
        <color theme="4" tint="-0.499984740745262"/>
      </font>
    </dxf>
    <dxf>
      <font>
        <color theme="4" tint="-0.499984740745262"/>
      </font>
    </dxf>
    <dxf>
      <font>
        <color theme="4" tint="-0.499984740745262"/>
      </font>
    </dxf>
    <dxf>
      <font>
        <color theme="4" tint="-0.499984740745262"/>
      </font>
    </dxf>
    <dxf>
      <font>
        <color theme="4" tint="-0.499984740745262"/>
      </font>
    </dxf>
    <dxf>
      <font>
        <color theme="4" tint="-0.499984740745262"/>
      </font>
    </dxf>
    <dxf>
      <border outline="0">
        <left style="medium">
          <color theme="4" tint="-0.249977111117893"/>
        </left>
        <right style="medium">
          <color theme="4" tint="-0.249977111117893"/>
        </right>
        <top style="medium">
          <color theme="4" tint="-0.249977111117893"/>
        </top>
        <bottom style="medium">
          <color theme="4" tint="-0.249977111117893"/>
        </bottom>
      </border>
    </dxf>
    <dxf>
      <border outline="0">
        <left style="medium">
          <color theme="4" tint="-0.249977111117893"/>
        </left>
        <right style="medium">
          <color theme="4" tint="-0.249977111117893"/>
        </right>
        <top style="medium">
          <color theme="4" tint="-0.249977111117893"/>
        </top>
        <bottom style="medium">
          <color theme="4" tint="-0.249977111117893"/>
        </bottom>
      </border>
    </dxf>
    <dxf>
      <border outline="0">
        <left style="medium">
          <color theme="4" tint="-0.249977111117893"/>
        </left>
        <right style="medium">
          <color theme="4" tint="-0.249977111117893"/>
        </right>
        <top style="medium">
          <color theme="4" tint="-0.249977111117893"/>
        </top>
        <bottom style="medium">
          <color theme="4" tint="-0.249977111117893"/>
        </bottom>
      </border>
    </dxf>
    <dxf>
      <border outline="0">
        <left style="medium">
          <color theme="4" tint="-0.249977111117893"/>
        </left>
        <right style="medium">
          <color theme="4" tint="-0.249977111117893"/>
        </right>
        <top style="medium">
          <color theme="4" tint="-0.249977111117893"/>
        </top>
        <bottom style="medium">
          <color theme="4" tint="-0.249977111117893"/>
        </bottom>
      </border>
    </dxf>
    <dxf>
      <border outline="0">
        <left style="medium">
          <color theme="4" tint="-0.249977111117893"/>
        </left>
        <right style="medium">
          <color theme="4" tint="-0.249977111117893"/>
        </right>
        <top style="medium">
          <color theme="4" tint="-0.249977111117893"/>
        </top>
        <bottom style="medium">
          <color theme="4" tint="-0.249977111117893"/>
        </bottom>
      </border>
    </dxf>
    <dxf>
      <border outline="0">
        <left style="medium">
          <color theme="4" tint="-0.249977111117893"/>
        </left>
        <right style="medium">
          <color theme="4" tint="-0.249977111117893"/>
        </right>
        <top style="medium">
          <color theme="4" tint="-0.249977111117893"/>
        </top>
        <bottom style="medium">
          <color theme="4" tint="-0.249977111117893"/>
        </bottom>
      </border>
    </dxf>
    <dxf>
      <font>
        <color theme="1"/>
      </font>
    </dxf>
    <dxf>
      <font>
        <color theme="1"/>
      </font>
    </dxf>
    <dxf>
      <font>
        <color theme="1"/>
      </font>
    </dxf>
    <dxf>
      <font>
        <color theme="1"/>
      </font>
    </dxf>
    <dxf>
      <font>
        <color theme="1"/>
      </font>
    </dxf>
    <dxf>
      <font>
        <color theme="1"/>
      </font>
    </dxf>
    <dxf>
      <fill>
        <patternFill patternType="solid">
          <fgColor indexed="64"/>
          <bgColor theme="2"/>
        </patternFill>
      </fill>
    </dxf>
    <dxf>
      <fill>
        <patternFill patternType="solid">
          <fgColor indexed="64"/>
          <bgColor theme="2"/>
        </patternFill>
      </fill>
    </dxf>
    <dxf>
      <fill>
        <patternFill patternType="solid">
          <fgColor indexed="64"/>
          <bgColor theme="2"/>
        </patternFill>
      </fill>
    </dxf>
    <dxf>
      <fill>
        <patternFill patternType="solid">
          <fgColor indexed="64"/>
          <bgColor theme="2"/>
        </patternFill>
      </fill>
    </dxf>
    <dxf>
      <alignment wrapText="1"/>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theme="2" tint="-0.499984740745262"/>
        </left>
        <right style="thin">
          <color theme="2" tint="-0.499984740745262"/>
        </right>
        <top style="thin">
          <color theme="2" tint="-0.499984740745262"/>
        </top>
        <bottom style="thin">
          <color theme="2" tint="-0.499984740745262"/>
        </bottom>
      </border>
    </dxf>
    <dxf>
      <border>
        <left style="thin">
          <color theme="2" tint="-0.499984740745262"/>
        </left>
        <right style="thin">
          <color theme="2" tint="-0.499984740745262"/>
        </right>
        <top style="thin">
          <color theme="2" tint="-0.499984740745262"/>
        </top>
        <bottom style="thin">
          <color theme="2" tint="-0.499984740745262"/>
        </bottom>
      </border>
    </dxf>
    <dxf>
      <border>
        <left style="dashDot">
          <color theme="2" tint="-0.499984740745262"/>
        </left>
        <right style="dashDot">
          <color theme="2" tint="-0.499984740745262"/>
        </right>
        <top style="dashDot">
          <color theme="2" tint="-0.499984740745262"/>
        </top>
        <bottom style="dashDot">
          <color theme="2" tint="-0.499984740745262"/>
        </bottom>
      </border>
    </dxf>
    <dxf>
      <border>
        <left style="dashDot">
          <color theme="2" tint="-0.499984740745262"/>
        </left>
        <right style="dashDot">
          <color theme="2" tint="-0.499984740745262"/>
        </right>
        <top style="dashDot">
          <color theme="2" tint="-0.499984740745262"/>
        </top>
        <bottom style="dashDot">
          <color theme="2" tint="-0.499984740745262"/>
        </bottom>
      </border>
    </dxf>
    <dxf>
      <border>
        <left style="dashDot">
          <color theme="2" tint="-0.499984740745262"/>
        </left>
        <right style="dashDot">
          <color theme="2" tint="-0.499984740745262"/>
        </right>
        <top style="dashDot">
          <color theme="2" tint="-0.499984740745262"/>
        </top>
        <bottom style="dashDot">
          <color theme="2" tint="-0.499984740745262"/>
        </bottom>
      </border>
    </dxf>
    <dxf>
      <border>
        <left style="dashDot">
          <color theme="2" tint="-0.499984740745262"/>
        </left>
        <right style="dashDot">
          <color theme="2" tint="-0.499984740745262"/>
        </right>
        <top style="dashDot">
          <color theme="2" tint="-0.499984740745262"/>
        </top>
        <bottom style="dashDot">
          <color theme="2" tint="-0.499984740745262"/>
        </bottom>
      </border>
    </dxf>
    <dxf>
      <border>
        <left style="thin">
          <color theme="2" tint="-0.499984740745262"/>
        </left>
        <right style="thin">
          <color theme="2" tint="-0.499984740745262"/>
        </right>
        <top style="thin">
          <color theme="2" tint="-0.499984740745262"/>
        </top>
        <bottom style="thin">
          <color theme="2" tint="-0.499984740745262"/>
        </bottom>
      </border>
    </dxf>
    <dxf>
      <numFmt numFmtId="165" formatCode="&quot;$&quot;#,##0.00"/>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theme="2" tint="-0.499984740745262"/>
        </left>
        <right style="thin">
          <color theme="2" tint="-0.499984740745262"/>
        </right>
        <bottom style="thin">
          <color theme="2" tint="-0.499984740745262"/>
        </bottom>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border>
        <left style="thin">
          <color indexed="64"/>
        </left>
        <right style="thin">
          <color indexed="64"/>
        </right>
        <top style="thin">
          <color indexed="64"/>
        </top>
        <vertical style="thin">
          <color indexed="64"/>
        </vertical>
        <horizontal style="thin">
          <color indexed="64"/>
        </horizontal>
      </border>
    </dxf>
    <dxf>
      <fill>
        <patternFill patternType="solid">
          <bgColor theme="5" tint="0.59999389629810485"/>
        </patternFill>
      </fill>
    </dxf>
    <dxf>
      <fill>
        <patternFill patternType="solid">
          <bgColor theme="5" tint="0.59999389629810485"/>
        </patternFill>
      </fill>
    </dxf>
    <dxf>
      <alignment wrapText="1"/>
    </dxf>
    <dxf>
      <fill>
        <patternFill>
          <bgColor theme="7" tint="0.59999389629810485"/>
        </patternFill>
      </fill>
    </dxf>
    <dxf>
      <alignment wrapText="1"/>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fill>
        <patternFill patternType="none">
          <bgColor auto="1"/>
        </patternFill>
      </fill>
    </dxf>
    <dxf>
      <fill>
        <patternFill patternType="none">
          <bgColor auto="1"/>
        </patternFill>
      </fill>
    </dxf>
    <dxf>
      <alignment wrapText="1"/>
    </dxf>
    <dxf>
      <alignment wrapText="1"/>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fill>
        <patternFill patternType="solid">
          <bgColor theme="2" tint="-0.249977111117893"/>
        </patternFill>
      </fill>
    </dxf>
    <dxf>
      <fill>
        <patternFill patternType="solid">
          <bgColor theme="2" tint="-0.249977111117893"/>
        </patternFill>
      </fill>
    </dxf>
    <dxf>
      <fill>
        <patternFill patternType="solid">
          <bgColor theme="2" tint="-0.249977111117893"/>
        </patternFill>
      </fill>
    </dxf>
    <dxf>
      <fill>
        <patternFill patternType="solid">
          <bgColor theme="2" tint="-0.249977111117893"/>
        </patternFill>
      </fill>
    </dxf>
    <dxf>
      <fill>
        <patternFill patternType="solid">
          <bgColor theme="2" tint="-0.249977111117893"/>
        </patternFill>
      </fill>
    </dxf>
    <dxf>
      <fill>
        <patternFill patternType="solid">
          <bgColor theme="2" tint="-0.249977111117893"/>
        </patternFill>
      </fill>
    </dxf>
    <dxf>
      <fill>
        <patternFill patternType="solid">
          <bgColor theme="2" tint="-0.249977111117893"/>
        </patternFill>
      </fill>
    </dxf>
    <dxf>
      <fill>
        <patternFill>
          <bgColor theme="2" tint="-9.9978637043366805E-2"/>
        </patternFill>
      </fill>
    </dxf>
    <dxf>
      <fill>
        <patternFill>
          <bgColor theme="2" tint="-9.9978637043366805E-2"/>
        </patternFill>
      </fill>
    </dxf>
    <dxf>
      <fill>
        <patternFill>
          <bgColor theme="2" tint="-9.9978637043366805E-2"/>
        </patternFill>
      </fill>
    </dxf>
    <dxf>
      <fill>
        <patternFill>
          <bgColor theme="2" tint="-9.9978637043366805E-2"/>
        </patternFill>
      </fill>
    </dxf>
    <dxf>
      <fill>
        <patternFill>
          <bgColor theme="2" tint="-9.9978637043366805E-2"/>
        </patternFill>
      </fill>
    </dxf>
    <dxf>
      <fill>
        <patternFill>
          <bgColor theme="2" tint="-9.9978637043366805E-2"/>
        </patternFill>
      </fill>
    </dxf>
    <dxf>
      <fill>
        <patternFill>
          <bgColor theme="2" tint="-9.9978637043366805E-2"/>
        </patternFill>
      </fill>
    </dxf>
    <dxf>
      <fill>
        <patternFill patternType="solid">
          <bgColor theme="2" tint="-9.9978637043366805E-2"/>
        </patternFill>
      </fill>
    </dxf>
    <dxf>
      <alignment wrapText="1"/>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border>
    </dxf>
    <dxf>
      <numFmt numFmtId="165" formatCode="&quot;$&quot;#,##0.00"/>
    </dxf>
    <dxf>
      <border>
        <left style="thin">
          <color theme="2" tint="-0.499984740745262"/>
        </left>
        <right style="thin">
          <color theme="2" tint="-0.499984740745262"/>
        </right>
        <top style="thin">
          <color theme="2" tint="-0.499984740745262"/>
        </top>
        <bottom style="thin">
          <color theme="2" tint="-0.499984740745262"/>
        </bottom>
        <vertical style="thin">
          <color theme="2" tint="-0.499984740745262"/>
        </vertical>
        <horizontal style="thin">
          <color theme="2" tint="-0.499984740745262"/>
        </horizontal>
      </border>
    </dxf>
    <dxf>
      <border>
        <left style="thin">
          <color theme="2" tint="-0.499984740745262"/>
        </left>
        <right style="thin">
          <color theme="2" tint="-0.499984740745262"/>
        </right>
        <top style="thin">
          <color theme="2" tint="-0.499984740745262"/>
        </top>
        <bottom style="thin">
          <color theme="2" tint="-0.499984740745262"/>
        </bottom>
        <vertical style="thin">
          <color theme="2" tint="-0.499984740745262"/>
        </vertical>
        <horizontal style="thin">
          <color theme="2" tint="-0.499984740745262"/>
        </horizontal>
      </border>
    </dxf>
    <dxf>
      <border>
        <left style="thin">
          <color theme="2" tint="-0.499984740745262"/>
        </left>
        <right style="thin">
          <color theme="2" tint="-0.499984740745262"/>
        </right>
        <top style="thin">
          <color theme="2" tint="-0.499984740745262"/>
        </top>
        <bottom style="thin">
          <color theme="2" tint="-0.499984740745262"/>
        </bottom>
        <vertical style="thin">
          <color theme="2" tint="-0.499984740745262"/>
        </vertical>
        <horizontal style="thin">
          <color theme="2" tint="-0.499984740745262"/>
        </horizontal>
      </border>
    </dxf>
    <dxf>
      <border>
        <left style="thin">
          <color theme="2" tint="-0.499984740745262"/>
        </left>
        <right style="thin">
          <color theme="2" tint="-0.499984740745262"/>
        </right>
        <top style="thin">
          <color theme="2" tint="-0.499984740745262"/>
        </top>
        <bottom style="thin">
          <color theme="2" tint="-0.499984740745262"/>
        </bottom>
        <vertical style="thin">
          <color theme="2" tint="-0.499984740745262"/>
        </vertical>
        <horizontal style="thin">
          <color theme="2" tint="-0.499984740745262"/>
        </horizontal>
      </border>
    </dxf>
    <dxf>
      <border>
        <left style="thin">
          <color theme="2" tint="-0.499984740745262"/>
        </left>
        <right style="thin">
          <color theme="2" tint="-0.499984740745262"/>
        </right>
        <top style="thin">
          <color theme="2" tint="-0.499984740745262"/>
        </top>
        <bottom style="thin">
          <color theme="2" tint="-0.499984740745262"/>
        </bottom>
        <vertical style="thin">
          <color theme="2" tint="-0.499984740745262"/>
        </vertical>
        <horizontal style="thin">
          <color theme="2" tint="-0.499984740745262"/>
        </horizontal>
      </border>
    </dxf>
    <dxf>
      <border>
        <left style="thin">
          <color theme="2" tint="-0.499984740745262"/>
        </left>
        <right style="thin">
          <color theme="2" tint="-0.499984740745262"/>
        </right>
        <top style="thin">
          <color theme="2" tint="-0.499984740745262"/>
        </top>
        <bottom style="thin">
          <color theme="2" tint="-0.499984740745262"/>
        </bottom>
        <vertical style="thin">
          <color theme="2" tint="-0.499984740745262"/>
        </vertical>
        <horizontal style="thin">
          <color theme="2" tint="-0.499984740745262"/>
        </horizontal>
      </border>
    </dxf>
    <dxf>
      <fill>
        <patternFill patternType="solid">
          <bgColor rgb="FFC6EFCE"/>
        </patternFill>
      </fill>
    </dxf>
    <dxf>
      <fill>
        <patternFill>
          <bgColor rgb="FFDAD2E9"/>
        </patternFill>
      </fill>
    </dxf>
    <dxf>
      <fill>
        <patternFill patternType="solid">
          <bgColor rgb="FFC6EFCE"/>
        </patternFill>
      </fill>
    </dxf>
    <dxf>
      <fill>
        <patternFill patternType="solid">
          <bgColor rgb="FFBDD7EE"/>
        </patternFill>
      </fill>
    </dxf>
    <dxf>
      <fill>
        <patternFill patternType="solid">
          <bgColor rgb="FFFFD966"/>
        </patternFill>
      </fill>
    </dxf>
    <dxf>
      <fill>
        <patternFill>
          <bgColor auto="1"/>
        </patternFill>
      </fill>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bgColor rgb="FF99CCFF"/>
        </patternFill>
      </fill>
    </dxf>
    <dxf>
      <fill>
        <patternFill patternType="solid">
          <bgColor rgb="FFFF9999"/>
        </patternFill>
      </fill>
    </dxf>
    <dxf>
      <fill>
        <patternFill patternType="solid">
          <bgColor rgb="FFFFCC99"/>
        </patternFill>
      </fill>
    </dxf>
    <dxf>
      <fill>
        <patternFill patternType="solid">
          <bgColor rgb="FF99FF99"/>
        </patternFill>
      </fill>
    </dxf>
    <dxf>
      <fill>
        <patternFill patternType="solid">
          <bgColor rgb="FFCC99FF"/>
        </patternFill>
      </fill>
    </dxf>
    <dxf>
      <fill>
        <patternFill patternType="solid">
          <bgColor rgb="FFFF99CC"/>
        </patternFill>
      </fill>
    </dxf>
    <dxf>
      <fill>
        <patternFill patternType="solid">
          <bgColor rgb="FFFFFF99"/>
        </patternFill>
      </fill>
    </dxf>
    <dxf>
      <fill>
        <patternFill patternType="solid">
          <bgColor theme="2" tint="-9.9978637043366805E-2"/>
        </patternFill>
      </fill>
    </dxf>
    <dxf>
      <fill>
        <patternFill patternType="solid">
          <bgColor theme="2" tint="-9.9978637043366805E-2"/>
        </patternFill>
      </fill>
    </dxf>
    <dxf>
      <fill>
        <patternFill patternType="solid">
          <bgColor theme="2" tint="-9.9978637043366805E-2"/>
        </patternFill>
      </fill>
    </dxf>
    <dxf>
      <fill>
        <patternFill patternType="solid">
          <bgColor theme="2" tint="-9.9978637043366805E-2"/>
        </patternFill>
      </fill>
    </dxf>
    <dxf>
      <fill>
        <patternFill patternType="solid">
          <bgColor theme="2" tint="-9.9978637043366805E-2"/>
        </patternFill>
      </fill>
    </dxf>
    <dxf>
      <fill>
        <patternFill patternType="solid">
          <bgColor theme="2" tint="-9.9978637043366805E-2"/>
        </patternFill>
      </fill>
    </dxf>
    <dxf>
      <fill>
        <patternFill>
          <bgColor theme="0"/>
        </patternFill>
      </fill>
    </dxf>
    <dxf>
      <border>
        <left/>
        <right/>
        <top/>
        <bottom/>
        <vertical/>
      </border>
    </dxf>
    <dxf>
      <border>
        <top style="thin">
          <color indexed="64"/>
        </top>
        <horizontal style="thin">
          <color indexed="64"/>
        </horizontal>
      </border>
    </dxf>
    <dxf>
      <border>
        <top style="thin">
          <color indexed="64"/>
        </top>
        <horizontal style="thin">
          <color indexed="64"/>
        </horizontal>
      </border>
    </dxf>
    <dxf>
      <fill>
        <patternFill patternType="solid">
          <bgColor theme="2" tint="-9.9978637043366805E-2"/>
        </patternFill>
      </fill>
    </dxf>
    <dxf>
      <fill>
        <patternFill>
          <bgColor rgb="FFAFF7FD"/>
        </patternFill>
      </fill>
    </dxf>
    <dxf>
      <alignment vertical="center"/>
    </dxf>
    <dxf>
      <alignment wrapText="1"/>
    </dxf>
    <dxf>
      <fill>
        <patternFill patternType="solid">
          <bgColor rgb="FFBDD7EE"/>
        </patternFill>
      </fill>
    </dxf>
    <dxf>
      <fill>
        <patternFill patternType="solid">
          <bgColor rgb="FFC6EFCE"/>
        </patternFill>
      </fill>
    </dxf>
    <dxf>
      <fill>
        <patternFill patternType="solid">
          <bgColor rgb="FFFFC7CE"/>
        </patternFill>
      </fill>
    </dxf>
    <dxf>
      <fill>
        <patternFill patternType="solid">
          <bgColor rgb="FFFFC7CE"/>
        </patternFill>
      </fill>
    </dxf>
    <dxf>
      <fill>
        <patternFill>
          <bgColor rgb="FFF8CBAD"/>
        </patternFill>
      </fill>
    </dxf>
    <dxf>
      <fill>
        <patternFill patternType="solid">
          <bgColor rgb="FFFFEB9C"/>
        </patternFill>
      </fill>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bgColor rgb="FFFFEB9C"/>
        </patternFill>
      </fill>
    </dxf>
    <dxf>
      <fill>
        <patternFill patternType="solid">
          <bgColor rgb="FFFFEB9C"/>
        </patternFill>
      </fill>
    </dxf>
    <dxf>
      <fill>
        <patternFill patternType="solid">
          <bgColor rgb="FFFFEB9C"/>
        </patternFill>
      </fill>
    </dxf>
    <dxf>
      <fill>
        <patternFill patternType="solid">
          <bgColor rgb="FFFFEB9C"/>
        </patternFill>
      </fill>
    </dxf>
    <dxf>
      <fill>
        <patternFill patternType="solid">
          <bgColor rgb="FFFFEB9C"/>
        </patternFill>
      </fill>
    </dxf>
    <dxf>
      <fill>
        <patternFill>
          <bgColor theme="2" tint="-9.9978637043366805E-2"/>
        </patternFill>
      </fill>
    </dxf>
    <dxf>
      <fill>
        <patternFill>
          <bgColor theme="2" tint="-9.9978637043366805E-2"/>
        </patternFill>
      </fill>
    </dxf>
    <dxf>
      <fill>
        <patternFill>
          <bgColor theme="2" tint="-9.9978637043366805E-2"/>
        </patternFill>
      </fill>
    </dxf>
    <dxf>
      <fill>
        <patternFill>
          <bgColor theme="2" tint="-9.9978637043366805E-2"/>
        </patternFill>
      </fill>
    </dxf>
    <dxf>
      <fill>
        <patternFill patternType="solid">
          <bgColor theme="2" tint="-9.9978637043366805E-2"/>
        </patternFill>
      </fill>
    </dxf>
    <dxf>
      <fill>
        <patternFill patternType="solid">
          <bgColor theme="2" tint="-9.9978637043366805E-2"/>
        </patternFill>
      </fill>
    </dxf>
    <dxf>
      <fill>
        <patternFill>
          <bgColor theme="0"/>
        </patternFill>
      </fill>
    </dxf>
    <dxf>
      <border>
        <left/>
        <right/>
        <top/>
        <bottom/>
        <vertical/>
      </border>
    </dxf>
    <dxf>
      <border>
        <top style="thin">
          <color indexed="64"/>
        </top>
        <horizontal style="thin">
          <color indexed="64"/>
        </horizontal>
      </border>
    </dxf>
    <dxf>
      <fill>
        <patternFill patternType="none">
          <bgColor auto="1"/>
        </patternFill>
      </fill>
    </dxf>
    <dxf>
      <fill>
        <patternFill patternType="solid">
          <bgColor rgb="FFBDD7EE"/>
        </patternFill>
      </fill>
    </dxf>
    <dxf>
      <fill>
        <patternFill patternType="solid">
          <bgColor theme="0" tint="-0.14999847407452621"/>
        </patternFill>
      </fill>
    </dxf>
    <dxf>
      <fill>
        <patternFill patternType="solid">
          <bgColor theme="0" tint="-0.14999847407452621"/>
        </patternFill>
      </fill>
    </dxf>
    <dxf>
      <fill>
        <patternFill patternType="solid">
          <bgColor theme="0" tint="-0.14999847407452621"/>
        </patternFill>
      </fill>
    </dxf>
    <dxf>
      <fill>
        <patternFill patternType="solid">
          <bgColor theme="0" tint="-0.14999847407452621"/>
        </patternFill>
      </fill>
    </dxf>
    <dxf>
      <fill>
        <patternFill patternType="solid">
          <bgColor theme="2" tint="-9.9978637043366805E-2"/>
        </patternFill>
      </fill>
    </dxf>
    <dxf>
      <font>
        <b/>
      </font>
    </dxf>
    <dxf>
      <fill>
        <patternFill patternType="solid">
          <bgColor theme="2" tint="-9.9978637043366805E-2"/>
        </patternFill>
      </fill>
    </dxf>
    <dxf>
      <font>
        <b val="0"/>
      </font>
    </dxf>
    <dxf>
      <font>
        <b/>
      </font>
    </dxf>
    <dxf>
      <fill>
        <patternFill patternType="solid">
          <bgColor theme="2" tint="-9.9978637043366805E-2"/>
        </patternFill>
      </fill>
    </dxf>
    <dxf>
      <fill>
        <patternFill patternType="solid">
          <bgColor theme="2" tint="-9.9978637043366805E-2"/>
        </patternFill>
      </fill>
    </dxf>
    <dxf>
      <font>
        <b val="0"/>
      </font>
    </dxf>
    <dxf>
      <font>
        <b val="0"/>
      </font>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bgColor rgb="FFBDD7EE"/>
        </patternFill>
      </fill>
    </dxf>
    <dxf>
      <fill>
        <patternFill patternType="solid">
          <bgColor rgb="FFBDD7EE"/>
        </patternFill>
      </fill>
    </dxf>
    <dxf>
      <fill>
        <patternFill patternType="solid">
          <bgColor rgb="FFC6EFCE"/>
        </patternFill>
      </fill>
    </dxf>
    <dxf>
      <fill>
        <patternFill patternType="solid">
          <bgColor rgb="FFC6EFCE"/>
        </patternFill>
      </fill>
    </dxf>
    <dxf>
      <fill>
        <patternFill>
          <bgColor rgb="FFC6EFCE"/>
        </patternFill>
      </fill>
    </dxf>
    <dxf>
      <fill>
        <patternFill>
          <bgColor rgb="FFC6EFCE"/>
        </patternFill>
      </fill>
    </dxf>
    <dxf>
      <fill>
        <patternFill>
          <bgColor rgb="FFFFC7CE"/>
        </patternFill>
      </fill>
    </dxf>
    <dxf>
      <fill>
        <patternFill>
          <bgColor rgb="FFFFC7CE"/>
        </patternFill>
      </fill>
    </dxf>
    <dxf>
      <fill>
        <patternFill patternType="solid">
          <bgColor rgb="FFF8CBAD"/>
        </patternFill>
      </fill>
    </dxf>
    <dxf>
      <fill>
        <patternFill patternType="solid">
          <bgColor rgb="FFF8CBAD"/>
        </patternFill>
      </fill>
    </dxf>
    <dxf>
      <fill>
        <patternFill patternType="solid">
          <bgColor rgb="FFFFEB9C"/>
        </patternFill>
      </fill>
    </dxf>
    <dxf>
      <fill>
        <patternFill patternType="solid">
          <bgColor rgb="FFFFEB9C"/>
        </patternFill>
      </fill>
    </dxf>
    <dxf>
      <alignment wrapText="0"/>
    </dxf>
    <dxf>
      <fill>
        <patternFill patternType="solid">
          <bgColor theme="0" tint="-0.14999847407452621"/>
        </patternFill>
      </fill>
    </dxf>
    <dxf>
      <fill>
        <patternFill patternType="solid">
          <bgColor theme="0" tint="-0.14999847407452621"/>
        </patternFill>
      </fill>
    </dxf>
    <dxf>
      <fill>
        <patternFill patternType="solid">
          <bgColor theme="0" tint="-0.14999847407452621"/>
        </patternFill>
      </fill>
    </dxf>
    <dxf>
      <fill>
        <patternFill patternType="solid">
          <bgColor rgb="FFFFC7CE"/>
        </patternFill>
      </fill>
    </dxf>
    <dxf>
      <fill>
        <patternFill patternType="solid">
          <bgColor rgb="FFF8CBAD"/>
        </patternFill>
      </fill>
    </dxf>
    <dxf>
      <fill>
        <patternFill patternType="solid">
          <bgColor rgb="FFF8CBAD"/>
        </patternFill>
      </fill>
    </dxf>
    <dxf>
      <fill>
        <patternFill patternType="solid">
          <bgColor rgb="FFFFEB9C"/>
        </patternFill>
      </fill>
    </dxf>
    <dxf>
      <fill>
        <patternFill patternType="solid">
          <bgColor rgb="FFFFEB9C"/>
        </patternFill>
      </fill>
    </dxf>
    <dxf>
      <fill>
        <patternFill patternType="solid">
          <bgColor rgb="FFC6EFCE"/>
        </patternFill>
      </fill>
    </dxf>
    <dxf>
      <fill>
        <patternFill patternType="solid">
          <bgColor rgb="FFC6EFCE"/>
        </patternFill>
      </fill>
    </dxf>
    <dxf>
      <fill>
        <patternFill patternType="solid">
          <bgColor rgb="FFBDD7EE"/>
        </patternFill>
      </fill>
    </dxf>
    <dxf>
      <fill>
        <patternFill patternType="solid">
          <bgColor rgb="FFBDD7EE"/>
        </patternFill>
      </fill>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none">
          <bgColor auto="1"/>
        </patternFill>
      </fill>
    </dxf>
    <dxf>
      <fill>
        <patternFill patternType="none">
          <bgColor auto="1"/>
        </patternFill>
      </fill>
    </dxf>
    <dxf>
      <fill>
        <patternFill patternType="none">
          <bgColor auto="1"/>
        </patternFill>
      </fill>
    </dxf>
    <dxf>
      <fill>
        <patternFill patternType="none">
          <bgColor auto="1"/>
        </patternFill>
      </fill>
    </dxf>
    <dxf>
      <fill>
        <patternFill patternType="none">
          <bgColor auto="1"/>
        </patternFill>
      </fill>
    </dxf>
    <dxf>
      <fill>
        <patternFill patternType="none">
          <bgColor auto="1"/>
        </patternFill>
      </fill>
    </dxf>
    <dxf>
      <fill>
        <patternFill patternType="none">
          <bgColor auto="1"/>
        </patternFill>
      </fill>
    </dxf>
    <dxf>
      <fill>
        <patternFill patternType="none">
          <bgColor auto="1"/>
        </patternFill>
      </fill>
    </dxf>
    <dxf>
      <fill>
        <patternFill>
          <bgColor auto="1"/>
        </patternFill>
      </fill>
    </dxf>
    <dxf>
      <fill>
        <patternFill>
          <bgColor auto="1"/>
        </patternFill>
      </fill>
    </dxf>
    <dxf>
      <fill>
        <patternFill>
          <bgColor auto="1"/>
        </patternFill>
      </fill>
    </dxf>
    <dxf>
      <fill>
        <patternFill patternType="solid">
          <bgColor theme="0" tint="-0.14999847407452621"/>
        </patternFill>
      </fill>
    </dxf>
    <dxf>
      <fill>
        <patternFill patternType="solid">
          <bgColor theme="0" tint="-0.14999847407452621"/>
        </patternFill>
      </fill>
    </dxf>
    <dxf>
      <fill>
        <patternFill patternType="solid">
          <bgColor theme="0" tint="-0.14999847407452621"/>
        </patternFill>
      </fill>
    </dxf>
    <dxf>
      <fill>
        <patternFill patternType="solid">
          <bgColor theme="0" tint="-0.14999847407452621"/>
        </patternFill>
      </fill>
    </dxf>
    <dxf>
      <numFmt numFmtId="1" formatCode="0"/>
    </dxf>
    <dxf>
      <numFmt numFmtId="165" formatCode="&quot;$&quot;#,##0.00"/>
    </dxf>
    <dxf>
      <numFmt numFmtId="165" formatCode="&quot;$&quot;#,##0.00"/>
    </dxf>
  </dxfs>
  <tableStyles count="1" defaultTableStyle="TableStyleMedium2" defaultPivotStyle="PivotStyleLight16">
    <tableStyle name="Invisible" pivot="0" table="0" count="0" xr9:uid="{E2F0A45D-5384-4FBD-BF2B-C2578B3E5496}"/>
  </tableStyles>
  <colors>
    <mruColors>
      <color rgb="FFFFEB9C"/>
      <color rgb="FFF8CBAD"/>
      <color rgb="FFFFC7CE"/>
      <color rgb="FFC6EFCE"/>
      <color rgb="FFBDD7EE"/>
      <color rgb="FFFFD966"/>
      <color rgb="FFAFF7FD"/>
      <color rgb="FFDAD2E9"/>
      <color rgb="FF599EDD"/>
      <color rgb="FFFFCFC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customXml" Target="../customXml/item18.xml"/><Relationship Id="rId21" Type="http://schemas.openxmlformats.org/officeDocument/2006/relationships/worksheet" Target="worksheets/sheet21.xml"/><Relationship Id="rId42" Type="http://schemas.openxmlformats.org/officeDocument/2006/relationships/pivotCacheDefinition" Target="pivotCache/pivotCacheDefinition8.xml"/><Relationship Id="rId47" Type="http://schemas.openxmlformats.org/officeDocument/2006/relationships/pivotCacheDefinition" Target="pivotCache/pivotCacheDefinition13.xml"/><Relationship Id="rId63" Type="http://schemas.microsoft.com/office/2007/relationships/slicerCache" Target="slicerCaches/slicerCache7.xml"/><Relationship Id="rId68" Type="http://schemas.microsoft.com/office/2007/relationships/slicerCache" Target="slicerCaches/slicerCache12.xml"/><Relationship Id="rId84" Type="http://schemas.microsoft.com/office/2007/relationships/slicerCache" Target="slicerCaches/slicerCache28.xml"/><Relationship Id="rId89" Type="http://schemas.microsoft.com/office/2011/relationships/timelineCache" Target="timelineCaches/timelineCache3.xml"/><Relationship Id="rId112" Type="http://schemas.openxmlformats.org/officeDocument/2006/relationships/customXml" Target="../customXml/item13.xml"/><Relationship Id="rId16" Type="http://schemas.openxmlformats.org/officeDocument/2006/relationships/worksheet" Target="worksheets/sheet16.xml"/><Relationship Id="rId107" Type="http://schemas.openxmlformats.org/officeDocument/2006/relationships/customXml" Target="../customXml/item8.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pivotCacheDefinition" Target="pivotCache/pivotCacheDefinition3.xml"/><Relationship Id="rId53" Type="http://schemas.openxmlformats.org/officeDocument/2006/relationships/pivotCacheDefinition" Target="pivotCache/pivotCacheDefinition19.xml"/><Relationship Id="rId58" Type="http://schemas.microsoft.com/office/2007/relationships/slicerCache" Target="slicerCaches/slicerCache2.xml"/><Relationship Id="rId74" Type="http://schemas.microsoft.com/office/2007/relationships/slicerCache" Target="slicerCaches/slicerCache18.xml"/><Relationship Id="rId79" Type="http://schemas.microsoft.com/office/2007/relationships/slicerCache" Target="slicerCaches/slicerCache23.xml"/><Relationship Id="rId102" Type="http://schemas.openxmlformats.org/officeDocument/2006/relationships/customXml" Target="../customXml/item3.xml"/><Relationship Id="rId123" Type="http://schemas.openxmlformats.org/officeDocument/2006/relationships/customXml" Target="../customXml/item24.xml"/><Relationship Id="rId5" Type="http://schemas.openxmlformats.org/officeDocument/2006/relationships/worksheet" Target="worksheets/sheet5.xml"/><Relationship Id="rId90" Type="http://schemas.microsoft.com/office/2011/relationships/timelineCache" Target="timelineCaches/timelineCache4.xml"/><Relationship Id="rId95" Type="http://schemas.openxmlformats.org/officeDocument/2006/relationships/styles" Target="styles.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pivotCacheDefinition" Target="pivotCache/pivotCacheDefinition9.xml"/><Relationship Id="rId48" Type="http://schemas.openxmlformats.org/officeDocument/2006/relationships/pivotCacheDefinition" Target="pivotCache/pivotCacheDefinition14.xml"/><Relationship Id="rId64" Type="http://schemas.microsoft.com/office/2007/relationships/slicerCache" Target="slicerCaches/slicerCache8.xml"/><Relationship Id="rId69" Type="http://schemas.microsoft.com/office/2007/relationships/slicerCache" Target="slicerCaches/slicerCache13.xml"/><Relationship Id="rId113" Type="http://schemas.openxmlformats.org/officeDocument/2006/relationships/customXml" Target="../customXml/item14.xml"/><Relationship Id="rId118" Type="http://schemas.openxmlformats.org/officeDocument/2006/relationships/customXml" Target="../customXml/item19.xml"/><Relationship Id="rId80" Type="http://schemas.microsoft.com/office/2007/relationships/slicerCache" Target="slicerCaches/slicerCache24.xml"/><Relationship Id="rId85" Type="http://schemas.openxmlformats.org/officeDocument/2006/relationships/pivotCacheDefinition" Target="pivotCache/pivotCacheDefinition23.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pivotCacheDefinition" Target="pivotCache/pivotCacheDefinition4.xml"/><Relationship Id="rId59" Type="http://schemas.microsoft.com/office/2007/relationships/slicerCache" Target="slicerCaches/slicerCache3.xml"/><Relationship Id="rId103" Type="http://schemas.openxmlformats.org/officeDocument/2006/relationships/customXml" Target="../customXml/item4.xml"/><Relationship Id="rId108" Type="http://schemas.openxmlformats.org/officeDocument/2006/relationships/customXml" Target="../customXml/item9.xml"/><Relationship Id="rId124" Type="http://schemas.openxmlformats.org/officeDocument/2006/relationships/customXml" Target="../customXml/item25.xml"/><Relationship Id="rId54" Type="http://schemas.openxmlformats.org/officeDocument/2006/relationships/pivotCacheDefinition" Target="pivotCache/pivotCacheDefinition20.xml"/><Relationship Id="rId70" Type="http://schemas.microsoft.com/office/2007/relationships/slicerCache" Target="slicerCaches/slicerCache14.xml"/><Relationship Id="rId75" Type="http://schemas.microsoft.com/office/2007/relationships/slicerCache" Target="slicerCaches/slicerCache19.xml"/><Relationship Id="rId91" Type="http://schemas.microsoft.com/office/2007/relationships/slicerCache" Target="slicerCaches/slicerCache29.xml"/><Relationship Id="rId9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pivotCacheDefinition" Target="pivotCache/pivotCacheDefinition15.xml"/><Relationship Id="rId114" Type="http://schemas.openxmlformats.org/officeDocument/2006/relationships/customXml" Target="../customXml/item15.xml"/><Relationship Id="rId119" Type="http://schemas.openxmlformats.org/officeDocument/2006/relationships/customXml" Target="../customXml/item20.xml"/><Relationship Id="rId44" Type="http://schemas.openxmlformats.org/officeDocument/2006/relationships/pivotCacheDefinition" Target="pivotCache/pivotCacheDefinition10.xml"/><Relationship Id="rId60" Type="http://schemas.microsoft.com/office/2007/relationships/slicerCache" Target="slicerCaches/slicerCache4.xml"/><Relationship Id="rId65" Type="http://schemas.microsoft.com/office/2007/relationships/slicerCache" Target="slicerCaches/slicerCache9.xml"/><Relationship Id="rId81" Type="http://schemas.microsoft.com/office/2007/relationships/slicerCache" Target="slicerCaches/slicerCache25.xml"/><Relationship Id="rId86" Type="http://schemas.openxmlformats.org/officeDocument/2006/relationships/pivotCacheDefinition" Target="pivotCache/pivotCacheDefinition24.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pivotCacheDefinition" Target="pivotCache/pivotCacheDefinition5.xml"/><Relationship Id="rId109" Type="http://schemas.openxmlformats.org/officeDocument/2006/relationships/customXml" Target="../customXml/item10.xml"/><Relationship Id="rId34" Type="http://schemas.openxmlformats.org/officeDocument/2006/relationships/externalLink" Target="externalLinks/externalLink1.xml"/><Relationship Id="rId50" Type="http://schemas.openxmlformats.org/officeDocument/2006/relationships/pivotCacheDefinition" Target="pivotCache/pivotCacheDefinition16.xml"/><Relationship Id="rId55" Type="http://schemas.openxmlformats.org/officeDocument/2006/relationships/pivotCacheDefinition" Target="pivotCache/pivotCacheDefinition21.xml"/><Relationship Id="rId76" Type="http://schemas.microsoft.com/office/2007/relationships/slicerCache" Target="slicerCaches/slicerCache20.xml"/><Relationship Id="rId97" Type="http://schemas.openxmlformats.org/officeDocument/2006/relationships/sheetMetadata" Target="metadata.xml"/><Relationship Id="rId104" Type="http://schemas.openxmlformats.org/officeDocument/2006/relationships/customXml" Target="../customXml/item5.xml"/><Relationship Id="rId120" Type="http://schemas.openxmlformats.org/officeDocument/2006/relationships/customXml" Target="../customXml/item21.xml"/><Relationship Id="rId125" Type="http://schemas.openxmlformats.org/officeDocument/2006/relationships/customXml" Target="../customXml/item26.xml"/><Relationship Id="rId7" Type="http://schemas.openxmlformats.org/officeDocument/2006/relationships/worksheet" Target="worksheets/sheet7.xml"/><Relationship Id="rId71" Type="http://schemas.microsoft.com/office/2007/relationships/slicerCache" Target="slicerCaches/slicerCache15.xml"/><Relationship Id="rId92" Type="http://schemas.microsoft.com/office/2007/relationships/slicerCache" Target="slicerCaches/slicerCache30.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pivotCacheDefinition" Target="pivotCache/pivotCacheDefinition6.xml"/><Relationship Id="rId45" Type="http://schemas.openxmlformats.org/officeDocument/2006/relationships/pivotCacheDefinition" Target="pivotCache/pivotCacheDefinition11.xml"/><Relationship Id="rId66" Type="http://schemas.microsoft.com/office/2007/relationships/slicerCache" Target="slicerCaches/slicerCache10.xml"/><Relationship Id="rId87" Type="http://schemas.microsoft.com/office/2011/relationships/timelineCache" Target="timelineCaches/timelineCache1.xml"/><Relationship Id="rId110" Type="http://schemas.openxmlformats.org/officeDocument/2006/relationships/customXml" Target="../customXml/item11.xml"/><Relationship Id="rId115" Type="http://schemas.openxmlformats.org/officeDocument/2006/relationships/customXml" Target="../customXml/item16.xml"/><Relationship Id="rId61" Type="http://schemas.microsoft.com/office/2007/relationships/slicerCache" Target="slicerCaches/slicerCache5.xml"/><Relationship Id="rId82" Type="http://schemas.microsoft.com/office/2007/relationships/slicerCache" Target="slicerCaches/slicerCache26.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pivotCacheDefinition" Target="pivotCache/pivotCacheDefinition1.xml"/><Relationship Id="rId56" Type="http://schemas.openxmlformats.org/officeDocument/2006/relationships/pivotCacheDefinition" Target="pivotCache/pivotCacheDefinition22.xml"/><Relationship Id="rId77" Type="http://schemas.microsoft.com/office/2007/relationships/slicerCache" Target="slicerCaches/slicerCache21.xml"/><Relationship Id="rId100" Type="http://schemas.openxmlformats.org/officeDocument/2006/relationships/customXml" Target="../customXml/item1.xml"/><Relationship Id="rId105" Type="http://schemas.openxmlformats.org/officeDocument/2006/relationships/customXml" Target="../customXml/item6.xml"/><Relationship Id="rId126" Type="http://schemas.openxmlformats.org/officeDocument/2006/relationships/customXml" Target="../customXml/item27.xml"/><Relationship Id="rId8" Type="http://schemas.openxmlformats.org/officeDocument/2006/relationships/worksheet" Target="worksheets/sheet8.xml"/><Relationship Id="rId51" Type="http://schemas.openxmlformats.org/officeDocument/2006/relationships/pivotCacheDefinition" Target="pivotCache/pivotCacheDefinition17.xml"/><Relationship Id="rId72" Type="http://schemas.microsoft.com/office/2007/relationships/slicerCache" Target="slicerCaches/slicerCache16.xml"/><Relationship Id="rId93" Type="http://schemas.openxmlformats.org/officeDocument/2006/relationships/theme" Target="theme/theme1.xml"/><Relationship Id="rId98" Type="http://schemas.openxmlformats.org/officeDocument/2006/relationships/powerPivotData" Target="model/item.data"/><Relationship Id="rId121" Type="http://schemas.openxmlformats.org/officeDocument/2006/relationships/customXml" Target="../customXml/item22.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pivotCacheDefinition" Target="pivotCache/pivotCacheDefinition12.xml"/><Relationship Id="rId67" Type="http://schemas.microsoft.com/office/2007/relationships/slicerCache" Target="slicerCaches/slicerCache11.xml"/><Relationship Id="rId116" Type="http://schemas.openxmlformats.org/officeDocument/2006/relationships/customXml" Target="../customXml/item17.xml"/><Relationship Id="rId20" Type="http://schemas.openxmlformats.org/officeDocument/2006/relationships/worksheet" Target="worksheets/sheet20.xml"/><Relationship Id="rId41" Type="http://schemas.openxmlformats.org/officeDocument/2006/relationships/pivotCacheDefinition" Target="pivotCache/pivotCacheDefinition7.xml"/><Relationship Id="rId62" Type="http://schemas.microsoft.com/office/2007/relationships/slicerCache" Target="slicerCaches/slicerCache6.xml"/><Relationship Id="rId83" Type="http://schemas.microsoft.com/office/2007/relationships/slicerCache" Target="slicerCaches/slicerCache27.xml"/><Relationship Id="rId88" Type="http://schemas.microsoft.com/office/2011/relationships/timelineCache" Target="timelineCaches/timelineCache2.xml"/><Relationship Id="rId111" Type="http://schemas.openxmlformats.org/officeDocument/2006/relationships/customXml" Target="../customXml/item12.xml"/><Relationship Id="rId15" Type="http://schemas.openxmlformats.org/officeDocument/2006/relationships/worksheet" Target="worksheets/sheet15.xml"/><Relationship Id="rId36" Type="http://schemas.openxmlformats.org/officeDocument/2006/relationships/pivotCacheDefinition" Target="pivotCache/pivotCacheDefinition2.xml"/><Relationship Id="rId57" Type="http://schemas.microsoft.com/office/2007/relationships/slicerCache" Target="slicerCaches/slicerCache1.xml"/><Relationship Id="rId106" Type="http://schemas.openxmlformats.org/officeDocument/2006/relationships/customXml" Target="../customXml/item7.xml"/><Relationship Id="rId127" Type="http://schemas.openxmlformats.org/officeDocument/2006/relationships/customXml" Target="../customXml/item28.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pivotCacheDefinition" Target="pivotCache/pivotCacheDefinition18.xml"/><Relationship Id="rId73" Type="http://schemas.microsoft.com/office/2007/relationships/slicerCache" Target="slicerCaches/slicerCache17.xml"/><Relationship Id="rId78" Type="http://schemas.microsoft.com/office/2007/relationships/slicerCache" Target="slicerCaches/slicerCache22.xml"/><Relationship Id="rId94" Type="http://schemas.openxmlformats.org/officeDocument/2006/relationships/connections" Target="connections.xml"/><Relationship Id="rId99" Type="http://schemas.openxmlformats.org/officeDocument/2006/relationships/calcChain" Target="calcChain.xml"/><Relationship Id="rId101" Type="http://schemas.openxmlformats.org/officeDocument/2006/relationships/customXml" Target="../customXml/item2.xml"/><Relationship Id="rId122" Type="http://schemas.openxmlformats.org/officeDocument/2006/relationships/customXml" Target="../customXml/item23.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3.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4.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5.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6.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7.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1.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2.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3.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4.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5.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6.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Ex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Ex2.xml.rels><?xml version="1.0" encoding="UTF-8" standalone="yes"?>
<Relationships xmlns="http://schemas.openxmlformats.org/package/2006/relationships"><Relationship Id="rId2" Type="http://schemas.microsoft.com/office/2011/relationships/chartColorStyle" Target="colors90.xml"/><Relationship Id="rId1" Type="http://schemas.microsoft.com/office/2011/relationships/chartStyle" Target="style90.xml"/></Relationships>
</file>

<file path=xl/charts/_rels/chartEx3.xml.rels><?xml version="1.0" encoding="UTF-8" standalone="yes"?>
<Relationships xmlns="http://schemas.openxmlformats.org/package/2006/relationships"><Relationship Id="rId2" Type="http://schemas.microsoft.com/office/2011/relationships/chartColorStyle" Target="colors100.xml"/><Relationship Id="rId1" Type="http://schemas.microsoft.com/office/2011/relationships/chartStyle" Target="style100.xml"/></Relationships>
</file>

<file path=xl/charts/_rels/chartEx4.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Ex5.xml.rels><?xml version="1.0" encoding="UTF-8" standalone="yes"?>
<Relationships xmlns="http://schemas.openxmlformats.org/package/2006/relationships"><Relationship Id="rId2" Type="http://schemas.microsoft.com/office/2011/relationships/chartColorStyle" Target="colors200.xml"/><Relationship Id="rId1" Type="http://schemas.microsoft.com/office/2011/relationships/chartStyle" Target="style20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Sales.xlsx]Product Pivot 2(Emmanuel)!PivotTable4</c:name>
    <c:fmtId val="46"/>
  </c:pivotSource>
  <c:chart>
    <c:autoTitleDeleted val="1"/>
    <c:pivotFmts>
      <c:pivotFmt>
        <c:idx val="0"/>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6">
              <a:lumMod val="75000"/>
            </a:schemeClr>
          </a:solidFill>
          <a:ln>
            <a:noFill/>
          </a:ln>
          <a:effectLst/>
        </c:spPr>
        <c:dLbl>
          <c:idx val="0"/>
          <c:layout>
            <c:manualLayout>
              <c:x val="-8.280109599489618E-4"/>
              <c:y val="-4.149357696738507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6">
              <a:lumMod val="75000"/>
            </a:schemeClr>
          </a:solidFill>
          <a:ln>
            <a:noFill/>
          </a:ln>
          <a:effectLst/>
        </c:spPr>
        <c:dLbl>
          <c:idx val="0"/>
          <c:layout>
            <c:manualLayout>
              <c:x val="2.3917569809064777E-2"/>
              <c:y val="-3.4755643218513247E-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accent6">
              <a:lumMod val="75000"/>
            </a:schemeClr>
          </a:solidFill>
          <a:ln>
            <a:noFill/>
          </a:ln>
          <a:effectLst/>
        </c:spPr>
        <c:dLbl>
          <c:idx val="0"/>
          <c:layout>
            <c:manualLayout>
              <c:x val="4.6053079213385188E-2"/>
              <c:y val="-8.7129283766246818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accent6">
              <a:lumMod val="75000"/>
            </a:schemeClr>
          </a:solidFill>
          <a:ln>
            <a:noFill/>
          </a:ln>
          <a:effectLst/>
        </c:spPr>
        <c:dLbl>
          <c:idx val="0"/>
          <c:layout>
            <c:manualLayout>
              <c:x val="-6.3420882449144694E-4"/>
              <c:y val="-0.127263370097640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
        <c:spPr>
          <a:solidFill>
            <a:schemeClr val="accent6">
              <a:lumMod val="75000"/>
            </a:schemeClr>
          </a:solidFill>
          <a:ln>
            <a:noFill/>
          </a:ln>
          <a:effectLst/>
        </c:spPr>
        <c:dLbl>
          <c:idx val="0"/>
          <c:layout>
            <c:manualLayout>
              <c:x val="-5.5034985129711542E-2"/>
              <c:y val="-9.77032627822976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accent6">
              <a:lumMod val="75000"/>
            </a:schemeClr>
          </a:solidFill>
          <a:ln>
            <a:noFill/>
          </a:ln>
          <a:effectLst/>
        </c:spPr>
        <c:dLbl>
          <c:idx val="0"/>
          <c:layout>
            <c:manualLayout>
              <c:x val="-0.1185985298155366"/>
              <c:y val="4.9715178273436614E-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accent6">
              <a:lumMod val="75000"/>
            </a:schemeClr>
          </a:solidFill>
          <a:ln>
            <a:noFill/>
          </a:ln>
          <a:effectLst/>
        </c:spPr>
        <c:dLbl>
          <c:idx val="0"/>
          <c:layout>
            <c:manualLayout>
              <c:x val="-1.4594867853119746E-2"/>
              <c:y val="6.0408816604678596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6">
              <a:lumMod val="75000"/>
            </a:schemeClr>
          </a:solidFill>
          <a:ln>
            <a:noFill/>
          </a:ln>
          <a:effectLst/>
        </c:spPr>
        <c:dLbl>
          <c:idx val="0"/>
          <c:layout>
            <c:manualLayout>
              <c:x val="0"/>
              <c:y val="0.2107900066781381"/>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accent6">
              <a:lumMod val="75000"/>
            </a:schemeClr>
          </a:solidFill>
          <a:ln>
            <a:noFill/>
          </a:ln>
          <a:effectLst/>
        </c:spPr>
      </c:pivotFmt>
      <c:pivotFmt>
        <c:idx val="11"/>
        <c:spPr>
          <a:solidFill>
            <a:schemeClr val="accent6">
              <a:lumMod val="75000"/>
            </a:schemeClr>
          </a:solidFill>
          <a:ln>
            <a:noFill/>
          </a:ln>
          <a:effectLst/>
        </c:spPr>
      </c:pivotFmt>
      <c:pivotFmt>
        <c:idx val="12"/>
        <c:spPr>
          <a:solidFill>
            <a:schemeClr val="accent6">
              <a:lumMod val="75000"/>
            </a:schemeClr>
          </a:solidFill>
          <a:ln>
            <a:noFill/>
          </a:ln>
          <a:effectLst/>
        </c:spPr>
      </c:pivotFmt>
      <c:pivotFmt>
        <c:idx val="13"/>
        <c:spPr>
          <a:solidFill>
            <a:schemeClr val="accent6">
              <a:lumMod val="75000"/>
            </a:schemeClr>
          </a:solidFill>
          <a:ln>
            <a:noFill/>
          </a:ln>
          <a:effectLst/>
        </c:spPr>
      </c:pivotFmt>
      <c:pivotFmt>
        <c:idx val="14"/>
        <c:spPr>
          <a:solidFill>
            <a:schemeClr val="accent6">
              <a:lumMod val="75000"/>
            </a:schemeClr>
          </a:solidFill>
          <a:ln>
            <a:noFill/>
          </a:ln>
          <a:effectLst/>
        </c:spPr>
      </c:pivotFmt>
      <c:pivotFmt>
        <c:idx val="15"/>
        <c:spPr>
          <a:solidFill>
            <a:schemeClr val="accent6">
              <a:lumMod val="75000"/>
            </a:schemeClr>
          </a:solidFill>
          <a:ln>
            <a:noFill/>
          </a:ln>
          <a:effectLst/>
        </c:spPr>
      </c:pivotFmt>
      <c:pivotFmt>
        <c:idx val="16"/>
        <c:spPr>
          <a:solidFill>
            <a:schemeClr val="accent6">
              <a:lumMod val="75000"/>
            </a:schemeClr>
          </a:solidFill>
          <a:ln>
            <a:noFill/>
          </a:ln>
          <a:effectLst/>
        </c:spPr>
      </c:pivotFmt>
      <c:pivotFmt>
        <c:idx val="17"/>
        <c:spPr>
          <a:solidFill>
            <a:schemeClr val="accent6">
              <a:lumMod val="75000"/>
            </a:schemeClr>
          </a:solidFill>
          <a:ln>
            <a:noFill/>
          </a:ln>
          <a:effectLst/>
        </c:spPr>
      </c:pivotFmt>
      <c:pivotFmt>
        <c:idx val="18"/>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1"/>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2"/>
        <c:spPr>
          <a:solidFill>
            <a:schemeClr val="accent6">
              <a:lumMod val="75000"/>
            </a:schemeClr>
          </a:solidFill>
          <a:ln>
            <a:noFill/>
          </a:ln>
          <a:effectLst/>
        </c:spPr>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3"/>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4"/>
        <c:spPr>
          <a:solidFill>
            <a:schemeClr val="accent6">
              <a:lumMod val="75000"/>
            </a:schemeClr>
          </a:solidFill>
          <a:ln>
            <a:noFill/>
          </a:ln>
          <a:effectLst/>
        </c:spPr>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5"/>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6"/>
        <c:spPr>
          <a:solidFill>
            <a:schemeClr val="accent6">
              <a:lumMod val="75000"/>
            </a:schemeClr>
          </a:solidFill>
          <a:ln>
            <a:noFill/>
          </a:ln>
          <a:effectLst/>
        </c:spPr>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7"/>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8"/>
        <c:spPr>
          <a:solidFill>
            <a:schemeClr val="accent6">
              <a:lumMod val="75000"/>
            </a:schemeClr>
          </a:solidFill>
          <a:ln>
            <a:noFill/>
          </a:ln>
          <a:effectLst/>
        </c:spPr>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9"/>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0"/>
        <c:spPr>
          <a:solidFill>
            <a:schemeClr val="accent6">
              <a:lumMod val="75000"/>
            </a:schemeClr>
          </a:solidFill>
          <a:ln>
            <a:noFill/>
          </a:ln>
          <a:effectLst/>
        </c:spPr>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1"/>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2"/>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4"/>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6"/>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23168102559411016"/>
          <c:y val="0.15193351434695063"/>
          <c:w val="0.48913172669320737"/>
          <c:h val="0.76919717217814809"/>
        </c:manualLayout>
      </c:layout>
      <c:radarChart>
        <c:radarStyle val="filled"/>
        <c:varyColors val="0"/>
        <c:ser>
          <c:idx val="0"/>
          <c:order val="0"/>
          <c:tx>
            <c:strRef>
              <c:f>'Product Pivot 2(Emmanuel)'!$C$3</c:f>
              <c:strCache>
                <c:ptCount val="1"/>
                <c:pt idx="0">
                  <c:v>Total</c:v>
                </c:pt>
              </c:strCache>
            </c:strRef>
          </c:tx>
          <c:spPr>
            <a:solidFill>
              <a:schemeClr val="accent6">
                <a:lumMod val="75000"/>
              </a:schemeClr>
            </a:solidFill>
            <a:ln>
              <a:noFill/>
            </a:ln>
            <a:effectLst/>
          </c:spPr>
          <c:dPt>
            <c:idx val="0"/>
            <c:bubble3D val="0"/>
            <c:extLst>
              <c:ext xmlns:c16="http://schemas.microsoft.com/office/drawing/2014/chart" uri="{C3380CC4-5D6E-409C-BE32-E72D297353CC}">
                <c16:uniqueId val="{00000013-F28B-48E9-ADFB-00CCCC8E49F6}"/>
              </c:ext>
            </c:extLst>
          </c:dPt>
          <c:dPt>
            <c:idx val="1"/>
            <c:bubble3D val="0"/>
            <c:extLst>
              <c:ext xmlns:c16="http://schemas.microsoft.com/office/drawing/2014/chart" uri="{C3380CC4-5D6E-409C-BE32-E72D297353CC}">
                <c16:uniqueId val="{00000014-F28B-48E9-ADFB-00CCCC8E49F6}"/>
              </c:ext>
            </c:extLst>
          </c:dPt>
          <c:dPt>
            <c:idx val="2"/>
            <c:bubble3D val="0"/>
            <c:extLst>
              <c:ext xmlns:c16="http://schemas.microsoft.com/office/drawing/2014/chart" uri="{C3380CC4-5D6E-409C-BE32-E72D297353CC}">
                <c16:uniqueId val="{00000015-F28B-48E9-ADFB-00CCCC8E49F6}"/>
              </c:ext>
            </c:extLst>
          </c:dPt>
          <c:dPt>
            <c:idx val="3"/>
            <c:bubble3D val="0"/>
            <c:extLst>
              <c:ext xmlns:c16="http://schemas.microsoft.com/office/drawing/2014/chart" uri="{C3380CC4-5D6E-409C-BE32-E72D297353CC}">
                <c16:uniqueId val="{00000016-F28B-48E9-ADFB-00CCCC8E49F6}"/>
              </c:ext>
            </c:extLst>
          </c:dPt>
          <c:dPt>
            <c:idx val="4"/>
            <c:bubble3D val="0"/>
            <c:extLst>
              <c:ext xmlns:c16="http://schemas.microsoft.com/office/drawing/2014/chart" uri="{C3380CC4-5D6E-409C-BE32-E72D297353CC}">
                <c16:uniqueId val="{00000017-F28B-48E9-ADFB-00CCCC8E49F6}"/>
              </c:ext>
            </c:extLst>
          </c:dPt>
          <c:dPt>
            <c:idx val="5"/>
            <c:bubble3D val="0"/>
            <c:extLst>
              <c:ext xmlns:c16="http://schemas.microsoft.com/office/drawing/2014/chart" uri="{C3380CC4-5D6E-409C-BE32-E72D297353CC}">
                <c16:uniqueId val="{00000018-F28B-48E9-ADFB-00CCCC8E49F6}"/>
              </c:ext>
            </c:extLst>
          </c:dPt>
          <c:dPt>
            <c:idx val="6"/>
            <c:bubble3D val="0"/>
            <c:extLst>
              <c:ext xmlns:c16="http://schemas.microsoft.com/office/drawing/2014/chart" uri="{C3380CC4-5D6E-409C-BE32-E72D297353CC}">
                <c16:uniqueId val="{00000019-F28B-48E9-ADFB-00CCCC8E49F6}"/>
              </c:ext>
            </c:extLst>
          </c:dPt>
          <c:dPt>
            <c:idx val="7"/>
            <c:bubble3D val="0"/>
            <c:extLst>
              <c:ext xmlns:c16="http://schemas.microsoft.com/office/drawing/2014/chart" uri="{C3380CC4-5D6E-409C-BE32-E72D297353CC}">
                <c16:uniqueId val="{0000001A-F28B-48E9-ADFB-00CCCC8E49F6}"/>
              </c:ext>
            </c:extLst>
          </c:dPt>
          <c:dLbls>
            <c:dLbl>
              <c:idx val="3"/>
              <c:layout>
                <c:manualLayout>
                  <c:x val="-2.353441150999502E-2"/>
                  <c:y val="-3.38254447246955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F28B-48E9-ADFB-00CCCC8E49F6}"/>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'Product Pivot 2(Emmanuel)'!$B$4:$B$12</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'Product Pivot 2(Emmanuel)'!$C$4:$C$12</c:f>
              <c:numCache>
                <c:formatCode>"$"#,##0.00</c:formatCode>
                <c:ptCount val="8"/>
                <c:pt idx="0">
                  <c:v>138.51</c:v>
                </c:pt>
                <c:pt idx="1">
                  <c:v>125.96</c:v>
                </c:pt>
                <c:pt idx="2">
                  <c:v>178.78000000000003</c:v>
                </c:pt>
                <c:pt idx="3">
                  <c:v>254.6</c:v>
                </c:pt>
                <c:pt idx="4">
                  <c:v>60.180000000000007</c:v>
                </c:pt>
                <c:pt idx="5">
                  <c:v>154.60999999999999</c:v>
                </c:pt>
                <c:pt idx="6">
                  <c:v>68.960000000000008</c:v>
                </c:pt>
                <c:pt idx="7">
                  <c:v>99.16</c:v>
                </c:pt>
              </c:numCache>
            </c:numRef>
          </c:val>
          <c:extLst>
            <c:ext xmlns:c16="http://schemas.microsoft.com/office/drawing/2014/chart" uri="{C3380CC4-5D6E-409C-BE32-E72D297353CC}">
              <c16:uniqueId val="{0000001B-F28B-48E9-ADFB-00CCCC8E49F6}"/>
            </c:ext>
          </c:extLst>
        </c:ser>
        <c:dLbls>
          <c:showLegendKey val="0"/>
          <c:showVal val="1"/>
          <c:showCatName val="0"/>
          <c:showSerName val="0"/>
          <c:showPercent val="0"/>
          <c:showBubbleSize val="0"/>
        </c:dLbls>
        <c:axId val="1681443280"/>
        <c:axId val="1681441840"/>
      </c:radarChart>
      <c:catAx>
        <c:axId val="1681443280"/>
        <c:scaling>
          <c:orientation val="minMax"/>
        </c:scaling>
        <c:delete val="0"/>
        <c:axPos val="b"/>
        <c:numFmt formatCode="General" sourceLinked="1"/>
        <c:majorTickMark val="none"/>
        <c:minorTickMark val="none"/>
        <c:tickLblPos val="nextTo"/>
        <c:spPr>
          <a:solidFill>
            <a:schemeClr val="accent6">
              <a:lumMod val="60000"/>
              <a:lumOff val="40000"/>
              <a:alpha val="33000"/>
            </a:schemeClr>
          </a:solid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effectLst>
                  <a:outerShdw blurRad="50800" dist="50800" dir="5400000" algn="ctr" rotWithShape="0">
                    <a:schemeClr val="bg1"/>
                  </a:outerShdw>
                </a:effectLst>
                <a:latin typeface="+mn-lt"/>
                <a:ea typeface="+mn-ea"/>
                <a:cs typeface="+mn-cs"/>
              </a:defRPr>
            </a:pPr>
            <a:endParaRPr lang="en-US"/>
          </a:p>
        </c:txPr>
        <c:crossAx val="1681441840"/>
        <c:crosses val="autoZero"/>
        <c:auto val="1"/>
        <c:lblAlgn val="ctr"/>
        <c:lblOffset val="100"/>
        <c:noMultiLvlLbl val="0"/>
      </c:catAx>
      <c:valAx>
        <c:axId val="1681441840"/>
        <c:scaling>
          <c:orientation val="minMax"/>
        </c:scaling>
        <c:delete val="1"/>
        <c:axPos val="l"/>
        <c:majorGridlines>
          <c:spPr>
            <a:ln w="9525" cap="flat" cmpd="sng" algn="ctr">
              <a:solidFill>
                <a:schemeClr val="tx1">
                  <a:lumMod val="15000"/>
                  <a:lumOff val="85000"/>
                </a:schemeClr>
              </a:solidFill>
              <a:round/>
            </a:ln>
            <a:effectLst/>
          </c:spPr>
        </c:majorGridlines>
        <c:numFmt formatCode="&quot;$&quot;#,##0.00" sourceLinked="1"/>
        <c:majorTickMark val="none"/>
        <c:minorTickMark val="none"/>
        <c:tickLblPos val="nextTo"/>
        <c:crossAx val="1681443280"/>
        <c:crosses val="autoZero"/>
        <c:crossBetween val="between"/>
      </c:valAx>
      <c:spPr>
        <a:solidFill>
          <a:schemeClr val="accent6">
            <a:lumMod val="20000"/>
            <a:lumOff val="80000"/>
          </a:schemeClr>
        </a:solidFill>
      </c:spPr>
    </c:plotArea>
    <c:plotVisOnly val="1"/>
    <c:dispBlanksAs val="gap"/>
    <c:showDLblsOverMax val="0"/>
    <c:extLst/>
  </c:chart>
  <c:spPr>
    <a:solidFill>
      <a:schemeClr val="accent6">
        <a:lumMod val="20000"/>
        <a:lumOff val="80000"/>
      </a:schemeClr>
    </a:solidFill>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pivotSource>
    <c:name>[Grocery Sales.xlsx]Customer spending (Wan Yu)!PivotTable2</c:name>
    <c:fmtId val="17"/>
  </c:pivotSource>
  <c:chart>
    <c:autoTitleDeleted val="1"/>
    <c:pivotFmts>
      <c:pivotFmt>
        <c:idx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circle"/>
          <c:size val="6"/>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4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5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6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6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7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8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81"/>
      </c:pivotFmt>
      <c:pivotFmt>
        <c:idx val="82"/>
      </c:pivotFmt>
      <c:pivotFmt>
        <c:idx val="83"/>
      </c:pivotFmt>
      <c:pivotFmt>
        <c:idx val="84"/>
      </c:pivotFmt>
      <c:pivotFmt>
        <c:idx val="85"/>
      </c:pivotFmt>
      <c:pivotFmt>
        <c:idx val="8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8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bar"/>
        <c:grouping val="clustered"/>
        <c:varyColors val="0"/>
        <c:ser>
          <c:idx val="0"/>
          <c:order val="0"/>
          <c:tx>
            <c:strRef>
              <c:f>'Customer spending (Wan Yu)'!$C$25</c:f>
              <c:strCache>
                <c:ptCount val="1"/>
                <c:pt idx="0">
                  <c:v>Total</c:v>
                </c:pt>
              </c:strCache>
            </c:strRef>
          </c:tx>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Pt>
            <c:idx val="0"/>
            <c:invertIfNegative val="0"/>
            <c:bubble3D val="0"/>
            <c:extLst>
              <c:ext xmlns:c16="http://schemas.microsoft.com/office/drawing/2014/chart" uri="{C3380CC4-5D6E-409C-BE32-E72D297353CC}">
                <c16:uniqueId val="{00000012-1664-4E76-B890-29F8828D01E0}"/>
              </c:ext>
            </c:extLst>
          </c:dPt>
          <c:dPt>
            <c:idx val="1"/>
            <c:invertIfNegative val="0"/>
            <c:bubble3D val="0"/>
            <c:extLst>
              <c:ext xmlns:c16="http://schemas.microsoft.com/office/drawing/2014/chart" uri="{C3380CC4-5D6E-409C-BE32-E72D297353CC}">
                <c16:uniqueId val="{00000014-1664-4E76-B890-29F8828D01E0}"/>
              </c:ext>
            </c:extLst>
          </c:dPt>
          <c:dPt>
            <c:idx val="2"/>
            <c:invertIfNegative val="0"/>
            <c:bubble3D val="0"/>
            <c:extLst>
              <c:ext xmlns:c16="http://schemas.microsoft.com/office/drawing/2014/chart" uri="{C3380CC4-5D6E-409C-BE32-E72D297353CC}">
                <c16:uniqueId val="{00000016-1664-4E76-B890-29F8828D01E0}"/>
              </c:ext>
            </c:extLst>
          </c:dPt>
          <c:dPt>
            <c:idx val="3"/>
            <c:invertIfNegative val="0"/>
            <c:bubble3D val="0"/>
            <c:extLst>
              <c:ext xmlns:c16="http://schemas.microsoft.com/office/drawing/2014/chart" uri="{C3380CC4-5D6E-409C-BE32-E72D297353CC}">
                <c16:uniqueId val="{00000018-1664-4E76-B890-29F8828D01E0}"/>
              </c:ext>
            </c:extLst>
          </c:dPt>
          <c:dPt>
            <c:idx val="4"/>
            <c:invertIfNegative val="0"/>
            <c:bubble3D val="0"/>
            <c:extLst>
              <c:ext xmlns:c16="http://schemas.microsoft.com/office/drawing/2014/chart" uri="{C3380CC4-5D6E-409C-BE32-E72D297353CC}">
                <c16:uniqueId val="{0000001A-1664-4E76-B890-29F8828D01E0}"/>
              </c:ext>
            </c:extLst>
          </c:dPt>
          <c:dPt>
            <c:idx val="5"/>
            <c:invertIfNegative val="0"/>
            <c:bubble3D val="0"/>
            <c:extLst>
              <c:ext xmlns:c16="http://schemas.microsoft.com/office/drawing/2014/chart" uri="{C3380CC4-5D6E-409C-BE32-E72D297353CC}">
                <c16:uniqueId val="{0000001B-1664-4E76-B890-29F8828D01E0}"/>
              </c:ext>
            </c:extLst>
          </c:dPt>
          <c:dPt>
            <c:idx val="6"/>
            <c:invertIfNegative val="0"/>
            <c:bubble3D val="0"/>
            <c:extLst>
              <c:ext xmlns:c16="http://schemas.microsoft.com/office/drawing/2014/chart" uri="{C3380CC4-5D6E-409C-BE32-E72D297353CC}">
                <c16:uniqueId val="{0000001C-1664-4E76-B890-29F8828D01E0}"/>
              </c:ext>
            </c:extLst>
          </c:dPt>
          <c:dPt>
            <c:idx val="7"/>
            <c:invertIfNegative val="0"/>
            <c:bubble3D val="0"/>
            <c:extLst>
              <c:ext xmlns:c16="http://schemas.microsoft.com/office/drawing/2014/chart" uri="{C3380CC4-5D6E-409C-BE32-E72D297353CC}">
                <c16:uniqueId val="{0000001D-1664-4E76-B890-29F8828D01E0}"/>
              </c:ext>
            </c:extLst>
          </c:dPt>
          <c:dPt>
            <c:idx val="8"/>
            <c:invertIfNegative val="0"/>
            <c:bubble3D val="0"/>
            <c:extLst>
              <c:ext xmlns:c16="http://schemas.microsoft.com/office/drawing/2014/chart" uri="{C3380CC4-5D6E-409C-BE32-E72D297353CC}">
                <c16:uniqueId val="{0000001E-1664-4E76-B890-29F8828D01E0}"/>
              </c:ext>
            </c:extLst>
          </c:dPt>
          <c:dPt>
            <c:idx val="9"/>
            <c:invertIfNegative val="0"/>
            <c:bubble3D val="0"/>
            <c:extLst>
              <c:ext xmlns:c16="http://schemas.microsoft.com/office/drawing/2014/chart" uri="{C3380CC4-5D6E-409C-BE32-E72D297353CC}">
                <c16:uniqueId val="{0000001F-1664-4E76-B890-29F8828D01E0}"/>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'Customer spending (Wan Yu)'!$B$26:$B$31</c:f>
              <c:strCache>
                <c:ptCount val="5"/>
                <c:pt idx="0">
                  <c:v>ERNSH</c:v>
                </c:pt>
                <c:pt idx="1">
                  <c:v>FOLKO</c:v>
                </c:pt>
                <c:pt idx="2">
                  <c:v>HILAA</c:v>
                </c:pt>
                <c:pt idx="3">
                  <c:v>QUICK</c:v>
                </c:pt>
                <c:pt idx="4">
                  <c:v>SAVEA</c:v>
                </c:pt>
              </c:strCache>
            </c:strRef>
          </c:cat>
          <c:val>
            <c:numRef>
              <c:f>'Customer spending (Wan Yu)'!$C$26:$C$31</c:f>
              <c:numCache>
                <c:formatCode>"$"#,##0.00</c:formatCode>
                <c:ptCount val="5"/>
                <c:pt idx="0">
                  <c:v>882.49999999999989</c:v>
                </c:pt>
                <c:pt idx="1">
                  <c:v>613.46</c:v>
                </c:pt>
                <c:pt idx="2">
                  <c:v>541.55999999999995</c:v>
                </c:pt>
                <c:pt idx="3">
                  <c:v>858.25</c:v>
                </c:pt>
                <c:pt idx="4">
                  <c:v>930.49000000000012</c:v>
                </c:pt>
              </c:numCache>
            </c:numRef>
          </c:val>
          <c:extLst>
            <c:ext xmlns:c16="http://schemas.microsoft.com/office/drawing/2014/chart" uri="{C3380CC4-5D6E-409C-BE32-E72D297353CC}">
              <c16:uniqueId val="{00000020-1664-4E76-B890-29F8828D01E0}"/>
            </c:ext>
          </c:extLst>
        </c:ser>
        <c:dLbls>
          <c:showLegendKey val="0"/>
          <c:showVal val="0"/>
          <c:showCatName val="0"/>
          <c:showSerName val="0"/>
          <c:showPercent val="0"/>
          <c:showBubbleSize val="0"/>
        </c:dLbls>
        <c:gapWidth val="100"/>
        <c:axId val="1010721856"/>
        <c:axId val="1010721376"/>
      </c:barChart>
      <c:valAx>
        <c:axId val="1010721376"/>
        <c:scaling>
          <c:orientation val="minMax"/>
        </c:scaling>
        <c:delete val="0"/>
        <c:axPos val="b"/>
        <c:majorGridlines>
          <c:spPr>
            <a:ln w="9525" cap="flat" cmpd="sng" algn="ctr">
              <a:solidFill>
                <a:schemeClr val="tx1">
                  <a:lumMod val="15000"/>
                  <a:lumOff val="85000"/>
                </a:schemeClr>
              </a:solidFill>
              <a:round/>
            </a:ln>
            <a:effectLst/>
          </c:spPr>
        </c:majorGridlines>
        <c:numFmt formatCode="&quot;$&quot;#,##0.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010721856"/>
        <c:crosses val="autoZero"/>
        <c:crossBetween val="between"/>
      </c:valAx>
      <c:catAx>
        <c:axId val="1010721856"/>
        <c:scaling>
          <c:orientation val="minMax"/>
        </c:scaling>
        <c:delete val="0"/>
        <c:axPos val="l"/>
        <c:numFmt formatCode="General" sourceLinked="1"/>
        <c:majorTickMark val="out"/>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010721376"/>
        <c:crosses val="autoZero"/>
        <c:auto val="1"/>
        <c:lblAlgn val="ctr"/>
        <c:lblOffset val="100"/>
        <c:noMultiLvlLbl val="0"/>
      </c:cat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chart>
  <c:spPr>
    <a:solidFill>
      <a:schemeClr val="accent6">
        <a:lumMod val="20000"/>
        <a:lumOff val="80000"/>
      </a:schemeClr>
    </a:solidFill>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pivotSource>
    <c:name>[Grocery Sales.xlsx]Employee salary!PivotTable6</c:name>
    <c:fmtId val="2"/>
  </c:pivotSource>
  <c:chart>
    <c:autoTitleDeleted val="1"/>
    <c:pivotFmts>
      <c:pivotFmt>
        <c:idx val="0"/>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6"/>
          </a:solidFill>
          <a:ln>
            <a:noFill/>
          </a:ln>
          <a:effectLst/>
        </c:spPr>
        <c:marker>
          <c:symbol val="none"/>
        </c:marker>
      </c:pivotFmt>
      <c:pivotFmt>
        <c:idx val="5"/>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6"/>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2694350915681984"/>
          <c:y val="3.7714282320424536E-2"/>
          <c:w val="0.83272035105145914"/>
          <c:h val="0.71260637006916805"/>
        </c:manualLayout>
      </c:layout>
      <c:barChart>
        <c:barDir val="col"/>
        <c:grouping val="clustered"/>
        <c:varyColors val="0"/>
        <c:ser>
          <c:idx val="0"/>
          <c:order val="0"/>
          <c:tx>
            <c:strRef>
              <c:f>'Employee salary'!$C$3</c:f>
              <c:strCache>
                <c:ptCount val="1"/>
                <c:pt idx="0">
                  <c:v>Total</c:v>
                </c:pt>
              </c:strCache>
            </c:strRef>
          </c:tx>
          <c:spPr>
            <a:solidFill>
              <a:schemeClr val="accent6"/>
            </a:solidFill>
            <a:ln>
              <a:noFill/>
            </a:ln>
            <a:effectLst/>
          </c:spPr>
          <c:invertIfNegative val="0"/>
          <c:cat>
            <c:strRef>
              <c:f>'Employee salary'!$B$4:$B$11</c:f>
              <c:strCache>
                <c:ptCount val="7"/>
                <c:pt idx="0">
                  <c:v>Accountant</c:v>
                </c:pt>
                <c:pt idx="1">
                  <c:v>Adminisatrator</c:v>
                </c:pt>
                <c:pt idx="2">
                  <c:v>Auditor</c:v>
                </c:pt>
                <c:pt idx="3">
                  <c:v>Cashier</c:v>
                </c:pt>
                <c:pt idx="4">
                  <c:v>Marketing Executive</c:v>
                </c:pt>
                <c:pt idx="5">
                  <c:v>Senior Consultant</c:v>
                </c:pt>
                <c:pt idx="6">
                  <c:v>Store Manager</c:v>
                </c:pt>
              </c:strCache>
            </c:strRef>
          </c:cat>
          <c:val>
            <c:numRef>
              <c:f>'Employee salary'!$C$4:$C$11</c:f>
              <c:numCache>
                <c:formatCode>_-"$"* #,##0.00_-;\-"$"* #,##0.00_-;_-"$"* "-"??_-;_-@_-</c:formatCode>
                <c:ptCount val="7"/>
                <c:pt idx="0">
                  <c:v>5300</c:v>
                </c:pt>
                <c:pt idx="1">
                  <c:v>2800</c:v>
                </c:pt>
                <c:pt idx="2">
                  <c:v>3000</c:v>
                </c:pt>
                <c:pt idx="3">
                  <c:v>4242.8571428571431</c:v>
                </c:pt>
                <c:pt idx="4">
                  <c:v>3733.3333333333335</c:v>
                </c:pt>
                <c:pt idx="5">
                  <c:v>5150</c:v>
                </c:pt>
                <c:pt idx="6">
                  <c:v>4560</c:v>
                </c:pt>
              </c:numCache>
            </c:numRef>
          </c:val>
          <c:extLst>
            <c:ext xmlns:c16="http://schemas.microsoft.com/office/drawing/2014/chart" uri="{C3380CC4-5D6E-409C-BE32-E72D297353CC}">
              <c16:uniqueId val="{00000000-A2DF-4262-B6B1-120BA800C468}"/>
            </c:ext>
          </c:extLst>
        </c:ser>
        <c:dLbls>
          <c:showLegendKey val="0"/>
          <c:showVal val="0"/>
          <c:showCatName val="0"/>
          <c:showSerName val="0"/>
          <c:showPercent val="0"/>
          <c:showBubbleSize val="0"/>
        </c:dLbls>
        <c:gapWidth val="219"/>
        <c:axId val="1479336455"/>
        <c:axId val="1479339015"/>
      </c:barChart>
      <c:catAx>
        <c:axId val="147933645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79339015"/>
        <c:crosses val="autoZero"/>
        <c:auto val="1"/>
        <c:lblAlgn val="ctr"/>
        <c:lblOffset val="100"/>
        <c:noMultiLvlLbl val="0"/>
      </c:catAx>
      <c:valAx>
        <c:axId val="1479339015"/>
        <c:scaling>
          <c:orientation val="minMax"/>
        </c:scaling>
        <c:delete val="0"/>
        <c:axPos val="l"/>
        <c:majorGridlines>
          <c:spPr>
            <a:ln w="9525" cap="flat" cmpd="sng" algn="ctr">
              <a:solidFill>
                <a:schemeClr val="tx1">
                  <a:lumMod val="15000"/>
                  <a:lumOff val="85000"/>
                </a:schemeClr>
              </a:solidFill>
              <a:round/>
            </a:ln>
            <a:effectLst/>
          </c:spPr>
        </c:majorGridlines>
        <c:numFmt formatCode="_-&quot;$&quot;* #,##0.00_-;\-&quot;$&quot;* #,##0.00_-;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79336455"/>
        <c:crosses val="autoZero"/>
        <c:crossBetween val="between"/>
      </c:valAx>
      <c:spPr>
        <a:solidFill>
          <a:schemeClr val="accent6">
            <a:lumMod val="20000"/>
            <a:lumOff val="80000"/>
          </a:schemeClr>
        </a:solidFill>
        <a:ln>
          <a:noFill/>
        </a:ln>
        <a:effectLst/>
      </c:spPr>
    </c:plotArea>
    <c:plotVisOnly val="1"/>
    <c:dispBlanksAs val="gap"/>
    <c:showDLblsOverMax val="0"/>
  </c:chart>
  <c:spPr>
    <a:solidFill>
      <a:schemeClr val="accent6">
        <a:lumMod val="20000"/>
        <a:lumOff val="80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pivotSource>
    <c:name>[Grocery Sales.xlsx]Sheet2!member near</c:name>
    <c:fmtId val="13"/>
  </c:pivotSource>
  <c:chart>
    <c:autoTitleDeleted val="1"/>
    <c:pivotFmts>
      <c:pivotFmt>
        <c:idx val="0"/>
        <c:spPr>
          <a:solidFill>
            <a:schemeClr val="accent6"/>
          </a:solidFill>
          <a:ln>
            <a:noFill/>
          </a:ln>
          <a:effectLst/>
          <a:sp3d/>
        </c:spPr>
        <c:marker>
          <c:symbol val="circle"/>
          <c:size val="5"/>
          <c:spPr>
            <a:solidFill>
              <a:schemeClr val="accent6"/>
            </a:solidFill>
            <a:ln w="9525">
              <a:solidFill>
                <a:schemeClr val="accent6"/>
              </a:solidFill>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6"/>
          </a:solidFill>
          <a:ln>
            <a:noFill/>
          </a:ln>
          <a:effectLst/>
          <a:sp3d/>
        </c:spPr>
        <c:dLbl>
          <c:idx val="0"/>
          <c:layout>
            <c:manualLayout>
              <c:x val="2.7802880641138806E-3"/>
              <c:y val="-0.10286797051449145"/>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6"/>
          </a:solidFill>
          <a:ln>
            <a:noFill/>
          </a:ln>
          <a:effectLst/>
          <a:sp3d/>
        </c:spPr>
        <c:dLbl>
          <c:idx val="0"/>
          <c:layout>
            <c:manualLayout>
              <c:x val="2.7802880641137786E-3"/>
              <c:y val="-7.300307584899395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accent6"/>
          </a:solidFill>
          <a:ln>
            <a:noFill/>
          </a:ln>
          <a:effectLst/>
          <a:sp3d/>
        </c:spPr>
        <c:dLbl>
          <c:idx val="0"/>
          <c:layout>
            <c:manualLayout>
              <c:x val="5.5605761282277611E-3"/>
              <c:y val="-0.1360511868094886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accent6"/>
          </a:solidFill>
          <a:ln>
            <a:noFill/>
          </a:ln>
          <a:effectLst/>
          <a:sp3d/>
        </c:spPr>
        <c:dLbl>
          <c:idx val="0"/>
          <c:layout>
            <c:manualLayout>
              <c:x val="5.5605761282276596E-3"/>
              <c:y val="-9.291300562599229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
        <c:spPr>
          <a:solidFill>
            <a:schemeClr val="accent6"/>
          </a:solidFill>
          <a:ln>
            <a:noFill/>
          </a:ln>
          <a:effectLst/>
          <a:sp3d/>
        </c:spPr>
        <c:dLbl>
          <c:idx val="0"/>
          <c:layout>
            <c:manualLayout>
              <c:x val="5.5605761282277611E-3"/>
              <c:y val="-0.15264279495698724"/>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accent6"/>
          </a:solidFill>
          <a:ln>
            <a:noFill/>
          </a:ln>
          <a:effectLst/>
          <a:sp3d/>
        </c:spPr>
        <c:dLbl>
          <c:idx val="0"/>
          <c:layout>
            <c:manualLayout>
              <c:x val="2.7802880641138806E-3"/>
              <c:y val="-5.3093146071995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accent6"/>
          </a:solidFill>
          <a:ln>
            <a:noFill/>
          </a:ln>
          <a:effectLst/>
          <a:sp3d/>
        </c:spPr>
        <c:dLbl>
          <c:idx val="0"/>
          <c:layout>
            <c:manualLayout>
              <c:x val="5.5605761282277611E-3"/>
              <c:y val="-8.9594683996492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6"/>
          </a:solidFill>
          <a:ln>
            <a:noFill/>
          </a:ln>
          <a:effectLst/>
          <a:sp3d/>
        </c:spPr>
        <c:dLbl>
          <c:idx val="0"/>
          <c:layout>
            <c:manualLayout>
              <c:x val="2.7802880641138806E-3"/>
              <c:y val="-0.1659160814749861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accent6"/>
          </a:solidFill>
          <a:ln>
            <a:noFill/>
          </a:ln>
          <a:effectLst/>
          <a:sp3d/>
        </c:spPr>
        <c:dLbl>
          <c:idx val="0"/>
          <c:layout>
            <c:manualLayout>
              <c:x val="8.3408641923416425E-3"/>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accent6"/>
          </a:solidFill>
          <a:ln>
            <a:noFill/>
          </a:ln>
          <a:effectLst/>
          <a:sp3d/>
        </c:spPr>
        <c:dLbl>
          <c:idx val="0"/>
          <c:layout>
            <c:manualLayout>
              <c:x val="0"/>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1"/>
        <c:spPr>
          <a:solidFill>
            <a:schemeClr val="accent6"/>
          </a:solidFill>
          <a:ln>
            <a:noFill/>
          </a:ln>
          <a:effectLst/>
          <a:sp3d/>
        </c:spPr>
        <c:dLbl>
          <c:idx val="0"/>
          <c:layout>
            <c:manualLayout>
              <c:x val="5.5605761282277099E-3"/>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2"/>
        <c:spPr>
          <a:solidFill>
            <a:schemeClr val="accent6"/>
          </a:solidFill>
          <a:ln>
            <a:noFill/>
          </a:ln>
          <a:effectLst/>
          <a:sp3d/>
        </c:spPr>
        <c:dLbl>
          <c:idx val="0"/>
          <c:layout>
            <c:manualLayout>
              <c:x val="-5.0971359016598897E-17"/>
              <c:y val="-0.26214740873047809"/>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3"/>
        <c:spPr>
          <a:solidFill>
            <a:schemeClr val="accent6"/>
          </a:solidFill>
          <a:ln>
            <a:noFill/>
          </a:ln>
          <a:effectLst/>
          <a:sp3d/>
        </c:spPr>
        <c:dLbl>
          <c:idx val="0"/>
          <c:layout>
            <c:manualLayout>
              <c:x val="2.7802880641138298E-3"/>
              <c:y val="-6.9684754219494174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4"/>
        <c:spPr>
          <a:solidFill>
            <a:schemeClr val="accent6"/>
          </a:solidFill>
          <a:ln>
            <a:noFill/>
          </a:ln>
          <a:effectLst/>
          <a:sp3d/>
        </c:spPr>
        <c:dLbl>
          <c:idx val="0"/>
          <c:layout>
            <c:manualLayout>
              <c:x val="0"/>
              <c:y val="-5.6411467701495285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5"/>
        <c:spPr>
          <a:solidFill>
            <a:schemeClr val="accent6"/>
          </a:solidFill>
          <a:ln>
            <a:noFill/>
          </a:ln>
          <a:effectLst/>
          <a:sp3d/>
        </c:spPr>
        <c:dLbl>
          <c:idx val="0"/>
          <c:layout>
            <c:manualLayout>
              <c:x val="5.5605761282277611E-3"/>
              <c:y val="-0.1393695084389884"/>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6"/>
        <c:spPr>
          <a:solidFill>
            <a:schemeClr val="accent6"/>
          </a:solidFill>
          <a:ln>
            <a:noFill/>
          </a:ln>
          <a:effectLst/>
          <a:sp3d/>
        </c:spPr>
        <c:dLbl>
          <c:idx val="0"/>
          <c:layout>
            <c:manualLayout>
              <c:x val="2.7802880641138806E-3"/>
              <c:y val="-0.1426878300684881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7"/>
        <c:spPr>
          <a:solidFill>
            <a:schemeClr val="accent6"/>
          </a:solidFill>
          <a:ln>
            <a:noFill/>
          </a:ln>
          <a:effectLst/>
          <a:sp3d/>
        </c:spPr>
        <c:dLbl>
          <c:idx val="0"/>
          <c:layout>
            <c:manualLayout>
              <c:x val="2.780288064113855E-3"/>
              <c:y val="-8.9594683996492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8"/>
        <c:spPr>
          <a:solidFill>
            <a:schemeClr val="accent6"/>
          </a:solidFill>
          <a:ln>
            <a:noFill/>
          </a:ln>
          <a:effectLst/>
          <a:sp3d/>
        </c:spPr>
        <c:dLbl>
          <c:idx val="0"/>
          <c:layout>
            <c:manualLayout>
              <c:x val="2.7802880641138806E-3"/>
              <c:y val="-5.3093146071995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accent6"/>
          </a:solidFill>
          <a:ln>
            <a:noFill/>
          </a:ln>
          <a:effectLst/>
          <a:sp3d/>
        </c:spPr>
        <c:dLbl>
          <c:idx val="0"/>
          <c:layout>
            <c:manualLayout>
              <c:x val="-1.2742839754149724E-17"/>
              <c:y val="-0.2289641924354808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chemeClr val="accent6"/>
          </a:solidFill>
          <a:ln>
            <a:noFill/>
          </a:ln>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1"/>
        <c:spPr>
          <a:solidFill>
            <a:schemeClr val="accent6"/>
          </a:solidFill>
          <a:ln>
            <a:noFill/>
          </a:ln>
          <a:effectLst/>
          <a:sp3d/>
        </c:spPr>
        <c:dLbl>
          <c:idx val="0"/>
          <c:layout>
            <c:manualLayout>
              <c:x val="-1.2742839754149724E-17"/>
              <c:y val="-0.2289641924354808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2"/>
        <c:spPr>
          <a:solidFill>
            <a:schemeClr val="accent6"/>
          </a:solidFill>
          <a:ln>
            <a:noFill/>
          </a:ln>
          <a:effectLst/>
          <a:sp3d/>
        </c:spPr>
        <c:dLbl>
          <c:idx val="0"/>
          <c:layout>
            <c:manualLayout>
              <c:x val="2.7802880641138806E-3"/>
              <c:y val="-5.3093146071995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3"/>
        <c:spPr>
          <a:solidFill>
            <a:schemeClr val="accent6"/>
          </a:solidFill>
          <a:ln>
            <a:noFill/>
          </a:ln>
          <a:effectLst/>
          <a:sp3d/>
        </c:spPr>
        <c:dLbl>
          <c:idx val="0"/>
          <c:layout>
            <c:manualLayout>
              <c:x val="2.780288064113855E-3"/>
              <c:y val="-8.9594683996492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4"/>
        <c:spPr>
          <a:solidFill>
            <a:schemeClr val="accent6"/>
          </a:solidFill>
          <a:ln>
            <a:noFill/>
          </a:ln>
          <a:effectLst/>
          <a:sp3d/>
        </c:spPr>
        <c:dLbl>
          <c:idx val="0"/>
          <c:layout>
            <c:manualLayout>
              <c:x val="2.7802880641138806E-3"/>
              <c:y val="-0.1426878300684881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5"/>
        <c:spPr>
          <a:solidFill>
            <a:schemeClr val="accent6"/>
          </a:solidFill>
          <a:ln>
            <a:noFill/>
          </a:ln>
          <a:effectLst/>
          <a:sp3d/>
        </c:spPr>
        <c:dLbl>
          <c:idx val="0"/>
          <c:layout>
            <c:manualLayout>
              <c:x val="5.5605761282277611E-3"/>
              <c:y val="-0.1393695084389884"/>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6"/>
        <c:spPr>
          <a:solidFill>
            <a:schemeClr val="accent6"/>
          </a:solidFill>
          <a:ln>
            <a:noFill/>
          </a:ln>
          <a:effectLst/>
          <a:sp3d/>
        </c:spPr>
        <c:dLbl>
          <c:idx val="0"/>
          <c:layout>
            <c:manualLayout>
              <c:x val="0"/>
              <c:y val="-5.6411467701495285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7"/>
        <c:spPr>
          <a:solidFill>
            <a:schemeClr val="accent6"/>
          </a:solidFill>
          <a:ln>
            <a:noFill/>
          </a:ln>
          <a:effectLst/>
          <a:sp3d/>
        </c:spPr>
        <c:dLbl>
          <c:idx val="0"/>
          <c:layout>
            <c:manualLayout>
              <c:x val="2.7802880641138298E-3"/>
              <c:y val="-6.9684754219494174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8"/>
        <c:spPr>
          <a:solidFill>
            <a:schemeClr val="accent6"/>
          </a:solidFill>
          <a:ln>
            <a:noFill/>
          </a:ln>
          <a:effectLst/>
          <a:sp3d/>
        </c:spPr>
        <c:dLbl>
          <c:idx val="0"/>
          <c:layout>
            <c:manualLayout>
              <c:x val="-5.0971359016598897E-17"/>
              <c:y val="-0.26214740873047809"/>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9"/>
        <c:spPr>
          <a:solidFill>
            <a:schemeClr val="accent6"/>
          </a:solidFill>
          <a:ln>
            <a:noFill/>
          </a:ln>
          <a:effectLst/>
          <a:sp3d/>
        </c:spPr>
        <c:dLbl>
          <c:idx val="0"/>
          <c:layout>
            <c:manualLayout>
              <c:x val="5.5605761282277099E-3"/>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0"/>
        <c:spPr>
          <a:solidFill>
            <a:schemeClr val="accent6"/>
          </a:solidFill>
          <a:ln>
            <a:noFill/>
          </a:ln>
          <a:effectLst/>
          <a:sp3d/>
        </c:spPr>
        <c:dLbl>
          <c:idx val="0"/>
          <c:layout>
            <c:manualLayout>
              <c:x val="0"/>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1"/>
        <c:spPr>
          <a:solidFill>
            <a:schemeClr val="accent6"/>
          </a:solidFill>
          <a:ln>
            <a:noFill/>
          </a:ln>
          <a:effectLst/>
          <a:sp3d/>
        </c:spPr>
        <c:dLbl>
          <c:idx val="0"/>
          <c:layout>
            <c:manualLayout>
              <c:x val="8.3408641923416425E-3"/>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chemeClr val="accent6"/>
          </a:solidFill>
          <a:ln>
            <a:noFill/>
          </a:ln>
          <a:effectLst/>
          <a:sp3d/>
        </c:spPr>
        <c:dLbl>
          <c:idx val="0"/>
          <c:layout>
            <c:manualLayout>
              <c:x val="2.7802880641138806E-3"/>
              <c:y val="-0.1659160814749861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chemeClr val="accent6"/>
          </a:solidFill>
          <a:ln>
            <a:noFill/>
          </a:ln>
          <a:effectLst/>
          <a:sp3d/>
        </c:spPr>
        <c:dLbl>
          <c:idx val="0"/>
          <c:layout>
            <c:manualLayout>
              <c:x val="5.5605761282277611E-3"/>
              <c:y val="-8.9594683996492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chemeClr val="accent6"/>
          </a:solidFill>
          <a:ln>
            <a:noFill/>
          </a:ln>
          <a:effectLst/>
          <a:sp3d/>
        </c:spPr>
        <c:dLbl>
          <c:idx val="0"/>
          <c:layout>
            <c:manualLayout>
              <c:x val="2.7802880641138806E-3"/>
              <c:y val="-5.3093146071995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chemeClr val="accent6"/>
          </a:solidFill>
          <a:ln>
            <a:noFill/>
          </a:ln>
          <a:effectLst/>
          <a:sp3d/>
        </c:spPr>
        <c:dLbl>
          <c:idx val="0"/>
          <c:layout>
            <c:manualLayout>
              <c:x val="5.5605761282276596E-3"/>
              <c:y val="-9.291300562599229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chemeClr val="accent6"/>
          </a:solidFill>
          <a:ln>
            <a:noFill/>
          </a:ln>
          <a:effectLst/>
          <a:sp3d/>
        </c:spPr>
        <c:dLbl>
          <c:idx val="0"/>
          <c:layout>
            <c:manualLayout>
              <c:x val="5.5605761282277611E-3"/>
              <c:y val="-0.15264279495698724"/>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chemeClr val="accent6"/>
          </a:solidFill>
          <a:ln>
            <a:noFill/>
          </a:ln>
          <a:effectLst/>
          <a:sp3d/>
        </c:spPr>
        <c:dLbl>
          <c:idx val="0"/>
          <c:layout>
            <c:manualLayout>
              <c:x val="5.5605761282277611E-3"/>
              <c:y val="-0.1360511868094886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chemeClr val="accent6"/>
          </a:solidFill>
          <a:ln>
            <a:noFill/>
          </a:ln>
          <a:effectLst/>
          <a:sp3d/>
        </c:spPr>
        <c:dLbl>
          <c:idx val="0"/>
          <c:layout>
            <c:manualLayout>
              <c:x val="2.7802880641137786E-3"/>
              <c:y val="-7.300307584899395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chemeClr val="accent6"/>
          </a:solidFill>
          <a:ln>
            <a:noFill/>
          </a:ln>
          <a:effectLst/>
          <a:sp3d/>
        </c:spPr>
        <c:dLbl>
          <c:idx val="0"/>
          <c:layout>
            <c:manualLayout>
              <c:x val="2.7802880641138806E-3"/>
              <c:y val="-0.10286797051449145"/>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chemeClr val="accent6"/>
          </a:solidFill>
          <a:ln>
            <a:noFill/>
          </a:ln>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chemeClr val="accent6"/>
          </a:solidFill>
          <a:ln>
            <a:noFill/>
          </a:ln>
          <a:effectLst/>
          <a:sp3d/>
        </c:spPr>
        <c:dLbl>
          <c:idx val="0"/>
          <c:layout>
            <c:manualLayout>
              <c:x val="-5.0971359016598897E-17"/>
              <c:y val="-0.26214740873047809"/>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chemeClr val="accent6"/>
          </a:solidFill>
          <a:ln>
            <a:noFill/>
          </a:ln>
          <a:effectLst/>
          <a:sp3d/>
        </c:spPr>
        <c:dLbl>
          <c:idx val="0"/>
          <c:layout>
            <c:manualLayout>
              <c:x val="5.5605761282277099E-3"/>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chemeClr val="accent6"/>
          </a:solidFill>
          <a:ln>
            <a:noFill/>
          </a:ln>
          <a:effectLst/>
          <a:sp3d/>
        </c:spPr>
        <c:dLbl>
          <c:idx val="0"/>
          <c:layout>
            <c:manualLayout>
              <c:x val="0"/>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chemeClr val="accent6"/>
          </a:solidFill>
          <a:ln>
            <a:noFill/>
          </a:ln>
          <a:effectLst/>
          <a:sp3d/>
        </c:spPr>
        <c:dLbl>
          <c:idx val="0"/>
          <c:layout>
            <c:manualLayout>
              <c:x val="8.3408641923416425E-3"/>
              <c:y val="-0.12609622192098946"/>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chemeClr val="accent6"/>
          </a:solidFill>
          <a:ln>
            <a:noFill/>
          </a:ln>
          <a:effectLst/>
          <a:sp3d/>
        </c:spPr>
      </c:pivotFmt>
      <c:pivotFmt>
        <c:idx val="46"/>
        <c:spPr>
          <a:solidFill>
            <a:schemeClr val="accent6"/>
          </a:solidFill>
          <a:ln>
            <a:noFill/>
          </a:ln>
          <a:effectLst/>
          <a:sp3d/>
        </c:spPr>
      </c:pivotFmt>
      <c:pivotFmt>
        <c:idx val="47"/>
        <c:spPr>
          <a:solidFill>
            <a:schemeClr val="accent6"/>
          </a:solidFill>
          <a:ln>
            <a:noFill/>
          </a:ln>
          <a:effectLst/>
          <a:sp3d/>
        </c:spPr>
      </c:pivotFmt>
      <c:pivotFmt>
        <c:idx val="48"/>
        <c:spPr>
          <a:solidFill>
            <a:schemeClr val="accent6"/>
          </a:solidFill>
          <a:ln>
            <a:noFill/>
          </a:ln>
          <a:effectLst/>
          <a:sp3d/>
        </c:spPr>
      </c:pivotFmt>
      <c:pivotFmt>
        <c:idx val="49"/>
        <c:spPr>
          <a:solidFill>
            <a:schemeClr val="accent6"/>
          </a:solidFill>
          <a:ln>
            <a:noFill/>
          </a:ln>
          <a:effectLst/>
          <a:sp3d/>
        </c:spPr>
      </c:pivotFmt>
      <c:pivotFmt>
        <c:idx val="50"/>
        <c:spPr>
          <a:solidFill>
            <a:schemeClr val="accent6"/>
          </a:solidFill>
          <a:ln>
            <a:noFill/>
          </a:ln>
          <a:effectLst/>
          <a:sp3d/>
        </c:spPr>
      </c:pivotFmt>
      <c:pivotFmt>
        <c:idx val="51"/>
        <c:spPr>
          <a:solidFill>
            <a:schemeClr val="accent6"/>
          </a:solidFill>
          <a:ln>
            <a:noFill/>
          </a:ln>
          <a:effectLst/>
          <a:sp3d/>
        </c:spPr>
      </c:pivotFmt>
      <c:pivotFmt>
        <c:idx val="52"/>
        <c:spPr>
          <a:solidFill>
            <a:schemeClr val="accent6"/>
          </a:solidFill>
          <a:ln>
            <a:noFill/>
          </a:ln>
          <a:effectLst/>
          <a:sp3d/>
        </c:spPr>
      </c:pivotFmt>
      <c:pivotFmt>
        <c:idx val="53"/>
        <c:spPr>
          <a:solidFill>
            <a:schemeClr val="accent6"/>
          </a:solidFill>
          <a:ln>
            <a:noFill/>
          </a:ln>
          <a:effectLst/>
          <a:sp3d/>
        </c:spPr>
      </c:pivotFmt>
      <c:pivotFmt>
        <c:idx val="54"/>
        <c:spPr>
          <a:solidFill>
            <a:schemeClr val="accent6"/>
          </a:solidFill>
          <a:ln>
            <a:noFill/>
          </a:ln>
          <a:effectLst/>
          <a:sp3d/>
        </c:spPr>
      </c:pivotFmt>
      <c:pivotFmt>
        <c:idx val="55"/>
        <c:spPr>
          <a:solidFill>
            <a:schemeClr val="accent6"/>
          </a:solidFill>
          <a:ln>
            <a:noFill/>
          </a:ln>
          <a:effectLst/>
          <a:sp3d/>
        </c:spPr>
      </c:pivotFmt>
      <c:pivotFmt>
        <c:idx val="56"/>
        <c:spPr>
          <a:solidFill>
            <a:schemeClr val="accent6"/>
          </a:solidFill>
          <a:ln>
            <a:noFill/>
          </a:ln>
          <a:effectLst/>
          <a:sp3d/>
        </c:spPr>
      </c:pivotFmt>
      <c:pivotFmt>
        <c:idx val="57"/>
        <c:spPr>
          <a:solidFill>
            <a:schemeClr val="accent6"/>
          </a:solidFill>
          <a:ln>
            <a:noFill/>
          </a:ln>
          <a:effectLst/>
          <a:sp3d/>
        </c:spPr>
      </c:pivotFmt>
      <c:pivotFmt>
        <c:idx val="58"/>
        <c:spPr>
          <a:solidFill>
            <a:schemeClr val="accent6"/>
          </a:solidFill>
          <a:ln>
            <a:noFill/>
          </a:ln>
          <a:effectLst/>
          <a:sp3d/>
        </c:spPr>
      </c:pivotFmt>
      <c:pivotFmt>
        <c:idx val="59"/>
        <c:spPr>
          <a:solidFill>
            <a:schemeClr val="accent6"/>
          </a:solidFill>
          <a:ln>
            <a:noFill/>
          </a:ln>
          <a:effectLst/>
          <a:sp3d/>
        </c:spPr>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Sheet2!$B$1</c:f>
              <c:strCache>
                <c:ptCount val="1"/>
                <c:pt idx="0">
                  <c:v>Total</c:v>
                </c:pt>
              </c:strCache>
            </c:strRef>
          </c:tx>
          <c:spPr>
            <a:solidFill>
              <a:schemeClr val="accent6"/>
            </a:solidFill>
            <a:ln>
              <a:noFill/>
            </a:ln>
            <a:effectLst/>
            <a:sp3d/>
          </c:spPr>
          <c:invertIfNegative val="0"/>
          <c:dPt>
            <c:idx val="0"/>
            <c:invertIfNegative val="0"/>
            <c:bubble3D val="0"/>
            <c:extLst>
              <c:ext xmlns:c16="http://schemas.microsoft.com/office/drawing/2014/chart" uri="{C3380CC4-5D6E-409C-BE32-E72D297353CC}">
                <c16:uniqueId val="{00000000-64A1-416F-8B8D-8425947BC450}"/>
              </c:ext>
            </c:extLst>
          </c:dPt>
          <c:dPt>
            <c:idx val="1"/>
            <c:invertIfNegative val="0"/>
            <c:bubble3D val="0"/>
            <c:extLst>
              <c:ext xmlns:c16="http://schemas.microsoft.com/office/drawing/2014/chart" uri="{C3380CC4-5D6E-409C-BE32-E72D297353CC}">
                <c16:uniqueId val="{00000001-64A1-416F-8B8D-8425947BC450}"/>
              </c:ext>
            </c:extLst>
          </c:dPt>
          <c:dPt>
            <c:idx val="2"/>
            <c:invertIfNegative val="0"/>
            <c:bubble3D val="0"/>
            <c:extLst>
              <c:ext xmlns:c16="http://schemas.microsoft.com/office/drawing/2014/chart" uri="{C3380CC4-5D6E-409C-BE32-E72D297353CC}">
                <c16:uniqueId val="{00000002-64A1-416F-8B8D-8425947BC450}"/>
              </c:ext>
            </c:extLst>
          </c:dPt>
          <c:dPt>
            <c:idx val="3"/>
            <c:invertIfNegative val="0"/>
            <c:bubble3D val="0"/>
            <c:extLst>
              <c:ext xmlns:c16="http://schemas.microsoft.com/office/drawing/2014/chart" uri="{C3380CC4-5D6E-409C-BE32-E72D297353CC}">
                <c16:uniqueId val="{00000003-64A1-416F-8B8D-8425947BC450}"/>
              </c:ext>
            </c:extLst>
          </c:dPt>
          <c:dPt>
            <c:idx val="4"/>
            <c:invertIfNegative val="0"/>
            <c:bubble3D val="0"/>
            <c:extLst>
              <c:ext xmlns:c16="http://schemas.microsoft.com/office/drawing/2014/chart" uri="{C3380CC4-5D6E-409C-BE32-E72D297353CC}">
                <c16:uniqueId val="{00000004-64A1-416F-8B8D-8425947BC450}"/>
              </c:ext>
            </c:extLst>
          </c:dPt>
          <c:dPt>
            <c:idx val="5"/>
            <c:invertIfNegative val="0"/>
            <c:bubble3D val="0"/>
            <c:extLst>
              <c:ext xmlns:c16="http://schemas.microsoft.com/office/drawing/2014/chart" uri="{C3380CC4-5D6E-409C-BE32-E72D297353CC}">
                <c16:uniqueId val="{00000005-64A1-416F-8B8D-8425947BC450}"/>
              </c:ext>
            </c:extLst>
          </c:dPt>
          <c:dPt>
            <c:idx val="6"/>
            <c:invertIfNegative val="0"/>
            <c:bubble3D val="0"/>
            <c:extLst>
              <c:ext xmlns:c16="http://schemas.microsoft.com/office/drawing/2014/chart" uri="{C3380CC4-5D6E-409C-BE32-E72D297353CC}">
                <c16:uniqueId val="{00000006-64A1-416F-8B8D-8425947BC450}"/>
              </c:ext>
            </c:extLst>
          </c:dPt>
          <c:dPt>
            <c:idx val="7"/>
            <c:invertIfNegative val="0"/>
            <c:bubble3D val="0"/>
            <c:extLst>
              <c:ext xmlns:c16="http://schemas.microsoft.com/office/drawing/2014/chart" uri="{C3380CC4-5D6E-409C-BE32-E72D297353CC}">
                <c16:uniqueId val="{00000007-64A1-416F-8B8D-8425947BC450}"/>
              </c:ext>
            </c:extLst>
          </c:dPt>
          <c:dPt>
            <c:idx val="8"/>
            <c:invertIfNegative val="0"/>
            <c:bubble3D val="0"/>
            <c:extLst>
              <c:ext xmlns:c16="http://schemas.microsoft.com/office/drawing/2014/chart" uri="{C3380CC4-5D6E-409C-BE32-E72D297353CC}">
                <c16:uniqueId val="{00000008-64A1-416F-8B8D-8425947BC450}"/>
              </c:ext>
            </c:extLst>
          </c:dPt>
          <c:dPt>
            <c:idx val="9"/>
            <c:invertIfNegative val="0"/>
            <c:bubble3D val="0"/>
            <c:extLst>
              <c:ext xmlns:c16="http://schemas.microsoft.com/office/drawing/2014/chart" uri="{C3380CC4-5D6E-409C-BE32-E72D297353CC}">
                <c16:uniqueId val="{00000009-64A1-416F-8B8D-8425947BC450}"/>
              </c:ext>
            </c:extLst>
          </c:dPt>
          <c:dPt>
            <c:idx val="10"/>
            <c:invertIfNegative val="0"/>
            <c:bubble3D val="0"/>
            <c:extLst>
              <c:ext xmlns:c16="http://schemas.microsoft.com/office/drawing/2014/chart" uri="{C3380CC4-5D6E-409C-BE32-E72D297353CC}">
                <c16:uniqueId val="{0000000A-64A1-416F-8B8D-8425947BC450}"/>
              </c:ext>
            </c:extLst>
          </c:dPt>
          <c:dPt>
            <c:idx val="11"/>
            <c:invertIfNegative val="0"/>
            <c:bubble3D val="0"/>
            <c:extLst>
              <c:ext xmlns:c16="http://schemas.microsoft.com/office/drawing/2014/chart" uri="{C3380CC4-5D6E-409C-BE32-E72D297353CC}">
                <c16:uniqueId val="{0000000B-64A1-416F-8B8D-8425947BC450}"/>
              </c:ext>
            </c:extLst>
          </c:dPt>
          <c:dPt>
            <c:idx val="12"/>
            <c:invertIfNegative val="0"/>
            <c:bubble3D val="0"/>
            <c:extLst>
              <c:ext xmlns:c16="http://schemas.microsoft.com/office/drawing/2014/chart" uri="{C3380CC4-5D6E-409C-BE32-E72D297353CC}">
                <c16:uniqueId val="{0000000C-64A1-416F-8B8D-8425947BC450}"/>
              </c:ext>
            </c:extLst>
          </c:dPt>
          <c:dPt>
            <c:idx val="13"/>
            <c:invertIfNegative val="0"/>
            <c:bubble3D val="0"/>
            <c:extLst>
              <c:ext xmlns:c16="http://schemas.microsoft.com/office/drawing/2014/chart" uri="{C3380CC4-5D6E-409C-BE32-E72D297353CC}">
                <c16:uniqueId val="{0000000D-64A1-416F-8B8D-8425947BC450}"/>
              </c:ext>
            </c:extLst>
          </c:dPt>
          <c:dPt>
            <c:idx val="14"/>
            <c:invertIfNegative val="0"/>
            <c:bubble3D val="0"/>
            <c:extLst>
              <c:ext xmlns:c16="http://schemas.microsoft.com/office/drawing/2014/chart" uri="{C3380CC4-5D6E-409C-BE32-E72D297353CC}">
                <c16:uniqueId val="{0000000E-64A1-416F-8B8D-8425947BC450}"/>
              </c:ext>
            </c:extLst>
          </c:dPt>
          <c:dPt>
            <c:idx val="15"/>
            <c:invertIfNegative val="0"/>
            <c:bubble3D val="0"/>
            <c:extLst>
              <c:ext xmlns:c16="http://schemas.microsoft.com/office/drawing/2014/chart" uri="{C3380CC4-5D6E-409C-BE32-E72D297353CC}">
                <c16:uniqueId val="{0000000F-64A1-416F-8B8D-8425947BC450}"/>
              </c:ext>
            </c:extLst>
          </c:dPt>
          <c:dPt>
            <c:idx val="16"/>
            <c:invertIfNegative val="0"/>
            <c:bubble3D val="0"/>
            <c:extLst>
              <c:ext xmlns:c16="http://schemas.microsoft.com/office/drawing/2014/chart" uri="{C3380CC4-5D6E-409C-BE32-E72D297353CC}">
                <c16:uniqueId val="{00000010-64A1-416F-8B8D-8425947BC450}"/>
              </c:ext>
            </c:extLst>
          </c:dPt>
          <c:dPt>
            <c:idx val="17"/>
            <c:invertIfNegative val="0"/>
            <c:bubble3D val="0"/>
            <c:extLst>
              <c:ext xmlns:c16="http://schemas.microsoft.com/office/drawing/2014/chart" uri="{C3380CC4-5D6E-409C-BE32-E72D297353CC}">
                <c16:uniqueId val="{00000011-64A1-416F-8B8D-8425947BC450}"/>
              </c:ext>
            </c:extLst>
          </c:dPt>
          <c:dPt>
            <c:idx val="18"/>
            <c:invertIfNegative val="0"/>
            <c:bubble3D val="0"/>
            <c:extLst>
              <c:ext xmlns:c16="http://schemas.microsoft.com/office/drawing/2014/chart" uri="{C3380CC4-5D6E-409C-BE32-E72D297353CC}">
                <c16:uniqueId val="{00000012-64A1-416F-8B8D-8425947BC450}"/>
              </c:ext>
            </c:extLst>
          </c:dPt>
          <c:dLbls>
            <c:dLbl>
              <c:idx val="0"/>
              <c:layout>
                <c:manualLayout>
                  <c:x val="-5.0971359016598897E-17"/>
                  <c:y val="-0.262147408730478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4A1-416F-8B8D-8425947BC450}"/>
                </c:ext>
              </c:extLst>
            </c:dLbl>
            <c:dLbl>
              <c:idx val="1"/>
              <c:layout>
                <c:manualLayout>
                  <c:x val="5.5605761282277099E-3"/>
                  <c:y val="-0.1260962219209894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4A1-416F-8B8D-8425947BC450}"/>
                </c:ext>
              </c:extLst>
            </c:dLbl>
            <c:dLbl>
              <c:idx val="2"/>
              <c:layout>
                <c:manualLayout>
                  <c:x val="0"/>
                  <c:y val="-0.1260962219209894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4A1-416F-8B8D-8425947BC450}"/>
                </c:ext>
              </c:extLst>
            </c:dLbl>
            <c:dLbl>
              <c:idx val="3"/>
              <c:layout>
                <c:manualLayout>
                  <c:x val="8.3408641923416425E-3"/>
                  <c:y val="-0.1260962219209894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4A1-416F-8B8D-8425947BC45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Sheet2!$A$2:$A$26</c:f>
              <c:multiLvlStrCache>
                <c:ptCount val="19"/>
                <c:lvl>
                  <c:pt idx="0">
                    <c:v>Loyal Member</c:v>
                  </c:pt>
                  <c:pt idx="1">
                    <c:v>New Member</c:v>
                  </c:pt>
                  <c:pt idx="2">
                    <c:v>Regular Member</c:v>
                  </c:pt>
                  <c:pt idx="3">
                    <c:v>VIP Member</c:v>
                  </c:pt>
                  <c:pt idx="4">
                    <c:v>Loyal Member</c:v>
                  </c:pt>
                  <c:pt idx="5">
                    <c:v>New Member</c:v>
                  </c:pt>
                  <c:pt idx="6">
                    <c:v>Regular Member</c:v>
                  </c:pt>
                  <c:pt idx="7">
                    <c:v>Loyal Member</c:v>
                  </c:pt>
                  <c:pt idx="8">
                    <c:v>New Member</c:v>
                  </c:pt>
                  <c:pt idx="9">
                    <c:v>Regular Member</c:v>
                  </c:pt>
                  <c:pt idx="10">
                    <c:v>VIP Member</c:v>
                  </c:pt>
                  <c:pt idx="11">
                    <c:v>Loyal Member</c:v>
                  </c:pt>
                  <c:pt idx="12">
                    <c:v>New Member</c:v>
                  </c:pt>
                  <c:pt idx="13">
                    <c:v>Regular Member</c:v>
                  </c:pt>
                  <c:pt idx="14">
                    <c:v>VIP Member</c:v>
                  </c:pt>
                  <c:pt idx="15">
                    <c:v>Loyal Member</c:v>
                  </c:pt>
                  <c:pt idx="16">
                    <c:v>New Member</c:v>
                  </c:pt>
                  <c:pt idx="17">
                    <c:v>Regular Member</c:v>
                  </c:pt>
                  <c:pt idx="18">
                    <c:v>VIP Member</c:v>
                  </c:pt>
                </c:lvl>
                <c:lvl>
                  <c:pt idx="0">
                    <c:v>Ang Mo Kio</c:v>
                  </c:pt>
                  <c:pt idx="4">
                    <c:v>Changi</c:v>
                  </c:pt>
                  <c:pt idx="7">
                    <c:v>Orchard</c:v>
                  </c:pt>
                  <c:pt idx="11">
                    <c:v>Seng Kang</c:v>
                  </c:pt>
                  <c:pt idx="15">
                    <c:v>Tampines</c:v>
                  </c:pt>
                </c:lvl>
              </c:multiLvlStrCache>
            </c:multiLvlStrRef>
          </c:cat>
          <c:val>
            <c:numRef>
              <c:f>Sheet2!$B$2:$B$26</c:f>
              <c:numCache>
                <c:formatCode>General</c:formatCode>
                <c:ptCount val="19"/>
                <c:pt idx="0">
                  <c:v>11</c:v>
                </c:pt>
                <c:pt idx="1">
                  <c:v>1</c:v>
                </c:pt>
                <c:pt idx="2">
                  <c:v>3</c:v>
                </c:pt>
                <c:pt idx="3">
                  <c:v>6</c:v>
                </c:pt>
                <c:pt idx="4">
                  <c:v>6</c:v>
                </c:pt>
                <c:pt idx="5">
                  <c:v>1</c:v>
                </c:pt>
                <c:pt idx="6">
                  <c:v>2</c:v>
                </c:pt>
                <c:pt idx="7">
                  <c:v>13</c:v>
                </c:pt>
                <c:pt idx="8">
                  <c:v>5</c:v>
                </c:pt>
                <c:pt idx="9">
                  <c:v>5</c:v>
                </c:pt>
                <c:pt idx="10">
                  <c:v>5</c:v>
                </c:pt>
                <c:pt idx="11">
                  <c:v>7</c:v>
                </c:pt>
                <c:pt idx="12">
                  <c:v>3</c:v>
                </c:pt>
                <c:pt idx="13">
                  <c:v>1</c:v>
                </c:pt>
                <c:pt idx="14">
                  <c:v>3</c:v>
                </c:pt>
                <c:pt idx="15">
                  <c:v>6</c:v>
                </c:pt>
                <c:pt idx="16">
                  <c:v>5</c:v>
                </c:pt>
                <c:pt idx="17">
                  <c:v>2</c:v>
                </c:pt>
                <c:pt idx="18">
                  <c:v>4</c:v>
                </c:pt>
              </c:numCache>
            </c:numRef>
          </c:val>
          <c:extLst>
            <c:ext xmlns:c16="http://schemas.microsoft.com/office/drawing/2014/chart" uri="{C3380CC4-5D6E-409C-BE32-E72D297353CC}">
              <c16:uniqueId val="{00000013-64A1-416F-8B8D-8425947BC450}"/>
            </c:ext>
          </c:extLst>
        </c:ser>
        <c:dLbls>
          <c:showLegendKey val="0"/>
          <c:showVal val="1"/>
          <c:showCatName val="0"/>
          <c:showSerName val="0"/>
          <c:showPercent val="0"/>
          <c:showBubbleSize val="0"/>
        </c:dLbls>
        <c:gapWidth val="150"/>
        <c:shape val="box"/>
        <c:axId val="1998394272"/>
        <c:axId val="1998394752"/>
        <c:axId val="0"/>
      </c:bar3DChart>
      <c:catAx>
        <c:axId val="199839427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98394752"/>
        <c:crosses val="autoZero"/>
        <c:auto val="1"/>
        <c:lblAlgn val="ctr"/>
        <c:lblOffset val="100"/>
        <c:noMultiLvlLbl val="0"/>
      </c:catAx>
      <c:valAx>
        <c:axId val="19983947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98394272"/>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6">
        <a:lumMod val="20000"/>
        <a:lumOff val="80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pivotSource>
    <c:name>[Grocery Sales.xlsx]Sheet2!outlet near</c:name>
    <c:fmtId val="8"/>
  </c:pivotSource>
  <c:chart>
    <c:autoTitleDeleted val="1"/>
    <c:pivotFmts>
      <c:pivotFmt>
        <c:idx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circle"/>
          <c:size val="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w="9525">
              <a:solidFill>
                <a:schemeClr val="accent6"/>
              </a:solidFill>
              <a:round/>
            </a:ln>
            <a:effectLst>
              <a:outerShdw blurRad="57150" dist="19050" dir="5400000" algn="ctr" rotWithShape="0">
                <a:srgbClr val="000000">
                  <a:alpha val="63000"/>
                </a:srgbClr>
              </a:outerShdw>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Sheet2!$E$1</c:f>
              <c:strCache>
                <c:ptCount val="1"/>
                <c:pt idx="0">
                  <c:v>Total</c:v>
                </c:pt>
              </c:strCache>
            </c:strRef>
          </c:tx>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Sheet2!$D$2:$D$12</c:f>
              <c:multiLvlStrCache>
                <c:ptCount val="5"/>
                <c:lvl>
                  <c:pt idx="0">
                    <c:v>Sheng Xiong Worldwide Grocery</c:v>
                  </c:pt>
                  <c:pt idx="1">
                    <c:v>Sheng Xiong In Changi Grocery</c:v>
                  </c:pt>
                  <c:pt idx="2">
                    <c:v>Orchard Sheng Xiong Ltd</c:v>
                  </c:pt>
                  <c:pt idx="3">
                    <c:v>Sheng Xiong Grocery Ptd Ltd</c:v>
                  </c:pt>
                  <c:pt idx="4">
                    <c:v>My Sheng Xiong Retail Grocery</c:v>
                  </c:pt>
                </c:lvl>
                <c:lvl>
                  <c:pt idx="0">
                    <c:v>Ang Mo Kio</c:v>
                  </c:pt>
                  <c:pt idx="1">
                    <c:v>Changi</c:v>
                  </c:pt>
                  <c:pt idx="2">
                    <c:v>Orchard</c:v>
                  </c:pt>
                  <c:pt idx="3">
                    <c:v>Seng Kang</c:v>
                  </c:pt>
                  <c:pt idx="4">
                    <c:v>Tampines</c:v>
                  </c:pt>
                </c:lvl>
              </c:multiLvlStrCache>
            </c:multiLvlStrRef>
          </c:cat>
          <c:val>
            <c:numRef>
              <c:f>Sheet2!$E$2:$E$12</c:f>
              <c:numCache>
                <c:formatCode>General</c:formatCode>
                <c:ptCount val="5"/>
                <c:pt idx="0">
                  <c:v>21</c:v>
                </c:pt>
                <c:pt idx="1">
                  <c:v>9</c:v>
                </c:pt>
                <c:pt idx="2">
                  <c:v>28</c:v>
                </c:pt>
                <c:pt idx="3">
                  <c:v>14</c:v>
                </c:pt>
                <c:pt idx="4">
                  <c:v>17</c:v>
                </c:pt>
              </c:numCache>
            </c:numRef>
          </c:val>
          <c:extLst>
            <c:ext xmlns:c16="http://schemas.microsoft.com/office/drawing/2014/chart" uri="{C3380CC4-5D6E-409C-BE32-E72D297353CC}">
              <c16:uniqueId val="{00000000-7FD1-4B80-9907-C10B135767F2}"/>
            </c:ext>
          </c:extLst>
        </c:ser>
        <c:dLbls>
          <c:dLblPos val="outEnd"/>
          <c:showLegendKey val="0"/>
          <c:showVal val="1"/>
          <c:showCatName val="0"/>
          <c:showSerName val="0"/>
          <c:showPercent val="0"/>
          <c:showBubbleSize val="0"/>
        </c:dLbls>
        <c:gapWidth val="100"/>
        <c:overlap val="-24"/>
        <c:axId val="2003570848"/>
        <c:axId val="2003571328"/>
      </c:barChart>
      <c:catAx>
        <c:axId val="2003570848"/>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03571328"/>
        <c:crosses val="autoZero"/>
        <c:auto val="1"/>
        <c:lblAlgn val="ctr"/>
        <c:lblOffset val="100"/>
        <c:noMultiLvlLbl val="0"/>
      </c:catAx>
      <c:valAx>
        <c:axId val="20035713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0357084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6">
        <a:lumMod val="20000"/>
        <a:lumOff val="80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Sales.xlsx]Sheet2!outlet near</c:name>
    <c:fmtId val="0"/>
  </c:pivotSource>
  <c:chart>
    <c:autoTitleDeleted val="1"/>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Sheet2!$E$1</c:f>
              <c:strCache>
                <c:ptCount val="1"/>
                <c:pt idx="0">
                  <c:v>Total</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Sheet2!$D$2:$D$12</c:f>
              <c:multiLvlStrCache>
                <c:ptCount val="5"/>
                <c:lvl>
                  <c:pt idx="0">
                    <c:v>Sheng Xiong Worldwide Grocery</c:v>
                  </c:pt>
                  <c:pt idx="1">
                    <c:v>Sheng Xiong In Changi Grocery</c:v>
                  </c:pt>
                  <c:pt idx="2">
                    <c:v>Orchard Sheng Xiong Ltd</c:v>
                  </c:pt>
                  <c:pt idx="3">
                    <c:v>Sheng Xiong Grocery Ptd Ltd</c:v>
                  </c:pt>
                  <c:pt idx="4">
                    <c:v>My Sheng Xiong Retail Grocery</c:v>
                  </c:pt>
                </c:lvl>
                <c:lvl>
                  <c:pt idx="0">
                    <c:v>Ang Mo Kio</c:v>
                  </c:pt>
                  <c:pt idx="1">
                    <c:v>Changi</c:v>
                  </c:pt>
                  <c:pt idx="2">
                    <c:v>Orchard</c:v>
                  </c:pt>
                  <c:pt idx="3">
                    <c:v>Seng Kang</c:v>
                  </c:pt>
                  <c:pt idx="4">
                    <c:v>Tampines</c:v>
                  </c:pt>
                </c:lvl>
              </c:multiLvlStrCache>
            </c:multiLvlStrRef>
          </c:cat>
          <c:val>
            <c:numRef>
              <c:f>Sheet2!$E$2:$E$12</c:f>
              <c:numCache>
                <c:formatCode>General</c:formatCode>
                <c:ptCount val="5"/>
                <c:pt idx="0">
                  <c:v>21</c:v>
                </c:pt>
                <c:pt idx="1">
                  <c:v>9</c:v>
                </c:pt>
                <c:pt idx="2">
                  <c:v>28</c:v>
                </c:pt>
                <c:pt idx="3">
                  <c:v>14</c:v>
                </c:pt>
                <c:pt idx="4">
                  <c:v>17</c:v>
                </c:pt>
              </c:numCache>
            </c:numRef>
          </c:val>
          <c:extLst>
            <c:ext xmlns:c16="http://schemas.microsoft.com/office/drawing/2014/chart" uri="{C3380CC4-5D6E-409C-BE32-E72D297353CC}">
              <c16:uniqueId val="{00000000-B391-4061-A300-5E4485119064}"/>
            </c:ext>
          </c:extLst>
        </c:ser>
        <c:dLbls>
          <c:dLblPos val="outEnd"/>
          <c:showLegendKey val="0"/>
          <c:showVal val="1"/>
          <c:showCatName val="0"/>
          <c:showSerName val="0"/>
          <c:showPercent val="0"/>
          <c:showBubbleSize val="0"/>
        </c:dLbls>
        <c:gapWidth val="100"/>
        <c:overlap val="-24"/>
        <c:axId val="2003570848"/>
        <c:axId val="2003571328"/>
      </c:barChart>
      <c:catAx>
        <c:axId val="2003570848"/>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03571328"/>
        <c:crosses val="autoZero"/>
        <c:auto val="1"/>
        <c:lblAlgn val="ctr"/>
        <c:lblOffset val="100"/>
        <c:noMultiLvlLbl val="0"/>
      </c:catAx>
      <c:valAx>
        <c:axId val="20035713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0357084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Sales.xlsx]Sheet2!member near</c:name>
    <c:fmtId val="0"/>
  </c:pivotSource>
  <c:chart>
    <c:autoTitleDeleted val="1"/>
    <c:pivotFmts>
      <c:pivotFmt>
        <c:idx val="0"/>
        <c:spPr>
          <a:solidFill>
            <a:schemeClr val="accent1"/>
          </a:solidFill>
          <a:ln>
            <a:noFill/>
          </a:ln>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a:sp3d/>
        </c:spPr>
      </c:pivotFmt>
      <c:pivotFmt>
        <c:idx val="2"/>
        <c:spPr>
          <a:solidFill>
            <a:schemeClr val="accent1"/>
          </a:solidFill>
          <a:ln>
            <a:noFill/>
          </a:ln>
          <a:effectLst/>
          <a:sp3d/>
        </c:spPr>
      </c:pivotFmt>
      <c:pivotFmt>
        <c:idx val="3"/>
        <c:spPr>
          <a:solidFill>
            <a:schemeClr val="accent1"/>
          </a:solidFill>
          <a:ln>
            <a:noFill/>
          </a:ln>
          <a:effectLst/>
          <a:sp3d/>
        </c:spPr>
      </c:pivotFmt>
      <c:pivotFmt>
        <c:idx val="4"/>
        <c:spPr>
          <a:solidFill>
            <a:schemeClr val="accent1"/>
          </a:solidFill>
          <a:ln>
            <a:noFill/>
          </a:ln>
          <a:effectLst/>
          <a:sp3d/>
        </c:spPr>
      </c:pivotFmt>
      <c:pivotFmt>
        <c:idx val="5"/>
        <c:spPr>
          <a:solidFill>
            <a:schemeClr val="accent1"/>
          </a:solidFill>
          <a:ln>
            <a:noFill/>
          </a:ln>
          <a:effectLst/>
          <a:sp3d/>
        </c:spPr>
      </c:pivotFmt>
      <c:pivotFmt>
        <c:idx val="6"/>
        <c:spPr>
          <a:solidFill>
            <a:schemeClr val="accent1"/>
          </a:solidFill>
          <a:ln>
            <a:noFill/>
          </a:ln>
          <a:effectLst/>
          <a:sp3d/>
        </c:spPr>
      </c:pivotFmt>
      <c:pivotFmt>
        <c:idx val="7"/>
        <c:spPr>
          <a:solidFill>
            <a:schemeClr val="accent1"/>
          </a:solidFill>
          <a:ln>
            <a:noFill/>
          </a:ln>
          <a:effectLst/>
          <a:sp3d/>
        </c:spPr>
      </c:pivotFmt>
      <c:pivotFmt>
        <c:idx val="8"/>
        <c:spPr>
          <a:solidFill>
            <a:schemeClr val="accent1"/>
          </a:solidFill>
          <a:ln>
            <a:noFill/>
          </a:ln>
          <a:effectLst/>
          <a:sp3d/>
        </c:spPr>
      </c:pivotFmt>
      <c:pivotFmt>
        <c:idx val="9"/>
        <c:spPr>
          <a:solidFill>
            <a:schemeClr val="accent1"/>
          </a:solidFill>
          <a:ln>
            <a:noFill/>
          </a:ln>
          <a:effectLst/>
          <a:sp3d/>
        </c:spPr>
      </c:pivotFmt>
      <c:pivotFmt>
        <c:idx val="10"/>
        <c:spPr>
          <a:solidFill>
            <a:schemeClr val="accent1"/>
          </a:solidFill>
          <a:ln>
            <a:noFill/>
          </a:ln>
          <a:effectLst/>
          <a:sp3d/>
        </c:spPr>
      </c:pivotFmt>
      <c:pivotFmt>
        <c:idx val="11"/>
        <c:spPr>
          <a:solidFill>
            <a:schemeClr val="accent1"/>
          </a:solidFill>
          <a:ln>
            <a:noFill/>
          </a:ln>
          <a:effectLst/>
          <a:sp3d/>
        </c:spPr>
      </c:pivotFmt>
      <c:pivotFmt>
        <c:idx val="12"/>
        <c:spPr>
          <a:solidFill>
            <a:schemeClr val="accent1"/>
          </a:solidFill>
          <a:ln>
            <a:noFill/>
          </a:ln>
          <a:effectLst/>
          <a:sp3d/>
        </c:spPr>
      </c:pivotFmt>
      <c:pivotFmt>
        <c:idx val="13"/>
        <c:spPr>
          <a:solidFill>
            <a:schemeClr val="accent1"/>
          </a:solidFill>
          <a:ln>
            <a:noFill/>
          </a:ln>
          <a:effectLst/>
          <a:sp3d/>
        </c:spPr>
      </c:pivotFmt>
      <c:pivotFmt>
        <c:idx val="14"/>
        <c:spPr>
          <a:solidFill>
            <a:schemeClr val="accent1"/>
          </a:solidFill>
          <a:ln>
            <a:noFill/>
          </a:ln>
          <a:effectLst/>
          <a:sp3d/>
        </c:spPr>
      </c:pivotFmt>
      <c:pivotFmt>
        <c:idx val="15"/>
        <c:spPr>
          <a:solidFill>
            <a:schemeClr val="accent1"/>
          </a:solidFill>
          <a:ln>
            <a:noFill/>
          </a:ln>
          <a:effectLst/>
          <a:sp3d/>
        </c:spPr>
      </c:pivotFmt>
      <c:pivotFmt>
        <c:idx val="16"/>
        <c:spPr>
          <a:solidFill>
            <a:schemeClr val="accent1"/>
          </a:solidFill>
          <a:ln>
            <a:noFill/>
          </a:ln>
          <a:effectLst/>
          <a:sp3d/>
        </c:spPr>
        <c:dLbl>
          <c:idx val="0"/>
          <c:layout>
            <c:manualLayout>
              <c:x val="2.7802880641138806E-3"/>
              <c:y val="-0.1426878300684881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a:sp3d/>
        </c:spPr>
        <c:dLbl>
          <c:idx val="0"/>
          <c:layout>
            <c:manualLayout>
              <c:x val="2.780288064113855E-3"/>
              <c:y val="-8.9594683996492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a:sp3d/>
        </c:spPr>
        <c:dLbl>
          <c:idx val="0"/>
          <c:layout>
            <c:manualLayout>
              <c:x val="2.7802880641138806E-3"/>
              <c:y val="-5.3093146071995563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a:sp3d/>
        </c:spPr>
        <c:dLbl>
          <c:idx val="0"/>
          <c:layout>
            <c:manualLayout>
              <c:x val="-1.2742839754149724E-17"/>
              <c:y val="-0.2289641924354808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Sheet2!$B$1</c:f>
              <c:strCache>
                <c:ptCount val="1"/>
                <c:pt idx="0">
                  <c:v>Total</c:v>
                </c:pt>
              </c:strCache>
            </c:strRef>
          </c:tx>
          <c:spPr>
            <a:solidFill>
              <a:schemeClr val="accent1"/>
            </a:solidFill>
            <a:ln>
              <a:noFill/>
            </a:ln>
            <a:effectLst/>
            <a:sp3d/>
          </c:spPr>
          <c:invertIfNegative val="0"/>
          <c:dPt>
            <c:idx val="0"/>
            <c:invertIfNegative val="0"/>
            <c:bubble3D val="0"/>
            <c:extLst>
              <c:ext xmlns:c16="http://schemas.microsoft.com/office/drawing/2014/chart" uri="{C3380CC4-5D6E-409C-BE32-E72D297353CC}">
                <c16:uniqueId val="{00000016-5EDD-4798-B8B3-39958DA7292A}"/>
              </c:ext>
            </c:extLst>
          </c:dPt>
          <c:dPt>
            <c:idx val="1"/>
            <c:invertIfNegative val="0"/>
            <c:bubble3D val="0"/>
            <c:extLst>
              <c:ext xmlns:c16="http://schemas.microsoft.com/office/drawing/2014/chart" uri="{C3380CC4-5D6E-409C-BE32-E72D297353CC}">
                <c16:uniqueId val="{00000015-5EDD-4798-B8B3-39958DA7292A}"/>
              </c:ext>
            </c:extLst>
          </c:dPt>
          <c:dPt>
            <c:idx val="2"/>
            <c:invertIfNegative val="0"/>
            <c:bubble3D val="0"/>
            <c:extLst>
              <c:ext xmlns:c16="http://schemas.microsoft.com/office/drawing/2014/chart" uri="{C3380CC4-5D6E-409C-BE32-E72D297353CC}">
                <c16:uniqueId val="{00000014-5EDD-4798-B8B3-39958DA7292A}"/>
              </c:ext>
            </c:extLst>
          </c:dPt>
          <c:dPt>
            <c:idx val="3"/>
            <c:invertIfNegative val="0"/>
            <c:bubble3D val="0"/>
            <c:extLst>
              <c:ext xmlns:c16="http://schemas.microsoft.com/office/drawing/2014/chart" uri="{C3380CC4-5D6E-409C-BE32-E72D297353CC}">
                <c16:uniqueId val="{00000013-5EDD-4798-B8B3-39958DA7292A}"/>
              </c:ext>
            </c:extLst>
          </c:dPt>
          <c:dPt>
            <c:idx val="4"/>
            <c:invertIfNegative val="0"/>
            <c:bubble3D val="0"/>
            <c:extLst>
              <c:ext xmlns:c16="http://schemas.microsoft.com/office/drawing/2014/chart" uri="{C3380CC4-5D6E-409C-BE32-E72D297353CC}">
                <c16:uniqueId val="{00000012-5EDD-4798-B8B3-39958DA7292A}"/>
              </c:ext>
            </c:extLst>
          </c:dPt>
          <c:dPt>
            <c:idx val="5"/>
            <c:invertIfNegative val="0"/>
            <c:bubble3D val="0"/>
            <c:extLst>
              <c:ext xmlns:c16="http://schemas.microsoft.com/office/drawing/2014/chart" uri="{C3380CC4-5D6E-409C-BE32-E72D297353CC}">
                <c16:uniqueId val="{00000011-5EDD-4798-B8B3-39958DA7292A}"/>
              </c:ext>
            </c:extLst>
          </c:dPt>
          <c:dPt>
            <c:idx val="6"/>
            <c:invertIfNegative val="0"/>
            <c:bubble3D val="0"/>
            <c:extLst>
              <c:ext xmlns:c16="http://schemas.microsoft.com/office/drawing/2014/chart" uri="{C3380CC4-5D6E-409C-BE32-E72D297353CC}">
                <c16:uniqueId val="{00000010-5EDD-4798-B8B3-39958DA7292A}"/>
              </c:ext>
            </c:extLst>
          </c:dPt>
          <c:dPt>
            <c:idx val="7"/>
            <c:invertIfNegative val="0"/>
            <c:bubble3D val="0"/>
            <c:extLst>
              <c:ext xmlns:c16="http://schemas.microsoft.com/office/drawing/2014/chart" uri="{C3380CC4-5D6E-409C-BE32-E72D297353CC}">
                <c16:uniqueId val="{0000000F-5EDD-4798-B8B3-39958DA7292A}"/>
              </c:ext>
            </c:extLst>
          </c:dPt>
          <c:dPt>
            <c:idx val="8"/>
            <c:invertIfNegative val="0"/>
            <c:bubble3D val="0"/>
            <c:extLst>
              <c:ext xmlns:c16="http://schemas.microsoft.com/office/drawing/2014/chart" uri="{C3380CC4-5D6E-409C-BE32-E72D297353CC}">
                <c16:uniqueId val="{0000000E-5EDD-4798-B8B3-39958DA7292A}"/>
              </c:ext>
            </c:extLst>
          </c:dPt>
          <c:dPt>
            <c:idx val="9"/>
            <c:invertIfNegative val="0"/>
            <c:bubble3D val="0"/>
            <c:extLst>
              <c:ext xmlns:c16="http://schemas.microsoft.com/office/drawing/2014/chart" uri="{C3380CC4-5D6E-409C-BE32-E72D297353CC}">
                <c16:uniqueId val="{0000000D-5EDD-4798-B8B3-39958DA7292A}"/>
              </c:ext>
            </c:extLst>
          </c:dPt>
          <c:dPt>
            <c:idx val="10"/>
            <c:invertIfNegative val="0"/>
            <c:bubble3D val="0"/>
            <c:extLst>
              <c:ext xmlns:c16="http://schemas.microsoft.com/office/drawing/2014/chart" uri="{C3380CC4-5D6E-409C-BE32-E72D297353CC}">
                <c16:uniqueId val="{0000000C-5EDD-4798-B8B3-39958DA7292A}"/>
              </c:ext>
            </c:extLst>
          </c:dPt>
          <c:dPt>
            <c:idx val="11"/>
            <c:invertIfNegative val="0"/>
            <c:bubble3D val="0"/>
            <c:extLst>
              <c:ext xmlns:c16="http://schemas.microsoft.com/office/drawing/2014/chart" uri="{C3380CC4-5D6E-409C-BE32-E72D297353CC}">
                <c16:uniqueId val="{0000000B-5EDD-4798-B8B3-39958DA7292A}"/>
              </c:ext>
            </c:extLst>
          </c:dPt>
          <c:dPt>
            <c:idx val="12"/>
            <c:invertIfNegative val="0"/>
            <c:bubble3D val="0"/>
            <c:extLst>
              <c:ext xmlns:c16="http://schemas.microsoft.com/office/drawing/2014/chart" uri="{C3380CC4-5D6E-409C-BE32-E72D297353CC}">
                <c16:uniqueId val="{0000000A-5EDD-4798-B8B3-39958DA7292A}"/>
              </c:ext>
            </c:extLst>
          </c:dPt>
          <c:dPt>
            <c:idx val="13"/>
            <c:invertIfNegative val="0"/>
            <c:bubble3D val="0"/>
            <c:extLst>
              <c:ext xmlns:c16="http://schemas.microsoft.com/office/drawing/2014/chart" uri="{C3380CC4-5D6E-409C-BE32-E72D297353CC}">
                <c16:uniqueId val="{00000009-5EDD-4798-B8B3-39958DA7292A}"/>
              </c:ext>
            </c:extLst>
          </c:dPt>
          <c:dPt>
            <c:idx val="14"/>
            <c:invertIfNegative val="0"/>
            <c:bubble3D val="0"/>
            <c:extLst>
              <c:ext xmlns:c16="http://schemas.microsoft.com/office/drawing/2014/chart" uri="{C3380CC4-5D6E-409C-BE32-E72D297353CC}">
                <c16:uniqueId val="{00000007-5EDD-4798-B8B3-39958DA7292A}"/>
              </c:ext>
            </c:extLst>
          </c:dPt>
          <c:dPt>
            <c:idx val="15"/>
            <c:invertIfNegative val="0"/>
            <c:bubble3D val="0"/>
            <c:extLst>
              <c:ext xmlns:c16="http://schemas.microsoft.com/office/drawing/2014/chart" uri="{C3380CC4-5D6E-409C-BE32-E72D297353CC}">
                <c16:uniqueId val="{00000008-5EDD-4798-B8B3-39958DA7292A}"/>
              </c:ext>
            </c:extLst>
          </c:dPt>
          <c:dPt>
            <c:idx val="16"/>
            <c:invertIfNegative val="0"/>
            <c:bubble3D val="0"/>
            <c:extLst>
              <c:ext xmlns:c16="http://schemas.microsoft.com/office/drawing/2014/chart" uri="{C3380CC4-5D6E-409C-BE32-E72D297353CC}">
                <c16:uniqueId val="{00000006-5EDD-4798-B8B3-39958DA7292A}"/>
              </c:ext>
            </c:extLst>
          </c:dPt>
          <c:dPt>
            <c:idx val="17"/>
            <c:invertIfNegative val="0"/>
            <c:bubble3D val="0"/>
            <c:extLst>
              <c:ext xmlns:c16="http://schemas.microsoft.com/office/drawing/2014/chart" uri="{C3380CC4-5D6E-409C-BE32-E72D297353CC}">
                <c16:uniqueId val="{00000005-5EDD-4798-B8B3-39958DA7292A}"/>
              </c:ext>
            </c:extLst>
          </c:dPt>
          <c:dPt>
            <c:idx val="18"/>
            <c:invertIfNegative val="0"/>
            <c:bubble3D val="0"/>
            <c:extLst>
              <c:ext xmlns:c16="http://schemas.microsoft.com/office/drawing/2014/chart" uri="{C3380CC4-5D6E-409C-BE32-E72D297353CC}">
                <c16:uniqueId val="{00000004-5EDD-4798-B8B3-39958DA7292A}"/>
              </c:ext>
            </c:extLst>
          </c:dPt>
          <c:dLbls>
            <c:dLbl>
              <c:idx val="0"/>
              <c:layout>
                <c:manualLayout>
                  <c:x val="-1.2742839754149724E-17"/>
                  <c:y val="-0.2289641924354808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5EDD-4798-B8B3-39958DA7292A}"/>
                </c:ext>
              </c:extLst>
            </c:dLbl>
            <c:dLbl>
              <c:idx val="1"/>
              <c:layout>
                <c:manualLayout>
                  <c:x val="2.7802880641138806E-3"/>
                  <c:y val="-5.3093146071995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5EDD-4798-B8B3-39958DA7292A}"/>
                </c:ext>
              </c:extLst>
            </c:dLbl>
            <c:dLbl>
              <c:idx val="2"/>
              <c:layout>
                <c:manualLayout>
                  <c:x val="2.780288064113855E-3"/>
                  <c:y val="-8.9594683996492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5EDD-4798-B8B3-39958DA7292A}"/>
                </c:ext>
              </c:extLst>
            </c:dLbl>
            <c:dLbl>
              <c:idx val="3"/>
              <c:layout>
                <c:manualLayout>
                  <c:x val="2.7802880641138806E-3"/>
                  <c:y val="-0.1426878300684881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5EDD-4798-B8B3-39958DA7292A}"/>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Sheet2!$A$2:$A$26</c:f>
              <c:multiLvlStrCache>
                <c:ptCount val="19"/>
                <c:lvl>
                  <c:pt idx="0">
                    <c:v>Loyal Member</c:v>
                  </c:pt>
                  <c:pt idx="1">
                    <c:v>New Member</c:v>
                  </c:pt>
                  <c:pt idx="2">
                    <c:v>Regular Member</c:v>
                  </c:pt>
                  <c:pt idx="3">
                    <c:v>VIP Member</c:v>
                  </c:pt>
                  <c:pt idx="4">
                    <c:v>Loyal Member</c:v>
                  </c:pt>
                  <c:pt idx="5">
                    <c:v>New Member</c:v>
                  </c:pt>
                  <c:pt idx="6">
                    <c:v>Regular Member</c:v>
                  </c:pt>
                  <c:pt idx="7">
                    <c:v>Loyal Member</c:v>
                  </c:pt>
                  <c:pt idx="8">
                    <c:v>New Member</c:v>
                  </c:pt>
                  <c:pt idx="9">
                    <c:v>Regular Member</c:v>
                  </c:pt>
                  <c:pt idx="10">
                    <c:v>VIP Member</c:v>
                  </c:pt>
                  <c:pt idx="11">
                    <c:v>Loyal Member</c:v>
                  </c:pt>
                  <c:pt idx="12">
                    <c:v>New Member</c:v>
                  </c:pt>
                  <c:pt idx="13">
                    <c:v>Regular Member</c:v>
                  </c:pt>
                  <c:pt idx="14">
                    <c:v>VIP Member</c:v>
                  </c:pt>
                  <c:pt idx="15">
                    <c:v>Loyal Member</c:v>
                  </c:pt>
                  <c:pt idx="16">
                    <c:v>New Member</c:v>
                  </c:pt>
                  <c:pt idx="17">
                    <c:v>Regular Member</c:v>
                  </c:pt>
                  <c:pt idx="18">
                    <c:v>VIP Member</c:v>
                  </c:pt>
                </c:lvl>
                <c:lvl>
                  <c:pt idx="0">
                    <c:v>Ang Mo Kio</c:v>
                  </c:pt>
                  <c:pt idx="4">
                    <c:v>Changi</c:v>
                  </c:pt>
                  <c:pt idx="7">
                    <c:v>Orchard</c:v>
                  </c:pt>
                  <c:pt idx="11">
                    <c:v>Seng Kang</c:v>
                  </c:pt>
                  <c:pt idx="15">
                    <c:v>Tampines</c:v>
                  </c:pt>
                </c:lvl>
              </c:multiLvlStrCache>
            </c:multiLvlStrRef>
          </c:cat>
          <c:val>
            <c:numRef>
              <c:f>Sheet2!$B$2:$B$26</c:f>
              <c:numCache>
                <c:formatCode>General</c:formatCode>
                <c:ptCount val="19"/>
                <c:pt idx="0">
                  <c:v>11</c:v>
                </c:pt>
                <c:pt idx="1">
                  <c:v>1</c:v>
                </c:pt>
                <c:pt idx="2">
                  <c:v>3</c:v>
                </c:pt>
                <c:pt idx="3">
                  <c:v>6</c:v>
                </c:pt>
                <c:pt idx="4">
                  <c:v>6</c:v>
                </c:pt>
                <c:pt idx="5">
                  <c:v>1</c:v>
                </c:pt>
                <c:pt idx="6">
                  <c:v>2</c:v>
                </c:pt>
                <c:pt idx="7">
                  <c:v>13</c:v>
                </c:pt>
                <c:pt idx="8">
                  <c:v>5</c:v>
                </c:pt>
                <c:pt idx="9">
                  <c:v>5</c:v>
                </c:pt>
                <c:pt idx="10">
                  <c:v>5</c:v>
                </c:pt>
                <c:pt idx="11">
                  <c:v>7</c:v>
                </c:pt>
                <c:pt idx="12">
                  <c:v>3</c:v>
                </c:pt>
                <c:pt idx="13">
                  <c:v>1</c:v>
                </c:pt>
                <c:pt idx="14">
                  <c:v>3</c:v>
                </c:pt>
                <c:pt idx="15">
                  <c:v>6</c:v>
                </c:pt>
                <c:pt idx="16">
                  <c:v>5</c:v>
                </c:pt>
                <c:pt idx="17">
                  <c:v>2</c:v>
                </c:pt>
                <c:pt idx="18">
                  <c:v>4</c:v>
                </c:pt>
              </c:numCache>
            </c:numRef>
          </c:val>
          <c:extLst>
            <c:ext xmlns:c16="http://schemas.microsoft.com/office/drawing/2014/chart" uri="{C3380CC4-5D6E-409C-BE32-E72D297353CC}">
              <c16:uniqueId val="{00000000-5EDD-4798-B8B3-39958DA7292A}"/>
            </c:ext>
          </c:extLst>
        </c:ser>
        <c:dLbls>
          <c:showLegendKey val="0"/>
          <c:showVal val="1"/>
          <c:showCatName val="0"/>
          <c:showSerName val="0"/>
          <c:showPercent val="0"/>
          <c:showBubbleSize val="0"/>
        </c:dLbls>
        <c:gapWidth val="150"/>
        <c:shape val="box"/>
        <c:axId val="1998394272"/>
        <c:axId val="1998394752"/>
        <c:axId val="0"/>
      </c:bar3DChart>
      <c:catAx>
        <c:axId val="199839427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98394752"/>
        <c:crosses val="autoZero"/>
        <c:auto val="1"/>
        <c:lblAlgn val="ctr"/>
        <c:lblOffset val="100"/>
        <c:noMultiLvlLbl val="0"/>
      </c:catAx>
      <c:valAx>
        <c:axId val="19983947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98394272"/>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Sales.xlsx]Sheet2!prod cat</c:name>
    <c:fmtId val="0"/>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radarChart>
        <c:radarStyle val="filled"/>
        <c:varyColors val="0"/>
        <c:ser>
          <c:idx val="0"/>
          <c:order val="0"/>
          <c:tx>
            <c:strRef>
              <c:f>Sheet2!$M$3</c:f>
              <c:strCache>
                <c:ptCount val="1"/>
                <c:pt idx="0">
                  <c:v>Total</c:v>
                </c:pt>
              </c:strCache>
            </c:strRef>
          </c:tx>
          <c:spPr>
            <a:solidFill>
              <a:schemeClr val="accent1"/>
            </a:solidFill>
            <a:ln>
              <a:noFill/>
            </a:ln>
            <a:effectLst/>
          </c:spPr>
          <c:cat>
            <c:strRef>
              <c:f>Sheet2!$L$4:$L$12</c:f>
              <c:strCache>
                <c:ptCount val="8"/>
                <c:pt idx="0">
                  <c:v>Condiments</c:v>
                </c:pt>
                <c:pt idx="1">
                  <c:v>Dairy Products</c:v>
                </c:pt>
                <c:pt idx="2">
                  <c:v>Desserts</c:v>
                </c:pt>
                <c:pt idx="3">
                  <c:v>Drinks</c:v>
                </c:pt>
                <c:pt idx="4">
                  <c:v>Grains/ Cereals</c:v>
                </c:pt>
                <c:pt idx="5">
                  <c:v>Meat/ Poultry</c:v>
                </c:pt>
                <c:pt idx="6">
                  <c:v>Produce</c:v>
                </c:pt>
                <c:pt idx="7">
                  <c:v>Seafood</c:v>
                </c:pt>
              </c:strCache>
            </c:strRef>
          </c:cat>
          <c:val>
            <c:numRef>
              <c:f>Sheet2!$M$4:$M$12</c:f>
              <c:numCache>
                <c:formatCode>General</c:formatCode>
                <c:ptCount val="8"/>
                <c:pt idx="0">
                  <c:v>138.51</c:v>
                </c:pt>
                <c:pt idx="1">
                  <c:v>125.96</c:v>
                </c:pt>
                <c:pt idx="2">
                  <c:v>178.78000000000003</c:v>
                </c:pt>
                <c:pt idx="3">
                  <c:v>254.6</c:v>
                </c:pt>
                <c:pt idx="4">
                  <c:v>60.180000000000007</c:v>
                </c:pt>
                <c:pt idx="5">
                  <c:v>154.60999999999999</c:v>
                </c:pt>
                <c:pt idx="6">
                  <c:v>68.960000000000008</c:v>
                </c:pt>
                <c:pt idx="7">
                  <c:v>99.16</c:v>
                </c:pt>
              </c:numCache>
            </c:numRef>
          </c:val>
          <c:extLst>
            <c:ext xmlns:c16="http://schemas.microsoft.com/office/drawing/2014/chart" uri="{C3380CC4-5D6E-409C-BE32-E72D297353CC}">
              <c16:uniqueId val="{00000000-87C7-4337-95C6-DBEE5B4BF8C6}"/>
            </c:ext>
          </c:extLst>
        </c:ser>
        <c:dLbls>
          <c:showLegendKey val="0"/>
          <c:showVal val="0"/>
          <c:showCatName val="0"/>
          <c:showSerName val="0"/>
          <c:showPercent val="0"/>
          <c:showBubbleSize val="0"/>
        </c:dLbls>
        <c:axId val="1314758783"/>
        <c:axId val="1314765503"/>
      </c:radarChart>
      <c:catAx>
        <c:axId val="13147587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314765503"/>
        <c:crosses val="autoZero"/>
        <c:auto val="1"/>
        <c:lblAlgn val="ctr"/>
        <c:lblOffset val="100"/>
        <c:noMultiLvlLbl val="0"/>
      </c:catAx>
      <c:valAx>
        <c:axId val="1314765503"/>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314758783"/>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Sales.xlsx]Sheet2!supp cat</c:name>
    <c:fmtId val="0"/>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19050">
            <a:solidFill>
              <a:schemeClr val="lt1"/>
            </a:solidFill>
          </a:ln>
          <a:effectLst/>
        </c:spPr>
      </c:pivotFmt>
      <c:pivotFmt>
        <c:idx val="2"/>
        <c:spPr>
          <a:solidFill>
            <a:schemeClr val="accent1"/>
          </a:solidFill>
          <a:ln w="19050">
            <a:solidFill>
              <a:schemeClr val="lt1"/>
            </a:solidFill>
          </a:ln>
          <a:effectLst/>
        </c:spPr>
      </c:pivotFmt>
      <c:pivotFmt>
        <c:idx val="3"/>
        <c:spPr>
          <a:solidFill>
            <a:schemeClr val="accent1"/>
          </a:solidFill>
          <a:ln w="19050">
            <a:solidFill>
              <a:schemeClr val="lt1"/>
            </a:solidFill>
          </a:ln>
          <a:effectLst/>
        </c:spPr>
      </c:pivotFmt>
      <c:pivotFmt>
        <c:idx val="4"/>
        <c:spPr>
          <a:solidFill>
            <a:schemeClr val="accent1"/>
          </a:solidFill>
          <a:ln w="19050">
            <a:solidFill>
              <a:schemeClr val="lt1"/>
            </a:solidFill>
          </a:ln>
          <a:effectLst/>
        </c:spPr>
      </c:pivotFmt>
      <c:pivotFmt>
        <c:idx val="5"/>
        <c:spPr>
          <a:solidFill>
            <a:schemeClr val="accent1"/>
          </a:solidFill>
          <a:ln w="19050">
            <a:solidFill>
              <a:schemeClr val="lt1"/>
            </a:solidFill>
          </a:ln>
          <a:effectLst/>
        </c:spPr>
      </c:pivotFmt>
      <c:pivotFmt>
        <c:idx val="6"/>
        <c:spPr>
          <a:solidFill>
            <a:schemeClr val="accent1"/>
          </a:solidFill>
          <a:ln w="19050">
            <a:solidFill>
              <a:schemeClr val="lt1"/>
            </a:solidFill>
          </a:ln>
          <a:effectLst/>
        </c:spPr>
      </c:pivotFmt>
      <c:pivotFmt>
        <c:idx val="7"/>
        <c:spPr>
          <a:solidFill>
            <a:schemeClr val="accent1"/>
          </a:solidFill>
          <a:ln w="19050">
            <a:solidFill>
              <a:schemeClr val="lt1"/>
            </a:solidFill>
          </a:ln>
          <a:effectLst/>
        </c:spPr>
      </c:pivotFmt>
      <c:pivotFmt>
        <c:idx val="8"/>
        <c:spPr>
          <a:solidFill>
            <a:schemeClr val="accent1"/>
          </a:solidFill>
          <a:ln w="19050">
            <a:solidFill>
              <a:schemeClr val="lt1"/>
            </a:solidFill>
          </a:ln>
          <a:effectLst/>
        </c:spPr>
      </c:pivotFmt>
      <c:pivotFmt>
        <c:idx val="9"/>
        <c:spPr>
          <a:solidFill>
            <a:schemeClr val="accent1"/>
          </a:solidFill>
          <a:ln w="19050">
            <a:solidFill>
              <a:schemeClr val="lt1"/>
            </a:solidFill>
          </a:ln>
          <a:effectLst/>
        </c:spPr>
      </c:pivotFmt>
      <c:pivotFmt>
        <c:idx val="10"/>
        <c:spPr>
          <a:solidFill>
            <a:schemeClr val="accent1"/>
          </a:solidFill>
          <a:ln w="19050">
            <a:solidFill>
              <a:schemeClr val="lt1"/>
            </a:solidFill>
          </a:ln>
          <a:effectLst/>
        </c:spPr>
      </c:pivotFmt>
      <c:pivotFmt>
        <c:idx val="11"/>
        <c:spPr>
          <a:solidFill>
            <a:schemeClr val="accent1"/>
          </a:solidFill>
          <a:ln w="19050">
            <a:solidFill>
              <a:schemeClr val="lt1"/>
            </a:solidFill>
          </a:ln>
          <a:effectLst/>
        </c:spPr>
      </c:pivotFmt>
      <c:pivotFmt>
        <c:idx val="12"/>
        <c:spPr>
          <a:solidFill>
            <a:schemeClr val="accent1"/>
          </a:solidFill>
          <a:ln w="19050">
            <a:solidFill>
              <a:schemeClr val="lt1"/>
            </a:solidFill>
          </a:ln>
          <a:effectLst/>
        </c:spPr>
      </c:pivotFmt>
      <c:pivotFmt>
        <c:idx val="13"/>
        <c:spPr>
          <a:solidFill>
            <a:schemeClr val="accent1"/>
          </a:solidFill>
          <a:ln w="19050">
            <a:solidFill>
              <a:schemeClr val="lt1"/>
            </a:solidFill>
          </a:ln>
          <a:effectLst/>
        </c:spPr>
      </c:pivotFmt>
      <c:pivotFmt>
        <c:idx val="14"/>
        <c:spPr>
          <a:solidFill>
            <a:schemeClr val="accent1"/>
          </a:solidFill>
          <a:ln w="19050">
            <a:solidFill>
              <a:schemeClr val="lt1"/>
            </a:solidFill>
          </a:ln>
          <a:effectLst/>
        </c:spPr>
      </c:pivotFmt>
      <c:pivotFmt>
        <c:idx val="15"/>
        <c:spPr>
          <a:solidFill>
            <a:schemeClr val="accent1"/>
          </a:solidFill>
          <a:ln w="19050">
            <a:solidFill>
              <a:schemeClr val="lt1"/>
            </a:solidFill>
          </a:ln>
          <a:effectLst/>
        </c:spPr>
      </c:pivotFmt>
      <c:pivotFmt>
        <c:idx val="16"/>
        <c:spPr>
          <a:solidFill>
            <a:schemeClr val="accent1"/>
          </a:solidFill>
          <a:ln w="19050">
            <a:solidFill>
              <a:schemeClr val="lt1"/>
            </a:solidFill>
          </a:ln>
          <a:effectLst/>
        </c:spPr>
      </c:pivotFmt>
    </c:pivotFmts>
    <c:plotArea>
      <c:layout/>
      <c:doughnutChart>
        <c:varyColors val="1"/>
        <c:ser>
          <c:idx val="0"/>
          <c:order val="0"/>
          <c:tx>
            <c:strRef>
              <c:f>Sheet2!$R$2</c:f>
              <c:strCache>
                <c:ptCount val="1"/>
                <c:pt idx="0">
                  <c:v>Total</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49F-489A-ACAD-4D19E819D263}"/>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49F-489A-ACAD-4D19E819D263}"/>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349F-489A-ACAD-4D19E819D263}"/>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349F-489A-ACAD-4D19E819D263}"/>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349F-489A-ACAD-4D19E819D263}"/>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B-349F-489A-ACAD-4D19E819D263}"/>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D-349F-489A-ACAD-4D19E819D263}"/>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F-349F-489A-ACAD-4D19E819D263}"/>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11-349F-489A-ACAD-4D19E819D263}"/>
              </c:ext>
            </c:extLst>
          </c:dPt>
          <c:dPt>
            <c:idx val="9"/>
            <c:bubble3D val="0"/>
            <c:spPr>
              <a:solidFill>
                <a:schemeClr val="accent4">
                  <a:lumMod val="60000"/>
                </a:schemeClr>
              </a:solidFill>
              <a:ln w="19050">
                <a:solidFill>
                  <a:schemeClr val="lt1"/>
                </a:solidFill>
              </a:ln>
              <a:effectLst/>
            </c:spPr>
            <c:extLst>
              <c:ext xmlns:c16="http://schemas.microsoft.com/office/drawing/2014/chart" uri="{C3380CC4-5D6E-409C-BE32-E72D297353CC}">
                <c16:uniqueId val="{00000013-349F-489A-ACAD-4D19E819D263}"/>
              </c:ext>
            </c:extLst>
          </c:dPt>
          <c:dPt>
            <c:idx val="10"/>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15-349F-489A-ACAD-4D19E819D263}"/>
              </c:ext>
            </c:extLst>
          </c:dPt>
          <c:dPt>
            <c:idx val="11"/>
            <c:bubble3D val="0"/>
            <c:spPr>
              <a:solidFill>
                <a:schemeClr val="accent6">
                  <a:lumMod val="60000"/>
                </a:schemeClr>
              </a:solidFill>
              <a:ln w="19050">
                <a:solidFill>
                  <a:schemeClr val="lt1"/>
                </a:solidFill>
              </a:ln>
              <a:effectLst/>
            </c:spPr>
            <c:extLst>
              <c:ext xmlns:c16="http://schemas.microsoft.com/office/drawing/2014/chart" uri="{C3380CC4-5D6E-409C-BE32-E72D297353CC}">
                <c16:uniqueId val="{00000017-349F-489A-ACAD-4D19E819D263}"/>
              </c:ext>
            </c:extLst>
          </c:dPt>
          <c:dPt>
            <c:idx val="12"/>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19-349F-489A-ACAD-4D19E819D263}"/>
              </c:ext>
            </c:extLst>
          </c:dPt>
          <c:dPt>
            <c:idx val="13"/>
            <c:bubble3D val="0"/>
            <c:spPr>
              <a:solidFill>
                <a:schemeClr val="accent2">
                  <a:lumMod val="80000"/>
                  <a:lumOff val="20000"/>
                </a:schemeClr>
              </a:solidFill>
              <a:ln w="19050">
                <a:solidFill>
                  <a:schemeClr val="lt1"/>
                </a:solidFill>
              </a:ln>
              <a:effectLst/>
            </c:spPr>
            <c:extLst>
              <c:ext xmlns:c16="http://schemas.microsoft.com/office/drawing/2014/chart" uri="{C3380CC4-5D6E-409C-BE32-E72D297353CC}">
                <c16:uniqueId val="{0000001B-349F-489A-ACAD-4D19E819D263}"/>
              </c:ext>
            </c:extLst>
          </c:dPt>
          <c:dPt>
            <c:idx val="14"/>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1D-349F-489A-ACAD-4D19E819D263}"/>
              </c:ext>
            </c:extLst>
          </c:dPt>
          <c:dPt>
            <c:idx val="15"/>
            <c:bubble3D val="0"/>
            <c:spPr>
              <a:solidFill>
                <a:schemeClr val="accent4">
                  <a:lumMod val="80000"/>
                  <a:lumOff val="20000"/>
                </a:schemeClr>
              </a:solidFill>
              <a:ln w="19050">
                <a:solidFill>
                  <a:schemeClr val="lt1"/>
                </a:solidFill>
              </a:ln>
              <a:effectLst/>
            </c:spPr>
            <c:extLst>
              <c:ext xmlns:c16="http://schemas.microsoft.com/office/drawing/2014/chart" uri="{C3380CC4-5D6E-409C-BE32-E72D297353CC}">
                <c16:uniqueId val="{0000001F-349F-489A-ACAD-4D19E819D263}"/>
              </c:ext>
            </c:extLst>
          </c:dPt>
          <c:cat>
            <c:strRef>
              <c:f>Sheet2!$Q$3:$Q$19</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Sheet2!$R$3:$R$19</c:f>
              <c:numCache>
                <c:formatCode>General</c:formatCode>
                <c:ptCount val="16"/>
                <c:pt idx="0">
                  <c:v>2</c:v>
                </c:pt>
                <c:pt idx="1">
                  <c:v>1</c:v>
                </c:pt>
                <c:pt idx="2">
                  <c:v>2</c:v>
                </c:pt>
                <c:pt idx="3">
                  <c:v>1</c:v>
                </c:pt>
                <c:pt idx="4">
                  <c:v>1</c:v>
                </c:pt>
                <c:pt idx="5">
                  <c:v>3</c:v>
                </c:pt>
                <c:pt idx="6">
                  <c:v>3</c:v>
                </c:pt>
                <c:pt idx="7">
                  <c:v>2</c:v>
                </c:pt>
                <c:pt idx="8">
                  <c:v>2</c:v>
                </c:pt>
                <c:pt idx="9">
                  <c:v>1</c:v>
                </c:pt>
                <c:pt idx="10">
                  <c:v>1</c:v>
                </c:pt>
                <c:pt idx="11">
                  <c:v>1</c:v>
                </c:pt>
                <c:pt idx="12">
                  <c:v>1</c:v>
                </c:pt>
                <c:pt idx="13">
                  <c:v>2</c:v>
                </c:pt>
                <c:pt idx="14">
                  <c:v>2</c:v>
                </c:pt>
                <c:pt idx="15">
                  <c:v>4</c:v>
                </c:pt>
              </c:numCache>
            </c:numRef>
          </c:val>
          <c:extLst>
            <c:ext xmlns:c16="http://schemas.microsoft.com/office/drawing/2014/chart" uri="{C3380CC4-5D6E-409C-BE32-E72D297353CC}">
              <c16:uniqueId val="{00000000-8CC2-427F-9FE7-7A99BB0AFA71}"/>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Sales.xlsx]Product Pivot3(Emmanuel)!PivotTable1</c:name>
    <c:fmtId val="9"/>
  </c:pivotSource>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n-SG" sz="1800" b="1" i="0" u="none" strike="noStrike" baseline="0"/>
              <a:t>Product Count &amp; Avg Profit by Category</a:t>
            </a:r>
            <a:endParaRPr lang="en-SG"/>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n-SG"/>
        </a:p>
      </c:txPr>
    </c:title>
    <c:autoTitleDeleted val="0"/>
    <c:pivotFmts>
      <c:pivotFmt>
        <c:idx val="0"/>
        <c:spPr>
          <a:solidFill>
            <a:schemeClr val="accent1">
              <a:alpha val="85000"/>
            </a:schemeClr>
          </a:solidFill>
          <a:ln w="9525" cap="flat" cmpd="sng" algn="ctr">
            <a:solidFill>
              <a:schemeClr val="accent1">
                <a:lumMod val="75000"/>
              </a:schemeClr>
            </a:solidFill>
            <a:round/>
          </a:ln>
          <a:effectLst/>
          <a:sp3d contourW="9525">
            <a:contourClr>
              <a:schemeClr val="accent1">
                <a:lumMod val="75000"/>
              </a:schemeClr>
            </a:contourClr>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alpha val="85000"/>
            </a:schemeClr>
          </a:solidFill>
          <a:ln w="9525" cap="flat" cmpd="sng" algn="ctr">
            <a:solidFill>
              <a:schemeClr val="accent1">
                <a:lumMod val="75000"/>
              </a:schemeClr>
            </a:solidFill>
            <a:round/>
          </a:ln>
          <a:effectLst/>
          <a:sp3d contourW="9525">
            <a:contourClr>
              <a:schemeClr val="accent1">
                <a:lumMod val="75000"/>
              </a:schemeClr>
            </a:contourClr>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656386701662297E-2"/>
          <c:y val="0.14249781277340332"/>
          <c:w val="0.56356583552055994"/>
          <c:h val="0.5027770487022456"/>
        </c:manualLayout>
      </c:layout>
      <c:bar3DChart>
        <c:barDir val="col"/>
        <c:grouping val="standard"/>
        <c:varyColors val="0"/>
        <c:ser>
          <c:idx val="0"/>
          <c:order val="0"/>
          <c:tx>
            <c:strRef>
              <c:f>'Product Pivot3(Emmanuel)'!$C$3</c:f>
              <c:strCache>
                <c:ptCount val="1"/>
                <c:pt idx="0">
                  <c:v>Number of product types for a specific category</c:v>
                </c:pt>
              </c:strCache>
            </c:strRef>
          </c:tx>
          <c:spPr>
            <a:solidFill>
              <a:schemeClr val="accent1">
                <a:alpha val="85000"/>
              </a:schemeClr>
            </a:solidFill>
            <a:ln w="9525" cap="flat" cmpd="sng" algn="ctr">
              <a:solidFill>
                <a:schemeClr val="accent1">
                  <a:lumMod val="75000"/>
                </a:schemeClr>
              </a:solidFill>
              <a:round/>
            </a:ln>
            <a:effectLst/>
            <a:sp3d contourW="9525">
              <a:contourClr>
                <a:schemeClr val="accent1">
                  <a:lumMod val="75000"/>
                </a:schemeClr>
              </a:contourClr>
            </a:sp3d>
          </c:spPr>
          <c:invertIfNegative val="0"/>
          <c:cat>
            <c:strRef>
              <c:f>'Product Pivot3(Emmanuel)'!$B$4:$B$12</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'Product Pivot3(Emmanuel)'!$C$4:$C$12</c:f>
              <c:numCache>
                <c:formatCode>General</c:formatCode>
                <c:ptCount val="8"/>
                <c:pt idx="0">
                  <c:v>12</c:v>
                </c:pt>
                <c:pt idx="1">
                  <c:v>10</c:v>
                </c:pt>
                <c:pt idx="2">
                  <c:v>13</c:v>
                </c:pt>
                <c:pt idx="3">
                  <c:v>12</c:v>
                </c:pt>
                <c:pt idx="4">
                  <c:v>7</c:v>
                </c:pt>
                <c:pt idx="5">
                  <c:v>6</c:v>
                </c:pt>
                <c:pt idx="6">
                  <c:v>5</c:v>
                </c:pt>
                <c:pt idx="7">
                  <c:v>12</c:v>
                </c:pt>
              </c:numCache>
            </c:numRef>
          </c:val>
          <c:extLst>
            <c:ext xmlns:c16="http://schemas.microsoft.com/office/drawing/2014/chart" uri="{C3380CC4-5D6E-409C-BE32-E72D297353CC}">
              <c16:uniqueId val="{00000000-B448-4707-8EEC-C633376A5D69}"/>
            </c:ext>
          </c:extLst>
        </c:ser>
        <c:ser>
          <c:idx val="1"/>
          <c:order val="1"/>
          <c:tx>
            <c:strRef>
              <c:f>'Product Pivot3(Emmanuel)'!$D$3</c:f>
              <c:strCache>
                <c:ptCount val="1"/>
                <c:pt idx="0">
                  <c:v>Average of Profit</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cat>
            <c:strRef>
              <c:f>'Product Pivot3(Emmanuel)'!$B$4:$B$12</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'Product Pivot3(Emmanuel)'!$D$4:$D$12</c:f>
              <c:numCache>
                <c:formatCode>"$"#,##0.00</c:formatCode>
                <c:ptCount val="8"/>
                <c:pt idx="0">
                  <c:v>11.542499999999999</c:v>
                </c:pt>
                <c:pt idx="1">
                  <c:v>12.596</c:v>
                </c:pt>
                <c:pt idx="2">
                  <c:v>13.752307692307694</c:v>
                </c:pt>
                <c:pt idx="3">
                  <c:v>21.216666666666665</c:v>
                </c:pt>
                <c:pt idx="4">
                  <c:v>8.5971428571428579</c:v>
                </c:pt>
                <c:pt idx="5">
                  <c:v>25.768333333333331</c:v>
                </c:pt>
                <c:pt idx="6">
                  <c:v>13.792000000000002</c:v>
                </c:pt>
                <c:pt idx="7">
                  <c:v>8.2633333333333336</c:v>
                </c:pt>
              </c:numCache>
            </c:numRef>
          </c:val>
          <c:extLst>
            <c:ext xmlns:c16="http://schemas.microsoft.com/office/drawing/2014/chart" uri="{C3380CC4-5D6E-409C-BE32-E72D297353CC}">
              <c16:uniqueId val="{00000001-B448-4707-8EEC-C633376A5D69}"/>
            </c:ext>
          </c:extLst>
        </c:ser>
        <c:dLbls>
          <c:showLegendKey val="0"/>
          <c:showVal val="0"/>
          <c:showCatName val="0"/>
          <c:showSerName val="0"/>
          <c:showPercent val="0"/>
          <c:showBubbleSize val="0"/>
        </c:dLbls>
        <c:gapWidth val="65"/>
        <c:shape val="box"/>
        <c:axId val="164045711"/>
        <c:axId val="164046191"/>
        <c:axId val="1276195455"/>
      </c:bar3DChart>
      <c:catAx>
        <c:axId val="164045711"/>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n-US"/>
          </a:p>
        </c:txPr>
        <c:crossAx val="164046191"/>
        <c:crosses val="autoZero"/>
        <c:auto val="1"/>
        <c:lblAlgn val="ctr"/>
        <c:lblOffset val="100"/>
        <c:noMultiLvlLbl val="0"/>
      </c:catAx>
      <c:valAx>
        <c:axId val="164046191"/>
        <c:scaling>
          <c:orientation val="minMax"/>
        </c:scaling>
        <c:delete val="0"/>
        <c:axPos val="l"/>
        <c:majorGridlines>
          <c:spPr>
            <a:ln w="9525" cap="flat" cmpd="sng" algn="ctr">
              <a:solidFill>
                <a:schemeClr val="dk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crossAx val="164045711"/>
        <c:crosses val="autoZero"/>
        <c:crossBetween val="between"/>
      </c:valAx>
      <c:serAx>
        <c:axId val="1276195455"/>
        <c:scaling>
          <c:orientation val="minMax"/>
        </c:scaling>
        <c:delete val="1"/>
        <c:axPos val="b"/>
        <c:majorTickMark val="none"/>
        <c:minorTickMark val="none"/>
        <c:tickLblPos val="nextTo"/>
        <c:crossAx val="164046191"/>
        <c:crosses val="autoZero"/>
      </c:serAx>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Sales.xlsx]Product Pivot3(Emmanuel)!PivotTable1</c:name>
    <c:fmtId val="15"/>
  </c:pivotSource>
  <c:chart>
    <c:title>
      <c:layout>
        <c:manualLayout>
          <c:xMode val="edge"/>
          <c:yMode val="edge"/>
          <c:x val="2.6867891513560799E-2"/>
          <c:y val="3.6016331291921846E-2"/>
        </c:manualLayout>
      </c:layout>
      <c:overlay val="0"/>
      <c:spPr>
        <a:noFill/>
        <a:ln>
          <a:noFill/>
        </a:ln>
        <a:effectLst/>
      </c:spPr>
      <c:txPr>
        <a:bodyPr rot="0" spcFirstLastPara="1" vertOverflow="ellipsis" vert="horz" wrap="square" anchor="ctr" anchorCtr="1"/>
        <a:lstStyle/>
        <a:p>
          <a:pPr>
            <a:defRPr sz="1500" b="1" i="0" u="none" strike="noStrike" kern="1200" baseline="0">
              <a:solidFill>
                <a:schemeClr val="dk1">
                  <a:lumMod val="75000"/>
                  <a:lumOff val="25000"/>
                </a:schemeClr>
              </a:solidFill>
              <a:latin typeface="+mn-lt"/>
              <a:ea typeface="+mn-ea"/>
              <a:cs typeface="+mn-cs"/>
            </a:defRPr>
          </a:pPr>
          <a:endParaRPr lang="en-US"/>
        </a:p>
      </c:txPr>
    </c:title>
    <c:autoTitleDeleted val="0"/>
    <c:pivotFmts>
      <c:pivotFmt>
        <c:idx val="0"/>
        <c:spPr>
          <a:solidFill>
            <a:schemeClr val="accent1"/>
          </a:solidFill>
          <a:ln>
            <a:noFill/>
          </a:ln>
          <a:effectLst>
            <a:outerShdw blurRad="254000" sx="102000" sy="102000" algn="ctr" rotWithShape="0">
              <a:prstClr val="black">
                <a:alpha val="20000"/>
              </a:prstClr>
            </a:outerShdw>
          </a:effectLst>
        </c:spPr>
        <c:marker>
          <c:symbol val="none"/>
        </c:marker>
        <c:dLbl>
          <c:idx val="0"/>
          <c:spPr>
            <a:pattFill prst="pct75">
              <a:fgClr>
                <a:sysClr val="windowText" lastClr="000000">
                  <a:lumMod val="75000"/>
                  <a:lumOff val="25000"/>
                </a:sysClr>
              </a:fgClr>
              <a:bgClr>
                <a:sysClr val="windowText" lastClr="000000">
                  <a:lumMod val="65000"/>
                  <a:lumOff val="35000"/>
                </a:sys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dLblPos val="bestFit"/>
          <c:showLegendKey val="0"/>
          <c:showVal val="0"/>
          <c:showCatName val="0"/>
          <c:showSerName val="0"/>
          <c:showPercent val="1"/>
          <c:showBubbleSize val="0"/>
          <c:extLst>
            <c:ext xmlns:c15="http://schemas.microsoft.com/office/drawing/2012/chart" uri="{CE6537A1-D6FC-4f65-9D91-7224C49458BB}"/>
          </c:extLst>
        </c:dLbl>
      </c:pivotFmt>
      <c:pivotFmt>
        <c:idx val="1"/>
        <c:spPr>
          <a:solidFill>
            <a:schemeClr val="accent1"/>
          </a:solidFill>
          <a:ln>
            <a:noFill/>
          </a:ln>
          <a:effectLst>
            <a:outerShdw blurRad="254000" sx="102000" sy="102000" algn="ctr" rotWithShape="0">
              <a:prstClr val="black">
                <a:alpha val="20000"/>
              </a:prstClr>
            </a:outerShdw>
          </a:effectLst>
        </c:spPr>
        <c:marker>
          <c:symbol val="none"/>
        </c:marker>
        <c:dLbl>
          <c:idx val="0"/>
          <c:spPr>
            <a:pattFill prst="pct75">
              <a:fgClr>
                <a:sysClr val="windowText" lastClr="000000">
                  <a:lumMod val="75000"/>
                  <a:lumOff val="25000"/>
                </a:sysClr>
              </a:fgClr>
              <a:bgClr>
                <a:sysClr val="windowText" lastClr="000000">
                  <a:lumMod val="65000"/>
                  <a:lumOff val="35000"/>
                </a:sys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dLblPos val="ctr"/>
          <c:showLegendKey val="0"/>
          <c:showVal val="0"/>
          <c:showCatName val="0"/>
          <c:showSerName val="0"/>
          <c:showPercent val="1"/>
          <c:showBubbleSize val="0"/>
          <c:extLst>
            <c:ext xmlns:c15="http://schemas.microsoft.com/office/drawing/2012/chart" uri="{CE6537A1-D6FC-4f65-9D91-7224C49458BB}"/>
          </c:extLst>
        </c:dLbl>
      </c:pivotFmt>
      <c:pivotFmt>
        <c:idx val="2"/>
        <c:spPr>
          <a:solidFill>
            <a:schemeClr val="accent1"/>
          </a:solidFill>
          <a:ln>
            <a:noFill/>
          </a:ln>
          <a:effectLst>
            <a:outerShdw blurRad="254000" sx="102000" sy="102000" algn="ctr" rotWithShape="0">
              <a:prstClr val="black">
                <a:alpha val="20000"/>
              </a:prstClr>
            </a:outerShdw>
          </a:effectLst>
        </c:spPr>
      </c:pivotFmt>
      <c:pivotFmt>
        <c:idx val="3"/>
        <c:spPr>
          <a:solidFill>
            <a:schemeClr val="accent1"/>
          </a:solidFill>
          <a:ln>
            <a:noFill/>
          </a:ln>
          <a:effectLst>
            <a:outerShdw blurRad="254000" sx="102000" sy="102000" algn="ctr" rotWithShape="0">
              <a:prstClr val="black">
                <a:alpha val="20000"/>
              </a:prstClr>
            </a:outerShdw>
          </a:effectLst>
        </c:spPr>
      </c:pivotFmt>
      <c:pivotFmt>
        <c:idx val="4"/>
        <c:spPr>
          <a:solidFill>
            <a:schemeClr val="accent1"/>
          </a:solidFill>
          <a:ln>
            <a:noFill/>
          </a:ln>
          <a:effectLst>
            <a:outerShdw blurRad="254000" sx="102000" sy="102000" algn="ctr" rotWithShape="0">
              <a:prstClr val="black">
                <a:alpha val="20000"/>
              </a:prstClr>
            </a:outerShdw>
          </a:effectLst>
        </c:spPr>
      </c:pivotFmt>
      <c:pivotFmt>
        <c:idx val="5"/>
        <c:spPr>
          <a:solidFill>
            <a:schemeClr val="accent1"/>
          </a:solidFill>
          <a:ln>
            <a:noFill/>
          </a:ln>
          <a:effectLst>
            <a:outerShdw blurRad="254000" sx="102000" sy="102000" algn="ctr" rotWithShape="0">
              <a:prstClr val="black">
                <a:alpha val="20000"/>
              </a:prstClr>
            </a:outerShdw>
          </a:effectLst>
        </c:spPr>
      </c:pivotFmt>
      <c:pivotFmt>
        <c:idx val="6"/>
        <c:spPr>
          <a:solidFill>
            <a:schemeClr val="accent1"/>
          </a:solidFill>
          <a:ln>
            <a:noFill/>
          </a:ln>
          <a:effectLst>
            <a:outerShdw blurRad="254000" sx="102000" sy="102000" algn="ctr" rotWithShape="0">
              <a:prstClr val="black">
                <a:alpha val="20000"/>
              </a:prstClr>
            </a:outerShdw>
          </a:effectLst>
        </c:spPr>
      </c:pivotFmt>
      <c:pivotFmt>
        <c:idx val="7"/>
        <c:spPr>
          <a:solidFill>
            <a:schemeClr val="accent1"/>
          </a:solidFill>
          <a:ln>
            <a:noFill/>
          </a:ln>
          <a:effectLst>
            <a:outerShdw blurRad="254000" sx="102000" sy="102000" algn="ctr" rotWithShape="0">
              <a:prstClr val="black">
                <a:alpha val="20000"/>
              </a:prstClr>
            </a:outerShdw>
          </a:effectLst>
        </c:spPr>
      </c:pivotFmt>
      <c:pivotFmt>
        <c:idx val="8"/>
        <c:spPr>
          <a:solidFill>
            <a:schemeClr val="accent1"/>
          </a:solidFill>
          <a:ln>
            <a:noFill/>
          </a:ln>
          <a:effectLst>
            <a:outerShdw blurRad="254000" sx="102000" sy="102000" algn="ctr" rotWithShape="0">
              <a:prstClr val="black">
                <a:alpha val="20000"/>
              </a:prstClr>
            </a:outerShdw>
          </a:effectLst>
        </c:spPr>
      </c:pivotFmt>
      <c:pivotFmt>
        <c:idx val="9"/>
        <c:spPr>
          <a:solidFill>
            <a:schemeClr val="accent1"/>
          </a:solidFill>
          <a:ln>
            <a:noFill/>
          </a:ln>
          <a:effectLst>
            <a:outerShdw blurRad="254000" sx="102000" sy="102000" algn="ctr" rotWithShape="0">
              <a:prstClr val="black">
                <a:alpha val="20000"/>
              </a:prstClr>
            </a:outerShdw>
          </a:effectLst>
        </c:spPr>
      </c:pivotFmt>
      <c:pivotFmt>
        <c:idx val="10"/>
        <c:spPr>
          <a:solidFill>
            <a:schemeClr val="accent1"/>
          </a:solidFill>
          <a:ln>
            <a:noFill/>
          </a:ln>
          <a:effectLst>
            <a:outerShdw blurRad="254000" sx="102000" sy="102000" algn="ctr" rotWithShape="0">
              <a:prstClr val="black">
                <a:alpha val="20000"/>
              </a:prstClr>
            </a:outerShdw>
          </a:effectLst>
        </c:spPr>
      </c:pivotFmt>
      <c:pivotFmt>
        <c:idx val="11"/>
        <c:spPr>
          <a:solidFill>
            <a:schemeClr val="accent1"/>
          </a:solidFill>
          <a:ln>
            <a:noFill/>
          </a:ln>
          <a:effectLst>
            <a:outerShdw blurRad="254000" sx="102000" sy="102000" algn="ctr" rotWithShape="0">
              <a:prstClr val="black">
                <a:alpha val="20000"/>
              </a:prstClr>
            </a:outerShdw>
          </a:effectLst>
        </c:spPr>
      </c:pivotFmt>
      <c:pivotFmt>
        <c:idx val="12"/>
        <c:spPr>
          <a:solidFill>
            <a:schemeClr val="accent1"/>
          </a:solidFill>
          <a:ln>
            <a:noFill/>
          </a:ln>
          <a:effectLst>
            <a:outerShdw blurRad="254000" sx="102000" sy="102000" algn="ctr" rotWithShape="0">
              <a:prstClr val="black">
                <a:alpha val="20000"/>
              </a:prstClr>
            </a:outerShdw>
          </a:effectLst>
        </c:spPr>
      </c:pivotFmt>
      <c:pivotFmt>
        <c:idx val="13"/>
        <c:spPr>
          <a:solidFill>
            <a:schemeClr val="accent1"/>
          </a:solidFill>
          <a:ln>
            <a:noFill/>
          </a:ln>
          <a:effectLst>
            <a:outerShdw blurRad="254000" sx="102000" sy="102000" algn="ctr" rotWithShape="0">
              <a:prstClr val="black">
                <a:alpha val="20000"/>
              </a:prstClr>
            </a:outerShdw>
          </a:effectLst>
        </c:spPr>
      </c:pivotFmt>
      <c:pivotFmt>
        <c:idx val="14"/>
        <c:spPr>
          <a:solidFill>
            <a:schemeClr val="accent1"/>
          </a:solidFill>
          <a:ln>
            <a:noFill/>
          </a:ln>
          <a:effectLst>
            <a:outerShdw blurRad="254000" sx="102000" sy="102000" algn="ctr" rotWithShape="0">
              <a:prstClr val="black">
                <a:alpha val="20000"/>
              </a:prstClr>
            </a:outerShdw>
          </a:effectLst>
        </c:spPr>
      </c:pivotFmt>
      <c:pivotFmt>
        <c:idx val="15"/>
        <c:spPr>
          <a:solidFill>
            <a:schemeClr val="accent1"/>
          </a:solidFill>
          <a:ln>
            <a:noFill/>
          </a:ln>
          <a:effectLst>
            <a:outerShdw blurRad="254000" sx="102000" sy="102000" algn="ctr" rotWithShape="0">
              <a:prstClr val="black">
                <a:alpha val="20000"/>
              </a:prstClr>
            </a:outerShdw>
          </a:effectLst>
        </c:spPr>
      </c:pivotFmt>
      <c:pivotFmt>
        <c:idx val="16"/>
        <c:spPr>
          <a:solidFill>
            <a:schemeClr val="accent1"/>
          </a:solidFill>
          <a:ln>
            <a:noFill/>
          </a:ln>
          <a:effectLst>
            <a:outerShdw blurRad="254000" sx="102000" sy="102000" algn="ctr" rotWithShape="0">
              <a:prstClr val="black">
                <a:alpha val="20000"/>
              </a:prstClr>
            </a:outerShdw>
          </a:effectLst>
        </c:spPr>
      </c:pivotFmt>
      <c:pivotFmt>
        <c:idx val="17"/>
        <c:spPr>
          <a:solidFill>
            <a:schemeClr val="accent1"/>
          </a:solidFill>
          <a:ln>
            <a:noFill/>
          </a:ln>
          <a:effectLst>
            <a:outerShdw blurRad="254000" sx="102000" sy="102000" algn="ctr" rotWithShape="0">
              <a:prstClr val="black">
                <a:alpha val="20000"/>
              </a:prstClr>
            </a:outerShdw>
          </a:effectLst>
        </c:spPr>
      </c:pivotFmt>
    </c:pivotFmts>
    <c:plotArea>
      <c:layout>
        <c:manualLayout>
          <c:layoutTarget val="inner"/>
          <c:xMode val="edge"/>
          <c:yMode val="edge"/>
          <c:x val="2.5000000000000001E-2"/>
          <c:y val="0.3598589238845144"/>
          <c:w val="0.74952296587926515"/>
          <c:h val="0.49764326334208225"/>
        </c:manualLayout>
      </c:layout>
      <c:ofPieChart>
        <c:ofPieType val="pie"/>
        <c:varyColors val="1"/>
        <c:ser>
          <c:idx val="0"/>
          <c:order val="0"/>
          <c:tx>
            <c:strRef>
              <c:f>'Product Pivot3(Emmanuel)'!$C$3</c:f>
              <c:strCache>
                <c:ptCount val="1"/>
                <c:pt idx="0">
                  <c:v>Number of product types for a specific category</c:v>
                </c:pt>
              </c:strCache>
            </c:strRef>
          </c:tx>
          <c:dPt>
            <c:idx val="0"/>
            <c:bubble3D val="0"/>
            <c:spPr>
              <a:solidFill>
                <a:schemeClr val="accent1"/>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887F-4A9C-B85B-5871A0CB40FE}"/>
              </c:ext>
            </c:extLst>
          </c:dPt>
          <c:dPt>
            <c:idx val="1"/>
            <c:bubble3D val="0"/>
            <c:spPr>
              <a:solidFill>
                <a:schemeClr val="accent2"/>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887F-4A9C-B85B-5871A0CB40FE}"/>
              </c:ext>
            </c:extLst>
          </c:dPt>
          <c:dPt>
            <c:idx val="2"/>
            <c:bubble3D val="0"/>
            <c:spPr>
              <a:solidFill>
                <a:schemeClr val="accent3"/>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887F-4A9C-B85B-5871A0CB40FE}"/>
              </c:ext>
            </c:extLst>
          </c:dPt>
          <c:dPt>
            <c:idx val="3"/>
            <c:bubble3D val="0"/>
            <c:spPr>
              <a:solidFill>
                <a:schemeClr val="accent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887F-4A9C-B85B-5871A0CB40FE}"/>
              </c:ext>
            </c:extLst>
          </c:dPt>
          <c:dPt>
            <c:idx val="4"/>
            <c:bubble3D val="0"/>
            <c:spPr>
              <a:solidFill>
                <a:schemeClr val="accent5"/>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9-887F-4A9C-B85B-5871A0CB40FE}"/>
              </c:ext>
            </c:extLst>
          </c:dPt>
          <c:dPt>
            <c:idx val="5"/>
            <c:bubble3D val="0"/>
            <c:spPr>
              <a:solidFill>
                <a:schemeClr val="accent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B-887F-4A9C-B85B-5871A0CB40FE}"/>
              </c:ext>
            </c:extLst>
          </c:dPt>
          <c:dPt>
            <c:idx val="6"/>
            <c:bubble3D val="0"/>
            <c:spPr>
              <a:solidFill>
                <a:schemeClr val="accent1">
                  <a:lumMod val="60000"/>
                </a:schemeClr>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D-887F-4A9C-B85B-5871A0CB40FE}"/>
              </c:ext>
            </c:extLst>
          </c:dPt>
          <c:dPt>
            <c:idx val="7"/>
            <c:bubble3D val="0"/>
            <c:spPr>
              <a:solidFill>
                <a:schemeClr val="accent2">
                  <a:lumMod val="60000"/>
                </a:schemeClr>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F-887F-4A9C-B85B-5871A0CB40FE}"/>
              </c:ext>
            </c:extLst>
          </c:dPt>
          <c:dPt>
            <c:idx val="8"/>
            <c:bubble3D val="0"/>
            <c:spPr>
              <a:solidFill>
                <a:schemeClr val="accent3">
                  <a:lumMod val="60000"/>
                </a:schemeClr>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1-887F-4A9C-B85B-5871A0CB40FE}"/>
              </c:ext>
            </c:extLst>
          </c:dPt>
          <c:dLbls>
            <c:spPr>
              <a:pattFill prst="pct75">
                <a:fgClr>
                  <a:sysClr val="windowText" lastClr="000000">
                    <a:lumMod val="75000"/>
                    <a:lumOff val="25000"/>
                  </a:sysClr>
                </a:fgClr>
                <a:bgClr>
                  <a:sysClr val="windowText" lastClr="000000">
                    <a:lumMod val="65000"/>
                    <a:lumOff val="35000"/>
                  </a:sys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dLblPos val="bestFit"/>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'Product Pivot3(Emmanuel)'!$B$4:$B$12</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'Product Pivot3(Emmanuel)'!$C$4:$C$12</c:f>
              <c:numCache>
                <c:formatCode>General</c:formatCode>
                <c:ptCount val="8"/>
                <c:pt idx="0">
                  <c:v>12</c:v>
                </c:pt>
                <c:pt idx="1">
                  <c:v>10</c:v>
                </c:pt>
                <c:pt idx="2">
                  <c:v>13</c:v>
                </c:pt>
                <c:pt idx="3">
                  <c:v>12</c:v>
                </c:pt>
                <c:pt idx="4">
                  <c:v>7</c:v>
                </c:pt>
                <c:pt idx="5">
                  <c:v>6</c:v>
                </c:pt>
                <c:pt idx="6">
                  <c:v>5</c:v>
                </c:pt>
                <c:pt idx="7">
                  <c:v>12</c:v>
                </c:pt>
              </c:numCache>
            </c:numRef>
          </c:val>
          <c:extLst>
            <c:ext xmlns:c16="http://schemas.microsoft.com/office/drawing/2014/chart" uri="{C3380CC4-5D6E-409C-BE32-E72D297353CC}">
              <c16:uniqueId val="{00000000-BD47-4CDC-91BF-7291A5096B9C}"/>
            </c:ext>
          </c:extLst>
        </c:ser>
        <c:ser>
          <c:idx val="1"/>
          <c:order val="1"/>
          <c:tx>
            <c:strRef>
              <c:f>'Product Pivot3(Emmanuel)'!$D$3</c:f>
              <c:strCache>
                <c:ptCount val="1"/>
                <c:pt idx="0">
                  <c:v>Average of Profit</c:v>
                </c:pt>
              </c:strCache>
            </c:strRef>
          </c:tx>
          <c:dPt>
            <c:idx val="0"/>
            <c:bubble3D val="0"/>
            <c:spPr>
              <a:solidFill>
                <a:schemeClr val="accent1"/>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3-887F-4A9C-B85B-5871A0CB40FE}"/>
              </c:ext>
            </c:extLst>
          </c:dPt>
          <c:dPt>
            <c:idx val="1"/>
            <c:bubble3D val="0"/>
            <c:spPr>
              <a:solidFill>
                <a:schemeClr val="accent2"/>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5-887F-4A9C-B85B-5871A0CB40FE}"/>
              </c:ext>
            </c:extLst>
          </c:dPt>
          <c:dPt>
            <c:idx val="2"/>
            <c:bubble3D val="0"/>
            <c:spPr>
              <a:solidFill>
                <a:schemeClr val="accent3"/>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7-887F-4A9C-B85B-5871A0CB40FE}"/>
              </c:ext>
            </c:extLst>
          </c:dPt>
          <c:dPt>
            <c:idx val="3"/>
            <c:bubble3D val="0"/>
            <c:spPr>
              <a:solidFill>
                <a:schemeClr val="accent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9-887F-4A9C-B85B-5871A0CB40FE}"/>
              </c:ext>
            </c:extLst>
          </c:dPt>
          <c:dPt>
            <c:idx val="4"/>
            <c:bubble3D val="0"/>
            <c:spPr>
              <a:solidFill>
                <a:schemeClr val="accent5"/>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B-887F-4A9C-B85B-5871A0CB40FE}"/>
              </c:ext>
            </c:extLst>
          </c:dPt>
          <c:dPt>
            <c:idx val="5"/>
            <c:bubble3D val="0"/>
            <c:spPr>
              <a:solidFill>
                <a:schemeClr val="accent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D-887F-4A9C-B85B-5871A0CB40FE}"/>
              </c:ext>
            </c:extLst>
          </c:dPt>
          <c:dPt>
            <c:idx val="6"/>
            <c:bubble3D val="0"/>
            <c:spPr>
              <a:solidFill>
                <a:schemeClr val="accent1">
                  <a:lumMod val="60000"/>
                </a:schemeClr>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1F-887F-4A9C-B85B-5871A0CB40FE}"/>
              </c:ext>
            </c:extLst>
          </c:dPt>
          <c:dPt>
            <c:idx val="7"/>
            <c:bubble3D val="0"/>
            <c:spPr>
              <a:solidFill>
                <a:schemeClr val="accent2">
                  <a:lumMod val="60000"/>
                </a:schemeClr>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21-887F-4A9C-B85B-5871A0CB40FE}"/>
              </c:ext>
            </c:extLst>
          </c:dPt>
          <c:dPt>
            <c:idx val="8"/>
            <c:bubble3D val="0"/>
            <c:spPr>
              <a:solidFill>
                <a:schemeClr val="accent3">
                  <a:lumMod val="60000"/>
                </a:schemeClr>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23-887F-4A9C-B85B-5871A0CB40FE}"/>
              </c:ext>
            </c:extLst>
          </c:dPt>
          <c:dLbls>
            <c:spPr>
              <a:pattFill prst="pct75">
                <a:fgClr>
                  <a:sysClr val="windowText" lastClr="000000">
                    <a:lumMod val="75000"/>
                    <a:lumOff val="25000"/>
                  </a:sysClr>
                </a:fgClr>
                <a:bgClr>
                  <a:sysClr val="windowText" lastClr="000000">
                    <a:lumMod val="65000"/>
                    <a:lumOff val="35000"/>
                  </a:sys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dLblPos val="ct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'Product Pivot3(Emmanuel)'!$B$4:$B$12</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'Product Pivot3(Emmanuel)'!$D$4:$D$12</c:f>
              <c:numCache>
                <c:formatCode>"$"#,##0.00</c:formatCode>
                <c:ptCount val="8"/>
                <c:pt idx="0">
                  <c:v>11.542499999999999</c:v>
                </c:pt>
                <c:pt idx="1">
                  <c:v>12.596</c:v>
                </c:pt>
                <c:pt idx="2">
                  <c:v>13.752307692307694</c:v>
                </c:pt>
                <c:pt idx="3">
                  <c:v>21.216666666666665</c:v>
                </c:pt>
                <c:pt idx="4">
                  <c:v>8.5971428571428579</c:v>
                </c:pt>
                <c:pt idx="5">
                  <c:v>25.768333333333331</c:v>
                </c:pt>
                <c:pt idx="6">
                  <c:v>13.792000000000002</c:v>
                </c:pt>
                <c:pt idx="7">
                  <c:v>8.2633333333333336</c:v>
                </c:pt>
              </c:numCache>
            </c:numRef>
          </c:val>
          <c:extLst>
            <c:ext xmlns:c16="http://schemas.microsoft.com/office/drawing/2014/chart" uri="{C3380CC4-5D6E-409C-BE32-E72D297353CC}">
              <c16:uniqueId val="{00000001-BD47-4CDC-91BF-7291A5096B9C}"/>
            </c:ext>
          </c:extLst>
        </c:ser>
        <c:dLbls>
          <c:dLblPos val="ctr"/>
          <c:showLegendKey val="0"/>
          <c:showVal val="0"/>
          <c:showCatName val="0"/>
          <c:showSerName val="0"/>
          <c:showPercent val="1"/>
          <c:showBubbleSize val="0"/>
          <c:showLeaderLines val="1"/>
        </c:dLbls>
        <c:gapWidth val="100"/>
        <c:splitType val="percent"/>
        <c:splitPos val="10"/>
        <c:secondPieSize val="75"/>
        <c:serLines>
          <c:spPr>
            <a:ln w="9525">
              <a:solidFill>
                <a:schemeClr val="dk1">
                  <a:lumMod val="50000"/>
                  <a:lumOff val="50000"/>
                </a:schemeClr>
              </a:solidFill>
              <a:round/>
            </a:ln>
            <a:effectLst/>
          </c:spPr>
        </c:serLines>
      </c:ofPieChart>
      <c:spPr>
        <a:noFill/>
        <a:ln>
          <a:noFill/>
        </a:ln>
        <a:effectLst/>
      </c:spPr>
    </c:plotArea>
    <c:legend>
      <c:legendPos val="r"/>
      <c:layout>
        <c:manualLayout>
          <c:xMode val="edge"/>
          <c:yMode val="edge"/>
          <c:x val="0.77452296587926506"/>
          <c:y val="0.15497521143190437"/>
          <c:w val="0.20881036745406825"/>
          <c:h val="0.75463291046952463"/>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Series val="1"/>
      </c14:pivotOptions>
    </c:ext>
    <c:ext xmlns:c16="http://schemas.microsoft.com/office/drawing/2014/chart" uri="{E28EC0CA-F0BB-4C9C-879D-F8772B89E7AC}">
      <c16:pivotOptions16>
        <c16:showExpandCollapseFieldButtons val="1"/>
      </c16:pivotOptions16>
    </c:ext>
  </c:extLst>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pivotSource>
    <c:name>[Grocery Sales.xlsx]Product Pivot 2(Emmanuel)!PivotTable4</c:name>
    <c:fmtId val="0"/>
  </c:pivotSource>
  <c:chart>
    <c:title>
      <c:tx>
        <c:rich>
          <a:bodyPr rot="0" spcFirstLastPara="1" vertOverflow="ellipsis" vert="horz" wrap="square" anchor="ctr" anchorCtr="1"/>
          <a:lstStyle/>
          <a:p>
            <a:pPr>
              <a:defRPr sz="1800" b="1" i="0" u="none" strike="noStrike" kern="1200" baseline="0">
                <a:solidFill>
                  <a:schemeClr val="dk1">
                    <a:lumMod val="65000"/>
                    <a:lumOff val="35000"/>
                  </a:schemeClr>
                </a:solidFill>
                <a:latin typeface="+mn-lt"/>
                <a:ea typeface="+mn-ea"/>
                <a:cs typeface="+mn-cs"/>
              </a:defRPr>
            </a:pPr>
            <a:r>
              <a:rPr lang="en-US"/>
              <a:t>Proportion of products based on profit</a:t>
            </a:r>
          </a:p>
        </c:rich>
      </c:tx>
      <c:layout>
        <c:manualLayout>
          <c:xMode val="edge"/>
          <c:yMode val="edge"/>
          <c:x val="0.31254682249217924"/>
          <c:y val="1.617681384913592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65000"/>
                  <a:lumOff val="35000"/>
                </a:schemeClr>
              </a:solidFill>
              <a:latin typeface="+mn-lt"/>
              <a:ea typeface="+mn-ea"/>
              <a:cs typeface="+mn-cs"/>
            </a:defRPr>
          </a:pPr>
          <a:endParaRPr lang="en-US"/>
        </a:p>
      </c:txPr>
    </c:title>
    <c:autoTitleDeleted val="0"/>
    <c:pivotFmts>
      <c:pivotFmt>
        <c:idx val="0"/>
        <c:dLbl>
          <c:idx val="0"/>
          <c:showLegendKey val="0"/>
          <c:showVal val="0"/>
          <c:showCatName val="0"/>
          <c:showSerName val="0"/>
          <c:showPercent val="0"/>
          <c:showBubbleSize val="0"/>
          <c:extLst>
            <c:ext xmlns:c15="http://schemas.microsoft.com/office/drawing/2012/chart" uri="{CE6537A1-D6FC-4f65-9D91-7224C49458BB}"/>
          </c:extLst>
        </c:dLbl>
      </c:pivotFmt>
      <c:pivotFmt>
        <c:idx val="1"/>
        <c:dLbl>
          <c:idx val="0"/>
          <c:showLegendKey val="0"/>
          <c:showVal val="0"/>
          <c:showCatName val="0"/>
          <c:showSerName val="0"/>
          <c:showPercent val="0"/>
          <c:showBubbleSize val="0"/>
          <c:extLst>
            <c:ext xmlns:c15="http://schemas.microsoft.com/office/drawing/2012/chart" uri="{CE6537A1-D6FC-4f65-9D91-7224C49458BB}"/>
          </c:extLst>
        </c:dLbl>
      </c:pivotFmt>
      <c:pivotFmt>
        <c:idx val="2"/>
      </c:pivotFmt>
      <c:pivotFmt>
        <c:idx val="3"/>
      </c:pivotFmt>
      <c:pivotFmt>
        <c:idx val="4"/>
      </c:pivotFmt>
      <c:pivotFmt>
        <c:idx val="5"/>
      </c:pivotFmt>
      <c:pivotFmt>
        <c:idx val="6"/>
      </c:pivotFmt>
      <c:pivotFmt>
        <c:idx val="7"/>
      </c:pivotFmt>
      <c:pivotFmt>
        <c:idx val="8"/>
      </c:pivotFmt>
      <c:pivotFmt>
        <c:idx val="9"/>
      </c:pivotFmt>
      <c:pivotFmt>
        <c:idx val="10"/>
        <c:dLbl>
          <c:idx val="0"/>
          <c:showLegendKey val="0"/>
          <c:showVal val="0"/>
          <c:showCatName val="0"/>
          <c:showSerName val="0"/>
          <c:showPercent val="0"/>
          <c:showBubbleSize val="0"/>
          <c:extLst>
            <c:ext xmlns:c15="http://schemas.microsoft.com/office/drawing/2012/chart" uri="{CE6537A1-D6FC-4f65-9D91-7224C49458BB}"/>
          </c:extLst>
        </c:dLbl>
      </c:pivotFmt>
      <c:pivotFmt>
        <c:idx val="11"/>
      </c:pivotFmt>
      <c:pivotFmt>
        <c:idx val="12"/>
      </c:pivotFmt>
      <c:pivotFmt>
        <c:idx val="13"/>
      </c:pivotFmt>
      <c:pivotFmt>
        <c:idx val="14"/>
      </c:pivotFmt>
      <c:pivotFmt>
        <c:idx val="15"/>
      </c:pivotFmt>
      <c:pivotFmt>
        <c:idx val="16"/>
      </c:pivotFmt>
      <c:pivotFmt>
        <c:idx val="17"/>
      </c:pivotFmt>
      <c:pivotFmt>
        <c:idx val="18"/>
      </c:pivotFmt>
      <c:pivotFmt>
        <c:idx val="19"/>
      </c:pivotFmt>
      <c:pivotFmt>
        <c:idx val="20"/>
        <c:dLbl>
          <c:idx val="0"/>
          <c:showLegendKey val="0"/>
          <c:showVal val="0"/>
          <c:showCatName val="0"/>
          <c:showSerName val="0"/>
          <c:showPercent val="0"/>
          <c:showBubbleSize val="0"/>
          <c:extLst>
            <c:ext xmlns:c15="http://schemas.microsoft.com/office/drawing/2012/chart" uri="{CE6537A1-D6FC-4f65-9D91-7224C49458BB}"/>
          </c:extLst>
        </c:dLbl>
      </c:pivotFmt>
      <c:pivotFmt>
        <c:idx val="21"/>
      </c:pivotFmt>
      <c:pivotFmt>
        <c:idx val="22"/>
        <c:spPr>
          <a:solidFill>
            <a:schemeClr val="accent6"/>
          </a:solidFill>
          <a:ln>
            <a:noFill/>
          </a:ln>
          <a:effectLst>
            <a:outerShdw blurRad="317500" algn="ctr" rotWithShape="0">
              <a:prstClr val="black">
                <a:alpha val="25000"/>
              </a:prstClr>
            </a:outerShdw>
          </a:effectLst>
        </c:spPr>
        <c:marker>
          <c:symbol val="circle"/>
          <c:size val="6"/>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inEnd"/>
          <c:showLegendKey val="0"/>
          <c:showVal val="0"/>
          <c:showCatName val="0"/>
          <c:showSerName val="0"/>
          <c:showPercent val="1"/>
          <c:showBubbleSize val="0"/>
          <c:extLst>
            <c:ext xmlns:c15="http://schemas.microsoft.com/office/drawing/2012/chart" uri="{CE6537A1-D6FC-4f65-9D91-7224C49458BB}"/>
          </c:extLst>
        </c:dLbl>
      </c:pivotFmt>
      <c:pivotFmt>
        <c:idx val="23"/>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inEnd"/>
          <c:showLegendKey val="0"/>
          <c:showVal val="0"/>
          <c:showCatName val="0"/>
          <c:showSerName val="0"/>
          <c:showPercent val="1"/>
          <c:showBubbleSize val="0"/>
          <c:extLst>
            <c:ext xmlns:c15="http://schemas.microsoft.com/office/drawing/2012/chart" uri="{CE6537A1-D6FC-4f65-9D91-7224C49458BB}"/>
          </c:extLst>
        </c:dLbl>
      </c:pivotFmt>
      <c:pivotFmt>
        <c:idx val="24"/>
        <c:spPr>
          <a:solidFill>
            <a:schemeClr val="accent6"/>
          </a:solidFill>
          <a:ln>
            <a:noFill/>
          </a:ln>
          <a:effectLst>
            <a:outerShdw blurRad="317500" algn="ctr" rotWithShape="0">
              <a:prstClr val="black">
                <a:alpha val="25000"/>
              </a:prstClr>
            </a:outerShdw>
          </a:effectLst>
        </c:spPr>
      </c:pivotFmt>
      <c:pivotFmt>
        <c:idx val="25"/>
        <c:spPr>
          <a:solidFill>
            <a:schemeClr val="accent6"/>
          </a:solidFill>
          <a:ln>
            <a:noFill/>
          </a:ln>
          <a:effectLst>
            <a:outerShdw blurRad="317500" algn="ctr" rotWithShape="0">
              <a:prstClr val="black">
                <a:alpha val="25000"/>
              </a:prstClr>
            </a:outerShdw>
          </a:effectLst>
        </c:spPr>
      </c:pivotFmt>
      <c:pivotFmt>
        <c:idx val="26"/>
        <c:spPr>
          <a:solidFill>
            <a:schemeClr val="accent6"/>
          </a:solidFill>
          <a:ln>
            <a:noFill/>
          </a:ln>
          <a:effectLst>
            <a:outerShdw blurRad="317500" algn="ctr" rotWithShape="0">
              <a:prstClr val="black">
                <a:alpha val="25000"/>
              </a:prstClr>
            </a:outerShdw>
          </a:effectLst>
        </c:spPr>
      </c:pivotFmt>
      <c:pivotFmt>
        <c:idx val="27"/>
        <c:spPr>
          <a:solidFill>
            <a:schemeClr val="accent6"/>
          </a:solidFill>
          <a:ln>
            <a:noFill/>
          </a:ln>
          <a:effectLst>
            <a:outerShdw blurRad="317500" algn="ctr" rotWithShape="0">
              <a:prstClr val="black">
                <a:alpha val="25000"/>
              </a:prstClr>
            </a:outerShdw>
          </a:effectLst>
        </c:spPr>
      </c:pivotFmt>
      <c:pivotFmt>
        <c:idx val="28"/>
        <c:spPr>
          <a:solidFill>
            <a:schemeClr val="accent6"/>
          </a:solidFill>
          <a:ln>
            <a:noFill/>
          </a:ln>
          <a:effectLst>
            <a:outerShdw blurRad="317500" algn="ctr" rotWithShape="0">
              <a:prstClr val="black">
                <a:alpha val="25000"/>
              </a:prstClr>
            </a:outerShdw>
          </a:effectLst>
        </c:spPr>
      </c:pivotFmt>
      <c:pivotFmt>
        <c:idx val="29"/>
        <c:spPr>
          <a:solidFill>
            <a:schemeClr val="accent6"/>
          </a:solidFill>
          <a:ln>
            <a:noFill/>
          </a:ln>
          <a:effectLst>
            <a:outerShdw blurRad="317500" algn="ctr" rotWithShape="0">
              <a:prstClr val="black">
                <a:alpha val="25000"/>
              </a:prstClr>
            </a:outerShdw>
          </a:effectLst>
        </c:spPr>
      </c:pivotFmt>
      <c:pivotFmt>
        <c:idx val="30"/>
        <c:spPr>
          <a:solidFill>
            <a:schemeClr val="accent6"/>
          </a:solidFill>
          <a:ln>
            <a:noFill/>
          </a:ln>
          <a:effectLst>
            <a:outerShdw blurRad="317500" algn="ctr" rotWithShape="0">
              <a:prstClr val="black">
                <a:alpha val="25000"/>
              </a:prstClr>
            </a:outerShdw>
          </a:effectLst>
        </c:spPr>
      </c:pivotFmt>
      <c:pivotFmt>
        <c:idx val="31"/>
        <c:spPr>
          <a:solidFill>
            <a:schemeClr val="accent6"/>
          </a:solidFill>
          <a:ln>
            <a:noFill/>
          </a:ln>
          <a:effectLst>
            <a:outerShdw blurRad="317500" algn="ctr" rotWithShape="0">
              <a:prstClr val="black">
                <a:alpha val="25000"/>
              </a:prstClr>
            </a:outerShdw>
          </a:effectLst>
        </c:spPr>
      </c:pivotFmt>
      <c:pivotFmt>
        <c:idx val="32"/>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inEnd"/>
          <c:showLegendKey val="0"/>
          <c:showVal val="0"/>
          <c:showCatName val="0"/>
          <c:showSerName val="0"/>
          <c:showPercent val="1"/>
          <c:showBubbleSize val="0"/>
          <c:extLst>
            <c:ext xmlns:c15="http://schemas.microsoft.com/office/drawing/2012/chart" uri="{CE6537A1-D6FC-4f65-9D91-7224C49458BB}"/>
          </c:extLst>
        </c:dLbl>
      </c:pivotFmt>
      <c:pivotFmt>
        <c:idx val="33"/>
        <c:spPr>
          <a:solidFill>
            <a:schemeClr val="accent6"/>
          </a:solidFill>
          <a:ln>
            <a:noFill/>
          </a:ln>
          <a:effectLst>
            <a:outerShdw blurRad="317500" algn="ctr" rotWithShape="0">
              <a:prstClr val="black">
                <a:alpha val="25000"/>
              </a:prstClr>
            </a:outerShdw>
          </a:effectLst>
        </c:spPr>
      </c:pivotFmt>
      <c:pivotFmt>
        <c:idx val="34"/>
        <c:spPr>
          <a:solidFill>
            <a:schemeClr val="accent6"/>
          </a:solidFill>
          <a:ln>
            <a:noFill/>
          </a:ln>
          <a:effectLst>
            <a:outerShdw blurRad="317500" algn="ctr" rotWithShape="0">
              <a:prstClr val="black">
                <a:alpha val="25000"/>
              </a:prstClr>
            </a:outerShdw>
          </a:effectLst>
        </c:spPr>
      </c:pivotFmt>
      <c:pivotFmt>
        <c:idx val="35"/>
        <c:spPr>
          <a:solidFill>
            <a:schemeClr val="accent6"/>
          </a:solidFill>
          <a:ln>
            <a:noFill/>
          </a:ln>
          <a:effectLst>
            <a:outerShdw blurRad="317500" algn="ctr" rotWithShape="0">
              <a:prstClr val="black">
                <a:alpha val="25000"/>
              </a:prstClr>
            </a:outerShdw>
          </a:effectLst>
        </c:spPr>
      </c:pivotFmt>
      <c:pivotFmt>
        <c:idx val="36"/>
        <c:spPr>
          <a:solidFill>
            <a:schemeClr val="accent6"/>
          </a:solidFill>
          <a:ln>
            <a:noFill/>
          </a:ln>
          <a:effectLst>
            <a:outerShdw blurRad="317500" algn="ctr" rotWithShape="0">
              <a:prstClr val="black">
                <a:alpha val="25000"/>
              </a:prstClr>
            </a:outerShdw>
          </a:effectLst>
        </c:spPr>
      </c:pivotFmt>
      <c:pivotFmt>
        <c:idx val="37"/>
        <c:spPr>
          <a:solidFill>
            <a:schemeClr val="accent6"/>
          </a:solidFill>
          <a:ln>
            <a:noFill/>
          </a:ln>
          <a:effectLst>
            <a:outerShdw blurRad="317500" algn="ctr" rotWithShape="0">
              <a:prstClr val="black">
                <a:alpha val="25000"/>
              </a:prstClr>
            </a:outerShdw>
          </a:effectLst>
        </c:spPr>
      </c:pivotFmt>
      <c:pivotFmt>
        <c:idx val="38"/>
        <c:spPr>
          <a:solidFill>
            <a:schemeClr val="accent6"/>
          </a:solidFill>
          <a:ln>
            <a:noFill/>
          </a:ln>
          <a:effectLst>
            <a:outerShdw blurRad="317500" algn="ctr" rotWithShape="0">
              <a:prstClr val="black">
                <a:alpha val="25000"/>
              </a:prstClr>
            </a:outerShdw>
          </a:effectLst>
        </c:spPr>
      </c:pivotFmt>
      <c:pivotFmt>
        <c:idx val="39"/>
        <c:spPr>
          <a:solidFill>
            <a:schemeClr val="accent6"/>
          </a:solidFill>
          <a:ln>
            <a:noFill/>
          </a:ln>
          <a:effectLst>
            <a:outerShdw blurRad="317500" algn="ctr" rotWithShape="0">
              <a:prstClr val="black">
                <a:alpha val="25000"/>
              </a:prstClr>
            </a:outerShdw>
          </a:effectLst>
        </c:spPr>
      </c:pivotFmt>
      <c:pivotFmt>
        <c:idx val="40"/>
        <c:spPr>
          <a:solidFill>
            <a:schemeClr val="accent6"/>
          </a:solidFill>
          <a:ln>
            <a:noFill/>
          </a:ln>
          <a:effectLst>
            <a:outerShdw blurRad="317500" algn="ctr" rotWithShape="0">
              <a:prstClr val="black">
                <a:alpha val="25000"/>
              </a:prstClr>
            </a:outerShdw>
          </a:effectLst>
        </c:spPr>
      </c:pivotFmt>
      <c:pivotFmt>
        <c:idx val="41"/>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inEnd"/>
          <c:showLegendKey val="0"/>
          <c:showVal val="0"/>
          <c:showCatName val="0"/>
          <c:showSerName val="0"/>
          <c:showPercent val="1"/>
          <c:showBubbleSize val="0"/>
          <c:extLst>
            <c:ext xmlns:c15="http://schemas.microsoft.com/office/drawing/2012/chart" uri="{CE6537A1-D6FC-4f65-9D91-7224C49458BB}"/>
          </c:extLst>
        </c:dLbl>
      </c:pivotFmt>
      <c:pivotFmt>
        <c:idx val="42"/>
        <c:spPr>
          <a:solidFill>
            <a:schemeClr val="accent6">
              <a:tint val="46000"/>
            </a:schemeClr>
          </a:solidFill>
          <a:ln>
            <a:noFill/>
          </a:ln>
          <a:effectLst>
            <a:outerShdw blurRad="317500" algn="ctr" rotWithShape="0">
              <a:prstClr val="black">
                <a:alpha val="25000"/>
              </a:prstClr>
            </a:outerShdw>
          </a:effectLst>
        </c:spPr>
      </c:pivotFmt>
      <c:pivotFmt>
        <c:idx val="43"/>
        <c:spPr>
          <a:solidFill>
            <a:schemeClr val="accent6">
              <a:tint val="62000"/>
            </a:schemeClr>
          </a:solidFill>
          <a:ln>
            <a:noFill/>
          </a:ln>
          <a:effectLst>
            <a:outerShdw blurRad="317500" algn="ctr" rotWithShape="0">
              <a:prstClr val="black">
                <a:alpha val="25000"/>
              </a:prstClr>
            </a:outerShdw>
          </a:effectLst>
        </c:spPr>
      </c:pivotFmt>
      <c:pivotFmt>
        <c:idx val="44"/>
        <c:spPr>
          <a:solidFill>
            <a:schemeClr val="accent6">
              <a:tint val="77000"/>
            </a:schemeClr>
          </a:solidFill>
          <a:ln>
            <a:noFill/>
          </a:ln>
          <a:effectLst>
            <a:outerShdw blurRad="317500" algn="ctr" rotWithShape="0">
              <a:prstClr val="black">
                <a:alpha val="25000"/>
              </a:prstClr>
            </a:outerShdw>
          </a:effectLst>
        </c:spPr>
      </c:pivotFmt>
      <c:pivotFmt>
        <c:idx val="45"/>
        <c:spPr>
          <a:solidFill>
            <a:schemeClr val="accent6">
              <a:tint val="93000"/>
            </a:schemeClr>
          </a:solidFill>
          <a:ln>
            <a:noFill/>
          </a:ln>
          <a:effectLst>
            <a:outerShdw blurRad="317500" algn="ctr" rotWithShape="0">
              <a:prstClr val="black">
                <a:alpha val="25000"/>
              </a:prstClr>
            </a:outerShdw>
          </a:effectLst>
        </c:spPr>
      </c:pivotFmt>
      <c:pivotFmt>
        <c:idx val="46"/>
        <c:spPr>
          <a:solidFill>
            <a:schemeClr val="accent6">
              <a:shade val="92000"/>
            </a:schemeClr>
          </a:solidFill>
          <a:ln>
            <a:noFill/>
          </a:ln>
          <a:effectLst>
            <a:outerShdw blurRad="317500" algn="ctr" rotWithShape="0">
              <a:prstClr val="black">
                <a:alpha val="25000"/>
              </a:prstClr>
            </a:outerShdw>
          </a:effectLst>
        </c:spPr>
      </c:pivotFmt>
      <c:pivotFmt>
        <c:idx val="47"/>
        <c:spPr>
          <a:solidFill>
            <a:schemeClr val="accent6">
              <a:shade val="76000"/>
            </a:schemeClr>
          </a:solidFill>
          <a:ln>
            <a:noFill/>
          </a:ln>
          <a:effectLst>
            <a:outerShdw blurRad="317500" algn="ctr" rotWithShape="0">
              <a:prstClr val="black">
                <a:alpha val="25000"/>
              </a:prstClr>
            </a:outerShdw>
          </a:effectLst>
        </c:spPr>
      </c:pivotFmt>
      <c:pivotFmt>
        <c:idx val="48"/>
        <c:spPr>
          <a:solidFill>
            <a:schemeClr val="accent6">
              <a:shade val="61000"/>
            </a:schemeClr>
          </a:solidFill>
          <a:ln>
            <a:noFill/>
          </a:ln>
          <a:effectLst>
            <a:outerShdw blurRad="317500" algn="ctr" rotWithShape="0">
              <a:prstClr val="black">
                <a:alpha val="25000"/>
              </a:prstClr>
            </a:outerShdw>
          </a:effectLst>
        </c:spPr>
      </c:pivotFmt>
      <c:pivotFmt>
        <c:idx val="49"/>
        <c:spPr>
          <a:solidFill>
            <a:schemeClr val="accent6">
              <a:shade val="45000"/>
            </a:schemeClr>
          </a:solidFill>
          <a:ln>
            <a:noFill/>
          </a:ln>
          <a:effectLst>
            <a:outerShdw blurRad="317500" algn="ctr" rotWithShape="0">
              <a:prstClr val="black">
                <a:alpha val="25000"/>
              </a:prstClr>
            </a:outerShdw>
          </a:effectLst>
        </c:spPr>
      </c:pivotFmt>
      <c:pivotFmt>
        <c:idx val="50"/>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inEnd"/>
          <c:showLegendKey val="0"/>
          <c:showVal val="0"/>
          <c:showCatName val="0"/>
          <c:showSerName val="0"/>
          <c:showPercent val="1"/>
          <c:showBubbleSize val="0"/>
          <c:extLst>
            <c:ext xmlns:c15="http://schemas.microsoft.com/office/drawing/2012/chart" uri="{CE6537A1-D6FC-4f65-9D91-7224C49458BB}"/>
          </c:extLst>
        </c:dLbl>
      </c:pivotFmt>
      <c:pivotFmt>
        <c:idx val="51"/>
        <c:spPr>
          <a:solidFill>
            <a:schemeClr val="accent6">
              <a:tint val="46000"/>
            </a:schemeClr>
          </a:solidFill>
          <a:ln>
            <a:noFill/>
          </a:ln>
          <a:effectLst>
            <a:outerShdw blurRad="317500" algn="ctr" rotWithShape="0">
              <a:prstClr val="black">
                <a:alpha val="25000"/>
              </a:prstClr>
            </a:outerShdw>
          </a:effectLst>
        </c:spPr>
      </c:pivotFmt>
      <c:pivotFmt>
        <c:idx val="52"/>
        <c:spPr>
          <a:solidFill>
            <a:schemeClr val="accent6">
              <a:tint val="62000"/>
            </a:schemeClr>
          </a:solidFill>
          <a:ln>
            <a:noFill/>
          </a:ln>
          <a:effectLst>
            <a:outerShdw blurRad="317500" algn="ctr" rotWithShape="0">
              <a:prstClr val="black">
                <a:alpha val="25000"/>
              </a:prstClr>
            </a:outerShdw>
          </a:effectLst>
        </c:spPr>
      </c:pivotFmt>
      <c:pivotFmt>
        <c:idx val="53"/>
        <c:spPr>
          <a:solidFill>
            <a:schemeClr val="accent6">
              <a:tint val="77000"/>
            </a:schemeClr>
          </a:solidFill>
          <a:ln>
            <a:noFill/>
          </a:ln>
          <a:effectLst>
            <a:outerShdw blurRad="317500" algn="ctr" rotWithShape="0">
              <a:prstClr val="black">
                <a:alpha val="25000"/>
              </a:prstClr>
            </a:outerShdw>
          </a:effectLst>
        </c:spPr>
      </c:pivotFmt>
      <c:pivotFmt>
        <c:idx val="54"/>
        <c:spPr>
          <a:solidFill>
            <a:schemeClr val="accent6">
              <a:tint val="93000"/>
            </a:schemeClr>
          </a:solidFill>
          <a:ln>
            <a:noFill/>
          </a:ln>
          <a:effectLst>
            <a:outerShdw blurRad="317500" algn="ctr" rotWithShape="0">
              <a:prstClr val="black">
                <a:alpha val="25000"/>
              </a:prstClr>
            </a:outerShdw>
          </a:effectLst>
        </c:spPr>
      </c:pivotFmt>
      <c:pivotFmt>
        <c:idx val="55"/>
        <c:spPr>
          <a:solidFill>
            <a:schemeClr val="accent6">
              <a:shade val="92000"/>
            </a:schemeClr>
          </a:solidFill>
          <a:ln>
            <a:noFill/>
          </a:ln>
          <a:effectLst>
            <a:outerShdw blurRad="317500" algn="ctr" rotWithShape="0">
              <a:prstClr val="black">
                <a:alpha val="25000"/>
              </a:prstClr>
            </a:outerShdw>
          </a:effectLst>
        </c:spPr>
      </c:pivotFmt>
      <c:pivotFmt>
        <c:idx val="56"/>
        <c:spPr>
          <a:solidFill>
            <a:schemeClr val="accent6">
              <a:shade val="76000"/>
            </a:schemeClr>
          </a:solidFill>
          <a:ln>
            <a:noFill/>
          </a:ln>
          <a:effectLst>
            <a:outerShdw blurRad="317500" algn="ctr" rotWithShape="0">
              <a:prstClr val="black">
                <a:alpha val="25000"/>
              </a:prstClr>
            </a:outerShdw>
          </a:effectLst>
        </c:spPr>
      </c:pivotFmt>
      <c:pivotFmt>
        <c:idx val="57"/>
        <c:spPr>
          <a:solidFill>
            <a:schemeClr val="accent6">
              <a:shade val="61000"/>
            </a:schemeClr>
          </a:solidFill>
          <a:ln>
            <a:noFill/>
          </a:ln>
          <a:effectLst>
            <a:outerShdw blurRad="317500" algn="ctr" rotWithShape="0">
              <a:prstClr val="black">
                <a:alpha val="25000"/>
              </a:prstClr>
            </a:outerShdw>
          </a:effectLst>
        </c:spPr>
      </c:pivotFmt>
      <c:pivotFmt>
        <c:idx val="58"/>
        <c:spPr>
          <a:solidFill>
            <a:schemeClr val="accent6">
              <a:shade val="45000"/>
            </a:schemeClr>
          </a:solidFill>
          <a:ln>
            <a:noFill/>
          </a:ln>
          <a:effectLst>
            <a:outerShdw blurRad="317500" algn="ctr" rotWithShape="0">
              <a:prstClr val="black">
                <a:alpha val="25000"/>
              </a:prstClr>
            </a:outerShdw>
          </a:effectLst>
        </c:spPr>
      </c:pivotFmt>
      <c:pivotFmt>
        <c:idx val="59"/>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500" b="1" i="0" u="none" strike="noStrike" kern="1200" baseline="0">
                  <a:solidFill>
                    <a:schemeClr val="tx1">
                      <a:lumMod val="75000"/>
                      <a:lumOff val="25000"/>
                    </a:schemeClr>
                  </a:solidFill>
                  <a:latin typeface="+mn-lt"/>
                  <a:ea typeface="+mn-ea"/>
                  <a:cs typeface="+mn-cs"/>
                </a:defRPr>
              </a:pPr>
              <a:endParaRPr lang="en-US"/>
            </a:p>
          </c:txPr>
          <c:dLblPos val="bestFit"/>
          <c:showLegendKey val="0"/>
          <c:showVal val="0"/>
          <c:showCatName val="0"/>
          <c:showSerName val="0"/>
          <c:showPercent val="1"/>
          <c:showBubbleSize val="0"/>
          <c:extLst>
            <c:ext xmlns:c15="http://schemas.microsoft.com/office/drawing/2012/chart" uri="{CE6537A1-D6FC-4f65-9D91-7224C49458BB}"/>
          </c:extLst>
        </c:dLbl>
      </c:pivotFmt>
      <c:pivotFmt>
        <c:idx val="60"/>
        <c:spPr>
          <a:solidFill>
            <a:schemeClr val="accent6">
              <a:tint val="46000"/>
            </a:schemeClr>
          </a:solidFill>
          <a:ln>
            <a:noFill/>
          </a:ln>
          <a:effectLst>
            <a:outerShdw blurRad="317500" algn="ctr" rotWithShape="0">
              <a:prstClr val="black">
                <a:alpha val="25000"/>
              </a:prstClr>
            </a:outerShdw>
          </a:effectLst>
        </c:spPr>
      </c:pivotFmt>
      <c:pivotFmt>
        <c:idx val="61"/>
        <c:spPr>
          <a:solidFill>
            <a:schemeClr val="accent6">
              <a:tint val="62000"/>
            </a:schemeClr>
          </a:solidFill>
          <a:ln>
            <a:noFill/>
          </a:ln>
          <a:effectLst>
            <a:outerShdw blurRad="317500" algn="ctr" rotWithShape="0">
              <a:prstClr val="black">
                <a:alpha val="25000"/>
              </a:prstClr>
            </a:outerShdw>
          </a:effectLst>
        </c:spPr>
      </c:pivotFmt>
      <c:pivotFmt>
        <c:idx val="62"/>
        <c:spPr>
          <a:solidFill>
            <a:schemeClr val="accent6">
              <a:tint val="77000"/>
            </a:schemeClr>
          </a:solidFill>
          <a:ln>
            <a:noFill/>
          </a:ln>
          <a:effectLst>
            <a:outerShdw blurRad="317500" algn="ctr" rotWithShape="0">
              <a:prstClr val="black">
                <a:alpha val="25000"/>
              </a:prstClr>
            </a:outerShdw>
          </a:effectLst>
        </c:spPr>
      </c:pivotFmt>
      <c:pivotFmt>
        <c:idx val="63"/>
        <c:spPr>
          <a:solidFill>
            <a:schemeClr val="accent6">
              <a:tint val="93000"/>
            </a:schemeClr>
          </a:solidFill>
          <a:ln>
            <a:noFill/>
          </a:ln>
          <a:effectLst>
            <a:outerShdw blurRad="317500" algn="ctr" rotWithShape="0">
              <a:prstClr val="black">
                <a:alpha val="25000"/>
              </a:prstClr>
            </a:outerShdw>
          </a:effectLst>
        </c:spPr>
      </c:pivotFmt>
      <c:pivotFmt>
        <c:idx val="64"/>
        <c:spPr>
          <a:solidFill>
            <a:schemeClr val="accent6">
              <a:shade val="92000"/>
            </a:schemeClr>
          </a:solidFill>
          <a:ln>
            <a:noFill/>
          </a:ln>
          <a:effectLst>
            <a:outerShdw blurRad="317500" algn="ctr" rotWithShape="0">
              <a:prstClr val="black">
                <a:alpha val="25000"/>
              </a:prstClr>
            </a:outerShdw>
          </a:effectLst>
        </c:spPr>
      </c:pivotFmt>
      <c:pivotFmt>
        <c:idx val="65"/>
        <c:spPr>
          <a:solidFill>
            <a:schemeClr val="accent6">
              <a:shade val="76000"/>
            </a:schemeClr>
          </a:solidFill>
          <a:ln>
            <a:noFill/>
          </a:ln>
          <a:effectLst>
            <a:outerShdw blurRad="317500" algn="ctr" rotWithShape="0">
              <a:prstClr val="black">
                <a:alpha val="25000"/>
              </a:prstClr>
            </a:outerShdw>
          </a:effectLst>
        </c:spPr>
      </c:pivotFmt>
      <c:pivotFmt>
        <c:idx val="66"/>
        <c:spPr>
          <a:solidFill>
            <a:schemeClr val="accent6">
              <a:shade val="61000"/>
            </a:schemeClr>
          </a:solidFill>
          <a:ln>
            <a:noFill/>
          </a:ln>
          <a:effectLst>
            <a:outerShdw blurRad="317500" algn="ctr" rotWithShape="0">
              <a:prstClr val="black">
                <a:alpha val="25000"/>
              </a:prstClr>
            </a:outerShdw>
          </a:effectLst>
        </c:spPr>
      </c:pivotFmt>
      <c:pivotFmt>
        <c:idx val="67"/>
        <c:spPr>
          <a:solidFill>
            <a:schemeClr val="accent6">
              <a:shade val="45000"/>
            </a:schemeClr>
          </a:solidFill>
          <a:ln>
            <a:noFill/>
          </a:ln>
          <a:effectLst>
            <a:outerShdw blurRad="317500" algn="ctr" rotWithShape="0">
              <a:prstClr val="black">
                <a:alpha val="25000"/>
              </a:prstClr>
            </a:outerShdw>
          </a:effectLst>
        </c:spPr>
      </c:pivotFmt>
      <c:pivotFmt>
        <c:idx val="68"/>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500" b="1" i="0" u="none" strike="noStrike" kern="1200" baseline="0">
                  <a:solidFill>
                    <a:schemeClr val="tx1">
                      <a:lumMod val="75000"/>
                      <a:lumOff val="25000"/>
                    </a:schemeClr>
                  </a:solidFill>
                  <a:latin typeface="+mn-lt"/>
                  <a:ea typeface="+mn-ea"/>
                  <a:cs typeface="+mn-cs"/>
                </a:defRPr>
              </a:pPr>
              <a:endParaRPr lang="en-US"/>
            </a:p>
          </c:txPr>
          <c:dLblPos val="bestFit"/>
          <c:showLegendKey val="0"/>
          <c:showVal val="0"/>
          <c:showCatName val="0"/>
          <c:showSerName val="0"/>
          <c:showPercent val="1"/>
          <c:showBubbleSize val="0"/>
          <c:extLst>
            <c:ext xmlns:c15="http://schemas.microsoft.com/office/drawing/2012/chart" uri="{CE6537A1-D6FC-4f65-9D91-7224C49458BB}"/>
          </c:extLst>
        </c:dLbl>
      </c:pivotFmt>
      <c:pivotFmt>
        <c:idx val="69"/>
        <c:spPr>
          <a:solidFill>
            <a:schemeClr val="accent6">
              <a:tint val="46000"/>
            </a:schemeClr>
          </a:solidFill>
          <a:ln>
            <a:noFill/>
          </a:ln>
          <a:effectLst>
            <a:outerShdw blurRad="317500" algn="ctr" rotWithShape="0">
              <a:prstClr val="black">
                <a:alpha val="25000"/>
              </a:prstClr>
            </a:outerShdw>
          </a:effectLst>
        </c:spPr>
      </c:pivotFmt>
      <c:pivotFmt>
        <c:idx val="70"/>
        <c:spPr>
          <a:solidFill>
            <a:schemeClr val="accent6">
              <a:tint val="62000"/>
            </a:schemeClr>
          </a:solidFill>
          <a:ln>
            <a:noFill/>
          </a:ln>
          <a:effectLst>
            <a:outerShdw blurRad="317500" algn="ctr" rotWithShape="0">
              <a:prstClr val="black">
                <a:alpha val="25000"/>
              </a:prstClr>
            </a:outerShdw>
          </a:effectLst>
        </c:spPr>
      </c:pivotFmt>
      <c:pivotFmt>
        <c:idx val="71"/>
        <c:spPr>
          <a:solidFill>
            <a:schemeClr val="accent6">
              <a:tint val="77000"/>
            </a:schemeClr>
          </a:solidFill>
          <a:ln>
            <a:noFill/>
          </a:ln>
          <a:effectLst>
            <a:outerShdw blurRad="317500" algn="ctr" rotWithShape="0">
              <a:prstClr val="black">
                <a:alpha val="25000"/>
              </a:prstClr>
            </a:outerShdw>
          </a:effectLst>
        </c:spPr>
      </c:pivotFmt>
      <c:pivotFmt>
        <c:idx val="72"/>
        <c:spPr>
          <a:solidFill>
            <a:schemeClr val="accent6">
              <a:tint val="93000"/>
            </a:schemeClr>
          </a:solidFill>
          <a:ln>
            <a:noFill/>
          </a:ln>
          <a:effectLst>
            <a:outerShdw blurRad="317500" algn="ctr" rotWithShape="0">
              <a:prstClr val="black">
                <a:alpha val="25000"/>
              </a:prstClr>
            </a:outerShdw>
          </a:effectLst>
        </c:spPr>
      </c:pivotFmt>
      <c:pivotFmt>
        <c:idx val="73"/>
        <c:spPr>
          <a:solidFill>
            <a:schemeClr val="accent6">
              <a:shade val="92000"/>
            </a:schemeClr>
          </a:solidFill>
          <a:ln>
            <a:noFill/>
          </a:ln>
          <a:effectLst>
            <a:outerShdw blurRad="317500" algn="ctr" rotWithShape="0">
              <a:prstClr val="black">
                <a:alpha val="25000"/>
              </a:prstClr>
            </a:outerShdw>
          </a:effectLst>
        </c:spPr>
      </c:pivotFmt>
      <c:pivotFmt>
        <c:idx val="74"/>
        <c:spPr>
          <a:solidFill>
            <a:schemeClr val="accent6">
              <a:shade val="76000"/>
            </a:schemeClr>
          </a:solidFill>
          <a:ln>
            <a:noFill/>
          </a:ln>
          <a:effectLst>
            <a:outerShdw blurRad="317500" algn="ctr" rotWithShape="0">
              <a:prstClr val="black">
                <a:alpha val="25000"/>
              </a:prstClr>
            </a:outerShdw>
          </a:effectLst>
        </c:spPr>
      </c:pivotFmt>
      <c:pivotFmt>
        <c:idx val="75"/>
        <c:spPr>
          <a:solidFill>
            <a:schemeClr val="accent6">
              <a:shade val="61000"/>
            </a:schemeClr>
          </a:solidFill>
          <a:ln>
            <a:noFill/>
          </a:ln>
          <a:effectLst>
            <a:outerShdw blurRad="317500" algn="ctr" rotWithShape="0">
              <a:prstClr val="black">
                <a:alpha val="25000"/>
              </a:prstClr>
            </a:outerShdw>
          </a:effectLst>
        </c:spPr>
      </c:pivotFmt>
      <c:pivotFmt>
        <c:idx val="76"/>
        <c:spPr>
          <a:solidFill>
            <a:schemeClr val="accent6">
              <a:shade val="45000"/>
            </a:schemeClr>
          </a:solidFill>
          <a:ln>
            <a:noFill/>
          </a:ln>
          <a:effectLst>
            <a:outerShdw blurRad="317500" algn="ctr" rotWithShape="0">
              <a:prstClr val="black">
                <a:alpha val="25000"/>
              </a:prstClr>
            </a:outerShdw>
          </a:effectLst>
        </c:spPr>
      </c:pivotFmt>
      <c:pivotFmt>
        <c:idx val="77"/>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500" b="1" i="0" u="none" strike="noStrike" kern="1200" baseline="0">
                  <a:solidFill>
                    <a:schemeClr val="tx1">
                      <a:lumMod val="75000"/>
                      <a:lumOff val="25000"/>
                    </a:schemeClr>
                  </a:solidFill>
                  <a:latin typeface="+mn-lt"/>
                  <a:ea typeface="+mn-ea"/>
                  <a:cs typeface="+mn-cs"/>
                </a:defRPr>
              </a:pPr>
              <a:endParaRPr lang="en-US"/>
            </a:p>
          </c:txPr>
          <c:dLblPos val="bestFit"/>
          <c:showLegendKey val="0"/>
          <c:showVal val="0"/>
          <c:showCatName val="0"/>
          <c:showSerName val="0"/>
          <c:showPercent val="1"/>
          <c:showBubbleSize val="0"/>
          <c:extLst>
            <c:ext xmlns:c15="http://schemas.microsoft.com/office/drawing/2012/chart" uri="{CE6537A1-D6FC-4f65-9D91-7224C49458BB}"/>
          </c:extLst>
        </c:dLbl>
      </c:pivotFmt>
      <c:pivotFmt>
        <c:idx val="78"/>
        <c:spPr>
          <a:solidFill>
            <a:schemeClr val="accent6">
              <a:tint val="46000"/>
            </a:schemeClr>
          </a:solidFill>
          <a:ln>
            <a:noFill/>
          </a:ln>
          <a:effectLst>
            <a:outerShdw blurRad="317500" algn="ctr" rotWithShape="0">
              <a:prstClr val="black">
                <a:alpha val="25000"/>
              </a:prstClr>
            </a:outerShdw>
          </a:effectLst>
        </c:spPr>
      </c:pivotFmt>
      <c:pivotFmt>
        <c:idx val="79"/>
        <c:spPr>
          <a:solidFill>
            <a:schemeClr val="accent6">
              <a:tint val="62000"/>
            </a:schemeClr>
          </a:solidFill>
          <a:ln>
            <a:noFill/>
          </a:ln>
          <a:effectLst>
            <a:outerShdw blurRad="317500" algn="ctr" rotWithShape="0">
              <a:prstClr val="black">
                <a:alpha val="25000"/>
              </a:prstClr>
            </a:outerShdw>
          </a:effectLst>
        </c:spPr>
      </c:pivotFmt>
      <c:pivotFmt>
        <c:idx val="80"/>
        <c:spPr>
          <a:solidFill>
            <a:schemeClr val="accent6">
              <a:tint val="77000"/>
            </a:schemeClr>
          </a:solidFill>
          <a:ln>
            <a:noFill/>
          </a:ln>
          <a:effectLst>
            <a:outerShdw blurRad="317500" algn="ctr" rotWithShape="0">
              <a:prstClr val="black">
                <a:alpha val="25000"/>
              </a:prstClr>
            </a:outerShdw>
          </a:effectLst>
        </c:spPr>
      </c:pivotFmt>
      <c:pivotFmt>
        <c:idx val="81"/>
        <c:spPr>
          <a:solidFill>
            <a:schemeClr val="accent6">
              <a:tint val="93000"/>
            </a:schemeClr>
          </a:solidFill>
          <a:ln>
            <a:noFill/>
          </a:ln>
          <a:effectLst>
            <a:outerShdw blurRad="317500" algn="ctr" rotWithShape="0">
              <a:prstClr val="black">
                <a:alpha val="25000"/>
              </a:prstClr>
            </a:outerShdw>
          </a:effectLst>
        </c:spPr>
      </c:pivotFmt>
      <c:pivotFmt>
        <c:idx val="82"/>
        <c:spPr>
          <a:solidFill>
            <a:schemeClr val="accent6">
              <a:shade val="92000"/>
            </a:schemeClr>
          </a:solidFill>
          <a:ln>
            <a:noFill/>
          </a:ln>
          <a:effectLst>
            <a:outerShdw blurRad="317500" algn="ctr" rotWithShape="0">
              <a:prstClr val="black">
                <a:alpha val="25000"/>
              </a:prstClr>
            </a:outerShdw>
          </a:effectLst>
        </c:spPr>
      </c:pivotFmt>
      <c:pivotFmt>
        <c:idx val="83"/>
        <c:spPr>
          <a:solidFill>
            <a:schemeClr val="accent6">
              <a:shade val="76000"/>
            </a:schemeClr>
          </a:solidFill>
          <a:ln>
            <a:noFill/>
          </a:ln>
          <a:effectLst>
            <a:outerShdw blurRad="317500" algn="ctr" rotWithShape="0">
              <a:prstClr val="black">
                <a:alpha val="25000"/>
              </a:prstClr>
            </a:outerShdw>
          </a:effectLst>
        </c:spPr>
      </c:pivotFmt>
      <c:pivotFmt>
        <c:idx val="84"/>
        <c:spPr>
          <a:solidFill>
            <a:schemeClr val="accent6">
              <a:shade val="61000"/>
            </a:schemeClr>
          </a:solidFill>
          <a:ln>
            <a:noFill/>
          </a:ln>
          <a:effectLst>
            <a:outerShdw blurRad="317500" algn="ctr" rotWithShape="0">
              <a:prstClr val="black">
                <a:alpha val="25000"/>
              </a:prstClr>
            </a:outerShdw>
          </a:effectLst>
        </c:spPr>
      </c:pivotFmt>
      <c:pivotFmt>
        <c:idx val="85"/>
        <c:spPr>
          <a:solidFill>
            <a:schemeClr val="accent6">
              <a:shade val="45000"/>
            </a:schemeClr>
          </a:solidFill>
          <a:ln>
            <a:noFill/>
          </a:ln>
          <a:effectLst>
            <a:outerShdw blurRad="317500" algn="ctr" rotWithShape="0">
              <a:prstClr val="black">
                <a:alpha val="25000"/>
              </a:prstClr>
            </a:outerShdw>
          </a:effectLst>
        </c:spPr>
      </c:pivotFmt>
      <c:pivotFmt>
        <c:idx val="86"/>
        <c:spPr>
          <a:solidFill>
            <a:schemeClr val="accent6">
              <a:tint val="93000"/>
            </a:schemeClr>
          </a:solidFill>
          <a:ln>
            <a:noFill/>
          </a:ln>
          <a:effectLst>
            <a:outerShdw blurRad="317500" algn="ctr" rotWithShape="0">
              <a:prstClr val="black">
                <a:alpha val="25000"/>
              </a:prstClr>
            </a:outerShdw>
          </a:effectLst>
        </c:spPr>
      </c:pivotFmt>
      <c:pivotFmt>
        <c:idx val="87"/>
        <c:spPr>
          <a:solidFill>
            <a:schemeClr val="accent6"/>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500" b="1" i="0" u="none" strike="noStrike" kern="1200" baseline="0">
                  <a:solidFill>
                    <a:schemeClr val="tx1">
                      <a:lumMod val="75000"/>
                      <a:lumOff val="25000"/>
                    </a:schemeClr>
                  </a:solidFill>
                  <a:latin typeface="+mn-lt"/>
                  <a:ea typeface="+mn-ea"/>
                  <a:cs typeface="+mn-cs"/>
                </a:defRPr>
              </a:pPr>
              <a:endParaRPr lang="en-US"/>
            </a:p>
          </c:txPr>
          <c:dLblPos val="bestFit"/>
          <c:showLegendKey val="0"/>
          <c:showVal val="0"/>
          <c:showCatName val="0"/>
          <c:showSerName val="0"/>
          <c:showPercent val="1"/>
          <c:showBubbleSize val="0"/>
          <c:extLst>
            <c:ext xmlns:c15="http://schemas.microsoft.com/office/drawing/2012/chart" uri="{CE6537A1-D6FC-4f65-9D91-7224C49458BB}"/>
          </c:extLst>
        </c:dLbl>
      </c:pivotFmt>
      <c:pivotFmt>
        <c:idx val="88"/>
        <c:spPr>
          <a:solidFill>
            <a:schemeClr val="accent6">
              <a:tint val="46000"/>
            </a:schemeClr>
          </a:solidFill>
          <a:ln>
            <a:noFill/>
          </a:ln>
          <a:effectLst>
            <a:outerShdw blurRad="317500" algn="ctr" rotWithShape="0">
              <a:prstClr val="black">
                <a:alpha val="25000"/>
              </a:prstClr>
            </a:outerShdw>
          </a:effectLst>
        </c:spPr>
      </c:pivotFmt>
      <c:pivotFmt>
        <c:idx val="89"/>
        <c:spPr>
          <a:solidFill>
            <a:schemeClr val="accent6">
              <a:tint val="62000"/>
            </a:schemeClr>
          </a:solidFill>
          <a:ln>
            <a:noFill/>
          </a:ln>
          <a:effectLst>
            <a:outerShdw blurRad="317500" algn="ctr" rotWithShape="0">
              <a:prstClr val="black">
                <a:alpha val="25000"/>
              </a:prstClr>
            </a:outerShdw>
          </a:effectLst>
        </c:spPr>
      </c:pivotFmt>
      <c:pivotFmt>
        <c:idx val="90"/>
        <c:spPr>
          <a:solidFill>
            <a:schemeClr val="accent6">
              <a:tint val="77000"/>
            </a:schemeClr>
          </a:solidFill>
          <a:ln>
            <a:noFill/>
          </a:ln>
          <a:effectLst>
            <a:outerShdw blurRad="317500" algn="ctr" rotWithShape="0">
              <a:prstClr val="black">
                <a:alpha val="25000"/>
              </a:prstClr>
            </a:outerShdw>
          </a:effectLst>
        </c:spPr>
      </c:pivotFmt>
      <c:pivotFmt>
        <c:idx val="91"/>
        <c:spPr>
          <a:solidFill>
            <a:schemeClr val="accent6">
              <a:tint val="93000"/>
            </a:schemeClr>
          </a:solidFill>
          <a:ln>
            <a:noFill/>
          </a:ln>
          <a:effectLst>
            <a:outerShdw blurRad="317500" algn="ctr" rotWithShape="0">
              <a:prstClr val="black">
                <a:alpha val="25000"/>
              </a:prstClr>
            </a:outerShdw>
          </a:effectLst>
        </c:spPr>
      </c:pivotFmt>
      <c:pivotFmt>
        <c:idx val="92"/>
        <c:spPr>
          <a:solidFill>
            <a:schemeClr val="accent6">
              <a:shade val="92000"/>
            </a:schemeClr>
          </a:solidFill>
          <a:ln>
            <a:noFill/>
          </a:ln>
          <a:effectLst>
            <a:outerShdw blurRad="317500" algn="ctr" rotWithShape="0">
              <a:prstClr val="black">
                <a:alpha val="25000"/>
              </a:prstClr>
            </a:outerShdw>
          </a:effectLst>
        </c:spPr>
      </c:pivotFmt>
      <c:pivotFmt>
        <c:idx val="93"/>
        <c:spPr>
          <a:solidFill>
            <a:schemeClr val="accent6">
              <a:shade val="76000"/>
            </a:schemeClr>
          </a:solidFill>
          <a:ln>
            <a:noFill/>
          </a:ln>
          <a:effectLst>
            <a:outerShdw blurRad="317500" algn="ctr" rotWithShape="0">
              <a:prstClr val="black">
                <a:alpha val="25000"/>
              </a:prstClr>
            </a:outerShdw>
          </a:effectLst>
        </c:spPr>
      </c:pivotFmt>
      <c:pivotFmt>
        <c:idx val="94"/>
        <c:spPr>
          <a:solidFill>
            <a:schemeClr val="accent6">
              <a:shade val="61000"/>
            </a:schemeClr>
          </a:solidFill>
          <a:ln>
            <a:noFill/>
          </a:ln>
          <a:effectLst>
            <a:outerShdw blurRad="317500" algn="ctr" rotWithShape="0">
              <a:prstClr val="black">
                <a:alpha val="25000"/>
              </a:prstClr>
            </a:outerShdw>
          </a:effectLst>
        </c:spPr>
      </c:pivotFmt>
      <c:pivotFmt>
        <c:idx val="95"/>
        <c:spPr>
          <a:solidFill>
            <a:schemeClr val="accent6">
              <a:shade val="45000"/>
            </a:schemeClr>
          </a:solidFill>
          <a:ln>
            <a:noFill/>
          </a:ln>
          <a:effectLst>
            <a:outerShdw blurRad="317500" algn="ctr" rotWithShape="0">
              <a:prstClr val="black">
                <a:alpha val="25000"/>
              </a:prstClr>
            </a:outerShdw>
          </a:effectLst>
        </c:spPr>
      </c:pivotFmt>
    </c:pivotFmts>
    <c:plotArea>
      <c:layout/>
      <c:pieChart>
        <c:varyColors val="1"/>
        <c:ser>
          <c:idx val="0"/>
          <c:order val="0"/>
          <c:tx>
            <c:strRef>
              <c:f>'Product Pivot 2(Emmanuel)'!$C$3</c:f>
              <c:strCache>
                <c:ptCount val="1"/>
                <c:pt idx="0">
                  <c:v>Total</c:v>
                </c:pt>
              </c:strCache>
            </c:strRef>
          </c:tx>
          <c:explosion val="1"/>
          <c:dPt>
            <c:idx val="0"/>
            <c:bubble3D val="0"/>
            <c:spPr>
              <a:solidFill>
                <a:schemeClr val="accent6">
                  <a:tint val="46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1-E2E9-4011-95C1-D4F8AC0B2753}"/>
              </c:ext>
            </c:extLst>
          </c:dPt>
          <c:dPt>
            <c:idx val="1"/>
            <c:bubble3D val="0"/>
            <c:explosion val="0"/>
            <c:spPr>
              <a:solidFill>
                <a:schemeClr val="accent6">
                  <a:tint val="62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3-E2E9-4011-95C1-D4F8AC0B2753}"/>
              </c:ext>
            </c:extLst>
          </c:dPt>
          <c:dPt>
            <c:idx val="2"/>
            <c:bubble3D val="0"/>
            <c:explosion val="0"/>
            <c:spPr>
              <a:solidFill>
                <a:schemeClr val="accent6">
                  <a:tint val="77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5-E2E9-4011-95C1-D4F8AC0B2753}"/>
              </c:ext>
            </c:extLst>
          </c:dPt>
          <c:dPt>
            <c:idx val="3"/>
            <c:bubble3D val="0"/>
            <c:explosion val="0"/>
            <c:spPr>
              <a:solidFill>
                <a:schemeClr val="accent6">
                  <a:tint val="93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7-E2E9-4011-95C1-D4F8AC0B2753}"/>
              </c:ext>
            </c:extLst>
          </c:dPt>
          <c:dPt>
            <c:idx val="4"/>
            <c:bubble3D val="0"/>
            <c:spPr>
              <a:solidFill>
                <a:schemeClr val="accent6">
                  <a:shade val="92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9-E2E9-4011-95C1-D4F8AC0B2753}"/>
              </c:ext>
            </c:extLst>
          </c:dPt>
          <c:dPt>
            <c:idx val="5"/>
            <c:bubble3D val="0"/>
            <c:spPr>
              <a:solidFill>
                <a:schemeClr val="accent6">
                  <a:shade val="76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B-E2E9-4011-95C1-D4F8AC0B2753}"/>
              </c:ext>
            </c:extLst>
          </c:dPt>
          <c:dPt>
            <c:idx val="6"/>
            <c:bubble3D val="0"/>
            <c:spPr>
              <a:solidFill>
                <a:schemeClr val="accent6">
                  <a:shade val="61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D-E2E9-4011-95C1-D4F8AC0B2753}"/>
              </c:ext>
            </c:extLst>
          </c:dPt>
          <c:dPt>
            <c:idx val="7"/>
            <c:bubble3D val="0"/>
            <c:spPr>
              <a:solidFill>
                <a:schemeClr val="accent6">
                  <a:shade val="45000"/>
                </a:schemeClr>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F-E2E9-4011-95C1-D4F8AC0B2753}"/>
              </c:ext>
            </c:extLst>
          </c:dPt>
          <c:dLbls>
            <c:spPr>
              <a:noFill/>
              <a:ln>
                <a:noFill/>
              </a:ln>
              <a:effectLst/>
            </c:spPr>
            <c:txPr>
              <a:bodyPr rot="0" spcFirstLastPara="1" vertOverflow="ellipsis" vert="horz" wrap="square" lIns="38100" tIns="19050" rIns="38100" bIns="19050" anchor="ctr" anchorCtr="1">
                <a:spAutoFit/>
              </a:bodyPr>
              <a:lstStyle/>
              <a:p>
                <a:pPr>
                  <a:defRPr sz="1500" b="1" i="0" u="none" strike="noStrike" kern="1200" baseline="0">
                    <a:solidFill>
                      <a:schemeClr val="tx1">
                        <a:lumMod val="75000"/>
                        <a:lumOff val="25000"/>
                      </a:schemeClr>
                    </a:solidFill>
                    <a:latin typeface="+mn-lt"/>
                    <a:ea typeface="+mn-ea"/>
                    <a:cs typeface="+mn-cs"/>
                  </a:defRPr>
                </a:pPr>
                <a:endParaRPr lang="en-US"/>
              </a:p>
            </c:txPr>
            <c:dLblPos val="bestFit"/>
            <c:showLegendKey val="0"/>
            <c:showVal val="0"/>
            <c:showCatName val="0"/>
            <c:showSerName val="0"/>
            <c:showPercent val="1"/>
            <c:showBubbleSize val="0"/>
            <c:showLeaderLines val="1"/>
            <c:leaderLines>
              <c:spPr>
                <a:ln w="9525" cap="flat" cmpd="sng" algn="ctr">
                  <a:solidFill>
                    <a:schemeClr val="dk1">
                      <a:lumMod val="35000"/>
                      <a:lumOff val="65000"/>
                    </a:schemeClr>
                  </a:solidFill>
                  <a:round/>
                </a:ln>
                <a:effectLst/>
              </c:spPr>
            </c:leaderLines>
            <c:extLst>
              <c:ext xmlns:c15="http://schemas.microsoft.com/office/drawing/2012/chart" uri="{CE6537A1-D6FC-4f65-9D91-7224C49458BB}"/>
            </c:extLst>
          </c:dLbls>
          <c:cat>
            <c:strRef>
              <c:f>'Product Pivot 2(Emmanuel)'!$B$4:$B$12</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'Product Pivot 2(Emmanuel)'!$C$4:$C$12</c:f>
              <c:numCache>
                <c:formatCode>"$"#,##0.00</c:formatCode>
                <c:ptCount val="8"/>
                <c:pt idx="0">
                  <c:v>138.51</c:v>
                </c:pt>
                <c:pt idx="1">
                  <c:v>125.96</c:v>
                </c:pt>
                <c:pt idx="2">
                  <c:v>178.78000000000003</c:v>
                </c:pt>
                <c:pt idx="3">
                  <c:v>254.6</c:v>
                </c:pt>
                <c:pt idx="4">
                  <c:v>60.180000000000007</c:v>
                </c:pt>
                <c:pt idx="5">
                  <c:v>154.60999999999999</c:v>
                </c:pt>
                <c:pt idx="6">
                  <c:v>68.960000000000008</c:v>
                </c:pt>
                <c:pt idx="7">
                  <c:v>99.16</c:v>
                </c:pt>
              </c:numCache>
            </c:numRef>
          </c:val>
          <c:extLst>
            <c:ext xmlns:c16="http://schemas.microsoft.com/office/drawing/2014/chart" uri="{C3380CC4-5D6E-409C-BE32-E72D297353CC}">
              <c16:uniqueId val="{00000000-98C4-4BBA-9987-22120E687CEA}"/>
            </c:ext>
          </c:extLst>
        </c:ser>
        <c:dLbls>
          <c:dLblPos val="bestFit"/>
          <c:showLegendKey val="0"/>
          <c:showVal val="0"/>
          <c:showCatName val="0"/>
          <c:showSerName val="0"/>
          <c:showPercent val="1"/>
          <c:showBubbleSize val="0"/>
          <c:showLeaderLines val="1"/>
        </c:dLbls>
        <c:firstSliceAng val="0"/>
      </c:pieChart>
      <c:spPr>
        <a:noFill/>
        <a:ln>
          <a:noFill/>
        </a:ln>
        <a:effectLst/>
      </c:spPr>
    </c:plotArea>
    <c:legend>
      <c:legendPos val="r"/>
      <c:overlay val="0"/>
      <c:spPr>
        <a:solidFill>
          <a:schemeClr val="lt1">
            <a:alpha val="78000"/>
          </a:schemeClr>
        </a:solid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n-US"/>
        </a:p>
      </c:txPr>
    </c:legend>
    <c:plotVisOnly val="1"/>
    <c:dispBlanksAs val="gap"/>
    <c:showDLblsOverMax val="0"/>
  </c:chart>
  <c:spPr>
    <a:pattFill prst="dkDnDiag">
      <a:fgClr>
        <a:schemeClr val="lt1">
          <a:lumMod val="95000"/>
        </a:schemeClr>
      </a:fgClr>
      <a:bgClr>
        <a:schemeClr val="lt1"/>
      </a:bgClr>
    </a:pattFill>
    <a:ln w="9525" cap="flat" cmpd="sng" algn="ctr">
      <a:solidFill>
        <a:schemeClr val="dk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Visible val="1"/>
      </c14:pivotOptions>
    </c:ext>
    <c:ext xmlns:c16="http://schemas.microsoft.com/office/drawing/2014/chart" uri="{E28EC0CA-F0BB-4C9C-879D-F8772B89E7AC}">
      <c16:pivotOptions16>
        <c16:showExpandCollapseFieldButtons val="1"/>
      </c16:pivotOptions16>
    </c:ext>
  </c:extLst>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Sales.xlsx]Product Pivot 2(Emmanuel)!PivotTable4</c:name>
    <c:fmtId val="26"/>
  </c:pivotSource>
  <c:chart>
    <c:title>
      <c:tx>
        <c:rich>
          <a:bodyPr rot="0" spcFirstLastPara="1" vertOverflow="ellipsis" vert="horz" wrap="square" anchor="ctr" anchorCtr="1"/>
          <a:lstStyle/>
          <a:p>
            <a:pPr>
              <a:defRPr sz="1800" b="1" i="0" u="none" strike="noStrike" kern="1200" spc="0" baseline="0">
                <a:solidFill>
                  <a:schemeClr val="tx1">
                    <a:lumMod val="65000"/>
                    <a:lumOff val="35000"/>
                  </a:schemeClr>
                </a:solidFill>
                <a:latin typeface="+mn-lt"/>
                <a:ea typeface="+mn-ea"/>
                <a:cs typeface="+mn-cs"/>
              </a:defRPr>
            </a:pPr>
            <a:r>
              <a:rPr lang="en-SG" sz="1800" b="1" i="0" u="none" strike="noStrike" baseline="0"/>
              <a:t>Comparison of Total Profit Across Food Categories</a:t>
            </a:r>
            <a:endParaRPr lang="en-US" sz="1800" b="1"/>
          </a:p>
        </c:rich>
      </c:tx>
      <c:layout>
        <c:manualLayout>
          <c:xMode val="edge"/>
          <c:yMode val="edge"/>
          <c:x val="0.23852478189660342"/>
          <c:y val="2.0279418881360468E-2"/>
        </c:manualLayout>
      </c:layout>
      <c:overlay val="0"/>
      <c:spPr>
        <a:solidFill>
          <a:schemeClr val="accent6">
            <a:lumMod val="60000"/>
            <a:lumOff val="40000"/>
          </a:schemeClr>
        </a:solidFill>
        <a:ln>
          <a:noFill/>
        </a:ln>
        <a:effectLst/>
      </c:spPr>
      <c:txPr>
        <a:bodyPr rot="0" spcFirstLastPara="1" vertOverflow="ellipsis" vert="horz" wrap="square" anchor="ctr" anchorCtr="1"/>
        <a:lstStyle/>
        <a:p>
          <a:pPr>
            <a:defRPr sz="1800" b="1"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6">
              <a:lumMod val="75000"/>
            </a:schemeClr>
          </a:solidFill>
          <a:ln>
            <a:noFill/>
          </a:ln>
          <a:effectLst/>
        </c:spPr>
        <c:dLbl>
          <c:idx val="0"/>
          <c:layout>
            <c:manualLayout>
              <c:x val="-8.280109599489618E-4"/>
              <c:y val="-4.149357696738507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6">
              <a:lumMod val="75000"/>
            </a:schemeClr>
          </a:solidFill>
          <a:ln>
            <a:noFill/>
          </a:ln>
          <a:effectLst/>
        </c:spPr>
        <c:dLbl>
          <c:idx val="0"/>
          <c:layout>
            <c:manualLayout>
              <c:x val="2.3917569809064777E-2"/>
              <c:y val="-3.4755643218513247E-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accent6">
              <a:lumMod val="75000"/>
            </a:schemeClr>
          </a:solidFill>
          <a:ln>
            <a:noFill/>
          </a:ln>
          <a:effectLst/>
        </c:spPr>
        <c:dLbl>
          <c:idx val="0"/>
          <c:layout>
            <c:manualLayout>
              <c:x val="4.6053079213385188E-2"/>
              <c:y val="-8.7129283766246818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accent6">
              <a:lumMod val="75000"/>
            </a:schemeClr>
          </a:solidFill>
          <a:ln>
            <a:noFill/>
          </a:ln>
          <a:effectLst/>
        </c:spPr>
        <c:dLbl>
          <c:idx val="0"/>
          <c:layout>
            <c:manualLayout>
              <c:x val="-6.3420882449144694E-4"/>
              <c:y val="-0.127263370097640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
        <c:spPr>
          <a:solidFill>
            <a:schemeClr val="accent6">
              <a:lumMod val="75000"/>
            </a:schemeClr>
          </a:solidFill>
          <a:ln>
            <a:noFill/>
          </a:ln>
          <a:effectLst/>
        </c:spPr>
        <c:dLbl>
          <c:idx val="0"/>
          <c:layout>
            <c:manualLayout>
              <c:x val="-5.5034985129711542E-2"/>
              <c:y val="-9.77032627822976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accent6">
              <a:lumMod val="75000"/>
            </a:schemeClr>
          </a:solidFill>
          <a:ln>
            <a:noFill/>
          </a:ln>
          <a:effectLst/>
        </c:spPr>
        <c:dLbl>
          <c:idx val="0"/>
          <c:layout>
            <c:manualLayout>
              <c:x val="-0.1185985298155366"/>
              <c:y val="4.9715178273436614E-3"/>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accent6">
              <a:lumMod val="75000"/>
            </a:schemeClr>
          </a:solidFill>
          <a:ln>
            <a:noFill/>
          </a:ln>
          <a:effectLst/>
        </c:spPr>
        <c:dLbl>
          <c:idx val="0"/>
          <c:layout>
            <c:manualLayout>
              <c:x val="-1.4594867853119746E-2"/>
              <c:y val="6.0408816604678596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6">
              <a:lumMod val="75000"/>
            </a:schemeClr>
          </a:solidFill>
          <a:ln>
            <a:noFill/>
          </a:ln>
          <a:effectLst/>
        </c:spPr>
        <c:dLbl>
          <c:idx val="0"/>
          <c:layout>
            <c:manualLayout>
              <c:x val="0"/>
              <c:y val="0.2107900066781381"/>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accent6">
              <a:lumMod val="75000"/>
            </a:schemeClr>
          </a:solidFill>
          <a:ln>
            <a:noFill/>
          </a:ln>
          <a:effectLst/>
        </c:spPr>
      </c:pivotFmt>
      <c:pivotFmt>
        <c:idx val="11"/>
        <c:spPr>
          <a:solidFill>
            <a:schemeClr val="accent6">
              <a:lumMod val="75000"/>
            </a:schemeClr>
          </a:solidFill>
          <a:ln>
            <a:noFill/>
          </a:ln>
          <a:effectLst/>
        </c:spPr>
      </c:pivotFmt>
      <c:pivotFmt>
        <c:idx val="12"/>
        <c:spPr>
          <a:solidFill>
            <a:schemeClr val="accent6">
              <a:lumMod val="75000"/>
            </a:schemeClr>
          </a:solidFill>
          <a:ln>
            <a:noFill/>
          </a:ln>
          <a:effectLst/>
        </c:spPr>
      </c:pivotFmt>
      <c:pivotFmt>
        <c:idx val="13"/>
        <c:spPr>
          <a:solidFill>
            <a:schemeClr val="accent6">
              <a:lumMod val="75000"/>
            </a:schemeClr>
          </a:solidFill>
          <a:ln>
            <a:noFill/>
          </a:ln>
          <a:effectLst/>
        </c:spPr>
      </c:pivotFmt>
      <c:pivotFmt>
        <c:idx val="14"/>
        <c:spPr>
          <a:solidFill>
            <a:schemeClr val="accent6">
              <a:lumMod val="75000"/>
            </a:schemeClr>
          </a:solidFill>
          <a:ln>
            <a:noFill/>
          </a:ln>
          <a:effectLst/>
        </c:spPr>
      </c:pivotFmt>
      <c:pivotFmt>
        <c:idx val="15"/>
        <c:spPr>
          <a:solidFill>
            <a:schemeClr val="accent6">
              <a:lumMod val="75000"/>
            </a:schemeClr>
          </a:solidFill>
          <a:ln>
            <a:noFill/>
          </a:ln>
          <a:effectLst/>
        </c:spPr>
      </c:pivotFmt>
      <c:pivotFmt>
        <c:idx val="16"/>
        <c:spPr>
          <a:solidFill>
            <a:schemeClr val="accent6">
              <a:lumMod val="75000"/>
            </a:schemeClr>
          </a:solidFill>
          <a:ln>
            <a:noFill/>
          </a:ln>
          <a:effectLst/>
        </c:spPr>
      </c:pivotFmt>
      <c:pivotFmt>
        <c:idx val="17"/>
        <c:spPr>
          <a:solidFill>
            <a:schemeClr val="accent6">
              <a:lumMod val="75000"/>
            </a:schemeClr>
          </a:solidFill>
          <a:ln>
            <a:noFill/>
          </a:ln>
          <a:effectLst/>
        </c:spPr>
      </c:pivotFmt>
      <c:pivotFmt>
        <c:idx val="18"/>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1"/>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2"/>
        <c:spPr>
          <a:solidFill>
            <a:schemeClr val="accent6">
              <a:lumMod val="75000"/>
            </a:schemeClr>
          </a:solidFill>
          <a:ln>
            <a:noFill/>
          </a:ln>
          <a:effectLst/>
        </c:spPr>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3"/>
        <c:spPr>
          <a:solidFill>
            <a:schemeClr val="accent6">
              <a:lumMod val="75000"/>
            </a:schemeClr>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4"/>
        <c:spPr>
          <a:solidFill>
            <a:schemeClr val="accent6">
              <a:lumMod val="75000"/>
            </a:schemeClr>
          </a:solidFill>
          <a:ln>
            <a:noFill/>
          </a:ln>
          <a:effectLst/>
        </c:spPr>
        <c:dLbl>
          <c:idx val="0"/>
          <c:layout>
            <c:manualLayout>
              <c:x val="-2.353441150999502E-2"/>
              <c:y val="-3.3825444724695501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23168102559411016"/>
          <c:y val="0.15193351434695063"/>
          <c:w val="0.48913172669320737"/>
          <c:h val="0.76919717217814809"/>
        </c:manualLayout>
      </c:layout>
      <c:radarChart>
        <c:radarStyle val="filled"/>
        <c:varyColors val="0"/>
        <c:ser>
          <c:idx val="0"/>
          <c:order val="0"/>
          <c:tx>
            <c:strRef>
              <c:f>'Product Pivot 2(Emmanuel)'!$C$3</c:f>
              <c:strCache>
                <c:ptCount val="1"/>
                <c:pt idx="0">
                  <c:v>Total</c:v>
                </c:pt>
              </c:strCache>
            </c:strRef>
          </c:tx>
          <c:spPr>
            <a:solidFill>
              <a:schemeClr val="accent6">
                <a:lumMod val="75000"/>
              </a:schemeClr>
            </a:solidFill>
            <a:ln>
              <a:noFill/>
            </a:ln>
            <a:effectLst/>
          </c:spPr>
          <c:dPt>
            <c:idx val="0"/>
            <c:bubble3D val="0"/>
            <c:extLst>
              <c:ext xmlns:c16="http://schemas.microsoft.com/office/drawing/2014/chart" uri="{C3380CC4-5D6E-409C-BE32-E72D297353CC}">
                <c16:uniqueId val="{00000000-0C3C-45C6-8D4F-B85660121CC7}"/>
              </c:ext>
            </c:extLst>
          </c:dPt>
          <c:dPt>
            <c:idx val="1"/>
            <c:bubble3D val="0"/>
            <c:extLst>
              <c:ext xmlns:c16="http://schemas.microsoft.com/office/drawing/2014/chart" uri="{C3380CC4-5D6E-409C-BE32-E72D297353CC}">
                <c16:uniqueId val="{00000001-0C3C-45C6-8D4F-B85660121CC7}"/>
              </c:ext>
            </c:extLst>
          </c:dPt>
          <c:dPt>
            <c:idx val="2"/>
            <c:bubble3D val="0"/>
            <c:extLst>
              <c:ext xmlns:c16="http://schemas.microsoft.com/office/drawing/2014/chart" uri="{C3380CC4-5D6E-409C-BE32-E72D297353CC}">
                <c16:uniqueId val="{00000002-0C3C-45C6-8D4F-B85660121CC7}"/>
              </c:ext>
            </c:extLst>
          </c:dPt>
          <c:dPt>
            <c:idx val="3"/>
            <c:bubble3D val="0"/>
            <c:spPr>
              <a:solidFill>
                <a:schemeClr val="accent6">
                  <a:lumMod val="75000"/>
                </a:schemeClr>
              </a:solidFill>
              <a:ln>
                <a:noFill/>
              </a:ln>
              <a:effectLst/>
            </c:spPr>
            <c:extLst>
              <c:ext xmlns:c16="http://schemas.microsoft.com/office/drawing/2014/chart" uri="{C3380CC4-5D6E-409C-BE32-E72D297353CC}">
                <c16:uniqueId val="{00000003-0C3C-45C6-8D4F-B85660121CC7}"/>
              </c:ext>
            </c:extLst>
          </c:dPt>
          <c:dPt>
            <c:idx val="4"/>
            <c:bubble3D val="0"/>
            <c:extLst>
              <c:ext xmlns:c16="http://schemas.microsoft.com/office/drawing/2014/chart" uri="{C3380CC4-5D6E-409C-BE32-E72D297353CC}">
                <c16:uniqueId val="{00000004-0C3C-45C6-8D4F-B85660121CC7}"/>
              </c:ext>
            </c:extLst>
          </c:dPt>
          <c:dPt>
            <c:idx val="5"/>
            <c:bubble3D val="0"/>
            <c:extLst>
              <c:ext xmlns:c16="http://schemas.microsoft.com/office/drawing/2014/chart" uri="{C3380CC4-5D6E-409C-BE32-E72D297353CC}">
                <c16:uniqueId val="{00000005-0C3C-45C6-8D4F-B85660121CC7}"/>
              </c:ext>
            </c:extLst>
          </c:dPt>
          <c:dPt>
            <c:idx val="6"/>
            <c:bubble3D val="0"/>
            <c:extLst>
              <c:ext xmlns:c16="http://schemas.microsoft.com/office/drawing/2014/chart" uri="{C3380CC4-5D6E-409C-BE32-E72D297353CC}">
                <c16:uniqueId val="{00000006-0C3C-45C6-8D4F-B85660121CC7}"/>
              </c:ext>
            </c:extLst>
          </c:dPt>
          <c:dPt>
            <c:idx val="7"/>
            <c:bubble3D val="0"/>
            <c:extLst>
              <c:ext xmlns:c16="http://schemas.microsoft.com/office/drawing/2014/chart" uri="{C3380CC4-5D6E-409C-BE32-E72D297353CC}">
                <c16:uniqueId val="{00000007-0C3C-45C6-8D4F-B85660121CC7}"/>
              </c:ext>
            </c:extLst>
          </c:dPt>
          <c:dLbls>
            <c:dLbl>
              <c:idx val="3"/>
              <c:layout>
                <c:manualLayout>
                  <c:x val="-2.353441150999502E-2"/>
                  <c:y val="-3.38254447246955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C3C-45C6-8D4F-B85660121CC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'Product Pivot 2(Emmanuel)'!$B$4:$B$12</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'Product Pivot 2(Emmanuel)'!$C$4:$C$12</c:f>
              <c:numCache>
                <c:formatCode>"$"#,##0.00</c:formatCode>
                <c:ptCount val="8"/>
                <c:pt idx="0">
                  <c:v>138.51</c:v>
                </c:pt>
                <c:pt idx="1">
                  <c:v>125.96</c:v>
                </c:pt>
                <c:pt idx="2">
                  <c:v>178.78000000000003</c:v>
                </c:pt>
                <c:pt idx="3">
                  <c:v>254.6</c:v>
                </c:pt>
                <c:pt idx="4">
                  <c:v>60.180000000000007</c:v>
                </c:pt>
                <c:pt idx="5">
                  <c:v>154.60999999999999</c:v>
                </c:pt>
                <c:pt idx="6">
                  <c:v>68.960000000000008</c:v>
                </c:pt>
                <c:pt idx="7">
                  <c:v>99.16</c:v>
                </c:pt>
              </c:numCache>
            </c:numRef>
          </c:val>
          <c:extLst>
            <c:ext xmlns:c16="http://schemas.microsoft.com/office/drawing/2014/chart" uri="{C3380CC4-5D6E-409C-BE32-E72D297353CC}">
              <c16:uniqueId val="{00000000-26E9-4E3A-BB6A-471FA0FE253A}"/>
            </c:ext>
          </c:extLst>
        </c:ser>
        <c:dLbls>
          <c:showLegendKey val="0"/>
          <c:showVal val="1"/>
          <c:showCatName val="0"/>
          <c:showSerName val="0"/>
          <c:showPercent val="0"/>
          <c:showBubbleSize val="0"/>
        </c:dLbls>
        <c:axId val="1681443280"/>
        <c:axId val="1681441840"/>
      </c:radarChart>
      <c:catAx>
        <c:axId val="1681443280"/>
        <c:scaling>
          <c:orientation val="minMax"/>
        </c:scaling>
        <c:delete val="0"/>
        <c:axPos val="b"/>
        <c:numFmt formatCode="General" sourceLinked="1"/>
        <c:majorTickMark val="none"/>
        <c:minorTickMark val="none"/>
        <c:tickLblPos val="nextTo"/>
        <c:spPr>
          <a:solidFill>
            <a:schemeClr val="accent6">
              <a:lumMod val="60000"/>
              <a:lumOff val="40000"/>
              <a:alpha val="33000"/>
            </a:schemeClr>
          </a:solid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500" b="0" i="0" u="none" strike="noStrike" kern="1200" baseline="0">
                <a:solidFill>
                  <a:schemeClr val="tx1">
                    <a:lumMod val="65000"/>
                    <a:lumOff val="35000"/>
                  </a:schemeClr>
                </a:solidFill>
                <a:effectLst>
                  <a:outerShdw blurRad="50800" dist="50800" dir="5400000" algn="ctr" rotWithShape="0">
                    <a:schemeClr val="bg1"/>
                  </a:outerShdw>
                </a:effectLst>
                <a:latin typeface="+mn-lt"/>
                <a:ea typeface="+mn-ea"/>
                <a:cs typeface="+mn-cs"/>
              </a:defRPr>
            </a:pPr>
            <a:endParaRPr lang="en-US"/>
          </a:p>
        </c:txPr>
        <c:crossAx val="1681441840"/>
        <c:crosses val="autoZero"/>
        <c:auto val="1"/>
        <c:lblAlgn val="ctr"/>
        <c:lblOffset val="100"/>
        <c:noMultiLvlLbl val="0"/>
      </c:catAx>
      <c:valAx>
        <c:axId val="1681441840"/>
        <c:scaling>
          <c:orientation val="minMax"/>
        </c:scaling>
        <c:delete val="1"/>
        <c:axPos val="l"/>
        <c:majorGridlines>
          <c:spPr>
            <a:ln w="9525" cap="flat" cmpd="sng" algn="ctr">
              <a:solidFill>
                <a:schemeClr val="tx1">
                  <a:lumMod val="15000"/>
                  <a:lumOff val="85000"/>
                </a:schemeClr>
              </a:solidFill>
              <a:round/>
            </a:ln>
            <a:effectLst/>
          </c:spPr>
        </c:majorGridlines>
        <c:numFmt formatCode="&quot;$&quot;#,##0.00" sourceLinked="1"/>
        <c:majorTickMark val="none"/>
        <c:minorTickMark val="none"/>
        <c:tickLblPos val="nextTo"/>
        <c:crossAx val="1681443280"/>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Sales.xlsx]Product Pivot 1(Emmanuel)!PivotTable7</c:name>
    <c:fmtId val="1"/>
  </c:pivotSource>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n-SG"/>
              <a:t>Total Intake Stock</a:t>
            </a:r>
            <a:r>
              <a:rPr lang="en-SG" baseline="0"/>
              <a:t> Across</a:t>
            </a:r>
            <a:r>
              <a:rPr lang="en-SG"/>
              <a:t> Countries</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n-US"/>
        </a:p>
      </c:txPr>
    </c:title>
    <c:autoTitleDeleted val="0"/>
    <c:pivotFmts>
      <c:pivotFmt>
        <c:idx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rgbClr val="70AD47"/>
          </a:soli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rgbClr val="FFC000"/>
          </a:soli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rgbClr val="70AD47"/>
          </a:soli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rgbClr val="FFC000"/>
          </a:soli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bar"/>
        <c:grouping val="stacked"/>
        <c:varyColors val="0"/>
        <c:ser>
          <c:idx val="0"/>
          <c:order val="0"/>
          <c:tx>
            <c:strRef>
              <c:f>'Product Pivot 1(Emmanuel)'!$C$2:$C$3</c:f>
              <c:strCache>
                <c:ptCount val="1"/>
                <c:pt idx="0">
                  <c:v>High Risk</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strRef>
              <c:f>'Product Pivot 1(Emmanuel)'!$B$4:$B$20</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'Product Pivot 1(Emmanuel)'!$C$4:$C$20</c:f>
              <c:numCache>
                <c:formatCode>General</c:formatCode>
                <c:ptCount val="16"/>
                <c:pt idx="0">
                  <c:v>2850</c:v>
                </c:pt>
                <c:pt idx="2">
                  <c:v>1750</c:v>
                </c:pt>
                <c:pt idx="3">
                  <c:v>1110</c:v>
                </c:pt>
                <c:pt idx="4">
                  <c:v>900</c:v>
                </c:pt>
                <c:pt idx="6">
                  <c:v>3651</c:v>
                </c:pt>
                <c:pt idx="8">
                  <c:v>2329</c:v>
                </c:pt>
                <c:pt idx="9">
                  <c:v>550</c:v>
                </c:pt>
                <c:pt idx="13">
                  <c:v>1584</c:v>
                </c:pt>
                <c:pt idx="15">
                  <c:v>2300</c:v>
                </c:pt>
              </c:numCache>
            </c:numRef>
          </c:val>
          <c:extLst>
            <c:ext xmlns:c16="http://schemas.microsoft.com/office/drawing/2014/chart" uri="{C3380CC4-5D6E-409C-BE32-E72D297353CC}">
              <c16:uniqueId val="{00000000-CEE4-4FBC-9AF0-55C0959E9536}"/>
            </c:ext>
          </c:extLst>
        </c:ser>
        <c:ser>
          <c:idx val="1"/>
          <c:order val="1"/>
          <c:tx>
            <c:strRef>
              <c:f>'Product Pivot 1(Emmanuel)'!$D$2:$D$3</c:f>
              <c:strCache>
                <c:ptCount val="1"/>
                <c:pt idx="0">
                  <c:v>Low Risk</c:v>
                </c:pt>
              </c:strCache>
            </c:strRef>
          </c:tx>
          <c:spPr>
            <a:solidFill>
              <a:srgbClr val="70AD47"/>
            </a:solidFill>
            <a:ln>
              <a:noFill/>
            </a:ln>
            <a:effectLst>
              <a:outerShdw blurRad="57150" dist="19050" dir="5400000" algn="ctr" rotWithShape="0">
                <a:srgbClr val="000000">
                  <a:alpha val="63000"/>
                </a:srgbClr>
              </a:outerShdw>
            </a:effectLst>
          </c:spPr>
          <c:invertIfNegative val="0"/>
          <c:cat>
            <c:strRef>
              <c:f>'Product Pivot 1(Emmanuel)'!$B$4:$B$20</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'Product Pivot 1(Emmanuel)'!$D$4:$D$20</c:f>
              <c:numCache>
                <c:formatCode>General</c:formatCode>
                <c:ptCount val="16"/>
                <c:pt idx="1">
                  <c:v>1200</c:v>
                </c:pt>
                <c:pt idx="4">
                  <c:v>1500</c:v>
                </c:pt>
                <c:pt idx="5">
                  <c:v>1523</c:v>
                </c:pt>
                <c:pt idx="6">
                  <c:v>3300</c:v>
                </c:pt>
                <c:pt idx="10">
                  <c:v>730</c:v>
                </c:pt>
                <c:pt idx="11">
                  <c:v>1210</c:v>
                </c:pt>
                <c:pt idx="14">
                  <c:v>5849</c:v>
                </c:pt>
                <c:pt idx="15">
                  <c:v>5047</c:v>
                </c:pt>
              </c:numCache>
            </c:numRef>
          </c:val>
          <c:extLst>
            <c:ext xmlns:c16="http://schemas.microsoft.com/office/drawing/2014/chart" uri="{C3380CC4-5D6E-409C-BE32-E72D297353CC}">
              <c16:uniqueId val="{00000001-3143-4895-B74A-FA3B93D87E74}"/>
            </c:ext>
          </c:extLst>
        </c:ser>
        <c:ser>
          <c:idx val="2"/>
          <c:order val="2"/>
          <c:tx>
            <c:strRef>
              <c:f>'Product Pivot 1(Emmanuel)'!$E$2:$E$3</c:f>
              <c:strCache>
                <c:ptCount val="1"/>
                <c:pt idx="0">
                  <c:v>Medium Risk</c:v>
                </c:pt>
              </c:strCache>
            </c:strRef>
          </c:tx>
          <c:spPr>
            <a:solidFill>
              <a:srgbClr val="FFC000"/>
            </a:solidFill>
            <a:ln>
              <a:noFill/>
            </a:ln>
            <a:effectLst>
              <a:outerShdw blurRad="57150" dist="19050" dir="5400000" algn="ctr" rotWithShape="0">
                <a:srgbClr val="000000">
                  <a:alpha val="63000"/>
                </a:srgbClr>
              </a:outerShdw>
            </a:effectLst>
          </c:spPr>
          <c:invertIfNegative val="0"/>
          <c:cat>
            <c:strRef>
              <c:f>'Product Pivot 1(Emmanuel)'!$B$4:$B$20</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'Product Pivot 1(Emmanuel)'!$E$4:$E$20</c:f>
              <c:numCache>
                <c:formatCode>General</c:formatCode>
                <c:ptCount val="16"/>
                <c:pt idx="0">
                  <c:v>4420</c:v>
                </c:pt>
                <c:pt idx="2">
                  <c:v>2800</c:v>
                </c:pt>
                <c:pt idx="5">
                  <c:v>3750</c:v>
                </c:pt>
                <c:pt idx="7">
                  <c:v>4730</c:v>
                </c:pt>
                <c:pt idx="8">
                  <c:v>625</c:v>
                </c:pt>
                <c:pt idx="9">
                  <c:v>200</c:v>
                </c:pt>
                <c:pt idx="10">
                  <c:v>2100</c:v>
                </c:pt>
                <c:pt idx="11">
                  <c:v>800</c:v>
                </c:pt>
                <c:pt idx="12">
                  <c:v>1073</c:v>
                </c:pt>
                <c:pt idx="13">
                  <c:v>1100</c:v>
                </c:pt>
              </c:numCache>
            </c:numRef>
          </c:val>
          <c:extLst>
            <c:ext xmlns:c16="http://schemas.microsoft.com/office/drawing/2014/chart" uri="{C3380CC4-5D6E-409C-BE32-E72D297353CC}">
              <c16:uniqueId val="{00000002-3143-4895-B74A-FA3B93D87E74}"/>
            </c:ext>
          </c:extLst>
        </c:ser>
        <c:dLbls>
          <c:showLegendKey val="0"/>
          <c:showVal val="0"/>
          <c:showCatName val="0"/>
          <c:showSerName val="0"/>
          <c:showPercent val="0"/>
          <c:showBubbleSize val="0"/>
        </c:dLbls>
        <c:gapWidth val="150"/>
        <c:overlap val="100"/>
        <c:axId val="1073137872"/>
        <c:axId val="10880032"/>
      </c:barChart>
      <c:catAx>
        <c:axId val="1073137872"/>
        <c:scaling>
          <c:orientation val="minMax"/>
        </c:scaling>
        <c:delete val="0"/>
        <c:axPos val="l"/>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0880032"/>
        <c:crosses val="autoZero"/>
        <c:auto val="1"/>
        <c:lblAlgn val="ctr"/>
        <c:lblOffset val="100"/>
        <c:noMultiLvlLbl val="0"/>
      </c:catAx>
      <c:valAx>
        <c:axId val="10880032"/>
        <c:scaling>
          <c:orientation val="minMax"/>
        </c:scaling>
        <c:delete val="0"/>
        <c:axPos val="b"/>
        <c:majorGridlines>
          <c:spPr>
            <a:ln w="9525" cap="flat" cmpd="sng" algn="ctr">
              <a:solidFill>
                <a:schemeClr val="lt1">
                  <a:lumMod val="95000"/>
                  <a:alpha val="10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07313787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Sales.xlsx]Product Pivot 1(Emmanuel)!PivotTable7</c:name>
    <c:fmtId val="7"/>
  </c:pivotSource>
  <c:chart>
    <c:title>
      <c:tx>
        <c:rich>
          <a:bodyPr rot="0" spcFirstLastPara="1" vertOverflow="ellipsis" vert="horz" wrap="square" anchor="ctr" anchorCtr="1"/>
          <a:lstStyle/>
          <a:p>
            <a:pPr>
              <a:defRPr sz="1800" b="1" i="0" u="none" strike="noStrike" kern="1200" baseline="0">
                <a:solidFill>
                  <a:schemeClr val="lt1">
                    <a:lumMod val="85000"/>
                  </a:schemeClr>
                </a:solidFill>
                <a:latin typeface="+mj-lt"/>
                <a:ea typeface="+mj-ea"/>
                <a:cs typeface="+mj-cs"/>
              </a:defRPr>
            </a:pPr>
            <a:r>
              <a:rPr lang="en-SG"/>
              <a:t> Total</a:t>
            </a:r>
            <a:r>
              <a:rPr lang="en-SG" baseline="0"/>
              <a:t> Intake Stock Across Countries</a:t>
            </a:r>
            <a:endParaRPr lang="en-SG"/>
          </a:p>
        </c:rich>
      </c:tx>
      <c:overlay val="0"/>
      <c:spPr>
        <a:noFill/>
        <a:ln>
          <a:noFill/>
        </a:ln>
        <a:effectLst/>
      </c:spPr>
      <c:txPr>
        <a:bodyPr rot="0" spcFirstLastPara="1" vertOverflow="ellipsis" vert="horz" wrap="square" anchor="ctr" anchorCtr="1"/>
        <a:lstStyle/>
        <a:p>
          <a:pPr>
            <a:defRPr sz="1800" b="1" i="0" u="none" strike="noStrike" kern="1200" baseline="0">
              <a:solidFill>
                <a:schemeClr val="lt1">
                  <a:lumMod val="85000"/>
                </a:schemeClr>
              </a:solidFill>
              <a:latin typeface="+mj-lt"/>
              <a:ea typeface="+mj-ea"/>
              <a:cs typeface="+mj-cs"/>
            </a:defRPr>
          </a:pPr>
          <a:endParaRPr lang="en-SG"/>
        </a:p>
      </c:txPr>
    </c:title>
    <c:autoTitleDeleted val="0"/>
    <c:pivotFmts>
      <c:pivotFmt>
        <c:idx val="0"/>
        <c:dLbl>
          <c:idx val="0"/>
          <c:showLegendKey val="0"/>
          <c:showVal val="0"/>
          <c:showCatName val="0"/>
          <c:showSerName val="0"/>
          <c:showPercent val="0"/>
          <c:showBubbleSize val="0"/>
          <c:extLst>
            <c:ext xmlns:c15="http://schemas.microsoft.com/office/drawing/2012/chart" uri="{CE6537A1-D6FC-4f65-9D91-7224C49458BB}"/>
          </c:extLst>
        </c:dLbl>
      </c:pivotFmt>
      <c:pivotFmt>
        <c:idx val="1"/>
        <c:dLbl>
          <c:idx val="0"/>
          <c:showLegendKey val="0"/>
          <c:showVal val="0"/>
          <c:showCatName val="0"/>
          <c:showSerName val="0"/>
          <c:showPercent val="0"/>
          <c:showBubbleSize val="0"/>
          <c:extLst>
            <c:ext xmlns:c15="http://schemas.microsoft.com/office/drawing/2012/chart" uri="{CE6537A1-D6FC-4f65-9D91-7224C49458BB}"/>
          </c:extLst>
        </c:dLbl>
      </c:pivotFmt>
      <c:pivotFmt>
        <c:idx val="2"/>
        <c:dLbl>
          <c:idx val="0"/>
          <c:showLegendKey val="0"/>
          <c:showVal val="0"/>
          <c:showCatName val="0"/>
          <c:showSerName val="0"/>
          <c:showPercent val="0"/>
          <c:showBubbleSize val="0"/>
          <c:extLst>
            <c:ext xmlns:c15="http://schemas.microsoft.com/office/drawing/2012/chart" uri="{CE6537A1-D6FC-4f65-9D91-7224C49458BB}"/>
          </c:extLst>
        </c:dLbl>
      </c:pivotFmt>
      <c:pivotFmt>
        <c:idx val="3"/>
        <c:dLbl>
          <c:idx val="0"/>
          <c:showLegendKey val="0"/>
          <c:showVal val="0"/>
          <c:showCatName val="0"/>
          <c:showSerName val="0"/>
          <c:showPercent val="0"/>
          <c:showBubbleSize val="0"/>
          <c:extLst>
            <c:ext xmlns:c15="http://schemas.microsoft.com/office/drawing/2012/chart" uri="{CE6537A1-D6FC-4f65-9D91-7224C49458BB}"/>
          </c:extLst>
        </c:dLbl>
      </c:pivotFmt>
      <c:pivotFmt>
        <c:idx val="4"/>
        <c:dLbl>
          <c:idx val="0"/>
          <c:showLegendKey val="0"/>
          <c:showVal val="0"/>
          <c:showCatName val="0"/>
          <c:showSerName val="0"/>
          <c:showPercent val="0"/>
          <c:showBubbleSize val="0"/>
          <c:extLst>
            <c:ext xmlns:c15="http://schemas.microsoft.com/office/drawing/2012/chart" uri="{CE6537A1-D6FC-4f65-9D91-7224C49458BB}"/>
          </c:extLst>
        </c:dLbl>
      </c:pivotFmt>
      <c:pivotFmt>
        <c:idx val="5"/>
        <c:dLbl>
          <c:idx val="0"/>
          <c:showLegendKey val="0"/>
          <c:showVal val="0"/>
          <c:showCatName val="0"/>
          <c:showSerName val="0"/>
          <c:showPercent val="0"/>
          <c:showBubbleSize val="0"/>
          <c:extLst>
            <c:ext xmlns:c15="http://schemas.microsoft.com/office/drawing/2012/chart" uri="{CE6537A1-D6FC-4f65-9D91-7224C49458BB}"/>
          </c:extLst>
        </c:dLbl>
      </c:pivotFmt>
      <c:pivotFmt>
        <c:idx val="6"/>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gradFill>
            <a:gsLst>
              <a:gs pos="100000">
                <a:schemeClr val="accent1"/>
              </a:gs>
              <a:gs pos="0">
                <a:schemeClr val="accent1">
                  <a:lumMod val="75000"/>
                </a:schemeClr>
              </a:gs>
            </a:gsLst>
            <a:lin ang="0" scaled="1"/>
          </a:gradFill>
          <a:ln w="25400">
            <a:noFill/>
          </a:ln>
          <a:effectLst>
            <a:innerShdw dist="12700" dir="16200000">
              <a:schemeClr val="lt1">
                <a:alpha val="750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areaChart>
        <c:grouping val="stacked"/>
        <c:varyColors val="0"/>
        <c:ser>
          <c:idx val="0"/>
          <c:order val="0"/>
          <c:tx>
            <c:strRef>
              <c:f>'Product Pivot 1(Emmanuel)'!$C$2:$C$3</c:f>
              <c:strCache>
                <c:ptCount val="1"/>
                <c:pt idx="0">
                  <c:v>High Risk</c:v>
                </c:pt>
              </c:strCache>
            </c:strRef>
          </c:tx>
          <c:spPr>
            <a:gradFill>
              <a:gsLst>
                <a:gs pos="100000">
                  <a:schemeClr val="accent1"/>
                </a:gs>
                <a:gs pos="0">
                  <a:schemeClr val="accent1">
                    <a:lumMod val="75000"/>
                  </a:schemeClr>
                </a:gs>
              </a:gsLst>
              <a:lin ang="0" scaled="1"/>
            </a:gradFill>
            <a:ln>
              <a:noFill/>
            </a:ln>
            <a:effectLst>
              <a:innerShdw dist="12700" dir="16200000">
                <a:schemeClr val="lt1">
                  <a:alpha val="75000"/>
                </a:schemeClr>
              </a:innerShdw>
            </a:effectLst>
          </c:spPr>
          <c:cat>
            <c:strRef>
              <c:f>'Product Pivot 1(Emmanuel)'!$B$4:$B$20</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'Product Pivot 1(Emmanuel)'!$C$4:$C$20</c:f>
              <c:numCache>
                <c:formatCode>General</c:formatCode>
                <c:ptCount val="16"/>
                <c:pt idx="0">
                  <c:v>2850</c:v>
                </c:pt>
                <c:pt idx="2">
                  <c:v>1750</c:v>
                </c:pt>
                <c:pt idx="3">
                  <c:v>1110</c:v>
                </c:pt>
                <c:pt idx="4">
                  <c:v>900</c:v>
                </c:pt>
                <c:pt idx="6">
                  <c:v>3651</c:v>
                </c:pt>
                <c:pt idx="8">
                  <c:v>2329</c:v>
                </c:pt>
                <c:pt idx="9">
                  <c:v>550</c:v>
                </c:pt>
                <c:pt idx="13">
                  <c:v>1584</c:v>
                </c:pt>
                <c:pt idx="15">
                  <c:v>2300</c:v>
                </c:pt>
              </c:numCache>
            </c:numRef>
          </c:val>
          <c:extLst>
            <c:ext xmlns:c16="http://schemas.microsoft.com/office/drawing/2014/chart" uri="{C3380CC4-5D6E-409C-BE32-E72D297353CC}">
              <c16:uniqueId val="{00000000-BCD2-494E-B932-F91FCE203E83}"/>
            </c:ext>
          </c:extLst>
        </c:ser>
        <c:ser>
          <c:idx val="1"/>
          <c:order val="1"/>
          <c:tx>
            <c:strRef>
              <c:f>'Product Pivot 1(Emmanuel)'!$D$2:$D$3</c:f>
              <c:strCache>
                <c:ptCount val="1"/>
                <c:pt idx="0">
                  <c:v>Low Risk</c:v>
                </c:pt>
              </c:strCache>
            </c:strRef>
          </c:tx>
          <c:spPr>
            <a:gradFill>
              <a:gsLst>
                <a:gs pos="100000">
                  <a:schemeClr val="accent2"/>
                </a:gs>
                <a:gs pos="0">
                  <a:schemeClr val="accent2">
                    <a:lumMod val="75000"/>
                  </a:schemeClr>
                </a:gs>
              </a:gsLst>
              <a:lin ang="0" scaled="1"/>
            </a:gradFill>
            <a:ln w="25400">
              <a:noFill/>
            </a:ln>
            <a:effectLst>
              <a:innerShdw dist="12700" dir="16200000">
                <a:schemeClr val="lt1">
                  <a:alpha val="75000"/>
                </a:schemeClr>
              </a:innerShdw>
            </a:effectLst>
          </c:spPr>
          <c:cat>
            <c:strRef>
              <c:f>'Product Pivot 1(Emmanuel)'!$B$4:$B$20</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'Product Pivot 1(Emmanuel)'!$D$4:$D$20</c:f>
              <c:numCache>
                <c:formatCode>General</c:formatCode>
                <c:ptCount val="16"/>
                <c:pt idx="1">
                  <c:v>1200</c:v>
                </c:pt>
                <c:pt idx="4">
                  <c:v>1500</c:v>
                </c:pt>
                <c:pt idx="5">
                  <c:v>1523</c:v>
                </c:pt>
                <c:pt idx="6">
                  <c:v>3300</c:v>
                </c:pt>
                <c:pt idx="10">
                  <c:v>730</c:v>
                </c:pt>
                <c:pt idx="11">
                  <c:v>1210</c:v>
                </c:pt>
                <c:pt idx="14">
                  <c:v>5849</c:v>
                </c:pt>
                <c:pt idx="15">
                  <c:v>5047</c:v>
                </c:pt>
              </c:numCache>
            </c:numRef>
          </c:val>
          <c:extLst>
            <c:ext xmlns:c16="http://schemas.microsoft.com/office/drawing/2014/chart" uri="{C3380CC4-5D6E-409C-BE32-E72D297353CC}">
              <c16:uniqueId val="{00000001-FF01-414F-AC01-C170865CC507}"/>
            </c:ext>
          </c:extLst>
        </c:ser>
        <c:ser>
          <c:idx val="2"/>
          <c:order val="2"/>
          <c:tx>
            <c:strRef>
              <c:f>'Product Pivot 1(Emmanuel)'!$E$2:$E$3</c:f>
              <c:strCache>
                <c:ptCount val="1"/>
                <c:pt idx="0">
                  <c:v>Medium Risk</c:v>
                </c:pt>
              </c:strCache>
            </c:strRef>
          </c:tx>
          <c:spPr>
            <a:gradFill>
              <a:gsLst>
                <a:gs pos="100000">
                  <a:schemeClr val="accent3"/>
                </a:gs>
                <a:gs pos="0">
                  <a:schemeClr val="accent3">
                    <a:lumMod val="75000"/>
                  </a:schemeClr>
                </a:gs>
              </a:gsLst>
              <a:lin ang="0" scaled="1"/>
            </a:gradFill>
            <a:ln w="25400">
              <a:noFill/>
            </a:ln>
            <a:effectLst>
              <a:innerShdw dist="12700" dir="16200000">
                <a:schemeClr val="lt1">
                  <a:alpha val="75000"/>
                </a:schemeClr>
              </a:innerShdw>
            </a:effectLst>
          </c:spPr>
          <c:cat>
            <c:strRef>
              <c:f>'Product Pivot 1(Emmanuel)'!$B$4:$B$20</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'Product Pivot 1(Emmanuel)'!$E$4:$E$20</c:f>
              <c:numCache>
                <c:formatCode>General</c:formatCode>
                <c:ptCount val="16"/>
                <c:pt idx="0">
                  <c:v>4420</c:v>
                </c:pt>
                <c:pt idx="2">
                  <c:v>2800</c:v>
                </c:pt>
                <c:pt idx="5">
                  <c:v>3750</c:v>
                </c:pt>
                <c:pt idx="7">
                  <c:v>4730</c:v>
                </c:pt>
                <c:pt idx="8">
                  <c:v>625</c:v>
                </c:pt>
                <c:pt idx="9">
                  <c:v>200</c:v>
                </c:pt>
                <c:pt idx="10">
                  <c:v>2100</c:v>
                </c:pt>
                <c:pt idx="11">
                  <c:v>800</c:v>
                </c:pt>
                <c:pt idx="12">
                  <c:v>1073</c:v>
                </c:pt>
                <c:pt idx="13">
                  <c:v>1100</c:v>
                </c:pt>
              </c:numCache>
            </c:numRef>
          </c:val>
          <c:extLst>
            <c:ext xmlns:c16="http://schemas.microsoft.com/office/drawing/2014/chart" uri="{C3380CC4-5D6E-409C-BE32-E72D297353CC}">
              <c16:uniqueId val="{00000002-FF01-414F-AC01-C170865CC507}"/>
            </c:ext>
          </c:extLst>
        </c:ser>
        <c:dLbls>
          <c:showLegendKey val="0"/>
          <c:showVal val="0"/>
          <c:showCatName val="0"/>
          <c:showSerName val="0"/>
          <c:showPercent val="0"/>
          <c:showBubbleSize val="0"/>
        </c:dLbls>
        <c:dropLines>
          <c:spPr>
            <a:ln w="9525" cap="flat" cmpd="sng" algn="ctr">
              <a:solidFill>
                <a:schemeClr val="lt1">
                  <a:alpha val="40000"/>
                </a:schemeClr>
              </a:solidFill>
              <a:round/>
            </a:ln>
            <a:effectLst/>
          </c:spPr>
        </c:dropLines>
        <c:axId val="1845342816"/>
        <c:axId val="1845345696"/>
      </c:areaChart>
      <c:catAx>
        <c:axId val="1845342816"/>
        <c:scaling>
          <c:orientation val="minMax"/>
        </c:scaling>
        <c:delete val="0"/>
        <c:axPos val="b"/>
        <c:numFmt formatCode="General" sourceLinked="1"/>
        <c:majorTickMark val="none"/>
        <c:minorTickMark val="none"/>
        <c:tickLblPos val="nextTo"/>
        <c:spPr>
          <a:noFill/>
          <a:ln w="9575" cap="flat" cmpd="sng" algn="ctr">
            <a:solidFill>
              <a:schemeClr val="lt1">
                <a:lumMod val="75000"/>
              </a:schemeClr>
            </a:solidFill>
            <a:round/>
            <a:headEnd type="none" w="sm" len="sm"/>
            <a:tailEnd type="none" w="sm" len="sm"/>
          </a:ln>
          <a:effectLst/>
        </c:spPr>
        <c:txPr>
          <a:bodyPr rot="-600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en-US"/>
          </a:p>
        </c:txPr>
        <c:crossAx val="1845345696"/>
        <c:crosses val="autoZero"/>
        <c:auto val="1"/>
        <c:lblAlgn val="ctr"/>
        <c:lblOffset val="100"/>
        <c:noMultiLvlLbl val="0"/>
      </c:catAx>
      <c:valAx>
        <c:axId val="1845345696"/>
        <c:scaling>
          <c:orientation val="minMax"/>
        </c:scaling>
        <c:delete val="0"/>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prstDash val="sysDot"/>
              <a:round/>
            </a:ln>
            <a:effectLst/>
          </c:spPr>
        </c:majorGridlines>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n-US"/>
          </a:p>
        </c:txPr>
        <c:crossAx val="1845342816"/>
        <c:crosses val="autoZero"/>
        <c:crossBetween val="midCat"/>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dk1">
        <a:lumMod val="75000"/>
        <a:lumOff val="25000"/>
      </a:schemeClr>
    </a:solidFill>
    <a:ln w="9525" cap="flat" cmpd="sng" algn="ctr">
      <a:solidFill>
        <a:schemeClr val="lt1">
          <a:lumMod val="7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Sales.xlsx]Supplier Pivot 1(Sheik)!PivotTable15</c:name>
    <c:fmtId val="0"/>
  </c:pivotSource>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n-US"/>
              <a:t>Average of Total Retail Price of Products by Supplier Country</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n-US"/>
        </a:p>
      </c:txPr>
    </c:title>
    <c:autoTitleDeleted val="0"/>
    <c:pivotFmts>
      <c:pivotFmt>
        <c:idx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'Supplier Pivot 1(Sheik)'!$C$1</c:f>
              <c:strCache>
                <c:ptCount val="1"/>
                <c:pt idx="0">
                  <c:v>Total</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'Supplier Pivot 1(Sheik)'!$B$2:$B$18</c:f>
              <c:strCache>
                <c:ptCount val="16"/>
                <c:pt idx="0">
                  <c:v>Australia</c:v>
                </c:pt>
                <c:pt idx="1">
                  <c:v>Brazil</c:v>
                </c:pt>
                <c:pt idx="2">
                  <c:v>Canada</c:v>
                </c:pt>
                <c:pt idx="3">
                  <c:v>Denmark</c:v>
                </c:pt>
                <c:pt idx="4">
                  <c:v>Finland</c:v>
                </c:pt>
                <c:pt idx="5">
                  <c:v>France</c:v>
                </c:pt>
                <c:pt idx="6">
                  <c:v>Germany</c:v>
                </c:pt>
                <c:pt idx="7">
                  <c:v>Italy</c:v>
                </c:pt>
                <c:pt idx="8">
                  <c:v>Japan</c:v>
                </c:pt>
                <c:pt idx="9">
                  <c:v>Netherlands</c:v>
                </c:pt>
                <c:pt idx="10">
                  <c:v>Norway</c:v>
                </c:pt>
                <c:pt idx="11">
                  <c:v>Singapore</c:v>
                </c:pt>
                <c:pt idx="12">
                  <c:v>Spain</c:v>
                </c:pt>
                <c:pt idx="13">
                  <c:v>Sweden</c:v>
                </c:pt>
                <c:pt idx="14">
                  <c:v>UK</c:v>
                </c:pt>
                <c:pt idx="15">
                  <c:v>USA</c:v>
                </c:pt>
              </c:strCache>
            </c:strRef>
          </c:cat>
          <c:val>
            <c:numRef>
              <c:f>'Supplier Pivot 1(Sheik)'!$C$2:$C$18</c:f>
              <c:numCache>
                <c:formatCode>"$"#,##0.00</c:formatCode>
                <c:ptCount val="16"/>
                <c:pt idx="0">
                  <c:v>110.23500000000001</c:v>
                </c:pt>
                <c:pt idx="1">
                  <c:v>3.85</c:v>
                </c:pt>
                <c:pt idx="2">
                  <c:v>62.879999999999995</c:v>
                </c:pt>
                <c:pt idx="3">
                  <c:v>18.36</c:v>
                </c:pt>
                <c:pt idx="4">
                  <c:v>55.35</c:v>
                </c:pt>
                <c:pt idx="5">
                  <c:v>157.6866666666667</c:v>
                </c:pt>
                <c:pt idx="6">
                  <c:v>123.79666666666667</c:v>
                </c:pt>
                <c:pt idx="7">
                  <c:v>60.485000000000007</c:v>
                </c:pt>
                <c:pt idx="8">
                  <c:v>91.835000000000008</c:v>
                </c:pt>
                <c:pt idx="9">
                  <c:v>28.43</c:v>
                </c:pt>
                <c:pt idx="10">
                  <c:v>54.74</c:v>
                </c:pt>
                <c:pt idx="11">
                  <c:v>100.58000000000001</c:v>
                </c:pt>
                <c:pt idx="12">
                  <c:v>68.709999999999994</c:v>
                </c:pt>
                <c:pt idx="13">
                  <c:v>45.75</c:v>
                </c:pt>
                <c:pt idx="14">
                  <c:v>102.55000000000001</c:v>
                </c:pt>
                <c:pt idx="15">
                  <c:v>69.944999999999993</c:v>
                </c:pt>
              </c:numCache>
            </c:numRef>
          </c:val>
          <c:extLst>
            <c:ext xmlns:c16="http://schemas.microsoft.com/office/drawing/2014/chart" uri="{C3380CC4-5D6E-409C-BE32-E72D297353CC}">
              <c16:uniqueId val="{00000000-96F3-462B-9600-1E234CEDEF41}"/>
            </c:ext>
          </c:extLst>
        </c:ser>
        <c:dLbls>
          <c:showLegendKey val="0"/>
          <c:showVal val="1"/>
          <c:showCatName val="0"/>
          <c:showSerName val="0"/>
          <c:showPercent val="0"/>
          <c:showBubbleSize val="0"/>
        </c:dLbls>
        <c:gapWidth val="150"/>
        <c:shape val="box"/>
        <c:axId val="1752820744"/>
        <c:axId val="1793993224"/>
        <c:axId val="0"/>
      </c:bar3DChart>
      <c:catAx>
        <c:axId val="1752820744"/>
        <c:scaling>
          <c:orientation val="minMax"/>
        </c:scaling>
        <c:delete val="0"/>
        <c:axPos val="b"/>
        <c:title>
          <c:tx>
            <c:rich>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SG"/>
                  <a:t>Supplier Country</a:t>
                </a:r>
              </a:p>
            </c:rich>
          </c:tx>
          <c:overlay val="0"/>
          <c:spPr>
            <a:noFill/>
            <a:ln>
              <a:noFill/>
            </a:ln>
            <a:effectLst/>
          </c:spPr>
          <c:txPr>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793993224"/>
        <c:crosses val="autoZero"/>
        <c:auto val="1"/>
        <c:lblAlgn val="ctr"/>
        <c:lblOffset val="100"/>
        <c:noMultiLvlLbl val="0"/>
      </c:catAx>
      <c:valAx>
        <c:axId val="1793993224"/>
        <c:scaling>
          <c:orientation val="minMax"/>
        </c:scaling>
        <c:delete val="0"/>
        <c:axPos val="l"/>
        <c:majorGridlines>
          <c:spPr>
            <a:ln w="9525" cap="flat" cmpd="sng" algn="ctr">
              <a:solidFill>
                <a:schemeClr val="dk1">
                  <a:lumMod val="50000"/>
                  <a:lumOff val="50000"/>
                </a:schemeClr>
              </a:solidFill>
              <a:round/>
            </a:ln>
            <a:effectLst/>
          </c:spPr>
        </c:majorGridlines>
        <c:title>
          <c:tx>
            <c:rich>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US"/>
                  <a:t>Average of Total Retail Price of Products</a:t>
                </a:r>
              </a:p>
            </c:rich>
          </c:tx>
          <c:overlay val="0"/>
          <c:spPr>
            <a:noFill/>
            <a:ln>
              <a:noFill/>
            </a:ln>
            <a:effectLst/>
          </c:spPr>
          <c:txPr>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en-US"/>
            </a:p>
          </c:txPr>
        </c:title>
        <c:numFmt formatCode="&quot;$&quot;#,##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75282074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Visible val="1"/>
      </c14:pivotOptions>
    </c:ext>
    <c:ext xmlns:c16="http://schemas.microsoft.com/office/drawing/2014/chart" uri="{E28EC0CA-F0BB-4C9C-879D-F8772B89E7AC}">
      <c16:pivotOptions16>
        <c16:showExpandCollapseFieldButtons val="1"/>
      </c16:pivotOptions16>
    </c:ext>
  </c:extLst>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Sales.xlsx]Supplier Pivot 2(Sheik)!PivotTable8</c:name>
    <c:fmtId val="6"/>
  </c:pivotSource>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n-US"/>
              <a:t>Total Stock Supplied by SupplierCountry</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n-US"/>
        </a:p>
      </c:txPr>
    </c:title>
    <c:autoTitleDeleted val="0"/>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bar"/>
        <c:grouping val="clustered"/>
        <c:varyColors val="0"/>
        <c:ser>
          <c:idx val="0"/>
          <c:order val="0"/>
          <c:tx>
            <c:strRef>
              <c:f>'Supplier Pivot 2(Sheik)'!$C$1</c:f>
              <c:strCache>
                <c:ptCount val="1"/>
                <c:pt idx="0">
                  <c:v>Total</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'Supplier Pivot 2(Sheik)'!$B$2:$B$4</c:f>
              <c:strCache>
                <c:ptCount val="2"/>
                <c:pt idx="0">
                  <c:v>Canada</c:v>
                </c:pt>
                <c:pt idx="1">
                  <c:v>Finland</c:v>
                </c:pt>
              </c:strCache>
            </c:strRef>
          </c:cat>
          <c:val>
            <c:numRef>
              <c:f>'Supplier Pivot 2(Sheik)'!$C$2:$C$4</c:f>
              <c:numCache>
                <c:formatCode>General</c:formatCode>
                <c:ptCount val="2"/>
                <c:pt idx="0">
                  <c:v>4550</c:v>
                </c:pt>
                <c:pt idx="1">
                  <c:v>2400</c:v>
                </c:pt>
              </c:numCache>
            </c:numRef>
          </c:val>
          <c:extLst>
            <c:ext xmlns:c16="http://schemas.microsoft.com/office/drawing/2014/chart" uri="{C3380CC4-5D6E-409C-BE32-E72D297353CC}">
              <c16:uniqueId val="{00000005-6B63-489A-9CCE-0CDB9D248B7C}"/>
            </c:ext>
          </c:extLst>
        </c:ser>
        <c:dLbls>
          <c:dLblPos val="outEnd"/>
          <c:showLegendKey val="0"/>
          <c:showVal val="1"/>
          <c:showCatName val="0"/>
          <c:showSerName val="0"/>
          <c:showPercent val="0"/>
          <c:showBubbleSize val="0"/>
        </c:dLbls>
        <c:gapWidth val="115"/>
        <c:overlap val="-20"/>
        <c:axId val="1811118600"/>
        <c:axId val="1811140104"/>
      </c:barChart>
      <c:catAx>
        <c:axId val="1811118600"/>
        <c:scaling>
          <c:orientation val="minMax"/>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r>
                  <a:rPr lang="en-US"/>
                  <a:t>SupplierCountry</a:t>
                </a:r>
              </a:p>
            </c:rich>
          </c:tx>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11140104"/>
        <c:crosses val="autoZero"/>
        <c:auto val="1"/>
        <c:lblAlgn val="ctr"/>
        <c:lblOffset val="100"/>
        <c:noMultiLvlLbl val="0"/>
      </c:catAx>
      <c:valAx>
        <c:axId val="1811140104"/>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r>
                  <a:rPr lang="en-US"/>
                  <a:t>Total Stock Supplied</a:t>
                </a:r>
              </a:p>
            </c:rich>
          </c:tx>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11118600"/>
        <c:crosses val="autoZero"/>
        <c:crossBetween val="between"/>
      </c:valAx>
      <c:dTable>
        <c:showHorzBorder val="1"/>
        <c:showVertBorder val="1"/>
        <c:showOutline val="1"/>
        <c:showKeys val="0"/>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900" b="0" i="1" u="none" strike="noStrike" kern="1200" baseline="0">
                <a:solidFill>
                  <a:schemeClr val="tx1">
                    <a:lumMod val="65000"/>
                    <a:lumOff val="35000"/>
                  </a:schemeClr>
                </a:solidFill>
                <a:latin typeface="+mn-lt"/>
                <a:ea typeface="+mn-ea"/>
                <a:cs typeface="+mn-cs"/>
              </a:defRPr>
            </a:pPr>
            <a:endParaRPr lang="en-US"/>
          </a:p>
        </c:txPr>
      </c:dTable>
      <c:spPr>
        <a:noFill/>
        <a:ln>
          <a:noFill/>
        </a:ln>
        <a:effectLst/>
      </c:spPr>
    </c:plotArea>
    <c:plotVisOnly val="1"/>
    <c:dispBlanksAs val="gap"/>
    <c:showDLblsOverMax val="0"/>
  </c:chart>
  <c:spPr>
    <a:solidFill>
      <a:schemeClr val="bg2">
        <a:lumMod val="90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6="http://schemas.microsoft.com/office/drawing/2014/chart" uri="{E28EC0CA-F0BB-4C9C-879D-F8772B89E7AC}">
      <c16:pivotOptions16>
        <c16:showExpandCollapseFieldButtons val="1"/>
      </c16:pivotOptions16>
    </c:ext>
  </c:extLst>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Sales.xlsx]Supplier Pivot 3(Sheik)!PivotTable11</c:name>
    <c:fmtId val="2"/>
  </c:pivotSource>
  <c:chart>
    <c:title>
      <c:tx>
        <c:rich>
          <a:bodyPr rot="0" spcFirstLastPara="1" vertOverflow="ellipsis" vert="horz" wrap="square" anchor="ctr" anchorCtr="1"/>
          <a:lstStyle/>
          <a:p>
            <a:pPr>
              <a:defRPr sz="1800" b="1" i="0" u="none" strike="noStrike" kern="1200" baseline="0">
                <a:solidFill>
                  <a:schemeClr val="dk1">
                    <a:lumMod val="65000"/>
                    <a:lumOff val="35000"/>
                  </a:schemeClr>
                </a:solidFill>
                <a:latin typeface="+mn-lt"/>
                <a:ea typeface="+mn-ea"/>
                <a:cs typeface="+mn-cs"/>
              </a:defRPr>
            </a:pPr>
            <a:r>
              <a:rPr lang="en-SG"/>
              <a:t>Total Stock Supplied by Supplier Type</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extLst>
            <c:ext xmlns:c15="http://schemas.microsoft.com/office/drawing/2012/chart" uri="{CE6537A1-D6FC-4f65-9D91-7224C49458BB}"/>
          </c:extLst>
        </c:dLbl>
      </c:pivotFmt>
      <c:pivotFmt>
        <c:idx val="1"/>
        <c:spPr>
          <a:solidFill>
            <a:schemeClr val="accent1"/>
          </a:solidFill>
          <a:ln>
            <a:noFill/>
          </a:ln>
          <a:effectLst>
            <a:outerShdw blurRad="317500" algn="ctr" rotWithShape="0">
              <a:prstClr val="black">
                <a:alpha val="25000"/>
              </a:prstClr>
            </a:outerShdw>
          </a:effectLst>
        </c:spPr>
      </c:pivotFmt>
      <c:pivotFmt>
        <c:idx val="2"/>
        <c:spPr>
          <a:solidFill>
            <a:schemeClr val="accent1"/>
          </a:solidFill>
          <a:ln>
            <a:noFill/>
          </a:ln>
          <a:effectLst>
            <a:outerShdw blurRad="317500" algn="ctr" rotWithShape="0">
              <a:prstClr val="black">
                <a:alpha val="25000"/>
              </a:prstClr>
            </a:outerShdw>
          </a:effectLst>
        </c:spPr>
      </c:pivotFmt>
      <c:pivotFmt>
        <c:idx val="3"/>
        <c:spPr>
          <a:solidFill>
            <a:schemeClr val="accent1"/>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extLst>
            <c:ext xmlns:c15="http://schemas.microsoft.com/office/drawing/2012/chart" uri="{CE6537A1-D6FC-4f65-9D91-7224C49458BB}"/>
          </c:extLst>
        </c:dLbl>
      </c:pivotFmt>
      <c:pivotFmt>
        <c:idx val="4"/>
        <c:spPr>
          <a:solidFill>
            <a:schemeClr val="accent1"/>
          </a:solidFill>
          <a:ln>
            <a:noFill/>
          </a:ln>
          <a:effectLst>
            <a:outerShdw blurRad="317500" algn="ctr" rotWithShape="0">
              <a:prstClr val="black">
                <a:alpha val="25000"/>
              </a:prstClr>
            </a:outerShdw>
          </a:effectLst>
        </c:spPr>
      </c:pivotFmt>
      <c:pivotFmt>
        <c:idx val="5"/>
        <c:spPr>
          <a:solidFill>
            <a:schemeClr val="accent1"/>
          </a:solidFill>
          <a:ln>
            <a:noFill/>
          </a:ln>
          <a:effectLst>
            <a:outerShdw blurRad="317500" algn="ctr" rotWithShape="0">
              <a:prstClr val="black">
                <a:alpha val="25000"/>
              </a:prstClr>
            </a:outerShdw>
          </a:effectLst>
        </c:spPr>
      </c:pivotFmt>
      <c:pivotFmt>
        <c:idx val="6"/>
        <c:spPr>
          <a:solidFill>
            <a:schemeClr val="accent1"/>
          </a:solidFill>
          <a:ln>
            <a:noFill/>
          </a:ln>
          <a:effectLst>
            <a:outerShdw blurRad="317500" algn="ctr" rotWithShape="0">
              <a:prstClr val="black">
                <a:alpha val="25000"/>
              </a:prst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extLst>
            <c:ext xmlns:c15="http://schemas.microsoft.com/office/drawing/2012/chart" uri="{CE6537A1-D6FC-4f65-9D91-7224C49458BB}"/>
          </c:extLst>
        </c:dLbl>
      </c:pivotFmt>
      <c:pivotFmt>
        <c:idx val="7"/>
        <c:spPr>
          <a:solidFill>
            <a:schemeClr val="accent1"/>
          </a:solidFill>
          <a:ln>
            <a:noFill/>
          </a:ln>
          <a:effectLst>
            <a:outerShdw blurRad="317500" algn="ctr" rotWithShape="0">
              <a:prstClr val="black">
                <a:alpha val="25000"/>
              </a:prstClr>
            </a:outerShdw>
          </a:effectLst>
        </c:spPr>
      </c:pivotFmt>
      <c:pivotFmt>
        <c:idx val="8"/>
        <c:spPr>
          <a:solidFill>
            <a:schemeClr val="accent1"/>
          </a:solidFill>
          <a:ln>
            <a:noFill/>
          </a:ln>
          <a:effectLst>
            <a:outerShdw blurRad="317500" algn="ctr" rotWithShape="0">
              <a:prstClr val="black">
                <a:alpha val="25000"/>
              </a:prstClr>
            </a:outerShdw>
          </a:effectLst>
        </c:spPr>
      </c:pivotFmt>
    </c:pivotFmts>
    <c:plotArea>
      <c:layout/>
      <c:doughnutChart>
        <c:varyColors val="1"/>
        <c:ser>
          <c:idx val="0"/>
          <c:order val="0"/>
          <c:tx>
            <c:strRef>
              <c:f>'Supplier Pivot 3(Sheik)'!$C$1</c:f>
              <c:strCache>
                <c:ptCount val="1"/>
                <c:pt idx="0">
                  <c:v>Total</c:v>
                </c:pt>
              </c:strCache>
            </c:strRef>
          </c:tx>
          <c:dPt>
            <c:idx val="0"/>
            <c:bubble3D val="0"/>
            <c:spPr>
              <a:solidFill>
                <a:schemeClr val="accent1"/>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1-D611-44C3-AF7E-1A1C8EDE4F48}"/>
              </c:ext>
            </c:extLst>
          </c:dPt>
          <c:dPt>
            <c:idx val="1"/>
            <c:bubble3D val="0"/>
            <c:spPr>
              <a:solidFill>
                <a:schemeClr val="accent2"/>
              </a:solidFill>
              <a:ln>
                <a:noFill/>
              </a:ln>
              <a:effectLst>
                <a:outerShdw blurRad="317500" algn="ctr" rotWithShape="0">
                  <a:prstClr val="black">
                    <a:alpha val="25000"/>
                  </a:prstClr>
                </a:outerShdw>
              </a:effectLst>
            </c:spPr>
            <c:extLst>
              <c:ext xmlns:c16="http://schemas.microsoft.com/office/drawing/2014/chart" uri="{C3380CC4-5D6E-409C-BE32-E72D297353CC}">
                <c16:uniqueId val="{00000003-D611-44C3-AF7E-1A1C8EDE4F48}"/>
              </c:ext>
            </c:extLst>
          </c:dPt>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cap="flat" cmpd="sng" algn="ctr">
                  <a:solidFill>
                    <a:schemeClr val="dk1">
                      <a:lumMod val="35000"/>
                      <a:lumOff val="65000"/>
                    </a:schemeClr>
                  </a:solidFill>
                  <a:round/>
                </a:ln>
                <a:effectLst/>
              </c:spPr>
            </c:leaderLines>
            <c:extLst>
              <c:ext xmlns:c15="http://schemas.microsoft.com/office/drawing/2012/chart" uri="{CE6537A1-D6FC-4f65-9D91-7224C49458BB}"/>
            </c:extLst>
          </c:dLbls>
          <c:cat>
            <c:strRef>
              <c:f>'Supplier Pivot 3(Sheik)'!$B$2:$B$4</c:f>
              <c:strCache>
                <c:ptCount val="2"/>
                <c:pt idx="0">
                  <c:v>International</c:v>
                </c:pt>
                <c:pt idx="1">
                  <c:v>Local</c:v>
                </c:pt>
              </c:strCache>
            </c:strRef>
          </c:cat>
          <c:val>
            <c:numRef>
              <c:f>'Supplier Pivot 3(Sheik)'!$C$2:$C$4</c:f>
              <c:numCache>
                <c:formatCode>General</c:formatCode>
                <c:ptCount val="2"/>
                <c:pt idx="0">
                  <c:v>56971</c:v>
                </c:pt>
                <c:pt idx="1">
                  <c:v>2010</c:v>
                </c:pt>
              </c:numCache>
            </c:numRef>
          </c:val>
          <c:extLst>
            <c:ext xmlns:c16="http://schemas.microsoft.com/office/drawing/2014/chart" uri="{C3380CC4-5D6E-409C-BE32-E72D297353CC}">
              <c16:uniqueId val="{00000000-13E6-48F9-9AFF-389B70C3FEDC}"/>
            </c:ext>
          </c:extLst>
        </c:ser>
        <c:dLbls>
          <c:showLegendKey val="0"/>
          <c:showVal val="0"/>
          <c:showCatName val="0"/>
          <c:showSerName val="0"/>
          <c:showPercent val="1"/>
          <c:showBubbleSize val="0"/>
          <c:showLeaderLines val="1"/>
        </c:dLbls>
        <c:firstSliceAng val="0"/>
        <c:holeSize val="70"/>
      </c:doughnutChart>
      <c:spPr>
        <a:noFill/>
        <a:ln>
          <a:noFill/>
        </a:ln>
        <a:effectLst/>
      </c:spPr>
    </c:plotArea>
    <c:legend>
      <c:legendPos val="b"/>
      <c:overlay val="0"/>
      <c:spPr>
        <a:solidFill>
          <a:schemeClr val="lt1">
            <a:alpha val="78000"/>
          </a:schemeClr>
        </a:solid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n-US"/>
        </a:p>
      </c:txPr>
    </c:legend>
    <c:plotVisOnly val="1"/>
    <c:dispBlanksAs val="gap"/>
    <c:showDLblsOverMax val="0"/>
  </c:chart>
  <c:spPr>
    <a:pattFill prst="dkDnDiag">
      <a:fgClr>
        <a:schemeClr val="lt1">
          <a:lumMod val="95000"/>
        </a:schemeClr>
      </a:fgClr>
      <a:bgClr>
        <a:schemeClr val="lt1"/>
      </a:bgClr>
    </a:pattFill>
    <a:ln w="9525" cap="flat" cmpd="sng" algn="ctr">
      <a:solidFill>
        <a:schemeClr val="dk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Visible val="1"/>
      </c14:pivotOptions>
    </c:ext>
    <c:ext xmlns:c16="http://schemas.microsoft.com/office/drawing/2014/chart" uri="{E28EC0CA-F0BB-4C9C-879D-F8772B89E7AC}">
      <c16:pivotOptions16>
        <c16:showExpandCollapseFieldButtons val="1"/>
      </c16:pivotOptions16>
    </c:ext>
  </c:extLst>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Sales.xlsx]Employee information!PivotTable9</c:name>
    <c:fmtId val="0"/>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Employees gender and relationship status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pivotFmt>
      <c:pivotFmt>
        <c:idx val="5"/>
        <c:spPr>
          <a:solidFill>
            <a:srgbClr val="ED7D3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rgbClr val="BF8F0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rgbClr val="ED7D3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rgbClr val="BF8F0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rgbClr val="ED7D3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rgbClr val="BF8F0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pivotFmt>
      <c:pivotFmt>
        <c:idx val="31"/>
        <c:spPr>
          <a:solidFill>
            <a:schemeClr val="accent1"/>
          </a:solidFill>
          <a:ln>
            <a:noFill/>
          </a:ln>
          <a:effectLst/>
        </c:spPr>
        <c:marker>
          <c:symbol val="none"/>
        </c:marker>
      </c:pivotFmt>
      <c:pivotFmt>
        <c:idx val="32"/>
        <c:spPr>
          <a:solidFill>
            <a:schemeClr val="accent1"/>
          </a:solidFill>
          <a:ln>
            <a:noFill/>
          </a:ln>
          <a:effectLst/>
        </c:spPr>
        <c:marker>
          <c:symbol val="none"/>
        </c:marker>
      </c:pivotFmt>
      <c:pivotFmt>
        <c:idx val="33"/>
        <c:spPr>
          <a:solidFill>
            <a:srgbClr val="BF8F0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'Employee information'!$C$4:$C$5</c:f>
              <c:strCache>
                <c:ptCount val="1"/>
                <c:pt idx="0">
                  <c:v>Divorced</c:v>
                </c:pt>
              </c:strCache>
            </c:strRef>
          </c:tx>
          <c:spPr>
            <a:solidFill>
              <a:srgbClr val="BF8F00"/>
            </a:solidFill>
            <a:ln>
              <a:noFill/>
            </a:ln>
            <a:effectLst/>
          </c:spPr>
          <c:invertIfNegative val="0"/>
          <c:cat>
            <c:strRef>
              <c:f>'Employee information'!$B$6:$B$8</c:f>
              <c:strCache>
                <c:ptCount val="2"/>
                <c:pt idx="0">
                  <c:v>Female</c:v>
                </c:pt>
                <c:pt idx="1">
                  <c:v>Male</c:v>
                </c:pt>
              </c:strCache>
            </c:strRef>
          </c:cat>
          <c:val>
            <c:numRef>
              <c:f>'Employee information'!$C$6:$C$8</c:f>
              <c:numCache>
                <c:formatCode>General</c:formatCode>
                <c:ptCount val="2"/>
                <c:pt idx="1">
                  <c:v>1</c:v>
                </c:pt>
              </c:numCache>
            </c:numRef>
          </c:val>
          <c:extLst>
            <c:ext xmlns:c16="http://schemas.microsoft.com/office/drawing/2014/chart" uri="{C3380CC4-5D6E-409C-BE32-E72D297353CC}">
              <c16:uniqueId val="{00000005-3059-4A44-ADF0-F79C33D87160}"/>
            </c:ext>
          </c:extLst>
        </c:ser>
        <c:ser>
          <c:idx val="1"/>
          <c:order val="1"/>
          <c:tx>
            <c:strRef>
              <c:f>'Employee information'!$D$4:$D$5</c:f>
              <c:strCache>
                <c:ptCount val="1"/>
                <c:pt idx="0">
                  <c:v>Married</c:v>
                </c:pt>
              </c:strCache>
            </c:strRef>
          </c:tx>
          <c:spPr>
            <a:solidFill>
              <a:schemeClr val="accent2"/>
            </a:solidFill>
            <a:ln>
              <a:noFill/>
            </a:ln>
            <a:effectLst/>
          </c:spPr>
          <c:invertIfNegative val="0"/>
          <c:cat>
            <c:strRef>
              <c:f>'Employee information'!$B$6:$B$8</c:f>
              <c:strCache>
                <c:ptCount val="2"/>
                <c:pt idx="0">
                  <c:v>Female</c:v>
                </c:pt>
                <c:pt idx="1">
                  <c:v>Male</c:v>
                </c:pt>
              </c:strCache>
            </c:strRef>
          </c:cat>
          <c:val>
            <c:numRef>
              <c:f>'Employee information'!$D$6:$D$8</c:f>
              <c:numCache>
                <c:formatCode>General</c:formatCode>
                <c:ptCount val="2"/>
                <c:pt idx="0">
                  <c:v>6</c:v>
                </c:pt>
                <c:pt idx="1">
                  <c:v>5</c:v>
                </c:pt>
              </c:numCache>
            </c:numRef>
          </c:val>
          <c:extLst>
            <c:ext xmlns:c16="http://schemas.microsoft.com/office/drawing/2014/chart" uri="{C3380CC4-5D6E-409C-BE32-E72D297353CC}">
              <c16:uniqueId val="{0000000D-6BB4-40A1-8056-F03BE9374317}"/>
            </c:ext>
          </c:extLst>
        </c:ser>
        <c:ser>
          <c:idx val="2"/>
          <c:order val="2"/>
          <c:tx>
            <c:strRef>
              <c:f>'Employee information'!$E$4:$E$5</c:f>
              <c:strCache>
                <c:ptCount val="1"/>
                <c:pt idx="0">
                  <c:v>Single</c:v>
                </c:pt>
              </c:strCache>
            </c:strRef>
          </c:tx>
          <c:spPr>
            <a:solidFill>
              <a:schemeClr val="accent3"/>
            </a:solidFill>
            <a:ln>
              <a:noFill/>
            </a:ln>
            <a:effectLst/>
          </c:spPr>
          <c:invertIfNegative val="0"/>
          <c:cat>
            <c:strRef>
              <c:f>'Employee information'!$B$6:$B$8</c:f>
              <c:strCache>
                <c:ptCount val="2"/>
                <c:pt idx="0">
                  <c:v>Female</c:v>
                </c:pt>
                <c:pt idx="1">
                  <c:v>Male</c:v>
                </c:pt>
              </c:strCache>
            </c:strRef>
          </c:cat>
          <c:val>
            <c:numRef>
              <c:f>'Employee information'!$E$6:$E$8</c:f>
              <c:numCache>
                <c:formatCode>General</c:formatCode>
                <c:ptCount val="2"/>
                <c:pt idx="0">
                  <c:v>4</c:v>
                </c:pt>
                <c:pt idx="1">
                  <c:v>4</c:v>
                </c:pt>
              </c:numCache>
            </c:numRef>
          </c:val>
          <c:extLst>
            <c:ext xmlns:c16="http://schemas.microsoft.com/office/drawing/2014/chart" uri="{C3380CC4-5D6E-409C-BE32-E72D297353CC}">
              <c16:uniqueId val="{00000003-EC55-489D-B97D-5D6ED0C63115}"/>
            </c:ext>
          </c:extLst>
        </c:ser>
        <c:dLbls>
          <c:showLegendKey val="0"/>
          <c:showVal val="0"/>
          <c:showCatName val="0"/>
          <c:showSerName val="0"/>
          <c:showPercent val="0"/>
          <c:showBubbleSize val="0"/>
        </c:dLbls>
        <c:gapWidth val="180"/>
        <c:overlap val="-30"/>
        <c:axId val="741429255"/>
        <c:axId val="741431303"/>
      </c:barChart>
      <c:catAx>
        <c:axId val="74142925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Qualifications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41431303"/>
        <c:crosses val="autoZero"/>
        <c:auto val="1"/>
        <c:lblAlgn val="ctr"/>
        <c:lblOffset val="100"/>
        <c:noMultiLvlLbl val="0"/>
      </c:catAx>
      <c:valAx>
        <c:axId val="74143130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Count of employees</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41429255"/>
        <c:crosses val="autoZero"/>
        <c:crossBetween val="between"/>
      </c:valAx>
      <c:dTable>
        <c:showHorzBorder val="1"/>
        <c:showVertBorder val="1"/>
        <c:showOutline val="1"/>
        <c:showKeys val="0"/>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900" b="0" i="0" u="none" strike="noStrike" kern="1200" baseline="0">
                <a:solidFill>
                  <a:schemeClr val="tx1">
                    <a:lumMod val="65000"/>
                    <a:lumOff val="35000"/>
                  </a:schemeClr>
                </a:solidFill>
                <a:latin typeface="+mn-lt"/>
                <a:ea typeface="+mn-ea"/>
                <a:cs typeface="+mn-cs"/>
              </a:defRPr>
            </a:pPr>
            <a:endParaRPr lang="en-US"/>
          </a:p>
        </c:txPr>
      </c:dTable>
      <c:spPr>
        <a:noFill/>
        <a:ln>
          <a:noFill/>
        </a:ln>
        <a:effectLst/>
      </c:spPr>
    </c:plotArea>
    <c:legend>
      <c:legendPos val="b"/>
      <c:layout>
        <c:manualLayout>
          <c:xMode val="edge"/>
          <c:yMode val="edge"/>
          <c:x val="0.33507782288131643"/>
          <c:y val="0.87818228824245026"/>
          <c:w val="0.36829955427169236"/>
          <c:h val="6.63721459596311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6="http://schemas.microsoft.com/office/drawing/2014/chart" uri="{E28EC0CA-F0BB-4C9C-879D-F8772B89E7AC}">
      <c16:pivotOptions16>
        <c16:showExpandCollapseFieldButtons val="1"/>
      </c16:pivotOptions16>
    </c:ext>
  </c:extLst>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Sales.xlsx]Employee information!PivotTable12</c:name>
    <c:fmtId val="0"/>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Experience level of employees by outlet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rgbClr val="C6E0B4"/>
          </a:solidFill>
          <a:ln w="25400">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'Employee information'!$K$31:$K$32</c:f>
              <c:strCache>
                <c:ptCount val="1"/>
                <c:pt idx="0">
                  <c:v>S001</c:v>
                </c:pt>
              </c:strCache>
            </c:strRef>
          </c:tx>
          <c:spPr>
            <a:solidFill>
              <a:schemeClr val="accent1"/>
            </a:solidFill>
            <a:ln>
              <a:noFill/>
            </a:ln>
            <a:effectLst/>
          </c:spPr>
          <c:invertIfNegative val="0"/>
          <c:cat>
            <c:strRef>
              <c:f>'Employee information'!$J$33:$J$36</c:f>
              <c:strCache>
                <c:ptCount val="3"/>
                <c:pt idx="0">
                  <c:v>Junior</c:v>
                </c:pt>
                <c:pt idx="1">
                  <c:v>Mid</c:v>
                </c:pt>
                <c:pt idx="2">
                  <c:v>Senior</c:v>
                </c:pt>
              </c:strCache>
            </c:strRef>
          </c:cat>
          <c:val>
            <c:numRef>
              <c:f>'Employee information'!$K$33:$K$36</c:f>
              <c:numCache>
                <c:formatCode>0</c:formatCode>
                <c:ptCount val="3"/>
                <c:pt idx="0">
                  <c:v>1</c:v>
                </c:pt>
                <c:pt idx="1">
                  <c:v>4</c:v>
                </c:pt>
              </c:numCache>
            </c:numRef>
          </c:val>
          <c:extLst>
            <c:ext xmlns:c16="http://schemas.microsoft.com/office/drawing/2014/chart" uri="{C3380CC4-5D6E-409C-BE32-E72D297353CC}">
              <c16:uniqueId val="{00000005-4358-46C0-AB91-0649F4DEED0A}"/>
            </c:ext>
          </c:extLst>
        </c:ser>
        <c:ser>
          <c:idx val="1"/>
          <c:order val="1"/>
          <c:tx>
            <c:strRef>
              <c:f>'Employee information'!$L$31:$L$32</c:f>
              <c:strCache>
                <c:ptCount val="1"/>
                <c:pt idx="0">
                  <c:v>S002</c:v>
                </c:pt>
              </c:strCache>
            </c:strRef>
          </c:tx>
          <c:spPr>
            <a:solidFill>
              <a:schemeClr val="accent2"/>
            </a:solidFill>
            <a:ln>
              <a:noFill/>
            </a:ln>
            <a:effectLst/>
          </c:spPr>
          <c:invertIfNegative val="0"/>
          <c:cat>
            <c:strRef>
              <c:f>'Employee information'!$J$33:$J$36</c:f>
              <c:strCache>
                <c:ptCount val="3"/>
                <c:pt idx="0">
                  <c:v>Junior</c:v>
                </c:pt>
                <c:pt idx="1">
                  <c:v>Mid</c:v>
                </c:pt>
                <c:pt idx="2">
                  <c:v>Senior</c:v>
                </c:pt>
              </c:strCache>
            </c:strRef>
          </c:cat>
          <c:val>
            <c:numRef>
              <c:f>'Employee information'!$L$33:$L$36</c:f>
              <c:numCache>
                <c:formatCode>0</c:formatCode>
                <c:ptCount val="3"/>
                <c:pt idx="0">
                  <c:v>3</c:v>
                </c:pt>
                <c:pt idx="1">
                  <c:v>1</c:v>
                </c:pt>
                <c:pt idx="2">
                  <c:v>1</c:v>
                </c:pt>
              </c:numCache>
            </c:numRef>
          </c:val>
          <c:extLst>
            <c:ext xmlns:c16="http://schemas.microsoft.com/office/drawing/2014/chart" uri="{C3380CC4-5D6E-409C-BE32-E72D297353CC}">
              <c16:uniqueId val="{00000001-7BA6-420B-A4AF-8BB676B4C272}"/>
            </c:ext>
          </c:extLst>
        </c:ser>
        <c:ser>
          <c:idx val="2"/>
          <c:order val="2"/>
          <c:tx>
            <c:strRef>
              <c:f>'Employee information'!$M$31:$M$32</c:f>
              <c:strCache>
                <c:ptCount val="1"/>
                <c:pt idx="0">
                  <c:v>S003</c:v>
                </c:pt>
              </c:strCache>
            </c:strRef>
          </c:tx>
          <c:spPr>
            <a:solidFill>
              <a:schemeClr val="accent3"/>
            </a:solidFill>
            <a:ln>
              <a:noFill/>
            </a:ln>
            <a:effectLst/>
          </c:spPr>
          <c:invertIfNegative val="0"/>
          <c:cat>
            <c:strRef>
              <c:f>'Employee information'!$J$33:$J$36</c:f>
              <c:strCache>
                <c:ptCount val="3"/>
                <c:pt idx="0">
                  <c:v>Junior</c:v>
                </c:pt>
                <c:pt idx="1">
                  <c:v>Mid</c:v>
                </c:pt>
                <c:pt idx="2">
                  <c:v>Senior</c:v>
                </c:pt>
              </c:strCache>
            </c:strRef>
          </c:cat>
          <c:val>
            <c:numRef>
              <c:f>'Employee information'!$M$33:$M$36</c:f>
              <c:numCache>
                <c:formatCode>0</c:formatCode>
                <c:ptCount val="3"/>
                <c:pt idx="0">
                  <c:v>1</c:v>
                </c:pt>
                <c:pt idx="2">
                  <c:v>2</c:v>
                </c:pt>
              </c:numCache>
            </c:numRef>
          </c:val>
          <c:extLst>
            <c:ext xmlns:c16="http://schemas.microsoft.com/office/drawing/2014/chart" uri="{C3380CC4-5D6E-409C-BE32-E72D297353CC}">
              <c16:uniqueId val="{00000002-7BA6-420B-A4AF-8BB676B4C272}"/>
            </c:ext>
          </c:extLst>
        </c:ser>
        <c:ser>
          <c:idx val="3"/>
          <c:order val="3"/>
          <c:tx>
            <c:strRef>
              <c:f>'Employee information'!$N$31:$N$32</c:f>
              <c:strCache>
                <c:ptCount val="1"/>
                <c:pt idx="0">
                  <c:v>S004</c:v>
                </c:pt>
              </c:strCache>
            </c:strRef>
          </c:tx>
          <c:spPr>
            <a:solidFill>
              <a:schemeClr val="accent4"/>
            </a:solidFill>
            <a:ln>
              <a:noFill/>
            </a:ln>
            <a:effectLst/>
          </c:spPr>
          <c:invertIfNegative val="0"/>
          <c:cat>
            <c:strRef>
              <c:f>'Employee information'!$J$33:$J$36</c:f>
              <c:strCache>
                <c:ptCount val="3"/>
                <c:pt idx="0">
                  <c:v>Junior</c:v>
                </c:pt>
                <c:pt idx="1">
                  <c:v>Mid</c:v>
                </c:pt>
                <c:pt idx="2">
                  <c:v>Senior</c:v>
                </c:pt>
              </c:strCache>
            </c:strRef>
          </c:cat>
          <c:val>
            <c:numRef>
              <c:f>'Employee information'!$N$33:$N$36</c:f>
              <c:numCache>
                <c:formatCode>0</c:formatCode>
                <c:ptCount val="3"/>
                <c:pt idx="1">
                  <c:v>2</c:v>
                </c:pt>
                <c:pt idx="2">
                  <c:v>1</c:v>
                </c:pt>
              </c:numCache>
            </c:numRef>
          </c:val>
          <c:extLst>
            <c:ext xmlns:c16="http://schemas.microsoft.com/office/drawing/2014/chart" uri="{C3380CC4-5D6E-409C-BE32-E72D297353CC}">
              <c16:uniqueId val="{00000003-7BA6-420B-A4AF-8BB676B4C272}"/>
            </c:ext>
          </c:extLst>
        </c:ser>
        <c:ser>
          <c:idx val="4"/>
          <c:order val="4"/>
          <c:tx>
            <c:strRef>
              <c:f>'Employee information'!$O$31:$O$32</c:f>
              <c:strCache>
                <c:ptCount val="1"/>
                <c:pt idx="0">
                  <c:v>S005</c:v>
                </c:pt>
              </c:strCache>
            </c:strRef>
          </c:tx>
          <c:spPr>
            <a:solidFill>
              <a:schemeClr val="accent5"/>
            </a:solidFill>
            <a:ln>
              <a:noFill/>
            </a:ln>
            <a:effectLst/>
          </c:spPr>
          <c:invertIfNegative val="0"/>
          <c:cat>
            <c:strRef>
              <c:f>'Employee information'!$J$33:$J$36</c:f>
              <c:strCache>
                <c:ptCount val="3"/>
                <c:pt idx="0">
                  <c:v>Junior</c:v>
                </c:pt>
                <c:pt idx="1">
                  <c:v>Mid</c:v>
                </c:pt>
                <c:pt idx="2">
                  <c:v>Senior</c:v>
                </c:pt>
              </c:strCache>
            </c:strRef>
          </c:cat>
          <c:val>
            <c:numRef>
              <c:f>'Employee information'!$O$33:$O$36</c:f>
              <c:numCache>
                <c:formatCode>0</c:formatCode>
                <c:ptCount val="3"/>
                <c:pt idx="1">
                  <c:v>2</c:v>
                </c:pt>
                <c:pt idx="2">
                  <c:v>2</c:v>
                </c:pt>
              </c:numCache>
            </c:numRef>
          </c:val>
          <c:extLst>
            <c:ext xmlns:c16="http://schemas.microsoft.com/office/drawing/2014/chart" uri="{C3380CC4-5D6E-409C-BE32-E72D297353CC}">
              <c16:uniqueId val="{00000004-7BA6-420B-A4AF-8BB676B4C272}"/>
            </c:ext>
          </c:extLst>
        </c:ser>
        <c:dLbls>
          <c:showLegendKey val="0"/>
          <c:showVal val="0"/>
          <c:showCatName val="0"/>
          <c:showSerName val="0"/>
          <c:showPercent val="0"/>
          <c:showBubbleSize val="0"/>
        </c:dLbls>
        <c:gapWidth val="150"/>
        <c:axId val="670277639"/>
        <c:axId val="670279687"/>
      </c:barChart>
      <c:catAx>
        <c:axId val="670277639"/>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70279687"/>
        <c:crosses val="autoZero"/>
        <c:auto val="1"/>
        <c:lblAlgn val="ctr"/>
        <c:lblOffset val="100"/>
        <c:noMultiLvlLbl val="0"/>
      </c:catAx>
      <c:valAx>
        <c:axId val="670279687"/>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Count of employees</a:t>
                </a:r>
              </a:p>
            </c:rich>
          </c:tx>
          <c:layout>
            <c:manualLayout>
              <c:xMode val="edge"/>
              <c:yMode val="edge"/>
              <c:x val="2.1761392729134663E-2"/>
              <c:y val="0.35680984487717476"/>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70277639"/>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eries val="1"/>
      </c14:pivotOptions>
    </c:ext>
    <c:ext xmlns:c16="http://schemas.microsoft.com/office/drawing/2014/chart" uri="{E28EC0CA-F0BB-4C9C-879D-F8772B89E7AC}">
      <c16:pivotOptions16>
        <c16:showExpandCollapseFieldButtons val="1"/>
      </c16:pivotOptions16>
    </c:ext>
  </c:extLst>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Sales.xlsx]Employee information!PivotTable1</c:name>
    <c:fmtId val="0"/>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Count of employees by qualification</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000000"/>
                  </a:solidFill>
                  <a:latin typeface="+mn-lt"/>
                  <a:ea typeface="+mn-ea"/>
                  <a:cs typeface="+mn-cs"/>
                </a:defRPr>
              </a:pPr>
              <a:endParaRPr lang="en-US"/>
            </a:p>
          </c:txPr>
          <c:dLblPos val="ctr"/>
          <c:showLegendKey val="0"/>
          <c:showVal val="0"/>
          <c:showCatName val="1"/>
          <c:showSerName val="0"/>
          <c:showPercent val="1"/>
          <c:showBubbleSize val="0"/>
          <c:separator>
</c:separator>
          <c:extLst>
            <c:ext xmlns:c15="http://schemas.microsoft.com/office/drawing/2012/chart" uri="{CE6537A1-D6FC-4f65-9D91-7224C49458BB}"/>
          </c:extLst>
        </c:dLbl>
      </c:pivotFmt>
      <c:pivotFmt>
        <c:idx val="1"/>
        <c:spPr>
          <a:solidFill>
            <a:schemeClr val="accent1"/>
          </a:solidFill>
          <a:ln w="19050">
            <a:solidFill>
              <a:schemeClr val="lt1"/>
            </a:solidFill>
          </a:ln>
          <a:effectLst/>
        </c:spPr>
      </c:pivotFmt>
      <c:pivotFmt>
        <c:idx val="2"/>
        <c:spPr>
          <a:solidFill>
            <a:schemeClr val="accent1"/>
          </a:solidFill>
          <a:ln w="19050">
            <a:solidFill>
              <a:schemeClr val="lt1"/>
            </a:solidFill>
          </a:ln>
          <a:effectLst/>
        </c:spPr>
      </c:pivotFmt>
      <c:pivotFmt>
        <c:idx val="3"/>
        <c:spPr>
          <a:solidFill>
            <a:schemeClr val="accent1"/>
          </a:solidFill>
          <a:ln w="19050">
            <a:solidFill>
              <a:schemeClr val="lt1"/>
            </a:solidFill>
          </a:ln>
          <a:effectLst/>
        </c:spPr>
      </c:pivotFmt>
      <c:pivotFmt>
        <c:idx val="4"/>
        <c:spPr>
          <a:solidFill>
            <a:schemeClr val="accent1"/>
          </a:solidFill>
          <a:ln w="19050">
            <a:solidFill>
              <a:schemeClr val="lt1"/>
            </a:solidFill>
          </a:ln>
          <a:effectLst/>
        </c:spPr>
      </c:pivotFmt>
      <c:pivotFmt>
        <c:idx val="5"/>
        <c:spPr>
          <a:solidFill>
            <a:schemeClr val="accent1"/>
          </a:solidFill>
          <a:ln w="19050">
            <a:solidFill>
              <a:schemeClr val="lt1"/>
            </a:solidFill>
          </a:ln>
          <a:effectLst/>
        </c:spPr>
        <c:marker>
          <c:symbol val="none"/>
        </c:marker>
        <c:dLbl>
          <c:idx val="0"/>
          <c:dLblPos val="ctr"/>
          <c:showLegendKey val="0"/>
          <c:showVal val="0"/>
          <c:showCatName val="1"/>
          <c:showSerName val="0"/>
          <c:showPercent val="1"/>
          <c:showBubbleSize val="0"/>
          <c:separator>
</c:separator>
          <c:extLst>
            <c:ext xmlns:c15="http://schemas.microsoft.com/office/drawing/2012/chart" uri="{CE6537A1-D6FC-4f65-9D91-7224C49458BB}"/>
          </c:extLst>
        </c:dLbl>
      </c:pivotFmt>
      <c:pivotFmt>
        <c:idx val="6"/>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0"/>
          <c:showCatName val="1"/>
          <c:showSerName val="0"/>
          <c:showPercent val="1"/>
          <c:showBubbleSize val="0"/>
          <c:separator>
</c:separator>
          <c:extLst>
            <c:ext xmlns:c15="http://schemas.microsoft.com/office/drawing/2012/chart" uri="{CE6537A1-D6FC-4f65-9D91-7224C49458BB}"/>
          </c:extLst>
        </c:dLbl>
      </c:pivotFmt>
      <c:pivotFmt>
        <c:idx val="7"/>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0"/>
          <c:showCatName val="1"/>
          <c:showSerName val="0"/>
          <c:showPercent val="1"/>
          <c:showBubbleSize val="0"/>
          <c:separator>
</c:separator>
          <c:extLst>
            <c:ext xmlns:c15="http://schemas.microsoft.com/office/drawing/2012/chart" uri="{CE6537A1-D6FC-4f65-9D91-7224C49458BB}"/>
          </c:extLst>
        </c:dLbl>
      </c:pivotFmt>
      <c:pivotFmt>
        <c:idx val="8"/>
        <c:spPr>
          <a:solidFill>
            <a:schemeClr val="accent1"/>
          </a:solidFill>
          <a:ln w="19050">
            <a:solidFill>
              <a:schemeClr val="lt1"/>
            </a:solidFill>
          </a:ln>
          <a:effectLst/>
        </c:spPr>
      </c:pivotFmt>
      <c:pivotFmt>
        <c:idx val="9"/>
        <c:spPr>
          <a:solidFill>
            <a:schemeClr val="accent1"/>
          </a:solidFill>
          <a:ln w="19050">
            <a:solidFill>
              <a:schemeClr val="lt1"/>
            </a:solidFill>
          </a:ln>
          <a:effectLst/>
        </c:spPr>
      </c:pivotFmt>
      <c:pivotFmt>
        <c:idx val="10"/>
        <c:spPr>
          <a:solidFill>
            <a:schemeClr val="accent1"/>
          </a:solidFill>
          <a:ln w="19050">
            <a:solidFill>
              <a:schemeClr val="lt1"/>
            </a:solidFill>
          </a:ln>
          <a:effectLst/>
        </c:spPr>
      </c:pivotFmt>
      <c:pivotFmt>
        <c:idx val="11"/>
        <c:spPr>
          <a:solidFill>
            <a:schemeClr val="accent1"/>
          </a:solidFill>
          <a:ln w="19050">
            <a:solidFill>
              <a:schemeClr val="lt1"/>
            </a:solidFill>
          </a:ln>
          <a:effectLst/>
        </c:spPr>
      </c:pivotFmt>
      <c:pivotFmt>
        <c:idx val="12"/>
        <c:spPr>
          <a:solidFill>
            <a:schemeClr val="accent1"/>
          </a:solidFill>
          <a:ln w="19050">
            <a:solidFill>
              <a:schemeClr val="lt1"/>
            </a:solidFill>
          </a:ln>
          <a:effectLst/>
        </c:spPr>
      </c:pivotFmt>
      <c:pivotFmt>
        <c:idx val="13"/>
        <c:spPr>
          <a:solidFill>
            <a:schemeClr val="accent1"/>
          </a:solidFill>
          <a:ln w="19050">
            <a:solidFill>
              <a:schemeClr val="lt1"/>
            </a:solidFill>
          </a:ln>
          <a:effectLst/>
        </c:spPr>
      </c:pivotFmt>
      <c:pivotFmt>
        <c:idx val="14"/>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0"/>
          <c:showCatName val="1"/>
          <c:showSerName val="0"/>
          <c:showPercent val="1"/>
          <c:showBubbleSize val="0"/>
          <c:separator>
</c:separator>
          <c:extLst>
            <c:ext xmlns:c15="http://schemas.microsoft.com/office/drawing/2012/chart" uri="{CE6537A1-D6FC-4f65-9D91-7224C49458BB}"/>
          </c:extLst>
        </c:dLbl>
      </c:pivotFmt>
      <c:pivotFmt>
        <c:idx val="15"/>
        <c:spPr>
          <a:solidFill>
            <a:schemeClr val="accent1"/>
          </a:solidFill>
          <a:ln w="19050">
            <a:solidFill>
              <a:schemeClr val="lt1"/>
            </a:solidFill>
          </a:ln>
          <a:effectLst/>
        </c:spPr>
      </c:pivotFmt>
      <c:pivotFmt>
        <c:idx val="16"/>
        <c:spPr>
          <a:solidFill>
            <a:schemeClr val="accent1"/>
          </a:solidFill>
          <a:ln w="19050">
            <a:solidFill>
              <a:schemeClr val="lt1"/>
            </a:solidFill>
          </a:ln>
          <a:effectLst/>
        </c:spPr>
      </c:pivotFmt>
      <c:pivotFmt>
        <c:idx val="17"/>
        <c:spPr>
          <a:solidFill>
            <a:schemeClr val="accent1"/>
          </a:solidFill>
          <a:ln w="19050">
            <a:solidFill>
              <a:schemeClr val="lt1"/>
            </a:solidFill>
          </a:ln>
          <a:effectLst/>
        </c:spPr>
      </c:pivotFmt>
      <c:pivotFmt>
        <c:idx val="18"/>
        <c:spPr>
          <a:solidFill>
            <a:schemeClr val="accent1"/>
          </a:solidFill>
          <a:ln w="19050">
            <a:solidFill>
              <a:schemeClr val="lt1"/>
            </a:solidFill>
          </a:ln>
          <a:effectLst/>
        </c:spPr>
      </c:pivotFmt>
      <c:pivotFmt>
        <c:idx val="19"/>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0"/>
          <c:showCatName val="1"/>
          <c:showSerName val="0"/>
          <c:showPercent val="1"/>
          <c:showBubbleSize val="0"/>
          <c:separator>
</c:separator>
          <c:extLst>
            <c:ext xmlns:c15="http://schemas.microsoft.com/office/drawing/2012/chart" uri="{CE6537A1-D6FC-4f65-9D91-7224C49458BB}"/>
          </c:extLst>
        </c:dLbl>
      </c:pivotFmt>
      <c:pivotFmt>
        <c:idx val="20"/>
        <c:spPr>
          <a:solidFill>
            <a:schemeClr val="accent1"/>
          </a:solidFill>
          <a:ln w="19050">
            <a:solidFill>
              <a:schemeClr val="lt1"/>
            </a:solidFill>
          </a:ln>
          <a:effectLst/>
        </c:spPr>
      </c:pivotFmt>
      <c:pivotFmt>
        <c:idx val="21"/>
        <c:spPr>
          <a:solidFill>
            <a:schemeClr val="accent1"/>
          </a:solidFill>
          <a:ln w="19050">
            <a:solidFill>
              <a:schemeClr val="lt1"/>
            </a:solidFill>
          </a:ln>
          <a:effectLst/>
        </c:spPr>
      </c:pivotFmt>
      <c:pivotFmt>
        <c:idx val="22"/>
        <c:spPr>
          <a:solidFill>
            <a:schemeClr val="accent1"/>
          </a:solidFill>
          <a:ln w="19050">
            <a:solidFill>
              <a:schemeClr val="lt1"/>
            </a:solidFill>
          </a:ln>
          <a:effectLst/>
        </c:spPr>
      </c:pivotFmt>
      <c:pivotFmt>
        <c:idx val="23"/>
        <c:spPr>
          <a:solidFill>
            <a:schemeClr val="accent1"/>
          </a:solidFill>
          <a:ln w="19050">
            <a:solidFill>
              <a:schemeClr val="lt1"/>
            </a:solidFill>
          </a:ln>
          <a:effectLst/>
        </c:spPr>
      </c:pivotFmt>
      <c:pivotFmt>
        <c:idx val="24"/>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0"/>
          <c:showCatName val="1"/>
          <c:showSerName val="0"/>
          <c:showPercent val="1"/>
          <c:showBubbleSize val="0"/>
          <c:separator>
</c:separator>
          <c:extLst>
            <c:ext xmlns:c15="http://schemas.microsoft.com/office/drawing/2012/chart" uri="{CE6537A1-D6FC-4f65-9D91-7224C49458BB}"/>
          </c:extLst>
        </c:dLbl>
      </c:pivotFmt>
      <c:pivotFmt>
        <c:idx val="25"/>
        <c:spPr>
          <a:solidFill>
            <a:schemeClr val="accent1"/>
          </a:solidFill>
          <a:ln w="19050">
            <a:solidFill>
              <a:schemeClr val="lt1"/>
            </a:solidFill>
          </a:ln>
          <a:effectLst/>
        </c:spPr>
      </c:pivotFmt>
      <c:pivotFmt>
        <c:idx val="26"/>
        <c:spPr>
          <a:solidFill>
            <a:schemeClr val="accent1"/>
          </a:solidFill>
          <a:ln w="19050">
            <a:solidFill>
              <a:schemeClr val="lt1"/>
            </a:solidFill>
          </a:ln>
          <a:effectLst/>
        </c:spPr>
      </c:pivotFmt>
      <c:pivotFmt>
        <c:idx val="27"/>
        <c:spPr>
          <a:solidFill>
            <a:schemeClr val="accent1"/>
          </a:solidFill>
          <a:ln w="19050">
            <a:solidFill>
              <a:schemeClr val="lt1"/>
            </a:solidFill>
          </a:ln>
          <a:effectLst/>
        </c:spPr>
      </c:pivotFmt>
      <c:pivotFmt>
        <c:idx val="28"/>
        <c:spPr>
          <a:solidFill>
            <a:schemeClr val="accent1"/>
          </a:solidFill>
          <a:ln w="19050">
            <a:solidFill>
              <a:schemeClr val="lt1"/>
            </a:solidFill>
          </a:ln>
          <a:effectLst/>
        </c:spPr>
      </c:pivotFmt>
      <c:pivotFmt>
        <c:idx val="29"/>
        <c:spPr>
          <a:solidFill>
            <a:schemeClr val="accent1"/>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0"/>
          <c:showCatName val="1"/>
          <c:showSerName val="0"/>
          <c:showPercent val="1"/>
          <c:showBubbleSize val="0"/>
          <c:separator>
</c:separator>
          <c:extLst>
            <c:ext xmlns:c15="http://schemas.microsoft.com/office/drawing/2012/chart" uri="{CE6537A1-D6FC-4f65-9D91-7224C49458BB}"/>
          </c:extLst>
        </c:dLbl>
      </c:pivotFmt>
      <c:pivotFmt>
        <c:idx val="30"/>
        <c:spPr>
          <a:solidFill>
            <a:schemeClr val="accent1"/>
          </a:solidFill>
          <a:ln w="19050">
            <a:solidFill>
              <a:schemeClr val="lt1"/>
            </a:solidFill>
          </a:ln>
          <a:effectLst/>
        </c:spPr>
      </c:pivotFmt>
      <c:pivotFmt>
        <c:idx val="31"/>
        <c:spPr>
          <a:solidFill>
            <a:schemeClr val="accent1"/>
          </a:solidFill>
          <a:ln w="19050">
            <a:solidFill>
              <a:schemeClr val="lt1"/>
            </a:solidFill>
          </a:ln>
          <a:effectLst/>
        </c:spPr>
      </c:pivotFmt>
      <c:pivotFmt>
        <c:idx val="32"/>
        <c:spPr>
          <a:solidFill>
            <a:schemeClr val="accent1"/>
          </a:solidFill>
          <a:ln w="19050">
            <a:solidFill>
              <a:schemeClr val="lt1"/>
            </a:solidFill>
          </a:ln>
          <a:effectLst/>
        </c:spPr>
      </c:pivotFmt>
      <c:pivotFmt>
        <c:idx val="33"/>
        <c:spPr>
          <a:solidFill>
            <a:schemeClr val="accent1"/>
          </a:solidFill>
          <a:ln w="19050">
            <a:solidFill>
              <a:schemeClr val="lt1"/>
            </a:solidFill>
          </a:ln>
          <a:effectLst/>
        </c:spPr>
      </c:pivotFmt>
    </c:pivotFmts>
    <c:plotArea>
      <c:layout/>
      <c:pieChart>
        <c:varyColors val="1"/>
        <c:ser>
          <c:idx val="0"/>
          <c:order val="0"/>
          <c:tx>
            <c:strRef>
              <c:f>'Employee information'!$R$4:$R$5</c:f>
              <c:strCache>
                <c:ptCount val="1"/>
                <c:pt idx="0">
                  <c:v>Female</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9DAF-4A9C-A1BC-58897B086843}"/>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9DAF-4A9C-A1BC-58897B086843}"/>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9DAF-4A9C-A1BC-58897B086843}"/>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9DAF-4A9C-A1BC-58897B08684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0"/>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'Employee information'!$Q$6:$Q$10</c:f>
              <c:strCache>
                <c:ptCount val="4"/>
                <c:pt idx="0">
                  <c:v>Degree</c:v>
                </c:pt>
                <c:pt idx="1">
                  <c:v>Diploma</c:v>
                </c:pt>
                <c:pt idx="2">
                  <c:v>Masters</c:v>
                </c:pt>
                <c:pt idx="3">
                  <c:v>O-levels</c:v>
                </c:pt>
              </c:strCache>
            </c:strRef>
          </c:cat>
          <c:val>
            <c:numRef>
              <c:f>'Employee information'!$R$6:$R$10</c:f>
              <c:numCache>
                <c:formatCode>General</c:formatCode>
                <c:ptCount val="4"/>
                <c:pt idx="0">
                  <c:v>2</c:v>
                </c:pt>
                <c:pt idx="1">
                  <c:v>4</c:v>
                </c:pt>
                <c:pt idx="2">
                  <c:v>1</c:v>
                </c:pt>
                <c:pt idx="3">
                  <c:v>3</c:v>
                </c:pt>
              </c:numCache>
            </c:numRef>
          </c:val>
          <c:extLst>
            <c:ext xmlns:c16="http://schemas.microsoft.com/office/drawing/2014/chart" uri="{C3380CC4-5D6E-409C-BE32-E72D297353CC}">
              <c16:uniqueId val="{00000000-F0C6-4F7D-89FB-826D62F12863}"/>
            </c:ext>
          </c:extLst>
        </c:ser>
        <c:ser>
          <c:idx val="1"/>
          <c:order val="1"/>
          <c:tx>
            <c:strRef>
              <c:f>'Employee information'!$S$4:$S$5</c:f>
              <c:strCache>
                <c:ptCount val="1"/>
                <c:pt idx="0">
                  <c:v>Male</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9-4DC4-4375-854C-AC66B02E2694}"/>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B-4DC4-4375-854C-AC66B02E2694}"/>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D-4DC4-4375-854C-AC66B02E2694}"/>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F-4DC4-4375-854C-AC66B02E2694}"/>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0"/>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'Employee information'!$Q$6:$Q$10</c:f>
              <c:strCache>
                <c:ptCount val="4"/>
                <c:pt idx="0">
                  <c:v>Degree</c:v>
                </c:pt>
                <c:pt idx="1">
                  <c:v>Diploma</c:v>
                </c:pt>
                <c:pt idx="2">
                  <c:v>Masters</c:v>
                </c:pt>
                <c:pt idx="3">
                  <c:v>O-levels</c:v>
                </c:pt>
              </c:strCache>
            </c:strRef>
          </c:cat>
          <c:val>
            <c:numRef>
              <c:f>'Employee information'!$S$6:$S$10</c:f>
              <c:numCache>
                <c:formatCode>General</c:formatCode>
                <c:ptCount val="4"/>
                <c:pt idx="0">
                  <c:v>3</c:v>
                </c:pt>
                <c:pt idx="1">
                  <c:v>2</c:v>
                </c:pt>
                <c:pt idx="2">
                  <c:v>3</c:v>
                </c:pt>
                <c:pt idx="3">
                  <c:v>2</c:v>
                </c:pt>
              </c:numCache>
            </c:numRef>
          </c:val>
          <c:extLst>
            <c:ext xmlns:c16="http://schemas.microsoft.com/office/drawing/2014/chart" uri="{C3380CC4-5D6E-409C-BE32-E72D297353CC}">
              <c16:uniqueId val="{0000000A-80B0-4B43-B12F-4A8A0D28D4F3}"/>
            </c:ext>
          </c:extLst>
        </c:ser>
        <c:dLbls>
          <c:showLegendKey val="0"/>
          <c:showVal val="0"/>
          <c:showCatName val="0"/>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Visible val="1"/>
      </c14:pivotOptions>
    </c:ext>
    <c:ext xmlns:c16="http://schemas.microsoft.com/office/drawing/2014/chart" uri="{E28EC0CA-F0BB-4C9C-879D-F8772B89E7AC}">
      <c16:pivotOptions16>
        <c16:showExpandCollapseFieldButtons val="1"/>
      </c16:pivotOptions16>
    </c:ext>
  </c:extLst>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Sales.xlsx]Employee salary!PivotTable6</c:name>
    <c:fmtId val="0"/>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Average salary by designation</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rgbClr val="BDD7EE"/>
          </a:solidFill>
          <a:ln>
            <a:noFill/>
          </a:ln>
          <a:effectLst/>
        </c:spPr>
        <c:marker>
          <c:symbol val="none"/>
        </c:marker>
      </c:pivotFmt>
      <c:pivotFmt>
        <c:idx val="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rgbClr val="BDD7EE"/>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rgbClr val="BDD7EE"/>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'Employee salary'!$C$3</c:f>
              <c:strCache>
                <c:ptCount val="1"/>
                <c:pt idx="0">
                  <c:v>Total</c:v>
                </c:pt>
              </c:strCache>
            </c:strRef>
          </c:tx>
          <c:spPr>
            <a:solidFill>
              <a:srgbClr val="BDD7EE"/>
            </a:solidFill>
            <a:ln>
              <a:noFill/>
            </a:ln>
            <a:effectLst/>
          </c:spPr>
          <c:invertIfNegative val="0"/>
          <c:cat>
            <c:strRef>
              <c:f>'Employee salary'!$B$4:$B$11</c:f>
              <c:strCache>
                <c:ptCount val="7"/>
                <c:pt idx="0">
                  <c:v>Accountant</c:v>
                </c:pt>
                <c:pt idx="1">
                  <c:v>Adminisatrator</c:v>
                </c:pt>
                <c:pt idx="2">
                  <c:v>Auditor</c:v>
                </c:pt>
                <c:pt idx="3">
                  <c:v>Cashier</c:v>
                </c:pt>
                <c:pt idx="4">
                  <c:v>Marketing Executive</c:v>
                </c:pt>
                <c:pt idx="5">
                  <c:v>Senior Consultant</c:v>
                </c:pt>
                <c:pt idx="6">
                  <c:v>Store Manager</c:v>
                </c:pt>
              </c:strCache>
            </c:strRef>
          </c:cat>
          <c:val>
            <c:numRef>
              <c:f>'Employee salary'!$C$4:$C$11</c:f>
              <c:numCache>
                <c:formatCode>_-"$"* #,##0.00_-;\-"$"* #,##0.00_-;_-"$"* "-"??_-;_-@_-</c:formatCode>
                <c:ptCount val="7"/>
                <c:pt idx="0">
                  <c:v>5300</c:v>
                </c:pt>
                <c:pt idx="1">
                  <c:v>2800</c:v>
                </c:pt>
                <c:pt idx="2">
                  <c:v>3000</c:v>
                </c:pt>
                <c:pt idx="3">
                  <c:v>4242.8571428571431</c:v>
                </c:pt>
                <c:pt idx="4">
                  <c:v>3733.3333333333335</c:v>
                </c:pt>
                <c:pt idx="5">
                  <c:v>5150</c:v>
                </c:pt>
                <c:pt idx="6">
                  <c:v>4560</c:v>
                </c:pt>
              </c:numCache>
            </c:numRef>
          </c:val>
          <c:extLst>
            <c:ext xmlns:c16="http://schemas.microsoft.com/office/drawing/2014/chart" uri="{C3380CC4-5D6E-409C-BE32-E72D297353CC}">
              <c16:uniqueId val="{00000000-B6D3-4583-8852-A1D9F1484DC9}"/>
            </c:ext>
          </c:extLst>
        </c:ser>
        <c:dLbls>
          <c:showLegendKey val="0"/>
          <c:showVal val="0"/>
          <c:showCatName val="0"/>
          <c:showSerName val="0"/>
          <c:showPercent val="0"/>
          <c:showBubbleSize val="0"/>
        </c:dLbls>
        <c:gapWidth val="219"/>
        <c:axId val="1479336455"/>
        <c:axId val="1479339015"/>
      </c:barChart>
      <c:catAx>
        <c:axId val="147933645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79339015"/>
        <c:crosses val="autoZero"/>
        <c:auto val="1"/>
        <c:lblAlgn val="ctr"/>
        <c:lblOffset val="100"/>
        <c:noMultiLvlLbl val="0"/>
      </c:catAx>
      <c:valAx>
        <c:axId val="1479339015"/>
        <c:scaling>
          <c:orientation val="minMax"/>
        </c:scaling>
        <c:delete val="0"/>
        <c:axPos val="l"/>
        <c:majorGridlines>
          <c:spPr>
            <a:ln w="9525" cap="flat" cmpd="sng" algn="ctr">
              <a:solidFill>
                <a:schemeClr val="tx1">
                  <a:lumMod val="15000"/>
                  <a:lumOff val="85000"/>
                </a:schemeClr>
              </a:solidFill>
              <a:round/>
            </a:ln>
            <a:effectLst/>
          </c:spPr>
        </c:majorGridlines>
        <c:numFmt formatCode="_-&quot;$&quot;* #,##0.00_-;\-&quot;$&quot;* #,##0.00_-;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79336455"/>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Visible val="1"/>
      </c14:pivotOptions>
    </c:ext>
    <c:ext xmlns:c16="http://schemas.microsoft.com/office/drawing/2014/chart" uri="{E28EC0CA-F0BB-4C9C-879D-F8772B89E7AC}">
      <c16:pivotOptions16>
        <c16:showExpandCollapseFieldButtons val="1"/>
      </c16:pivotOptions16>
    </c:ext>
  </c:extLst>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Sales.xlsx]Employee salary!PivotTable10</c:name>
    <c:fmtId val="0"/>
  </c:pivotSource>
  <c:chart>
    <c:title>
      <c:tx>
        <c:rich>
          <a:bodyPr rot="0" spcFirstLastPara="1" vertOverflow="ellipsis" vert="horz" wrap="square" anchor="ctr" anchorCtr="1"/>
          <a:lstStyle/>
          <a:p>
            <a:pPr>
              <a:defRPr sz="1400" b="0" i="0" u="none" strike="noStrike" kern="1200" spc="0" baseline="0">
                <a:solidFill>
                  <a:srgbClr val="4472C4"/>
                </a:solidFill>
                <a:latin typeface="+mn-lt"/>
                <a:ea typeface="+mn-ea"/>
                <a:cs typeface="+mn-cs"/>
              </a:defRPr>
            </a:pPr>
            <a:r>
              <a:rPr lang="en-US"/>
              <a:t>Average salary by department across outlets</a:t>
            </a:r>
          </a:p>
        </c:rich>
      </c:tx>
      <c:overlay val="0"/>
      <c:spPr>
        <a:solidFill>
          <a:srgbClr val="FFFFFF"/>
        </a:solidFill>
        <a:ln>
          <a:noFill/>
        </a:ln>
        <a:effectLst/>
      </c:spPr>
      <c:txPr>
        <a:bodyPr rot="0" spcFirstLastPara="1" vertOverflow="ellipsis" vert="horz" wrap="square" anchor="ctr" anchorCtr="1"/>
        <a:lstStyle/>
        <a:p>
          <a:pPr>
            <a:defRPr sz="1400" b="0" i="0" u="none" strike="noStrike" kern="1200" spc="0" baseline="0">
              <a:solidFill>
                <a:srgbClr val="4472C4"/>
              </a:solidFill>
              <a:latin typeface="+mn-lt"/>
              <a:ea typeface="+mn-ea"/>
              <a:cs typeface="+mn-cs"/>
            </a:defRPr>
          </a:pPr>
          <a:endParaRPr lang="en-US"/>
        </a:p>
      </c:txPr>
    </c:title>
    <c:autoTitleDeleted val="0"/>
    <c:pivotFmts>
      <c:pivotFmt>
        <c:idx val="0"/>
        <c:spPr>
          <a:solidFill>
            <a:schemeClr val="accent1"/>
          </a:solidFill>
          <a:ln>
            <a:noFill/>
          </a:ln>
          <a:effectLst/>
        </c:spPr>
        <c:marker>
          <c:spPr>
            <a:solidFill>
              <a:schemeClr val="accent1"/>
            </a:solidFill>
            <a:ln w="9525">
              <a:solidFill>
                <a:schemeClr val="accent1"/>
              </a:solidFill>
            </a:ln>
            <a:effectLst/>
          </c:spPr>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pPr>
            <a:solidFill>
              <a:schemeClr val="accent1"/>
            </a:solidFill>
            <a:ln w="9525">
              <a:solidFill>
                <a:schemeClr val="accent1"/>
              </a:solidFill>
            </a:ln>
            <a:effectLst/>
          </c:spPr>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pPr>
            <a:solidFill>
              <a:schemeClr val="accent1"/>
            </a:solidFill>
            <a:ln w="9525">
              <a:solidFill>
                <a:schemeClr val="accent1"/>
              </a:solidFill>
            </a:ln>
            <a:effectLst/>
          </c:spPr>
        </c:marker>
        <c:dLbl>
          <c:idx val="0"/>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pPr>
            <a:solidFill>
              <a:schemeClr val="accent1"/>
            </a:solidFill>
            <a:ln w="9525">
              <a:solidFill>
                <a:schemeClr val="accent1"/>
              </a:solidFill>
            </a:ln>
            <a:effectLst/>
          </c:spPr>
        </c:marker>
        <c:dLbl>
          <c:idx val="0"/>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pPr>
            <a:solidFill>
              <a:schemeClr val="accent1"/>
            </a:solidFill>
            <a:ln w="9525">
              <a:solidFill>
                <a:schemeClr val="accent1"/>
              </a:solidFill>
            </a:ln>
            <a:effectLst/>
          </c:spPr>
        </c:marker>
        <c:dLbl>
          <c:idx val="0"/>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5">
              <a:lumMod val="60000"/>
              <a:lumOff val="40000"/>
            </a:schemeClr>
          </a:solidFill>
          <a:ln w="12700" cap="flat" cmpd="sng" algn="ctr">
            <a:solidFill>
              <a:srgbClr val="000000"/>
            </a:solidFill>
            <a:prstDash val="sysDot"/>
            <a:round/>
            <a:headEnd type="none" w="med" len="med"/>
            <a:tailEnd type="none" w="med" len="me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rgbClr val="FFFF00"/>
          </a:solidFill>
          <a:ln>
            <a:solidFill>
              <a:srgbClr val="FFFF00"/>
            </a:solidFill>
            <a:prstDash val="soli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rgbClr val="C6591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rgbClr val="A9D08E"/>
          </a:solidFill>
          <a:ln w="12700" cap="flat" cmpd="sng" algn="ctr">
            <a:solidFill>
              <a:srgbClr val="000000"/>
            </a:solidFill>
            <a:prstDash val="sysDot"/>
            <a:round/>
            <a:headEnd type="none" w="med" len="med"/>
            <a:tailEnd type="none" w="med" len="me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rgbClr val="A9D08E"/>
          </a:solidFill>
          <a:ln w="12700" cap="flat" cmpd="sng" algn="ctr">
            <a:solidFill>
              <a:srgbClr val="000000"/>
            </a:solidFill>
            <a:prstDash val="sysDot"/>
            <a:round/>
            <a:headEnd type="none" w="med" len="med"/>
            <a:tailEnd type="none" w="med" len="me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rgbClr val="4472C4"/>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rgbClr val="FFFF00"/>
          </a:solidFill>
          <a:ln>
            <a:solidFill>
              <a:srgbClr val="FFFF00"/>
            </a:solidFill>
            <a:prstDash val="soli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rgbClr val="C6591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rgbClr val="A9D08E"/>
          </a:solidFill>
          <a:ln w="12700" cap="flat" cmpd="sng" algn="ctr">
            <a:solidFill>
              <a:srgbClr val="000000"/>
            </a:solidFill>
            <a:prstDash val="sysDot"/>
            <a:round/>
            <a:headEnd type="none" w="med" len="med"/>
            <a:tailEnd type="none" w="med" len="me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rgbClr val="A9D08E"/>
          </a:solidFill>
          <a:ln w="12700" cap="flat" cmpd="sng" algn="ctr">
            <a:solidFill>
              <a:srgbClr val="000000"/>
            </a:solidFill>
            <a:prstDash val="sysDot"/>
            <a:round/>
            <a:headEnd type="none" w="med" len="med"/>
            <a:tailEnd type="none" w="med" len="me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rgbClr val="A9D08E"/>
          </a:solidFill>
          <a:ln w="12700" cap="flat" cmpd="sng" algn="ctr">
            <a:solidFill>
              <a:srgbClr val="000000"/>
            </a:solidFill>
            <a:prstDash val="sysDot"/>
            <a:round/>
            <a:headEnd type="none" w="med" len="med"/>
            <a:tailEnd type="none" w="med" len="me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rgbClr val="C6591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bar"/>
        <c:grouping val="clustered"/>
        <c:varyColors val="0"/>
        <c:ser>
          <c:idx val="0"/>
          <c:order val="0"/>
          <c:tx>
            <c:strRef>
              <c:f>'Employee salary'!$F$23:$F$24</c:f>
              <c:strCache>
                <c:ptCount val="1"/>
                <c:pt idx="0">
                  <c:v>Accounting</c:v>
                </c:pt>
              </c:strCache>
            </c:strRef>
          </c:tx>
          <c:spPr>
            <a:solidFill>
              <a:srgbClr val="A9D08E"/>
            </a:solidFill>
            <a:ln w="12700" cap="flat" cmpd="sng" algn="ctr">
              <a:solidFill>
                <a:srgbClr val="000000"/>
              </a:solidFill>
              <a:prstDash val="sysDot"/>
              <a:round/>
              <a:headEnd type="none" w="med" len="med"/>
              <a:tailEnd type="none" w="med" len="med"/>
            </a:ln>
            <a:effectLst/>
          </c:spPr>
          <c:invertIfNegative val="0"/>
          <c:cat>
            <c:strRef>
              <c:f>'Employee salary'!$E$25:$E$30</c:f>
              <c:strCache>
                <c:ptCount val="5"/>
                <c:pt idx="0">
                  <c:v>S001</c:v>
                </c:pt>
                <c:pt idx="1">
                  <c:v>S002</c:v>
                </c:pt>
                <c:pt idx="2">
                  <c:v>S003</c:v>
                </c:pt>
                <c:pt idx="3">
                  <c:v>S004</c:v>
                </c:pt>
                <c:pt idx="4">
                  <c:v>S005</c:v>
                </c:pt>
              </c:strCache>
            </c:strRef>
          </c:cat>
          <c:val>
            <c:numRef>
              <c:f>'Employee salary'!$F$25:$F$30</c:f>
              <c:numCache>
                <c:formatCode>_-"$"* #,##0.00_-;\-"$"* #,##0.00_-;_-"$"* "-"??_-;_-@_-</c:formatCode>
                <c:ptCount val="5"/>
                <c:pt idx="0">
                  <c:v>3566.6666666666665</c:v>
                </c:pt>
                <c:pt idx="1">
                  <c:v>3750</c:v>
                </c:pt>
                <c:pt idx="2">
                  <c:v>5500</c:v>
                </c:pt>
                <c:pt idx="3">
                  <c:v>4150</c:v>
                </c:pt>
                <c:pt idx="4">
                  <c:v>6000</c:v>
                </c:pt>
              </c:numCache>
            </c:numRef>
          </c:val>
          <c:extLst>
            <c:ext xmlns:c16="http://schemas.microsoft.com/office/drawing/2014/chart" uri="{C3380CC4-5D6E-409C-BE32-E72D297353CC}">
              <c16:uniqueId val="{00000000-0CAD-4266-BDD5-3FB687C8EF19}"/>
            </c:ext>
          </c:extLst>
        </c:ser>
        <c:ser>
          <c:idx val="1"/>
          <c:order val="1"/>
          <c:tx>
            <c:strRef>
              <c:f>'Employee salary'!$G$23:$G$24</c:f>
              <c:strCache>
                <c:ptCount val="1"/>
                <c:pt idx="0">
                  <c:v>Human Resource</c:v>
                </c:pt>
              </c:strCache>
            </c:strRef>
          </c:tx>
          <c:spPr>
            <a:solidFill>
              <a:srgbClr val="A9D08E"/>
            </a:solidFill>
            <a:ln w="12700" cap="flat" cmpd="sng" algn="ctr">
              <a:solidFill>
                <a:srgbClr val="000000"/>
              </a:solidFill>
              <a:prstDash val="sysDot"/>
              <a:round/>
              <a:headEnd type="none" w="med" len="med"/>
              <a:tailEnd type="none" w="med" len="med"/>
            </a:ln>
            <a:effectLst/>
          </c:spPr>
          <c:invertIfNegative val="0"/>
          <c:cat>
            <c:strRef>
              <c:f>'Employee salary'!$E$25:$E$30</c:f>
              <c:strCache>
                <c:ptCount val="5"/>
                <c:pt idx="0">
                  <c:v>S001</c:v>
                </c:pt>
                <c:pt idx="1">
                  <c:v>S002</c:v>
                </c:pt>
                <c:pt idx="2">
                  <c:v>S003</c:v>
                </c:pt>
                <c:pt idx="3">
                  <c:v>S004</c:v>
                </c:pt>
                <c:pt idx="4">
                  <c:v>S005</c:v>
                </c:pt>
              </c:strCache>
            </c:strRef>
          </c:cat>
          <c:val>
            <c:numRef>
              <c:f>'Employee salary'!$G$25:$G$30</c:f>
              <c:numCache>
                <c:formatCode>_-"$"* #,##0.00_-;\-"$"* #,##0.00_-;_-"$"* "-"??_-;_-@_-</c:formatCode>
                <c:ptCount val="5"/>
                <c:pt idx="1">
                  <c:v>2800</c:v>
                </c:pt>
                <c:pt idx="2">
                  <c:v>7000</c:v>
                </c:pt>
                <c:pt idx="4">
                  <c:v>3300</c:v>
                </c:pt>
              </c:numCache>
            </c:numRef>
          </c:val>
          <c:extLst>
            <c:ext xmlns:c16="http://schemas.microsoft.com/office/drawing/2014/chart" uri="{C3380CC4-5D6E-409C-BE32-E72D297353CC}">
              <c16:uniqueId val="{00000004-A0E9-4C51-B233-9382F9931E97}"/>
            </c:ext>
          </c:extLst>
        </c:ser>
        <c:ser>
          <c:idx val="2"/>
          <c:order val="2"/>
          <c:tx>
            <c:strRef>
              <c:f>'Employee salary'!$H$23:$H$24</c:f>
              <c:strCache>
                <c:ptCount val="1"/>
                <c:pt idx="0">
                  <c:v>Market Access Division</c:v>
                </c:pt>
              </c:strCache>
            </c:strRef>
          </c:tx>
          <c:spPr>
            <a:solidFill>
              <a:srgbClr val="A9D08E"/>
            </a:solidFill>
            <a:ln w="12700" cap="flat" cmpd="sng" algn="ctr">
              <a:solidFill>
                <a:srgbClr val="000000"/>
              </a:solidFill>
              <a:prstDash val="sysDot"/>
              <a:round/>
              <a:headEnd type="none" w="med" len="med"/>
              <a:tailEnd type="none" w="med" len="med"/>
            </a:ln>
            <a:effectLst/>
          </c:spPr>
          <c:invertIfNegative val="0"/>
          <c:cat>
            <c:strRef>
              <c:f>'Employee salary'!$E$25:$E$30</c:f>
              <c:strCache>
                <c:ptCount val="5"/>
                <c:pt idx="0">
                  <c:v>S001</c:v>
                </c:pt>
                <c:pt idx="1">
                  <c:v>S002</c:v>
                </c:pt>
                <c:pt idx="2">
                  <c:v>S003</c:v>
                </c:pt>
                <c:pt idx="3">
                  <c:v>S004</c:v>
                </c:pt>
                <c:pt idx="4">
                  <c:v>S005</c:v>
                </c:pt>
              </c:strCache>
            </c:strRef>
          </c:cat>
          <c:val>
            <c:numRef>
              <c:f>'Employee salary'!$H$25:$H$30</c:f>
              <c:numCache>
                <c:formatCode>_-"$"* #,##0.00_-;\-"$"* #,##0.00_-;_-"$"* "-"??_-;_-@_-</c:formatCode>
                <c:ptCount val="5"/>
                <c:pt idx="0">
                  <c:v>4500</c:v>
                </c:pt>
                <c:pt idx="1">
                  <c:v>3200</c:v>
                </c:pt>
                <c:pt idx="4">
                  <c:v>3500</c:v>
                </c:pt>
              </c:numCache>
            </c:numRef>
          </c:val>
          <c:extLst>
            <c:ext xmlns:c16="http://schemas.microsoft.com/office/drawing/2014/chart" uri="{C3380CC4-5D6E-409C-BE32-E72D297353CC}">
              <c16:uniqueId val="{00000005-A0E9-4C51-B233-9382F9931E97}"/>
            </c:ext>
          </c:extLst>
        </c:ser>
        <c:ser>
          <c:idx val="3"/>
          <c:order val="3"/>
          <c:tx>
            <c:strRef>
              <c:f>'Employee salary'!$I$23:$I$24</c:f>
              <c:strCache>
                <c:ptCount val="1"/>
                <c:pt idx="0">
                  <c:v>Quality Control</c:v>
                </c:pt>
              </c:strCache>
            </c:strRef>
          </c:tx>
          <c:spPr>
            <a:solidFill>
              <a:srgbClr val="C65911"/>
            </a:solidFill>
            <a:ln>
              <a:noFill/>
            </a:ln>
            <a:effectLst/>
          </c:spPr>
          <c:invertIfNegative val="0"/>
          <c:cat>
            <c:strRef>
              <c:f>'Employee salary'!$E$25:$E$30</c:f>
              <c:strCache>
                <c:ptCount val="5"/>
                <c:pt idx="0">
                  <c:v>S001</c:v>
                </c:pt>
                <c:pt idx="1">
                  <c:v>S002</c:v>
                </c:pt>
                <c:pt idx="2">
                  <c:v>S003</c:v>
                </c:pt>
                <c:pt idx="3">
                  <c:v>S004</c:v>
                </c:pt>
                <c:pt idx="4">
                  <c:v>S005</c:v>
                </c:pt>
              </c:strCache>
            </c:strRef>
          </c:cat>
          <c:val>
            <c:numRef>
              <c:f>'Employee salary'!$I$25:$I$30</c:f>
              <c:numCache>
                <c:formatCode>_-"$"* #,##0.00_-;\-"$"* #,##0.00_-;_-"$"* "-"??_-;_-@_-</c:formatCode>
                <c:ptCount val="5"/>
                <c:pt idx="0">
                  <c:v>5000</c:v>
                </c:pt>
                <c:pt idx="1">
                  <c:v>3400</c:v>
                </c:pt>
                <c:pt idx="2">
                  <c:v>3500</c:v>
                </c:pt>
                <c:pt idx="3">
                  <c:v>6600</c:v>
                </c:pt>
                <c:pt idx="4">
                  <c:v>4300</c:v>
                </c:pt>
              </c:numCache>
            </c:numRef>
          </c:val>
          <c:extLst>
            <c:ext xmlns:c16="http://schemas.microsoft.com/office/drawing/2014/chart" uri="{C3380CC4-5D6E-409C-BE32-E72D297353CC}">
              <c16:uniqueId val="{00000006-A0E9-4C51-B233-9382F9931E97}"/>
            </c:ext>
          </c:extLst>
        </c:ser>
        <c:dLbls>
          <c:showLegendKey val="0"/>
          <c:showVal val="0"/>
          <c:showCatName val="0"/>
          <c:showSerName val="0"/>
          <c:showPercent val="0"/>
          <c:showBubbleSize val="0"/>
        </c:dLbls>
        <c:gapWidth val="182"/>
        <c:axId val="1737752583"/>
        <c:axId val="1737754631"/>
      </c:barChart>
      <c:catAx>
        <c:axId val="1737752583"/>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737754631"/>
        <c:crosses val="autoZero"/>
        <c:auto val="1"/>
        <c:lblAlgn val="ctr"/>
        <c:lblOffset val="100"/>
        <c:noMultiLvlLbl val="0"/>
      </c:catAx>
      <c:valAx>
        <c:axId val="1737754631"/>
        <c:scaling>
          <c:orientation val="minMax"/>
        </c:scaling>
        <c:delete val="0"/>
        <c:axPos val="b"/>
        <c:majorGridlines>
          <c:spPr>
            <a:ln w="9525" cap="flat" cmpd="sng" algn="ctr">
              <a:solidFill>
                <a:schemeClr val="tx1">
                  <a:lumMod val="15000"/>
                  <a:lumOff val="85000"/>
                </a:schemeClr>
              </a:solidFill>
              <a:round/>
            </a:ln>
            <a:effectLst/>
          </c:spPr>
        </c:majorGridlines>
        <c:numFmt formatCode="_-&quot;$&quot;* #,##0.00_-;\-&quot;$&quot;* #,##0.00_-;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737752583"/>
        <c:crosses val="autoZero"/>
        <c:crossBetween val="between"/>
      </c:valAx>
      <c:spPr>
        <a:noFill/>
        <a:ln>
          <a:noFill/>
        </a:ln>
        <a:effectLst/>
      </c:spPr>
    </c:plotArea>
    <c:legend>
      <c:legendPos val="b"/>
      <c:overlay val="0"/>
      <c:spPr>
        <a:solidFill>
          <a:srgbClr val="FFFFFF"/>
        </a:solidFill>
        <a:ln w="12700" cap="flat" cmpd="sng" algn="ctr">
          <a:solidFill>
            <a:srgbClr val="000000"/>
          </a:solidFill>
          <a:prstDash val="solid"/>
          <a:round/>
          <a:headEnd type="none" w="med" len="med"/>
          <a:tailEnd type="none" w="med" len="med"/>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sVisible val="1"/>
      </c14:pivotOptions>
    </c:ext>
    <c:ext xmlns:c16="http://schemas.microsoft.com/office/drawing/2014/chart" uri="{E28EC0CA-F0BB-4C9C-879D-F8772B89E7AC}">
      <c16:pivotOptions16>
        <c16:showExpandCollapseFieldButtons val="1"/>
      </c16:pivotOptions16>
    </c:ext>
  </c:extLst>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Sales.xlsx]Membership by Outlet (Kaeshea)!PivotTable2</c:name>
    <c:fmtId val="1"/>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2400"/>
              <a:t>Membership</a:t>
            </a:r>
            <a:r>
              <a:rPr lang="en-US" sz="2400" baseline="0"/>
              <a:t> Type by Nearest Outlet</a:t>
            </a:r>
          </a:p>
        </c:rich>
      </c:tx>
      <c:layout>
        <c:manualLayout>
          <c:xMode val="edge"/>
          <c:yMode val="edge"/>
          <c:x val="0.31230389001955577"/>
          <c:y val="6.5426997245179058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
        <c:spPr>
          <a:solidFill>
            <a:srgbClr val="DAD2E9"/>
          </a:solidFill>
          <a:ln>
            <a:noFill/>
          </a:ln>
          <a:effectLst/>
          <a:sp3d/>
        </c:spPr>
      </c:pivotFmt>
      <c:pivotFmt>
        <c:idx val="4"/>
        <c:spPr>
          <a:solidFill>
            <a:srgbClr val="DAD2E9"/>
          </a:solidFill>
          <a:ln>
            <a:noFill/>
          </a:ln>
          <a:effectLst/>
          <a:sp3d/>
        </c:spPr>
      </c:pivotFmt>
      <c:pivotFmt>
        <c:idx val="5"/>
        <c:spPr>
          <a:solidFill>
            <a:srgbClr val="DAD2E9"/>
          </a:solidFill>
          <a:ln>
            <a:noFill/>
          </a:ln>
          <a:effectLst/>
          <a:sp3d/>
        </c:spPr>
      </c:pivotFmt>
      <c:pivotFmt>
        <c:idx val="6"/>
        <c:spPr>
          <a:solidFill>
            <a:srgbClr val="DAD2E9"/>
          </a:solidFill>
          <a:ln>
            <a:noFill/>
          </a:ln>
          <a:effectLst/>
          <a:sp3d/>
        </c:spPr>
      </c:pivotFmt>
      <c:pivotFmt>
        <c:idx val="7"/>
        <c:spPr>
          <a:solidFill>
            <a:srgbClr val="C6EFCE"/>
          </a:solidFill>
          <a:ln>
            <a:noFill/>
          </a:ln>
          <a:effectLst/>
          <a:sp3d/>
        </c:spPr>
      </c:pivotFmt>
      <c:pivotFmt>
        <c:idx val="8"/>
        <c:spPr>
          <a:solidFill>
            <a:srgbClr val="C6EFCE"/>
          </a:solidFill>
          <a:ln>
            <a:noFill/>
          </a:ln>
          <a:effectLst/>
          <a:sp3d/>
        </c:spPr>
      </c:pivotFmt>
      <c:pivotFmt>
        <c:idx val="9"/>
        <c:spPr>
          <a:solidFill>
            <a:srgbClr val="C6EFCE"/>
          </a:solidFill>
          <a:ln>
            <a:noFill/>
          </a:ln>
          <a:effectLst/>
          <a:sp3d/>
        </c:spPr>
      </c:pivotFmt>
      <c:pivotFmt>
        <c:idx val="10"/>
        <c:spPr>
          <a:solidFill>
            <a:srgbClr val="C6EFCE"/>
          </a:solidFill>
          <a:ln>
            <a:noFill/>
          </a:ln>
          <a:effectLst/>
          <a:sp3d/>
        </c:spPr>
      </c:pivotFmt>
      <c:pivotFmt>
        <c:idx val="11"/>
        <c:spPr>
          <a:solidFill>
            <a:srgbClr val="C6EFCE"/>
          </a:solidFill>
          <a:ln>
            <a:noFill/>
          </a:ln>
          <a:effectLst/>
          <a:sp3d/>
        </c:spPr>
      </c:pivotFmt>
      <c:pivotFmt>
        <c:idx val="12"/>
        <c:spPr>
          <a:solidFill>
            <a:srgbClr val="AFF7FD"/>
          </a:solidFill>
          <a:ln>
            <a:noFill/>
          </a:ln>
          <a:effectLst/>
          <a:sp3d/>
        </c:spPr>
      </c:pivotFmt>
      <c:pivotFmt>
        <c:idx val="13"/>
        <c:spPr>
          <a:solidFill>
            <a:srgbClr val="AFF7FD"/>
          </a:solidFill>
          <a:ln>
            <a:noFill/>
          </a:ln>
          <a:effectLst/>
          <a:sp3d/>
        </c:spPr>
      </c:pivotFmt>
      <c:pivotFmt>
        <c:idx val="14"/>
        <c:spPr>
          <a:solidFill>
            <a:srgbClr val="AFF7FD"/>
          </a:solidFill>
          <a:ln>
            <a:noFill/>
          </a:ln>
          <a:effectLst/>
          <a:sp3d/>
        </c:spPr>
      </c:pivotFmt>
      <c:pivotFmt>
        <c:idx val="15"/>
        <c:spPr>
          <a:solidFill>
            <a:srgbClr val="AFF7FD"/>
          </a:solidFill>
          <a:ln>
            <a:noFill/>
          </a:ln>
          <a:effectLst/>
          <a:sp3d/>
        </c:spPr>
      </c:pivotFmt>
      <c:pivotFmt>
        <c:idx val="16"/>
        <c:spPr>
          <a:solidFill>
            <a:srgbClr val="AFF7FD"/>
          </a:solidFill>
          <a:ln>
            <a:noFill/>
          </a:ln>
          <a:effectLst/>
          <a:sp3d/>
        </c:spPr>
      </c:pivotFmt>
      <c:pivotFmt>
        <c:idx val="17"/>
        <c:spPr>
          <a:solidFill>
            <a:srgbClr val="FFD966"/>
          </a:solidFill>
          <a:ln>
            <a:noFill/>
          </a:ln>
          <a:effectLst/>
          <a:sp3d/>
        </c:spPr>
      </c:pivotFmt>
      <c:pivotFmt>
        <c:idx val="18"/>
        <c:spPr>
          <a:solidFill>
            <a:srgbClr val="FFD966"/>
          </a:solidFill>
          <a:ln>
            <a:noFill/>
          </a:ln>
          <a:effectLst/>
          <a:sp3d/>
        </c:spPr>
      </c:pivotFmt>
      <c:pivotFmt>
        <c:idx val="19"/>
        <c:spPr>
          <a:solidFill>
            <a:srgbClr val="FFD966"/>
          </a:solidFill>
          <a:ln>
            <a:noFill/>
          </a:ln>
          <a:effectLst/>
          <a:sp3d/>
        </c:spPr>
      </c:pivotFmt>
      <c:pivotFmt>
        <c:idx val="20"/>
        <c:spPr>
          <a:solidFill>
            <a:srgbClr val="FFD966"/>
          </a:solidFill>
          <a:ln>
            <a:noFill/>
          </a:ln>
          <a:effectLst/>
          <a:sp3d/>
        </c:spPr>
      </c:pivotFmt>
      <c:pivotFmt>
        <c:idx val="21"/>
        <c:spPr>
          <a:solidFill>
            <a:srgbClr val="DAD2E9"/>
          </a:solidFill>
          <a:ln>
            <a:noFill/>
          </a:ln>
          <a:effectLst/>
          <a:sp3d/>
        </c:spPr>
      </c:pivotFmt>
      <c:pivotFmt>
        <c:idx val="22"/>
        <c:spPr>
          <a:solidFill>
            <a:srgbClr val="C6EFCE"/>
          </a:solidFill>
          <a:ln>
            <a:noFill/>
          </a:ln>
          <a:effectLst/>
          <a:sp3d/>
        </c:spPr>
        <c:marker>
          <c:symbol val="none"/>
        </c:marker>
        <c:dLbl>
          <c:idx val="0"/>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BDD7EE"/>
          </a:solidFill>
          <a:ln>
            <a:noFill/>
          </a:ln>
          <a:effectLst/>
          <a:sp3d/>
        </c:spPr>
        <c:marker>
          <c:symbol val="none"/>
        </c:marker>
        <c:dLbl>
          <c:idx val="0"/>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FFD966"/>
          </a:solidFill>
          <a:ln>
            <a:noFill/>
          </a:ln>
          <a:effectLst/>
          <a:sp3d/>
        </c:spPr>
        <c:marker>
          <c:symbol val="none"/>
        </c:marker>
        <c:dLbl>
          <c:idx val="0"/>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DAD2E9"/>
          </a:solidFill>
          <a:ln>
            <a:noFill/>
          </a:ln>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BDD7EE"/>
          </a:solidFill>
          <a:ln>
            <a:noFill/>
          </a:ln>
          <a:effectLst/>
          <a:sp3d/>
        </c:spPr>
      </c:pivotFmt>
      <c:pivotFmt>
        <c:idx val="27"/>
        <c:spPr>
          <a:solidFill>
            <a:srgbClr val="DAD2E9"/>
          </a:solidFill>
          <a:ln>
            <a:noFill/>
          </a:ln>
          <a:effectLst/>
          <a:sp3d/>
        </c:spPr>
      </c:pivotFmt>
      <c:pivotFmt>
        <c:idx val="28"/>
        <c:spPr>
          <a:solidFill>
            <a:srgbClr val="FFC7CE"/>
          </a:solidFill>
          <a:ln>
            <a:noFill/>
          </a:ln>
          <a:effectLst/>
          <a:sp3d/>
        </c:spPr>
      </c:pivotFmt>
      <c:pivotFmt>
        <c:idx val="29"/>
        <c:spPr>
          <a:solidFill>
            <a:srgbClr val="DAD2E9"/>
          </a:solidFill>
          <a:ln>
            <a:noFill/>
          </a:ln>
          <a:effectLst/>
          <a:sp3d/>
        </c:spPr>
      </c:pivotFmt>
      <c:pivotFmt>
        <c:idx val="30"/>
        <c:spPr>
          <a:solidFill>
            <a:srgbClr val="FFEB9C"/>
          </a:solidFill>
          <a:ln>
            <a:noFill/>
          </a:ln>
          <a:effectLst/>
          <a:sp3d/>
        </c:spPr>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ndard"/>
        <c:varyColors val="0"/>
        <c:ser>
          <c:idx val="0"/>
          <c:order val="0"/>
          <c:tx>
            <c:strRef>
              <c:f>'Membership by Outlet (Kaeshea)'!$C$1</c:f>
              <c:strCache>
                <c:ptCount val="1"/>
                <c:pt idx="0">
                  <c:v>Total</c:v>
                </c:pt>
              </c:strCache>
            </c:strRef>
          </c:tx>
          <c:spPr>
            <a:solidFill>
              <a:schemeClr val="accent1"/>
            </a:solidFill>
            <a:ln>
              <a:noFill/>
            </a:ln>
            <a:effectLst/>
            <a:sp3d/>
          </c:spPr>
          <c:invertIfNegative val="0"/>
          <c:dPt>
            <c:idx val="0"/>
            <c:invertIfNegative val="0"/>
            <c:bubble3D val="0"/>
            <c:spPr>
              <a:solidFill>
                <a:srgbClr val="BDD7EE"/>
              </a:solidFill>
              <a:ln>
                <a:noFill/>
              </a:ln>
              <a:effectLst/>
              <a:sp3d/>
            </c:spPr>
            <c:extLst>
              <c:ext xmlns:c16="http://schemas.microsoft.com/office/drawing/2014/chart" uri="{C3380CC4-5D6E-409C-BE32-E72D297353CC}">
                <c16:uniqueId val="{00000000-D5E4-48D0-91A0-549E07757C84}"/>
              </c:ext>
            </c:extLst>
          </c:dPt>
          <c:dPt>
            <c:idx val="1"/>
            <c:invertIfNegative val="0"/>
            <c:bubble3D val="0"/>
            <c:spPr>
              <a:solidFill>
                <a:srgbClr val="DAD2E9"/>
              </a:solidFill>
              <a:ln>
                <a:noFill/>
              </a:ln>
              <a:effectLst/>
              <a:sp3d/>
            </c:spPr>
            <c:extLst>
              <c:ext xmlns:c16="http://schemas.microsoft.com/office/drawing/2014/chart" uri="{C3380CC4-5D6E-409C-BE32-E72D297353CC}">
                <c16:uniqueId val="{00000005-D5E4-48D0-91A0-549E07757C84}"/>
              </c:ext>
            </c:extLst>
          </c:dPt>
          <c:dPt>
            <c:idx val="2"/>
            <c:invertIfNegative val="0"/>
            <c:bubble3D val="0"/>
            <c:spPr>
              <a:solidFill>
                <a:srgbClr val="C6EFCE"/>
              </a:solidFill>
              <a:ln>
                <a:noFill/>
              </a:ln>
              <a:effectLst/>
              <a:sp3d/>
            </c:spPr>
            <c:extLst>
              <c:ext xmlns:c16="http://schemas.microsoft.com/office/drawing/2014/chart" uri="{C3380CC4-5D6E-409C-BE32-E72D297353CC}">
                <c16:uniqueId val="{0000000A-D5E4-48D0-91A0-549E07757C84}"/>
              </c:ext>
            </c:extLst>
          </c:dPt>
          <c:dPt>
            <c:idx val="3"/>
            <c:invertIfNegative val="0"/>
            <c:bubble3D val="0"/>
            <c:spPr>
              <a:solidFill>
                <a:srgbClr val="AFF7FD"/>
              </a:solidFill>
              <a:ln>
                <a:noFill/>
              </a:ln>
              <a:effectLst/>
              <a:sp3d/>
            </c:spPr>
            <c:extLst>
              <c:ext xmlns:c16="http://schemas.microsoft.com/office/drawing/2014/chart" uri="{C3380CC4-5D6E-409C-BE32-E72D297353CC}">
                <c16:uniqueId val="{0000000F-D5E4-48D0-91A0-549E07757C84}"/>
              </c:ext>
            </c:extLst>
          </c:dPt>
          <c:dPt>
            <c:idx val="4"/>
            <c:invertIfNegative val="0"/>
            <c:bubble3D val="0"/>
            <c:spPr>
              <a:solidFill>
                <a:srgbClr val="DAD2E9"/>
              </a:solidFill>
              <a:ln>
                <a:noFill/>
              </a:ln>
              <a:effectLst/>
              <a:sp3d/>
            </c:spPr>
            <c:extLst>
              <c:ext xmlns:c16="http://schemas.microsoft.com/office/drawing/2014/chart" uri="{C3380CC4-5D6E-409C-BE32-E72D297353CC}">
                <c16:uniqueId val="{00000001-D5E4-48D0-91A0-549E07757C84}"/>
              </c:ext>
            </c:extLst>
          </c:dPt>
          <c:dPt>
            <c:idx val="5"/>
            <c:invertIfNegative val="0"/>
            <c:bubble3D val="0"/>
            <c:spPr>
              <a:solidFill>
                <a:srgbClr val="C6EFCE"/>
              </a:solidFill>
              <a:ln>
                <a:noFill/>
              </a:ln>
              <a:effectLst/>
              <a:sp3d/>
            </c:spPr>
            <c:extLst>
              <c:ext xmlns:c16="http://schemas.microsoft.com/office/drawing/2014/chart" uri="{C3380CC4-5D6E-409C-BE32-E72D297353CC}">
                <c16:uniqueId val="{00000006-D5E4-48D0-91A0-549E07757C84}"/>
              </c:ext>
            </c:extLst>
          </c:dPt>
          <c:dPt>
            <c:idx val="6"/>
            <c:invertIfNegative val="0"/>
            <c:bubble3D val="0"/>
            <c:spPr>
              <a:solidFill>
                <a:srgbClr val="AFF7FD"/>
              </a:solidFill>
              <a:ln>
                <a:noFill/>
              </a:ln>
              <a:effectLst/>
              <a:sp3d/>
            </c:spPr>
            <c:extLst>
              <c:ext xmlns:c16="http://schemas.microsoft.com/office/drawing/2014/chart" uri="{C3380CC4-5D6E-409C-BE32-E72D297353CC}">
                <c16:uniqueId val="{0000000B-D5E4-48D0-91A0-549E07757C84}"/>
              </c:ext>
            </c:extLst>
          </c:dPt>
          <c:dPt>
            <c:idx val="7"/>
            <c:invertIfNegative val="0"/>
            <c:bubble3D val="0"/>
            <c:spPr>
              <a:solidFill>
                <a:srgbClr val="FFD966"/>
              </a:solidFill>
              <a:ln>
                <a:noFill/>
              </a:ln>
              <a:effectLst/>
              <a:sp3d/>
            </c:spPr>
            <c:extLst>
              <c:ext xmlns:c16="http://schemas.microsoft.com/office/drawing/2014/chart" uri="{C3380CC4-5D6E-409C-BE32-E72D297353CC}">
                <c16:uniqueId val="{00000002-D5E4-48D0-91A0-549E07757C84}"/>
              </c:ext>
            </c:extLst>
          </c:dPt>
          <c:dPt>
            <c:idx val="8"/>
            <c:invertIfNegative val="0"/>
            <c:bubble3D val="0"/>
            <c:spPr>
              <a:solidFill>
                <a:srgbClr val="DAD2E9"/>
              </a:solidFill>
              <a:ln>
                <a:noFill/>
              </a:ln>
              <a:effectLst/>
              <a:sp3d/>
            </c:spPr>
            <c:extLst>
              <c:ext xmlns:c16="http://schemas.microsoft.com/office/drawing/2014/chart" uri="{C3380CC4-5D6E-409C-BE32-E72D297353CC}">
                <c16:uniqueId val="{00000007-D5E4-48D0-91A0-549E07757C84}"/>
              </c:ext>
            </c:extLst>
          </c:dPt>
          <c:dPt>
            <c:idx val="9"/>
            <c:invertIfNegative val="0"/>
            <c:bubble3D val="0"/>
            <c:spPr>
              <a:solidFill>
                <a:srgbClr val="C6EFCE"/>
              </a:solidFill>
              <a:ln>
                <a:noFill/>
              </a:ln>
              <a:effectLst/>
              <a:sp3d/>
            </c:spPr>
            <c:extLst>
              <c:ext xmlns:c16="http://schemas.microsoft.com/office/drawing/2014/chart" uri="{C3380CC4-5D6E-409C-BE32-E72D297353CC}">
                <c16:uniqueId val="{0000000C-D5E4-48D0-91A0-549E07757C84}"/>
              </c:ext>
            </c:extLst>
          </c:dPt>
          <c:dPt>
            <c:idx val="10"/>
            <c:invertIfNegative val="0"/>
            <c:bubble3D val="0"/>
            <c:spPr>
              <a:solidFill>
                <a:srgbClr val="AFF7FD"/>
              </a:solidFill>
              <a:ln>
                <a:noFill/>
              </a:ln>
              <a:effectLst/>
              <a:sp3d/>
            </c:spPr>
            <c:extLst>
              <c:ext xmlns:c16="http://schemas.microsoft.com/office/drawing/2014/chart" uri="{C3380CC4-5D6E-409C-BE32-E72D297353CC}">
                <c16:uniqueId val="{00000010-D5E4-48D0-91A0-549E07757C84}"/>
              </c:ext>
            </c:extLst>
          </c:dPt>
          <c:dPt>
            <c:idx val="11"/>
            <c:invertIfNegative val="0"/>
            <c:bubble3D val="0"/>
            <c:spPr>
              <a:solidFill>
                <a:srgbClr val="FFD966"/>
              </a:solidFill>
              <a:ln>
                <a:noFill/>
              </a:ln>
              <a:effectLst/>
              <a:sp3d/>
            </c:spPr>
            <c:extLst>
              <c:ext xmlns:c16="http://schemas.microsoft.com/office/drawing/2014/chart" uri="{C3380CC4-5D6E-409C-BE32-E72D297353CC}">
                <c16:uniqueId val="{00000003-D5E4-48D0-91A0-549E07757C84}"/>
              </c:ext>
            </c:extLst>
          </c:dPt>
          <c:dPt>
            <c:idx val="12"/>
            <c:invertIfNegative val="0"/>
            <c:bubble3D val="0"/>
            <c:spPr>
              <a:solidFill>
                <a:srgbClr val="C6EFCE"/>
              </a:solidFill>
              <a:ln>
                <a:noFill/>
              </a:ln>
              <a:effectLst/>
              <a:sp3d/>
            </c:spPr>
            <c:extLst>
              <c:ext xmlns:c16="http://schemas.microsoft.com/office/drawing/2014/chart" uri="{C3380CC4-5D6E-409C-BE32-E72D297353CC}">
                <c16:uniqueId val="{00000008-D5E4-48D0-91A0-549E07757C84}"/>
              </c:ext>
            </c:extLst>
          </c:dPt>
          <c:dPt>
            <c:idx val="13"/>
            <c:invertIfNegative val="0"/>
            <c:bubble3D val="0"/>
            <c:spPr>
              <a:solidFill>
                <a:srgbClr val="AFF7FD"/>
              </a:solidFill>
              <a:ln>
                <a:noFill/>
              </a:ln>
              <a:effectLst/>
              <a:sp3d/>
            </c:spPr>
            <c:extLst>
              <c:ext xmlns:c16="http://schemas.microsoft.com/office/drawing/2014/chart" uri="{C3380CC4-5D6E-409C-BE32-E72D297353CC}">
                <c16:uniqueId val="{0000000D-D5E4-48D0-91A0-549E07757C84}"/>
              </c:ext>
            </c:extLst>
          </c:dPt>
          <c:dPt>
            <c:idx val="14"/>
            <c:invertIfNegative val="0"/>
            <c:bubble3D val="0"/>
            <c:spPr>
              <a:solidFill>
                <a:srgbClr val="FFD966"/>
              </a:solidFill>
              <a:ln>
                <a:noFill/>
              </a:ln>
              <a:effectLst/>
              <a:sp3d/>
            </c:spPr>
            <c:extLst>
              <c:ext xmlns:c16="http://schemas.microsoft.com/office/drawing/2014/chart" uri="{C3380CC4-5D6E-409C-BE32-E72D297353CC}">
                <c16:uniqueId val="{00000011-D5E4-48D0-91A0-549E07757C84}"/>
              </c:ext>
            </c:extLst>
          </c:dPt>
          <c:dPt>
            <c:idx val="15"/>
            <c:invertIfNegative val="0"/>
            <c:bubble3D val="0"/>
            <c:spPr>
              <a:solidFill>
                <a:srgbClr val="DAD2E9"/>
              </a:solidFill>
              <a:ln>
                <a:noFill/>
              </a:ln>
              <a:effectLst/>
              <a:sp3d/>
            </c:spPr>
            <c:extLst>
              <c:ext xmlns:c16="http://schemas.microsoft.com/office/drawing/2014/chart" uri="{C3380CC4-5D6E-409C-BE32-E72D297353CC}">
                <c16:uniqueId val="{00000004-D5E4-48D0-91A0-549E07757C84}"/>
              </c:ext>
            </c:extLst>
          </c:dPt>
          <c:dPt>
            <c:idx val="16"/>
            <c:invertIfNegative val="0"/>
            <c:bubble3D val="0"/>
            <c:extLst>
              <c:ext xmlns:c16="http://schemas.microsoft.com/office/drawing/2014/chart" uri="{C3380CC4-5D6E-409C-BE32-E72D297353CC}">
                <c16:uniqueId val="{00000009-D5E4-48D0-91A0-549E07757C84}"/>
              </c:ext>
            </c:extLst>
          </c:dPt>
          <c:dPt>
            <c:idx val="17"/>
            <c:invertIfNegative val="0"/>
            <c:bubble3D val="0"/>
            <c:extLst>
              <c:ext xmlns:c16="http://schemas.microsoft.com/office/drawing/2014/chart" uri="{C3380CC4-5D6E-409C-BE32-E72D297353CC}">
                <c16:uniqueId val="{0000000E-D5E4-48D0-91A0-549E07757C84}"/>
              </c:ext>
            </c:extLst>
          </c:dPt>
          <c:dPt>
            <c:idx val="18"/>
            <c:invertIfNegative val="0"/>
            <c:bubble3D val="0"/>
            <c:extLst>
              <c:ext xmlns:c16="http://schemas.microsoft.com/office/drawing/2014/chart" uri="{C3380CC4-5D6E-409C-BE32-E72D297353CC}">
                <c16:uniqueId val="{00000012-D5E4-48D0-91A0-549E07757C84}"/>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'Membership by Outlet (Kaeshea)'!$B$2:$B$22</c:f>
              <c:multiLvlStrCache>
                <c:ptCount val="16"/>
                <c:lvl>
                  <c:pt idx="1">
                    <c:v>Loyal Member</c:v>
                  </c:pt>
                  <c:pt idx="2">
                    <c:v>New Member</c:v>
                  </c:pt>
                  <c:pt idx="3">
                    <c:v>Regular Member</c:v>
                  </c:pt>
                  <c:pt idx="4">
                    <c:v>Loyal Member</c:v>
                  </c:pt>
                  <c:pt idx="5">
                    <c:v>New Member</c:v>
                  </c:pt>
                  <c:pt idx="6">
                    <c:v>Regular Member</c:v>
                  </c:pt>
                  <c:pt idx="7">
                    <c:v>VIP Member</c:v>
                  </c:pt>
                  <c:pt idx="8">
                    <c:v>Loyal Member</c:v>
                  </c:pt>
                  <c:pt idx="9">
                    <c:v>New Member</c:v>
                  </c:pt>
                  <c:pt idx="10">
                    <c:v>Regular Member</c:v>
                  </c:pt>
                  <c:pt idx="11">
                    <c:v>VIP Member</c:v>
                  </c:pt>
                  <c:pt idx="12">
                    <c:v>Loyal Member</c:v>
                  </c:pt>
                  <c:pt idx="13">
                    <c:v>New Member</c:v>
                  </c:pt>
                  <c:pt idx="14">
                    <c:v>Regular Member</c:v>
                  </c:pt>
                  <c:pt idx="15">
                    <c:v>VIP Member</c:v>
                  </c:pt>
                </c:lvl>
                <c:lvl>
                  <c:pt idx="0">
                    <c:v>Ang Mo Kio</c:v>
                  </c:pt>
                  <c:pt idx="1">
                    <c:v>Changi</c:v>
                  </c:pt>
                  <c:pt idx="4">
                    <c:v>Orchard</c:v>
                  </c:pt>
                  <c:pt idx="8">
                    <c:v>Seng Kang</c:v>
                  </c:pt>
                  <c:pt idx="12">
                    <c:v>Tampines</c:v>
                  </c:pt>
                </c:lvl>
              </c:multiLvlStrCache>
            </c:multiLvlStrRef>
          </c:cat>
          <c:val>
            <c:numRef>
              <c:f>'Membership by Outlet (Kaeshea)'!$C$2:$C$22</c:f>
              <c:numCache>
                <c:formatCode>General</c:formatCode>
                <c:ptCount val="16"/>
                <c:pt idx="0">
                  <c:v>21</c:v>
                </c:pt>
                <c:pt idx="1">
                  <c:v>6</c:v>
                </c:pt>
                <c:pt idx="2">
                  <c:v>1</c:v>
                </c:pt>
                <c:pt idx="3">
                  <c:v>2</c:v>
                </c:pt>
                <c:pt idx="4">
                  <c:v>13</c:v>
                </c:pt>
                <c:pt idx="5">
                  <c:v>5</c:v>
                </c:pt>
                <c:pt idx="6">
                  <c:v>5</c:v>
                </c:pt>
                <c:pt idx="7">
                  <c:v>5</c:v>
                </c:pt>
                <c:pt idx="8">
                  <c:v>7</c:v>
                </c:pt>
                <c:pt idx="9">
                  <c:v>3</c:v>
                </c:pt>
                <c:pt idx="10">
                  <c:v>1</c:v>
                </c:pt>
                <c:pt idx="11">
                  <c:v>3</c:v>
                </c:pt>
                <c:pt idx="12">
                  <c:v>6</c:v>
                </c:pt>
                <c:pt idx="13">
                  <c:v>5</c:v>
                </c:pt>
                <c:pt idx="14">
                  <c:v>2</c:v>
                </c:pt>
                <c:pt idx="15">
                  <c:v>4</c:v>
                </c:pt>
              </c:numCache>
            </c:numRef>
          </c:val>
          <c:extLst>
            <c:ext xmlns:c16="http://schemas.microsoft.com/office/drawing/2014/chart" uri="{C3380CC4-5D6E-409C-BE32-E72D297353CC}">
              <c16:uniqueId val="{00000000-DCCE-4838-A5F0-C9E0F6A0F41D}"/>
            </c:ext>
          </c:extLst>
        </c:ser>
        <c:dLbls>
          <c:showLegendKey val="0"/>
          <c:showVal val="1"/>
          <c:showCatName val="0"/>
          <c:showSerName val="0"/>
          <c:showPercent val="0"/>
          <c:showBubbleSize val="0"/>
        </c:dLbls>
        <c:gapWidth val="150"/>
        <c:shape val="box"/>
        <c:axId val="85946687"/>
        <c:axId val="85927007"/>
        <c:axId val="113497759"/>
      </c:bar3DChart>
      <c:catAx>
        <c:axId val="85946687"/>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SG"/>
                  <a:t>Location/</a:t>
                </a:r>
                <a:r>
                  <a:rPr lang="en-SG" baseline="0"/>
                  <a:t> Membership Tier</a:t>
                </a:r>
                <a:endParaRPr lang="en-SG"/>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SG"/>
            </a:p>
          </c:txPr>
        </c:title>
        <c:numFmt formatCode="General" sourceLinked="1"/>
        <c:majorTickMark val="none"/>
        <c:minorTickMark val="none"/>
        <c:tickLblPos val="nextTo"/>
        <c:spPr>
          <a:noFill/>
          <a:ln>
            <a:solidFill>
              <a:schemeClr val="accent1"/>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5927007"/>
        <c:crosses val="autoZero"/>
        <c:auto val="1"/>
        <c:lblAlgn val="ctr"/>
        <c:lblOffset val="100"/>
        <c:noMultiLvlLbl val="0"/>
      </c:catAx>
      <c:valAx>
        <c:axId val="85927007"/>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SG"/>
                  <a:t>Count of Customer</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5946687"/>
        <c:crosses val="autoZero"/>
        <c:crossBetween val="between"/>
      </c:valAx>
      <c:serAx>
        <c:axId val="113497759"/>
        <c:scaling>
          <c:orientation val="minMax"/>
        </c:scaling>
        <c:delete val="0"/>
        <c:axPos val="b"/>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5927007"/>
        <c:crosses val="autoZero"/>
      </c:ser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sVisible val="1"/>
      </c14:pivotOptions>
    </c:ext>
    <c:ext xmlns:c16="http://schemas.microsoft.com/office/drawing/2014/chart" uri="{E28EC0CA-F0BB-4C9C-879D-F8772B89E7AC}">
      <c16:pivotOptions16>
        <c16:showExpandCollapseFieldButtons val="1"/>
      </c16:pivotOptions16>
    </c:ext>
  </c:extLst>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Sales.xlsx]Customer Distribution (Kaeshea)!PivotTable3</c:name>
    <c:fmtId val="11"/>
  </c:pivotSource>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n-SG"/>
              <a:t>Customer Distribution by Outlet</a:t>
            </a:r>
            <a:endParaRPr lang="en-US"/>
          </a:p>
        </c:rich>
      </c:tx>
      <c:layout>
        <c:manualLayout>
          <c:xMode val="edge"/>
          <c:yMode val="edge"/>
          <c:x val="0.18884517422365704"/>
          <c:y val="6.3516357321213329E-2"/>
        </c:manualLayout>
      </c:layout>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n-US"/>
        </a:p>
      </c:txPr>
    </c:title>
    <c:autoTitleDeleted val="0"/>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1"/>
        <c:spPr>
          <a:solidFill>
            <a:srgbClr val="B4C7E7"/>
          </a:solidFill>
          <a:ln>
            <a:noFill/>
          </a:ln>
          <a:effectLst>
            <a:outerShdw blurRad="57150" dist="19050" dir="5400000" algn="ctr" rotWithShape="0">
              <a:srgbClr val="000000">
                <a:alpha val="63000"/>
              </a:srgbClr>
            </a:outerShdw>
          </a:effectLst>
        </c:spPr>
        <c:dLbl>
          <c:idx val="0"/>
          <c:layout>
            <c:manualLayout>
              <c:x val="0.16111111111111109"/>
              <c:y val="-8.3333333333333329E-2"/>
            </c:manualLayout>
          </c:layout>
          <c:spPr>
            <a:solidFill>
              <a:srgbClr val="BDD7E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511220472440942"/>
                  <c:h val="0.14956547098279382"/>
                </c:manualLayout>
              </c15:layout>
            </c:ext>
          </c:extLst>
        </c:dLbl>
      </c:pivotFmt>
      <c:pivotFmt>
        <c:idx val="2"/>
        <c:spPr>
          <a:solidFill>
            <a:srgbClr val="C5E0B4"/>
          </a:solidFill>
          <a:ln>
            <a:noFill/>
          </a:ln>
          <a:effectLst>
            <a:outerShdw blurRad="57150" dist="19050" dir="5400000" algn="ctr" rotWithShape="0">
              <a:srgbClr val="000000">
                <a:alpha val="63000"/>
              </a:srgbClr>
            </a:outerShdw>
          </a:effectLst>
        </c:spPr>
        <c:dLbl>
          <c:idx val="0"/>
          <c:layout>
            <c:manualLayout>
              <c:x val="0.16270377010683373"/>
              <c:y val="1.8783380345720059E-2"/>
            </c:manualLayout>
          </c:layout>
          <c:spPr>
            <a:solidFill>
              <a:srgbClr val="A9D18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4544610222673779"/>
                  <c:h val="0.13019237598169969"/>
                </c:manualLayout>
              </c15:layout>
            </c:ext>
          </c:extLst>
        </c:dLbl>
      </c:pivotFmt>
      <c:pivotFmt>
        <c:idx val="3"/>
        <c:spPr>
          <a:solidFill>
            <a:srgbClr val="FFC7CE"/>
          </a:solidFill>
          <a:ln>
            <a:noFill/>
          </a:ln>
          <a:effectLst>
            <a:outerShdw blurRad="57150" dist="19050" dir="5400000" algn="ctr" rotWithShape="0">
              <a:srgbClr val="000000">
                <a:alpha val="63000"/>
              </a:srgbClr>
            </a:outerShdw>
          </a:effectLst>
        </c:spPr>
        <c:dLbl>
          <c:idx val="0"/>
          <c:layout>
            <c:manualLayout>
              <c:x val="0.22009479008109445"/>
              <c:y val="5.0902145218609536E-2"/>
            </c:manualLayout>
          </c:layout>
          <c:spPr>
            <a:solidFill>
              <a:srgbClr val="FFC7C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9367869641294838"/>
                  <c:h val="8.999198016914553E-2"/>
                </c:manualLayout>
              </c15:layout>
            </c:ext>
          </c:extLst>
        </c:dLbl>
      </c:pivotFmt>
      <c:pivotFmt>
        <c:idx val="4"/>
        <c:spPr>
          <a:solidFill>
            <a:srgbClr val="FF9966"/>
          </a:solidFill>
          <a:ln>
            <a:noFill/>
          </a:ln>
          <a:effectLst>
            <a:outerShdw blurRad="57150" dist="19050" dir="5400000" algn="ctr" rotWithShape="0">
              <a:srgbClr val="000000">
                <a:alpha val="63000"/>
              </a:srgbClr>
            </a:outerShdw>
          </a:effectLst>
        </c:spPr>
        <c:dLbl>
          <c:idx val="0"/>
          <c:layout>
            <c:manualLayout>
              <c:x val="-0.10491066005141238"/>
              <c:y val="0.14420955452235631"/>
            </c:manualLayout>
          </c:layout>
          <c:spPr>
            <a:solidFill>
              <a:srgbClr val="F8CBAD"/>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7627146029632582"/>
                  <c:h val="0.12289104888059393"/>
                </c:manualLayout>
              </c15:layout>
            </c:ext>
          </c:extLst>
        </c:dLbl>
      </c:pivotFmt>
      <c:pivotFmt>
        <c:idx val="5"/>
        <c:spPr>
          <a:solidFill>
            <a:srgbClr val="FFEB9C"/>
          </a:solidFill>
          <a:ln>
            <a:noFill/>
          </a:ln>
          <a:effectLst>
            <a:outerShdw blurRad="57150" dist="19050" dir="5400000" algn="ctr" rotWithShape="0">
              <a:srgbClr val="000000">
                <a:alpha val="63000"/>
              </a:srgbClr>
            </a:outerShdw>
          </a:effectLst>
        </c:spPr>
        <c:dLbl>
          <c:idx val="0"/>
          <c:layout>
            <c:manualLayout>
              <c:x val="-0.13391688593308249"/>
              <c:y val="-0.10050980942707"/>
            </c:manualLayout>
          </c:layout>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solidFill>
              <a:schemeClr val="tx1"/>
            </a:solidFill>
          </a:ln>
          <a:effectLst>
            <a:outerShdw blurRad="57150" dist="19050" dir="5400000" algn="ctr" rotWithShape="0">
              <a:srgbClr val="000000">
                <a:alpha val="63000"/>
              </a:srgbClr>
            </a:outerShdw>
          </a:effectLst>
        </c:spPr>
        <c:marker>
          <c:symbol val="none"/>
        </c:marker>
        <c:dLbl>
          <c:idx val="0"/>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7"/>
        <c:spPr>
          <a:solidFill>
            <a:srgbClr val="B4C7E7"/>
          </a:solidFill>
          <a:ln>
            <a:solidFill>
              <a:schemeClr val="tx1"/>
            </a:solidFill>
          </a:ln>
          <a:effectLst>
            <a:outerShdw blurRad="57150" dist="19050" dir="5400000" algn="ctr" rotWithShape="0">
              <a:srgbClr val="000000">
                <a:alpha val="63000"/>
              </a:srgbClr>
            </a:outerShdw>
          </a:effectLst>
        </c:spPr>
        <c:dLbl>
          <c:idx val="0"/>
          <c:layout>
            <c:manualLayout>
              <c:x val="0.16111111111111109"/>
              <c:y val="-8.3333333333333329E-2"/>
            </c:manualLayout>
          </c:layout>
          <c:spPr>
            <a:solidFill>
              <a:srgbClr val="BDD7E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511220472440942"/>
                  <c:h val="0.14956547098279382"/>
                </c:manualLayout>
              </c15:layout>
            </c:ext>
          </c:extLst>
        </c:dLbl>
      </c:pivotFmt>
      <c:pivotFmt>
        <c:idx val="8"/>
        <c:spPr>
          <a:solidFill>
            <a:srgbClr val="C5E0B4"/>
          </a:solidFill>
          <a:ln>
            <a:solidFill>
              <a:schemeClr val="tx1"/>
            </a:solidFill>
          </a:ln>
          <a:effectLst>
            <a:outerShdw blurRad="57150" dist="19050" dir="5400000" algn="ctr" rotWithShape="0">
              <a:srgbClr val="000000">
                <a:alpha val="63000"/>
              </a:srgbClr>
            </a:outerShdw>
          </a:effectLst>
        </c:spPr>
        <c:dLbl>
          <c:idx val="0"/>
          <c:layout>
            <c:manualLayout>
              <c:x val="0.1420551841624868"/>
              <c:y val="1.5057522791135832E-2"/>
            </c:manualLayout>
          </c:layout>
          <c:spPr>
            <a:solidFill>
              <a:srgbClr val="A9D18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4544610222673779"/>
                  <c:h val="0.13019237598169969"/>
                </c:manualLayout>
              </c15:layout>
            </c:ext>
          </c:extLst>
        </c:dLbl>
      </c:pivotFmt>
      <c:pivotFmt>
        <c:idx val="9"/>
        <c:spPr>
          <a:solidFill>
            <a:srgbClr val="FFC7CE"/>
          </a:solidFill>
          <a:ln>
            <a:solidFill>
              <a:schemeClr val="tx1"/>
            </a:solidFill>
          </a:ln>
          <a:effectLst>
            <a:outerShdw blurRad="57150" dist="19050" dir="5400000" algn="ctr" rotWithShape="0">
              <a:srgbClr val="000000">
                <a:alpha val="63000"/>
              </a:srgbClr>
            </a:outerShdw>
          </a:effectLst>
        </c:spPr>
        <c:dLbl>
          <c:idx val="0"/>
          <c:layout>
            <c:manualLayout>
              <c:x val="0.12589012332188235"/>
              <c:y val="0.11905979844793954"/>
            </c:manualLayout>
          </c:layout>
          <c:spPr>
            <a:solidFill>
              <a:srgbClr val="FFC7C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9367869641294838"/>
                  <c:h val="8.999198016914553E-2"/>
                </c:manualLayout>
              </c15:layout>
            </c:ext>
          </c:extLst>
        </c:dLbl>
      </c:pivotFmt>
      <c:pivotFmt>
        <c:idx val="10"/>
        <c:spPr>
          <a:solidFill>
            <a:srgbClr val="FF9966"/>
          </a:solidFill>
          <a:ln>
            <a:solidFill>
              <a:schemeClr val="tx1"/>
            </a:solidFill>
          </a:ln>
          <a:effectLst>
            <a:outerShdw blurRad="57150" dist="19050" dir="5400000" algn="ctr" rotWithShape="0">
              <a:srgbClr val="000000">
                <a:alpha val="63000"/>
              </a:srgbClr>
            </a:outerShdw>
          </a:effectLst>
        </c:spPr>
        <c:dLbl>
          <c:idx val="0"/>
          <c:layout>
            <c:manualLayout>
              <c:x val="-0.10261649202009226"/>
              <c:y val="0.14979850740576231"/>
            </c:manualLayout>
          </c:layout>
          <c:spPr>
            <a:solidFill>
              <a:srgbClr val="FF9966"/>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5332840149833846"/>
                  <c:h val="0.12661703087695045"/>
                </c:manualLayout>
              </c15:layout>
            </c:ext>
          </c:extLst>
        </c:dLbl>
      </c:pivotFmt>
      <c:pivotFmt>
        <c:idx val="11"/>
        <c:spPr>
          <a:solidFill>
            <a:srgbClr val="FFEB9C"/>
          </a:solidFill>
          <a:ln>
            <a:solidFill>
              <a:schemeClr val="tx1"/>
            </a:solidFill>
          </a:ln>
          <a:effectLst>
            <a:outerShdw blurRad="57150" dist="19050" dir="5400000" algn="ctr" rotWithShape="0">
              <a:srgbClr val="000000">
                <a:alpha val="63000"/>
              </a:srgbClr>
            </a:outerShdw>
          </a:effectLst>
        </c:spPr>
        <c:dLbl>
          <c:idx val="0"/>
          <c:layout>
            <c:manualLayout>
              <c:x val="-0.13391688593308249"/>
              <c:y val="-0.10050980942707"/>
            </c:manualLayout>
          </c:layout>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1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solidFill>
              <a:schemeClr val="tx1"/>
            </a:solidFill>
          </a:ln>
          <a:effectLst>
            <a:outerShdw blurRad="57150" dist="19050" dir="5400000" algn="ctr" rotWithShape="0">
              <a:srgbClr val="000000">
                <a:alpha val="63000"/>
              </a:srgbClr>
            </a:outerShdw>
          </a:effectLst>
        </c:spPr>
        <c:marker>
          <c:symbol val="none"/>
        </c:marker>
        <c:dLbl>
          <c:idx val="0"/>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13"/>
        <c:spPr>
          <a:solidFill>
            <a:srgbClr val="B4C7E7"/>
          </a:solidFill>
          <a:ln>
            <a:solidFill>
              <a:schemeClr val="tx1"/>
            </a:solidFill>
          </a:ln>
          <a:effectLst>
            <a:outerShdw blurRad="57150" dist="19050" dir="5400000" algn="ctr" rotWithShape="0">
              <a:srgbClr val="000000">
                <a:alpha val="63000"/>
              </a:srgbClr>
            </a:outerShdw>
          </a:effectLst>
        </c:spPr>
        <c:dLbl>
          <c:idx val="0"/>
          <c:layout>
            <c:manualLayout>
              <c:x val="0.16111111111111109"/>
              <c:y val="-8.3333333333333329E-2"/>
            </c:manualLayout>
          </c:layout>
          <c:spPr>
            <a:solidFill>
              <a:srgbClr val="BDD7E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511220472440942"/>
                  <c:h val="0.14956547098279382"/>
                </c:manualLayout>
              </c15:layout>
            </c:ext>
          </c:extLst>
        </c:dLbl>
      </c:pivotFmt>
      <c:pivotFmt>
        <c:idx val="14"/>
        <c:spPr>
          <a:solidFill>
            <a:srgbClr val="C5E0B4"/>
          </a:solidFill>
          <a:ln>
            <a:solidFill>
              <a:schemeClr val="tx1"/>
            </a:solidFill>
          </a:ln>
          <a:effectLst>
            <a:outerShdw blurRad="57150" dist="19050" dir="5400000" algn="ctr" rotWithShape="0">
              <a:srgbClr val="000000">
                <a:alpha val="63000"/>
              </a:srgbClr>
            </a:outerShdw>
          </a:effectLst>
        </c:spPr>
        <c:dLbl>
          <c:idx val="0"/>
          <c:layout>
            <c:manualLayout>
              <c:x val="0.1420551841624868"/>
              <c:y val="1.5057522791135832E-2"/>
            </c:manualLayout>
          </c:layout>
          <c:spPr>
            <a:solidFill>
              <a:srgbClr val="A9D18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4544610222673779"/>
                  <c:h val="0.13019237598169969"/>
                </c:manualLayout>
              </c15:layout>
            </c:ext>
          </c:extLst>
        </c:dLbl>
      </c:pivotFmt>
      <c:pivotFmt>
        <c:idx val="15"/>
        <c:spPr>
          <a:solidFill>
            <a:srgbClr val="FFC7CE"/>
          </a:solidFill>
          <a:ln>
            <a:solidFill>
              <a:schemeClr val="tx1"/>
            </a:solidFill>
          </a:ln>
          <a:effectLst>
            <a:outerShdw blurRad="57150" dist="19050" dir="5400000" algn="ctr" rotWithShape="0">
              <a:srgbClr val="000000">
                <a:alpha val="63000"/>
              </a:srgbClr>
            </a:outerShdw>
          </a:effectLst>
        </c:spPr>
        <c:dLbl>
          <c:idx val="0"/>
          <c:layout>
            <c:manualLayout>
              <c:x val="0.12589012332188235"/>
              <c:y val="0.11905979844793954"/>
            </c:manualLayout>
          </c:layout>
          <c:spPr>
            <a:solidFill>
              <a:srgbClr val="FFC7C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9367869641294838"/>
                  <c:h val="8.999198016914553E-2"/>
                </c:manualLayout>
              </c15:layout>
            </c:ext>
          </c:extLst>
        </c:dLbl>
      </c:pivotFmt>
      <c:pivotFmt>
        <c:idx val="16"/>
        <c:spPr>
          <a:solidFill>
            <a:srgbClr val="FF9966"/>
          </a:solidFill>
          <a:ln>
            <a:solidFill>
              <a:schemeClr val="tx1"/>
            </a:solidFill>
          </a:ln>
          <a:effectLst>
            <a:outerShdw blurRad="57150" dist="19050" dir="5400000" algn="ctr" rotWithShape="0">
              <a:srgbClr val="000000">
                <a:alpha val="63000"/>
              </a:srgbClr>
            </a:outerShdw>
          </a:effectLst>
        </c:spPr>
        <c:dLbl>
          <c:idx val="0"/>
          <c:layout>
            <c:manualLayout>
              <c:x val="-0.10261649202009226"/>
              <c:y val="0.14979850740576231"/>
            </c:manualLayout>
          </c:layout>
          <c:spPr>
            <a:solidFill>
              <a:srgbClr val="FF9966"/>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5332840149833846"/>
                  <c:h val="0.12661703087695045"/>
                </c:manualLayout>
              </c15:layout>
            </c:ext>
          </c:extLst>
        </c:dLbl>
      </c:pivotFmt>
      <c:pivotFmt>
        <c:idx val="17"/>
        <c:spPr>
          <a:solidFill>
            <a:srgbClr val="FFEB9C"/>
          </a:solidFill>
          <a:ln>
            <a:solidFill>
              <a:schemeClr val="tx1"/>
            </a:solidFill>
          </a:ln>
          <a:effectLst>
            <a:outerShdw blurRad="57150" dist="19050" dir="5400000" algn="ctr" rotWithShape="0">
              <a:srgbClr val="000000">
                <a:alpha val="63000"/>
              </a:srgbClr>
            </a:outerShdw>
          </a:effectLst>
        </c:spPr>
        <c:dLbl>
          <c:idx val="0"/>
          <c:layout>
            <c:manualLayout>
              <c:x val="-0.13391688593308249"/>
              <c:y val="-0.10050980942707"/>
            </c:manualLayout>
          </c:layout>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1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solidFill>
              <a:schemeClr val="tx1"/>
            </a:solidFill>
          </a:ln>
          <a:effectLst>
            <a:outerShdw blurRad="57150" dist="19050" dir="5400000" algn="ctr" rotWithShape="0">
              <a:srgbClr val="000000">
                <a:alpha val="63000"/>
              </a:srgbClr>
            </a:outerShdw>
          </a:effectLst>
        </c:spPr>
        <c:marker>
          <c:symbol val="none"/>
        </c:marker>
        <c:dLbl>
          <c:idx val="0"/>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19"/>
        <c:spPr>
          <a:solidFill>
            <a:srgbClr val="B4C7E7"/>
          </a:solidFill>
          <a:ln>
            <a:solidFill>
              <a:schemeClr val="tx1"/>
            </a:solidFill>
          </a:ln>
          <a:effectLst>
            <a:outerShdw blurRad="57150" dist="19050" dir="5400000" algn="ctr" rotWithShape="0">
              <a:srgbClr val="000000">
                <a:alpha val="63000"/>
              </a:srgbClr>
            </a:outerShdw>
          </a:effectLst>
        </c:spPr>
        <c:dLbl>
          <c:idx val="0"/>
          <c:layout>
            <c:manualLayout>
              <c:x val="0.16111111111111109"/>
              <c:y val="-8.3333333333333329E-2"/>
            </c:manualLayout>
          </c:layout>
          <c:spPr>
            <a:solidFill>
              <a:srgbClr val="BDD7E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511220472440942"/>
                  <c:h val="0.14956547098279382"/>
                </c:manualLayout>
              </c15:layout>
            </c:ext>
          </c:extLst>
        </c:dLbl>
      </c:pivotFmt>
      <c:pivotFmt>
        <c:idx val="20"/>
        <c:spPr>
          <a:solidFill>
            <a:srgbClr val="C5E0B4"/>
          </a:solidFill>
          <a:ln>
            <a:solidFill>
              <a:schemeClr val="tx1"/>
            </a:solidFill>
          </a:ln>
          <a:effectLst>
            <a:outerShdw blurRad="57150" dist="19050" dir="5400000" algn="ctr" rotWithShape="0">
              <a:srgbClr val="000000">
                <a:alpha val="63000"/>
              </a:srgbClr>
            </a:outerShdw>
          </a:effectLst>
        </c:spPr>
        <c:dLbl>
          <c:idx val="0"/>
          <c:layout>
            <c:manualLayout>
              <c:x val="0.1420551841624868"/>
              <c:y val="1.5057522791135832E-2"/>
            </c:manualLayout>
          </c:layout>
          <c:spPr>
            <a:solidFill>
              <a:srgbClr val="A9D18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4544610222673779"/>
                  <c:h val="0.13019237598169969"/>
                </c:manualLayout>
              </c15:layout>
            </c:ext>
          </c:extLst>
        </c:dLbl>
      </c:pivotFmt>
      <c:pivotFmt>
        <c:idx val="21"/>
        <c:spPr>
          <a:solidFill>
            <a:srgbClr val="FFC7CE"/>
          </a:solidFill>
          <a:ln>
            <a:solidFill>
              <a:schemeClr val="tx1"/>
            </a:solidFill>
          </a:ln>
          <a:effectLst>
            <a:outerShdw blurRad="57150" dist="19050" dir="5400000" algn="ctr" rotWithShape="0">
              <a:srgbClr val="000000">
                <a:alpha val="63000"/>
              </a:srgbClr>
            </a:outerShdw>
          </a:effectLst>
        </c:spPr>
        <c:dLbl>
          <c:idx val="0"/>
          <c:layout>
            <c:manualLayout>
              <c:x val="0.12589012332188235"/>
              <c:y val="0.11905979844793954"/>
            </c:manualLayout>
          </c:layout>
          <c:spPr>
            <a:solidFill>
              <a:srgbClr val="FFC7C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9367869641294838"/>
                  <c:h val="8.999198016914553E-2"/>
                </c:manualLayout>
              </c15:layout>
            </c:ext>
          </c:extLst>
        </c:dLbl>
      </c:pivotFmt>
      <c:pivotFmt>
        <c:idx val="22"/>
        <c:spPr>
          <a:solidFill>
            <a:srgbClr val="FF9966"/>
          </a:solidFill>
          <a:ln>
            <a:solidFill>
              <a:schemeClr val="tx1"/>
            </a:solidFill>
          </a:ln>
          <a:effectLst>
            <a:outerShdw blurRad="57150" dist="19050" dir="5400000" algn="ctr" rotWithShape="0">
              <a:srgbClr val="000000">
                <a:alpha val="63000"/>
              </a:srgbClr>
            </a:outerShdw>
          </a:effectLst>
        </c:spPr>
        <c:dLbl>
          <c:idx val="0"/>
          <c:layout>
            <c:manualLayout>
              <c:x val="-0.10261649202009226"/>
              <c:y val="0.14979850740576231"/>
            </c:manualLayout>
          </c:layout>
          <c:spPr>
            <a:solidFill>
              <a:srgbClr val="FF9966"/>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5332840149833846"/>
                  <c:h val="0.12661703087695045"/>
                </c:manualLayout>
              </c15:layout>
            </c:ext>
          </c:extLst>
        </c:dLbl>
      </c:pivotFmt>
      <c:pivotFmt>
        <c:idx val="23"/>
        <c:spPr>
          <a:solidFill>
            <a:srgbClr val="FFEB9C"/>
          </a:solidFill>
          <a:ln>
            <a:solidFill>
              <a:schemeClr val="tx1"/>
            </a:solidFill>
          </a:ln>
          <a:effectLst>
            <a:outerShdw blurRad="57150" dist="19050" dir="5400000" algn="ctr" rotWithShape="0">
              <a:srgbClr val="000000">
                <a:alpha val="63000"/>
              </a:srgbClr>
            </a:outerShdw>
          </a:effectLst>
        </c:spPr>
        <c:dLbl>
          <c:idx val="0"/>
          <c:layout>
            <c:manualLayout>
              <c:x val="-0.13391688593308249"/>
              <c:y val="-0.10050980942707"/>
            </c:manualLayout>
          </c:layout>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2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solidFill>
              <a:schemeClr val="tx1"/>
            </a:solidFill>
          </a:ln>
          <a:effectLst>
            <a:outerShdw blurRad="57150" dist="19050" dir="5400000" algn="ctr" rotWithShape="0">
              <a:srgbClr val="000000">
                <a:alpha val="63000"/>
              </a:srgbClr>
            </a:outerShdw>
          </a:effectLst>
        </c:spPr>
        <c:marker>
          <c:symbol val="none"/>
        </c:marker>
        <c:dLbl>
          <c:idx val="0"/>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25"/>
        <c:spPr>
          <a:solidFill>
            <a:srgbClr val="B4C7E7"/>
          </a:solidFill>
          <a:ln>
            <a:solidFill>
              <a:schemeClr val="tx1"/>
            </a:solidFill>
          </a:ln>
          <a:effectLst>
            <a:outerShdw blurRad="57150" dist="19050" dir="5400000" algn="ctr" rotWithShape="0">
              <a:srgbClr val="000000">
                <a:alpha val="63000"/>
              </a:srgbClr>
            </a:outerShdw>
          </a:effectLst>
        </c:spPr>
        <c:dLbl>
          <c:idx val="0"/>
          <c:layout>
            <c:manualLayout>
              <c:x val="0.16111111111111109"/>
              <c:y val="-8.3333333333333329E-2"/>
            </c:manualLayout>
          </c:layout>
          <c:spPr>
            <a:solidFill>
              <a:srgbClr val="BDD7E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511220472440942"/>
                  <c:h val="0.14956547098279382"/>
                </c:manualLayout>
              </c15:layout>
            </c:ext>
          </c:extLst>
        </c:dLbl>
      </c:pivotFmt>
      <c:pivotFmt>
        <c:idx val="26"/>
        <c:spPr>
          <a:solidFill>
            <a:srgbClr val="C5E0B4"/>
          </a:solidFill>
          <a:ln>
            <a:solidFill>
              <a:schemeClr val="tx1"/>
            </a:solidFill>
          </a:ln>
          <a:effectLst>
            <a:outerShdw blurRad="57150" dist="19050" dir="5400000" algn="ctr" rotWithShape="0">
              <a:srgbClr val="000000">
                <a:alpha val="63000"/>
              </a:srgbClr>
            </a:outerShdw>
          </a:effectLst>
        </c:spPr>
        <c:dLbl>
          <c:idx val="0"/>
          <c:layout>
            <c:manualLayout>
              <c:x val="0.1420551841624868"/>
              <c:y val="1.5057522791135832E-2"/>
            </c:manualLayout>
          </c:layout>
          <c:spPr>
            <a:solidFill>
              <a:srgbClr val="A9D18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4544610222673779"/>
                  <c:h val="0.13019237598169969"/>
                </c:manualLayout>
              </c15:layout>
            </c:ext>
          </c:extLst>
        </c:dLbl>
      </c:pivotFmt>
      <c:pivotFmt>
        <c:idx val="27"/>
        <c:spPr>
          <a:solidFill>
            <a:srgbClr val="FFC7CE"/>
          </a:solidFill>
          <a:ln>
            <a:solidFill>
              <a:schemeClr val="tx1"/>
            </a:solidFill>
          </a:ln>
          <a:effectLst>
            <a:outerShdw blurRad="57150" dist="19050" dir="5400000" algn="ctr" rotWithShape="0">
              <a:srgbClr val="000000">
                <a:alpha val="63000"/>
              </a:srgbClr>
            </a:outerShdw>
          </a:effectLst>
        </c:spPr>
        <c:dLbl>
          <c:idx val="0"/>
          <c:layout>
            <c:manualLayout>
              <c:x val="0.12589012332188235"/>
              <c:y val="0.11905979844793954"/>
            </c:manualLayout>
          </c:layout>
          <c:spPr>
            <a:solidFill>
              <a:srgbClr val="FFC7C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9367869641294838"/>
                  <c:h val="8.999198016914553E-2"/>
                </c:manualLayout>
              </c15:layout>
            </c:ext>
          </c:extLst>
        </c:dLbl>
      </c:pivotFmt>
      <c:pivotFmt>
        <c:idx val="28"/>
        <c:spPr>
          <a:solidFill>
            <a:srgbClr val="FF9966"/>
          </a:solidFill>
          <a:ln>
            <a:solidFill>
              <a:schemeClr val="tx1"/>
            </a:solidFill>
          </a:ln>
          <a:effectLst>
            <a:outerShdw blurRad="57150" dist="19050" dir="5400000" algn="ctr" rotWithShape="0">
              <a:srgbClr val="000000">
                <a:alpha val="63000"/>
              </a:srgbClr>
            </a:outerShdw>
          </a:effectLst>
        </c:spPr>
        <c:dLbl>
          <c:idx val="0"/>
          <c:layout>
            <c:manualLayout>
              <c:x val="-0.10261649202009226"/>
              <c:y val="0.14979850740576231"/>
            </c:manualLayout>
          </c:layout>
          <c:spPr>
            <a:solidFill>
              <a:srgbClr val="FF9966"/>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5332840149833846"/>
                  <c:h val="0.12661703087695045"/>
                </c:manualLayout>
              </c15:layout>
            </c:ext>
          </c:extLst>
        </c:dLbl>
      </c:pivotFmt>
      <c:pivotFmt>
        <c:idx val="29"/>
        <c:spPr>
          <a:solidFill>
            <a:srgbClr val="FFEB9C"/>
          </a:solidFill>
          <a:ln>
            <a:solidFill>
              <a:schemeClr val="tx1"/>
            </a:solidFill>
          </a:ln>
          <a:effectLst>
            <a:outerShdw blurRad="57150" dist="19050" dir="5400000" algn="ctr" rotWithShape="0">
              <a:srgbClr val="000000">
                <a:alpha val="63000"/>
              </a:srgbClr>
            </a:outerShdw>
          </a:effectLst>
        </c:spPr>
        <c:dLbl>
          <c:idx val="0"/>
          <c:layout>
            <c:manualLayout>
              <c:x val="-0.13391688593308249"/>
              <c:y val="-0.10050980942707"/>
            </c:manualLayout>
          </c:layout>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3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solidFill>
              <a:schemeClr val="tx1"/>
            </a:solidFill>
          </a:ln>
          <a:effectLst>
            <a:outerShdw blurRad="57150" dist="19050" dir="5400000" algn="ctr" rotWithShape="0">
              <a:srgbClr val="000000">
                <a:alpha val="63000"/>
              </a:srgbClr>
            </a:outerShdw>
          </a:effectLst>
        </c:spPr>
        <c:marker>
          <c:symbol val="none"/>
        </c:marker>
        <c:dLbl>
          <c:idx val="0"/>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31"/>
        <c:spPr>
          <a:solidFill>
            <a:srgbClr val="B4C7E7"/>
          </a:solidFill>
          <a:ln>
            <a:solidFill>
              <a:schemeClr val="tx1"/>
            </a:solidFill>
          </a:ln>
          <a:effectLst>
            <a:outerShdw blurRad="57150" dist="19050" dir="5400000" algn="ctr" rotWithShape="0">
              <a:srgbClr val="000000">
                <a:alpha val="63000"/>
              </a:srgbClr>
            </a:outerShdw>
          </a:effectLst>
        </c:spPr>
        <c:dLbl>
          <c:idx val="0"/>
          <c:layout>
            <c:manualLayout>
              <c:x val="0.16111111111111109"/>
              <c:y val="-8.3333333333333329E-2"/>
            </c:manualLayout>
          </c:layout>
          <c:spPr>
            <a:solidFill>
              <a:srgbClr val="BDD7E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511220472440942"/>
                  <c:h val="0.14956547098279382"/>
                </c:manualLayout>
              </c15:layout>
            </c:ext>
          </c:extLst>
        </c:dLbl>
      </c:pivotFmt>
      <c:pivotFmt>
        <c:idx val="32"/>
        <c:spPr>
          <a:solidFill>
            <a:srgbClr val="C5E0B4"/>
          </a:solidFill>
          <a:ln>
            <a:solidFill>
              <a:schemeClr val="tx1"/>
            </a:solidFill>
          </a:ln>
          <a:effectLst>
            <a:outerShdw blurRad="57150" dist="19050" dir="5400000" algn="ctr" rotWithShape="0">
              <a:srgbClr val="000000">
                <a:alpha val="63000"/>
              </a:srgbClr>
            </a:outerShdw>
          </a:effectLst>
        </c:spPr>
        <c:dLbl>
          <c:idx val="0"/>
          <c:layout>
            <c:manualLayout>
              <c:x val="0.1420551841624868"/>
              <c:y val="1.5057522791135832E-2"/>
            </c:manualLayout>
          </c:layout>
          <c:spPr>
            <a:solidFill>
              <a:srgbClr val="A9D18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4544610222673779"/>
                  <c:h val="0.13019237598169969"/>
                </c:manualLayout>
              </c15:layout>
            </c:ext>
          </c:extLst>
        </c:dLbl>
      </c:pivotFmt>
      <c:pivotFmt>
        <c:idx val="33"/>
        <c:spPr>
          <a:solidFill>
            <a:srgbClr val="FFC7CE"/>
          </a:solidFill>
          <a:ln>
            <a:solidFill>
              <a:schemeClr val="tx1"/>
            </a:solidFill>
          </a:ln>
          <a:effectLst>
            <a:outerShdw blurRad="57150" dist="19050" dir="5400000" algn="ctr" rotWithShape="0">
              <a:srgbClr val="000000">
                <a:alpha val="63000"/>
              </a:srgbClr>
            </a:outerShdw>
          </a:effectLst>
        </c:spPr>
        <c:dLbl>
          <c:idx val="0"/>
          <c:layout>
            <c:manualLayout>
              <c:x val="0.12589012332188235"/>
              <c:y val="0.11905979844793954"/>
            </c:manualLayout>
          </c:layout>
          <c:spPr>
            <a:solidFill>
              <a:srgbClr val="FFC7C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9367869641294838"/>
                  <c:h val="8.999198016914553E-2"/>
                </c:manualLayout>
              </c15:layout>
            </c:ext>
          </c:extLst>
        </c:dLbl>
      </c:pivotFmt>
      <c:pivotFmt>
        <c:idx val="34"/>
        <c:spPr>
          <a:solidFill>
            <a:srgbClr val="FF9966"/>
          </a:solidFill>
          <a:ln>
            <a:solidFill>
              <a:schemeClr val="tx1"/>
            </a:solidFill>
          </a:ln>
          <a:effectLst>
            <a:outerShdw blurRad="57150" dist="19050" dir="5400000" algn="ctr" rotWithShape="0">
              <a:srgbClr val="000000">
                <a:alpha val="63000"/>
              </a:srgbClr>
            </a:outerShdw>
          </a:effectLst>
        </c:spPr>
        <c:dLbl>
          <c:idx val="0"/>
          <c:layout>
            <c:manualLayout>
              <c:x val="-0.10261649202009226"/>
              <c:y val="0.14979850740576231"/>
            </c:manualLayout>
          </c:layout>
          <c:spPr>
            <a:solidFill>
              <a:srgbClr val="FF9966"/>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5332840149833846"/>
                  <c:h val="0.12661703087695045"/>
                </c:manualLayout>
              </c15:layout>
            </c:ext>
          </c:extLst>
        </c:dLbl>
      </c:pivotFmt>
      <c:pivotFmt>
        <c:idx val="35"/>
        <c:spPr>
          <a:solidFill>
            <a:srgbClr val="FFEB9C"/>
          </a:solidFill>
          <a:ln>
            <a:solidFill>
              <a:schemeClr val="tx1"/>
            </a:solidFill>
          </a:ln>
          <a:effectLst>
            <a:outerShdw blurRad="57150" dist="19050" dir="5400000" algn="ctr" rotWithShape="0">
              <a:srgbClr val="000000">
                <a:alpha val="63000"/>
              </a:srgbClr>
            </a:outerShdw>
          </a:effectLst>
        </c:spPr>
        <c:dLbl>
          <c:idx val="0"/>
          <c:layout>
            <c:manualLayout>
              <c:x val="-0.13391688593308249"/>
              <c:y val="-0.10050980942707"/>
            </c:manualLayout>
          </c:layout>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s>
    <c:plotArea>
      <c:layout>
        <c:manualLayout>
          <c:layoutTarget val="inner"/>
          <c:xMode val="edge"/>
          <c:yMode val="edge"/>
          <c:x val="0.16897428804060388"/>
          <c:y val="0.23587770079251691"/>
          <c:w val="0.39369225721784779"/>
          <c:h val="0.65615376202974629"/>
        </c:manualLayout>
      </c:layout>
      <c:doughnutChart>
        <c:varyColors val="1"/>
        <c:ser>
          <c:idx val="0"/>
          <c:order val="0"/>
          <c:tx>
            <c:strRef>
              <c:f>'Customer Distribution (Kaeshea)'!$C$3</c:f>
              <c:strCache>
                <c:ptCount val="1"/>
                <c:pt idx="0">
                  <c:v>Total</c:v>
                </c:pt>
              </c:strCache>
            </c:strRef>
          </c:tx>
          <c:spPr>
            <a:ln>
              <a:solidFill>
                <a:schemeClr val="tx1"/>
              </a:solidFill>
            </a:ln>
          </c:spPr>
          <c:dPt>
            <c:idx val="0"/>
            <c:bubble3D val="0"/>
            <c:spPr>
              <a:solidFill>
                <a:srgbClr val="B4C7E7"/>
              </a:solidFill>
              <a:ln>
                <a:solidFill>
                  <a:schemeClr val="tx1"/>
                </a:solid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1-9141-47AF-B785-1EE9DA08B2E6}"/>
              </c:ext>
            </c:extLst>
          </c:dPt>
          <c:dPt>
            <c:idx val="1"/>
            <c:bubble3D val="0"/>
            <c:spPr>
              <a:solidFill>
                <a:srgbClr val="C5E0B4"/>
              </a:solidFill>
              <a:ln>
                <a:solidFill>
                  <a:schemeClr val="tx1"/>
                </a:solid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3-9141-47AF-B785-1EE9DA08B2E6}"/>
              </c:ext>
            </c:extLst>
          </c:dPt>
          <c:dPt>
            <c:idx val="2"/>
            <c:bubble3D val="0"/>
            <c:spPr>
              <a:solidFill>
                <a:srgbClr val="FFC7CE"/>
              </a:solidFill>
              <a:ln>
                <a:solidFill>
                  <a:schemeClr val="tx1"/>
                </a:solid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5-9141-47AF-B785-1EE9DA08B2E6}"/>
              </c:ext>
            </c:extLst>
          </c:dPt>
          <c:dPt>
            <c:idx val="3"/>
            <c:bubble3D val="0"/>
            <c:spPr>
              <a:solidFill>
                <a:srgbClr val="FF9966"/>
              </a:solidFill>
              <a:ln>
                <a:solidFill>
                  <a:schemeClr val="tx1"/>
                </a:solid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7-9141-47AF-B785-1EE9DA08B2E6}"/>
              </c:ext>
            </c:extLst>
          </c:dPt>
          <c:dPt>
            <c:idx val="4"/>
            <c:bubble3D val="0"/>
            <c:spPr>
              <a:solidFill>
                <a:srgbClr val="FFEB9C"/>
              </a:solidFill>
              <a:ln>
                <a:solidFill>
                  <a:schemeClr val="tx1"/>
                </a:solid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9-9141-47AF-B785-1EE9DA08B2E6}"/>
              </c:ext>
            </c:extLst>
          </c:dPt>
          <c:dLbls>
            <c:dLbl>
              <c:idx val="0"/>
              <c:layout>
                <c:manualLayout>
                  <c:x val="0.16111111111111109"/>
                  <c:y val="-8.3333333333333329E-2"/>
                </c:manualLayout>
              </c:layout>
              <c:spPr>
                <a:solidFill>
                  <a:srgbClr val="BDD7E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511220472440942"/>
                      <c:h val="0.14956547098279382"/>
                    </c:manualLayout>
                  </c15:layout>
                </c:ext>
                <c:ext xmlns:c16="http://schemas.microsoft.com/office/drawing/2014/chart" uri="{C3380CC4-5D6E-409C-BE32-E72D297353CC}">
                  <c16:uniqueId val="{00000001-9141-47AF-B785-1EE9DA08B2E6}"/>
                </c:ext>
              </c:extLst>
            </c:dLbl>
            <c:dLbl>
              <c:idx val="1"/>
              <c:layout>
                <c:manualLayout>
                  <c:x val="0.1420551841624868"/>
                  <c:y val="1.5057522791135832E-2"/>
                </c:manualLayout>
              </c:layout>
              <c:spPr>
                <a:solidFill>
                  <a:srgbClr val="A9D18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4544610222673779"/>
                      <c:h val="0.13019237598169969"/>
                    </c:manualLayout>
                  </c15:layout>
                </c:ext>
                <c:ext xmlns:c16="http://schemas.microsoft.com/office/drawing/2014/chart" uri="{C3380CC4-5D6E-409C-BE32-E72D297353CC}">
                  <c16:uniqueId val="{00000003-9141-47AF-B785-1EE9DA08B2E6}"/>
                </c:ext>
              </c:extLst>
            </c:dLbl>
            <c:dLbl>
              <c:idx val="2"/>
              <c:layout>
                <c:manualLayout>
                  <c:x val="0.12589012332188235"/>
                  <c:y val="0.11905979844793954"/>
                </c:manualLayout>
              </c:layout>
              <c:spPr>
                <a:solidFill>
                  <a:srgbClr val="FFC7CE"/>
                </a:solidFill>
                <a:ln>
                  <a:noFill/>
                </a:ln>
                <a:effectLst/>
              </c:spPr>
              <c:txPr>
                <a:bodyPr rot="0" spcFirstLastPara="1" vertOverflow="clip" horzOverflow="clip" vert="horz" wrap="square" lIns="38100" tIns="19050" rIns="38100" bIns="19050" anchor="ctr" anchorCtr="1">
                  <a:no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9367869641294838"/>
                      <c:h val="8.999198016914553E-2"/>
                    </c:manualLayout>
                  </c15:layout>
                </c:ext>
                <c:ext xmlns:c16="http://schemas.microsoft.com/office/drawing/2014/chart" uri="{C3380CC4-5D6E-409C-BE32-E72D297353CC}">
                  <c16:uniqueId val="{00000005-9141-47AF-B785-1EE9DA08B2E6}"/>
                </c:ext>
              </c:extLst>
            </c:dLbl>
            <c:dLbl>
              <c:idx val="3"/>
              <c:layout>
                <c:manualLayout>
                  <c:x val="-0.10261649202009226"/>
                  <c:y val="0.14979850740576231"/>
                </c:manualLayout>
              </c:layout>
              <c:spPr>
                <a:solidFill>
                  <a:srgbClr val="FF9966"/>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5332840149833846"/>
                      <c:h val="0.12661703087695045"/>
                    </c:manualLayout>
                  </c15:layout>
                </c:ext>
                <c:ext xmlns:c16="http://schemas.microsoft.com/office/drawing/2014/chart" uri="{C3380CC4-5D6E-409C-BE32-E72D297353CC}">
                  <c16:uniqueId val="{00000007-9141-47AF-B785-1EE9DA08B2E6}"/>
                </c:ext>
              </c:extLst>
            </c:dLbl>
            <c:dLbl>
              <c:idx val="4"/>
              <c:layout>
                <c:manualLayout>
                  <c:x val="-0.13391688593308249"/>
                  <c:y val="-0.10050980942707"/>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9141-47AF-B785-1EE9DA08B2E6}"/>
                </c:ext>
              </c:extLst>
            </c:dLbl>
            <c:spPr>
              <a:solidFill>
                <a:srgbClr val="FFEB9C"/>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'Customer Distribution (Kaeshea)'!$B$4:$B$9</c:f>
              <c:strCache>
                <c:ptCount val="5"/>
                <c:pt idx="0">
                  <c:v>Ang Mo Kio</c:v>
                </c:pt>
                <c:pt idx="1">
                  <c:v>Changi</c:v>
                </c:pt>
                <c:pt idx="2">
                  <c:v>Orchard</c:v>
                </c:pt>
                <c:pt idx="3">
                  <c:v>Seng Kang</c:v>
                </c:pt>
                <c:pt idx="4">
                  <c:v>Tampines</c:v>
                </c:pt>
              </c:strCache>
            </c:strRef>
          </c:cat>
          <c:val>
            <c:numRef>
              <c:f>'Customer Distribution (Kaeshea)'!$C$4:$C$9</c:f>
              <c:numCache>
                <c:formatCode>General</c:formatCode>
                <c:ptCount val="5"/>
                <c:pt idx="0">
                  <c:v>1</c:v>
                </c:pt>
                <c:pt idx="1">
                  <c:v>1</c:v>
                </c:pt>
                <c:pt idx="2">
                  <c:v>4</c:v>
                </c:pt>
                <c:pt idx="3">
                  <c:v>3</c:v>
                </c:pt>
                <c:pt idx="4">
                  <c:v>4</c:v>
                </c:pt>
              </c:numCache>
            </c:numRef>
          </c:val>
          <c:extLst>
            <c:ext xmlns:c16="http://schemas.microsoft.com/office/drawing/2014/chart" uri="{C3380CC4-5D6E-409C-BE32-E72D297353CC}">
              <c16:uniqueId val="{0000000A-173D-4076-98A6-F3E4E3CCBDB3}"/>
            </c:ext>
          </c:extLst>
        </c:ser>
        <c:dLbls>
          <c:showLegendKey val="0"/>
          <c:showVal val="0"/>
          <c:showCatName val="0"/>
          <c:showSerName val="0"/>
          <c:showPercent val="0"/>
          <c:showBubbleSize val="0"/>
          <c:showLeaderLines val="1"/>
        </c:dLbls>
        <c:firstSliceAng val="0"/>
        <c:holeSize val="67"/>
      </c:doughnutChart>
      <c:spPr>
        <a:noFill/>
        <a:ln>
          <a:noFill/>
        </a:ln>
        <a:effectLst/>
      </c:spPr>
    </c:plotArea>
    <c:legend>
      <c:legendPos val="r"/>
      <c:layout>
        <c:manualLayout>
          <c:xMode val="edge"/>
          <c:yMode val="edge"/>
          <c:x val="0.76497149208567228"/>
          <c:y val="0.43004254295366545"/>
          <c:w val="0.22451732346411862"/>
          <c:h val="0.438352289381823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solidFill>
        <a:schemeClr val="tx1"/>
      </a:solidFill>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Sales.xlsx]Travel Distance (Kaeshea)!PivotTable1</c:name>
    <c:fmtId val="19"/>
  </c:pivotSource>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n-SG" sz="1800"/>
              <a:t>Customer Travel Distance Distribution by Nearest</a:t>
            </a:r>
            <a:r>
              <a:rPr lang="en-SG" sz="1800" baseline="0"/>
              <a:t> </a:t>
            </a:r>
            <a:r>
              <a:rPr lang="en-SG" sz="1800"/>
              <a:t>Outlet</a:t>
            </a:r>
          </a:p>
        </c:rich>
      </c:tx>
      <c:layout>
        <c:manualLayout>
          <c:xMode val="edge"/>
          <c:yMode val="edge"/>
          <c:x val="0.1409321785423498"/>
          <c:y val="1.8458620878949464E-2"/>
        </c:manualLayout>
      </c:layout>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n-US"/>
        </a:p>
      </c:txPr>
    </c:title>
    <c:autoTitleDeleted val="0"/>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3"/>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7"/>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1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1"/>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5"/>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2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9"/>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3"/>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3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1"/>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4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0"/>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5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8"/>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5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6"/>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6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0"/>
        <c:spPr>
          <a:solidFill>
            <a:schemeClr val="accent4">
              <a:lumMod val="75000"/>
            </a:schemeClr>
          </a:soli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74"/>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pivotFmt>
      <c:pivotFmt>
        <c:idx val="7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pivotFmt>
      <c:pivotFmt>
        <c:idx val="7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pivotFmt>
      <c:pivotFmt>
        <c:idx val="7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pivotFmt>
      <c:pivotFmt>
        <c:idx val="7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pivotFmt>
      <c:pivotFmt>
        <c:idx val="7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8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8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7531725817759897E-2"/>
          <c:y val="0.12583210825258936"/>
          <c:w val="0.64232197997504248"/>
          <c:h val="0.74058486468426332"/>
        </c:manualLayout>
      </c:layout>
      <c:bar3DChart>
        <c:barDir val="col"/>
        <c:grouping val="stacked"/>
        <c:varyColors val="0"/>
        <c:ser>
          <c:idx val="0"/>
          <c:order val="0"/>
          <c:tx>
            <c:strRef>
              <c:f>'Travel Distance (Kaeshea)'!$C$10:$C$11</c:f>
              <c:strCache>
                <c:ptCount val="1"/>
                <c:pt idx="0">
                  <c:v>0-3</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'Travel Distance (Kaeshea)'!$B$12:$B$17</c:f>
              <c:strCache>
                <c:ptCount val="5"/>
                <c:pt idx="0">
                  <c:v>Ang Mo Kio</c:v>
                </c:pt>
                <c:pt idx="1">
                  <c:v>Changi</c:v>
                </c:pt>
                <c:pt idx="2">
                  <c:v>Orchard</c:v>
                </c:pt>
                <c:pt idx="3">
                  <c:v>Seng Kang</c:v>
                </c:pt>
                <c:pt idx="4">
                  <c:v>Tampines</c:v>
                </c:pt>
              </c:strCache>
            </c:strRef>
          </c:cat>
          <c:val>
            <c:numRef>
              <c:f>'Travel Distance (Kaeshea)'!$C$12:$C$17</c:f>
              <c:numCache>
                <c:formatCode>General</c:formatCode>
                <c:ptCount val="5"/>
                <c:pt idx="0">
                  <c:v>13</c:v>
                </c:pt>
                <c:pt idx="1">
                  <c:v>4</c:v>
                </c:pt>
                <c:pt idx="2">
                  <c:v>12</c:v>
                </c:pt>
                <c:pt idx="3">
                  <c:v>8</c:v>
                </c:pt>
                <c:pt idx="4">
                  <c:v>2</c:v>
                </c:pt>
              </c:numCache>
            </c:numRef>
          </c:val>
          <c:extLst>
            <c:ext xmlns:c16="http://schemas.microsoft.com/office/drawing/2014/chart" uri="{C3380CC4-5D6E-409C-BE32-E72D297353CC}">
              <c16:uniqueId val="{00000000-86F4-413F-8149-953A4464F471}"/>
            </c:ext>
          </c:extLst>
        </c:ser>
        <c:ser>
          <c:idx val="1"/>
          <c:order val="1"/>
          <c:tx>
            <c:strRef>
              <c:f>'Travel Distance (Kaeshea)'!$D$10:$D$11</c:f>
              <c:strCache>
                <c:ptCount val="1"/>
                <c:pt idx="0">
                  <c:v>3-6</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'Travel Distance (Kaeshea)'!$B$12:$B$17</c:f>
              <c:strCache>
                <c:ptCount val="5"/>
                <c:pt idx="0">
                  <c:v>Ang Mo Kio</c:v>
                </c:pt>
                <c:pt idx="1">
                  <c:v>Changi</c:v>
                </c:pt>
                <c:pt idx="2">
                  <c:v>Orchard</c:v>
                </c:pt>
                <c:pt idx="3">
                  <c:v>Seng Kang</c:v>
                </c:pt>
                <c:pt idx="4">
                  <c:v>Tampines</c:v>
                </c:pt>
              </c:strCache>
            </c:strRef>
          </c:cat>
          <c:val>
            <c:numRef>
              <c:f>'Travel Distance (Kaeshea)'!$D$12:$D$17</c:f>
              <c:numCache>
                <c:formatCode>General</c:formatCode>
                <c:ptCount val="5"/>
                <c:pt idx="0">
                  <c:v>7</c:v>
                </c:pt>
                <c:pt idx="1">
                  <c:v>4</c:v>
                </c:pt>
                <c:pt idx="2">
                  <c:v>14</c:v>
                </c:pt>
                <c:pt idx="3">
                  <c:v>3</c:v>
                </c:pt>
                <c:pt idx="4">
                  <c:v>13</c:v>
                </c:pt>
              </c:numCache>
            </c:numRef>
          </c:val>
          <c:extLst>
            <c:ext xmlns:c16="http://schemas.microsoft.com/office/drawing/2014/chart" uri="{C3380CC4-5D6E-409C-BE32-E72D297353CC}">
              <c16:uniqueId val="{00000008-E258-4B46-9597-D70FCD534F82}"/>
            </c:ext>
          </c:extLst>
        </c:ser>
        <c:ser>
          <c:idx val="2"/>
          <c:order val="2"/>
          <c:tx>
            <c:strRef>
              <c:f>'Travel Distance (Kaeshea)'!$E$10:$E$11</c:f>
              <c:strCache>
                <c:ptCount val="1"/>
                <c:pt idx="0">
                  <c:v>6-9</c:v>
                </c:pt>
              </c:strCache>
            </c:strRef>
          </c:tx>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'Travel Distance (Kaeshea)'!$B$12:$B$17</c:f>
              <c:strCache>
                <c:ptCount val="5"/>
                <c:pt idx="0">
                  <c:v>Ang Mo Kio</c:v>
                </c:pt>
                <c:pt idx="1">
                  <c:v>Changi</c:v>
                </c:pt>
                <c:pt idx="2">
                  <c:v>Orchard</c:v>
                </c:pt>
                <c:pt idx="3">
                  <c:v>Seng Kang</c:v>
                </c:pt>
                <c:pt idx="4">
                  <c:v>Tampines</c:v>
                </c:pt>
              </c:strCache>
            </c:strRef>
          </c:cat>
          <c:val>
            <c:numRef>
              <c:f>'Travel Distance (Kaeshea)'!$E$12:$E$17</c:f>
              <c:numCache>
                <c:formatCode>General</c:formatCode>
                <c:ptCount val="5"/>
                <c:pt idx="0">
                  <c:v>1</c:v>
                </c:pt>
                <c:pt idx="1">
                  <c:v>1</c:v>
                </c:pt>
                <c:pt idx="2">
                  <c:v>2</c:v>
                </c:pt>
                <c:pt idx="3">
                  <c:v>3</c:v>
                </c:pt>
                <c:pt idx="4">
                  <c:v>2</c:v>
                </c:pt>
              </c:numCache>
            </c:numRef>
          </c:val>
          <c:extLst>
            <c:ext xmlns:c16="http://schemas.microsoft.com/office/drawing/2014/chart" uri="{C3380CC4-5D6E-409C-BE32-E72D297353CC}">
              <c16:uniqueId val="{00000009-E258-4B46-9597-D70FCD534F82}"/>
            </c:ext>
          </c:extLst>
        </c:ser>
        <c:dLbls>
          <c:showLegendKey val="0"/>
          <c:showVal val="1"/>
          <c:showCatName val="0"/>
          <c:showSerName val="0"/>
          <c:showPercent val="0"/>
          <c:showBubbleSize val="0"/>
        </c:dLbls>
        <c:gapWidth val="150"/>
        <c:shape val="box"/>
        <c:axId val="1453749871"/>
        <c:axId val="1453767151"/>
        <c:axId val="0"/>
      </c:bar3DChart>
      <c:catAx>
        <c:axId val="1453749871"/>
        <c:scaling>
          <c:orientation val="minMax"/>
        </c:scaling>
        <c:delete val="0"/>
        <c:axPos val="b"/>
        <c:title>
          <c:tx>
            <c:rich>
              <a:bodyPr rot="0" spcFirstLastPara="1" vertOverflow="ellipsis" vert="horz" wrap="square" anchor="ctr" anchorCtr="1"/>
              <a:lstStyle/>
              <a:p>
                <a:pPr>
                  <a:defRPr sz="1500" b="1" i="0" u="none" strike="noStrike" kern="1200" cap="all" baseline="0">
                    <a:solidFill>
                      <a:schemeClr val="lt1">
                        <a:lumMod val="85000"/>
                      </a:schemeClr>
                    </a:solidFill>
                    <a:latin typeface="+mn-lt"/>
                    <a:ea typeface="+mn-ea"/>
                    <a:cs typeface="+mn-cs"/>
                  </a:defRPr>
                </a:pPr>
                <a:r>
                  <a:rPr lang="en-SG" sz="1500" b="1" i="0" u="none" strike="noStrike" cap="all" baseline="0"/>
                  <a:t>Nearest Outlet</a:t>
                </a:r>
                <a:endParaRPr lang="en-SG" sz="1500" baseline="0"/>
              </a:p>
            </c:rich>
          </c:tx>
          <c:layout>
            <c:manualLayout>
              <c:xMode val="edge"/>
              <c:yMode val="edge"/>
              <c:x val="0.28571691762360696"/>
              <c:y val="0.9004460204767043"/>
            </c:manualLayout>
          </c:layout>
          <c:overlay val="0"/>
          <c:spPr>
            <a:noFill/>
            <a:ln>
              <a:noFill/>
            </a:ln>
            <a:effectLst/>
          </c:spPr>
          <c:txPr>
            <a:bodyPr rot="0" spcFirstLastPara="1" vertOverflow="ellipsis" vert="horz" wrap="square" anchor="ctr" anchorCtr="1"/>
            <a:lstStyle/>
            <a:p>
              <a:pPr>
                <a:defRPr sz="1500" b="1" i="0" u="none" strike="noStrike" kern="1200" cap="all" baseline="0">
                  <a:solidFill>
                    <a:schemeClr val="lt1">
                      <a:lumMod val="85000"/>
                    </a:schemeClr>
                  </a:solidFill>
                  <a:latin typeface="+mn-lt"/>
                  <a:ea typeface="+mn-ea"/>
                  <a:cs typeface="+mn-cs"/>
                </a:defRPr>
              </a:pPr>
              <a:endParaRPr lang="en-SG"/>
            </a:p>
          </c:txPr>
        </c:title>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453767151"/>
        <c:crosses val="autoZero"/>
        <c:auto val="1"/>
        <c:lblAlgn val="ctr"/>
        <c:lblOffset val="100"/>
        <c:noMultiLvlLbl val="0"/>
      </c:catAx>
      <c:valAx>
        <c:axId val="1453767151"/>
        <c:scaling>
          <c:orientation val="minMax"/>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1500" b="1" i="0" u="none" strike="noStrike" kern="1200" cap="all" baseline="0">
                    <a:solidFill>
                      <a:schemeClr val="lt1">
                        <a:lumMod val="85000"/>
                      </a:schemeClr>
                    </a:solidFill>
                    <a:latin typeface="+mn-lt"/>
                    <a:ea typeface="+mn-ea"/>
                    <a:cs typeface="+mn-cs"/>
                  </a:defRPr>
                </a:pPr>
                <a:r>
                  <a:rPr lang="en-SG" sz="1500" b="1" baseline="0"/>
                  <a:t>Number of Customers</a:t>
                </a:r>
                <a:endParaRPr lang="en-SG" sz="1500" baseline="0"/>
              </a:p>
            </c:rich>
          </c:tx>
          <c:layout>
            <c:manualLayout>
              <c:xMode val="edge"/>
              <c:yMode val="edge"/>
              <c:x val="4.3525077577720492E-2"/>
              <c:y val="0.26655219393516871"/>
            </c:manualLayout>
          </c:layout>
          <c:overlay val="0"/>
          <c:spPr>
            <a:noFill/>
            <a:ln>
              <a:noFill/>
            </a:ln>
            <a:effectLst/>
          </c:spPr>
          <c:txPr>
            <a:bodyPr rot="-5400000" spcFirstLastPara="1" vertOverflow="ellipsis" vert="horz" wrap="square" anchor="ctr" anchorCtr="1"/>
            <a:lstStyle/>
            <a:p>
              <a:pPr>
                <a:defRPr sz="1500" b="1" i="0" u="none" strike="noStrike" kern="1200" cap="all" baseline="0">
                  <a:solidFill>
                    <a:schemeClr val="lt1">
                      <a:lumMod val="85000"/>
                    </a:schemeClr>
                  </a:solidFill>
                  <a:latin typeface="+mn-lt"/>
                  <a:ea typeface="+mn-ea"/>
                  <a:cs typeface="+mn-cs"/>
                </a:defRPr>
              </a:pPr>
              <a:endParaRPr lang="en-SG"/>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453749871"/>
        <c:crosses val="autoZero"/>
        <c:crossBetween val="between"/>
      </c:valAx>
      <c:spPr>
        <a:noFill/>
        <a:ln>
          <a:noFill/>
        </a:ln>
        <a:effectLst/>
      </c:spPr>
    </c:plotArea>
    <c:legend>
      <c:legendPos val="r"/>
      <c:legendEntry>
        <c:idx val="2"/>
        <c:txPr>
          <a:bodyPr rot="0" spcFirstLastPara="1" vertOverflow="ellipsis" vert="horz" wrap="square" anchor="ctr" anchorCtr="1"/>
          <a:lstStyle/>
          <a:p>
            <a:pPr>
              <a:defRPr sz="1300" b="0" i="0" u="none" strike="noStrike" kern="1200" baseline="0">
                <a:solidFill>
                  <a:schemeClr val="lt1">
                    <a:lumMod val="85000"/>
                  </a:schemeClr>
                </a:solidFill>
                <a:latin typeface="+mn-lt"/>
                <a:ea typeface="+mn-ea"/>
                <a:cs typeface="+mn-cs"/>
              </a:defRPr>
            </a:pPr>
            <a:endParaRPr lang="en-US"/>
          </a:p>
        </c:txPr>
      </c:legendEntry>
      <c:overlay val="0"/>
      <c:spPr>
        <a:noFill/>
        <a:ln>
          <a:noFill/>
        </a:ln>
        <a:effectLst/>
      </c:spPr>
      <c:txPr>
        <a:bodyPr rot="0" spcFirstLastPara="1" vertOverflow="ellipsis" vert="horz" wrap="square" anchor="ctr" anchorCtr="1"/>
        <a:lstStyle/>
        <a:p>
          <a:pPr>
            <a:defRPr sz="1300" b="0" i="0" u="none" strike="noStrike" kern="1200" baseline="0">
              <a:solidFill>
                <a:schemeClr val="lt1">
                  <a:lumMod val="8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Sales.xlsx]Travel Distance (Kaeshea)!PivotTable4</c:name>
    <c:fmtId val="13"/>
  </c:pivotSource>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n-SG"/>
              <a:t>Standard Deviation of Customer Distances to Their Nearest Outlet</a:t>
            </a:r>
            <a:endParaRPr lang="en-US"/>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n-US"/>
        </a:p>
      </c:txPr>
    </c:title>
    <c:autoTitleDeleted val="0"/>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solidFill>
            <a:srgbClr val="BDD7EE"/>
          </a:solidFill>
          <a:ln>
            <a:noFill/>
          </a:ln>
          <a:effectLst>
            <a:outerShdw blurRad="57150" dist="19050" dir="5400000" algn="ctr" rotWithShape="0">
              <a:srgbClr val="000000">
                <a:alpha val="63000"/>
              </a:srgbClr>
            </a:outerShdw>
          </a:effectLst>
        </c:spPr>
      </c:pivotFmt>
      <c:pivotFmt>
        <c:idx val="2"/>
        <c:spPr>
          <a:solidFill>
            <a:srgbClr val="C6EFCE"/>
          </a:solidFill>
          <a:ln>
            <a:noFill/>
          </a:ln>
          <a:effectLst>
            <a:outerShdw blurRad="57150" dist="19050" dir="5400000" algn="ctr" rotWithShape="0">
              <a:srgbClr val="000000">
                <a:alpha val="63000"/>
              </a:srgbClr>
            </a:outerShdw>
          </a:effectLst>
        </c:spPr>
      </c:pivotFmt>
      <c:pivotFmt>
        <c:idx val="3"/>
        <c:spPr>
          <a:solidFill>
            <a:srgbClr val="FFC7CE"/>
          </a:solidFill>
          <a:ln>
            <a:noFill/>
          </a:ln>
          <a:effectLst>
            <a:outerShdw blurRad="57150" dist="19050" dir="5400000" algn="ctr" rotWithShape="0">
              <a:srgbClr val="000000">
                <a:alpha val="63000"/>
              </a:srgbClr>
            </a:outerShdw>
          </a:effectLst>
        </c:spPr>
      </c:pivotFmt>
      <c:pivotFmt>
        <c:idx val="4"/>
        <c:spPr>
          <a:solidFill>
            <a:srgbClr val="F8CBAD"/>
          </a:solidFill>
          <a:ln>
            <a:noFill/>
          </a:ln>
          <a:effectLst>
            <a:outerShdw blurRad="57150" dist="19050" dir="5400000" algn="ctr" rotWithShape="0">
              <a:srgbClr val="000000">
                <a:alpha val="63000"/>
              </a:srgbClr>
            </a:outerShdw>
          </a:effectLst>
        </c:spPr>
      </c:pivotFmt>
      <c:pivotFmt>
        <c:idx val="5"/>
        <c:spPr>
          <a:solidFill>
            <a:srgbClr val="FFEB9C"/>
          </a:solidFill>
          <a:ln>
            <a:noFill/>
          </a:ln>
          <a:effectLst>
            <a:outerShdw blurRad="57150" dist="19050" dir="5400000" algn="ctr" rotWithShape="0">
              <a:srgbClr val="000000">
                <a:alpha val="63000"/>
              </a:srgbClr>
            </a:outerShdw>
          </a:effectLst>
        </c:spPr>
      </c:pivotFmt>
      <c:pivotFmt>
        <c:idx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BDD7EE"/>
          </a:solidFill>
          <a:ln>
            <a:noFill/>
          </a:ln>
          <a:effectLst>
            <a:outerShdw blurRad="57150" dist="19050" dir="5400000" algn="ctr" rotWithShape="0">
              <a:srgbClr val="000000">
                <a:alpha val="63000"/>
              </a:srgbClr>
            </a:outerShdw>
          </a:effectLst>
        </c:spPr>
      </c:pivotFmt>
      <c:pivotFmt>
        <c:idx val="8"/>
        <c:spPr>
          <a:solidFill>
            <a:srgbClr val="C6EFCE"/>
          </a:solidFill>
          <a:ln>
            <a:noFill/>
          </a:ln>
          <a:effectLst>
            <a:outerShdw blurRad="57150" dist="19050" dir="5400000" algn="ctr" rotWithShape="0">
              <a:srgbClr val="000000">
                <a:alpha val="63000"/>
              </a:srgbClr>
            </a:outerShdw>
          </a:effectLst>
        </c:spPr>
      </c:pivotFmt>
      <c:pivotFmt>
        <c:idx val="9"/>
        <c:spPr>
          <a:solidFill>
            <a:srgbClr val="FFC7CE"/>
          </a:solidFill>
          <a:ln>
            <a:noFill/>
          </a:ln>
          <a:effectLst>
            <a:outerShdw blurRad="57150" dist="19050" dir="5400000" algn="ctr" rotWithShape="0">
              <a:srgbClr val="000000">
                <a:alpha val="63000"/>
              </a:srgbClr>
            </a:outerShdw>
          </a:effectLst>
        </c:spPr>
      </c:pivotFmt>
      <c:pivotFmt>
        <c:idx val="10"/>
        <c:spPr>
          <a:solidFill>
            <a:srgbClr val="F8CBAD"/>
          </a:solidFill>
          <a:ln>
            <a:noFill/>
          </a:ln>
          <a:effectLst>
            <a:outerShdw blurRad="57150" dist="19050" dir="5400000" algn="ctr" rotWithShape="0">
              <a:srgbClr val="000000">
                <a:alpha val="63000"/>
              </a:srgbClr>
            </a:outerShdw>
          </a:effectLst>
        </c:spPr>
      </c:pivotFmt>
      <c:pivotFmt>
        <c:idx val="11"/>
        <c:spPr>
          <a:solidFill>
            <a:srgbClr val="FFEB9C"/>
          </a:solidFill>
          <a:ln>
            <a:noFill/>
          </a:ln>
          <a:effectLst>
            <a:outerShdw blurRad="57150" dist="19050" dir="5400000" algn="ctr" rotWithShape="0">
              <a:srgbClr val="000000">
                <a:alpha val="63000"/>
              </a:srgbClr>
            </a:outerShdw>
          </a:effectLst>
        </c:spPr>
      </c:pivotFmt>
      <c:pivotFmt>
        <c:idx val="1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BDD7EE"/>
          </a:solidFill>
          <a:ln>
            <a:noFill/>
          </a:ln>
          <a:effectLst>
            <a:outerShdw blurRad="57150" dist="19050" dir="5400000" algn="ctr" rotWithShape="0">
              <a:srgbClr val="000000">
                <a:alpha val="63000"/>
              </a:srgbClr>
            </a:outerShdw>
          </a:effectLst>
        </c:spPr>
      </c:pivotFmt>
      <c:pivotFmt>
        <c:idx val="14"/>
        <c:spPr>
          <a:solidFill>
            <a:srgbClr val="C6EFCE"/>
          </a:solidFill>
          <a:ln>
            <a:noFill/>
          </a:ln>
          <a:effectLst>
            <a:outerShdw blurRad="57150" dist="19050" dir="5400000" algn="ctr" rotWithShape="0">
              <a:srgbClr val="000000">
                <a:alpha val="63000"/>
              </a:srgbClr>
            </a:outerShdw>
          </a:effectLst>
        </c:spPr>
      </c:pivotFmt>
      <c:pivotFmt>
        <c:idx val="15"/>
        <c:spPr>
          <a:solidFill>
            <a:srgbClr val="C6EFCE"/>
          </a:solidFill>
          <a:ln>
            <a:noFill/>
          </a:ln>
          <a:effectLst>
            <a:outerShdw blurRad="57150" dist="19050" dir="5400000" algn="ctr" rotWithShape="0">
              <a:srgbClr val="000000">
                <a:alpha val="63000"/>
              </a:srgbClr>
            </a:outerShdw>
          </a:effectLst>
        </c:spPr>
      </c:pivotFmt>
      <c:pivotFmt>
        <c:idx val="16"/>
        <c:spPr>
          <a:solidFill>
            <a:srgbClr val="FFC7CE"/>
          </a:solidFill>
          <a:ln>
            <a:noFill/>
          </a:ln>
          <a:effectLst>
            <a:outerShdw blurRad="57150" dist="19050" dir="5400000" algn="ctr" rotWithShape="0">
              <a:srgbClr val="000000">
                <a:alpha val="63000"/>
              </a:srgbClr>
            </a:outerShdw>
          </a:effectLst>
        </c:spPr>
      </c:pivotFmt>
      <c:pivotFmt>
        <c:idx val="17"/>
        <c:spPr>
          <a:solidFill>
            <a:srgbClr val="F8CBAD"/>
          </a:solidFill>
          <a:ln>
            <a:noFill/>
          </a:ln>
          <a:effectLst>
            <a:outerShdw blurRad="57150" dist="19050" dir="5400000" algn="ctr" rotWithShape="0">
              <a:srgbClr val="000000">
                <a:alpha val="63000"/>
              </a:srgbClr>
            </a:outerShdw>
          </a:effectLst>
        </c:spPr>
      </c:pivotFmt>
    </c:pivotFmts>
    <c:plotArea>
      <c:layout/>
      <c:barChart>
        <c:barDir val="col"/>
        <c:grouping val="clustered"/>
        <c:varyColors val="0"/>
        <c:ser>
          <c:idx val="0"/>
          <c:order val="0"/>
          <c:tx>
            <c:strRef>
              <c:f>'Travel Distance (Kaeshea)'!$BO$11</c:f>
              <c:strCache>
                <c:ptCount val="1"/>
                <c:pt idx="0">
                  <c:v>Total</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Pt>
            <c:idx val="0"/>
            <c:invertIfNegative val="0"/>
            <c:bubble3D val="0"/>
            <c:spPr>
              <a:solidFill>
                <a:srgbClr val="BDD7EE"/>
              </a:soli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1-DA07-4485-A23B-EBC6783A7A37}"/>
              </c:ext>
            </c:extLst>
          </c:dPt>
          <c:dPt>
            <c:idx val="1"/>
            <c:invertIfNegative val="0"/>
            <c:bubble3D val="0"/>
            <c:spPr>
              <a:solidFill>
                <a:srgbClr val="C6EFCE"/>
              </a:soli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3-DA07-4485-A23B-EBC6783A7A37}"/>
              </c:ext>
            </c:extLst>
          </c:dPt>
          <c:dPt>
            <c:idx val="2"/>
            <c:invertIfNegative val="0"/>
            <c:bubble3D val="0"/>
            <c:spPr>
              <a:solidFill>
                <a:srgbClr val="C6EFCE"/>
              </a:soli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5-DA07-4485-A23B-EBC6783A7A37}"/>
              </c:ext>
            </c:extLst>
          </c:dPt>
          <c:dPt>
            <c:idx val="3"/>
            <c:invertIfNegative val="0"/>
            <c:bubble3D val="0"/>
            <c:spPr>
              <a:solidFill>
                <a:srgbClr val="FFC7CE"/>
              </a:soli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7-DA07-4485-A23B-EBC6783A7A37}"/>
              </c:ext>
            </c:extLst>
          </c:dPt>
          <c:dPt>
            <c:idx val="4"/>
            <c:invertIfNegative val="0"/>
            <c:bubble3D val="0"/>
            <c:spPr>
              <a:solidFill>
                <a:srgbClr val="F8CBAD"/>
              </a:soli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9-DA07-4485-A23B-EBC6783A7A37}"/>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'Travel Distance (Kaeshea)'!$BN$12:$BN$17</c:f>
              <c:strCache>
                <c:ptCount val="5"/>
                <c:pt idx="0">
                  <c:v>Ang Mo Kio</c:v>
                </c:pt>
                <c:pt idx="1">
                  <c:v>Changi</c:v>
                </c:pt>
                <c:pt idx="2">
                  <c:v>Orchard</c:v>
                </c:pt>
                <c:pt idx="3">
                  <c:v>Seng Kang</c:v>
                </c:pt>
                <c:pt idx="4">
                  <c:v>Tampines</c:v>
                </c:pt>
              </c:strCache>
            </c:strRef>
          </c:cat>
          <c:val>
            <c:numRef>
              <c:f>'Travel Distance (Kaeshea)'!$BO$12:$BO$17</c:f>
              <c:numCache>
                <c:formatCode>0.0</c:formatCode>
                <c:ptCount val="5"/>
                <c:pt idx="0">
                  <c:v>1.765394870169007</c:v>
                </c:pt>
                <c:pt idx="1">
                  <c:v>2.3659036328641956</c:v>
                </c:pt>
                <c:pt idx="2">
                  <c:v>1.7250718871609416</c:v>
                </c:pt>
                <c:pt idx="3">
                  <c:v>2.1724675796465607</c:v>
                </c:pt>
                <c:pt idx="4">
                  <c:v>1.512496961591502</c:v>
                </c:pt>
              </c:numCache>
            </c:numRef>
          </c:val>
          <c:extLst>
            <c:ext xmlns:c16="http://schemas.microsoft.com/office/drawing/2014/chart" uri="{C3380CC4-5D6E-409C-BE32-E72D297353CC}">
              <c16:uniqueId val="{0000000A-DA07-4485-A23B-EBC6783A7A37}"/>
            </c:ext>
          </c:extLst>
        </c:ser>
        <c:dLbls>
          <c:dLblPos val="outEnd"/>
          <c:showLegendKey val="0"/>
          <c:showVal val="1"/>
          <c:showCatName val="0"/>
          <c:showSerName val="0"/>
          <c:showPercent val="0"/>
          <c:showBubbleSize val="0"/>
        </c:dLbls>
        <c:gapWidth val="100"/>
        <c:overlap val="-24"/>
        <c:axId val="1488784912"/>
        <c:axId val="1488811792"/>
      </c:barChart>
      <c:catAx>
        <c:axId val="1488784912"/>
        <c:scaling>
          <c:orientation val="minMax"/>
        </c:scaling>
        <c:delete val="0"/>
        <c:axPos val="b"/>
        <c:title>
          <c:tx>
            <c:rich>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SG"/>
                  <a:t>Nearest Outlet Choicce</a:t>
                </a:r>
              </a:p>
            </c:rich>
          </c:tx>
          <c:overlay val="0"/>
          <c:spPr>
            <a:noFill/>
            <a:ln>
              <a:noFill/>
            </a:ln>
            <a:effectLst/>
          </c:spPr>
          <c:txPr>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en-US"/>
            </a:p>
          </c:txPr>
        </c:title>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488811792"/>
        <c:crosses val="autoZero"/>
        <c:auto val="1"/>
        <c:lblAlgn val="ctr"/>
        <c:lblOffset val="100"/>
        <c:noMultiLvlLbl val="0"/>
      </c:catAx>
      <c:valAx>
        <c:axId val="1488811792"/>
        <c:scaling>
          <c:orientation val="minMax"/>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SG"/>
                  <a:t>SD of Distance</a:t>
                </a:r>
              </a:p>
            </c:rich>
          </c:tx>
          <c:overlay val="0"/>
          <c:spPr>
            <a:noFill/>
            <a:ln>
              <a:noFill/>
            </a:ln>
            <a:effectLst/>
          </c:spPr>
          <c:txPr>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en-US"/>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crossAx val="148878491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Sales.xlsx]Preferred Shopping Day(Kaeshea)!PivotTable2</c:name>
    <c:fmtId val="45"/>
  </c:pivotSource>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SG"/>
              <a:t>Preferred Shopping Day by Member Count</a:t>
            </a:r>
          </a:p>
        </c:rich>
      </c:tx>
      <c:layout>
        <c:manualLayout>
          <c:xMode val="edge"/>
          <c:yMode val="edge"/>
          <c:x val="0.25160389560197288"/>
          <c:y val="1.1415427635851454E-2"/>
        </c:manualLayout>
      </c:layout>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n-SG"/>
        </a:p>
      </c:txPr>
    </c:title>
    <c:autoTitleDeleted val="0"/>
    <c:pivotFmts>
      <c:pivotFmt>
        <c:idx val="0"/>
        <c:dLbl>
          <c:idx val="0"/>
          <c:showLegendKey val="0"/>
          <c:showVal val="0"/>
          <c:showCatName val="0"/>
          <c:showSerName val="0"/>
          <c:showPercent val="0"/>
          <c:showBubbleSize val="0"/>
          <c:extLst>
            <c:ext xmlns:c15="http://schemas.microsoft.com/office/drawing/2012/chart" uri="{CE6537A1-D6FC-4f65-9D91-7224C49458BB}"/>
          </c:extLst>
        </c:dLbl>
      </c:pivotFmt>
      <c:pivotFmt>
        <c:idx val="1"/>
        <c:dLbl>
          <c:idx val="0"/>
          <c:showLegendKey val="0"/>
          <c:showVal val="0"/>
          <c:showCatName val="0"/>
          <c:showSerName val="0"/>
          <c:showPercent val="0"/>
          <c:showBubbleSize val="0"/>
          <c:extLst>
            <c:ext xmlns:c15="http://schemas.microsoft.com/office/drawing/2012/chart" uri="{CE6537A1-D6FC-4f65-9D91-7224C49458BB}"/>
          </c:extLst>
        </c:dLbl>
      </c:pivotFmt>
      <c:pivotFmt>
        <c:idx val="2"/>
        <c:dLbl>
          <c:idx val="0"/>
          <c:showLegendKey val="0"/>
          <c:showVal val="0"/>
          <c:showCatName val="0"/>
          <c:showSerName val="0"/>
          <c:showPercent val="0"/>
          <c:showBubbleSize val="0"/>
          <c:extLst>
            <c:ext xmlns:c15="http://schemas.microsoft.com/office/drawing/2012/chart" uri="{CE6537A1-D6FC-4f65-9D91-7224C49458BB}"/>
          </c:extLst>
        </c:dLbl>
      </c:pivotFmt>
      <c:pivotFmt>
        <c:idx val="3"/>
        <c:dLbl>
          <c:idx val="0"/>
          <c:showLegendKey val="0"/>
          <c:showVal val="0"/>
          <c:showCatName val="0"/>
          <c:showSerName val="0"/>
          <c:showPercent val="0"/>
          <c:showBubbleSize val="0"/>
          <c:extLst>
            <c:ext xmlns:c15="http://schemas.microsoft.com/office/drawing/2012/chart" uri="{CE6537A1-D6FC-4f65-9D91-7224C49458BB}"/>
          </c:extLst>
        </c:dLbl>
      </c:pivotFmt>
      <c:pivotFmt>
        <c:idx val="4"/>
        <c:dLbl>
          <c:idx val="0"/>
          <c:showLegendKey val="0"/>
          <c:showVal val="0"/>
          <c:showCatName val="0"/>
          <c:showSerName val="0"/>
          <c:showPercent val="0"/>
          <c:showBubbleSize val="0"/>
          <c:extLst>
            <c:ext xmlns:c15="http://schemas.microsoft.com/office/drawing/2012/chart" uri="{CE6537A1-D6FC-4f65-9D91-7224C49458BB}"/>
          </c:extLst>
        </c:dLbl>
      </c:pivotFmt>
      <c:pivotFmt>
        <c:idx val="5"/>
      </c:pivotFmt>
      <c:pivotFmt>
        <c:idx val="6"/>
      </c:pivotFmt>
      <c:pivotFmt>
        <c:idx val="7"/>
      </c:pivotFmt>
      <c:pivotFmt>
        <c:idx val="8"/>
      </c:pivotFmt>
      <c:pivotFmt>
        <c:idx val="9"/>
      </c:pivotFmt>
      <c:pivotFmt>
        <c:idx val="10"/>
      </c:pivotFmt>
      <c:pivotFmt>
        <c:idx val="11"/>
      </c:pivotFmt>
      <c:pivotFmt>
        <c:idx val="12"/>
      </c:pivotFmt>
      <c:pivotFmt>
        <c:idx val="13"/>
      </c:pivotFmt>
      <c:pivotFmt>
        <c:idx val="14"/>
      </c:pivotFmt>
      <c:pivotFmt>
        <c:idx val="15"/>
      </c:pivotFmt>
      <c:pivotFmt>
        <c:idx val="16"/>
      </c:pivotFmt>
      <c:pivotFmt>
        <c:idx val="17"/>
      </c:pivotFmt>
      <c:pivotFmt>
        <c:idx val="18"/>
      </c:pivotFmt>
      <c:pivotFmt>
        <c:idx val="19"/>
      </c:pivotFmt>
      <c:pivotFmt>
        <c:idx val="20"/>
      </c:pivotFmt>
      <c:pivotFmt>
        <c:idx val="21"/>
      </c:pivotFmt>
      <c:pivotFmt>
        <c:idx val="22"/>
      </c:pivotFmt>
      <c:pivotFmt>
        <c:idx val="23"/>
      </c:pivotFmt>
      <c:pivotFmt>
        <c:idx val="24"/>
      </c:pivotFmt>
      <c:pivotFmt>
        <c:idx val="25"/>
        <c:dLbl>
          <c:idx val="0"/>
          <c:showLegendKey val="0"/>
          <c:showVal val="0"/>
          <c:showCatName val="0"/>
          <c:showSerName val="0"/>
          <c:showPercent val="0"/>
          <c:showBubbleSize val="0"/>
          <c:extLst>
            <c:ext xmlns:c15="http://schemas.microsoft.com/office/drawing/2012/chart" uri="{CE6537A1-D6FC-4f65-9D91-7224C49458BB}"/>
          </c:extLst>
        </c:dLbl>
      </c:pivotFmt>
      <c:pivotFmt>
        <c:idx val="26"/>
      </c:pivotFmt>
      <c:pivotFmt>
        <c:idx val="27"/>
      </c:pivotFmt>
      <c:pivotFmt>
        <c:idx val="28"/>
      </c:pivotFmt>
      <c:pivotFmt>
        <c:idx val="29"/>
      </c:pivotFmt>
      <c:pivotFmt>
        <c:idx val="30"/>
      </c:pivotFmt>
      <c:pivotFmt>
        <c:idx val="31"/>
        <c:dLbl>
          <c:idx val="0"/>
          <c:showLegendKey val="0"/>
          <c:showVal val="0"/>
          <c:showCatName val="0"/>
          <c:showSerName val="0"/>
          <c:showPercent val="0"/>
          <c:showBubbleSize val="0"/>
          <c:extLst>
            <c:ext xmlns:c15="http://schemas.microsoft.com/office/drawing/2012/chart" uri="{CE6537A1-D6FC-4f65-9D91-7224C49458BB}"/>
          </c:extLst>
        </c:dLbl>
      </c:pivotFmt>
      <c:pivotFmt>
        <c:idx val="32"/>
      </c:pivotFmt>
      <c:pivotFmt>
        <c:idx val="33"/>
      </c:pivotFmt>
      <c:pivotFmt>
        <c:idx val="34"/>
        <c:dLbl>
          <c:idx val="0"/>
          <c:showLegendKey val="0"/>
          <c:showVal val="0"/>
          <c:showCatName val="0"/>
          <c:showSerName val="0"/>
          <c:showPercent val="0"/>
          <c:showBubbleSize val="0"/>
          <c:extLst>
            <c:ext xmlns:c15="http://schemas.microsoft.com/office/drawing/2012/chart" uri="{CE6537A1-D6FC-4f65-9D91-7224C49458BB}"/>
          </c:extLst>
        </c:dLbl>
      </c:pivotFmt>
      <c:pivotFmt>
        <c:idx val="35"/>
      </c:pivotFmt>
      <c:pivotFmt>
        <c:idx val="36"/>
      </c:pivotFmt>
      <c:pivotFmt>
        <c:idx val="37"/>
      </c:pivotFmt>
      <c:pivotFmt>
        <c:idx val="38"/>
        <c:dLbl>
          <c:idx val="0"/>
          <c:showLegendKey val="0"/>
          <c:showVal val="0"/>
          <c:showCatName val="0"/>
          <c:showSerName val="0"/>
          <c:showPercent val="0"/>
          <c:showBubbleSize val="0"/>
          <c:extLst>
            <c:ext xmlns:c15="http://schemas.microsoft.com/office/drawing/2012/chart" uri="{CE6537A1-D6FC-4f65-9D91-7224C49458BB}"/>
          </c:extLst>
        </c:dLbl>
      </c:pivotFmt>
      <c:pivotFmt>
        <c:idx val="39"/>
      </c:pivotFmt>
      <c:pivotFmt>
        <c:idx val="40"/>
      </c:pivotFmt>
      <c:pivotFmt>
        <c:idx val="41"/>
      </c:pivotFmt>
      <c:pivotFmt>
        <c:idx val="42"/>
      </c:pivotFmt>
      <c:pivotFmt>
        <c:idx val="4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4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4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4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4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4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pivotFmt>
      <c:pivotFmt>
        <c:idx val="5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pivotFmt>
      <c:pivotFmt>
        <c:idx val="5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5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5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5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4"/>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pivotFmt>
      <c:pivotFmt>
        <c:idx val="5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4"/>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pivotFmt>
      <c:pivotFmt>
        <c:idx val="5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4"/>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pivotFmt>
      <c:pivotFmt>
        <c:idx val="6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4"/>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pivotFmt>
      <c:pivotFmt>
        <c:idx val="6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6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6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6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6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6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6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6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7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2"/>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pivotFmt>
      <c:pivotFmt>
        <c:idx val="7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2"/>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pivotFmt>
      <c:pivotFmt>
        <c:idx val="7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3"/>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7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3"/>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7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3"/>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7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3"/>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7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9"/>
        <c:spPr>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0"/>
        <c:spPr>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81"/>
        <c:spPr>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82"/>
        <c:spPr>
          <a:ln w="31750" cap="rnd">
            <a:solidFill>
              <a:schemeClr val="accent1"/>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3"/>
        <c:spPr>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4"/>
        <c:spPr>
          <a:ln w="31750" cap="rnd">
            <a:solidFill>
              <a:schemeClr val="accent1"/>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pivotFmt>
      <c:pivotFmt>
        <c:idx val="85"/>
        <c:spPr>
          <a:ln w="31750" cap="rnd">
            <a:solidFill>
              <a:schemeClr val="accent1"/>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
        <c:idx val="8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31750" cap="rnd">
            <a:solidFill>
              <a:schemeClr val="accent3"/>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pivotFmt>
    </c:pivotFmts>
    <c:plotArea>
      <c:layout>
        <c:manualLayout>
          <c:layoutTarget val="inner"/>
          <c:xMode val="edge"/>
          <c:yMode val="edge"/>
          <c:x val="0.1157467952599608"/>
          <c:y val="0.11498391728039571"/>
          <c:w val="0.58724938593353604"/>
          <c:h val="0.84337359144184498"/>
        </c:manualLayout>
      </c:layout>
      <c:radarChart>
        <c:radarStyle val="marker"/>
        <c:varyColors val="0"/>
        <c:ser>
          <c:idx val="0"/>
          <c:order val="0"/>
          <c:tx>
            <c:strRef>
              <c:f>'Preferred Shopping Day(Kaeshea)'!$C$1:$C$2</c:f>
              <c:strCache>
                <c:ptCount val="1"/>
                <c:pt idx="0">
                  <c:v>Loyal Member</c:v>
                </c:pt>
              </c:strCache>
            </c:strRef>
          </c:tx>
          <c:spPr>
            <a:ln w="31750" cap="rnd">
              <a:solidFill>
                <a:schemeClr val="accent1"/>
              </a:solidFill>
              <a:round/>
            </a:ln>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dPt>
            <c:idx val="1"/>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bubble3D val="0"/>
            <c:extLst>
              <c:ext xmlns:c16="http://schemas.microsoft.com/office/drawing/2014/chart" uri="{C3380CC4-5D6E-409C-BE32-E72D297353CC}">
                <c16:uniqueId val="{00000000-DC39-4A77-A1AF-958ADFFF5A13}"/>
              </c:ext>
            </c:extLst>
          </c:dPt>
          <c:dPt>
            <c:idx val="4"/>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12700">
                  <a:solidFill>
                    <a:schemeClr val="lt2"/>
                  </a:solidFill>
                  <a:round/>
                </a:ln>
                <a:effectLst/>
              </c:spPr>
            </c:marker>
            <c:bubble3D val="0"/>
            <c:extLst>
              <c:ext xmlns:c16="http://schemas.microsoft.com/office/drawing/2014/chart" uri="{C3380CC4-5D6E-409C-BE32-E72D297353CC}">
                <c16:uniqueId val="{00000002-9F86-4D3D-AA1D-C672DA5C677D}"/>
              </c:ext>
            </c:extLst>
          </c:dPt>
          <c:cat>
            <c:strRef>
              <c:f>'Preferred Shopping Day(Kaeshea)'!$B$3:$B$10</c:f>
              <c:strCache>
                <c:ptCount val="7"/>
                <c:pt idx="0">
                  <c:v>Sunday</c:v>
                </c:pt>
                <c:pt idx="1">
                  <c:v>Monday</c:v>
                </c:pt>
                <c:pt idx="2">
                  <c:v>Tuesday</c:v>
                </c:pt>
                <c:pt idx="3">
                  <c:v>Wednesday</c:v>
                </c:pt>
                <c:pt idx="4">
                  <c:v>Thursday</c:v>
                </c:pt>
                <c:pt idx="5">
                  <c:v>Friday</c:v>
                </c:pt>
                <c:pt idx="6">
                  <c:v>Saturday</c:v>
                </c:pt>
              </c:strCache>
            </c:strRef>
          </c:cat>
          <c:val>
            <c:numRef>
              <c:f>'Preferred Shopping Day(Kaeshea)'!$C$3:$C$10</c:f>
              <c:numCache>
                <c:formatCode>General</c:formatCode>
                <c:ptCount val="7"/>
                <c:pt idx="0">
                  <c:v>6</c:v>
                </c:pt>
                <c:pt idx="1">
                  <c:v>12</c:v>
                </c:pt>
                <c:pt idx="2">
                  <c:v>1</c:v>
                </c:pt>
                <c:pt idx="3">
                  <c:v>10</c:v>
                </c:pt>
                <c:pt idx="4">
                  <c:v>3</c:v>
                </c:pt>
                <c:pt idx="5">
                  <c:v>4</c:v>
                </c:pt>
                <c:pt idx="6">
                  <c:v>7</c:v>
                </c:pt>
              </c:numCache>
            </c:numRef>
          </c:val>
          <c:extLst>
            <c:ext xmlns:c16="http://schemas.microsoft.com/office/drawing/2014/chart" uri="{C3380CC4-5D6E-409C-BE32-E72D297353CC}">
              <c16:uniqueId val="{0000000D-1F81-45A3-967D-1855259650D0}"/>
            </c:ext>
          </c:extLst>
        </c:ser>
        <c:ser>
          <c:idx val="1"/>
          <c:order val="1"/>
          <c:tx>
            <c:strRef>
              <c:f>'Preferred Shopping Day(Kaeshea)'!$D$1:$D$2</c:f>
              <c:strCache>
                <c:ptCount val="1"/>
                <c:pt idx="0">
                  <c:v>New Member</c:v>
                </c:pt>
              </c:strCache>
            </c:strRef>
          </c:tx>
          <c:spPr>
            <a:ln w="31750" cap="rnd">
              <a:solidFill>
                <a:schemeClr val="accent2"/>
              </a:solidFill>
              <a:round/>
            </a:ln>
            <a:effectLst/>
          </c:spPr>
          <c:marker>
            <c:symbol val="circle"/>
            <c:size val="6"/>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w="12700">
                <a:solidFill>
                  <a:schemeClr val="lt2"/>
                </a:solidFill>
                <a:round/>
              </a:ln>
              <a:effectLst/>
            </c:spPr>
          </c:marker>
          <c:cat>
            <c:strRef>
              <c:f>'Preferred Shopping Day(Kaeshea)'!$B$3:$B$10</c:f>
              <c:strCache>
                <c:ptCount val="7"/>
                <c:pt idx="0">
                  <c:v>Sunday</c:v>
                </c:pt>
                <c:pt idx="1">
                  <c:v>Monday</c:v>
                </c:pt>
                <c:pt idx="2">
                  <c:v>Tuesday</c:v>
                </c:pt>
                <c:pt idx="3">
                  <c:v>Wednesday</c:v>
                </c:pt>
                <c:pt idx="4">
                  <c:v>Thursday</c:v>
                </c:pt>
                <c:pt idx="5">
                  <c:v>Friday</c:v>
                </c:pt>
                <c:pt idx="6">
                  <c:v>Saturday</c:v>
                </c:pt>
              </c:strCache>
            </c:strRef>
          </c:cat>
          <c:val>
            <c:numRef>
              <c:f>'Preferred Shopping Day(Kaeshea)'!$D$3:$D$10</c:f>
              <c:numCache>
                <c:formatCode>General</c:formatCode>
                <c:ptCount val="7"/>
                <c:pt idx="0">
                  <c:v>1</c:v>
                </c:pt>
                <c:pt idx="1">
                  <c:v>6</c:v>
                </c:pt>
                <c:pt idx="2">
                  <c:v>1</c:v>
                </c:pt>
                <c:pt idx="5">
                  <c:v>4</c:v>
                </c:pt>
                <c:pt idx="6">
                  <c:v>3</c:v>
                </c:pt>
              </c:numCache>
            </c:numRef>
          </c:val>
          <c:extLst>
            <c:ext xmlns:c16="http://schemas.microsoft.com/office/drawing/2014/chart" uri="{C3380CC4-5D6E-409C-BE32-E72D297353CC}">
              <c16:uniqueId val="{0000000C-8719-4ADE-90A4-25B2F2B8D066}"/>
            </c:ext>
          </c:extLst>
        </c:ser>
        <c:ser>
          <c:idx val="2"/>
          <c:order val="2"/>
          <c:tx>
            <c:strRef>
              <c:f>'Preferred Shopping Day(Kaeshea)'!$E$1:$E$2</c:f>
              <c:strCache>
                <c:ptCount val="1"/>
                <c:pt idx="0">
                  <c:v>Regular Member</c:v>
                </c:pt>
              </c:strCache>
            </c:strRef>
          </c:tx>
          <c:spPr>
            <a:ln w="31750" cap="rnd">
              <a:solidFill>
                <a:schemeClr val="accent3"/>
              </a:solidFill>
              <a:round/>
            </a:ln>
            <a:effectLst/>
          </c:spPr>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dPt>
            <c:idx val="4"/>
            <c:marker>
              <c:symbol val="circle"/>
              <c:size val="6"/>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w="12700">
                  <a:solidFill>
                    <a:schemeClr val="lt2"/>
                  </a:solidFill>
                  <a:round/>
                </a:ln>
                <a:effectLst/>
              </c:spPr>
            </c:marker>
            <c:bubble3D val="0"/>
            <c:extLst>
              <c:ext xmlns:c16="http://schemas.microsoft.com/office/drawing/2014/chart" uri="{C3380CC4-5D6E-409C-BE32-E72D297353CC}">
                <c16:uniqueId val="{00000004-2D0D-4D8F-92DE-A87A52E114B9}"/>
              </c:ext>
            </c:extLst>
          </c:dPt>
          <c:cat>
            <c:strRef>
              <c:f>'Preferred Shopping Day(Kaeshea)'!$B$3:$B$10</c:f>
              <c:strCache>
                <c:ptCount val="7"/>
                <c:pt idx="0">
                  <c:v>Sunday</c:v>
                </c:pt>
                <c:pt idx="1">
                  <c:v>Monday</c:v>
                </c:pt>
                <c:pt idx="2">
                  <c:v>Tuesday</c:v>
                </c:pt>
                <c:pt idx="3">
                  <c:v>Wednesday</c:v>
                </c:pt>
                <c:pt idx="4">
                  <c:v>Thursday</c:v>
                </c:pt>
                <c:pt idx="5">
                  <c:v>Friday</c:v>
                </c:pt>
                <c:pt idx="6">
                  <c:v>Saturday</c:v>
                </c:pt>
              </c:strCache>
            </c:strRef>
          </c:cat>
          <c:val>
            <c:numRef>
              <c:f>'Preferred Shopping Day(Kaeshea)'!$E$3:$E$10</c:f>
              <c:numCache>
                <c:formatCode>General</c:formatCode>
                <c:ptCount val="7"/>
                <c:pt idx="0">
                  <c:v>2</c:v>
                </c:pt>
                <c:pt idx="2">
                  <c:v>2</c:v>
                </c:pt>
                <c:pt idx="3">
                  <c:v>5</c:v>
                </c:pt>
                <c:pt idx="4">
                  <c:v>1</c:v>
                </c:pt>
                <c:pt idx="5">
                  <c:v>2</c:v>
                </c:pt>
                <c:pt idx="6">
                  <c:v>1</c:v>
                </c:pt>
              </c:numCache>
            </c:numRef>
          </c:val>
          <c:extLst>
            <c:ext xmlns:c16="http://schemas.microsoft.com/office/drawing/2014/chart" uri="{C3380CC4-5D6E-409C-BE32-E72D297353CC}">
              <c16:uniqueId val="{0000000D-8719-4ADE-90A4-25B2F2B8D066}"/>
            </c:ext>
          </c:extLst>
        </c:ser>
        <c:ser>
          <c:idx val="3"/>
          <c:order val="3"/>
          <c:tx>
            <c:strRef>
              <c:f>'Preferred Shopping Day(Kaeshea)'!$F$1:$F$2</c:f>
              <c:strCache>
                <c:ptCount val="1"/>
                <c:pt idx="0">
                  <c:v>VIP Member</c:v>
                </c:pt>
              </c:strCache>
            </c:strRef>
          </c:tx>
          <c:spPr>
            <a:ln w="31750" cap="rnd">
              <a:solidFill>
                <a:schemeClr val="accent4"/>
              </a:solidFill>
              <a:round/>
            </a:ln>
            <a:effectLst/>
          </c:spPr>
          <c:marker>
            <c:symbol val="circle"/>
            <c:size val="6"/>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w="12700">
                <a:solidFill>
                  <a:schemeClr val="lt2"/>
                </a:solidFill>
                <a:round/>
              </a:ln>
              <a:effectLst/>
            </c:spPr>
          </c:marker>
          <c:cat>
            <c:strRef>
              <c:f>'Preferred Shopping Day(Kaeshea)'!$B$3:$B$10</c:f>
              <c:strCache>
                <c:ptCount val="7"/>
                <c:pt idx="0">
                  <c:v>Sunday</c:v>
                </c:pt>
                <c:pt idx="1">
                  <c:v>Monday</c:v>
                </c:pt>
                <c:pt idx="2">
                  <c:v>Tuesday</c:v>
                </c:pt>
                <c:pt idx="3">
                  <c:v>Wednesday</c:v>
                </c:pt>
                <c:pt idx="4">
                  <c:v>Thursday</c:v>
                </c:pt>
                <c:pt idx="5">
                  <c:v>Friday</c:v>
                </c:pt>
                <c:pt idx="6">
                  <c:v>Saturday</c:v>
                </c:pt>
              </c:strCache>
            </c:strRef>
          </c:cat>
          <c:val>
            <c:numRef>
              <c:f>'Preferred Shopping Day(Kaeshea)'!$F$3:$F$10</c:f>
              <c:numCache>
                <c:formatCode>General</c:formatCode>
                <c:ptCount val="7"/>
                <c:pt idx="0">
                  <c:v>5</c:v>
                </c:pt>
                <c:pt idx="1">
                  <c:v>3</c:v>
                </c:pt>
                <c:pt idx="2">
                  <c:v>3</c:v>
                </c:pt>
                <c:pt idx="5">
                  <c:v>4</c:v>
                </c:pt>
                <c:pt idx="6">
                  <c:v>3</c:v>
                </c:pt>
              </c:numCache>
            </c:numRef>
          </c:val>
          <c:extLst>
            <c:ext xmlns:c16="http://schemas.microsoft.com/office/drawing/2014/chart" uri="{C3380CC4-5D6E-409C-BE32-E72D297353CC}">
              <c16:uniqueId val="{00000007-23CC-49A1-93F7-8A24B73821C3}"/>
            </c:ext>
          </c:extLst>
        </c:ser>
        <c:dLbls>
          <c:showLegendKey val="0"/>
          <c:showVal val="0"/>
          <c:showCatName val="0"/>
          <c:showSerName val="0"/>
          <c:showPercent val="0"/>
          <c:showBubbleSize val="0"/>
        </c:dLbls>
        <c:axId val="2071646351"/>
        <c:axId val="2071660271"/>
      </c:radarChart>
      <c:catAx>
        <c:axId val="2071646351"/>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crossAx val="2071660271"/>
        <c:crosses val="autoZero"/>
        <c:auto val="1"/>
        <c:lblAlgn val="ctr"/>
        <c:lblOffset val="100"/>
        <c:noMultiLvlLbl val="0"/>
      </c:catAx>
      <c:valAx>
        <c:axId val="2071660271"/>
        <c:scaling>
          <c:orientation val="minMax"/>
        </c:scaling>
        <c:delete val="0"/>
        <c:axPos val="l"/>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crossAx val="2071646351"/>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2">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Sales.xlsx]Customer spending (Wan Yu)!PivotTable5</c:name>
    <c:fmtId val="0"/>
  </c:pivotSource>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n-US"/>
              <a:t>No. of orders by customers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n-US"/>
        </a:p>
      </c:txPr>
    </c:title>
    <c:autoTitleDeleted val="0"/>
    <c:pivotFmts>
      <c:pivotFmt>
        <c:idx val="0"/>
        <c:dLbl>
          <c:idx val="0"/>
          <c:showLegendKey val="0"/>
          <c:showVal val="0"/>
          <c:showCatName val="0"/>
          <c:showSerName val="0"/>
          <c:showPercent val="0"/>
          <c:showBubbleSize val="0"/>
          <c:extLst>
            <c:ext xmlns:c15="http://schemas.microsoft.com/office/drawing/2012/chart" uri="{CE6537A1-D6FC-4f65-9D91-7224C49458BB}"/>
          </c:extLst>
        </c:dLbl>
      </c:pivotFmt>
      <c:pivotFmt>
        <c:idx val="1"/>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2"/>
      </c:pivotFmt>
      <c:pivotFmt>
        <c:idx val="3"/>
      </c:pivotFmt>
      <c:pivotFmt>
        <c:idx val="4"/>
      </c:pivotFmt>
      <c:pivotFmt>
        <c:idx val="5"/>
      </c:pivotFmt>
      <c:pivotFmt>
        <c:idx val="6"/>
      </c:pivotFmt>
      <c:pivotFmt>
        <c:idx val="7"/>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8"/>
      </c:pivotFmt>
      <c:pivotFmt>
        <c:idx val="9"/>
      </c:pivotFmt>
      <c:pivotFmt>
        <c:idx val="10"/>
      </c:pivotFmt>
      <c:pivotFmt>
        <c:idx val="11"/>
      </c:pivotFmt>
      <c:pivotFmt>
        <c:idx val="12"/>
      </c:pivotFmt>
      <c:pivotFmt>
        <c:idx val="13"/>
        <c:dLbl>
          <c:idx val="0"/>
          <c:dLblPos val="outEnd"/>
          <c:showLegendKey val="0"/>
          <c:showVal val="1"/>
          <c:showCatName val="0"/>
          <c:showSerName val="0"/>
          <c:showPercent val="0"/>
          <c:showBubbleSize val="0"/>
          <c:extLst>
            <c:ext xmlns:c15="http://schemas.microsoft.com/office/drawing/2012/chart" uri="{CE6537A1-D6FC-4f65-9D91-7224C49458BB}"/>
          </c:extLst>
        </c:dLbl>
      </c:pivotFmt>
      <c:pivotFmt>
        <c:idx val="14"/>
      </c:pivotFmt>
      <c:pivotFmt>
        <c:idx val="15"/>
      </c:pivotFmt>
      <c:pivotFmt>
        <c:idx val="16"/>
      </c:pivotFmt>
      <c:pivotFmt>
        <c:idx val="17"/>
      </c:pivotFmt>
      <c:pivotFmt>
        <c:idx val="18"/>
      </c:pivotFmt>
      <c:pivotFmt>
        <c:idx val="1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9525">
              <a:solidFill>
                <a:schemeClr val="accent1"/>
              </a:solidFill>
              <a:round/>
            </a:ln>
            <a:effectLst>
              <a:outerShdw blurRad="57150" dist="19050" dir="5400000" algn="ctr" rotWithShape="0">
                <a:srgbClr val="000000">
                  <a:alpha val="63000"/>
                </a:srgbClr>
              </a:outerShdw>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'Customer spending (Wan Yu)'!$C$3</c:f>
              <c:strCache>
                <c:ptCount val="1"/>
                <c:pt idx="0">
                  <c:v>Total</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Pt>
            <c:idx val="0"/>
            <c:invertIfNegative val="0"/>
            <c:bubble3D val="0"/>
            <c:extLst>
              <c:ext xmlns:c16="http://schemas.microsoft.com/office/drawing/2014/chart" uri="{C3380CC4-5D6E-409C-BE32-E72D297353CC}">
                <c16:uniqueId val="{00000001-B81D-41D7-94BC-2A25A94313AC}"/>
              </c:ext>
            </c:extLst>
          </c:dPt>
          <c:dPt>
            <c:idx val="1"/>
            <c:invertIfNegative val="0"/>
            <c:bubble3D val="0"/>
            <c:extLst>
              <c:ext xmlns:c16="http://schemas.microsoft.com/office/drawing/2014/chart" uri="{C3380CC4-5D6E-409C-BE32-E72D297353CC}">
                <c16:uniqueId val="{00000003-B81D-41D7-94BC-2A25A94313AC}"/>
              </c:ext>
            </c:extLst>
          </c:dPt>
          <c:dPt>
            <c:idx val="2"/>
            <c:invertIfNegative val="0"/>
            <c:bubble3D val="0"/>
            <c:extLst>
              <c:ext xmlns:c16="http://schemas.microsoft.com/office/drawing/2014/chart" uri="{C3380CC4-5D6E-409C-BE32-E72D297353CC}">
                <c16:uniqueId val="{00000005-B81D-41D7-94BC-2A25A94313AC}"/>
              </c:ext>
            </c:extLst>
          </c:dPt>
          <c:dPt>
            <c:idx val="3"/>
            <c:invertIfNegative val="0"/>
            <c:bubble3D val="0"/>
            <c:extLst>
              <c:ext xmlns:c16="http://schemas.microsoft.com/office/drawing/2014/chart" uri="{C3380CC4-5D6E-409C-BE32-E72D297353CC}">
                <c16:uniqueId val="{00000007-B81D-41D7-94BC-2A25A94313AC}"/>
              </c:ext>
            </c:extLst>
          </c:dPt>
          <c:dPt>
            <c:idx val="4"/>
            <c:invertIfNegative val="0"/>
            <c:bubble3D val="0"/>
            <c:extLst>
              <c:ext xmlns:c16="http://schemas.microsoft.com/office/drawing/2014/chart" uri="{C3380CC4-5D6E-409C-BE32-E72D297353CC}">
                <c16:uniqueId val="{00000009-B81D-41D7-94BC-2A25A94313A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'Customer spending (Wan Yu)'!$B$4:$B$9</c:f>
              <c:strCache>
                <c:ptCount val="5"/>
                <c:pt idx="0">
                  <c:v>Horst Kloss</c:v>
                </c:pt>
                <c:pt idx="1">
                  <c:v>Jose Pavarotti</c:v>
                </c:pt>
                <c:pt idx="2">
                  <c:v>Maria Larsson</c:v>
                </c:pt>
                <c:pt idx="3">
                  <c:v>Patricia McKenna</c:v>
                </c:pt>
                <c:pt idx="4">
                  <c:v>Roland Mendel</c:v>
                </c:pt>
              </c:strCache>
            </c:strRef>
          </c:cat>
          <c:val>
            <c:numRef>
              <c:f>'Customer spending (Wan Yu)'!$C$4:$C$9</c:f>
              <c:numCache>
                <c:formatCode>General</c:formatCode>
                <c:ptCount val="5"/>
                <c:pt idx="0">
                  <c:v>28</c:v>
                </c:pt>
                <c:pt idx="1">
                  <c:v>31</c:v>
                </c:pt>
                <c:pt idx="2">
                  <c:v>19</c:v>
                </c:pt>
                <c:pt idx="3">
                  <c:v>19</c:v>
                </c:pt>
                <c:pt idx="4">
                  <c:v>30</c:v>
                </c:pt>
              </c:numCache>
            </c:numRef>
          </c:val>
          <c:extLst>
            <c:ext xmlns:c16="http://schemas.microsoft.com/office/drawing/2014/chart" uri="{C3380CC4-5D6E-409C-BE32-E72D297353CC}">
              <c16:uniqueId val="{00000000-D8CA-474C-B49B-8916CFB44C75}"/>
            </c:ext>
          </c:extLst>
        </c:ser>
        <c:dLbls>
          <c:showLegendKey val="0"/>
          <c:showVal val="0"/>
          <c:showCatName val="0"/>
          <c:showSerName val="0"/>
          <c:showPercent val="0"/>
          <c:showBubbleSize val="0"/>
        </c:dLbls>
        <c:gapWidth val="100"/>
        <c:overlap val="-24"/>
        <c:axId val="704437455"/>
        <c:axId val="704433135"/>
      </c:barChart>
      <c:catAx>
        <c:axId val="704437455"/>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4433135"/>
        <c:crosses val="autoZero"/>
        <c:auto val="1"/>
        <c:lblAlgn val="ctr"/>
        <c:lblOffset val="100"/>
        <c:noMultiLvlLbl val="0"/>
      </c:catAx>
      <c:valAx>
        <c:axId val="704433135"/>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443745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pivotSource>
    <c:name>[Grocery Sales.xlsx]Customer spending (Wan Yu)!PivotTable2</c:name>
    <c:fmtId val="0"/>
  </c:pivotSource>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n-US"/>
              <a:t>Total 5 spendings on Shipping Cost</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n-US"/>
        </a:p>
      </c:txPr>
    </c:title>
    <c:autoTitleDeleted val="0"/>
    <c:pivotFmts>
      <c:pivotFmt>
        <c:idx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circle"/>
          <c:size val="6"/>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2"/>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4"/>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5"/>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29"/>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1"/>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2"/>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3"/>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4"/>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5"/>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6"/>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7"/>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8"/>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9"/>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s>
    <c:plotArea>
      <c:layout/>
      <c:barChart>
        <c:barDir val="bar"/>
        <c:grouping val="clustered"/>
        <c:varyColors val="0"/>
        <c:ser>
          <c:idx val="0"/>
          <c:order val="0"/>
          <c:tx>
            <c:strRef>
              <c:f>'Customer spending (Wan Yu)'!$C$25</c:f>
              <c:strCache>
                <c:ptCount val="1"/>
                <c:pt idx="0">
                  <c:v>Total</c:v>
                </c:pt>
              </c:strCache>
            </c:strRef>
          </c:tx>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Pt>
            <c:idx val="0"/>
            <c:invertIfNegative val="0"/>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1-2055-449E-A783-9C007F8A7CC9}"/>
              </c:ext>
            </c:extLst>
          </c:dPt>
          <c:dPt>
            <c:idx val="1"/>
            <c:invertIfNegative val="0"/>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3-2055-449E-A783-9C007F8A7CC9}"/>
              </c:ext>
            </c:extLst>
          </c:dPt>
          <c:dPt>
            <c:idx val="2"/>
            <c:invertIfNegative val="0"/>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5-2055-449E-A783-9C007F8A7CC9}"/>
              </c:ext>
            </c:extLst>
          </c:dPt>
          <c:dPt>
            <c:idx val="3"/>
            <c:invertIfNegative val="0"/>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7-2055-449E-A783-9C007F8A7CC9}"/>
              </c:ext>
            </c:extLst>
          </c:dPt>
          <c:dPt>
            <c:idx val="4"/>
            <c:invertIfNegative val="0"/>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9-2055-449E-A783-9C007F8A7CC9}"/>
              </c:ext>
            </c:extLst>
          </c:dPt>
          <c:dPt>
            <c:idx val="5"/>
            <c:invertIfNegative val="0"/>
            <c:bubble3D val="0"/>
            <c:extLst>
              <c:ext xmlns:c16="http://schemas.microsoft.com/office/drawing/2014/chart" uri="{C3380CC4-5D6E-409C-BE32-E72D297353CC}">
                <c16:uniqueId val="{0000000B-2055-449E-A783-9C007F8A7CC9}"/>
              </c:ext>
            </c:extLst>
          </c:dPt>
          <c:dPt>
            <c:idx val="6"/>
            <c:invertIfNegative val="0"/>
            <c:bubble3D val="0"/>
            <c:extLst>
              <c:ext xmlns:c16="http://schemas.microsoft.com/office/drawing/2014/chart" uri="{C3380CC4-5D6E-409C-BE32-E72D297353CC}">
                <c16:uniqueId val="{0000000D-2055-449E-A783-9C007F8A7CC9}"/>
              </c:ext>
            </c:extLst>
          </c:dPt>
          <c:dPt>
            <c:idx val="7"/>
            <c:invertIfNegative val="0"/>
            <c:bubble3D val="0"/>
            <c:extLst>
              <c:ext xmlns:c16="http://schemas.microsoft.com/office/drawing/2014/chart" uri="{C3380CC4-5D6E-409C-BE32-E72D297353CC}">
                <c16:uniqueId val="{0000000F-2055-449E-A783-9C007F8A7CC9}"/>
              </c:ext>
            </c:extLst>
          </c:dPt>
          <c:dPt>
            <c:idx val="8"/>
            <c:invertIfNegative val="0"/>
            <c:bubble3D val="0"/>
            <c:extLst>
              <c:ext xmlns:c16="http://schemas.microsoft.com/office/drawing/2014/chart" uri="{C3380CC4-5D6E-409C-BE32-E72D297353CC}">
                <c16:uniqueId val="{00000011-2055-449E-A783-9C007F8A7CC9}"/>
              </c:ext>
            </c:extLst>
          </c:dPt>
          <c:dPt>
            <c:idx val="9"/>
            <c:invertIfNegative val="0"/>
            <c:bubble3D val="0"/>
            <c:extLst>
              <c:ext xmlns:c16="http://schemas.microsoft.com/office/drawing/2014/chart" uri="{C3380CC4-5D6E-409C-BE32-E72D297353CC}">
                <c16:uniqueId val="{00000013-2055-449E-A783-9C007F8A7CC9}"/>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'Customer spending (Wan Yu)'!$B$26:$B$31</c:f>
              <c:strCache>
                <c:ptCount val="5"/>
                <c:pt idx="0">
                  <c:v>ERNSH</c:v>
                </c:pt>
                <c:pt idx="1">
                  <c:v>FOLKO</c:v>
                </c:pt>
                <c:pt idx="2">
                  <c:v>HILAA</c:v>
                </c:pt>
                <c:pt idx="3">
                  <c:v>QUICK</c:v>
                </c:pt>
                <c:pt idx="4">
                  <c:v>SAVEA</c:v>
                </c:pt>
              </c:strCache>
            </c:strRef>
          </c:cat>
          <c:val>
            <c:numRef>
              <c:f>'Customer spending (Wan Yu)'!$C$26:$C$31</c:f>
              <c:numCache>
                <c:formatCode>"$"#,##0.00</c:formatCode>
                <c:ptCount val="5"/>
                <c:pt idx="0">
                  <c:v>882.49999999999989</c:v>
                </c:pt>
                <c:pt idx="1">
                  <c:v>613.46</c:v>
                </c:pt>
                <c:pt idx="2">
                  <c:v>541.55999999999995</c:v>
                </c:pt>
                <c:pt idx="3">
                  <c:v>858.25</c:v>
                </c:pt>
                <c:pt idx="4">
                  <c:v>930.49000000000012</c:v>
                </c:pt>
              </c:numCache>
            </c:numRef>
          </c:val>
          <c:extLst>
            <c:ext xmlns:c16="http://schemas.microsoft.com/office/drawing/2014/chart" uri="{C3380CC4-5D6E-409C-BE32-E72D297353CC}">
              <c16:uniqueId val="{00000000-8634-495C-B544-1EEFDB79A7F8}"/>
            </c:ext>
          </c:extLst>
        </c:ser>
        <c:dLbls>
          <c:showLegendKey val="0"/>
          <c:showVal val="0"/>
          <c:showCatName val="0"/>
          <c:showSerName val="0"/>
          <c:showPercent val="0"/>
          <c:showBubbleSize val="0"/>
        </c:dLbls>
        <c:gapWidth val="100"/>
        <c:axId val="1010721856"/>
        <c:axId val="1010721376"/>
      </c:barChart>
      <c:valAx>
        <c:axId val="1010721376"/>
        <c:scaling>
          <c:orientation val="minMax"/>
        </c:scaling>
        <c:delete val="0"/>
        <c:axPos val="b"/>
        <c:majorGridlines>
          <c:spPr>
            <a:ln w="9525" cap="flat" cmpd="sng" algn="ctr">
              <a:solidFill>
                <a:schemeClr val="tx1">
                  <a:lumMod val="15000"/>
                  <a:lumOff val="85000"/>
                </a:schemeClr>
              </a:solidFill>
              <a:round/>
            </a:ln>
            <a:effectLst/>
          </c:spPr>
        </c:majorGridlines>
        <c:numFmt formatCode="&quot;$&quot;#,##0.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010721856"/>
        <c:crosses val="autoZero"/>
        <c:crossBetween val="between"/>
      </c:valAx>
      <c:catAx>
        <c:axId val="1010721856"/>
        <c:scaling>
          <c:orientation val="minMax"/>
        </c:scaling>
        <c:delete val="0"/>
        <c:axPos val="l"/>
        <c:numFmt formatCode="General" sourceLinked="1"/>
        <c:majorTickMark val="out"/>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010721376"/>
        <c:crosses val="autoZero"/>
        <c:auto val="1"/>
        <c:lblAlgn val="ctr"/>
        <c:lblOffset val="100"/>
        <c:noMultiLvlLbl val="0"/>
      </c:cat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Sales.xlsx]Delivery Transactions (Kaeshea)!PivotTable1</c:name>
    <c:fmtId val="0"/>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SG" sz="1400" b="0" i="0" u="none" strike="noStrike" baseline="0"/>
              <a:t>Transactions per Product Category by Delivery Method</a:t>
            </a:r>
            <a:endParaRPr lang="en-SG"/>
          </a:p>
        </c:rich>
      </c:tx>
      <c:layout>
        <c:manualLayout>
          <c:xMode val="edge"/>
          <c:yMode val="edge"/>
          <c:x val="0.21706864007121546"/>
          <c:y val="1.6595746349044701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SG"/>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stacked"/>
        <c:varyColors val="0"/>
        <c:ser>
          <c:idx val="0"/>
          <c:order val="0"/>
          <c:tx>
            <c:strRef>
              <c:f>'Delivery Transactions (Kaeshea)'!$C$1:$C$2</c:f>
              <c:strCache>
                <c:ptCount val="1"/>
                <c:pt idx="0">
                  <c:v>DHL</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'Delivery Transactions (Kaeshea)'!$B$3:$B$11</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'Delivery Transactions (Kaeshea)'!$C$3:$C$11</c:f>
              <c:numCache>
                <c:formatCode>General</c:formatCode>
                <c:ptCount val="8"/>
                <c:pt idx="0">
                  <c:v>80</c:v>
                </c:pt>
                <c:pt idx="1">
                  <c:v>143</c:v>
                </c:pt>
                <c:pt idx="2">
                  <c:v>133</c:v>
                </c:pt>
                <c:pt idx="3">
                  <c:v>164</c:v>
                </c:pt>
                <c:pt idx="4">
                  <c:v>81</c:v>
                </c:pt>
                <c:pt idx="5">
                  <c:v>72</c:v>
                </c:pt>
                <c:pt idx="6">
                  <c:v>57</c:v>
                </c:pt>
                <c:pt idx="7">
                  <c:v>133</c:v>
                </c:pt>
              </c:numCache>
            </c:numRef>
          </c:val>
          <c:extLst>
            <c:ext xmlns:c16="http://schemas.microsoft.com/office/drawing/2014/chart" uri="{C3380CC4-5D6E-409C-BE32-E72D297353CC}">
              <c16:uniqueId val="{00000000-D549-425E-80BD-CE9245D5ECC7}"/>
            </c:ext>
          </c:extLst>
        </c:ser>
        <c:ser>
          <c:idx val="1"/>
          <c:order val="1"/>
          <c:tx>
            <c:strRef>
              <c:f>'Delivery Transactions (Kaeshea)'!$D$1:$D$2</c:f>
              <c:strCache>
                <c:ptCount val="1"/>
                <c:pt idx="0">
                  <c:v>DHL Express</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'Delivery Transactions (Kaeshea)'!$B$3:$B$11</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'Delivery Transactions (Kaeshea)'!$D$3:$D$11</c:f>
              <c:numCache>
                <c:formatCode>General</c:formatCode>
                <c:ptCount val="8"/>
                <c:pt idx="0">
                  <c:v>72</c:v>
                </c:pt>
                <c:pt idx="1">
                  <c:v>115</c:v>
                </c:pt>
                <c:pt idx="2">
                  <c:v>100</c:v>
                </c:pt>
                <c:pt idx="3">
                  <c:v>122</c:v>
                </c:pt>
                <c:pt idx="4">
                  <c:v>59</c:v>
                </c:pt>
                <c:pt idx="5">
                  <c:v>44</c:v>
                </c:pt>
                <c:pt idx="6">
                  <c:v>39</c:v>
                </c:pt>
                <c:pt idx="7">
                  <c:v>95</c:v>
                </c:pt>
              </c:numCache>
            </c:numRef>
          </c:val>
          <c:extLst>
            <c:ext xmlns:c16="http://schemas.microsoft.com/office/drawing/2014/chart" uri="{C3380CC4-5D6E-409C-BE32-E72D297353CC}">
              <c16:uniqueId val="{00000000-F1AD-442A-9EC0-1E9A7766DF97}"/>
            </c:ext>
          </c:extLst>
        </c:ser>
        <c:ser>
          <c:idx val="2"/>
          <c:order val="2"/>
          <c:tx>
            <c:strRef>
              <c:f>'Delivery Transactions (Kaeshea)'!$E$1:$E$2</c:f>
              <c:strCache>
                <c:ptCount val="1"/>
                <c:pt idx="0">
                  <c:v>UPS</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'Delivery Transactions (Kaeshea)'!$B$3:$B$11</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'Delivery Transactions (Kaeshea)'!$E$3:$E$11</c:f>
              <c:numCache>
                <c:formatCode>General</c:formatCode>
                <c:ptCount val="8"/>
                <c:pt idx="0">
                  <c:v>63</c:v>
                </c:pt>
                <c:pt idx="1">
                  <c:v>108</c:v>
                </c:pt>
                <c:pt idx="2">
                  <c:v>101</c:v>
                </c:pt>
                <c:pt idx="3">
                  <c:v>118</c:v>
                </c:pt>
                <c:pt idx="4">
                  <c:v>56</c:v>
                </c:pt>
                <c:pt idx="5">
                  <c:v>57</c:v>
                </c:pt>
                <c:pt idx="6">
                  <c:v>40</c:v>
                </c:pt>
                <c:pt idx="7">
                  <c:v>102</c:v>
                </c:pt>
              </c:numCache>
            </c:numRef>
          </c:val>
          <c:extLst>
            <c:ext xmlns:c16="http://schemas.microsoft.com/office/drawing/2014/chart" uri="{C3380CC4-5D6E-409C-BE32-E72D297353CC}">
              <c16:uniqueId val="{00000001-F1AD-442A-9EC0-1E9A7766DF97}"/>
            </c:ext>
          </c:extLst>
        </c:ser>
        <c:dLbls>
          <c:dLblPos val="ctr"/>
          <c:showLegendKey val="0"/>
          <c:showVal val="1"/>
          <c:showCatName val="0"/>
          <c:showSerName val="0"/>
          <c:showPercent val="0"/>
          <c:showBubbleSize val="0"/>
        </c:dLbls>
        <c:gapWidth val="150"/>
        <c:overlap val="100"/>
        <c:axId val="974628736"/>
        <c:axId val="974622496"/>
      </c:barChart>
      <c:catAx>
        <c:axId val="97462873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SG"/>
                  <a:t>Category</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974622496"/>
        <c:crosses val="autoZero"/>
        <c:auto val="1"/>
        <c:lblAlgn val="ctr"/>
        <c:lblOffset val="100"/>
        <c:noMultiLvlLbl val="0"/>
      </c:catAx>
      <c:valAx>
        <c:axId val="97462249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SG"/>
                  <a:t>Number of Transactions</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974628736"/>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900" b="0" i="0" u="none" strike="noStrike" kern="1200" baseline="0">
                <a:solidFill>
                  <a:schemeClr val="tx1">
                    <a:lumMod val="65000"/>
                    <a:lumOff val="35000"/>
                  </a:schemeClr>
                </a:solidFill>
                <a:latin typeface="+mn-lt"/>
                <a:ea typeface="+mn-ea"/>
                <a:cs typeface="+mn-cs"/>
              </a:defRPr>
            </a:pPr>
            <a:endParaRPr lang="en-US"/>
          </a:p>
        </c:txPr>
      </c:dTable>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Sales.xlsx]Shipping habit(Wan Yu)!PivotTable2</c:name>
    <c:fmtId val="0"/>
  </c:pivotSource>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n-SG"/>
              <a:t>Shipping methods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n-US"/>
        </a:p>
      </c:txPr>
    </c:title>
    <c:autoTitleDeleted val="0"/>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stacked"/>
        <c:varyColors val="0"/>
        <c:ser>
          <c:idx val="0"/>
          <c:order val="0"/>
          <c:tx>
            <c:strRef>
              <c:f>'Shipping habit(Wan Yu)'!$C$13</c:f>
              <c:strCache>
                <c:ptCount val="1"/>
                <c:pt idx="0">
                  <c:v>Total</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strRef>
              <c:f>'Shipping habit(Wan Yu)'!$B$14:$B$17</c:f>
              <c:strCache>
                <c:ptCount val="3"/>
                <c:pt idx="0">
                  <c:v>DHL</c:v>
                </c:pt>
                <c:pt idx="1">
                  <c:v>DHL Express</c:v>
                </c:pt>
                <c:pt idx="2">
                  <c:v>UPS</c:v>
                </c:pt>
              </c:strCache>
            </c:strRef>
          </c:cat>
          <c:val>
            <c:numRef>
              <c:f>'Shipping habit(Wan Yu)'!$C$14:$C$17</c:f>
              <c:numCache>
                <c:formatCode>0</c:formatCode>
                <c:ptCount val="3"/>
                <c:pt idx="0">
                  <c:v>40</c:v>
                </c:pt>
                <c:pt idx="1">
                  <c:v>36</c:v>
                </c:pt>
                <c:pt idx="2">
                  <c:v>37</c:v>
                </c:pt>
              </c:numCache>
            </c:numRef>
          </c:val>
          <c:extLst>
            <c:ext xmlns:c16="http://schemas.microsoft.com/office/drawing/2014/chart" uri="{C3380CC4-5D6E-409C-BE32-E72D297353CC}">
              <c16:uniqueId val="{00000000-D43E-4CB1-9777-C5673C47EF91}"/>
            </c:ext>
          </c:extLst>
        </c:ser>
        <c:dLbls>
          <c:showLegendKey val="0"/>
          <c:showVal val="0"/>
          <c:showCatName val="0"/>
          <c:showSerName val="0"/>
          <c:showPercent val="0"/>
          <c:showBubbleSize val="0"/>
        </c:dLbls>
        <c:gapWidth val="150"/>
        <c:overlap val="100"/>
        <c:axId val="156038863"/>
        <c:axId val="156039343"/>
      </c:barChart>
      <c:catAx>
        <c:axId val="156038863"/>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6039343"/>
        <c:crosses val="autoZero"/>
        <c:auto val="1"/>
        <c:lblAlgn val="ctr"/>
        <c:lblOffset val="100"/>
        <c:noMultiLvlLbl val="0"/>
      </c:catAx>
      <c:valAx>
        <c:axId val="15603934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6038863"/>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Sales.xlsx]Shipping habit(Wan Yu)!PivotTable3</c:name>
    <c:fmtId val="0"/>
  </c:pivotSource>
  <c:chart>
    <c:title>
      <c:tx>
        <c:rich>
          <a:bodyPr rot="0" spcFirstLastPara="1" vertOverflow="ellipsis" vert="horz" wrap="square" anchor="ctr" anchorCtr="1"/>
          <a:lstStyle/>
          <a:p>
            <a:pPr>
              <a:defRPr sz="1400" b="1" i="0" u="none" strike="noStrike" kern="1200" cap="all" spc="50" baseline="0">
                <a:solidFill>
                  <a:schemeClr val="tx1">
                    <a:lumMod val="65000"/>
                    <a:lumOff val="35000"/>
                  </a:schemeClr>
                </a:solidFill>
                <a:latin typeface="+mn-lt"/>
                <a:ea typeface="+mn-ea"/>
                <a:cs typeface="+mn-cs"/>
              </a:defRPr>
            </a:pPr>
            <a:r>
              <a:rPr lang="en-US"/>
              <a:t>Shipping by Category</a:t>
            </a:r>
          </a:p>
        </c:rich>
      </c:tx>
      <c:overlay val="0"/>
      <c:spPr>
        <a:noFill/>
        <a:ln>
          <a:noFill/>
        </a:ln>
        <a:effectLst/>
      </c:spPr>
      <c:txPr>
        <a:bodyPr rot="0" spcFirstLastPara="1" vertOverflow="ellipsis" vert="horz" wrap="square" anchor="ctr" anchorCtr="1"/>
        <a:lstStyle/>
        <a:p>
          <a:pPr>
            <a:defRPr sz="1400" b="1" i="0" u="none" strike="noStrike" kern="1200" cap="all" spc="50" baseline="0">
              <a:solidFill>
                <a:schemeClr val="tx1">
                  <a:lumMod val="65000"/>
                  <a:lumOff val="35000"/>
                </a:schemeClr>
              </a:solidFill>
              <a:latin typeface="+mn-lt"/>
              <a:ea typeface="+mn-ea"/>
              <a:cs typeface="+mn-cs"/>
            </a:defRPr>
          </a:pPr>
          <a:endParaRPr lang="en-US"/>
        </a:p>
      </c:txPr>
    </c:title>
    <c:autoTitleDeleted val="0"/>
    <c:pivotFmts>
      <c:pivotFmt>
        <c:idx val="0"/>
        <c:dLbl>
          <c:idx val="0"/>
          <c:dLblPos val="outEnd"/>
          <c:showLegendKey val="0"/>
          <c:showVal val="0"/>
          <c:showCatName val="1"/>
          <c:showSerName val="0"/>
          <c:showPercent val="0"/>
          <c:showBubbleSize val="0"/>
          <c:extLst>
            <c:ext xmlns:c15="http://schemas.microsoft.com/office/drawing/2012/chart" uri="{CE6537A1-D6FC-4f65-9D91-7224C49458BB}"/>
          </c:extLst>
        </c:dLbl>
      </c:pivotFmt>
      <c:pivotFmt>
        <c:idx val="1"/>
      </c:pivotFmt>
      <c:pivotFmt>
        <c:idx val="2"/>
      </c:pivotFmt>
      <c:pivotFmt>
        <c:idx val="3"/>
      </c:pivotFmt>
      <c:pivotFmt>
        <c:idx val="4"/>
      </c:pivotFmt>
      <c:pivotFmt>
        <c:idx val="5"/>
      </c:pivotFmt>
      <c:pivotFmt>
        <c:idx val="6"/>
      </c:pivotFmt>
      <c:pivotFmt>
        <c:idx val="7"/>
      </c:pivotFmt>
      <c:pivotFmt>
        <c:idx val="8"/>
      </c:pivotFmt>
      <c:pivotFmt>
        <c:idx val="9"/>
        <c:dLbl>
          <c:idx val="0"/>
          <c:dLblPos val="outEnd"/>
          <c:showLegendKey val="0"/>
          <c:showVal val="0"/>
          <c:showCatName val="1"/>
          <c:showSerName val="0"/>
          <c:showPercent val="0"/>
          <c:showBubbleSize val="0"/>
          <c:extLst>
            <c:ext xmlns:c15="http://schemas.microsoft.com/office/drawing/2012/chart" uri="{CE6537A1-D6FC-4f65-9D91-7224C49458BB}"/>
          </c:extLst>
        </c:dLbl>
      </c:pivotFmt>
      <c:pivotFmt>
        <c:idx val="10"/>
      </c:pivotFmt>
      <c:pivotFmt>
        <c:idx val="11"/>
      </c:pivotFmt>
      <c:pivotFmt>
        <c:idx val="12"/>
      </c:pivotFmt>
      <c:pivotFmt>
        <c:idx val="13"/>
      </c:pivotFmt>
      <c:pivotFmt>
        <c:idx val="14"/>
      </c:pivotFmt>
      <c:pivotFmt>
        <c:idx val="15"/>
      </c:pivotFmt>
      <c:pivotFmt>
        <c:idx val="16"/>
      </c:pivotFmt>
      <c:pivotFmt>
        <c:idx val="17"/>
      </c:pivotFmt>
      <c:pivotFmt>
        <c:idx val="18"/>
        <c:dLbl>
          <c:idx val="0"/>
          <c:dLblPos val="outEnd"/>
          <c:showLegendKey val="0"/>
          <c:showVal val="0"/>
          <c:showCatName val="1"/>
          <c:showSerName val="0"/>
          <c:showPercent val="0"/>
          <c:showBubbleSize val="0"/>
          <c:extLst>
            <c:ext xmlns:c15="http://schemas.microsoft.com/office/drawing/2012/chart" uri="{CE6537A1-D6FC-4f65-9D91-7224C49458BB}"/>
          </c:extLst>
        </c:dLbl>
      </c:pivotFmt>
      <c:pivotFmt>
        <c:idx val="19"/>
      </c:pivotFmt>
      <c:pivotFmt>
        <c:idx val="20"/>
      </c:pivotFmt>
      <c:pivotFmt>
        <c:idx val="21"/>
      </c:pivotFmt>
      <c:pivotFmt>
        <c:idx val="22"/>
      </c:pivotFmt>
      <c:pivotFmt>
        <c:idx val="23"/>
      </c:pivotFmt>
      <c:pivotFmt>
        <c:idx val="24"/>
      </c:pivotFmt>
      <c:pivotFmt>
        <c:idx val="25"/>
      </c:pivotFmt>
      <c:pivotFmt>
        <c:idx val="26"/>
      </c:pivotFmt>
      <c:pivotFmt>
        <c:idx val="27"/>
        <c:spPr>
          <a:solidFill>
            <a:schemeClr val="accent1"/>
          </a:solidFill>
          <a:ln>
            <a:noFill/>
          </a:ln>
          <a:effectLst/>
          <a:scene3d>
            <a:camera prst="orthographicFront"/>
            <a:lightRig rig="brightRoom" dir="t"/>
          </a:scene3d>
          <a:sp3d prstMaterial="flat">
            <a:bevelT w="50800" h="101600" prst="angle"/>
            <a:contourClr>
              <a:srgbClr val="000000"/>
            </a:contourClr>
          </a:sp3d>
        </c:spPr>
        <c:marker>
          <c:symbol val="none"/>
        </c:marker>
        <c:dLbl>
          <c:idx val="0"/>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28"/>
        <c:spPr>
          <a:solidFill>
            <a:schemeClr val="accent1"/>
          </a:solidFill>
          <a:ln>
            <a:noFill/>
          </a:ln>
          <a:effectLst/>
          <a:scene3d>
            <a:camera prst="orthographicFront"/>
            <a:lightRig rig="brightRoom" dir="t"/>
          </a:scene3d>
          <a:sp3d prstMaterial="flat">
            <a:bevelT w="50800" h="101600" prst="angle"/>
            <a:contourClr>
              <a:srgbClr val="000000"/>
            </a:contourClr>
          </a:sp3d>
        </c:spPr>
      </c:pivotFmt>
      <c:pivotFmt>
        <c:idx val="29"/>
        <c:spPr>
          <a:solidFill>
            <a:schemeClr val="accent1"/>
          </a:solidFill>
          <a:ln>
            <a:noFill/>
          </a:ln>
          <a:effectLst/>
          <a:scene3d>
            <a:camera prst="orthographicFront"/>
            <a:lightRig rig="brightRoom" dir="t"/>
          </a:scene3d>
          <a:sp3d prstMaterial="flat">
            <a:bevelT w="50800" h="101600" prst="angle"/>
            <a:contourClr>
              <a:srgbClr val="000000"/>
            </a:contourClr>
          </a:sp3d>
        </c:spPr>
      </c:pivotFmt>
      <c:pivotFmt>
        <c:idx val="30"/>
        <c:spPr>
          <a:solidFill>
            <a:schemeClr val="accent1"/>
          </a:solidFill>
          <a:ln>
            <a:noFill/>
          </a:ln>
          <a:effectLst/>
          <a:scene3d>
            <a:camera prst="orthographicFront"/>
            <a:lightRig rig="brightRoom" dir="t"/>
          </a:scene3d>
          <a:sp3d prstMaterial="flat">
            <a:bevelT w="50800" h="101600" prst="angle"/>
            <a:contourClr>
              <a:srgbClr val="000000"/>
            </a:contourClr>
          </a:sp3d>
        </c:spPr>
        <c:dLbl>
          <c:idx val="0"/>
          <c:layout>
            <c:manualLayout>
              <c:x val="3.7349329825829343E-2"/>
              <c:y val="-3.8507976608981517E-2"/>
            </c:manualLayout>
          </c:layout>
          <c:spPr>
            <a:solidFill>
              <a:sysClr val="window" lastClr="FFFFFF"/>
            </a:solidFill>
            <a:ln w="9525" cap="flat" cmpd="sng" algn="ctr">
              <a:solidFill>
                <a:sysClr val="windowText" lastClr="000000">
                  <a:lumMod val="25000"/>
                  <a:lumOff val="75000"/>
                </a:sysClr>
              </a:solidFill>
              <a:prstDash val="solid"/>
              <a:round/>
              <a:headEnd type="none" w="med" len="med"/>
              <a:tailEnd type="none" w="med" len="med"/>
              <a:extLst>
                <a:ext uri="{C807C97D-BFC1-408E-A445-0C87EB9F89A2}">
                  <ask:lineSketchStyleProps xmlns:ask="http://schemas.microsoft.com/office/drawing/2018/sketchyshapes" sd="0">
                    <a:custGeom>
                      <a:avLst/>
                      <a:gdLst/>
                      <a:ahLst/>
                      <a:cxnLst/>
                      <a:rect l="0" t="0" r="0" b="0"/>
                      <a:pathLst/>
                    </a:custGeom>
                    <ask:type/>
                  </ask:lineSketchStyleProps>
                </a:ext>
              </a:extLst>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gd name="adj1" fmla="val -133595"/>
                    <a:gd name="adj2" fmla="val -83732"/>
                  </a:avLst>
                </a:prstGeom>
                <a:noFill/>
                <a:ln>
                  <a:noFill/>
                </a:ln>
              </c15:spPr>
            </c:ext>
          </c:extLst>
        </c:dLbl>
      </c:pivotFmt>
      <c:pivotFmt>
        <c:idx val="31"/>
        <c:spPr>
          <a:solidFill>
            <a:schemeClr val="accent1"/>
          </a:solidFill>
          <a:ln>
            <a:noFill/>
          </a:ln>
          <a:effectLst/>
          <a:scene3d>
            <a:camera prst="orthographicFront"/>
            <a:lightRig rig="brightRoom" dir="t"/>
          </a:scene3d>
          <a:sp3d prstMaterial="flat">
            <a:bevelT w="50800" h="101600" prst="angle"/>
            <a:contourClr>
              <a:srgbClr val="000000"/>
            </a:contourClr>
          </a:sp3d>
        </c:spPr>
        <c:dLbl>
          <c:idx val="0"/>
          <c:layout>
            <c:manualLayout>
              <c:x val="-9.5707657678687733E-2"/>
              <c:y val="-2.310478596538891E-2"/>
            </c:manualLayout>
          </c:layout>
          <c:spPr>
            <a:solidFill>
              <a:sysClr val="window" lastClr="FFFFFF"/>
            </a:solidFill>
            <a:ln w="9525" cap="flat" cmpd="sng" algn="ctr">
              <a:solidFill>
                <a:sysClr val="windowText" lastClr="000000">
                  <a:lumMod val="25000"/>
                  <a:lumOff val="75000"/>
                </a:sysClr>
              </a:solidFill>
              <a:prstDash val="solid"/>
              <a:round/>
              <a:headEnd type="none" w="med" len="med"/>
              <a:tailEnd type="none" w="med" len="med"/>
              <a:extLst>
                <a:ext uri="{C807C97D-BFC1-408E-A445-0C87EB9F89A2}">
                  <ask:lineSketchStyleProps xmlns:ask="http://schemas.microsoft.com/office/drawing/2018/sketchyshapes" sd="0">
                    <a:custGeom>
                      <a:avLst/>
                      <a:gdLst/>
                      <a:ahLst/>
                      <a:cxnLst/>
                      <a:rect l="0" t="0" r="0" b="0"/>
                      <a:pathLst/>
                    </a:custGeom>
                    <ask:type/>
                  </ask:lineSketchStyleProps>
                </a:ext>
              </a:extLst>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gd name="adj1" fmla="val 168224"/>
                    <a:gd name="adj2" fmla="val -72113"/>
                  </a:avLst>
                </a:prstGeom>
                <a:noFill/>
                <a:ln>
                  <a:noFill/>
                </a:ln>
              </c15:spPr>
            </c:ext>
          </c:extLst>
        </c:dLbl>
      </c:pivotFmt>
      <c:pivotFmt>
        <c:idx val="32"/>
        <c:spPr>
          <a:solidFill>
            <a:schemeClr val="accent1"/>
          </a:solidFill>
          <a:ln>
            <a:noFill/>
          </a:ln>
          <a:effectLst/>
          <a:scene3d>
            <a:camera prst="orthographicFront"/>
            <a:lightRig rig="brightRoom" dir="t"/>
          </a:scene3d>
          <a:sp3d prstMaterial="flat">
            <a:bevelT w="50800" h="101600" prst="angle"/>
            <a:contourClr>
              <a:srgbClr val="000000"/>
            </a:contourClr>
          </a:sp3d>
        </c:spPr>
      </c:pivotFmt>
      <c:pivotFmt>
        <c:idx val="33"/>
        <c:spPr>
          <a:solidFill>
            <a:schemeClr val="accent1"/>
          </a:solidFill>
          <a:ln>
            <a:noFill/>
          </a:ln>
          <a:effectLst/>
          <a:scene3d>
            <a:camera prst="orthographicFront"/>
            <a:lightRig rig="brightRoom" dir="t"/>
          </a:scene3d>
          <a:sp3d prstMaterial="flat">
            <a:bevelT w="50800" h="101600" prst="angle"/>
            <a:contourClr>
              <a:srgbClr val="000000"/>
            </a:contourClr>
          </a:sp3d>
        </c:spPr>
      </c:pivotFmt>
      <c:pivotFmt>
        <c:idx val="34"/>
        <c:spPr>
          <a:solidFill>
            <a:schemeClr val="accent1"/>
          </a:solidFill>
          <a:ln>
            <a:noFill/>
          </a:ln>
          <a:effectLst/>
          <a:scene3d>
            <a:camera prst="orthographicFront"/>
            <a:lightRig rig="brightRoom" dir="t"/>
          </a:scene3d>
          <a:sp3d prstMaterial="flat">
            <a:bevelT w="50800" h="101600" prst="angle"/>
            <a:contourClr>
              <a:srgbClr val="000000"/>
            </a:contourClr>
          </a:sp3d>
        </c:spPr>
      </c:pivotFmt>
      <c:pivotFmt>
        <c:idx val="35"/>
        <c:spPr>
          <a:solidFill>
            <a:schemeClr val="accent1"/>
          </a:solidFill>
          <a:ln>
            <a:noFill/>
          </a:ln>
          <a:effectLst/>
          <a:scene3d>
            <a:camera prst="orthographicFront"/>
            <a:lightRig rig="brightRoom" dir="t"/>
          </a:scene3d>
          <a:sp3d prstMaterial="flat">
            <a:bevelT w="50800" h="101600" prst="angle"/>
            <a:contourClr>
              <a:srgbClr val="000000"/>
            </a:contourClr>
          </a:sp3d>
        </c:spPr>
      </c:pivotFmt>
    </c:pivotFmts>
    <c:plotArea>
      <c:layout/>
      <c:pieChart>
        <c:varyColors val="1"/>
        <c:ser>
          <c:idx val="0"/>
          <c:order val="0"/>
          <c:tx>
            <c:strRef>
              <c:f>'Shipping habit(Wan Yu)'!$M$16</c:f>
              <c:strCache>
                <c:ptCount val="1"/>
                <c:pt idx="0">
                  <c:v>Total</c:v>
                </c:pt>
              </c:strCache>
            </c:strRef>
          </c:tx>
          <c:dPt>
            <c:idx val="0"/>
            <c:bubble3D val="0"/>
            <c:spPr>
              <a:solidFill>
                <a:schemeClr val="accent1"/>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2-03EA-409F-9B86-1D2EB2D48D37}"/>
              </c:ext>
            </c:extLst>
          </c:dPt>
          <c:dPt>
            <c:idx val="1"/>
            <c:bubble3D val="0"/>
            <c:spPr>
              <a:solidFill>
                <a:schemeClr val="accent2"/>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03EA-409F-9B86-1D2EB2D48D37}"/>
              </c:ext>
            </c:extLst>
          </c:dPt>
          <c:dPt>
            <c:idx val="2"/>
            <c:bubble3D val="0"/>
            <c:spPr>
              <a:solidFill>
                <a:schemeClr val="accent3"/>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4-03EA-409F-9B86-1D2EB2D48D37}"/>
              </c:ext>
            </c:extLst>
          </c:dPt>
          <c:dPt>
            <c:idx val="3"/>
            <c:bubble3D val="0"/>
            <c:spPr>
              <a:solidFill>
                <a:schemeClr val="accent4"/>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5-03EA-409F-9B86-1D2EB2D48D37}"/>
              </c:ext>
            </c:extLst>
          </c:dPt>
          <c:dPt>
            <c:idx val="4"/>
            <c:bubble3D val="0"/>
            <c:spPr>
              <a:solidFill>
                <a:schemeClr val="accent5"/>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6-03EA-409F-9B86-1D2EB2D48D37}"/>
              </c:ext>
            </c:extLst>
          </c:dPt>
          <c:dPt>
            <c:idx val="5"/>
            <c:bubble3D val="0"/>
            <c:spPr>
              <a:solidFill>
                <a:schemeClr val="accent6"/>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7-03EA-409F-9B86-1D2EB2D48D37}"/>
              </c:ext>
            </c:extLst>
          </c:dPt>
          <c:dPt>
            <c:idx val="6"/>
            <c:bubble3D val="0"/>
            <c:spPr>
              <a:solidFill>
                <a:schemeClr val="accent1">
                  <a:lumMod val="6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8-03EA-409F-9B86-1D2EB2D48D37}"/>
              </c:ext>
            </c:extLst>
          </c:dPt>
          <c:dPt>
            <c:idx val="7"/>
            <c:bubble3D val="0"/>
            <c:spPr>
              <a:solidFill>
                <a:schemeClr val="accent2">
                  <a:lumMod val="6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9-03EA-409F-9B86-1D2EB2D48D37}"/>
              </c:ext>
            </c:extLst>
          </c:dPt>
          <c:dLbls>
            <c:dLbl>
              <c:idx val="2"/>
              <c:layout>
                <c:manualLayout>
                  <c:x val="3.7349329825829343E-2"/>
                  <c:y val="-3.8507976608981517E-2"/>
                </c:manualLayout>
              </c:layout>
              <c:spPr>
                <a:solidFill>
                  <a:sysClr val="window" lastClr="FFFFFF"/>
                </a:solidFill>
                <a:ln w="9525" cap="flat" cmpd="sng" algn="ctr">
                  <a:solidFill>
                    <a:sysClr val="windowText" lastClr="000000">
                      <a:lumMod val="25000"/>
                      <a:lumOff val="75000"/>
                    </a:sysClr>
                  </a:solidFill>
                  <a:prstDash val="solid"/>
                  <a:round/>
                  <a:headEnd type="none" w="med" len="med"/>
                  <a:tailEnd type="none" w="med" len="med"/>
                  <a:extLst>
                    <a:ext uri="{C807C97D-BFC1-408E-A445-0C87EB9F89A2}">
                      <ask:lineSketchStyleProps xmlns:ask="http://schemas.microsoft.com/office/drawing/2018/sketchyshapes" sd="0">
                        <a:custGeom>
                          <a:avLst/>
                          <a:gdLst/>
                          <a:ahLst/>
                          <a:cxnLst/>
                          <a:rect l="0" t="0" r="0" b="0"/>
                          <a:pathLst/>
                        </a:custGeom>
                        <ask:type/>
                      </ask:lineSketchStyleProps>
                    </a:ext>
                  </a:extLst>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gd name="adj1" fmla="val -133595"/>
                        <a:gd name="adj2" fmla="val -83732"/>
                      </a:avLst>
                    </a:prstGeom>
                    <a:noFill/>
                    <a:ln>
                      <a:noFill/>
                    </a:ln>
                  </c15:spPr>
                </c:ext>
                <c:ext xmlns:c16="http://schemas.microsoft.com/office/drawing/2014/chart" uri="{C3380CC4-5D6E-409C-BE32-E72D297353CC}">
                  <c16:uniqueId val="{00000004-03EA-409F-9B86-1D2EB2D48D37}"/>
                </c:ext>
              </c:extLst>
            </c:dLbl>
            <c:dLbl>
              <c:idx val="3"/>
              <c:layout>
                <c:manualLayout>
                  <c:x val="-9.5707657678687733E-2"/>
                  <c:y val="-2.310478596538891E-2"/>
                </c:manualLayout>
              </c:layout>
              <c:spPr>
                <a:solidFill>
                  <a:sysClr val="window" lastClr="FFFFFF"/>
                </a:solidFill>
                <a:ln w="9525" cap="flat" cmpd="sng" algn="ctr">
                  <a:solidFill>
                    <a:sysClr val="windowText" lastClr="000000">
                      <a:lumMod val="25000"/>
                      <a:lumOff val="75000"/>
                    </a:sysClr>
                  </a:solidFill>
                  <a:prstDash val="solid"/>
                  <a:round/>
                  <a:headEnd type="none" w="med" len="med"/>
                  <a:tailEnd type="none" w="med" len="med"/>
                  <a:extLst>
                    <a:ext uri="{C807C97D-BFC1-408E-A445-0C87EB9F89A2}">
                      <ask:lineSketchStyleProps xmlns:ask="http://schemas.microsoft.com/office/drawing/2018/sketchyshapes" sd="0">
                        <a:custGeom>
                          <a:avLst/>
                          <a:gdLst/>
                          <a:ahLst/>
                          <a:cxnLst/>
                          <a:rect l="0" t="0" r="0" b="0"/>
                          <a:pathLst/>
                        </a:custGeom>
                        <ask:type/>
                      </ask:lineSketchStyleProps>
                    </a:ext>
                  </a:extLst>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gd name="adj1" fmla="val 168224"/>
                        <a:gd name="adj2" fmla="val -72113"/>
                      </a:avLst>
                    </a:prstGeom>
                    <a:noFill/>
                    <a:ln>
                      <a:noFill/>
                    </a:ln>
                  </c15:spPr>
                </c:ext>
                <c:ext xmlns:c16="http://schemas.microsoft.com/office/drawing/2014/chart" uri="{C3380CC4-5D6E-409C-BE32-E72D297353CC}">
                  <c16:uniqueId val="{00000005-03EA-409F-9B86-1D2EB2D48D37}"/>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'Shipping habit(Wan Yu)'!$L$17:$L$25</c:f>
              <c:strCache>
                <c:ptCount val="8"/>
                <c:pt idx="0">
                  <c:v>Condiments</c:v>
                </c:pt>
                <c:pt idx="1">
                  <c:v>Dairy Products</c:v>
                </c:pt>
                <c:pt idx="2">
                  <c:v>Desserts</c:v>
                </c:pt>
                <c:pt idx="3">
                  <c:v>Drinks </c:v>
                </c:pt>
                <c:pt idx="4">
                  <c:v>Grains/ Cereals </c:v>
                </c:pt>
                <c:pt idx="5">
                  <c:v>Meat/ Poultry</c:v>
                </c:pt>
                <c:pt idx="6">
                  <c:v>Produce </c:v>
                </c:pt>
                <c:pt idx="7">
                  <c:v>Seafood</c:v>
                </c:pt>
              </c:strCache>
            </c:strRef>
          </c:cat>
          <c:val>
            <c:numRef>
              <c:f>'Shipping habit(Wan Yu)'!$M$17:$M$25</c:f>
              <c:numCache>
                <c:formatCode>General</c:formatCode>
                <c:ptCount val="8"/>
                <c:pt idx="0">
                  <c:v>5296</c:v>
                </c:pt>
                <c:pt idx="1">
                  <c:v>9149</c:v>
                </c:pt>
                <c:pt idx="2">
                  <c:v>7906</c:v>
                </c:pt>
                <c:pt idx="3">
                  <c:v>9532</c:v>
                </c:pt>
                <c:pt idx="4">
                  <c:v>4562</c:v>
                </c:pt>
                <c:pt idx="5">
                  <c:v>4199</c:v>
                </c:pt>
                <c:pt idx="6">
                  <c:v>2990</c:v>
                </c:pt>
                <c:pt idx="7">
                  <c:v>7681</c:v>
                </c:pt>
              </c:numCache>
            </c:numRef>
          </c:val>
          <c:extLst>
            <c:ext xmlns:c16="http://schemas.microsoft.com/office/drawing/2014/chart" uri="{C3380CC4-5D6E-409C-BE32-E72D297353CC}">
              <c16:uniqueId val="{00000000-03EA-409F-9B86-1D2EB2D48D37}"/>
            </c:ext>
          </c:extLst>
        </c:ser>
        <c:dLbls>
          <c:showLegendKey val="0"/>
          <c:showVal val="0"/>
          <c:showCatName val="0"/>
          <c:showSerName val="0"/>
          <c:showPercent val="0"/>
          <c:showBubbleSize val="0"/>
          <c:showLeaderLines val="0"/>
        </c:dLbls>
        <c:firstSliceAng val="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Sales.xlsx]Shipping habit(Wan Yu)!PivotTable1</c:name>
    <c:fmtId val="0"/>
  </c:pivotSource>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n-US"/>
              <a:t>Total Shipment Cost by Shipment Methods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n-US"/>
        </a:p>
      </c:txPr>
    </c:title>
    <c:autoTitleDeleted val="0"/>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circle"/>
          <c:size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w="9525">
              <a:solidFill>
                <a:schemeClr val="accent1"/>
              </a:solidFill>
              <a:round/>
            </a:ln>
            <a:effectLst>
              <a:outerShdw blurRad="57150" dist="19050" dir="5400000" algn="ctr" rotWithShape="0">
                <a:srgbClr val="000000">
                  <a:alpha val="63000"/>
                </a:srgbClr>
              </a:outerShdw>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'Shipping habit(Wan Yu)'!$C$38</c:f>
              <c:strCache>
                <c:ptCount val="1"/>
                <c:pt idx="0">
                  <c:v>Total</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multiLvlStrRef>
              <c:f>'Shipping habit(Wan Yu)'!$B$39:$B$51</c:f>
              <c:multiLvlStrCache>
                <c:ptCount val="9"/>
                <c:lvl>
                  <c:pt idx="0">
                    <c:v>DHL</c:v>
                  </c:pt>
                  <c:pt idx="1">
                    <c:v>DHL Express</c:v>
                  </c:pt>
                  <c:pt idx="2">
                    <c:v>UPS</c:v>
                  </c:pt>
                  <c:pt idx="3">
                    <c:v>DHL</c:v>
                  </c:pt>
                  <c:pt idx="4">
                    <c:v>DHL Express</c:v>
                  </c:pt>
                  <c:pt idx="5">
                    <c:v>UPS</c:v>
                  </c:pt>
                  <c:pt idx="6">
                    <c:v>DHL</c:v>
                  </c:pt>
                  <c:pt idx="7">
                    <c:v>DHL Express</c:v>
                  </c:pt>
                  <c:pt idx="8">
                    <c:v>UPS</c:v>
                  </c:pt>
                </c:lvl>
                <c:lvl>
                  <c:pt idx="0">
                    <c:v>2015</c:v>
                  </c:pt>
                  <c:pt idx="3">
                    <c:v>2016</c:v>
                  </c:pt>
                  <c:pt idx="6">
                    <c:v>2017</c:v>
                  </c:pt>
                </c:lvl>
              </c:multiLvlStrCache>
            </c:multiLvlStrRef>
          </c:cat>
          <c:val>
            <c:numRef>
              <c:f>'Shipping habit(Wan Yu)'!$C$39:$C$51</c:f>
              <c:numCache>
                <c:formatCode>"$"#,##0.00</c:formatCode>
                <c:ptCount val="9"/>
                <c:pt idx="0">
                  <c:v>1127.2800000000004</c:v>
                </c:pt>
                <c:pt idx="1">
                  <c:v>1673.5199999999993</c:v>
                </c:pt>
                <c:pt idx="2">
                  <c:v>1396.6399999999994</c:v>
                </c:pt>
                <c:pt idx="3">
                  <c:v>3079.8900000000108</c:v>
                </c:pt>
                <c:pt idx="4">
                  <c:v>5857.3199999999961</c:v>
                </c:pt>
                <c:pt idx="5">
                  <c:v>2937.7599999999948</c:v>
                </c:pt>
                <c:pt idx="6">
                  <c:v>2355.2100000000069</c:v>
                </c:pt>
                <c:pt idx="7">
                  <c:v>3435.1199999999981</c:v>
                </c:pt>
                <c:pt idx="8">
                  <c:v>1805.9999999999982</c:v>
                </c:pt>
              </c:numCache>
            </c:numRef>
          </c:val>
          <c:extLst>
            <c:ext xmlns:c16="http://schemas.microsoft.com/office/drawing/2014/chart" uri="{C3380CC4-5D6E-409C-BE32-E72D297353CC}">
              <c16:uniqueId val="{00000000-1218-4191-91F1-89E74177D2BA}"/>
            </c:ext>
          </c:extLst>
        </c:ser>
        <c:dLbls>
          <c:showLegendKey val="0"/>
          <c:showVal val="0"/>
          <c:showCatName val="0"/>
          <c:showSerName val="0"/>
          <c:showPercent val="0"/>
          <c:showBubbleSize val="0"/>
        </c:dLbls>
        <c:gapWidth val="100"/>
        <c:overlap val="-24"/>
        <c:axId val="622495536"/>
        <c:axId val="622496496"/>
      </c:barChart>
      <c:catAx>
        <c:axId val="622495536"/>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2496496"/>
        <c:crosses val="autoZero"/>
        <c:auto val="1"/>
        <c:lblAlgn val="ctr"/>
        <c:lblOffset val="100"/>
        <c:noMultiLvlLbl val="0"/>
      </c:catAx>
      <c:valAx>
        <c:axId val="622496496"/>
        <c:scaling>
          <c:orientation val="minMax"/>
        </c:scaling>
        <c:delete val="0"/>
        <c:axPos val="l"/>
        <c:majorGridlines>
          <c:spPr>
            <a:ln w="9525" cap="flat" cmpd="sng" algn="ctr">
              <a:solidFill>
                <a:schemeClr val="tx1">
                  <a:lumMod val="15000"/>
                  <a:lumOff val="85000"/>
                </a:schemeClr>
              </a:solidFill>
              <a:round/>
            </a:ln>
            <a:effectLst/>
          </c:spPr>
        </c:majorGridlines>
        <c:numFmt formatCode="&quot;$&quot;#,##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249553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Sales.xlsx]Outlet Pivot 1(Sheik)!PivotTable2</c:name>
    <c:fmtId val="3"/>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Total Number of Employees by Region and StaffSize</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dLblPos val="inEnd"/>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dLblPos val="inEnd"/>
          <c:showLegendKey val="0"/>
          <c:showVal val="1"/>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bar"/>
        <c:grouping val="stacked"/>
        <c:varyColors val="0"/>
        <c:ser>
          <c:idx val="0"/>
          <c:order val="0"/>
          <c:tx>
            <c:strRef>
              <c:f>'Outlet Pivot 1(Sheik)'!$C$4:$C$5</c:f>
              <c:strCache>
                <c:ptCount val="1"/>
                <c:pt idx="0">
                  <c:v>Large</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'Outlet Pivot 1(Sheik)'!$B$6:$B$9</c:f>
              <c:strCache>
                <c:ptCount val="3"/>
                <c:pt idx="0">
                  <c:v>Central</c:v>
                </c:pt>
                <c:pt idx="1">
                  <c:v>East</c:v>
                </c:pt>
                <c:pt idx="2">
                  <c:v>North-East</c:v>
                </c:pt>
              </c:strCache>
            </c:strRef>
          </c:cat>
          <c:val>
            <c:numRef>
              <c:f>'Outlet Pivot 1(Sheik)'!$C$6:$C$9</c:f>
              <c:numCache>
                <c:formatCode>General</c:formatCode>
                <c:ptCount val="3"/>
                <c:pt idx="1">
                  <c:v>5</c:v>
                </c:pt>
                <c:pt idx="2">
                  <c:v>5</c:v>
                </c:pt>
              </c:numCache>
            </c:numRef>
          </c:val>
          <c:extLst>
            <c:ext xmlns:c16="http://schemas.microsoft.com/office/drawing/2014/chart" uri="{C3380CC4-5D6E-409C-BE32-E72D297353CC}">
              <c16:uniqueId val="{00000005-D2B1-4ED2-BF6E-B061D5C99F40}"/>
            </c:ext>
          </c:extLst>
        </c:ser>
        <c:ser>
          <c:idx val="1"/>
          <c:order val="1"/>
          <c:tx>
            <c:strRef>
              <c:f>'Outlet Pivot 1(Sheik)'!$D$4:$D$5</c:f>
              <c:strCache>
                <c:ptCount val="1"/>
                <c:pt idx="0">
                  <c:v>Medium</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'Outlet Pivot 1(Sheik)'!$B$6:$B$9</c:f>
              <c:strCache>
                <c:ptCount val="3"/>
                <c:pt idx="0">
                  <c:v>Central</c:v>
                </c:pt>
                <c:pt idx="1">
                  <c:v>East</c:v>
                </c:pt>
                <c:pt idx="2">
                  <c:v>North-East</c:v>
                </c:pt>
              </c:strCache>
            </c:strRef>
          </c:cat>
          <c:val>
            <c:numRef>
              <c:f>'Outlet Pivot 1(Sheik)'!$D$6:$D$9</c:f>
              <c:numCache>
                <c:formatCode>General</c:formatCode>
                <c:ptCount val="3"/>
                <c:pt idx="2">
                  <c:v>4</c:v>
                </c:pt>
              </c:numCache>
            </c:numRef>
          </c:val>
          <c:extLst>
            <c:ext xmlns:c16="http://schemas.microsoft.com/office/drawing/2014/chart" uri="{C3380CC4-5D6E-409C-BE32-E72D297353CC}">
              <c16:uniqueId val="{00000002-254B-4EBB-B5CE-A8F0DDD243C3}"/>
            </c:ext>
          </c:extLst>
        </c:ser>
        <c:ser>
          <c:idx val="2"/>
          <c:order val="2"/>
          <c:tx>
            <c:strRef>
              <c:f>'Outlet Pivot 1(Sheik)'!$E$4:$E$5</c:f>
              <c:strCache>
                <c:ptCount val="1"/>
                <c:pt idx="0">
                  <c:v>Small</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FFFFFF"/>
                    </a:solidFill>
                    <a:latin typeface="+mn-lt"/>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'Outlet Pivot 1(Sheik)'!$B$6:$B$9</c:f>
              <c:strCache>
                <c:ptCount val="3"/>
                <c:pt idx="0">
                  <c:v>Central</c:v>
                </c:pt>
                <c:pt idx="1">
                  <c:v>East</c:v>
                </c:pt>
                <c:pt idx="2">
                  <c:v>North-East</c:v>
                </c:pt>
              </c:strCache>
            </c:strRef>
          </c:cat>
          <c:val>
            <c:numRef>
              <c:f>'Outlet Pivot 1(Sheik)'!$E$6:$E$9</c:f>
              <c:numCache>
                <c:formatCode>General</c:formatCode>
                <c:ptCount val="3"/>
                <c:pt idx="0">
                  <c:v>3</c:v>
                </c:pt>
                <c:pt idx="1">
                  <c:v>3</c:v>
                </c:pt>
              </c:numCache>
            </c:numRef>
          </c:val>
          <c:extLst>
            <c:ext xmlns:c16="http://schemas.microsoft.com/office/drawing/2014/chart" uri="{C3380CC4-5D6E-409C-BE32-E72D297353CC}">
              <c16:uniqueId val="{00000003-254B-4EBB-B5CE-A8F0DDD243C3}"/>
            </c:ext>
          </c:extLst>
        </c:ser>
        <c:dLbls>
          <c:dLblPos val="inEnd"/>
          <c:showLegendKey val="0"/>
          <c:showVal val="1"/>
          <c:showCatName val="0"/>
          <c:showSerName val="0"/>
          <c:showPercent val="0"/>
          <c:showBubbleSize val="0"/>
        </c:dLbls>
        <c:gapWidth val="33"/>
        <c:overlap val="100"/>
        <c:axId val="2834951"/>
        <c:axId val="2836999"/>
      </c:barChart>
      <c:catAx>
        <c:axId val="283495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Region</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836999"/>
        <c:crosses val="autoZero"/>
        <c:auto val="1"/>
        <c:lblAlgn val="ctr"/>
        <c:lblOffset val="100"/>
        <c:noMultiLvlLbl val="0"/>
      </c:catAx>
      <c:valAx>
        <c:axId val="2836999"/>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Number of Employees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834951"/>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6="http://schemas.microsoft.com/office/drawing/2014/chart" uri="{E28EC0CA-F0BB-4C9C-879D-F8772B89E7AC}">
      <c16:pivotOptions16>
        <c16:showExpandCollapseFieldButtons val="1"/>
      </c16:pivotOptions16>
    </c:ext>
  </c:extLst>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[Grocery Sales.xlsx]Outlet Pivot 2(Sheik)!PivotTable3</c:name>
    <c:fmtId val="8"/>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Customer Proximity by Outlet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rgbClr val="00B0F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rgbClr val="00B0F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00B0F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3"/>
        <c:spPr>
          <a:solidFill>
            <a:srgbClr val="00B0F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00B0F0"/>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'Outlet Pivot 2(Sheik)'!$C$3</c:f>
              <c:strCache>
                <c:ptCount val="1"/>
                <c:pt idx="0">
                  <c:v>Total</c:v>
                </c:pt>
              </c:strCache>
            </c:strRef>
          </c:tx>
          <c:spPr>
            <a:solidFill>
              <a:srgbClr val="00B0F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'Outlet Pivot 2(Sheik)'!$B$4:$B$9</c:f>
              <c:strCache>
                <c:ptCount val="5"/>
                <c:pt idx="0">
                  <c:v>Orchard Sheng Xiong Ltd</c:v>
                </c:pt>
                <c:pt idx="1">
                  <c:v>Sheng Xiong Worldwide Grocery</c:v>
                </c:pt>
                <c:pt idx="2">
                  <c:v>My Sheng Xiong Retail Grocery </c:v>
                </c:pt>
                <c:pt idx="3">
                  <c:v>Sheng Xiong Grocery Ptd Ltd</c:v>
                </c:pt>
                <c:pt idx="4">
                  <c:v>Sheng Xiong In Changi Grocery </c:v>
                </c:pt>
              </c:strCache>
            </c:strRef>
          </c:cat>
          <c:val>
            <c:numRef>
              <c:f>'Outlet Pivot 2(Sheik)'!$C$4:$C$9</c:f>
              <c:numCache>
                <c:formatCode>General</c:formatCode>
                <c:ptCount val="5"/>
                <c:pt idx="0">
                  <c:v>28</c:v>
                </c:pt>
                <c:pt idx="1">
                  <c:v>21</c:v>
                </c:pt>
                <c:pt idx="2">
                  <c:v>17</c:v>
                </c:pt>
                <c:pt idx="3">
                  <c:v>14</c:v>
                </c:pt>
                <c:pt idx="4">
                  <c:v>9</c:v>
                </c:pt>
              </c:numCache>
            </c:numRef>
          </c:val>
          <c:extLst>
            <c:ext xmlns:c16="http://schemas.microsoft.com/office/drawing/2014/chart" uri="{C3380CC4-5D6E-409C-BE32-E72D297353CC}">
              <c16:uniqueId val="{00000005-13BF-4787-A4B1-74263A9CB254}"/>
            </c:ext>
          </c:extLst>
        </c:ser>
        <c:dLbls>
          <c:showLegendKey val="0"/>
          <c:showVal val="1"/>
          <c:showCatName val="0"/>
          <c:showSerName val="0"/>
          <c:showPercent val="0"/>
          <c:showBubbleSize val="0"/>
        </c:dLbls>
        <c:gapWidth val="33"/>
        <c:axId val="1630944776"/>
        <c:axId val="1630969352"/>
      </c:barChart>
      <c:catAx>
        <c:axId val="163094477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Outlet Name</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630969352"/>
        <c:crosses val="autoZero"/>
        <c:auto val="1"/>
        <c:lblAlgn val="ctr"/>
        <c:lblOffset val="100"/>
        <c:noMultiLvlLbl val="0"/>
      </c:catAx>
      <c:valAx>
        <c:axId val="1630969352"/>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Number of Nearby Customers</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6309447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6="http://schemas.microsoft.com/office/drawing/2014/chart" uri="{E28EC0CA-F0BB-4C9C-879D-F8772B89E7AC}">
      <c16:pivotOptions16>
        <c16:showExpandCollapseFieldButtons val="1"/>
      </c16:pivotOptions16>
    </c:ext>
  </c:extLst>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size">
        <cx:f>_xlchart.v1.1</cx:f>
      </cx:numDim>
    </cx:data>
  </cx:chartData>
  <cx:chart>
    <cx:title pos="t" align="ctr" overlay="0">
      <cx:tx>
        <cx:txData>
          <cx:v/>
        </cx:txData>
      </cx:tx>
      <cx:txPr>
        <a:bodyPr vertOverflow="overflow" horzOverflow="overflow" wrap="square" lIns="0" tIns="0" rIns="0" bIns="0"/>
        <a:lstStyle/>
        <a:p>
          <a:pPr marL="0" marR="0" lvl="0" indent="0" algn="ctr" defTabSz="914400" rtl="0" eaLnBrk="1" fontAlgn="auto" latinLnBrk="0" hangingPunct="1">
            <a:lnSpc>
              <a:spcPct val="100000"/>
            </a:lnSpc>
            <a:spcBef>
              <a:spcPts val="0"/>
            </a:spcBef>
            <a:spcAft>
              <a:spcPts val="0"/>
            </a:spcAft>
            <a:buClrTx/>
            <a:buSzTx/>
            <a:buFontTx/>
            <a:buNone/>
            <a:tabLst/>
            <a:defRPr sz="1400" b="0" i="0">
              <a:solidFill>
                <a:srgbClr val="7F7F7F"/>
              </a:solidFill>
              <a:latin typeface="Calibri" panose="020F0502020204030204" pitchFamily="34" charset="0"/>
              <a:ea typeface="Calibri" panose="020F0502020204030204" pitchFamily="34" charset="0"/>
              <a:cs typeface="Calibri" panose="020F0502020204030204" pitchFamily="34" charset="0"/>
            </a:defRPr>
          </a:pPr>
          <a:endParaRPr lang="en-SG" sz="1400" b="0" i="0" u="none" strike="noStrike" baseline="0">
            <a:solidFill>
              <a:sysClr val="windowText" lastClr="000000">
                <a:lumMod val="65000"/>
                <a:lumOff val="35000"/>
              </a:sysClr>
            </a:solidFill>
            <a:latin typeface="Calibri" panose="020F0502020204030204"/>
            <a:ea typeface="Calibri" panose="020F0502020204030204" pitchFamily="34" charset="0"/>
            <a:cs typeface="Calibri" panose="020F0502020204030204" pitchFamily="34" charset="0"/>
          </a:endParaRPr>
        </a:p>
      </cx:txPr>
    </cx:title>
    <cx:plotArea>
      <cx:plotAreaRegion>
        <cx:plotSurface>
          <cx:spPr>
            <a:solidFill>
              <a:schemeClr val="accent6">
                <a:lumMod val="20000"/>
                <a:lumOff val="80000"/>
              </a:schemeClr>
            </a:solidFill>
          </cx:spPr>
        </cx:plotSurface>
        <cx:series layoutId="sunburst" uniqueId="{00000002-BB76-471C-B3B6-82230D663F5C}">
          <cx:dataLabels>
            <cx:txPr>
              <a:bodyPr vertOverflow="overflow" horzOverflow="overflow" wrap="square" lIns="0" tIns="0" rIns="0" bIns="0"/>
              <a:lstStyle/>
              <a:p>
                <a:pPr algn="ctr" rtl="0">
                  <a:defRPr sz="1200" b="0" i="0">
                    <a:solidFill>
                      <a:srgbClr val="000000"/>
                    </a:solidFill>
                    <a:latin typeface="Calibri" panose="020F0502020204030204" pitchFamily="34" charset="0"/>
                    <a:ea typeface="Calibri" panose="020F0502020204030204" pitchFamily="34" charset="0"/>
                    <a:cs typeface="Calibri" panose="020F0502020204030204" pitchFamily="34" charset="0"/>
                  </a:defRPr>
                </a:pPr>
                <a:endParaRPr/>
              </a:p>
            </cx:txPr>
            <cx:visibility seriesName="0" categoryName="1" value="1"/>
            <cx:separator> - </cx:separator>
          </cx:dataLabels>
          <cx:dataId val="0"/>
        </cx:series>
      </cx:plotAreaRegion>
    </cx:plotArea>
  </cx:chart>
  <cx:spPr>
    <a:solidFill>
      <a:schemeClr val="accent6">
        <a:lumMod val="20000"/>
        <a:lumOff val="80000"/>
      </a:schemeClr>
    </a:solidFill>
  </cx:spPr>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_xlchart.v5.3</cx:f>
        <cx:nf>_xlchart.v5.2</cx:nf>
      </cx:strDim>
      <cx:numDim type="colorVal">
        <cx:f>_xlchart.v5.5</cx:f>
        <cx:nf>_xlchart.v5.4</cx:nf>
      </cx:numDim>
    </cx:data>
  </cx:chartData>
  <cx:chart>
    <cx:title pos="t" align="ctr" overlay="0">
      <cx:tx>
        <cx:txData>
          <cx:v>Map for Country of Origin</cx:v>
        </cx:txData>
      </cx:tx>
      <cx:txPr>
        <a:bodyPr spcFirstLastPara="1" vertOverflow="ellipsis" horzOverflow="overflow" wrap="square" lIns="0" tIns="0" rIns="0" bIns="0" anchor="ctr" anchorCtr="1"/>
        <a:lstStyle/>
        <a:p>
          <a:pPr algn="ctr" rtl="0">
            <a:defRPr/>
          </a:pPr>
          <a:r>
            <a:rPr lang="en-US" sz="1400" b="0" i="0" u="none" strike="noStrike" baseline="0">
              <a:solidFill>
                <a:sysClr val="window" lastClr="FFFFFF">
                  <a:lumMod val="95000"/>
                </a:sysClr>
              </a:solidFill>
              <a:latin typeface="Calibri" panose="020F0502020204030204"/>
            </a:rPr>
            <a:t>Map for Country of Origin</a:t>
          </a:r>
        </a:p>
      </cx:txPr>
    </cx:title>
    <cx:plotArea>
      <cx:plotAreaRegion>
        <cx:series layoutId="regionMap" uniqueId="{673DF172-F069-40AD-9ECA-BEBDA9D66EDD}">
          <cx:dataId val="0"/>
          <cx:layoutPr>
            <cx:geography cultureLanguage="en-US" cultureRegion="SG" attribution="Powered by Bing">
              <cx:geoCache provider="{E9337A44-BEBE-4D9F-B70C-5C5E7DAFC167}">
                <cx:binary>5Hxpc9y2svZfcfnzpYKVAE6d3KqAnBnJtuRFcuz4C0uWZRLcwAVcf/3t0eKjoSYa58RvOVWvnJUU
B42nG7083Zx/X43/usqvL5tnY5GX7b+uxl+fJ85V//rll/YquS4u26PCXDW2tV/d0ZUtfrFfv5qr
61++NJeDKeNfCMLsl6vksnHX4/P//Td8WnxtX9mrS2ds+ba7bqZ3122Xu/aJe3tvPbuyXem2j8fw
Sb8+v0guTX5Zfnn+7Lp0xk0XU3X96/OdX3r+7JflRz1a9lkOkrnuCzyL2ZFUAivy/Fluy/j+KkJH
khJBKeb3a51dFvD73yPBzfqXX74012377O7fD5/ckffhDdPa4HbDgd0Kd3F8s5tfdgH9338vLsD+
FlceYL4E49CtJeTvurY1l/cg/H3AfXbkS58iJZG6+RE7yCtxJBinSCiCbn5AMbe6vsX/sDj70b9/
boH9/eUl8u/e/3zkT8ovPxJ4Qo4oJwyM/RZYhHeAF+qI+tSX3L+7vzD8g9Lsx/3usQXsd1eXqJ+c
/XzUdXM5m/ze6P6+vXsYHdGbH7TrYzxOj25tXPh7Tf2wJPshv39ugfn95SXo+t3PB33dXJZX1z8O
dOYf+YSBhyG73oUcMS6p8KW49T1K3a95610Oy7Ef8vvnFpDfX15Cvv4HQP6+NO76y7OXEL+/2OIe
hr9v72DVilEInvQOYrnjZjxyxDniPkP8zg0tHPz3y7VfFcvnFypZ3l6qZqN//mk4cZf59OM0wugR
JxxQl+wW8l3Hj8kRvnFA8j9x4WHEPSjNfj3cPbaA/+7qEvWTi5+P+m9d65rL/EeGXI/wI0EkYpLi
u9OwcxgwZUdMIQx55q1qQDMPof8ukfbD/+DRhQoe3Fmq4bd/QNbz4rK6LO9h+PvuiEIk4AxzLsh+
DYgjJXzuk0W6c1CM/bDfPbaA/O7qEu4Xb36+1Z9Xl+YHws0g2QGDRv69vS+8P7gizqjv4wdJ6EOL
PyjOftjvHlvAfnd1Cfvq/B8A+3D95foH4s7VkS8gtyf8zsx3cYcqlxMkuRT82ynYgf2gOH+C+91z
S+DvLi+RP1/9fOSDy/Lyy4+sZyGhEVRJ/z6hgXzmAZPgKXBASGIAf39Be1ie/dDfP7eA/v7yEvrg
t58P/V3ude4u3XX7A128OuKIcsGouM1g6EID6ghhCcWtYrfGz+7Xvk36v1us/YpYPL7Qx+LuUi3v
/wG+6OzaJdfNllb7gUrh5IgwSPMF2+uQONRnPuhDqLukE3T20CF9p0z7NbLz8EIfO/eW2jh79fMP
yTGwkM9ewj/uAfn7ORAwP4xgLAnQbjc/iwIAogP2faDj+CIJ+ibLs/PfoGS9VdA+efbrYfH4QhOL
u0tdHL/8+brYXDfFZfkDSzGOj5DCSgLjc+uKdumJLVUkkURC3tVii3rgO+TZr4lvDy508O36Ev3w
HxCpz2wzXP5I8NWRwsDEIUB43zFAR4JK5StInXZc0UEx9mN+L/4C8vvLS8TPXv98ez8HMuiyss31
PQL7zvpf7K8A6QyMs0AQdB+kRRjRI4khAPj4lgdaWPp3SbIf9wePLqB/cGeJ/vnm56N/eplfTj+0
1wJZv6+o4Py+2loqAYI01L6Qu+6lH75HoP06+M+TCxX858ZSA6d//AM0cD2aK/vjjJ8AF0op36pg
x/qhJwBVAwJfA3/ul7tNRk8PivAniN89t8T77vIjtD/+fLTXpvyxvVwfGirMF0Dn3Dn43VIMyDho
KirM79ot2wbYQ0f/HfLsx/7bgwvwv11for8++fnonw/Gzbdp/z0Mf9/bQ99FIgzUP1BANz+7pZg8
ItD49Zl/z0JA+vNQA98p034t7Dy80MTOvaU2guN/gDZs55Jnv31tzNXlPSZ/Xx0ekUdK+ZQg8ego
ICkw1GaLWvj8O+X4ExXsPL3Uwc7NpRI+/fYPUMKVdd/jkf7fDVsEiSl/oP6B/Obb6LNNtG5/dsLQ
NgkTHHoPalF9HxRjv/rvHlvo/e7qUuHBP6DXf9MK+ZENHyaOgGPdZruLwg4qbAYjL5LedT0Xoec7
BNkP+bcHF6B/u76E/beLn3/OFpX/n9MKf63U+P+Y5vhzj/Rt9i28dJerm6G5BxNgT9+9MTmY5Fs8
ehey94anW12efIHBOgFH4Nso3vYjdkL9fRm8eOD6snW/Pqf4CMpC4MwpFQwRyiBKDdfbOzA8BsMF
RElCONyBMYPnz0rbuOTX5wIegkYqwpBTCyFuHmq3MefX53zb5KOKC+hLCV9wIb9NKb6x+RTb8hsQ
d///rOyKN9aUroUPfv6suv2t7b58BeMLapvjQC4JAyYYQwZfXV2+g9oZfhn/T+Tj1g7OziEZM3Tl
e7h641suGu2Raoy1K1zxqh7VEDzAZ8+ysOfFsj7MrXAmgB1iim1LiofLzlRMiDSzH7LcK99XHPub
hJTtbap5O0G4ZxUBrv/RMsAECrotTghjancZVXZeXSYxD6eo6D7glnnnfPKa19bkXa6V4eSCukHE
QY2cdEFSOHaeu6qtdV+3Ra9tgpzZFDXM4YS09dWs8WBtu2o6El+hG4T8Jp9cmI+jI0FrmjzTRWmi
QpeowKdmymcXxlNj51XRWjSuxdAnF1lTT6lmuUuqAJMex4FFmZ01HzuWBULlJtc9jXF0NqZt9wUZ
U5iQDLZrQ24svkyTOb1QXUJYYNs0i18ObTmcJ03S16s6Meh3J4112mFbWi182ypd0CEjOvV50b+I
BpGd0zwdsMbRkKagZaTAgiaaF5tZZok4nhm0RQOVZPhF04qMBfU0tvmq6DM6B9jk8clUV8aucDU0
Z94UJ+0qzbnNgyJ2MQv+p8wrXqio8UOU1+xNmRmf6KIe7MtsHutMpy4BpAxKTRoiaswYPm1fW7Pd
NWtfSkLheEAnC3olQIM9tK8eTZZi49GwppauusjD2udNHdaszAKDjDhgaQxi3nJBOECSQ8sSzI0t
z1EibZSJrCNhPlelC8vU5uKVaMY+WXFapa/bmJB65WbmvVO982od95lJNq6L/CToKDOJrs0Ys7DM
pvQj513ymc6xSDXyu2E4FpTjr9kknVl79ZSvG09WvUZVT971rWy2qoqFLrO2pXoeh+Yk7osmCgYc
5XHgRamlus29Wq2jtEpOcmEU1lLMY66pqqtSU2y939u+rUaNC6W6sK5d8yIr6rQMuJi6SNs8Np/m
0qal/suq2rLIGNizbePx5gw/8EBqwlYWQLuFxdDPqyRn8cbko7cmqHDHplL49On1yD5VwaAK4VQJ
JqFs2LUNnImO5yjGYRxR8bmwXhomnNrAU9Vw1jbGL3Uep9lKdia+sIzGie7zol5Jo6rfY5qVoch4
837mzTDqCPtNoyFRGvJNjvP6I41mkQSqsGg9SHhKMV4eMG7y2HuKbcXDMWcwCkLo1u09gCwuhYzL
OaJhUVqZhm3cmpdFmeeF7sZeZbp1U/QmN0Xvr7hBc6mjeS7lymQFnNOCtcUYlslYVGEa4YwH9eyS
UVvbxUzHVVJHuqzbrtW86ruXfszkoPsq6pxWtCGvCzOiRDvZdmUwpV7u37Lvf+q0t65/9+gKjAmH
qMcJNEH5Vn0PNue3rMSsyXlYwdZPXYTKVca78njOSnQASIwerSVhyoARCmhCE2PL6z5cKwMxmm6c
vZB4yOvCJBvnSM+ZsGnA27aGk+mNwxee0OpTPRvzUvpsUDqjZYYPBMTHcRjyaYjB0NeCkKjQIg7b
fpZ1Q714JWpcr+KWcD3X3tZnSlLoPmMmcFVeHlj1JgDugg2j61KA3ARLDmn9LgCujLO6EC5ZsX5q
8sAVbLLr1FXVGY28ptIoHbIs5IWUgRWZbIM+S1SjXcbZq7xuKhN0pPOyMJXtjPWc5GLSjbK9CDIS
89fUlanUJUYM684rs+gVjMuTJmhJxExYZDT+0NcleLkEkfQlNXFOtYyyAlbrcP+6k1lfr/MWotaL
xlLzgSfghnRl53ReCTT5KCTCdOBMlechPUrKfhdYlvaEeV5kdD4LZN6mU2eOcRGxcTXkcXUSx9jE
ukjT4nVRcccD8KjzplUl67TfqZHppOrm6oBZP4pIGN4rgTwGFAwFFWYLBbtkjiPVJPmKFL26Nq5O
j+sZm5djmkRrlDH7X63HoVMKGaLvc8gtH5r2CGGBEL/IV6at4rVo5DRrv1Ze0HPHVsmU8/qAMT06
uEAEw2yCD71ZCbwlWvjVaSSxj2ObrygbCziuCd5MbTK99Fg2XDztw/EjH75dC7ggySF59Pkyfyxw
3toM8pAVHsbh1egM3XQsnazOus59qFSPutB4fHyVllF1Pie+bLVLhsTTpu/I1wPSPPLHIA0G7wHZ
ulA+2dLgD7F2iR9VpKnyFZxV7E5yRaazocqNbnifvapiD96USbP5yyg7FxjetO8JNDJWs/NNSCcc
v7KNqTdlVOcHVIK3ec7O+QbJCIbBBMi0IeLdpC0PnKmHeTTUGc9WdDRRtmkzi99KPEHOZybHUx1l
U5XqeoD4EAy1ieagwnnxafYaE2mvUrMfRFOEmxXhnkiDuu/NG5SYSh4LbuNC17mXu5f5JLxm8zSo
e6wJ1OszBY1+IBpuXPcDyaOxnlM6GBVm3uQfV8LUL+EMo3fIq+1fDgNAHm0HKxlM1jBIFxde0Het
T9AYe2FO2va9h5ryOGVxcTnFBp9J5uJPiT/7J1XRzeu+JfKzKS27Hb/407C3xz9s60MwIlAX5JCL
0zMLNvax70dhChHXrEfE7EXnF+mG+60a9BzLOTmQeeHtZy6sAzZNIEUGN6Hg3O7abYponXlVEYW5
SSq+cW2B0jBHrC51KU3xvqSFex1Hed6FOfe6QLVVXQedD1oLbFmMRA+qF34Yd7Wl4ZBP9XrqCESp
ihrxPp27GQqHCqXv+7Lwq/XTBoLpHumhEIa0m/u+T2/uP7AQC6/UbT2OCK2LolGb2RZF4EdNN+gh
8tMumJtKDBriC+tD5kxkNUK0x1CgFf5Vy2KvWAs00EZXaiD9AfG2pPQS3O2cLoM5Lijk2XYm96FT
YFU8mabqRQjxcY5eDE0zeWFWRcPrIRoM0T5Y4xvOSl6FPRq8l0MnWQ65GM2azZjKlOhk8Eyqp0S1
r8a0b1PN+7poQt7KNA89nHhDYFxTneXQiG2DISuba2/EDgKkR+0YOjLzIsBQOfQrpNo8162qyu49
jZtxDLsuSS58lFRJACG97f8YYjMmp2b2oUgwPM3OIj8fLmDOnFyxQuZfVYUSpGvI4ztIRQgzuqsK
StY5Uvms28rLIODGXL6esJrPI9KP1yUFwU55nEBd0wvPgb30KYLYG5va11VDS/A31DRvWOaiP+ZU
9O/atE78oJx5f9ymPpSvcxQXf5jK879kdGyvMS8jtEIoaYUWc5dfJm1eWT21JYQ2EVNndNQUORiz
k5OvqZdSbyOiZPwYm4y981nXZQeO0Z6T60Pcg2bcluLh/kLRcUw5A7bEC8GNtacmol7AvdLXWdKW
J5M/kP/CXUF0hSxZEeiGgO/atSxX9WlppsIL+4g3580wsbCrjFsnkyLruWE9pPGToGsoQdsr7kS3
TnDND4SWPb7DB4cJucXWc0BWsysEZDMs9fzGC4FGYOu8KhrdlD0/ISM1IZ7Ul3EyyTvc8knXbZIc
wOBRugz0wzbQKr4Nbjcvtj48XLKcC5URGYXNUJggxdKGUYnnK8fthuF4OqGeGQ54aDgZj4+0LyHD
ERT+wH8s/CVvPE+B1/DCJFauDwjrRWaDrqyTMWzmHEomKK06qf0hH/pjnBZ+oQvEmos+LQqh5RgJ
fzOVyHuZyTTJtbOQooWFL0e2QrNhF17SZWno5hF9tlmeIl16U9se8zkCpzazBnwATVKUBE2RqVEz
L/GPAVxDgogr8y6r0zgJSKpKL6gL2TKtclRAIVfMdRnWJJu5rhPcXmAOhJMu81G+HmKvfW9rya5d
5oq3Lm/SN21mIqRjmSqiXTrmeFM1Nnqb275KNsKb5y8cvGcecD5kZ6zzks9dTqd0hbMxoWGHU8ik
B5ePNhiilFR67Ob8FA8I4po0Wd0FkNdJErLZ61Mt1DyrF/2QDJ8awT1P04KhT9EgUxQakjkgbRI7
fEZ11Bk9To18N03l2OmxTWeA0K+6d3OLszoYqa3f2cw4pUndmk+VzyyGErUaSt1R35yKcZBI+2lG
ay0qw1/btqvTADrscxPGI8FUD3nZAVk2daPQxHqeCWrn40zXfcS8wO9o/krapumCjAvvo4lM8qXm
osgCeEfMP8umsvrI+2EYoKCx7hr1Y8F054/VcRMh/hVnMikDxVjxZkqc/77qrHrTsK4+bz0x/D4p
WlSauWiIgzTJyhEc9sCkHog3pEFRefGHCZOs1GnvqSxoufNinQPVBXSlsc2HxGv8dm0c9nng1Oy1
ATWlvEhLf8z0nFbeKeNdnWs8Q9YVGmvRpipSlb3w/Qmh49QW6etM8MFqlpT4hElrrebZlquMhyHu
Lp8O4Hv85rYy8YHDgHQHuLNdD1L0ecatyeAMZ4383cg8O5ODh4O46esNkFjqgJ/ec3q3JbaEF7aB
dIdseHc93NNOWN6q0FbKD2TRlC/KOM4hHfC9A8H/MbFww/dDYkWA21fwj921iIm9zPJUhS5qIrDV
XPHTcpTeyZBOeCWMY+9nFrfZphzM8BJSv/btkHV1fGDLe9wkdOkAXASdBCjMFpGCWsZnlvYqlGSc
1HHb4GFekcxrgdlIXB+tsOtKuirqKe7/i6UZExRoNphWBxF2EZBNjguqmihMpqx4MRR+t26BIDsZ
6758MRdTfZx4Y3agaNhT7kgmocjmCKi9R0WD17QDt2MOJjUSOmwSINohOszpmGpVc/CYqmr810Xf
qQArZw4EiD0GDfYMewUBQIib8PEgISXWx43NrBfGQrAr07gBqinXBdKm/hB0VVv98fQJgiQdUFxk
8NC+QVBuwxsxVC5zD4KmwmRzHYU29jOzxs2MLuOsawfdNXMzHfdqGmXo8zwuQzXKCK9xAjNFb/uG
Ji5UzAK7lU1WBBPp7OUMdUkbJD7y1FqirZcrPQOBIpvmuAjygVATxPGcvBFRk34uux6S6QZ4xNOc
gi8PjXTxRwMpsV0NLG5ibYdRNGurav8jDHXMoyZyhHAwoLSlELSVf1pAKjvqeLbZB6vc0IUUYj4N
vMSlkx4qeAFaT2kRv+wF0BYrn0ngIpWJ3Atc0ynWbRfn4L6GFB1PHrajnosByCwDnMhV2U5RuuoN
GT4NpS+hyRTlLhhg+w42lEBQUIrYSyH6sV37pMNF6LU5b7ShHcSAMc6ySNeVbG3ox3J4PydT/bpM
knwrgYzSgNE563TsEe8iV1kV66Qc0zooahcB294l3iW4WWd1lUxFottxJkw3UzY7XaHG94DpT9y1
HXr+rqE4/QrZnrF6qOM4Pjcpcmk4JFH1VU4mEkHe5t0U5pYO574zmbcax2qqg6HFrNZFknWjLlyS
UJ1WhfGCtB2a+FU1IPS2iFTVhV7UtccDEGlQzwOfBjVTkyX5Zu5Fe60Mro1GdkQfSugrAMfHJue0
hRD8IqopURrej64y3c8RgcZWTav6w5jXwxV4npRpkeVtFxTJWJ3QCgI7VB9TA40yCMeNJqNlX8Dr
dGBLrByHDbK2yF/TKemrFTTa/DiMXAWfUpioYa+gSTLjExynrR+4KI7IuiB2HjRTNqtXyMVASUKP
TvLAEgN75nHdfxqKvCg3rTBZpZOxEx9H4/m5zo2nIDBCnlpreI0v5wFGJXvb02Yej/3BGz+buInG
UHp4vELJyK9iBadJV8xTXyGD4eKFzKi1GyM7YY7zCfH6hQEuxNO+lfYrneexhWq9SF9xQpI+4M02
HW7KqM91ObPpj56048uKo9KcJoaSLrAJSz84WbIrPEeVCtLaA09k/BF6Yaq2TXdMTM3depITm0Ph
dRPWtOJzvBqn3lvVvJloyKIGwb7aIXYB9ATtHNQ+9njA42howyZPeh6qrCwvQJLchsQkeR5gbx7p
CUaOmZdNCvTyugJa41BWvs8bUWhkAwEIpBOjCx4lzgUf5bTlURhV0FpKBNeiZ+PGOgttKA7Mtqj9
8S0qep5oZoFVftoh7gnxikIr6YaPg0i/EEA4lDqvzeBsGV6+4L3Fp3E0M21U8unplR5HVqhAYMQe
YhvUPlht7z/w9a5ybSxGJkNVJNssuS/rFTZD/MXjc7PhFafrfor5gaD6eH+YMKwovHGqsMBisT9b
t5ahTohwkNF8Ai56gjp3tG9nibIDUD4OpbAUEBecwRseQLUuUodppDmqe2BXyIzsaebHY0hKoCac
o9lrUQCikCX63cc2zQ9EtcdhFFaGF0Ax2/ZmwOHvQisNdDyxKkU49WmyAsbE11NnpzOeMGh5qmFY
Pa3KfaBuX5XAwM9Ds5gu1isSy0zrFUDUFJUPYYnObzjQMG9bjJsDoO6xGgKK4wSIIXiTXm1FeWA1
U6qaPJeeH5qmBJKtdngqggq69bGmaEpP2tgmm8y2h/LRPVukkP5tZ1WhwwovLO+um5omxmmDwFr9
AZ8h20I9kDD5+ww2eqAyxww+azclwVAcUxgpgebddqpkdy1e9jHqmFOh5/K4/6OaDAq73sUT9Khz
dy2alJmNKYU/Bw3UySFkTNGwArldEsi58pqAVnFvgylhrD3JkrI5UHfsAQM4T8IlNFApAnexK6Cw
FlykFFE4ZOlwSnA2H5e550Km6kP9tT36ZpQQ+K4KDjM7ZOklkpS7tJ9ZFIrGDJp4UxZmtrO6rgfv
rHSkX8ENRw94icduGLPtdzAQxKC6gp767gYn6ufz5DEVUuh3xZtCEuCz86nAUE97bAxi6dkTaPdi
CCDEobeiQaY6YOn7QIbKDnpMYA0wtbuwdGgWFHisUBSitC6+lkCm/IGmCeYeCmgUvn36AO9BGRrh
8A1nXME5Bt+4u98GaD/mZ1aGiZ3qdp2Mqp50AscsXWM25rDrBP3OXVQfyPf3rAv0Mrh/GAKHUy23
J+HBaa5izupxIjJsVGpXzkfpVwtVXQksUAw6jge3Mc7Mf72OBQ+CwFdt2+MwmbbwV6MfeX4N/VPI
BziWGzGB2UIaWdoVfA+ZOzAtsScMwA6BbINsnG7fr9ndY4mE11ZwUFYpEOsrWSIJsydMyFUfT/mX
aXLshPJBMO2rxjOrpxW7x4iEgnOKINoByMumuMj6BMMARrKKJxmfl33bnQC7j069vFUHltqjS2Ag
tm9xMfiCE/CUu/vMpMxg/gmmdfA8WfyKsspbRbmEErkAIrlcFSgTK5a20V8+JwS2B+943HyVGYTb
3XVrXuaSU2jT4paKrwLV9gOSMj3BUc+Pn0bzsWPeXWqxRTrULh0I9ExNDLRFkBepB/QODF8dOBbb
z9kNAASaSjCkDQMF8O7KzfzNg2MBNGVHUDplq7RMyldSyvZ1CR2vV145w3AbDJmtn94Xfqw7gn0Y
7oN3IRl8K9xyYqSDIjIlTZavVF/3MMiSFspUuoZAU63EzKqzyDTDea0SNa4lDFm+zYA1/ADNtWYT
QeMn1tzDXrouITdIYGAsLbkuhsiG1ZSnJxxH0L59WuLtF3c9gkhCfASWAl5qgyxnV+tQzaXAY3jJ
KukbU8J4aZy/T4Yqca9r4NmgORt1vQkizJRbDZATfO1E4UToNUWZ6l7lZbaJSSI+IhjgcaGz6QC0
b23FpyavoN9BszY67wuafEKkrd+OMCuU6iYri2ENQ0L9+2KWTIRFwaTR8OJ7QYA/VBPRFXHAkTy9
18dnGNgvGPbEYHwCTGJh4FgUFMq8xKzYSIzOSCHPRpldRhEjF0+vtCfzgEEeCDrQE4QADy+r7aKa
dpMohJfFKwqE8XooWrzOaC/fOJnSM+Cy5zcW1cO7DpLOM2ZhjCXjJmqhdK2mQGS4XCVpWcDMaySg
mfO0bHsUzmD0AwZ6YWwLGJAFCnPV56oyBhSOm3LTJMW8VtVsddOn82vsIJk3fE4OmNnN0OHiJDJ4
RQx6kArSPxiG3AVEmn5Kx0p5Ie4nxqEZkJFTg/K5DqtyGJHOSlyzgLIM03WeTURc8DhuvxDU1eo0
6tsxDxo1ADsUTQPLNYyziY8SU1Nsis6P1eZpjB6nLZAWg+vY8rMIBlbIQlqB47izQN+0Aogb5qYi
10095nGI+sjIF5ymvcZlR9sVK1V6BmWvun5ahD0uEkQAyhRmseGvGwt74LogxMtM4hhmNuekWDel
119zKucPT6+yx0EKSDy33xgBlQB8LevuRuuphZmCOUpWNp7zWucD9lZzNplQiM55kDgAkfH0io+P
xnbETTKgCiXM5qDtm1IPU5ViqoitG8NXqJtsDKRAlV/wWdSnMCEdrT2b4DcJTAdt+FQ1Jwq4xEbL
mCNoGWeiOR+SGL1ys8k2BkMf62nZHqmdwGHFUCogaGYynyxObZ12qK8bn6/k3AIr1kHu/3EupyZe
oZbWeGPHWiYBJBrx19FjQxSSwof5laeFeHQ+QQgYFYavN4O0SgF/sIvPFDuvKGwvV3YsBxiDK+YT
GKeGYR3nRbrop+xFnPbp6ulF6Z6tU+giwsmE79yR0E3dXdWRePCsSaNV17IWKELG5noNeWs5a0L7
zK5U6ad0HecRfUeyKLmGacv2yk+K4fPQRhUQiVTWX6dxrsG9U09F2kgJXN485dElsahCMNs2+7Ue
XT58FQOMyIO/zxu5jtOofzv0rHkLSayBUfF0GpKwLGCyOfDBR2+kGdNC5yMdP3M/tWjVuhi/yXuU
i2BGQzyf9CwVJGDxxDXOfF4GFORM3kCm3PMXuYiofyB/2aMjRRnMBMEp3KakSx0xr68r2jQrI9Iq
LKeiee18Gq8ZQy+hfkvWQFKoQ4bxyCNAIgO0OqbwN95Gl10VTe3Ip9pW7arGSXtsgRAfdDUKmCt5
2hYed4y2GRN8jQzUivAHYtjuQt3gV1WFZ9gdfP/eaQdBNfBGHm9Y2rBVLcs6TFU7HaukgRcKeDcG
QFni358WYh/CkABD6wJOADjBxWZhRIzWUrDm/zg7rx23kSwMPxEB5nDLIKmj29meG8KxmDOLLD79
fvTeuKXeFmZnbgbwwCWSFc75UyWDoedgaLlK2A+WaFWjlZSu3Z+QFGf1lUe/aDFYefhs0b/yfi2o
kedPbqATQrS5jsnajNZNs2FGqXUtv3GztEoy7AtHNYzfhmbUb//t4+66MgQboE04S8+Px0zrzWYu
jTFB/h18NSHKonJWvRWqoKi3OB3NIhqMQrOvnMsX+z8PvE8oNmT+Cc5RgWEras9Je6TYxlA+rpgd
j9Iq9Rs51cbdUhfz99ef81ItuQ9I/cHrJRqHCuT5Gx5sLZ3qLR+TPCh1FQ9F7cRpXaT9Lprwf3sC
F4ZbDLUXTYbVj1HlTeqxX1bY+dwc9PnKB7+05ey/xwVU1IFOLcfd5+Ffx2yrednKmTImmlJtk8dD
Olh9hBJ5FrFVaEUVZtuAgmbCRRIkS1bseuymts2orfu0jzyQoTt9aGV16/eWVSZ4VMYl9DgdXEpq
t9JCdk6jOw7VApttalv2a6vQE90i9i7eLFSK/2g2Un9KbFMDe6oGPRwEOFzcrzrlcNnm9nY/zlvx
VZtRYoRL7kkZ+ynywNJclBcWts6PqubcfZPNVfqBaWN9say1nEJn6bNPulauXViNmzRgPozWiVah
9zdji8Tw2Ik++4Ljwnncllqp2ICZOwWbbpVIdNFrJlgyrDR2+qpdf6YDsGuyIOU9mtAuTR6iG4bQ
LMo+yD8MwZgfvSrvjajJl6w9pbml+huqY3Ew8nGtbyzag4/NYkBtYALarBOuAsRB0pp681jK2TvB
Ves+CpJa/VbBMPSJ3efI516fhPsce1aL8s1J4yZCa8cG0ew8/+adgChb8q5NBk3JE6IlL9LtYjs5
EBFXzlWwgcvBQPiAWGk/4fr2cIS/J1jftXbhCLNOSnrG6YvU7OZr5TeGAW+ya+W0RfO+06KmeIPW
fP1KdWSZ75tRq9SB0kj/UTjjKtE7Vq0etZscfhvmlGqxr2ubuptTMX0sAVS9m2HXJt5Wmr6a90vT
1IjJh6JrcQF58kMwDa0RD65y7bjQN52Dciqb90WlW1nU9SiUwnWlLY0liryPweguu+HOVv7T0CF5
T1bHteo4RfAzxL1uYdOZPdw7ch67OZI6BqwoaLNqDOEtEUDZy+w4986QDf2Jhjd4szZl/7PKm21F
jT+Xelghd3xrKKV7cVCZQkTLZCM/dIJZe9+yE+iJJ7L2HgpXoO7rg7G/9fqtniKrAl6KVuadEwmn
bv8ptQmV2Ty5LT6iOpvdyFlc7xS0o5CHcoVkZ89xBGVtZsioQWVoRwNU8hKrCvA/dmv6wkM61xxu
29Z7gMPN0pzy2hVmhPHH+Jl7WV9/sYW0nHiddGBh4GT9xpXujKhndYouRKqIGKbUMu0n5UxnJo4S
4kFWk/95mUCq+DuN3H60bb5uZKPCmUPNdlT6Vom+M1AolZ4RId+YvqK/tyXou5X/Gs2y99+vZTqt
x0wVo4uUZ0mnsJoHG28VFJ9z21lLGkSV4BcdhmxMy3AW01J9YGqP5ZtBTsvbSnhGlagUe0M8FcEG
/7l29mEs8kXGyhi15SEwRPlptURuH1FhdE7saq6KvWVo7IgacFwiPbXlEJkl6FxoVC64eeBoxRYq
XY3FcUxrmUVpp1JKR/5xjkMAiXAMunLDW2fUcxnXuT38hk4t/AM2zH6I2spxvuXlGqwg3wbsbZpZ
26NIve3d2Ov6lwF9yhjZUhQ5uqMg/+JobSFiZx3HD6WxYi4yypkfNabQdxGeN/WIckd8d3FPiDCY
0xoAZpTip/BkEcD+Ib8KW6xUQWi7xtS+HUU1VG+t2d3M0CkkWuppKK24qBb1Zc5n58Pr285lScM1
AShw9uMddM/ai4+/jhplTqvOy6yTrWky0J9si3YdwKnpTZRG02p+qQpru3LAvbD90DwCzaL/4Yw3
zwZ1eopz2a9tovk1YrS2c5ISWeHBBwP5lPWLc/zXD8l4FKf4D9hj9/s//n7IebbXuRHsrU0jtmPn
WjQCrpoTqxinGy+VLohXfU1r81JVsccBIXaBr0Pqc1axkgs06NYEbKJN2uQlFDzLb2X3OLe8ctFK
NGNNeau6DZgD2fVUffS9rOlP6LzcL2NpL8P/8dYpn306DHSpdLrP38Ko126j3HxIPC3IPvXbiMID
SWw85eOWDO16bWq9cKLtuMoeEIN9G8zi+XjlKBut8Ow5Mbu2eNf3CCAQ2wT3KGzyKx/4hQm127Qw
aaFbo1M8+8BWP1DPmOOcgJMv75YgzW5U2vz0sY2+BQm7xoi+UJHvgPROUsIBUzI+fzLh9I2qMmtO
mtQsRQhXByKxan0JilbOCbO+P+Barm4adJf/jYL7nz6ISzQXZm4nSCEbKLuxbj8fPO8yb7HmYklo
X60TgovqpuP/jVPK+EQ69ZRUfa4dpqkw4CNEFVuVgYBydJaIjrS0wrZx1aF3zcUKe8/vYlcN9UE3
J8ePX192L/Rszq58RjBlevAwf/wVf20uM1m5jjPbMsnGsfqEj068waOnPthdvnmhtojla4+FPMk0
y3kfQIKeyjmdrsyNSxcHL4z39EcGDQd2Pu+x8Adu4+US0VVVlkd7ckX9oRYQykmFxnOM+1L17zNj
nN1Y5oWh49ou64+ztRmfBcfmbpKuu8cFwfaPosv1262wFw+lfwU41S6t/IwiOn1vp8b27zdnJOx0
AkjZAYDOgbA2F3njjtuUtMHq3c0oWZNJ5vJO75ouKdD0325bWV+pDvd28qwQBRqmG6LPdiCVzrYJ
TaD89CfILM8vxth0muFT2wnrKuS2L5KLcQD5aeitwKK7fz6PkaIURDvsqrV2ttShWP3m6zCa4tEf
FxudraeGU91306HK7L477AX6fWqkzf/xjmGDkWhxPHBVyL6L/TVHg5oW1/G7OekD1CL2oht3w5YN
MQhlcd+M20+Dk/tKrX+5XdHcQa8DbYGegO49HxPdSxCIijHzpqhuqjlT33Psyn5Et5clVZZa/81L
/d+bxv43Pn/Z9LWcMNiGQRF1/2zTKCrXnWt9Y4Nc88qIbdXbxyzb2jnmlWZPRuYj5ttKE/VhOzk5
iJidGY89SPM/Wjkbv/71xoBBg5abw393MZ9vDKAIddoruSS+yDJsZGwR1jLVJ23x0Z6NxAQ0jS4f
ilLfzbVBjnnJFl9f/xGXPnecpmziOoUP9FpwLhYKAjmMSnOWZDas0Ui6DYF/ZNZNcKcCt1ywR2n8
EB+fs0brPAxv+02pOmyVb7/1hGOq0JyETEN9GIavqbv2VVIYnbbGK7jFV6WlGONdWQ43ZT5Xy0kO
ZV7S62bmtRiPSx6DPRZaLwBrhxjAUfV8PkmAiFzIfkkwHNWw/Nt4qn3IOU4mi3enjJUtdihuSlDL
pNVyw0KWiRY/xC8F1qkTp9Fxu9uNN3b1bZ7pXaJLqzu9/r739Xw2BdE67Azkvq3Y5/RFN63kedTz
mjjU7lA8FSb5pkW1hyL4HU6B9Uk2s35TI+1MTFkMV9b5i8MDDeqmB35nuGdrDpysWFHZqcTN5LSG
srCGNVTe7KX3tddqfjQOUNvIdytnCRt7ReiKsjbVrhzff8jW89eAop/em8rIMs5fw+b4FWAfyhZO
oc5/GJutyO5zY56NNwhtsSEJ2LGnFDD3a6dlmfbomItsKdLq4DZopqY8uZllEcnQLrMKS9snFKIy
NgJYetWveSgNutow0JpgiFYoVvPGShEg4D7MrB7fd659a6wCSLvRe4rvtbFrlMRpC7BtLBqm67r0
7bCSGV9hnREwq8HJ7sRSzU5Y5rjM40L04mRu3pgemoXIjcgLRHEzVE0BOJvpaRC2ZbaNt3Jyx2/+
tHafhlTa74SbleXHJbXLm57Cqg9dRQfgm5XdHZUf2PeedJsgAtfWr2gRLwtR9DX4kYgCDhBJnFdM
Uk0gWNJmobsqv29sWreqHZnkZtscXp/kfyrNs89L0Q9Rsot6OFT20/Wv42QJtkCX+i7YCszezkLd
oBWNOyRbc5gWtjkkGehG/WhooqcBF+TsYHpcN++HMQ69ftO485h9YCpCWbz+0144dOAMMWZRNgJd
n8PIKD7nfhzNKZm3XPvqZGkTY7jovy9y/ExQzBa/PtwLdaoHqWbvEjdAawJYnr8J2af6PDU7xiQs
PMkh/kkmbLroXoEaX1bzwav01rpNp6mr44DzYIhl3VbGYV1GWScB7hcZ1VIi8m0XF2t6t1lYxcph
lE8yXdMniZjdvvKzL+eKh1uOsxIqELzdPoPhvCBfXPyaJTRDCl9UTLM8zMOy3HVjlrr/fjCGYlPi
Jg8o1XPyZORsEcrciAkyeu822NSQ+F7d3glotStDvVCLc8j9yercdRWUH88/RzDQpOLE2pLWyeT9
ZhjdZw0U+mBXrujCiWFPC2XmgUNT4HjNs4+IJf0rc/ASbQCsRyy1U+40hf7+53+tDi8NTJjxYEsc
qusfiEi8D2vQEuMxZJ2XaAieJbp2p/WunD1/lvizZUkQOIingQoOOzdmkOcDZ6QdybQnFWNYcZbd
zkLXH4dxK8sHp1717pANY1ccM+CYr0Umra+NbIoPjlHiQNKrxf8FwZs9dSWl3MEpIYY549FjhsXc
9WtYDfk4h9JTCiV+ykauYe/GmNyPIiUKRE1dqLbaSaO5tRHeu+ns/LC1yf/SDkrMcYfybrvNa319
N6y5vka+O3foc/hlv1yQexmuqZxlCDgpyptx9LKPry/Vi6/Cy+G9wH7jw/a40O35y0H4mNmmyLdk
R+NKgm7q7maYRqNNymU2vHBaNHHwpUacyOsD73Pu/KsgYDYxAKP6YPqdDdw4KdiArSeruWTN7Zqa
A6cJXhxsArNTfuwytxAEcvjGglh+VV9eH/5irfPcKMsQREKbOnTVz4cvBW7wrBzp96qKc853VryA
hXHYfFr314d64UmB2FhizEFk1BfOWFugR2qGLRE+wF+YDVDQoXDXJcmGxb1XNs2ACvDFBFkqjq+P
/cdWcPaaUbuSXkcUEmjUObWQ5zp9lOiMhMAi/JzYTVow8aDq79vUaPx4hbVtYs1PnVOVy1qL7KUB
MyV3pshO7O8O+G2t6+uNTAVmPF1tKgZXN4skW+1UhkS82e81fr4fK5LXJkJnivRQe0arx5Pemirx
28Xsom1quzebqZx/8ibDH18avfjdpbIMop73guxiqMcrc/sPd3f+8DbiDn2XvppAnM8/srMYnTWn
jpEE/rx0t7pmGD9Xy8uGxzkTEAokUbXikDre9l02wUaiEn71JQp0b+2SoVfesR4HW+wmte20Uham
0dBUYGevf6QX1uCuWCUwmZ7Ex7b9/GfiT29ShT8occYMjz6m/22PpvH99QE0yV2OAlNeFvrmluZX
VuFlzcKyJ0YbZTBli+3uV5f+vSsvq9ewOU4mYTGNtkVK5f5HKSf1ezZmtqMyB3r2bTBzlDneI3Dx
2EWOdMuvNr6qCJdtfmW1XB5W/CL0kSBsBBMyY882Bt8SbeHrzFgLDu9d20h1s7FBm7HXFMGJfq29
nTio463pyreB3Mx4GymurnyTS1UQelN8OsgQdxjTORf3GvhueRlKT0q0tdptp5N2GKFckl0MgZ3+
6DzCPyLbQSEvm8EpT9mE8DPUsTK2oZZm0xNbGkEMVo9lOxqgZe0rP/GiqLNoqQi75KYLj4tGzpFI
c3Zzv249O+H2QfuxxVwUsWyNd3O/NR+rqqu+vz5NXxiPZENyhIGI2EjOMW187zNiSmklfm+nTSTs
Mb0rNK386gmZqdBrAJWuPOLl1olaFpxo/w6kG59vnUvr5JlYSzsZZiONxjHIy1CvS1LlLIVHoigU
HGCRbgcfK8F2Bal5YSZyMpG/BWqO08Y9p+KxWq94x307kRnQ9SACc49l7AbjbiyyPE2sWjUnrgQb
6J7s7rbIZz27s9GqXjmrXnjxNM28gp19pnXc39JflVNfzp3j546ddDMu0AkT/LeRHrqisqh0Ga25
uVlXVuHl8YgRHlABcsjDa3RRwG/BYtm9cJIV0usWm9fcxG01aHeDm9vl4V9PLCBOZ0+G3GUPf4y8
fz1f2ZoQ82vNYP4MLj22GqGClXhQef0TQUh3RbZ//jo9XuaOv3Ea+3uW1NnrDDyxGnPei0PhWCRO
kgN5iyNEjbGxpM5thqrt2jQ+3+D/jEh0HZ6EvdYglfbZB2xawTbu6FrC2eHeY/yfSCLo27c6iS84
7s02Gv35mmQUpJ2/9u/jbx/WheCHEyHKEcH582Gl2aTeWgg/IT3TfKSKDbpDtfbrF2NGBBd2wWT9
tPVUI7uqawFnSPgzbgNo4Ckc0zTYzTCG/kTeBxYs6Y6WDqndljeNWWRvCeRdaeMby+kiNSrxrs+s
5r2LPoBYTr2cfy5kIC6HtBW7O7bJxm9Trs+f63UiOVd3NtcL2cRnERGxoVdIGHMMIS0o5OPmt/2v
ra68JhRz5h0WNCb67Vis863Z9B4hFTLP/iFfvXYgTzupQn1svS4K1AJG32oDNYw/iiL0tW6TCEK4
UI7/HuU3gaB/2AlzIeO97OGvQvb+i1kyp1G9UVxHeQv1rlp8fFFmT+2vMhtQrRRs5304pGotkjIr
ePBh0FI7RqekPQUQv1mSKq+4V44UW7SQNnwT6HzrpCjtgNwlzSp+0CCQldEw0dJwDdzhY0r52SZp
bxJWajjKmEPobXC7ZbbKB03PsXZgac7wJ1cmPuN8rFETjsYgTBJ9tHF7JP2n2KLZ7CVdgm1pQyiA
Ku8H/uxtWguSZANTaiJam2YvO+u8VzRYvfV2WxAnHGTbyV/u6FMVroU9fmlhsn5NsqV7oen10bNN
ov1i1oMiAnVR/R1G1bSK0aospLgURvabndNo4mJ1OzOa5zVQSMpTwuRUbW8dySQpaUgFQoLP3qwb
4lQ0enFKTW8hG9NAxRZS7nQoSAd9j56zyXaNnLadmohyY1UhVHR2CzMiLEaDHQ2JddGcTwpGHLGH
hJvBxrw2RBWLABq1MOdJ3Fiz4QqSt7TBQ+YkVy8ia1f93PQUy/2CVd8OmzqvHmak2kSIzdvvIk2d
nz4ikSrCQgHkRlbAGrMzyuweFLf8p3BKVq5RL66KZppjNzTxQv5oFfGhiTKld9+3QfGdF4el2tFy
9uXXt8fzvZhlTGruzsnsNBbs7fNlbI/YX0wyxw661XZHfwTB9JWmEB3r69fXh7Ivd4w9WhRCZmco
SNt8PtQgRFmJTEcu2g8awLDtyHutc/v/Rvz/T0rihf0Q+oM0T53MEUCBs7rcB5Te3GoSBwti2Eg0
UaZvIJG9PnIr5AhS9fmbwXCvsfIv7Ie4rymaqLKRFZ/X2USAaGDEeXaYpGgSXWzGiTQb65HOc3w0
08y59uUuxHx8OiK8Pd9Bygffce5l8axeNcK2UmR0pjd+n7d1+kqX3w1JkGtFcOf3IjvVVkPu14Bv
/guxI9hPdYPQg2jq07T65I0uwqkakPixbLCwnRwiI/qIyJ3AiU0xal00Tobx0Qhqc4pGeIsfOcRu
e2i6FWJaQXUSkpPjuQ7TnJTRUDWldaeltS5DcnLVG2AoewiD1LSag68c/T4rO7knS1T2FGp4QjT0
VXVzoMbYirCuU9milUIpwzLXDTeyisr6OGsmLQIW1vmzW6qVRORe87QYzqKDmNDlNEE3iNJMKmKc
+6hQXfd+dtQ2H1ciibYDjmmD2BHVGd+71hsyQmFMduNCFR5SptTKx5jkPWOh4ms8thxB7MVQopkJ
yzEjk7hrzeYxNcQqY72BxNoT+LYiAWJd1JGFGfwcAhDYcHNAW6NNBOUPpVfNQ9UF+nx6fQ1dGJjI
3Pzj8Gf3o/mkNn++iLzeWVNDl+VhszLTiVSzEEjuuxr53w7JDpVTmdFA7PZhzlrjZtxmLQrmMl2i
qvWJnXSHRd94gfn0q2kshYexWwi9ptGqp1y9t1Lbuwv8QdF7620er2rzw2AQVkRgTxMNrr0+EjXX
qJiQa1wB7XylWrtgnHg+SByfnQh7FsX5von8Va7NO59aLEF9IBZlRben3BFZfSZBcXJpdgGkWAq4
ARTX/SY5cs0o0VX9A/+Z8GJ7XOqnvM/JV1Bd65+6blfKZ76/4WSXjald2TwvtxoktEBzO8i07zRn
m6dTjnVupV132O/ujdoey0COQv3bXOWfZWZ/4SH1D69PgD8m0+d1F1Ul8XNkzwCBA/w8f0GtTzDM
3A3dQXdnIqqsNm1Pa9nrbdIVI5jhkBluE5mqQcdoa41EFqvVq4obcxqdaFRmP4SZ8KoPSN8awhCX
yU3fuL10j0u6Uq2xvAvkyV7lf8yxLNSxuxp9B/7iImjwUcY+5RhWpgdLBRu06toO8UjM1PZubjMr
f2NmlsJwaHuI17Mcx1+trQRC6mlJ0JQtfolZOJ8dlII57uBgVbelWXXfNthxUqDFBGHo+RM8ky4z
6GS/EM1jrq3T93qTgkmNKZXElMKYPuBLsatjwyt+51Y7fBoYZT3epGPjfab3WOStg96S9B/UIF/n
RQLoe8WSPwQ2Imuqg7r5PWSZDq/F+Uggt1BNPPasb1jbVDvW6Bg15KpbBqngVXMbVT1aw4iiQn7p
VmNd4swq5+HGGNw5w55TEZ4j+qD6OG1kER0XNK19OBnshfHrM+CPOONiBgDvo3GBfaJlez4Dhnqz
/EkGxcEqTPL9SmFaFPu6PYap26NjlGvvkccjq5OjWE6hsbrOR26p2JqjmbmrFfXo7/+ZKu5buJfW
YNaP6/460IpRcdMcydZ5wJ5ZDhF7M2WHpUgYDs2yxsXIliapbPW0ad8EUkwP3FSgltjvrEJF9Uo8
Okef5v2ahkp7qoPB/Wm5NTGRr7+Cy7OWgE8yfKgjgFD8c1xpxWHpNbYqD87aNrdqI2WtEKDKje4G
R7A+caVh3dfU2RsHMELGgXkAv8I51CeXapCy68uDWWeZQXaS0YwPQVVtx9ef67IY4woD2mL83hCL
oHbPv6xjiIW4eKc4SDKaHgpvaAn5HMY3ajDVlVn0wlAQxdYu3oC0wbf5fChUpkB2zlodRpRoR3IO
EZ+Prv8ENqNdcXtcwMTs6TggdnAHHgBu+qwiS02BP9TP80NqZ3N318xudisg4oPHRa5QIC5lBzX+
hPTdL2aXhqrKO7KUdEdhldzc4hRQJlaPaeFveBKdyXoKymqmUJlRpcXMlCG7naZ+IBBAM8SN7Urn
tzSDGS+dMZM0BLYzf+ode/eY1hski4IbniLdGYePqh0tF78VYOh9OrpXL6i4nKsuC+cPP4pGFC7u
+YvutRbRYDfVB4Lu1yaSSzAH71NP0+60aqAZ1ny5OFc+7kX6NIDdTv39yeNBuHGuPcrrytDHZWkO
hVYGQThOjnkci9G5q2dNv8Wl7JzqvG1CwsvmX7YmlIoGPx+iwGqcU0BaXOgQsPkwNJs5E367h3gH
dYVI2dDnJjRHS1ypay5PUheplA7xR/QNiQ5nb4mNikoGNdyuxtIPm0EcYzsiO3Qms4wG8iuP1WoP
V5b1S4OSf4E5hyhz+Ouz5ZZx+Ye7Sb86MGG84zJZpGFNTdz1DpSwN9R3k5dNh3+7xLkf29gvjzD2
f89LhrTzy5ozZTjgwxiKkCRG52PjVSjCOvC+18faa8Hn2xaGSkxHKMF8Torz3EUbzyBJTGN72LYu
SOj0kqCtDpj2HbqgOnhsha4irBj619fHvdhb4IF5Mq5UcAx6nvNIB+WyVXbr0h8G5X8EXyigF+zS
Pihp9e9eH+pidTEUbK/jcRG8xe5+trVo/opNbDW6AyFx5S+rHu0jYFL9He4fdMYT2zW927m4EFkX
iXkQXiZpFQGV2PPlbHMO+MPYdoeJ9M/3WVqPu+oaQ2A39suxdow9bSeb+HNOqVu4z+ZALpx/ZUu9
QI/5GQ4FJzdoIDSjYj5jdepKdiQTZMMhK3LtR2FIP0Jz4SbKweAFRrbYd3ZbaBYOQr8KZx05lPKb
7so+c/n2oRxZN0j/fOiMc3mYgnXSN2ebD3plqId5CLaYl+ffGJVYdH4F4czh69/7YkoznWnW9+QG
jmEm9/PXb0hcMWmej4eUa5tOlQmwiVmmONZi3R6coOZ+lZlsa7jC6kq4xuWkJrUIRhepD0U36uPn
I8vZsoeN8LFD7s6lgUPOnG9bh2qWqqtIrzzmxc7EY+758KwdvjSw7vPBWLOawj88HvzRsr4hLzBO
46i3cW+bSxzgyLxZsUZfGfTFJ0TISYofAhvKy+eDDtKCq+durINPxxTrJm78vgvMU9WV05Wd96Wh
OBIDSBvgRXS6z4dqSmIthRmMB0vP3HCe5TdSBeVne/TE0+sT5oUpytQkfYsETSrG80wUBPxV3S0m
lWumebdqWae3+N6/Z0XmT6j06DReH+9ygqJN2k9edlyLSLOzDQl/sIaHc4K/0Zbqh5eWWeRtqe+G
vgMHHZprbQ040wZy5JXjv3998MuHxciL8U2n0tqjAM+KuqwYgwnFIXWxUfnHjGX/iTz6+lZjp3jC
Evl/DMeqN7DS7sKvc+0LAAXXbBl1ddjGzX6wt1GFaw+J5giv/LqQLZC8/niXqwKYjs+ICO5PnXw2
a/YyUmady+ONWIrc2V1v9WZO436eu9AYDe2uWa1rUqr9gz07RMkaJNV2V7GgSMCU8Xyq1pQ8K7JD
zs1ZuQdRr3WoFg3T7NB3Ee2vA74CVzvabXXvdlJceebLlcLwTCZoyj1F7vw+tc5Tgd/ZY4U6yCzf
aJ1PJggTLA4gUa7s5i+9XkJL6CxdsDOkdc+fVAyeudAoV4dlNeR9U9L0pVVNVGxW+99JS1oQUl7N
hr7QCCDgQ5VA+QXxCzF/rtxCDeRt2uZUB1cs7VuxZ2YftxoWBDGUeeNsFvcpkMcKgUGi2ENeFXPY
1YHz3eeao2gjq/zb65PscgGjZQNd2cPj8BDsV0P+DUAh5xLNTLLpIaj19qlRmE9niz7EsGvCqPwx
S7zR0uKgHfx//al3cI80RDwLTPHgbHpnWtP4iqtADnpXlp/kCITimO18k+f+tRuDLixkBJLxkVEn
ISr4M6+eP6UzcUcfXazHlVNecHII8HmEO9qe9kDGUyUdawiLdvYPS2FhEnFSHF2lUX2qGv2ajuZi
z+KXMAeCPSKFoub8RCf+x+tqR3qoxREFteb6Abo9f6tGwf1Vte1cOcYvPm+AV293dKGFoV48F4BU
RWMtwnJX7ohb+3dIRe6VNOwv5VLWJ1IJ0ie7nYfvs2dqp9fn1eVzoi8mH9ukCYSldfYf9hewycvm
nqRi0w/93Dpw/HRfNknVb7xSfCsb85pK9qXhDKQUlCxsXyyx58PlJNmabdEZh4kUubDFdXzkeg5o
qQVUVc6d9uP1x7usSGEZMBBzEpD0jhjsbJ/Mg0ZXrrYZBx3U58kOluLNLNz82GbUw6GqZB+mgUtz
XpT1F5XVazTqNml9r/+MC+/Ffg2UjZYBIcnegJxv16LTnJp7GfXDyF2DzceRcGv3Ue8K4wu2ELRw
weJkS0zHNdlkTDf+gZuZVHcPEThRJ1fW9sn0WPRJn1rGFmq9vjgRt8b0CK4VhptwbHp3ihpyh2si
rVOummoEVi1uWiiItX/9YS7nKsQN8gfMjjvme56XSQbMVDnjYhxa9OUK+ZTnfVRozd6UmpueLK0q
kpxgrbhy12vylL1S+PvU42YRXOfU2NB0iGTOLZYTioGZ26q2qFwsMxKt794WnWyviCXOT5x9lD08
ji+GHOriY3Hxk2kPmb5FjWFuPwov/6dZ3epxygPtARIIsjYbrmX/XBw4/x0UegEvFLbk82j+xbex
IEh7iwR1fA8/iCq3Tf0+Xm1hfjAGEtOqDgdkhDotf99OaJW3QDWPNjcIH4dc9lc2hhdfAsUTlTdn
LilRz1eqvbplxh0iOjqJhn3W+3MfLu9LoZPwiZWopXXsEbFcWSkX7kXeA7A4CfZUq/Syf6Ic/tqQ
nDod2iadtkjjXskwtergqA1l8KGxW/Gz6JFsFB3hBqPU1yOm5gbEvRc3lUl/SeiQekR71h+CFOWw
7TX1idxEJGL1VH1ZBRdoiMrPrpyPF/dO7b/4z0VvbMscz+e3hRXtuBJgj3BwsCfv3rUgwwXpfGSl
aQKTiTt4+C+qQCeWIVsOg126Mde5eolnFtoHVJwUNFNxDd28sCPsv2oXNyLlY9thA3z+/QytBTQS
5q5XnJZ/zGqU3MGiZPBp2Vr/ts1TTY+JXjVEnGkz+KVNsosW1p0+36yArVCdNOpct6Rr+huNgMFP
nZtbT+CRuQwbB7nH4fVd5byi3H8vS5suj/aZ2v1so5ZIfZpJlgo9Xz4+EWae387cjhLPrnuteL04
FP6MhSMLD/VuRji/KWypXKq0CmkIuXvTB1Pzmg+ahvhKVHL+3gvdDpFmFUzvLk/+w9l59caNrGn4
FxFgDrdNdrckS3KQ8w1hj8fMOdev36e8C6ybTTShwWDmHMCYqa7Aqi+8YVGc7iQGe08Qd/0Syt9A
oilhSjLEWBNn7Kjj4upR360M8UvREhrxLd7IfgsI+ZtVZureMZU1iNXdKaMqSl/yDYITcHkgWjJn
KM/cnYYY6Kd1S+wrlBXuwCPg1IVNEb4QVebc88np5wLk7yGb56U51EY4vb+91xtzlzpnkhQH2O4q
Chg9pCarqBF+QbeHGfciiFKzfFDVbkHUUhg7KcQfktl67hotEhJtuBDgEy7nriAiFjKe8HtEju71
CXD3s1XNHQ02iKDDwe1CUIa50hHgD+WQ2n4Ehv7HYEEjPJi4GiF3ZaQtQiOhsvwcUwU9lHKIERd1
DKGcZ64b5YwgSPsdA2zzfZTPBYcmqvt7y+6taedq3lo+cIMcXgqZ3M2rICpaOs9CCWihlVkqh26y
s+fFdbrDBBjfF1lovhK6wlGlCg5yBS4jEdQ6RmwGJNcRfV/8xsl+DN6knnC1tOg8NgXiezmXRN6I
+9tH5Oo6oP5COGqDJiD6RivocscaEYELQ6YHL0HTfTOKAgagm0Uoyuh7TqxXL50cShaFLVpB5Hur
ELiJxCRCxWUovVMesSSZkCMvF4hrlo3IWmUfRdX1O2u6OT+SKam+KL3L5J//9cyFmEebRuaVAZ3j
5geQkTjoWhV5XCl1fnspr4Im5odQnkSbArZnGy+HalOO/4w6VuBUdvU1RWfWtxNAcXsv9+Y4JgdF
VnmkauflODWmRYjnwt0swlA8UAyh7uKxsEEmkvCjEWalj35E/d0ei/FtrC0g17BH80u7QFki7B3r
n74ZzVOGpsXOClx9MJiww4cCUk39gKd6Fcu0ejPpIbryVA8N74Wkbz7CuVmgei5IraF0tFOO39hc
gMSujdeRSTNzTTAa8ZWyk4rOfVM5DopAGsAP7IX8SHh7m7s1NQ7tn+nxia5v9SxJF1AKfCf4cYOK
T8FsdlFc+33V5ed60ZSdpdyaGvm51DmByg7K/nKT9VDNcgsCRTDQC32JC1zrSqdu3gyOu1f4XZe4
eBos9GSYE2B/Gs+roroLKkA1UYsJ4EMhhjohHI/q+Gz85GMxHjsMZp5RsRqVU6NY6VHN+j64/eGs
Ex35A5gmV570D8F+83KuVa+GTlhii247zfwE3kp5W7ZFcydNO5/FMicPE7JuMT3IuTjdHvo6fJNj
EwLLMhSf05roQC5b9ZoNZ3VK+6o62uaQjmeII5hlE3mHd41K7vVAJYJucozOk3MOzWLCZhn4rfk7
E2VzcjRU958akZufmoXS7KETSvw9QnIRHVO4Pzuv0sY1evGLV9sVFaUSteT2AX453YtjL+M9JLcU
1qsJQgeJ6ZfRJDS/vU5bg9Jo4kMjZeBQys/jr2vUdrDyIheugtELk99L26K9pWVICxXd9Bac3XCK
gEkcbw96xZORB4NjSS+bSxW+zuo+Qc2BUqBSVEHcaF78LfEQZPXVrg/TN1aJJijgL0CWQd2O5n0e
d9n3Tlh9coTkPs/vJvTyEZbsGzz8jKUEZ+7CUnu5/RO3ji7rQagjsylYBpfrUuUpaNOY+GacCueE
c998dFGIu9fouf8eB6DxamMWJ7fO92x4ty4k0BhSxVGqLlmrV0BLE9XMl7zG9Mzo0S9UUZlhI6zP
LpVwvGCbH6+eqTRQZ/9dlFWuwCkNHmV5DBg66LJGDzrXTPGJqUIf+031WMzxr0o10q+oMe45BGxM
lI4GKj+UIaTOyOomRGMnSS2KsUERYR+omX1xP+TZEOiKYp4jzdwTTt94Xm1echkuQAzir8stnRyz
CaswYmEJ+PTT4FplfI/eyq52ityhi2AZ5ibhOQk4LSpAD6uBauRhQneiKxsaElomltQ+j0PYPU5t
N6FbMyvnRqkzP4xpqB6mcuif7HmA+19GhX2gUhEfJk1P39/e540vHUCETBH5H470Kn1JFw9JvUFD
1hDw//Og95mvANu4K9uw+wCwznhs0+rT7TG3lpxoACqZbLPw3K2WXGS5XuKFgqdtVwZ5lNtPjhI3
O/W0q4MEapJMFKECeaGQAV+OktamNhVIlfpDlKbPmhakaEWlEgOoj9qwczFsDIb8DNp+4JTZ4j8V
+L8uzCSlLKjQ2WFby8QHh4m9bFjBiZ0H9WEAE7Xzhm6Nxw0k5f7xZKCqdjk5p9Y7XR0d168wagff
PXpn+qL2k+qWjd8k0y4S+er0guaSFEEOMOBXQFaXAwoaFI4+6wyoK9B5lDx2/gFoMkfHDjNZrIin
tooDS9SoN+sR8mAxLAzd1wD2ekfq0dSXKr01jgrGtEDzuctOVjLE5QlX1/j3DNTaw2Ytao6Ngaj1
oU7q7HFKkno8447aeQclcuo9lY2rs8+cSIQQBYELoZnr7oCBCH9Z1oXru5YC+U0HI4tcD5THY7nU
+llD1vJkWLsyglexHsMS/FChoOXEBbm64XJjsF1lAMOhLUYH7HK2MaPqSwM4hT55Ownf1bcmB0M9
0CL+AMe/vt6KRUVA3GIwU5rB3bmpg4dFV87RnrL21kDIgVBgxKWNd3z1eNcKyXujFJ4/luDPzd6e
PlSVVXy+fXVsnXs6OdIcmnuUZbw8hpNdGWq+LAD8daf/oE1Y21VDXvkCQbX7vkH76vZ4G3sFWRKG
H9Vj7qp1vtzGwwj7rIDTVWbUG4eyqx57pI+1Q6VX7c/bg22cR+4P1u7PmfTWOh4TDKAkxaYL6Uyt
e9KM5bcwpvRg1tlw75V58ZhzZHfCy40FlUroWJ4C6yGRW93FCwJpJDeW51fuCGFuxjA+A2HrK5iQ
/hSjvgv5lw/KxTNIvxPEAv1f2h2SFXq5g7OVYcgBgMMXKEiBQi8KbC9IzpuhIMDLkMCPchxb+paG
wNw6DRRh4Z3tqR3vUH3cE0XfnD7BnPw5XNxrFAwCRmE16HEoYRvDuRgrSHOysFvEzldi+eR0e4ev
4kcmL2M4Cj8kHxSaLifv4PiRi5hbVClDS38gznaeM28aH1M4wz+FKdS7pjNcXEq0wdgZe+t0QbA0
8c2V4c46djURTOlHB25MGuL+bKG//NgksPDKou1ehiKdPuCRPO8xy/+04Nb7DWOUEwZym0776rbr
6CDgjJaHftlG1vIGSZps+AZWH4HtoVLmrvLhzi4IFrhe/t7twLr706j1/yiiw1S4MxVnhlQIRfPs
Oghv+focuh/CUJ9aPyH7Kc9JTHv74PVR3/iYsHhFwNrC8WvCOdZ/ikKNP6ZjX1JeB0Iy+uZoI7dr
ogp0rO0KJWAAHV75JlPmNj+kAmLhqdfdLnmP6Nl4VyZqNR3arig+2aGF+vdiuGG+0xi7blJJDIBs
zAD9wI/xDwfgr+hhUcOkq9IZ1ap2sRHvQK3xtx1WxUMDfjjodFF8R98GTa/Bq+81kXaHtPaml1yh
NXPIo6XeMwvZ+CzADMDXJrxA2uQK6zO4Szp0s+4nYTl8Ec1kyycxHd+kCBtLieUo2qntXFUlqG79
H3KaUBRm8+WX0ZR1U01eqvv93Jn+IOzZB6WunZcCqOVhVHqqzGndwNEkCGmp7yXwam9/nBuTJuUg
CiY6x9V6bYiZIS3djlGj+wWrclcb0cKQXa56RySph+ehWKC73R7y+nkBj48ZC58d3UmgEZezrvBf
oblcG36VVuJxMpvigP9FDmd02Kv8Xs8OND6lZgbB6+3KDUGP9YHMhkZnnk7kVWq5nJwh/Zm6aXLU
tfS1AlhcqNDvuevwUTWJUVfXvK1MqpHwtw9sFJmHeYzPtZtXnxeNgvfrF1HGpv8LjsWb8HIRl1Fv
o6q2dR8THS87zFUy/ByG0nZOtKlgDd0e7fqgkiSisEIDkOeCjvZqNGdJyCtig6Axo4JepflPe/Cw
cMhSTT2LJPa6oM8UOMJaVlc/9XxS9h6t61BLYudRTKeBgP3nOn/yWtMZInMC7lu36huRC+OFQzPs
THTrwEgzQGDHsEYsXf75X5fSZOFmWueQAdO5QpfKXkIjyAz4yyVVp0/C49K9vbJXMCV5ZqSggiH7
lBBvViOqbYNeVlJAWao9tzppsz4c+6HDkgrx93fAF+Bo5XZW+E0xNl9CGh2kHWX4Lcob/d3t37L1
YUJJRK2FXh3p3Or4dks/NvMEy6u3Y6wYqyK+S3pbPUvLhZ113hhKQzyKggDkbBZ8lcrNi2EoDjwY
P0y1/K2Zui9k4uFjF80fb8/pSsOI9WUm1D7JG6F/r8U/cHPDXCltTd+Z2/IDpbb6Y0j8UxMRLAk6
SkCh3wFOMJdj1kTdfJiT1sF5vYMrdYjtDoum2CmHYzQ0lX2wbDi3vtbA0n/99yyNVYkSKYjrNBcv
D56rK2qXj6DZaaw2WK0DUTihPVFMKEfoVbCzKDLAvYxP5HEjXQCPgS3QVQHEQhOl7wbDL3AkMdCB
qLVBYPCkifiDmy0mnIk0ar/NuUcPADGh6d/CpSEpTP49XzWnKtr7DOSGr38RB0HKTcNnZJ8u50//
qlWLNlVxzIvzIwIKxq8Bk40T1kjKPz2c6A6CRYEtBGiIBK+LUj0tou92FkY+PatfAaCfq5twHcjD
WrYlLoXUoIzw5ZhGCMIzaeQ9Oklpc4g8JYkJO8b8G13ZYqeDt3VKZSQEag+AKJTyVSSQoOyphE6h
+mGZTw+q2adv8lRtP1l9tDxQBcVLq5grP24EIWCuRPr3UVWru3xOxnPZdvkLSJ/q+1Sp+YNVWem/
t8/Lxt2LBQCnk3IHaeEawOiaCKAWVab6do2JlIEMORokrR3v6LteYymk6icoFXJdWJ98eZeHYHHD
qlkinMXqRrdR8ZtASrQ9rI5DNNcNhFVz/liTuelSX0J9mwp4hEjARjuh6cYjQEMKFzCpRSrrwZc/
Y7LN0XGSViUYK+KPepY0X0w9ST7DjrbfzOBVdw7/1qnjvUGBimeHZ3b1umrST7l2sR6xEDF4W7pO
dBymvHjQvam+740W3BZ9zvvbe7p55KDN8dGB1UQ5SP6qv586ZlMLMibf5sn7IftgD/WULx+BYpfn
0hV5Ajc4DH/b9tJ+LegLmID6pXkL+bn6bEazvRz6SC1ACbj9+6moMFi6/RO39gEEGxwRevdgFOSx
/OsXVoJ2E28HJkeKGp2GpfbeQctD/A9Gd/PeMUW7c863BuTw0fkCIc7duKoLJJk3TDiZav6oVxF+
ss2SvM+gCRpIVtpJ4+vjiAbN7UlufVsgECVVxCbv+NO8+2uSSueotdksmq8upnjBau4znpnTt9uD
bDy3hMD/P8jqesnK2K1n+l7+0kqHeAhtAlE/LyoLlDH7+b8sIwBZrN7otFJtvNy3ULS8+iXmVCjP
GsWRJHCYjpz/BXHEhvZaF+/p7l+XGGQdB9oa7AG4WmsykSJMTSnrhGg40Yv7esBTcc466zTgxXOP
udEvSh71Qwm+++71CwtfA/oSBQ4wEXLh/9o9r09F5nQoI4AIhnVq4ITaZ+34DIGu2zkom3PkO+BZ
kmaSa8HPFJCEYnPz+50Xze03rdDC6XFOMZSmsVwa6GAhI3WKDAypfF2bo9e6SRNIES/AXgBiBsx7
XYVMqySfYpdkVUft6hQtCC60qijfNcitHG+v6nVTlLFgpGDhhqwXPuirG7GmV1Zh0aT7wrbn+Y09
ptP8FsW2KfKRXWCR8SgHzFyqWas8ZbOJ9nnblSSx+aIrIPwN5WdoLlp/dvp4+Byrrbkn/Lh1VaDC
T8eWfjqZ++qqAMSUYJ4c4vEUQSertQSvEBF3jxgW/YLuJnYChK0nQlK7kP1RZXy0+qT6AciJNVPC
QvQanmNhfB5xcbsLhzw/u1PjBPDO+52zvZWaUCOk7cFGkGd6qzmWjpUYo8bVVIp2KL+42Rw/mK3X
zEeAqTW4zxTl9GUUynAYklIxHqYum8qDEgNTPJApx9V/OBckooAsyejJftfsL4AHWsXpU/1YmSvl
rEaW1p+ANzfZVwDNjndqG6fLj31tiOkcRwkEOKL6lOUZc/NrqhX6SG4OPvqgztgZAXvXor3Du3Gh
cw/wiuDPAt1nzVvtdaUgW+5UyngNbhFJqGOM7S6n25+IvFhWkSr/dbROkVJwgJSsDgRt1WHExh0j
T5KJ+7kS1udiGN6raaOcXzsSFysnQHb/cbtav8KeF7ZtH9U2YgVTcU4iF80PCuU/0mYsX24PdX3K
GYqeFNsoR1y/hTEABqMzOtsvHB58N1HUE4cJKwYF+sGiaNNptpZ5ZyU3BwUZKPt8AOjW0g2NMB1I
krjM8Sz1FDBsCvHUANyTh4L1Y1KY873XqHv6qNf3B4ELdQyQZLySXHGXD0eOPY2hNw7edgn8U95g
1Fdm1Toj7VOcnQpHvNtLuxFbQ0Sl0y8Bgprs7FwOiFbVNGTUd/x2WcSnuKhpsgP2yl/gG3dHEMTh
k4ay3zFtdeMpnJ3lY1cte8/lFXdFYgeph0tLHlkEXOc5Md6RE1p0NhFWrTkZylpSpypK5xFRApjd
zUHTe+MhGpz5e1/F+ttcSC0vK4RHdNBTu/mtVrb73SrTun+yiqn5glwDgpqxNS/VoRuV+VfTuI13
8nLTfUhMqzUeoJgon26vplysy6+PaVAxZTkBzV51orV4MXsDpS3f0ZpJPduFlrj4/+kVNfkYvz2Q
3vN8GrjCsmM2GEnlV9QozPvbv+L6pqFcQO+R0gYKzSjFXG5pq9udGhpwBPW0hThppcn7Do2Rnbjj
+qaR+TCcdgmeozyxGkVgMVkrwjV9dZ606kMz1rkSmNK8uRak0TuPzuZoVMHIuqQUjbU6priXDllk
e6bv4VXaPtA5mtInoSN85Dt2hx7h7SXcGo4iFGIHyLVKmbnLJUQBUJK6cA4RfeJ+t920PA5hnHyt
9F0PiY3dQkJcujBD1eYeXZW8ekzzpKGFQxLdxv9oCPd9rqNkJ07YuFakTjlBNweDPvvqWgF87IKq
ZBCh1oqB+0KVnSjqxRB85lbY9wVqEt9vL+HWzXIxpgxc/46BdYAg7lg6OHLAoQLVEB9RRJpPPWT7
D1Q2oxexaG6K4+Q0n9M5Vt+M3Tx9uf0rNjby4keszo0VtsIcF77IBVHKY4bLLNbqdYtOVrSnCb81
FMr79E+BM5CZroYCO9gV1BRdH/5KqyN3I8IHRTRcUMos9moD8j+2umnAPwO/I+KROeJqcWuahrWX
1+AmlDE3znWcG+9MqxPG2dOKJgu8REdB1u4zMd3p9gShFlhtWLy6ZUNlTgOGTF4MnsJcHSs1jMyW
vjRnN+vsXxA9ix8k7fN4SA192suIt84wHwjpN5hd6iKrwUba9iVUCgbLEcUZhVE+axNRb5ypna+7
y7DDl93aTxz2GIu0lGdptcRmlCTpqKUO0BRH0QJUDdzpoCVqEgIBHKsftw/qnyLWekcduowUuMhX
QY9cfi6IGALOH/hESdf5pzlNQ+83fTKA0cpz/SURyWIeuK+w2oFNU57H1qD0UgLAzPsxfq+E0xjc
/k1bK4C5JXEkxAV4XnJH/vqCBeqIUYzOLyQec/hURO3o1zTToWVb2vn2UFu3IHJELDWn2fTWdCkX
l4AkpwbqJ+nUfk+pqj/UyLbFO/e6XMTVIlP2l+1VskhwtatFDp0Fi84SZExsWXhuY5ms/kLRF6Gl
XjGMQ6sU6vcUv++dt3LjawWAB2yBFE3W1FbPiVkZS0EY4PpTbbolohFxc4qJK80TbngiOiyLjYuM
rtbRx76dc0y8p97Rdn7EVpDFdeHB2IOLLYnYl9vZiLka0Pry/DpMHcS5R0UTQesAGz7Ug1A+xEpR
JP5sOxG2zSBTIvT2LTEFVtInH9VJiH+XPK++gbFlAQdbwwvaHBwnOuDIa3S+q3YQzJwlre+VJp6A
rRg1drxpC8Tz9Z+mRcAqJXikFea6K6IkidGNjVT+mQ0voP2P6USuil922mg7xefrbwATE0YCskGL
k3jqctG6yZirMezjgM5A/+gkqNCglZjzlMTlzuG8vuAYyuVmgyzvQFBcHU6td7J6iVqQg+PQnDNb
ijW7RnnOFtyLQWrsgWCuvzmqqDLYploKLHQNwFHIqfBHShW/9FBRjTCrP7hDugdyul5A6bUpvXpJ
E5HxkL/ir0ukEUmZdz0kEQW1ZUrFGS8+Japno+69Vx8LhqIKAA9fplBrgJo3jy42aDON0QpES1sP
AyAWqVDiGtXp9n21OSs5EMsHVmMNzw9HAwNxb4HmFNrhKS+qxkehTz3qNdJmt4e6PhbI6P3Je2E9
0QcxLhcwHaBVpnGm+LqeI+OXetZyTJRwAbHkvC1U8/ft4a50aEk7VYDCBIvU16EWra4JFYFj1MuA
+YmM6+RAWwVp0j7EjxUPAVQx0XhXe9kWjKH/Ql5rveHQ95b6zUV5FZsVx1j6g9e1VgP5KR2m5wm3
YP2MDhq2PAdRNXjf7Pzk6y4hXQASLxrzsle4LtCHBJIDDRHFn8PKfrHbeX7JqmQ+NAOGhPy0MYg8
p7qzU+NBRyT5KUpQKL39G66veEkRQIOI94s0do0oixdrMqkuoUY82RhTVhKhHjf6KW2LijJYrd87
XLtH5LfTx7yDTHV7+I22DeNTWmL+xEcgky9PiRNjZg8MFJH+zJUQMNg5foos/i/dULB8QKS1OxRR
Wn2LF639EJsiOVHWHX/hKdCCcjeGsxVr3qnKxzE8ph5Gerd/4PXLy+8DbIOCHHnjVSfzT0kuVR2F
Hp7nHs0szMgLtBiXong4IzaxBFpXtDuDyhDt8rmnd6YhFc628AmtO3Z50rX4oqOJTJZlfQnrquJ9
asdAr50+WFRb3A9JsvipMsY7gPut+0FqV6CuSKOKkPVyOxrIwOA1czRqNQ1lg1R3Aq8I3QfDKveK
JxtDycY0gSq6W/L0XQ6lxHpSLiYrC8mZWM2ZMqBaczXNwVS1xd452/jUGIwIDRYm5jre6pzh0Jzw
N49GpDuL+y2pqz6gTTkE6rCo6THX8+g3qjleeJpMtKlghFveIZ7LPcmmrVlLIULYDMye2/5y1p4m
MizW4JliQ5dEvqfNGm6Qcei86VyrON8+vFuDcXhpJSFiQ5a+GqzqHC0chiIKvHxwsPJTMew5jPir
gsZDcH4P9bA1nLzK+JYlPnXdUhkrXW2qFrZG401AYZS8+lqoQHIRqei/vH5m3BkE95TdiHFWSQ4l
3CHyAL74iknOmptOcZd2CRYcM4qk/2Eo2n9S60oijPXLHQu7qUbhygj9aE49rCaEEfldOhb/Kqm9
92ZurSD9FxseL5JWSHtdjgWpvS8whQ1904zGISghlLdntJyxRSzcon99okSlFiQzAm2A0Dgnl8Nl
RsOGTUro6zi4PcX2lPlVjsg4kbER7Szj1vusA0SVeD1KVLCGLgdLdER5hi4J/dSkkvGG97D/HFq2
8mLUWvlbhFnTodjTmM+kqg6VcoRtcZLT3BpFGzH/M+BjEHIDRjOK6QQTmMTYRvZ2QGn+1+0N3/yl
kpvsIrTFrW+uPht83ZYYBRL52RQ1Oga5CxdbCev+mDaO+YEIbtAOkYjrt3WjxkuwoMJ4VAZtPCRh
NzxbCcqWCabP3ND4Jx7xfhR3DmWMPUDBxtvNZ81fwOaQ/VkTlqIOlbNysQjmIkc5dl7mPMJ/8BDL
mIwj5U8zQEsQf+dm7KxD3kEaub1QGxEe/FuE1/jgWak1DSBKiskzUwB9ZVcMp3ZQRpDvPIvhPD9D
G3mtHhcBHmhUniW4fnAL13lGay3UbT2uTiyKH3S0onxMwQmRunw6a/PrRUHkcHIg/DoYd/0IF0LV
u0nFAjHt++TUUj87wnmI770Zh4LGyOoSrwNr+CjGvP4SOV55H3ejfd+OwtnJD+RnuAoHAFUiCkx5
HMTfFa4a7YAB0WvFN0ZdPEi/WxRqze7u9m5unCaSfO5tQmc+1LVGAbGP4kWhHgcD/o13mYijd0o6
eUhRFrVfABQ89fzow9KjGJZow2udGdhdZDiJeORbRYt8dT2UhjK4xgLoBudD7VRgyoGltIaiXBub
gdVY6sFFcmQnLNi4b+Fu0e/+A1Nj2pd3Uq/NUtWH1LXRQucIOjQLMMpzjuG0f/9tRCCIEVD5BKPI
17IuFbVc4h5fYhxoohWJD/bD/mw20/zQmmp81L1sfjTnRByQKaYsMGXQGvoo2dN72JgxGb9N6uwS
WFICvZxx0nkNin12FCRi0s59RUBJ4ST/ORCo7d34MsNbnVtTqmoAYaHXr67VrBMsoBw6+jGcuLy6
r+kjf2xtpT+XSZbfjUXXfM2z3pMPa4k1OQTee7OtYYrkVvhjaKBEzz10k52EZ+PSgrMncQ7yJ1FM
u1yAFpCDaaQAKBQv+W10oEuMKHaPdjGm58rr5p07cmu9yW/ITCnJwgpZBdSiMUFA1jrGLHNJ63fC
e4T7uYEEE9Ma/Q9zo+QJ8oq6L82Z1WDUVDsU6wcGqzqVzHX2Hr08de+rEn6t3xq92BlwK32jOgLC
3KLHxd20Ok7AapTCQtEjmIxYO4+94ZwdWK1BaIVnzIfegoG1pYtHfh8RgBxqHEffdu2oBR2ybA+p
gVblGNWI903mt9vX2dbCk8dAWqKnSUi6esRTHFQXNzOSoFIr95QK+0uLJlvQDWG0s8Vyjutjjl4x
0RrWMgDY5WfwV6WIqqIqHItLhJr0Wzvui589Dr8UFKr+0Ss1+73lwPb3HCV/9+op0sCgAgbNh11f
f8uhYpthGJZRoJTI4s2zwB6gS2DdG+N/iBRB0QNSoTkrydGr1QR25A193URBNZbibGHO/saOIS5l
XbknHrDx2lGfMvg0/7T91tX7JUSNv5CzciMtfDLiyHiqKhG/PjVCr1tKJlJ+ARi7mhDsoDhvrCUK
ymSMMKVqB685phP2812i7nUJNu4cPku2nxWkS7AOfY2xB6WTELlQubYevWLkRVvKOTkkjTe2QaiY
/c7p3xqRmEE61Urm/JoynJVzoZcG1/zSVOHZqUUTQGf8HdtG9Abc0B7tY2s4kj5UNaS9DbbFl59A
G6libBwrCrqmUYK+0cwj91B/iEXsfso6N/kPuyezCFQPoENBergcTyDmE3aVGQX2RJSbhVRg7AXH
eiy//kNSCwoT01OVQJCUfXVQygYPw9GUdl1NLYIkrFrfKRLrfcjj9PpohDPyx1OXKwtK7+WsHNFD
uSqNHPliXRyicFDu1Aj/hxi/oNfXeSgvMZi0rgFrsRqqSRLPKYWZB8vUdG8NvbAfcLWdHlOhTDtv
xMZFTFvAJqmFDsDbtHoiisYtwNYnWaDHNboBWY8Ek9m0ZXPIxnHeWUL5u1d3sWRcSHtc+AdXSEtj
HFzh0BgLMkttPoNqad500a6+iXxHr0ZBv4qqNsIqVzw8QE00pJI2CzoInucldbHLaJCzmoSLAxas
8oPTaiixZnPxErfOa40LCZUh/0kKmzz72tovsWE7ay+dsmCx4+kMavX9ECbFRwRA+/tqTsOds3Kt
4on6AFV102E4Er41AHqmF5EbWpMGWdESXNh9aFIbtsMpmEOveOqpJ94pfekcBzNp3oIhLF86AHiP
UWmaiV8VjfHDtKbkn9uv38ZWU83DTAqgBAW99eunlbrXGkWVBiIZVTCJCvSSONujsmw87hwjutvA
6BGZWLfswoUgasCyhK1egIcC3ccOUycpQd9CZPZ5nhz7jT0R0biz0+wVgje+HepoXAakRlSD16EF
jJAFiESWB3m+pP+WjhI9RlNjPyRuuVNQ25onLXNQVxQSkCRZXXP64IwlGw0Co2ztB/KS7J5YQD1S
szeOE3r9j6HVp2eCAPPu9j5uvB28v/RtNMotANDkGvwVPg1drNZWyhzpYya/e8vqjtNijHgMW013
NxTTHgJsa6pUnCnvMAPI9PLP/xqwj4UN7wiEczao44m+73jo0gR6XJzjdJo27vtwFPVBR+v6/X+Y
Khw1jagUONMa806yk6DEwyKbiEQckLGePnXu8n1R5/nslp5zf3u4rdND2YAuMLm15BKsJroA+THT
GXmA0Sq/zq0V+ZSb8eOKe/337aG2NlG6dRNqyAhnrSJal8gFlkLNA30qbThmpfaj7PPi3ajRQTXs
3NtBaV1//FTZKM9ArKKgzwN2ObWkFW03Zgpeh4nIfJx1quduFHvqntcLeDnKKszAPi8rqxw1glbP
tU9jWVJb08r+3TzRMnjtAnLFgHLjRWGjSJcvJ6Qp7dLFuZCw0dh5Qan1uyIq+84Dtf4mL8c9vO71
Cya79TReyN4ACa9Lh+ZkaU2mRmXgSqOMiiS1O2SQ1J7VWbQov+BbfLAmmbvN+D/ynGVJuxMXXB8Z
foJHbYA+PsDKPzi8vz7DOsTyR0UQKADh5naBXpr1R2vuhofQ8JRzjkLNqwUasciRohmy9wLlYx2l
jqVJn8VlRJVu2jGrE+0s3NijAWXuSSFsnRwGwzSZxjcQDDn5vybXmXVLfacpA8RnevrM9CueYN61
wyEPLW8H67H1MaB2IJMZ/LRInC4HAwnWu5E3IYhoQnilH1Qe8FlN9sIA+QRcRj1yRjKO4/aibbf6
GjKkFNHuQe0raTqT2pQ9HnJ7tGlPCz1Ijdk7LYueH2u9X85uHNLtD/Xw39ufyfXdzStAHw8AA4XK
K90l1clit3L1Ihir0TsYE5lUCRTkHlP61A/Nebnn0C+BuhTjThF267hKRWyCK5IOIDyXi4xvvHDC
mrugz9zl2UqX37mlj8UBmVHbx/hkOt6eqUyZ1quNDoKU2OHxB1x3OV6ag1GOVMZTHfFr0oQ5HKpy
Kh/nuHd8hJjrwxD38Q5VdGt5JQblj9kdtOXVoBXiJE3eJ2XgmXSFupBwCkkEBFcKK3saBi07Z4mX
fNaUIXp9/ddBNEDqDKMKJcuxl/Mtk7qnRYQwrFIPsW8oZfe8xHgD9ShFBXlpVb5tp8tOmrzBCeIx
ptNON4QjRT30clSldGt79BDJpDiLYlLpKbnpJ7ltfOeKiPpjBICkvFdQDu0PrRNiJYRTdgseeZRi
q92k74Gb5DFabTtwEIzSJEMZwN96GQgCh1RFy09YrXZoMkc8IKuPdpXeh79vn7DNyXsmvT+EGmDe
rCHcVh11lomvSZBn9hTUaZHVhxjhgvpAJMuDaiXjYzXF4guIc6IwEsbx/WJFw7kxU8/f+TEbt4vs
7fDyeXQfMDq93Ikl6wvKaGhZF06MgGIvim+j/BWzFiZ3Lg7SRN1ucW+hQBJUnp6dWtvcY5VsXKQy
wwGeTJFLxk2Xv0HrQyTLFX4DaIEJQ4QRl/Suunv9TPFPYqA/xrFI112Owm1ZKGFGmh8R/KlPTWxN
T6a7eOgWtBnrTJwcVweLQLR9VOwk/hzmaTshvWKSZ97+LRthAK1m6efBwsOFWC36nCoLBu5RFgit
qx+GSXfvMq2YHsoKiJhihMZD1Y+5j9LD8GmGq7xz3VwfdpCJNIRpiBACUM65XIklMTGqHpGzEksB
FhpLQH82lPgwDkob3J7p9XX6h1RC5wWHKJTn5J///SDnQz0n2Or6IPk8mLxa/XmssyUIm7m4V3Bt
+WLOtpq//lRTz0EBAyI0KTv/93LYvmq1GdMGD7+UXr/r4PYEGYT0J8hbU4ChK1ebsPUX+BV3y+RW
b7S5K3Z+w9Ues7C2bKvxcgIG+SPu9dfMlbzr8t7QJn/REmBlWQIoFD2AKocvNSrOQXOF9SGulqSn
UN/O5ZHya37/ytXnN9CmpnVJGkJCu9roSQFeoYPtQYLAih6ypa/OjtmkxzhVnPfTkHsHb9k1U716
sf8MSl8W8QMpM7hKfzqt66OxrhEyVKoarZN4uAtrczh2S/FFicLxfHuO12USOZ5U2oFWCKpiHcLD
0B4NpJ0nhDUL73OV2/VD68XdQy3EEhioQd31nj09EDA479ohDd/jg2rdDb03PFazanxvon6xdjb/
6kGX9USAdbToZdyyBkVynWSoLbYT0FLFPZVVrWMlX/b+/3B2HjtyI9kafiIC9GZLpimnkm+ZDTFq
qel90D79/aLuppJJJFGansEshFZkBMMc8xuzzSff8rIxyBxEyfQBG9bby3F1tuXIyD+81GcI1lc7
38L10+tBCAQi96Jj0zbtAfp8GsxOu4dh3JykLNBKTx455uUhK+gQm5jrDYFjt8oz8ouqD5lXu2uL
tD6NnqecWr1pfZVu705MvDkyQ8p8nih/LTzj2UupeDWTdK0B2l47Ndq7EtTYr1lfqnOlue1HTCzb
EHN31diJ+rcWWH5bMAr0c3lLLmetd7Vo7YqxiV+GNqgSw/i3n1O615XpZXudvqv7k6SUBwKnMEg7
gBNXJxhphansJpgUblEX52WIAWImGOt+HsduPFdG0Xx05h6TzNu7aHNYYhMyD9r0V3KaaMgbXjtl
AxTaYjmHxmjf6eWEmWu6JEfvxailSNqdrbvxVRF2RAcYNAIwrPWNCf6aRNJGxLDL2hS75bY/YF1v
+A20LFgFQ/jbcMboXizpcLo93Y1vCo0EPdsXpRZ44ZfflBa5NsAgQMe2VMt7GP/Ze9cY8z9arek7
W3fjdqSWy3sIe0V2iFaHJpsbQxDtDgEhINo0A7ZL2GzU3VPeG+a7sorar7fntvUpkcul8Et8K4Gt
l3PT9Qg9nK4ZcMOMzWOUzvl9bnjoaahle0zaEMXAKSnfyvRi276gHSiBcUOs72TuY1cDxj+AxIqn
U4jM3MNYd9EjjO/4L74dnVhYOmjM0rxZVXBUltPmIA5BiwzqOUlb9Z07tkWQuH344/ZSvqzVRZYg
pwWdzKZSS6t0XZUWnYW5gxMNgZJq/fteyVJQs7wpVgCp1Yt9hBWT9jSbWm/7jeKFP7xoyD7lpheO
fhqlPQy0JoOGEhr6fEBkM/9gKLpiBeWoxs6DyDvHOyh5aH73CMnfpWUe/WzQ/McBUNBl8GfKwG8G
k1GPJQjlxMH35KFaXWda1tVqPHhcpX1qPvWG6M6dN2THTvO6R2Dhe137F4uK1RpKSWW5KeRJX2Mt
bW2OFqMh5GxBU7hYg+Ad/4eiWW75aR6O0cMixuyHw0oud0NZFMXHtJnz8UDxFFHN3gmTD+4QFp5v
6SXSHpRgxfxtyqcJHQsLKWN/6Zfhcz5o407UvHFywZFIDiXnl5t4tVK0YXM7DpUpIGGDc44TXfS7
7a0GZ8rEiyMfLY/E2UkUrjIjvg77mho9uSIxu/xNr4JIDb+xduw0LNPquf4Yed4voVf6zrbeGgQr
VyryUkGAWsvlIEW3JJrodEKGOO/9uDRtyDBldrx9eDbuIaqe4NtAMgBqWgPNlrp2E1UoxKLasNzx
SYd7cxFSPSCa75YCDfMs9rydJ2XjYjdo4FAOlG69pAOXU0vNWXjFQhyWtW353zAv8XIKFceg34AC
3E7QtzVDQHRo27BPiH5XVRx1WDojjYj46zrBNq2YzfqjQHjuW4v0I7oXaXty28j+eHtdN15N6slg
2mkooxi6Rnul3aiNFXSSYKpUIYKotJOP6Yz844A5LxJnuZU9qWaWvMvFqOx8063lBcUHfBFCLxW+
1fYErZdopcflIbuCx76d1ehMz6NbJCFQGXcela19ygaVLHtw/Ff0jFL1JjBL8RQ4ZWn/4Jvruq+m
9l7FcWtS0nkWZgzwXtjZl3tm8bymtejHB7jhzZgt193jMNXGA2IbSDre/nhbY0nZd4ceL7XNdZN+
4nVW5x6Yc0+N62DFE+FOp6ntU5q13V+cBakuz8NFrOOspTtKJCPBNWJA0Gqoh4dsj2Cm0/swq1q6
cxI2vhTpGJc23VuJvVwdu35cRnRIOQmGigB5V5vhY1a29c5+2LiQKSDiCAKfTsLu5K94dTkaZimM
Yh7ZfU1MJ2OsNYfuoSUK3xriqnmYc9veCf6va3c49YEHJkJFwZBa+OoRoHTS8CS5AzprdaIcOd3q
HyhT5jt0nOb/8PIDX6GlXQ3KwpsK9ZAlUXFWG6XTYcNViE29ef/I7BeiibxZCSwvlyAuIoBWZcrV
TRnFT6fZARvQV+cRPZSdqW9sVZBbvHwkXRTG16TkdJz0lDrHgKVvZZ+tTthf+yY1oMpl+c5QG1ea
RZXOpLPJYQdycTkrm7Jb3/ZYEgHhN09eX/wWmjU+K44+vbeWTL1zG3wL0Ng1Prx5OelQS8EQLAWl
nMflwIlgGUODOVrWHD9HeW0QTiRjnftqYcw7IhtbC0o+IxXleTRQJrwcrHegJfczUgul02VfsxTy
s6oY1hMw3fT+9rw2TorUtSNopSwDPm01lNlYdq1iSABHUxmf507TTy/o0Y4dfjDacQ+XtvESMp4j
G1YIw4IGvZxa5umdV2sWGrdlP5wiKmS+MjRfbS027pzcm+5Lddd3S568VVzJtca3I1zCNHENPLUV
FQHTZOiD2TKzwo/oEXa+OXv2c4SmR+1XxlB8y/l3bT+qm+qL7mbVnm/jxiel2gZ0hJMCqdORG/vV
jdR7oQZ1j3WOrKz4NzaV7NOsevM72xXJXuC+tcYUvehx0ltF/mm1xnZruUlkxuR1GJjf98ZkHaFI
De9SXLkPUmwOQHe+pxe+tcivB11tJKGl2hLZJEC1XeIYtjjzfb5EsIzjzMG1PE0eFbv8XZD8SrW3
v3jBaITSb6VzjTDNVSqbqVYXy9ER9zEP1ajVJ+j2Ck6xZXe6fWK2viSsD7oSZM08Lasv2ZpRRC2J
1Z3iYb7TSvKuHBbKQaS2tjPUC4FmvXOlmhY9azgCVwEHnj9lK1AfDJzB7o5LW6ePi6Knj60WZz8r
B+0C30ub5lPT64GV9nd9XdiNX5htAocht84yeCeCXuzfOCEsKTl3b/0v7tFUvb0m8uOufydUPMk4
knxOe/X2udOi28C40b6bS+W3M8WT7uMK3HzqaujfaI9on28PuPERYEtwZfEhWJp1GAFmvBRZynGC
mYZVpZt37wpqyienjZZvfzEU3CYJTaIlszYwMEbqfe2g9ihWt8ono8zAQWVzwb3VDMZOIrnxvPG4
gNxnFQmQ1ik37YKmKK25DxoX/WnFoOHYcc6/9GWqoIhZ1nc1YEq/nTDouz3LjbiMkYnKpAoP9ctV
XKbPHQVva+qD3LCVO+xP7cCDQLCzT66lnABFUFOQcA9Psn7l1fXqGmxqMo3FZEMrhV482G32wXGa
8Ti6kXI0IyX8NA5e6k8qfKeoNpF6dMo976bNrSM9qqS6pqygXv4EbzbMjoXgNVA5tWbkmgfFJcUF
Nzgfbi/q5lCyxo+kBgTutRVWF6nQpFKXXerN7h1uAhkanpl24lZ5MzhBLixtelhEUkB7jaRx1SiP
F5qCgVc74TEZKBeJWI/OUSz6QJA/Iy1e7VFprnmZL6MCjEbcUDpMrnbNEttqEZdGHwxoqZ+WwsmO
yA4uzy5qdHc0j535VFdmc8rc1MBescorwLjh8BSq+Xgy9HQ8D8qIMp8T9fExB8dxKEEX7AnLbryH
MjCXHSf+j4N1+cWb1o3SKNc4VV00vO+TOeWZqLwHeIHpZ4QYvYNNp/Hu9rffeA/p8pFQEcFxntZo
EROdBKBUbLO2n4Z7+Cbtjyxd5nfqsqTnoS8yy9fDPnxKW2QElLjX93zEt2bNKZOodYM65/qdmlJB
WScm6jGUyT3nnTs9thE5XmQm/aFR8NpYdCXfweRsXSNyH6BUQE2KvXi51InQO72iPB8MVuW+i/Ar
8fto3HML2TpX9NypFsmbhPrk5SiTqdcIh3NZmU3THbW6LP9tiu5PmDZiJ5G8FtOSKC6yDToeUqFl
DUDoQ/YMxLw+qLvQ9RGXVN7Xpfhu26J81pWopHdp6gc1Uma0Xksw+2rV4QrfmE9lVsQ/bu+pzXlL
jKAslNF/WYUe1TDGQ6bL58EKxckQyi9UZ4cvNECqnV7ExubhCbJQ2qDSCgh5dWTKLtOJzUMRZF6l
Rn5X9sp9qaed6aNhvrxP2sr4iMnFHphsY4ISRU8NEI8bxHBWE1xSrx+qpemDifLcTy1sXH+yhP1+
KqZd9vvWFNGUB7FKvRnRglXMEiPrH3IPk/n0qnmq63j6ipgJhQl9tHtJcnUOTlN2oT+KTmB8hfLh
KUuc5h78eXn2zGqefLdMU/M4mL137yV0oA6RUinH0Wqmv9jywOugzUlsPZm7nM2rh7POtbZORg8z
5JgibO7FySFPw/TJHto9btTWRzC5L6hyvTTp5Z+/GmpS5qpXmpqFaSDNJVMd/or7Onm0ncrZ2WYb
14XMcWVEwKa+kt9qk0QpIoaja8KKeZ1dHLVQ6F9uH5uN6BSog1QYBswOfE/++asJNfOIM2aPkbRQ
9Rmx37HwnnJg8z/qSbjPqZK1/90ecGsFSb4kw4ygCWbx5YDmbLXjXBmcHnTh7kxTfNEUBa+bpNuT
YtucGhVC+DzYO1NkWY0U53XTjIyEvhrBIeS1IIlC9Ipydbrv0zLeedW2qlwyOpRxMBUDnB0uB5xj
M9KdhrWkwxICeFTjbxMKlg+GOeDc0AKtOeLsoH5Xe8t4yvpQeVZ4fe+GrOnVt1e4iP0JViW9iHRs
9Vm7ZmwHPB3RNhzb5n0eFsahwck+9u0+3fMz3vqiLthsYnM4GQjyX04b0LxBSss610UUFwHaA9ZD
VyGc6BtKNn26vX22biZqBNTsAa2Ad18VuSalzZWF5lVQIQT1I8n67HsDKOVjBWdLHEZ7mUtfpwu3
87psHUZPQwFelg1gYK4+rel0/M2WKYJiCvGRFVl4UvpKPd2e3EZcJE3ZgL4wPboDq7NhJL1jJy2j
pJ4YD+GYqj50PojIc2EFEEyzp1DkydNY4U4dWsNeHWZ7eBoTZO+0GdfRvxJNSoi0F3dBATO6nKwa
0ttsHI1FiPvFEcuDsAxx9iZPoU9rhjvn5/rTAurk1BCoA7K7EjJpx6lJhQmcINOW5cc05O4xRK0v
PVSTR2W4CJ1R8YfKUXeuwOv9S7bDfykHE5WB573cv6VrV1UZx2OAyQ4lmrlQP3R2+761OKq3v+9L
RHRZC6BhyKkkwQJJSKXvcqhZyScj7aiPYFnbWscRFYsPWoLdqh/PbfZDbW39HOqO8nNa0vI9bUz9
wUvS+FHWwL/X2qA8IX3rfi7VcE9qb2vxaT0gP0o6Jutjl78MDElpZE7YUyoJYft0KoZLLXbPFQ5U
XYxBpGv5SbfsIb6utxyHmdKqhNpxg6wNaAXm1o6J51fgeVnR+NXizoDUO7v7AeZQswNkFtKzMdTD
z3hBK/OUGQtmVLe/yvU7wW9AbooCGbflVYNsKbragQ03BHE1NOdOzYfnJBL1PzqN6y/0ad4s4yGL
nPx70PPA3UHBv1zqxYkr3U0o844FZScMjrJD3OJsBrLF3jlSG1ubGYHvAPXFblsjdHrUkp025+/O
eY6DJh4i8CyujVRTuUeQ2RwKcTR49+R2VOgvZ6WkorQbk1KQ6sXPlSsdlQpPKx9tvd+1I9wci2sK
PBB6xIQul2Ppg5NHZU1qTaVEax8na6y9uyrD1F71yvmfN28PmLmSUQoImn7t6mTEsZeog8dgdYMH
Qhibz6mxhMkhHp3ioM1jtkdBvn5rUNOjnEWQiU8nj8Hl7HgFEgMzYgqbADieYTmC8K65CW5Pa+PA
yw0v9QToagLOuBzFbDPFEhPpxIwo8HSIXXQv/Dpusrt5crwvid3qx7QOq712/+bsbDANxCfE7FfF
/ki3Z4ysuWhCxR0DL6mSMxgOdQ9mubVHuGIp2XGpgXeUv+NVYKv20HGoHFPgMVpQtB0g3gLZjyCh
9Ha4vZSbQ8m/DU1PGf+thsrqPExHulKBUatRQJSkPRTD8K/Zl+5ODXSjRohWHV0SEm5OGgH75awU
9CFkEZHLwu2aoDW76ndVLu4hb8zsvloU+8kU5qdoGLVfaZIs33BG2iPjbX1AghTOBKoX3M+r2aKK
bQkPpb4ghkUVRPaynFDqTnfWdONhoMVHB8FBe43G1OqI44hWVG1egOCc44VnYAzvB2sujkbl9u9E
43WY9QnqsKh2nxvD23MY2vqkIEdpDYNBp7y9iveMujVia6BZ0y9JepqUrDmgC0Br1Z7E8e27B+Am
oHkZe/AEXX7SLp4UtygrTKjL1Aq6Zk4Pg4Xd32Q2b6YU8rcTfdAHgobOfbb6dJGg89yogP5QXe9+
qUNXf/XitLiPgYbt7NSNBWR3QHozsXWBrrS6XopZmKWy1PTZyEIOZhE3R2VyRr8YO+/t7zcqazbB
Oeqj3GmrrTKq4YA8CtVEdeEFSHQxoK8t9W9d6m1RUGeYyNz+ZBuVL0n7Qa0EwTWAjWs8Q1tY+aDK
d7VMsTXzi3yprA+9Mo7aseqm5l9bmIkAPN6XFrS/1PnYFI4GvbILnfdThm3IMbJLrf/fzs/aOJqA
VWHgeZIXT7PiciulkxUptsvtkJdTc1JGO2tOvRhxZePSqP/YFnCSAAJirP/TxaP9LsOSqQ/SPC6f
zRSHg6fJih2ag3mhfhbGlNU74cjGoZZ1E0Th6XEQj6xOFUI5k6UmKdUTwNAHmwJRgC68efSa7H3S
4LLIM6XdDXPTUwA3zJ0Gy9aW1HUTyyYqvwYQ28vVqRyLjNxmwnWM9yw4dOUxibRfam9rO5XerZEM
iXQBbgWlwFuds9TLI6UhSWPvYRdfVZQ9Qd3EgbVM4849ufGMy2SRZZXcXQARl5MyiLZihJ4IJuNm
fqzbaCaMbV2gF4kRnRt9xnm7oYp+e6fJv3WVx+C+Y/K48uCRM6xiIoeiagfBbUCNLBmDUZ/yH7ZV
lTuAlo3twiiOxARyMULQuJwb9kRaOpgAWjQMcg/FIvTHuMuM/3lp6pwUYcYnRKvsQ+JFul+pnfnp
9iRfMIDrWWoeNwtoDFmHW22YZPDMHFL9EIgBB+w7PYSQExhzGM4Q7bQ4DMIGYszR6WvFPIZxJSYf
14nuTwqzF75tr/5syrg5V3gQnYYwjO9HlF+/dkqW2McoG83uZIyxrvhJHnfUh0au0WNSdXZ9mqmG
wSO08jF/cCylPOZG5FU787vORgkhJMZdlhsop6zLDRluX8ImMsLGzPsnqYezF9qygSvTUU/x6EwV
mETNM3SkAiSWJq869PK/F4n9sRTo31ni4+0lv9rNckehqvbC8yeYWr0aqTVkCS1DSknRbD0K1KAy
X21c9TGi7nRyhAuVmoBvT2NDfsiLD/0yLC0wohmK62tp0NrBhyzn4Qii2fPIzb3uZHYAXZdwdgCE
Zt3O+3F1P7wcHMAkjAVMYn1oC8pWNVrmFKwbxzvXzTDe5WFfBMLVp50wf2so6GpSQMQl5l6DP0hu
U4DpNCukdfNBWGZLMtHPeE9re6hreXuvVxEoAH09EkAJAr08rn2pW11SDNC13DasoGoJ839FpoXf
IGV2B7wyUVVM0+m5nxdzJ9rYHBr1UwlxAYqwbp0b1lilqjnyARc7RvdWN323ToezO43R0ySlq4um
zf1uqt/sR8SnhGDP/6j6Mu/VHZUpHSYnHQjiFOKcL3J9QRvcHo9h3u5JO2/tUh1kKPxMFITgnl+u
b2a0Vmp5s8D1sst9ConzYfKQ4CwsKz8sg63v9Pc2x6OkazMaQfi6o0Ylko9MGyBQVUU9FinY9sY0
McJxsdqkybdH598cj4yQtYQjwn10OT8irnQal0RavGfjJ9E33gFWZHXf2hEAk3becwK57tDz7QwH
VA7IHPKZ9YLqStVQDi+IgATqGidVwZTmFCtwmgKjd6z3RWoX7sHwnJ53x1Oi95VqivGDGvcL65/G
4+iXnVG6vpv1LhYIJVRN/lD/DP/eenNGIn8sYvcvpr7kw6vVIfecNHQq6Jvw3B+9yU2fw4SsmcQ2
/377Fr7OMhkL4BAJOureJJqrkxyNSVkstULnRFGV75zZ+ntmLuad08/aL9GWMGC1oqXrxSXwyVTc
5Y+mtr27E69t7QeSanYD5RdEc1a5bjjDQ0iRTQ/UPFwOWZzM70yh29/UMEm+166a/3N72lvj4c8C
Oll6CKGidbn/kG7MIbO1lL97o38/hZlA634ZOlxvwjQ7iKTegyFchVGsMxcWZEGDiiulzssRmyir
NadtuDG7SvkCDVL7GMfhThS1NS2UTcF48kVl0/pyEPxalmV0ahGM3mw/dE3xOe2AoFmZQgIwDfrd
7VXcenBeDyd/zqu6i6aBJ1XdSgQo9xeHONG9IEbW9dB1qX28PdTmzCh4SLSSQfdyFS24fTE4BQ3o
QHHb+YmapPqxIhz/XhPPVb4ycwX7bx+RaoBUoOBCBC5zOTk19OyQPF4ErtuMd54rOp8ahe2XkWUf
dWCFO0fgmjrHDkFckcgPzAgZ7mqK8NksazJ4U+NhMuKjJTrjo05Nxz7R5W4/K2MtUqzTmik5Yso8
J0cinMjxrbYUXzGtmx0f3QktD2Ia8NY91weM+VLXh9iv8to2/ETNtQ9p3AGEsnI9u0/xejP9wSjS
36OJh7A/IF2p73y3rS1CnYw7DD1/KcZ+uYodH8auLFbRcxZsoynnnoSRqWePdvNOorK1RajZUspR
UVmkGnE5lOOWtVNatLTKKZuP7VBYvyiQZcFoWwoqwPpehrs1NUnsobPNPUIGeDlerC5GooUL4+kU
N0ulNwKBTMjZNMO9vbg1FMIrgOdQwIPjvBpKi3KToiMtXicPE/SZx+YpnWeIMF2Z7OSzG+EVRQVy
SUjNgErXnfTBUuzBnOM+6DE4/xOiZl/5tTkPga0qzQPYy+I41mp1GK2+iXaO3MY0ydkBxBt0Szh7
qzuy7dwsqeqSmoFe1L7dWOIuAybpO9qYnW6f7s2hJEoQXDjNqLXHi6PNrdGUBBtJEv03iMo46XU/
0I4a052R5LdZhcqwmHGtofOFLOa6vFhnMXRslQc2KpXqmErmv2nVe6YAW/OxuDcoo/KaXaUZ3L8e
zGzmIyy0S/24acfvjdDHgVyzzn+9ffF4xujbgjoDHLX6TrPXqRaWcX2Axl0SKP3YPeT4Izwj7q19
vT2U/KuuVk+yE7lD4COsadITlol2mlNe0TxsInW98s7GMvSnLButAP1pjdL0+OYqo5QmpsRIPEJF
glTq8mQj4dsudc+gYFvCp55nAOHbUT/NITzTAeDZTuK2NUlSNnIZ9r7May7H02NILg4yU0Fvi+Y4
mv34CTdw847t5JTwqNrqPkF/dyeR2rgvpTo3dwoPnGxOXo66TGZnUYjjvWla55iXo3vvITyDxTOK
egBRh+PtT7m1Remc0ITi+aYsuNo1WZpEFbLSXVD1S3nMnF69q5TxX4Dcew2FjfWEsU3DFRcjaoBr
wrvsMojOUTreOVDNcVjr3zIzR/y9UlWoAo7aKlh+Ct38eXuGG3en1L6V/CFGp9V2uaJcpmHTyhhv
ao3p4KaK5WtTXr2rCnOR5gGGn1ZWTAOnaHbyt2uJF9ROSUvlM0SJ58rRoMUcx2t7DE7tVlSfMijQ
DRWHYXwvBirQuKAYgZOqxSntRXXQl1Z87LwRsXv0o/+tZ7U9Rkpa/UWthSuJn4UmgHxOVutRG5PR
WxUJM/CX8ahYjX4fGUbol56Y7+3IUs+31/8alSVXweMfgihICuso0WjdmJoztQFNoUwfdEpFgJTp
ReLeKUO/fNLmsjNPfepFD9RnK+0wKtmQBmY9t/8N7kDscPsHbWx5fg+nGvVaGSLIP38dIDeJG+kq
vyeeesLHurRwftV/UKr4i/hYagbQIpfmsmAOLkcyQHNTa0kpGCBaEZ+XhuzSnx1DAOm0ivg59Yx8
D/a+cYHQlaRoADGe+HjdvHa0wqohyXUBRNnmNPR4D81Se7ngofq05Aij3V7NzfF4Q2Ujhmd7TXpE
eNOOZlfvAmeq7J9CTHUglFyn4RHRU5iKNyvxs5ukyCHlaMRBrlC4roibPhdWh8SLGfrm2KmBQa3n
rAvlb4biMvfwYZHMhfUzpyxOHluN1sFMMmiBpk3ybpq936Y3Rp/evoiExwjG88hR55aL/GpL6uGS
jy326IgM2PGd1SHciBv1d8XucJUS5AK3h9s6AVyEkpMOMBMcx+VwCbqNc0deEUyR1fuwa7zArBLh
2+NueW4j0OJTSYQDARByQKsj0LeeBZ85pqDsmh12z4l2h7p7u3PTbm1CCbYE0QV6ihfmckL1kuCJ
p9Hx00vdeN8o2JfoAMp8p65Un65uuROPb95pxI9gwcH4S27q5YBeYnVp7nLKILOU3CEUBZNKeEel
1ZLDko39aRaucoDyVkqNFdvv9aI7R61j7vySrZlLShaSbTSVwe1d/hDhtrAldN5vzS2zoFnwJtdr
p/UnulKHpkEd+/bW2fqe2F9w9FhoXM9W3zOh0SuShO/Z5JF2yiLHClrPsz/cHmVrg0o4GqaAaFIQ
9F3OKiG30FyRiaDF//xIOex37UbNpxqUx876bUUHshmKlai0PFzjSikrtqNhEG/Z6E8HCeb2P8Kx
rZ4odxQUn5Ll0csQkyF2iD7fnuPmSnLouTolamvdi7WnDHFhQZ0mHgrtW1klNVgOeDC3R5HfYxWq
kwpLig/5B1Ibq3hSDKCc7JoSDWwC5Y7ef/IjMcoaechxOhpjhyIAgk93ajGogTb1yU7wtfkhJdbu
/4df68S39ZjYhcckC6O26XxP1gfEG9oAmltyd3umm1/SptVCqI5Q1YuAz6s7VNNjRdcUdmZL7nCo
tEg9s0fRqnRTgptwMQK6be1JuMseD2fzDDJH4mhpJ7xOW5U06Rfmjze4EqUA1Gb1YMaqFcREeMHc
QMP/i5nK0cATyvt7lZmkViN5WYxXFXH+7MVFeJ4HSf10i3zKjmFnKp/SpRefFs2tdp6OFwjDekMR
yAHYpGAPDEp+8VfLbAsBaMGNKC/Sapnvx8YYNPTqluwfkA+qfk8G6iC4pivxhzHtY5t3Os+O+RCH
SEngCWQHIm1UD6IDYEg/zLyu8qdpUke/axxdOc5mp35z02Fs8WUfDHNn7bY2pE0NUuIWERFfk3iU
WTe6FIPRAPX+/khErsX+pC4Im9Xo4r+ZrUKw8nq01W05V6lWprrck8hvnaY8U2kzJ0XykCyOuVeP
2tqGpP8oT2CxiLXU6hEcwb11o0e1QRfNEpCFFXcq+qiBm8/VyevqeOeS3rpa+KIwY3jceQxXOyFa
irSYFZq2AKSVRwONSNU37XlWYXPOQx00qOCNh17r43/S3HL/nWYTTuvto7B1iUKxk9VnIPOw7C93
Y5bEsWJnLYWxPFYfl7q1Ptt2scdfvQYi8B1J4ySAFzIWnPfLYXS+Xhp2LqSHKl6yc4L/6e+oHVHB
V9j5yP7a4ZeixCcJ7eW8OCRaHv9xQrdJaBZhdEmFMKKNMk5T8U4pjVAc0M8dZn9UjKX33bZYftZ9
LYrANYra8dNOCVEVs60p9nVFK+rnpNM1mOR5U+aH0RXNm5E57A16qNQ6KB2hk74KCJ2mztpCMiOn
vrDfD25YQ9VVs5MQ6s57u3H+eNYlT4ymLZQn+UFfXR/N0uC3U1NVyRrL9BG0sO4IsUJfT0FF394b
1wIFEumJ+yffjJrYFZkaNVECGZfM3wvTtAycuoa9uyCP8jNJdeUjzdXU8aMU+dV7+EK99VnUlc0e
tqKx8BPLxtRgmVPtnUsRrPVTte6Tp7Zrx4/dzFKe6ghH6J3cdKNIIiMCQM6y7QZP4XJ5FlDBc5dS
6DXBDJyS2aqPrqKXgb3o3e+5iuvEr4vKtnZuxa14FmUEqnmyhy/hH5fj1k5uN0lMqt0aufmsdKN1
oL8RF35FWQSaMKLQMPvHIQvcDEr8MCueb7dudeSI75mDbGwRkkmdUg2FN2kPfflbwLeLxVm8JkAW
wviVxIN+1BoXvGs3zNneW7qx4LDDAezxdkNcXEOMXIWSg+YOvKVhUz65mTCCoRuiEykfMpe5XvzE
y7zf+cobM2RQatzcJ0SA68YqFk9ou7QLENqxQZ687/V7s1dV7L3FX7R6pIMylQCea4r38tF4fd5Q
d9M7t+2CzhyKo1vTQh3yST+ijbpXV9laSnmqgSQDQLkCty6uO1lFTpY36AhCgHvJgw7S0tmugQjX
aA0+Oma8F3ttLaVcQrIF8mcojZfzW0bXjnRMydCBbLTATFNxMoUDFiDpxE6AuTkUAR7/4TW44oPm
o5pYQ1J2QVzo8TnySuMsvHo8lH25B+/bAgDQVYWfAh0GIsIaZp4kakXnn9JDmXDSMmjCAf2f+Djp
MyY2ObqSVl9hMJ3U08Hz6JCrY9btpA4vkparUI+qB/C7F7Ey8KKXa2s6tVoPiLAGUm+9OVV81i8U
KqKvS1s7CPxnLvdknSl5dOd2A9zGSa3r2i+EyF1uLCd6dLSJXh+lPvt+LFvC8hatr6+3r/mNsAdH
cgLRl14+VdbLXznETYUsiN4GLkrK9HPi5Wj0xteu1fKH0LOinQL9xi6AJYehCZU9YoI1tLRSZ0Ar
NvUn0Dk5jt5hBcsyjJ7qelH3HjC5wKsPIGlxCIFIGjiW8pdTI9gbQmOiylA3U2gfjdnpDzS5DYS+
hqa8m0rs2H0tDDG0NmblnOKHXPi2YimnNy8xtDkZI8B6wHRjtRFq6jdOMlFeUYcZQ2Ic7g+xnsxH
y+vbx6pson9uj7e5xuDlJAVHpS2xurRqlQRhWkjKDa+3gZRhAUiZQzwMlATeHI+Qy3gG9xaKDdwf
q6C5mmZNF7aBiVGUe3eYiuDzpcXqqWjEnsHx9azkUAwi9QWp1aw2aoc5PNbNdhv0ajmdLNjBvjqE
/SkPd7lg12eCUjsgELqOvKRA1S43ztw4mRlWkawnLiiZm0N8TxM8Pi623vi0BZr72x/spRR6uVNZ
QCkiStAkmzxy7q+eGcRXnYoOGXOjmG8E5eBa1WlQSMX9gTPyPi1N4NfY22YEMJYwH6vM9PAOMN2o
Q2J+JHUwRhw0/NApi+yIUpTxkBbh8Dt1C/0UhonIDu00aU+sHU6GNXrMHyIUPOLj7YlsXLxUKXm8
wFXT2ie/vpxIWCmzrWZKG2SmOf6hgF/cV+jc3ZcFnDPfUYQ4ZpPinRtsfO89N1S/UW5vo52Tv/X9
pKuI5DqzVdbs8QRNp6yJMy4ZxdaPSuQoJ7XrrfMQ6jp+9ruGCxvxHzIT1PUANUL4Iei6nLbXxoah
yFsNH3HrXTmNVBMMkSp3dY5ZZZ6eYtscnzJuvkBEk3MQ7FvN2pU/ug4h+BkI7+nAzZn7mj9hzrin
9oIn1ojMEXMZpz9PeTwgVt0RuVN5vMvMdK/Mv7HYRJtAsSkA0jdZy8LUJEZT3llt4LUurB+nmp9C
I+meRy/LeqjfA+rCt3fZdakKsUbwlVBoOTJXQcvoqGUVSue0JlfAAjTqHOSjjqx5Q98rURQLn7pR
PTiD3ny5PbKMnVfnVGrTYGpC70QjLLz8zpQDp3qsKcDN8WQGdVml79xlX4hhcxg4VfxDWoEozOUw
Td9lSzh5baCaDbISoT1X9243z74I9azzBcJo8VFB2vAYzZRd00RJv4xFoh1UL4s/CnfIq1MbxvFp
iQ13567a+tzwcWW5HNAp7Z3L36Z06FTqCWdrSSv9i2FCf2lHJzs5ESiXgxZS4zvcXvStXS0VniCH
oLiEt+LliE1oq1TJGFFRRXksYtMMYuE674WXoT+n8HxbVMd2Bt2a5utBVym91VT/x9l3LMmpdN0+
ERF4kilFubZqo25JE0IttSAhIR2ke/q76ow+mZDiv9MTfURhMnPvtZcJcxkPGLdvU4nhxCjbOkLl
kJddem869392h8MTvZRhGHVewkd/bezj2I62n5AsUfran0EuU43sVLRHSFFotsrZPUDL/Ijo538l
gP92p5hDQH4DFAhYKGrzX+5U0MqXGPBDCxPRSp/yXPUwwbhEYMDcj8XTcQmu/1d8y+UL/mkhoS9F
QYQmDipJ0L9+wdW7MIzMY3q226Cuno/plumbQnXJ9VIm3b9c4X5bTpeLQQJzcfcA9vpfof4/p6vX
0ypSztEB9yG9nzeXHmq5VM9//0x/25VwFYjhYeBzQdB/H+3EUDChoAPBxprhgQoMCEC1FECwq9Cg
joBAEghmq7n/lyT5d6IELo19EAgeWtQCZnQ/r5CLkSTnESAyr0jydUv58I6qtvQwQgU1AKVYdgmc
zuh3RHeHF3ge9XXTO1HfdaMq/F4whGWCCt6px78/kt9W7uV34UQAuAjaEp79z7+rInPiohWeVmpc
62wnRZccKmto2xvUbEqLAlBIgpSEv1/2D+8b3siYZUJDgDbw12qqujCf6wvVvJy76XVZyJAAK8z/
SX/+w+0B97gMnYGcgqR2WVn/812h+pQKHwOu4+LxyPKBTE1CHM12VnryEbgxmroo2szb3+/vD1/a
ZSKcQn+DPDNICn++7gTDQchUcN3QY0i7aLUeCOV5w4ck7OuQ1Mi6InkDTPJfFPPfnyxMe9G2AaW4
VOC/DoqlAwUKZw+cbsdqu026yD9Juup/4Du/70goHlHpg1+DguK3angbRo8bR/eux77ejdrkJ6Tj
fQ1hNafBAef9++P8/TWCLYaPBSQu+FyDrf/z40RCaL1lOcb5FDpmtkOwjj5M6dqfxqzoHrvCplcq
GsX/tRG+cNSAhvwXBYjv9JdzdBYGnWkBPleAH9uh57Nr+ZzRHZ2c+Md6+H2zxaWwI104S+iDf6U2
rrkpRkrAo9lg8/02cNd9dyNL7kfAv6//H8/yor74D4JErfTzs4ySweJRY2BZwES7+jinfT/sy56i
WVniyVYg/jF6RB7P8q9Iwz/eJArQyywF7vO/TvV8lEkF+BeLMZbdUZT5dE3muTpmAGf/8cH8vv7Q
GILvhzUPhiEK/p9vEq5pRRSlAHag6idHkUP0d6xVMMcsk+S96mNOGu+L6jZfhvIfE+HfOyx8NxCp
XT7UGCOAX0lRqESQcR9hzfVKpVMzk3idMDfaJBz+exFeaV7a+dAHo54LsoQfNcgqMBBmm0ue/v6u
/7AZABS9wIaoHS5b7c+PIeqGyboOc9Rp1jNicSAs3SVsIdk/HvefrgM/Ecj/Ll3Gb7HsfQImKXjZ
+KbyWV33aSQPPqX/sn7+06bzv1e5/Ir/2cyB4I9GwDcHRKxtgmIXCbdEd6CD81WsB3h8m/e/P77f
RfgX5juYC/8By5jqZD9fkQMAjBaYau4wgk6fkYGZD23H0upuwZD9s8EefAXAJoFlLrHZGbYj6w2r
M/o4d8t8VQ0ZRHR//0V/fARwO0ByA1ob7Ii//CAYOdDpQubgE9MvZcTZlZ+q5LMkc9USREb/C/L+
05pFDXSBqsBvgvPIzxcstnVWawAw1k0RPVlMs9tO+Gl/sVX6R9vyx0tdQEeQVLA7/TYZWqtgSwKK
mIQu7BCqhZ1BNFjbMbHF6e+P8U/bA4adkB0CFwMG/cu6KOdoG9eeaABVFavagozb+zp02wpX6fxi
F4u05FjR+ACxxXj8+7X/cJv/KTmxR6BJA2f35ycaLgqKBR4fOwO3ytvNy/ihtxWUoxDOHP5+KXjr
/mFlArdCKYDiE+3Zr8BmrpGJIRU48xUim9R15CaCoGSJmS2SYDL+qIYIt9mXQxqOKtm2Z0jgHVBs
oqK1yYdqoocEVNqnaCqjr9677omrrisbeBPMSevjTtpWE5nUDdI0vT/6pOhNS1lF46PYCvFdqiwX
B6W29Vu5LM41KqhyaLSh+sHHEKftaCny70S66XuyupGfkAWUs0Zq4T4gVmbjDZC0S5E+Zuwbavrk
ZSFKlZgRCPLJ6sroow98/HTJ0eVgG+e6hHK1mx5pnqFuVSlyqRAzr4exgVw4vtWjqcUJkCtEVSg5
wcIY46C+G6NKdsdKAFFgk6I7R9WKZK8aIddd6xhV5RG5nHBPyZBUexjqQOipq7savT1ZKtPC23IZ
dp57zfaYoyyhjXhC3QEGIexUC2YBq4mIZM08e9k/KNPzT6DL9l8XtWyfkMVZcJA1ZqEh+4T7Xpub
UNwiihbxmVD7mjtgQ0nURt22uV1Upy657sZZ5A02ifHbUqxDdEuqIXkEn0wifItW3VOiBArNDRZL
cKQcGMjnOl6q8dEgBGbcEwM6X8OKxb9CBjDQJk3XzeNP5PgSXDAZOiI4sxbwHQFSZgZ9u4QI6R4h
WfCbtiLp3EVdRd/rpeoRnQbtfr/L3eT0vVghB4QDGBy0Dj2Ms4A1RjS9i5D9Qq/g8Lbc0arqcKdD
PV31RTQXh5ng89/hgMo/cTMOXy2EsJ9AQKyRYg5n/xjzgNEfZxyo2Z4mBWYDzI1wkevyHl0wW0bM
CRbEEd7mce7tvueVhDkkTdzS9INCxipItX4+riJDWtfSd69mDkkBqgHMcVplkzE/VBuvGYQ5i5hu
YUuQgPQwm+FKJjGIa7iL5NCvxZBfRbkDxA2CUD41OpsH0RADG5ZTYao4atdNp8hVBRZ0FQ0deYdF
ElKuxAC0CA90re0ZspIRoTh9XH3NbS2LQ9lB/tMwpCaRJk1gjf24uWXyR1ozR86LL5KxhVslL45Z
1+EfiyLnr2xOiwiGESN/IKnk98hEFmvDYqVvxm7IHq2lMfzVt9l+KUuM+nepBRP4iDQuNoGQt5bF
VUK6LgM1CS0moulB4z8ETUKCkJ5Cg8VGCW6TVcaxc1zCTvUatfaSNRUSRB6LqI/gFxn3Kz8wryTM
TjbZfdvKyk+nXHbrN96ly6srENUAtrvNAYwhb5gffO+TH8NYjjc+dhRbUTlI0+SuUtDTV31eNYtU
9ZPuI3yu3EtgaXjG08nhW4TgstzYQ9cLWFo7tARXDo7B1RGJwegkF54uP/SI+Qbo4GaF/wACZ6cm
2qQ+VxXLikah8F4ODHAU8JqBzdvJsqpra9Dz8/00kC49g5vAp8uiMN8AE2dbY4HXPdaI1iCtUbM9
9wWxH5WJwLr1+dR9Lh0+lXZBkqs6m94N72i3/ecil6VszZxZnJS+cLD0x5uOW0HqaN4xstWPa2ns
sk/7YerP0RCsgyVmBB+jdBGy32fExkmbFVscGvAx8vg0ZRhy71c1dbLhHLLonfWw3t6rZImQxBni
gPTgTvSk1TFf4kYtwwh2fMy38W4YNni9a7p50/ppmc2JdqPrruuFW3VFY6j9m6FCLuKuX50xZ04i
hnSoVQPR8w6OFafIOyGbaogj92WgvWPP6HDz7wmxA0JGxKD4LRgMKaD0KXAVHjR+jt2TzAMQg++8
m28SmVXuiBTznlzj4cOgvvRgnke7WrJxvffEZfS6C5Hp9hJGcfx7mZly/tQPbMGe6L2MeuRglwSe
D8eyUHX1VtJek7c+8WtKAbsa5eHmCXvc6jWdClhrNrYIW/Qk82Ks3z3KRdGSyS8qOsZD55KoKXyH
AWjjklRDZRUJMgkPna2yPt7xeCqnIyz09fAVFskxa9YskPA9SoyRBYJNSiFPXV/Ap/u6IzX2rF1C
6zV+Xt2WuBfQEjtYhyU8sXfwTaTr92lLh/Q1ykfNriOcKtkOXox990NlSJTfDoJcGDxH9Ed+fABz
NrW3zg0+l+gLahCtGz0nER9bBcSRv9M6pMsCP/SVb09wOqf8enJWVhjtkYD8bjWv/Se4thWxwOcT
b/3daKXIEe7XO37TA7EHwWabC509kxR+twDi882ARGozMT5GrNRTv+fplI04r+TaEQFfBtBPn/Dc
4qwFHSnV9wTzyz5qgoa7JexqQt7nfof2suDmlWUQPu3HeCFe7BwAaUcb3xPbndZyWoe7da6NeJ9p
uLhE2gyf/l0urS8OCdYGiDgx/G/heBMDsRnfMTLRvWpNhkju84AOum/TrpzvTOrW9aQQr8cxqs+N
uCYcDrN9U8/w68l2pRS8u4cVoIDFYFIFn5NmEbaGlc845BvmdDln620evKhvB1ZVfePnTXcg/mQe
hlEN0krr8nnWFC8F3LTITlOzunoTRzfVoztN85anJ04KnZ8n7gooxGNejwdRgh7X5OxSzPIoY8su
zNsW9wgaqPvhO6mC6e8EOI5pE4oZDnS9ND5v4m2Da5SOBswX08z7e32x4WhDx1CYCpZxhEOlViDF
Ag6182FzPMt30sLxSiLEdKV1izjBGfPxiSYxFNYL8j0WJDtdTsnQDS2ix2AmXyQbuwcDHCbNYUvG
l2EF83vHzVpExwyMxvt6KfusSXlUb60x6foah2Q1DYMWEFkdcW/PmNHBTnpRlcPMiiJ5pqVTmd17
5vQnTPNt2G15lKgGvVDnrhZRl76FpGUDz4PKlO7heQFro7JaGfhnXYq/jy3r3+YCFis7UZt+Ofki
sBtEjc5jmznBr9coiYfbDhoAvw+mG+4N9j08OFBqPxYXat3QhHQqCQ4szP926yIZphEV/t/dPG4o
DqqxAsvMDMBUd6OCIR8MgBBD0Syx1vEXMekZ47i1VqJBqUhkU3eVyA5I0jP1kcAAo2isXgRpq5Vj
Z1ZCwodaJptG8EC8+fVZzKuVR0rnYN9QOqZ5gwkfG9+HyI5gjCAqwR47DTmYu+vtkE2H0AcbosbW
i5WfyMLWuDoExGen8HrrCrWXurRsL5O+jt4So+LPQkG/n8L0XvpzbJUlTQn+NdYVHWm1j5FUHzUe
cp4Zcx+SrteLLsZT3BV0uTLIbSNNAne07SGJbRyj/i68aPu4W8K+REenrv3qvDs6J9MVhW21zfjU
xzVvkZOHAN1krgHOlrMLENEkxsIsuSDhjHynIbQ1X4pkb6hCXdagm1b9HTbjZLpLbTlMD3RdkuXe
c/gD7ceMKw79FHFPMOzr2AlMvepMJRvETnRUhGNOAbLd1HiPx5yFAt9Gjqp3DzNRNz3w0mfZfhCS
XOkxCu+VAM3RyUtdujC63E3FrF4Zorl0U8kYJYp0GDiAqGvnsiEZBRm1Chl7w6pZ3wpoMOImlUGU
NyKsYtvzeC5/lGTr9T4rrZyvsolXP4zJ9dD22DxvuILFW9uXE2jbMwrceZcUnNHWyXp+stgmHnMt
VwgcQR3EOT3TpbtDXkGmGr1NcHqBB3A6tHA3SR+doCNvUB7zD2HG6XbWQ4qTVixj6K5wDis4GQ4L
qthV9Rf3scrjR5BikO62RsDY7SQuJlJKRWZqsKVKvhsiuSD8gs76CxHz9IC9nAQMuZf5xU0TQD2s
hOGpEwX+0a2EJHPnwOhFZWYir/Z2pLAIMz1iBvfl6nF5DcfkEyQHtmowWobWbprqZWmVjtCOwZut
3mlZMEihXRc/DHQsRpRVCTLrVqL5de9MPL8CntNfu05ysA5NItQV1mR1jDZQjz6XA+sHzLvncWyQ
HdK9GDMa2YBkF3Rb90zFDQo8+mUt5XqIZL2IJjVgvD+HkszhRuciojugwOt6xdwm3kxWB/xgiAZB
es0GYk9rjl1gHnm9HWSlDLsqaRXOk8LbeuQdGW4Sg51x71UakisszW45A+3gc5NLZIrc2C1IfSQ5
RgiHSS6IeohqWkoUDqvJ9muFpPtPOrXT8imxcbk0sGJbxhc7R2W9iwLPx2YaFwmLkiWrO1Cc5Pq1
jxj4Heh8RprvZruJaudq1HfAr1MUuDCTSMPBjMySq0Fl07SbxRCrTzDV9KTpK9p9SrG3wnOD9eZj
Pq7D53gK9pWEXL5IXy13fhbhK8ZbIzsTbB2uoQZfcpvOhZmPHR+Wj9WwdoBAKR7eAr+f9Wu0VZlt
MgWKty0leZFDWZtTv+r6jXRr0Mei70z+WKsxL/bSp/m3Lkpc2dbjUpAztnFsqQVFparCxJKbouL8
ZihRVDU4KAhYrlLEj2ZGw36C/U2S3Q1WrfpkEX+OTabq+HLLdNimk83FmHycwybUhylBvXsjDHXH
cXajAGHARFd4k+5bHqQRxzzidvkwozDNbvIt334MoGaqVjFIgpucXLzIJsI13218RAbeWoD4cjtQ
BtF5ArvE5L5LSTTBYa4g3+PY1c8MuXLrGWAGTRs7siW+3RAcdbZ0Il1bRDkxR6OzDqXYWrDjnC22
P1Ee0w+Rma27Lpd0tSdNku4wAJJZbxY7FufSJLzY9TYN8fWMp4O48YvbHqzvk+WM4Ws5nvsly56z
XjIUF9k6gVGvSPaaxAGBaisHcNtEK5DEi+qHASPQWTrh6iCiNlBlo6ngCDT9tNlOjgimwTc6irhL
9zJNxCN4o9myw5kZXUsl1djaKkNoQi5x4QZ2Huo9naMOVVu30hx8aEY3lLZr/rlwbprPqRLwKupK
lV1B4jFWO4PeN/vg9EYOKq1IdyzCnLJGqTCue4OQRduYGR9Tix0UmxvqP/ctyQe6tFyaKG5IT+g7
H5Xv91tZuitq4ePmGpb0GbBjRLa6G8Y7rpp8WwEVZZQWOFD4uPBD7EGpOKLJW+E8SaIwWN4kCxKH
EL9D+F1aRJM7ITcFSFoMu3dsJpBlqUu2MrtOw1hc+3Gu4iYGVp08jFzLcADolRYHg9H6a+bq1O/k
CNvOQwykoL9Kx2UNLbi3MCLpUjq+Lx0s8RsYBkbJEcs6TY4GNcp8cjmcYM95Hzy9Hr27JNZAj5U3
bIVZMnrAaCA7gnckTzIbquPmMwgoseskkFbAOak49N02yB1Y/Em4hbmmWfdLzdPtZY1QJ+4Dfs4e
NSv06z04FHxnRDYNwN/Q6GCN1n0BM7MY2InGpWVDo6p66pNuqRo69PPQ9HwD0kKGXkJuNC1dtEth
g39PI2TYNxPk2uo+H3x1mmI2qha4VfIBmzj7BJLDkDepy5e3IcrnK7KlIOFGM42ns7CoE2HWWNiy
HaeQP47QTH3Br72kSUzIpz+OwCg+wwIke56x+syRpVKyPXxxitel9lQ2WWbV7ZrjcPph1zj/CIPr
RO/BxB/vtt6QgI6kBPYDCM1/gdAnR2Kocemws2Ma05tI4WE1g+H2LHimOawx0+RhG6c4Og0KEWw3
BaYBWwuH5/J6gfpkavlCa3EAny17JHOkavCO01E1ZRl1Ck3ff+822Dr6DpROiKdAEqHvqxzJlnu5
5b3d57kmrN1Uop8KbBLvwaBS3cFUbC7OGdPmY6zgcr4XYL7Xe4LjJsHuT8yNgzYRXz7WyXFyNYs+
8mXa3kJaWd6ubMjkIcktu8i18nC/SqHZ2UDpuDY4P7OXOSlC35J5G7pT5vPuIaTcYTnFEWpkG8Wy
5WaAiRJcQqHSGfQAVUG2ut41W1hlhtfa47VtXajuwWgGdojPZ00bJkFkaT3olSdrYFbTpAJ0+b1b
4li1+QTRCqqxbYF7w8T9VwPCrdiNHbNTQytOARvO6/AIY/puggkXCugTHIiB40yFnh5WAVHbAWit
elbFBGoZyIir2kHHhPkmHRT5jt7GnasI/WMDLEEcZ5oCe6hXxre3tU6lPnAdZ+J6KXoVfQ3IDPxR
K7p2O82G/KZTTHwnAIan/eht/nHbOnoOadezPUqGgjaFHZAzSwAh/sgmgGf7YVMwv1ZSW7hTLB2m
8Q3e/rQ9Kp66cFghYDJtwE5xzlFMsz2Uhflz3XGHgd0Q6Zc6W9yjK3H0MA+caCd7lTxzP5j8anaC
PThvu/ixRFGwHaLYYrjpoRVQR0w89T2DOoE12FqX+yigedznUi1ngiFgunMBNeRt4eZwtDABRJ8Q
Ejbv02FcX1Nwn/UZ9qzsTjDdLU3VF6s5JpFmJ+J4Sq/mC4EETU4xc4BdjKN0whkBZXRn5+8eYLoH
5KzmdGfWDOW87SzkVnMZ1q71KXGvBGGtrJlIlX2ISjqgH3QkvpWIoVz3VVq7r6hN2biLV7RubYUa
n+1gaeQ+iborPsDZcJyP/VTlHxXJAdaZshwDsh98DRiYk/HrZujlVaeh2JeRWz5fxh7DToRlzKEW
3MLDks9o4eBhAevdEHeDaXTo5QdIXJFaOttqw0IQc3UgNu/snSll3YNKEdZ9GLdS320kQsXUEznd
oqzxtNWUpqZ1VWmTpgZ0/sx7hJm9THKa8ZgQi6SfYjRgn2H8SsJOZEhfvhOebjc5DGEKrAaIy0ds
eSLPmgl5GT8Yx5jt6L0Sd1CMlQHTAMRq3Ge0xAcHsFk0YzpeiuneSn7sF633KOVAt0uzGcG3KZy7
n1YwypbroqfdSeNEeeJhSW94eokvS8nGwRCe6y48RPWQQpKDWKfGAc+E8VAcifS236LiDeBgIc7o
44vbIHnZn2yQkFlC/ZV9AU1+euuwYwHFhsbtxieM8gYFl35hGWURZjiRvS0tj7D0EcwBp2Ev82yX
z4TqlnR9PEJZMWN9YqnWdl9FuBcAr6668aSv8n0Cs3GQm5GbfJ8UBfAJX29MgqegSdwAccqjJh1I
eBaqQGUhvQePoIsyzGN0ZDuY2+ch2fWJEH0D1AOLB50WMFDUnDD9rTLEsaB8wCDjXIxexMBQQzqe
AFKbJ5zRUdJOHnTVfTkEQ2/KROPccajb5B0QSj/eGF6j/YHvcCrOc9IPWVuMqb/vxjB/GWUFqYwp
EKOaEUQh3uV6xGODNx2NdpNYWbh1cza/mgIV2Auby/UrM7QoHlmWaYQKrsWW3BAkwl55l1Ozt0iK
wYrqMpoDS13K72yq+6TB0IwPt4OI7e2qNeYoWtXbp7Sn1QgEEmZ6SIEPVaMgMLkWJeDadp4Hd8e7
0WxPyqyU7GEgoZYmz3qByQ3iaK56Nw3sY+3rdLu81hJ+/dbyz1kl5+Fs0AlH+wwO/s/SOYMvFvE+
9VumAMYhXynuX6xl5BViVPxoOsM3sIGnoOvajbuNt6XLOnGSs6vcNSPT8uDxgfqrTIjuI0HOXf68
8LmSuwEjaPe5FKO6gusgCDAhzuZoN6vUAZ8zqka2JPb8FfUSbgU7CoMVP5QjUX3qABNHp0VHWXTL
KDgItxco8Ws5ZqWDRUSJssQInYbWL7GyrTWF8fsoGrMv2bbqqEmietFN54ykB2kxTWtDnqkXQDp1
dFonr96SBeOMO5HN6nu5xuP9ykwG5R6oreluTT2EnVPirNhVtJYPGMRDqVX1Q332cA5Ln6eCYpiU
ZLDUamFvUdWvDlO06QRE2ZkbQkv9xGZMzd50vm3jTiQrx0Zfzr5l6AI8+j804I0Jriyu0xrr6dQb
RH7f0CAKAdgRwsKzh0M3e9bDoGiDIkYOGPAEwKkaDV69mwaTUTzFygPMLqc7W9h8eajtyn8gPTxH
KhYIXthN5z5SpxVzQnFCWiluCOe+xqMBjaw4gX5S+R1XBT35qMt5W8Pd6jJC6rprjHwK9AN0qW9h
oVNS8M3qEVYItZQ/shwdR5stGqmvZdjKcFGh8AcIcdy9HJlyOwHDww4nqEDqRYkRFdBvbKpb2xOe
ni7ML/j/i2qjHzByhV8ZhubdtxgdO0w65irCdHctVdiRMlF3FFGdqhkSGr5i/IsRIYJDi66BGykq
FfBJUbNeDCiveWl4dtJiGl9LUmPnmMfQf9Mz7+Y9em78sQWxF0a40OaFRmxAzw/jTLrvoZzVe04l
im07JRR1+lI85HB7lHcSpinbQYss2qOcjIaDpHJZHwpjxSlBfReAPrKCN8OAjukA7L0QR9xLlQL6
mv1TZsCUfpTov+XROBu91Gz1MBsysk6O8PKW4jzBI143Uzy4DwRTl3G/poGDaU07b+FVEtCyAE1a
YwScJdgHg9aJ/5R5JzFMrBeH5pQwiAEcosXdLlQuftwGV33d5JCMu/Df97FABMJaB2I1ZuDBJhP8
ydP6U6zCkGCSodm3JelgB80jDmnnMMfl0RA90hb/5PjUy0gmT/WCoJHGpprpQ61kpmEmVHkgPFuG
McKEHLbygHFZPgLmjyGMsKBphabgnViuMH6CKyKyxJw6EEHzuJ163vvbDrab9yHzoOJgc4p/LLpi
Nwxk7+3I4hHpcVPpyv2ILeUCRc6SgbOCZT7UEFvthLLpCG+yDBCW2FZyMxVEROdMJHzcIxJoEbdo
PfutQb+PRj6by6nFNM+Jq3oiGD+naE0xqyap4XuDQwAAch8BmIOv3FeVZROmvmRZxX5YUolOZUvF
3CxGuM9wXdA491zGjqB99gHb65zTU037UV/lmG/iOSSXD5YJ17dlj9LrXIB9S3dZZYGPad7BsQg4
ClwI4Cm25PBWS0sOT4yhds3Ehxp5ajigwCTJAhZ9tED5s2dyE3dyophHglsykAaNifiM+nn0DRp1
VjZJhZKsXcBHfVwosm6vR1uhC4p0gTwHWHBnB4hwZtWGpbLjTVFIMe/rviMAUArXX9d1NPmbCCGQ
N1xbKKLUmmKEl7sBCn7dy42fcEzFH3k6x+9F6hFRMVwYqkBy+IwkcJZM+N6izk27//y19rrP9KEz
07J8dgtDEW+mIr7Taz+D/+4WyG3zVCXAVyOvVUOg2/ZNhTiZM5xCMFnIbcHyBpzN4WmiOUsO69Zh
loXyZrvGKNsOR53kGNuFpMdf9xo8nLMDiTcCuT5fRRPgAK0w4fTmsccwSu/Y3G/4D53BLD4LsEL0
czXSA2pmC2/cGFl3Dfose679VFQ7jNkmefHsCI9mAqm/7aEIIic2QIFxpvCEepGYT17ZsHq+45jV
9yiZNssOXixR1DA0E5dQi0R8nIGrvCzBB1io2QtFwZCSrW1HNSyIoCIf5VWEAfWTRNmUf0Q3qMWH
PHOyegfuPoAmUFEMb2YAQq5ldkiA8YCLiKq3t/xt2pQW0NlqaNagZ+nO3TzCOU77KafnLHHat+Bx
Yq/G1LzzP8oo4A8NmqAnMDUY6vVMh6wB+SdGayTr+kDJUFTYT2efnhgT09PYS/ql3zBHhlcL70FY
SGoToOxcxnfMNBIMGAJmcRTbuSP64INY0xZYAYgQqMdBW8SsqoSvZ73W14tXCMarEAIChtRcgFNk
uBBv6BRQCgRSsW8cczPTOAoUap/MiQnXfpqyvUe+u4HQJZVtAdK7OKPX2PSe9VAWtMgiLK/S/MI+
MAP28h3oFx4nXDE4TMpFscQ7xvOg7rmHOQSwMeTMNVxga5MMnIOT2Tj2a6LK5QPYPDJ/iFO8py+l
CCycNuzlpNGxGcqnkYi0gtJsxAjbwa1luMPcA3sdJssA4VKdpzWkvjBaa3rAXFitJVsAs8yJBfLG
shdMjnD0z+vYq5fSYtt/ZTllaEEvZz7O98zvtnrVz6D6d9P+Yok1tHjM4lXa/8fReSxHimxh+ImI
wJstUF5SyZveEK1WN5CYhITEPf18Nds7cdWqEmSe81sd6PuyNW1xAmWB9W/+/yibGdYuf2Bmnae8
dBAbLN0mPtZuLfq4ahY8d1GXCzJ3y1I4mLC37rQsjDw3qXUVJnafEe0yELzy6QJl8GQhDmmShdqP
dm81LldVwH/83c+eN4Oqh+arL5fyx1wLkceITsxvOQR+cclUT88c5J0/7q21615ntTZ/w65W245U
JzHfdbrREb1mYU9OqFMQy7tpkoHPljXk/xpjCIuE7GiCHDEzms/sQOjPR/DunO+eJWuyQ5RYwrNG
7u+BIz1pKTqZd0TC5X800qjXESX9zAcQlp+Gbg8MqVzXsFMVtfn8qwsG+UJVfYRIaRvyek8/tY2u
oCj9tJHE05Mi0veEEpmWQj+w9dFIeZ67FeXdUAf2EouKrK3UyQfA+x5o8m5DCICyaF28f30wEfNL
9Hr/Ro+bIpxEhetL43eWFXP3ODDXFXGKd1vHkZgG2+hTUgo8nN33agDiH/rFCHYdiZbzLz21pptM
QmnzHvrd6nduS3Tbzjay+hoOrb2AVNXcYtmgt+nJnw3fT5Va5/4sFoORQVXKvfczR687oq7GIt0W
EZk7jrfOjIvQo4umh67ZybBTWzoWSNxu+Ox614aD5e+ndbJcrFB9t+5aQ/g+PN9avxsT8kAgAs13
Xs0oAJ+yMog4sHXnXzLmhJfMcRF8ORGy1QmcBsNJ1vvzPopUcGUMkV8QXo56CIdKHEfTXuaj7PnR
hGPU1YPlyokMs77rrkZbBf/8rWZKgHAN2z08vHtVjL5fkAXSi/HHILAhCJyg0L5bgjD2CgQQp8wF
YTJyIq3/Vk6xrbFAHQI7OndLlTJlIn0ZNiiQrhncctf37WSSGEual2fmIoTwMFmZYnQ3zKBmh/R7
R9Et9zVNOiOTaA1Zs2u9JkcBBp3/3GM28pJxdoafbOUYu4gReUaaWbU1pd1tk2SVFZrBOsvLqx6W
Rr2WFXq/O4MGvtebqHSLQ3fdjj6o8vDFOjt8Q9U2zsNYZ0uToprJvJ3B5Hq3SXjUxJqN7a4clsWN
0UNEXlyA7+s7gqHUS+F5dInxJHMEraPH8Uclb/cgN5+qUvQXax1P89r88hvtVWfuM+97znT5sBKg
8xoNvU/a+OqhdkcuUb2R7z9liWuCuKJkMsNHMH53vC98Lp64U0VEVp/2p5+tdIHkSejJt2NtF9X9
aooSlRRcPsCGGpBDhH0dnhnSnSItLBiQdPXz5nWeKMTeo4hW5lUUEycPu6T6addFXBuVGTySLad9
MmZ1tbdGGlkgEEFiP9a2GYd4MuhyRg+frQ9y3mb1x5PbctW2M4UHhvvM2o3ZOEVoGI3o19ZVHgsh
ef+gSqiKrD+Bg1ZwV02OPNy6MvCnNU7B6DdHUZFwFM3DRTj5MsIeEHOXTH7pXDvD07+5dueVzhhH
Ljt7tORHLrYK/dFAvuexjcwlP3eVHmA8+yZ6sDrtu8mahVDLBIHV9jGPxvaN3buBkl7K/Moh0Adp
gcb3u1sD8eVMOWD8DRz7cJu+eBWZdIIkBzPiM5Pdw8NYVeE+C+mZ2AWbmb/VZiFJixyRHKEeqrMc
kZzkQM2XoX+G+ojibKY4GCXp4AA+DahaGR/C4rPWZT3sqjDqXrMy41BAMeA9Io5FyGXx+Z6awYs8
jopcNLFWvTvc68bIvwBYKd01y1ISLBp1HLN+Xg1nx92WNVlkSaojgXnLX1A9jJtE9m91ogUE945I
NMJjrd6P1G0XCcznStfSRq62WAXB6UbzsEWV86nxV9jnKbTmM0ubzZ3GrTIdbHdztqcK8Ou3CNfF
SDodsFWwZub+vtRT8L6RGC0elnKzczbYuv3yViPQu8XnK+GMLTe2knKQ5i5YgxHgp6iFPgodSSy0
uZOfwKJFu28tX1x8B+UxnHjNlVqvKyj/ttX2b2NxI+OQ13XOx4l6+14AMhs8pbPq0q0IHf6d1bY/
18Gp/QO6/vloswTc1n3VP4azYRe7wfN4MkNEWF+kxAGLzrnTIh2vi+dSBXme9Fp7fxo/QHHUUM33
ZjWt9VJWxmSgkvMJ95kjqmWTPmD02BvN6H0F01j/KUtreicjA/e5L/l6mdOMDQRLRFOsvWD7NyE1
0Qfb7w22tlY7dzWawc8SFV+/n6FxAtQdN9oZUk7jZaQ7u0PgzdRWtm63JoizcsbitqsvYxbMbaIG
W7y5mWOtyUyajHHYmhvlT/fP9NSgjYI7yYL6HQWPK1EjWHxRdul7UMbsEY+lN+ZUuZbR/HsyBacN
CU7hXWaisNzP6xzOMVht/pVV2kRFa3gWaVNO3ayxIWDeGR6JleryshM7MNLms0HIiDRrtGr6hlxJ
4sxwy9U5ApAOnPLWYIMaivwp47FGXF4aABWDakMkLa7fknGtHftYaMtsj73lLVcfSkMkI2KfICY7
ZRExQTNK3eJEginOvRXSxXQBXh+DKjOekUshysiHUbxNExxdG09srWeSEqoWfdVcInrG0M3KxKgI
cWR07oEoa3dNRxVEPT8wR06H/kFusUREPMaFyro94L+CMIzWwmWXmPLpV0QG1R/hZsFf9EDBxVEe
QLI1M9ej0yn9KA0jXYy73Fls+xDwHbwGUWm7O0Rw+qRJyxkfaNqq/sy9UZgPiDG86TzIpdbXwurC
J/hO2SbdpOxHMZNBdp6k1fxqEX0juXJNuuMaY9YPFBj6c1xpp7xDZDL2FMA3xjsMYYHuGKF6Ync+
N4U9N/WT7IzgeyY5N/qD2NAZ9wLVuQufOYt7BPOAj512ox85hcBKDsqyncJSSvWHXckyCafRNY7V
OokN/eq6tWdvzJbl0AxW06QKdaF7BxmSPeoQ/n+/qLYDhnfyzNwvg4DcN/q+orbAKYGD2FpfTPSv
9Z7Fwt+rtTCX/a2LBIfI1oUTijUNsVhBurW7JUQK8jz1evnKBzldtR/m3V5nuocg8FWf4SQ0YdMr
z3VBAibDUQQI2t4ln5H+xeYQScL+a06f97l1K/VNrDv33Nr0wkg3ZG3VvROubf/sNeW8xGbHsIBw
f6qsWFeLTv2eJfdWgFNasT/CaJP+je5ij702gInpvPohD2/tnojizD1tKTY+CD2ul7ydOOpJhEAa
pmST/5QYo32GbuCZC8+Fs2vnlrMQAraz0R33XOGEv9crqdte/z3bIZ6jTM7KTXwM64A+4aQLbo2+
6t+s0QbWYVGFXZxvXgOk5P3YHKisk9Uxo/H6Oad7t7pTbqlbZmoxX9C4dO8rIeqXtc4dC8Cq5Fgz
eyyRUFLrvFip68yhtTO6KHDvQz2b7WG09NweO1maa9qOTMIgTQDBsUUrEhc27rlj7yHjxmDsVAiz
pFV9sxS5mIuUNQ87q0T7ghS/oGcVpWVx8WoDTqgICsGTEDrLfdOS47ZDiNbuzNKXknU37PhV6kV9
ucOK3qebGnmK7A5WmScCPnzmrzE8DV2OEFPVbncfddwWcW6shR8jHFXZNZysEsFQtrrRYxFRc7Or
NL0E98HELpRQ3hE5p7HOm5Zxw6+ntFh8ttEK8dIddLOUBzZY/eRpF31a7mK4jq0stNWJY2sYWdWk
/BsGAFuI7seRg3yLwjbxUDNle49CI3QntSmtkwadoPUh5CSZaAJ7VWVd/QQBPNmOsjRe3qAf9KcB
zO5wGrLwxagw83UvkZrRSNcJsqwqa6rf7LKYi31TOaZFziKX684oOg9iup9mbpo2px3eF134vqGc
YCCP/AL0QyxI+2d0A+wTEmFuiTwXyCzT8P9FaFbpOmWNl8zeOl1JeeiWHe70UiXbplcIgmls6/sW
8qiLy8gWMq02amHjje994b2u1iWFfEWLMRq+cZg41ab9QFFOsS8296YxWObswV2mDnTa6Ios7s15
+iDiWj3NUo2sjRSdlkmH9N6DssQoE3tNVS6JU+lmO808zYC5zZp9evyTj44TjC/NQFfUruWLgDEM
JoTGqg5Ud3ZASu5BsjSZou4tYcHm6riqeavEPiy6gBj/tVyw4KB+VEm+mKZIbz5+aFNOze8A04Cz
87txrghytgXruF7oywklpbNx6UrEs5HLoYDIsM9YsSdEUT0aHE3cTCNejKkM1ElnnnnX2joEWrNw
Mg7oHsEOPOn4FzPAhIW3YRbPdLYPMGxBO1yWagp4qUGpvqvMlP4eAJr/llVcqgngxPgyMndksTNG
5RVAwQt35eI51TXwOv0yt465fAinyO3TSPVk9N1O/nKqB0cZkPVZYf6sMGXqoVVEYqWo310i762q
Hg+ZvVQHG7G++GvRT+X/MztzkTHCAAJShT1YNIaHvflIJQJAXbcN3sumnKZ591mTFXBsqW6P+nZ7
ZLq1AXo3VHjgt3TWI04Ifa6dJvePvlPbiGyDrdlZIGLLDpduU8M9kc94yrE5LXweBdueAdp95nnL
2WKgrP/X5q75Q+Yg4iPyef1rhocJqH3NcTAKoKbooGdg7USTQTNC09YaGbkp3A/QM0vtOuLUF2jY
yfuJxg47CbJJ1NMWguivsevMX5lSkX+v6mnTHzMX3SfXyBalrk9sXYKaI+8gdRr/G2cMMK2aPVU+
TGys+U5Yfb0mVH4bIX+Waj66HXQRiqii8tO278E92qEzX1QBx3ngl0EJycLSfdRIgocUNNcedjZt
TGLHIlD/HbArin+Gn7U/VYuC4yCGwBlTSWHws1fCtgm1sf87wCbeCNVcrO8mjzWFwSUVzkkUbdtV
IPNdz7zdffdeLgEirnie5PQLmKQfDy4E+cKC6o5UEWLsGd9qndvieew8MvW156Otd7eo+Z01rnXn
qBmIqAoYXNMmJBk+y2fQZGs1rfWCBLHeErHV+nkMWowe3J3zuXWnlnB+o0EiCWPIu6oilxPZ0TVn
j9Kj/1j49YKU3cjD+8GRY3h7YEaYHtPfRJXkjoqKz0asuYgZIWljgL2xyBcq+WuQBZVfSiSF6jRO
QY+WffBZCLKwZQ6lLEsxJnfNOqeGi0MlDrWlViYWh9mCX8J+XGCXxsNUmssrL5eajkKMwjzkXHxH
mDKEVGM/2vfEnFrr9wR9kO34khGKuqRTo3XSuruLKoJNUitgHzotWA1dFD/U2saLXGzUYsLatt+j
Swnh1abiKjtMsHTuXbc04b4Wk23tbaJSf2bc6vdATYixFxCgnSduTA9frwlpHMz/H8ViKsCapf43
muH2VimkrLGldPniknc1p2Y9qKuxuqs8tH4N/Ncac0Mar5eD0TkbLzot3ugFUrro5ZJUluu1320w
9GCQVp/9A2SpMJfY/VTt+wHHSFKVPGRMOFX+WdQmJBoz6xwlTbuBt4gA3DnJJYKV87yCE+lmAKVd
LGFCM3Tg8uyFoqmPAi7LeVTGvF0xWeAum0d/vdTs6FzJ5lhwaw9mMcYbLmumNbfBTFmCJvoPy4TJ
A7cdB0LY2+YzwoilTi1u5+B+6lTbn1YaLLGWuTySO/ar5cpMKqpYlODGLNa4EcF+yTlGwxU5OkV/
a7opyW2BnVZjPr2GgpH5bFUFi5IzG9ml4748mY6vP7ohg5NzaB3Bxy8aBGhjyEmxzwzb/JgVI1rc
iF6/eLjyHnHCg5+0U1Z/GeOUvZpAyOBw61jJpO9V/gO2xzZVjcSQvJnMBH9MB3QV6I5JHsq1Xh/7
bZ146CvMMYfQbE0/rbibnoBdPOBtjX33EIaZ97Y6ojXeIuFkjMNNEH5I2W2fkrkRlcVWMnVN3kJo
h9kSsGxMJtJCZTXDQ82DWu+CHAske9nsl3d5PqxwRvxOgBIUlp5BSTxz7+rQ1G+11wT5yazH/Pb3
aQosI8XiMMAy2UGKeA4lzn1QvgBGZuWRVIniC3uMuYDDtQr+0MOytOeMaNtr25jeA905JfpRogpf
m6o1PvnTtGuCTK55kzdON5FOHvydqEn+J5XJeK+dzvHScQtV/aPbUXi3E9SeJaRxZ74pmxK+M9rm
rX2Bf/dyTp4xBLsRxFP9KN5MmLrM7xl/RWExqFWmnRBHNiHIWg0a46ewqi5ZMDnLM9Jb56wVaY0E
x6EsOLZtZ/RHewCIZ3oNtbsHRShRjM8ohqBSRQQjrdzv0XRq7hnSsoh0K+bxkQAkXJ4CW/rrUJrm
H2fI1/OQWxWgZg13jkRwWx6x/nZPyNVyCaxBvsyTW7j9Wylt4103tXISzdxxtQbTyI7dYBj3aDyz
8c1u8d2lBJVOR3rvAbGNZhLPTIlOz58vn+wYg7d5CXsZIMuNeIJiG/SJyABvMY9BowN5cMp87Q/u
2k/LLhcaeWjYjZ54jOgpLb8cGanoCjCwTPdKMVym3eIfIoM0j1Hbv9xN2C/QOubAzD2s3qHITLs8
Dhgb5I3ssv9RqpGBoXZifAIeq4ojosbyWq3bVDwCPoRFXG7+/Jd8f46nArf6YsTE9JV675ZWIMHp
2nJLhizghm5b3GFJ55ZucFgXgKaj13hBt6tXxz00I2Xp+yKnT+PLJjqyICRLKDhngXYMfAsoINVr
iMsbhQMrYrrOsqhOdaf7vxzd+evmjMa0s2oBVdU5Az4ZQTvzP4Mp/IJsfp0vMmDrTdxyJuRNW5uz
m+3Oq9K+CUW434iAxE2xgNjXFd8rjSncwJ63NhM0b2NhdLUyyznhVC8/0JCEFSbLEK6QASjrX43V
aL/xbED/dACjBAOsunMwiih8nqWU8lLnvUVK00ih4WEe8Gq/k9Y9j1BhYNhw97L0GeI9l0G5XpEH
NS7tKQjuxj856PnCyt5W6MsxLQOP2wbiRDwGSHJ7y+ZXUUtY7ikm6DyU11OUg5WZ+LQYR/UnxGL9
y+ESsHjAWKgRIYt87/XE4t4UAsErNETxsGDKKeK27l15CL0O8e3kbw7Ud9i5dxaT+T+7DVZrv4Xw
C3FPUMyfgfW+OEHOVX/t0kOVmE/T9M0h0i1o7BlD99jk5O/SKoMQnwuHTozHzVbxumGITWv2Qpw8
XptBLLtR8AubbEMuSNmEFkxSI7+DAM+0Am8NEsHAd8nyMaQSTbnqD6MAGjI5u15EykUr25ODUuK5
paSel7JeFg+cspL/Jm2GX67G8kAwEqSunS+895HhcjN2w9CFB7WaSFpzv12+obVFf0Q85z/gPy/X
6zYiPTmyzEMwEjq/aVyUo/mD7wxwDJ9Cfm5MvCQIIa26TpbCWawdBlZMmcHohxcL9K3e11uE1ZAE
AjR+rhXaf7vNCj606vQDPC0QeRu209vIe9zwlvvNBTMMYrdW45ISjQNnYa5VeZ0HxzX365C7HCW5
QmlfIO4+Gx43TkpbmLqSEN59h6Xl/lu7vrpsK34A6DJXwuhhevxHsZvz6rCXwpZSe2Tsy2CkfKua
QBltp92adNLkf6NXzBHf8Auy2yKZ2B55q9UfFI/E/w8tTNSxsjr/yABAkEIrDdxIxtCiQyQtUqRF
79jeV8QapVORe62duG1UrEdn3OzpNNdVe249syyS3GgD9wj3LZskJ2qQ+AhpbsOnRxuGdUJODu9O
ukGDeAnB3IAUhAc/noN2uWPLK6OzxYo03E9IkJ/k4jY+SQRNyX0eMtvuQpNIvliIab135hsEY4k5
CtJ5cF1+iBG01a9yw8dyABjnMQ8ry1DPZBK5MnEzEV0Kw7gBbpkvrh59in9NRCQm//cyuJhFmP9i
E4i2OJiz2j8R1dbWl64GzX62yt4oT+2myi3NUPQjcG1bC4gIm0sgRFc9qmoWVgxMI381UQTt5LYt
LOJs0UC4G3NrKtIKt/kDJlDsiqyVLmZtf17u8FjCvQcMHnbc2Y1GkqoDgimHqnGX1LaWyuPSpKw0
6QY93dnZUP7Y4ejKr6BYrN8LvFArUrPps3aH96h4CIG36sMs1whVHwUIUTJyUF8RYzj2H96nJrs0
hbQfOCcLDmfpzeOd5EDA0Fjz+ay7GmjNOVcEUYmTByd4nYtx+h2gRvox2SWfR7IV3d2yieEzHMp8
2hXu2M7PLYLvtMB2i2u/p3WxDXUQnSnLzI+mbGZYz1wVu9ImKzgNUFTneydzw+YE5tr2tG5HnL78
/mph3JqrNx0N5nitq1JcAp6dFd6qB2vIJmovDhoQmMCouqoTC0U9njwC4d+t+SZ8RIkevbUhPt7Y
n4P+Vz4V7o2DFpSOSZ8avCSCRS5j16vy37KFkkE9AfZJnwZ0RcqlsrxI4fN+lQI7ZmxwrqlTJrLp
02NefcytWjI9uPb841lqfl0E5RsMmdrZR1i0fglVDk2KeMw4mu1Q/Q7VyEJeOe0Yw2bZZKgjXXbS
AhJ72mduWciU8mbzE8WT/G14YrjwRPTciIUInpuuNLOLTfHBhViTxTnlIWnce5SzWCKJCdLPpCF3
W4pxD0NKR55IdmF7QnITNBD+8QrxMMTK9rXDHiS9L0i5qDhaPPZcgVXQvAMjDdNdjjyv3vsUjU7E
PZrtPwZ3z6GoILJNbimb1HncDqF7VGxA2OiGXmIJsZfcToS4qdVkKazmjvS5ad5X0ejA4La1fGpg
IYGGLBEi618yb7tvBSM084z2nVPb25FkarGrbL96ABW7ObDsPZldIXsxHATiuKzpkwq7L62d1bji
8lxt4zTPDCi7eYSeik3wERQFFFYQNDHNkm2LpCR1GaebINy2uW1Ikh4C5FQZNjD0meJKqSxcliMW
RRTNPNGU1tDQuSeXe+Ourcl9iYmcU7/meahfs6Fdm3O9tut1qDL9wBwMWem49opscnD7uwzdKBZr
IxsYwh1DX22c/ja+Km+6DK2Mtnfc/9tDYI5dwepvo5xmmFUAbluIkZxX4nkJCELaG/5GFjDfShgQ
8cIpdBYht/3BG5t63htQjVy2COnEjhyD5krnLy8tV5/7zK7stsesI9WEDK6+/VR1Flw2i+M+ZrBt
3ntHNPcTscsyzets3LOFhRjZAHlODLoomCopSdKnvSzce4zhPguu9KGtg6DffjrpoproNq9PxzLL
Hgg0GfM7oEKvEIlqzIiP1U/vRpV75w6TN98qFNphqVd32g2ICHUsgUsB5svAbn7smYKBixYY3qbY
KN1FftRErPxpegf1mDFai42nncj7eXK9JW6lI4M9Ix3DjyBEoIrJJuyhy6oVXSIEvZXvmikzL9Ly
b1YhjH4CQb3hIEO4qR6TakF2jgfOdkFpR5IGY9Utq5cGNxgGYMbN8M/hU9/iHiXS+GCsaEWuXRX4
393YOWj0GRDUbnOXyPzghuvC80Lx3gZ1zuEbF4tU2MMW30AP4Ynt7FfwMW1szNNo7LueiTAdzZ4T
vEXTmZh4+/MkQr6IfZi7MVnKcHoAL494sXrmur2q8KneEswX54KcinJxwIEeyWEp1E/m6zF/Qzla
DHuP5yhLRtmTLhTCbmHur7TCeYuBsHjUmd09IyOa8MOyC4YJWR3RH3fWYXUKZDH9NMta3Otw8gn1
6RrvajieZ/+uyEFCHV2gVIk72A2d3oZ2loKiwnioptWfSQyYby6yNfeffJMqAC51owMItfUwPDUV
7nn+sRbbWOgv5bALy959zm5WWCZu02127LAu7uQBaQYOpkKaT4grkMZNZi4fbr6j09Ig9QBaaUA4
GlVgb+qjsh9YvdugPDA24Wtw/PXF78hH/bXmOMCmKQqbx1W6RXsqskK1f2cD1D/GQgG5L+GphyP6
3OAePfsIM9bbeBsiYDVgoCzizW+QDj7B/jPYKFuT++MTyPOhAtwjsbN66ytYuPuktFq+S1jQLz/b
OufBqcRGmA0bMOBM1zZMAUH9z8rz9a8Jh5PF46aHl4pf6IaKwP6mVYE7kV2sND8HGWS2E1PREvJq
Cj7tBGXWNRFE6Sg9RPvMSdC3xB0ngsgMGAmQjJ2VUx5UINod9ziHzHO++VYpD5wZqjhzlNwa4RAx
+zsbHSG3puls32iKpi2lgDkMz1UFBJm4rloufcP9tavsKu8Jp7Kl8+LXfaHOYZvp3xLmAy8UgSrv
N0drSZRCuTxwIjJvBSWX814VDbCzGtjWSdtAZ7FDbVU0vwqj48zVplDRSQyz9VSsxC4eLd6bPM7X
anowdLTqJCJ6gSXDG5j8h17pKWGvxzoKJzBj3bQIH0brL9u/VkHkYNxElTfunJauKqK8c3xhfJIM
+Mv287sR0ddXAKEBKVAWJI+7Y1BEaU5WSpmISiyPksaAD6NZt+F1dHhCeEp541GFdo1+Y4EX+iPw
kaZjgd3GN4OYng+gnpt3vy/kY5ZXfBpoUn1HMkdPiQ5VZV0ctaP3Qi4hGQRzKTZuBZZ79JAYD8Ik
EmZ4jaxRYQBfUPtO8AalHO7cwAlRalj5+Ohkga/2FhkVH5RR+r/5uh3v6GabycI+4Fvdm6pa/CMS
W3G2aB+ViTN4FqAZ4ADBUCNq32SjZh4CnLU3vI/qhXV4kiE/dvX9Nbz0cp3vZJ73w3kuswAGLSQm
JgFECoFGQB6wwPK/ABHB0cs9PgBcQhPdU2WCBUTj4qrMbU6ZYInuKFabt22d8sxNq6FAoKtVjgQA
KJWRtSM2Ga0AeWnWbsEPdEBt0fs7AysfQwEon5lisLSbeGtdzOSOtM2nfshwYnNEyh3e18JItEaj
kJTDttn4iEKhjvPsc76IWubiT8NuNZK5Q+VsPK1z91WsWySPaPtcPzbHPn8t/Sl/mzDBw1160ejt
8rJVv4Gq+L7Cohq+hto0YYcwlQQxPiJ1By0PKzCqlSAu21mK8IC3sP9TaWKqCfMI1yzWZYvvI8Mp
uu61nOanjY7ZLDZbFLtknjTVC6kym3Ugnh1DWubzZzjX2WTPNeeaeYs3Jn2uRpdkeOcQd3B3LuuA
CIKWaX44sLWLl3XgeE9yNGwjPwAoeRdg5Z/3dUvoShyWhMGlThFlL7oxhXW1ZOOfUAPoMiFnJ9+T
wFzVx7UtxvKC6I4LbUDJap4jQm1lDHM24s+IyA9ElOQfYCOVurMIWLOSUE3ydZjd6NXCRO3uFS/O
zfQujYPuyj4/8HjeTnltKE5p3VV7WF2Nemixg4/Bb5AZDouBgGlyeScjbbuHudfoNerSbsLDJAft
pzOW0v2NrsXngv30hlC6QKEYHM1uv4xz+GwoieijdNuxTiO0+l8ryV1BWqMVfkaJDtuU4ThGik51
o4p1Z3sNgSgFGuZFKTw9BkxJhMgUWxbjV8mitngoCLEXLeSy3cSERW/1Ih6JY/uZuFPfFrmRNYAA
ye6vM//Wg7Xhn9gRnmHk/Lv1cFyxTBkXIFrHTxZc6DPS3Mo7ZRhUdVq3BYApJ8ccxbjX/j+D+7B8
bIQN8NnDTsUWXGN2mVfdmntd22QikI/juH+HwA0fwn5UM3Q86Tlo5sTQWTHu5cBMyizST/zxphoy
o5XfET3Anx2CnuAcOJkwj1ZkrhFjs223d86iN5+3zbN/Ye8K3rnhK2unUXyy7ZZW9G0pw3ohHIDt
d5AzOEeDsldhXPyJ+mGzk4Y4GX3estzKD4DY0d/O77riZDlmTvA5ILyRzI7utl1PAdFyR+iEU6YM
VMzBjZzUx6Yyt4iVEUoMzEZhIWAJPWb2Cg3GdLL8ZuT1iepm2TsSE0Ha5aD7O98j1YO8PYp3Yf8z
I3ghqQHzhZ+jvt1vQIuAet7iniwg4A4ixiV4zSNL8axp/PYS8sbIOViWYaHUz3RDjhAEi0+iX4QL
H63BuQtkwhcnxNhOHiyvaCpgjAjus43lNwkr2ZvjG215xE1mf0MWEczJeDYTw6lte7eCvVmJHw6D
hOfyMA9XU0XeXIFPhrvcnCic8qZbBjXCYQa+AL13GxMB3P5zsXfJc+AxmyWi4erf0fYV3FL8Cnya
vFcRSz/5I/qNYYu/kqSwcUvdNbDEl9n7w4Jo7T/OzqNJcpxJ03/lszk3bUGCJMix2T2EjtQlstSF
Viqpteavn4e1lwpmWIRlt/Wt2xIBAnA43F9RIIjiB1P6JF0sIfcDWTA7nLpA+h6Nzpxa5WRSS4gJ
C1+0BMz5AXhsjZ5kqigo4j6SgcPODNuDa6wEi97rfOrHpKI1cSQxwTmd19QQ3wDaEbNjdBcjPWol
gQOv10E4AVI27b8pLbnJCRbTdKuSNoMrkk6J8wB1tskeKEDbX1VJS+6jhgqMsx2p2zGgBqwLYYup
gBolk2ja2zBUqZW1oV/+cIE93qSQt8Y7YG5i2sse3vC+c6qqe6Sf6j22uR3/EFlTh+8BgYNbZA+O
lChhGvOKKCU2JqLtLPVNUvKPbmDMhdGmTn0yipgFzCF4GkDByjpvtJvA8MSneMS+8xC3Q/RR5A0S
B12e99AIYh+ekOOEyS0fpnty6zwPt1w/efojqsl5trUWTuW+tcLxHjw50uOjXtlfghh44cD55tj6
VR0AgVX+8JjN6EoqUM57gTwVdF9DRruSan9Py4UGwvvMtwFfwCOI27vYlYPaCS3N9pPgBQRHV5RI
UrAat7pedOUaPTTX3naR2Tm7Di1V8PoWav3QLqI2O/bSqb6i/lnQopD0rw7ZgDLktq952BwiRCG2
Y+Q2+aNrNdkXK5zizw6SgbyBdG/8OE5RlN8ZA3C6LWmNY2x9A/zyxh8m39s0zggKM0CQibPhg9Wi
sqzTKeIhSH9/cAxghClm1QHyQdPtgIBQu89dPzbXfL+4g9vrD2zWvMreJ1rUa8/Ai3HfdSO82u4U
npjeFvRx4NIzEzyS9L7PkgNvuLi6r7WyfhKDLLpt1/RdCEohCqytjvzllxhkVrhTtdu0e5orAea2
Lg+uoTBAedAkSbkIJy3qtq1bFndS5oWJjoyakn3tDQan2ALFy7tDS9vvjTuAviosNAChoLvOfgLO
GKx4Txi8Jyc9lYg/xk3+eeBOAu6ha026giCU0T2jJj/AsjKjFNkL1RYrIK1yeCIfNIo1mpAUcp04
t26MCID3savyPjwWrAVlAqCvxR1I0L7fTqCY7mOn863Hvond+L4fwoFmdFwPe+Cj4a9e05TAtCti
0XRjMo5UzxB7MuxsPuC1Zr1kQVcOD/R+VbWrk7R2bwYNJiDNgx4SOK21xt/qyH0ihFWb4pOWWy2V
kMluuP7VSLEH3ZwI2qgdOrAVrHTmqGlYEzlNJtALnOhGUnkzfP2xLly/R6fMVta2QOebkNCQde30
gpoRikUI801S63+B1rBe4ryCf+2kEbRjmefjPby34BdZSJHOtPdm4/YD+L85lm94+gx0ZYPBf59X
EfVdwBtUBEUlZESTLat+o1cW/uCRRQPJI9/bK2oAwR1ssRrzbdBnLa4cTdJ+CPucd10TSO9dXOr5
r76Bf4ySA8TCbazXWL8G6URRQ3d0NOEV1U4XLQcDmS2HoMFFBL3hU5CWuXPj+Xn7acqm6QMiGugv
kI3/hiyVE3wU/saIMNTuQdagtxDrmcaPIi6tGcwwggi02V3vahlEByy1/CeeTTSg7Abi/E1i1byT
ZtWxfI08GDIKZqVr0cppOl0diyaufrVlD0XSqKDVo0dbwl1yqD6MBwEbofhUJIjQ7maDsO9WPDTt
TcbZ3cNW9prbocniFyqKtQBchu+ZBUyjQX4UDsqL28GWopIH0pfz65N4d04qyy2idLm7qqSX7t3I
9bGJSimE3AxRlOg0/SaDuq0FUwHUTBE/oFXmJw+I1BCK8y4my7UlJd9NmfBknB+xnXfjCBqLW2FM
Kt+KykWz1srg0a1M5GTBZ8Jubx5yTto3s3KbX6XKvTuEfwSo5r4BD1IXpT7ryPOyIbe342k7OYH+
Dh1ooE+VmxTvQEfQ4q5Z5kONFBgNfN6I3wT493gDjBdhZ5RjkV+fvEKPt1os7RcWq9LXGRrcwdEM
B4NqTYEM4tqzkti65apr/T16RGawh0XJEvB/dgcnyhJuJkuq+s4DEl3Tlh89tmCdOZ8DcpTq4Atk
rPUs035bwounw5S1obEbonbKZzZN+g7EK7VYs9ea7wKFIAlMo5le0hSZvXvkWyq5CzrR/ETIPvjN
e2Z4CIE2vjP7HNpflujFp9jR5TNBz30I27T54sKTbLe+5jpQ5FMTtlZvfPZJJD9Z09T3Kx8dhIZn
2hThbo4O9jEG1QQiLhQm17kYm3oT886A1e44oP6bokWW2TM96zEBZq8RQqP2J+9lupdJH+rfQzCa
37pWqq+i6PCL0CPEjnhs+9aHxGgBRuV4+HJNxXZ/iz6WLdcJhYlcfKUllnrHPPedfptS9jLXEeTl
akeVS/sweeH0zRBVVW0wqLa+UiZnm2NKxEsJ4dnqaUTHAAkDBFtofQNHejR9CuErkhiDVCnTwwet
BI+5chs/77euZidUzugFbeoqdFoa6nQggKsa/W9zjJInzH09UM5cYShVeWYNcM7DcXltqX6I7tDi
FM9NR16gdYmHkWw3ULoUDn223lKZtvZc6doPzuTqqG7Wlvhqw3N4B3onCNYxcFQMSDNc5NHC8toD
HRFo/FmpOZ9xUlX6RiMH3FHMRIuoTTrERjB5GoJdxo0HbgAs3hp2VBVt4YRRx7RSpNjeA7cXcOVQ
E4F9VrR0roe5FZHR5IVqkcAv6idDb/YBsIJZEaBOeHOF9IBXtUVvEOUwwGM3yBcae4mBa/lYqwjB
B+A5mrFP9AF/JY8CpAQdXtjpp9ZGOgtMM2O/q+x6ls5N+UVjWTW//BABHRp3vV7ckEvld1Hf6Ahs
DH3xe7Q1cWdQo6GUT4P8XsZG0e6c0QVZHXNg5R1lwinaWLJwibqSG/tBH4FMbKc01NJdkbTOZ94G
2LKJCrnFFY0l7tJwnJDwK6OqQSyGDLDfpc5E2u1JJ6/m3rIfbqweRsPGjIy5zatZ3vNoj8lLk5Gl
v1g6+d4OJVK9vU1LBG5WiPyhkd+VdBFXZjTl9jbDNrKnx0DpZBWEpvXcB0VOv8ExqO1HZQiFnH5Q
8Wu0p3RAnTGu+00I2bVboUZWWvjQG/bvFIzfbTXW4mUGFvkrveNNQPSh+rBqURecOUdA9pGEHd0P
eup38VOvOW1wG9aFDZEPEj/HsYL0WuZ5BC2q8pt9iu0rgqKmm/D+1KbpR0hJB/G7vNJ3uW83JiUd
xwQf2CCkfO+V6OiscG+vk0OvLCpa8NFEtfIazfoQIhf8q7HRREbCxe0fY7fy/LUlayKsF3J+d1YA
VGGXVNZorUZZ5A+o7dK/19BnQT92EJ/tWtY/GmTIQdQYpKF7x+7E7wg3o+SB2zZ/gMyEdXftCb3d
apUnAEonEBSZgB9R/0Sl+8bpm+gj8if0o5DMq54Ls8SgEzpQ9xOFrjJfdRg0/q7MXHgbZCdoZKB4
5jw1iR2QHRBt0bIrzejF5Qii/mt0EV0ns7fvehJgOEpBq36mSNh26E2hnbNKeAqqFSpMBIEsEX0P
476CT+fSdr2ZStINnl4DmQHaPPYvuwbiXUdV5a2NxOP2yGWl7kGfQ3ABieR+BlMeHIwqRI2nSnuo
yJGFIPeW9QASgmB5A2BncNTcZgtAW+iyjLNHkRbGzxxMQHF0EYxM0SivxS+cPTS5Hv1MQhnN7Cba
C9DqD6YzpM3eNbypWycVvc3tiJOO2IO6Gx9sZ2ihrQy+PmzS2Cq+J74ffvUAMj6btjsg9DZUHKZf
uBmKdI/2U1uv7FT4ArBN274L8YvwDlEVx+ERrAM5NSC75uiYuY6IFPDxz0MWOp8dpPXJX7puAPaS
dqhM61P3PUwl2frU1KD3EpMnJ4BI6+PkmIpiJrJc0BAtrFbowTRx8KhpuvWsuQlcYC02k9nNkxp3
i4KBDVYirWzwxJSc5jQAf+f8g9VMBMWigGlHt7Pu6p3dZdbX1i9s6OXGJD/aE4BCHBN8sY3oU4PU
QFvDoPds8jrlDAUWeqMQLTbAkRWkywJ+4ErQEA23+qgoM5kdkrcrPyW0bgJqYNsefaaWaEOnft0p
QN8P4EAa9MpoAqFsLSBBGOGasdxyK9o+Tj76KI14yFwPNB/BTrrdFr1deAeeHQ+04zxnTA9cyKG/
oRxiJgcpQdNtC6OTP9D+rcJDIQLA2IFq5B1q9l28aUHwE91N/CDYbJr8ole+/dHjbetsZapPCRAl
6G0bqcBybEDtkKbCYMzvBuxSPqXgIX60eaVltP4c8zmtxw6VDLjXlCf8Qv+C9nzy3umqkemD8rp3
kaKo8FG+jZPxphT2bKJDEf4lI7aOIN7ywEFMsSuouSOBja+GcobntGuHL+UE2F1zohgIcj11t1U4
UGOWpgjRwgXf/ZyAwzNuBzwI4IWRY82yAtCs9ngyVU96Z7BBeiB1H8dC5tgV5nwlMEPQlxFp7MFT
oS0OBcMGyantABihK9VggvgB+Tnf+GbZNTXzHuuvh4Ao/tPUfWPc2RHi1Pca7BJqxaPrRIRXFN4p
BqbSeTKTAPpBC4Gj3E5GAK0yCkY5bnwgmEdulDZBkDQHOV1rpvW+Ta2WmyzhcirgkLar0Ci1mHzS
rm7sLnTdTZQFiiQFhRi5VUPTfZvUKD/pwZgZm5quLB5dXemwrX0M7TZ86ZHqcQapRgI7Sm9HS0hB
kcX1mq9BD337jnxlvIG/bDS7SlLT9wkJUOxp36MHDp03fwL7yROV1m3w3OEVCuK79WW0oR3kUJj3
qHlseFLFXzT0Pso1kpWj2hX0eL9kQW0PiM9ow80/JQ8TXkN0mVRiccuIHKGOrioRMf+nDNy+L7ME
JxpHpuKuwkfkh9SDiCpwKuiddB7cBKS5S/nTbyCdQkMDvoZOQe+/Lyw6Ori6RJT7shSNBsowogHo
0qIL+I3SeOs8lVWQtfe0sg1y+LzyvY96O4hpY4STeYRrFKYwbcogW/3j9lKOGbndBmxNdEtfwUU3
nK0e7/7RCyoWBQXCTaA8+xe9uuY5k1E4J1DAsATM5M//TBNkRtFJ2L92bXiktQKwoga6lVpIkdq7
fyBPNq5QXrLNbSOQa8HleSNiTHgOERjm8Yot1Bk/I2P2VeOvKIFQxew59Jczli58xF1k0azBJI0o
TVmAXHZD3wzyMLR+cjeBsfs2evF4dCgcbP7rP//n//3Pz+G//d/50/+3BP1P1qZPeUjl6//+1zmL
IZPeN8m8aQpXX3gd9uQ0iljH0wd2B9AlJGkp57m3l0c5Z5uEVJ4JqBGEiessLAD9aKywDOL1pBk0
V1FhfNHapnrgnTHcXB5p9tA6MT4lToA6N4Xk7WPxQU8/Zh8Ffo6mFpaylRbe9lNr7LlM+7Wp4Qth
pfJ7ZfcInGOwcVtb7c/Lg8/TWAw+r6GuTKxebbrSp4OXQefH8PDxjsiq6FiIEL9KpDp2td/AEDS7
AA2eONleHvTVt6XrR+eP4QSAOsNdrOA0Fn0TWKDeprotPgmJMHZWlNojcvjhWz0VmZhrmdKR6Pvg
X7ZYRpplQ4O/AQSzoqh3mXKzDVTVZjN4uCq9dVamTk1Ft5SJMqEtFiZfpmd0BRr4iE0q+0PlRsn9
IMsXM+3Sh7cPxFvSxIVe5zOKhSlbotsWwCbUAtDJrVcDFYFHg6i6owcOO/PyWK8M4JiM6WAC6eKz
50DVPd0fMGwxXEldc61QG0VLejRWscxpWIASXmGI0b31cM/jufNyEVcMuHKn40VF4yN0xngVaPw9
mo/a1myn9N2bZ4Wvp+HSpBCUNszFUqWlP3GbOySc2JGtvTxydxBGUcZtBOInsrev+CK+3vBIayu4
va6h6Agtj7iuwYNNBRi8RLT12rBsmrkl8kRm70yf3jw12JWGxX5XfENzsWDdXBpIQ+wmpiyxn6Oi
peGgCvOlQaBwD141eGucVCbO52D5KA9wwIx56n9dBRp+AFyQoOg0xHgPk5+TkQOhWnN7X/NjPPMV
2RZY2CHRZMKOWawaGgfNTFxAcAYd0AOGLpwAqjNruGvtFYPJ80OhRDv/67LzT2dleDBT4BDNZ9ks
V5oRiqMHgLDSIvNKgDpzwCQxg1gI1Jbov1ivwgBkOARMpQLHAEOXB3bvD9E+sHoU16YyenuUYjxX
mLZtuXzKRezF66NPOpetmOGCvB966W9MPMP2TR29XN6JZ7+h4UqkRhyhuLBPvyEkf7xzFMTwuKIt
P7W+t61yDOqjwa/+zaQkdErBJ7QtuRjKJ6U39XAgSvUGOnkoBRwtD9oFwg/qimvk69saf2dkPemr
AVDE0/Z0VkDJAd14SAqjhZMBZu5Rzdn55OM05LELfemrCrheY2h0QSZwyTejK3nw/otP6wjHNXXH
kc7SoD3n8Z5VAzoPhqeVeCDBNqdYWR2E00dXAvKfv3WaIcBfFphY2ILur6Ev0hPhp01OQ0yusykL
vmgVHZxVM2BtVIAyexRBEj+FVWXe0hyr7zDDE49cudOWVrtzBIqjfo9x0f0Glp05vO/BZtHdjw9R
qFPc1aC/XLmw5pN56ecu1kfTgKnGtiPXMf0KPwvowHoD1gcYXWyRaxfrdGxCtIYRCrm8Jn/yzksj
G6c7A2UUKC49I9eINwJ4QFkudR5tCmfrUre7W3eGBFAkePEqWd2JMA0OZetd+RXnDh3Bn/Wy58Dl
zP/9r3AMeciMJOgemH5oS3ohGuM1cP8jIuHllaHmQ/VqvggocMKBAdv24tBRcolaqHvm2mu+WWA0
9zRlMtq66MgWiAhd/rrnBpOzsShID+gPxiLncYu4MWf9W9qOma+vc90s7jQVVXurHxJq8Sassyvz
0899S4dKARmJYStj6WbswrEmi8CDEwGXGm1fvAhAYHvFUZGuH0fcvgCjGPYOucD+qeCmoMOFJ8CW
0kj0rBmufTuC+i438GfErqRYvr/8TearYbEAkIp15FMcan1cIadrnc2fP0dCC1QcxEqnBG9v0nrb
Xh7lzFfgWnJJaLmgDCEW29qbBrqvyB6s61EgqWsikKIsYwX3ftxdHulMaCV861zsBl9c2ou9m/Sy
A21H7kd3qDpOQeYdC7o7a8oocwvCzvZdrQdoQbraHc4h1duDKgk1sc6m5k1UXWyxdID5GfaBtXa1
XHvX2AJuhRiL/A7KdfLl8lTPbGcLi2OTlwIbS18+oEFIwgEuGQug8OwCIPGppU4HmnoqIZZhfXbl
255ZRZubkSXEoNuim3e6VzDRQczToqQPaK2+KfsY7b+ice4qw3GvDDX/qcW2ZChXN0hreDkvLZxx
6akxBvK4jBNFCyipwxaJ0jBABBxTtW1vCuMeZyztSoQ4O0PHcGwLzI1l6fNp+SvyAeKsItSZUESD
dLGjzgmKpEATHVZHfnjz6tGZQI+cM+wo5EZPh7I1tOShl5LkTp74YJZFRN8A3PEBVmXsgsPrSuNK
MDo7O9fmVcmdrytnMTtLNjoxkA0jfL8ptxqiYvcom1jRJoRa/vbnCl+RJbQd25BkwKfza3g4oQbH
p0RZxQZpRJ6j8OveVgXwzsuf8ty8iFyOa5jYwSq5mFeMjHYO/thaQzizMBhCfVhL8KhtAR9e2SDn
Luj5BPB4oKQD13MxLbj6wm5bpoXJk/LXhZN3FjABlR8Q1tfQMA6QHE56N+t5p43976oquyNePtXN
1Ook52+fuc1dRvOcoGpZi3BTJ7hCqR6dTEx31aGFAbUb3Pq57SHF/ouRXBc9LPA93BZzMPrrZPB6
w6CUX0C2aGAoAD0MqSMD3CuOeFe+8bmzr+b3Ga5q9H2dxWVRDxUQrRo4RQHc94geI1023Ks2FT2c
G4SjtSPUROdfHEfeF/BvidzUKOTp/HyFzuOIcDaI4sSHaQsMIw1s/etopodicr0rL96zc6R9pExS
LPQsFwuXw3FwjBHdJi/M23cqNKM1HjzTAUWN+A6WIJYTaBW+/ZlI7JYztEonrbMXc5yQoANfh3R7
AlZV386kUXCCjTIeXMb+YYVB+PXyrjk3TUc57E12qE20O/2qKKGZ3oCOx9oerfp5mBAar3LgrBGO
pJ/6wEnu2l4bf10e9Fw4oK6MoqjLc860FuFAVJkqzR6lBKgwwyYftXFtJxoEAbrF+zcPRd2TmgxV
wbkItPiiuGzPTDN6B9B/9U1AtfKOsnK8S0qvu3IjnpkVZXJoTkLxZiTHOf2ULfQlSFk1SrGuELsY
ZCW9kMRG/tp5uTyp+S8t7l5ofmxK8ieqMWKxaIPwvDou9HotgZU8VJhWD3A9Mzw6L48z7/FX40ge
wVDlBFNahFJHlVkcIW0L3qVyD5yVfG8PtY3vuERwarLVs+zALBRch5ggqPjH5eHniLUcXgkbYAmN
Mpui0OkHdaqstXwlOfHC6j8oT0zvQXUjWep02a4cM+1KxfXMWVB4nVIhp8YlnWUEbcEmqiCmpehM
PsyjNFe/c1H765D2PgImsz0lEMj3b54kMRv5FymlEDwkTieJ9DGi/WC1152LOF2OSsSjTXd6hx4k
mia8KK+s6Z+vtviqXIrsT0danEG1CN5u0o+0SWuE1do4/mEFqfo5h/gfQkHphDtVoc+uB0MAhWmC
9AGay/+YUoG0N5cn/vprW8p2ySgkWRbO4ovjApkD+aaQQqmwNeMdponJCy0JHFAhINwilWCp1QjB
xlxdHvb1prIUx5T5QwtBtGE+xX9dkzb6wqGDqRL+hTiOxdksZYLN5BE+y282YXhllmeH0525x+Tq
Lpfm6XBIFupQlwA5zRqAH8HxmMcqgRc/aAOk7CBHZu7N85u/KD5fkOB15ng6oGPPqsR5X0P/0WhL
RjJtPkytaR8jy+sx0MybKzM8s44YujGm4h4hbV1clLLswhSXJaifblofQlmgXo+1w0bzvPgQBJp3
nDTNeLw8yznynG5iavrEc544vOJ4Xp3OkgJtThuJo4qnB+imasBkMCbjUXpR/LKDsvwVNTX+AZCM
rpyf11F+HtkmM+A9bgO/Oh3ZRFlorEqLCxP90i2tZ3WspGPcofOTX2kZntk7VHB1SVWOUi5B8HQo
zTOiIjBNIA4Fmo3VME5buNWAnafiQ+7h5H35m56dGStIXQl0nWktbpU4VYE2hUBPoDhnu5wMEpi/
p+2QzkmufMRzy6dT4HFtl7aTUItNGhkDHI901o+ZIAB2leZvTXR3UPiWn2j8GnsEjWabhEG7ktXN
QeV035BfMaTjkkbyRRebNe5HnInSqoECQn1Jw6VoF1L4uHIkXi8c7w/Kx+xLQs2rM9jpaJJA/G7W
dR0hqQMpYIMITbFDqRPFIZxhrnxOfd4Jy2mp+XFG58kgO14ch0oUiCQ3sqHpVJoPUcILMogyTM1M
WYa4tnjVXhQ1ZAFbpIeyTJEqDd1m23S+RNajL+8FomrPl7fT6zW20e8zKOXReeYGWWwnkNc+FDzW
uE4T1CE6guwXP26GPTpB9uemgYl5iAbYhRtw3IAsL49+Zglc3plkffwDb2MR5l1lD/BySxr79fTN
R/6Yxgsm0yOUJkLg7vJgr/MkopBOm5ZzY0lj2X6eTXERRMSdQgDtPmDIhciOmvqDl2KZS2FNHXM/
RUyybZpoawFFeHs9WHGIGJ9fYSPIvjhPCSVSgcBTu3bi6BcPovoeh3YPIdnYfHd5qq8PECORkEEh
5e5mvqcxqS2x5ost8DbGkME4LoNmH9LuvLKhz4xCBsYDc04N6EksVq/UXGS0hccHnVxov5j/3GgG
UqmX5/I64Km5BDnPBnoL2+V0LjmatShJD8izznJeYyC7o61HX2Q/Tft/MZJNhid52VE1W2SyHaJl
sFd6jF0BI+Nn6qubFPFh9D5kcrw81Jm9SO2cR4iOSjWd9eUCBQ62NPasHYPvYw1LorV25mD097pB
vX6Vyjr+mI7w9mrVlZ/r3n57JRn1OSBDBgAFm07n4twj0Et9JwVGhXlhdkc7fNrmPbqUsRjM7eW5
nlvAP6AF98/yLRuCaMB0rWqNHjmeEppUDJkM7nv0hNrhtc7E/NlOIyzuuMxoBrIIBKUXO9LxMKnS
R9iWpZzkB/Tuis+FZhufDQ1876prHHeT5ln+5uuKUUGu8aDUqZ0tFxO5nmFIfLNbD0ApbzFWKjZ6
71r/4hxgcEcdcMYT0Mg9PQf9iDG0MJFoh3GILugk0WqVU7XGy+/tRSqmwnuS+EFjlYrg6VC6AWMZ
kDWwJ4VliUKkdYsTnrXyJXIsb98ccy1lBhHQAbcWZ86oakyBOtmtS68e95OLMnZAo3iXdMOPyyOd
i1Y04rhmZngVzenTSdmNTN0pwW2jrIr22FS8kDMHpP/lUc5tdi5UacGtRRXTWkSrQnqU/iK4l6WD
bQiq/EhBV1Z5mJq8u3J5vhqKSZBV8xLG5AuEySJLmtBZqu0Wb1dhdWqPPcp4KPuWGgMspO3lWb06
V/NQfDmbIimZrrm4uTSMvOEVIXcUZ6l/AP7sI0HUBE94stVf3c6Ekhrh2JFfmeGZYW2yXOyF6CJw
zSyjJK1s9kGBFyZXAFl18wXbRH2fpLHxG8lVJ0cEyirfes54MPw96GLzW0jhpH4wTGjZ5ZDTDAx2
UOVodmPYd4fLn/XMCtLJc5mhBEIjXkGRQp5ABpoJ6wLhzRsQyyhzKvzcAICbV87ZqzxvnhXQSdq1
fEsAE6e73wNcEsohno05kwFrNqRdTYkAD/AFbV90hv2NPCz+MKj6yrF7ddMtBl5sHTRdgNWbwbRu
Gr3f8Q5EvSi0oGrqU1TcoLYebFDygoGP+fAdjeX0yoE8u4e4DDj4dFCoTJ9OHJG9qalcrE5EgAnV
KhTIWm78IMnuPCQCIigaJcogIxIXV6748wNLC90pumhknKcDV0pHghWnLbp8cfcJ1Y/yu4EN0R4q
jNqUQk37GBPItx/UuUdONZDrDyDY4mv3hebqmZfPswXEv6ZkVad3bZNl/c+py7SnLqgjjQpuXv28
vJVfRVdgRbyCqd5SQJHA605na+eTWY4o4KyRX9Am2CQtqHgci9XHt49D0ilJN13ApMveG9eFUToV
/GmbMtTsqDNW3m0QwFu5snznJkRopXLBkcOAcTGhsJmUmXixmDWRMW/N8V+Y6u5af/ZMBFB/j7I4
lkGMRjvCH2KNHEizV7aHinvgzipE6s0lEVaIZJ0eCeRMGjSL6wIdqTLtAgPQjZ0bXwNt1N8ZraLb
BZ5oc3mRzmx9RVKLa709956XODqMchw3SzyxRvENtT00K1EF78dj1Qnn4OOsu+oQZ7+yYGciHPmK
bdM+0BHftBeZhFCB0jDZ0pGYS6ufVF6+o4g4PfTEhFso+NnGmmZvOVchKn95uucW0Z4rXFQTqPcv
twpmd36TxuySNrXHPbR0jBgjWH4GWjtXLqdzu5KsHdgblRH7FVjWpddT+RYSIRTA830u8nKjKCpc
iZlzlDhJo9kqFAuB8CnYi86yc6hMJD/LCRc34NUj6pGqPM5+t7tytrvsy9G40lA79wHnisgM7lS8
jhcx2h2wjMPmy1hXVpZu86Addzh/jXt4jdfqoGeHUgQQQbpu8Zw8jVOihAlFs8lYl5ASt0RLhAkx
KEN3Ul2DyJ79itx+1BUpDdKqOB0qDkHrpyox1jWemEdIDOaxwD3lZoC5+Nhb0t9f3obnTh1LRmQ0
yNRob52Oh3NC1DQ2U5Oy+h1DVzyEDay5GIfcTYNhBObVU35lzHNz5Mnzp2xOTWUJGSgAvPvZQNgf
3UasJ72Mo81Y9mkGhx4fRkSos7vLs3zdGWFzulxtoGcILvBlT6dp5TaGAKNLYI7cNlwl4R/J68HV
dzHyyQjXoRpGnHN2YWChRgffUN95uYBmdvmHnIs3zJsnPLAvmjSLeBorHZ+oIAT/FjnGk4YhiwCj
Yfd7ymn9zyxvLKhLyNJ3dSWvweFej835J8Bi5Ec5n1rS6TcoNN8eutHDriuPyk1rmkOMTt7KcHdw
k+pNaQb9tklrbXt5yq+jD8NaOnvZnDFZy4cuhH3qWvPFjre6uVVj5N3HaN8dLo/y+ojOA4D25iXN
TSGWk4udacRIbgBL61kEHh8zLeRedkNRfn7zSMokCsxvanK0ZTKBLzpFukEZsBOlsXXjKdj3jlvu
9am3r0zq9eGkkT4Ddx0bMMYrkJlvh5aW1SHQfBdZdZnlqIcLDVmqzPF2AGI1pAbqa0Cl16eTvjOg
UN67PEZpg5xuk1ZB5m4tQHxwN8ODWeJtW2EzdxgamLd1CI74rd9zLifxnOedSK9p+T2zLo5r/KeQ
yQqmFq7vUBEZch4edyn4miub8fUZOB1s3kZ/tQiL1gv6fkYQqapBiNqp0YrwW7kRk9Vj1QtvX+WE
+BRX7yv1njMhyAD2hZgC2PM50VlE2lxYjeXT+6TjHql7bAy7tRaYXzLNwq2oQPYUYVLsYwckTMsK
x2MrNborYfD10tpcmBCqZnYJAWDeb3/NPg9dJ2iEPm7GSnNvtH7092OivEOclhMKQ+O1lO71oWQ8
+tDQWBiQCszpeAkSjkgAuSNOOoZ7T8V5wAwtkBvfbK8VG14vrBIEGUM3bJ7FEDFOh0JNZpjQyug3
VlF1qBp2dfMcumi2620Tt1CGB+sbxivVrY8b+5VN9fqzMjaLCrLZpLKypFglo46e6pD3Gwer8Pse
Bs0hoyCL7pVR7wOht1cy5defdc4baQST/jhgGOXpXHHMGTQ7VD2GiCXB242GFXIaGJ2K6svls/mn
5Xma1KkZ4MrVSWtt7nmdDpUElUvF3h83WMci09in4IlWlYlVKlA/2X7q0Mx6slHaeQSVO6L1H9Ec
Wc0C0XgUYLC76pPUvtI7fX2hKIMALEia56tsiQJEPKoVwIhRUfEEpoPI+QRr2Wfjy+W5z1fxYurw
uKw5UaEE8CoOwhPHdUs3UVfwaxSEoLqLNaCfMtzr+I6CTZMAHGBKORvkOhu5Skd08y7/hDMLTdFl
Hp1iHWIQ86b/67yarod2bOywqS0R35EiNAdRWeIGwLy88hA6OxT9NCg4xHyQv6dD1ZEkC6n1fmNM
WoMXWhbo5jqoaxSflezbK4+fM8GQYjEPLgkSbn7vLWYWdKyEQLIEJaRey9atocOXRlPnRkJZXXeN
Dm9djuEelrDzUE+V/+RP+jW+57kVhsZKh8gBxg0jaDlnNAQNPR/wF9L1u9GQ+MSEVO6ydEKvEDdY
lC4NbZMk8PvJYtqPl1f37PCcK4KHxX5ePnjNpPaCmMCx0fXYQoNSp6Ecd9Cincga0EsEHw/IukXl
ocAmVlNvxls7rAGN5ZkUNL8OF2vQ2EA72qEaNn6XFj8KHAv30mutVd+W7ZUjeyZCcvGwl+GEUhVZ
klp8vXUaY+oHZFJipDRwUD70AyBvpG5CVG+MZn/5057bzQCP6NzSydRJnk5XNsIUMzYV26vs3OGj
zQAbGI7NbVSE15Ac56LRXByZ0yWwXsud3LQC48gQrGMsCyM/BpmD3BJGaBgPXJ7THGoX8YgaBfc2
nFcYtkvKq0rGrvBzbri8lM4t5qjW1suRIcrbZvrQWIheI7flbi8PeuZDcnHP9ZgZWWH8QSf8FYHQ
OVW9HyOoZ/tFj4kYXkGbQs4mQVWN+NeVsPAHEbecIz124EawSGb+wem6jQCP00yMWDaDPu519M4z
F8O/KRNqN5WdPm17L2xydJfT8QeiDBba8sitIvhbznI0PRXSftWICDnQGFeLB/DZzbinJ6r7u75F
Sn5Ca+NbKxQGs0i3sUbYxtjTO033NW9lVX7nbFFqH5qbyAjzeybuJygzG2/mjLJXJPkO6ZEL08FY
lJ2yIK8SZbWI8qGK+UHk/Y3fI7eIh5a6SUysFN68itDheG0CkrUomMyr/NcqIuzX1UmSmDxxW/eL
0yj/Lkeg4Ks0uulKmntmw8Cgd2CMAiaAPrIYqu5LdJaC1tyUMnU+IBOT3jbCyg72gNDh5VmdORBz
I4uqjE1y8iqbbesAPlnLUDTCh1uSa2ejN1NwEyU06OBdGncG5kdX5ncmkpFc0ufkS9JCMxcrJyej
Uh6SZJs0s7N3oQqP2FiQhFU9yPimuYYxPDfHv4dbHIgsmZ/U1DU2E35X7v8ydx7bcSNZt36VXjVH
//Bmrdv/AAlkJp1EJ0NNsCQVBW8D/unvB1V1txJMZl5xdGdVJIVABCJOHLPP3vvWDiFck2fEEl1H
cFX1VEhRotEr2T+9uMe+IxSZcAYQfZIiXfmYMdSp0A2S5B2mUX5KydZ8ruWw/pCl+Xx7eqjlnlkd
eiosRAg6sCpQPas5CgXWk5ASnVdPs+yTRETMu9N+ILKDiNcoqZsSAZgftaBAcXrgI4vLwBbQTT6m
QlPO4bEwEni0+kAoXtpa8PAMqvQIaupH2cn9u7EFV2lOSnFmXY/sH4fEDxlf6u7YuNVkB7uCOtli
zD5obC4KCEpuckCAiStUVJqKyba2p2d55EvSJi4vgBGqLSRoD2cpoAVzuhkC0wEupCdFbsW7SU+Q
8KWUdya+PLagSxM3XxMjTprrcCgpoz0sh/IB2tFWhh20bQa7vbPawqIO0qrqRm1s+3ao6Bb6/TnS
2qhpcDDhSRnLqv9i4OKa1I+GE+k1QYCEUAtL6mOdSQ30ak7enHFmji0om5WE4uItYwkOB2sstU1j
iuteUQT2J62cSoQlYkQjTDuezviIx86GsVyHIPQBi6wRNynyfS0SMIpnOUEj0IFT+qs+sw3YughE
SccsloCil+rDCtCdAc0fcVAdAD/4GmSHGX3lIGJb56RudKQNjErqLyYrC/dWANf8pp5CcGJtpur3
eaCZj3lvdD8KQX7q9Hc9Nn0ylQuKnsokL3K41OiCWsYgas0z0xya9kwYybjTy8z4mqWNfGEgOu5H
IP88MRGknRn82PTJ14B2WjpKX+AXNHXsxtIcNMjCoiLzJ0sLa8gu1fohdYDS6mWQXiEYYHqEq71P
K/w5vNexjUZ4CwPDwirEZXo4+5SqeyPBOgSiUysgwm1lN64cfS9Bz/EGI0GH8IKexz944aBHSppE
FnzlXj5E8DlGdrfL0Xi9yCuUTk5/02MWkCEAPRHA41mujo8aFgo0Z4nmoVevhZuB9MlzMQBJdtF2
Ga565Jp/f0ioFjg/5BjBJcNNc7iQoVFWcIU1M3Zp6G87eiZ9dDsRr+Gn49cqgLfs9BxfGkIbXivY
JRaepIXi53BACMYbE6LA2csUNfkMXgOWq0BS3FRGzilHL9GFhnk8Y31/3h2HFynNxhpVnIXsgdTI
6rSMqowGdNpPMICGcumN/ahcDboRfB3oKn/Igim6bkMBI/ZUFea+zZPhJkXxeDf1jvzn6QV4uXXx
AnEbqOnT7vairtrDcgpJhETmDzGAR5k24m8FeMGbqqiLT6eHenlM8QIXMBNXKlHR2n1QNWrDSZPM
Xgfbtj/mquNH6NX6VS6MRyfocl8e4sbldrX2Ih8D//TwL7fz4oRiIaiw4iutYechndIm6TBYMSBR
LGBtSKHIS0A14JypTX3d905z5kMf2V2KtiAnSIOBQrdXt51Nl3SPYOHkKUtbRp+Zja91kuMj0zJ/
QwOp3qWqdXd6mi8tMQzOZOltblk8zXXqGJEyZexqKAobEccfsly9FYFd3mMJpb0yRHCOEvx7Ns7w
GXNxbCdh/MAKg8ImBl1NNswR7XSiVEZ6Ff6jdlTDKykD25+2aXjmYn+JtbdtPBegFej9sJPWiVXR
dk02GAhcaIBCAdQOCQzzKUKCdhOU79g8g5shMesl6jBeWEo43cf4XY/QraKF2mbpjVpb4f70wh/7
2BQtydYDw8IDWB1q1MUSxAwwJfFMswGioDZgdISbwk2AvAXiShANXxSOAe/b6YGPfXFcKbI19MuB
oFYPbVhSIuaVjMPsiaoarhEMUj+i1ppd2ELL/5zGRt6WEB5slVQfzuzvY0cK8wVCXCU+JsV9OLJS
wo8V1PAmk+9v341CKZmrIn2CF6u9bKIwOGNBjm0xDjFnygCLS+XrcLwcoO5gxchT0j7abUdYqTe4
fghFjHZ55mJYvtbKRGOrWE0q7tirdUa3zBHiXRQyocgd2zsKFDqE8+3w4bc/HfmaJaYiL4U/vDoz
NSSAky2SCfXOfKw36BVaF3UBYY4ipdUWyk2ySCJuURely0M6s2+ObFg8Nbp/8ZEJrdY4YNK5dS/I
VnlzOFeoZ9X1hVEN6rsOabIr0uWdOypj+ftWGHeCu30BK7F3Vp/QoORvxHGxMKgKNF11HckNdKG3
cm98sNNY3Z1e4J94gfV3BK2L/wLtgcGte7hlNNhs1RRxR49CabqB/Dn1kaqctvNgmHeV1pVfFJif
vQnNFH+UUUX0m0Y2d2hopo9xV8FbD6OkvnFqgqIzr3ZkN1Nux9qSxUeNfZ2QxJWjjinayTNLS71N
HWm+sPqufgD6VnwLUYXz5Qk61XRoos8VUeP3BMkfGdJIvdyieBn7M/oB1y22aC+nyXBmdxzJ/JM8
oW61RME62f+VPaMhvJotrR+9wSgF1DrVMGReDM3Ok5A1ydpaEjqplyYsGd8HsP/hpgwL+RpuZpgI
zqzUETvDCVRkCncUZQERHX7EPCE5HJXk/40elUrU9dJw28HwfLVU2mcfNhftckJubW+ikQzhuVN8
76apiv0SrjKvtqTiBlysvoutKr9OmwERvi6VjDNb+4h/gxXEkYKTcikWLL//Nbbta4t+L3n0kqAc
SdHPenylTmV+xV3pfIHaHXrdErZ3lrKYKldup+Dj6YU6cqKX5gGKBaDtNSzy4RsYkPWhGClzuGID
ab8QuexLdA36D2ZmU7zpW4i3fdT67N+/B+i4YsilbRHgyuoeSNpa7anYo9UndRVyow0y0c9Ro0m0
UKvAHxB6t3L14rcnS31c0Wm3AsWmrYNeI1AQx4oH2UNxqKm+hNIU7ROqnvXORisgdkOBWtQlSjfT
b2cWySZitsmcYMQ4boerDAhRRxapIDPUpFWNDo6DUouW1hldzIE071Gs18pzxmKxiys7BspsYXKl
Ro/bs7rkaf9UaZlO4a8vTVjvlGBIkRjsqiunn75pYJC2idzdjk7a70Z4VjYUgLuH0wv+0l6RnqDB
jnse1Al0eIfz1rVkHiIytR5IM/UTySKDbjoDAidRwOV9eqwj1gdci4wbu6AwKO6ujnzkEO/IM4dl
VgdRXuUYqMLTssh60rtGNDf5PE321tGbSUcXnibHjQjg4EazJi/PtXO/9AUAg1g/G7rwb+HFPJz4
EGtQm9CMgTQ7ZsUVtRLtZiRzzpzel1bucJjl97/Yj3ao6C2xtc4D3maHKJPa3ZWoUDZA00N8dZJe
355e5GMDcmDJHIEboCC22lNtYnbGmKc9WnS0TNolikFImdJEhQKiGwC3OeMhH1tHEPPL5yShAJvd
4QQR2VQAJIje0/omvClnUTyqxnjuyn9phklVwJahQd2El6islhHMnDMUedcjJVCLLc2Yqek6SNDc
UqlqbmfDCW7rVNJuyirMPbOX9dvTq3rkmDA23g0OqrHgTQ5nSWoj0oeE8aNcFB7aWyiNt0LcTPNU
+6eHeun5k/XSgHxgiPCc1t0PkFl36kwTjYesU4pESpVIn5JctS5DRUHam3I8SiCFGjwTGaTnsm4v
SfuWnBupIfiHqFe9KAfUElIDodoy0Rhxiw2KIMGVNYj0qpBbs4b4CMban5KKnyO0kjeBXnUf27r7
nket9ijiOfPTKhohGOyta2pE7f3pxTm2D2jGBTK79JfSbX74Hcpo1JEUyntK2V1FRhuSoXvJLKPd
JFWahm60bcF31w9QGCWa/ACpu3HG+Ty23/EDYEnFiBEmrd4gsAs9aBzeYDBQYHWjIAewm9jiTPb3
2DGmxxPoP/2m9NOvzFOKtF6vojLnSZLcf6hLOUVpEhHWaefMc73tKRtfnF7aoxMjcWb+7NF4WbWP
hY6SQMFB5mL+JI9q8E4zCVJOj3LsIEEQAgcTRoMOn5W5oJ27KMsIe1hkrey3UmB5cd4jDlZKv4/f
IWkBKp6MCVxzhO+HeyWII6xtZEGY0dvJrhwGxzMjOfKD0KnO+ErHZgVxEDkSUlEMutoUXamUWaw5
nQeiFKbXrmt9NVIRNo+icxmZYxvDwq4vJIsqCaj1ArZtY1cG9n1C4OxKldvEQ/i7QOw5MReVi+G3
gf54BWC9FpwK4Pv1PUlho6g69Ii8gCYiuL7zZteMdegpyLhtT++NI5ZPlXGywVgQoOAEHn4wAFBa
Qj6t91rLhnI2mJ1NWEgJ4JFe7NXQIUiQdOCaQxqcOdRHIkqYiTB5YJGW/NOasDpSwTdRBuo8XYrE
hyKdrNhDlNNylRhg3r6uHOUJmmkUsGU01KZNNJBOJQrVi0VgHVEqdnOHWhk32D6saEb0Ti/NkQ22
4FfJcJLVXXhLDpemnOxKUEwbPB2lg91cZ08V8kDwhZtnDOwRK3Aw0MruiIAQfohAU87gBkYPFhEk
S7TWEGeyfS+jGkJQehtxG8BBUZE4nFCHAPfQSWxjdZ7lndP3DZGvIvmNDpOgLRfyOwk+wTODHrvd
6KU0qQwQT9Fyt9phKmWBThMIlXaJGZWbWZoQAtbgDN3YQ6F+k6pchsdCbjUvIdIckHrR9LtCq6r7
qp5gpMZydCleVBBeJYSdO07M+On0lz62MKDol6obFkVfE/CkyBGaegVzSqJI5mOGKKuvxZ3kh6lD
aiUZLQ8xbfOMVT426IIDpKpK/uYFIyes+uivWkHv2WzmfRKVXzJgTn6LPOkF4mHovQa0f56e6GIT
D4MfKhPcAgbmRcFEr3ZakIiZbhsJT8MJiyez7D+nEGTu4qotrqW2Dy5ixYIqa2rKqzRIn08PfqRa
g3fMcQT/uOigrJtrK3sIWsVc7ldaCoSXi6Z8F09W6LhTORm7uGyzTR7Iw3aMlWrYNxlwoUEUgF0p
op/rcDpi05cYjHoNkNcFk3l4GNC5zMI+U/jmucguMLHjuyFUv7ZWM12aYy12pyd/zM7CzYH0y+Lh
AYFaDZeinCjVaE/Ms9H+QOmH/uU2rwzfGGp02VEwja9CKOLezUblnLlOjk3VJu9DSZuCEV7K4diz
Jiclktqtp9STs3MiGaVoA54T13Ga3G/q4UzlZJnLepfBBcxlslwtdP4cjpfmVaQ4HePhmo5+lqN5
LJlNuU0NqzsTIxxbVpppSfsCg+c/Vv5GUsxTmiOm6sWWOsS+sA106EiGIt8lxJ5ApX2G9RkNU2Da
6qfTn/TIAV76GBdQLyDFlzotalimecjYXSGZ205qFwUy5INvbH5ab/QiaS9Hs7b908MeOcOAdyh6
YjyWDMLqa0ZGnXG0Gzpgw9gs9qksD0iWSeQQ4kAa70dLG+pdr0rawwSWHV4FoZ+LWI6sOmgQksDm
UpSDxvvwA5uI+dmzFAhPstt060zZg1X1yFvPareVK6e6gHw/8gSX95lTdGRngYtYIK5YeTiCVknv
ILYaZ2iz1pOS2P6CNq2+yya1okhVnKMyVI9OkjZZXAAYhWl7OpxkIc92MMvo7gyjZXxrEDC+pDKl
7po+6y/mtou8KDSjjaXExccOSUSTZghgGrOso4GU2kEfurQnDBf9OGpeEQJHxLAWsDuDPBef60qL
0EwqzPdDMMcahOtz/yWnm3tgPefhssvieoOZMGyXpBSqe4lZ76MpPqetcXSW8CYuyT+6WNe4TNuO
kLQVQ4selVQ+SuNwmcHKNtFiqjYutfVJQrdynG/IudZngp8jZgn0EqEPpgno8nojq6gbRo0lWq9F
ruoJy/lQa2UoAL+CTjAi9cPpc3PEyyIDtvR2LPb+BeVIVyd2hB/ZeqaoiKLpV+xUNy/O8acc26IA
iJgXfWywpa22qFWLoC8iqfXkukNgo0jzGAG5SkyXlY265+k5HbMFQGqXWwyGT6rUh3sU1dfEyPqZ
yE7Spw+NrTfF3dwGtJR3g9BuBvJRE5JHbY+2JdG1P6RI9J1+hSMNM+AuIFKgcgnBOEnNw3eQ0Fro
e02hv1Ix6hFif5hj4YuoRHBtzgV4lybUmo+whOj5jRVN6iIJ3ocwhrTK97Sa0mclzofvp1/qiGnG
x6UchOMO1nFtoCLhZHWmoWIM1HK4zhPkq/vWaLd5WEx+3Ag1cmHTOUdcdmRU+okX9JKDb0U96nAl
IjV10J6Uaq+vhPnJoccMzcE60B/kStUnl6KJc5VGXfn7k6VuDGSVBJbGnbu6bhu76cGtwovdJ7Ys
NindQtdpSQFn46CE4sMtDVSDm+rM8T0224UOENgz6UGupMPZanKsRGYwo1deGM4no1ZHAgk9SGgL
aMJqK7dFtzXHcDwz7M+048q7AHWCD7XUWpFpXEUxcqE0qa1KoPJTztaNpgg06XvNyb5N5NDvE6fR
UjejzXvfTXphukpKRcELhqRWQbpHCM3aUON6CqzfsDLStgCHWYs0mTuXUvh8eh8eMQY/Y8el+M2n
WXtCipFGQ+UMEF01hYoCsZ458XRrajBz5Mg2ds05g3BsQMw4ZUYCa0zr6mYGwVaRVIdZS7YqsP64
0dlVk1XxZd5CiLA5PbsjO4DDRZ5i2QJs+dUO6EZb2BHXvRcEifFJNOaHsprzGxtFYW+s+2ob1+E5
D+DIpQHPHZ7ez+w3G/5w100UKvW0smpvKiXkYZJMWOiJyxn8s2Y9fKqd4Q1pcFqSaSNfAoUlFXA4
IurI+ty2eUMiKxpS+ieSud1H9kgRN40d+NJmRYpurFAf8sthrnUpcYtGVb+eXusjH5YubwiyqXMv
PvVqrWOqD0He1LWn5ACMJ6vRXCm0sGMRgnbb02MdW2PoeCiCw3+Ci7faRE5GQoDjXHtR0vT3oZJN
H1K5z12GtnfFXEVnMnlH9hGtk+hEwLiEG7BmobV0Uh1gUIgIM6W+g+4PpdBRTqIRess2eV9XAR6e
3ffnmm+OeAQLYw2NhjjS8JCtbk8tUxJDFZTGYtA3fgQnhKfYBMenV/PIl4NakvQ1tQUNOtOVeY5l
J7actBJelnYlLeb6dJmg+r6JnLT+/YWk8kURAZ9qGXM1obmc2rzXutZzCqOu3TAF2JWWoX3PCjzT
U2Rt6XAI/d+en4O0I21a1BdhPVvND8C0XKo2TMxB0cy3/YTKLVShElhAJTlj+49sTChCFqasv672
1VB2mkLnX1e4cF0b/RjyvPGVRJavaQGy7otSPdcMfGw8qg2Ed4sXQeb88Oh3WdE0UF63Xj3qVutz
sSbznjV2rnCp1IdRdMY5+/ayIYziA81nNB7TLUWJdDVHGiPjrJ96knRqBt3BYEHysB3Ig+eJG/dK
mXi1kLUPSmzN6YXSk9TdhlPd7sJextHUaznQIOsqDfVbY4xWswtlI3m2A6OZtjkclvgDQ5PkdzPn
cSGM0ILbUBThn1FbtcjBSU4JfnO2P2WlnecbJyjUcGdnFALPuI0vzjwngRscJBE4c7LPK6tK6DZ2
RtwwTXAvdwlXlDdqjexmlT7vE6P/zjp8OL1RXw5JQz5piYXdjV6UNSNKNIOATIvS8OpE2P0VoCTC
Nz1Du94lR9DMWynFzbnsgPKc8wxfWBqqp9ReCF25QSikray3SFC5m6bQ8EQCx4QfLkr3ccAG+N2z
uIyDISUeoNCOBsbhhhV2gIZCjQwNzCbD5E5QiW8GKdOup9HOv51ezheHg7HoeAGRuDTzOmtyFXg6
CquDn91LtCDY2VplfW4a7baTosAv845r8LfHWzxNMMDEizKp2sO5qVbeIGrJGpJQyqXOrc3A+RFF
cY/4dsYWfnC0At6D04O+CI8XDC6lfarPIGRfZDoQqm4UxKEYVA7hRpcT4c1VkntNE3feBFxnY6A1
9F4NtXMKMcuWOHBzGZlOlKUfjQ0Hc/DhdEsUhjsRJ6Ynolr60IcA1fYJ1BkbNazOilH+dNXWo/Et
oTPFtWJ/rhZXqF0mowdP24kDL6sr2ki/rhEoH1y8juROtmlydAM1VAnPaxWaayNKpPdKadj3iMnk
P9Q6h/qAEXPNo0dmXkCeRRddpEmD2+sgHXYjp5ECTUUQjZddQtOUq7YycEkraMvElSWI+DZ8v+SL
WabT0+mv+DLzTMFDNoH7kDdboGWrGFWPDBw2NNK8Kozla1oF1MF1RiMvec0madxhtDvDJ7Srrjqj
gSvTmowmcaUxtlp0STQr359+o5fZpeWNllZ4slmEquuiuiz0qCE9WUIbpseDz0dNxTbWwlnyYWFU
KXjMMzFJIUAmuOjDZ8868Q70kCHyeZs5kU2xadBqb1wZDHzhmpByl948yrq8jWlDSDexSJLbopYz
ONM1c3oi321UbgtbfeqXiJw8TqoFC1aW6qhjINDcXsTz4MTIDBgKzT006n8/PeeXOxriDijU6V+F
koVM9OGOnrKajqupqDy6/8zNVKrZvslb8A7zcK7S9dI20YFEOYdQiFL+i57VuqEvJISRxFPtpnuK
et2kgctUEOaB28+VCQbP2ImjO4wqFzHC4ipAyHI4OTTpwnxBwXpqmww+NzwY2axJfRwjejr7ovGk
2pbdKJkNfwbAsS+mINhEVhn/Bfj6nwOtefFTe/57WU1NDN/76n//9331XDy0zfNze/O1+j/LP/3P
nx7+w/+9ib83pSh/tOu/OvhHPP/v8b2v7deD//GLNm6nu+65me6fEZxufw4QPpfLX/6//vIfzz+f
8jhVz//643vZFe3ytDAuiz/+/tXFn//6g5h/qdH9sumWMf7+g3dfc/7te9E2Zf+PhyhOy/Zr8Y//
+e9/Xojsa/Hn0ec9fxXtv/6gXPFPCtLIoYNgoYVpuTyH53//hgo1YRfEPlSrlypDUTZt9K8/dO2f
8EkAGcEBI7MI2eAf/xDwD/z1KzY5vWVLlwwlNwLHf6/N7V+m96/Pxlr9/f//KLr8tqTRX/zrDyzx
wYWwSJZSM+N5FFOXjqe1HKKpQscfFvH8QaqVT/qEtFVU3CWN8j3Ls9xLDO1KscMtz7lS08DyRVY+
69P0QM/Kx04zbpQc2fBEqNe9dBPP0X0w99uwhaewGHZGFn9MEQXe1PDObs0g2Rt9Mvp92YEGLMOL
zpkepia9ww38WNvmhVVPX+zSuIKU65GUNH0jpgRl5IyYp2MI1ynL5x58BOrCVeYarfOoJcpDLtV+
bEr7PrSFW9aN4ral+UMZ7Pddq11TYL2A+eextKRHPMf3Qd658E4jN0sex5b2zZg/5XnyrQCTvBm1
MiDwDWKUL8rnhmSQi4IiEsaD3v206K4RWzXnXL0c+qzd9OX0pSxi/s2YPkkamXhc4MoLp/hbqIwP
lIbp5lGMfmMI2r/7PoHCu/xoD3LEc+33Oj8VhhK5qdreS0LaJ4rYDrn1UShjSBxX674UqVuSX3uH
1IQrGqG5gz48hGk8I4+pXjpT8EMdyvtMYVWkPgsovbG2kNPlfq529cYu5a3tGLxz0yYu/GAk/1up
3/W46qrVGi46F5txqj/ybwnEUd+bTIvHlto2o++BRebHuIXvEOHJ/QBpZzhVahoh7Po5yXh1R6qz
TR/lmWvpETQTIamDrOFLzKL+mITzp0EL/EmW3puZfJUBvHaLub6XBvk7rYSIxI5oitNQYiw30r3S
mY+y072TjEd9mADF2bdxGD8VCrSiQhTPYV1nrmNvkwXQG9j585w3oYfbWtJ+EbduRtfehvAm21Qi
cfZjMn1yEpzUZPxidCFHxHqXWZLjGpr0o4vELivnhxCSCAooovIyIcW+MTl7XSrgyK8zm35VyTeS
+r5W6M3q5U99Vn9MFePCsMqPmdzeBXN3M6nFPfJF8WYo84/BPD2oThYC9Zof4sws3bCEciCmAg3V
R+DOpOg2ZkQY1qvG595uMlcNAtoDGAfXyFGj2aW7oCKWgERS4Qs36pUUpXe9E/g2UFpLi/YBX76r
m+feTveprfh2kt+Q7OYTBPbdqPfAHoBgWCLwJbs33KRp0b2vd2atXEeLvkLXBe+1BNERztiTlCBO
AQnVaEw/VEUsFb69nGR7csvLVf8UVPKXoat8e1BRucvu4PfPNnQakCfqnMd60L87lfK9dYyLqs1/
vtpg2I+FLP1II/0S3dOLSmJx4CCBdin6NsnGIzSuV1NPMm8e9MtMTveOVt2LdHyQa2lvJPl+shel
eT36FknVvayOX8rB/gF/8vuh1i4pGFwl0/wlKc2L1Ji+gCV9Hiv1ajDqs7fvUdtI9gihBm4I6uyH
ty/FytgIh3H+UNj0zQV19TnBjUUVK/HyiraKsbhOLHM7B8V12IrPCVDCcjC3v1w1R0z0qpnuLwu9
UI441AxhV1jz3eVOPdQ1XS+8RV75WhhIbpUCZOqJ+NTs2snKh6TKv+RKeFVNwWXZaHdqGP9oCcp/
vsnfd/DB7fGfi33tA7x6sx94A6/+1f+H97+yLPj//PsOfXH3XxR/xl9/vd9//v1fd7tj/ZPYG1Qi
HVqL/PeCIP3rbjftf+KAkxMAg4MQJ1me/9ztmvFPvEey6HSiQKRtLL/6+243/2lR3wNLBTwZPAu9
cb9ztx9mB6SlSkXATiL9cNeKYAxKUsjmPlI8x3gv+jPQq+PPJd45fK6jxr0pstHyWyPKyE+D8P8U
qeZ4Bi772uNXwVRiSTCyj4UFDwG7/X4wZzl8DMe5/PHL5ztynnCdqv/GpP9elhcCRE4+p3aXBqZP
36qY7yoF9Rw30hJDcYluctXVtbo9h4N8bTLLS/zSKyAoUCdDWJj+KOiiB4emhY1bTqb95fRkDpNP
/53MEhT98nwYBmQIeCfT75RKv1GUQc8fBpnw7Xqy22LcSdZsNjDp1dX96QFfm9Dy818GrGy56iGg
NP0+c6zxEpZolIdAbkfxX0bmIM741SNddtGxz7NKFdhEiXKLR0kxWVjDpTlR70U+lprqNeWuRL1R
OprCNrWoi8kiOtWVeisjS9acCaFXnS3/XdLlMvh1hlYuUkNMht+FYY/rpNo7kMg/qlRDI9ytw4FS
RTdZ0nU5hErqd2pZor8mhbZ6jv3ltTVe5WizcMr7zBhYAnAqG60pf0DaEZ+Z32sPX1mFkpM62FNr
+NMkrM8yZCtwe3bJGX28V56+zjtkdhKbQmsMP9Xi+FkmNrwupDjtNm/afevWplIajAqNeMPPWqv/
qIDYhdFstt5meV4kjbMhqSq1Nvy2hLLXl0eppyxXQZr7xtdfWQN1DBV7yhKsQal3CZgJE2GfuuYo
eW9bn5U5UBOEzUpRSbuinCzzVsS0a3zM21Y6Yztf+7zLz385GzARdfIwGvZuLpXcn8IF2TvGKQKp
p99/ec8jh39dfnUgGcw6dQp2pWTP+XZoEIvzEWFdukPjiOaxtw2zOuIaTDM2Ih3Wrm07td0XZgm9
xVwowAmruB3Gtx21dWmuLmFj1Mbc3lVqOj+mzRS9L6jCPr5tEquDPMA0ogy4HTuVPKKficbSrkN9
KutPqWGn45mleuWLr+WNIpvMoW1V9q7J9Im2s1l+74QK8crpSbz2+NVlXwbxJLM45q6zKAm7cjLq
T+ZcVmcuk9cev3Lcu94qSfab5q7P+AJtBl5F7ySreuPbr85zB4vQRDxn73TRp3yDyaa0LOSJsPxt
y7M6z/SaG7UzsvqOktfFRaUYxeA3CyXw7dsGWBbulwNtqZMmFGk0d46I4o+WLcTtCAXWdOb9l4U4
cp7XnS250w9G0oUW3EeiDu6tPK+7j1o9O/JlK0WOdTcRF/9e19N/Lu51fGRNDYlhgAy7StPbeN/O
GgC5KM2Hc9T4r+2m1b08xlNttmpj7VIRVvqFgE/cdpNOb87dzcuuP7ZcqyM9hUkow5Fi7+pgqhqP
nmjLus2luTcvQzIwqU9eZSo+Z7mtfemKcCguTu+C13yedQdcNoaBRZ4cu5vZWXUZSSKw8OxTB7fO
bodEb92iTaCRiiOzyrcU/lFPMvVBKx96mgh/rwH1P19w3bIzBaZk2akU7HJL6jwtHqydbZFiODPL
5TsdWd41Jt/o2zGu1drZafLclP6sBH3rG1RCsn1Fsn96H4q8/FFJQG32+mwXxruRVHxxQ8HQTj7b
KbWHM6/yyk5aY1NJHBhVOcT6rrKQ8d6Ys/NcjeNwTkTttcevzEZGQYb8TGLtGqkadmGr6BkpRzv8
8/RCvvb45ee/GI1OaUw7SUJ9F1aj/QRnXPVOyNLfWYZXA4DXnq4dPr3WwiKRJMshbUwks+kUO5/d
Lm4mceZafuWUmerhAPBhToY6NvaunYZAvQDV2sjfxkrhxEVqJJOapHafu+oMce33Kp/FOUaR12a2
sh9QqmdsosbcmfaSf65qVaB51unSG6+LNTh41ue07szG8rvaUHxz6smtmeU5mutXXt9Yxf3Uw+Ui
qcd5J7qw3QH3SVyzqc6BcF57+soTAIwfSSNXww6i4HwDepcmSIp4b3ME1i1YRD2lrcTlvFOJG105
Uj4VIXpYbzoPaziwYlaFTvlz3oXW1N50UwFzclZHyjnC6teWZnWco6RrK62Z5p0U5M6F2o+pF0CT
t3vb2y+j/nKatao3qjbl6W0Agc4AZNUVuXJOdvu1d1+dZrtQZ5usM+/eqtEm1breNVNLf5sdNVZH
OZGlRh4CMe9qJc62winCTW/o8/b0yizre+S+WGOlisCIZtCXw26QjGfCzrTf6i0E87t2ONuu99r6
rK58rbf6IkmDYadxcO8dwAq+opfp28LxNWKvLXCFhhk1pJLi8gUVoI4uSKi6T6/PK+++JlBX2hy+
3znpdnSf6Fdxlls31Zi98dVXrjsX9SIjp7W7ukwC5OSAUm4sCmzn2nBfe/mV724EoUilmTRPVcTj
ZdqG7XUXBNnbDtVaJpj8qNQrXdJumy4cxIM2yHb23kBXPXrj2i/T+uXUpkrc12EPKH4Mu3mTVsbT
5EzFmY3/2tqsDq2RSCkQ8KD364xinibAiNRUFN/46qtDq1WJrgaJ3bPy0lOj4t8Vzhh4b9uTqzs2
reZGkoT596vraq26Rk/t9m1PX59Www7gswK/4gwkjdXl6eLNC7PGgwKCroJM8PQxcaJNZwM3AxR7
rpr1ykdd9zJGdMnDlCfzdF19rmM924Zx+MbM1ho9kI55ZschD3fmLt9lltMQeZnnmjNee/XVWR1b
DUbzKe196tADbHc9KkRV0L7t+l53muRRpRYwJHZ+0YN0GqL4GRyu8rYds24ngdoFDcVo6PycOqgL
IO9JQrvpjQ9fnVMZ2K020QzmWzXqgmKMv4puFm98uHpoYWrhjAmecOcnJl0IZhJnbteo1hufvjqn
lpZIYSw5vLrTKTeC8shtYIXZ20pU2uqcjp2uFkiLdLtZAZ8EZ6JtGp7USrZ4255Zg83UenTyDi6X
3aTnReNKWmXs4GRsv7/JzqybQ5U4UJtyzLlZkde9dBLo7UWaTG9zhtXV1do1QaWFk9HtWkf7oiTq
ndC1u7e9+PqkCmRXp0kCSxBJ7zCPT6AA35grXPcDOXGcW0phtbsE/VWvi4zHMg3OEbi9YmLWALsi
FVIDkVe3k+I2pgnHurbU+hxB4msPX51TysJDJUZb8ov/y9m5LVmKctH6iYxARdRbXWuZ5zplHW+M
qupuUUARQcWn32P9O2JHp93ZGdvb7C6SRA6TyZjjk+sfrQ+/gsryhhHba03vVmnWLk2A89pXaHay
xRZNnBV+it8qx3ut/d06nZvEcUEhHblaTHyjFvsATPK3t1i3rzW/W6hulBGRoO7ADBJu4sOa/uKt
/v+Tx/+/dFK4u7DWWTvCUNe4KvHGl0ppdF289fL6Ss/3VkR5z2irA2UrKPnyx2xqwkcZ1PrroXW0
V5xENrIG9teYjrzmRayWb2nWvpHte63nuzW60SHvAMpylUlmONhm63c5Zu+P9Xt3VaULXWHDh7aD
bnqmzj8mdHqjtOO1bl9//reId1jqurFxY8+kDgKAxOoHGDgfzA/8T3vzt8bDUOt0C6LgjKLHdwDP
fc+Ml8fOin39WcARp5sBYyKhqBya4VIrfmwn/59s+G/dpnrxMeycg/OwzTdmie7pW/46r432bmFq
n1gGZZ6rmGoesmGtelMfe2bdO2u10q7cOXRaq8/b7Mou/XJo8pFdCgncRqM3gY8Iyfkvs+Yfsu0t
EdYrw0H2R+Y4i9UvzFZ+6sLnzduo6mA7dDrW8d2KjPt67bs2t9UUQEoQ9ZDC1fm3Y23vVqSQ8PxD
IRiEhS2i24CwnyizP3iw7ZnrmNiQYhIcybxlYGaCAXGCyvot2sRrg747NrNpTi1NIG8b2ScznDJk
sY+Nye7Q5A0f6ci9rVwGMccST7oIR/Z8rPHdiQlLycb7vp7OIdc3i8Tb/hh3b9kLvTYku2VpnING
VKLxTCbvY6d/t9S/Zb/y723DceblBguJmidjlk9no+L3CdqGb/vRtndLM1xa8NvWEGljeKE8uKzp
7ka6stORIYd/y8ue84nOEvEsJkqysWIj3WfJ+KEAC3q9l22vuaOLyLHy19jbriS0ZqjCQATUXo51
frdA9aJojbcalFhS/TOA5zUeHz4fa/r6pf92PMwgvRkGksXZORS2jU60RQwnp0NxBKwCX7Zu+Iya
8XxFx9f1vRtAUZ2hyz7W890K7RRq9VIeT/CIjh8lBIdnsGGigyO+W6GuMdBcutlWRMsPNJBlZ/ih
IAVGArsxQdmib2BmX6FQKYK5c2jKkHZ/HRqUvbjK40VhypSFOFuy78203rVp8ulY07v1uRpbX10v
TOVDCbujIR0vveqOyTD+QUwbkqXPZ2iFKjwhbad+G57SeHpLY/DKtrXnmcAzdkLp32KqAVobmCA5
E9wHM/Efj43MbnkuQYxdkTp80dn/MSGCW6fs17Gmd8vT4uDhmg1TJVjzcdX6lih1bB7uhVRznQnW
SWqqbR75eYb13CmQ/e9j/d4tznaj9WRWMcHrTZeC+ieVvRV2Xkf1n08uKJZ6uX6WAPngWaOunF8J
aIVJWfc4Mr0WSxe5t3CFr82Y3SJNRL/2YkhMBYPXH5LTr4EWz4eGZi+XWqF4lCytDdY/DE7nCWVI
4UyPPdXBOezl6KCoBjXtcYSO0/Crgu9uQQP95VjP92foOsJ6mqAaJolaupy3GPY2KJGSXJyO/QL2
svOUN03mMokpuQYfWhU9t+OxuziqI142LdtkxIUZTdc+/wBu7bs6ZoeeoeD1u2s687UaZ29AclZR
FWSR/RA2S/uGs8YrM3Gvj4rSmSRzi5lYk+1aTz9WICIfU6f9s15krQO7TtxU/axJQeb0MoK8Xhz7
mruFag11jsLKpcL2eD/76F4m68E1tFueORDBrhsbUwGN2Bfp5u9z0x57N8M5//J75pglZI2EqcJh
fg9bsQdD7LF+79VLpsXrBODrYzWx7Gsbmg9SjIcucTBGeNnreqVKNLozFcPIFDlE6MXoVVYe+pZ7
NZKNuzHoBlDOZMrH0kTiA+Bnx0LQvSkrIbhn9QkZq6aNYTGyIFFxdiRgBwdmtzy7LocqrfNYN7lX
ZeYY+yhbsh38orsId+4SVkNrN1Yb6u/KcKJPOEmPvZ6HexmSC3rUuK4DpsuACmCBvdaLiRdZPotD
ryAwXHo5a6AFJnmz9hj7hi9pCbM8W9U1HY+9I4R7uZEXzmVG1brKgkmM5bxo9ZfL0+XgpXEvOApV
ROiSB7oy3MO9qWEoXZ34W6TO6xT5l1Aj2R2mabquGZmJrpxkUQnDA1MCDX1wf9wLjmDYGSIL3+tq
omlji3CLxE/h1/4tR7bXer87TdfWMLOsGJuBd0PRWvV5leGxM29vJiyjAQ4oMF+pTJ/pGz8RlCPL
gd8c2m32UM05nmOv5aKrrk62r2SomxuaZvot2t5rA7NbszH2ySTy+Kx5X4MrkjqYGhZJPbDx2Mm3
1xzhMQ7uh3rGyMfTcmtM9pmP8lhu/h+E2lSoCBpjoyu4ln1qm+nDIuynY+O+O1abGkRnKZuxSvv8
Rz8sYcEpfUtb+8qo74VGI1LmWeAUaFqmy36AO7neOKHmY1NmLzSycHOCa2syVFipecEgfSkCH7zl
bvRa33eHq/EB3uglWk9m74ok1Heif0vFlF5H9192Gbpbp2O7Ql6XRUM1M9HUBV6LO2w2abuKslHA
2t5cLZ0/uatJeDzFAass52PyjBK3dHx/tTswn3I45t4IvEsON53oKStS2SIZ36xw/FiKjQIp/XkZ
o8CVxI+9+DlwHowlQ2AJw7kEufZzqt3qgM5FlqxkeKVeb90YAKARASNLb+uhW3wZEmQTvgVQ9voL
oA1TeorTFW0usrXbpRlzAN2IjDZ3UVEE47dpVnH/Y4XXRf3eUhZ0vyYYtALqtUX5XJkVf+9JW9iR
dGROsrKH7aIoGezY3U0TDk3+wDL48ZRk3KJPoAks8JFl5la3k9kqMuQZXMmUnCngXbRJznO6UKSw
JbxWykZqOOuQOc99mYHknBZqaA3IvH3d5bcyDi2tNoz2UiaxgJfyFqgn08+EniiB+RiI06bePsGd
b0iPRSF7tZdaqWPCxUPFEiAIsHkWcGzKj+03e15pTGuPQFLqijP1Z03FpzptD/Z7t1fCu2JdJaxz
q8TVFUxt7+okPJYcpLscQTJDmQJPOV2hfngt6gBO4bkMh4NjsotsDGliJvBoVzVR1xWrGP9inXk+
tE/S3T7Zobx17lMyVM47/YRqsPZmiOFpcKj1vcYLLpDE9RGbqsYI+kARv0L57+z3Y61nLyM+o5p5
nvU8VCJr3BeTjRuS+X1mjw37XuU19q1FmUg+VDmSykUSdQ98a45VmgEN9rLvgAMC2p4BF+EBF1en
gSxdtYK8evCWs5d5hX0bbkGMGckalaxnOHO6rUiDRIynY4N/PV/+lm23alzqgNuhwkPVX4umd0kA
n5Vjbe9WqnaLmUefDhUnOXRkdkphvxHnXfTXsfZ3y3VOxi2eXaQrOeZbVqTDGOONHbSiY1oMWHu8
HJxF9zIkK/x6gSKmhUuX7ty27cEAYa/30ulSdxuo9MhGWFNCUcZKDXOZ6tDg7MVeC0GpdNL2A6pq
pbxj8ZzYgo2GHdP3wyXv5dhMXd9AyDRgG+5desf7mPzAndYfSwXv1V7pqsZNTYhXkcpab2tauyol
Nj026f+B34mly9vr6dTBlrmclrEpnFXq2Iazl3yFIJS7FffkKvB9/CeH2hxeP4BWH1tVe9EXXNb7
jndCV+ALzcGtyPuwhHvbkrzxdvhKXV2455+jtrWuwXTtq02GsXnWAnaSZZ32kT6Blhk8o+DsKQhy
2Z0QxQmwsXJcRi88SN700b9uPv8Sf0a7hY2iYEZch/hz8SPPykB1MKBQvAf+9dji2C1sOIltuLNc
dybQd+p74AhQd+aBViIHP9LuPN6IMyivjfoqjsNWFOvSLbToBJ0PBlh7mRibYB/VR/gF3gFKwTf3
Fer934dGZ68Sk1Z5m7utr7Tpp3Jt4r82mxzt+O7i0oxbOE0iVRVi24uMxF0UTcdSAHs4pwKisFng
IFJZOsPzPwAUDYUkH48Nyi5db7k0TbjMfQWH+uzseASIagIeybHWd8cwwPND3+OLVq1Zg1+qW+Lf
JsBxc6z1eL9XUzjE96GqEGs9pfN2L8fmDS+XV5bqXifWAGtOwTHqq2mN+F0I+7QCHobLsUNsLxVb
BGuzWcSqikU2NMBbZuMdT13PDw77bpnSfB1i1hNVpUnflWOe3Qga+mPnwF4yZnTfNHXe9lUO5+GH
ySg4oNlu/vDf3/Q67/5lj9zrxvJF+HkJcb7LDfbfT5ZMTX6WJByGM8Otrj8WY+01ZJlndcbiZqiI
i60ueGK769Ii+XDsLN7bM8OBERy8vMXcTKJPzhJ469fHpv2eDwAnC5sRg74ju5acWoNU/ubC/uDn
3S3ZHpMxEFAFnsPU1B/h8a4/9Tw5Vs0Ukt2SlW0fOhJN8roHZx+0ipPKtkl2cNB3B6xGdoHUqpd4
DEdWYhizDwF9E7H6ypawB3w4b3vvfCuhEICFU4niw/H7JvNhPjjwu0ULQ5q61tbIajPpL+SOHlXK
v/73ovr3rpO9mozOBK/VqBBE0epQd8U4ufnPJR6PPW7CBvXlPtzi+tbz+jrsOquRcJyyW8USd2i6
gxD9svUh6ty6GXS+bjjSTmGkC1iqHDuh/kFRydkG/+cJ+bdwsaE/9S30CGXX9918KPnyDz/4bF5q
jchWVkDo+FPWEPJ+QD3fx2NfdrdaPWuR4VrG4NSEzTrcdUBdPUWRTtwbvf/fjfyf+zG82F+OPuxu
o5Uxh6kD8Ll6N4Zh725aMY/mgouYiy5JTtl0GhO5Dg+Bx63gQafdqL5H4EdcHIu225QGPoFlbO3g
ruADId6pPlmjUo2jh791w+vt11D71l16jTO3dEm3/o4VpfezBlfPt3y+xLWDjfcGDwx4OquWbs88
RH3LB7AWWfAMvBigG7iw0Q3/1SwlJ1B+PnWaB9sJ//cEdlBUD/PvY4O+22agaxyja0HyuanD7mnO
Rf4QtVFz7IAFivvlkA8ByF3IjooqWsmfLBo/5GHz/ljPd3sM7ppeBWwRVbxBZwv39ttomN4y0rgm
h/5lquwlcc4FqtmmVVSwFo7jWzNtcjnlHqqH04IbQnPLcib5oewa2buPhSPY4XRORBXogJ2pWORl
07L5fGic9u5j3NcOd8RYVPOVbhjU21fbRW+N07+HODD9f/l9Q9K0ThgnKiZd+wmqavou4836c+1g
afvf/X/tV1x//rf0F6nztIn0KM7TGgt24nY0YwtveSTbb9sFFW1vXKpf++S77QfyhMbNTDbnprVC
XFyyhlCHBfLcqi2LSii6j2WVyF5E13DkTmojMWh9FEDoxr5iIzp4gGW7BR3AcASJgF5UIZ7jbLxc
bBy+sUG/9iV2izmNoeXcUIN7Es2Y2ttcTsllyHK8+4OOK8khdQHJdus6QdusbdMANh0wEkSte/Mt
H9Njpa2AGL+cTZPPx7b1pqvSFGA9aK6zoubhscsKoHovW59bpCJjF/KqhR/7RcMn+5Tl7aF7HEzd
XzZOmA6lTGV9Cuf27srLoQM7Nubpbhn7mMgJGOMamF96rvPxotq3eGSvxGt7DZ2H61o75aIGdSy6
T5PgfmTHsngAx7wcEMgKMUisrU+6W0bQqSZbBUn86b+3ndf6vQsW6iTls48DTPawmc5aG1r4XNLL
sdZ3q5TkwtQJCdoqbSd9D9Xr17Hxx8xhwap/OS4NS5tgjlx7hczKC4jG/Q0Z5TEpKogYL1sP/Ir3
FGXaqu268aR59hCkZjofGpe9jG7tgB+d4iE/WUXb9RJFy2dthDiWVCR7KR0fcjtK2uenfh6fhByq
zgzHDvG9lM7zdW1Ug0BKWtcWvetJucnkjZ33lcm4V9LNUOdvqPDDIprmoYBqrNQMjsLHxnx3wG4w
6Zlmq1tULSlf9o0exqI2fX5MkAaezcsJkyuPmguR5Ci0GraoyGRt7odVtMfqIEH+e9m+Y33dp2Oc
n0DsxpvtB6gA3hiZ/zG2/iUM3GvpKNtQitE3vAp9EM/3pFUJCowaGIc+wykJBPoE9IgiHWeVnBmy
awvwByKZYcepmb+MLifjedMhAO0qTaK5qrO4TQ+9v5C9Cm8FTwO+G/Z6XTK2uW1jkrkzn8TUn47N
i91C79vWsizk6Wk1nGGD8p3rS54Apnfs7rHX4Rkr3DbX2p3dwPVZZXQ56ZweyjQD9vlyViBkS2Id
K3cOr75fcO9HpTZND+mr4f34snGdznSqLRqfHbyb5URHQKQAmTo08HvfL8odquFd785RF+oyFmFX
ICPx61jju9U+iCwjJK7teY442BsBSGjABJJj59pehNdAa0poENvzAGVNMQjTAIkR2y/H+r5b6XTR
GjzH0Z6DHK8eVGzNufXJwYGJXn7T1izhgIdY8BLrNHrfq1X8YmRLq2Nd353JW8KX0bp5Ovc9kyWc
q+EIQ+tjrifgvr3su8xtvMVZMp3bdDWXpLbwFw/EsTd2shfhxUsUb1LY6RwvikNxZZ9RXr0em+x7
DZ5bRlhmpX46+zTcCkGEKVNxMFbZQ3AT4VgQjxj1TcGuZbH+L2L4sVpCspfgBZtWYw1i87lB9cwp
XzgvsR8fe7wne+3XhjKIup0RWKU6+jWp+JPi0bHyahDfX04XrpBSHjR155aAXQm6SX2ua8jo/nuq
v3JNpLtVKkMxRgIgQBCZZDK/50616uJZJM2FGo1T8L9/zSsx0V4JVgOETsMOfwT4KsGVd9OU/eqO
KcHIHg+reZ1ay9B6A3jVKYMMrMwH/8exru+WqwBNjUPPaM561b5s1didJlUfO/j2SrBcU2JVkpjz
LNx8UTyLANLLt2Mn397tC6BExjazmLPlm7yEk/i8AUd87JPudWAbV3QbkOs564ynpZIrsNWtOSb7
J3shWJ/61KZZrc+BCkzZbRocde2POTeRvQyspuDmhR3T59aOvNwSJcsMNvnHYrG93ZcLPVLOpgGb
quu3543o9UtH+rd8619ZSntGaR0vS+ggVj4nJkQ9yjXg0Fdo1qHZHu8OVhBukK72eX6hAVLnc/B7
kP3zsaZ3pyoIVmENfkZ6gc9XLYt5gzrR8nX6dqz53ToN5RAPGzH5JdGqhwC3Wxl/YKHss2Nrda8A
01PmEMXr/JJPYdHlEXBVByOxvfgLRlyj9RGaVhTH31UP0R8TJJK98gswiLbm6Zhftqv1kVhCWlKe
Lcemy1751RHJ7eYHeoIL101v9HvCjrkJkr3sC3ETwiSl6IlB/gAq7QPt2w+Hpso/JF+wEeIm7ukp
Yk6FFdUSddd8Ue7zsfZ3h2qvw7GTbkgvdAhXWKjTid5dS/Xe8hO83lz+5aa713O1gdA0W2oG2nYw
3dh6ntXTlAJyfUadalrfNmpb+KPd6rcv1/+XGPVvv3S3fFMf1f3cjRLX1nXp1zKUrYz0WQDqSOSF
16uQxTgo4GqKPh5xtgO5Z/r0dpBgYKsLLtadUIXcxOxvee2D+mccL5Dd9QSSVlHE4LgtS4EgR48P
goWZfpynegnZ7RrQdBSF2WQTtAWJ8zZuCmNTjUBoYPh0RZKPQ/NTG65cWFCRtuo23gTsnk8eF/q0
OflxXkwpfNytn2Aht8xtkQggfmDz7dt16oswdwGjRe5hDS9uQi0YrO8VcpZWFagrkA4dnNKh/6wj
hYtMl3bZX0or/Ni4kc4nBrlvXDiMkCjneYnaavNuBXVJkHjqfw5I2qauWE1IQhDRM9bw731LRf5b
NQ6gHxRyboNRBdy+Ov/tKtK70Zvya9HDNGoCYq+dQnFKUThZnzc82UTnIKrXqawzzLS8nNniE3WK
5i0hIHTOLL+0idsU6sLGwd+AEtCXKdMze+yIa7MTaeMlBhiWjYjCMpWdwJLr22IdGzb20G92A29O
Nsd9Py2RIVmbAT0be5MWWcRS1I3MbVXTFGEj9hKm3B2+1sDBAM4Q2RV5GAAW6lQf/RitYqfFb2v6
27Wbjy/aDIl42oCyZV/4GKXpU2zrOH7Yap655iQ31KjQS764EI4IG0udfESFRobvpdtWo3MN2fLG
XQhcjRGNKTJsApjKeF1+jZlqh6YcZiSDb1NUIOXP4Zquky9lT0ESa7LgagMpneyXAFUsG0RbcNBJ
3ezOHt9yGG6jBIm06JaJPgOIk4n8wgTvy4GtizLIpvhgmq+R5TzdEzeJ82KwRz0Bi+y653WNmj7D
dBgid+niZFrLoeE0gkss9/KEew3Pvmc27of7fN1w8eMJcSuw0NoimQ+SJdCviKCsjeO4BDw77j6E
IjPsAoMVsd730RIiq00svNU2PDPbuUHtFvETs1ByMpisEel+RTJAzYyZU6o/pYkKsxOvp6T7hbtP
JrFoFB1m8OGTYXoSjjTsGfKsUV06D0rzKR/IkNxtSRCJh5AvYvuj7eXgUDFjgoE+jVi0/Nxr7qNb
rcJu/MoDlZEI25toWFKkiub6iVgrwl+0q+sMWM4mV021gHaa3BHT0uFbtzCflPC8J6hGb5Y4zGHt
nDD5u7ZLI5pCjCL7Bb79qL+iunzjJV6XcHahzmPwj1D1TRn+8RDQ30Nn5u1WRdr7Z7EB0FxqjpX0
u6OY5jeNiLYnm5PmQqIx696B0JyyM8lazT+Ogq/b+wUFHlGAl2j4BmSnqxMxu50W2/d/Cbzc8PuO
jbGvhqGTdTVGeWju3QjcdtnRmEbfwVOn+R/hIuonlJAHd3hG2n6jtEUV3ZI0pwYGQcFpbbdsuQND
Yt5uYB4Uf5N5S/OTlqh0/JB6LvunsKnb8HYZWufPwci79Sb3hrAqZasgXwmrRf2Rj3mjS+1tAE/E
juQTimgUA8hv3qbEPE5ks+Q21kzLzwB31MM7BxY4vxAuhvRk127G3gkMp+EX6KdD8zjmM/st4QnQ
lzVShss7vhKDrYQP63JmyWCvGFW8Vs33ooPB8aVuHOCsa5DOzTPPppzeKq01K2wdGPaL87zTZdNP
AkzZrA9rAtARjVegktVkT3aJSHCyUx+FRS+3RX+PbY4enBLShLAzXNGLNmgmU3RrMPXn/mrJU8DQ
bhNP44LCtHOizfIjIn5hwKs1YDyXQEGwR4RLzZ81lnBadpJHqmRqSYavfgSfEQZHSsHyrIjFtrW3
i0WV7LMHn86AzjvadMV+v+llGIrO4pheCmS85+n34uY4+QIEh8GBIOBWk3+UaOX6IbV15pzkDC+d
536JVFKg9rNPKpmHuTjPcxNLXzShzbb7ZZ0aZC1WYKzyG1J7xIioZOP8dgJlLSg207bBJ5YIE504
ZS44TWQO81Pqt637YsgWdzez3Za8cmoI6tO4RLV/iAHLeU/CqWs/IXMUeVG0Utr8Atf4xt7lAjeY
J4+UWHahosV5Z+s6GaHzpnx9UA3pBADoJrQl1SYNULdgprpdUD23TeFHS4RCMUZPrX3friSNbgY8
GXdPgJfadixmTwHQga94MS4mD2/DOJ/su2Qag/5n1K6ZfGAynjDHeq4k/yOW2YaZoGDZNp2HJmvn
C/6ytTsnStDpMxMzr++mpu3iWxTRMvnoTATA1xnbkWQncJni+s8NVsnwNJ94l9xMQ9s00DajAgtz
JIOP0h3vrNc3ulMxNMMRNMTkPGlQD4vZ+j76hN+ZfZlDbtcfYAwjv1GCpDvQcoT9YlMG2J/qcq31
+qmLmI1vslyj1iXpe4hV1WyyoPTaWSDlzLCsKCCZ07DEg0LG36O7SfJuXXzT3gR9RPFy1NYicM9K
bUN/B+ku3xAV9dv6G6fG1At4pBISfri+1MSkjPmYbo8byamasBNvvr7NOnx6GM0y0M0eFmzI4zvQ
LyZzSyzP7c1qWZ5cT+6VwxOgwTBOU2FzrHICv7pmc005tov3H+J8lXkBalrGLilV2N8KES+deUds
mI0/NzNp2hXSzmty62lM1ieK2c+/ddMKBA3+SLCu3wE83S0fM4FBvNuizqynPnaJBaYbFeYNBjdS
83nZ0nRpEDzZYcPHNM18mRcRqM9p6K16P2PM5ruxgyz0XTe3HKzfjg/Tt1WnUfJdRanPVAGHMNJr
jFQsmz96eKaS93Ctp/nPgbJc/BjlKCLcr2CIGJeqi7r0RqV28ojfODQtQzEGzuMolCuOD0R7sIxl
QTKnpwkmDYOHRi8NfsFVHoBkgkO9u93cKJ5Th/l9FmSRrGzXDTlXlfb0axJBF1HGPqu7EndRmoKI
OKSuimSasLmIV6LGJ81HjpLjEPadF513cniMlV4CWTBUYP3shtGulyRs6fwu7ImB/y7eWfNnmvUL
v8wSpJz3Y8Tjb9kEystpojVSAVkbWPbke12nF2K6JXqH96e4/yhFOm33YdePAzZMirUBWTyEalkl
YKJqHmslc72WGaXNew/lS1CurFXzx2lbRhREo+41WkrYGNaiTPOw1e/EhBxTwVUjx3PsUVcrLyhR
Aye6jvv+ZIAvx5douQwfqdNXkiubrsFPBmklb8oczOjopNxIQleIbfVfu0zCNanYFKoWnzWK2+Iv
zcSGB9M7RFwlb7qgDDu4wvkSu/tcpAuL7dfIwfbgpmGLxnmfrgRheowCXm0LH9PA3rboAvnght6m
ZZSw8SQ8d30lViz17wkxy3yJUiFDkEkMLM9C2sbZKZaQBxdTHG6XHIfRYguT1N305CCdAsBdMZXK
BzHV/l3mrwDUzWzx/ZRlgpwzEGxWHKMIOU5mo9j2FzkHza1gfWKfnazD+WNvXFjijWSMfnhZA5Vd
L5zeIFwDNVOgimZApr0wa8dvuNUw1qCoq8ZhG5fbZnNdDIAhsZM1JLppEA98Bcs9vm9gpaQKlnfj
VPIwYg08W3VUDAPt2F22NP4Piuqf7jHC0lHV1k1b/jgGkXlPFli84goU24eGZdGG2Cmk5v0caMh2
7ZqWDGXkj3jPQbG2TlUMN3KUIT96k0WfhyVoziLqmCiUWu39LGT+DiTrcD4JTOMyWd1SRrxubyil
+YNjjb8Dsl7+8M3cfcpjacqWsA8yMepz0uV9XjRET5CdOCnEWKykzZcJbPOG+4sHqs7fsDlqvrBw
1Xe281l+wnRmpdrctl560yV3HvJF+nkJsvRTI5cYtuyR7dPgplbpvMiixszNUCbvOfmjtbW3n5OE
MV/MrVozSDnDefGn9uoHcCv9usE2JTOh1yDrjuMU4R7TxkN3atgcBndzSFGNjbLShdwZHtb50xSs
k73MqPMnXzYmI1bmns723lGdND8QuarxnNgoiG50q1v60K2zBOy16WdZLKE22ZfYSU3ejbGL9Rk2
Db6HJcHE+O0QzLn8HnCwhLsy8W3SnsjUcVu4pEUomluXtqWRiFGWoo6DOJaFT7xrf69ZEo8P8zrM
2y9AqRaEQ9xmCWa3xNpKdNGhYKg7w0WnjiqTybb7sIa4+5+HnsbqYlPsOyfcaJr0drzK785jqqL4
HYpquuQe+tk4PIX5muS3Icqm1r9aiLHVOzfZTJPS583M76ZxigkrYChyxa1vXST9B1yN0wi3YEg2
t/tpkhP2Bd6nS/ioFZbkJ4HL6vJdJCK/pQOeyOJJLen3cIpF8EPhgRXX5HVIQFxEEpqXmB0Ilora
zdjdJ+PWE6jvJvvKUNNvv2QL9vZv0zTmUXdK0jHAeVX3STD/H+bOa0luI1vXr6LQPWYDmQAycWJr
LoCy7dgkm/YG0SRb8N7j6c9XlPYeslpiHerqxChiRDW7YCpz5TK/ee1OazpHviGEkn7fh20ReKHM
xV236nn53Ybun39pE9hsW51iW/hqyePZQ3DAqdp7PJ6dbN6WI+quey8xRHXvssuIiKZsG014imdF
szAuoTUfUmnG00FmcWYWG3ttSQH83HXdCBn4ivqDjC9tgmWsT7kINi799DLt2zaa9l4WZe3bvDOq
cVelRu8du84bHL6x1ZvaTSPyefyYeQ5cJDfOvO5jP2XNuKsjszACLxus66SJQjdoGIT3N0ua2hFf
iUogA3Z02YO2HhuS0sZFTubtsNqehiDdhDdVJJr9FM76VSPF0pMdOOtav1jyPPdbvEF9SGHRIPEX
02m1WybtLEGEnepwXGVHgRZ7g/K7fqqM2u+HfupeKmtS8e8j1iZ6u2amGW/c6XSu+lGHx8RhdQvn
04JRXpL6sjK88Ao7Ztu1gy5fU4N8dDGN/byygvec+Ja66gn26aO3JvGGM94OX1Sia7eJ0awDM1Uj
NI7kt7IPTPqInW/ovgkD5JXkGzn24M/GKY7qoxefTgzeVm+h7lpVScCJVBdvHVr45i6N47Lf1IaT
TNtxhshA0WfAr1tVbCV3Op1MCuZkye7AgQ/HPEzckh0ZDleVSaPj1hNRL45D2OcfNcnKdFdmU3fV
N6rM441eljlwHAIHrZgo/IjsRZpsooLYmaRtdtv3Jgncig7JdMyVjoN6XfAlgf1hHhLVyvy26WWX
37bh0F0PdV2lj6KddbatdNY+UHTKbWFIOCPcj6uPy6owJMtne3rrIEby1ArXxJcc+Y2ERUye4eeT
KnYS1+khaEjvq0Az2ByxxtMz3V3iZhc0TTsH+UDFSGJTe3MA42WJfCtm8TZLJvKgBigDRBd9EXFb
eWVPe6U3Vq+4UtPoxO/naWzWm9Wel/QNMh+VuCncZEi6oJdjnVxXGhgNEmrzvMHYvBqwjrZfCCwM
N2Ol5hTeeIhVb8k5r15asaR4DTtKI9/F+u5qTUNjBl7Y5OsmY+ToRH7YQyL6HJZYcxxFRursh3Dz
9VPV04TgzCLnx5pvNpk4rz3h7dbQXtW/Zjgh2psJ2nf+op2wjLyzB9R4Aq3benpRMDv6ZK+lgcxN
5PTxu7iK4BZlfV3nwKYK+6EQXp/4uLXG/pRhKUHFjHUesW+s38UJNSIduW6XdcNi+cSIOUz8lc6d
s8mUG8f59TIpykwfOo71kQS7lEFFITq+WOponV6adWOo91PYlMOLYUy85ErHXlQk22IIs+Q4RvFs
xcRb4fyeTWSTH7MlmkiwV69GVDirmvUNfdYCrNBIQV7M/sxZ3h7mtJvY2aJ5K2Qsd7TErWu46Bwk
2kER2i8nd1Bv2A9TvvXiPkYoRVvlfDPpocw+TAUFrN+29NhuLUO45RO+8V62yaqwFQ+GWIvxbjGp
Su7CCkOsl5oGlPhadg93dSdl+btTdp46zFaUm4Ftoyt8w0EWcVhHsyOmTeiqWdcBlkKgJIPVAivw
ekQExrxyEbQxr1lYKrsaXGnXOJyZc3nr1bSjfLeWE7LQddw+mY5M4juxhiXwi9DMygP63Ia4hx6m
3CrA7GadaHOXS73Dpm5qdwB66iKgeewMn8qp6Ax84NZeH42cqvG9mRcNqbtLfrexWq9O4dyRZxZ3
A22SLABG3neDj+SEJa5NVzjk0E5vlIeEcfL4aRKL1/FUbtjvpyjR06Z16jrb5lLqZiMw3uhxg2+L
Jd6R9ObedWijMgXGLD+5IGEKVW3SOPHmq7AHfxwAh488ZwPh3OyQjw4LxnZMfKroyh1nuRKa+9o+
ECcrhpINR5hPu8nKfHhxa7ppinLId/Y8WM2TSpwsN0iRLLuX2Hqi1YA5fZFDW8kYBPRdMBYch3Zg
5K23d0UtlvmYWVrqt0jjFv3Nac3NNQ+e2KkdpNYsqxeOSvL5ncHTeIYfW72sht1JtJe8e9TraN8N
p0LhOjSqbOaMARaIjs4SRtGLpbA6crJ2kK45UpNRmquAlrJDUm52hVd+ThZCNhCmRRXmU9uPRrMb
0PAkL2Sb0zbHlKNqrzqvGvQLJ07HiBNRp+uXLKbp+jFNpyrb2ZFdGhNvt5YllrNum7y0yWo4GoSn
bGdXE9qbp7i2nUn7veUhSjspe9APFm2IBJcL2pz9Jw/VyuxtbQyVcV9F9LVfjqd8HGL2onMRqLFB
vhV2UN3mx7igvc8isWu5axX5nbvFLm5oriE6Rc4UrLTKKxL6pFWJ2piO2+vrqaZhfkMSod2bbLDt
7nWZp1l7pSI5VUdjwH/6I1OX0AzccnbhLlSFMfi5EpNxU5mI8Lw0hm5I3hsr9muBRwJQbpeh0O1d
0vXg+QvHVOPDmoPcCrTZ0ctOZF6ipNFGRv9Zu10dPsipiwNRIuOejuuVseJS3FIvVXF+nOpILj5p
RkqzQs39cFiq0pOHlmbitM8zdzXf0jxxnKskY+AR1GbBnHMLbdJs9ekMXynhT40DY9e0QgyBdIvU
8Nlzt27dLTYjFQcVgJ1pgSBtdolh0dZ2SzrZi5/jJKX9pZlrZ9PGyrEP/Tx466G2Z8MsUa4S0+DR
uoiwhKoGz0pvHKvturdOh3j0k4rsobgxaQGqXe7Eg/d6muhAb/JIpxEkLHA390lZ5u51GOVl9nrS
vJjrReisuzIHnENuR+5VYNy8rM59OqgiuprT1svekM8m4RiYg7skzSatdEF3zkaKKjGDgc1cGwES
B+5Sbxh3KO3tMlBPJ6VW9QGhNrOzAs9D56/YFnS8u+GoiqnlxfYqrdv7ueWlMRpiJeDdLJS3vJa8
djgknhNn6xuaxOG8G9nJO29d1Q21gmtcCyP0mGy5JiJd4jSt0GJvpq5b77NUNc7NmlcQTC2xVP2H
KRk8uPnZgELCrsePd4l9a3IdxShHgC0xm06PgUv91n0sRluL+wp2eSd2J0VLi9JtdvCw1u3qjWng
FdOUbZaiPRln9Z1757ShXR5tCIvToSnrQW6icanLG9Ehx0EnyGSsVC2tGnYJvUrLNzrLMnaMYvpk
k+vII7uum65WviuLRD7OCrPs63CN0vkVzHO7p8UYh+36RZaOjD7VWWXmR1PC6DqaNLeaW8jRbf+Q
o7wbv6lKx55vLNvolt+Xxknrm2WJjI4+xix0QAZDc5w22kALOek6ME1Nb98OZtFNQb/gj3hsuYV0
M6xCZAEQYJfRoG2fUISj3nkAOO/yEQPUN+aURd1t269WeaVw9yIv4AlDIN1ev2CA3Sk7/UQ3w5Cb
1NFG3aFJSSIWdCWrvdjSe89oDhBIT9XMdMpHPKMdZbAYhtWyWXTTggqvndMb9Gqq8sg3W8d70akx
N2BVJyr5MpzOxy9qgCUOZdaJjk3lkYqYxLv8tWxb0bP3Iqdoer/WHeRRKmn8cFRsJuZGCscARSCj
JrwTseqnHWEUybcxL5PxqU/ner6pVlU470gGXHv20yYdrpZFrfM7rYp6fMGpHclDR7riF2h6ND6e
J9GpJ1jPI2cuc5p7kmNPXXUxgOo7+sEFvF5U3lcq+CajOHfw57Od/hF+XqN9+BNi2s5undGcaJv4
FdNgK9qMI96zr1IAXJyLWAkgUeeNOvTeqhqCYh2UJm37cV+GbVP1fgKtyfYrzbhUBoz42uGJejmi
R0VdavaPFGVrYvhuz8A49R2ibE+rJK8AtftocddTtJthweGBUs62G3+ASLoMrT9MeHU0+4KSI0mD
qUEmebqiHp4da9PKmIn1P0MGiTOMirvYZVGVXb41vfep/eCO/wzJe65e4uRypDfM58rklab0SZx/
iNc/1y6pkIbzwkSpHYeVScXqjeZtR8y85MP9N+o45rnJFXW36IG/kH4b7IImrpL+upiMCsG1rq2p
bsWYokGuvEbczx19ogDvUMMMKmOm9PgxXsP9azzFudBJRD94ToxW7SqsE/MN/vbzLUilJiBrYtZB
419foDX/DXLDOgN0t023dLaU7g72caNe90sVDps6ItuEqkpBFphwzXNyw3kpL1Ay/wYv9pUu8Q0l
MwWMQkwXzs7VGAD0aFxsGxpbFx7o7z79DOpSYx/WqdhzGFMXn7LWejvpOryATf27zz7DopEsN0Ud
hc5uwWPAj9vlmAy5/IcffgZn6S2rL6vBdXY0vLZMbRI/tGhz/HhB/d2dn+3zcB6T3vESdxeZRsfJ
OoaU35zB/+jTz4VQRFZLoAi8Fwo2hEB7D0u7tXr94w//mxV6roPitlYx1XPKcomVJ750ZVJMgeku
AhMTLYrarwegnwcYFU79j7zA4AGeIZx1NCkEIpwd3ovOO7tpu7vUoknz4wf6urf+Arh0roii0kW6
4xLZu0J7Me0ur1wmOrn872mxevetTf7Lfyltq3T3SZ0+pGvyYLHSnEPYJUNMxRDFW6zgvsyjxCfW
7xWJ0R9391+f5/8TPVX3f9xH9+//5s+fq3ppkyjuz/7474eq4J//Pv3O//6d73/j3/un6u6xeOrO
/9J3v8Pn/nndzWP/+N0ftmTH/fJyeGqXV0/dkPdfP587PP3N/9cf/vL09VMelvrpt18/09rtT5+G
DFH5658/On757dcTfv+/vv34P392uv/ffg0el+Kx/AUYwGP5pTv/vafHrv/tV0N5/1ICcIXj2p5N
P+BE6Zqevv5IW/+yBU7FNprp4BncE++mxGUx/u1Xi99Cq831LNAnnmIe/usvXTX8+SPh2lp6lhLS
lQJrkf+5w+++ov98Zb+UQ3FfJWXf/fbrV5zgf1aU49DAdJUyqQROd8EM4vuFW87jVAKIsXZjkuFI
KqLqhShif14tBdp6jk507uSDbdpf9CSie2XOy75du41JtRTU2RhuvKgCJcAx4EftkkpQTlpsx2IN
77GzAmM3psfBHT/kZmZ99uLFOrq4AFzYGOIU6s4fg8ayzeFr21Kf6/qgXJ3hKNKau1WyLqPsjaqX
2hfNlDEORDr4blmWfYyam2BMVJfAJtBZAN1UjYeYIQAt3RXNSGt2bxpjllcm/Yeg1uVMApiPw+tW
Z/Wrea3fmfklvsVXGPh3ty6k59iexTqQrqfPoxW1HY1zBJV2nTBdpINsmqpdNH+o7GasAw+8XeDO
dfVYkXm9qpsJme7EvC0ja7hLirKQgU0z5n40i/pt2qyAOETnhQAk3AF4EsfmEx0971jG/YelauWx
MOPx0ZAt7DG9FOXLXg9VYJhL2W1AThxbrxLKB+wBvLnqaQTZeVnvljgBypOH0ca1rXBEtdqJPV8m
ffrp6w76qRhym3wGxVb93p9HiO+CyouRHsvQPv1y+1h3v+yG8stjz/Y9/53/D6PKV9uLvw8rt4/5
49Ilj98GlK+/8kdEsYgNwqVT6FhCwIY+KZD+EVA8718uGxFgnUnQEN6JzPxnPFH/kq7ACU9pSdlk
8Vf+N56Y/wKWp2w6edpxPfox/OwnAsr3JBxFA9OVpgfExub/CVxn8SSz19HFp6Xb28NaH7STRPSh
XAAiYZheyAb/6lK8Acfm9pGkPNcCKRu7dEEGdvteDvZBlcl7a6bNs4j5ksESL+6b6PLHQwkJWttx
JP5w57KsMcztmflYtzft1dt0Rr/swXPWW2Wobldh4/7KAKFxk49t/T4f7OwCBtv6Prr9eX0lNNAH
27ac82wJ2VNH1JPZ7Zkqzq9Xb+hOzZZ0pzIZvkHRNd2vYZN+ZiyZXilQndeNuUhfiPWSItvXWuk/
wep/7sQ7LTvOpmcugs041IMh+Hpdy6FR0a91/1K78QJ00S2ORgeMyF/cOr6OQ6u986ayuC3DOH4V
TuYwBOMSj4iph/0DKIVyAwqq3piM7t4uTqYO41R5F7jK31dDX29XKcIrsEZumPv9/nRz5iTPUkqj
PZjEMJBipN7qdd8Hbjqrq0ply8M3GcCf5+u35+lfrEmEPKSEZMIwV5yTCZJMYCQYccFh9cJdKTTy
LqFNO8/orc2PL3V2dP/xcGQGnralq91nWjiLVwoPUVFWhQmQmhZHmR4r0xyBLMqqeK+UKrduqhlD
k0wUUNXbVb/OZQ+qsFhlCVoKWKdfeAVSw8Bfo3dr2QC6sELL2zrxmNu+JXv7yk0zWqESJsPWXOah
ZCQOHSNAbxZy/ShVW1x4sOfvUHGSuw4hhIfzzvn7JTaJ0ZKE2Ml1SegDMhiBYBlJEK7dJYbp9xXC
6RVyKVeS/zBv1rZz2njfFJYdaId4yCrWRzIadwOteNNHYHv0w06rFzH4E1CFo3Oh6PmLB3SkDQyB
SOK6xPHvr4phawIfL+33Yl0zsJ/usFGK7r1tDT9nxskDnvJK8xSJLYV23blcddkC4O37ET/E2Zyu
aHl7G8uu5IVvzD6Pj1zF5XgxWfRkYM/o6WVnn+SNm32Z1OLBCx19AGm0XJJrP5NF+Po0PIjHEMKS
0vPOiUAgYAo0QDBh0h1ot6NsjewL0y0qn1i240cHXMOXMFt6OhG8eXxwshQE3FppGpKLsHV2mw6R
HZPTMPvYNt18UcbvrEI73SJnnlKW0Kxd8C2nV/XNivKWsSEGWuWejiH8Nq3KYz119qc0qpzDuo7K
X2P8YqVrRJsCiJnPW1UHPCunjTsM1lVhzfbVWlbNdQ/09KekptSJae9ygya6cko66twQh7K4rYx4
KveGvZq4hXavqrG+0RNbvV+RhvpxgHp2bJ0up0lIpGULIZxz3Slv6C34J065Bx2+VVbtBKMc3thj
8bbNlp32BsDyNiNkJju7drWu59Z5+eNbON9pX+8AaWjH1J4mHJ99G66TJGbTuOV+7Kti2+Gttc/i
FUwbZJT9jy91ftRwKQ4Z9pigoiKbOuuXdDkdKUfoYp+4TuDaDuNHkTNHHttr0TSXGGUnNYlvz2Ft
Wq4mZeO1OpIv8izNqlqsHVKxoIyoUrC4tjEzxh8sknomP819rxd9MDtXym0q6ktNm7+6uGeSSHL6
KMc770ZoQJEDwKsck7/M2PDci9ikahRXArbuVlsgGGCQWI+TC+b7Qqg5j9g8OPU03ITT2sJ79vTz
b/YXokUocloNkMFGO7cWUKTdqI3xRU2pw05PlrdJKtoLy+jZRYUnHaBdFNya8e85G7a0Rh01csUr
fbLGw8ii3q0sK3ZO+RRmXdGc5k+X3MievWUuqkytbLaszWjutLa/edIQcLwFXFjs5z7VN/gzJYfW
GcRhcVR6ODHx9ikjws9TaRQ/xbUmTHDl0zImjCnSvHPFpQk+1gpVlDHjHIPdZQffOH0rfoqD+vUq
4LQlHw/hSjsWJcm3zwcUG2CSjuVeR1CSOD6srSHnZvvjbfn1Y77bKYKiBoQbe5I+B7ng95fpNNg7
10rl3ujCZjcxkPeN0qo3KqpAhdpOZ14NQDAPeJ3XRzUY1nUncprYUFL2hdnnd0qFwyUJh2dxyfEc
4VJO2K4JAP6ceI7pk1WU9Ir2bdF0hMcq2tRzu5kzs/mppjZv+ZT7Euw5+02L7XJaZd+sonZxB7df
Y7GPhaquc2HGR2iKl4Y2z4KfC6ZF2vK0bugknc8EUCwc3SbhKrIpC9qTidqbSRLt20EwIB9Vu/vx
t3qecGjXUpKyj/hHEeyci1WQ7zQJ0nFIISsrO7hWozZLvZYXDrBnO5Cr0FEiVzMl4ItzcbB0LCMQ
Nm6+Rwxr/lKtFt2hrqhMSBxucuV2UXtlR8JMNqHlXHKXPS85T09IsKHm0x5F7nmOSFo9TpM753un
G5lcDj3Uug3jS1LTSk7HDOmvjKynAxgs8qj3VVgX9z9+yc+/1NNJdgp8hGxHn8uE9nYHjTuxEG0m
E3mp+1YGNSJEQYvkuj8Nk7ggBvgsyvLIilTBPLVCWVBnh3VSuxosRJXvi2ScdqHAZalB+Pe1zqx8
B/7EOyAM1R9+/JDPduLXiyq0eE/9CvvcJclWLZxOo8/3i+6cjckkF30iZjQwKiqjufBGzyaE7Maz
q53VG5JN5EqwOfsm9KommCEvfYFckQUw4+q3lasKi2H0vHwgAW6XACRcnR4zxrcXnvr5VyuoPsDC
uyb/4nmnn38TFca4EAYpw7Sv7cUvMlgPDgxUf7S6eGtk1YUY/Hy3nrYR8U4TixwOtLOrSYxnpr6e
9mEyqF2pMrWHs35JuPxZdaBd+kCnVhBIKTol5llZVYo0M1LbGPe9w7QEcoKFBES9jJ9mTTJOx1cx
nBxBXBzyodTJZgKx/ZitZXgNud14I6xEpX4lVzVz5mWUDz9eac/fAsUsx6pLjUAwOV/e7ZC3cRx3
BcQcXrUG+70bU6BPP77Ks01ELSspZWBl0RJAc+z7d203esihNhT7Hoa2P1R1DPJeLBt7UU3Qt+5b
ywBs9uNrPnsyRcSH9CUs26GsOJ89z01fTmWdDHtNJv8+CZ3yROW/VP395VVs7PW4wKljefr5N2s2
60yKF7EMexTcvKMDlIWBvu1eyH2evz/rlPQQ9WmLuta5PBSRIDZx6xr2rpFPgSHzhkpuEXetQ8gn
u+hfrE1W/OzSIL6b1A88Fx0+cZ4OgPCoaqOia9RbdG+KvFxgMlvr5qe/JqpmIaVj4aFL1fD9C8zd
xDD4p9/Xprs2QEtUvYPFol79+DLPIipZo033mXXIPtTnAJFpjPq4rXBFkQ06SQuKSQGC08OmqKJm
9+NLPV8STM8ET6RALTNlO0tuNKZKuQhVs0dOvdvBpXK3bvVzljfEbMVFPAbFLArEJM+bvyN8Mx2V
LjCOUeqtXuLwxovC8UJp/lePQngg5ffo4Hvnc7jJKeN4RY1+X3ipd4hBRe5n6s0Lhczz70YyODhV
bqbJ7O9c0hc26thMHQ2APBz0NU31LBio3O6GsW0uLIPnDyS1pjZkDOHQAThvrVmGXOJIY0aCg/hy
nUPleFiM1byQ3j47yE6TC8oy6nub13d+tMRwhGmkqXGfR3NxoCtjfM6GIrwKrWh6lehyuRAenqWE
im1BbJXUv0xMz1NCFYVqEEPMwWmO+JOErXrlVKHd+m5ldVfGrL2rQmGoNqHjcSE9ev7dfXfpZ1WZ
WJxySfNpH3d1vIXP1276xbZOWib5hUjx/K06lqlJfDEaoK13vhihdpdOARSX9BpepOgK6yNe9vOT
Va7QB2FbXRKGex51Hcv2ThNQMLWOOi+wjakSS4NwBM2T1b0CwJHi3UdBt5WIo1+niVnc5A7Mgx+H
D3jlhLzvikOm7Axd2XGUiFqen8kJsFBTlFhmCUIm2ilZq4utLbL+SwNatPeNuqqzALKZjf+rMYv3
TRLNT3Ytk09FCZUE5Eq72NvSnACvhiUkwa3dpBG9NZZqCpZyXO6onyGnFIiL91u0hqCjha5tQIua
nDwLHHcIr2tJ7hKYvZ1YMF3A8ASDzqpjNjsZrHLLjvwaI+u36ZDGvoicd2bYQU71uhy9tU6DVG2j
CGC6nVPXQiEyx6CFRgl9YrTlQ6brNfedakWWNAoFNKmkpkPpL6kL9LkaVBn6rrNO9s3imI51aCoy
JRjkIrm3O3N4NdhAsZkQr+XnrmymozfSgACo2nbp9Tw6Q/GyiUoThpo7Tai9kP/cVxRvw6aqnOje
tlDj2xqDOcjrfsETN8myLNpaY128nxbauH47wqrz13FsZ4hnVXyXI0jg+Tw2vMAwT8L92IFkS4Dz
z1DNyinJjU1p2nm3cRUs75tTL6zdpNJa4kPeLXF924526AQsoCzhAGr041C3IPch08L58ceoRjbZ
7hqRAlnotR1MdpR/GOyyv270RMfFbpNmPUSral+sltbdbpgA9u48sdoPKhad40s9Z29lOhiPRpPL
J0kno9hblGfHJez7CJ88OQ9bdGwLwP5RWb/JxyJ1fbtxynwrkl6nm1CpPN9JN3bfG+G8FL+rscQk
NxDJOpjodEdO4PTV1DyatbeajY9Vqf7sAvB9n6O5L3eDghey75EvMG/cZdTqyJ71emgk1dwHRTt6
jBXSMbOu+jXx9CFOhqr9Ei4ryrSN7A17H81gl/12Qv1gE819/wJ0tTXusgJO1ZrJxfazVKrI76ym
jQ4mmKnwZoSWM26qpDazjdUP6ewnDEBPXIVhQZnGNBPHn91FvjZTJxn8pZLWS1RarN4HVZzM/tgk
y3vUH0zgIl48Q3gKzdcLciXrNhFdYrD+i/F1RKAAuFFkcwjdsgf762Yo8wWiTk4vN+G0DEbtAUpX
ZdR+wVPL+FiblfEFRRKk+8PwDUUCcKhZp0FL62nr2mMGQWOKV7QMSpYXyGsNuMGs3JuyXcudi4DG
tBFFNcgDnK7mjdVOYGyRD+gKP1kS99VgcWzT27DCve2oed0Z5uR5fhpraigOnUX5klnZ6zazcDzr
YPPeoISBtsaEtf2yJWcIS38uUbHZgHbvoC6YOYQWEhiESEwYnQEWSRGWy6JaQfw28LO6VKYPrLT0
PosMRJQ0edTg12NFz6GiinjM2jQsN7JjVQWztqyPc4UqjN9W1nLfOyABAlzvUxeWxJQQmpALv65C
PS67KMnRR0J5wETnw9Ix7L01EpPf6Satd16cOW9iIXq5MWvLeN9Bsf/craIaAmW29tGO4NOjcVzZ
xSasCod4FWWQhFVrh3skDxGeys1ljGF7iuVFP0M43BtUDvPGMlV2aHBoKl/noPFPvNLEZpmMPVZl
wks8dz+6rdturaJY3C3UlKSEP1sU2s8UehEbVcIm8CekQN5UKmkG35iQXfYju8DqrETzeueNWYmd
OEiIbtMpGkW8XRjWVFzDSostmsdblq9Qm0yaU+3T7QuRDMrlMl3PzELfiQoOiuSMAmcXO+qTSjIP
/5zZxWsbKYXC99KxfWevtjP5eQPg1bfmeTZ8iJDFkwnjV7AlorTdeXybRpA7aw9JXYKpd2Kn/Yzy
16p8c01PjOwOo2N/WBYn32ZeY2SIYaQdfHQ5rg8LalG5L1h65WaM8RffdLKAOpzGg1lvWvbJ4INH
MN8jijHJu8SaUQIwlimyN7EaXQVvhh7KZh5gngAMjeuOWabM72vA7iKAqZ3c9atRuxvobmkPv7yp
DAY00r2edMkpXIYGR5jQaePezokF48yP0l7s4hUCiY8QUQPjBl0H+LBzVpRbMZVKIalDIAbfPNFn
VUXXsIV6Ka682rReubCXPmP7BVcWSxhoZ2YOt3kH0adf/Km0VPcGxQO5PMgCtONWSwCInAMdOmXS
i94S2dEgMeGhginBj/5VR6mNsGbfhTHDvFCOmxSXbhnQxbBu7A7MaoCAcJQFLVSRJIiQLjjR5VAN
wG+iF7/bUTOuG6g62bHLONS2tVnn1s6z1q71E8iZhR/hbGpvs5mxZOC5cfWly+kibLvaENa13Yec
lPOMW7LfrLH9qXZSaGBWRqS7N3vTfEfvG1aml+eGFcxZVcjrCkxEelCWUyLEwSk/boYR3vqt1AO4
Kh0Zg32Dc26xHsAMmuJCuvwXedZpZiOYKpyGYueqe5ZskNlEvITJ84mIqCPrdQN32s9p7O1tG0aO
H+fT9FOgWCoo5lQeLUR6iDbT0fPR2IwWsgOLNT3Y46K2Aw3AwPEgQfw4m3tWcDBvPYGiwDjRZtLP
UnMHR4RMqO5glpMFzIPocuAvi0sg3K8F7HdJI8M92yHWgiyxoYCdVZ1N2IbLkhftQSbNiHrHVOTv
86wcr9tsxCkhJRS+XxME2HzTpRpGA0dm8w78zvwwyBKx1tmL1leO4RC9ytUs3W2YYGV5kIVRFPdL
YyxoIOUwd4MUJbjHMj5F0h+/q+e9stNYGT84LTGGYZx2aj9/00yp5Gikzpw2h95w2tc2hN94K9mN
I2V6Ia4cLaLUz7ACXGEWG126i1Hegaw+IgrmjgiVkDjyuaQWKRpCTZE2w4Ua5GvX6JvXDCCSIR+K
cRxTBFv73FVkNqbatUNPHl2szLq9SPPlIcS68QkxiOiLjFI6THGZosolhVdnm3XI8OmEmLegg4NK
ROPTTDasLbsgfGnHEe5nIQktDKfMgeD+4xf6deec3y3NXeTg8T1gj51W5zcvdEDrtzTD1T4uxOVb
0oZCMQ5t48mvGyCTQdbQ1fYZFfYe51Hb5KT01XAU5TQ9dD0toY091yTxJRONxU9Arlj/l70z2c0b
Sbv0rRR60ysmSAbHLclv0jxaljaELMmcgvPMq++Hzuru1Gf9ElzAv2igkVW2kU6bUzAY8b7nPGdj
d45zPldJ5AbgQAzNz4S0fzSKYxXbPHWnSxzEOLb01GV5+Pn1HL1Mv27+r46ZSwffhQT3/nLcKUVr
WZfGocPVT6x0M50o3Si+qN8cbb9+HYUmNgMR3aJNgfj9UcwC+6BRV9ZBlay9jXEs8a5m8cFxYbp8
fkEfHIo9rYkEgGqEhULj/aEGZRpt0BrWIRxpHXnYiCn2QtJhrBsM7//gYJT0XKq8KFWOlYlDPWg1
VmbrQAUC3l4/agR/N3yFzfSrPtGH18VVoWCydLqo6+//Y9zNKv1wDJTWwcFFxkZmUgNppqXHd/ur
kKmjqsD6tExdo4XBMKdtcKxCrGpEw0ttG4AmbDDcEBH2WqIrUOOUCDJfjCvx89t4VGz5+4AC4aWJ
NJ2rO3pmrC/hYFGzOkxy/s6uZNNl7b1CM7zt0p/jxAzlzkA8/pODmqCl6JmiQjtq0YyN60ikjeYh
VJ34tF7aYRN3AhpLPFqbPlLYNIJEG/e4Yb/ShX3w0qHHRxLmmhQatWOjmksM9lyYWDzHjHFidRBI
pGl/FYvz+4hZK8BYCByUsyo9gvcjZhgUQqwKyJOgCdhG2LX6uFa0fLz/X73fv1+QYCaEBbm+Ayt6
4P2h8JwDIkmUCWEo1Qhc+s3W6YaHzx/YB9djmXQobeq0q5T56HrmJZGV3hrdAYxFcRFXrk4luMKI
2on6CznpsZiAESnwRiOXpI+z1umPRmSoGhm+Aqc/DGkXn4RRqZ0UsjaemrJTTiawTFf2DM5Rt4dy
47iRu5eG29+5edYfusnq9rRPzT9+Sbi3DjJoZDGseo7L7REawkGbw4bYWFBquVC074Wl9OeVKXVQ
xfZyggBAnsrM+Yqv/vuNX+0WaIDd9QTEcRM+0opIdHM1HNixTd4y17hvx6gMHHDxu8+f8e8DCd0z
B/nVoUXKu05N/5jlMGyYkB9644BJmg01Mo+A/etXc6m+fm/ef8Qxj9B4Rru+am+OV3YtDLaM5EeT
qEHERVFUJb5lAZukxDxtWfTpB5oejs+qX3+xcMRtMFo0nrH05Qme5syHbxvtqIjBVp9iJYjNMbkH
8bcQ3QpewxRtCCBEq7zCIiUeupmy0VSl+Co96oPnYtjM1DRE+HLzbN7fLAr6kOhEYhzaxlLvKw0r
edOlbuwVrvxqMjleSPJGIJ01kJkij2fGOg7fGGvZ2m5qisPKQkh2Zh2qrb80Qu9OQn2In4ekV55m
x8ZOEopSXgo2vppvLLA3cMQOferPLDNZKvNp+UmHKPzqI/LB0KFQv/YLKWZT8TiaHibICulCPelg
9Gt8nMB9WeCk2f/xAGWzSZWYLQ4Cy2Pdd5Wz3nTWqTuLWwz5MhSBmfdfaQx/vxYcTrzrzD9IOOlR
vn+yWN6dBpEw+bCD84SCgA5vUQiEIJ9fzO8DiGWLilnN5kroJh8NoAVG6mAtkTiUaavesamFvlWZ
yR4iur75/FAfXRHNY/6xkGfRLHp/RYYiJyri7HPRBwwHM9XmLWIlPfj8KB9dkIlc2MRBRWPj13v/
j+mjqQboKfmgH3INn3+qhdOVObfkN1h1/4XE4/c1C5ou1nyI9mhn/JaS1iV6Ps5uqKHQGWMnaJwV
oT+JCTBh3F1kVYgtTfRVXXsQhbs/v04MKoz11QnHF/7obqLT6eDEsmpPIBSfQfurA8dU5xOrN79a
q3xwS/nWOut2h0rYb4tBNWsNjC4G17lQYxUaXOIhNqiBZ6X252OE5ZjD0db/07h8P0bsWh+bpYqA
mmvUELShicC94gP/4zFi0X23mctWhtBxkUKGtSHCyRCH6BeiiDQkfxrUAR87dOXPD/XBoOdQLqdL
10kzjttrutI7ds9S4zDrBTVt20loHwJQ+fwoHzwhSi2oZSldU6c4DogxcvA/biEZ9HgcLihRLl43
Vv0Nc/lX/cJ12fP+u7lWdXiH2V0xxx7vDIrYnRLo2TpGzzG9TugiABtRzVEcJiuP9q7RTPcJkHH1
i03dh8fV1mUsUgObo78fGSBlMvb4jX7AwfoIvwjG4pDu3Mn9YRhz46mDc/cf3FOhr6UzxI5AAd8f
cDKN3rXDVOdj4lKScBMKDmjZN9X4VYLYB0+P0bjuA9Zxj9/3/ZGGsZdtKhNx0ONeu66Jh/BaqL6X
lIr/UJ7lslHFaEwtCMmQ7WIIfn8oeySCQWcAHfQxmhAVL+156y7KFxPjb89qPQpCX94tjoMC6/1R
nEapu1ky6ONCn2rPnuvqqrMVZWMahbBAIc8gySMllo+fP7JjFwKFR14COjLrxpXtnHp0JzVd2nkx
xOWhGwZ7ADBoxXeOWQz3ilE1/SYzIQt5/aCl+041IysgkEF0p048RFSziwbfwOcn9Nvbz+YZuwxO
GZbMVD2OprOSSU51l744DAAE/RJ6yN04ia/SrNfb+e6V5CiIVrCCohKhsX30UJUpNIHgQuuSwg1J
oEq6/TyV4ZYIk3uZTn+W+sOU+eszQPnV+mU8PdbeOfNEcIex5Ieui3FIVqLfyjrUvnjftb/1V0fX
hQOIx+iueim+dUfDyCK2IezDeF93pvjWgtsF7a6q/RtQ1vqNrgio0RrQEwQ7+EkESxju0Po5nZ2r
NhqV7yOrkfsRB+dPc7K03FfTiQTAIhmncMPnxW53sSCisioKTOoxQIUscM2Bhh4e+Z4UgkUV5+1c
zgUAyKK9cQc6jn49SkIAllCFaq8CmDoRpYWzq6oMejTg34C8yyRu+OMAm2KvxHJWeG4U5+oussoy
3DRLrYfeDHEIuFRLfwRmf6puyqIPa78ZZUPHmTbyc9VVc3hqh0soNq5mDGD/8pias6uE2quZ2j1I
zD6uvkUSO4oPgxX+3kBm4PeyG3dDksyqVzSic7aJdKYiGMlcuakQTUofMxQ5MQjQTarBpJ+A6svz
zZiKZb6ZUGagn3ScGAjYLKPM0/uITtRgG8MtRliHqIYEopeHShA/Ohgw87AY7JB3c9zEN0VPwThg
cRZfQPou5UaOLesfnW7US56Z0ssGh9/usbBEGSgmL8Ro/rCABJ79JZvr2wWOX+/FSZUVAfoLG61B
X4vz2lZkRQxCDcFZTZvqtm3B7WJgTKeHJS67azMmdmejpKmOaDmagQpVhlW9lpGxXMdhCVuW96LX
NjnIz44+cVFCOzYyitt0kanFLvMiQ68bsnmvxNo4QDQ2XL8zIwI1Y2U6F1A2oiDtOenAYVnesMUx
7Uc3sgdUBjhzppPMBchPMx5RCPxikgaUbM7jbQU0/XayFf1eVA4lgazt+gd3NOd043Sj/pgZqXwL
OyQrQZuAdI6MSVqoNNKVUp2FEDyrwYaTrS4lZztgEObYzHIpoNXOPmA90xRua5x9i4ZFe9XlyK4M
YZljbCi0D5fsLjrGpMWQ9qsuZcWIkbd8LUtY4EGqJikPgd3ZXplT58UUS38a65Thg0n0i+VRLkYx
rMeuAa0WzljojVLr850F13nysmoKqQm6CukuVKYXRpVRz6TTpY3+gz7QlGwa5APEY0rCsf1k1gaN
XmxVn3ThYi3wpKv8dBJNqfulJpxnZ2nr686lpVYOMgFyQrAIVEkCnHB0zUjGAXoV8YMakTmo6cR3
+LESddczuM4HhCEoD2HPorqJ+n7ijKBmVQQRaPObnS5ufDpXZWsggoiyA93NgWijlddBApKYXOj7
Y/QYJ6r5UrqRQ/dYV8efWhnnedB2dFmRA8Q1iH9LaVHS8ZX5rrguAOw0rIkFSJrrRE+H+5xv77hN
lbR4zMqsO59qrMqem9RT7UfJZD+4+LitIB5o9/hSaQjqcbo4fbOzKDJ2paHm+mkVLstDJGPio5zI
WNMwpgJJS9S5zgtRWUq+sZbKOVgl/f79MqnLSyIbVAFqPa3JVJQDriDIT69jQYDU2tOpX/qso2oU
j0bmGVpSX0CmW7KNIRr1ctYtlWTxul1uzaRWyRrSaV9stLHRIKNFCzwU/Aixb5vkeO3MMUJAUHS0
aPzKosyFmIskKLUZYxOWHt2hgy0d/IVlZDUiMLrc5syBog+eNcAz9TqjregJ90mhe3MGQY5CtjQn
fj07lzojumH+NNvGp2DfLWiMjPmSIJhyLxa3k6utXJrBhK/1mi69FmO6qxNzuyhcz2lkJ86LXqp8
C+izUgKYDScXnqVKRgqwVDvfDFFf55tlWMqDO84lVF8lq7V9aRlcxbLU8WskMEV7RoiT1tdM1gk+
1eG6IsclxgSti0L/plc1fzlIIefadEuDKZz8xMZzVEjAAXjnZYuIianarKf4uW4T9WUEKkL0kJtE
526kmukOtN76bJRxXruIBjTieomAH5dAxUO66WkRbipUl/q3qALW5+HitB5IQiBKhDZArXouIMMH
xeHV8FyaoAgJFqf42bQynAihKRDNlH1jJsSZaEhMkCQUjw6Wq9MaGLQMekjn+cGYl6wNQCssfaBo
lSz2TdmUL1K3E4Ye9IfHEghy5FugGnHCaG5n7uxcaqaHTGe5SK3Zfp6Hpkx2w6QZGyndPgkGk0AU
7Cp5Y3lFqrTPJLkQr0Zf2LyvMlN5SrH7Qb2PTGtvRbTq/HlM07cOoBoTTR9HRWCoWW3vkVhFb1Of
1N+ndilML6aPSdMI8IHwEI/Ressy2RCAohbDI9IQLqKjXRgFFMoIWEpqXRlOB3sCSK/F0PTuZB1b
+p76nlACo1JysqVmTtDXlVFK3yiaxt4p04A9F3HPQtvTMepLal1SwzlvtQQJjPOgHgASI1UjucvI
9AM7ls71LbuG9F/OWq/eWaOWDPs2WzJIxUbkvE4aClwvKWIerBoJ4FpDpygPaZ62YqfKAURBOvNh
8xWnRTuAdCu8SUx0KNDc7DdjKKa30IwitFm1OUlyiexW9yHTdqG3oL5aA2MY915PX/eBQoR+rVf2
9J2TmL9jdphvMqPOfqIMcd9IK2CgEXLGfVFqTkQpnXLTkxfGjCnjRwXly09tdJaRisXawxyTRLED
ZUrDtzFss/usFOY1vWPnmuSziNVNWqrdiayMcW/3DXoZSodUB+B06ktQKplLAyUWBAvQ70Y12SmN
6nhUNMQToOk5OU+ytrllllJtQr0tcp+TisYgwLepy4J26JfXjhpYu0PjPJS49RvSHHISP2QQGlkd
7ggzN1DJjHHVb7XaBYhlQAy/4BUOx4B6dppuaDLOr+5QWPFuJMZB8Re8MPdqR7wfeIhl0MjIsqur
2pTJUxqC7PWkJkIUlyTrNV5Fob/H4jsmljfz8f+muOg5A2eiWGb1GbkdUyQgjnUgvd0tk4u8SckV
OCPooH9pOlSdXMYM8YxENu5nk7T55JN/A8U7gfmt8p2vHALzdACR4Vi0KevA9W2hccRSETQt0OM5
aQsAPrKNruvaBJ6td9K6chj7pL41mP19xKUsNdUBsWDAkpAQI70XpFbNdp8yjNpVVLDKqG47YKlY
fyyzJPpNlcnPnmW+emDpOp46dVxPe2doX9Qpeklg+pM6COTJAlGazruWBeddm1txF4Qm6itvcszy
IhMJIlOGmX1em0bETUp10MLUy9Q+MJyOyD7MnyL0F21KLuA7CIp+fb9EnI9d9b6h1+H4Db9i/KQ2
UiVvKC1/DIoyXCgsW181l4iY/TCBgwhkidYLaLlGCp1LZG3pQ8kG0ZSCr1f8hAgtmMGpUlv7Vuqc
u02SzKsVLvpdhL672dZGNZyk6WxdDHzn5o291M7FFPYagtQshTiP1gBcY43kKtyCju5zxDyp+33R
ZJ6cNEDHVaSgfEGDoVeGOqB2pI2nMHBVPYCwxCQ7KrHyChedIBqbQq1Z5lKc1GxWh6BOi2q8V6xo
uRV9RIBeZehGgm8JarI38kBeWCzYeByjttL4eOk8w8mK2stEFcNLqMZl5TmV29JPWLrq3IDjDwxq
qG3L72oT1W0/onH0p7phrdelaYWoNjVS0o5lujhICtwYDHqYnqFB1VFwJmhGiBRS05fM1JVHA2Uc
S17WdYzK57LQbvvCtX0566eK7B5rAUs3BdNrNPwAsTeIZoXhTlqfZ9rNVWUuW9NwNhYSeYLftjOu
pPuwFnjFl36OgZIAyeu8Wo7PGEnOGwITH7O+aTYxImkWgfxKtu6tyUrgMlVT/RGtcQ7RPqLPuO0B
HF8rKM28EnbWBe5+c9OQ1gXuOViy7lqMfAJRFJto3oZU21BhQHqY1ifVaN8mBjFd5pRvR9cgQynk
nfPR4bCJUswzFFwnU5NsYDSj6A7zC2HjTm7CTPom6mpSl0tfGxNSQGwSA1qyRPXMGp60UF82pLJF
d7lClDRv/nhSJI16lUaue6X1dqd5jp6czG55ktpE2yuJYV/1St8HIhMlFP3cfXAMhG0r+prNe5DU
4XLmumF2M8dFCW/tWUmCpJvG61G3LtKqRXKW7Afmx9UjTs8Ncon6PDIlmlF/OS7ZMxRgIMIDCIBe
8WtL8e262aAo9ZzYOiixvu/z8dK2yZ4q+xs1OkcMHKRp9CNil5hlB1XrgUnW451U7WBYZIWybdD9
xb5rWCZC2vdZ+/k9aIORmnY0F34shIcygDJwkFrJ92U5tQd4P4OdeaUio61CH91j+xGQ7rWR8Vmv
QlPqRFJsaMctQejiK614BNQzB9YCU3fl2BOVRBj82znXPbEU2SlRE+2m06pX4uZyT6Hhc2bDrHng
i8+bgLJer7daWrFvtrR43plyChbLAtgUdvsiXgKDb9rglnwEanmVZtWPRmRESfWJ7w6dcZUAps7j
+TWR+RKQiTFsLOxYO7erb3InSu7UKtFPh75Vf/TQ5A6oHZ2AbJjOz0Y3KCat3CS20/nmaF5b2JOC
XMERksqb2BLKaZNWsF9z8aixYIUpTdBPVZaNxybgHEN4e6nWjfti2+WzoAAXaJY0Nwt7ct9sSOHI
h53Dd9aX2jJ7fZM80QNoTqN6yn3Q6ntLLW91kd7MzAyoTkeyUK0D+J8fs57cifpbrtWvTr+sQL+T
ivg1sN8BNOadkTg3NVZ0qUb3qrOE27FFhTZY7GKYFVygHASTuPu85bcq+tDErMzOUxaLR9cwnmIp
HgSVSh21VZh6Vhzh5e/ZP6KuvZ8nLHQ0Is28uteN6MVuq+gtSreSqVcnywk9ZhgQHPc4LbK4phmI
h6H8HinVfIHufro1itg+1TJChCwA5by/O0JtKSdnLNbN9kDoHsu4vCWlc6jqG1GiL9ftvDup7GLP
BE3HW2Ykp5iRobBhdN7Y0jG/gFp2gHMHZdptTRY+nlHF266rtmXcPaWJW/mrSMtk5xiesVIuX43E
cl+H0ElvefNrDwAN8kJt+B6yBd9OrjiXIrrNCEPwFDWaLkLyjmpanJkqfQqamyTFxcEy/5QAyotJ
N3yBJnSyy6fCaJNtF+d16tfOcsVnbSty58JIxn3Dkr5HJJZAAlyT/fQDMT914DqT9nMiisYj3Qa9
Yb2NR8Dci/JjLu+bgjpIrdxVBKUBezLuO0dcRkpoo9WpJpWTq06N6TClRsjXUqUp0Gu9daKJUpy4
xhPjfAnwP4gVmM/nCeGgecAGc13LNCckmEJLYLqddqLXrUUGaEJqb+gIxDgkFwdhHs1D4Oai37lw
3QV9k7SetmSw7dO8KdbADc1lBbzm3+QqNQefrD+qY9HAEor01kgeSChpyA+qFVU9OCFzMHiqOL1x
1Unm56RQ6cotmfc4uzw0zZb6yLTW2r7W2EI5NLKU7WUs6+6hRFPNDZ0qwO/OCvbfjuT4tndzEZfU
R5aqPvRUMOQGuSYu4DLExrGjpRYhquZflDg/7Xh8aWh44A9pVQamdElENYjrBfxWhdIp7skWmpof
wqlmwQdWpoHRj8kPQ69mZcsfZyKnXBZu2X/lyibNEAJs4rTFAOAUw4gmsJ/GeNfGoiq2WdaUb1ha
lclDl6Pv0Y5oVFEwS7wRhcInr+tAL+yGouq+6Xmd/HALkTzAfOxtkOfDSPWFivL3JRrtGz4DGF/G
wSifqavowqekMlleRkn+rlNxYPhjUUfDGTeK8No1vpAodcMsrsZY8MyQ8RgEkumIWwO1L9PokmJo
KJnbsuY2jp0OFkkcb9j5j/KgEw/F/rYugYZNlEsHH/BbNm515p6X0G5r/uqFRNSAFDWTlMOqrW71
MU8uessyN5FaMYnl6XRRU87YuoTNPOrISKu9MeJa2catgs4fewa1eKVjnekNC2+gL8x5OW1i9DeU
dpdhvCr7OHlBUo81aE7UjF2mo8XkroikZbHb98Wj0pJsRcTv+g7Mi1N95zlaWdB1vYt/RCQDisxF
1D/sJlQF6lDHzng0OWtYlxAUysmtgg6TBgFlJ8Y/X8lM66tvfBLkmz0niL8bnVAUCMx6dr7YgPmC
uCNQ9M2YGovCmSkUP9bxIuFu66cX2WWx5mWzpJQSWXl1FZMcXUJjIpiA71fh8gV3m/BONnJ81KC6
h4E+WPprTgxW7aehmAnwKuWYB7KwVG2fqB2hLmUpMyIU7fOIkutz2hdjfynkUp+4phVOfCdJAfTq
1s6oU5PMVzH7JQkF6VAob507ykeRzYLMZDEpG5UYUKbiJqu0TVOFFim05J/dJPms3A5N4uZ+PxoV
FXaSP22vshPtweoX+9YNySDb6hBTr2WIiN3LU619JKKguq+aJb81QyvpPOr0LM4EIQ8FqFJCFDw3
lHhlVKx4u5I0UPmFcfL3Vgihpmg/Ebzh4nWOu5MTgS9ZBtTtQJwUcAB2Gvcjs9xmtkwGZ2VaXzQJ
jykPNEMcqqgs1iG8iLVZ8b5HofXcAnZc/cHJ3LB90VrDeobDhiKoqGRHpazX3DLIE2OmdjmkJuFr
PFziB6Hw7f602cSprPwt7NH0gY5bzfCXTHIOwu5APEkYwLjpLxfDar+4w7/32Li/aOJgO6yIA5CL
769YJvM8RGqjHmal0oYd2xbr2k3L7w1Siw3ibG0zT1a410ldu0VXJ0/IeZi2xGWEf9r0xtuO9F/Q
80MlRt/v/YmkhVOyK5DIYZs4s7yBSObEK5RqPFvM2P7isn/r5OEcg6u3GiogYtIkfX+wvh4Hu05D
86APBtl8+dTuSr2w/lQtgDpGVakIq4hvEVsdNU61JjHL2dQWhm877Nwik2duQVvq84HyW3t2PYqO
5BtFqG2Bz3h/LaMja5Em4XIIa0u7sNn27WtLDPcWEiC2W+TVi9BMvujn/dbkXg+K3I4WNxpRJsL3
B0WMZeLAtZdDm7g0yvii0TwC0oHcY/liYHzwrFbtlICh6iB/PX4nM7IRGtE7y2HS8+VN6ypxETlG
+8Xr9tFdBNAKlI3ht2rB3l8QoR+T1SzqcrCMTFxijrUqTw5DvO27ptzmgq2kGmGz+vzZ/ZI/vmuK
ckEr9QMNnooU4ljfZAK2bkgyXw50rGLgh+HMCtPqMv2VauzIDgpwRb+2s6Z7U4zzw0zV1Fq3RS7Z
dG0rJloS47qMVjPjjLxehWJurdKjbLXVP/f52X5wjxC9IKCA4sh24VjZMDl2o7rTiP6YcHQcsXBg
y06SYat0gZpMOJAqJJefH/O3TwCN6ZVkhjGDx68eGw0SiaWzpCt8iOmwka+aBblI6cvF6feC9u/n
B/voAvkCrLhlpn/y598Pgtqpx4QVl3ooxAyUriSclFQQJek25FKqNwUWyrtlTrTnzw/7wcuEaBzk
JHZ2rPvHSszYcCds4TaVu05mp6GJ4qEgCOmyNL+0D31wKMQpUOKA7axyxPUO/ENPZ80SoWWtTwfD
LZpN7Q4Y3EVk94e8IKLv88v67W6CZUK8CYWA4a0J8X6O+Pzv+ui8ef9thy8zUpRjJZkTz8LB/b0c
3M6oHnVzpikrKEx5Us7uF6a3D4YcAGA4P4jTAS25RxMq+4HYaM2eCbUkfpVNu4Sf6+TZScTQIEcP
sc0X4+6DKQ5fPVxGVh4rWvboiC2fvUldZ9MsJLWMMGeVsk0ubj6/hx9NNuCykFLqzKLoS47UoYNS
IpHWuLAM0OLLwptwicOHtn0Xl/qDYg3qeZ7gHUcRW1y7rHpOaRRbz1OOCtHTRTKdhWEybXriylqf
8mO0o4c9fzFqProXcO/YSZi/5C9HJ9kmRVk1hrIcDIRpQbu0ZdD13VdhOx8dZQXrchNWmewxGoYY
XncaGnc+hGu2WZ7Qcam16Ctt8Uej1gV6hGLQgknkHHmx4lzrwoF4sQPRVspezw2SsOjuUEJAqPLr
4f534Pert+K2a97eOvj7/y9A9ykE8or+19j9Qyvf/lX+JE7gXQQIY3z9c/9O8zD+Yi0NcgbEERMg
HzFmo3+neRh/8fxNrKcqy2y0NysV9d/0fdP4y9BWBSvKY0S5vwTV/07z4LdWywAsXuY4LE7uH6V5
rCPh/64DqIsyEhkkoPp4QxEPruP1H/NyU8JRIV9WgXSRhvsufJ4aLOS4jajul4l5bUfpzpnceFNW
1ZduEPX3g2t8DgQSQsGlHE+uqq64uT6K0GN+IN0YLtOwp6yOuCq1okNbq5Ks+dHqTrBkDwREGoBV
+kSj7khWceuQWe2XOTBV30Rc6bcAH06JmI591VS/DzP1OuhptXrK3dWR8dsaLIIsvEq0fHoZCdua
glAtDZYzariJGrN7aFQdeaaT5t0+nxP9NdGGce2lC5ZjyTBEnkGcGzYdCeokoGfGtBS71/mcJ0/d
QiwxYsQMehqqsembJYwtQDDzmYzHRHqpQKvgS5HTqXBrY/Eb4Jo/504zzx2TrsLfq5f//1b+D7Yc
n72TF+W/SNj5n+2/1oSdf+Zh/Ppzf7+Twvxr9XU6MPVgj+KA5L37+5UUxl8udGRAZAhp3+frCO2v
VYu62rhwT9ms1P9PHga/BfkI14zAj8BqCuXkH8Rh4EF791og7wS0taL48ILiuMYd8v6dlCh5FZ0E
d3Y2/SFNzuqGnUdV/igrfVkR0dsiTK4SYd33oXPCjujEXjBvpZ40slNNVJZHZ+fRrjQbw1CLhGJ6
I1qcdkh0Zvg2ILegpM6oJc9tpz+hApx9A/qENxgGJaWhw3+j+yhD2qyQ3tK2Z4W5VjUdPGpG/awb
Ox3xw62bXrbZrqmC0cDpsQ3p2pV+CbQhIF3AdE5q5+qyA4dk2+d65MfxGQv3flcbG9R+Y7QJOx8X
9giLo9vOqee19oZltiwOCIemaqMaQdVfudl10gdJeROmp0m1hXFkkkVJDyCzPXgE2UXjbl3jIG/l
LaDTQF6G0c/6Xqg39TlQ/jzy+VFQgZPLGTTQrfmw1jPweD851GRvmwKMpXeHVGIt2EV+m7zF2k1x
i3DzrpYXpfINqJNnOoBVIh+ZuCj9xZMEcdfpTm2c3QKsSZl2YZT4FRozfO/BQU5njVvvrf66VHZx
v617+3TUPImqqsVhq+3aAM2TP8V+/31+UZ7wOb2ov35Wf/28/hg/dz///jF+1l+6n/rL//5n+Jk+
mztzZ7wMP40Xc2e59IohsFjzxdBiNtu6uzo703EpG+zScOZ6oheeQFiRP8mLtN2qo+vp5WONhMgG
Je/p3yWdVH8AVpzdjUF8M6mHrNsA5fU0vzwA2JnyYIx2bkPV7xKGoWZuxzhAO2CVl80KI720hC/0
a/4uWyNJkkR2Ly8vaS3ZdCjpOVmQ2vmhMLexspnG4HHyHYqnjfQESs0ThHDrz9nt5NOOJwXXfSK5
4dJrNvx3dJDhZM2e/bSDnJBWLzohyRUI23kjUMEymdvEHG2FDOYrrjMO/brwsy4w7rBfGHfzVfwj
VLdue5UnpzYtWn1fnGKyqvZxb/hOi5JM3kTKC93x3DrTD7LfRpShgjL+Nk03k3gyi5MrS0WE952h
Ghl1gKHA16Iu0Ef25ClnOJfbCSh/FNt8PhWwHAfEOjN8XeO0MRtPTFdxvxfDjoaSYwe1sim4YBLf
UInX51OsItXJPL/CABiei/C8Ig7Gm7bGSdmdOddP5kLPRSN813cvm+6EKnpU8n77s37XKlfIWvx8
UbwOjhU9Y0Q2P+O75OI82AaOPHF+busJ6czF+HyueCbNH9AMfmH4y7JN4uuqDQbDby9UUHAsdTeu
AInlyTvlcog3/I36vDEjpJIbxMfwWU6kfpblP8PkwYl16tAbQzkbfaN7pkK4ATHjQ0Pe6bT5DMoA
pp4HFYj+Oin8hlDWdQWKaFLSv9GSH5HTB1N70qRnWXcGLNmrsjO3qbwQpwfnRgRydaU+o1LCmaF/
Q/FCE7X+mTkG7WI/l9MGVlN5s1gdvdA+UBevcphgLnXjhKrTvnhNylM99g2/G1BoK16JqkpjSPmd
83q5jSSnxhNNvemgBSwuchXO0VOGTie23yAIPHR0Gs29rA6zOAUPZKMWdqK7WHswHJMr3RXqNiu+
Feo3VW6q4XS+cJ4hFUH9aT1b8fXlZJQsN5B0E0NrITzd9vJKne9S3TcqdD1n/bn9wC6Oan55nV+7
q/7OY+Oj/PpFcdmft+e//jX/7u/fIcKVXzNXEbsS+eRu/f0/s/Xbt/I8mfx2JCLXX06Xh3msmKcy
WhZLrgVOF0yec1UbF2boa/MPhr1I0GD9aKEIFe2Fib52ZvOlbqD/JD3vVL1CpSQTnQ2K6QfgviBS
bmyUcVF0iCpi1zkLsila+iiATrxxzHkDsGxu4+rQmPf5Jhw3oxNkUK3ShcUOtfvvrcq8CparuuGu
Fpr/v6g7r+64kS1L/yLcBW9e09FToihRVfWCJdW9BQ9EwAbw6+eLBGpaTM6QXf3WT1yUmIlAmBPH
7LN3PbAxAMwmzM3PcBfzZCqAIBqBog0NyKboqoETbNipHUrQv5WTfyoPFLzGQNAstot++Pf5z2Ha
ywLtE/mQNo9+8tJwPcYJ+MVrONIgFFrS0/JIrahy996C4PFvdese+gUuu9HYx0ods5CzY3KRgMAA
6EVTScjv+c6QoAyjY33rcWiz/rvrqaNwoyOAxZMdLHBLxadyEn8lCM0KgF82gP8cmFXUT4fC/hZb
xU8u9t9zWrh3iuIcOvN7JOsP7WB+RjLnGA/+3nRnAKJPdIwcQgrfSQSx72DtB/riOnhdwKfflb55
8Obw4ICpr5r2OE1/Tcl92H0vjOmK9rACOoH0lEefDWeojqnlZmBcMBRz9gTNmXs0wuiosiXat5GB
Ik833tnRp0o9o2S8I9VxLGwXsAqlWTOgnqIpRKYRbrIC2lr1h2eNj0Vu3Suv/BSU6qUq/X/btXuf
uJ/Ses0//SMv9dP/sqjQwRv7/4eE+x/1j38zC6tWpBaE1H+/hYKe/S+feihpfxjSt6BuCwUtl5Tf
FvuFzr+IBckEo1fzt/7jFvu51r+QeCRR4/notml2hH/gaPo84pfYzyWnBQUCHU504NFZSOrptZ9Z
odcpajdMvlt+UuMaCJgrfPNILxIaNPuCsm9S7ww05OVPQ3mLculhsMtanQohhuxlzHyCx93kZaFE
QKqy4ro6DL0d180RiMmUzzejAUkbwtfO4lXuLuyHEDhzEcZOYl9D1dd12RVxoQwAspUVrGyYmqAx
1a6kbikTTaBRMi6QzjbjSoyJBoKrLgFMyJmTFd3it5WKEU8/akbeAAxXpf3Ugv6A4N9tU1jNN4h0
9OhqA1GXBGRZY/JoNCrGqkR1rC/5cw8SxN6+Bo9Ph4XhFEHXHQIZ96Z1t4AfGoKrIjag8zzpLiNR
PcDNmIt/t+hUDNNpQYtMBQcoi2PcEQlTHt8vZWaM432oyppJKHqSMeO9mzc5TwPfCMz/inYLkyG0
UirXuCphSzOAHw2mHn82DBmvnea2J3/+shs/r4H9r2Jjr8N9veRkhXSzhRaFAyR3seRt0Xt+mU/t
y+K0KgluaAOLl+nWzDV48IAOtd9TrE/ooZlumqGhqPJs9LS30ERb0R72Ean869ZnhkMWg/wzfC2h
TnpeZjzRtOpRP1Pxt44kBVtD5aBhUlBM00x7gvCVnqoRZlyRPhlo4/jjvcqGGpf7/Wk5Nyz+VxpE
D4RjqRtrSfMyO2/618MpywfRBd+Cpmi86nFsIWLNr9q2yHz3KWJBoFxM4Dwp4UOwi0UCwQL6bLG1
sjl0p/kUL4P+MdLKjYtcDcLrrU/AEmbHwPaWY/iTHkE4Dx9oqXOKB9K6lv/0/lsQtr4+zz7i8HBQ
eOS/USgLdVz5Sy7HswAn9p6Yvylb5vRR+OPiMI3klZsIKVOnk854Gxl111Ayef/Ra0/kqxmkdI/S
DYzaxM46o/z64VVruUO6OMk3n6ztHH8dxqoI5KnvfDoXrmJY0Xl4kI36DLhNW+ESmUY3RvKhXryu
dh4JbhUnIs0SfVLH0UrBjw9dY+l9ASiq7Q9tSodU9KkZKkSOrnwo+fm/iUZNvtNv5YxvaFtL4IAo
H5cx+j2ukPITX0QdUSe8ctO2RGqEupbhRoQN7Oto14k89iXZUZhnObioyTPMWc0B3xw5YsDu0Jow
MCJoc/WpNLJM26TYUD6LD37W5S/bURV9twfHl7bBXshBn23HDmb+L1y/ZZRwpo63Zp9nvJdyO21Y
lEgr/jGsoSTl9RRow2kHnoxzr5pO8nC3oeMx/TPOymGa76i7xZPYNX5typ8Y0ZoZrulqYHiL2aW2
OMSl7VsHS+AhzDXuVJU7ANS59dE+B1NMO+9TLsDLZ1fQhiVj/CSKAfKXH81qIMsgkSyekj0g8N9H
qy/5ameume/vZhH2OAZlbjdFcZ3HdpMTtC0GpwEDu4wolx8nUepRh24seK8ox+N6dmHqZIFAA+px
UtWajOdadOzVQ+MFSQpjJDrblXWadc+ZtcsGQIzRDm40MJNH0U0Abfy8N1im7auSHrlnH4n6s0VF
PbFRX6rK7KajpB1wJJ7KStXbX4dG6sXNKCvm5Xc4L0PirSIAwB/fFmmt99kEpMcf7mxzhiL7qY7t
hCl9/2x4b4wuqVXOHlcQVy2H4+JopD4EJwuiei8Q4GU0edKXFRGqbjbPkK1iyvyxWNg0UD1a/IBJ
bWJ02584WUb7I7D0qjeewKvoy9pp7JZV7KegnYDYxGbVHdCLKNhVUWrrUyZa3/KvvCpPOsB9hdN6
7nMOsCoD1W6CAW+8Z0DQdr98MVXeJV8mldPgei+DZTathThOyGC4c9YL1IYxtnhozCDhAesvVHr0
/m7W3W4hL9paj3mYa5vtuSO8ogSeoPbH23b2QER9FlaD0ATZgG5s+hQA0Pm2s5Q988ZGInKSuNKI
zIkeFoG2UvrE9ZjzrrpPn4wRqK/ENE81dKZ2cJ8MYUuTgWdMHFwL6lruWMdaBmEcAJsDOLz16JuJ
o2NVWUutrirPAtN9Kiy8cJPeJgMi6A+t4GsLHNKvzqWKQDdFRx9LfLHSokJYGRbI4jnwF7cxT1U8
zkW2t2s2J6xuXqCnKHbdKs/2vYpKCWbKylPLu3NmZ8IqL400M/cf3m7glyjwgnGB/ZP05RtHb4G7
1oOQuP3m9fbEyy9jo3+U9Ih10UMvRk98wfiG1AD73uzU9GdURoGYr5SN4Inx52z2Zl49RJYaHP/K
nppRhvs6LqE7PVaq7mlBk21MA8yDEea+e9MmedNlH8gdvK7q0mtFZRQGSqg60YTxzctTpLzJGIQt
7WdrbmVCq8aolgQutwLfVubkRHNPQkgA0eQkrtoZNIH99f2DfOGtMALOsQUhACVMfZgvKoRL21re
tMjpOWnqIvC+Q8+JhtvJiAAUZ1eQDRfjvEv9tmetweXo1Q0CyGnV8Z+OA9yUBzsacFoXVbuLXVZI
4k5fSvG82kbb67RB5uRz7Z/62FQsy1Ta1NjvHU497giIYe33vj+MC3eDKAY6ghDImgav6ALy6xs/
L0CopL7TsSCd0VTtjquaiHSnmgEV27/8HpnB4i53VRAkH7CqvVkJHoyng0YQW4FZuHBjF2TJaYtd
xDPNrb6oP2MsAq6TEVJvfmzGx6mHdm5unHQc55cYwa2y+WAGcJ0vDryF1BWVBdhj2Z4aa/V6DqYy
bLqiisRzkw6Ks+2sByzNkWoLr2mCx5xfQczfctw2JwaW6noCT9vE+UTXBB20Tn5Ctk+b7MIw8Q2p
cXHlpT29lSUgWO/8TusXOziSaXczlXPcJUhGKI90dSqBv6ivCLU0Q/6pj6u+AZEZFBAv3IRu6hb+
nV2P2tGYEBaWPz0j1I5DG8yN0R5KYPZZ+yWJQr2LhdkO+XxLhFSC0BBGHOoUKP0iDCVbw7E+aivt
CPlkgLipVvOfj+y+nx3KJzymixAE7O5HTzlw8ReWqS8Ny84SusCgwvK96GSP3dJ8q9XScsdokQju
+PUGbMx27kn3eBJM4HBHFaJisC6dpv10tyw6TDyZVkzh4rvh0bL2WMdNb6kH8Do211FPGyx3vuf0
xDT3raiWFjrvOYa5kCpFHJN9pvlK0HnlhrUibxqWgz/3+yX3DfGNeWm4aaGLZ7FPxJMFQ1g8gIDy
1Kw+y9RWNpwB2dIHiFhj8OExOC12j8VDls/V95UYF5OhZMPiMjCI4RbCQB98IV/mqTnlT4A1a6fI
4HTxl9sHLI41G6XmziWYxGfTEwx6N+Gr6f/K8BGr1MKlou2kJe9t5qOLhgkXvfas6gl3AV9UqIgf
9rqjyClpRwsqwZL7tBTc8ObR8mJM6BGHQN/VljLgd9y70Gq17WnJmKuUroJ61npxdeUW5fibCuxi
Tu6Gocn6YW+XeRDLIy2m+CNmH9E0ferGup/+kkjr8M04jjNzRKNtk08UVAsNk07qsSeYMpKaPe47
WR521GPPR2PpIQ+zr3skBERv7uK0GkPjvlqSNqPnI+lmCa1SBo9n+ldFPGBTuogg5Oue3LJfkOVu
IxgU5Cmv3SVIrquwLhsaxSJ4JlzvxXDNZZS3Rs61pGsxZo6T3arOMYdTDJ36cuc3SZGJxyqeVTQ/
c2KWhs6FKoZLOKW11s+0+0r1ayGBilKxV91Y63kyg75nPuFNquBBzken4T1x0+ADOsyZU/CgIGl1
oLBFN9t6Qyij3aN6dadcL9Dfst3KxmBoyx0FM4xV16sL/b7hfmM9UViyz4I0uCqUQC+MliylhfhI
k35Z7w8yBrh2Dm+knrxJjdxero/sAUUUg4ZQb9cg1PpRIuLN5QHxNtcG8kXgf5F502P8JVaVWdDk
Y2uMT6Y9lOopBbZfPMw1wcSLUTvEOqc6Skuutfdf/SzO90uYGlpaHRy4FOhYUAdQjb5+LsImptEE
U/Ic0C+1zD87+uzBP46E+7L/VoXgL5NdQPaqMHZlM1hcLnmSRqxgmSfM12mkeEtk1dtjnsMSA4/G
pNUNjCQwr9jFTv6DwFLbgiWDoK75hKBKyzo6prAiDDfQXDwpJ4mLsN6HC3wk9pNvL2H2bEKCoi+v
wkCX8jmuB5eaXjvY2qmmd4SgdvMfAQcqnMptWN3cRVz7bm5pi1AaRtS2z+Fs2HZBmwn9eOXBoiHY
nCkiRJ1r0aKIR5/D9b+Ei0XpIavhx//gfj5P46tpZk1hRgNYqJlP31CM5oiYeFnUt1/SjB695Mqq
EGrIySzZgm6ByaWXpXuwZNrRP2pZqQyaIyavmL27COj5snyLUqMdkutJLByqYyXLIBQwEU3EB9cd
sGBmKl1yi3ng8oipLRlWKccvULa0LKDMaUeYrmzhIq1xoj4nYI20iaiRpsy4IYRD9Sd20g85jV4D
r/CGzmgaNhe3GARjl/6A5ctpSvxy+BKhh2C1P3IFkdn0Z9Z2A8fKaSweSg5+GtggdTbbeh0bd7Ha
Q4ZZC7/2KnH5N5JlOiFgmfT/vwhCW/6gEfBR5wdzjmUPDiYYdG4nX7/YhfM4b2/7wVIQrERGy2bb
+SimLPIOJiYfHaS0T3ATb/w4mtku1dhJJrtHCVjfAI5RZO5/YMfxlXdnLRkjSYRQaQuXDJms6VaJ
aS7Ko2kULZ3G1sRlH+9FaltKVDsIPGFseFICzLC4JpGCDsIpwMmxbPpHosEKE7qYcSwK1ExmGDq8
O0GX0fnd+8wyT5jIyv+IdP8yXiDORu7ZxVHUooZvgp68U1kUz0P05Lhgd8RvJE4K9bTQtYRJ064h
l2Sajx6zQYedPlHvm5pLC0fCGWA1GUUAeNibSy+9kVxpM2RzTxy2cnnxVpM6w8fOFrDTcuSJxEmY
3n/8XAfMMlBiOPwg1rvwjT0x+dmE1siTCVXm8kITlU6XT3ajr6FOOZiVoKRM9WEKECDbr+nHEGAM
OUD9xpEuclyGR2Wa1aqdqG2NABMhFbB7WTkQXKxRAfdAaje3TRUEgXGE7UUJ77MsCY2zXZunc4UC
uHTzoL1paFuE0N7ucDd/I5MTTtPwQQR1wUGrRYDpjWBZCOlMBnuG4Pxy/UTKrIbMddInFYcDwXhY
pHojuK3fhX/gatGDfaD3LW6/5WNHamxfJ7PK/yTMHggptogvFlO0iH2a9WWOpI4jDDkdWhHoiX5/
TS8ySAyXcNMzgQoCBgSxdLGmIOFyyLcqDw7SWWFI/CzVuwjuyZnfxPl+ziYZ5QfPHuxqBqCSJVzg
he3EhH/vD+bNxrZt8IIg/fWuBml9MRjtjfUNJY2n2offwNuZAzirlja7LuBZqGfjR3Robi0v7z/X
ejsLACkJOgOgj6bzJrsSJSohBnexNIE0+pu6HXWWu66VjIu93Xs6S7s0zYC2FC5+2hRPm2ubdI6+
MPqoi/G6pnDW8YtnUSIlfbUmPish/XkgG6N0vtke52TIHq0kXXoEhJAjwT9zm6nwsr/efylPOxy/
3pQ2/SVclKytpd2yy+MauXO6eGM+Pm2J70jQdfBpsOQc0gccLL4Q1yM546U+1IUvi+QayqOuF3vo
iLRbknST5G36Fuw1ikKEh2XDPiYr+GURbhAbkHgNdJLvzb4jQ7BzXBXZxUkC/C6NXVClHkzjQe/6
hXPl9gYxxrfRsUzTgFVB+2T2RIscsYyb6gJNS+7s/IOcQ/d7uoQ+OJcl6PIEZAaw+NKhFzZzPRpD
6DQc6yOUIgDxbgcJWc3zQteG2//clmOZwWgCMRtmvXAwsTUOUaJrNQkvl4B+b0/jmv4nkQlh1W5L
2cP/yxV4GKjFwT8iDMGdcl/Cn8fA4PHz5glK2TSslh5wSejWxk1C+3BjEWwogo59MFow6+3eX8c3
tw3lWCRHyJ8jGPF2b/pemizogfVPKLLpE7pAESZ/lilqJDhuItNzGMDg09O4VHgfGt+3j9eHwqI3
T2ckSIm8dmvxtTIoiEbxtGWMXbs2uV+KIfR5fnauJLpe4TCKMslZ9A9e334zAA+rr8HmVBjPDN+v
BwDNXZ7T7j1+TnwEL4N9DimZTkU7yZAPe2+iqTg6MJyFEFiS2WEBkcZjjxyNSKIocNpCYPBsOj2L
zJEOuWNh6GpJvZZetqhpbiL2Utx5ranpNhNNAmB456duO6tyS11KapMB8vzrORgRiANP0w+0MPXW
HNCnSyoAq5FBElbTt/uBhXxjqOCdp6GQvJQu08Mh/noyIN4r7I4a+efNRBH1uSz55rg7ZAXkz2JO
sWG+XzvsFpjnavU0VXQF/3x/X146pK7GrGKuSUcj221fFjZjS5VeMpfqK+KTRuLtsGU8YyrgaTp0
EQwXN+8/76KTlQ5/Wm9goPVcXYzUZKKv330yPD9p0Nv6mrpx5qCsZVIEdXbWTJIQl7FJo/HH5AYV
LIldH0tq/di6Uu1hXcBo0clFXeyjw/km6qPAyxRof5ASzNsrC7nTfm6aKv2aRIm2JDMMKlz36K1o
R3x10CZqcepJGANzUilTO0jL+Z7hWnOLBy+dJ33zkgpiGv3FI4mB+KBevdVQVjA4LS9B3tm5uFpg
B7C/yCmmyr8HcaWr2qsDKvGdOYWdP+ONbuXDzOn0Nverii2BliWexy6F8AmUQ+VTD92JwIyDe5ip
enOGICIQ8EEBY+ZoyyAbCC/rIasIlsdJntNJbaT9WcutLIaHlLmO6dWaI31/uS99AQ49tXvdsIxH
oLsCXq/20FuZCVe0/bwF8FUb9OOpycwxPpEBmIHaeYLj/ZFD9PrW9HQ17dwMyO7G2L7xQWwxZ2gG
NurzbNAZCMQopshVvlCDqgrgOf8XwPP/gEyQ1uYl/uuKpm2JTujA10JN+Lg67f76JV212GHDlfoZ
onTQKruCBLNj7lJPiLY+oEeEMt51Zfc6LVh4JvsHHQgrh/HPG/QPUcYNfxhTPmbFHLNVBvhpXRod
6SXTf3f+xYvBzKDgaZnE8KwyLOB/+DBw8W+wslpEe2R9dfw49G4Up3d0kA25c4vGkoI7ahgj/VVc
jQvDCKlCGM9WR/0L+sF8GMYX+OTyRR3HfNHafRCptTReZOtAjXTQLxYoW384TsygfEzRUSWBXE0t
CfCDgKBKvx5pIQCGSjldxDPX+mpN/aiNT14LcVH5rV4nYiIqUvN3aHRRlgPs3Q+m84kC+ZjNsNt0
vj+c+gh2bHnnq47a8FNCVpkXqF0pOxekTpEyZxCdaSRIGhEw1TsL8b1MXc9mri+yEf/dr6491Qk3
paBH33Gyh2AfQrKjg2Qdo07tWA7FfUIxlQVbdA7VvElxA5b4c+n6mZWf4N8r4wV86KIT5EjZkXt9
iik6+39A26GHktF0TpmsIBvFlbStAbx8JBB3uFiyjr9s5zgyC5/cMwo2XSqO0nEWx3kcIFsQak+n
S0ICyCmsBTCG0SZ6fAvJUOBO8JNNVYxD2+slh9JXR/ZhN+UweJvkkp1D2hUGK4+p145E4zXU0Nct
ZOApsTCwmEaDAa5+1hQBDTXINj2KxpVMomuJjh3aDbSfGNegXRP+casTqda0zPgWfSInUNfgJSic
HZLBCLrkwRxtgAm7Nk5IrV8VczYOwaMwJbRzX9PYhkH2BUoej6cLsuHMhggGb5pvKNayM28yIfV+
L0NX/99IZysw3Ez01v3mpACswGV6UH0uvWsDdbLkmNhu52efcpkWjHHIPPQbP3BVWPDL80wLMWV4
/DW6/YljLq5nng4aSJXNZwhxyRAdFgBKBp1GlZcgPinrRuE6Or1PEWO/gjE21Ea4Vqxn+NURa9tX
ja1xJbYvEhm8GKBTwuS3KWbrAPV3fCMiGlwT04BDKMVLEw3AGFQmCTnouRyEXIDauinYjhu4Z0xm
d6Tup8tIHYpjIEHWggvEOzjiisZ3akMYZOz9siL2PL6Cv0vHLkSL2qJJ0pLH1G0NdCgFBfHkKpkM
hGD3FHIiQh/iBodSRBjPJR+rDAjL2dHISuCAbwV8KOZKiu27BiQseznPaoiHjxSpJ9HflZblVHAn
rh+c7VIaaNv07NhqL+UIQzu448XlBw1ffQiw1wqm+vvmxiWOGCtxUo5XjQp+L3Y9QJrVxUvtQges
ayVoA97YYazBNeDgY1SVRQFYbRfGyCnFX+s8kimjpAVM182aLs2a6q7VlhgiUH/WzuPmQ8IXEtNJ
vTcqGKgJAt2oapJPvt9XLbtTQOFFjWbzHzdQSO517iI/5+7iWfK6mDtdpLLlrAtxBDlOGx+8kYxW
dkWKYObjG7YlXp1XWSuHRdwKeBvCyBa4S9z7JiUSsXfSGHAeeGvp5793FhlJ1FA7DzXNm7rAgQn2
W90gYsvNDtBMA9zCR2QUZ3WiVzcbmRrOBw141LM1P/rFzZb2Pr5Xn3yqk4Yq4pGbKaybE7cSM3Ds
yEYwRRQVtdFZSmpIj9tpjppUILA7dxiz6sYOUUDKd8IchuG+jz2jPkE4nfNZZk6RaaaBDv4WaGaW
F5ThF1wvErJkvoYy07jDaW71E3T1UD0FLgAg8DARPO1gsNxYVyJo+tVVG9H0GajuzsCLnI/jQMYR
gNXQ6i/xB0GQuitQcpXQKvU4Y5VbFXyVxI6QmaihhsMPyol7yeoDKtToPZBRDq6SnHKdvDAmk0QQ
UfQZfEagxRhzk9P+iZNCnR19aL+YabGBesm7Cw2DTt6rcoT1GIgbFJ7zsId9K85gplB01UDiYAud
54NSBUiXOaUE+08OxdjiWUyAY29WN1Ahn82cZBqgAtdLBVZnOcEFjLDmcasfFD0Qswy9Z6OjaqxY
BnG3+q3ChcLXO3jK0DCIEL7crLkdJ0xfAztVRVwBg2qYIrRuLuQzhruE9gAe0+WR9hX9AuKJB9cU
M//mlyZuBAXrczZsy1W2ckSA/Zpm8cQPbnJfame2V7bJLRUoWUP/3bhldF2jYRPNtzmKVizVNuBA
WuhDn/o21DBcyLf1iTbRgtETZ3dQIu6quixbXNi0mWMQ+2lB9xuUsFDwDp88sware4XEOnxxJ1um
LsnjqXB17jsLVMK45nXyYJocubmLrFC6NQgMYmac7Kycdaa9CWbSdv3A/9G8lgxTlDxl4ySS9sbO
Gz+9SUEmc8eLZRh4AJtSMaWm4eZ8GuMvcQ3myKB2PgqKtDSMZWYCPchL60OxYnOqz/DV0BlrWdzN
QVwzMKvBTNrX22QCTHGX9hhSUlr6E6c75KzDYKG9ge3jtjl0baNp+0ly7SsKrs2nOGgp7UelrUsd
TuALxqXCStcLe6VzzHvV+4H4MmeV8v3DGsQEdawxINhLttj2S4NIB58l3NWr3rsqU8DdzhCerZBS
WEaYmNc07C69grUfqrz0NMKPYj4LkmkF7pRnt7o25aNBOt43BkoUzp2HqpsmM1yrZNthNDO44CF6
kollQBw1w8rswat9XjCFsjovvUaikaAuVFy3Q6nzlnATn/faMCKLOs1w4IZ3NpTVYzIfoDo6X0zb
hUGXpK4gWD3o0dMI6VYqTiR6M3j0ujR34mcKGNZk3koyzMiCo1oNJfBhe2NvakXdQwqnQD8+Nk2t
TRLBIII0+8aHAexneTYjE8cSe8A1IJT6zJ0cBPTKYa4hFrsrBReYugrShHIbLRlVWtwK20CdFJJZ
Mxmjx554hD3Zj55erzz0JTV46NS1GTJmqeFTkcdeJCwPKTkCJZpYphezX6zCT/dbrWYcTZ103qp/
9jJ7GFZSiTrNbGFQKDPVkdSWeqauxBpvGOSiReAig3KTeieYat6RQWyzt/SQrOenREhzuFlEF34G
ieEl+3Gq9XBgONaZ3ensclQxuVHyNMEEU+0uDWppozNhlWA8wefGo5PgELRZXew61w5z8RyglsAH
Ctjk5vpYDAM8H7d/Z67JDjLuODT0iSziVugDvRYnZJxqw+TUJZpeWeWr6IdbtDCkuXYBH8Su92eY
6HZ51wXMqqXS0Ye2bztmcKDHhuPtMpSfSDftVN5mFtLl/Bkh6Q52X32WYevzqb9mmgQYdBTZfi+4
yVSoXxD4rAnotbXx4s2/oZfBQg2dhi6vTFv+VYxRprd+bnITnYKMcDeJdngC6XAjvQFUbkgDFgcM
EYoKU5Dwtjx2jeyhbobY6s7HJZP15zhatMGSlogZkSJ24v82z2wr2hi+WYwVFOHQ5IcvM5xI/Q1U
NzErtI2nWu80+1woRFXcFc6Xbb2GEowNQDQIfAmRiAgNbbBTKpK6bYIOLbeH5jAlL/SwgcXKxJHa
TK4IshHVdz4w1S0ez5cmgmXRO2mK2eU/yWSSRIozXbxKR6Sqn9Q5dZUi7q63zZqF6MBGs6cxz+dJ
xvTzW5gnzTjdV9WwtPm1UIQ85nEMfJJBe6+jNYEOp7TSh07Qh8xuSHRZ/GdJaCh/ztFC6zJY0fMx
2V6wD6k3sWvM6gy1hJKSTQ9NOSPcTAwJbA6AE+U6AbZdl3E56ScDGXKZ/c1iV8Pk88orJKFYk7ZS
hPoU2ZlhMnxE7gach9GtkWs8jE2ljx18W/rGK9HN4TlC1Tp+G9YLsq0bvQqAnbT/slWuszbW9Yhk
STUsdAseJdx5fA6ZIV2kSGgf4LfGx3HgmOeVvv2HEJksXR0+ozOK1QIu59xhe84nzWt1c3GH864L
ghmEthwcEvUn2wh7jIM3TBqfuBVAcztJ2Z+Fcsl92Sv4o1JKPyWXvT6iJbx0XPuBX46c1Mr19Kd9
qvvLSwZ7EFRmHVbTVLc2KB9wK9t7b5tom4ztZHtuoyve3VoiC1VQs7O219+McBRwDB1kxziE+SFB
EK/CjbEALQcQ4AAkgzmtZP5O0+r81YO3cHHPHjmz5k71wgjKe6+tCnrLgdHH03/IxmIsD2Uc9/i0
8C8H/h9aGwVfdk2nwGDvOBBB0xwTB2hS0J5v0O876EjY4/IgKRGSAtNGdyhDPhYPemnshKTrH50u
70g6LluPH2MYTDyEXd0St7pNXPfRAwSwMDVy8zoQ8Bxar9Q/IjcDxEYO1I3VD2cExPqHhpbyYk6o
9EFtIRwoH6lUMdzeGYi1DsBlSnq3/dwuxLdyyHTKxmlDnbLp4OzkQ2sGAQei45ctZ5CsGSHRCn3x
D1mm01S9G+vs4fuZMp0H+zWa0GrPEJ0QUdjopwPRfB1NpCVaSnVPN+aUcc00HAitkgNbNVPzky4U
vXM6e1qaDLTdCK303brv3h/F60oElW/A15pTBGY6mp3sS9WwVue7C5RdHpOy0bjYtTpqljh/lOK5
mTSb4rn6D7XWx2X/17l/Hm8DNSAIDyzQDvAaXiQXRmTDm8oN1SNNk7o+N0jYFtPdVgIgSYXflWSV
yTAQGlj9fWRlsA3/jZLphcY8o6EmQ6eXBbcXmxyd+ddLAsAERZjUywlG2dDVQ9kTek8SUgUFEGo/
VJ2TT8cRSmkyANHUs1Awfeq4nPKNhh5tMTj4wTjIP1N1xv3VDO8dni1M4xrYmJ9Bq0lwhoMOBsH2
j6EJk2r8AoemDtA23GhGWtGvaDe2YNX8oOzwZtaBecDlQb2F6hOFqIv6F2RSBjzenf2gaZqHm81e
FikmgFjzXB/P1ajdznq10tVaGQf8pU/F+zvwdVKcSadIT63B9FGRw+W8rLnk4FFl58XjQ+opjbNX
I64118o5CFym7Gx/60k34bz/4DcHEPE/HxpBiAg0aeElI6Pdh7SoRe7w4K1eVtCSTivuthLu4Erw
DJsDiMhulLr/SdZg7f1hXL6/xlZwpcNnCiUKAtsXR2CYrLFLqql8oPtozVqmPstACjvDJeKA0FRw
qCEcYte//+QLVlFKrxrQAbSfUixVAciNXu93OSL2lY+xcZ9Wnc4blEFMsHsMcynaHtYF7t2fYD11
WUStSYchlPoS5tDqq9yNgyT+aokcBuoPxna5RWm8YC48jjRsr453aRj8bgEGEMTm/ZZWQQdJO0s9
NM79zbpFpzrBSG3VoMr3tefg/XeM1Hkn/GqqbUrFgFVQH6ZYC1ZPL+Ev+JcWGtoQTH97X4yFi2jI
NidALkfzy5z00h0Og9UH5o+y8LU7Yzltbf1Azrcu0KWQNMKQhk6CyM+v0RJJnY9Ufi+3sm/B9hjC
QUvZEhbOS4AO18wIYD9C5UGtTXHrRhUGrhMpqRDNyZcw8wgOaFIF0mQtlccw399O3mtIE+VbGzJe
2E05yiCi3kCacAVGnc2dH/K2gUf8NMquCduHaIzK+CVRyvChxzBm2vielrUTcGtuznyw47CqUAF0
H/vAm0VxJRYIMv8ScZ8UP1LDopsJTanOGoFahAMuOr3Qs6Er4k0SUhuaLDvBDpPapJLjAtlixjfv
XVbYcPryzEADTbdsaZOosQc3X5PjlT/BQQAQ+xuvsdl0SVMSXzlMdGpOOyMcvanAt0Hpr4HGXdrp
RBmWhuyF/RCGeKGbsfBL8k7PCZ1NyCzR2Be045Ecs9OFmkMn162ZyOPo1jNzlIZIeIN0QAUEmQoN
dUggW2EnlwgZpuYx8PBlxQFitK7vb1uZglY7kgVJzZf3V896s4doFeLMAcglk2URe77e5EGIhZuo
FD5sWWKxvj6uHwHxLZeRGYf0gU5lRBWvpShEw9oKxd4uLrm2pBb5oK8xcyk0cn9xew0dXHvgtteu
KEs130xlJ+Z0kDL044+KkJc1C9r+gXdgPehAAiR0eR4cWs5JAJvtPcGg8Oo/6c1PnfpEIxDR0daD
uXXLLbWhmxBo5SQcXU1eOgYawfTB/F56WpAmMxLajeEZjJjqCyNixqhOGeyp+6kKwyX97nhtL4ob
cBWu8RziZ+NoBgCjq99sjBgbVo15RPDZJ2oyokcVuJCNHms8hWDYbYOfSpQQAFvrgv4fxNBOd7Ng
UNlFdFbGsEW9/w6v4RH4Z6DIfNq60Jm1oH68xOuOM/ilgFLbfQCXbKtFjuLKSaBJIe+VIub5P/AO
AhMwqudQTUa0FfGoi1mjZiKJyb3qfisobh68XP1zeAQyggXpA3S2P3CSLtcLM+axZHCVgThz3vjn
xSg1cGMS91maBxjLiuDb/+Pv56MH5vifg6jTlbfYGmkSv35/st88H0j4yqSsr2fHu3jzupxTdEAs
BBTX1ogJo6Zj6lddW5XlAXy4kTadwR+hlN4MgGUG8ERnCJ1cJlfMa4Pgkz5G8nDpbkHSnS2gew6y
t8svMXqdWWP/IZlw5SGyFXx/fwL0C/5666IXByYc5AIXS/T2UivU5NKKmsx3OQZy+RqGQxciW+DH
JHkYdGt0J9+mWfiDg2q/JvqA6Y4wCM5dkEh4huy5i/cuPGd0Fphk7ugsSuXwGEDFP79EVZvDELoW
02vIMpzvvdXqqjbnRoe74OV16JLFSOWR/5b5QODaBQD1lj2tMqT8Tq1d6WzXVq3/P5Sd147cSNat
n4gAvblNW16+Wq0bQiVp6Bm0QfP0/xcZocEcDdCDczXonuqqTDLM3msvQyegbilmk+R3nBBi2RTc
pGJ20O1KXwm+mKoqRsQ/P9Y/KyvosSxsSKZw76j+/2xy0oCsEuE65eOUSAwWuXWxa44O2AIQd3Ke
20oG5W/tV7AxJnmbEdFJW/XYEBr/x0v+80jBsZO63ydT0eXI/q9WhIjSJPOmrXyMbnSeIoOMBuir
KjsNA/7zl//vP8fJxfQOISSk2P8yDS6LIGCGuQcP2JJEAGWlq9Bev5YUsJPf/+8GV6d7/+cypnCg
ueEQw7rDRlDzx3Iax5Q4UmrEB0MALm96xTVruv11Hhc1a1M6elk/5tuEku44tOHody/uPO1dfUEk
ndrDo9/Bk5BPBq00gqogg7UOtpIMAKprnYIyGWaRSJcEuZ1A2fU+2OeJmN2Q36ouhg1eBsq4dFMj
rG4ZVc9BpaLWbh02ajiWp8xuEGFB6wAVvPHxa03xCmapxllR0ahB+pRnAz8ea8aUaBc1gixhDALN
irQGIyt0HdpWvWCWKRsl42qkSzUaOYUqTVlQakfkgywICKvTnhHfkUofVlChB2+yJfGVeWrUqg+K
skXBkgPaOP6IaQpE1gbAkrKb1VdSLhG/JVJjGSqA3iBpabCrDSdSEm9dIsdqBR3qjqJWLeDbljXh
eCFJ3c8I9sLxfQuvY4MiJ7kv+x3BuQZnbHtZ+N4lMxKcIoMMif17/bBMs2KO41JrjA1wZoYFYvXa
nfzoG9oCrqm6O/eG+WhsGHBN4cQ3DqrdBvZWXlPUgZtz1JQ50wnGbqIeZtRLJVU2s1DhL8rjo7iB
zP/JszNtgd/6hf+hjllJaBxAOH0qM2DM7l9UyHF5IHesXL9P/lKiKyOFmTARpFoBwiIsZdsSbLS4
LdfWcXmA1uwqQST8gKG9dGyrJHxo3I7cpGKOxvlziUcEbAPmC4GKIbt1k5jrEiZ8IbN1bJiHYg+Q
ecdy8H2Awh6l/3eIT0V0nBi4hP1Z2p1q+rICXerrvE05E2umHlYGmR5iJp6ETgCweSaaBUkO5okK
wZyq0g6uQ9YqlLkFUkjqA3ySNfi666lGHVoTuU1ViC74ZEB4A3W5enBuYOh0hpb41tS+VKUZEIT/
Mti9sszt97navyzDxufyestZfjWwOLHLyMs9D15Xfs/+ymx9nn8AZjj+K0NxOb/DHqfp3Itlddb2
GvmE90zvUO8pv5lg99XYmCCjfYTOWO7OWJ9GPQc2EwLcBRT/EknRbdoUF6rTjMCrWaz0yqFDWdiV
gmlOxNwRd0BNBuA05Cy47qSpDvJDFFeTxexJI+ycvAprGfQpYAq4ZAv94q8m9p0S60N1BhBWypat
bhtX2mDs2WmXsTuKsyRBlmWoyQqpxbzjrrNcS1ZHqZk9ulWvEIWyMDWns3TdMiAeLcLXYj91fUpy
7ntUdWp+YRRdYVkt2XC2+yaYgXDrPMsRig6pfIkqL1sgehk+Z7vmXLbmm+olFm8hMjAbx3nWqL96
O94vGk3VW72Kk9j6SwYDwX2JPrrM7M8LglYdfzcm/3Tjsdo3vaV5TMYzYChrJROpuKr423pqAtQL
LmGA+zq2OYkNddWHPQyKj51NZr+SsBp4zM6M60GW9dOnriGI80zGq2yA8PWQQ0+ownhVoM+87DUv
ELRGPaF9RWcBO4Enk2QnPUXbXZsEk0dfTzqaflZ8pYQBBj+vaIL9mzH6mRYmu8FpgOfEAb/dlmkE
1A7bInfUkKV38iB/DgoR7vjN6IOyaNOYQ7RZRcBmrERuV+WxTSysNw5Y5sFS6fVmW/Tvu007Bm/b
4i94hPF2D2m5pYLwUhRw2FWbNlm/mt9r+3bqjTwFDvkIbjyPTJ+UCDX4eE5M1jPgeOCoW6AkvJuP
osf3hlSgKTLkCavuJ1vVZFjO4e1y09CRmbV7tx7QHA8aZJxLR21Bn0qI9xpqasgA9su6bPsxrUlj
7rqCd5r0VlQimGxp4udjaw1KE+MwhOd560McLbRPlY7TgWohc93L/9Ze3qbv/15sNwHQsu0j+162
lfp5TwMX2MapB9DqijKrbdaWeUG2vSrQw93rfC+Ivd1KuELmmvOjiZqGJGF1rxnspxLTDS7XuPq2
E1m1YF6cMQB69igzGFYRM6CQ/0mfK51Tw+S7zGoCbZ3hJAa2gOUwqVkndToDva9dOiusvnZhsFEm
6H9yNIC/6r+uazf4RKpxMAB+hTEE66jiQOXLpXPLGYkmVRGKIq3OoeNsnOfSijf7qQ9vo7Zu6uJv
A+qq/K+M4XJ7mIFJrF91GcZGaV3XUt3qZijZMbPgQjSQ9uJnlJPKzgH6RjkrZwDpSlaskV8RCxVY
yMAQ4gHUpRnhP97FCuEAiqOvKeyjjwUYYFO3qPsEzNiv4yNSnJTI7BAAcB7Ps21jxnOeNHFdL9tE
+xCYSsBc9xgmcQLcF707wwTEJ25vk2PWC9TljEwbz9ov9SDU++UN8cHNgWwKR7PQAQMUZl9tigRl
5rPtwMX9wXSIddBsanasaUmJhakBcqwOHZQLk+VW4866qDIcLyQ6im6UELfAj6A5VCuGiRn7Lmgx
qq0e8fBT56xXTjMLBmpMvn6amD9P4lRo0c6gOT2pSzcnSC1n8Ik9hpc1+clwTyCBqarSN7+R+pDf
yI2usNEmnxTdz3DDul7SdcSaxWNzFfCpRmbU7Hx9HyVuAlHLghPMAEafTrp4GnR5CDtEnRZm8pvp
OTvWTXBf9OTXLM+9uHEc+0VZLOiCVANVo65s4R2HuOfJ3MF4/+DASOJJcsiDe92XDd8L4oUVK1cg
vZrnDFoo3BO950pFcO4PjDY8uJ3DCHcsuo+nthfFpbDT0H9r9MsWIVzz16nEFQEngxyO4QcvtNXA
3ZNZNsrPaSbbgKDhm+AfE0ZFB6MFUIQDzeixyhtIH+iRNAiN8v4teaYuJiM+1fTRzOC3Magl3LkU
/Re22qOvJj5G7FJq0pxDecH778c66MV7eylIbDg0BaMEGG8VjFomu7fT2uwxaPP7MJ/iuNiJBTNg
hZUtU+VgIRtbeXjoS3lDsrglicebJIfRctxsBrlM6TWp0asD1qv6O6Adh4i4ypokO00cMNVrtVpq
LTpcyawc85CNBJEbGj3sUdHN8vVl1BQiBKntFJ9pQlZBsnBRZ2P59z/3k39iFJgfRigzmFqRfuf7
fwKNexCuosja+qGpO8jZELF1Pb+refGmJ1lGZvL/9YdRCtHCA88A+wcMr/6E4urKm/pY7PlDWed9
/LbRKUSQ/DscWHCi6K21ac8tVwXH/D//4T+HIUD8NLSxz9yMqYf/XyxYy4oxw2za/K4lljj27wFW
pzB7SPCYgcINxWGOsHt3/cGBR7PP+Vi3WOZvHm42IXfqgDn27WiZbJxHqncwAuele//PH/LPSS7j
25ioD9oHmCtkAvw5VNtgu0RRJ72rIQtqOuJq7OKGUkG+drx2tXXBdqbLcYFPV/JFPq2T7LruKmpM
3oqD2wxA+YMoLJFhfJ/DNcYnmYA9fCK1T1+fN3WN71BRWwQAzOQIr1gMUal6+bnBzgUcV++W4DYV
+Oev6fyRFQQyCTaHcp5wQLgEdvDnJNeG2sPalO5lCvLdiimdspbcjzRJnB4buwlLgx6nqYLa/7gv
yZpmZ8x2c/HO1T5yoUfFTf8YDY715swcKhhT3QYqxhbP8LHBN6Hg4tsODzw/2fiAWHiK57sYngdm
2ZvKNc9zv0Q3ayvdR7vUc4QnCG43dHbLPOVYFNK5bByE/c2lDvqUGpz7spMqCBQFg8vlru6IN+ML
JOqu7S0CVZPdkdcOS52R8PZyDLpnQRlYNVdA39H9jsEo3fR5Cxoveq32NEBkG/nWPFbnVO4wgh97
N6Wuvu4zHgcvsLFU2AkFVEd2SxtUhSivxFO16bOjum54t0FiLcMJgk6XbC/bQHZKhxy6UKhBYMV7
Bo1WYni63dsj2rf15C1pYZFBrM/9YBzj1fpr27APEsfRG3BmPQiExtZnf7HtANtCkQxbfanwv3Gj
KzHKeFiflw0xAELrfdrq7FzIcWQscOMYNHqikqJ0in5gt5OX14wWpAe0q1rEeaehnxaW3a6NOM00
bYHjXKL0tjb28EmuY0Rsw+RtdPJksg+wPu8bbIvm4TO8oR1plN0nmFl8oDMsix63JBHZI3a/c1d9
n/N1sd+oft34fu4Gx8mO1ZrWM/MtKA9Mzox7p26aijifeSFDlc5b9STjTtknaa2CsTQ1tYDFK6VM
0H2b3IUSOE9Vp6ppiRBoHqlil2BuDi4VnvypN1JWtsz78ihckBmEG65nw2nxhMTGroyt8vV/bDFs
IP5fHBoMGBCYox0bah/KwJ+DMSR7LTyCLriXIi88jP+7JBPlZwdaJb6YnITpHYGdTKMA0ERbK3/+
ldYqultqrFBPq7MW4GET6sZThz3S07JMHdjc7GSf63rGFifxm2x5diOSAo/56ocPNs9gZjNzX2bV
A2RXcDxiyZNptE/zwP+XXxu3ssS7ssJW58HqcL26kiHZFUT9FfJ7OlZbefGCYkEF5zrDR2wQCnHu
Oxzrj8MeBxvagNBd7kM4nPVFeLjHn/o0i6ZjMa0QUk/OVK3OY5K03YsVbZE82Kh9IvKE8+W00A3u
hzaPOxKDSP17yAIUNXjqtNETpgFtcl5gE8d82Sr6VJPF+jwPvlxQpnjuNydMiod6DcbwAEpUvgxN
Mp+GqXBe12bFj38avofEEL1aDokltW+tzmGffEggB6aFaSOx+8oxJn0CrmIWfloDfy+SY+kN5BI9
ocGxfiYyI3kAluhpQwxxhtecHaNgjO/4rs7ZtnLOIAH+8TnEVOUwQgDBqCvZn6Y9JSM2qaPti137
xLiDR4mjdIi9lkXfvU+9bnjO0N1cqm0KPk6x5V3TxBZnUXbKyRDw4JFhXnu16RxODtitspaJnnEe
yu46DE0/210Q/L25cf4lHafhw8Z0/inDfuy+HoepOsBC9E+iEA710rKfQ3LEYT3t5Xpve9P8SJ7w
+k64o3Pel6E8V6XvYlsmO3KWImf72cVL9amf/eV949vTAyZl+csS2YS2WEPZn0mc3h9RVCWfcN2q
H5wsDd5j6E9aQomb6wG2ePxoQ379Ugfz8CXB1u4K48Y6gpOkd8Ewd9wmgG5H4CJc8rEm9+98Gbaf
umlpxVFx8C8eqZffM7cQT4noQDxoGj/BzHah2Q/edYmE++x6mXVadrn/qoZUvGVhgTfPllonIUmQ
HvfUeXNwULuLxFbdeUWwvdtda3oOs7G7OrmU9/lCnoKX7ht88oK06mIQ/nuciuP1jM9xy19x0rNF
7/rYdUQHkBE+RJe4rtJ/wTR+TUIxvzlcb1d4imR8YPSAyCvgPCwq+7PPAXy21orclCyK7ry9ENiT
jXwBYOHgc0wxj3R+IXTzJGLRfidcm6gQlNHiiaVJm5B0C/vEbRF3YUpGfVE5TxkGM9/XwrceendA
/UW7cx9wnHwQgqR77sz2FY+Z/SB2WX7P26qoj4vbwp4PlhakJHUQNWMFB0tYeuhQl7p940BtvIPL
/5QEzfAEMQB2vcPmWv3XzYrmS4Bm9b6au5kzI9+rD1gUTh8WLhum8WN7nbG5OsTA0J9CyJbuIW0E
+c1Hq5A5HTL4+SovddaMfzvR1L7kFGtna2HqfEplZBeHDGjujP7zdSnxA1xn8Ve+u9M9jvY/5Oi9
huD+eH9X68Wao+pIVkV/ofHprHtn6qvkCayuueOL1WS7lEv3QkWRJ8SILKmEC+ByJecW+A7StY7j
tYUDe2BYZX+HQbEelyQgIsDvrL+tbCJspRsKn5gNu6h/hnsb3JW55T+Kfeu/IVuzHipaGjaXvz5n
vrc8zMVYwvgIg+aEs0X/98Ld8ehsQfgFm7r+Q5P2tn9q82q6hNsSvrrOSEx7mlrDQzQFEW79FMS/
rLzJNziR3YS/h4uR2DkPxuK5X70ZU5t07E5dFZAUkUSojuOvDO3jozsOG+aAPOGHWTbuySaQ8T7f
w/GjwMTtPJP3XlxAMeyPGZMAeWjjJuULCc4SyLwfkeNbHxw84H4Jb+P4SQrvCS0KSSo8ePthwQ/t
HBNu8Rl5JijbusffU09kXyooDeNBKIrKgafQfXKSMriUq4Mre5EO9TUTcfHND+fxLrK2/M0f4Q/4
6RThiLLQHYa7Wx/WtE3ZmkhuLxj89Q+FW7QnTLZAwfwqPZVFV/yMu7w/UvjGHwaQNOzh/OyujveV
hn6cENa42WOzy+6xL7YXPviPcgybH/3utAw/cQkUlcfZ3XvTGXouIS01M7qHyp+SF0RL/nkrguHi
9UvWHIKFYPUysIInv1vDQ9TZ3/DW8R/XakUDWHvTdUkcRXln756Koau/7r6b4/0dkJPSVFNy1/ly
+ExKeo2TWlUVL1ZmuUcuYfGxHVZ5FyZEWtqcZtdl29I7QkICQlKkb33MYykx9wP3rC9rWRXttcri
vPyl2fWghIpRvBcxThHV7ijPkGLvFRCnJWPdTqFGvgkO41SRbpIV6LVMu6idJTTqYWxHDKttXBQ/
6aNhslccKPRzGvaMSbkHtUOXh0HqecL9r06Oa50te/EaIZylji3JgOBHAu1pRXGlmlI9z9vxi5nb
g93NCKcOgAjM59Ziyvq/0oCcbfkbaNlbqB2U/ajS7pOWuJQfBntldIEV6HFscLU9bbOU+zPsmmy4
G1LGG7hTZd1GwpG3hO1L2cyTnA9ZEkzlecbMLz9b4+ANJ8tqlYNh2m7xLxvL1fQBy3qnQcRUUeJZ
5Bssl57xe/vBX/q0/DoFmZg67EtGUXzEzDN1HIDZqnbtR4a+axBesT/ICFSesZTF7HjBQH87TzAc
Yyxv+kqQuIX7ZH5Jl5KL64D5hpJDjSsTNzPhLJMaid7sUOmcNGKU3JzQ+n3vtgTGS9FMvzAcrmYI
kggSgp+/TejcLq6eF+bL2cNmh2yxOBLdNa1ShuzgbtUefqcgi4rzXC6zdYXXUrXvjSt/szMaF7yO
jNmgnpIkEOCIB0pzHmOUS2f8Fz2rotnY26LahTVoFBSD7gLt8YsujQvbUjCaGS/A6mcCRCITp8AH
YyFnFF1J6tdheE49Lr/hhVoKtHwxYiY9OPFmd2/K4x5b45Zdcfjq+Jt6sGjtWAjea3xQDUHwr7rN
SgxXGBqS4q+yzhVFDO64kpbqkUSu/50ZxxjhlVhI6nXvcntRA2HNPNd9hJFDaKGr1EIwcrIUxEYX
pKBre0GtglWQ1sCYGZL+NJUX825bTVw26KGZ7EhHTc4QjKZtrQ6feHXu80gG0rpn1ucVuN9EPBpx
pfveBvddKsUg/jUReDiUj/TFSNEOkgmw3T3sGREc8ugiBO1QseBDzybXmRUtVu0jDMNc66ViwVgc
maPtq9FFGsFAAbROHQs78MGVMDJwPK+QhF6NakT0sVJj9vkC3GtGoBqvC+2Yh24khJPb5IzkM5fu
YDrHBRaOvzBwJwT9EKVxS/RUlIcKXrwxZxUTIY/vadaxGj0IEkOwJdiXHeOVqyOGecNoXyOtve+u
K6SPyJIutng39Fhqpa90XVLQf1miAr49tB41EXo9LYAxILKn5zCEBKsZ1G8Or35Nv2FZhtUAqE0q
dkZSMk/UC00pWOrgqaz8DvzPoI7RjaVupLR0Fgo2DNfcWctrs6C3pvZJyRelGsQWko/iu+i9kOW1
jAKZc48WAzC0pWo59or98LZpB8N5Z2AiUBQtedYow5ne/4IVoPKNnODP2PmxKOkcUJsFazxj3HgT
3Jk5tBH9hb2U9Cirn+Q2Mdf4qq2vK75g45uRcYqkQDFsmBUjqFTBp1jGfhsxPLnxEZJiS7YTzo/b
+q3kWLA/2zj4dpzOSV42F6SlUn6jayu+t8pleGFenjjVRzuvZyyHV28Apx+HvvRf8z0r66cixNz9
MtCPhR/0WTKFTPYZqN1w9Slr0BxYAaLR/MD89t9Iut50ZsxohBhSy+IaWagn6tYTB4UROhvJsrzN
9UloYkm23azm9dg4oGmDLNGEmPJo3vHArg2+LdHqJD9ETin9VgWTavRJdlXUNbNpb+IIjQKNqa1Y
HUju1SBo6hCpf2w2kTbfOxeLsvkAoLZuKhAOQ2XCYm+gorEi0hwbLIzVx0HALvfr1sQwYtKo9Tv6
wZuvU5cskD70IxqqqmsUWB9vKWuB9nH9qiejzigynpSvveH3m02knh/oG7uCaMXB1a6+uu3d+KaQ
9wBU+JdLaqupkeYz6TPaXPNbxMCmS6rN+zUG8DYaZN4kA3ww2mWUQYrnosdA7hapQIEaZ1Z3PWWQ
q4PP+ijDmFgp68w0XM+dRw2g2NgjQi9YNG+/mUb1g/Nt1JES2sNQX4vtwb3UR3TWTe3UTuIuN78z
5jtDg2BGgIze+J0AP0ozqJcJsJm6fkTfqS+vrYhJPFDXj9FsiNZdBcMQ6TYriSf6IA6hC7DbkQgr
2g98e6WMKSRWHPkpgdXM69LrZdJjt7JYFHnBI3xrfw3lhpf9/box7sINtAIAbqjnRVWG0dlMvfq1
RGxxL8NanQRAg6rm0RPUrUuUjqiFDCD6g1OLgpPe6Aa0D+Nvn9UtVXNdiYqWi2zRRAv93owIyrxs
LewTmN3ze/shU8dNuKTqei60oiIS0W0gcJtA4p4wc+K1mPxZ2NEjaE0ofm/WDsPNzMHfKzkPd2nR
jt58xjRG1PUD8GfcD1dnJP+DeXQSriuOlWHD4r/i3lXZqFYj0Bz5UDW5Uh1KrEWh2M8wErATOlRe
jYr3zszEDD3Y8wc1z4EXrapSJPpe3h0JXu2mH2PtiNn95A1+4xenwJZbtFwcZ1MWYDbWkDwZPUMX
MlFakN8cOgp4NT2vKR8/hLcrx6pHddFq14aMBlRJIm88a6NppCRWvxU3QvUAMUdQFUB3m4al0BB5
VrZ2y9SXF1OyEPm0p/S0DBK1aZ8UexuhGMO4Q3R38Dkwk3sQOPvy0fYbJc6f7F1pnRsGz/VJWrSU
J2gHZDC9kIlBa3rKvHyNyCLVnl9Gy5XE+Fa4X0q8juoE2u1tJ5tlrDd0m8uJINKssNYdThA+qqL/
Njpwqc6CMBi5nRif+3wLU+l4+v0XjRV50xuJJ7fldaOrZZkQLO0qgWrUnMNoLHhWtj+oU9domI0R
gNbEFZoBgT2KImSZB1gNpaLKBUutCEJiHtQOLdNcDdaKNVLXbDfcXEBHpic8wsEqscrBiXIs4Qfi
gcRyyW8mu7OfLMitDU3CzKENTYjBpxq4G8WecX8whm/WiO8ociXtdWp4OR3KAV6z59u0Lh+qCssq
70VQ9BGO15YoIxAFcwXz32Wi2bHbqsp6BqJfySRQpYGdZgz8JgiTPKI2xJCJAJOJ6gi3thWpsUUm
LqQuEGdYiQ0xU7cy2lALEXmSJnQvLa+IxtNvRzvCsHgvjo6X6ila+GBaJqNvRJkgvAoeLWQXfAIj
mg7GRg2rN7KAmEOWm1+5w/eqCm5+A7q0BYQZeIGakSmGbWSRmTUzdK4axEPmUXY3Uzrgnn+Nk5QZ
w7VAnnUTh7eUY1RlattoEllc22qTmeeK9bfaKZAL1DZc00ntXnvhOAkOyYiNh30ikX5pmqO+24DS
FddiA4xczpFn762AtuiV+KKaNWM6D8z+bw3IiAvkvTn2C22HaUiW5Eoooa1pkzZsfEfn1CIuZv6h
O9JMjIqfNpX5xDPTl7zZ0+TB6e9OT1xeem24tzkR8TPccSmuLxftCmAObEvrzfnyyj/ApIc1moRg
2DqRpjfEm6dOXTNj9TdifQZks/xGDEBu1pFobNWVY45smEjqbJ9tPNygcGpReF1iaxKctK8khAa/
u0K68hbnvrtV34YdaHUeyUmPeeFw8p1nHMv4MvpB6yWXwFDkGel/5WpakPZ8cbXe/vfb1MzJbBjV
y7f9FbzpAAGcEmofcY5Afj8rISom9FzVGyjebIWHbU9gbh5sfNza7pAx2QLGB3KyMR3TNFr9Hrwp
Vi9dc5uGOFMaXs2uznTJbS7yhN6JP5VoCwbzT8AH6hUZjhbkWXVBO2OQx0QuxH4WYG2hN0U/opwq
L78twjWDAyMftVxbLYrPNf13wE2dCgrepsXf+82i0x956lYgAEO41DTCHGMcXpHhemkKDykHaqnr
eyDUgAYY5S3Ta98VYWn0evXs7W1VdhHqYSrCilaHwyNUR22CzIHnnblCdWImxE46kcJR8PtS3hr7
gKkC9qrAG1gIy3lVL2PjiOaXCRBsfosxIzdeEqbp3QPYEnwI7bU/a7X9TNAIv1O1a+qz3GoYUy3K
ZIGsd1KmvhDjpnTJRig3mmRN/wWvhUAZdfhPt4pNgzaZF4NgHgPQwYjYBa4b3g3NqPIfMPYGjcWy
xVXh5su5rK5i8uhi11zdZHNSZfpav9Xn5EdRhmliKVxyqvseVIMFE96gEc1DNCYquooab+zgRlf6
md8pKmSpT4qqnCVBwi3lTWo9ODrGC+M7+h/DjDH3AqO2G1qm17p5dlburepsu8EtZsfpWnOFEsL3
MHYNhg0C40NRV3X5lKKt7t+gmdPyRxxk6vVquMsuuhtMpn1ATA6A3VWypcCrRmsnGprtVb1gVWPv
RCXbKyniWHeyF0U5KMKaLrWZKSjajVG+eXvcbcqWy8aCCOqvuk2RdKsy1oHerm4mjc8FXqlq4oq0
Y7IJbrUeF/mmfJ0zMplejc+GsXWAF6rOd90KxPqUN48aHYW6znNQLN56FN7I/NGa5u76HAMnhv4x
1AmWjkstH5yMSY5hRBqKqDmAiDpQdYnGv3QDZK0QB57JuHECMOLZW0RsLpFmdJUS+bcrxX+GLUBa
u206TUqEZ6Qe0ehVCDBb5nvQVtszNuJKwv1bp6uJRPRiqtY3Db5SRfMjv3k+mo/INqVL1MvBQJjE
OW7YSBETgIa1uXHeDOTSZeUUuUQTrPYlDy11Hxr+nl7I2kyaILeJh4cBk3onWg1InRhAmfescTQm
SwOK6/G54fgWaFBks72re5zd44NmrO7DoMizRu5jbkedB2MCEoxpW9HTpjhneIz7IB+crqFWuaB2
GySJOFamaJ/m3IsWoTiGxqmq1xZlv3mttxotQ2/JLjd4iqCpU2XlINVWNa2SFy6qbBA6CMYcVsbO
ymgdWl25iSBWjmA55BYKKteelP8FuVxePHKRoi/rrlAW1CfCaE3JC5wgzqcVJ5W0AmMyn3ZMCrTY
7wxdlsmy+kJZuK32cMXbP3a2Exid8tWuoRKxLzWrN1TNP49PG2wRu8WqAxvjVXu49vGt2MQqc0OT
6zUsYNiaehNFJdA/TWnvqzJjsENl8IPGXv3WqGkZ75wMzbnvOcq4qMebyMbo1sBLd75usA9qKZjC
RGqrmF1XUpBwFYlY2YOo32nHM//BqMsaI7+wSA6NmIhNJZ7FRy0LSXect9y7JZgiSkfTSxpOua4P
nFuLP8/QCbNz3jv+VH3iuFOFOZ7L6oHHtq9eqbMxGAEMJUQ0TmF5RKhkzTme14hz+MEJ6R6ohLYu
MNpu31dFdEdiOb8Dups63A0N3WyKKMPH7y0B02X3GcJzqo01Rk0NHdp8i9iZlTeClxsAQrtoGX55
so7ZfG7iCc0fc6dbKWogZ8O6V+JcXmGuq75YO9csGjxsNenSOAgsqBd8+yiWdtzkq5UD8tJRxq3j
rA+7Q6wLYRNhU8/7cwftfw1ekIthPaew0j3t6vzXOtjUUJeoat3y41TBrgmvuRvKIEbi5GQzMUMR
lsqHABR5no9lOG39r8zthFxPKBj36oVW26lPYUfE8PzXiF2JH59cBC/YyQb77kXnLgUcuu4y6sKT
QqOc57HE1utR9pCi8mtS04m/33I5e/ft1or6tWUZ/SuwGOu+1uGcyAteuztzzbLZQuB4qFMPYunn
r3bXD+IFVVzaXFPJ54NF5cHoFuw7HL+CMyYI/hXML5/frwNr69K46WZfO2Ev+6OLK8ypEqULo164
EXVBxvEL3cRPxHaYUHnPJ3tZ4X95Y748DIEMBUgN/Z3z1O5tuyDw6srwgrlNgvuPuy/iMS7q3R4u
/phME8OSmPyz4uLXi0UWUyGs+dmKqrXejnBzYfQfCkaAq3UI2nSpPHLO7NaLmNZaeAQe531YNqhO
cTlKQskglvnrURQk/ZSHglwp+Ns550N4stkGHoJ63w6eUmjGrjhYeSWj5AGnqGIKD5507HU/SWZW
y7tahM3wXQQtrJZE5sHyiIp0FheMfN2WJLraviuwo8DZGbXLu47UuO6+B/H0n5N6FNZjIPDB/BFz
KHc/OjsMSzBQC436t2aH71Sd83mVvjyM0Mw7kGHcDt7CemHmhAH5X8hQGF8dAmO5dWM3s0QUpT7g
4s4nsMZwLw7LHHniW7BTXimJ2wraZkJzNHAYOVlmPcGMccP3kGR4MofBTzbhkU9RMYvC6p8hVLE1
gX+XKbfT7dCgJsW9QR/LFiQWzlVD/jaFsi7xtQqhQLoh/4pB2mkOdIkkMiUJvGr7GVdHK2lfds2m
XlGvV8+aTqx/Sannl5x+kstZ/xbH2SO+E5lKTHXMLKNsvCVmh7EP0u2kScrmwtGQpx6Rpjg/3c5m
/LVYrBFMevs4C6Bs+P9YnxAU4+578CWV/WDH71Z/b634XE0Ow4uiiFSLtDsw/X6NpEQJaMS3QvTf
PZsqjlan53Qb0V6Iz1MXp+1bMVVh+nMhIR6BpC3t5sNUTz6+EqPSNelvuxnc6favNLu+2JYChDmo
7cllGDTWrxE32XYWoItzjM2jla3eCVtahU9U2iOnuFUlGV/ShcOBDUfRPgVz2cXXbZ2gZqa2S+Le
u96ZsxqdL9No0nDmgHZiJJ7YWUZKCtS370KvTfevM4UHmWQhREp5RBkGXnD2pgplyHe3dkvHuoqx
LnCH+xiN/Pqov4Pq4yTyMR9mjj8LLeWWiwQz7KLICK089p3EnXpt7KA7z0M/9AdIU66FlI040pdu
TXrIT9uSlZQAQVxdML4aLsG05PU1mTboSfgBRAnE9dz9VNlWb7+MKKxOMuhXRkZ1/XeFePUV8+7q
Trjx/IPLZ+pO0W5v5zQJUrQ7W84fraN8egRExPF+kN3ySxZgcHf0deJjDor50pTSe4hLKc/zkrAR
J/Bl/2dHenF7GgmmHK65rNcfgw+l7BDv7lIcl3Hu3vqsw59lgwN0QtUdfRoQKz/ig+o/YeLhtYd9
KfPt4gZN/xIGa/kGXbx/x+lW85ZLP8dAsfG+5N1g3UUp5zyK0U3eubWzoMWmyba/QYvmVKs7Mf1F
LZ89jLz8ejikYvaiUwbX894F/f6J8mJ9wIw1h/UxJOhVGEHw8KpudN8YQVTBs0ub12L+vZTOMWeg
3R+GoQAhd0IZXrOISu9QMNYK74NgLypELnFWQgZzx7e9bWAgZW7o4ZbG/A4eRY0JyeYixHJLu38m
OoFpcRvVbnUqaZCY2/XiPmoK71Q63vJUppnzNbZF9A3XoeJHkVfzA8xH792yOqyyJEwvSefa8Jdq
/8Fdxio+TuD268G10+EBqw3xN3cbN4NEtPS35fjtJc/Yd7R6X2aY919T+iHSqJfyfWsnzWVyp+Qa
BPZ68XDd/+Y2bv6aFkF4DJKquCzWnn7MS7g70eLWTGJndz1i6dK/tL7HkVpYuTzBsGv6q9dExc9V
WM6nMR7z9VxJe/gB93WNTjAbAQD93JLdoasyTpYUF8tjP6CDJHsJ76zaqrqXeFqH8WzPbtOcZNJ6
EE3tQl6RiS/fy4Re7NRmo310/VRCDFn9xxJj5ueAO/5xz2Z4g/kWfHLavr7MZUpwPE7999jdZXAi
p2VJ7+FuztmZc0l8iucte8LsdYzPHRXchyUrlp9uN2V0bzJmIu+V3Tic+CLeJ0+lnr63V2KJmESX
/0fdmfXGjSXb+q806p11OQ8Hpxu4ZA4aUpYlS3LZL4Rsy5znmb/+fpSrypkUkTzl83SB6kIXZCu4
p9ixI1asZYpODiPyDWZpWvXccVe0dfI1FqCYfgjNFsVv/sbOnOoD3wPuzOdUEFP3QhRavXm0BsBM
2o3Z9QYdhTy/R0t/0ExWqI+c6Y8E3h4CdQC9ANYpoNLkJDS+3JCvyVxJ2Y4DqWD6LOukv6UfKqqR
M6KF5BJ4Ti5dkkeLpC/DgA5B6JhWZ2pPHn0WYWMbEqcN3yKTMq43PfLZya0oyglsSSBGoexPNtEg
6Nao0AKIhF54GyAIAJKo5kVDPHgF+Q/3e1wO3SZJ3ca46cVQpBKdiaJ46AaP0m7a0se6l4dgfJ9B
PWLYYqRV74PQoscdGQPZt0oAikDS7FCkwH4x0E6XoSVBrWiD1klNw0zjFeIl2yBW3odNrI2rcoan
OGEYVWDpUEgvGIBUkLyesapBQjJIGkiuC+W1ZfHPB2LNDfenTM3/+dr/l/eS/amyUf3nv/nvr1lO
Xsjz69l//uchS/jnv6e/8/efOf0b/7kJvpZZBTLh7J/av2TvnpOXav6HTn4z1v/8us1z/XzyH9u0
Durhrnkph/sXVBHq169gHNOf/J/+8F8vr7/lYchf/v3bVySv6+m3eUGW/vbnjy6//fs3YN5H6O3p
9//5w2kA//7tw3OSwRT041f9/edfnqv6378JrMnvqgSW24Joguhi6msBK/jjR/Lv08PKMOCim3pG
fvtXmpW1P/0t5XcVzXDNApKJOpessKhVRrvC9DP1d6JUA+JEei80OK+03/4a+skS/lzSf6VN8j4L
0rr692/qjD3LoI8HPkDobtD2U+FEnPEvKbo5lmnbKw95AH70kwCZzm3Qe3VpJ8jHXaIrbOj26KbP
8KHnlO6SgiJ/SjOyY7hj/i0PXB/ZSo3Cj+xzjE2xKGPHlPgbzhDAbHiZtjSv74IsTwW6Naxq68FB
OALt0/X3Ku0jhpOKPPoorA6ysQnlIfsQjsLnsq3E0E7lLvsiKiNoMZTHqm7rjopwD70lz1RX9Vsw
+nE7EFqImv8t0XOT9tw0pdcBvivoVJM6zt8HiprsirprCzCubb8mUzjD6TOBgPRNutFYRpCYr1pL
xyxtLCy561h6oGrgUgNo6CtM1HZztKX+XLfjdZp1fL1akSQ2yxT8wxQzo/OIy7huijyQkIhSqy00
7OWuV6pmJ8DXRb9eIuzO21vYFwyFHDGklFQQYeo8peHhxkpHsAfDgw7r/LUHQ+6nXgF8vgslffge
SYpGk4cUWvvCE31WGQ2JxK6UvHCQd1C3CokInCLUD19xxfWLK2YWMkMWPNdTKb9O4AzO1A8qaOrY
QQJ2eGyMQXOdXlGGbBvkaWKnQ8fd2UAg0DiqpkXZZhzJUNgRRRK6gHIj1W2KxeFtJaGuu1GVfJBt
0XXfCbQLSxtdzfNr+iGKe7K4/bOghxkCtFWjgIfTy++oDoQFmj25kdhq69LtcX4C3yyYDg+YTKva
5J+nSTydv66vpLrp9f6h9tLv7phdewJzM8rWhRC5wY/V+kee+X/mdm/zl/RDXb681DfP+f8Hvnfy
l38LQb1xvf+3qejMiIMT9zv9lR/eF5m930F0SNBt4i9pWOQnP5wvQePvECvKkwqqpeP5WJ6/nC9/
R6W9H5gFwTXarAYMVX85X1X53VBFiA01+vwkCQ7bf+J8TzmRoL2Dvg4OItChnDEF1q3TPYLmiRoZ
WktroinBTb/1gisdrUXUWN+VxbWgrlFrne7JH/Y0laYobiOGYM2IN3NVDTWBcOFA8mMTxkTGX0sp
3PuZsrL5T/mO/jREk6qmacwSJ+F0YInB02Igc3QgGr0sghz+Qt+BT/BorRd84oIVwh64ugiXdQPo
4qmVuKWgkyWZSjdL2z3wSgNLAo0LL+NKWWFFm07rTzal1wFNERakoDrM0qY1M2X0ZZh6cakeik5G
nBKt4E1Pg/NKk+vC+hj4Cy4RbmSVl+3pgEBj5hJBnHpIuyLYKK320NAktx1zM78Z2kpdWSV5aQI1
AFncJyoizK96kUdXV2t6JMxRJDzoKk8UR0iM5DHrMim0EZ6gAz0WFTO2wcG3gW12rXgVRV753JRw
Q26qzKo07nLNhaSSFvXYIVNpPIMyzr0dffiCb9MxGD5kfT1S5xDD7z6PowCGbbn95AWG3Lxvh866
CCmKatuo54crw5vxzP5YNOh9NVpLuZtxA6fTSQIeWPbYqAeF9MG2lop3FKi9jS/QRSQSd0DFf5uo
zWfYPseruBIqwFSmcji/SWdai69fAaEdDkgUJcK510U4mmQ9dwu9bplk9KukDZUiHtH1TWgOAQ/F
cIey7VbLazu1ED0ryVKumD+llfth3pQ4IrJFoZl/nU6CSnoRvMZI6wLhm6OAj79LpfuqrMatWtfA
NkN1Az1nsYEl9jISSuVWM3p9RcRoYSlMUYSEDNdJjEmcefoVtQnxRx002gGJlOIP4Oc8Hg3zU9si
KxLIcrcdYpFy7TA2e6pc+RaVLOkCRUjh8vx0vDnHXAL4fEjY2PSoscqn34EUUUXWkIQsCkH6frCM
/sMkRLHimN6uOWbofMc1EUFJqCGfmoEflJ4WuRGuS29DmHzVG/k3KxJGW9FFeon93O4kiK+KMrjx
PvzzEQJj5FbBjVg0gJ6a7mmq6tD2Ea5N6aqUyITrn88bmFzdiSvUeG6CYie0UWC1s6YNd7Sfs9iQ
Gmoh1nXdKpIjBdoHVSh3QSmHmzB0qcXRi7I9b/KNX5yZnK1aZZb0WUaGdW1QE/0kyY9m9Fgpj+eN
vHGGMyOzNYNfy2tb+CmuPfFzlz5r0mUX3503sTAO4hAZFS+NtwJUgKdTJyo6CoGIthwEYXRCz3Qs
uXF6765V2t15Swv7/MTSbJG6KoQsbfT9QyO5Owqv+yboP543sbAPpqAKps6JRpFC5+lgCtr/exKD
/qEDlLFvx+LSjDyeJp5+Hbn5cFP5wZoq4NKouIaheJ46o3lwnZpsgV7XdBNj0iv3xdB9KnVjhcJh
zcRsq7WgaYsMMMqhHEpSZkbp2bTPrjjl6QzOjhACvORrYBnUCCVnRngcNyX8Rf5Blu8gWbkyhf3A
RVuzDVLr2iw+1Kay4pKWth75ByJdeC9lU5+5hQZsvxwrmPTkG2rr064Turug8laGtjh/P+3Mt7iU
WyEtLZ1/ANe5VzuptWl87leMTDmJN/NHxAePqGKaoj4d5SMXJMZuGWgtRqRbPd1mqt0M8S09V3sI
b4RiLUxaXK0ja7ONjmSvQV/f4B8SL9nLTUKBUPw2dWNmlrJxQwmOnRz0q7Hi9F7vxHOjnMWcPHVb
norYLf17saj3tGpsvOKK9ltflv9oiwEuOCAIUgnkpUGJ7NqPXzz/IqlcJxA+d+VNEnztWtUevfrG
g0Wjy7bgbneJFYGV0fZ9Bjye/KkkXHjl8AueborJ/1qhWVapFo3CTGLRP+Sdv5O47ZnCTY9+p5Y8
/3M3dGxptrGBPegNavL+wW/uKMq/K0b/m1d+9AJftiHjcM5bmzG8EE6RLpuYVaHS1kW6KmaL0kLd
1xmj4h9amrBH84I8qFV9lsbSHofmk9KaDx6vuL74A36vhIar+C6kpcYvkUYbjU2TXoXtnR4OqMS5
dOrtPFJV579w4Ro7+cDZzLth44slpOqHJgM/LhL6vWt6eorUcVi7lpfO+kTcTjKSZ7I5vwECsYef
opH8Qwzv/qZBbdxuVDW5PD+gJc91bGU240OrA/DSeo5B8Fw15U0nfK4HFcrPtYzN4nBeRaRRk5ZA
7J56lTCGAZVnq3+gKd/Ps01L//L5oSytDYzDbNfJAs//UwuBCC6ybBlKLUCATOnALO9+JY4Bgwmm
FJ5h6KvnqhFNVg8jbSv+wZXuUCW9yMTCEZR85UG8OBRtCqJ5rhIPzoaSkaGbUny4YLa+0D7l4+cu
X3k1LNrQlSl3Dv8JxPqn00WniEhThu4fwvSGvK8TVXtIJVcuxrdPE040oKW/rczcO/rPjBCBg0NP
ZwdJbxX6bN3zL0fXy7dBKN/oCtyDQYdoqPZJq2rEcWCiWvmKpWDq+CNmm7zXPMVVZYY69pUA3bBq
bQbwp3Yw9LQmCd6W3v219MmiTWBkxpRTgHd8Fk25wSAWUcMSXiZDa0O1RGFbdVT5drg/v+0XT/CR
Ifl0HUHzNCXAGlwS7dgC+VcyNlxSI3W3/52hWQgfTq+Wtjf9Q2Z9qCnM0j7paNT183x73tDizjRU
RXx9RfJoOx0Rd5uldKQ4Dqnw6IXGthwehWAtAFictomN3hJp5YMM6NRIIxcKZNBhcAjl74Y32lH4
zjLjjVr7K5eatOj5TPKd2vQ+Jy16aqmHl9EA0x4cWtjSqF1vzGRfdDfplwhsUZpe9A6lGMiUxXQH
/NIWVpZtYTapNagaeEyiYrIUp+ajLg5hXJgGaj3WwCF4f625kqUX+YmN2daQS7FOew0bKFDtiYKN
K30ItvkO1quLoaj2QvxNMNf0cRbmFR0HfDFdYCb5gJlrgYe7I1D1goPpdndhoW2ouKzpuS1OHmEw
ZqgIkmQ6nTzXaCCtTpPg4DbajqcxDGXb0i1WtsjiSI6szHxFo0OOAnVLcPChuWiMAoIg4xdMkB+C
WE7nf9xdpwOhS9hHlLMODqN506Tlzmv1FQsLB4qHKnlvnQwuaf/ZHgC3F3sT3PVQik+BfNP1gH/k
G0WMV1J+S0uCa5BR8VAkFL5mkxVAx+LHhcZ+1l/U5F7oHmu4+s57oIVHCXWDnzZmZyYDJCOFsRoc
IEJurjwaGgG10UBEsv0qyY2PIRIhdyL0Ml0YrT2/1sY3m8d6FAuhabGNIq3VPoXap9r6fn540vQ7
Zo+fk/HNdgNt51LfV3pwEK5hUd9rF/pgj63tAhRTXpIBDiNpr8I5ydPLgL7tvPWljXI8udMEHL0v
AR8hvtQpAZSRMU3G20L7iBigbUVff8EO1RFNUrj8IfQ8taOnEt0no8E1MljdFj6fe72U0VcugbUG
vWo6v2JuAo9yY8nS3JyB4k9SyLgjw59gPvlGr6/iAtFL+HbOW1oILch4W7DPIWsykdidDqxX1aIp
DbxtKVGnl+7ksHP0oNmoKJ0mzfV5Y0vX14m12XmTUAgtGtgDD2O5MT4ic2yX8Z0ExEC1/ep6ImrI
+8cOxJtlbGFSs4dBXZnZxdNIVUhUCLuhLZ6dxrTPaRKge/bQ028M86ahO83QmXYptuqmlCzXjgtl
3NDI3u0zN6/uz8/A4oE8Mj8dpqP9ahWyVEvTdAvWANeMYbvC42ry8jUKmB9J2gCmeiUoI1mbLeqY
+KYgNuXk1mpbEG6hbGCX3oTJHwGXglV+NB6l7JJYYkN9aOUpsJDxoZIuTkJv8EZZYF5ORtiIOqkk
OMEOTwOUSn6AbmnrO1l0bfTKTjF+4XVzYm52cUNF6SUwFQUHeAptzbiLy5dxjeJxadGOhzQL7zxI
Bg25x0ZOj1/2HDR3g7Yya4tRD+gjZs3iMNJ/cTptLgpRykTnckATwiHAg2T13stFOueEb42fH8R0
dMG4XdZR9O78llw2LbNfEFGa7vOZ6byLFSmbLqgk95RLfUwCeuyafhNIQJMhXm9tNG/LPdkq6aCU
FYrSkHutjX/a+G+27NShRoragjJ5lgwJhTgoRElk/PJdpg/ZLoIZc2yVb0lQ3ijMPdznl1MSTMnF
bSzs2+4ySMWVqu7iQh99xCyvINZlicJ4HxwK6cYqS1us7laLMovnA5U0A7Jg4vh52hXOoaiN64xw
oJQiJ3UtcLwoPG2RZNAuo7xR7RJyQkDY6tfz67zk6VV0XYE/URB6wwSsd2qStXBaHOo8Fq+kVt2H
gPUdM9XbDV2M5iYo+uHyvM3F4IDnAhBe+mIQYp652yYfWlr1C9wtYNmmeIzATCPHUtc7SdhYZNca
8wl9Oyi4IcNUobX/dP4DlqLhCX1nUsIhWJ1Ts3a16TZ6O8XcoXtj1LD3SfLKjbK4aY5MzDaNGQa6
XnYE3GL2NOYAh8QbBVb38+NY3DU/jcyTOCVKj7LhY0RI8j+ItcLoQ280dlIFd23wNY5X9spSWMXm
hLNc1xRAbPMLxHVVJJ1zxpRcjcOA9PQVuVM/WbkNF7ckCEkF+BrF3jn4pJUgLnF1tmRv0pAE37yh
fY61dCMF6+ducUiGTGGfOg5ZsNlOlOIQRmW42A9hb8IDhdIBTR7ysNW6NVe2uCGgWXiV78alzwJi
q4MkJa9w5RmNG737bWorAJJN73jsOpeWmTuUjoI6BWLtuEQ+etruuuHb+Q2z9hHTz48CjbQ2uEwk
Dl4IayhNcnVwNQZfzttY3JTkPKYnLcgoaWYjgdVRBCoQHCzCJs286KeGheK95++MfOeOK9aWR/TT
2uyaghVw1AqIgA8a7UVluUkqyYaU4/yQFv3F0ZDmV32qxjCssnZIdzu6+9mD1va8hbVJm35+tDAG
2P6IPp6A7i6n1u/hmNtCk76L296xnsrRW/FOr4vw5mI9GtHMPUFQEJa925IxCl1H7m9hV7HD6jYL
LqfCRhNcIfYX2Zp4j4bmXoOj1M8Q9WJHRmvQkpW5nTuVSJe6MEgYuR+HTmjc0ZO/MreLW8Sk3Kyq
kzLlPDExjoLlG/GAlwya71VjjIidan+kvZKtxEyLzuTI0GznF7CX9bHOpPbRs5TAopsS6iaJ7bbV
ypDWLM12veTSyARLJdtl1C4KObuiEEHRfpNOQPe/4Zjvf+yIY9jy4uocDWm2880Uxlql7nAYo0dr
jf4SBXRjnbextj6zvT/AdQuFIDZG4zHxlW1afZGiVZXppUjyaCCzDQ94kwZEkW1GE4wNrzP189Ug
bnlVUEEWVeIK05ytP11jVaL2bLREivddOtpC8n0Q+0MdrGy05Rn7aWi2/IqXIkDvMWNGoV8nyos5
mFuhNFfWZfEeNom9gWgihfEaxR35JJhO4dOWCb4hMjSuZV7FtPtKryo92zIOpGvTk8IVx7Q8sp82
p/14ZDOLC2CKGjab9lmUhi07Lu/zFSOLzhY0HVBanRBj7hBy0fN5cY+8KrLvdGHaenuhBi+t6JT6
rk/Fy3++vdFyfcUk67o13xUprU6h1Vtkrv1U3BeZoKJ9FXZ7+uTjFVOvJYW5W6ccpmoTsQSsNLNM
Cu3HZaOCvQNgM17Q726bXFpRvK38bA+rrFXvpkdkF1W0wg10Wd5pRvOhbtSrSoQ+SxAjWPOH/fnx
L50KDSViYFM04gC+PV1SZEZGKwMyfwiCfkMoJ6XfYSmEAXx73s6Sq9LAEtMJY024udmh6MIhr3sz
Dg+xdz943ynpnP/9S7vm+PfPXGHow9NoCkl4gF/bTOgvl+jP9D7mQ+OUXJBptDlvb/EFDoYYGKAE
DwVtRqcT50eaWoz1NCB4MXdlEam7Ee55O+wz44K+VVQIYstzCj2ybNr/kj8GCyzo+Y9YOo8TWgug
E+lA3Zy7TSOqIdlj0JL3hJKCQ2FH0J/O21haON3UUFkA4o+bmX5+dOajFKHZUc7CQxonjxWvfbiK
i/wXnBkumZYO8ggiGNZTI0VQDAOs6eGhqFLVgcerdUSwLZs2z79W0H4hk6H3v+BnKDDqJqEHbQrz
8hH52nJAYTE8DOKNVz22WuxE2SfJTWgwuhmsbGWI01rMD78xIYRlXjMqfUanQwxii4y734QHNC6e
cqj+m0+hfNGnF0Hvvpfy97w/V3bHokUdNVMapySiq2n3HK1cpsCgL8R6eGirLTFPZqa8W4bayVSP
VKZhe0X/R6GZu/P7RXp7ElURaXfgO/R5kFOcezktT3K/98AufIVzPt4UybUUO80X94UMTS85Vn8o
ILnsHBDvbXQFYb4z9Xl6q2nyhZQqX0KbhG7yMROg9nQCBl8s6LwClRfBAmzXwWa8QJ3jvT4Ul6L2
2PUvcEM6XVk4iuC+Gxp9ZcUXJ4I6GISnFKvoVjo1X+TQG/hj5R+4CxBYKO2O+m8rlU69rdVPVLFW
7L2NCOid4Z7Hv0qkcbXZcGMjT0t6Ff1DYVTIBX+u8t5pu6+xvoPaYuXaWLIFXw4QFWqvtPPMdnOc
C4mfeYAOlDbfysmH8UEwRoC3CGn94/yeSpEPHCIgKOA2c8CN1fhQucG3fBDU71FIkIPOCeQS5zft
26OiAnYEBCMjrDX50tOlSqRaQJmaVE0dUFZIHiGcdaznQX8W0hf5o9WtvFgXdgbmNFJb3LpTFfPU
XJnIvVbRIXzIuphqgrBR3I+qu5OjSzOzCHi+nR/d0kE4sSef2oPbz4J9lme4pMc75EeQlNMuY9/Y
m1L7pIBS9frvY/0ZpnTEodcyDgv5xGlyf452Nrmlb/adOZDWEHyIGExks0Z35xr5VRVchZF7YzWQ
4uTmhdvVO1nMNnmrOcToK6dj4cLmM6bCCj0rosoqn04CjRpmpk2ZD93qL+UaGWHx8xA+DXGwr+LK
UZRPQ+PZrbJ2t729pDmUEDeQOaaJCmnBU7tuIkqelcX+wdIj20RChtIHVdW1LbyQNAC0DfBtgr+T
/5vvYdKpSOvEYKvH4Zu498VN7qO6rvqOr0o28kiP2qUO4dFFKqCUtFIkXHAHuFmS4waIYTb0tOGP
rprJQRSDF5BVMr5OCoFx+FCWL1b4Pgy/ruzlybOc3qOs4ZGpWcwD265qCh2mCjgehpdMexckMBt6
98a4R2XLNXdZ9nHF5nQ+zticZ0HU0ZByih2c16iyq3cwEQQZXBL7/ktd3vuaavOPapHh2q8YXhos
JR6yIgCUeATP5tVz0Qo3e46OHx/U9kUsnqOXSlTo5m7gInxQTW+XQGN23urbJwFYOHomWUo65QjW
TxfTzSQo5Hrer325nRKvrmnRMznCDbziBhdKy6eWZrGlGcGF5U15rmSExSt8EKqPaSlveRIpFr2T
TibEKIpe+7n/XpaTvW/du0P/j+EkfMOEiqHvgXP66jaOtm5fuWMoTqNtBUFySgFaKNcAjgChbuac
n9jFI8qbQQSrizukueN0Zge3Gidpl4CWSqSIlfoizm8nARzjolDVyFbNJ0mly9JwN4YK6ylVPDmO
DujGb0vZfTz/MQtXHuP++S2zuYdaPFSajLpZSkovTy3btZ5hrbJ13bBH+rXhvHBWs89LvvDY6PTz
o8m2aAKantv4YCl6tJCT61KUvLqXXxiaRYlZVQBt8ao4tVLlOuzNscVxHaWL0twrjbWpa31jquVL
aG5GVXHCRrw4b3Sar7mPQLMTIBoPMU7P7IGbpW2jI+dNbiQGlN/mKnwMitKs3GJLZ/PYyuwykTPB
MwvofA+yEO9rX75oijulIzGwVj9fNCThuOlQpbotzoaT9FrbuI3A9iDRtQU8hnyqZnxHDqHfSZVn
rkR5i7NHVkClo4+i9rz3CBVnsysylZ6dAWTJeDdkzeb8+iwOaGqtIzzW6C+Ybb2oqcDtCfjwpLCg
Ib6REPkTvKvV7N9SnCFP1aq/DM1mrhmEdEQshGDL1w5G4m8LX3bCHrKPqNhIVYtG4tjvRCv8Slrg
0/9ukLPt0SuQK9bTPayPFyE8Q/H7PAttyRtWtuHicvGuImVEnVbVZnbMnM40F42IA/GUQ2uIkozb
8yNZCJFB8tP3Nj2edB41p2dYicsupjEBnD0MgBQxXSJlXfojroNdTjnY6Feu2mn53xxfSH5YN/4F
TPbU3iAobUhHX3AY6vsQGsnKi215WOsXXtyER1Zm86ZoqSgLGaDw7nsGgZhh3IHsH/Pn83M3/ZZz
Y5lFDTmRKG3hjKWXSzuKi23RX0f9uz5snDxcWae1Ec3WKbGgJqFOi9vLqxszHK4y6DuLj3JY3p8f
1KIh2CFIUQK4EV/fOEdXRxMJrQS7F3GfOGzU4gntihuUU3uvXLmlF3fCkaHZ7QE2qdS86S1YSTmB
szQ9zyzts5sW2sqVsbhOtCpODEZT0+B0yo6GVCa5ZKEbgkuCM2tQUDZ0woc6pCalZv7389O3eJ6O
bE2jPrIlgYbsxxBQhQGD6W2XuiJymeZtbUgvZWUE+zQZvujimK0cq8VVg8sDVkqiyTfHSqrkBG4y
KviGWGdbw6NtIEvdD6mq0Z/to5J1fpSLfskiV2DoNGhDW3M6ygpiQrXQMBdPopYaWla7lnazlT2/
tENI+5o8JCE94f+cWhlLVCyRmf6BX+MM18rduotdMzI7WEFkJq05QVQi6apG/DqzbvRsjcRhab4m
DD0sSuRXiFpOR+LmBTBti0REZSjFB6mFV1YTwmzldbhQ+FBBqv40M1uW0GvgaksJ+9AAyC7SsIDA
Uoo/xyVKWHFshUBlIZb2yrHZ9laDhJ0cIW7tCpPmCIp27RglNvp4yoXkBxaR6ehdwe+x2sUwpV3m
fvP4M6fNfHRG0EzXfyBoSphRdcQb4MXuPdgEFO3CVK8a91qxIoenWL2agFpyBWS5dENRDZNuoZlp
BVJSJRjJ0BAsXAOfM7elmm5hr4GjOvdv0UNeOZiLYcoU25nQXr1mSU8H2w2Uo7yBSFLLc2ubN0K2
SToRmt60Q/RcLiO7aBAVR1IFCsY6yz+VGvys54/r4h7noBItqa+H9vQbUGXQGwSRuDykz3S5WWEJ
LfaX8zaWHB+ZaBrpALZORF+nNlIvkjvZjShwGRtRviqUaiPwak4/U433qpXS72vm7s0WOrI22+mS
BUMhPJRYk8Wd4TriMBBlDncUOLZtne+E8nOiDAQ0zdaUq8vzQ108zRp8GGQy6UKfh7huO7C1BFxG
j9oZvJ72GKwFfpPXeTO+IxOzfYomkjBAFQ8SEta5COp7WbquhuYiFB8y5Unr7dXAbPFkHFmcfn50
KGutCwVlZFCh+jXuody1/Ag2dChyBv8llHbnp3BxRx5Zm7n2RBRks4OUH1ZV6TAW5e3kcxuv/IWk
A1eiqtPBDZuIONsmrmS2YviKaI+ei/BLGMKbuZrwXHJnhOeghKfcIxfi6cw11NZjXyS7EofNdZ1l
Tpg8jDooTui3Y0O1TaWjY9znXRw0k5LeWkZyaS7JHlHSU7gpEQs8tS/phRpkHU9ITf4eA38hc99g
+vyCLRxvfjtzyG1MMWdeZFGUJBDTDCMlBISKUtl5s49DZcNLGbUihCLTlUO2cAIwaFi8IXVc5/zy
B0swGK5EqRJclBO64a0qclPI0IsN1pOmBVeNeFUba7W86VzNzh3wRxqPQVkjUDq/qEtBL4sGuZtD
aZEw0nXhoQqim1oo3E0qGvE/98t4EXDOoAShGdCmnXV05jII4GO1j16L9TF1sVy66cy78wu3cK5P
bMinNrQwBRnuhuGhpio2qO5VZAzIqt50zVMZmJvzxhZ3yZQch6qJDPy8NOZ2xCaK14YHdXwt7ia1
XWgQRMuuGCNS1T0LhYfgfa+/nLe7cASo7vCOpXOFtZu/KjMCe9GKu/AAs+6N59bX5FDbfgW8uuD2
CUNhQwKzTfJJnN1wld42ouVhxJDBVbxkxloH69LmAw5Owx3iixaR4ulS9ShF0aBlhAfoQExaxIOd
DmYude/PT9bSjjg2M7tbKijSeS1Qrw5i6DPinWxeouVRJhs1/OO8paXtcGxpdqdMYnVKiVjnwRh2
QlumNnpsf/QaZOmthE77Nlb+eXOYCmfVzymcvujoRKUqeWURleCDYj1rxo0ebNtiUnH+BW94bGZy
XkdmLGOoK2Kg8OBJl2oHc4uQHaYMQ/QUFaUd5+WKM1zc3z+HNU+eh62i1agqs79H6naGi+7SxP7W
JN/PL9hSXMX8UVqi1YQEzRw6NUZwm6aCC5YhBVNjJJ/gcEUounwXZvXXot214kv5ovkkicZMXCOW
WNwu1LpBDULHRBn6dFZLZDzcShHAFpnAsqo83ehSShtwGMP4Lm+LEQ6Zr+cHvGZyloSA6MdF9RCT
nSTdxo2PAgO0bSFMAlV1qcb51veyX3DIU0X/r1HO3AhMfmneylF0iPTQyX3d2yEZiA5WJwl26ccX
SddGKyYXtw8x0PQ6hEtjXmnKR6gkywn2KcfbhsJrSE6s0ldSy4tG4F+e2lnolpxzM/VCldNaQGJe
bZ5B2fnN42oha3G1eExNHSsQtuiz0x3nfghdJu+YoJOdaKAdSPziQucsAESTL2R35XpePg1H9mbH
PBIyP00L7OVBeOcVaGjkV+Z4IwW7VoYP35XtRIFb+lO+9mpcnMufhueNUBYKETSSK2RJoY5X6SrT
TcSCpPfnN/+yFcBg05XJeZtNp1knbhUg43CoScIa2VWJJEOj7s8bWbo1oYpDDQY+rYm76/RQQx9m
BHWCkVCTDlEZXyNZ+XzexNI4JggUGT5oFyCjPTWhy343PfVJ4YBqHtJn1XqEFewXbEDgAniaL35T
vky1JGu0ICAcra8EerOSAW0LUr7nrSxFACBE/7YinY7E9Fq4MnQPP1/epcq47WuYrZIrTdBWLpTX
5q55oHtsaeZr9T52vSSruSh9r7wUEIC2e6BFiImgEFEGeYmub23ciQKMbgVib+9DOb6ruu6T0U2C
wd7Y7zPJC+xcNbONPwSFLY7NiESBCOFqaX40dY+G5Ywe5UrxrMsiDOjIQpRxb/R1c6gBW0MdyCul
9ao1lofF7UDwOQGbqQDPUQRurkCFQdLzMIahY8T1lrA6MNYuq1c8yZsZpCGSrhuaUkGDna6V4o48
ljyAqVq8A6B6ZSlIO6nJhNzXt4McPsrxB1mdcKrgfso7RJ2fJLi6W/29kn5pQvQru+yy6t7BmJqY
d8Cgd6L86Amyo6XbOn4nwLNks6l353fYUo5QmYJY6EspnhJTnH52gkjUKPo5QWZ+HXbJXdCCxxyz
S80PN+IwHobQv6kTUL1p4Vt260OwmjX7oqoQUwk2sqFcQYi/dQtY8s9/2eKyHX3Y7BRHio6yhwbI
Vm96pw9zO7iqVPfivJFFb0SjJ+DXictk3n9WFEPBYpYEbv19aIXoxq/4osUTfGRgGuVRZOhXBbLd
AQa6eAMvImsvI/njPZ0fxtJFiJTa38OYBdalhPQxDDfhQdbeGcKmB2QKi18pWGR4v7Fs560t5TCB
VdL/DHqDXTOftWY0IfguWBriB0Uenc6gTbBPwI3cV9UmLKVrnq2tsBZlTyfozQk7Mjuby8wVpGzs
SAGU/taEew6We9nOx96RfMOuFMvRe8lupGINQrz0QDoe7rTGR2sYdIEZR9OzXHFv0UFRGZhE349m
bUvC0PNzu2iLRtKpV2FiVJt5/AElpGFACObQGldxHbl2JNF8HLcXlRuQW1zj7Fw8ZEfmZm4/ROWh
VUvyG5b3TAWAfurHLFm5KhfDJvDe8JEBkYM6feYZrTJRtawHgi27ve5IuX81mo40Prs0liaQSHj1
Pk+EJ5guUeB4/JX5/Nv23PmnY5G0fYftLn7vDtVFrVYOgAo7N1+s4FfyN0cDlWeL57dCmeUG0HaB
pwOxfJztG9CHd2k0Jr8Ab4TyHpaVqbGDmtjMb6sSYhlZR2rlOtcKtCagCRX7lbT64mY8sjFzwWMD
JVjSSeGhQr+trk1nSJ71MtygQ2hTmDm/Uotb8cjY9POjU8ZxQEZsIJ2SGPlHSQi2rmZ8Ey19c97M
svOiyRPqCJqpRXN2mvWm8Gq/pPMmV0p70OLb3EVgNLlqM0TzovFdnl7llpN8WTE7rf0b52VOLE0T
7x+F59Ph9Y2YGsmI2cJFnC40nCR/VIuHun3o8xhZxsxWqAbtx2INurR4xZnE81wC0Au8ns6jeRW4
9cMR0npIyhPDMYK+v+xcsdqfH9+aldnwXIl2zlKerEAy6QhGPmzcCPd13sribUrNfuI2hAp8XmdW
CwDcSU/UrYS+PGWCNWdEadrpBt/paYv4JXMQ4FCtI5eoT+fjaOqiptd8ZeCeE6HVV75rEAzVD2Ga
/MLcTTlZ8DzUBVFTOjUzoAUYdB1OOK5HqrGXg69uz8/b0tk6tjBbHdkLlUiWK2JT42tWUdR1b4ti
NSxY2gMg1gCKAAOAaXTm54WgF2Kh454sqys6FXtvY4bRxpICVGzsfHD6+EZKLgQ0UVPvPknfpW65
smBLDosWGOoEkO5BpDF94dGCDdHYojbAgqlwB8PXDG9Qo24bdCXTQN+MWvT4C/N6ZG/ms9TYqq06
wd7/4+y8eiNHki38iwjQm1eynKpKUktqtXsh2g299/z196MWd6aKIoroXswCCyxGUZkZGYyMOHGO
kJh3zLY6SpPfC9mwkqUuQfkZ7VFUphjhJKH9cb2uwouDOOkZBmvafFMa91Y32HlxpITjSEYLbZhv
2gmvBSXdCD1kvB+bNabtRQ+6+AUzHw1CEcnLgV9gpp+aUtuNieWY4RoD5aIHSUBWGEnXeI7Ozq+V
W0GLah4jpqv88D3dRBBJGjd/c2j/GZkdWsjEc+pOQ2883YNCPpraz9pNV45seb/+MzL7yqCnlyrd
OCVWQX5wPXOT99JhFS26aOUNRAIlGbPG07vgwt/NtggzUyThQN2difoG2qgKRU97FIRkd3vXFq8W
A6sTxTvQU3PmgrmEtp4XYsqX9K3xBQlfu88OWudt1b/aO/AYuNukSTQnf4z9TKMAMU6tPtFJvW8T
ZLRKVsqTS5+SCfTx/0ZmDq2oiDobIumGJQe6LSFpuve7wdghq5bCu6OsAfYW92+SNWQWBujFnF0n
MMwSSRcR19YFiVJRHTqg3/2dIEXlJrVUittBl6y8oZeGAhWmEP+1OgvJqp/kY13SKBir8ihXo6NL
4n6QoI3J0u3YWnfG0G7k72pr7frA+gWy+8HQvLMefhij8KgITxNaYmJruO1Mi37L/BqVYeBp0rzS
SEe1kEfLJNejThIZ+1L1HHOVD2LNymzxWlxVg1ZYfA2Q+U7oaVmv+rBWz1z0I9q1b4JcjLDNjHRe
KiakV9EZod4NjGeuCK2RNThju+Kwy6v5f0MIz1zfdTcD4D8IQvhW1Yxa9SgatY1Q1N9Ex3/XQ3f/
2gwvFxGRcdaTW/1G9qyDrkabeJWMcqliMXW5/7dtDIpem1ErtLPBDzB57Mo7WmcfGEm1wsBp6vtp
2Ae89spbZmn7oGxjlppJYMbQZp+WvOv8YhQJKn734o+/h/a+CdZqgIs26NZSdQboTtvselFylkcm
pKWkWWl48DP1wARjqPkrJ7S0dSC3mOwjJZ3Gmq+tCIJReU0URuegGmz4RLcRnVSqwpKQOkIx2mG4
snVLoUubdMKmKTdDU6dlX3xlFObolNGtI5D1TWCnzeD+8sbAcMyiNZ3cgiJadqW/iZeAV+CVn4Du
cM5eG3X72DLbLonOqvolT3d86vbCJ813gjLf3w5Gi/t5YWnmGVqXln3qldHZbbvdNN3lI6dttgxu
E5GsovMOorIWAJdt8rBgxoPR1zn9Q1t0coYsc3RuCgCPNLiyfV4r8d1oRWiLRL245T23DaJQX0FA
LT5/IWz41/IsXg2Z2+cpxHrnoRwYnpM88IbDfdNIiDc5QGB8W0aRowx/AMtc+RotXQ9Sh6msBSUK
44TXR5rGDJ3JmRbBVh197tNhuFOH6Esw6N5KqFxcJBMtFhQDqCTq6nyRhW9mcUAeqXT5NnO1XeA7
bZTttB+Vop/a/FPSWZvK/HXbkZbuyYXV+XC2PLhmm6gklpl0jzB7mgvgEF9674jg4spWLn11Lk3N
onTSydDAhaSXCa33CtxOUd5XgUdz5fX2mt4QsPO6xaWlWaAWWJMYTSiXMrPTIN4WAUCNPvkNiidy
KVoY7S4SkcAe6Oe43Zcm2Yf9Meu+j1n70K1d1ekqvvsx4BEYKIbJgfbxtQc1hpcYfkY1Ty/zDTol
fZLvbq93yUdhjP/XwmxjA1oM0ChgAba9TRMZWzZ2NW1f9k8mbGi3kAm+m0AQXYOML+jJcH1tHzPr
mYlMApARuu6mG1s7U3rZrpvmJMRrw5CLTnphenYJzVIKMnckjy/jnUT89nrbSkrojGun01dJKaYD
eX9g/y109q0yjUQj0Sbr9a1XQHqO7gW7uorQoEKAvFL3XQ+VmyU+1qGwkmIuugpjTHSgFORt3qEg
3dCQPW2CyHjfTfcfz1u5GIs38OLvz0JMHqAuEJUgi9AxyMvy0Uj3mp9t4UVdWciyoUmSbFJUJYG5
9vlwiKw+HijCqnK27eMR4SFpP6Y7ATTwbd9fdA3yI7hSJp6ked9cU0PyvgnFVCeiU8XBpG+6DSpz
WyjaplwDiC/etAtrM0f0UcemZ8UGCta9a9JBh91Z/3Z7RYt7R+pC1wH9h3cykegSp1ULq99ZDV9q
caMo30K4D1Y8YTrpdz7+rxFKytcHZKKQ4OcCjxk8TYCAFw5QWWeC+zdNooOghHbcrxX/lya4Yemi
NYlPMLU5HwQM3dQvOwVcVtN/7LQPglJuJhJeUKw7BbVN2Bh65JmMfKtliuH4tZOkxTaH5e2YJ3+u
6IFbQrEA5hkea0TXr9fvCqEU1RW/JYANuR6D++wtkkGdZf5NLfvS1Cyc5EPXRE3Eiy4U/X0llnYl
SSvZ4OIl4E0KGxIP03egM5hc/U7vef8o1b3smxsInO1CH504CO1VkqdFY+CwwFEzikFOdL11ltm0
Qp1jrKz8T+iT1mq5EzzUQmEkydEBuH0bFm/cGyEGPskY/OxTrvCtriNg/FQrn1wjcsr0GCNAdNvI
YtxFNgu4L+AykKvXSyq7vIo0I4gYrhO+aaExfBAZxn28bWTpXgP5At3OvAUUzTM/YF600CIlj87i
mNphck8RqQY6Au48bVZMLR0RdFXAiJFjpv41e9N1WpILYVdEZ0PaiKOyT2N/Y8bDMacohcTL7vbC
lo7IoCYCawjAIt5b17tnFXGrpQ2xpBd1O8mQVg0tp0U2/raZxQTk0s7MFVJx8AQ6y7Qc4jMUq7YP
051RfS5A8MDEtZPM0u7z31W0FrgWD44XOF0CaLWhFrpeXxvHCUqXxIq0PVYdDFTFZz/5FY/h5vYC
F/eR8VD4txj7BTNwbQfNTkCxAW9kuK/yqNwyA+Fbawo/i65xYWT6/y/exa2fRYFc4OpRSrMLnEX8
IkV6Bfr32NVrfOtvr6P5ZwYCv3+XNHNEN0m7rhmmWDHsUgH1PQ3KTs+RvubVXs/k8zCaj7H4osej
43VPfg3SqirumDEbfXkTeN+S8ilp7kBqWBIf92dGzpqpgtQX2vPtvV/6HgL1R19MgWwDXY7rbQlS
ydUrlb1PY8cSvsm6sNXqXwgMIq9wxwPF+xs466XB2c6YXaUGegOCVizdTW3lmwnPmg4r/enF075Y
1sx1abEYfSBipW5+p5DQC9FBtD5q4SbO1xS/lmIonXDeBQoz+BSbr3dQAT8n9APhrTXcn1Z0aKv+
5+0zWrwfFxZmH57Q7aXaLKgCdHm2zcskhAord8JaC7a3DS1eeGagdEi3qLHMh6H8pDKDSqZ2ZIXf
XOp7UXfsXEhn1l78i6dzYWd24cUs6DxNoIhDRblvO+QfTn1wgtxin5ctOtyOG//w5demSZ2hP1ld
fm+E3hPc44d06OlkVCsbvPZ7ZpegLKCOrRFGPsPu6YeHTjNeskmKvWj2Xh2sIaMWj5PEiHIZPWTS
wmuHiQDK60KbceUssPHFsWxHu1ub012qWU1IV6pylFX4Rl0bQRnR6sZ+jGgid18KX31SgmpHR1DP
NlSxdiG43pVcYolATTHhDaauzuLglLk2OUYmE3aMIZ89U3E64dAmRxcRUoPmbnHSs2yjqhAyMRPT
OLrx9c89lzTGpAXFC/3d2yHrrCER4hTbwgdhbO+sjKnkuHFScU3qZ+mO/Gfp3QMC7bZKKEVOTxqL
o58KO3irO0v7QOa/8t1fszRLLygZ1YauY8mKa4aqh0ewV/dC0jhiEK3xfC755OWqZj5pRVES+AI8
SsGIXrvwrTQ/9On3vzijtwIqs16geeY2JKpBCSLq57rbq6p/8qr7KCuceKxW8olFdK95YWkWkrVS
EDxRbrnPg+lQurGAv24tdyMwJyVV+i+vG+7jvtxbSfJhCGUnMdInI84+TCRS0igequ9VE79GYbvz
PImyvbGPuq9+Nx4GsbJspv7ufKEebfCWPKHEtbRr+SLBsqUZKFaiPjALj13qxbDJ8/PTbnwNNQUy
+305/JRM3zE1pxKiE0K3D1pinnyvthn5XInPi45n0IkEkz+Vf2fhsMmavIOLnsuUuNFeCk39rs0S
5ZMySsVDKfyFlCWZ+iTkzqtKZGR0cs6L1Axliz6UNRXnowm4UcVG39Up04cQksqH2z64mEszIQUp
DwxUsmHMnLDVB7rFArYy90Mr5PvRMDMni/MXCuFH0RxeTa/c6m67U5Lqw23bS4nCpemZV9Z+3edD
IUXnmAl4FEFacEqtvFZ1XbzJpkGxa3qjsq/XmykDHiPXo26vQefKTaZHt94RWfIQXtygXKi+Wnxg
ro2MLrJ+VeaS3qb13Wikd35UHqKmqWzgRiuFrqVtA8IAOwrSlJRRZtlPFilVYaQCD2E5ejEov8pZ
Fa6E2qVNu7Qx80C5FlLd76b1eLDC9vf1mG5Wc9LFTZtSKxPiHOZEZ0bMAr1oLbaISnW/i71vOS0H
P2h2IYStf+5p1oWl2fEMFkehuSaWlH/QP7DF9p/bBhb368LAzMnyQnUjH+GScyDuKWfZEdiP1RRm
bb9m+QSctqHLpDLfC+FeiSmylPdDC/lpuvuLxQBuACHPgDwok2tn1jpUm8ScxTC3k9E7B1a92kRY
dOILG7N0DExRNMQ+Toxab1uhWoOq7e1VLO4WKuicO0B/3p7Xq2irmsmdJIrPRZRty6re18pTEdVb
jzHa25aWGBp568DW/DZ49o6Hhakdr0ithhBTBZ0t+yR0ghB1G0lr4etvZC86tZ4rQgJTChvVrb8o
g3vfoFN00too2GQibJyG1tmlKeh/7phXP23mmIbQ9yH6QLwu29Lp+mMd6/bqVP7yBkzo3KlqBq38
LCQJXps0fQMeAtbajQd0IPReOzSzFc/O3E+0avX+KBitrXq5E+jUFxjWEW3/L8Tc+UBTKtfINADi
qbMMMTCkVjQyqgxGKexqYWtFsqNkr7ePe+GuXxmZfTGH1DPfeg3nSfYwUBC0MCO7NtaoIRf8l4km
RpeZpuCzrM5OLvb7gBwBCIEQGhsUHKE52Ai4Mqx5f35TIPyg3jGBM3mHzU7PTbSq1AUs8Tu2BfxJ
fpPvJOOkQeJze+um3zyrAqkW87Rg1yGagdf4+k6iOaLUQs17mooy41e1ejRSsOOjUH2lcpQ5bZB7
K5dz6bQuTc7CgJXrSa1JVCOAf9q5OzzHarjxQmlze2VLpzWNa0LsNRHBzNOoqJS8dJQGTquTO7tF
F/NQtAe/edS0eE3ZdCF2MuxFfjgRP/GMmn7LZXqYtnGjMeV6jn09tVNN1pzeKteerwsbd2Vl5n9i
nCPTSM+clGbXN70dTTJW/RrL16IVNo1pECjhkXK6Xgs6XwXahGF8RpHWr8dnGtZmXawkmpNbzdxO
Q1z3XyOzpcixHyQm6qHnIjO6LcCVF0gAtI0f1qYdqFm8rYXG3IRjuPLAW14cpeKJJRgFoVmCG/pN
A0qRIrUo9cFGLCr0ELtuYzR//j5hff/ZmV3gWLC8QEd+8Zzm4cFKP/lGZ1tZ7xjt4baXL9xfDIHe
m2YtAW/NLlNXFnCKlWV8Rr/g4MJTspHVBzmWD60gwXoY+Xe37S1uIKMFb5KlEIXP7ClWU/pGmcKd
lsg73q0bAbWv2Fhxj6UpUjhQVMLpBErjf1w7IZP4oxxXLKsD9U9nwbMRB98akXjvMzo6NO5DZ/7o
QuOLV7tOPR59HdgIPA7RR1huYQp4NdO1lS/Ek6ufNFu5ZvmaS3kjnui0W14sEZIffGZaaA9ub/Hi
kf639jnsR8pacxjaKj637mvvqgepQhbayJy03yVNtuI/Sy95mGCQt2Rod0qXZ9fdl6uarc3jczYI
9acmicO7opOANwG4coQkSZ/M3GyeU2h3tmMYhRskK7/DSRI+FW1qfbm99EXv0iGKnRifaevMro2O
XEAWjngXLHAfBbHg+2CIiP54K9+GJRQSbzWIkXjNo6wizw7THOV6tAT22B3jzqZW1RB4tLS01fwJ
ju4dmNW9qzb7Fo5pV9yr0T8JPc7oJYqfen/F2ZcWffFb5iAkZWyjuJdxrLDi0UXX3e+z7erU5JJX
XVqZJWIT3h9lHs5ZjD4Lma2qNiq0ivZ1rSm8dE0u7cwirKpUSaWY3FwxV7YJ9fIkrJwieaVVt5K6
LLoujXVqx1MEhH71OkjUoW55gsjGtcWTUW3o/hEbRu0ohXdytfGFF8HYRpITti+3vXSpQkNq/Z/h
Wb6ZKx2ftqCj1dm7EA8du2Y7KnbW7/T6rXUGfshui3jFaRf95MLqbGfzpow932y4qaFuC2BJJxHH
1ZfDohWoHA1qWuDpldmmelUyVO1YkMpABeRV8PR162wXi85Iyxaghwj0bs4KzWifUOoR1w/CSF8p
9xFvggr2EwTL4jXg1tK4MJ9GOLUmtJNE/+vaTUBvJ0KrpsnZVJttLUt34DEO3rir9Re4Edyu3XrF
Viu+hfVfHBhQR149DLUDr5l24SIrDMh0PSOokrObP3QeTSq07uM1I0tbOVmYJl0n6MLMiFZKiV4Z
VnIuDf1X04kf0dna9Yn8MQcp1KNvcdv3pw/vVeJGzAQnBNMPnRvYKWafi6GnJiuEXn+CrI7mniBK
O59UtJJOnqLuvapf2cMleyyNeD+Js0GBeL2HZoI0W9/13UlurOxnagSlQ2D3NqgJhbs21b7T6DEP
Wcgoyu2FvncbVgqnME8HxkPhR5+tVCx0ty/FrjvVDeMrieZHz32kfw7U0TqkUfQoKsWvphbls5KG
7dlHKeLOUlJ5Jci9O15+BbGN2dTpurxD63UprJy14PenpFGoXH5LU82OrWJv5SeRlvjtNb+L3bw0
gdhoPDphJ0SS/nqzy1aLci8yONz+AR71baRq90A7DkGqr7jRgiVq91QZqQtQ1Xz3zRPGPinREDoN
YLyGLnMsM9rKQmQn/hqqYskUxwe/Pe1iNnJ2jsNYmQ0EfsOpBwpvFUekdSYixDT6dHvzps2Z3Qwm
KECHT7pdE9TrevOMJNOlIWyGkxx+9oovUKjf/vtLDgmrF5C7ibJCfBfHLNpBiRKZwykrg51gfAql
1AGz5IRZejZj2PVTUt/ccEb5C8jb/W3rS6sDyDllZVQleOler04RmxH9eqs/8QKGZsFLgADGxRrv
98JZwXtI0YoCHeOH8/yv7qWgjGoa6pWobfVafCoD8T6rytAuKbfcXtFCZIE/gloOriEhWTHzC1ke
IXOoPLZTz9tN3aLb1+Yds3OZnPwIjEA8w+tAoy2p/ph3HG42Crlk20CywDJPv+ziu+CPRjAMidaf
cpRhfKme3LH4Y7q0yQjz38QPShJMJl4bERUhk2LZH04iU/NVoTkYkeWV5/TiecGfyhOUzwL8tNdG
Bpj8lagJhlMT/46i2pbI2K3OMbe3j2ohCE5aIoqpvnXO5+WVTPbUskEv4BTrPw1hp9HJieOjaoEo
btegD5Mjz64xV2t6e6gGnADzTp+mCLUb1MF4ohi+T3LvYzsmx0H5JxRlR5YdqXxt9P7p9vre5Vyc
laIBPaQdBo5jzkXbd6lQ8FP6U62Htqs+pWa8oYCw4vBLu0i4ZeB2GiZ7R6BngZPxs8AYTjmgjkjY
5pXyOx7yhyY3Tl2crpzZQsCYWmGwIL3R6c0p5jJRLcuoHMdTGjTlbzOJm9YGS2Y+3966JQ+E2Aa+
KaI7pzZLV6s+1rNQ1YZT4FdI/uoWMUPRlMc2ItpnUi2vIMCXosZE3ct/qWpT1r72eKVWO8s1lPEk
pclBzE+KL/xsS7s0ol1VjDsYVlfykAV/5Ks8largFmGVszBVhY2FxKkvnkat3vrSuE0ZZyyUT3q1
T+Rtr27oqKyYXNhTTALNgSRWJ0TNTNZNWAnweCHYVfi72kq2Qg9b12+lWNnLBYeEnk9iRBiiLD5q
07W4iIPDaFDZ0Rvx5FYSal1DqH7LYL3d5bpv7oVYjR/F0S32tx1m4QCn0j1Q2Ektltr6zKiuBVVq
yOMp6J/Mqtm58SmSNNtyNR5wvs2w9m17S4u8tCfP7A2xWbqZOp5a7c6In7q621ryXo/v8zpeWdpC
GKGrPvULQPwa1HKuTaWaZqTZkAwncDl7oQKlmrTbsnNXxjcX3IOHBpFqglFhbXYF6r6o00HNh9PQ
S6EduOUT44Vh057qfK1XtmTqTdgA7g2TtHTmIUkUlUGapHxfcieqo1dBRdFNq+SNyVD57XNa2rxL
UzOnz4xBVhoJU7H2LEWSTdR3x5VgteAL4L9o62ic0kRKcX1AGo8csQ774aQ3mS2pj+rPpqW/DnvU
WoFrIfoSdqlwT6SsfMpmXge/HqpVEWERtkJbALEoj79v79f7IggPKxInZp/5oEx4uuvFCKiWSb0q
sRgvf8qCD653YNg1F+/K7n+syIFxjMSPt60unRJDKsSlSX1JnKeh+CTE375MuNeEwUbs9aAoUWB7
XvPnn2TGPamrc16Q9czvUqiEitcZrA538NwCEjreu9baUPLyJmqYmJ542JldWVPvykEXOCf0vTaD
8E/kfu92wWPqNHet8DCsoS4Wgh89gon/kxLdRER/fWa1R9nKEOLxRMd844mAHxNbgC8hlI/lMBx9
RdjePq+FCzyNx08iO8zAgCu5NuiK2ejHVT6eVJRyUfTMXgOfBrzLNOYuH+Wft62957VhDhnElIna
GDkBNq/NWbLnG01fjaeiULujYqCo19Pmcoyo6w45Iyww1IeFHaBle4qCXjmgrZ0+6kasl3YwWPUp
SsY1cZSFq0grlwQFGC2EAfMpGVlCakOuaxKhxhfJH2GFbIt8bapvIU1g8nti5UIviVx8Cj0X39Ja
ND1VzDryEhf6C5dBj2cz/hkbEeRcsQiwv47ulD5buY4LAQ1F4IkfiQIUA36zV6HQcNd1Y2Btem+7
VbppB4iYiNXVuGnGHyunu7hG+u/8w70k+Fyv0e0Ljr1ijaVRn3JZPDAEdShc/ePQ/IzjR819ZfDj
HmEYY9wU+akQtzJzxkVCDuM5ifaciL54CJTIvv27lnycmpgBnI1QS8C4/ln+qI8MBTbjSVGeVfk+
7EJbHR/CP2d8Q6QbqibmyBhWhtFxFtM9E94VWePy6t2rar0Y9GWL+D4r/9Gk+lMYqI5pPbr6UXD/
/EmE4TclWZicqUbNfMtD1XXi5+QSVz8KhI89sjWzdXTtd/nN12wfArDbO/r+oBmXoynFhwWqmXcg
/0GEPhii+/GkiekDYYUmW8MJ5udGBvHe3YW51G1ibVjJe99/XCazUDnjXDrzWbMvWmdBBmrURA89
/iwo+9p6GYOVCPU+AGMC4KMF78VU/p5tZdnEjPj4mIAuZxiCzdApkCZ8slDLFNts5/4x1BKfmdpp
zH9Rs1HnuVpjxJWgqVxQMZblQ6bS3SMh979JebDS8X7fsn0zBf8EVUqkcN69GoZR7Ym+4yn/mRbp
PhGaTaNW57Lu7brwN7DO7yovZcbFP/XVQ1cXT8kIc0PsZI3X0tLtHDWWVk50yZFwWJP7Ag6K/1xf
zYjaiDRRFp2k5Cuwf3vYNfS95EPlnWvqZisp5PtIzzONKwoQeII2zOMTRffSjVSJHeg+t+MP5c/z
e4YlmFqg8cQk1Dt2LljO9RTBTvEEQncHowv3wm8+CUawUml8H9WxwwKA6lF1IDO53rXRRDVHKQLx
JPuyHUrNzrKCDRMTp8HzN661ckZLtw5ADMOJPDll+iTX1spBS7TanHYtDTdunG9yeiT9sEq2P4XH
68IOq4IahScteCC+lNd2+lwr+ULy8BNwfz2wO6VBgm5I4RQvNp3/K7XKF6nPH7vI2ysCJBirfIbT
vt36BTNvxA9Tl48lYa0Od4JfnacIYHnWcYh2JLGxWH+CZGQXuBt4kKPa6cU1BNviXqMFzj4DFZHm
DxC3qdSurdkDMX8wachm2lmoVwZcF21APcknkQIJvaLrfdaENs7rlgev3n1Px2dGKFZrm0vXmpSc
dUwjbaDWrk2Ik3JTnbt8kHT5XvDHx9iNfjOe+kmRD67bfoS+zEBwYKVcsbQwXm64KpdjKk9fWw2F
uI06MRJPeVQ5YXkvyI/Ib67chsWlXRiZJRNQW9BA10Lx1LfWp9xrtlnf7piudXJTdsxIhiLa2CVZ
tL/9xV36LpGa0idVwX2xuuu1BagI+llXUPIpP+rGBx3WWEV9ZGdDhLaH8vNta0s7yWQD1Vw6CfSb
ZhdBjvOBVgrWrLr/UgneSeirMyopd39hZkqHaVsApJw3fodC1eFFIo5pMoUd30N45bNFgLlt5X36
N42lIwNAh47WyLwBazVpUYG1FU9mcBiA/bfKo0EZvI1Wyi5LmwZ/AKwIvBct5m6uj6h0FS8sq5bo
H5aO6kPR5fm2FP7489VcWpkdTZkqSdH4nXjqnprqtzQRM+7lNSD40geGAEw5k/EMegfTUi8eKwLn
kg+DIjIk9JDy19WmcnrPsdphu17QX/gqT6KRSINwc6lrzt6EaS/z9uyF9jRC13aq4V23Qxi6Xm7v
2/txakqZyGjD1EZYoqU0u7j8drEMB7c9FcmpML506c7NoGw6m/JXQfpUFhs3PA6/1Q/wQibpKWCq
Ox7O5ksgHP0DGndqZLuO+kNpNlW8u/3TFl7F1z9t9oUNIyt1TZ+fVjMsOt53Xmgr2cawtqly50NJ
9rWLnlTl4L/iULdNvwX72SfvaldmkTriSJSuxXSZ3QXineLutZRqjS1LR606JOFnFcbZLwJ8+4O7
cxMn+JgJH/Id0/ylENvW86hToPDO0WFUt7L1u5b3pX4ux3uPfzmz5Z3/Gj7nnp3WxaESjqnJ/Nxo
u+nKFX+bKr61jJkPmUbXlkprtaeK0cPgCKu86Uq23L3Wkm5HFCcNww55bzb+buwcH/G2+yrJdp7w
HIT7CJRgmN2Z/Rct9+/Uk+Z9kYoPabrR1NSuc5WhhE08Ro7WoFn2Ggr/VJ1nBwz2hivflreC+q1l
zD7Nut8bVtF73UlNP1Dr7uG8QrRP9w7T/P9ot0726v9M7PLOcDcjEaZJ7ehRyxydUyhOMS1f/xAY
D4ITeZ8HcwPdZ936myj8lIlOoZ/qx+Cpv/OO8laFpMZqtmyazbGURyl5yXbZB6F35OFRfTKtpyR8
jYSHHiJNu3vpPxWSHUSP7YMe2Zls90xeyGfRfbSSDYQDlr+yEQutdG4EjXroj9HpYNbuOgDlgylU
PU+OE6QfYEmGpNrqZTHeJUUGcWifyqcwixPbU/THeEi6j0nVQKbVD2uzfm+T99cnIksk0xJ5DO1T
yPevf4gUt0XTdkF3GnEXwD2OpLUfW0pEZSM7Y1mfzN8FEp8lfcGskLaxpW8V8c4aviGkZoedsu01
e+CNVdsC/Eoxkr/QpBym8kvso/wrQsYnOPW+0cuDORXDGFUyk1Nd6QdxjRtpdS2zTZWbTC5yywcw
IxzhTze+aAeBa5E9KicvQoDZBNy17fsDdIABglqJD/cj1fzsLpIew0fFsFXhEGyDdp9Fjitv2uxX
tvOPFBgM5SlrbMK4vSZTtBAa2X/QFOQHFCh5Hlzvf6D45Mpx0p1chmULmMQTeV+bYBYzZ6rRCdKD
1Y7beki+Nsq5yr37UffXyitv44HvnACQMyTj5LSkYNc/wgzLUEyasKOHOTwKovABVhP02vwPWaQd
U1hFc7kEuEakyaiyDfJGLBzXjfeZbD035vjit8NPntj3fmkigdhW923hHqhFPiPBxL47gaRsPCY8
hJ0FaXQ6dtta2SnmyWieuxQonKE7nrByxd5nRWws2AOGS2SLNvDsm5OLSpvEZtqd0AYHdRNusqSl
Qrh1KRTe/sa85abvtu/C1OwO5aWkFqVXdnx29efSSxltokua6U/MTr8qWrCJUwHMH7LRynDfdvGX
Nso36XPt/46r2mYm/9Caot0o37vyqCSqI2v9Xk4OK7/yfRrChkx9M/IDyv1z/WrXa82s8sfuBPe6
sRuEdpemUrVJPF3fpAICLZngPoAXJCxHUMwL6HPWahtuhGqw7CJOJWesBJW70TS7ghbmTmVY9+x7
KSO6fZpug8K0CWQJz8dR59VQ67tKVuvn28t4TwDNPA20XMhOTBGUydprXwX0ytyyVXWnDGopQ4Za
qoGNTMi0O3Vs95V2Z5r7fviuCo7l38OVvDMtO5XgQZWGu5xko4u+y8UaA/v7RxPc7oz5MOrGKDoI
h+sfJQPImra2O3Wm+5xa+zp7kjx111TJASBU0Z78sV5JqhaOE5OM4+jw804c3Ncm+4KpLCsSMRmV
zhgeIalaSToWF4UC+ERdj1TmXJAlr41OqGOQjynfaN/f1/KDIcdO1e5jOinNMRtWMHkLX0W2kYLP
NGNKPXsOyistoe/injVJxiHMwgPZyb324IkP1c/yUxu7O29NEGMKr7OrC3XTRBAIlIouyWwXG0+N
oKqVupOZu3YyfLNcYRckz4rf3jXJt3atgLYQlK7MzQLtIKtDEQ0ssEU9LUN/2ftlCGc4OVac4/1T
bZK++3dZcyhgWvRWphpDR6Hn0DYPVY/Bta7Dog2mzahogVRidOPaAYU+SBFSxT2Ayx3jCsdArCpd
w5wv+8SEghWnCRGGEa/N1ExWRswOshTS8FYeD80XS8u2RnoyIxTVRdCb+Vf4EpxOdVcuwBt2Z+4d
0/AqmO0JpTdPjuKxrvLa1fguFv6TGu8r/bMRt3s1PY/io4amaeP9KFVbDZmEl1HNRBfEOzXVvis/
DtOPs76K1s5TD39OEIVAOQNQVJTAYdKImgVBN8ha6KFiAHzBc979I4zfhu7T7UC7dLygfhhdBLf6
XtZSFFLDyyVMDP33Sn7os71qPN02sRRgLk3MjlZj7JoPT9QD3nsxrMjWQ2E/xvQj9H0p3lX14c/H
5ad9o8479T8g4p7DOysl6YywTgCRJh2zEsWj1P/whfaBWa/97bUtbh8Vcrh2YHIB5HnttnLoqrUc
YUmDyOwhFjRbytOVxGPan7l7gsqir4JoHZ4w84IoHeNAt9L+1MGp121p2DlJ8TFqPtxeyoqZNwjB
RbEkEfu0yXTMtOZBKF/a8XFUH4bVt+HtxbzN2lxYGbyM4eamYDH6F7Hf+75kR2UPkczKpZ5C7PtN
m0hUgIzQl5p9qhMDfhqXx9ept0I6hw+SXqwcy/QX3lvgbyPaA8ZrrgWReIKullren0xADfqnxHsp
PkDfYq9WsRbjE1NHzGCDY4erZbYWmOPloqWESV+Ul7TlnUVlo1R34WOviI6J2K05PKXWnRd/9vUf
lu/bVrRzu7ug/hl56WcvfQ379qEelMOwhvNYvNoXv2z2rCkY6MvUvMFnys+qLNhKvB0NW/6ZBk/e
JMc5rOz5+1Gs6Wb/Z3D+xZNcFU0w9GJOYXEXfygHD9DRZ73cee3HUvpVxN9aqYWW/qleLTEtOtSF
5VkKUaNzH7id2J88M5M2hdCDpnIFZSU3WryEF1YUnO7iegSyFCO52vUMXRxK2Zba6TCP6lrUX/zc
Xu7jtNoLO9qQRZHX4FKk/+2d3H5NxMdGQuXVtZX8/0g7r97IkWQL/yIC9OaVLKMSS92S2qinX4g2
anrv+evvRy1wr4rFW0TPzsNigB0oKjODmWFOnKPPtZFc+KggH377jlm7LgFgwhBIPKvTdr80m3pV
ECEWNrj5CKf2cOxQrOvH539hhGY+aCAGy7B0aWRAbTOLaoUnTb63CskpmycZWeD/zsjimwxyZic0
Tx7cRPnqt6Yt6qcm21jImstp7xay+LqiQkVVWMaG6X3yop8CTL63F3FNx8znNOMDwDBRESChutyq
3jTNvjEkiAXDL4yVULD27hujdNpU25k1oz/1K3Ns2fipKCtK5yIT7FVrj/4/G79j5S6l0zz/CmId
C3ji5e+oPF9tIkPlyJIQsb9OU4ofphkG95E8Jig1JZo+2mEvUtSVEjH95AWFChg6kqThFFeGddcB
rUt2glqKMfN2qXmvadlwRiqp9SnTFlu9x7XfSxoxh8R48xUGwYzMRGh6TkatQbZlbSr8yssyOaI7
MzqZpwWuMSnC8fYurRqd/RliTUAGy7RpkAcxhPRmcMvui9z/sOpTWai8bb8L9dNtSyuf6Qx9JOhn
Fm5Wxrs8jg56uqRPsBQPirpTy0C/i+QKBdmmtTaijpVFQTMEcQykAsBilyfvK4XQqiJ9IOjvxDIG
TzWd4SX1hIdRTz/fXtZKFkgTiEoRGrWgfpagztGqVA+dBBqrnfhC0Eup0/owQ2KU/IMYTTtw2Ruh
78p1DooCVuQZKI1up7zYSLI3EJmS6GaV5R/SKbZ2Jvy+p5bZvhqKtw0PWTU3bySxPLC1ZXAVZGaW
95lIv5NZaIX8U2jUYyyar75RbV2AKwc363PRf1dAXV5NtodmCq1sn0iumnsQNFROMEwO8nEHXZ0+
V81Wgrh2dgzmwCCDS3K3Li71sggMvaEFy2jOdAjHu6aurF0YCXvTN+5rI/tW6tLrbXdZ2815XoCd
pBPK5Pfi8AxfFL3UFN34j5Iqf9KmhHHrF1rGf/6FHY6MipIEfHPZE2/CyoAUv5XcLP6SqbEzuX0j
2fXf68lTSJsnE/EPRiHoRlyuR5JLLYubjgnaPPhmWMWhn7Qdc+0bTriCNZ7Re8DbgBkrRKyLo8rr
uNapNkquLBTTk6alzS4lKj1IgzTsTasz9uPQ1K+mFQlQEXT+qdPMrXHeFe+cVQbm2SptnlBYPJ2t
HA9+KMiSa9IeauLukJjFwfT9h8aS90H8+/YJroVTF+YW76ikIpoFg5fkGpGIfrJ2LIxypw4/uUKt
JD7qPEA6UnFDph8CuNI3nvH5ry8yEaxDdUSHgQb0kp9gGCWvzBi0d3Mptw2PJ2/yjr1l0q58KIpj
Iqq/E6HYAKGtfJC814xnzLgKOAkXDXwTAoaa3ZfcNAs+Q8qfvWSdchLEz7mWHBS92ADFrB2oRtMC
zDUGteX3b0pZ4FkdDTPmhHZZRHPXK85hGR/S2ofzXfM2sGlryyP2AmU38yyKS3oCOZ5kMddT2fUD
ZxIpCFHr98uHzoedozpHFPVuu9Dq+mCSIx6D7OYqyW/GsdXzppPdfGrtmdHCOmtJeJfSFU3lrVmv
lZsNDMn/Glum+vrUD2Zp1LLbdqBVOql0o4x8Jg3D4LHptiilV8JYZsqBaQEq1JmsXzyCgZ7IsYEE
MigFpteImmlYQ/i0u72B61YAh+OVPPLLW0eMa69F2EZ2676hrxLqf/Qs3FI8vqa7m5sR8NjMFuCT
eKPbfZc3AeqY2kZtOSaU1gq7aqLpMROr8ZHUvN6TFZB5p9reLxAiKDwIfoUc3pdogE03GHiUA79U
7gtx0m2eli3m4mu2mbdfBxvhzNPAuPvi1jPDYapKuZfdIJgYFZQhJLSOsW6depQz08T1tPRHG7Zu
XT2J5jErDdufvlbpEfJeBuI2gLprHs3ELhqIhJIQAy7uREEQo1TQuCBodbf1DytluDo/eqjM6PGG
qbWzp7ONJir8BTJsCpcvW+BPWp3LguQCQm7vYnzNSWIglrc9bK1/qlPn4wN9y5eWU2JJVhVp1/q4
WArxVT7J6l3vBd2dNrC9oZmJzxNpzC43/Zfc45w18E1H4J8nKEI/66renlqzHw7VaEh7qSnLwyBP
vlP1neKo/GU7qjxQMhlMkWaTyIex9/Jd7UnJ3jRB7qBlqN91WqHZWVZKu6ZHVlCJ01PQSR7bKn6r
20E9xG0a7G+ve+0qNKH1eqOqRvt08f2WRh53/aTKbulFwV1rip6rFkX8Sw3qf/qUaqEuVeZuSCpl
IzBaNUzZc8Zf0ptaZqdBbCl541uyOwn6oYLcJAuyQ1GjWQVXhOKP93kibWQ+a55Enw34G6ELtb1F
jCQwQzwEaqK4ARGv7Yf3Qw3E4PZ+rmXdELPP6pDEJuC3F0bqTB0G4Nf4EWrfAKUiiED7vSa+mNEe
FWw7t8hIvkaiYCfRHyAxG+bXbn+LCxJ2FcqJND4uv5Yh93jdek92BcGcgCCo1YuXlMbkqDDlndK8
6A+dqE/7yZRoyPlCeSh9I7/PfdXcaVb5KROgSdOlJt73YVad602M20r6CQM2+ASwvVDOLK+x0BJE
XRYixZUKc3rOAcXsZaXRjrnSb9Xv11zs/0xdjWLE45hZSuIr7qTsdcQWdfVkyR6YufzEu3WWt1Rq
1wqY79ZGFHy5+X086pUcs7ZWLe7HsnsYU/HQC+UH8opDRI5dyK6kJAdBH52gL9E6+nH7+FdX/AZq
ntn1ECO8/AGAUzrU/UKF0oWZMzFRfytEcScb0/dCh1khmvxjFm41EddepjnlRiiaLgmg+EVFQRe9
QfAjcqlQuY8H8+hpvqOO8gdr+t28+E9lQ0V7ePCNwkWeaTfxQ0qjP46wLlRbREZrbzjSOrwTPJNM
lS3L6Z5voUI2kbkaM4pB++zVgluGuhPuk+7D2Iq2XIj3YvHR1++q9FnPvEff/C56/sbttvI+8lwz
0cYZMOhvLLYkMPw6UdRecr38Ayf92AXefpw8YIivMXMQt0999QBmkk3mjuYHeYnIz4a+7AtvTogI
lzUJir9sPJpF/NLrGgBDEJPFLmySfSK3RNOuYfi7LPWfhqp+DLNmL2yWgtdyJgMiBR06CgZEQYNf
OmI36kGaC2QtlVh+neQvgerZXpJ+srp0r41wTw+mb1v+cGqUFznbQgSs7T5UGHOVixYRnnBpvY11
vbUoFbudIBzS8V6q432GJikNVsl63tj8lVeF6g8BGTLbc7do8YJGHIeZFLHsqkpHTX90GCC1g99P
UQUMNbV7hGT1ZnTGJnAYoS69p5Fxpdu/Ye0nzHw+1MRpicKEdLleS2+jWG0tnN43mx0c755jGYl/
uG3lbTZhkYoCPSJYoPEKsmNZowQ7FzIhGhLrd95R8n9KhvZZoXSsV/TyleA+Hyq383bouZ3EMrM9
ipntdCiK4k8wSkeLWyHpQyf0f+dZ5wxTepKK4NiV4inytzqE1xchhauZtpesGZKSZdacqAVMxTFJ
UFO1PcH6vvS/hM2+Vk6ih+6U8Xp7a1bMEcIwFsS4Ierky6lKha63VA3E5oXfzU0Pq7Qr7a4ivws7
pCyauZel91uqdivAQ244+uDUsKhkUf25PHfJCjKuH0l2Ex8ctv4zRS4ptXaWFqGdfK/D7jT9Ssrf
KkMLKWrRcbNVifl/foFGRsL0FT3sxYsHINwSekaT0TXqI6eecsYqvXMren9G82cq/QmE6JPfQ1oh
1K9eKPP2Zk43dMfb239dI5n3gXlLkIIWVDGL730IksynmC+7+pdUM/YB8LsxPbQonrSWdlfGT+NW
2LxywV2aXFzwWZX7KbrKMpCWFihqrJQHY5qUZ7mJ+r05GulOjdTsd6226aFKlMRp0tC0hbb4+2ms
yx8yB4TvktYc1ZKQi1Z2LSESDkMSlI+jNSUHterEp9vbvHIBYIuuErMJfP6c+KUtXaCil+ssugrU
Q6SqgJ/U8Gtk7bJOc4T6Y2g9QVqZo/5eeAC+czAT9vS10R3d+5gOB3P4ZdBggkwTJO4M0oau7fYv
XHkJL3/hYjd8P4ibqpGp7OTebxVwsN8cFAutLTCv3nBfJJ9kST2E4otnnlLoDnPHlz6E1mS30tZP
WXVKUKsU0gkCxCV6JCgSq0FGXnZFpe7tvv+IpvrUn6vCtCNNOsnm7zIq7qT8OGgoRDaHSvo8huWx
CQwCt8MICCl2TH+jBf2GRb68wxXiNCpRKLjNElKLIyzlosyFghyobrvkszyG9T7zu2EnjtMD00HC
x0mLEEwFuPkcdbXFdZKJe7+RnqAESGwYSf4x2qbfWZ5uOmUeJLvQMiFEt+of/EcuZJUiClHyN6kx
YpqNSfaUx3L6oW2SdjfQNHbUKR1PXVtvKaSu7TZIfG0OtubxmUXeMz/AetcJb3ls39kUecanXLIq
x1RzwclN/VGxfCOzc1GybIOi9O625629AMxUzeXouXi0ZEpT4ZiUlQn7eqfuShom4C3NIrQZgBBG
3a6sdAvxvYKihS2Nmj/AIR59znPxNRqC4ZVBprip3jL10YnVpwF88K4Nk+CXlhnjWVG7EXKdGpZp
LRdjp5iUsx9L1Z2chOOuqnzrR180kuOHZfJq5bDjZUkZnIXSUza+hvm7W7gdDzGpN/Qk8wDV4p2g
YJ9EpdQpruhPx1KVoawrW3nXDnHryEAv/rpmBD0O3o1gNMNhxKGXW5MNnRS1zI/SI/smqyG9wL9/
cejG0t0DsgUPzxKB1IV+pfpJr7peVjOdUO5K07QV/UkPPcdP2rsktuuX2x52HdRCyIE00CyWBVh4
idXM07wziiZSXQSktbtUEaOHpGU2RglMyRHbKNoXrb6lPL/S7wGTZMI9Nc++E2EsdlLnEmvUJNTc
asq/6b56KpXgsxdad1PbfgQU7fvDsZ7Ce+RPNq6qlS+KTI4GK1kUJYFlIWWwMqvUOlN1rUpmRkid
gn2Ua8Pe6gb9EMYCmK9OCF+rzK82Dne+AxfOOj9yCMHSlCSoW0T0nqG3pkdO5yadxbhEiq9+rcaN
x/Q6ZkdNgpxhxvjyXSxhjGYhUaqhGO3GlRDt/TE0bEsolY160Nom0uegbg7Knu7g4rofUiGPolHT
XLHp3B4eciP4MXinwA/2BcNyRT19+msvJTSgzwFcEj7MJdUuF3TdFnmqz6CTLD2I8TEE0j/6qZPF
w0bNduWLoAMJLp+auMaIyLz4d6GPPJR+S1FeZwZFPoYoukqlBAescFTQJraCb7dXtvYpvAU+ujpz
bgANvDTXSnVJyx0BFXSa1OkeJr0sPOa5Ethy/NS15tlSdwxVO7fNXp8gPDXsKFh6BoShbbm0WpUg
ZbTRM9zU6/d+JnUAaAikLb2yxaHf6Qq65lY1bIkfXbsnZjVk1YhgGHJbEg7VVjDlJHKmK1fxeCgk
EGtx5J9ur22lWnNpZfGEjQKYkVzNTLctg2+KD/G6FD7zPew8Mz8otQcUr3zsXxSfobXABfMJWcXv
Lgr3xbDxzV/7Er+E65XyCcR3FHAvt9kQykgQW990CyYw0/CB+mwxMi/G2GDgbxzp9WN4aWuOZd75
rWfVZadzbbtZED1O5kB+ykRe8rFA+Hzj+19x2tkWtUBiE4aXl9xgjH6opVZVJpRObKnQhT/CuB4c
MS7iXetXtHbzSr73U32AlMMwHvQy7l9un/KaKylERJRiwGsD0Llc7hDnTDT3tQlnRgeWrml6YIiq
unGAqyuFKZQZfdwVpteFLzHvqiK83pquH30aisIOUkiulY9pmYFtS4+RV9qTjxzMFhvP2mlSDYGw
hURcA+RxuTzZgLap8NnhvEzLE93X4UnzxQcjGMQHRe/FjW9mzZyqcb++setzt1+ai4Xayrp4Mt8e
J0H42Fffw4A8QtqqLqwd23tDi1fQGpR8LMvRdLu0cMglI3MLZL1mgbOahyBgvKEXdLmU0Kz6dEx0
001jr3GAGlVOIUEyfNv9rl9zMFh09Ritp+1zxdXZNXo7VFVtuEjS5YPojAhhJlu82ltGFqdSxBYE
aWFjuBEsEXUnzmzM/7WR5YkobWZ6RctKEt+Riw+gY3bhVmd3ZSUUTckqZiIdGd3Ly0OxJNJBeYQf
aAz9uz7xmJuJnVKtdrdPZeVZIzLnm6FE9zYVdGmmkvteC4VUdHUmbiw//1gwoK/uqkR9mcdH9HrY
gLSsfDdMSIOvBwrLt7NUpRyzKZ24esAHGkdd+2w4uVLZVrQRtK7tHtMpcCsR/lzzEGWiP7RjOoku
8Vh3Z4bJLmYI5xAMfw+2Rv+Pa+A/CEQiycv9M9AsERuZ/Yu0/Hull04WWI9d1W/cqmvroU838wFy
g1xV1oAl6XLuYUaJczswHoLoU6t9+XtXmAcF5xoJvqDO18S75zAoYrFQrVp007Kxxwrehm7fFa9d
9mI29lZPcL6NL2N7aMxnqKEyF06Jry+NZQTaoGNwA/9D4z00Zb4rdR1WuPst/eyVyw3K9Jk+lWuH
HH32x3erimR/EiOjEV1B/6l6f/r8r1NcFvLu7y+enVqSIXTu+fvT+MHMf/y7v0/AQJt2jj/fntt3
v1+BljfRS5hiWiRwuTSZPYyt6u720a+514wjm6nVyKWXoUGppUFVREBo4/w1UUpnoGcuZb9uG1k9
8ndGFnezh9YIfX6ZlXQh6tjdR/zY14Ifivg9hyTjtrG1a+b9ihZ3tFz7ftw1oHSBWh0V+Uc2tHas
xzttCzC+doFyRWs80W8Mswv/UkYdtUqOzoX0JWco/uswPauY1A/pVj686sozhhVWPj6ZJRmXB+Or
pdQWd3VNz2ey9X/BfvnGwIWf0bdlCn9xRKrWS5Pe4sxZmv6QG/VZHMt7pGcSf2uqdu18KNjM9bJZ
BWPZog8EbTICWluurhxS1dZK8io7Rwfpthusnc58O9MEhT6M1sPl128CqglSIh9Xay27/dAgqkHd
UUIKWxQDu1c3gsK174h+5wxEJ3ehbHJprgjjIFfIhV3DEz5G9CL5b/Z5/M/tRa3gG96Qfrw2pPZ0
dRc3dRoB3tCMcO6rlg8Z+j0h7NDMlZiHRrvXrdZuQt+Wqva5yf3zICY7KGRv/4S1fYWn35pFJel3
LvmrPGYwwgpeaneErURtv+bm4yw0LY5Q+uzy5Om/s7Zwy0kvdPSSU6BnaWBXarGvfbG3qdSY/gFC
3j3IhnwjWl27rKgtIKE8lxgAEF2epJjFSSU1GmGKd1SZCTL77ghn0cwc3YE5/vv1QXRMZog/gNxY
BOBI48Udw/PwdBUc42C5LcUE0x930BsDzrK1cAvNvLq8mfqBVjWVvaVFPfIVachxVBnEoJyifJiV
tpLeUckkyNzqi6906XjrQb0wyjOLfizR9+kU5pYW05gYCMuBwPBtqE5jfu4laTeqsq0iv1jvu/BX
02446tpCuTLJCxELYrmLpJfnrpXrvpLmYtEEN2Tu/+p1wRnGI7Hg4fYxrn39M8etAWvGPKy6eAqk
oFPa0ceWXnp7L9a+ZmXhNHW64ZrrZhBBo4EDyc0yopn1QMZYYpTByp+U1q45vT4pNoys3c8c1My+
zd1JGn/p/1S7SoEoUXJ7v3T6+OjD0F6Zj9OwAQFfedMgSwIJOJN4XnPAZ3oBEcocqEMSPNkD/Zk7
Oa/l/e2TWVnN/A3PJQnqEgwsXK5mUqVxyLMBWr82Hfa+otZ7ZZLszh+gQi2Ejetq5YBIPChhAWR9
A4BfWsv7XFOCnkBHjT5FxsNUPxfT8faC1k3AFIFnQyywfD49spnWa3k+ExA2tujrDxlKf05Q1hvn
s2Vo8YAOZh0XJYt19eJPG7pF8DRqGxH0qglK73NpCj2FZam6ockph/Naxiljyvqex8XOtjZs1c+Y
l4E+gCL11VhaKoRCGPSB5CqS1zyko6WeaJO93D6VVTebB2JUhWtAFBeb1YNK12KpkNxE7Ztd4Wmx
I6iad9dMDBCGFmjD2/bW7tU5FITihXGja9TwVFu9lreZ5IpT2Z56QZh2qlZGDnUYkUKOEOyNMNWO
Ulzi6F0EGFqSi10n9FsAlLWVz1VNKJNhcKW+eOnyjRUSkAgR8QAy4L78UFve1y7b6UL7fHvJ85e6
yBuh1poxNjQW6ekvQp+BmnFn9KXkgoWxteLOG3mQUfgwiuKgql9uG1uJcuauLnguZVa8X4r3Fn4/
DmLN9uYpEziuYAIc1L9PbbEzla+tuXFtrO0htzm3E4i9GS212MMm4pZMWVon2YLxs0i/9xpiwdm/
+NzemVmGbklvMdHX8/TX5kunV44Y/EitjaWsnRLhDMRDMyUobGyXS5kss+zgN+MlVAr0Xeop26uo
PZ4If1onQ4jr44TiyP72ac37c+EaIKyIZEDe0funabJwjTqMRCbDTMuVp8mWPf/U+923pj0MlnXq
1MIOp999HHy9bfTq8qKEMd8qPJEAboDdXq5UrEK1qzpZcIU0/yiUJ8jfni2t3qCLvS6qz2ZA0s2d
7jmZWYajSZEKluoJbpKWO8n6rP9WS7sEnM+8h39ow/I0ZBuFupWVcZPR7UIGEaD8MhfM4gmYsioG
5xjIBArKTTchB7fhKFtGFuuC31lWUhh9kdysbZ3yDE5fbDxha5tHBxdUNONRVFCWinNdmFhiZrCS
PvtAvdXWXizjn2Q4+MN9k//x0xHlub93i7mmCgwO3T4mW+d1v6valLpa5E06BedZDjO0KpuxLGfo
Nj7lqxuD3I9uB8SXc/GBJ/TSSu8HlOkbPTgTYjmCGNsFcmISCnfdn9tefvU9XxpaRtFiZupCLSvB
uYs8EpOXNDx7EAsBcxS3EB3XHkGWzlTIDCNkTVcXPHQfuV5p6TnE7crp2CTwp/71Hcgffm9kcTxd
rZK8ThgRAu9etLAg1AdEwW/v2upSGNqcoxokG5ZwSG/Uoq6L1PQ8mT/UoXay5D4LNk7munU7L+Wd
kcVS4GyNKeUo6dnwAUik/b5LjV1VxN9Gs3uwolSye6+y5VbdByOoI6VqYU8qz+CSnKEqgOdvpZZr
q9bn9OdN5I7ayqVTqhOqPIEUhOfB+l6JljN/XyXjsn+/t++tSAsrcWAhJRqG50r/otWFnUqfWnlL
h2drKYuoZtbrLcLZiOU/h2LhSGOz00J/4356o1+4fLgoHtIrpcmP41NTuVxLLYdhXqVieq47tBzN
4G5E9SVWbTqmZhs/iG2xz9EYY9TyLOUvof6qJNWhq9ODBJYsTl452DuxVk9yWNhT1e9u7/T1JUPq
RLuOX0jdkTHdy19niUFfAOTIz4VaA+ND5u/QSjrszg1Eu6PShsfb9q4idXqE7+0tTtZAtViKjSA/
l+AP1Kneee1/aWFxrHHSQiHZx/l5iH1H11/DrbjxOhK5XMLiVetEbww0jSXQB+ramUMFO8KrpD9V
ub6jnLTXh424eGvXlsFPHBPtF0l+VnINDuqHzhA3dm3lY7g4l8VFY/V5lbceOiutdBwmCwnLey0O
N6BEq0agztVR1KEssByDHLUw8JOhyM8jtWiHhte3ruAO8bLq9e+9bH6byZ744OhGXnp1HKIeYkxl
fk6DaWYxD0P1A3MTW2iIlY/H4GlWkJCh9gCDx6WZuoE5OyQWOCPRmhbiU5mLf9T6BLJzq72+4gDs
GaMecG9SlV0OXGU9A22dnuVna8py19MD+WCF9dfbu7ZyPHMDB84JaqIzZ+LlckRw1IWaqvk5Ev36
NEiV/xOa0chuqHlsXb5rW/fe1mLrevQxqKdhK5y+iGV10rR/Bl4yFfLc24taiQ/nThHFB+44GqBL
epymG+HM7HS+HfSIE95RZ4rbY1FVjqIku05Mnbz0PyaBDo/i423bKzfFhenFhpKJI4AoW/j7LL+J
V8q7hAAuyPdN8tuKKhuBvzOazFv1+9WDRHqRgUdCLGrOlwfpKTITzR3uL/bmziu+tFEAk4XRbZXR
17ySjJYyJdNf1CsX6wNdhSJRO+IwTaDeK3k+7MZtpfHr8JQDhEFmxjmiab70fdmstFj1/IKQgyaE
kLqD0X6gjPArZErKtlR5Ix1b3T3QzLgKpBzwFFzunpK3aqYYnJoZIv0Vj1O+F5LKPOQiGku3HWRt
AxHHnIvK+kyKvIwN4lbTKyUuzlbpHWu5ZorK01oa8rfNrK0IDAPfNcAtQL6LTIJqcsovyItzbT6O
iKcHhPY1grO3rawshmxyxpkAyiAbm8/xXVbUhIk5KWVTnFXxKEsiFv5FsEKmTBwFzxqD5cv3I2gQ
9gmqrjzHYfFo5ombB9OrKgevWqb89XvI8DQocEJdSIVoFV0upk3SOJOsMD1H0Q8hf0HCWTWebu/X
9alcmlgcfpO2fdvlUXqmeTF0oQ1KWMq+3LZxfQNhA5QwVS44jq84X6Yg9DoUCdIz6gUnT3fL4EvZ
P5j+M4pnItpI4l97GtBOvlOYmKgMsXeX2ybH/EOlMD0XNWTivu4m4YPKXOztVV3vHG+7xiAuQyBv
hi6tmFHu60I2pOdhUPfD+Nyp2W6zsHC9dRhBABgNWyoLPLyXRsqSS63UySL7cnLyAc0DVBmm7k8Y
DA5TPPmxzrcYuq4fxUuTi/u0GeXGaDtSykgTHKn/agDV4aD6rVrk6v5ZqCBBSQ0mcPk+gC4I9UGU
sdOr+xTovcVA6SaQbmU1tB/pIhPs0S/RFv49FjwOsW6kZ7lIHGTASDFSslPx0+ZRXd883J7vLC3u
t3FKxaLRsGS1L+HwYPVbhA/XBoBlKFw4DB2h6rmslsmmIFG5GD0Ug+4QdT+M4RZG53qzZnD9jACj
sgoCbPHoxFmgSEWdWy5CrftY+IqSJzN82X0mFxuf6PX03gzIAMHA2DzwenKZS8ceJ6moFKX0aNf+
zpqdJX6lXnyYDM+W0Wme5LtOuGeKTjDHnwVpcdGc/eqkNOEesYW//Y7ftC6prkIHA0fiYtFFZLWT
0k2QoYxmfy6MDu7bnnpuZYlbog7XqArSAByRSSIq8Dpq6JerDqoIAFzceBStm2NhvjZBtFea/G4Q
5PshTR51BE7Ksba75GdYTF9yOfrr5GeGjczFZHQ3me9cvCg9RCw1iYHgFkq3k5Vz6H/JkFe6vaPz
H7ksNrBMJg8JW3iLaW1crnLILUXpG0p5peodLKiUuR390TqMwXdUM27bur5FgEfPFeu5TwkZ1uKC
NLWqVIrOD88wOv1MjO+Z9BRn2tfbRla+PC4QnjDeLmaElhRI6LU1canF/jkcynY3dYbMaLu61Q9f
2TaLyBLADXglxm4XS5GTtpxGqqBAbh4Yvv+g1B8i9UlKu3t1/Hl7QfOtd3lCJIp00pDUg1qXduXl
CclpAEeBJ1B1MrtdGsBAOh09pT6geuMkxZ9NAcbrU8Ie05rzKfGFLYmd2oBQdgqs8Kx6450aTGet
EFyLeenby1ru4FwGJddmHHAWe+RfL5cVqsNkhHFLxS5MEVarhXKnmGl2EHOBmBZWMSdiN/7yk2KQ
hCoCMGPwBfzvm8zRu4gzjfxEJXGLznV2L0hf5vZC8+f2upb+h4lZ12Dm56PdddUBqr3QyOQ4jM+B
0frQm/qffC3dmv+73jy01WZKCRwdHc5lPyHszciKxyY+e0BlTHq4niHvx67/lYce0lFb3r50iXlN
zDrB3AIow2BZi7PqlEzUoNA5GzX1xsimEhca/9zet2X09GYD7ZxZWAhXXzYvjNYMo8oa4nOGxvgI
oT/oWX14ZEjWHtrPaWV31fe/t8icGm8JYSdJ1aIsN8HxlxZmnJyLSvpVteH0GOVq/9HkYt+VdRWd
Ak8fj0PZ18e4rLfIUJaf9bxeXhWIO8j4GUVf+D/M/2JViVFyVi0Go6PGvCta7Vtj9ru2H47KdL8Z
9KztMFgk+Cr5umHaWjxoQ9WooQzLy9mc5HrH/JrieH1zUMXSsBMhjhwtUfJ9WonItTBkvvG9X0UR
LJj8GIAi1xjlryWETmiF1hy0BIGP1iRYDcvqqKGRhtwlJUqj7ouj2BTlPpaL9k4qrGiw/SGyTtkw
tIqd6dm4h1a7e84bL3HDtMqfk1QMH2+7xMrHy+CnMUM237Ani7u28zUvShUpOQ+JEe8TQa2+J5pQ
bdQLrug53rZi1nVhMh7M1nJ6F7aYzJRKMzl7X/LiT/QRXFV+1D/DgeU9xLJTDE7xqgh3t9e2cmfM
2FrAVYQzfGKLj9hSPFOeJI6/kP5U3WvwQRbu00/Rl9tWVtz6wsoiQlNbI09pXiTnOHN9gqO4sCXj
M7QnpZbY4habg754G/+zkf+3psUnrCkNSiqRkpybVBucXq58SBE0ce8lCtShdePvbq9u5SKkqc9c
OZ8ubALL4KLz4xgQipycxxyiLN77+1TdaOKuHRPLgtBjHsjnr13etVoStzVfUHLO2yJw0Ay2HkiK
gvtMSozHXE5QjKu2Is21QwNNwGVIWE3BeGGTyk7YxCn+2HqP496yJ1uafgXln+j19vat3ECwm1OP
IWNRqSst7IxmUIpGRRpedwKTZb6vPqNbUD8UXlbux17QTlQogw9jLvwEnbfV51m1PpPwzTkzo+sL
ZxFiZi3hW0jP5RAfIFsf7aL8xyjBgVb7DvWVqQ6+Z/GGx6x5KME1dUGLEhYB/eVx9mpfgpfTqTx4
SNTTyIPv3Ks+mfvbO7vmmLzQaBQTzMNwNv//7wKbLNSQFKswkzT3NSwHiv9QbPWW33Dk7yPR+WtD
QhoszZwvgJ68NBJ2vtpbaZGdx+IxDFF49EUH4syoflJEW8ygO8oPaUtT+XvlIVpZfMwtSOWtfaX7
dh8hCeMpgCwbw8mG8GPdf5OCO68L7otpK2Nd2433P3T+xt7tRlvw87uozs4KvIJ0Re1JOUxxurHn
10dLkgHRhzGPLcBvv/BmsS3HfowB2sjdl/hZIReepOQOQtGt5+J6OTOxPK8CpGnM1C8/z6ZsAWkV
YnYe0MWVIOkQpJ9lG9nilDvz5LnWAyhpgi9S/MkUBfLvGCgckq+tdgiE37cdbeUZn7mgkZjHa4mb
lklc1jOpMeoegIzq0GZ770OCJt/0O0zvebgPQdPfpZMcM+LrmsPvQgufSqVyRv1PHx5u/5LrS4sf
QujL9s+h/FIwoRyqqIT6LDuXcVwdYmXC5UyjcqSkbY+iFin7OtC9fZY1W+HwysFjeU6XZ1FouA4u
3UuZkkiXoyg7x5OAyO+xbJ0qsevmdHuBa2ZgiADHOc8BUPu6NJMKvBDiUGZnUUsSgmDohdX8oUoC
J9zKzNf2UicQ1YDngbyW5qvz3QdjjbQCrIIPZqggBNIAeLXdWfFc2FrAGZT/aFuC5yshEDB8HtKZ
HQ947BLdOJnJCDQkyM5JedLE8iD0rwYLi74jFaGgv5wcE3jh/LMm3fUbw6BXMFnu4fe2l8k7wzFe
A5ItQ2z6lxUca4lapv9PUjY7L7TL/KkdfuXdwd8S+9q0u7gwvKmI4ijHrmXqB6O3dmn9mAcn6d7C
j3LFmVo4psbvOSTStz1p7QJBOZOu0dxsoWJ4ebyRnE9ZN1Z8KkIVOcH/kHZevXEj0bb+RQSYwyvZ
SXLLkmzL6YUYz8jMOfPX368MnOtuiqcJ+wzmzYB2V9Vm1Q5rr5XkMW1MygdKU2y1QdY8iQ4a+ECo
utnmhSeF+jQwQIOMX2RA7IcEgXTsGP+HIn+YD4XTxvvYtDooj/Jq43N5I9kljvXC9FKnasiqOQV7
mp8D0/C0RH9xzO/tcFAQKu319k5pTRfY0wyX10dn2pFqDON9pH4Z6/TBN+vj1D5Rsz2pT2ZFwnH7
AN4UE5e/bXH0lh5pFnPoHL1zr1q7RjkFIchoQVJyCKYnB+1kD6XM0fFuGxbbff1ksyck7JQwBeTR
WNwhbd2ajpQMXFX5sYsKr5ge5+xQpPkxdKvYceu52bD41teECgVHAQ6NOsuydQi99qh2EMCc43RG
3rkO3vmOjGRYWJ1uL+3t9XhpiDrpwqlrrVH1pAUY1Nvv/MT6EsAIUuu2V8v725beZoXCkgAhoswj
WhPXlmCNH0hd6Vo7XfiDlL7z+jQLNwLFFRe5trJwkaYzu7A1eyAolsML30Il8OpUlUcY7U3F7IZG
vVc6yHylPTTCjVsa+kZBZPXoKDUK3lRg+79+4cUrYOjDLI1iRy3nhepYrTzI6svtrXyb3bBI6DhF
P8EgbxNbfWFiSjS9ijsZE62B831R4o9O03lRfW/DAnfb1qqDXNgSy72wFfptZZcBtlpoDLT9pIRe
UO3/ImG7XtIi2LQDu86ySSnOZvTTDmPqGR9SygaSuTkk//Zjvra0uManLsnyMlVBaXTFsbPyh9ga
axexMlcF8dfnB39SHict2EB+b53Z4kpvBkj4U5MF1rP+kPr6yYr7nTGcSG2Qb99AP66vkWvDQp0K
EL041ItDa5QxAENoYGz86Uf/GSg7oiOHfyhZ5FlPozJseMn66n4bXBxfPtOWnio2VTF+oMTX2JXX
3Pn6o/nhtjeuf9/Qff3PyhanZ/Y8wyHsLec4OnefDcn+NLX7If4+1f1xHk4OMZ6TdHekET0SKxvG
V6+wC+OLM4QvLlVIEcoz8M3cjcomcSUjoQBYA3ByA3P6aikTNU7QTtY+ThwYnbQq+uKbZrwzszi/
t1sJnisJZsmNXyYuz+sXCqcWY16CmJ/e4uJGMLSscaKJSye0j5H+FeVfzR8982MzeK38TUX13i6P
f2UTZWoogXUxknLtZE6K5GtjjNwMh0k29r7zta8+qvbR1D5Iw0swv47Vxr23tv+wtiD5SxWAkYPF
5V4qSuP3GXfRXOZPoeM8tMq0v72qtS+HUjZtWlE+ejNuOsjp2A25jX9Zp5ZPc8jehd3gDfJT5qdu
2H6v9I1uyqpLX5pcfDvaDGVknPnsY/dVbkdPqX0iPQVCeQfa6UyGQ7LZ6Q48qtEHu/kQTv6f8tVA
UYEszO9FLz4qJ6iiNtIlUKj6wWrvk8QI4XVo3MTK3lGu2M1b/A7i0Vi6qwqCk4QfzixjGd7oMuVF
02fJenrqet8LsxN11Y0Yau3lYvgVfjAA1lQCF1HbOOe5PfZga0fjPzQ1fdRcUK8JjK3vQHjdcjG/
FkIazRjsMsOU+yCcaSMR2ATpzla/Ol6qFJ6CoDJs6Uf1R198bCHrve2nKxUEshBSV55m+i4MMl1/
ffKkl7U068U5+CxJ9/TiMjf+JEOQkec77Tgpo1v950eHqjpWkzfqu6bbuA2FUyyXrYsSLsP8osy6
eGO0btQG5BbLc0r83aaPUae7iOp6WXRUtYcy2FLQXbMHNShJPLUKjnVxnNnQGL0UaOXZHtuXon7R
i+ghT7/mZQie0zmNTft8e4vXnJSon0jrV6F/iQ1RSqMsnCKsziqKSe8Hderu0sG6T+tJOd229AYs
Kz5AdFtEikHLhIGq68NU6jnJbUhkAZp/K6TY8+2vsf8Q+xaK7tKhrIz7OG950Tbu01UnurS7eDYa
3Z7FQE0Foms86Nmuz2xPciC3f2FXFSiaK9R7gq9BelA+QP5vFo910HrdliuJG27hSnR7obdjmtwR
zEXXy+/NGKXTgZ+ROMOO4e4YXW0FbhlNaG0UG7HR2n0LGxPiFaA/fw3JX1tLpj6bmhFrOsUg4mYq
9dG32aBLas13cgw34vwg2Uz+JtN+MtJTW1kbP2FlvYIfFSgQrzWN2sW3m+hpntlD1py74YNwX7RC
prtQeYyh9rztWSsfDU0qvhngTYIVSr1ea6SH8ozSUXMe7PetNO609KGRWy+f7+vx1IZ3t6299WPB
owXyH4wbPVLqUtfm0LIKkyYrw3MafFfTfpecbNtzoMdOVcuNEGwuy/e+suHFb55sYVRRiUEAWpAu
L3YzkpLcMdohPMuJnOznXs3P0gTY2+rr5CHP1MJjyi7xOq15bJI52qiDvTlLKm+iYAL9muBIXAJL
wtQ352IUQ4lpFp8Hpgq9RM/8vVNZ9X0wBKabTF22Ee+9CYSIgRD4YwSCgA9o1eKDicdSt9McvFGh
yl7lK9/Gpt8aFVhZGCBsgeAH/k2vWfz7RQ6hJbY92yVzkJzfx0irXHN6onMsVfqTsqUXveY4QKfg
fFMIvEhaFhdg38mTbeQKuxh/qTuT9O+9VR3Td0GyS99l7Xway9cNXxV/8urSEXt4YXJx9wVqLzEl
K/awHD8wrUvjpfWi0diZU8s4Jul01B46f3yWR/QtLG/WX7MkOd7+FeKg3vwIHnIxNYCo1XKasW/i
uZxUNrkJJzfNZi+ynmc4O25beXvlibVemFn4y5S0eU7hmrNsjmpRQ1tcuA4yz0r0HO0elG6XFx/q
2YUI6LbhNyHYwu7iPijUbJBg02cSWX0NbYS5Rt0bIjert/i0/5cVMsQNFAoOcWOxQmeWgzafmSpM
bBRBohJedGKgyHPm4qMSK5EHsPybUk7/Fm2UeVrhAI8J80/wSplPf75mijMWxLRQTL4Z7UvqcMyn
ijWDwbg3or1t93tnmF1pw87aHQBBIcxYmiUez8Xedg7KT01hh2cjKZtjV6hfrEGvNi6aN+8HB3hp
ZHEJxFmhxNpksJg6eTUHr/i3ROc3UGDDiMqdWXax9xe7R4mQHE8wGWqLB6trEi0aVVblyE/J9M2x
Ss8yvVb9eNvM2y4CC/vFxMNQFy/xEjhkG4EJ+muIzkW/C60jZW0vju97GQmPj3PlTqonPalMB9w2
u7adJLAC88iUAwOq13dqoEd5bsBnfU7kUzgeKCVbP2rfkwt3KP6UgJZeJ33V37YW/jF0oZ9EGbaU
ovQGaG43oVBrHnhpYeEcgT+q0zhhwWHMSmKuKu02YBxr16PoDQuOSbAGy8mTFIUHexKnxKyaN5rf
DaP08uZPC7a/Nuq3kcVDIKu1IckSywiDF70jX5Irl3mY/e2jX9+s31YWR5/6TppP+hSd58Rwo+55
s4K6ZWBx3r5uFkxozJAIqAGEqc8NMvH/tyUszlur25Y1sITO4gtxmFCMNpr04jcun0OVYI7Lk9eQ
wOr6+5AUJUxUm6OoFMur1Gmfx/beab5X5cZprH6IInNGdRe4x3LOqDdgK6gyMftt63eIwnx2tMdG
+8CtTnajPPTJdLq9d6uefGFwsbJBnqzYJGU9K9ZLAIiiqh8Gc2sw8A1vgfjmiQllNEjAmELVe71/
cPhno9qY0TmdDsPz/G+2M6t3jn8/l89Gqp8n7TP99eRR+jcIS6rOu9trFOe/PL1L6wsXb8IUbh86
dGe5+UfrbYbZZagsHuzhNZv+5naj6ELgDRwIfpqFLScsQiP3deHtpuMWyZDtmI8zN1a09k3xhAu+
FhNPMBclTgOojWKUWnRGCurkOPH9hAjw7U1bc3lGXJgQBKYmilXXR5a3TWcgLBGdI1l2dQSmv5rT
Z2jWb1tZyZGAm2iAFnUonkDcX1sZbC1S28DHChqVuUuMckAM2qN9hM6LO0+9p4WbBIVid5b+cGl0
sTRkw4xSNzGaTd8pXw6+7IJW/WIqr2YwHWjU3flbFDGriYSoIJggfKC+W0K4EgMlgKIJ47M1joS5
RyTZrCmC1TWkefpM58CNofEctioYb/SKxJfHiCcz71QxyEYXd2PRNBUq6Pi+xr0Y6XQGukz1LNSv
qGFUwfvpi6Q8Vn51rwqNRE/9kd311aF+jc1PdEs3fGrttAUrD6RhTAS+AaKoTdNEcsXGq8NLJaRD
NJs2oVdDAwhdN4BSqGc3TK5dqGL4lG8F/OMbNE8ZxEkEmic+I/Nwb6JNZ3UPcJVVoXMInrIft715
NXpjdEnMpIplLq/vSOk6qejS+NxrEHlmpmeY7c/A791JR6Q8qZ7Ec645yUPgf4uarWmf1WSDuqci
qkhgMJfo0rApE2kMmvhct+NJHp4Z7fw3Qk+jQARveGlrz9i9bFFur24w+woFDEVXmi7XXzATmXnZ
x0N8NozPzuyfEK7OnbOu/yPd9fWmHvvacyUQ3PAsEKVSpbq2Bpu8Ax1iH5+LLPXG8FBB8ORV4Smy
9+Zd/3nUjsAji8+N9aBSEYVB4PYBrzrwhXmxGRe1h8Ry/NlAdPGsPugTcjCMSuYPlvWJUKA0Dbfa
8qe1m+pyuYvXOR7tQUnoFZzzRnuNY+uYl9ldaz/5hen5xp0/vg80V023opCNXbbV62WqfV/OfcMy
gyRyZel73z/W1UZ0u+o3vC6UqQSp1VLEUtYLIWs6xeekOGb68wyO02k+aMODMT0ChN5I39YeTDHt
/j/WFgc3D5WZpzYr8vWs2yeGVXMPdltVzTUrAvss2MeEfy6OqylDWg+ob54Rg/PEVP0fE2aJ65yu
BnQEqD4LmtvrkzEQOdH1yOE601+79Ekrf2Zb0dLqk3FpY/lkaDVksI3P6duIEHWlhyb5ofDTYxtM
p9Kf76WuOUVD+4yO3KPthO/7AVGrdNxJ83TUlGofKPbL3D1KW3H+mlsyvKFRXICg8Q0DWpM08iRl
QcK8f72rlWNmFV68NYT6Rqzx1xb/tvLrJb/4xvXebwzodZKzUt9F8U9lDE+WfXL43sepfxqhXQpN
x1P70otzsELacAoVL/MnxEZLN52zT4NkuXnXHjW/OMxlS96mn5JK2gdxvW8t7dGR6we/Sj86ie/2
TbW/fUWtxG3MnjDdR1xIErHkNymVgdZQ1kITV86AheFQ0UJPZbh0i81vLaRhcpgeH+85rdJlqJu1
oz6OkDed5bY6FXb62NRIxO0d6B6Sl07bNT2CKam1u72+FSfA/5nEZ9aIibU339iU1qqZNdE5oKJd
9+FBM0F0FPNGFWvDzDLCngI9abqsJWNp78M+3gl8UQu5+p8vhr4EeR7kNwjliAvlwtc4yE6JgTmf
G/xn38mvm9n3ijvQ9vhtQazzwkIlOUWrN+TG6Zy/g6v4PrPHQ11Pn+dOPtxezMqNjmghnKzUdAl1
l4zYfj0zNauS6KvpPumjnT0p2j4d510X70ezSY896lu3Ta5kdpgktRQzhYRbizwoGmDcUxz2bxj3
OUipOhn2cQc2y8lPFH82HpEta4tnke4JOnuSGp1bax6PfmA5OylzQOhn42tnICGLOu9W6rwScYg5
ZPB6BLCCzPj6/JpSL9WgIHOuavVDPoQHJfA9qZVO46zsq1KKRHlQGreIO1bdholQXhox07fkfkrV
rPaNxqAqFA//jsZ8dNRwNyRp4SX08m8f4tqnxoQwU+M4D9WVRQ4oU3nU7YRM04jlY1zct3Oyz6qN
1uZabMxAx28ri09tqHqgsjMbGerdkUnJQ/FP2B9N+6xo39PsmFuoBpmhGzST1/yplgdPCiQLgnEF
XVSeloWbIhoimUZFG06bX+fg+c/xR4u/v4jBLc1v2n7g7wfRT0P+vnmJiL1ZJMx81QA6gZnz+i6p
fHq7sZwJLe1zU1b/ZCHjq6PqbBHqr7ncpZFFiNYaWVoYJfC5SLmjpJqEOt/Tk939vO1tax8x3VCY
fCC4Ywx+YWZCKzNPO9Yyxmezno5yILkqgCqm/aR4K2L5hW97s3MX1hYRYZhYnW8nlNficIAvRvGL
djeFgcIMY4vMaaf2+0xO2k8FY1azVfcC2TC877rc2A1K1uyGfHixE5TFb2/C6oH+/llLiJw914UF
VJCqXxRI3sAw5CGp5XrDytrdBTIGjmZuLjZ74ZZ9l49t21WcaKl/LNLkII2+G6mDa3ZwNOtuqer3
7Raj5Mr5IvzA9BJxItR4y2l2pQ0VUYLg5kL5oe2Td01TPnUd4xCtgDSEwen2Vq7cXlf2Fo+CZWdj
VVXY45TdkG63FTxM1V/cx1dWFndkyEBjESpYKZ0HfUSD+CdMSp25kZOtroUrCjST2Lkl/5gOy2si
VxQvkbw7pUZ8p7qyveEUb2eDFMitEQOC2VqGJ85ZbFgHi7iZ6FzETdzFhzyI7hopDJ6atthPcaS4
UZIXh8IqfiZ9kpxjs6JSrAVfplqb75qx28IY/sILLD5Rfg/ckFCJMQSwLGCYgRHpWcrzEzjpu9ys
7uXgnzLxv0RRcnBC0zVL7Zho+R0zd4z3uCRFrp0eUFg/WkkiyP+/ybH547ZTrToxNVw01Q0xi7m4
NpDNLFt5cnisyuK+T9WTPPduFRp3ClTudVwcb5sz397vvEqCOwuYiug9XAcZSmy0PmocRG7I0DM3
M+xS7avWb9R6Vy4drBCngSoDVbCU764aXY+7mRIost0dyjeG5TFguVVjXIlCr6ws7neAKXauqxCq
1M69ZQ+e3mhHf35q5Ng14OFso43AYv2ofq9qcVSa1cTE2BElGqN9F5vlS5J+L9Mn2YQCOqw3ItCb
i2NUdxFIZEqtk5hTzYw1lcn7xI3Alctfu+IxUUNvM8X7xRrw5tsA/MLTj/QUlahrx+h1eyzqCntO
G0T7OLMqJFTCwpuqRHKnPo8/dXCHoAmVpPsqBtge2NXXUWsGZLUjHXavxodzl63X2+rnNFLxDEKI
KeaozzyczvHmcfjHSBtErJT8cxhOyc7KYv8d5SLbbUINQqRk8qm0zdH02elK3+uVIHych0DZIQKd
eGWVQmVZ9QzPOGPh6aM5npUQzKsOCfxeCQbJzfXaBGuqaRsX2epHA6qDoicwGXgDrveGj8nuKBPE
DHA+K8FZm06p3KPe9Dff5oWZhT+bfVubxYSZIPb3tfZSD5YXqE9j/Pn2HbB69/+2sxQdUANt0nwV
OxY6ImOE5vNDQU3utpHVj4WahMHFBsBwedfqzdC1DPRShqs/OKmMwEbHpILtWq/mFpxy1ZTFzLzI
q2E7WhxPCgxQipBHOcO5ooE0yBvLzSxk4Mr7yvybm41UiTyUmXFQadeuoM595usDZf+uI2ptEt1C
5tl/ub13qwd0YWThCMjUZ7UlE+Tn4/vWeDWK+zIKN+6X1U1Dn0lIXNoMlC42LSDTJjAgMmZALZxr
d04Vl5Fkt5DPw5bO21r9CNEpYMWIoBAQGItXJyjhjJm5XZiwj3X4jeb31lDJxwANll0wdZFHI/xB
tyd9N3Vj6Y62Uv6Fz4taIrAeiqnUk67PzbTDMk9q+iVV0O7yxHSt/EelbZzbWvObWSd2E0kqGn/L
5rdWgaoNIcw7l8O7VGbmj2z33LZPY5e6mVrBxMvsU6F7GhueZM9xZx8Go3VH48lCi+7PnYgLl94z
wFTxbVyvuCti0x9DfosCFeSOsLjyijR97JstZow1b2WIHjyRw9w5aeO1IagLfZUp8Ojcz+rr7OfO
XoukbhfxXexvL2kly+BxEoQQDnxtb2G2RTuGpQXVmF8kL33ZncvpMZfvwln1muZrET5J85Yo29oz
zA7+EjUWhKCLXTTGLhnrZiSxSYJDdqqd3GU0cApUz58C198CEa69NJfmFm4aZm2h1opCihFZd4qT
fUIghuq0Urm1HN39xW7+XtpSAKBXC3B1PUuzi8+A3txwgH3CQawNCoxnLZx38lYDca1pCriWGIMC
EEDlpU/mbRXFcySTdYwHQ0mQdKd198FWxr3tZG4a70L0qh+raGs2cC0eZXAaGkEaCgJrd+2iuaKa
PaokBNlVFPykYNB6QirpL+6YSyuLJBiGn3noB1YHZ8mp1HZlGB/mdosybs1FLq0skqosheShQwz9
bKnTd7VxNXW+Z0TDi/St/sjah03nnxEFHlWypsVb1+AcoS4T7/rExKcmy34AWpI9aHD/okjBJALx
FQAXXuslicRY2Vnvi8jHnO12n81JuEubamt4f9ULfltZlpDVKbAkTScrkbRXyMo8y5A27tzVDJOW
BfBfGiX2GwbxNvcTRWupbBnV3rGPQXsoXmTpfRVAC/HOaV+78W76D2ScMX2Ng9xLZy8r7tTm6faX
vfa2Q8zOJUmzAW8XLnTRCdBmqWutqgQFldxFQ3AIi7sqet+b00ELt/BJa+4IwoMbktEhIMCLG0uy
6rota1oBvZ8d+8b7lqWBF/Xmxs6uLgmGaSbOmTBVlpxPddWaKUrTAHmo9c/y2TK+JjUVGONb7Z9u
796a2yMnCfMFzI8ier3evQzFrzARiKt8rD+YlfEhLNqTIb3+hRXqEEA4gEUxvHZtZQr5qy2o8HPW
wh9BYjV8tKYtFfvVCgzTjXSdfpEXO4vnqxsSuRlT+hhjva8oaWhQqRrOp8S0vSx33HQ6OdnRDI9A
X91cu5dk63B7mWvuAQsKDKRAc2yIh6+Xmch1rPYTm2nVcQfoyzkgNzPtGICv3UAKwo0R97fmBKsV
oYjA5NGXX+zq3El+VjpEzu1YeX3LDFc1IEH7IBvlxuu5aol7mEaDjeSUJbzo4hubO8cKqhq8Rj9Q
SUk7sMdyVO9HgDD+n6qNUB2SkTRhFAZUGeOAyyvflsq8MYjVk4GedKxo8SkvMkj5zMhxbSuxj396
aNf2FhHdLDi9m76jiSEBInN+avlP/H8Tavv2QxNmIHJjfoDcYEmp1tZVUPQ6uBDW9w8d9qe8Sd9L
QboFeV9pCEFWR5WYd4wrRF/OEfm5ndl5wHqUNHfVIPSsTHZNAuEqiIkZoUZy4lPaAOJo/unKu7a0
9rc3dCXw4RcIVibYn03tDZuOnDc6Qmt4Sxrt27pEDpVwK94FVcYnGbq+Hno9cjV6tTc2m/dr24ws
A5me2OQ3Is2GxWrLsaWS1El7oz7Z30rAcVR1gK/uwunfcdpVRu8xZK2xE13CXIV/H2fql409EEHW
dYWJKjCJJrhIMXe41IOVnawY/JxTCPIWSJzuNZBUj8leNAFN/77rUaruzuG8keiunj6VTggbIPIF
lbnIdBFvBy0p8fXokuHK9b+Qv+zDcDyqznjowuIhbvOnNDqoSo/x9LuRT1sqHG8fL1ZOiiSwgvSv
l4jQuuz9Kg5lks9peA9b7EF1mh+8aF9gS35oev3bxk6LW+7NTlOeoAcKUaumLi7dboZByUHn8VzL
xQ58xX0kDYE7lfYH48WOvUb+Uo93BuOBbiL/uG17damiAwpij+96ORZocaX7vqXwqYU7GwVrGEcQ
BnelqPOqrTbi23hOtBV+2xJX9MUVnJmzFkyWzuB5Z//bOrobKdKH28sRO/VmJ0E6CppENnNZWpry
uieN5eRmHkitlfb2eCx6pieU10h6sKXOLYo/Dj9YFduHVBZzJzjs9ao0c57kcDZ5WAy+D/M78HVF
7Xa317V6TBdGxL9fbF1cF+WslxahcOYU+9gxg33vyO7cJLFbWm3o1tUmMdLai0lPXP4FWVVBgF/b
rGNE76TMiM+j+jmXQ9dOPlvj94L+55+vjUFc6jwarHtEjNd2IsZDSrXG+0dWsqNB3J8n3+jRnOsj
Tx2S/4CWKhs2VypclLeoDTNfIV6aN+GAH/ZT5oA6HJBa+TJOT2YIRiUKPC13vDG9t6vnzNoYTVrb
UJ0GJ3pFuAneeb1Q2N/6XrPV+Ay1gyR5fkxxSXrSiy0hrTVnubSzcJY5MaF7hijx3I/1D7n42CTh
0fnCcNdhknxnI9AXXrD84hhCpZUsCj2mvTg9dIXVMR+y5FzN34fAhyR3dEvpYyfdq23oTePrbWdZ
exwvzS32sORNpDGeAwEcDLcYnm3GRDan1NZukUsjiw1sHPRk0lq0OHsHMP6TP6Q7ZXw2xp1j7xP0
PeVNDMzaY3tpcvGx5VI7jnWOyaA45vUpDj4zFer2lHek+kvbHBXjazzrz7c3c9UhL85u8e6UTJiN
WZsmJGkMHSgfLF54RXmcu63mwlvWCCGZ7NDFFUyIRPqLgk7XqInfzkXCyMqxNhmuaFM3GJzK5XF/
nKToGBnmfkSjt07ukG08KNm8Lz4azEPMcvFO9ruNIGPNjZjMQq9dgOLeaC2MStoaklEn50l+sPQX
AuZN5M/a5v7K5qliI7u2XLKOTnQ0pkZyJn9ylf6nGNUOGtNVla3dXXNXqtjUsC3US5nXub5XIDV3
pGo2k3ORunp4F/TKuzYPkKhO3Tq/1+bk0yaFv/iTy69eDBKL/4S0wyLj6C1tkhtNT861NroxEfpm
g3MFnyPmN8VbTmLIfbm4WOra8Yeooh5vB48mOqex9CCQvcMO8Yj5nVK2nqxRFXwB8rhvhkNnbnSP
V5fIw/6LpkEANa93tQqlscwCXoiks/NDWEovueNvgd/X/JD84v8bWXyBehhNAUNAxPp+ftDqxK2t
0dsew9ww8+s1vAgfgqZyWlsjlE8b9S4Yn6mjnLb9cNUKTXwxUQ8YbRl8laUz2EqmsZgZEFeu2BAK
5co/ktNtDXusPTok1gCcmfIV+Mvrsymdjp6DTWhSSqk3QIQcOrShdCMkJXOUY9cEshuU4Qbt1uoX
DVUAI4S4I0SN11aDyKA6LIv3u76bJAvtlOe547iqv1qeYNFgFE5mMGJRP9A4rjoXywPyc4o168RE
jRGTGkTaISsmqC624qHVo7uwuPieZaDOqEEQxFbJdKdVx26C18bYiH9WT80iA2BAQFB3Lx4BoULk
tz3+kZhfwdU1B8O/U4bPVcnjUz/dftpWv15R1NWoptlci9dn1YZpnVFxpSVrDe1TkKnSY5FV3f62
lVWPAP2FkAiu+Ia/vzfgW61Cm/KVWnkU9j2A91BLPRVbEuba2h3PiC4id5B+iCGW6/XIOPysEpCf
7Wawv7VSYuwmH9ZaOrLhvS9QxvEckK8G8zmuYtVjGCV0db0z35W9tKfEZu7kNNNP1ai8hJJiMR2l
pgfUPtI7ZdIYDfDLeYf2Cjoz7WgcmCeRXTui1FLM6Yc+qwfXSrpwp4dq+djH/I5g7BT4XcroNKZD
5BUmwAS5MKc9PeXk2BdZ+C7gL7taTMvdYVh24wUXH9vyBRLsTyRfzJoRUlxvCIPRlV0Ys9AZTT5O
rf6RHNp8ThOUYqsyCL+FUr0l7btuUggKkDcA0Vz4b5QpiazFKOWUu8Jp7kfrW1C/SlpwNxgvt/1q
zXvhC3BA9FJxY5DjenGJAZS9KVicXtkRrcTkU+1XGxu4mgLRdfg1gsBAyrKcR5WjVjppQvjHVk9j
+yVx6ieZ7rYzHivnlOWDK6eV20Wfbq9tpcbN3Xxhd/HmRfxVqXeIHcJCKt1BTl5mRGkeSwMG8mwM
8ucgD2JYFIdpN9iGdOerytc8ULTdOGXlHR2nP6ec4QfBvALAnWob3ILXuy01jdKivoVPx8BQ67s0
Aw2e7TtWf3vpa9cF4TYS1DIi1KRM14aiUJ8Sp7GSM9xAMmVEpW1d65/w9baV1chJoESY/BE6Yktq
uNSwkrgf+uTcW//Wewohqd59k/L2hO4DLD6Udyb7wegh/IQpwUrdPt9iD1q76UnUqedzx4K2Wnyc
vdYz96L63FYocsYMX9XwopTV5wkRy8YkWCw2dnbt/eJVJrFmMJ5AeHHdU1qIdCVD1EmJ4Mpw5Og/
0Kvvs2QrtV6xo/Aio75AWwvN2YWdRu+t3HT69JyVP4H5MDFQDhuv5IqT0GICBY8B8L5LbsggShJb
MoVcUGodpv5BAF0b+XUb5COejMUNKhqAaMAhZEYbd+GNVEd6LWzoaMXxizXca8PkzXT1HZhg5XCX
m7s08upiP6RI0P77F4HvlXGx0RcRKbwgc1zy3Z/TwT/Wxn6Q1aM9H25/CSsX9pWRxWmNHfSaZokR
o/zEtZ1JH+TxC6TezkYevdYuoPmIn5NsGCgTLrYy9OXOSiWm50sAypoL07ufgG9tPzfpPqjcMnUt
M3vMrA1Q+JqrXJpdBAWqKTWpEdEgt2Lr0I6gwZJRPStm94/Zh1sEcivfNGuETFPk8GLI+/rETA4s
0AzWmKjmXdwcibWVPDikJ8c4NNbxz0+Od5bQno8adoBFX1CPfN8oBYKzQf09RuKGDHffFM+RPDKS
vPHFra7swtji9LIUOgC/BzehhdN7w2oegu6bafW7qK5QzkoOg77F7LN6cNBWAtsX/YVl0cwOiPzL
HFRi3NCMnMqqPXYmgL681hU3Bpx1ur2d6/ZIy1DFBUe+REE6sZTqTg+eL1Duvt/FMVfkuCXOsvau
U+Wh2ynKqcTEi69NjsZAbayCpEz5LJcl2g+ILEQf1eprqN8N3V2ghm6a+gSSr5V+yuovt9e4djVf
ml/ETFMeTXPql7AdICrhgtpD+mL+SM/3w207K5E4yxT6NySfBK6Lj65EgjwACwA2Uvumy8Y7LW5P
dQaL9T+V8pTG2b5v/1jaQYGk8sLk4tMLwDfQpwEMCWCp2THm96q39D0zs9pY29qFeWlocSsHWibN
SsYRTnF9RMFiVyK21trooWlm5UrwGtzeS/HDl0/Qpb2Fy8yR5IPKFH7JrFOkf+js/24bWHeK34e1
cAp56BzFFwbKT0YXemXxUTc2LuEtfxC3y8VLVsVgpPoKv8s7CJLS6Fnvmp0sPzH8qSUpFDI/tXCr
4re6LJIQMk4T0gFj4RB+JSf+rIiyUWP9mPw+8XzFfxjHrSHo1fPRiELEdKQAh1+vzahSw85b0Yod
X8zuJBkf/+J4GF9A8xG+JNhJr/9+FHYFwT7tuoExtMyg8UOjXe6Lw20za+VnIIO/7SwifF+eEskc
qDxICqb8Q5YwHgxW/ycJxnGwVLpOle6ltf0N2GHr5s2TkYAPUcdzJkY3gXXf/kFr9zFFZ1E2EJOn
y66rBJmkZMz8nth5acofLSGePjzpyUZcsuomF2YWn1cWmEPLYBUFl3wPJtZDM81L061u+ZaVxTdm
jfqUhwWL0SDf20WS+dxFee9ujoeufmiQ+uEr5DQUn6+dBQ/155lvCYIZ33kXT47taRnkq1WCQkXR
DfWxdhr7rlCrnaTUW6tcCxJ426hqAnuEinkRJMQhHQwto0uZptO+ttq7yGi9oekPWflJbY7Fnw/8
iQrZb3uLZ8YZmdexJOxZ8BXpUuIVlMnM8sttRxR7tryAL60sLpKibJQcCj0eM3NkD52HuXEezba9
753yFCd/XpSjM88MA7S1Aty7uE7A7jlTzP/nWp9lr8iC0dNGZd7dXtNaYYO6EPMQsBw7CE8tzJRF
QVNL5lapjAKV3ZNU7GrVq+3hOJv5bkrTHXP1O4bDNq6Zta/60u7icyvhmJGAA4CKzd47/bHNmoPD
gCuFtdsLXPvgLu0sbk3JGfK2F+tTm9SNpX/k/0faeS3JbQRd+okQAW9u0W5MDzlDK/EGQYkceO/x
9PvV/LtSN1jbWHF1KUZMdqKysqoyT54Tqgc31fzfsAKhquCzhyh7/aYZK0jeJ0uhi+xVpxHgsp2b
261WaQBeWFmHuQc5g7pAHGNpX2xoeTokDMdMPZTzz9b4fNsjqS14VCFcY/AIgPR1AlGAVpozxbQz
bUELpnhIXow0Vveo1yYnrj0WN/G0Pd02KlsspkRF0uIE0tZQ9rAINAIBWXLN/EmVaZcNzML9TqI3
udoLPkDI+ddQrQB3UdSmKz6Z2rvBUt+FnfVumr2N66HUFyBxgt6I6tX6VRaOxtRXXUWvX80FsgaG
Srj+N/puUiNwzzN4BB08Ll2vkjGYdCzVEV+oXdXvkrxA6yPe3V6VN66ddeKDD53DF+oECHJWsaDO
rdk6Rpyd1QbJ82xYxl2zaH9qc6m2/hLYAReEnFKy3UaHKejdHQjtaleaIIjULnigC1PtDGcuTok5
KkAEbc8PeQDtB2OBdWQamJqajeXT7V8tO4OYAwYnpnIMAk+7/jTdkCTh0HDtC+3Hvv/MOPh7vR18
bxCsRj9HoznctidbCoacmaIUdPVk0mt7tRqWZa/RAs3RD9wPKLA8GoAUfK9JtiRR5KYYDxbjrCqw
2WtTSzb2Gsh0jlc069rc2UVwJHlb2EpZhoYv/h8rIkNc3NUbg/5IZmKl1Yu9m0K2PWc7r/++2P3H
3/h0rJTNx8PgGjzV6hrM4YINr4u/WxC0hy+bBTypM4wMULuDxYRe+bUzdtbXc9ZxmlrJ5xlKTgeW
Ttt72byJyO5dcAj+Y2e1IU2vTRV94VjLe+NgVfHOVOpdrUDGMrm7aFZ3HgRMU7TxAaWnOHMsQCiY
zBAamtfuzXFotfPIKTfD4Bxl70doxcJqNw3jnV3EcLj9rYfODtqfLXpV8Yd/SQ1c8YCfcj1HG+va
cFXqCTo1ZOwsSVBKeEXQ5TeOVqEQ838siM1wEYagns0marnJTsFnZvoDlHfG/svtAJQddiBcaFcD
7ARisPKipf4/xwqIwbRyj0s5+pP5PghPjgmaFUX428aknwwcDbUPZjAAsV47FNkMgYcz548bqihS
58VzWWYbowJvzArrdeFPc6Wj1UpWWhlxJrsZuyahTWO9eOgwQiHZxg/Hyf2u6Ieu/GJ+TMydmn0N
mkMy+1ZL75FwmfYV7C6pXhxvuyz7vgxpEqDQwaOqsdp9vdIt85SBexvU4lDkL/pQ7mcv9d38ZdxU
E5VlR/jcDNCBCF7QEbz+vmUAqQr0rITkPTrqfu09MVazsYaybS42m5BKgr1tfTmfNa8KJsbZz32H
OFQC0D3PDlWj+umgNbiV7Y2cdrClTBuGZcEDfEnos/EdqfpeO9fZaafVNFbP6lh8LFizcUrvf2Ox
LkysUljaw+amBDyEVXcHIe1HzXpKjOZYICA9Ocbu/8/YauflLkNeigV6w8iO6Vidm9A3mvgYmtMZ
1oYNY7IrweXHW6USpZ+0NgkEVITZWitb9jbkDtmYH5zgXZsVh0zXD7fdewuEX/YhRXlqyW8z9atb
SF56DSiAln5KyzPOL+a87HetknM/UiNd+VrYRZP4mYusmK/2GiC/RGu7fTmX+l9m3kEEH0ODWDHQ
EfV/MzjfPudzGidMUszxsVqYsSuDZvwZek0e+04bqJ+iyYkDMeoQPPeZ5gZs7qGJn5Q0mzZeqNKN
htY7qGfQ3Pb6GgJkKU171KLPIYLyPKnC7m7UtkoJUiMmZF0090FXr5m1g3AJ1XkmdShB6usLAPXa
V83vt5dJuqsAN4vqHXfptybxxRmTK1lhWymAUn0M4sfYWeZDOVn/nSAOeJyjYsZlGBRhoeu9m7he
GqPcyfPN+5wm75yo8bto4ySTenJhY5X8VFQGzSLm1dGOOcS6ZaH4dey2+9vfS5bPBcsdIiIAAX7h
V5jmOZrtDBBlFuczAuh9u8ucYrlXhqV8VEb1rFtMyt+2KQuES5vi3y/WSOvVImk7kBB1MR4XtXrK
qS21zfRbrjHCzbQ/jYR101qL27YZR2AHkWnsAzfZ14m519Xi2etVhHU2iB9lTlF5QVoeNCpsIiun
nKkIw6zjZVWXz6DQKVBYByUpD7c/nWy5YJqhDQ8iigN4ZaWKjcLKB4VPZzGdyLAMYoaF9zio+bkq
twSNpS6BWKN1JsDLvxy/S8x7YQEgEiDAq6FjPjp+b/+ORxdGVsegYtsBT1Kd87ecdsmANEp8XAym
EwN3b/Qvtz+f3CPaV2AMxcyFeFtcRF45M4tQR4TEoDYCRj/FjT9Mv/GSZ4rtHyNiDS+MJKWXjnD9
QAoMnUayBKd4sPaWGm+E95Yvq/NoyJe5DRuA1qOV7CqGfdy8PcVbwxuyLHThzK+ssxYCyTXOuFa7
G/oWdvyNRpLUD8FRw+ZRdbbq9eeyxsAqA0eEdALdifdXkqQwn2xd86RWbGajGDAWiJnVm14r6g4Z
L/yw1NeieQoZ9OK+vnGl2zKyWpIqzuBWzFzg/gL7bj0JMY/NKQ0Ro+t7CDhjJvXAOOm/6tAj5eG2
OSCjPPpq9K+FcULQr97SZt+ysjp9tNmNo2iMSGfaU7FvEo2bzfMwbOxHuRWGrYDhUAFZz0E3A48J
tBCyc2sVd3r0kHbe0chOXvn99r4XH/7Xb/avnVWMhW4MUViVZmeh5qZ7O7VC2WGENs9BgsL4K4Mu
YvP8lg10ClYDDh5NnK3q6pLQ5ZCsIoyanYvleRFYQxjSlPY+63ZvA6yq35o/q+VTDclObZiH2x5L
6wg8tIEzAdAFtCli9SIL2amqtV5C1bcyA+i21exkxvM7Z2gPOcim+X1vhT5QDO6UxUZikiwqLVOU
iTiigM2sK+hLpEXzNNXZORmtO975Zl8fs/SuSE63XZTbcWkEQ/0BX/XKw3pRqqTWmuzsmsrnyWy/
D6NzX8zhQ8k9d2NnS85dfPrX1iqn63VqzaWDraEmD+ZxN/i6kTw3WfqSTmCB6i1CH0neBSEg5sFF
1ZmG2PXy5YZRt6XJ8qnR18XpfTc53v56ki1xZWDlUeZmrTF1HO4L5PD9AQmpU5jfu8+gLo52057M
LRV0uUcUeRg/onK3puytms7SMl2cV6H9U9GtZwYwP932SWqC+WmAhIj30K+8/mhTqwa1orLNiym/
G1zrGE0bmKktC+LfL3YV2oleUENxeHbpXVPg7IJqI9IkZwip8F8fVlEdxbaRg+jJzrb+UtMuzJof
VOw3jMgWn9opwDaqqAJef+2G2qiDSSkfPKc6iAES9L5n705IzwoJIHN80Wb1o6VHd7fXR7ZjL82u
Ym6au2wsAICdo+BJbX8qJvUcKN3CrVKmLPlxbf3Xv9VpP1HuSWwd/xJBoxoUOsS7HdOMgxU/Z9b7
bNbez7H3rRhNm4ZHkG+8BSTViSvzq3tAqA29qVeYb4L3S/ZpGEd/8fu5QiQZid1gw5r8q1Ig4/0m
qGBWUR8PbZRVBtZMyLGW1tfNvZI9FNYWjFsWmSR0pJsAG/OgWnmVRU7rhCKvM19BQkqdrw7FF7fY
ShRSO2KqT8zW4s86OCua2FCWZOfO/eyG7r737sdqawxAtpGFBD3iy0yVMJp8vQO0WWkCpcMZQ1GK
fV5TrVISa0u2RnZswCvLfRP5Eor5q808d4VeajCCnlvN3gfjS6A+19pDkw97fQtbKXOIxEGRzVER
Y1kT9ObKWDh5p2VnryqbPfh2+KXLdN6ou8nWBoAG2sPAithhq1hTFt0a4gCUdhJnk28Efy56vM88
xuRvZwrZhwPJb7xVctA4XN2dZiOzo07Hm1x7qJrkDkC4HZ401dl56dabWvblGLYE/MA6cU9bx7UR
p/ViDfm5rcMj7V1RjbjtjdQC73W+ma4zF7DyJtMVbqAROV0Q1SjV7Bdb3WNZDkAY+R8Lq+t6Xg2T
ZaQ5fd32e5vmD0X/qmafQyfbyOCy9b+0s1r/pDe8sRGnk/BE9HAa+AI2HoQyX0CQghJDU5tAW30t
N+3nPmVS+qwHxklpkAVvo+PSfQvKrYFDqSWIPgGwU/M034R3Lk7zOi8bp9fINIb6payfPe7lsRH7
Xu5shLPsswGSByL/xmW+7ihHXheg4TllZ6d7aGPjnrVJN/OmLMoujaziuGy6tEo69mZoW1ztH9pu
i91M6oYBfxr/IR69Zo9IzD4Y+gELI6xOHfOfrfVzc1xyy8gq/Ruhpth6zrcyY5Qq+1exX7xx3N/e
kltWVleR0RzCtGVQ/VwVYbnPBtfZTW7dwk6ReBs5U5bLmH6yhO6h4IERP+UiyjI18JRiSfKz1yw2
mpLN+KMNK9ePIlV5mYvi+2D3+kbASSMb/AKMbYLqdF0nhGaa0bcszcnTiCYzrdukUDAWw94ef97+
kDJLkN3pRAXqTr8occRKpNRlweyYZiHGUcAm+QKhC/QNG1PIInpXT3iwj2IAEUSu0PNZfcVhnorK
ynPxIJrGx/R7OT6CCtn1htBM3W2WWWS7Caw7/X+I6SBEWmVUmBjmwnDrnDCc/cU2/X6rVS27JdJ5
JO/QVOKsW+U5vYWwNWzwKK0Dv0/rQ2H/Ef8J7ZKLitj2DJf0UkzPTHSvIMlkE19/wXzhTlDlJfaC
9rnNo5eSkk6owhGf2Io/ZX+FxesYHzW46f97iFwaXn3KZmCUMW8x3EbNCUk2f46HY5C/ZFs4F9mm
hp5BIIuhTuCbrjxUq2VqgUECXcaTeDf3D0P4etsZuQ3R86HEYWDn2oZhJZELzDZnDiJcjkJGcNcY
zqs1a+HhtiVZxAvOHCKEQgo8IteWIN6stGLAkjt1I5gwbeDmaIH78JpJhUIn7J76wK7vlrrTvi2D
vlWZl3oqGA0IGS6U63jpQiVzqaiybG61c+EoKZeduQWAkqUPxpj/MbKKDcUdyZlIlpzjcDyF4bQf
h5fY1Z835wtlWdhGtYrRFfi9tTVsKEsh3KutgBnXCHHd5ql1oRFWFf+wcbDI7JAzRDkTKj17jd+x
Orst3MEkT+nhPio+B/WrmQ3HroUjaNi4jUmIvHUd/i3RynAASKwBkEMeDzFaGWJwtz87gw3zRFPu
3AKNkC46zGCIgDBMp9H7mbbpMRr1h663/vD0aVenW8QhUsdhp3A5dBh0tlYbQw2GsdeTqDj36sMY
GccepQWneOysj8Fo3t/eGhJbXEOoq8KSTF9q3eWNrWl2axX+WqXy7Pf1rMJ6FuY5mrKgGp02L2HR
KrON/ahJrYLBEcmT4XRr9Wa0cqeLjbCJzyDcdsGX0jrmtj95fq2/Z5bt4Bnxs5Y8ZcrABPm3aeTJ
r33Vyv7QMQtTbOkoSzaOQWUQ5SDYHhinW20ce/SU3hogz9W97lgcrTbybeUU11sjxnI7ophLBiK3
rk6NwrIitdAhM5+CpD4CvWt99D6nA7jJ8Q6saL2xfyTnLtwVzPjASswLc30qKko7Lh4f+jz3IP+X
NCj2/WTpG1Ykue3KyurrMZ0YO0ywIX08fxwRE43iY2FnG1EqNQIjteifAepdV9nGymkjsxlR52uK
k6M/5xVT/VusodL1uTAigvbidlnlBfd8d6DKBSg5+RQYPxFHMP77k4yaj+B3BeYGq/Eq8uHDWyrN
wZNBNx5S9fBzmXduk24Ust7uVKs73pWZVQqJZwu1xgCq9zCNdqn2kNrvY1M5Vda8GzvzI5w40KK+
aMXnWb33GKj32mkf1O3e1N/Bzuk3B29iJvg7yvPoozbGHXv5rKTtfTkmgHHeW/eAHQ59pRyC9snd
kveQrTZUcEKWBng1/BLXC5GXejh0JhTCSn/iUN+lKXfGzvzvjwlDzAZD3AAq7pfCyJRr1LeFlcLY
BdmDt8Cu9Rx0X03n039PsSRycKBUVWiYiLi7iCttcmDn7qmeWtYCosENfzRdrO+XIFdOFjQpe1dI
6dy2Kf2EFzZXsbxEypi1Pc6RzHd2/n3SHuLf4K5hgBXKT8E6boH6u/bL6qZR1zOmnikz+l3+xCRh
6ZzC421PZFkM5CKpmZcypQxx97/4esMM7WDsMKIeF4GftX9Fxum2AVl30bi0sLodKtPQZnogprft
9EQ19WhPnT+onzK9Pky5QcPoobFezGHvOKVfDP+9D4J1922MAMDYunISms2gJhkTs04dMkeQFdU+
gtBlIx4kws/ij/PmI3sCTfNWadoOipozomFgUDlayTeY0Q7M9d1VvZ/6ZhsjOOX41FSLeQ8NwAdz
vKOMa6fDEWQxsk77ebP+JbsCXP6gVfR4+RS0YQiS3oEHoAEZNWm7SXd2JpJQy7RxfsjdF7MtxBDM
rvZqD1pRlKtRX7DGaIBWQbpfmCVPgz8iF6HGJ+Op+GvSoTMZjlA2H6cn7YM6H0NN0DBlyFndDjip
5xe/ZbU362RWUH1lxW177yx/jwoD/OVdaftVutWdkjG5gOyFx4WiOZQj6+GhzKDEbY0MYATqS5G4
YOs6P9WelPohmJ1jEMYomuwd71MVH6bqbhYD9+OwUW+Q5aLL37Ba6YiulJkL7rg5zPeC39ayd5sy
rGKTrg88Xncgu6k/e0A6rtOEFzdzPS2MS8C+w21H1x/a4mHM/1KN8zB8t4OtJoH4e7/Y485MjhWP
ujVBjbVUhVdYfFjqkHVMmThD7hKFCSYbbkeLrNgAFR7CAaK+wV3QuPYsTKpAoeXLeHg6IDv3odac
najlBnG18waQXSQrXgYfNsyKhPCLg5AT8PbnVcA98tpsbqSJg7SRINX1jvWS7RAqDZofY+Nr5zTx
nrzls1YsD8nG/UhGAgFHGeQPtrgCUHW7tqupUWVkIxx5nv53guxzbJQHy0K6sHwsonDfRCYd1tnv
QliJlsW34/aOi/XGc1C6uhc/YhVNU1DESWsxOqI6X2kj70YGVAAW3ydbPPGy042KGBA3QY0C9+bK
28mGMEEoFwex9bOsmnEXKYmzEUKS8hjVEyrNGi8twQF3bcRJSjdxw4Qk4Kj3sylK2v70Ek4aEz+D
H7QbH0+23yH4dwQwkABaX98cN05E+4ytOBrxrqiDJy/LXoMm2ErqskQKszzkl9SE2fWrM222w9BL
VeaXOqO5s7Rhn+ePC0Qo9U6LHrP5HNaFH9vvdO8LfCXNeMxU+64dED/7FGpb7TzZQqK/QlWaX0Sm
XYXtVI5qA+kNw65Gld67Tpcc4rDVNu71sixHmCDfBrM9WKhVXBblYszVZMJOPgSnKFMORQwiKGr3
6KT7XfHQ1sNL4lS/kcBBxyGlxhgot7BV/DBaBySLct05GtwdkypOlcL0d7qdcGQf8NKI+PeLe56m
laY2ggQ6L81LtXwxoy1KsTeOmnVGu7SwWqJg4e1nlXy8yHtf2v0+YMjAyssHlYGYwln8PBTvgBzi
6Sh/n6RPCjcRuMCQvjxVeTeC1zR9niXwWcUPVum8S8ZDmC1H0zi1EO9ozV2nH514C+svC/LLX71a
8nRuFMDrYsnhGi4P4eT6QfYtznZd+hu9NZ4nUCbBLAHqZw1LYMDFSkuP1MsUw17cDRSqE5l2/I2F
BldErZKzBVjW9UIvzH4MafBGguqCyYl3SrpRJZclIDg1/7GwWmil1ZZp6vhkpQa6YrR3bnQukZ+5
7YfcCtTCPB3FBX7lRx+aWd637ApncvYDU+fiOTzNG9tClruhvf7HysqXPA7qyLPYFvnypAfW3ht/
Up4eEFnQ9X2hhv+dVwShPbD3NNeh33NW0VaO82TmHnNOcfGO0kA+pU89BAg048Pf+Xy0aqmEwYZJ
j+E6DOImSIs2gBlGcBDMnHne+HmbUVj83l/2/IWVlT+4upSOIN2I+uqQ9fOLO4h6/8PSbsGiZalZ
VCsoHQvaXVPs44v85dhp0zkBC5XBTl7Qd6qtnZX9AaqtMtODNhwottwOQGlmuLAoQufCYlw4oRLF
bKS2HPaBrh9nD9kxdwjvyi762gRbVVtpKCIOh/Cq0Pb8ZcXKNK9TwTmTFo3nT1Fj3U12e18UaeXX
WRjvR+LplE3J1hVYutMuDK8WMYICYYoLznlbTDP0T7r5E7jo78QjpMzwJQq5njXWNqYRHywBRCaB
Z5wAfaS8jlv75TeWjElkmiZkv1+UacIgakG8kjPobfi9kdxPX71h4VQpT166RVEv62nAk0zlF35b
U4D1rwPELIKh7RTyoFshX68td3AueNzfB9pDmY8eXvSkPuQ+PKXZybEPzhYZmGTzgT4B3YSnvMve
KBQuAjQKDUWzMtQBEiXjcR1Wf9RRDYUWKsdBWG5cUqTGgGwBVqXKhvjPtbNO30xZqjCuNqpzsZ+a
bNiVXW7sXQaxUbdGGez2UkrtwdgItlas5/rCF6euNVpjx7TNZAA7H7SHfG536lIc9Dj6+7YtyQYA
TIXk3puQu/vWTrn4kHnt6pXK5qMTBrAuzCbKBUx67M0qSDbeClumVkmlncskUhj7O2sB78q497Up
8RstPdz2SITeKi8jmiJuG0yXC07I69VSsnnIewdQdjMOM8U291hH45+3bUgyMpmfgSjT4zmCDsC1
jWgMC6eygEmbNdIszGU9qmF6WMqD0WqHMs7/ZDq0U15vG5V9PzqWkNhDLM9MyWrPzShFI17ucl0D
qpo23zJqiYpyf9uIJBML6RnxLqekB+zq2rPcbpyk451x7sJ2l3r6UQ0/WA8RnMDK52WrQCk5ZsBV
iD3FgCbsuKvPmM+9ragLxsriSw5VZ/zNSAJ/TPIdwIPbfkk/HjhSwGqCoeSXQe6qalQGvvArKQ0/
DBT1RFc/31XNPO9vm5J6dWFq9aZRloynQEWcx7Th1O7bOH6Y3fdN7/h1tXV+yYIdCKYQJINOgVr2
9XL1Q9Vn+YhbXvhhsEGkQC152xtZkYgML0g2XFS8mYG/NpGkY+SMBqmWkQE/9GquhjMd7HmXZoof
t8spzn9Y1P48dQtlL8uDiE1DIUJo/KqDRC8rQk2Ksdd2zj5l/YQ+VvkQJ94h/o22EF3afy2JX3KR
BQekLvrEZtg17Jpqp8U2yojBpO9cK1M3okMWiJemVunJWNxkKktm3OrotcpfUT9xzYfbSyb/bpzO
bCzqlmsyisbOvax08EY1k10JmaBTPhRleIz7jWQhiz6GqwUVEkyxiBlcf7bGSPskLWAvHmDFgu9C
SfLTbVfecPHrbA65D69Gj5IP16drE141KnB1i4GUzG+N9qAfynIHxiW8c5aPY/y6FPcJ/RQkeUYE
WKqvHTwzy67OvqGg5ScPSXgPIX4EbHzjh8mWEfIcUNyABelSr5ZxnpWuaV1+l+PC4KH8nP4f2LZl
n5e6LKVgZqdIXKuoHGtjcgbHI5EUMxV8DWDPVklUlu4vTazcCEIdzTZkMs9dntyF+tOcjDsbKaki
fx8k4UNgBKqvgdmY6k9d4/r1x7TcW7NzKrV0b0QfrPixqbaaf9LfRLph1ekoccG7XvLZqIYUpTwg
sk75pNsfo/mHltSPemG8awzzHv6+LRCX8PKXIKMJKO5aAjO7+tCZuugDQ/yM85TPmlYfK+dHL6pg
+aOdf74d0LK2iSmgYgQzxWiO8WvvJiXX7DBl/DTQiVczueO6sENy4C5W3VM6t/uuovDTP02zuXPj
+KVop2e3c7+CCTre/imyNIG7IKqZroBWZbV7zSCt9EkhvfbGixWNvj59HSo4fz7cNiMjIDep71H9
4elK6hNb6SK5ao2JropDIbqvzY+e1fzwwu7RzFBzWOJPrrlP00MR+nHQOHutse9uW5ftU263XDLE
+Do55Np42yu5XkPRcU6NU7A4u7qLjlOZbxySsgB6Y8zm3mnxStevrYTGbFiQ7QK9SAffTmoFbEMB
Rh3IXDWYf0etslGtlboFIwS8O6wfSf7aoKaPIRQoJk14Koli4rv2vunuRoDcNmKt20OekgZkHium
m/io5g+jfae5G/U0WYoDKfy//eDTXfuh2Es/ZgJMoAwPiE/42/JS0qW5sLCKviUKIsoZRJ+NmITB
xDc0SD/S/gHe3Y0g2PJllUsTNUBdhr7EeXGfSijM52gjW8teHRcf6w1tcLGRzCEC7RngytL71GrL
+Nha/rAv5lfD/Rj1G9Y2Vn9dTJ0ixZxiXSyNsq+j6oh6zaG2NyAK0kIC+FkBV6KQ8At9RRMVkR0m
7E9Vofo86b636Cj5OqfBo0TezJA6/YEAYJTlL3Hv0NTOTug8nlw7H/wu3WrmS5fw4tes9rE76VE3
u0S8Ew9Iw0/OB7MytjrnW0ZWEVmOqeZNKi6XhXaY689zrhxuJ70tC6vzrDetrs49LHjFt3x8LNWt
iqQ8p198qFWsAyuKrLHHgmJ8SXrzECT3c9LDXX2g1hqPD1o07Ms82bnwjt/27f8SMW+9OdHYXO+C
JkYW3RMC3KOeduqu6C1b38V92se7asoLbe+q5WyRhdN59GF8Hl8SzYWjuF6cBXqn0qjuel0r4lNQ
QFJ/8LqYQrRXGFvTcbLjFdgABWieL4z8rA56W1t02xDYnyYNdgBx/GA+BmO9H5SfG19EROX6+nJp
aXWQq0NsuOEc0lJus11ig67xnhLl0/ShA2P32fR8zWazwDtnaB9vm5b6COE1gsYgQSmGXKdvq/Uy
pTAEDbme+3FiaP7geghwGw98/nCjfiS7F9oXxsS/X6Q/A7XNoZ8At0Tx8m0eQ+PeKSbxDI3UXT3A
4jFD9Xd052brri/Nu/DuwpFLuce0VoZRW2isKKfr3AV/eVx84/H9rJ/D8diE7xOK09Q4b39WqacX
BldP7szSFDSAMTi34wkKAMrf7yamWyKN95xl7aNl48UozfUuWBBqx8Cx1uu41HAWUSlmT70mRvEw
a+0XWwM2dNstaSkBgmPxJQFnw7N9vYIjfaHZKTFTAIJHiCbS/y7j06xkvtY8g5j0y5qW6VbvURak
jEKzbgAyqWytNmLQ6EGeegQpUxlN91JVD1oZ+v34ZcM78S5Zb8NLO6t3S7Igy94k2JmLLw3V4Sdz
V0V+nEEBtYvfFXvV+QtueJtz7bZhqX+AeMTjxeJZsfqq3hKribPwVb3mBQyUN32DndrpN05qsZV/
8Q6MtAk3KCC3NSppBoIQBnlHS8hCObPf2RAxevslROJyo1QnzfDASQAUAgLFp1VWKZlQK3KD/p3x
0YGDwD2O9KTd+MukacfB1Xe8nvyerqjTmwwT7IL0ycq/58CMb39X6VPNYVqOeiHYBM0Vefci4SRq
bk9JgMsabPrVj9A+1tVh6HfFH7H6rWFewl4m30NVJbfOi/GwVYqVoUehx6O7AjU3UiO/vF3yOHOt
SfSNKnPXp3+b8+SbjNEV4934mifHEYLD8V6bHibvx4br0tVmDEdAeihvr8etVTdCBCiiv6O7g08w
T+WfMaJwoAQU867s1WOXnwDOCDglG33XmS9qV/vLXPmCfWWLskmWgMGoCfZPhqeB614vROEZmVVl
AiWSFq6fNUh4l97HuINUzUvT8ZBkiOON9GWYo0n/3PgU4vT8JfAvjK9O17Srmkap6IXCd7WPGu2T
afw5hGe6z/dLYr5r+9qP8vBQvkZbXA7Sjc1EApKkwMmZP7x2m/tVWHY9HXOoZTr3KXbRB3k/bc3K
yT6uaC0jyUd5l+fktZWijBsbOR3SYzM8hnHxoFc9ntWf6kjn4Om+L432h2Lkf9/+rrIIuzS7ypZB
u9D5XzCrnzpahmGVH5Sg8AOnfurmfmMry8432mlEMuzdAr1x7eNsG0rVLXzJtHqFUa6E29KJN/K/
7NBmuIEpVLFn9fUtoTWzKFK4ahMZ4a40/uSoMctinyaHGYr2tNzSQJAJxzAUD+YYGK6YZFulSVWv
y/9pmldWvYvb72ENY0XdItT14t31mXKsIp689QFac7+d47ta53nVLQe3cr9Xkbrxkpd+YnrcwN2h
6qCsdP2Je0XNTCViPQ2z8RXtc2qAlXO2kDHShweDAWj+gP4jO66uRuOcVDoahOyJmC73fd+lvpo6
IJaG/ZAcgLmb1S4u0N7eOGSl7oFwF4PGtMbW/C2ou1h51EG+mg+uIAmxJns/BhthKvUOhDEKzsyv
YWXlna51emZUPQ2xOC4f3QIV8dSA5d8L1OS+W/TuyMvLeJwr/lfp/mmMNWT7vIk/3t6bsiE6apS0
D0SBm9acyEwXJ1/XDImn8KY6D/NzmO6beERPr0aW4s5xDuVysBTjCSKqemn3YRH9qZt3gfmkQOdb
CobcLry7/XtkH//y56wiHcZdq6EVDg2Wk9z1wOyX6XOhbMWWLBEyEgq4FIgwaNZVol86pRjHmlMm
b52D432bp+axdIDt2UxqtuE7R6/9uvyNAXMxiPqP1VX6zTI7m1PYIc+V85rrw84FXbB8cSbDz/Nl
R4bc3f6WskMFbBIlN6gAOFZWZ+ncTm4X6nCve+lnprOPSIG5dbTr3Y1bnHTNYGoBs/oGYVutWRi3
QejO5APFfI0UCIJg8ev0rUqH1AplZYCrULBx/b0O1JCCWzd09D/LNnuy+p+Uko7h8vP2J5MdVYid
/mNE/IiL3TDXeV33ok1tOu1url9V+KHM5yXfF2OzkQGkMXhhavXVijaNezUpUeEdja8aQ9C53R+m
xrx3MoQGVPPeDaZDnGzmVWlUXNhdHZCQqyPqBNzqHLbBj45CrBVPPxZbeVxU8vjtzyk9uP5H79GB
cQkAwPX3bBjIckKhCDN0BzN6Uaedaj8X+dEd3hfhdxf2eHd5cpwINeCnUP0jpNRXcs+fsq2HvTR6
eBaCs3z7Iasdb1WePpqie17FyU7TP+t26lfL6ba7IgTX90e2AINsvGksntfX3nopqKRwIHq0MNwz
90At096IGunqXZhYrd68DLOtDERN2EbvGtvaO017jBzzhxA0vu2N9JNdmFqdUEFdmuMgvInbV7UC
gRj9rLYmF+Q2GPWHx4zJxvV0sVUB11YF/qlRi52r/Gzc0udM/x1H/jWyWvvM6/KqZ7+d3eVFcJ2r
w9Mwb41HSDOH/a+RVXIf83k2YzRKzrRZEUk7Vconjf71gs5SGf75Ow7Bj8WjjQrLGsCvq8MMeoEg
aDRAY83nyjH9Jt2INOnSuHChCDoUEGoi2C9S4RDn4xCJCwrc96PPlNJw505lcER4yfv/NCV+yoWp
scw0LSj5dkHxpejz/Vi/zGDmb3808Xt/2Zx018HQ2AC51iNBcxMXfWCMQEwa5/O4uD+VzXlZaTnD
E53eN75VBjmuHcmdyDbzFvGK3AmZiYyGd5qZPxaIVoRdf4zz7rljmzId+KRUlKmHg40+OHCKaJ8a
4Xm0g41KjnQNL37Pag1BQg9BZIPaaEV7ZXyBH6pKv9z+rpKMRD/d4L2OfhrFvlXSa4oBP3vipOj7
u0l1kxNMj+U+ypzZH9UtKkfZZNeVuVUCrHSvHMKJZcyr8Vg0pIvxL21RP7vq+FUIPkTZfercKy2y
K3l+gN1yH2sb+USYWEUSEweMsDCWZIOIWa2yMgWmXcwI25cJ6pwwvltKv2vU5YA443MyvUTTfz9X
rgyuljG1I3WGrApEG3zdADSc+WAGhbthRZLBrqysdmGL0IpZmLg1l6+w81dHDVFSWgzVFmxTVu26
siRC6mK/c8/ok47mGJwSHyL7pYrHfW88LXep9Qxn3t4sEdV56sDf9sNGEvi/mAa/JF6uEDGv1g4S
LldNW2h2Y/tjyukcVkzb8K48pVp8cCE2gPz8yZ0/TLb+Lq+34L6S/YjjNrNmQCC9X4baiikBVpxC
rr8M+T7tHlKQbkr24faGlFwsaeADDAfiC7GUsTq33SoDTO3SNYtf4UNpXgLzMbPQvF7OOre93P55
29wbTvSX7fCvPXN1x4MXOWzUgaHZKD+OxX10Tu+i/0XaefXGjS1b+BcRYA6vZCdJLdnyWB5bL4TH
gTln/vr7bV2cM9000YR9YMN6EODiTrVrV61a67lLd93wTq4TFzl4izy1+nGiYVCh9wjcffNdMd75
qZcbu2Bwy3GvvJOOylaf24rHB2bAQRUlOZFIuN5mI/BWNOkm3lv6T7Llhb0x8tUDQ58GlQYVHZVf
5HPjjrUORRpoVB7C4VMECXW4C4yfQJU3cOlrreeMhdAV+A5tVc5i35ZqQMIg4u2oKGDQ/h6ynaJ/
UtvZnWqI5LKPcLfsUt0620Xg9eYhH9+FxqGqu51EtG2ar1sKNesfZNAnLfibqLgsPijiQ8PR4YOg
F0Jl1Cx3yROtp4dAfe3yD2n6UFkOJcIdtIqR/qLuyu511k8hDOdO9ge6X9QO0OFgJRw6OcVCXfgT
Sw6TeYrozxnBxRrGF2cr4bd6pC4MLC6dudaU3BnZSX7zqbOn41CNd5p9b1Tfat3+MmqfUjoibh+r
VVdxYXJxipWYfVD2mMzTFz26D+Ke+pK2u21krUzH0UDsyqLsQJFffMXFzOGiCiXOAJrnJdooKYnT
feI41kGVkdCRnbY9gAua3UAeqYXqkn/slajfuHdWJxdeRKiqqPHDZ3P9DZk5VAP5VPxV+VX7m120
55mYyyCEtNmzrefbQ169vDlHlFpQlP2Fd6yXNT/IUJ8508L8LjG6HZI7bjOcjD6/T96PctttLOSq
F7owuDgovlyEtTaSHenbx0BoCyhb2391AkVCny4ZMnjLRGkSlYqR2CgFChLYOP2adZ7SePk/ZrL3
89JDBGxjSOsGDVDopJbAUC48flzGvEtEK69loCRb6ud4nPd6nO6DTPJiY6fL+1DfwgSsZUxRmlfJ
ydLySSfQ4pRXbRx2cRCiHySow6tMiTxrLM1dp6b+Mesg/mpnbYZr2zrWhhOfVGuqP0xOEG3s19VD
A0gd/liwutwvi/DFktOGKhTzza1qHpVC3ivaz94YDln9XHevin8O040ge20TwdEvXmKkFqD8vj4j
g++0+giB6Bmabzesfqrml9vHYq0CCkXDfyzA7nJtoZ3krrYbWhnK3o31/Ks67McHueu/5EV/N7bv
VAo346cgfwlodZhlQODmxslcjc1oGSUrDgKc7MniE/SqwRcJXV+zLX8kfV661qQcaIXxpHZ8l1op
wps7I6TXNzg1gXqv5uppYxaEr1nGMmBX6U5HdY18+GKPTXE6lkFDylRSwk856oOAW/b+LHmZqZ7U
WvZkyCSMHJpTGHBGSBBu2187WJfmF8uM7gkTYOMr4GKBw6ak/bNy1e8KdBXUB+R6p1nxxhWwds9c
mhSfdHEDKHFsVGMpvG/3NY+snSiYBZuAydWBcXLBcKFcBUj32kqUt4U8KT7ooTl1W5k+1nBfD5+1
4FUuzplRHSglbbx9V4+pRoOp6FeAhX+JakwSJzHCRuaYWg13yed2dCjRfY4yH9Lf2eOJ4Q/zc9YP
3u1FXDurop1KIKHpTVvatcJerSaLto8gMQXbY6RvPSPWntxwgQkuK6IveZk16wdlQgwXb1A6j5oU
u1n0qRsrd7NeLHb78jRc2lnezKHahlJA0jTXx13a+pGnpRoRltrN+wlXTOCZbFXf1u7nS5vq9U5p
Z7q37JLc1pwc7OrT+N0uXju00Qc37Zs/WCnuEdQT6HfiOb9wOJD9avIQU2zqip+SX7nmVtPF2uEi
QOYPqh60KS4G44xjLVkz6c35r7h5lBDmjtpmw2esaYgDygPBAXJBQblp4TRiGaU7J+VR2Uateop8
e9pNUdHucqeXEMTUlBMIOkgF8sjxtD7tdtbQQpJrVIar2nX5mvaI5jj2rgh836MBTFyrU70fi9r2
fAQ1PScNtsRJ1yaGy5Pgga+mUr+YmKTTwjiSERmjpdaDEdC2XbPfAqGtHURuEw4Ifea0tS22b9T5
gJzCKD2npEmV/mdebLV7r21W3mIcc3p22D+L62JsmlIPZfQkeGB7EhFk1gReYz7iSwVqaZM0d3Xa
LuwtllrPeYXYvKMBYT7XmX7oi8HbTOitDYr4DXpJsvJQxCxORWj0Rq5aDZoSqulOCeddoQwsj3tH
rg9dEZ/0pjj9vsu8NLlYKaOXmgKtQdjfg68k93Yy9Ma3LawGF5cmFjvOkelCqf0hpTWlt45mPYAk
lsPhwamq4JgTn8On3M7HUqaDTopKntAa2yULU+UZqTp5q0N6bW9efs7iVZDOqdRZBiMOidkFym34
g6qsKEFBQuDQOfkLWR0kpH6a9cjQGP2Dqj4rHaxs0svtWV27iCAiADlH0RQVEjHKi+AhCY269hUx
qYXj9fngxuA0FAet643LfC1+AGsD2ymN3jwtFqvX1Vo59bmOngaSI/M4H3X5NTZew9y498NiV0/W
Pky23lWrewbHSj88Ny18JovhARGWJHhWUb6AXUQejOciH7wo1VE0+zj0816b/s6sxLOQKCjCYec7
4OZuT/DaDewAZnXIGUK3uOQjwHH3vjL7YtxQGYnENz2Peey1o30/Wfle2lSLWzn9JjxtQq3JRhrY
XriYWR+KQh1RBa4l0Vz5YJW7Xn83zYlnQhi0dUGujA+2DBoAgexC1rbs4Pfzjo79lHUN1bOa/J2P
3+qvZfE0bxUp1uxYAnmhkKwygSosNmqeWBS0TJQy8gfdPyem8W5qmhejg/tNVb7eXrS1lypXMdgh
ofX3K41X4kS21QtrjZWp7twr5a5skJtK6tihUOd8TJ2svx9Sq/UKULjoVevDMQHseLz9ISvHE54V
YLxAqERgsBh1VSq1rHQoGkh15fXlt7nb2cRv3VZP3MrpBK1PklVwPpFaX7whWoSN8nEss3Otkz8a
Wrex76o7zfGUGXLqH3nyBwEwEFFESnFwogazcAdlHGVjJMQnYpMgVP5LKqOd4ojOhy2+r7XjYJOo
F8psFi5uMYWonwxW3hvpufD3khwfkljNXcMMD0PhIKFYZWTJ1K39I5z/Iu5+47UiuQASBRD29W5V
cykMbB+lAUsZ4idk9L4oPs2bvuOHjjukBfT/ZZIdfDDDT10wl0fVHvOXMclDKKeHeV9qCq+423tp
JfSgJ0Lwv4AfFVpT19+kD6i22T4KJnnQZ4c5SzsvCjmnVq9u1evXDisB1ZtPoFa7hFHUCQpT0AGg
zjP/MOvpvofAfser4NhLW5XnNYAKrlUoDhkAQxx9MaxS0SKlj3LkUup6eOpDy9/7AMTB/oTB3lCV
6FTkhb2PKPl5kzJQ1MV57sdBEEENdbNXBkRcwlQeHsY5Hw9ys0n4vjoboATp/HQEAYn4/cUd22p5
hkx7nVFeKYpjUpTa0chD55AUZrqfDT16r/t+fnd7tdc8B0ArAZgBnPjL27mBWH9uQUMBw+ueAkt7
P02fa1MuXNnfIrRfiYRMrjhY8wAkC/qJ6/EpaYTURM5mL+t7w3xOi60jvDIWpOtAWr7JUBJDXBvI
tcBu54AlLo0PffRBgnZEUbxKP92espV1sshemToUh1TdllCnNqJjM1Em1inkmrGfUnt2jVFyJ7W9
q8Zvt42tTBoMewQ7lJ1gJJAX21bJMycwQ4XTmL+L28cs3xJYXTOAnAEvNO4/PO1i0sYmT1IlZjRN
Udr7RFMkt21a63h7GCtOxdIgCXyT3IFqfrG3J1Z+gk8tO3dN4mrj7CnjC8mjDde1OhbKodSIIJ+h
HHi9AegXo60tp0Hb0Sk/1ZQL96SG1Q0ra9sMBXNyTZSgaANcXIJNNnYFNaiC1jz/q+O/90PrMCT2
KUj/QJCR0i6ZHwI0KFmXXUDwlEZaNSNpIpWV9VDrTeNaoZ6dIj3Q9rcXaGVQlNUwIYCdJNMWz5Sq
tscwlxw0b6R0RwMrNCYapHdQmdy2sxZqU8EAiUvWVRAVL/abkeWlBUlBdhY5kg+S/qkz/6nnc27I
7iA92N4MfW77Xmp3G3bFY3Zx1dJ7JITOBb6e4OV6b4SjLy4wDXmYoj1NYbLX+w9OPjwMCr2VY/BY
GDUP+gfLlDYsr82sENCiTo+gD8Qc14aDzvFJt7Mpxdui1SEqKr6MEEypL7dHuHLEiPxg0QUAjED5
0i0FDbi7sovyc6r+rIZHWsaU8PdbCjFBRc2BS9b4RVWzm4lVZCvLz6P0mluvIUX/zU6xlTMMJF9Q
SMMS+2vNJcxGO4zN4m0YBrWIZoutY3U9LgwsXFFRymMNnUN+rp1H4Hsz+hVV/biZUl0zw4MHZVhU
zExACdfLDqFSX5tKnJ+V/qG00fZN/umDz1Hx+faqr5ohUUSKjbwUmIFrM9KkynXVdTla3Nox2zcB
o1Fbz9nqW1prH6Cb6L+G3pLwF9HJZCVJLRU9a985rma3ewyiLh49c5U3/YOIRqOhclPjY5zuosMc
mGe7ce5nCM36H7Lz8beHTVn3LWihns31eD1sY1bKqQ1JjOf5q95/8c0Pkvk+2tLIWjlSV1YWb4Kg
7IZCyalTpc5w7+yNBK2Bcos8aq18QVMegFIuE6EkunC94O3VyNJJTlNlLCbLHY7MZSXLgl7YMI5z
ZLqqlp9vT+Dq0MjJGmRLqY4vu1LirFSqGGbdcyQfw7JyY+m90m74+pW9CTUmpOzc5LAsLnnnqMZY
Vt4BktT1adcPgTcVxSEB5+4n4YaTFdt84d2vTC1Om1ODCqxsTE3yoxn3D1Hacv/f8UD3pPxH2OSn
YIvSX2yxWybF6C8OhK/lcjO2QC7t8QUCteLBsky3MeadQsfk7cXaGt1it4f1LKuShanS2Pufpqp4
H5sPefdam++r5IvvlBuzuZbXgHwOeCuBruOAGrkeG4fCrycFHOLcPMey6tYSfaIobc26tpvC0NUF
wb6nWgElqcreIBVe25qXxhfngZdDpqgla6kiJqgqrqI9m9332zOqryzepY3FfuEFEUxDjg2lL3YQ
7u0Cs9oYxroJbmNiaw1w3iLgiGF7Lged17xgFXtqAr/Z+4pk3d0eyNrWEFgaBGEgFaP//nqlSLZp
ed0ZcKkJQRJn8ILQhnKJLIn6uWnvku5DPm095LZsit9f7HxJnuq6qbBZUCaAKJ9ivlvHh2bqTnTv
dvIPZ6tteu2sAbfm1QjPFg+vxQFQIyJKSXcADKhflOIR7YITLF7EHmn8/g/m88LSYmxEHj1bwmfn
R6M3DKU3Gg9z8xAkL2qugFYVhZLff7bwwKNebhD4EKQtu0xzNYhsyaB81VCxOCjK8DzUcvT7Z1pY
4cEKqYcolC32ozml1ailKEjX1YgYhnSIe6/SjKPaK24TfJs6sP9j9NB/8o2723P66z2AZXILby9M
ks2LOpPZlBE3DQUKXX0c0lSEW432QnfhbTMroPxrO4sRpmMkp7NK0Syt5FMRfI4hqtFhIkvAU9Tt
32r1ohCCI1U2fYTUsM8tyhgKMjZSucHk9evR50N4HpJaRy+HbvvrA2JLtWbWGQM2syetDT1jfrk9
1A0DSySuljk14vYF5Rircv38Nd4Coq8EJQxBNBMKbIPIbl8PIbG1Lqst5lIN9VPSGIeyeZ/Lj33+
Pp46BJju0xHm0GmLhEi4q+tLFbMC+UQZF3+2dGeTgbpcr6AOraZ7gpP6uyq9z6Js38r2brNovzqL
6MaIyo84GYv9MsYKGjmjMBZariW9J8zcuLh/vcoYjkgWAeUl2Fp2GMe+oYZziIUkRCgTsE0HMLso
toLzLTNioBcOmUcf+AZhJqN8KTq4mvxxMro/GoyAbAjKXd6z11biWlGNzp//X4ScHhPw3VDj397Y
K10fkCux5QzxVKaCs7j845Q0rS5D25g96Zk7cVwbAqqnuDvq6qvRaF7gt144JTRMBmC0Ns7Vqgu5
NL+YyQTETeRnHCx78ohenzLzLxU9Y1t+lFLFzfqdVNK/2b3asbFv1epkwUOaSTDam5s9hr/eeYJm
ivQPbztoUpf8PXZT2H6mcwL1Y1V/C6Ka/pYfMa0u25P+a27k2tQiiBiD1JDiilHH6GX61SEMnqYo
OSDv4GXRrrAzVxm8/NvtpV47fZfjW3iY0jfbfpqyVCQTLP2l6LeuVfEfLH0JdRzgfYQMXK+LUVW1
XMjyTOVdlllBa19FH4LgJdBP5nF8kaSN07Hmuejux9+jZURj6GI46SyXuT5hLQr68KCUtAP6k4Ra
p9Ukd2ZnQdvQ0TFkWenu9jxuGF6CKa1ayw07wHAmkmenYNilyrfROBrJXyEIi9vG1q7yi1EucU5x
CoiiycDB9IXtGvpLYATulOcwCRxuG1p3BCr1cPFIhU1wEfJZtLta8tin54n379D+zIL2qQwfm2+F
dK9q3yQNrU9/L6Nq1sNMtoVTWfOoVCl4uZJ+hSV74QfUyopLrQTvMGavdJREzWMe/rw9wlUTpFq5
eCgksE+v3ak8w3CjTWp61oy7uH2Sh4Nc/XXbxOrWoGYgOiVIiC8DSzOWAzWoNK4fGA/CR234WdNV
lp+06jtla++2sdXxXBhbHIB5rO3ZF8gNYwzc1kcNIPSGLT3cdSN0EMBKYqADv5g03Yeczu4wYoUv
gpTElD41db+198Tz9hfPAa3tf6ws9h7kyEoUq8BBLJTkom7X+SdNPw/Gl9561axd1doeHfRJ+kFo
Xd6eRTGAX0wjOwnREggG2iSud4VWoCUn+SxZpHTjMZg13Z3sWtkpWQ0FU2VrWxX2FTw4zp+ELnHq
20lbbHWYl9shym2iZn3eQXyk9C70Zt3O0B4H9D65FzzkgxzjOQlIOCQky7ekdVe36cUXiEW/CF8U
+qkDqeMLZG8w/q6TwI3zY3pPjt6Kt9z0+vz+O9rFBnLMcOCO93kFzfRXhT/G5C/Jp38p/nR7Hdcu
H5qU4EAFYE4sszwNlkGVsI2zs/E5rO4Ka9dYf+fR9N4I3qltu1cr6XDb4FuhbrlzoABhMQFBigbd
61kcVYOWyjSkzuDU+n0zaJnbakJXru8HOo+TjFZScz4QfEd33VSEe/Ck0slpm+7dkJSapxR9eT+0
vvSxcPyvuZV1pHhJJhgVQiU5UGc3pyllL4Q4jmbe2fdJWMNwrY/Oo61EzgMF8eDu9pjWFguKZ5E8
sXiTL0saaVBIDcXo9CzZzcHSwFm2kdfKyb62f78LC159WB/fQHTEn8IlXOzB3oiGxIS35Ww0o6vW
sA5VriRvrNHqq4oGQsGDDhsNVYFrK7KOqFwg4CxzoPrePEzBrrT7L3o+R55TDF/jpEsPSp16up5B
9NBP+9sTuv4BFPppUwJEjL7E9QdEulk21SCx/esdfcXzQ5sdUv0x1J7tv5Pc7b/ctrcWwwpcwX/M
LRxpPKYRoANOGznL73X6oviICanl3sziXdtutE6KyfvlAMDIoQBTlKH4WxgbW1jdHAvgiiZ5c36Q
vqXN+BTbd4Ydv5sy/++x2GJbXx0euGOybJR6uMuvZ3OC2Kxvwj47J1m7C6oHoRLogFPKd1KY/MH1
ClGVIGukK0h+e7lcbNC6S9RJSQBqFFV9qKRyLxfOfVFuXQfrQ/rXzGKDWDNPkSzuhBnQXUV47Gl1
otCyU/35PprtLb3ClVQz1WaBb6CgaInk3vUcyqEP44QFpEwtPo3tKYZGoc7rkx4AqpC9Oi+OpPnC
6nPbbKmgrF07l5YX146ahiROzSI798GuMdKdnO2MYDy2jXTPtkNg7vn2YViLXWjtVUnUcteqS11V
JZVitdLB9yjNc24idRo9RsUWEc/a+l0aWUynOZKXsny2SWqdQvjp4rjYDZ3nJMcu+314AkuHZ9bB
WQKHWUKqFLMu9C40wAyYme71ypR7swQJA2SPW8NanTsTmr83MoZfuqKtuVGsrh/YllpvPsTKPO0K
2b5Tc2Mr+Fu7c8DaCPQo4R80ndf7sdBgHJ5KH5yAXbpSN+668JNMZ25Sbvjite3Hpmcs7AW81mL7
xYnc09gPsicyDtKc7Ib+g6y71Yvt53u76z/e3nyrw7qwtjjXIUxYkMoBJSE6H/dzpAEO7SxvLK3w
oFvEuLfNrQyO+VPIMgNoRmRoYc6MByOPdXxxg5bWNKMz8A8UBWp7n1dPWbJxsFbGRoaEMjAlQN75
y55Jp+iKcujEQa5OU3MGAx+a0HPbGwu2sgdJe3FrUqZ9O8XXOyMBeBTkFKfOMghww/aq7t7Y1O9e
Ob8gUPGGhCCMaKmGrE3GPDkJ24/sZxjoe2l8NeFS7sxXsAQbi7SCiRT5EcCnSEBhcJkh6aSK5qA6
yc+ZSjJX+2jbxSHrdBy/VZydRj9rzU8JTK9MDjvQ7Z+JrB/Do08qI1QetHza+p6VdxfNU5RA6KYT
ioeLIKzNpzbXAVqSh9qHY+jaNoVVqX4U3M5h8F5PPc3Zdf3nwIFUNFV+3N6zb/1TiwAC81SqKccD
pzb06wXWpXYagwaIQ55Ex9K/H4a7SnqoQ4lUX/+M4zkEzcTrr/HqsZM9I38Z5Aoas8fRpCfiwZB+
+NahS45D95RT5R6U+177kfNkktSHSD1m7Z291di20hNGN4YoMoDghAR1qUNZZ7LUhXOTnytrl0bk
ZMzglDq6B0os9KzvmeGWwbSXlBkd097lq3oZkYmnZHgUSn3NbB0Jht8NzVY8Lebql7lEAALIv444
2xJOLY9mT0QNbEFSi2A/EicdS71qt9LFK36G/IyI13Ey1LbEcbqIijrFb3SjponB+Ssc7vvwm5V/
QVvZLbTYQ+arHuaHsQneOV/j+keb/Qij/q9OrV3cK2qCp772N6K0FVck8kVAmqmzgdlbfM/AElmA
HgRhV+K1afezm9XjHFsfhnLrSlwzBd8jeFpSZILV83rovR/NfiXIzrIo2dnhnWrEbjHGnpNvVTHe
5OAWi0n/P0EnqC88xbJ0SLpTyocOQclItXep73hS+o9k554RGE/W+L05xgZPlqk/2Fr7V+g3u9A/
tVp/CMjQMNUUNCU0+t7fPq5r439DrJKdE+CnxVTHkm3W5QzBz1x/VvwDAhVm+WXcwg2uOH0OFrho
IlNwq8t8zESTHFlkenxJBNpz6VI1dP0Pt0eyagMHDA2tZtPmoF2vpFmDtoCqkZyP+tGYz1mQQZ28
4VvXZkuAYv9jY+HbJjnN/KrGBskKVydci5MDu9iNpi2k/crJtwEgcvVTO6SCt1gXjkBfmiG1+qh4
0iMYfWGCvj1fa4f+0oL4/cWh9x3AG1mGhWk+ySOlO+dAL58mu4BTUFL4A2MU78hCkFmBQeXamJUT
JFqdKIS+StTJXROJZkP+KFsfmi1nvvKAxZVDlCnKIlTLF2tUqHlgzzm4ijxt3ll685cTyE+pSRLO
js2PCvKWQMFB3mTjz9tjXNkcV4bFBr2YUOR2yzQqOUpqMO4aXSXJ0yAwYri6XG84yLUxEm1AQIz2
rsCSXpsK9BkZ6h7ehZmrfVbunOF7+Q4SMuVFkxsvNdXD7aGt0BfRSvGvwWVAxaunS9KWG8IvKuW9
YbXBATmM5CkYW0j+6y4+1Knaul2iSN6EtIunUXTwnBExzIh2S3foo/4w+U34MRvSyARZaeTFQaV5
/QCH7LiBHFh7Dl997uL5oUEKgfALxBB2pp1D5yWsovex7+w1/yGC8psEXpwFu26cXNv4/TAaEmHC
LvCq7OklaiEBUpmoITNlJPm+VdAgU/6xZXLsprTh8FTh0RYXimCb5Ia0YYkAUHy9C/w8r6xS5e6C
CPswVns7bt3RsHeQOJy05kHLHgKohUkMe42dHxECUKxDXn3Lo1PrOzu5PDqmV4wkemDZmVo3dsrP
WrcFc1qBqrN1/vuVv7AGtFMTpH4B4WGT7fvmC29bd5re9Vp3kCDvAELzdzjMn/P6rumftC7ZuN9W
vBxoIAR4QNvBQbOs66lzKVVhAiw0Ff2Zz6YPAzo6pugfB762A3XwP9pb7Ly0HBJpHliTNjr7qepq
iGEEzl3ZZm5PBlj6I3MUS6H4IYnw9ja58DmRFKLrYDG5UCe4kv0iaY1rgsiRIImT1I9d0Gw48jcB
51823VsfjYDicxleb7oSZ5YbE2SExkDqv0/AUsYInWvtfS2Zu5KmZi0/TflLHdendJAPkW95djW/
ZJN/5ysfsvmMbhhkLfG7tjgUziHQ7E+3ndWaHxayUtyeggBoWa+zzSqw6kjHD/c9RToJdVzVag+l
Ou3NWZs2AIprrpipF9NPdEeF8Ho+wtLq1AK+r3NSFHs91aB+5bBnPzIteF+hCNM06o85N0+3x7gS
7Ig1Bz8iGGJYh2urbZvT3AeAgz68j5KVozZysubPt22sziN4YwGKBLq0fNcWcgXEvyJos+KvbWsK
wJlgaYi2KMbW7BB70ngrioWQhF6Pxc+C+v/JLdT4vkQDSNYCtMsOZrD1Ul/zBZeGFv5SUhstD0yi
tyZEkK0KPo72MxR8vd4ex9rfa01wvD2DIkhbnhV6UhFjIy8APmqxN6hwFn37Bs7wX8ZAf8z1R7n3
Stu6z1AF+wNbEFDQUie0jpY0OoU89EGrgJazIx3uqaHbFzA1lM5Tm0QnmF63eFRW71hq+/81uNiC
td+mU2YCd0HlepYOaai/KPI/UI7tis5D9BcJmJ3PMYcl5fZI10ANiKpR80cvi2TV8iEFe4vRxDpA
rdpyglMvCUBRU81IIHY6OVpbOuamnz7kSRU8mGY17mO7fw6VAGGcSjUeFfotNrzi2nFEG0EX3TbQ
4yxTLo3Vh06VDqCMGtBpzk8bvalgK+hbnXFy3iIdwA+QvNcHpWots+80hQqvPjwNcEsXo7Uz+uxe
CUx+tkc1cnaNpN8b3XPSzoc/mXZRZgC5hqPTF0+SfNZyaxwsYvgghcTXV/tdNUXpXkYyxdWHqvfw
Sq2nJ7m/i7vRBi065l5r8hDru1I6Cy3hja2wOu/AwskGmHBvL19JcjYWaWSIOn+XuklsobP0mnRb
xDhrx5iVRWyd3Q5v8+JFYTt50xWDYF1oqt1MvXEvx6Xj+lEXH6sue2qyjRhyzSDpCPaR4LHgkr1e
aMeEQqXvARk3sfmYDV8U+Z78mD7X92aU3N1eVvHxSx91aWuxqWbH9MdZQFSbUHD8q760Dybd2riv
VveuJVOBhloFIuFlw2Kh2+kQOJzZ2KnKA+1p8T4Mbf9A9y+k/NMwngy5m/baqOR7M50dxc1zvz5P
dmYebw947RYQYFIox0hBs57Xk6sV9WT2KUgvfS4hIhGaXAF0PYc+SEYv1cIW1jPn4xC1/YaTWLvn
iNDoQwV6b/FAuDacBxWyYT4z3Ws/a1Kejv7YdPHO/n0FZO4ayGUEwbgiFJ6v7aAC1Iy6zwD7dib+
sPXkRKa12rVTsPXWXh0S/afILMGLyqPq2tTUw5LalFw6hha5Rt0+JoiFhslPXuYb3mftpJM6ow1K
UJ/i9a8t6aXuD03H/snqD7SCuBEMsmo2/YE/gRRUg/qEnUFW8NoK3RhNXvUUXAoC6Eci+ZdWC63T
7AT+xnW9NnOEb2Qd1TfIxOKIq0XoBIZNtSUW7rxyreJpTL8Z4cZLeHXaLswsTvc05z1SeTTzU85R
o5/BYLjOFtp4dSgiX0v6XKiILZZmLLSkfcOXoLIY+uVOt+8sOIvD7Ovtg7s6ln/tLJ9ylDvy2s65
/qKmFpokIXyBZbLhHdbcIa9pikeCB8pYNovjmMqEiwR3qGi0X2Y7n812exzr8/WvCfH7izfbMEm5
1OaAZEr/mPv2TlffA8GW/wDkR8z+r5nFXrYJzWq1ZiSpf5crL51zV/s/bo9ka7IWrnSs664IwOKe
ldB2paryAtnacJrri/7vKBaby0/DTtIrwQ2kWIUX1eHOBqYLcdafOBiH4IYrF8UkCmfXqwI60Aks
H0Odnhw09auWlHeK/fP2hK0tPVVPWvchViAjISb0YukLM8yDZABXwHF0rNfGkNxwLHdj3G5sYzEt
y1tddDLzLnVAsi3dZWSWkz879OmbRIbpc9R/VRxqbJkXSn/XY7BXxt8OWcDpASsAfcJfQpfrkVUJ
JV9r4HAmo3lnTe9nu3FlROcqNbkb6i+/O4301EBr9sYcQV5nsVbJWNGrl1NxbXJI1H9OxbkcXgP6
b2+b+XUSIe8h0gZBCiPlL4JgcmFljlNTQh70Q2TKyGdnh7ovuXsmzwpMD+eOlsV0um11JVQSnEFw
HUD0gWrusqnY0IZpyEIS2PCHxNHR0H5qgx+7gDc8iR7IRE/cMSq8ZJ7O8pbO3q/HDduk6zhw8OfQ
inK9jFEqkztJKQpw792VGlw9wwgefmt7/noOrs0sXKBeRK1ul/QHQmLsxhmaqaStlA+mfbg9l8LH
XR+DazsLH2galZLPdJac7SHbJxXwsuFx0FpvnD4O8hY7/PrcUdcD9oJ411LNRqnmOJaGkGAof5em
75SmpbXrtxvOxYBQ2gZmKZ6BC3c4yfVc2krA3RHLH7TKce22elSHrSzf+lD+a8ZcRCdVL/mZLGPG
5F2VNo+l8mxa32+vzdoewN1CaKqDOyF6vN5qnWnJQwgx1lmOT/LX5tXpAhr3f/xvRhbz1TaD3qca
RjKtd83hg5JBzKcn3ma9bs1XmPTok/GnJAN18/VoKoZT9qKXcBBbObkbARH0PwbFuLck2v4y1Uuz
bONuXJtB8H48yFWgHr+QDim1aY2zoKy0Ytnlli/t4BD18Q5G1duzuLYdLg0tjpFmDuqgZg25pSb1
Eh6j0XeKEhujWTVCediCJp+oeKkp7RgzzXLCiBrCkp/9aNXjZqi6YgPFJRIoNv8K2N31KjUaOi9y
I8MUp8eUQu4BCbkZj6Tb07WyLgo1dcEiKHMFL3kwa0S5acEEJZYP0rM5Fju7sYHzfdnsLxXhwsK9
YUhI14APoad7sen83u5yyQJL1XajGA7loI04YsWBClgTTay8JyExWJwfmGrqeCiB14G2TOjjJvby
0uixcoJDs0VuubY4/7Ulpu56ccbJTPpYZnHy1NkP8b7V9W1m1HUjQoRGFAhhlbk2EqSh0vslgVFj
Wu0Z0tr0INW9TOKuDzYun1VTeGrAKqRwgMVfm4pzOgPUPs0FOUjbZjsi8KjeekysGQEyTU+/KALR
gXttJKJdSWtzCHKC6Lmt4G1uWxcqtN9+F1NPgXZMEPGgX7NMZLdWrE+JYPuBU0WnWJfe293P24dm
dSBkKyCzQsaFF/j1QJJYkuVSw0RUzp6EnEkmmD6NDU+2djQNkYLiegZUuaxpxLmS+SkpH54TqBRH
GqCyZxRwrDjamLG1gwM3F4Aizo+grLoejtU3lZ4man52gg90+DVQBAgKGpnuZUhy97fnbm1UYkhE
/CyQs3Q4qcXrxaodWIWi/C7WY4+tpqCwHc5buN6VYamiO4Z8K8MCBX09LHq9oQgv6XyYU1SAuzsl
P81ydMpSAxKAjdzFyqiubC12hDyZthRK2Bru9SnatbLXQE2+tVBrVnBwZFlx2NApLkZUq41UQEUO
HrXNA7eSgshtq28zcfnOkjN/Y6VWkIZwl12YWwxqnuIwsQRcXn5tQnQWmg9NVh908kttfdSrj8b4
nfqhNrlZfLADupZhUmuGs0NNjBOyk6eTtDUDKyfv6pMWgVgWFHEWO8xA2D9AgTUP78KtcuXKRYUJ
CGGp8HGZLCsXc1przmyL9oQpc5Pgg1K/3D4B62P418DiJixS9GRCYcBCvAJW7bx+PziH/82GGOTF
472iR3hqJDoPOvuvPngZbN9tsg3/tNJHKPbHvwMRA70wonR6H9OvyEwZZudBqNr+BQGYoG0YA2+k
neSdVgbwP5kogsxpUkBSLv8faee1JDdyrOEnQgS8uQXajOkhOYazS94gaAEUvDdPfz5Qod1uDE4j
SIWkq11NdhXKZGX+RjlEehPfNoOTuCJUDa/FZPLp+uC3vuBimwRpYFvxPMG2/ZyN36Xu6//29xf7
IpKbUfdxmDhR/N87Rn3f4lz0ByGoFpAukWTKy/p7B1AikOJZS45+lRreDfXWTlqdpLMIi0nqtCiz
/BHxwLyt4PzLOEMcr49hdZ2ThgGWnPPXZfqiTUEbmNKElqX4Eg13cvYZUa7rIeYfuUgqcUz6N8Ri
EKM24NZZEaIt0KUqvFY9yM8j5ZzrYdbmihoOvE4KHc4bdRddrjtRtjNxo/0iN5/rTUru2lSdBViq
u4x+2ytyRBbu6MVR6tuH1JQfRBD/vD6OrTDLJ4UZB6LHxvakd5bbWA9KKHlbRdCNudLVy0Nh7HVN
GiaVoWCTq9gvqv39+iDWvjkKdjMDSZ1NeBa7L+taQ+7mucp69QYhsx+m9K6wII810xaEdnUs9I8B
PkIwfGOXoWS6FYYyY6mL1wEPk9zYkt6e76vlAp7Zu/+NsPgiUmE4wyzwevKn8meG4qILBSEv6xdL
/3uIHyYr3Iq4NabF96nSbmotdR5Tgl128jFpt66F+Te/HZM2y/noVPWdxaZsU6GUWm/NLLuk21VK
+MNRq90Uz769poerEHIsOzEZf+MbdSv7f1BHg4UAqBpMMnZyS3BJNhbTOEBpJO0retcPw7uy0++s
7HXq9WMl0+a/vh7XJ/TfeItbEI12UneTW7AzPoriR9c9Xv/7q5t21vjn0Yw73hLKYLQoyFIMQD5X
OhjIio7yfbLpdjNvmjffbH74of80G+osVoUWkPDnVgAvaBRfy2RyJzhjZn2TqPpuq5i2AtDV0ewG
dwpfjNLgsmisxG3QNxGPzT7pIBfpYwDeMJhuJnvsPMWQfE+GevVsN/AbQi0XB1GXj4UQnzpbajwo
AFAPgyDAFkA4NzHYHphZBZo9TjtsvSFWJ58XsT3/Yi6aRb45JLluVWnGPRz4WB7MPXjDHbakA65F
AXGwpPQgOK1LQUiUsv06Fh+76l1b/cFlDMcXAWaKb8BvFweNnuW5sMMqO/m2/w7OWYT8lRyi9bAF
XFs9nh0yZ9CzcGKWj0mQquUkZeTmvV4dlCFys1ABUOzvQe9e3xgrZUx1fgfNxHaex8uLQBYNjISG
ZWQ1AGWDg93vbP+7NH7rbXFDR3e0tjoOa1v9POJiNST22E9FjRqyLUtu7Lz6m44AW2Na1rC6oq9S
iQgSKJOq+1AiPtWYd6WtunV10pt9LD5dn8W1Mc29GyhVNFP4z+K+TlN0Kyc9OxXWD03AFhP76wHW
FjcPcLTQOJRNZ9msrFvFFFbB0YLcePrJSsrKM600PIkOh5broVbEDoD4AbfDfuk/Km+Xg7G0xm+k
iY1kTLDy88c6kw+BiPayeipk5XGaNWKNH6m9lUyvjZHB0Y+l5oTs4fzPz15Cpcitog6hMVrluC9E
6DnRDzFtUN9WgkBDhSuC5hTJyNK8ywpFP6gh6F3LSMznqgiGgzZow13RdP7WHb6Sl3CBg/+ZS0KY
Oi7eqEVUtX0wq+vmkX8ow+i9FoI6UpvdVB4H687PBw5quUdv5KMKF9Jyukfwfm72YKND3cRK6qpO
RI/EbzckH1aOl4sfNi/ns5k2+w41EIc+p6I4n0J8YSJaqWYkboS1cbysQDeBaZzNweKjNmNmhUYL
Xj1uxwMuDGWIHMLH1kYMW3uvaDd+cTKHZGdG+yEWd9O0BdRcHyooIjS+2UBLPazc6OTE5yV4irPa
HYOfagyR07hVk7+v75rVdUWN/79xFqcahewRDUZ6uGk/+u+bPk1vjWh8gRa7Jf2wGgkxC1jis0Ha
Es5mG5Nk9AUiwxp4aQOPL5yo88E8XB/PCsmZD3cWZnGkdSWI2kLFNdGcPAh+EQ6vsjtl/mFSuq9x
p3MGlHtwQA9doL+T8/5gOc1RV4fCTeVpbwetJ/dbqr0rCRZIN8DvM9UGKN9iQ+EJl4/0R9hQsh3d
oHexS4zho1mVj6ncvg72sCUyvhoQpD+X/VyhXvq3DX5fhqYEwyuAtJIbO3ly809t3O/iLS7Z6llx
FmmxTzCLpnpdEmkcX1TlRRKxq+BcatpUAseD1L9sfN6VGwtAMQpWgFIoLSxHJmJHhKWgUd4LefLk
MhV7o+jDXaLJgdcMie8OZdzslNAfXNR1utusC8obvUDNdwrjr37RDLuwKuyNy2d1cUPVmuktEKCX
AnJ2rw6dMfte1tkd2Fy3nCpXbZ+vD37lTAC2zdbB0Qh5pKU+EqJdXSEUeA5irJydPj628ys7KB5D
qvX767FW5vmXIQOV0NlgZwlYznzCDwXngpFpn6uquQnbeoMStOIxwJODXimEYuo4hLk8zkXedbKV
Aa5opvIWHxfX70j3TTRAYy9TaeCWr3n8OqW5C67qk9oLLxiGnUXxsFdyLxspOTdbv2nlQ178psVb
CNg9RXbbhmEea39P0XST0AnT0wjtZLcfnlPVcDOl23XNu6qqWWvyF6Hmn3XOmViPNi7ilV188VsW
x0bjC3WUA8ANQZjot2CBLVeOx+LOagvfTSYpPQzp1G+8FVY/PAZsM2aDw8NefJQsCou+6fkopSFq
rwhrkl1Fnm6vL6+1ZA1DpX/DLMbWR7WT2AVjS/uPGEW5KkmFXP20g5++bHsVDLTQ0m6kcpOTsT4+
G/wnyZQMw/dy0RV5WE6TjqytFBkqXbWh2SdJBPK4aBScLDplwhTGqf4SGAjfFu0gveM9Gu8lqQw8
RfKFZ4u6dXPh+xspx+rKU//9YYsZMdt69NnfwEzkDGOBcjcOP/6AwsSWOwsyz85ZBtXrsVZXNtPe
BsE+CCy3HX/WIVhbO/z9E/Ei0nyYnUVq6riHYoPK+dDelfDbTf/WTrZUslZ3CCk3HoVAmXjiXgaJ
25Lqywz/aYTvGe2BTSrqr05yl+Vfri/Y1WXzb6Sl/IKaNhPfhQNesfq7qX0SkbmxJebfuqjCUID5
ZyzL1lOQdkI0grEoYJ9j5S7FdDS1Pgj5Zb5MZm0FqK/XB7U+ffCB4GaD/1gWfswc5/ZwBMkywQA/
TrUfPNapfwwc303bPiItasXH6yFXV7nBs4KamcMttth+uVplfC/Ss1L/FKMiaAqQiVtYgxXCMcv8
LMriFJ9MexzSweS11IcnffByseuzxB10GeLIAAtRr11pqp9bkoberkK3j2sXr0sEH4bizknrPWJR
bm8Enl4NO40OdWPsstbn8do+W0q2xT1eyaL4vXO/B0w/bOzFrHRDN7d3+b1REbomqjN9+E3T7hL5
7+bBtLbeFqvfwCSBwAxmxv4sDoGoEQylnXMou3qQs7Y/Nq2KcV7vbDTGtwLN//zsDOisQW7SnMuU
XpNnWI9WQ3YYjBureA2HqoNB5brCVEFhYJdh8Mq1HVERpszulDLzlOw2zloPARg2TxaZu6DZP1vZ
VpK9eiTw6P9F3wV3NO+us9HlSVrUZAvQd9VH3QoerM7ZuBJWl8VZhMXjLLGgsenwIk6tk7uDZrlq
JH+Ognv84RLXDk+DvpX+zAvtzSF0FnFxoI6ZHxXjDNtMQukGXQ8Ycd0ePQzyscCtQ+fG7G+FIu+m
MPmrLv2X64fD9RlF/O1yRoWuJnJsMd7KzG7VJr3Jy40yymoK/c/4sEO+jAC7lJRg1l4pe81tp+AD
JNT3jW66utiCCa4vS/CBqFlTp3zjwNFFUt5PMbHysvUq0R273NyF43SLEAbOYFrvUb5+rpz2OazC
U9huwdRWZxM9NmoxyNlYS+0Nu5csSZmRnvWY1K4K/vIpK6vh6/VvtgYUoe5F1whBplkBbrH7HDQk
tETAFqNi4k30KIZU2U0GGXOgenlxT+u/wThCv9P7l6iZ9nEn43Ab3jSx5tLoPoxKeVsJBV2I6NSH
5pfrP29tEs5/3SINKZosFdHAr5PxAglqGyLO6/UIa/e2gknBDEO3STcWx4DWolRblIBb0+Q2wDlW
ROWh62GH33AJ8pbpbjJd7K7HXLu4z2MuDobYtLMcNj1zHnwRne4FceulxYvPdMb1z+uxVtcxPDjA
e7QQ4IgvEtNOTyphYaVysrTXFOBDWjq3eTB8ijsD4VXzQe/2SoXoV2h8juJ8K0dZUaMCKnYWfv7C
Z8esnYswtYMR4fTORbgnPtKUAX9dHrtSfmiap0AKd4MJ4Ki6L6ksZ33YuRUPJ5Qcd2FbHQCfHBxS
jMmfPD2TNo7o1YcMeh3wy2frBoCNlz8vjk2tyh3eE3mZeIkfel39pBi5lwbyU20rXuX7e3TgfOTY
Nr7LPO/Ls/o88uIsU5IaZrMqQzPrJzeCzx3277Lmx1D8KIcfmja5ckZfvLyXyG0UX9/XW1v//xk7
YHL0XJGlW4rtyGqAbgA0jFMrF55VPuZ2NsN8vG6cvEkFCeekd0FzX0XdzfWxr65/3qazEgPd+WVB
rUmNvuuCfnbvVk+pkR11rELavHItuz6WkMuvh1vLY+an8H/DLZZgosBQi2bDlSR4ghV1lMJH50+A
mLSX/g2yOEenqDIVBFZ5mGrI3JTOQ6V8UdK71IHehZr39RGtTiCQ31+CD4ApFnvazvsSUDZrR60c
L+r3lSE8IX8uKDFM0cYNsRVrMXsQl+2sml/cUbYXNY+K+usouS0puKmXW955axc8vsb/DGwxi0U8
cOLPwcK0O0jWna2oB0BKXsJeuD6F6+fiWajF1aJFnRzIksrjE7XTKr+P1XvfgJQucm+0vpKedQIE
Xnkqim4ji1ldj9CmefTOtqxLudVJQkPOyTgSFTv0GmweotLri40gq/caTwRAweQPdCEuDzY7cXKl
aZlJOJNHO7irRbqLO45a/9B0L61auY0ie9fndPXrncWcl9LZWW+ZBZYDPTGd6jZVP2Mv4UKKOcJB
e/qDQEwdnUKL2+XXyXYWCJS4jQREyQWaDOMxH7uOJKWYUKQKHLdp8428evWD4aWLz+3cVFpK/oVN
UJVNzxWaoDEBI7iLkN7Zkqf5lWm9uRCA3JBx6mScS+06UxZd3swuJr2T7Bq7bm99iyaLUShe2tqo
iSWIHeH1Pn0TdYLiSuh2ygEFsJsJKZTR3qqJr35Mh6sRLzjShl/l37M5rho5aVuHVVq178o6nVw7
b11dn/aa4Iq+/j3XJhiJbYoKs14lvdjLhRMYCHf56mwUov7UCdV1H7vNHT8fVMv5PQ+yWJ1IbjR1
NBiQzcJihydaCrjh+jDWjsrzCIu8TulFrzYh3N4+Tzy1/a50RzPU3IYGkQog/3qwte+DANzsd0PD
AnjR5ZyNDq/JgOSKlnLulRmaRsN4W4dom7Ebroda/Tyw7jUEL8FlqeplqILGMEmADenWFF6l7rLa
3iHA9b8FWdxpqYWCUWgyeYbzMetqN4r2CfT+/y3I4jLTfaW3Is2C19jd2ZLimdmDVG3tnPkzv1lo
4OdmHzkSq6Uy8dQKYTgThILOLF8ownnVFH9sW/1uUOVjnRffgtDZGNfqygNg9kszByOTxWLo1E6K
NZ5ypygqT4ZJR1u7jQqaDsCzKIVdn8TVjQQbGskpemac94vloOl+WTeoVyhyw2UpW/3RFlqxcZms
LjoUbGfNHWDUy0XXpVoWSkMKXSB2Mm8W4/d0s1W4MPvseH1Aq1sJLu0svDPzjxZlk0ESjlHJMBMc
GNiF/lqFwWFoY9cSGyJu62P6J9CyBdiArbL8HHR7gS131Q17p/8Yb+oIbQxnyT5E8ppHzQT737B8
9Eftr5X9IUzKfWoG++sTt7YSEDMG2UIZDUWO5etpzJNaR3jpFDQTQAdTb+NvuSltLbi11a1z9/5S
tAFxuwiTdJretibXQz9296PEHVgExY+wVZ50LLJgzzxfH9baBHKkImkAeQs83GKBQ+IOglKGPFNW
lZfZPwTO9oFUH7L+8XqgNRoGg/o30uI8Si2wk71cI89i57anjgjGWk5tPNa6jX65bMdeMVbNrR7E
HeBR50dr+oHXarLkoXJ0ElJpejUKgH+wH85/1eI0kSIR4bTJfii0V8v+rshf6MmEafsHOxy3uFmm
GuoizumX54jaZyn+Tg3nCHYNZnM3H/d9E2ycVmunMZTF2azXxPplmQibiY0NlwrPQM0RBLYxj27z
z1ZT3tWqtBcthdFoy2x8bf2wJ4CDIhXGKlo87SsjaDJ7BKedt5Pmht0HVbM9pU1kd2i3jsmtWOrl
JAIVaWxjRqHTqP87i/ZtInYBL3bfn3bXF+vaLqRKBhmPXr+K4tNlJFKbXJZGDEQ0dTgJQzn5Qtqj
PnBMEvNQJPFG+3ztAQNKBLF4sIe6ukyHdaXSi7QBezimTuqarfmuHtCNde5DY3YzOPL/unMGc+OE
XpGRBas92xoA2kaUcvm01sPEHKQQ9o4RUvYJm0c/qt9nvOJTWztqBgXPKfPSXDzIZX9vTr4b9fUf
HD8OvpS4z0DhQ4LwcqLVUUSjakHvccbyri+tv1KheUXc3VjlVotidfVQ+AUryKcFLXIZijUZ54oB
DjdD5WNw+ncWsJ9uNB7szeR4JdTs36OjGYkOA/Yfl6EypIgcB/fJk5292tXkVbi1lJlF0/fj9XW6
GoinGkhLJB+A3l8GUpXCQLCYL1gqD/gwfMjSn9l4J5nW778K0ZUAq0jVHE3WJVraqO2YuhV4X12S
bwMAS6lcH/+EiXURZbHrSn0Ia7vLwfhSVxLWY4SHp8i3VD1XDsmLKItTRJuasAhn8G3XSe870Fam
9KxKzdylyppo51vNxtm/ts+ICA8I/475Dlh8pWLseyMqZqy5ZbYuXm4oaj6axuuI2I1c7PMqd/Og
c0v5r6APXKDkt9dXyUoqZrA4qIhDMGa/L1Z+7mRS1+cy+1wf3CL9yUtAzzdqMFsxFu/B2qSxoLbE
SHVk6K1HzdZd4/flymbtINoJPNO5c5YogChJaIgVMMCF+tPKqBVUjwLRuuuztbanVBT1OZCxngS2
f7mn2qmUuzJP8tMU6fmxHc3C9VPtRyGX71FYqDZumtVo2LFDnqQBR7hFNERXDfRVgWQH022F3ntQ
ls+tFu6yrN0Y2NonUrleqHJQenGWwOxSVovC9KXsZJb5PvObO+qqD3GnPV2fv3k1L56EMJr+DbPY
X6pdD5mhifzUdwmenT/bcktEan0gKEDMuoK8muY5PSvXtHWIjlQb5wzklQCm81Hufl4fxMqNPNOy
/gmxWATW0NhTBK3mpMA0wouiq1ynmegr7+NouLcGfSeVxb2Umq/X465lyRQygbNj6wDua4kTKjIS
qsYy4LvmlXZ0CrzRikhr3chvMk5dm+OK5OQ4DKrx2msWXKPC8uJMaEjVW/ot3bbZaH1E+Of6D1tb
p3Cu0IXlR83kn8s5L6o+7B1KkSe1HI+I9JPAT4dRe8inrWLPGtgSPUp0ROZUiGtt/vxnn3dQupok
mnWqCON2tMvDFN9qpb23esezG0+me9dHzg2keC/44DTGwbf63ZhHH3p78NTq2dS3YChrSxqOIFaf
DJ/y4OJiqkaInEGU56esNErXrvTAC3X/95V3eVueRVlsnKrv1bzTWHPDUFecOZXhqdiVuLY/Fofr
X3P1SuJOgu+i4eBOdeNyjrU8VyNlynIKKD+tUvF6ADxFNHfeehmy/32h3Azq/ZiBq3SsWwSfN469
tS3MOwXtVmjKpEiLGR37rEybtmRGa2kXJcep8nfhsJFWbwVZTKgxpDAsrSo/5YB6yCfssXQRq74+
latBeDzjP4QsEdXjy5l0ZL/WEmsgSPjIG9crq4es+313c667mY/A9T2bxi8SSqdPp5wrvDgVQZ27
VvJQdOKHakBsSf7k+gN2gvwsj0XkYeeD4Gz31SJozaYpC6zOsE/KpK+j+k1Jo3s21vWJm5fY4p7g
9NZhDXKeoHCoXQYahRxJddzg56Zjyu0U0kFqgjvbIlUW/c5I/7oebuU7XYSb9/jZuKzGT6nr1PnJ
bkfXz78oMY2NTZfLtSiY482dDZtEZQka9Ie0xDhUZl2DhMya+hjcREa8QS5ao/xgms4bhu+jQ4iZ
f8XZWHw5ZEUPRXGqJfvYO/qHMPhYtNGDCQtqqotdnn8BQOhlonJrPz2CJcATvNlY+CuHIqP85aIG
5xREweWPALWcJVFbFyc7L27zqrrLtlRwV1YIVBR5tomnAkvz6zICZfI2aUVSnCpMH0r/XagfA/Qv
tTR0fXxmrq+PleFQfOXKpzGjYQu8GI6FN4JtJWPBU1/Rph2rv/xshCFPkOtx1gZFGxdDLagKYJAW
h1Kvt/40jSrnhdMkWCao2a3ZZ+LQYTDo+gWMFHsKt4zMVwZHbklLg9EhDGgvNnVKo6nv0Bo5GUmx
j2dN/1qof8CgZOpw+tZnIg/c9svP1Si2ITmDU4DYduxjU0jxXRQ60p2eD/XGDliZxPkroQFFzmwZ
Sx2wrJJbipTU/yP+hcNgdNqdXraRa06mdsgyDImsvNE2HsFrk0hAqkJIeaLPvZjEoXFaKfWzEvXf
6osUzsBcxz9eXx0r5wdQY3iTVJ7g6Cyh1ZFvyNUQ6iW6+A82pOfKKeAM/4FgBDxXFGWxCFEd3AAX
X6ob1druo4rrRNzYU/UjFX9CokPaAOaCzZeam/+XMbRGMapWK6pT1JnHwJJ2Shns29a/uT5h86Rf
3iIMAs1vGkLkywipXYbJ8qpGlDfgtWYGp0r/bOKxWKWN20VbgktbkZaTJoqEazHMQWo/W+JT6kMF
Md/H0qfrA3q7yhgQG4hPwwuE/Xo5oALZgKDlrj9JMU4U1i6Lzd31CG/XGDksYpLc7Zx4KI5dRqA9
OzaFSYTKP1oYljbNqx1ubNDVGBS+ZhNhPs4SvSqXGVW2wOJyrx7t6BXxNPS4rw9jbaIAjP4TYrHA
DLWqg3Iw+fL26Gbd7IV8PcDbD46iArt9Xlqc1sulpWdyOCa6kp/iGieo0JRbzDMLWpxFIbxB6qeN
OtFWvMWXD7JMH2R6MScz9zXP1kv/dkilT5kMKk6r0mqjYvP2iTsPD2IpBAQsJNR5fs+SiNSXwqzV
JpaBpPW7DGMRV+dOUPpqr3bfS63ZDUouuf7Yb2zZt4f3HHgW6eeqxeNgXjtngTt/iizNJ2MGM5Bi
XJEFGMQ+YGTnRfHj9U+4Nsa5NjorIEIhWGoTQp4QbaZy2TpWdUqRI8GO0Uen1E4PKvrPuW255tYF
/3ZdzmLns1MECTRo5sW85nGuceHJ9UnTfjT6Q73lP7AyfRd/fzF9mSos/Gv5+/0Q8UB857sieJ9H
bmxvTN7KeuTsZtq4jQCqLAmss6qRo01qTYL3vU/esRZwdEHbdSvzWh3QHAa9QO68pc5vmtaGNQ1+
fQpN46awoFq/tFLuTWV3lxgbPY95ci6vCz4OlUO0PfFNeYOBzZEBn1Q5arguIjeHKa+HZJYbR/hq
EDR35/rUTB9fpJJVLk2BrRMkYL5y8dq1h6R+/e2VjRPBvzEWubGkIFOBgWkDR1327ETclSDrcI7c
jZG8D4sfWo+keaNGG9nr6uLGGRH5zV95ymLxVZ3um+OYNnCmn7Lsse+3anuri46XjcafpxaydJpL
7By2Sl43J7n8kAw+7/Vhx4k0qOr++gSujITel0XLaa7oIPx2eQpVWSlreOS0pwhm617Da+m2biJn
40xfearR6pnx9nT1QHcsL5FGakLfafX2NGaTlzjJax7aD52iHPq4wdOufxrb9EmfsjsjOprxnWK/
mt3n6yN9ewgCKQG6MAt48QZYHvRcV3RtTK2D8e1n+5Cu6UFIKtU7tffdSo2TfRjQdkTG99YYxvT2
evS3H5ToIGgwDVSoKyx3d1OQ6TSl3Z1gtHidM7mJfOS2dQtzIz1fwXjT3OM+ocGB6hrp4OUXrSO/
smuz609NL8oYOcKkvJO1zN5nSIB50dQ4B8dJfQ9EauUWQ6AcJLnOj9eHOwe5PGD4ESDseZOQ99Kq
uPwRkZKaomFhndLJ3w0BvF0xuFKlb+zDlVmldEYzifVLn2JZvxt8PxuNHq0iu9+LD3UwU4ROYZFt
hHm7dObnFbpS6NOSZhvzzzi7qmtKz4kVV/JJMUr5vtDa6SGUYCdoXfKlsdAXNEe5vtGT8RlwqraR
J6z4YtqsHPqoc8lZs5aDLKZusofcUk4GKgijjh779FIkD8n3Xuzie2d6GlXh4v7ntwcjvmue+EPH
0X/pfmb6c+zfymbkbamtvJ13e6bvOXxYrkU29uWEpGpmwKQL1VM01MV+rOTKenQy0ZWeERo5VJqC
gvjGSbWysJHRQXZgBlHzqZcdqa5Vk65JJhS1rc7VIIukTgshyXaR43L10tnlibUfJ7GvzN8/JYFB
ok4MWYhaBbyay/EGikjyOlGUk5ZKOCPEpnGqo6Z8ub5pVmYV/AHgEZLs2WpxsXPLpOrAxAbMahYp
t3JnVpKbQ6BxW40nXQ9HduOseLtLuVp+ZQI0+hjhnJKcretSTINtFaN6gg+lIs5jIszxNamMKn0Q
Qx7ZGyv5V6Xq8lSgeeD8Eh+hqfime5JXlJ5FXisn2dylpadbGAq4hbZDCBSPAeddCjR/+O2D9zLm
IkOQhW9UvZ0rv1jaRf+h3eVG6aGmeP3brRwRSKixKoH/wG631cupjEtyfYoxyslK9a7yJqNRUi/J
q4znRBKXuQdEEIViu2imXRBO0FJSCZGm6z/ibQpJSqz8KrtCTqaVevkj0M63pUHq+BGSoh6pZti7
AQGVgyIq69aYokPf6tHGtlyLOafGKLzwUofCfRkTyc9p0GgKnIbRPo1m+DDSQHFzzakQFZZPWGVv
DHJtpmkQOyQSIHbeWJ8mGBHrDapFpyzrv4UhBCZ0pdQUVBcCUzeZiD0pr90yrjZW78pm4RZg+3O7
0nlfQgSVKlSraODMA5gk7e2hb77kaup4jai7cSNfWjkJYJbPxnfKjPReqkg6aUr+hy7rSZeDp6aD
eBqX+9ZEXoKU4fqaeZsAcqvpYJapoc9X6WLNxL1UVB3yNWia6uGX0qy6gypV8sbkrUehlgeOjH2/
hAIFRpRPCifQCShn5KZj0d7ERb8FTl37RDyq+UMsC3o387SenWd93+R9YgntZCe4Qcta+1MPg8Yr
AW9tnCrrkWb6IGg/qteLWSvYabGIEw0nbuPr0BvPo9G8k7otG7TVMNz6JB9kzii8XA6IjiEdrgSn
+XpSUZYYAuc4FzFuilKeNkpV8xW2OJsZy+wKSnbMxb4oh02hbEh1YKono0vuwGJ4WvlXWcle2n3Q
JOnIf6+vu5Wh0TTh1FBgMmCKuBhaaVlq2MJSPrXDp2xKXAfCi7qlZ/B22dEoZMUB+qLCZ9mLILKO
hyvqmSZyiXivOcX4SZhDvHEgrQYBTUItfJZ8tRc3TB5VrOchIIhet/KuLHM6M71d2NGfBEI5k01u
UPBfovCdNi7yzCjNWamr9NQsJe8Jpqz5/rtfhs9PSwvRZo51uECXi06eKl3gM2PiyVOn8r52rK68
6UZSILfNSkU8/X441p1Mu4QaPO/dy3Bt41d1HobWKbGq1u2s7lkP7Rvz98n1wBb+k3zMDDJtEWZq
yx65ycg6hVJ5mqOgq/PbVRUHeBkFL3THZyu+xWpzktm0Wgos7FGjjzxafBox1vcysbfYOW+vhzkQ
0pK/aocc2pdTpuMiOfp2bNH3+VzH0kuOWHuKk5yy9W5fC2TQcuRmwDfOXpr0VH0r+0WIWKOZO17Q
o8UXQHWV0XDc+jzXI71xm+lBhcmtzOdBz2WvNp81u9j1Ldpd9tbd+jZhIVH5Z0xvPL7DpnR4kBJJ
8x+UvHqHBkkh1e+UoOSRuqGnsj4qDgVMPRDmXL7F+5JtPJXMnyqi0MsCNTxURfQhT/PsPrPrjY27
chCBzZn9gADuUVJebNwWidY2lXuyhpDmqSspwasFuPLb9f26GmXuyZBnkoEtmZhRrBp+ppYqihyi
KN1MU6ujQvL343qYebNc3kfY2v9CijJ95JaLNV4WShMUKVKwjZUkO+HAFEgkWfNKUxn210OtjgjU
OWIJQM+B915upzxSlayvGzI7Peo8BAc7NAEse6PRsB5l9h/jeOAAn//5WXKCSOBk22EH/V2kzhPy
I+JgZqG9uz6WN6sbnUEObZScsZnlf4uiq9SjEBUgU3Jq08CtfP2ppnFWa1znlv6s5fXG1L1Z4ITj
wYqIL5hospT5K54NysinZhj9pj3FaCwnnD9O5ngprjNbu/bN7IHZnZUUHeBwv3iJl4H8ATCcUNQW
Q7LuFa3blCKWtGVG9es8u1h0c5Q5R0UdgqR4uehadSzyoK2nUzWrCnqmNiYBTPRO/5ogUtrsDCFl
2rtBsrvkXgjRPjlaaDvHuDMT6yH3c90AFqfZk0u+E7a7Wh/M71pTGMXeN6zos4345kvuywoW3cMM
pBzqVn+n9X3c7kpJKZ/SKotR5C1y5zUfQu1nPublN6NRp/eJsOOXLFarx6QZpX0S+KngAa0Vzx1K
ltS98BvLd8XU9k+CWur7PhVTA3rckdp9R1n3m5rl8dd09KMX4YdJ5hpZkT/68aQnXjEZ5oMGsjfc
g/AM2WOIJ/wdxioHvd/1Mr2IsB8P6lR3zhEcXWIc0i6Poxc9z8Lc1RJnfKj0StIPYaRKcB4N7avp
C7lxQ+AH8oNSRsljlyL1/C6LJN7Fkzyi8BSWPo2BJO2ll0CO4r8nq8s/91Zt3Qq5HP9mlceJK9O5
yj0Nf+YvmUigtNVp3ik7yc8T2KJd2z4HlC7kw2BrQtmlhlIKr2kyHhlJ2NSpW7aq+bGetKHd15nI
fZft73wJI8whbtphFA5ls0l67GRRpm4blU2+c+pQQbq7FKiqTbj/fIqyIJ9uW+bOxHqx15rbcQhS
ZePN9+tRt1h8NKIpMJq8a2d6weUSj1QR1mo/9Ce8zDIUm8eOd6yem314kCenT3a+sOSntkJfxU0T
J3pu8saKmBAt092uzfkUSul0taeNSvrFL5IB/EcsVLCqgkk3lKwSzArltZ2KC0K3T2TbgG5mRqnl
KrHVPJBSyCkwXzgQnq+R9nkoBsoPlCfTPUL+5TdAO1W5c5Sp+SEhEh7vss5GC9LuAcLslVgN7/vC
8Z+tKE2lG6gmaXuw6q4ajo1TteNOA7meueBZrKeh7mV5B7koSPbdMI154Bo17gxuW2pW5GUVtaKN
9GzlrOIpRYliRhXPuebl/IqxK8LMpCbdmwWc0qOphYeu/CElW6L6b7sdAEphOkASoXdDM2/xOrSl
rBtQqqMsLQLlCfWHwXUQbT6MopD3WYqGRtQOjXDLzMbJR+KkaH1LOuQWyEyenMG+10uxpcuzcoLa
c/+By4HHEHiBy+GjPR6bjZ4OJx4P4/9xdmY9chvJFv5FBLgvr2QtvbC61VJrsV4IybK47zt//Xyp
C1x3sQpFtAcznhkLcFQyIyMjI845wXUgoX5jmr/fe/1A6uPzMpOCptxFpXzq+7bsY33xedIeILEg
Cto99K2ZiwGsDmI77zdHHZFHA5VhoYp/vqZlMQe9XELZLwEKPveip21VOG8OVpksa7E8LZ7kd995
XEEwtaAW0l2x1pdEZrfW2E7SgvZf4uzRHM/v2qbsH4xWLykuGlsaA+IOPY8Lwh5bRhbOy2WNEB3a
qWRTI9mPktjywlCvTs4gDTtjHqSNHOWiCABjgTYHMy0o1XCjr3OUUaNupyayLxvBfG+YxQ+1s8fj
FDtcNgD2ngpT6bxMkerD7Y28cmQEApbiKTc8IN81tUqWijgsVW0B9V17Tq3uZXu4G3vnpRfqLOhx
qdPr0KVMjL6Py3ZyYzEyoAqSl9u/48/mrT42wCMSGQQKYQWuPQocTOsMXaH4OmmWN5QUzl1rNAc3
mYp6H9FD3fdVY3qEysmbl7jynGRoD3ncM3KaSWpuPg7/1LGle73SFY95L0snWV6Wz6iJjAf4+s2O
jm/GGLnJuSvqqPpUzHXnzsUcHFA+q5/ssOw+3V7U5cnXYPCQ3EJMpdJnil1/k6TJVaxWLawkX5vm
p0qtv3aVttWJu+Kk8HkB48rsHbCP1UmsZmYQkNFM/gJx46SqU7DDn+Oflto7G7XES1Ni7o3Bq5SR
njQXV4GMectxGWmV6pdprbuO0c13iJXknj5108Z5EP+oc29gPVzGAFi489C8Pv9ylK0i1uxofiPH
9aPatfNeHgzzY5Fr7SPXtSlYqp1nTGboOcs8bGnyXhIUuEUIXYxi5t8gxFc3SePQjdECTfOVieYe
InWBgzJq+lNigq0z71u7OupL61byeBhCIbF9f9t1rv8Ah6oWx5PlrklGNhxYJ6dWBKiQObNTuE/7
ycvkGtH05Ysif64RAywsDWK6/SyPLYDDrSfGle0WnWycl36ymER0vgd1j/15UIhJZT58bhQ4e9Q/
bN2LggCU4+31XtlwcXXzUhe+TB/n3BhUIiR99U72cxmVOPLnBRWcQdcPVtqOX0YpDvatOqSHwkpy
T1uccn/b/mWOQuFIzN9jhjBOtyan2dEkBXiT7A+t4jwaczzszTJpSTjN7HtRSOVGaLgM+NgzhNgP
w0N4c65yokCR5KWmN0DLMTHvEMotHsLAzhgQqg4fsjTIn6Rg1J/tErG42yu9bOeqfF++Mx1P+E0X
qYKaBfZoDyw1UyMvKJ2XOZm/lOj+Jf3oGYnzEpXRa5sgWahvoWuurBrTQmnaFrfN+pqLQz2abIlV
13IhbmwvGP4qE183U7eyKi9uj/9prf8aFD7+JgJrcUB5qMegU4+uVP+V2ukBIvGzXUkImbYAxOOH
oq4Ld7SUDdtXjg+YAfADrJN7fT2taqFJwWQJyjVmbuc7NQ0VL80HOpGDkW6YulQWhXoNKIrCkOjC
4FHny4Tca048mVV/KtEQrdwCKXEbwcklyH7JcfvEkJadlNb3VR1/HJdor/4cx+Fr4rR7dNn2ARNT
IgZfLMlv2HX7cNyCxlw5XCBSKI2ApBAjhleRxKYWViWgwXxDQ/XRLL24/p4UNNearTCyZUn8+Zv9
psdlyrVBJS5FgE0eTp3ZHQKDFvfW/MarhmhAER+FbsD6LoRu7LRT0KgQyJynsfmedBWTtQzXePfI
ZLaW6wetHAiZzE5aBUYjmSaBj1D9LMl2hfmjrMw7TRv3wLM3cvrLbAVLdIYI+qKrrK1CkhNY1mDo
oeYbSVfchVb+mVt4S4/yyr1Gs5r1WHw3lrPuOiipZKKanILoQEQdSfF+vAfgwVxKwCNMC4iNZW+a
U3vXAJC4p13Z72cyrNNoO91n+rXDRqH4ctHQXUUcFPNIhMbjucN0kaQPUZPKftuqiKG1S3tU6yHd
3Y5Dl7GAYTZATAT5hTLk+nZLActoGhvpI11/v5gBaqz9fWhuJE2X0ZXcjECjwX3hwb1GISDqJaVy
tCh+qrZ75MQPdWUIYNbjLE8/glp90bZm116eApqWNKoEl4isck0Ey3VndAaIU74O3v5FqdphlxaB
+WCbwMGk0Zze7aI8EEh8BLZNTK9cpYUStQy7XBqSok4tHqPSbBH+ilAzvb1dl04BIxAAHfUe+rEX
bxFAG6Uey5Pul7lu7Do9bY9jGb7/vNHdJ8k1xJlz8Itz18ukJh2iFitIyhjMG6JYUfa5vfHJLl0P
Kw42BNieXHZV3FqsvAimTtN9ewpq5Gcl5Sdn33mp21bb3/5sIic+T9pxY6xRvUK35oLY0ebKEidZ
YvhS1SVHo8q5S+RCZpS8qh3nZJi/RFK/dfddW5/GA5YwSQEZ3cjzrzgFVpAXZWf4caMPOTrGSQIM
juKp7uptGW7pY126Bvg3wHDEfIIkT4Nzc2Ux99Uy1oa/5LXh2UyJPfRtJx1uf8lri6JyJ/SweAoD
Rj634qBAs9SIcqLKULjl8uyk4Z2SqBtR6dp+8TAFJc5RgvW1aluhlNEZaMebfmzHYGMHPbs3M228
s4MyunM66tzgZt8NFeHU8t3IfGkGQsFeLa3UzWkAkGwgcFgNOzuKpkfeV5U7K0634Y9XMl1hC6AD
qxOMttVmabORNnrgGH4NtfJY5rP0mMFnuoOk1fu91YT3RRb1d7Nkap4+qsljPs3KluzFlRuP5iDa
kQotatiJa4RaPA2hPAQF6AG5IKeeHjo93OvFX+gvmsi/oB3rhiZFeYiln6zNlPuKK1F4oBRKBVYg
JcSfv8mIqsaRw2CRDbT9rJiZL9G006M5cslcq43vfdUUL1VaU2DhyPDPTYUTMvp9b4NfMCNbfjQ0
2PwfkjnOVNeRhknbEBS/PIo2qSToKYbYIU67Bs7kWRbVqAKZvlQGwWuTWe0/1RTIG7n15aKEFbID
oTEmSCLni2oXUyK6yib6z3bzQx0c7ZBpdHLcOG37jQN5dUXkeXBdEL+lYHluq7QkI8ukzPKdLhob
l5LYWB7GEkL+xqVw1RBNZCHCyBvFWh1CpbaNoh3YKS7r4ksWWPmdLMnVBkP7EkAtsBii5C3I4hzB
1XrahF5GCSncN0Kn/IaYCBDepJWem7EZHvrRkB/DaVEeikma9wnk6EOayPmxzfP+Y61k93qSZMw4
DrK9ldTB0ZYG/bvcpd3XpJqrZysazd3QdOkvi67ZRgZwZddRCEIvkK0QBHAROt+cGmtseDjHbQCq
lInGZUil0MyNT0Y2b2z5lRjF4cS7BGHf4FW+yrp7a6K5aKiB33F9Ka4iR9E3k7s621N1iP+uSyFs
GvX1sNPMISoOdjqWX4bUULaWfCmKrNokqKTDeATd3nWfosxQD5STyGb2cZLsqkSeXhspcrqdHaYH
sBTB3cBYr12ak9Y1o9Tsuzl4inOneUabJT1lqf1Fb9DuyAj8H957HzKuhiocdUehkLxWhZaVfnC6
PrQRTzDnVzOk41bmYfWyUKrYOBqXlyKvOUBYYFXEIIc1b7jrRY2oqNLT6OSemf+toZLYIFBaVg70
+HcHF1CmvNhRXSVv56/nbjZrYdsbpZWfSvtJsEKUBbHr7+/9dqKaTm2NAjFxal1KZSk0jlI1PS0F
Tcd8Un7pyrB4Zrg5TOriNYD+FK03FEI4N5fS0hrisVoUltkp4DJ9ztJYFC4ji1kPRvLA0dmaOn5R
M+SVSjNIPL+FPO6a6RjJVl72NI5PRS7rn2YKILtB79Hlj8Z/lqAzvFEH9K1EmvNRZaD9Ro4mYuRZ
tot1EnfKxMQHCu+ri6Gvg05ruqE8DWmon5JiWfZMzJqObdT9k0rMAi4jufEQ0FE+3d7QCw8VhoVA
OtkEd8W6LaX1qJAuuVOeplrwmTQtrJCDCoJQcWeVVsghX7rmn6Sa3s1awDABijotbz2h2HrurbEE
4LpQourULyiGQ4mT97hT7NrZ2G0cjMuwKGyBpAJvSQSGPHtuKzEKlGC1vDoZ9RjsiqZyYCiQpiml
onwAMxv9todEfwi6KclcK4zVD4ozFXe3v/Sfd/l6j7ncKYigzAG3YHU+RzuM6NJX1WlRGvMTNDYE
84xJNOYtjQ8AHSkZ5+Igy2X/KTd6BHHiLJ1f5rLL3MVJzYdOMqxDFzg/VfCih8WZDxPkEi9Iu+rH
7d96cWOJDyYYfrQtKLato3cVD4bDPOrqlAaJvs9U+6kgyz5Wha39vG3pInnAkiA0czFqYiDeqthI
0yRVEB4uT4ujxLuaaZvo5U75Rhy+DCbidAneu22oosN17gCx3QZ1bNYazb2gS3f1UKjUThszf+la
ORmRE++MLcrK5TcEequB8CSBFWWN1VuZt/iccapNRu4t4fKpqNMpcpHzkOrnaiqTLWLVpTlIXCC4
SF1123bWFFCj18YFiRnbZwAkGCKLhqR9kh1AyG4sR2H7biCCQFZxovgnONxi61pXpTdtLc225Ydq
qsUu40OT4YBUaBRuZObXFkbbSnD2qPdeAD5wmaVJi9j2J9BrHsK9aC2Dgko/jUHEuKv3uiP4zjfG
hLu+SdWo4EUGo4ttvwe64vKiKl1zSux3R3uebuDTKAkBLEGF7dyKDVJ6yQcJ5G89qEdtaRCJxovg
bulR4o6jRbJgdHrpNpqZbuBnLgM+aSgVL9oYAiSwhje3AVOMRyNyUJqYdtUQPMZTTOO7fV0G5VhL
r+/+ngw6NMFLAj1GB2T1Ngi7uRwTMkS/r7PZcmdDziSvs83UeW+OzTQd3jhIjYMvFCWj80+q27XC
G6QqIaWld7HFfa32irR31K2u04U7rgytbmqztrWgMJDPy8xhpxa/y/HFquKNu+IiKmKEFyJsbiEZ
iJucryYI5jaKhapEaXYQnMvytZD7fKPCe9XIHyQRhXMGAqx8vYmkTApsZE36IQajZ4R9/CQj3FG8
90yJxSD0xt4InZ6LyORklIwcGynAMA7ux5yhzXRl2w0ra7/mVsenSWPAK8k0rVbhNupyu+l5Gj2a
s1cpqdf3iRvAIrXm4xTe3/bqtQ9gCwQaXJQ/s/egkp1vz2jOllEZgfGYyR/sbvLqndV1u9s2LtKF
P0bgftOvpwACQuLcyAx3g0qFYz7KiSkBz4ySL4tuFV8GnkQP9eyE3zreqg8L8LNjqC2xZ0Op+yr3
ZvhiTk127CXGgqHu2D4UVQaNL9f/LktHQ+0/0cOteX9/wsbb5IZfS/2ZjAGRM77M+nVeacvc2Hlm
PwIpy71AL8p7Bb0sj3ZMc0RoatoVc1Pvu6m2d4kdp09m205HqTOLkGpdHzyUql3vA6uMnqy2DU6W
FJevjVx2H7NckAjmUTouSxQkO5Ry5F3XQdSEsN0b7V63QBW7kQKOdCOorNMGFgXPVbBBQRpS0lyd
dSC9+TItpv0IKZw321FR23up/55Seri92VuGVqlhJc8AFgCrPw7LIz17Txs1N4+f0+HLf7DDDSdw
/+LSXjnuohZdFzNR79EyZibxmnuniL9Xer2fFutw29SV88jL7V9Tq4A8m30p55FtP6I09iFAW9aq
D9186gzZVdVxI5Rd+34O1wi0TvJrijvnZ0XN+liD2+Q8ZgMq7yPi3vctPOU7e+6fdGtWNj6j+Ewr
Z4fBLgbw8RXJSVbm5EGLAqXE3Ng4k5uaRb9r1HhLr+APl+DMDBV7gSRW4HTjg2vMTEqlKHGsOvJH
Na5qDwXxoNoPUTd8bcPBYraKNao/WjgPRKA5iyZvaue+9+RJ7WYvLZ3+tbflIto1KHGHLtVoDWmF
uUx1zdXCefk5mHn2Yhayou2LVFcZs2yEmvK3XDUakO25b0Z7R6uER2CshvVWL+lCHZh7Dal8Hvdi
ILWQvjrfNGXu48BSptB3EiATg/0CGvpOb4yICYoSU86+DzUDsjRmmLb514W/leC0ej/sZ2kL93bh
rOc/xVq9QnLqAUoZj6HfSQ+5nJA71MdMPVqj7aLde3znyfhjDMEeA4CtcwF3hd46G1E3h36cfY01
aT/Mv4folYmxj8P07bapi4tKmBKdEbiZqBCv++MSw16B8i4h6sP1Tg0eJjDi85Y82sXhQxCFZzVB
kgeWyFnO99ExykFFwzr2m9w+9cGXQEmPIyOM9X4jdb1ApuAxWBI8UyoV4OvFL3mTnQ+OEwRRPoHx
UaRHwyrHvUYi29Va+WmstfmYTuW0zxSGPZihkn6YIrs9zBHSC2NkD0e4DOqLPAL5LRVyt5qr8UNA
3vjcF9rHcnCsj4A70ay/vQUXHRt+tOAsiuxXaIStuTxzDCi21pLEr5NfUVgz3mneqYt+hDB1sJCq
qedH1Cx3xVcOY2YtG8XOq+bpyYEtpglDg27l2jWEgmaWjQTxbwa51nCHGHnw0BmDC/kBFuBEXDE+
GMZfYfO1b/VdlAAruv0JrpwuaKj//oSVg5RKmhqpYTKWcf4RJrDZOjeQdkMne9oWwEW8J1Yhk0xW
oD1pr4jX1bmHRJOlo+7NaoP5bqx/T8HihsP3nDGlavjZYFzv7ZVduj7kTb6sKLxy9awZ/mOhoVms
9pGvxD4dEK+x413hGHsj/3nb0OVBpoJAC5e6JA1xasnn64LeL9ulrkW87lUBrHZz6XPebsBXrq1G
xAvxLKVeIYt9fHO8kqyAlpWFsV+X/0iSF74UzmPX/Hj/SkAL2iAuuNwYHXhuJK1nQ036NuYQtl5W
7TJGJSrzVjXkyuUCyJSUlDMHHx4K1bkZyQo1KzCNGLT0V0vLP8hheSyt6KPdpIdqYfgqauCN/s0J
q8m1u+Z5maXfghIr9RtPuWsflW2zeTLQXORHnf+QZZorRwAZEKx6qNQ/M0qbunfHaUu75JqL4B2E
RpISclVxNN7sXhbXESTlMfFNKfGKMXZ7Y3LDZENg4NpywAPBfwTzCc1yfcD0UooWXU/8UO5diWgJ
Wc3lGTLoG8H+Iseiwwy4CfQ+rSxKoKugISuDGoUBeM426T6USj66IsLubjvjtdW8NaKefzNA8Iq5
TE3iC2lks+qeK610U+clbOz/shwxptwh5xGq5+eWVL2eHCftEz+x8sRtpORZlsatmtxFoRvKBYwP
YE0K4koUXVZWprqsmibDB2Z1mI5NpIz7yVmMXQOci2KS/fcsaTIVbiPbd8Xk7IPRSd4d7LnsAGQI
3WQhF7i6b0gjJxQL5cS3YiPaSY792MCH20ey9ntuK2M36VzUt3fxmuczTZP6Ph0UYuPqiCF50kxB
KnwycY48EpY7MsnUS5iGtrG4K/5C/KUpBfoCUti6aWFWcl+PRZgiIfa75PsRILW08QSj591LOjO0
2sgw6vtKT6TEN9RsD6LwIRgNH2bu/raZddMLfxGJG0hf1FYEF+PcK0PogkMepymzzJ16XwVFOLrz
4vw0k7z1KB1HbmIHistUtDGEbjhuNqyvbN3ZD1ht3SLFzGysy9RvFfkbM8yPvWw8Z7N0F8jm6E62
/pSY2tc6rO/mnilwFKRBuySMfM8TpMOmLJdd1HS03e3Pcu1X8bYj7NCUgES0+lVFCXICmmnqR43h
WlOyz5aPVmW899HKx6c4So+AMoNqrAFFdaJFPYgDsfb2VNc/Iu1ZUeM7h1fP+5fzZ/wLRHzeWms6
Qly1Ziw7GcvRmr2iw1Oyfrb1uwtwYjm8anCnP1bWAbvXrDFo89Tv9yYdq6j4rLT/lJC9Pt9ejfDJ
8xSP6VOEN0BQQG3hHJz77KgNTjI2DKuWVOaLNkNVksmO+9tGrnkAI89IUYRo8sWk+zxstLY1KsJ1
+03NviTqXZP8vm3iWiwR+lewrMBJUOc7X4dS5wHM0xoT4VMefJzS+z7YmVuKlde+FpAiLgNaNLD8
V7tS9winTQYRSyuX6h9A+q3HrAOz3AiMF8w/EUne2lndpE1blagWRKlffcvSwpWYaqAU8M4DV0a7
qanlY5BnD1lVuwysy6zoqVD0jfN0+czgJ5CbCCEseivrBKiNy7g1xiT1S8mf4/x5yjrPbO/GNEJD
dgt6fsVBeL+T/QvhPerAq2yrbxiiYyVK6ufT4nbm77At3MwyNtzwio8AUQYdRE9DPB5XPjJIdTQG
zcxXtX/KWedK4QEKOZ91C69zdTnUIkC/05E318peSWj3dTupXGx946pl6C3Lw1y8FwqNkxDmOLc6
7sjHWy1nrIu4TSyLQGSb+EfoyW3zH74YW09Nnt4kU+pWfpiNzHxhjm7KCNi/4+VlGGIutNpNm0/v
Pr2CeACpClcj1VkVr8wk0ME9OSyFzFEbIyj+oadlR1Q2No7Wta3h6ApsCpVZBl+cxwlKcs0EXIn5
2jnSTfpXB5K99V6JG7EzorvKXwVHeY3hS4d6CPKhxQhS0qG9d8JnJTrV2Vb37ErCAXpcdKpFkwAE
0WoxoGanNsdOmzKBM073TRPfp2a96wDfl+FD1NsPAD2PtzfrsirwB9lDasxGcZJWhzU1FjnPhznz
F+VDOrnM+6po/B9+6dXX24aunVfiOY9n8H6X6oKFXNUSr3g+4xCC9/rJ9AN3kFtv86l+zSmEcjWw
bQH7X3cmBrmJemfOcr/tkl8lkM52ASNrtu/PHLjP/zWzOrBSK0/RLDHLu2qNu6KI7pds/m7pydb1
cW05XIV/IFBkQ2v3o4EaaMXCZPIRbo3bA9o8pGMo6ihGv1HkuHIhosBH1R7ECb6+HkpCw4O2miJm
hmuJ6SkB9A/T2qp4XfEDgFxkjqATeMCu4/YUNo4zLjhc28ZeZFiu1Koe9VA6rRvR4VqhA36JgCyj
diOmbZyfKMuu7ay3p8xP+geGCbooGKrZ15phjxWdib/l4WGOf+bhD+rNtWJ4c7cV1K+uVRCreXQK
bvMqw0iCptSmUcv8Ur6zSC4rBEqD2Av/wxWF+B90HYd8ieKU2Ng39Q1FKQ1nQAsQscb8WKItQAlM
ijbKpcKhV8kldFJdCFGIpayJ0r1ZAbTrgsxPNeRPl+OSKV6jvXTBF2lr7M+VoMQ9C4mR0czUqdZA
jK6mtWOkOGIBV9cd8jBBXiTJj/msT/dVT8qZA3o/xUDe33+qBfgVlQYqK2Trq3DIe0tVc/7lWzpz
Y//p/WR4f0MFfC8AIUSehHzVutyhDUFZRWEU+X33swL3JBtgz/uHHK6AsylfdSV6UFShkUJXU+B5
V0cAPYTWlJY59peo8goGhIdI3M0v7w7tXFd/lDVBF5DtnrsfgkG5mhp6jMT+S770O9n4bTJv5j90
UwSw9l87YrFv3Dy2onkZdQqXlvHRDKxdL/1Iyo+gaDYCxxVPJ/xRIRVRAx9cJTAIU04NElgxir/J
3iaD2cWGQlFeSd05T78vQ/Xe6erkGG8sAtI4X5neKloF9ipGxjPzdF4IavKRyYmuKWcba7vqEP+/
tgsJvSirkkIpAoq/bUBrcZRZoPlj6q2Nu2TLjnq+IqdnZA9fNvZzpKFnLWHQH3ntFhPzyo3FHc8L
Toe/xRt75XkAhoPUsAvaJ40xHR0lvRs0pkjcdu/rRmhqg46kob3enHRsDRklwETUyxcz/G2l86/b
Fq7EO5bxr4XVPTGEYdpnChZSud1n+g/UwLxGtu4k5QRRbEeu6d02eG1JpOb0Gf68OdaMtN5J4FyY
GKQq/1xARZPn5sttE5cOoDFzSAGiJXAAfLxzB4BkHUxKTgyXKtsro9Ttup/TVnnz8sMJIyhZ8DjD
nS5yvdZiyB2lLr+sgkPmGE+J9jk29cdomp6jvIMfa93dXtbllQ6WiguCVitHlph6vqwmkHQHZE7u
w4pxBy6i6UNovw5bM/a2zKzidlwFXdQUFTeguc8yI3bjlvJAXmdu4/xze0WX0Y4ViaotpXELouXq
pKqOlNmJPOZ06Z6DuPrSQfOtpvZpqQBGRFtDya7tGKwrqlNkf4JSdv79ArmXqMKR/kUJrZiYd7Q0
fal1NKyb7jfQz+3324UjinNFPZoUTOC111qyyNV2k7xUva9nSbNrARPsEC0o77R+2qJNXzHFrQ6J
jUaTGBG7ehNY9DvLOVIGP40D/ZRP2bcpCdXDYhn98famXRxgOhn0sQTbUaA610WJJjBVqa6Hwadf
sZOsahdl97ctXDxHzy386ae8uWzzIDPbpmItnCPJ7Xu532OxOSxF2t3RUE88SW7Ug260zm5KJ+Xz
bfMXXinMM38RzASNJgrO534y1EEESFwdkMs6hAxjttTXcNdoT0xOv23o4qQJQ+jG8fCmzI+W9rmh
skoQ/rFZZ2s+ZijiBMwgTSyUr/6+beeqb7yxs1rQ0tWpEiksqJO/pNpJD79k2gYPcMvE6myVQSzP
caKzZdqHYfo52qdS+357Fdf8DsUKCANCoBkXPP9aCLQlGsoygy/HkyszGnHSqo0N2TIhIsgbx0On
sWgjDRNd8l3tnpPh4+0lXPtKb5awFmLLunBuYysc/ayod6VSeyUN4cLcaGpexDncCjorYQf8gwXf
73wV0PXGrO3S0S9+0XfwEuO1zY/DsG/io76Fo7myIhiD5CYgaAie6whu99YIfo0VVc1LkbxmjKhI
Xm9/tCvLOTOxuo/KsqqsFFUQX1X+KrNf7EtdPrcA5T8o5cb+XDmQZ6aEf7zZf7WvgOci8+nnWUuC
+kOz/5pQkVS2cofrdqgaUtP7o3N4bgdSRTIOWsxX0zxntL3C5gGGOqjuLLvbH+9KLGNF/1paebSg
iiizhS90ZeKlaLYyqHmfap4UMFhp4+tdOT1IEzGVEJlaMfJRPV9VKM/qbFfZ6MeADwp9cUdeLbeX
c/XDod/6J/2B+L+KZAZjkzuE+pEZlR/yOjygLeDq5p0+5Xe3DV37bhQaIEgIehKXwfla7HoyRj3r
J9DxvRtP91n11S7+Eu8ipd+47a59Ngf00B8NQcqgK1NqUoajrLeTj9wdREotiby+Kd6d/MA2F4RX
/kPpEEmX8wWNdm6V0sSCIi19NH9JariL569quFeUIzCId7KDqOWdWVud2ZlXlzOlw0TFNdnlJSMd
g5dhi0p/JU3ACJkV1Xd8fA0mahTKuW3XTP5cPzKYjQGtqOXWfzWoLAS/0FnT+61i15WtomxCSQMq
L0Jc64o1QgSDJMXT5I/aqaQN32yNGr6ypDMD4s/fBCCttDNZ70d8IZ32Y5p4lAsDdAHR+MlUy03c
anNQ85UI/tbkOtmaxnpJewmTSk0wMk4RuTHv5dvH6RICIwQUmABI+Z3axsUIggQ9Grsi6/XT5H6Y
Q3fRTNLudj/0ppsmO5lTZjHzTTa/bBi+vmX/Gl75PVCpBCItp8tu/azdIf2hjrHIwr/X/TctLvfy
ZLil81NPDXcebNdW3THdUs245GGslr8640FZNKptcvpCVQefZZ/0VN0xz6nj5yTQMWC1LdYuyD8i
E65Nr/BI28qlK5s5npzt6v441IdyCO71tKIHeLSXQ+c8tcr0n7YJdgBVYzAQiGKe+5+thL0OIHfy
Y9rEU1a5DYXpjGJkbnjW5A7BU9Idemaf396lK2EdRP2/ZlduT2VjNvJoJtrKn5ywdLOvoR7QVt0I
6hfyB4SlN3agcp0vL0LFQm507GjODzs7Zh+k4Th/Zvax2IToryH83u6qQXOXTuW/Y2/cWOfV4y0k
XKm4gVda539qZYRJZvJ57RjB2Fjaj9VvRlUdFqn11Hg4SNNnKbi//W0vMQBi0W+MrsoGWT+iNJJh
FHbti83UWwNOQlI+wCYwjMdw8Gz1i25l9zIuFzG8cyk36nGXAHHxCzjg6A9boo618n5lsetRXRQO
v5EXR6177bV03wXtd6U+6PKw7635vh5rN9R2UdqhT149wqgfIonZw+V9Gj42y3fLOfVZ8JCHWwFC
LP+st7D6cauUYmwSJstp/LjQNA5GkO8650PQH7VpFzQnRIuij8p8XwVbmDVxki7MosIhEBF8nTW3
ocjLPFhGYRaJvCU8dpqX5eGpkZwfy2TsbVvaeBX8eR/dsrjaBWYppAzFxmJVGPfL0t+FtacZqmv4
ZnKMolOrK/zRF01G6pbELZTcJr0fFvnYNu9GcolvThOO1Yuun75ySSb3SGUVqvyU/qgOJ0N9rbSN
5V4eNcBzNOjR9eZ/IJd3ftSXudXiuVJmIa/1KjVey1s+X6Dy7pkhRXb6l1oNv26ftMsohiUBwEUW
DRGhtcyLE9RtYWbm7CPwFpDtwJxTkl27CSm+dJ1zO6uNTKGUL41uzH7yKptu0RwlUKRfG/mlB8h8
e0mXycG5KbHkN/lInTplquT2/CcNZqhvYLbMN/9PRkDhEqR4rWprI9OQaeGIEVM/IGxazwsfbZO4
KWL7ufuLpfxrRWT8b5biLGVdmRJW9ORrAankWDBKhbibad+ZledAj9QmY2Nll68IyB3Iw9LJoeuM
UPi5TUYFzYPKQBXfSg+J8/eYHK3uqWKQS65t3CxXNgpqMtxxcJtCGXJ1s3WKPTtpmy4+mj4spn9G
TGOJ6/1td7gYMspIPrqHqONxcAViY3VR91XXTeOSLL5VPpcfG78KUjevqGeiZvA82W7HYJeM/3fb
7KXDY5UJxDR/KaUic3b+Gc28XMbKYHGtDoG8fCwgn02eob2GFHK7+O62tSsX5rm51SKhbFF+6jC3
pIcgOulN5o7N6zA+BB9TCLyWtNe1vaTPd3M08ej4edv8pc+cWV9TdruadmmJ1KZfoH+vy99q8+v8
jR6rN46//4slmiQ6UDbeuKtzx0C9jEgizaDLPiXSZzn4HjW/teAfnmu3DV3/ooBigAgY7OC6V2Y7
Qw+/KlpAQ1i7OokZABO7xGaJV0c7HGjTVQHCPgAEFeml+j4AO7r9Cy5vAz6q0A8CFUhBdx1i1Fzu
ZCdkS2dU5U23V4/KctB1GkOZV1sP6sfb5q48d87trYKNmvdd3tick1k+Scun9gdjdr5p8s6MbagZ
9xNk4tsWxV6dRzcM8hhGV13MRFnT0q0ZHGIq4zXdAiUVhcF2aVwabNGmaP1lpDm3pJ4fRtUxO8Uo
saTLR50qgpkvO2M5pPJrmX0rgtcqMvbNcFTl0Ksq5Z4Cuze3912/cUzEJXdrwdr5z2haRrxNTrn4
TvBX7PxMp40tvHoM33zQ1SVrL1rSRVG9gJvOq492QMn8Wa13qR4db+/cJRWQmEoXDLEFobjDE+R8
JVVbZHPWLsxUDbMTg79zr9Na+06S5Qy1qUU65WPfuhpifl5pVvvMKuv7vOkTXq6hdrj9Y659VZBw
gmADWJc4f/5bOnlQ5jpWGb9S/21Fz8VWZ+cyksMbYt4ceiA6TwJzdS7sSAmCSjUDP8zTnS1x138w
pA9Jyogkd3zvYHFqXRx1Ulj0IChNr1NsJ1pSq0zDwI+K2tU7hky920eE6hqAJOQVED5fKwjaYwXt
1SZsTSq8rvop32vpi47KxZZU1toZhSylqHaaSBWCnl13fpXcHKa60iRfok4Sxr+KanAzRsEDh/fK
esMhrxkD+UQmRm+P9tQqaQko45rlkoSnrr0vPuCBdznS3TYdi2jZwIav3UGs662pVSzp5qZRqywN
T1oQ3MeTDXetlg51SzIWhrmbINctw3257eMXwfn/rNIIBqJJqX3thCZz4ZK+lySwhpPbh6//I+xK
muzEteYvIoJ52AJ3qnK55irbG8Iu25KQhEAIDfz6L+9bfe1+8bzpXlR0wwUhnZOZJ7PcT86dyR27
+Pk32RNo5X7+70v+efz854pwNbx6qmHBFH984kGlQ7VGeKSJOaVFv/i4jb8A922r4SlcKvaXhvs/
zvT/f3P8z/Ww4AEyYP3ji/vnZ6wwjip2jue6M/EsvLpaa7XJSlAzXbJXKp9T9koGDPLcgkoZrwPO
c7fak51oS0Nr51/p/jdF5J8HFG4JPD/A9AzIMHa567Hy/8pvlWMBby4nd2Q6ye1+pY9+eAA38ZeX
++cG9p/LQHZ5BdMxb/BnDhkoXTZhk8Hire3XgekLQXbQ/36Z/6HS/3i6qOUhzkLHgun68o9VK6Z6
2cpkQ8es32z9De0gTL17Ez7013p5DWtfUJhnHiL9c/3EoTReWiZfi7+6/v6Xj+cft/HHCVg3DG4s
qaV3YhjaBiPVTfaYRz3fbjJ+Gv+md/9X6Y8nC2cSiDVy7ERZ/id25RCLi7ALx+4a/5wiOzb77Iju
KnCx9MzvUdbcFX+zKPqX2c71mqBgoLHHQBx0yH/8xMRjgN03gd3J9VN1XLxqq6OubkbE8T7CCTBr
jvnSl8OLYD/JUbbwNY2HXtV/WVP/Kl//vI0/aoFISMiey53dZeS7w3w0ojjA1d9LGKh8cf52m1/S
uZ+nQ5lvXVS8/+/l9l/2DkwBXBkHCFeuczT//HA8JvH4jKGWO16+17RqhwJpg0PLv6lqbFkyHCY4
F/zvS/5Z4uHshyUUOkkMt8O/68+BkH3GSOwGzPzOzi8MOdizBmZ4/t/X+NeHer3G1WIdzM3VNviP
nyUotZgjtv5uq+bWYUyHj39rG//15HAJuFFcPYKuuRp/DoPUOk6tCyTchdO+vhRRH3/4aW1X5GJW
l2b6W2/8l8v9aWBracnGxuFyRl/gF4cY0PB7+xV9lNtByXaiXXrZD+ttfi/YYzS3cT99+Ssd/++9
6Z+/+U/ecq1rloAYDXdqfoiBcB+rNuUt8g4bCl+mF/ozGm4VNF1rdEuAHaG9xFjYNv/lXP/3h4sZ
OagCrkHnKFn+lUgwWNsE2FWKO5kCXbms6+uqpn75xqb3BHGFK0jB+BOBK0O4cwPmjUBxrK1ZWzA0
Dcw+//dS+y93g+kp2JChooXzNgbk//kJoaaY1mSiUG1PCgC3WsgdljfvhxlW4k06mENakOWUBG8O
Ru/mI5/S5jI1Sn7m14BkESZ6nOqUYbI4yJNbFXLnqpIcdhbHf/ku/v3t4V5zTAVeS2SkOfyx1/g0
3yuVjuvdrL5u2dpb+Tz6vw2Fwhf/unX+4xC7lvewnoEJAjpyvK5/PhOvUrVkOvIvWVXRvBUAFPd2
G1j6mG8k+U5yO37s1Iu4w5yDvRuiyPwKoS7Fycgc1uguyOmTdpj+75mWyTeN9PrPIUTstxK8LFqQ
9M3NniEb9ihmz2C1rIb73ZnqTU8O8j7uCp62VlsEM1kdWXLO0NOcHIhpf0rgPvtCtwwBVWNJfdYu
gwAKU8R8O4Udr7iFC1+UXERhMVRhXT31AvNYmIt2ufm5wBryTauFZpd5irKtS4xlCDmsxP4WL+u6
8q5apArzp2Je/ULaiSXx+JvCmoKAQa6HprKtH1e3HxE6DMs0hpi0cGS8Rn5Aixnw8UfYIhgt8wzu
wP1Y2B3cIQsRBhuJgeNaG+C9qVFH8Xxtk5JikEqsbCw+56pW8rI2E/jcZGYzb4ds21xfFmIfoPsa
gRVzu2YxYoWxsXXZwmt5SvdyY2fcCgChCAmGPw1B7Q6APleiK4Y1ATMSA1HEUMFUtHYszbuqBz/2
vDCsvM3hrQP75DWhF4rs26dFcI04XlXMn6goje2hKV8fvYzJ+z5K8wOatDSGMkkXd+nIGwOIa6+f
EVXRLKcRNrjIog65cT0ydIu+UNzyjszruJ78XHPSjZvTv3yCmdceXkBa9HUdL9gOszCOx8AyDntx
jJNfZiPTX0vRDNFpgijlphiniB+Yqv2OBLjr6/bZViHzWUhDu3WLDDnBuUm+DFUMFjSF71baQiyh
o96wakW4UMZd3plmiuXhSojdibWpCaA7Pt9jSEo8FwYCzJbkLIO1pobMFUOvQj9Cu5aMtzvNNX7T
TM2JuXlIOhXFaThXS2NunY9D0nmwo794qVh0ydQg0bBok65HpHRjVQQVFz9HhVSZ1jglmkMaZSJr
tY+zR525YeyohSr5vOmtgjPHssYJMhw5/VCy3j6azDoYaUWrWa7+IGBA1VQbDLckdmx9ueN9EWK2
uCNlqhnq9t3Kg5jptvdlbhs0gTnXr5xDNtwumPQMfSRXlvW6KYltnUWHAQ/mJHQhWIbk6qu3cgGW
H6OeOsBAeET2ZpdFlcIlY0BzNcPbOMLeQ8Hem8G8t832ZAs3DkGU0V0F5UV9t0YFgpuSiSl9NMWe
wwCnKu13D/O1F0Q0lI8Oj/Fxi01zEpPGtafR+p8WCrixTRm6zy5BdCdKGMRYw0KRja8SjtqvpCjp
0KYeKaztZgl+vxqwxNrKb+V7LF2FN5pUy68s0Mm1o872GzIyfPoGKCdvMwOaGcSVWUW3D0qZFn1H
A/toiG9B83rH35KNY/zdB6J/+Mn7SxLJgOlKWdDbqaJXw4XakqaDurw8e9X4tcVTVA53EDgWSCzT
dqvn6ku0QCuPyJZNWPRx47D3+yDpIV709YhTRQQpHGJKW87l8jrPhdwgc04FnhZnEba0JpU/hXEL
gynmhhtleynqzhQyYV2EWFHS5SpuAjD1eniBqccSt/kA3gyC2AJFWYVEoZ+FHtzaT442+NEljONa
DCYnrxWEDaFHyV7+0BWiSNp9VXzvKJLAXyYm/ffZLRwyo3ms5rOk15cKb474M5IX5xUpq8gpvy4y
bAhNavRNNGgouvhUYsMyqSimw17tcXYeY81/bH5uMElHhrg4ZMkCnyLQFOtNzMMwnCkKP9e6OONJ
l+cBL8K6xpUQHY2h6IH4Oxhf5ruZu3iQ2ZcyMSrHZNembNvAHwtWHp6kGiOpa42w2gkVzcjJdplK
2G5SuVTRqdom+Q5T+khf6mZVpz3223ySxaKSFu8k4kehZFPfUQq/n0dofknaR6u85pDto7v1G4HN
XQhg31stSnG37ohjOO0+Ms+I6Ik+A07m4tml0Tp+iuJNJcCu8+wEsptAGYFd/wvmFpEdmiG3+8e6
VUi4AVDLvntwFs8B8ZJZm9q6eNy2yixdPVX6ZTeCj202e4QjNnOegXKuZGxPNaqm/SCabc+OjPhN
XvL8Kgn2NZmnU8RgbduOGBN7gfNIFp+TcovK01qE4d4nOGm6EtLypI1yWf3wK4yt7/disaaD/WeW
PceFBtqRZ8My3/l1ru9mzGCAN1zg7dkj3z7lCGpbzNanriDhNjKO0p7GiS3bNWTTdJiIaRL4/OPu
uwTrc+5KAKR4jEjwGB42hDS9oNJwSSuwYey3ki4B19N5HSBdMmTukhTtf0czvX4FXVU9wdmPfh2l
cyMO6ARm1UXDvP60umHZzlxG/pGDNhiPC4uBmouiUWWLMPPoEMebgV3U9WK9pjVk2Z7XxSUlZnZd
hoTl5m2H9WrUXoM2SV9MerNtHZn9G4FTt28HPGiYvEcO0y52jjLIL6vsjtpZpkc60TzFEHw8+Eux
6MZ2QN4YQ4m6BfI8z6ThvcRAp+sshUkJNgVVihsSOKkeLWuwimYZV6azc2zXllw5tB77eTFch2ro
BIEFFnc3NOv8VpMynqHJRNr1MREEcVq5mfPpEBNNfvuC+/kgx6K6h6/QtUWCjwfvhYvgN7CWbsEH
ygBG9wM4Qd1HTqWbQMBmFJuOZLjKaSMLHN3SCCWN15qaG7yL+D4qxzDcrskm6bnY8NeTHxpbnmyi
zEvFMM/U2WFe4+NSSr7cEsai22gg889pLMRTKGzwvaECiG1J5o1hIt24Gl24ytdLAwcqjMPAfhza
OzJVDVakB1SgstQmR+IT+yhyY8mzyviikc+5UvJSGJO+SqPqpkVEfbLeliYNFqd5gBsahBFLzN4m
TFGo1uUDYCpUHthuYFgbXJ8j2G/E7OxuTBubeXtXLol/71bMUxfA07sz+CBGWtTTTXIczCJQ66EG
BZCOoGPYviNdzh43njA478VTc0ASaz3DV8e44kzSdCFP+9SktK9neCT0E98S8Tx4WCT0cRjGVxPD
7LAn8SDyT5Wt9rHf120mp51qVVzgCjY1F/QZaLkSiCGn7xFpKvI84BuSbRRB1Ne7rXYxKiyO+gnV
Ql258Kw4nBs/T7gr1dvKZ+8Gq+NbOpTJfBx2/MNRQ+SjYuixoBo28ZcsiTztMtD/T2tE9o/CxDU9
JEMtHyWQxxtla7QQlgn+TJDTsVz0JuMniOmBr14PXZSVCBP4ifaVftsoD+FJDrwmyMwmC8oHDLjR
Y0ynfe7ollDWFbMiI7za7EJbhYrhriGx/8iFrevWYVqo6blhw3qISo13qHGIZS3CZHL8NSXyJ1xa
IWdDrof+LYUaXpfKJuthwdYoEClf1KbNakhVABNqwg6DrDLaWjizf0rDZOURGxlm99lYkc8jS1cU
LvGSPuAMKUXL6zB9VQFlTouocTQVgTl8R57ve2glwVNua8dog/5D2PArMdX4mPBhh87FyA+EK8zD
YVktNkY2LhQacGC67+lUlKg6IhjKgnfOwl3DVoreJc52eUhHnAazoQhT95V8m30ynPiUirsGmVIn
vsf1O4kwQm+jyT7GOh6GTuRDkh8yq5NvDY2BEyD6Z8TrMHXex2OR83Od0QovVG0lPVUkXgyiwzY/
3aRbPNsDK9wQtxgsgr4VEDrSqtfcaPcZjwj1N6s1YCjR6EjcNMsc3ZAC/eqh8Hx5G9INoBGtUea3
mKFuCjjCeOfb1aS1hws0b6oD1wqiardIm6IYGXLWF/AMVj2amX1C6b4DzwQABc0J/GJm2kVj1Sy/
gqvwzLMVFlmdHpkcTxauNgbbFo6fO7RfSp/0WMhLQTTjZ8xY5GmfxnpeH6t12SU+TJxZAgMKERTD
kOjZ41qJTHRwWB/vlc2BJcTkWmmkmUCNFnsY+HeVBmCGdLXasxZnZ/llm6biPTMjGo45d3CZj+px
4e1krPscbRq+nq6E7SUwMzBdYKCt111QpBatIvN+KLBTJ12qAdi3JSIH4o67BQZXcCLabkkBkZws
JH5Vkzv1Kd0waYHKKqlvFrZ51jXlKnS719G8tzxuPDBoVn0hKYN73YpQQY/ZtiCTrsin5t5nKp9b
sZASMWNbwcurny7nXS1YCml+voWPgVQibmGsJMaemtIqqPbm6REhC9HPGJMXQHQaKwOmg7WYuq2s
pwaLUkyqaxijz77Q+eOK3Jb6kK+6WtslIh5BRxJRq8h8QkhDyAEsttDZAU9cDEMl6lbifmtAnVCf
5ja/XfC3vYttIe4h0UHbLjMuf9nU8c8Jp2Q61LPGJzmWU806gaqJdILxrOpJWhVg9ccJ91TkNjzE
MR31MU6x0WBHWaoXrDz6bGEBq1r8jUR90ghFAZul+t57RTTsvejiew8PWLT+uXIPksDB7kAWztBC
2Xq8yfaUIz6snBE0XLpt+ryVQBFJMiKlBYXbTtDGelu0FFmR8GAAK/9uMjE+ITKtBPwDp5OXWPFY
nTCFVaYtneMltCm+BiRn5PBAbmU681+j1EmMaTOCbZDaGtHwTbnTD1if7U+GuTz02QCIA//JON7i
yWpYzySl+gyXjMjgqVfRc0gxWpuoTMWHWI8lVGEJz8o+ha8CaRNLEPc+1F72nIwYcRswbV72NTq7
r7UY8vjgxlLeS7Z7WINHgn4N6FbrttwKU7QL3O9MK6io4Za5ThCRItIBxqo6Ys2TQwCJOuWMU9FD
nIFBOrcV7AA7wMSeJQB/EPdaiaSFNSj5muS5nW7QTKgEJeEG4I7VEdrVCbm5KfowsagDbLtJciAZ
8hxmN4bq4JygH4uw8kEB/aTndOHZcl7kuszPc0MEDustXlXn7AQSSixSkheVTJpheGM3eV8rRGZf
TCL1F89VjZNxLZo3IuW8d9cjtGrzPZ7RBsczWhaCRMvkvAu/8JMaCpMdE4p6t2Y+EchwsxvCkgBr
F90aJcl9SUbs3H6K13udJgrFNY9SfPcSZ2w7qCiln5RO9HZb6A0NI4IsAA7ntGhQ6+c5OQ8BWbtQ
ZyfbdadMoembaT6hiDUym9sSSxDArh8HPK40R9QlkhfzutMMfUAPcPQN/zt/guwEiBMlxfa+10r5
zixaoRmLAO3fyyhGoK5Fki/Ock/3+SYrEkR/5IvRdQ/vWaiuGVZC2iUIDUjalUP20FbVuMJfDe3z
gh1qRU5uOaZD3KvYic9ZI5u5RXOE3W6PpzyD8zrJxy6rSBpavhJVHQa1I+vDyGmBJHIIW4Ktj2UH
l4wcmThOoZactgytb8iGaEFcQAnEOicB/FKN9uRXvKvo674UJjmWqK4NDs2rf/mAtQ5xZbmZ5h5G
E80AaJlX9zOszhvAhD6ZUF0iJR0lIYWIXGmS1meRFfJbkyz7WxqlAYISG/nfKSz+0ctkW8L7PPd1
Vw9heGqWCCvepRznX5URHOMbiK/3aKwt+gvYdhRtA8hqwZc8heNcY4tG875dd70dargj+umZdaXI
1/Juw/jIcNqCqEQbpQx77MbxRg8C/o7gtEK1rZ0bfVx34wDJdkd9ab5m6+TVgY5E54iThxSjpW7b
v9duy35OISsB30xF+myXsLqWrqiNumrK8THD5FbB5b1UHGdok8kPy+FTATMiVPgAB7XEBr6Sa+a3
VtvUIUhhunWiEdjHHEPzNMCiKULfZa8hpylX94ML9X6oYz+TXowyg0uhRwhwx7Ed/BIzb+LW5rG6
U3rKAA0ytb6nSSGy0xTv5q6uF8X6oIDTtIyu8XTXcF7Sc1nZNTmmwWXpcYwsiB/K5YSPDI489ghm
wUE+XmQGUu5Ux6SPbJKNZ4u9/aEpRhH1KSsBMAFKqli37IVi90WIRnbrshGREmuSQPSunZrTloea
5V1YNvORUZPMfQFoBRZXqTKumxPJ6oNd8vQH/CArvJudL7ZjqHbSw45IPd1Znbr32lb2swzK4hRI
Z7XBT3rR36ItalC9Indv6+0kChQAdBQ43ZK5/OKKKwTpITK4qCZS7jKrmC7dDB9+dYimrTg3QHNC
L6HKSdoJdtznakMDcmgaIdlpClLW7XUiEnspierPi4mQebFQVFWqtR5bQ19B8APxYMCBHQXgMxvR
4mmRXAAydqqsTqOBQzoGMzdwlTbUHl7LHHY9RwpllQKomddDl0gSA1yWVrljs2ggwwv6MtoLgjRG
vhQR76GTkMD0NM1v13yp9JkgBhbW5dzjE8MQcz30OwBNCmRYatMli6+WfptS/23EKlOdFYKj6J1h
j53MDUWeh03Hm2grZQShdJQBhMFD5DcrxwmIMiufb5XlgHI8wNLPeZw73TXo2s4aUTJrz5WPYVTK
pfpk6BbjFooNzCEE2pio2BX7qGmNPZCE+A2gDg99okKGgmmCDBGlzKJgtQMBoOlSpFMuQIpM/Tth
TYk5fWXX+JTOiPNtx0Bj20O/Hk9nFCJSdfA3xPeE14WqIOS0OlUYP6NftkwP31GRBdrR0TNY38/L
nK5nhTw7BmA3ltHNmEyLO+4W/2pB8ICEqrNtwdg8jonmOqJQAxYKW6j6DK2aPiJStXzmS8JvHBHI
yCyQ0lGIboNq841Yz+fHSFiSxK3bY5YiCbWBoZrn0AYt3ocAJmkbbscdqEoHfCUr2lgou/eaD37u
K0DEXwLzqJCUGt0TKeXwpaB78bEM4z59QdzW5h9WHCHFS4pDO1z2AYPdD7hLT/s9XgscbUMzp7dx
MaTDN6f0jhc2LfOnZHbSdlMjiOrwfVmMPWXVwnviM/JVx0mNxZBP9cviaiixhthKFCexH6bnMHOH
bU3KFRhrugZSu04YJflprteroygixnJ173K/qgtJjUpgMopA0+kZfrEJ3sVsS0SmjOMY9UiVK/Gm
tWJPQiiWo85LBvsTpq6mBkAOsgBtPvhcxFXrbELAxUBhEXdEukDUdDj3HJT7m0Ui0o0ZoyrFhj3R
qI9Qrboba/bkFei4uVsqNHAnjiqCHoi2Y3EH6x79g4haB6iFp9x8zkQMkXlGgwSCjW4RrXej6qpb
8X+SF8mtXc6m9F7021p5e2PBVmGbjhLBULkl251cdZjf1lAKBuRBlbS/IvB5X61zfhZ+i+UZsZE0
itqi9mY4QRjEk8MyDnWCId9K0puZ73hdm43ir6h1yxGWvhxZknktC/BBmHO93lOO1+XmGOMLUjnc
3ibL6haA3boeUJkWyNaeNijy80RDDREhkzXtuLHl/KTRI4kDq7GP9hnhw3IsxoQMJ0jvste8QpWC
x1azqGcG1nEUY6OoIbd5GOxhh+bCnBJnxXgxzZpPtz5BJCsSCCpExpbcSPbudmyJl3FAeTMA4wtw
F2hxTJjiVwYXy3Ab70l5MSQ3JXylrkPUAIC+yGidw09mSDV8AKnz1SOO1wxNSJiuAhotUSTRZLnZ
c6UqcFdMoIqdgNSgtKfRec1zBaBLU4XYjAHQFlgBaGqCBzimMTh9xk6l425vJhV+a6t2eRsVVLoj
navpfmXJAhlJtGeo0vS6b59mqlPRsWWe9ieOOuQtGlHgdaEsxQvkGKByOh6pEN00rLH1+yzS/SSW
HbXEjlkmcYEhM+DMuY7l3JMVSRunUjpV3DcuYRjlm/n6I2EZMqIQkiR4Oyd5XJ7rTZj7Cm6YZRtW
kxwQ+rTfDQipSWHzjJLvkCm533oV67IlQwMVTz7p8WdKeVzdWbVsMbAoAGEoUktfdthwVnqTZVbr
p0KlHjyHkjE9spGj2CVc5oCkfS2BcJqaohVJZ5QFk9wv6VKPLxS8GQSlUQmVEiIGzNMCD5Eni+qa
XcDpA16YcDaW7TwrdER0iNM3PMz6AR2Gv+PGld9sg5fVqpzaU8X2AbkspVy/7kVjkJRUwPz+SJcy
I1gF1ZJCD8wMAFKny8cEOKYEXlBWoR2WpfYtQICg2sSV0QsH5B61RHmYPIzTgLPAAfX3bTOHSgKU
ZrnG3SDAoqtwRuMrWtJwqLBbv7gwT9814LuH0RrUYfAJUV2+78WFCWBPhzmg0+sSbnBPLBd66WVu
49+TTDLT5vOSfBE0Ut8Rnhht7Wy9fMpRYOX9hqbbH9ZU60eH4Y2hxSTw/r4JpLKZuZ6Kw07D4jt1
LTDBX5T8jZY7mnJZUlA9ZUqHNy7WAgKEK1Bv0HgfPLQIDLXsMrqeestcb7koG3wPuX5uwEEDozIs
lN0KIGXqVjo3XwKFEukiUPx/3qHhfSbMgsMbkgU5v4Oz4V5EGhB0Eqj9ToYK5T5lYvJtAuTsZp1G
Xh5dMo2XYXUBlBo4IQwwAMrEe0QjjzUKh6EzKKACBc0oy4cADOANh0P2AVUJmCFEiitwbLB2f4lG
nO7omLb5LcODRDKRxJneRlpGAZA7S7+X21p/XsUyg8FIloV3UW0sNrEs1W+miYfHJMdEQG325iXU
A49B7dgQtQnTAPrFJoDYeZboRyiGC3ihcZzXgPBI8b6ljrLTUnl6osidY60GD/XJO1hVthEP7Cbz
jQE7o/LR6q5EBXjxTQ6b1h3szE9SgQNpAX7KV8TRTADCABo+YThhcgcMvawNMppCjEnEhK5ZVwgU
0egh7IA3TUN2U2FKb2wXz+wHjSeTw0hoA1CbFG5xZ9SQNgdIDyq7gxhfgjSbcz8e53WIH5ZhQbas
88C5ulp5vN8tj5Gqq2cFiMIwyG29SxFDEKzwr9wO4283N8vUkclUYJFGU75M0aSyT6vM1BvY/n1q
G4ceuJtWUasTfnX6mdCc7e3qWHMaM1QM4CAGc1wlY0962ZGUtnCDRZWzgBZYLkxcP/KgzvMyClAb
YeDPdFl3iUxlhO0eig0jbV2chfpjHzNoqTc5uCcIBPiDxG3eb6RwWBHrldVAU2y+qMioTwAGyM9g
6YrWEVXbd2QB7XeSp4Bw6lDeyOSqfbWmKZ4zSou4jSZR/p78njYHO27l9OwzUG1Yg2G+bAbLSsd5
+o7e4gqZ2wqKJksmdbtsFD4de52uqIfi9EJFGKrDmhUBuqeS0++N8OaRz8AVWoNuORyBT/qhgy+m
/x7lyFQ8Ik5r/gKVBKqemhSs7FFWRgXkAdt649KAKWhkD9kFMCRblguXwc3HESXvc0WzfflKKZQg
0GEXChYrWQSxXCeraDlG8Bpdbre1AdNcZuG6ysbF7ufSpTQ/g69IKehy2N9ettkiXdiXPstO1ER7
eh5FI99HfGo5kFpdZD+AxZrkVVQu019RWxKoKxxmrcB/Z/SYRqNKOmzcyVcA8FN5Mn5l8UEoBFq1
aBtKJFnBrQmaCllBXbVtCQZDIBk0xUMMXQDKQTbMy02xo5LtUzDCX8sJ1Hg/YI+KD5PgOSQToPch
vUT3wc7oywbX1d4NzXHfDQbbcg546tSMiVgg3Q4LQIrKqV91AwIKyNto3io0ZTVWe4kHaSGT4x0+
CPMh6lpKiCl3yKGbzUUJ8hNprI+Z3ACCt3JcpteJgKT5qPHn6nZmccQ6PWcNDk4oCDbQEURm/a7Z
HMFQGtRH1WvYbWGUIgx5czsP6/gqNuDn2E+G6qEIZf57W0I8HEydzElLAqu+1VOyAouItxhsMJj4
Y1mMkTuPFPJh6B7RkELMFMO3IKy55aBMjQJkUFMerYfCeWyyPgI8eUQwQ7kesOyACoCrzk0LLdAE
q0gb4UOdYNj7kCnO2P1aKGCjJdATKCFyqGtuULfmG4hTBVcWy3IoiAYcubITcLacukynAZXrUhfP
cdLsFqRxQCtZrAsHby+rxaHZayigtCzm4ggZjMjbkENyBNazmkDVbXXyytPkynMITH1dfHBD1ara
lgn27aYwnaANmp8NFX3dRhUgUteA4+0Ax9c/8B17iEbmzYCR9GZF5gQmL8JryjVO/Fo6Ex0gnZrH
G83iEQtzp6DFLGQU5cGW6Fo7bKjVdgTdF7IerhwMDyiMUvVcppm/J25NwPBq8HP7IUrXcT9sMzxJ
H7wmJTmaFQzUQ5FBj0exn9pqe3BA01yPvNed3qjZSn6vy5jGJ5uL1F0a7QDXy3WMowdIqjw9s1I0
FdpNP90h5ZcYFOH/R9p5LUmqbGf4iYhIPNwWlOvuam9m+oYYi4ckgSTh6fWVdHM0+4QmJN3NNjFV
BWnW+t2yYl29AeDVjIsVUvXPrlrJsILx8WT5amd+HZ+jPoR0mRvL93nCwMwfzAq3h2Nnt2D08SaW
V5f27DrlUq3XvIRibFKzxst6jLM+BL+rrIZfb0nzE60YcJhwq1Af4mIorSNopdsf6npjHFq2Qrb2
3rp81641zwfbyro+7fpoNYm1qaxIFq9HoLfyvSBY6O4e20LPOZmTIuZ+6pbM3CK8m9oEjR54UUHw
CsA6EBTIZbt0cTIzJYKkodojcqppnZJMlmkDkY0mJeVz3hYg9Vy0y7a3ax+d8VDGV2GRWAImuA3R
9JUuJ38KTX4d+BGWJCeP6BgGkA+8mfup7vRFwfNvh9Ya8hwPE4XFl0qH07LzShllB14yQriugf3d
tUiap1Quso9RVThbDPTRZQMzB4uy3nkEn1b7knHcEV/SNYjK1NCbLw1SReLYlDPq941f2T+NGcq8
/ey3bvGsZ9jzL3lk1R4itIxoD9/uG2puQhr1g0IhfBmstpw+bIcY1bRHlsdu01y+CWPI8fvn9kj6
gMyHkkeRrbIqX9oWhoa5qdbSAAND7gJqFVt2Wbvegy4iNL/YwWME3RmtpPFuutG3tj2AdWkOco7x
kmgZG/tAhRoFe0CcTu8KXnl2XstcPViQWP2JIdOiepljwKx3EcnCuem4eoqfcxdG06294ggiFk74
5rQudXBn9+FUHBkX125JV6w2Bv0AIcolMw32I1SVuCfnbQOdK6xoo9+GVCjfmGvvjncOArX4foqt
aP7qSbdidXn54txs1DlBCtunSP/kx7bpNi0VdCSCkRmHZGNza9VZGN0xtSuMj7OBXzw1zRTXYKUB
1VwyjeyfI0zwOO8I5fXsA5lhzFMfSOOMWWVTiCDDH73ihrE1rMoFkZU5Dr0Iul/2IJiUu2UuQrdJ
xnELJzb2xnqLvLr199VsZdURlYapU8vXtnzgVG4eZWtzDfZ2KJfHhp8Xnzplmuy9my2jnwXJL3x1
rqvsUi8Z5a1pdf7DtrA83V2T3oDowaitW9hDUnYa8N4lJR7Zrn4uJnCIFBp7BrPkpvdgT8HhszOT
i7jB6nEzMFIc3KbZb2Zp7IPgbJ5eLSid6UrbwPdRb0ZoEgGps+I8507+AyRiYVomoht3TTu1ZmR4
wuE15xkmADY5bok0tLrYWg6+8Al+WZ0qym8Cq5+co7/Z22tIdu52stbKKYhzg//ejcrLftQB06H3
M4auBpaEa7vfgcUA7CJ5odmgP2b6KMC8nFOYcbTflp4Cro+YyxpxmnKuUpIxnE5WP1vqlm2OkCHa
Wq/+3jX0YwxBJ6J8v8TaCVJPM835dbAdGWDkNV11G/ShvmVgCi3gOlm4PidvIypbm8oGvG49qzxY
a41gxPV7z0uc0Ufxyy3JtSrkSlugMmrpgbGq0bFHe2x2LUWP2gkdTVbadh05JXPG1DEofyuExkCg
5e24gZBAVt0QVF/rfhKfnTfoAcxBocNDdxGrnVrC8CsMsRce/ai3X+iPfIrrofI4+qpxKO8hTdrl
aDqonnPVude9PAnD3q9aE0BbBYZrWnnBkAy1Uv6ttQkx0bjhILuxcsthEWw+4Lbj19W2YzIU/ZWa
HXdFt9LZ0blDAb+erK2voGTbnILM8nz3WkGM9KLXhIw47TJkE7SBTSTPzryRkc1goPF32zvb7zyo
qmDfwq08bX0AWhPPnRj2lDLbOydH8OAN9KFPbgwZehyy0bwtVoF3Lu678RlAXz7E0VAyQFaP60uJ
M3M5lkOntkNDc7+hJhzcXx2ryd8B81DZlLa7elCmzFbGJc3cmDSLo+m3b42rd8qD2ebH+2FWgw4R
9kg75VvfIFGmEtWdDJ7HFaYtIeBXMWq6m1CUqVzoi+GqXc8eFYp9stc4Zu7MtK4M/zBT8SHK2PlK
dybvNbGfajcvsagTjdrYPiloN4LKvEoiHA9alYjVr/MU3pVxOTKshktvr7lJIqIhGVcNcfAWIgTs
T+GKRui7Au6ekQYyYCNFP96WN8AU3kA+QavFbjZ9hKosZ83v0Ywx9I0OggVXMxQHdGEMzK9QN9uA
+WWU1mHKNaoKU4z2xnjsTdxpdk+dMlVyoYS9Zr/uYt+leFVj6RyJaYiRBnRR6+w7F2wtnZHscs94
7loyRKsn7LP06qk7dn05FSnbFUtcyFR5IJ2oEOfNjSzuzdBtNE5IxqcLcR3Hq2TeZNwFXFooDEzB
RNW5IuJROxQdbLCxk/tJOMgRTQCBS4t11Q8GDjnFydKjW4JVWOyVuC3GwTGvZqXhoTYS5jS2lb4v
UIp3QHFUEDunqTCZKqDlZU9pXJ0sMnXlBQo9fo3h/5t96M0WOvmxDfxktprNPVfIUc0NzAG7wdqQ
Ve9bpvfm8I9Dh461AhZKgjIfWor40LxFAf1RAspp58claODw6zFW5V4FrWcnYtMClq+dh2dVCQoN
PySBbwl8iaR21VlwcuaI76zIC3anOvrl95X1giQnfNSZQmsgyc52b/gy4F+mcpomkcGiUZsPEVZq
2oD1x0TWf/fFKCnkLuxWZ9zVQZX7j5AVbtGnZWuRLp8SXG875waOjmUHuWyjwkdrvFdi9Le3IgK+
3YFAlczunly3SGpPzs1hDDb/3ubtxEnvq3K4u2ppvgGJt4xJ24ZyTNyuz5+zSlHRt6ysG4gS1r7r
01MeGMkzvhRkzHk7f4VMPE5TboF2jiL7wnm/RQdK0C1L20wCzamRHZ6E5OOKSxe668ndxhyt7Tp1
lNrlBLzML6+tL2G4KTrPusTLohfXyz4nmKDTNffLR6jBEl6PvmhHNP6qNi+W5TGzWkdAHp/d5Cr6
FTng7ydtxLIJTOIkBsqo16c2Wzs0XoEiMiyU+EoODGNR5qbliHuFh4l+KB9147mJxvlzQENRpIPv
sbsc9MXLqVRhi6UwHFf91JOyZ+6cYh2Lj9BbiuXAsyWKmkLQetfjEAb7KuccToZm8s3N0ueZCtF2
eO7dgptDI8ZSLv6ukjnPO1CETR/COouDgy7r/grL1PFnKO3oezc7RqIC7txXq1XjF2+wBB4liKlq
3wXZvCZzuUVPo6wr7ltOGnVogsq28FnmsqBKdsm6hDWq3eweQWY5ppOONLkI1ewPL7ApQZOGPYVo
Ei4BaUpCShBtRj6Kz9nTxWM1Fi6jft0VqLFpaNfunXiTKpV5aVDDLNag0ribIie9Oj0GEAyj3p2l
c4YEfUj2uiwZrKkqyjLnSuAg29MZt7dtOEVcal4OCk1dhQEDOLn5YAjO9JP6uTaXvlZgNuGi52hv
KacvziVv4dfky7r+9AR2EDApTp5UzwtohasUV2gsrc2ko58X0z4oxrz+xgtkSGxJhzqnBsso0Sjc
xm0auF79TXI9PohFmE80uLWfRJuPfmmwtT8m2yiCb7NxB/8wcXKWNIbBYL3Z9dUmBvXMLd31Wbx+
d/EwPNQSrdl3pSpjnUdU0SJFr1cOt5XmmHnZcqjMpAwqUAVYXvDgPSaatjmDJmfjT8ogTxymKDDO
TW1MJx8sWynONbMt7o7AfvgRXynXRulgZ7V7O63+mKUIBLF4MiJNe8++NJ51rioOgdPGvUBeWr6U
aPGko4uj2salPhTeODQnf8zb8EZzRVtnMGIIULsf4OGZQDvZKbdjIQ6548OP5zRjYB5RPj2XY0y3
LnxveF8KGaw7GUQwvjaaqZcgnkqGP1B+Ex/iYANFWlFAh05tNHC4b4G8l6uFljyAe9IHJNg23zpb
kcUTnGYQ2G0uhwZkuO6Og7J6747lGOZ7M9HHJ7kNEL4j7tbyjpyD25y0ds6Qx1jYqPgmVGE83lrO
Sc547k+8xsNLoyY1P8Vj43r7fhHZ92BEcVI2fpOlS5cVP3PjZe4un9yyvJhwtQBksGQVdw55Od9B
NuLvug9pgWsj/Oi5odtnzESHoq0+1tBlSIxhCueXDP8TUoyiHSk/fd+wF7cwE4exnNbivPjIfzmn
RLGkQrnDemDAWJTdCZE53FxL5MhHEu2KMp0VExUhEYJwjD49i16BRdqsHwsTEO2jbSsE71EmY/tO
Bxvsj+m21b1kHgKYgx06G4WGTXB2KPcdJothRuHTIHADBeuMLI5+ufoSQUNvS/AAwpjnhEpw5ZMs
RMZdG3vWxbaBZXN2r+0zhQciWr62UI7doQUQ2JJhzBzOhritf5asN/SUcKch7Y89zczS6WqLe+4a
/ViJanG/hbVLiG8euwvuNR9sJQWtLTbwZ2qxZdHqu4QH+xWvXhfUXOJI1Cyzdoz9kVbUAGPIVb3W
FWk4FOGWY/W3k6hrjqgmlx8K0xvkkRb9100a/arEOrvPsckJoOzl3H1xVDt7iW6nRez8rrODL+Sg
SZSjJWrenVOYlgW4LQNQYkUx5SSL8dfo4EYYx/HqhFt/MOtobh2PFPkdMrWteFhAqmxa5hKEZiaP
p//hyQ3geIr6iUFnuDfcdj8u0fa+FnH02GJWUtTLThVeBHBle5N52ZTfMZe4ivaouMr64gnV5U+G
2VWuonyKyxYlA+XVioCyN9HTisRZv0GM219HAUO0x/NuNftiQuvCMV2EXLTgC8su7+YNfNz2i1eS
Rmp90jYqa2geY9oHN3Oufhs8dwsNIDl0+6yxuDWypqh+QKwL4D1EA3P8GCghyWGIyGtJWIncL8ir
o6/TWLWvdQjHg5OmbYFl6V/tw1jHAaspKyaGU2FJvYP6pXsde6+9R/98NfIaZvcydXX1v6pQbO0j
/CfVkyFyKE9De2w/wa1cbjG4SLQ/s9/jnLAB3nVQMVnY38oAz0R3FTiL0l6iO/QIUG3NHDIXK6AJ
a5K8LuuYe1nC/Wc+//U38G+enwNQpP5QBkiVqDoQ2nOKTfaQYvy020tmN4W9L6l4EcFEjUYU2Qi3
XR5yKsbyvITVNh+F6NRnBXttp8Hmrpq+32YAV1gVwy/jm+CzEIPkmOjsKql0VD/22RJ9sbGCfIZW
pRAi5jbmQjuMRj/t5h57qLL7+lMts2XfMi4HnwRS9lLvnTwez/Uy+dEuQyvn37nTUs5fKuXP2Y4t
HNo75JuZSkMmsfbp7Fmof2XskptWdY0LFz6Y6IOymrEUAaaEYocVAl8ain/0kHG2Gt5QOGfm6tlg
hhKPnnpL15M/JPifJ0GR7qs1lWNrL1/n0QUebNre5KfIkx6e0fjqvINMoqBPLCikAv/jir/MQcT9
5CvtXkArphmMtZl+dCYK8dv4IKHATdhotl/US+bdQLbNh1xKytFDHqKf7YhbbpbUCYqGABX6O5pv
rzZzEpUZ6X3j0HdOmhUKm0XnFe1LHweFRDrSBiqZdDWIfW9rq0evkXVP+DZZbLGjxQ2FehalgvGX
L+TQedbt5rS2SiszZ+v9GBQtta+SsZfGgPw5JVjAWcWmQNyhlD19kH46BskcwvhlRDtoGLrIfGTl
XCwfm9kAo5UTlDPSrusyXfLa+wVcw3uo8F9mJzHPA7U325q3ZDbXSSAPfd6kp8lA9FBmpeHgWdHO
LFeAI9uupdKQuzh1xxhWE0F9KW7XMs7andOW3isDjIcMO5CDECfI8xE8LbesOV23eX6F+O3Q5DR4
EMD/yyxLQ0cttxMSZGBRnuQD3Xn9EEwZliKQqL5N/H5e5n20VULv5vHqkvYtAaVbYvdk9lUfOLdg
I/Onrm297Iyu1ktL08cIgDrLzLHTV8kmLLR4MoKHcq8nGIsztJqW5O+M3Q/E85I2nVGx9zzAyoDS
oW2FBilddbDjuodn0J6NwQhZIx6JflOPozXLJs2bno7fivkSe99T0TfXnbEbAIWiQm89Z6YUz8l+
Inh6w/PNdmgH1AlXaediMU0kEVEnsO8iEkyANeOPgPHV3ztR9fwzqPbH1AjBrDlK5qSHdXrPM0rm
xFu2HuvAnNVPIyY2exehWgTlBZzbIScHX+FSQvMrgZl/cPoS6Y6SHssgr8S4B1Nmxt75brOy3/OY
pDGqpTm8lJuYHvPSWh8Lx+5ECkXdDsegjc1vZj5Z467yJ/hDgtDnN3gM+YYFiWsqcpvaP9kjKvxb
BXP5o60zXAtb7Wp/XwRF/UxilablH9z53pfQ9Fc5ANewGYf2xTOqcfbE26CczDdT3WRE6+LI60R9
bgLphzT/tpt1HUdwKeMLZ7CF+CvznQgtgW2V8tNDj0TUBS6fsfpWoohEsMiKaG9szxqWVPl+jHEk
JwHwSQj68Edv6CJ1w9mlfxMGQEw7jdZcHIfW7z6Y72L56LuqfnytpNdbh7JrovsSfJK7tRS8WH4I
ojotgEZ2W+8iRZCVB6FHmzp5tzaeyAG7U2O8Zd92IJnvW+vnj4uB2GME3SCeaxE16raKGeS2n1zp
lvdLOPrqNuvcqzB7ju1i3xiqd4xI9fYDGzH8EX0OhQ1tIMQzRHH+NRqpnfg/Mv+3G4Lr8naLPtzZ
fAzU7oTo8KS2JYqTrnGyBzJhynmvTTw+LZax3bMPW2x/yVTmvnpTNX7bPHsZ0CnNkvD/RtKyIliI
pxABRVszwGyuY6KjwzAL1rMSjdhuccP00RP+6vXF7WoEEaYasN1fC7PpZpQhOY4c+Nj8cHvAppmm
iqy0kmpAQFkubrZ3RMtlgZAqO0EV6LfJ6dwPoJeq2qGEIrEfRXEUMV0xV58bo5AReWuxih2mj/Kb
2uLpa0wlxwY0HnYUg/j0p0OFBI04guMkyKON/liseobKmzkVDzA/rscIckNfjKdoYmKIaLDIxTnH
EU18ncZrbzyGwrZIpjVARM+dsEERzozzxDXRySI4eII6/yleljh+DHENofILl/zZAjXUDyZYYsIZ
XFqbDtTdQnCLoTObEmN1iGpaTKpTIoZeuSfPLVCi1fQUYbpC7MXJ4OXja1f7Gv/cjE0I5jfM9tpz
hXcexl5C2RSh+iqVNY5H3TZ4WYt5blJblUHA6Z11A+p8IqApt8RXScwwfHQnewDXym1PNnjv1cam
2j3IhD+yf8zWJrpy6ONmzylOCyNU8hv88Bn69rK2li9UO60LELB05X2NgGb6RRvXxduuyVpSisBI
m5B7vVjvJS6C98WZEM92E7XEznWcZXhZST9Cz7ehKeXrRn7zTk06l+dB1vpnXWBQ2iFYGjgfZOh+
9Ttrva/FyiLsy17WBz3M8s1Upn0Jy2YDkliG9XPmsv6pkakEV6PU/NgVpSVTxqmsDup+gao3jIz/
4mcrGkJfRe5HU8jrUbCGWZtguusa3gelHjpAtJW7cpjIbZk8ZGFpzPcMdytn0btP1gSKK1Xm71NW
1OWLi54L/p9ztXkZHFO81W1kVrSK0/wIOqwkS3HDTDPnItInCCGAeD+fWv8gbOy6OwkA+StcqTPT
0d2q+2nNcOjiOBtRvGCNe23IbMrQ6DokqpAOv2KyYSTm57TJCMPlYiFX5Wr8JtjeKkVE2n2G4O9E
7+BF1ClmDnIMukWECRT18kGi0urhRayqh7bLYnKnI2GJ40SJeUEbUXygRkJR78utIp6N6I4PLF5a
HUjfy4djhuopRyg+1sO3jXucGkzU7gt9ZlQkrduh7RflqJ7QnpjyBt1Szr8OFtOdAzJf+rutaefT
sCnFKoFSKlm7XoAQGmLgYx3RDyXhOOn7euu9T+UgOt2FDCwgn04tQN1WjKEHQVGAagpoeHz1aNJ/
4PRop2ObKfs3uR3MRTUk9BIZC0dP0LnOr29jdkoU9uQXbTMMn9h8zCJSQvAO0undJKzlWhzofzrr
PlRb/w5ABvWTZ0v3waHb3RtqApGA00ZUS2M5q13oFeUPToDZ3mEKM/HdSmoFhLFTxTfgxa5/Qgrb
1s8eqQCan9mDBqp5iigT43q5hB7qLI48uVBlDJRUu7JuOHB044/Bm7Ydr/iGbSUvjl2gqzvkU24M
vki0D4sWbYYEsDQnwJVhOI3FTKyCXyGiTAKnyqBePBE6ySbDBW+A38U/rwqri4ZFEMdtjBafgn1Y
1e0VS/5WElhRI1EI3bfad2Kwc7MU0UNvL+PwDFuFx6yNrtEGVlnb6r5xu6nez2Hnf5mqfK12GJ2r
hwzmiVoe4dMXaa+YWrTTbZDmVrl2DFZYaZFjXWsYgD5vOpCjq3YDFJ6FwFZg2EsjtKLeD4fVvu/G
LX8QWG/uZjvAh73jgFP1S4ttL74PwqWzqdKmCud3Ijxh2eKeEBbaiENfDX4WIe2d/fH71pIerlLQ
W+SyuzbywsUciOjX1vyEHN8e7MdonfFXHe3CKVs8PfgB2/w5XklYGG4jF2UwnSL9lpvvAxz1fohB
BXd4eSZ7PLKYFuHbjUWdqorhWyCDTdABonpK61JLjOldEGaHMiNJtkt75Th9ifSY6rtOBi2633LM
B5SZsNbLcrF65um9oFHfor3TLwuVlyiJUXD7Kcx2s2uvv1yyW/qbLaPggGLwZPe6lFkrbwpOQj+d
m6j7jMlUEo8jfP7Vrc0hH/20dLvkj064xjA3kVPHJLqZspnPtdWG25GxkFNHjHWgAV6WnDnJ2xqo
9rzKpXBPE5hnfokXRwQ3TVxwZjrjVrTpIqrQvEzsaWZHdGEQ4M0gEeF9mJ1qux2j2s8uOIzwWzk0
qLi44EQRQ9js/snZIcjDlrXr2F0+dSsWkj3Ih7KeAU+w7pgaAvfGIpKO4WNkwLB7NjIKyDFqEOfk
U7zy10Kl6x2d93IF+gay5pe2QxLHqMrHeY1qlPWzsTesxDE0AbqL6s3XKvjmYKLhvpBL/GzLrWMG
hQPkuUIwYhZq2orKhnunoxGPM39Xh9n66GW+px8gqLjD2JHe2+hGxNvn7PF7bWlN4AGvO76xfBX/
MMWQf695ANu+QBguABpAdvazCsYfbbFQPi5eCRAaMjmMRKKFv7PMtgXnnOdsX+WWW9nJqaWlTpB4
5l134XLogsAZj9OYGX3fGUX0SoSq4EXHAH2IJ3ACn0wmcZ2S/rOwVsKatEDNCrzfem7Y2yJEAIR4
ktOBwKAq20N3q9PWbtOw76ehf17X/7zvXNu8DS5UXKqcAi4TA00XJAWfGybFEtsGpNyv8ZoMs2dO
WV8XH4SOlHQNcxvfYWcl8YRJTj2zTW0mfqO3QKta+ojRdwC4c3/ieJecWZ4m/WcriifALlvtaNuB
60ZBB3YFrmx3P+LEfIHIh6B2h8Z6WIsC4FblLdb1TMfz72UJJtpTNpDcV6gqaNXBi3tAQnxp9zkW
0Yzgh575UQYM5TbaJqTThskwDCcgw8e5nV0ZIbbORxQUAoJ2YEO1ptoXrhz5aXk2bXdOCBiKOV1l
OllGsGnSReyNhmT0HPuxUa4pj9EYFVeb1jCIO0fjLoBAsMDtpDLapKKl40rofwUKirVCkRX2I4aS
XBO0AC9X7fLRcfvUqfPlFwJ6er8M2Wm8s4tw9o79GOYYSbivjz0ZgtuedDD/uRjITEhJ7tBPYokg
uucso3FCpcc6a1C9vU3Z4EEZx+OYhh6IMwI6oZ4IgCnBszAuqLuQoLH3tV9Mdt8z0eEjYjBsWjvO
rL+uLsQ3aPoaV9S9sPbsb9ha7LJk/6FyVDreQe6ILiERkIAXuwKK3KM8QenqEjGA7ILWzMaxqfwP
eW170swPh5xvHMj2HHtb9qZEiOsZ+tZ/CaVYU6zl+mHQqjlsyF1z1PTB9BMTPwoe/CGg8ATV0Wxs
gL9iTxcvHoibia9+ZdjSHQhkjWMdC7e9t3A5Ed2BGhklIcoJzKVyg253WtV81O3SZLdR01gGpXcj
0rYKiAuI7Yg/x9In5Wzxl+0y0LT/6DEbYFW3luq52JTvYKXDHLNDhzy7sJUojA8VKfou6yweb3th
Z44EZVLds/RycJROdOPvztbyew80zDdQXUSTDmKwftd+q8J9FA/moQXaWnZll7nxr0BYEEkuDP0x
t+u4TVAcTS+ESAQS53jU0hVNsmNcdDC4N8ZTMClj5xf5uQ/GaEtjiCi5j2aHWOsI7f2tfQ0a2q99
oR84WHW9h25Ci2ZzHFhHt+1D916287rc4gfANrGQQGKfhxKHWExTjRpQjOP3IAxjxn51Ig4ewa9j
D3csxo7QxARKaYuhtTVew8KqTkE7YwUrvbD4hm+gQhc8xsv0UOQmGC/ubK7qNG2XFw8PRfFQz23r
XYTODLQJhpayPqBmiFi4S40x0MYD/KMEA/7GcDP5iHoIzTcFhQ6JCYpxPPJnp7+EGBysM12LdnAH
T32zH+CiehIhMNIASpQo1XYZtZSVxESY1wfV0Dixs0q4waRUrsVsqCaLshtOOXIjfde6SokI1yON
Rm/L/Igsn3xbFr6MiDTJN3R/U+KX3uw+5COcQbHDT1wuXGoFDg2V2BzW7TMY0IZDk2Rz/7BMzFk6
xX6NPRHKbXYPG0mQ3u26QL1dkWCHxcv1m9KabkVSNvb0c5kH97H1yIFtkngG5bmsRO4TRdUFgvFr
xAZNwy1Sm9b7YhMoARXsW9byBERVqHc0kwWG6hAtgZdWiF7QxDiQhGCD5Kp072Wogx8NBw0aEBeO
Ity0B+uzBGQyImwLm3RRiNHRhEO/HlpZT9m5WQIdHsnqUeMxXihYuBBRcjAzq1K1RPEcxERKGlXN
N33X4kkutHIvxuQij0GpC9v9vnWeunM60P0vIbIu+3FCgCgSta1T9FzJacjuYqySoBfSsojz3fiY
44Dt1vpie6PuGYfC3/bShOD9p3hQUPp4YBxEeJjEa69NnSwfniZr6pzzDLYQEcHkOC+VU+ZxugmH
4nqoF/Q91tUQ2UFGiBtq3rw6m5wdeyp4K8+TsukyYzURNdCGUfFJg2nGI2mW86N2wmHcl0swa8TK
k5WfcRbnIpG6X/F0YUWwrdsI8J7Qriwusqesls6PSlr5cJbRwIDswI3pQjD4Bp8cKRP5QhOUHWlO
eaRrwIbQjaDQRoQxw5d+4wKUuOjaor4pikpMn5Gg3gYbwAe/78t1cO990umKU1+hRyAYjfSonQ+Q
x3yVpsrrD4Jalvyq1PXFcz+Msn9ghAoR1cr1xvFxjAdEbxuvTJxxC+XU7I7lu8OrN8sAonoeAT30
QuJb2o6F1z4Cmxtz4waIfyztBvgBQq/PMLPN2qNSZIzjhXTZ7acXab9EnDtV3/+SLvrPJFuHCEO0
JL5gFLjv/JGXXuvWjtA/TRfUw3P54jTtvkWJxwcicRK7zcpf8605zL19jk5TkvCm/hY9ew0w/TPM
M3Idku4J/MY/+EdoqMVn6CbM58vSDOteK+LMFaooKNpFnmjJgQKp5N1jbYb5YAXh1w4X2VnownnI
cQ1kfwlc/UfWt+0wohdDGyz2NcT0mjD/L1nf/ky0TdH38wUuYq/XU9X+ivMvZGb95cn/I6n+Pz+H
eTfIqwjiif548ozPmh3sQvMlejLTa5+s5hxefGs/JaH9WnYXlbr5sSUbIemZ3PDQ/i1m/d9+Prje
dZi4wzf48/PDMnR6Mc0XvNPJNt9vBElQ/+fiiCk/5u7wJVL733RiILF7edXiTufV/e0s1kH29V9W
wT+TY8GkhLg+dGbk/GMEiJpwPmrCvC4QHg/5cIBVulTD8//8zP/th9jkf7PKwsD+89VCW7qmQdl/
sb32CZHbrTs/V97L/+FD6N5AxilWHO+PbNq6y90p8DJ9Id/1PQ7sX9i5n6LC/UtK8Z+/hcXJrYxP
LoyB2vw/s5IDKx5F5EvihcoPZT874Vs0/OUj/twJfIQtUF0QsOtTRtl/rBCKPX+KqB8eKvk01c91
9tuJv6v54X/3vP78lOvx8C/7rSRGe2uUXT2M6rtT/ozih+1vkxr+zbP6bz/kjxNGWiYrTOlWD2H5
lvn3mffT6/+SfPy3Z3X9Cv/yK8jyMl6s+RVL9ujn9zwrUT2v4/9ybf35rK7f4l8+pdAuXh3BpxBF
lzQ2aQvRFy94+v+9kD8OwBK5uYeOsHpwcTDU1i9S6PDv/eWt/3nv/NcvoTJxr5Mkhf3HL4FglpYU
QfXwH6SdSXPbSrClfxEiMA9bzqQsiJIl2/IG4RHzPOPXvw+K7vtIEE3Evb2xF4pgoqqyqrIyT54z
klmtqLycxIp+zvsjmV0Uk2quxkGuA5a6ni5eAsBiYaB/8rInE0rSAM5Kyf9dtEvS69L0MB2HI2ts
R8XgJa4oEyc2mkQSvT6MnvzqE89jv/xk1vABA0MbsvdeI+1DoQSaxd0gPznGtxCGaAWhvY7UvgeE
z4JN6v7QRwb6y0t1+kHK9dC7alB7weGDvEHeRrBo+ZpMrdDdFEJGZ1a7Cr/eNzg315czMNljQpM6
eklW4amx9vKPBILC2KQwtjjTUyW86cAmG20wcrJuuRs9hdBgxkBfadgCXgJrmLWHlc2igy/sdgYQ
+vvj+/DI6YyaisEdoUighaceW5uhJNJeED1ZifBE/x3ArDMcbQDK4X8TPocvxk+eGs2n+KR/imH9
IY+6xNI/N8emalLUGQMUVZ/McaB4Wt0DAXvKNl699QRtRSseJN9LQx0P9puhapIuA1TXECOZzHEv
mQ7YtSp6yqsXcoYrSLcionzp3VkZz+oOXiYQYdF6YYKnEgSGjFQGl78uEo7osj45EkIwQgUZiv4s
wwch8hAqIRdQN1nQvOjtq5Q+kFkKePHXxt6Uf3Z5dB7XAgRFD8tUduDZvNOaeOGrbjb25KMmh2Hl
+30Hc1h/runf67tXn356C4aqmuevlO7uT8HNoTgaIx5U4GexZNQHrjdtBomkFjvMgOG+kDpYFcWf
f29A5/dHLQ54fNTJjU7OC4yKlvXnljKQosD0LLzft3CjTzSu4qWJyRiEptNM3nb9OSOtpZufPPU3
Y7bVcNvC/kxd9QiTRJNbC+v0/7DL68EwNMIVa7I3SBpCoZc0/TlM7CZ7h1VvI4zdX9aTYMKm87Or
YS3MF3bKzYZksEyjgTYQUhEEfNcLVtIRkVMUHs4CnMRVDMKePQn04VFdEm+fs4S0mcQLSSV9Jk7O
czN3nKJ1c/GsujB4w0zkBEfop0HaPN5fwCVD03m0ki5U3Ug81zSp29DFCuS7IGBl40bHqrfMzX+w
Z8gkeD9Cf3NyR/e8TnnFdeJZLsNVVH22iJ8gWc/j4307NxeijJ6upquyTH7NkOXJUmku4BaAEyJ9
1MZTpYX7Kn918wJmHpX8vnxuUvHzfYvy7dmBSYPYBuYFQvTpgRbTIl2qbS+ejRR6zkgVfpaObr7F
A7WCGNqoB01V0lNJ3eekloP0m3RRflBJo22gHC3tOKAmMki0ma4cN4gfugqwNCRg2glCilVdZd8r
Gifo8NWqQwO/waoid74WWsGOTS04Qg3pvdOp7C3stLmJVEbhY8nE42Vt4omgMVL6GGTxLLWfk/cg
5BxcD82mKuxswRVn9jQvQagGyQ1wHEpTJTDy+UJaZhbbC/LpMJN2ma5v/eGkmN06g6Slo9WjHaAH
Gvrt/bW7XbrxGLEguOaQNAjsrjd2WoYyug/dcDZ0YUcTPSQSwq6JTx4AqFL5ft/Yx0Pq6r6VsaYq
Jpp/Gv/I4568COtD+GUAWRrD2S1hwaFJ5cHTtYMaxN+kmPIZhLmQbFU/ofPf03yzqZTh23/5Aotc
FSsrKzwqr7+gkzUAxRA4nMtSwL2KL6S+jk63aQPtSMfvd/pNgTPrZriqiezuG5+ba+58hAE1pCQJ
rq5t1747BCWF07OSlK/mqTTWVpJ8joe/Zrb//7I0VQHzKFzSAaB/rGq6Umk+pqR5iofoKLS0ipjJ
l/v2bs/SMc1AVEx6SuOCmKxrooAcsUJXPDPCU607O9h0aa7PXsxmwdLsVtFJ4+G1KBbx2rmeRPJ2
3qCKMbvyKddTsPO/gvIVIaeAriHBQZc6Erd5aizt0NkRXpid+A0kbUocFpgVjHJXNHu/KugByB6j
wHl1HBlY7tZzy0c3KyDb3UCXVAvtybfCbUaCs1gSRxzj0uk+4rwlo2VosFzpE0/q5LRJIboUz0kb
+Xur6f6i2NIeupBO6/srO+ezvAE00ZLQgtGmnhTLiQYgkHGrlDDCAabbA9izrH3TaAO9b+pD/XY6
qktbk6BtKLosV6NQPLdaTeMM4hxrKngHVUjeqEvbrawI60DtPg158Uxd4CEe1M9xhFwxtEBrqHqD
bRmDJ9XgKV8ZFrRHiaTQFSM+ufDtekP17PoSRHBCMWxSMk6QBJDbdqTfnqntZRBi61x2tnrTgmuV
y6Wj7zbkpdoFfYBpiTLZMmsyOAM9ZRB8BdeyrEENq1R2HdZfRW0I1nGUZGsgaD/hlD2mufqd8sqj
b3qnqEhlWjGVA9DWYeF2m/0eRdN0kmuaxVdd7yOCLzKmTi2eK27TVavJwRp4orpg5XbbmNyQGvoh
yB2Tg508sArakwVFceWzWQAKz+RPsWEP6EYBRxUP991n1pSGbK0sEmJZ4sQUuMvBr8ny4T28WqBu
86BppJ4J4v++odvNx5gIdDjtLHL507gABpNo0HsMDXUJOYScD/sKEZ29myruQiw3a0oXqc9ZsDPo
8hiiXNyXgtTHWU2YfC4os/2lM8Vfu36b/NJ9/df9Qd3ucwY1Bo0gimTkcifnmwL7rWa5WEqo+1IZ
XkfNiaptDGFPGi2kW6Uxcrre6BhD9ddERhnJ+OlrIozUsEQdQaY2m8E8CrjHeEPD5qAar5XxPaZW
6ftfaLaC1/EQ0k6meAvioLfOT3VOJ1blSDMpfkx8JfFoVMpb9AjMHsQsYUBMUS/W/4OjEOsbKte9
BERsYgUmJYkKWCufCf1ECvAqsCU5Wcsv95duzvEvzYx/v3AStaDvFylI+ZxGHBQnwX+GPBLIyX0r
M7EbczZe84wIv59Wr7JyyAQH5qtzoPzpgWAJ4WsFb2MSH8LoD7iIlRp/rRKgpM/3Dc/tgUu7k1ns
M7K0itHLZ5fSlBqrD0Z7kLJqd9+KJM/45KWZySwqeqa0QyzJ5ySlgdp0lE2K5NG2LMgRj+AzhAOq
5kisXNhwBvsneO7ix9AI/U89ndALXzMam2wQk+NXVTmfOTun2sdqldBd3LrGuQcgwIuU9xFkHiu3
MJQtTKf19v7gx3BhYs4yeMFZnNGs7NScQ7JdD1W4xprguwJ5MRmVtds9yxkeW9FA4NYPXl4u7MFb
o5ZIX6+mmjpJIELxa7cFsd/QLRMaZz+XDkKyGj5HyrntpU9h8GLqJ0tfsDezwjTGqxbhEvrGJqKN
1wYVJ+iAbrXWWZbqbQ7RQOk/5+ERvmiYr4pV3lDdrt9URVobtBZyeCzM8kesdD3NYCFNOr/Gk4/Y
bXTBi41qgdQ3A7X3nuP6h2Y90Rm3UoO9BPIm7NY1KIIOsjemHDJ1IX4GJjX0jwbNGfDO5HAU1XqM
/t1vS8sXMhNzM2OYRO6Wgl7hqMd8/WEpDZogBiTnHILsB7EhlsRYJ/CvDfhbDwFH0gf0NH7Td/6i
Buk465NJYTXGoptGNG8akyuuGZQKgJ/rPre1/CUrjhm67PWONBRk249G3W0teCALAa4ba9in8aPm
nyXh4PrlwpabuZQoTRPo8oBBUoWH6vUkAPKnF0MK3WdaszaK9kUceHsXn9NfMlXpR3CCYuquofTY
tNm74S5cv+Mop7NwaXwyC1mi0cTu0w4bJuYu72FTprfbUr/DLb3OABdJTrqw6HPzTslTUbifRIiN
J7vBRzOBrhXFfYYphv4mH/AMrHXWAW6GpWz+zE4fgwu2HQAm1Zhm85EJGnqjN9xn/REOO9U/Jp1t
tNYq0sNtmr8L5tJGuwlmFOrrABvIMfBMFKcpMFA8sg4DQvA89LZ7iNRj7z6qwd+GOQ2D11qlPAoj
drbrddeOWnJ/a6n7FWxgZRHWsrC3hIcSOlQHBsU8E9Z5u6dHyIPLOAr8hfj4JhC5/tKPJ9HFkdAi
4YiGWBs8l+27gt5t/ef+yX5zkUx+f3LkQPFklLrD76sNrf9mvqZdL/d/NPX7v7djyjqpMp3rQ5lG
dGZTVEk/9MFz1X5Vi9I2M3ZsrPfPvtsKC3M2t7qmijsRV3FtiZOXS5JrbSWEDmMy4mQvdmkEEWDO
M2rI0kPZ182R7quFIES6XSgqRESqFqUiS1O1yURWJdd9VYbSYxyDHfV4auvPWrBxvw3ts+aeyvhZ
Jm+mvKL8gbijsDIEfWHYM18gS+L4EbpBnD49pEs/rGSry2XaP2o7zos3hAr2/3YV+V2kqYkCLHaO
OH7ChTfWCDfUtVTIj4GO4CO0I+K7Ef/VjaW629xQZJFjnxNBAQw1OXsUuqsFGthliJbBnIe7Ultw
+49fuDpPgeddWpjcaDQiu4YaYkEA4jfC7Eeu7wfRoeM33SaNXTb7IvtZJ8Ix076a+QaRSGMh3pgd
JGf6iOQ1RGWKW5FVwfBjX5MfNXhtBxFV4WBzf7luc2HjKMkpoBUr6hIIlev1UiLwhakWKI9x4Owa
7xM3ttUkyM+l9Hb/tnzbRJtCyeKFq/LmPB/NckNSfpLRnp+WaErk0cxBiWkKiteBn4Dg/kPPb2Ue
c++TEDzk6df747y5HHmqAWTSSXWJHDHaZMN77RCiK2laj2ivrYOQ7rQo28oZCu2wpuQQcuQLA7yN
BRTdMlVVpT6rUNP4eAtdbIQwDzJTotD/qNHKLxQI5zjwxEnwQvf1JkEow0hOdJqsBAjzpIIKkgC1
guqv7o973AbXTnz9FZMzhyO0diHIdx4N+U+PkFLylBsLO37JhHLtQYJs0FfVR84j3Zq7IDpa7amF
Qe0/jGOkxWL9yJtMy0NE/z0pm8Z5LN0Sps1zlX+qrQWU361PGtK4GbTxSSEBtLkeiIp+jRQNg2eb
4Un7Jj1lylYMfpfWU5QgjVr86719bW3ydumR7BjTpZ7tIm+0rmNa5oUSBPf9eZNuHX8MjYnIFUVn
SNMcndd6cZAZPn2dQ3KM088+CvDOGnXsPu9pfP4SI7RCP/yW7tliOLYKikpGNjYDPtHftg30Zuv0
5sJH3UYU1980GXouZ0IVtm5gB6p1Qj9Eaa2jGz03cJgvjH70vWv3N2mqZNyqwTVB7Hi9pBH00qba
hoFt+tUmN75mSOZ5K+fJ9TbWMwGZDaVa98fSzvftKjMjlAzw3aAzeGbwFLi2O1hBhVJVE9kRfJ8e
LHMr5DdWOkQYSf3QSD+lMFknvxVtH6BFAkkdhJorITpAQiQLkJSvwu90aZn1gyBsW/jwgq8RRR6P
bhd6dp7QMgjyJ/pwo+9KQcVpbYpfLfg/7o/h9u4BOzPmQBUY18mwTXZDQIZCzgs9svMo/W0C31Bp
ubtv4vbkuDYx8QNE+Cy1QpXLdgHJpM2x0zd9sZAoXLIxesjFMaw0vtbLPTY0GB/Fh9LfyvICPO82
rcXNDHbeoAsKFUp1enCIMB9qTolUg1Dku9I4S8VnlQcRzeq0b24i7Uhryaotw723hAe9jWOvLU9m
0Gm7WhnSCgVC8/N3JaVwFKHweihpCLm/VDNxwrWliUeXFGKTzK1Tm/53Q9q4Jho3K5+SsrmvHiHT
9hbuz9mR8aw0TcLUcR9dr1umxHFg0Tdnx+q7UBWrBlJhOXvPaU/z4bG9P7qZ7aoSH/xjbHJMiJ0a
j7IXDI7eCrqJlfqHke4B1y9FW+MsTc4jDNE6oEpkrm5gWzCZDkVYs15ei2CCdNS9Ex3dRgUoLniE
ha3Tz2ggUMBPG/v+EOcXkNwIeCkiShoZricUCYlaSoU8teGGLzz4dt+QHC1SGjvfDPFcOJ+6YOEU
nLt7SIQAiaaeSzRkjWt8sffE0jfBVBiZ3dc/1D8x0oaegwRfuS2FT0N60Nut80tGDNt8bJ/60IKk
fd1170az1XV3e3/4M9cgH6FTr5e52w1xMvoAFRzRSJLMTjO6B7RmHfbuGuxjIB9kN1u5Sr/gUrMG
ddUA+EG8YmgTg21fuR4Jy8wutW8g+Ndi+xg47ibQ7TJtwWIumJvxYKC7xJo8asFFTFtTcmMQ4IuR
MyTyPADViMiT8oKoKKiXwGMz94KG9+qQ3I31uGmiFxJvyuR5nNs0NcOPFqzbciE8mLNA/EU+CWcl
2zr+/cJt5KymoVxJcrv0Y+mhow1qC6HG0gEzb4V0JUc2MaU62fOjImCWwIZkZ2ZZQIqTSWfajpew
MbNWgGuMLkBKQ5mMBYxmHJVhn0MpAYNn/DCyqN/37LmNTdqTtKuljRU+cbLLfDjfS8/ycxvJnpUC
rO4Jikax2lv7xH2UuFlNtEPv27y5VOH8ohyrkYhjc/Ouul4hVMHrrEzwATpl0nUBWdlBR4plW6hG
s7lvSh4v6Ksjc2JrspGQEIcP2Q1zO+5e4+D3H0TMmnW1EaqHHlVQU30qafDPnp1kg9S1Vj0F3/m/
/wklbfPmHksYI115Yfi3qYHJN40viQsPbaGUknKTb9KVb50LQd3Rkz4L3juSASS7V5CahHt6+V0o
Q/r90NKktLs/K7chx9UX8Ci6/gLFUjqAlnxB1f51Do7zd2S4yZ8GBRaXYacZX9Lhi5RbC6fozaU8
RrMa3kb8LnOyTdZdycQKHaq6ts023mb6cyOdZCNZR92ouvP7/hBvfIxCi8E5AxKImgsJkOsR+oZS
57muF3YeR9+y0N0lGUIUdf3lvpmbg3Os51gfoCO6NckMXJtJaBvUqMUXNoKH21T57GvZvk0fWyQ9
7xuaG8+locl5E5ZMbVxjCJzEK/LeNElbj4OaLkzbzHg0Mg48OuiU4+0/iQjhdclo7/YZD5SxCDma
3puR7VJIQP/1cHAETk4uL57l0ws1g2DbRBmjsA2KTGVw9rcDr+T7Nm69XMPb6Emxxgw8TxD5enGq
AM4vTQLeKelC/5g2uUKNTypoFOmR9QigWgpLB42hJoSGEUqZEeRInznsnrv7XzLj+CDBqW5Rv+af
KVhKjOm0zGhOtUWjWaHVsxf9X6GarB3D36jW0rP19sxj3HTgqGN/H8mj6W0eJMEoE+BSJs7eB/dX
mtOr4W0UmdTYeviktOlByM5oqL912c763lbuHi1aiGs88aDJzZrsi27UKyDkUfNkIQW7sC63VciP
7+NxOKJ1qbhNnCwsQriPKQXYdWEdKqTx9F8e4g2K8l06wZkYvmbGCvoWQTxFIerfyjHrHkuPVgTI
P9THwlp50Zf7CzTeo1e3xPhFkEdIKpAaSggTT6lRDa5gzeQ27/OvdL2sacleSA/NbGCg1zRe6ioI
IS7ba2ek08Xrkjav7EwaUD8+ddBzhfrC9p1xtLEpACStopPdvrnM69LIh7Cs7DQ8ScPf3LI2QWCt
ZW9UGFkC0cycFVfGJldrBNmenuhFZUNHtpZrOr9+NdkfX1/Ard2EwprCmnBhKLR7Wdwd1xNHTqmD
ciGtbb36KSAJZNJvJIHMJ68ti28ayaf7viCPiz1xBpMmNp5zCjkYHOLaoNK6maLqbW175l6pgi3P
VThvym8V5D+KZZfHBGIYY9v/Sl/Fh/CYvlrNmxWe8FRbfyjVw/3PufWbsTJNhEkzLRAebXTdi2Ah
ipHHjVSfgktyrvQ/ZvwpgHvq39vgTSnhMtDy3pSWPDWNBNjDartAC8p3n5I0WlfNQp7jdo+p4HPZ
AeSFwHh9TPvFQDylVTMSW7VdK3CDVlL3JCNqsTCSD/z29eKpMq9Uk9MeOlGqSNfT5RtWWtQKGhWR
Gj+2r3pLBFeh9JWvPf8t9p6HOvsmdjBElc4JFbHeQQ5JRYNBBf64dV+9bNvCXxc9psip5Z8h7PuE
PucO6SzBebk/6TPzwZdSy6P/ipNn6teQd0kEp3ljO2YpHKuoQWmh7P/cN/JRk7udj/+1Mjlrs6JA
tQIqKzseHmsIeVQU3LgF1B/eWY3RpUZUDUlrKz13YvIl+6t7O1TVXDla8OKZwdLFgHeNiWTawSef
0aS6g/xp2duBjNRvA+XRwkBntglqR4QSynjVa9OUqeBBjiGUcm+XyMfrEAzTxBaV1eb+dN4eeeiE
6sR8EC9yvH7cvBc+rEMyng4dJMZS0h0goFxpqC0nyVc5WzD0cUdfrxtXN2QB5ADoxsA9rv14MAcD
xfFUtpHgC9eJ4a8c4WuAhqn6RxO3MUJNwL8Np11FL6n8pSh3MPTtwqR98h2gxzwTIXQ7NFAW9lt5
CZF9eyJTmRr5A8gZECROa1OFF/s6YB3VHmDgW6eDpG4GOKTRs85QTFBjHeoIEbRKADnd/fmft8w9
ahB2cy1MXhCGmfJGLrFckHlvyY6jnLMSYUM8puU3H8Xe++ZuvZa0vwKqgAoI8YE1OUxMQwyEIQhU
2y8AjgjZrhL8hVNx5rYB8ATkh15TzkbuuuuFllAqJsdlqXblbbNzQNtndRxQS9zHfyI7/pTZsP6H
8qr9BEJUUXcV5HDSWdr5G2kNw/j98c6cFtcfM/G6wLESqI5N1e6fRSix9QdJXVN7B/Trd8cS/Zdd
nL8OX+ic6auDvLPq48IH3AYwI/wLeBqQY14F04RHauZtDzhKteHnpoy7VqRn/8ExkrcskFd6fYq8
R7k+heZJk2C3NWGF3gXaz6B+aX/e/xJlDCsmG5Av4eCU0a6j/Wo8cC62uqDlRq7DBW8bv8yIEvZK
rZD/fhLW/lnznxCbq4V9nD/mD/LJO6l28Kw/FafoZfhDH4a8kr9KxoGClEWryzpjjyycD6PnTb+O
tw3ZUYsjldr+9deFRSmnWcDX9dWvGnL9ynqOlb9/1WZTwLGcZl8XZkOeszc2vcBhAixUm5zfLj10
Muobmq08tSMZ8ao6d8POffG3obaD4yzaw1jUdi/UIpGsch/yL5a0kx+b9wE610dhN6hbudoNxrOm
HxIYzDJ32KJ+u/fVpR6O24tg7In93y8dR3KxblVYIB6txxo1jWalQ9IMxYWmLuWmx/HezD85OVWn
YEP9ZpJekD2pc42yheACSqMCzjGViObFl5GwRnWCllRVrVYoq+307f2VuEVKjj2/xA0mqBWVbPTE
soXIQB8LjWb7+S/tQXA2ibSBCbJBJL0/VP5TD8dsLb4M/sKQZ+f1wu54Vl7Mq9Y7Uq2VlcZ59KXw
XxNWPPtPa2eCAGJ4JNQ/9uSFjaJq4WFNB81GisoejPDQmNUegveFp9jcIUOS+x8zE2cmiYoSZddp
thZpe62N9LXRZ78KEh3RKBYIvWi2cJHM3Fvj9UEeirWTwbleT54E415ESUezo+w9LB58hLZDDbky
B4pPH9StsOAlcyPU6dYgA8BLBsTWtb1UD5FMcXXNhrsY8PRXTW73gfN5FGXvYCK+75Jzt+QIDuDx
TEh023vrF50v0lNkm2SV0HOzjG2a0MV438pMVoMCPOkCctSce0T512PyamHUGJdVW4d7OzHbtRa+
xNEXFcoUUd3qOApIXXHVbVv4Cw0kcH+GyS63jtUoZ7GzlHe43laVqK3qeGsWCy41e41/AOUpNlrK
zYxr6BnUcqirdhJEJySYVw4wPWj9W3QYPF1eQR2/1hxh7TiQqw8/IvD0dbmPpbWivLrWAQyYpa6c
z8hZNPUntGkWHOI258yxQfeTQWbP4Gad9psU/VApMOertgTQXFOQ11y1RXlwNlAM/nA2wDhq7cU/
t4K56cU3eNzur96sQ16Ynzhkp/LUxt0JGbsYhTKvb7d+kOdI5vnxitnMeVn3ysKg5xwTlIwBBtfi
jJ4Cu6FaM1qj59JyZMjlKX4FG4Slot2/HxpIRS5jngYjAujaL8HzN1WJYDgQGSjxgzejf2iNfNdI
T5IfLEzjLQiUZbw0Njn9ndgdSrNXVRtm/m1WnKj1ysabmuykn6jJq+o2flNO5qcge3CgkLw/0PGQ
mt55l7YnNwD5TaVE/RTb0bsKdWtbbOr/EtfAScaqUe+CPWz8hosbIISZEu0NDkq3/552h2a8aNDE
Gp788kHUdgUEovcHNecjpOMAE3J8jVjta4N5ZeaQwlNXzR2kqsKT6y2kr26fjOR7qR2TlCNuJTFx
bQBhbriRm9GA9tDbkCYTTX+nJLVwPM4tjgU0kU5KILo3/c9D7pmJDzu+3SCrVvenRjmkqFndn6zZ
sVwYmRzBglYVlieXut3hdyZVYsmEyXBlpD/u25ldlAs7k+i2NMiMIECg26j8JpDQlACf8rBfuLfm
p8wYwV0IcPOkvV4ZsTARfWg63VY0RJrUTxAQSsrSk2ru5qfTRrQs7i4dPOe1ESQiGhdxBt3uITBN
vwDtyd6MDiE3nnLpz/vTNrs8F7Ymh4NMm7RaIIBgu9bD8EuknYCuGalcCmbm3h70aH4k8ceewske
lZoa3lov1+0sgzZUOZalSItrvum6Zy45BL9XlvVyf2Qz1wfrxLOD85WuzWm13cySwEUUU7ctRE4f
TMnLkZKT9kOmP5a8qemj9hcszrggbcOILqE1wAaeAjDQxTNiV2DbKoX0VQp4Dzfl6/1BzSzXlYlJ
dsHwUzkR60i3pVBdwZgnwL6pDrs4/teNNjDnANshOIPIUAYVd+2D0YBgYChhKM9/U2vzclpquwU8
6sxmurIxcYqhEg3XKLBRhd8ZS20cpG6BAWF2vkj9qPSusahT6Iil902EKiqnT6QnqFr2r7rO00sV
ymgVgoa6vzpzLgd4EZCCphsiId31pMluEqfl0Oq2gPDpthmp/aUBUg6n9MS9FvveHpqqhQ08axMQ
IK2twG0pJ1/bjFEISUDUs1BW9Vr5nbkOzRqpWTKMqtWvGo12yPujnFs2hviPRfnaIpzVugSQUrdN
cLTFS4B8sb8AHZs1wc6lWwYXZDqvTbRJF8OgKem2Ojy17ucB4F9rLmylud1K3fofG6PrXIQNllsW
gl+pHElD+6uTql+Q2Wzvz9Tc2iBaOD6qUNcChndtoimRWOxTg5nSXHUnu5G+d+P0W4bwmlzL8ZMO
RG5z3+Scw5PJgKmNYjzdZBOThEmh1BqRYWvGWx8difrSIFjLafjvL0JaG+iaghAHVMY0zRn30KgX
km9w3YKTEhNI/aOGikiL1sqCv83O4j+mSKFfz2KUaEWuaQLOUBafA7X5onbyV8OXKnT1eg2Buq7Z
3Z/EOffj6qXhlVzNLXQvQd6gi9TCsC3hJOjPovjH4ma8b2N2VBS2xgZD7vkprY5ghFrfuKlh5x5k
GuSTz2Va86DSyAQp5yHY3zc3OyRzLHEpkAiRJ7meRMosg+w7FUxvMSKdPTJK5o9qeLtvZKaSBj6P
7Cc8QQqwBX1yGBm9pyJ/Uxt24fQrr31A+b7hVO//dtUZLd7G3FkmCFTxnKOOU6EMXK8RKEiGcpUc
fOGla8JV3qInCpdC77SPLsqRTrQp67O4BMK5xbBxwQFWIfSRKbDfNHK3XVWURdUbtuPFgKaUnVc9
wKGCDCnaD0h16mUPXla2/sM6GCyCCmsWxCLTLEvRKiZ9QYphS+2oS2pUz4KQxHuHFMFClWBuxWmV
pf8CvJwMb+H1ipNQSrSI7h/bH/RXLp9XvTBylI5kccGTPyKpySPvg7IN/jtwEDfkd1KOHlzmWoYd
ITGt1hvrW5/+Ftq9Vu2d5EGP7cBDH1PnpWuBEvwpSICq0lVRHvt0q7byuhm6nV+aKykH0iM8WMoR
zMsm0x/68qAED2bAw4H+avT8FJpkvFOM9GsdPpX1rhQg9SHOh2xgJdq+Tg41Ljet7qwgNdGyfo2i
9n0Xn7s1Rnq6/zvW8e8Xt4YQdFU3dAYe3kirwKeLbKmANHeCU0KgjjFGr6QIri2UYZjhr65pG925
Qgo28l9NJVmn9cIhN/PKgNtH4oAjNawr+uTB1ORyZSjoGtuK+0Psf4wKdGgh5ckPWvW3qhlv70/c
bYMKG+7S3iR0DfIuV6oMe4b5U3QfHVp6o4NetrbhgdLO8pWYr2MUM6KN9eAHLfIVOyc5ekiQ0JBb
yYhuFB2kylulR7UxeyC+Xzs0BsSfy3wTSe89NHeOu46RY8lfouaL2XwOHVRywkMITcP9scweHuO8
jaA3qnBTWqSublM312LTjo5m9w7938ojkXhUD034MKh2t5BHn0vhGJf2JiGXZ4S65eXYa6pqPaTx
V836KtbeWn+CYda1njMzX6X0KQz+Vg+fEaNxtKXmnI8LabrLL79heoN49AyMGDEaz59ED92ez4aM
WhC6cBKUq3swebL6zD23VqBRRsql7baG+EP0i5fCO2Ses5IWYdszr0pqGqD0KKqA+jfGrXSxGStI
jQo/xKVa1t9Wcl6R6a8sW+tod7kHmqsXln3cejdTgDmqjUQFZEyu7SEogR6Zm5l2rAF73mpnbbDp
1e/eURSPyxVUh2W68KS4bepk24w96v/H5vRN0etIsJduatpat6tK/aGBI0ePmzWwW73ce325rkqo
wIGTP8CvXKZLwOu5OOXS/sT16s4NKq3Ffm5lJ0X4hgCQIR5FdIk1b4mjanY9iU9QPCD3Subren4D
1UPR3SnYVr20ootwbZWbiLghMB4E/Swr+TpcSh7Ob+ULm5MDPVIypVAAmtiKslX3rRGvDSaXJDtV
JSQVvmZvkvP3vh/N3czUNQid6XIDLTYZJuyfuSKYLXK6mripkm8ilc40fL1vZHbdyLfA2QZ3DAWk
67mkJ15S08I07CCI1758cNpog4pqpZZrwV3oeJtdN+JYnjqYu4nQPQG5tqTleNK8BGFC/KIPH8J6
QwS2C/vue1ggS5l8uz/AufuLxLZMyW8E8GjjBFxsflFKazL4GDVLBZHreAW39762aGxN0T6U3u5b
m12zC2uT2zKvijDINdxEZ6Nn8k9V/t0Tqd43Mhs/c0sCckbjBO+YeEZvxWEiCx4HmvAlrtEX0n82
5bFuX133W1QdkM+pAQiIPmfsY5DYsXTo0J2LRdgBjJ+B9diPLR/1QDdCti2U7GvlVvvC32fmPmsP
9791duOMhX0aNSVeuFPmOlcaKnhGGtOW3K2nbdN0H79AfKzxvvBAG0kv5dL5O7filxYnx70Rq24Q
QIJm+z4huzsI724CFwuCPL7xqwjbby13zv1RLpmcOFntpHUQ9Zjsw3ALZz90Wq9d9JQC23ejdqsK
2sJWWjI4/v3Cq1FMNIey6UaDJ+cUl/6n0Pmduy+Gr28SvzncH97cxiUtS6RJ3WTkDri2ptWyUsLO
BfBB5w1UPEjmoRVWOhCEdCXBy71EgjKu0OQCNXkdWpgCyk0f1LU9yW16S5ZIiOA8W8P9KWfloTJM
NH3Lha00c/xdWZrMYyRkaMHlWIqc75VYrMYAE4W0TRTyMBUWpnF2WAB/LNDGnOgf4dvForkNYm1B
4xkotVIQ8oKdKiNqpcPRJy4lQ+ZAfuZ4NvBiHWkDrPGgurAVImft5jmJF6pdfnAEzzYYRz39NWwa
4T3stqGXbcK3WlhVP2El80v0Q+W1XJ3qo9K99vpeDpdSxXMnAZ9ErZjHJrHwxydffFIeIgIoxHBk
xkj7qsNbIb2oJpr33zMhPhrpWXHTL4ry9b7rzi7whdFJXBKSTNO7BKNo7KI3/YdS/6ZK/9TAHUks
L3jTuA9u/JbzmEw4Fw5Jm+tJFxE1T/waY6Ify+soouQuRPlS49msG11YmeyOevCRBB4yXuzSCQpN
iM99s6Hhow1XPjqw9+dv1hiDGQWKKGVNxQwGKQ+iJCjJcQXvZsVRpv4sy6+ysFT/m5s6nSuaGuMI
xL+JQyCtUpqYPEtnvvqDbVa/749jzg9GkAihDtyv6rQNozAapwJ2Z9hQn6y0/L1To5WVfEFDHnrY
H/dtjYfG1A0AcI7TBcbzph8jV9ogCESZRIe6HeRilcqfo0FYNc8luZxo4er5qFvfsTalQyA5GMlA
gAzEoc2jkj6KqbRWg/dCOErJD0/Zhc660DhrvOghiLxNVkjbSBxOXVRs4YNCTeZrV7ZrsTya3hej
i1eO9eS0z166bZw1Ogh+hwav/xDmJ0k8jqj6oTzR9HSEGseELz59AXFP09gqEYAkJp/gjKn7lRC/
GMgKyv3m/szOXEQgPf6Z2WniEKYVx6fzyrARIX9pq72pC2tQXUB0/4ez89qNG4229BMRYA63ZEVJ
VWXJUb4h2ok5Zz79fPTMOVPFIorobsBtwAK0+eed1lrP9JJ2x1pay78u7UsTAP4EXKMKNc8qdxZ6
thGJ+3NihE6YiidTyI+PB7V0xNiSdGJPOhQQX9/eGvAUNwPAeOMcZSrCgrFsOagvyraYEDjnnmes
PEP36HdSimBQSL2S7iP7OrumfKhXlE52SfL2W6WxIadP9OfIP+jNURyPbR853bmuYLN5EinGj/CB
0R5BHXGw6zXA1tKxnJi36e+aAPBzbadIVUa/G/DOvWqw9f5ddd8AsaFo/aFEjvrxPC+1IFODALkx
dTmCDZ6/iZYxZKwncSN5Q5IxxcH396NxGBgcuuu0wvMmRJuoQV3X7kf+EVbS8JPWfVr5kMnQ/Mhe
f8hsASwT4XTJLMyzUBz0OjgIxVZn4MNbBnOFtSeATcM/ruKUuPa/wcwNa2WZpXTBzVTM3pBC6vsY
iVPz7MffM2NXVc2xRbBa0HaGZrfd69QoOf7OUb9NsmO/VrdbCmCmXjta/MnHsPVnK2E2cStkbW3C
cgPwqZR3TTJ+VCmG1vHHULnI7klG7Tj8WSd/NAVp8OPwc4ReSSPJH76LweD0uS0plV3KGpWAypbk
X/V78rE3Vi7XpS1DYpz+HXK5Iu1Rs7PZqKhaekVlnl3rGyGUl7iblm55Ew5zbUBOWI3QYH5G+db/
oFipk7uHYdzQbLqR1uZs4SKCXB2nl//RXqrPYr7Wk5Ig7yRiPjQcYeiK14jIFjCtf+nbJ92i6Y38
u2hX/pnvKVmuV5p5rs19Y2ysg1C/Stppgk0Wr7mu2kX1HKx1Ny4chYkz/n+NzjZi1wRV4aaqebbS
T5r1Y8rJ18pu5bxNczM7bxMzLhEK3XrgXqa5vRoZu6TNzUzglhHDYqMnUErBtVzs9DL7nNau4bR+
H+56eq0otfThAd6F8iSGjfmqQ3VoS7n1H9Jl3MD0VLGgaM3Nuc8ruUgTqWY1a+EkFXv3g6A9x+RE
k7fHQ19wRUjs0GcCtTUF8jlqs6qLUC0ipjciHyHi88vRM7zj5IC90aP0tnKzLa3mtbnpc64mekDE
261KhWRLcKrlf/IARtto5RpfG9LsSFpClDfjwJDChnRqZpv5DuVtWy62xkv4H3xtMFIsE7pGRL5z
0kgTLeKoUTPrnICIiaRPSqPbufCtkdc2xFLz/Y2l2ZWoguLOojQFBCrnX2MaZofYTkt1X7k7o0NI
3bKN4p+qIYzb1GudZIvXHBTFkEcju0FJaVZMkjKlspqgsM7yXh33UfQhNt5SdLcU+RJJFqWSo9a8
1dZTrnwSoIoJPytghZoVv2TBD/ob1ZOIhN2SjvbbzaMOqhJUWmWdW2BpNYjCEU08s/ScylzJnix4
HVTm6MCZoPM6fd+3ltJMDupwFCy6d9ON5r0MSWPX4VEKXs3uy+MDuHQi/r+pOzqMFLq13mo995yI
SKmDsQP1RA3zsZEFj457TcajAdwAvGneQZK5QTgIIZsniD8W2iaNHa35JlWEHsHJ644xRdPg2CXf
DYFKeQHr9MFt9jR71MJhjRn0fhVJb0i4lvzFQzJPcsR0ldStzomJc/E9k4pvQqhAM2l0u1ip1gLu
hZwCICXAMiQX4VCiIft2JcVCojenk1hJSXMAUefl5NBpBANmkDtDvBNtNd8+nu37JcUmbb3Eqgj/
yrp8a7OLSDP3deiea9xhr941su90K1X55YFdGZk991UtDyIqKe65iv+E4Zu1S1Mbxhb9WI4/BUXc
pONaBH5/r8ITB10l4Efy5RDm3w4LLNggumTvz75Cs5b7ngX6ufTUfev/itMXSuj/fhanVQO3DT0d
eni35lo198EthtZZBNQwjE/FJD+wAp1YnMVrI7NLtVIA8pWKb51VrdlKygsiEpVh2XIt79Pwtbe+
6u6vQchXzvyCJ8VU8l7QnY12HLHj7dhS3uMqGjkDXXrO5PDJtYoNfH92eWymjgZj1/lQ9HoBpNUr
D/ACGOPW9GxarSSrLVMorXNJXaqPPr/2yDcdepRGbTfcpxvzlwXfo9nujGwraGvW7yufk3Vwa1Ra
Gff8HjJUeNVif5pvKW3stPsd0nxxUuRDOvKajSQ6HcXzPlerUjxLm5esKqnpicD6jpMnLBKl9VLe
Dv2z1qlbHg9Z37bkGSX5fVUlegGRg0Il3Fnw/1FQxq28XV/4+ZtMN2v2rglTXED8EWj7QvzWudau
LH3HLHeuyt0gmU7pEloOdq+cjH4kmtIqZwg2YvNLLHdGTFIIEpVqb6xB6qZlvvV4py+EAgsoGvx2
4nRLXzlipqREnu6P1jnV9Q++4Ht2WXorvuX9K4oNKPahdwDFfEfQnElxXSFpYZ0t+PoqsKFh/1Zl
rV0QSq4SWy0uMEmCqQQBhteYeSiA0TITMkv2daU4kXQkAPNoGzPNzK7k1A7BGinCRYz2AWItgtw7
pr5Hr5G28Whbmch8mJ+8YY1Kb+Gto/NesQDSg/OgWet2ltW49FUjcHl9lJ2uPbtkzCT5GFT1yl25
Zmd2NTdyWY2FiL8iNOqpCtIDUIknlUgpXGmoXdw2VwOaOUaBlCW5VfHq6G30j+lHcNDCwvj44l/a
NhA2TH3IyB/fgZpitVenphj3bGi+neIXAPNQ0q9iJdt+u9LXvfRUX9uaXcSApyShTVKe6m5vqN+L
5LXQVkwsbcyJHsLAFyCPNU9JBpUbu1bNcPyeTpeNFaJl0j+7ylFSnnRj93jupvmfH2u6drFEozra
ZrP10YuUluqxcs/Ii77wcDm08G4EX/itk44tTflF7n6W3Yq3vGJ0ziZSB3WQ6ygVnZshpfmOPKH1
XIpEBVB31WOc2INhOb7srzkki4sH2zVM7HCtQdp/e7oaNc2TUGSwXvonjz6Z6q9C+C8OwsSo/T82
Zic4cStPUMPSPWuIAiRP8rHcqiiSDt/D6ARbSeZpa6765B3eLeGVxdlZVpQaHhkZi7rbX9oa6Q7D
Fk1EwfqTl73l5ABh/tGll75LdqXsHx5voIXEH1ECBHky9GRTOX62g7JEz8chwbxJjcKW9O2Q/Mil
f5BKsfKPUnKwasUWFTuOnqJB2aT/4cm4sv7XX7t6lsZxqpLntUvjgmQX9CNovXEwuk1yIq5ZuTQX
ty1IL5r3LR2SjVk/+MDp0RqNsx/wXjtGXW36QDOcrHX3bbvtv9WT6Lq0X5nfpatam341DbV88/xJ
qLrCMvNEYnmD2smSPWmzSDj04yaG3lUtvtXmDi3GwPse0Je+CzOnKL420iq5+tJFfv0Zs10mihm9
gB2fETUKbKvIK30c8623HXbavt/AfuFSuYf+o2BWhJVFXroRkVKj9ZWex+mtvj23lRl4fRZwIw7h
oY7eYaGlC87OkdSsJCfT1mCWi1v6L1OqMXk7JFFu7SFGDiudyEJTB3d6PfncqkeUyVVXd7L0pa4D
ZH/xvUXkSklui+oxXVPbXhwxUC4Z8Ab0U3NygTQfQlEYuSGBXDhSuLPyPW3JbrGR5RdzTVRq6Vqc
cGP/Y2zmCZkISnWaNBkbP0+d6OUJQt//cktdG5lusauDasbj4CUCdy9vtFuWm0j+HiuQeElfAzdx
pM47JGB77KYbd0i0p328do6mRZtfk2we5lM0cBXmL53bKFXsJ4Z7DkkGxapDN8OGLl1aQMhgJM91
u2viH2Z+SgPrIAc7Q/jy+CAv3R5X9uePHvxCID5i3YU5fRtXhBN9/FY4g7jLtfajSDQVrHYLL51Z
KtMcHRpf6GqcLewghqHQyhbnptP3SXTW5J9j+bV0n8Us3rtqx9VlbKLYkeofhRduoes56dZqKnAp
hCMJwHsLAJPU9OxFlGuxzmExE7g26VUePvrN0SygPIDyxKuhm+lb2wAVVyjhOcukj49nfSlgN3mM
SckBmSa0mM2B33RVGcmqMO07PY42frBL1Ld2G12syEbxQV5rmZ5egdk+wyCMT4AfUK2bR6y9ayRx
FMvCuTJEpy6ELe0BzYD4S4VM4t7I/4hW5yir23thlm/MTjfK1fmSEknNmT7hnMUfe/id0QmKDGTf
4R+M4bjqHbytalP6ayR2yxNMGw7VVrR77tJzkh/4ypg3LvoPKJMGNq30ybitTVox7fq5UaFCWiPx
WHgSYeWdJNGh54MzdHaXBOz13iwxOQjQwSlO6EPI6WnPgByPj7fPwj1s4tUABISfTweZejurddZ0
eijw6rWZeTQJBM3gOUnMg6kHjqR8NSASemxwodsdjlEQ2EBgIVJE7unWYh72VTGoMvekQGKXVDns
E/Sw9/oxMBOQBq9IwziwLG6lDBoMA141unRUgmT8zk0of0u9j7L3WVl7gheqCXwXsgEwFTMZd+gQ
39MCWUlD4dzGkD8LWy3lz0uocHMQqUipjZTY3qv2ctIhKP7vq/q31mfroEme11SNL5wNd0zsqqI1
QzvryJe3GtwOa41li6sOQpN8B/09UB7erkEQlzKMrznWYM33Q7Z10hwGBSW+hnbfOIdqWFrNLC5c
1qAc4HQlVzrlJGbBSVo3QsN6ClSwBxpdZJSTLla9y9xLik47PccwWZGa8CFQyp7l4pImz1m/8kYt
DlyfuHHQxyLrP5tmRNHjRghS4dzre7Ood0YRbAyKYJzmUvkF//XKbl/wPKDHgfoeJh7YddVZ7FDp
kPL1COWitKGLGysnJR0IUrppjWwNPLx4T0lMLhovnGOSLLeLWvei60VehS0ibIe9fBB8sT+2fkT1
Pc5OngX4L4oz7anL/MHxJX3tJVycXbK3xA7UTkn5336BMPjx0PiicHbZuVZMrOuThH9uQEuH9bsf
f125SpZeIqyhUAcpP13/s6tktLqhdxNWs0qe3TDaVH9U3dFq7QKJpqFFNgGquFY/mVzx+et3bXO2
ohEsBY0iYTMpbX3M7Xzb0PkS/3Cdx4NbmkuEPSZWOUpg6nxsXdm2taBZwrnU3fe0yHZ5DGMOCPv4
O+3fau2tUAYs2aO8R9Gb4I/Hbhb7ZZEkN0nE2jWGE9bBXrhUe6mRHbH41CeHx2Nbugmubc32SRQE
optN+6TrRzto6B9eu06XHtBrC7NzXiBTnNb5IJy/+LW81ZH2FbaTONvjcSx4vOYkDjvxAeN8zWnt
9VKvpcTC9dIL/dSbB6//ZLrHvIAUUip4QLb+62ODi8OirwbIEslj0rq3B0xDM7CayrDndIRLWrAQ
54VbVxH34pqixtLFRYmQRnK4DxSoy28tFY2Uy2mCk5drXzr9JTW++WtgncUX99rG7CgVMbuxJN14
dqGvc7fVl9E8GChgucfUNjaB8tv6bZq7xzO4Mi5jts17s47dscWmJf+Jmz+mdcnb98cmFi/iq3HN
r0FdEchk6GxvhTtIjJ8l+M+Us+geyHKWv72vY7lGBrV0oEB10XRJhwywp1n+wCq6OmhM0bsYcSdu
RkUb7DFN13T7lnYfWT9o/AnY5TuEdVG5uSsplMwRboIsbdtaP9pSgmrRWtnmSyU5Exg3zZZkbuk5
mI3HzP3aNAOd2pTVbCJQE8H4T/EEpD/taAfO0Vo8+dZu5MofJLK47osevifj28o6Ll31118xOwNa
5luj4Bu0eCS/G3C1T/W30vpMMED3bm/DTShCrYv667kPHFd+4UuE5mWM1jrqlqZ9Yr6BSFmXaYCa
HZNYhOSvk3v3DDmAnUe0mYWnYrTsNqpX7rOlvBBpkv81NX8EdG80k9gcKaEjoGGqNrLI5lOqhwcQ
WpfOasnOvEUptH6mdNLUt3JNAm1pH8OhOkH4J2LqeWhZhXmlpSnRSCWeBsEH+7tyNheWlGMydbFM
PSw8d7fXWqsbmWGOqXepLLg7Ao/jyQsUffcLAqxqzSWbVubGV0BLY6KEneTsYaKYZ469IQ6VojV8
lEkpZ26mcqeKxjvSNsFLbuyKbuUNX7H392K6CpGLYUy7OsOeFKQoM3z3ZRS6hotVfYHQf1OmT+Wa
LNjdfDJCg5wT47NQIlZnR6SRai/rXNW7tFW8LVL1UHb7OHotLPWzK2wen8e7czDZoj9gUir62/p8
u3ZJkf8/W3RbUBLfF7B61IawXy1WrxmaBSpmnzReGJnepXE/FJ0CyRCSOIlsF2tI0kVDBCEye2Mi
c50bIm9T4kd7l75VNiGoA1P9EI7WMZN/PJ66+4M9zZ3FAnFti3SPTwfvamfEoQjvWef7Fzgjyg4V
hXDYEPpv1CR76pXgOY7pYUHeEnAAe0TMvq+OdWlvXn/BbKwT0DRr+si/UPjt3egotE+VHhxNNdlE
VeS0cbKRvN+Ph700v5BmGBKBF0n1eT3DUPIqVqzEv4iEXMCBVYT6dPe4WhNbtmNAOUljDmdh+vnV
7LYVYEatz/2LGh9E7/eEWAd17P9r3jUWkaD1f83MLq+wAA6n15hpvWGbB9D2R5rdRZVTFeI6zPne
jZnMTW2FlJ3JsM7xRXmB+BCxCebqwZG4w97DoLNdRG7Ndqt9HoRvUSitnPHpvpjfmOYkqw7UGYol
Y7ZPi7xue1/qfOjXaBB/8dicJzf4LMh7f21zTL/qztS0XODFp264acNeLVqkjIHSZr1/8byQl05v
dJ51b+0JuJfXmWaRHmpa33DccadvzcBzo5cRTE4XSQttPfunRRbaj2guGX4iqTOqgSMn/R55XnIi
RXeox9KBfMkRo0+l/pbCfdwJGfACZUNLw/7x8VicASiSCCbQtqa98/bTdKGPg1Aa/UsEl0wUg+Rc
8aCWDACIUkXYVuBGn2d8mi5S2y6zWM1Y44gXbFl/QPH28TCWpphO7Sk/CyUxTsM8nHQD0hG16V8m
wNHoJ5BhSlujvpDvtI3D79z4ZEobPfgiJDGEeHavbvLBjvKjKP3x45jr/T80E1FFvf6k2dS2daMV
5sDI2zZRL2auSUfF7b4/HvjSCSWFSiKV8QHYtGZW/DZtA3L03KmRTzc3pOMH5ERC5RVhnsjGTV2D
Nt6jUKZxXVmcVvzq0AChriNfcf2LEr2IZo8LBUqWBMiUpy5inS65kzqEmxjFKqMxnyXF3/c1zUfP
gvmrRl5QG37k8rvvfep6ICv7Ntw0GiwUfuCwwzk9Hx7P0MJ1cvO5s0cnTLqu9XSBnVFAayNuQhpn
GjDLVvw1iwtwe9n2scEFf+jG4OwliBKvEhOV+aE08MG33E0lPluuvxGylbVfeE4xhAARmWrwwXPC
FKWr5MBvIhjmxfeirW013SjSwF7eJAoM6tq7Nn57PLR7qpxp7dloExvw1AQ+C51VvUzDMouDi1J+
k0xuJalGYNeX97KQOYJrHWHe2FpCf9SDz6ogOE39YZSp6HdrBAkL1woN76hBQJw9dW/PNmEVlGKV
eYy9NyQfhqIBNqIk/9c492m4V1Zme6dOxSGtYcS+tOF3dR9q+8b/UqdbmPIez+vSSgLfxRodvYD3
Zy500OC11UjrXuqRfvdz5j25bQonU/sjTXzbAnnj4Bk+trl0Lq5tzt4+V3cDIRGwaR26V+A/W3Xr
NafM1xw4Q/+9KfrJgGGhIwAobOa06MUQ4ENn4UWqnXaSf9rWVDXUD259ElYD2L/Y6tmjTksZkFCw
ilRz5o9627YS4NAaa4m4FVB+aMOpptB9EvK960mnoEVIBVkc/VXwd0W0N0t6xK3gUx8y5V13Ltrf
naD8TH6oL+i3l/0/yPUUwdeGAkXPwx1WR18/GKD/62Mofw/VNRKCpfsDgUzmCx8I52p2fwT62IxC
WISXYKz3JNDpQNGTl0SCBmmt8rd0iiAWQJwOOlUQELOFcesgigUrDi9y8IvEVLiW3lva1zqlHnpq
/gb0s99fFcGgWRFLYeFUCe14DMdTEb9AjW3TTNTVHT3l/1qyglNEwA3skLoWnsDsQQyNCl4R+L0v
qU7ztNLaYfhECmfl9CzO3JWVmUun4p+SS+6YOT207KQ2f5HhW9MIWJy+KyOzS45JS3XJasKLmP3p
k5NmbaT0i2gefB3Rvew9XMOhLcQwMG+Jf8vAk7TpbFBSpwz4UUyd5G386CUWkTJX4X9I1+jOlrb4
taHZwOpeq9CnwJBsfBS1aisZvP+XwKh2qbp5fPcsmiJ9jcMyJXvmTUbgpfpAGCtOU11u5PbNaigQ
CY5VfgmFlVDzHsBAToKEPBM3CYSRqLv1jMTIMhD6wM+XPe1DMqQHsxTtiarajYZt5I4bRYMzzzGF
z0Gw1iG5sHbYnsgT8Qkm9qtb22qsdrEgY7tV3vL8kMJ0ypW+Jve1MJs3VmZ3k+71gkXO0b80ppTZ
OS1jeviioD7Vj/pbpB4fr919DniC7TKciSwW3IA1MzfIgYrYoh9cmlAWn90oLjZibAwOSt/N1hPj
eKt13bjvpSK3y9xwn40qCE++brg7ut5TyiNZ9mXoiJpqowlWdtbC6YTDmzQld/QUeMwumkr3JBdX
GPfL8vYVkF94On7VamL3CaA4xd1IVf0dbbR/Hk/KtJCz503+S4/B401dZt4qqQuIk6k9j2nX55+i
KPmYQoujKGte7FJgoRC3TR3alJKVeSJRkyuvDo0oviC/N+yHxCrsZgyRKvHOqNaqcu3h8GU2pNwN
nme+JpizMEzEJjhD/5feZP4KtijJJ0XSxpcSgtKod/T3EZ2rx1O5sJuxAfYGUAokCvO4PBTTwHXp
xb6UpRltWTrxVJmSReNL6n8zpKr44KnJGp/C3CjpFHqIJk5FSsg8VbNLwtdFNwmA4146uaUdbm94
Z41WkkI39qGy1qg93djXm2UyRps2bNWA/KYGsdtbQRF8fawVjHnie970O1ESbDlHLA7UvXmxjE0r
vTflpktE2zUkJ9JXAHnzVZzsaxABI7E7ifnOVdF63bX6tHTji+LGNtm3nmJvpP0XIxMqnGWENXRe
gk1I1loRjZeXUqtsXfval7UtrCq9LA7lysrszfLGhJc6CpLLQL65Y/6yCVMMQ+TjPXkXYk1Txh86
OKdQgOW7XbJe7aqwq6X4EkXSrjJRpvAR24s+qe5BejKkvailRykxd6pQ275VwfmDntS/PBjTN0zk
tbhtEyh1XgOiMOIlZsyyZbX/BusNySt2iruT4m0mrlXQ7xLTf61NDyfdodT55sUtI5J9USlZv2SE
djjftLgdpImmMldMsF5F/TGwervAVx9htc39PwkkfI+nfelUkqaazooCo8o8lobL2S1KyKovIner
Y3Y8Nx5uw3YwgEu5eeXacdYHh8dG7wDkjBzNTgIiko+AoebpVbCio9uZWNXAawvu92w8yH32HsuO
1YH+hWi128D3pVg/RC3ZIPEYAl3hstdWMgl3o58KYTQTTEoeJrHH9POrlI7YZG7s0/v1aiqCuBVd
0dERenHGYfRI3GjQZGVJtX88+Om83FxN2ETfmEw23Y2UG2fOpqD5Qh8pVvCa1YO/qXxZok9VHreP
rdxvrskMPEC8I6h835XF1XKi7EDS/RVod939rvPCUQZpl9bBTs+tTdd9LepnP2hh6kLA71zH9crt
dJeahDPn5gtmF35Ph4jW1Wbwqsdg2eONMDy30Yum5u/k0ZtWsilMxH0CHfrPfisQ76dPTQ4dim7X
8klwD/SLK2vfdPcu/A3HefPwW1BunfeJ56PQGknDgneJlB2DLOz2USxJT4oLcK3wSsUew0qiSQwd
gKjT9FOUZ/WmrgJ5JyJo80H1zQmxVdfd01hLqC1GbuwIOVomIs/oJk/qL76m/hAaxNZQbw+3vk+S
6PHSzj3eCcLO91OZ4NKAsm+2adHwKeJBj+sTss3NNlVFHc1Fs9+HfehtEqR/1rzRRYM0WCBDTm89
++b2lGij7wtCXdQn3zurafJm1m9ygQhI+daWvW2038tOOgppt3e/VsfOf260H1xfo2+sPBF/8yXX
R2caOUhhi4ottQvujtsP8awWtb2sqk8wGx896anuvsJhjvhX4TueF2zVAtIf99lqDbsQoLRuP3j+
1v0QNz88rd3l3ilV9UNWvgOm8fkHj8b0troMX3RB2ndr5GN/D/Ld1yLZwsfgwcM2cPu1fUAuq477
+kSq46nPbKtRIVY07CFGB7D+5EUNkki/dZq4SZs+Kem4rWptA91yoh+7/CkpJ9rTs19pTgrDnWZ9
1IZ+4ldbKZz/jQTn30nv798WCxzeOe24WJY17HNxc4qNJB/tstPy11SatJTk0W/ogvDEQN3EpR5b
duMZ/rM8xIFrFz26bmJAjcwEpAWxkYoU8qcipy3R1hvVfAoLt0+3TVJK5zBqAC0VbpjS1yCYyc8x
9GgHzb0m/FkUWufBolnmpx5H+7sflSJJTbkM+42a1ua4S5VIobY4Jmt0LdMNdDdy8kC89vS4Awq6
XSFVDSCm0MjGVTCp5W6w0do/qfQdUUDwzy/mv+085q3hradVAH5b4os5O4wu9XBI+plw8gL3lMQu
G6N8MrTxORJOalTj7rvS1395V2CS6pCEi2YokIjOHht/9JSSAppw0sMnSmvHrj71RDWB+vnf2iHN
AEQBlQ7uJALD25lsegtW1AGXXhiR4DXLQ1k8wWS/bfNhxXeYu6PTm3JtaVbwSvIuLatY984Ikzuy
MIq20NW/hNpcKZ9Mt+jN3pjZmZ3euCpajwIEdtTmBT9tk6fes+YlQMPCn3H5b7PSDGvywSY2HZwj
KC5uJ7BVMqXxGybQj92n7k0ptm5zipLveC28iCu74m7fz4zNoiNBygyVEhVjS4MnE3Zn2F/tPNFA
vtEZUY021F2P98fCbF4Pb56N0r1mhIIEi2ryMYjIhpvuZgRECkLK9/48tnX3XN2Obg6MavVGUKPc
8s4iBeSgc9T2JcV7HvSVPMjCTrwZ02yH9EFltGqMnTF7pwQLs6S8k/Ld48HcNYrONsb8BOMf9moa
YaUTvga6+bV1ky+pKz/Ln+LXQt0IXvAmp+AktLFBomQFyz33VefGZ7HfmOWWUkouu9L4bHW/h+Rf
+t9/f//Ujgb4BG/sL1HRlf+tZ67bJaPgnWMLfG0vacHHRpc7x5PKfNcWeXYumn4tY7i0biA/KR3T
fARb1+yuahNhHLqg9s9dLHZ2SL/lU2IMKc+MuGZqniqbxkdwPjksxOdUNm5PNapwAY5u5Z9rtQiF
LQBiPLSsSuiCI0D4EFeJV8KqVGT9vhiLZuuKXrvGnLNwHKYIAI0uwBEq+Mjbb0hirhZvCKKz13XB
NyWw6CJt3G4r9bXgDHlZrRS97hJoDBotKCRAUZcAKTevzGdGbI29VUfnvkW9Q3ZhPCKNhcyKV3bb
aIzQf3adRg/OMtwnK6dlWrvZrQ2zFXxE5BIQeZuTABTVoGqjJkVnWP3iL6GViftBKRCxsJTI6eNc
AtArCdvCEr7VUtdtiiLzVh6ohcsV15RcFxlSuLvndZjayENZ6JXonFltkez6cdQ+Vm1Js4Vp+Vmx
83VVjB0lLdJg4waRv9blvWSftwvWbD4D9M1svWvDTQU9HcOzOChIT4RFvNeaqv0syl7uRMScz6Iv
1HuU6eW1VuyFrUaHNPW7yYtU2QC3W60YxUGKmiaBDlbyLhlEKnurLhGGz8xdWxbq/vFqL5kjkuNw
AUCFdnN2uoawkSujLNKzN6YwjxCiZUnjIKTr0IO+JqB0l59iW4OzQdKI9ZkgN9O8X91VaSuaZeeP
2VmuzY3hNXYX60c3CA6RfEIM2YGcAc1qu5F0J5GEi0pdsUqU5wYx98fDXlhgqKk1/qNGgN8/m+Wo
8mtf1Yv8XJA1yQ2Ap362tyLzKS/7xgnD5k0Wgu1jm3clHkb/F2oMRH8iNp1nxsIp2q3kpjiXmXlo
vX+E4rVIvhruxUJ3i+qwFtaHYPjoyWvcswu3Nd2hBtlUmZW+c4zMIQOaKKXFWVLTP7XhbUOtA30U
rolnL9mhaj7lw+G7oLnidnm7yI1a17TycxRxQ6pxotv6FzfW9JXVm37P7IYigp6A2xwRBfjWrZ2Q
4iKSVVlxHqpgm5SgDck1aV2wU+NPivbh8bItvN8mUTt4OES/KA5PJ+hqz3pB4wpg7kjvoBD5Kglp
uvcgolpxhJaGREoLUdypaoH7f2slo+fTNaygPOeKw+18MAdpX4Teqa0+d+JaG9bCOWQHTspzPKfT
Mz6zxkYVrA550jOif4iZCEAnn4aG4Km+aPtkq+ff3fElRUEqMb6H1tp2vB8rYRRAWQoY01GYNxOL
YpcNuhLm57gFZ+d9FxWPvNqRx2BjBYr9b5fv1ti0Z6+Wr4kyYYjyKD+nNczqJQ2va+wQ02Td7kYF
RjKS3SoAC+LS2RUamXoHn7IZnSUx3vYQbkRgAsLKfUmMfAXYcn/Abk3NQtEGOZ+JZDs657AyB6j4
vEXxWgvJmo2ZvyqUoVBCsRWDlUkBQLZ5EEMpm5gbPavrL48XZ2En3EzdbHGoE3RJLlrROfEKe8yO
RcxOMJ9FJXNGc4U1as3WbM+Ty9XSwGCZxNdM32n9l/oH4l1OnKzhbRbCjdtVmr7kastp1LPzMMES
wJdsdHrA91ZM8mpQ/I++X25y4WMSvnQxArr0BXXSmveyOFKeN/r66HBTlNkKWrXb+OSV2ZBd6qRe
+TWsup04+HbsucgHfH68hvf+OQkZnhX2HcE3GKLb0dbGMOq9GMXnuED56NTkezXa1NpBiE5u9aqK
vx6bW3hFb+yps6dbHqvYKiMAB7W3FbPnxEfCFHWpwYH40CvhpKtq2yIhmPdrCpNL80ruiQ6haVZB
QtyONCoHUxkVmoDLXtgEtqeeTZMsV/ozWkNP3jUvgPiZ0lz/a2q2Wf2oMNQyw1Q/fkWEdpRcW5bb
nZshwHjIomGvGBtv7KDdQ2UcZbnA3elVb1dIsj2e7sXVvfqQ2erCtl54aHnFZ9X7Jj2r4zf4YeDK
aD4lP8V0JVJeszX9/OrcuDFuQ2fm8dnw9ikCs6QQVWFXFHbyC1o3rV2DYt+V0P7O8tRXT4EbuMCc
+mTChbuS0cTnUdiNuwrVDeFHQsNSMh6k8U1ofilP7XgKdBS/ks1Ybodmp68lrRZCPU4oxwdifk4R
G+t21KUgRIlRxwnsvaUi2USFvWenISy7jhe20pSRMIqaEkGT/UlI+SJQIIq09hWIxv6H65g+cPyL
Kfa6w6FUYd/XYpHFZ02tdmJykNneQ/ycZJc+7lc21tIzc21rdkkWYqh7Bu/smUy5V32OhQ+CtZKV
v3fymVkY5CnJ8ioSR97ObKToedNU3ExW1G3Q2iNO3fgmvCvQvPTvZriWqViyB/UZ8wdrOaRUM0dA
r0V1TNsiPrvjyZsUiX7r+tFrnwf9e2cdHp/LxUcGNmQDKkyFftV5BBP4gZkNooCx6ssQ2gkqe3Ch
hG0Ps6Nki4KderojFNpWHn8OazmtpZFCmaRQ8EBgnPzp7cxmSpkGfhslZwG90STxT4K3Swx0fZrI
EcwtGnePR7tkb4oqqPfyrGnzdGTpKUrQSz3Ys0B80oRnqRQc9/9wdl49ciNBEv5FBOjNK8k2M6Nu
eWmlF0Ja7dKTRW9+/X2cA+7UbKIJLbBYAwFbXcUymZGREcGHUPetgib2DgmAxwNuXUVIGSzngKVF
nvl2gnrWy1WX6/k1dYWZuG3w/p8p4t+/hM2nUNsjEGxNz150i9k7JBrrrqXR6maar52ceyhwQ7r/
zZAu5cIzYlLi4mMZBTs5zV1dmW8HUIYrJIpT9Bat29itLFSUupGK6zxTWwbJ6krtOlWfte6l1T71
zvA+s4MLvYvC0A4Q2T31TUglEJKTmHv6xQx/jv+W4ufu6+N1v1P3ef1hQMKcIFqq6Ly7XXgnFHgF
B1l5tYvkKe6Nl7qtfmqO+GXAiEShamDDGbQA6o18qiTVq8lYIjeMCK9w1TwGtenJ9fxOSk6AoTu/
beP91zEWRpqEX7cYxN/+Ns2sB80cpfJqmf+MwfR2VhPXRk+4nP1Q+lDQTV6/N+fU7/rIHYOzbnee
BEwp9U9zMLozQOnjH7SMt0o8aGUFUCGFWngnq9+T5LUeSEOYXwM78AydXi/dKi7xkKi+CD8+Hmtz
7r+Ntbqu676QzWDWl7fZl7oTZSyvYuGbzM+tPRnJvXmtDl8expkN7sXToEUHjc429aMkt8di2Mmm
tp5etj9dMDbBFg/wKuBIABfs0uEaqwfUyVNdUEUusQNCFiCVvS6V/SjTjjP9N1a+17u78f4xNq5Q
8LTAldeQMk2nU5L3cX4NseYsY+spnerPzq7EyB2HZTlQi2kpQD2Cydwvt5tWSXvJaoImv2qwW+tm
PMjx8KYLP3bWzyx0/NZ0Z1P3hyA+h83wQ9c/Z7vOK8uZXe9TZGjkhRBKF9/aBKrqam2eg4LrzdQz
T7VLDGEc85/HG3TrQSSMWiQaITaY1OJvJwpLII2MmonGxb92Fj7lUX4wRvPXVIzPBpQ7K7Y8Iyze
GINxsWW/6Ub/8S/Y2rY8iDyKcKH0O107VfSGXmVVTgsOo7UQFdCfD2kkaMJp5/7e2jzsWYT8l9Y9
ahK3c1ULjY81tAuzQVZcu3MkFBMd9aAEmK0/ntXmUK+vBEZ+wBurWnEDZd2kU2wZqjiMoUZE2DRv
YpLa/zTQ8gXxdkOybjUnkrqqja2B76fp6B5+jgcokulOYWVrNjD5YavRr4qu1ip51GjpyUuHQEJC
wOzQW+qvoS5l12zNPerK1qZfKlfgoVAxIdHefqIgL4UsAiKIWhoAM96X8bizYBsxirGcatpWZawi
9NWGN/redsaqLK713Jc40o4tgH0Ayn8S0tQGT5GkkTZKweQkvkSp6cRDJeeHP94eQJbg2hgBLNWi
1Y9Ak3Kqo7YvoKdgLeocIXQ72Nc9HmQLr0RVivomzu42h2v12Rxh53qSV+U1bWofoVkUsUek5aey
OdTJU+t4Y4+qySHQzyL9UsfPEkKEj3/CRohmqIiN6yo0R1Vez7MvMzoNtLS4wqwxj1YcBYcaKj1i
jnRK2Jo41iYmE7Mm9sDSrQsceSiarBbCPnTP1bnI47FUI/525RERPyq5HTCVHXUPweHhKW7t5eMq
yUlMMcbveWV6g0P1N1aS/D0dQJKXaUVz/PPFoDaG6wQejRBiVoHHiL9MJtDUvlZSar/UpaMcGkKU
Z1VU8nNYOeGhHsTkG3okf3g88sb5hWS7+BQDxPM9lj//DSKQo6lHXbIQV8mYj4Hoz0XiTZV8ejzK
RrAD0r+QV1hwErnVdpOdaB7buSyvXXCoqh9qf/46GP/uImdbw8BYxsyCOw/8YfVlqbSNTSnXLKNI
+YpZQhQ3yk/DrL0t+9nwwQP2mlI37gxwfwKOJdPg1K4injmPxrxIS4E6v/asFLQ5Ik2SWZdSU3wj
O/cnGYX5x4u5dXh/H3PNECuE1iLLQK2tHT7a4SWWv/f2hy6Tn/JiZHe+1bG7a9R3MwS5vPhUh+VJ
7EGyG5fxUu5YOgnQReU2vt02jhJINX19ghRn9qTxe1PuhZLLPbeKcVDfpuGXoiJP//q6l6FBpEU1
UFBMz0pykGEHC/K3Q99/GbIvytS5YfYpSw97rkUbQQcUVp5lACSu4XWXUz+ZYxBoJHJdpjaHXG9/
aOiPe6kVy24ubOE//phb+wc9hqUJBfyTAOR2IWUpLbt8mkpinG6uXDOWhRuixfde6SkV9M5ThXPr
U90nFdZtkrwT9mxcwsSPhFjwcVEAXXeklMCtVhJLFI4cSKpN5OEYkGbHWjsPUrFcxTtU541tQ6ch
IQnMdpyR1rV4LZjSXhM1taPuq9K1brLn87AxIYBHZemihWQOeed2OZMMAkEPQ+iaaHp9DieEU0tj
nN41WpZenVKF6SKpIUqjobVTDdm4SBfQCA8Zm6LVHR950MahsetZXBH7ATpy2jd9N52T+T+U37hr
Ft0xIiFaG1d5I6zeThmmlFLtPHpRaLqhdni8JbcCf0rb8P6oPiwVxdVrRLN7XqoOZfWwkJ4xzP7Y
z61XWb4d1G7Ylx8iq0HOAv/ZobLdoM2Obb5nqbm1UVQSLTwL6d6kXfn2O06mHmLmR4E9SGMqLp+a
7p/Hk9wbYLWMfWPP9IJk1bUpXkb561gGO7f0xluEexGRMaR44N91+24RVXkST2F1zRdFyEi+WEii
6odSQ5/u+OdzoZdi6dzgqxGN3y5WPgvZFmVTXUsLY+yymWUvzOKdWsLWfAgUFKSHdNLe9Rcx5VQt
G6FXV13UXjervowatNkkLjIq78kUd2LxjWuY1BZSrY4XF9fiKmJAEmu0p76s8Y7DZiMcn61OP2lc
l260M7Gtg8vakVAs8CtPzmr18kgm2k/ra5rY1UF3qrdD2pXnIt7ZcVsLuHhqLLSHpV9gefB+i7Rm
lHjHptNrIq3sOEjRVREnGpooz4oPu2qhG9sbbX9Ceygqi/Xnanuboo7SxMwaHFrKL7MzYsZc7RQD
toYg5IHzgAAJGPIq8knzYRqoZUG+aXp6+60gOfRdtlcC2NgHNjEGswBwIQxYXQROwGWUKTBT1Np+
6a3ElWb0TMzc7+PT41O0MRKRIyY99OC8FgFuv49kllmm0VhzRT/A1+NfbflFRodqV5vsft0g8yxy
23BtgG/WXBtVykWh97BIzVm2346GPXzHnTnzH8/mPq5gFMpw8CgAq7gXbmcjx2oyKCFxRRH1b/Sh
KGi3DxRfC1vnKUhoFx5HW+B21kgHu52cw+PR79eSkIYAEYYnFwas1tvR6fkUJc9XeW0GgU57lhjv
9cDK/KAcwY5GK9qZ7UYNe+G/ATtSoQfpW0dto4rmaaQLcdWGED7lLLXKm0ZObDdTJOvN2BTJ27nh
XbbrHJ6n2QTmX2Yv8EkoaCw5Pp78/UHn43Lj84vYSHyG28nHZj5EZkBKFSvTF2S43mjyNwwRuqby
LGvvWt7IZhkNWQ/0Chdhy9fH/LdrpW3SaEA8fqGIqWXuN42ovnHDGIOr95n6fixLMF+pqNCrKKRY
/wtNGF19M9BUieNnWiNlpvVShSfGbIk/fgIJKRf5LyRqF8B0tRBJHRpJnweERE1jnqewDE5GECuH
LE0MXwrijwirqDth2NbOWxA8DhesYnudG/WTXCR6QnjU1tFRlqR8cet5tqpEeJXZ/Hj8pe+jzQUu
pMZMmEI8u279UvLWKAuVwZpychcE30Hga568KcBZOHUOYLQ7z+LWsSaqRQSABIUrcfUslkSZvM5c
h036UZW/C+UQWc9a6LbPjf4rMfdu3/u3kQn+NtzqCw5d48gIuFTXIWnf4RRwHs1vUEL2HD22Tgza
KYvynw0hfI2+6kkoKqsgLeCPT0MWHptxuow9YbSawRhO/sO+NHmJyUK4ge+gp26U4k5MsrjaqXKK
I2iys9P9M2v2T3n6O6Ih//Eu2VpE6oILUk9dEDLn7X2Qpp3U9I0uoLPRmNjAxKVF3Jn2hA23dj7C
Pki1cOGzlqv4IgqDyrG6iZAZq6GikYU/GeG3cdY/Srr55fGUNogeNOfR8AmdGgo/bQS3c1IaK4ik
VGUw8ENcGs7RUB5H1aPzKdYwvSY1EUd1+mI5H+VUxzqDOGd4K1uXKf4Pty3HnJbGxXHoDi8t2rHU
ssqurtV0UM1rE7809ScrPBvyzkAbxS3mDFQKWEbbGkLCt3OO2zkVPHnVdcajSwE1RLLrKauHJzkw
3MxRqGuNnxORfZ7FXlq7QV8CCsYWhExoIZiu0ZA6R3woS+bq2sNbIiCGpl9Xl7b+llu6WyaXTPlg
qD9kOiXb4CUtUfHLpXdYP/xxrMyJWQjei5bTUui+XQK0mucsCqTq2qnWtZVjN1ZfsLj69Hh3LQt5
C/3cjrI6MFNZzWpME8o1ybJn0/TQanPJqg9tsfNJN07ma4LJU03dkNfzdjpDWMaGEVf11e67g2xn
tHqrT602/no8n81hLBOpvqVdGU7r7TBSF1ZjMDOfTNIcGudUGK1V1p4ioPGdu2bjfViCyv8bahX3
SzLWXgjx1deoH1w7vRhJ6EWJ9DFukQesnMRNK7Qygr3KyeYXg3IFco1IGrXf2xkaQUmEVUVLbpO4
sJEPJYGOnjiHtNzZgVsjUcrCg4NkjUO/rPVv4U5XNc00JXV9DSkux5npa+kzDYPHqv3n8UfbOu4Y
oxNKQiKHFbCubDkN3oJjONRXpVS692k51UdFTPPPwlDbUy3KxBWK/tLH1nycZfW5jcs97d2NZ3Fp
W8F0YfEzJ9K4nWuC9lxNP1B9RfjHN3OM48ZPoXSMJf1YdcfH091aV8oAOI0wEq0yq9dDKhFsCtK5
vhbp5zBDwvs77LFA+fx4lI2AiTYsOB8qHfsIVq7iCdNpJLNNeaPQwsnfRvyOb7lUPssJ/1XZsX3I
WnyYMXP687ZIKiugulQoadmg0+F2KcO+kUZzoOcg6w7C+WZE7+1mB0vdOnq/D7HamXWfdUVkyNU1
zQBrC6RBZIpIxfRBd9qDLL/L5INanR6v59YOWUALYmsL7HGd5ncNQCF/Vl3ZgL3R+z3+wI47952n
1+FOt+zmgUDekxiG8JOC8mo7yn0YK71t1tdaqD+kWFaOvWWHXq0blQ9nXzli2L34hYaF34RQZrps
cHYC7q35YsFGCZhUj3rZ6ic4eR+iJwGG0jbPInbeEFB+DOP4pITK29bcATiWD7Z+hmjyARlCoJ2t
szoSCRhv3cdxi9dYduAqRQwkC5SdC3vr3P0+yOrmDJsC6p0atdcWM8YhOc3OO2lwxfwfrk2MKKnY
AIpT414NI9FEFAWdIF5zRvmiKrmXT9Zzkzi6H5Va4j/elluTcuDemYs4OsaXy2f87ZIO2gIKNa5y
V7ZBRWs6critUg9+ZlTnwGzbneE2PhTFmqWc8FoxX+OfcmJRgsuC5lq3LXvPtCsPBDuFgxPtWR5s
pdvUFh3a7dgUGAGuA18tSJ2o7tqrFQkBlfrfAttUNw51zZ9GvOpbuPtHe5b0c9bJ2rFR8+LtgLvr
McojGyad6He+7MbkgWQROIAxwFKvpQar2J4aa0waHgmIK6Htan3nm9rORbN1+IGyaTRcMl3i31Xi
6ahj1UV11F3Nk1M9B/Yhrl5aq6Ee8FSW5VG1Yk7+0+NttDE14BGZFAPLGSLv1WkvgnzkDmj612Cm
Mz4IRXOTTvYej7KxWW9GWW3WJgsrrZ7r/jrMrpi+dK1fKu8Gqm+Ph9maDLHRwhwjY2IJb8+EOiZB
1hbxcDXLX0P0HCme1v79eIiNmYB+UW1YtgIx+urCoie+lIFIh2s+X5L4s4A1GaTqwUGe8fFAr7t8
dTWC6lHRB2FcUoFV4NxM8ojkajNcuwR27RSJN3X1FXwP7ShtyGnOgVMP2qY55zJXPtQWrc7f+tDr
VAT0fw7m99l8WxaJW/FBa50c8l1WvDX7z2ZsevEA86RNz2ZSvX/8q7eWB1YPaDjWKAhmr350nNMZ
PQfKcLXixC8cHz14tzE+x2a8cx9tD8SmRa1xgb1WUc40ZSIzrW64NiI/oYrQV9qHMC7fTSFusI/n
tOyauw9BIoakFnAX6py3u2qc5XFMU224TqcweRpM4wTklJiDW+/2/d3HbjiVcA4NutSpy6xjjbjP
xlFO6EU1e2rvXObtS+LH0d+V8q+Q/n08Lf1uWjQSI7i8fCoKaOu+Vw03xhkImwzQGN2RC3bca0K9
P46YZsHZsMGBwJzWm6GeKzNs8gW6w3rTB+BwBx1zJUX/Uwsg9hoNMZgtoFJFyXb9FibNbBKZJdQB
M7N15QhP3s4+yTGaTynuqpl8Hd72abYTrG0sIEAB/sewcLlv1jBoMFpZM08kZIpeXVBJ+q44xc4l
sIG5UyJezJu0ZRXvevpHubHNNCYe7JAT8LNZwZjeyt+abZT5ToU6Hs4auG7XAO5qZGPSPudeQOv0
zhHYmuorX47+b94nZ3WsO5EJu5RJ4nFMPKRScdCDn4934/J/uD1klJ9oeQExZO/DLLo9ZKDMQR81
VnUVQrh5rGFFn/a5p9bBRehK64e2/m+gwhOTq5236f54E2eD7y8Tg1SwFtaXesMA+rFqjKyzs0FK
b0aXcCHEpOEbTf/4eJr31xZ8Hnr30VOjakN/z+00VR3CI51pPd7ds/YkNNSfVTtK/KhtpydLK+Wd
D7cxOZYT2hS8KeIKYxVKIY9cKnlfMl7ZnuGhfBUB4g8SbgKuPvXPeqofH0/w/gZjgr8NuNopdTrl
oVCr/lo41lmlJSOqfAvGxswOTQP1RLPI6fGIqyXlsYdXQ7ZJtouJzl0KoeihNoyY6F6qREFjzRyL
J2PIbE9Xkvkla429utvqVnsdD3AQ+rvC8w9t+/YTYtRjG4FciotFA49ODSgGfK2s749ntSaIvA6D
MhmtWQj2gjQv0/4tvrf0xs6osjBMAvUcSx/jGdU/NGUTIbzZGrS/2ylLP/QD4l7KNFkvgaKPvloM
w/MUB/lOnrbaR8uvgfMAUwuDAaKeNSjpCIo7sao2F0mfmqMyx58LK/lkGjThO2GuP0kBEi+PV2Bj
nXluKW5SPmCd13BCkTchZkVac9HYwfQWShGyf9FAmDNHO1to3cDzOj1eQPBJZIp5R1aLrZe5hgKl
ijtDpKTWEQ3/AD5fR3+ak8YSEXhsphXkrbr+GpVpbx8kBUFut9Sk8O8AQ6q/uqaX3qfdVNtu3s01
QngY7mmoumZlfajRgBlddO/kyKWBUOyAIutCweuvxy9DWzyyeG/vYtKBd8Oq7OZSK5kY3DRMqnNo
zblflhbWP00/SEDWYXFsOrM8pdIo/4BG1apu1FXSUaoSJJBkqXtOYkzz9AApzl4E9c7nXGc3r79y
gdYXdRzglPX3TNM5mqLCai4WbeX0XSf1+0YK4biM2eyFdlYdpabLPMOMHJB/bJpDHI12PvTrqfnt
meFHLBksYMNrkxzt37enqpwCYYUgVZc5SPFHytXACH11nJf+v8AaEa8s4+YL5zvojhEEpu5Ywzdr
3WIaw59DH2jwZIa2IjJT+uqtnU+GVxtG8owmQBGC1NuTIEEckTi0o8gsfsbT2LdegdgueUIfap8M
hJokV9aCeT5kYxc06MaM8qc/PTqLzTxaTBoGcAvl8XaWdTxPZjpM7aVUlfJQ1I1C1yGpQ284uxDu
EmivV5R3hfiYGxjcfbWiXWVZCeVGxkJh1Q/CTNW8tklw/3EC2y/DIPg8WmXg61I0nWut4yCo8zcc
6pKdDbYMtP4h3BboByziqMiR3E46LOtYSAb7q7RGB5n8+FNgZukZ81RwmASvs6T5s8f1dTOB5tLK
thjG4RZ3O6LV6Ead6nN7MWeByqdF2NXOOorFnRke2GfDCUZP+/T4264Cpf8dFLoWyYG5CIyvAqW4
D7HYSpT2gg1W/R5aSIyqRlH6VtVNB6LB5tQpkX6Kpinygtks/svwhNuc46X9bF1GllHwyLuOz20K
s/Z0Ix++ISStIMyt/0rzJn8ydanx0r5WPYDTvdL8uka3zJ5SAbEaL+LCcF2lfYZMKdIOpP5iyk38
MTMbbBB0Gd1CG2/7GGWtgzbG02Hsys4Lid6PTVtJHmHOBw2WhNdWauWXxRB+tfp2ry60Cn1efxuZ
OmQ6mEfqnTG23I20eyiDuIQhyIPdwgzvdXzFm1lxK1C193ZvBe9E5mg7Eez9S8kbCVpL1xxtLXcK
RtRJRE9Rqr70GPqMbh029HI5ktnJJ1xKdWtnC9wHXPQYIDAGSgXizKe43faz1UVDAjf9UlKcfp/p
9JHoZjN5tiFgjKfCiL8+3vLL/3B1sqFuczO+SocjLHc7YBwmUTLHTn2R1GQ+SsvGA5jeqwRtTmsB
j8BaAFXXvY1UVIbG6cPm0o2BmWPw3Gt16gFbCeldHGQzkZ4UaMO8k0VuDEuxFynaRfcE8YbVaprx
DJVpmZw6fVcMODtwWHOpR9+x3UmxNvYnYZSx7E5YU+CZt8toCcWpySabS4UxTJsZnmW2BxPjug5y
i7DKU1PsNftuRLEEJSAMVEhofAE8uR1TDHWR9l3XX7iZnK+hkX0dzaw8iCw3/MjAJMYZtczrCVvd
FO8SDzyMol+sG1hP9cGeBNfGRkLrnR5EUmnu63VH1piUImiQI73Qrad/iMZwPmZ9sweVb9zQQINo
tGFPCNFr3dMpQP+rOFb7S6rnbzsnOKaW7E8SYiDzU1mjaGNpnwY92onQN/YRqBGNiBDVWO31xTwq
eJ9bQ91f6rDr3agccKrLv8tNdK708+PzuBEuQ1tfZHNwn+CtXWth5SVZeBMY/UVW2vijFkidec6l
pHe8pA2St2bSFR/SwBaOG2nc074sGuhvbV3lv7RQT4+DXFpuyjP2NhTx+I6K37cqbZQzMW7zVKeS
8q7XsGV7/Ku3FghfLiBVjAcWlvXtVgzh7nSjCIdLC9N+MJwevkP/Qxsr4Yk6Oz0ebOOsgXQu2t/E
5AucdzuYMActr4vlnRrr3pvq2XKzLPvVhur3qG/9RsBg09u9uG9r1MX6l0ZevgoZ/+2oSWd2Vifi
4VKbxscmfzNXf/fZKQ2IQ9rDYmr7eJIbG507a4HcXruI1kmhPSRCGttyuDS9eR5DC4m5LwX6fCI9
OFpxKn4Fw7SD8K9rQ8sjS6Hi9b2jQgrsdztFe6KLIJWz4WLNNtIW+WQ/9ZmJpDuiiadWl/sTooTl
OYyn1M8N+y/izPaggHW6uROdjMnea/Pc2FbLI8g1t/x1RwJWQisIk7wZLthaJC/o5LWnCWT6pHIx
PEnZvNeIsDUewn4QFjh/vInLHvgNF5i7UZE6nvmLos9+CdnX5eT9CLXyL2LR9s/PDMwzohkgOVAI
ebWh8tZpTSyQxgve4N8qIBxn/lcY0+fQrHY4pa86M6tHHuyNZjCKUGT8a/2vhEcokZ24u0ymOn1C
zu1z1yTf5KoXvpzM80uoZo4f1Zr1Cbp96WVDU7/FsCQ9WHIcYxkZG0nuTqL4B0/jqYJ67YiPDRM7
BiC4bpQEqpuU6XhCHEE9DqAOOyd+Xa9hZ/LGwetYCNJkIev4oSkly66bdLgkupXQUCx12ROpg/0x
DLVj2vfJOczb+n0W2+E5shDqVFQouoNZkOnGuXUUkTaitmZqfkvV5FRXiXPsHKM9l30x4Q2jtDjg
mIErZ/aHKE8kP3I68hwElr2cW8hPRfYc9z3MwL7da3Pf+Dr4jlJrsYm+IEOs+ZUjbSlOnbfDpUrx
q4E0E39M+ib8FFNzOwxDX+du1GifaVecvHbWhmNhTeNBnerE77thPnRT0Llj07fPSKkGzzYXlFdT
4Do5RmieiskI3EKOMdvRcPVOulLf2cj3Lz+/fxFwXXroubOWEPq3U1PLatoFhjFcglkEtMRJAhEW
bMQeX4j3Z5NRCCB59LkWUUO+HcWmT1VOC+4CvZVav0iV+U2olsMxs+Tet8ZO3ZnV/X0PHA/7ZMEI
CWfWbQ6K2WjNPEfjxcx71Utta3iDPs3s6pHWH6y0jPy2tUvkro091bOtkRGTAUVBNBXu1CquS3u0
MgPBLdSMIjjFavg5mVEMHHoDJVBZnd60rXYSzbiHZ98/ORRctKXpEOwG44rVdzTzzsRwt54vfXsi
AvMRABnfG2bzrEinSXjNnsjRAhrc3krLeMgPvAKRhr38+W/7xqKoNBVJPF8GMZzUOHY1BTui8H2l
6N5cmDv7Z3N2VEAU+qSY3F1Rs1sW3OjmCx3jnV87FSQLR9I46YbjKpN1lSAH+lO1oE6mOe/spo3d
C5BOAkRnJ9Iua3paK7SsLCa042ql/d4ouR9n3wfznwhTlcfHZGNRGchB/AcNYygHqzec1hhLGeRm
vtC2ENVv5eRqdJ/ldPLQ5nk80kb+sdALmQwLs5A21dvvF42BZMqZM13CmrRCg4R6iCM/Sb0GfED3
2q9tm7m1eupNw98ZejkCq62zuHAujUgkeDRL3A4dBGXfquE8XyiC9h4IWjt4PA/2kQ9pvDhjVLmS
EYObGVHuTxbSJFHVxztZwdZS02sFw5IlIOpdxaFh00V2pfMjunj29cydwUCUZyOLPG7kncXeuBNI
KgFVQALJZ9d6Z7MyquNY6vIFlOINcLk9EAUZ/FNDAav9SxX1Tvx5j3uAQnATLFRcQtA1TwikeizT
asLg2MieJGLsT1gzxq4opD3e4f0yMhLC/Ni1QW5gOW+/pSki0TRDoFwadBbV93b1qzefEbVw6T7d
WcWtSXG1gbARA1H4WMV3aq3VlpPF6gXHo/alqO0IywBJO3ailb493qL3jyIa/f/7cADK33kltpVS
W6ExaZekL8SB2kjnjbO9N6H7awXKFEg04dFyDte0+tEqilweZPXS9fpHFcVyuXbcGFfYOtvThV8+
w+2RYyhOuca9opIGr95f4nDTnGJLvSAp9E6TfUV+gzT9MZzkE63OpxqMgxbXHQDn/oMt7DsSISA4
CKL2Kq9EeWVInbbX0BsO0PcD+pcQ9e4RhdvZGRu5DyMt0pDczQSOayJKUc9hluRMT5itcjH69nvf
0ifUFaY45mX4TtHxd6sk5FN6C7+JVKlmFxQ3cue5elvF7R+qBRHxAvlDVqEiSBwAbnZ7KgDG+kEL
ZO0i0sKt83+04MvjDboB974WFZaIkyW+E5+3jbC250bR8GmSk8RVOq1BVyBATVafuL/kRq2/xFU8
FD5ROVmAZtQZpFj4Zq3XxFI3HoauHSUvUo0y8jI5QnnF6dp85yBt1LbQeST6X9w+aN5YM+adaoxE
MpraxRKN7mZpZp26tO5fytCp/AlKv2fM7HpNC7D+quyfndRNO9tw45gh88MWpBizFEBWV9RgpFY3
1J1+SewfWrcI2pwLJz/mgbpz624cMhRJcDfjUNMxvAZ/pgBTkaRrdESTJ4ggPV5qmSWZ2BFn5cmQ
RXIQ1ZgdpayNTv2o7UrP3t9axNaAmChBYOFOA+ztrgslkdRKP+oXGkte9BJ/ejl5N7XNeZTjlzCl
a1l70uMfsRKDuiNHayi4873rccl5vDk3zj0kLSIlIgyL1ViHhoExduTp+oXrml4BJXeRwn+he/TT
43G2Puzi3rKE2gbsxlUI48hpWyeqMC4OarBOM58mFNuHPsSCbWekzRn9NtLq+lTj2i5DuzQuaV1D
Pfsa5/FzI/94PJ37p5Tsi44g6hVULAg2bz9fLQQlV/zQL4YOMmgM4+BhTPYZqQsaiTs6kSYFf97H
Y25NDN0GGLx4H9/zQvUiaHhHbOMyDoChw2RBlLAz/Sjaas9NYuNrUamgLkcaSBfbukCVRZrZ8Df9
EgrxznRgn0XyG6P+VSE0+3hS9+EWbtH0yUERoQ5HEna7kJOII6fEQ++CVcWzZD0LLfYjGYll5adW
/1Oox8fDbUAAjAdEgyAaVUWGvh0PglovunYyLrkxy7jjEjmobHllOindPNbeWEXOS4gy5V92XqDq
21LCO1lSQVfwpFdlcx6UybhWihPLbm/26exlhrbYYNC2hQ6O0Ua/dDWPoJRb2VC6UjjLbybLEqar
JVb88/FsNhIDZkNUzJSIi4FqV7MJFBM3UNW44FOhVrFrBZObSelJ0M5py16ioHgvv+3ge0/D6DLz
na+3ZvYtjyd3Negao/Mva2hN14i+FhjkYoWYi5fBhyGj26n5qkXJtf1qyc95N7hte8widY/xtvVc
gR/yHYmZucHXpfKxSqGnoc1yUccf8Wx4sOy+p807VCoprNE/qyWeqY6CRtrT42XfeDtIdIBLoWcT
T6+5U3m60OiNyrwEPcSUYAz7Q5S30rnoHdTLVbk82LWtpK4kRsSEqQ0dHo+/cRHgzQ1NDIE0+uXX
MFCFpCfxVU8sirynH45l5hvQbb0q1vZsrV/nsgpGeRsQZKN7nb6oNTEiiGZDmyKitWRODmg4+onz
rYqDtykEx0Dzpqihcw8zobA/mvWnUF80d89TcRbGVYT/ZNPJiWJXQYO3AXLIIpoOlKPV0v6uPT1e
lK3tQN5G3XohHSPTsnrJAgusRTMz7aIr34Iq9qvG+UXdzrfVNwsM0In+WI/auUn3JPk2mEtLPe61
MRR9bJbq9hQGcynZCYETEW14VrXwFOD+qxt/2WL08E837Tcy/td6apwsrfWD7hzF7TkoxmNtROcs
Mj88Xon7t4mfwy4HLKBoc48SWulsREglXrB/LD08g+PnNKn1A2klWQTsVWAD+48f3UXYEzLhYqHD
7bpKHyYtsUUQxKjZNTNGuk0g/ERVczfvp+T8eHr3p2+RkSGKllExIrlcve+1LEyzbnW8jWvHE5n2
vo4bb8jL6zxqRzvsyMhM3v323eNh759EhtUgti9xKWdvOZS/YWgiMiIYWaZ5kYpPU/0uGv/OQnDD
vfdwc3a/DbO60VWpyCY5tM2LlpRH8Op/FHgXWtG9TQbaH4gREfLyB2mnNWhjyzA5BJGJ9KDSrwGW
PurqyjIRI6zqBe6IzPAlGkX1lGVF7tuSaA+2QPPt8YreX2PLiv7/oKsVbaPZtKIUebWedjSfUgSQ
b1/+FVZBe3g80sbdwFC0B5BtAmbdQZJFG0zGkLJnCudHjHq95Zw5z56ayedCfUnr5z46R2LvW25O
kAgRZTQ4/XdSM6bQIZT0uHCTU7gZlsnKFzPYk6jYG2R17alZ3RRSt2yYUfFry3SDxHgj9D+OPVlA
6FKU0HD/tdfQUegkJrJHDneKE4aHBrjK6/LiF3BTvxOhLZfl7YPDSDxvRDR8MXKk23MW9mKsVCmy
LokB781UksoT1NL/wygoeC3FILJdFFluR7EruU4XEY7LUGCkbg8K9TmbgOHxvrsPblEvpJ5KqLmw
zLTVDk/NGR5o0NqXQs6Ry80r2cuczMbrxGmeUamY3aGsfmaRteehsDUwjD6KXGgoglktt8xvlxW6
8NMk/Q9p57HkNtJ07StCBLzZAiDZlpTULY2kTYUsvPe4+v9Bf5smyCBC7z8xMaOVkqjKqkpz8hx5
tJ/FMKPkYmbmnpGvDN2/aN6NsZXeKa3aHIwkLzaO2ptwy2r/GP6BVocnkbd4zfehaQMAYWmwn43y
dZa/IPa3z6Lhbs5g/oq+jwAmE+VON6Rdbzz0SyGB/hWjwm6sT67TFHfMfzzYkLtEcvRgNQvmbLMN
uDxG65+Iiy0xAsU8+JfOVyfI0ri0Isl8Nts0/gO3Q/naSbIgUhDVSZf0wrMrLfHJ2/VDac5U36Bp
h/It9CDGknw71Lp9pQzGiTaV7NWxbn+OncEEqmdWfqdIP8dsTj5FsjRseO2VxwHIPixtRNvE3Wtt
zrIrdTuduMasWfHiyfDl3C/6/0L5fi5+tdUHxfh224GvHEYeWl52kIpg59cwzSmanHISOWQshtTt
lNT6LlowT7eNXOk5k/xx1BdJSM7JmkXSqvoCTkJhPqdT9Vw4u8x6pHLcwiLvJrMbOOF+nn6a4k8e
h24WngLmQET7GJhHjdaLkg/7yB4eG+Lv2k2GXW2/dvZdpT4VDbN7uySk39Wb9UY48CZDsnIiFoUm
P8gwhrbWvLaSTi1dcCs+y7NS4Ntoar8oZu28Rq3ZZt6YaPJB7aw+Q/5G54DraugEQDfz6W+nRwzG
VfR65j1MPxFd57AqvonaiQLXUoUMu6uV5oBQBwhcQitRW1/N4FIJjaz9Nc7GjMTMkESarySz/ium
vx76qhblsteEKRI7fSR65qmKtkt3kgH/nl+GcZcBA4wXYYV8cr4bVWPZriFl1fMiG5mAtxRMYKup
Ae9BW6pzSr9uah4IhcQnhKGUr3qYCHLeRiVhLoxE6bjLhGS5XaoksQf5nnNI7UH/L5i1enCd0ag/
t2Emx27dN/l/Kaz8rRs0RUCUbDgddGtBmfhA6+i3C1UKPMmJeBybbGo6fxrgdnowe4uEpq6pCu6M
rjCjA1QvZnnftE33Xe4lRd1JkGnoB9OYqu8FxddvZtBnOaK1hgg8q8vn4Q6hOUtz01k1yh2sffmL
3NGb2MiD1/ETQHU47Rn35olcZqJWURtS2k47NxKlmUguD4UCdZ5SjrHvFL14jAa13YlQ3sLKXTcK
EJD031AMaxUIy7USyUUfmc9Tctd9sQvdn4ud0uzb6F8TzuXzYKLktST+Ze5h9Xm1HDJBpJXEvo7m
itD84lTdPZn9RhS6/DXvjxQtRu4a4mtmBZf50dWjnEWlXsqZTEIvcQIMXxUw+gwHTduCvF+ULRZL
nFnuZ3IWJh/V8xcgzUsx931rPE/x77FpTlpcHYb+Kcozt+2N02hrBzn/2CbOj2TYojBbX+LYBmID
qG7xFb50ZduonFmaBaGUmBZin3hPr8zNc+PBimtXYaRNQR+224hE1lHiYhTP5JMhfeMPK19JHbNJ
ACaZz10Vu2Eb+zX49gAS/Y2rfP20YgeNW6BtkOGQB6471V0XCkWtFftZKXL7kDY2Q6sgWT1GZJS9
2rWqH6Rm4MER0NzHoT1/bcym3Nu98zWx1O5xygbleRKEBWkN2+JktNqzZKICJbVJfK/3sAcLIzf3
Qgm3iCHXukxMhEFoQ78NOkZmvvGLc5+IZnSY9CYWz1EauFqCJnMoZZ/7QN7L4knYh0p/dGrLkxcq
AyE9DVO9y8sJwE/nlZlvSC/WEOzqQHFrmuCxvfX7Lmp9FNcowkAbxk8DP3EhjF0ngUy1Ujwryp+Q
TYyrvdJ8THZ6Ffi5PMP7T6lB4yJXmqei3trZdSSwWAd4hNDBknwbaziw2iJooDWpeM4Yv3GLSJLd
UJgb4cbVb4Scjcrscj5oU5/vgaSEVgkXJI/qUP3VLNq5sXon/kjC06TnSDSvRjDsjUDZwxaJRN8W
8vTylGjQq2uooFBdgN91Fa+HhUppnbjt2dZzN5CzvcxQawN+/vYp2TKzuk41U4SB3U/SsxpNbmsc
pPK3gkLObSMXOS879oajhlia1I0I63wtmxRm7EQ40nNtJwd16F1YEs2B5q7xre7hWk0b4dll66VT
ugHXuEBWL6YXpQiyHiDKzH+em87iVgIMHwdHocB/ZfmSbt1h3TA/CKWF87J2Z834mWr9i9S1HxB7
+zVATNnqxCPjg5qblAc/RKlnT59ur8lFpPn2w8CxUB5lcejAnf+wkAJkYlZZcOybHVQIsJN7mhkd
q2KfGvcWc7eMLAT5pwxpT6iXW1jQ1OLTIpKA4IuvZHcKCMEu/hwXO8f51NV7Nc535XgXxz1VvtqL
yge70Td0cy7fC2JjMipeLNbygk0B/E2sCbXkN0v7CWwplmgsdBHUabHl2TJLV9oMdTC0eXu1Lp/j
xfBC3cGTT3NwvVhhrBtMkwZHJ1KPgzW4E4Pt6D/tkiy8/1dTb1002JoQQ+d+W26fd/lqqliBkqJq
eKyEbfutFe8bXZl3Qf4d0Pn+tq03+onzMGMxBmyLIACswxrwDcRGkySSQLRk47l1zSSoU1c0DP54
qhoro5t0tFk1ePBGV5KIQ/TQST9YEjrTbjg702NRQZ0hz7a613rQ467SK8Nvp06DL1lWNBuH6XIX
IIVAk4loAXopqgmrpaGqoGT6nKJUQo+aZs9dkIsHGj/L2NrG+bh0tXNbqyqupaZlxTwIoqxTugz/
isEvpsl3mOLe56H9NZb0eR/KSXQfyHFzd3tfrn6oQ9wHFJNa/TqGrgTeT1UhPUrxkxzszeIprSPf
6bZaGleCP8CQSyFLAe++jCydrygF1Dpzsjg7kjd5XQArZv251P9SFNjNtP3S3h3CQ5VLvlFYGxHu
5StqwBr+Nmmw5LtrKSPNHlPhIGZ/5Je1L2mlK4+ZkWgfb6/kuvoDuYtD9Mw7Cm8e1Marg1vBUmBb
I9p6Ri+ih5F2jQf8sQRdMqoRHydrnzNqfGju1rXYOF3XbC/so1wXyDHQnjpf3BRioXyUkIITkKAN
qLHoVeKFEhQfsP0kqvax1Mqv//65gD0pOeE7i57HuclK6VTJ6TTk/NCdjGZ8VjtY8VfWeZ80LVOc
X27bu8y7ADDQfmP2gesKMudze7Y6Fbk2Gtkx75kZpiQxhIHkl8U45B/qsYjVg5PYc30H9CSxf9+2
fc2BFqYgRPbwXqp757bbqUirppnR88sYwZqnllaapuf+v1tZEIlMZ3AhgDY/t6IiNQNARUaCtc0z
rmJZOTmlMu1uW7kS7QFkAGXJmBf85zxt52aCbJCzpBXZkWaWaxmh1w5MnfR3MvDrMBz3khHsEEkM
M/tFEt1zam8FYldifsYmQHoSUy90pGtvla0g4yhNCN+BcHdlM273lZUdZSv7oRqd2MNXE7pJYXEd
ja3wcn3+YVXtXVzL015AVX7I2/QVXqXMS8jr3AWw5gWt2u0sLdP3kfK/PJRAJSiPk/ODxl2Pf1Uz
6r8J7CTH1pH2cOqcRgKSpv5Qiy0d9GvXMYCMZdwRugwazeebw2iI2slynx3VTiRf0DkUPkJs44ch
dXS8wVA3vOHaqSIZ5lzBhKKirHpuz+o0JzczPFtO/zhO4gLOyIgHhoc82NJVfBNJW0UAjgO+koyP
dPhi/NuEZQ84scS2o2j0Menh41ADRb4zEAJ+Chk/9vuW6Rw5k+qdk0ncnDB2+gCC4kNs1sVe0zLn
iWQh9kCEap41RL2fBrX0MQsCZoeVxr6bnNbymyY0HgOjSg508U5BVUo7Pc7LwxBrwYOsDaartlX/
R7eRW5faIvWQJKugdNTq+0ltyJULy95TBRNMgiXtxnt77aYmDGJYlzNONLza4D4FcEgJDvkqaf5D
/vAaysJVlGSPX3t6E3iTDOjy9pG/6lR0GZexANgB1/XkTLKFWo91fmTw+bFWJuQXnvQwf7bab7cN
XXoTtwp3JOkqs3b477k3JW0bSQg2IAhKIIOAbaakfsuBTmbrlPXz621rl3ETDy20kow8UNGBxOTc
mphJSx2zzI+a+au37paBh6x26+GvHqSPgIk/oe162+IbCPjchTEJHRI9cECMSBicmwzGNhpkBSJ8
I0STBkzp1BZuIkXO7xZul9ktmBYk19OcuvAoWwDyHtDHOWmoNf8nJ4XxWYVrZXKtvpw71ypMrXNL
OdHu5zZXvxWdKF+c0Kh+BIAJel/OsoCpLqM0vjeInu11EHYbH3Rtw8BuA4t4gy2sn5w+yCuAS0N+
lFpGUkrZpX4MkGh6TezBM7p4i2Tx2paRCNIbYwn5Z3XdjGHQJGRvBT11835i1PQ5yKd9igRfKOQ7
R0uYWtuS47s8cVyaAPdglrIZG1mPpky9ifLpFORHEwak0tnn5vfKLh7ogDdhuHPIx287yZVIF4PL
EC3DBQu6bjmO79IqO1MjCwgtArKy1FK7Z9z5awaC+iEYSvGZgQS79zItsV9C4MAmcVNKtXPsC9iu
QmMElHr791z9frgJOCCMy4D/Pv8585w65FpVzpOSJJ4e01UL8x6Zqz7Jabk5xcdAh6wIxUBnw/Jy
l61PCyVXMgiEtpbY9NxyR1dBlhMOqD3qfm9KXpIctFD+50ydZSb4pnHD0vGunFsRyohuk5jy46Dc
MRzupvGnntbIUMyeJQ8A95MdlZENxPRlRLgYhQgA9hYQMeualeokfSpPM3fPAO2CfiLB3ogGry0e
zGvLOBeDupRHzz+rygNHBM4idsvMe0E8ljynm63ya+dfW+C0NOTpy67T3NASikYclR8DZCITQPCV
9GkULwIIZjBvpLmXr9Ay8A0Fy4JyJ61exZ1tMFbaNGosmZbu5l4n6Ow8LZ93at9sEaAte772PGBB
kAqR0i3ncLV40VS3YbXI50rFowhe5PKzrLt6gCACoc2Pyf7eOFskVddcApASTsg0Lwz4K5tMUTbA
1dBQpfMn9o1lzH4M18H+9mm+UmBkhh1uN44UU9zE0eefNvVjw4hHUxyVsESmgC7rhzCvPDG95nfo
5fqlbbjJVgRxzRmZheMIMx3Ac7u60nqtTawZHfOjbj2W2WtqPNTyVoXg2j313sbqbaC2kvdhj8Zu
E0/wcN7PJbO98BfDhqUxcbbhjdc8/7215de8u6Rh/awtrQ6QtDHSXZeoXm6VrlZ+iZv2ztC2VBGu
+QZwFMA1kP/yNqwOszx0cSz15FyGAbgibonzoILearBdOWEMMMGF6hCkgNxafVM6KlU750l5DMw8
3zWzpVVgkzv1MI1ZdJfDtrOxiFc+i28iY2UCjOGC9czU7MRpmacd4sRFGe4D+sQu5CX/qKhJi4iW
FvjOJW+w6fqvDtZo21E82X191EdVnPoO5hm7lCx/42Bd8YhlNJiZZIg+sLQyI4E6TmBFXxQWKOwO
r+UYPiXyq14PJJ3lh5TGcqtN98v/oRTaaZA1hChNwHbvFlm/pxvgi1DfKF29Aa/ObjIqf1RYqMHx
o5jsXe1pBdOm0fDNx97qxm/plESxV8ZMh/rDpBd3baVFstfRWYh9LUokv48N86BrzDj5SpdVhota
rvUjAUvwo50EKgRB1aouXlg33hRP+kfYkWpA5LUT7gTKINZOb8Nh9Kq6ARk4GVULgh0O1N9Sp+rB
XmIA1/SYux/+xJ09jvvUFEP3qcjNdriryzrR3Ao6lsa1BkeNdoHVL9XEXCT8MZhM8AclHKIbO7dc
eRdrRNmLijlOf6F6oyZOOThlaBLFVtq9mZX3Qs4onDeDfJ+DAvSsubUmNwrDRnWbGkqF3pEXUakh
erKLKt2go7gMAHm1l3ERICoA0ShlnN8tCK2Qi4JSObJNrVuk2n2Rtb7mHJRUg40zeICLdz8zjRMk
8cd5EBsB0cVl/WaeAhTpJeDLNW9rlKeK3VmpeRyaYJ9XpkKeEnmhKKKNSPfixl4MUTVYtNxo3q1n
sasq7uJ+Ls1jYeeAR6DQSGsyiMytWwaV26dBbJzRDYNrFiqncjRgUYV5BIrvdtATOlCcNqWvGLpr
JX8k58uGZy0xycqzeNDBtoM85rFdd64i2wrbQeb0gQ/ud9xUxaMW6X/nDuB9FqbohEXFrL82FZDy
PteKfTkM5kFaVEZu/5JrewpAmE3lLsTOyqWyLNR7JG4AX9WK3zkHXdlRQNvYz+tGQLawqQS169CC
AC0z4cgzjy1AwIYmKW117v2N47plZZUVZA4lm0DkWGkeWgqNVn7QjY0A8NJRcH2K0/QaqXfwx/MT
CF8l8/CFriFPnPkMa6nKnUjuoWryNLTJI3vDL9+6JOd+wkkD/09nYzkN68JHKKMOUhuxfiSEyjxw
szNEu5Mh77Loo5p8mPRvsvpFpmws67nXUreq+2mPvuhzoDPfkW69mNc+/93PWadErRmMWtDwczTt
SRewFppPrfOlVfdj/DjkG32Py4gUFBJBB0iEhb2f1T5fbHw/iS1DshBmlc2nMcktNyiBDwqiuT3o
zPqoZgFvAU/Kx94oJ69Ci3Z/+3xcRCL8BvRe4IWgMwc/16owo2phApLSso4p7yPdJz/Jvv67Bary
vMFAzWA0Wtb8XcBoL8w8ztzYx1KWdC/hsPtyWm6JXVzZOUoUwDGpx0A5s75Sm6LpCoQOuVK7YS9p
fwDMPknRs36vRqlPmv7P1woVEboaYD9AsmlripI+QiOwlxKWzZYfDJWydo40oF6YW+KHl4eezhuJ
C/8FaQrm9Hz1EOEsFRWOdtQi+8e8aSNa/NFHRTgbJ/EiBAYr/97O+uCrDc0DGTvJMLs2VBVJ9AXw
7q4c/v2RXyyBWqEhwJ/e2izv/CHCxe1+4VXJuRT2dtdorhwEqduB3fVFKqT7vp3FHRyrEDWJUdp3
XW5w/eT27rZjXgy6k07rSHaRXxjaEoSvAlcZ3jzJCgTaipPkDkg8ZdmXUN3lmf4qmAesDtbsV+V4
io38pRzHV3p2C0A0TaqNX3JR3VsGhHgsl9CDS3A9RGAGFQjSRnWO5Cj0eJW8ua9Sa7ibtDzZEXj3
TAcKZV+1gXUvJlW5v70Q18wzqQuRKTuiUWY497HQrMrYyTEvDQ4MkUHjlxZhYB5bKPw69zPcyWaO
OqOx8dkXiQOpCf1l2pKoXFJsWN1/MS8NeH+jO+rTSURfDaps0fzHzu+FsZENXH6hTsEJMg3gYFCy
rMFoYpISGH7q8Tg70F1KHToHoyeJ/6gZVoNOMU/y4LbdeK8vjxRGFzQTYlEo2q6nGqZBCwcjUMej
YnwCQ8VzCgv3h9ycNqKPK8tIcrfYYoxuYW4/376mk5GtCa3xWDFVBr+I29k5g8Fgs5UXJao2IoTl
wjl/sXUGyphbXACheM3yoLw7vmUgd40Y4unILMjTQIO+lJBoybdIh699FGUvRicQ6r1MBUY7riW6
WtOxaZhMHT6EITDp3G1hof33seAlVXxvbHX5dTZYdyQMpqM1hziCJxe178jBs5Zmf3P9R9089VL5
VJR3kbSxd9dWk/dqmY9fwGfrQURZkvVeJO10DM37yJLu88Q1AZTcPt9X1/KdkdU5m/OCKUS5mo4U
/g6WHrnpMD12T0G4m6Wtfbvi9AgW8C+lFNhD1uxoIyNkjpXU81GLgVxG37RG9WT5p6VtvFdXgidm
4nlAYN8HfEPX/9wPawsPz81uPko16CbrYH+VW0aH/ILwEKLdXZ5uPPmX/X+oZd9bXF2TyaAmzP9j
0ermva0Xn7oPM0RLHqUMFDLH4gnh+bt8dNX+f7JMO4CaOXkMp+/8W+OkHk0zGOajcRJ5tqvLQ0Z+
vqdgaSY/6o/gf5r5U/avlfqlv8VAGBBjZmQvHiWYgYepUpDxiWMKfZG0S8rk369lRnUo+TIeToy5
bvgoU5xEllLINNG1nSGVBG/IrEZ123A5R7tmio5aw3i6Lm+ciCteygAETx3BG/jvNS5BoXenTFot
H62++9AXd3l239g/E737dvvkXb47b8pSTEAtngo58fnGAWiqpzoOlCNUhE375JS9m5VohPqT2nu5
ou2s5vdti1fOBRN8mgZPPe7KDMQ6S5z1tFUSUzlCgqPPmRs3iqfGf4cUqpT80ewekn64h/vyw4bd
5VPO34VlchCwPrWkhYls5aOa0dlEv4ZyzJ8k+27WFcpqcMJPv6D8Ze6rzV8qM98p1j/HEItZniJg
H5TY1wX2OO04Np2tHOOGCf/kMZG+t6gyRqdI2shjLjOMc0urZ7Yv1VaJR4u9bGO3+yEHr6r8Ja8S
P3wQEKBtLOdyfV0uJw1mGJjIDuVV1iT3Vgu5Kt/VTLv55HBpM5ovDPTPYgWyNQHjyO+AG++22Wvf
yHrRZqIBpBMcn/tr5EBxY+i5erQtJpmcfdh+sNDzE14X/ZDkjQW95qq4KB20haYcKoLlcXwXStRy
lMyxXajHDCzrMPhR46J9DFXTLqvcqHqW+sRN0fa4/Y2XZ3+Zcl3IIShvaNym51bLNjSnOU7VYyU/
g+DqkmaXT69BN2w87VfWEjvL5y3ofKKlczuVSLWoMmv1OJaNZxc/QoSS4qgEQ4O6nGM8wAV/+8Mu
dFbIY84srnYvzcd+NqyG3SsSN0nhIy/cvP9Ke1zSvGqsDr3k642DaJnlkq+7UugAGvcL/tiOvxqj
ehTOoc3coUJMAjdrIuuQB+YhVS3P0EC7b4G2rnoAWC2ui4W/C687X6MiztTO7Cr1WEr7WCSuGtd+
vgfqqVQQyFWusBhu3aJMvFJmhjaAqIFMh6sSgMO51XBSSnrTPX4XGr8RT/FGJ9rJml+SGMi/idgh
Nq7dzoI3N3Pubm/S8nevzjVPAt5OkRvo8HpoTDHqYe7qTiU+sg34IJpiP4s02d+2cuXdQYeGWAGq
GQgSnNW7M9TVbGehwBPi/EWM87GaNa+IOl8ycwaCZbZTo6bVbFzG11Z24d4ksQbIxHau9tMM66GW
qHcdi/4XDHADFiYJdVxXG/3JdlEC1v40kurf/tqrZhfykLdjRt9/FeCGfaWWTS1RRQTtjpx5I03+
aGauPd6bytcyKT+b0l6NnmD1+ucgCc7Id5ZXr20BODmxksA4FmNVM/U6ELm0SKPc/sBr28kzwHw8
0jMI9q2WVUsjLY9FaBxjQR8tYVy1/TtV9xKMzUHf74aPVWwdbpu8djRpWi8kTWAPmatYxdfybNDr
4cgeg8aVd+30okLvV8WHofgsp9Z+mBNX2YghLs8GcTzB3FJUW2j9Vos5MfsrQTA/H1M11nZdF5n3
jWTV97e/7JoVOsqERgun1sUJnEJ91oqwnI/qTEA7RejVQJf7r6oXxCM8o2SvlAhBTq8jv1rASZ1U
1Xw0pTnb2xHMK/aoRRu3yeVbdm5l5fhF5pi0rEkMekRMnyxEW3bo0LXQpdrSvSP0YWPtrtjj3ST7
p9fL0NQa9jY6s5qKJFGOItbM74XhTHultwkPDBHWLtiALcHty/yYOPaNQO7/ItrVRbboktXkIQRd
NLuBL4s2ZPIKuiypqNp+45gtx+j8boarGBFo8FAqx2xd1A3zEbwXglrHOpNdawrccJx4kj4ZwZ/Z
ftTijSN2uZjn5laneqykIXNAeAJUij0jnTwOnIdub/3vFddzQ8v18i7OUqkf620gW4BQil9I+D6F
UTy7neqqVuhK1qMkGQtDZ3fSxbcBZZjb522JOi5WdalqMm9OqrWmr7Ds0nQS4txjxiDt7ym4N7+V
6Z8Ebq7bdi7PNfj/ZaxioQuGG3X1lWkThZWEwNxxroOfGchzHjqRbbxwl/6IEWa+6GiSr1J2O19K
BZmz0S4y++ikWeQBz+Ob6BgBum+H/+V73plaRXNmlttmCf0KTSA7dy29zHfRCOXn/7Bq76ysnHAI
5rgvJj7IFtm+bWe0+LZ4ha45wPs1W20MbMpN3gdsTGb5uVTmXkY/r7NebTOFjST+fPuDrp2qd9bW
Rf2FBKMwBcumGGmzdzrR+cHcvkxO8JTU07zhD29/3dq7KWGQNME6txTQzx1Cn5s66rXKPk5T7quQ
XYm2eW4cZSfHtj/3D07bHRBmu9fVzpMfkil1o045KEX33YnF1/JT0lt/nES42nzQFJIfCv5hopwy
zXQn4VsQ/eAFhwlIfaG7fdITkn66vWCX27P4sUoBhsCCF3H1hsx1BK0vmBgIycYZBBxvu+q3o6+L
+1y3t+7YK1U0G11hjikVZIr/67l1fUxLlKsTjeD7v9i5YxQ1K9AMkdywhoMw6iZPjO1fTfoQZqrb
ZdI/T4Yzr7dwMBLUEGqAcTzfsEZagKNSqR17SP18Ol2aq8fyFsLjSvgEbtrGFrHDQlK8imWCSpKY
fonMY6WVbt6gxLgj57O+II5Xvw6nPKw3rtlLv6f4D4eSDZ0BrLVvQyTvLnmnYG4jEDVAhx4Gbsmu
/iszik5y8k2qnH4j7L0cSgVcS2rB+Dn9M1ZxdW3oXQKNTGSCHErUXZXP9OfU/AB8g/zWUX8CgYrR
YbUZV+3T+0xwLto2ORjln1FE95paajAmpPWDrvTTw1QbP2+79BVYAdhfZACIvMDAEU+eb7LdKYzG
iNA6BrbyOEjmU92KF0ap3cL5opIGIRTrm013J5p0Dx1kpj8Z2kOj2DulP6lbGNC3uPX8jlh+zTKC
B4516fWf/5pBGgdHCJrF6peRwMJmJvqbA0etxxCX0f2MfimD53ywurvbq3BxsCEMA1zBevO6whWx
unc7M1EbGHSc49znuyn8it6uJxUfrPkVltHbppbtPvvCxRTlYjjg6ejSTT3/QsDJepbHrQNuwtw1
xQv0366ENmsKH1LxVf9029qFq6+srR5hTemDkvvUOebm33ZqXCanmP79togF3jZ08dpjCB00xteW
GVU86fyzlNqcpNQJxTE1J7fiYVTD7063xcZzzQr1KJr8oBRphK72SY47FKelWBBU17BE+Er+U8s2
TsRFcEQBakEhwxFHaETuc/4lKhhkUy4D6WiYWeMPRiG52qBm97fX6/LWU5nhpbKhvCHbGAA/NwNQ
vpZyTZaOcv0U07KbDMNtku8oO/Zt7urCV0vAGMrGNl06OpmIzXEnTQNUu6ZSRbJFioxSC05MIbr9
/NtpG7fvflrKV6Q+NmxdejpVfCqHODmwWvbs/AuruI8TKZ/D05D/GSPl1e6e5aTzQWZAhaX7w5bs
3wUDNE8VZT2aaQBOwNau38uuDpt6RmHjpHOmsuZH5yXyCc0SAPkMvs9PrfFrgNCr6z6BnEdvDSSx
1D5CXXOIlmbDVzQSrBJmUyf1gppa/Bbfw5XFBwJDmWB508maVodxnmZTONEQnWzxlJQBZRYDTek/
pfiKFtdGSHzB1sdiUCfEr5jyxI3XoxAgeodBwLl9yvuXOP8mhs/z9DQZvSvMZjcoh9n4XUluRBTL
cGL+K69PKlRm+n99qcFcMsuuBmN8u2Btgy103uUJI6bA7xcaQ245feUYMvLL05Rp8UmJgM41OfXX
dBTOxit/QXDMCuDiHGbq5cAN1xXTeRKUCxlSPxlq4DJP7adycr/kIiU8TIH0oS2q+66Ufes/MRYu
+bga0lIGc5UFNIDS/5iN8ySi1KncTfG+fQP2jdBzGH4WbZ3L5eI6fxXAli2E22/i9eoaVwKCR1jh
JCenLvSa/EUv6n21kC+bPzt1uBMZ2gwbF9AVZwSLRTpD+4Ku3hrnGuaqks6WnZxq5yGsX5XuQxQ8
tM0TAM2Ne+AyjqV7sPzDBCD6bDx+5xdBGGQVBJkiP4VFvwdC50bJ5NZ86aAabhnUJ1JR3FD4yfRF
EflzNfb//LGsLYOwNDJA8IEoPv8FXZRY5SAq4yhJjhdN0w7il5SqhaKmB3ujBX25sFAeLl0TMPVL
dLkKqAJzSmrVjng/cqPdR5kUutNoqE+iUED1641+0rtNNu/rRiFYg7qcBvSF6mIazllkJ9IxKhW4
u/VwsL3cCZTdnIIClaem8Vqg7V9uP2KXNzyoFip2tKQ5zhcnTCnMXinVUaKOYNezl5eRYaLaC2EO
N3zRCLeZhEMPLpIbeQeAI9sSmLviWm+8zfT5Fxo72P/PN5YqR6Yrw8wvEEFYuGPKhD4gsPApp8Ds
9TkHtU+z3JegQnTzLIHHxazvCL/Ug9FCrnN7PS7DExvsElIHSCvQzFqH+ugko3Fry+kplEdll0vq
6GGTxnLZbXWwrpii9Mao1JuIr73G/+cDddI6dJJTM2qanyywrLFm7KEapy2+qUsuBb4J1hFAd3Ad
c6kuzvcuXyok8FlRF2enErGnlvkCu2ogC6y9/tEkVuHeUMfPnOMnLpF+8vPaumvT7FA2e8so3Loe
91NW/WyYIFM3ztplvrAQ2BNbQKIEMuhixRWtT8OwzbKTLBx0HnnqlUM/Zb4owUR/V+rOs4y9hsxQ
e2itxzST/nnHIVGyl9Ek5Bq4X1aHndtVb9XCyk5CftBznTOX+tlWg+HicAM2hnsPPgN7EfB8CyXf
rX+gd9AHoVRBXKM/hLrqdc1HB4qCzjjRx9zf9uHLwHRlbfVJhi51XTAFxWm2+3u7GlxZ3Jej/zmG
Pg8yA+OoaluR4huRy9nzt9iEsIN0aDk21som4VjTO2NdnBqYC9xQ6YtdrOYfmTn6UetTs+exih7j
PoKdt8smX5ua+IFhYMg3ZafwSxFLP8Jc2up+Xlt3arGwpMBPBMRn9W4FvTa1Uz8VJ/oveFFkMTDY
9hb41/h7OKTVbta3GdZUDtN6KegawMlH2YUgfWW0tmOzGRqzOOUDagpGo6v3gc7cYDVkAQWRJriz
g4DXS5Ik30wy8YhA67dCsar7oWrtvxvOsCz8xa/hV6BljLwckJXzo1/KsN1alV6cxrm4qxTTDT7W
U+k3fYM6deQm5kPnIAHiI/Ny2/LVtV8SFYb4ZXQqVhe7E01Mm89BeZK79nPTTfFOVIwmq8asH+Jc
tiC8m/Oft21e3KkLqJ+be3m9KQ6tr29DAgIlzXNxiij0gYyPEeYqO8mrgeXvbpu6CIEXU/QLQVUR
hJENnK+rOU8NQY9SnizxXVM/m87n23//4iWrfWOOYIFKk4PR0lg+9d2VMSgIUKSOVp4M52TZ90Xv
t4k3Np+mF8nwUeq9be3KZp1ZM8+tRepsDmlqlSc9fTEQDjY+hj+C7BXlltt2LuINEsklY4Ct/v/+
f26nQqkkMeyphJ7bn6AdHP5WvPJy8AK9mZeMlX/b3JVNOjO3cn7bkSYCF8zNSJbFr91WE/faJoFX
AkDA2CWBw6rw6Ui2nUcUPU+pWrtS82pOD4n4K6p7pfJMBAh7Zsn//YtQLYBNi/EPuK5WFlWKNAwu
sFF2/hhKwU5HteT/z8Kypu8crwlliGdsLDCZIO2yJIC7ZKKMeNvK4lBr96ZDZkLoyoNIjeHcihmn
k5NERXUKzH0IJW36Uc1yd7Q2sI/XHOC9mdVy9VDaFE2zmEHGsM0fQvXu9nf8P9LOYzduLtjWT0SA
OUzJjkrdbVkO/4RwZM6ZT38/anCPmk004XMMDwwLUHGn2rWrVq21ZAAYOthfCBJQEZw2/IfZ6mt9
yIlgi5NpVo6UPKfrwdvCfTLRyiNwybMAEMLsbMZIXWkkHsqT0TzAC96otn7sNhExm2LsxOAsyQc0
sfttf7Cqt8BXt+iQR3bnlM1Gk3ZkW5O1XtqFxbv6ovmxSsMiqXqjPPVCfRAjcdogdur/bcW1pOSC
XyIsm4InGkenpo3r6Q2TpobF0YAFuhscsf2rm48B4YMUerCsX+4v5fS7ZluSvhBeQdQVoCWaqyP0
oh4XeZLXpwZ+SYfUDhK2VRgf4pDC57+bYssgGUmfPzWM2eXR6S2pfL+qT2MnOSpqoiHvvGF/38jC
KtEFOgU+lOo4YrOtid3BHI26PiVwRUYJjehR9MPIhoeiy1fu+ttX3JSgsibGfZIDpK1m4V/YVXgl
OKRPaEo8StV+MNia6qtivBqR7iRquItgxXQF9VAJ+t6P16gNb8dKax/JUJooQGJBL3W9T1SYGqHp
LqoTHwKI7k8sf3aFTY+Y5/05vd0jPFOA072zobEhZ/sRDu0gRA2vOkkCRNJpBj+lvBeytYTL7TUJ
nIYBkWyZVCjn3Hc1PMty2o71KVVDu5M+Z+ERMe5Bgd15SJ1CPd4f1YI5Eg4orQCC5c+8eNLXilJ3
kVITNulfhGYHsqatHLH5XDpjIa7VTxbeJ3Di/I+5eX5FgikRLu6hPunpryFskaZ+LIvvEmJD7iYI
zGPoqnYd/r4/xoWVQ3nrncKGRAONFNc7xI3iMinRQDsFCG+p7eP0mHXzle1x664mAgqOGhkVkqPz
+FOKkzwfMrc+xTm9mHQud2RQ3BSQ6cU18hV/tbDnJ9JvBH8ohfJ+nJ3vuiVRZAZdcxrC9PdI834I
NqMcJSQv12L5hckDQTaBu6hjM7bpUz7cclInhnmtiM2pVt8sr/g5WtF/vffvtUPeaNTkyUTxjCQj
MjPTaDr68GHRnLrw2Q1PmuK9ltpWEB708q/e0Sztkdi3pEM4olOqZJ9S73B/k9x2SU5fQG8ZVGA0
a8JbcD3QUXRhHWyy5mSZMdRrdicqtu89ytnO1c7juBnj1EGhYvChHTzXvHRz62kNQ7RwGq++Ydpk
HyZbljN3GPu24fCTEKmfGiV+MlGfreAfRIjr+yiukYIvLS81OZ6sVFA5/zPvnTVy1YGsa07ycPCH
P2nu23m2W5nayQVfX69M7Qcjs4ivTWERNaO+OcXdY2uAhpGcXqP9Vvyk9PvYO5b61+D1vs1ptW5M
ApBiT1G8v4mcMhm57gTmL7Zt4CjoByE/kn51tbUk5qId6Nxg7uHNDyzresVG3fKTWFeaUxBaPzpE
Xkxf+JmEXwd1rWd/4aJlFnU0yKG6YY/O01VjG0qjmGPKCrOnIHqum3Rb0NlJ4nLTxca2Gyn+NJ0t
tS40E/2bmFYr6sy3Ee/1F8zWUaj6Ug+QWTrFbXkO5fpN89fmc3E/fhjkbD6b0LS6lKL3CebXbSX5
ttU+qfr/cRzTR3w4ZorrB5nXqLhPOd200tbo1oZxm3advAm8PKDvwRrRd3ltoukCEUEva/Im6ue4
eA482lWdwHfy+oGUzVGL9Yc0cFTgzUCeXyJTe/J0z9b66ijmFFbU1laFwdYQWTG7lZfR7dP1+ttm
t0dccB92JsMvtogU85y46BcpeqMNwu7181DKKzHG4s4FtMMTCXEviM+mffVhvv0qaipF8NpTU38S
ByqTVvDsBlOJXH4e+08pCZtxzJ8TsdqXmnhA73ytjXLpmHK1gE4Bnsl9NgsSdYgYBl0eu5PQlTZS
oJXc2Ur5S12jLl7avhN3PfzJ4IYRa74eaVrRvhxZUscFxrMoP+Y/x2Kw77u2pUsCcRZ6aenynkg1
rm0oEA2XshH2p2IstqH4ZMjbvj73vbvJ++2aCtjSXqG7h+4RojZymrMjn1iN4Mp60p+EqHU6P9xr
tNngZIo6fWxDwy6gbBSHzf0RLsVSH43OnEApUAeJk6gnSvzjRzvDoKj9Tc+OBIz3Dd2Wmd9RPLD4
T3AOUEuz9epa6C0zHUtG5jmTYmlqlodGrD/TBbdxo59q+j2t7SKoTgEdLEjK7XXpex78yIT2Pz0w
9yOMCnqZbnspdnLF3RUoDjSvdQHztJjs73/sLdqLjwWSToZzYpEB2n+98JLm+5BesxaJeGiyjf4N
yRev31pD7CTxz3qb/ApoZfsDgUTv/vILu1156k2/f3anXtmfuU0I6fqKqj97IZSPhSG8mn22FoVN
m/fGBo2yIi6KHOg842GUgRRrRdGfxt7foDj0n6m86Fr9nGQnfzTtCth21vwF9bY1Rm1tgqfNPDcO
Q+NUMQDjxfv8eoLjRmtUxe2GU9xYnSObw0FEEYmGMMX9LATtT1GBDsCrhX1QyMXWFxFza4xw049S
tzIPC2dco02eBSdLRk1l8mcfPGYrEBDXSciXqOL3IvsjWs0ZFTCnEwCw/ydaazjHBb8F3IQyCQlG
HoLz1wtsZJra1e1wko3ckbz+oObb1uic3o/t0YelyHsAWzHkPxL1a1lYp/JH47kPcbjGurC4x+lV
hGuUxDdDn92bZlqZsVeNw6lOTyE8Fo1vy8qj0e5NYzvUu9aw9jld/dABHqfWHDHYiRBFSX9SzVvZ
7Uu3Fj0gFO6onUDtLs5cX4uOpteIw3Cqsscmd8I/+cZq7RHky4vcbo3n0fxmeCud4otG6Uci2wfC
DFTn7Iy5wjjA0JKMpxyZpR4lML+BuBra9ZHUHugWk5SDbEfeaOcoGbqGtfpEv70qwVFSkwd/A28M
IfT11tODrC8NTRlPRfgVkqGn6gdT9FiEVuEUXQEPc+4IooPEFqjXUjh4TWVL3u82TX/70c/7Hu/W
4cCYQkYJCiLWgc6X608xlQHJF1kcT00PnkkvxiMNwv9MX0KREBgfnZk0c3Odzi4bv+00paxL8aSF
npMZsk0H+d+4/fzvQ6GXiBkFPsVNOh34DwfaDFHq0YRCPCEB+9jJRmAribmSFVjIrtBXxvuZ9wjA
aGu+Y4USdAlNB+LJbx7cHpXeh0B4rsOX2K3skZhKQerSV9f6bpZW6V3XHPdB+W1O8innIXzWLlZR
cBlsmG6iLVrWa0CGpW0JlxLdpMCxJxaY6wn0I0OL8RniKeP3l5G7B9nwinTej9wPtv++Vh9NzXbE
aKWxWMeaeJLUcdsOz7B+Ov83C7MzZqI0phSFigVxAHVRZLalxCtR961L5+H7jiEky8yem4W8fhjI
Rqkl4lSljNChEBFxlcZ/HggPe5UHKSwMFEXnpVDDr1oJK/LJg0+0Lvcxglz3p+p2GPxqrmTyQlTZ
gMxcr7tVCUIVVrFyEpHRDONy24FpTyhh3zdzu70IOnibTLUcnP38vdaXJLqyelRPA6KrkXisx8Ae
tYcgWiuDLhjicIJRnjomieBnF5whJHLbRZJ6SutiF+rBOXfNv0oF7rVOvt4f0+3BhN2QkiuQtglU
Oy818NRJE+h+jROXiu2L/+V4tvsWbjuSJ9wW+C1y7xROIMG8Xp16ULV0rDPzZChOnzzVxXCpXAk3
2ll2FTYpgFXhhxZ0FSDRZwve65UPuJ1NqqG4BKC504mdp68DgP/9qAbWya+em0aElfZZL9F4CFaw
Sit25t1W/dB6ld/61knwQ8cNQrsFlyRbxzb+eX9GbwO/aUDoyDCb1KLmgVg/iHI5tJF1yq3nQX7g
TW278Go16Q/Jk460YH26b++2w2XaHtNbFUApeHZjtoKZrqURLeXCSfNrFSmoQyU9iFl3Lk2RtqTW
ofUbhgy6pJ6t8TLGvl0Jv/NO4c6nXxq4T7ASAS1MAFX1Se6RhliK3bOLUoGnbqr0+GcjEzaj8CNq
lEMpFNvAhaC3AwqxCgO7WVsM0ZUwyc5RB6Hmcr2HTa1DY9krJtLYV2uAiFfwynrTGsLfDhG/+9O9
bGvyMUT1LLB8basumzLxzU5/aUxteAiq6s2sUJ0oi9LYhZoS7+6bm5zJ1YNmaiqGzQmcHSEdgey1
uTJH76guNVgV203eQE2p79uyfVV194veRmvWbnIFU2/MhCelKgECR5y5Ni/P1bqiT/qlMb7pxte2
8B5RC6lR2U7R0MWTOGqzNqG3I8SmCpE/bxaUQeftYMh7Z2QSaLos2xFSrKI+E3zty9Yt7CQeNEez
AKjfn9TbIzONk1MzgdPJmM/9ahelUt5EtflSlPDBYfOQGXq1zzxROlCofFQaN3zyI6HeR1n6PeO1
7ECEgnalP+qvmVUgL1KdKXy7J1dH0LtoVwkqbi7NSUaRu2Vad5h15vVfo0O1m/5v8yUUUPdOIMXw
moRGueR1ZSqmUOh6g2EI8j9CP9wHDY3XGywRpBYxHQ9Gx2fG+2Ws95DXtSgz1W/Aae3gVfk7HEmH
qeip3jd9c7kxxIn5g7cZ3T70BF5brkpL9dsmh8wxjLudVNL0QMeAuRJE3YIbMcMrkPiJwJrpnIUf
muXlbhmr1oshlvp/g9fg+yVftb4Z8lj9LOoEpzl0nvVtpEeysBs3iDxbwNfku37o6I1tAt+ID/6Y
tfukNLs1PtilaYCIGak2OGcp4Uw///iu8CoxaSaK8HL0xic41DPbl4duZbKXpgFZ7AnTCHiLfPZs
GvSMTshKdt0XUAX540h0bNlSGVEkRpPI1kc920fGYG7VqNNeJAXIWqrnnlN3SbMVzNDY5o0cI9oV
rbEP3fgcMEQTK96UmJoYQ2Yerir6PBLDKDklshxf1MCX9p4b1xfXkyrHD+iTAFUMi5RZDGC66c28
vwtvDtq7eVRzJr0SYGDz6febQGxyHwizkVibtBWDbTS6Afm44p+RNzrexiSS0yhpyVAMX6/0UAQx
ZBSmf4ZkuPsdJwTcbSCVh6GKRaC3fvPj/tBuX5MYnCZ3QjpO77rZTRzpqdbEgRec9eqX2n/u0OqC
4mkXvOUyxP9+sXMFR1DXmDBubkiks3BZbDIApHjY2U7zfAQBisgMzqmiItZYyN6uHGt1G+lVbgdD
uqY6dxNvzOzNbuQOZYKcdy2jNB6L7hP6NhG4VY30opNAzn9/TiendOUuufanQIO4jlYaVPyu11CQ
UA9p6Go6JxqJnBR9pbClQ1bVfkKj9TNCf3olAFiYTWIpGAcnzs1p21wblBtVFYomjs9K8CSNaK6N
57ehWus1X9oqV2Zmp1AqKhWq6CSGvtTbA+U2Uu9R8oJ9Fm0zz3ViiniNYh5yyVx5f94cfyb04/im
8X9wf1C7x70RCdFZRB1Q6x/D+FT0kKicqVvYUGPqqMf++xJ+tDi7dzohqlVORXwuhxfBKjeowXjP
Qr4rEQu8b2lh7ciCIgVIGtjgFTebVENAxkMO5OSsIoQ8tsE+Cb4oSfcyymu6MAvrh3eHVWrqISe4
mXeWmmVo1aMcZechM6Ct0BzmMegdONrDJISi2kmz2tZCkOz3h3ib7gQOPAn0vXftErDM1q8rs0Du
jJFu7ar+r+idYbQrUr3WTva3dXKU4sIuxb0UxAd9lUjldn6vbc9W0opriCBECdv9qw9DTJwekgZ9
xa8rY7xBP7yPEQkw0jFUmeYUh2mY1WYYFdlZkM4VGqpZ5e179ym0HtG/IFtHe+NZE37dt3rr1qbB
/X+j7yv+4WAk04u1bqrsLNXCRogsDofqJOVREiEXHksHUZbv9y3eHsVrizPHXfp96Ikjw2yriyfG
G2l8TqtdEWyC7gU5B8Cr+/sGb+5eghEq62zZKXFLp+z12a+TPG25mLNzKepOKwkbz5QPSbrCA32b
4phiHtYOxQtyHKCDrs24Xp/yZvSLs+CiykSquN10qMPYilIp27rg/6o+EjdZj45MrPTJV/DNiVN5
Rn68P96F/UpFiC5MmpXeI/vrD0kHN+Dq1PJzoHY8GibplgewszBlrnVcLswsT1Tqb/AHUmecY76y
nEIXuZr8nDWDnYr9GW12OwSKe39A08xd34bcSmTcybkRHFNwux6QpSaRNrZJcTbTuN0VvghfXzOu
CaIt7EsaNShqQd9BomhupfLHIiqDoThT9ttpbvdAr+UlfBSC4bskmD+GeNwX3spZWPJrV0anj/pw
/PzOG5rMrIrzIGTHKPxSlKRKyodEaO207G1DawAiHvvcSQXhzSuD8/2ZXVpAmlMmkRbKV4hFXJtv
ZaP3k1Yqzm6toZZcO23bbGsh2/wvzEwPffKllBbm3tsdSaxYuVqcfYGCWKEWyOWauyHXf9+3s+DM
AAX+j52Zpzb9QOuoFxdnzTjKRUk312cphbnyKYtPNJatwGOm3zbflubE7zF1qoDvn62d1zRJ5Gtl
ee6rtL6oWah/abLIcqjtQJCeyfk2lMJ/FwUlRKPqzWmjM+KW/8CIyb8ValKetdA/II2bUvXTpF8k
3CLlE/QSBPnNmO6FeI3CZ2FyoT2k+AXAg/rUvOIqUeI1c9r6z6OWIQphfm5RP930aXTR6G4JatNw
LIF61f0lvT37U8ZYxihNzzzkZ8FNRBE3iYWqOg9GScVZiv0vla6Hl/tWFgKbSfOF4EbjiUw+cXZH
pEUiCkGiMrhkiA6VP+gPWmEFGwURc3rJxepTVnT9l1BozE2hN8Iu4hF2WPmI6ea73lB8BEkKRAug
QqVccn0a9ciso1iyqrNSFrKNkBuJn9L6IcGqdhwHkGFGOzXAulriZHGTbdGstkgJhv/csDLlMUiR
8aQjYQ/k5fo7sgrGTl7u1bnhObyl+F4fxjApVq7lpZX9aGUWB7RmSSUjIMMFE1e3JX6HNWSo6u39
Sb09pNNYuHgnFn4aHGdWXFq7qiBhTqWmeFRqN4SLQP8Vyv7e8zzN8fVmBSJx61IxyBHFJCBMzsv1
5MlFkCiChUFNHBBq86VfsuQiRu6Va0KDt/c8j0OdCtHUTDvVjK8tkWYzaAop63NV/m77L0rzo0je
SnfFpy5M4JWV2VM0Jf3YK0VWn8kfQdQMd7Xto7sEXQ58ZKkagbhOjbWO6/neIByhUjgV3BHXgF1h
NrShpIfCarTyDO6gc/K8KMnS+urKo/AmZJubmY1NrvN07AsTjKqJ0KBMNz8iX90ft6UHtboY/p9h
qI6AyLN/3CNzu7Nrd+zyPiZfWZ4t/UsX7uvhrQ+/3N/3k6/46EveTUxzSCRKvnvu0DyVcmFcedXZ
iP6TK5T0gOMhLLcFKQ6lIcB1VbMRoVrx1vPNIoNvxm9QtyRzMSX3r7fkgACF67ok14PY1n6lnX8M
TX1ToGipq9ZK7HIDnZ0bm7nLPPZlP/Gk+mzFZDR2YqqKhV2lg/hQtpD+I04fDQ99j3s4qGlv6FtB
TivfqZsStifN0Nxgjz5xO7XL5XJ8cIvKMJ04CmiP0APkvzZ5W4njQdZj4BBKrlexU4zt+Pf+Qs1P
MaMAwTYpFJDFAvc6TemHCJBnl6fX8dielaEN9wJFgH00+I8A7MODO5Tp2iWzsETTyeKuI7NEXXm2
54M865QkjrszrSHyc5DUwls1JMZRDzqEO4W24nznYwR2p2odJcqFTZ4rsJfpYetQFpOdbJQPYZ5L
jiYI8jHEGLFPUq195/w1zLxMlD5Iwk6YBHzp9bx4wqD2iIt057BxLVuXs0fNKqvvKF6WT+hXK3ZP
zmpb6FlwBAgvPZQQJa8gu27P0ASSmYqeoGS45mZeKO1SJc8yuTsHndo9kIN4Eejd/KaWeb0NhD47
NYH7ZnjKi5S3a7yQ7wWp6wM8FRJwveRUeVbO0buxPMQx8if9OfTk4lTGbr/TZGWgiOCPDkGCuIsU
2l0aSWifrBGlIz1p0Y4srHybeHn3I4zD9CWqFdkJOwGCp1jreN+jPKGg+2xHHbopaBvi6PLSeECs
o3gM8zZ6gUCnc2pLdW1eJNCUZa7m6OLwSQ9Ga9eKrXcQWv21zIrWqQdxKxCg2V1Sw4afptnKu2/B
P1OTg4gNwropyJ7jlFIvKmNfDPqzb/1sMnnjDejz+F+g8z+YkXzuXUAr8o5I7JUvvH8sF47JlemZ
i6ZUCC/2gNBSKmsvWuS+lrr0rbeil6p9iIQuXHGcNwHotN0pwE6tfNRF4ci83u5VDntKL8b9WQpD
1BHUTQgtHBA/J5YVOxNqR6mzo5ADJvDU3f2h3hRt5rZn+1xN28YojbQ/t8aAykFBZ8Eob9p43wg/
EtdwZMvdDCkNw2oV7btgZ4imA+ZTidcQYkuT/v68gM8MaPw8drJCcWwRTma9w8amw0rkIm6RHhiq
v9TdV27/2xgDJiU8Lq3lHHIo5a5n3BisSqnakQMWClSgXE06aKVV/vs+gihoSpIoPGAA+19bMRU/
sczQ7M96ol1aHzEmlaab36pFr/nbyjouTB+lGBXsG/4K3zn9/MNVkhleDdmhPpyDujgEvmaX5pdi
OKp0FgydYEvW+KBV1ilFy8Sn+shYB8u3M+NQGb9SkKtpGe/vf9I8GMZ381Lk1Q8mk8zYfI6HvnS1
vAjGs+eqPA+bvoJ3La4fgoGL+L6p2+XEFEamwXN5z5+nFrJCSjom4zmaVGECou+tmynp5r6VhaCD
qwh3RLM9SF9e4bM5brVU8IJSOkdeW2/jOKiPuahmdm6q3b4bBPkyUL6FVtDzdl6hGBu9U40N/Gzm
RmvHFuVm13iKrCzdeX5SPNdZLO0NsTMcv2xQsfGlRrlYUMGtRJzvuqXX1wmZClyLRiYUmPi8XbjN
Y5TPzVA5D16yIWWgbn3kf/+qja3nO82wy8EJbbRO6OwNNlD0pN/G6dyVdr6WzVvYE1MPMcUmxGCg
qZ9+/mGXjk0merqUKueaUDTNvyCBVFprcI/bqOqdbniCBLJQgCmujUBH1fpVmCjnMnqDomUXDtU2
7pCA8dfilOkAzyeWrmjeXxO+BGTUtaVAgey61jPlHH/XhYOxLfZDuE/LHekf4WHMnO6gSXayRuy3
sNtJ2UEnCNQRtMGcQCjsApYzGLVzqekPQzGojqZF1vb+Zl9YKTzWpNczoRrQ5b0emiJ3gdpHpXmu
pbbcGFEd20NZPo11sKbIt2gJZ0FdCb4DYr5rS6rcxnLvyeY51IRgoxlBvVEbNdlYGT3t9we1MHM0
l4kggKFGoXNk5vZFpaoTPzTMs1CoaEaTfUJfp1/TMlgc0OT1YBkCcTS3YgiVUue9YJ6TSimPLfFa
gL9twq81JMSX+yO6sUWEOLEpUybmxU8m/nryDMHL4zyIrXMli9klcr1M2Qmy2XOo6cNZEzS86X+e
Nh2If1AUUxcIaIZrcwGdLmZuGAJRcWxbEFxb7n+G0iHGte+axFai8TwUO7VpaXgqbK909/zXthWQ
u/FW0JY3a8mnTBKm73QSoCBnaykhzxpUbexdhozm57Eq/0ajt0bo+v7SuDrhFB5EjgFdX0C5IPi+
HrBRN1lCM5B/GYKvnMmjpp6Eb+ilphXEKfG4U9SjFn3O/ZfUGxy5fPZk8bHXndK0VgK1G6fGhwA6
ZuKJhsE9zhZalJKqCnFrl1oND34Qg28v65x+MiO1o0BZOSgL1ki+8JfHB/XIeb+D4EpCTIdteCna
0WaLA2dqNyIamfH2/v5dNATRM5Efrhh0zPX84r3yqCnd8GKawuM4dgcrGX+GZuQY3lq77Q0kj80L
RnwC4ygQgfC6uralJbFq0pkWXoLQP/f592Tci+1rE+/b/qdGcCLqdihBeQ6oeyRRAk6NvLBdoogY
/tGF+Hx/5DfMhu+fA1EwSTwyrQQv15+TJo00VGIbXQYCjn1QhaliW1aX23nnP1iIEH/qexT2ZItU
ZShlNOxpkX/sWq17ZCp9x9Oq1e7BmwsNByyBlJx6eiaitMndfLif6RRCEKxXo4vbxZ+RtDlFZrMd
xNaWP2el4ijZPqWWSMTSmqIPQ+Rox2uh+e1raCKjISkiUmig3jdXTYVKNfZrGPEvmf7Is+kljC5F
tPfVY2YcK5ltKFDoF6OVR9itIyU/PGVFaOoDrPherPswcug/PJOXfHQhZrODid80/9v4a8CQBac1
iWySWwc2xfUwiyBb3xNLDZDWJZDM3ilSkadOawqbla01OYOZ10IcG89IQWESZJ85izw0VFczu/ji
ygkKd7tSI2fr18dU2ytCCnnD4MQtbeZZb0t1sCnNxzb+Dc5rU4KIUYXnxI1WzvlNsZPdTn6LWx5q
Av6lzkau+1quuTXwu9iPXy3XPLZZ+Uvrdlpq/Sry1hlc1xYGVL7/IFZTR8Pu/pQsTTwB4cT6N9Uh
5z0ogtClepv5ySXtQSBK/TDsNA8WtvtWFrwZTd0TPgZFDxJXsyMdhmraSUmdXJI2dpQiOA7j5zEJ
X4XkfzUeAAd0fgK9I1t0fVBbClatr+pMZ5oh8XasvX5lEy0dCPJe9KhTQWEss7AskMZOkYMguZRg
lp2q03+5fQNJo5Cude8snXjQZ3S7MHncBPMIMIpBhDRFnl6GvQj7QafvouHQ6xc3+NTIZ2H4XIj/
ftrh4AG5wPAAiMxp8gzFHJMEYO4lamUNoZVWsC1BOYry2/0NcZNF5JQjF8eVDXmyJM83RG5l3pCp
YXpRlc/1EVJokSSW9VY3T2H5qZSLlWEtnPsrc7PwzC1DY4yHNL2IWkZL/KC0myav/wRDj3hoa5UP
iumtqXYv7Hls8vAm748O1Fy1W28ryZVGbIbSn7GJd5qaO9p4Cf4ZhIkHgdlb5VwRLEB8P3dqrpsI
alylFy9w6tDaSSjqvtF4kvJyFXlO3l+5d476mQ/FHH/h26bgbc4qDG5qhpBsJ9kljEfvSQnUYOvW
UXuWq7TfiKNZ7TtP7De1R+mozGV1V5Sy7BiCDj+yF/U7lYSpk2mIPJSCUu0g3FfoTlUtpw9z/Vj0
vThx2/obudM1O/TD7FFMKulguR0UQh4qBaleN7sSf7ULrH7Y5vkQHcswD5+qItDsFtzyWyyNhuMy
KQDgOpy456efInSq92WCxl7bUGESinrjCbL/QDo1f5BJqZ6qsYRG2mia/f0pm1z4fMYUKq2TTD0P
77mUaClz2/DD7DKoSbJXXCndCei9OJpBWrNPYmnXlkb5ZsXN2r6/TRazN5B3JhKncj45kmt36I+W
UiUqL6CGXmdVclpJ3pvjsQsuvbaPynBTiNN1l+/apDneH/XS/qeJgjAZu1SbZ6ZzwRzNog6zS2ea
NG58aYP8Ykw+eeVuWXIlH+3MLlBZa+QMZcHs4hY7JXpLT6Iq2Ib7zZx4Mduf9Ro15vTd89X8aG+2
/2taTz0QF9mlDP4z208dVKXWQxST7WL33J/ChauGJAoIuonMln9Nl/eH2CtDNBQIiZVeCjlQj60Z
kO03URHr4vrPfUuLkwi9G9ka+CJvNDPcNsniNGFQavuU9ZpjUh3VQx+apF+kVr8CFarWsm/vTLzz
iSQFTO8FMR9coLOFE6yWwLMVcJD+RsqRG/dts/wRqJ87ubG1ONx6ycHUop2ZOZnrbzoC7tDWDrxK
7Uh48BqHKFsONrX1NIjxg96iUKGBKTA///vUkK8g+mcppuLT9SIYzWgGrhZll7Q2nXzUd1UebUaS
/oLZ7XK32IqF/4UumJVtvbTN6EiBNI7AiWzdbJuZRSL5SphnFxNwdtUmjp/+Daxfevw5tD7dH+GS
f/pgah4DNnmWlqWMR9dKpcQ/w6wkxd2zqQOxU0a53NI9jkhdnPwrS+l0c300PLuWe4oNqVBlOMY+
fR31xh6kp7zIN33wLY5+3x/k0g6nC9qcuEkk+odn8xkpaTPqbZldfDew8+KU0ZAZnUQz3MpW8NLF
z2L5z+llhocqLqXsCVqK7M31zuG5I+d6E+WXUTIqSH+KQ6oliS0pherEyIY+Wq2G4ms0Cnu/H/tD
7fvZrrBSeACUEco1Pfg9dlazqQq1PphSGx9SN28PMvesK/nJ5v4ELflryEPI31Od5rKaR86W6JIf
46pwe6ulBydJjmZMW6CXCZ7d++UatHTp5cOxn7L8sIKSVJkdrDGO0bp1k/yimNVO6l6j5HusHV0X
LokTBf8m+9Ga3iY3gbSvJAffOzfmrgetCsQqgCUjtzZ7jzR5ag3s8/xSj/nWjR5537/WiuWogbkt
5Oa1iX7D+KD3D335qYgb2zqP8eOgxQ5PSqLi7tEX90KE1kP30MYxfJgPXmgnwhptw/IUTelW8ugk
0+f9vL7aV5Yl9nxn67V7v+x5qsZ0FCARMDphKccPPt7a7uW+ONSaNrzI4ZDsA6WxNhRO5JXu4sVo
wuD00OowZVfn8AO1KaQmEvL8oubetpAOFeLr3jE1HlLBGT8pxoDayEv06/6+vK0ucYzQFBFlajU0
5M8dMHmdoR7NNL+IgbQDA5zRZO39jv3cNj3tT5n3iVP05n9RuotSNH9N77nrOqfLR+4s4ZsHA49a
eIdc+FspkW2ukh8sORaaN6lO80aTgJdfn/Ic8nxd7Jv80uXdf8RXliNUtFurZlIf5ZxWfiUyAdK0
groVmqza3Z+d91tyvpVZCXL3cLxMDKDX5muzSQUzLXJI6EbY4Yo+IVMWml7z3SJKf+oK3Z2A9yNK
MOzuQ9sW8OJYrVId6zCUc3swvPxRVCvva542FETZUO1TL6t5N1VPYBFNlOj7yjdPfv3mmye8LN4G
ZPm871gPRa/IVZF9JA8PmYYAe+HaYUqw1nnb5FXRH33XGUvVgQ9l5Vpd3MNcqQiyw3aMf57dA3XU
R0ZoyflFT/4a7rNvTvTKn+L8+1iaDhXYraXbklm9WGtx420wx+6dCEonyoVJc/J6oYq4KlIjYRsH
AKrgcjD838kqEHrNyOxGNfvYIhuKT5Uv3pjZ7efKffY6027LfBOGhyR+U74b2lNEmhAozCbLeQOt
XHvTrXa9uLw1ACpQ4QdCj3efjVMrXLUeuvzSq/FOSdrPrbjGzrKQGOFdAXUvGSWUKTh01zZgFBXb
vkyKizT4TgR0Pkb4FjT6MUiefA+OJWNwCvFL5q6MbWl6Sf1M6DTwlzRvX9tNMsVEsTItLpVmESD7
jesImlLQ9eWt4jCn/TCfR407Cu/Bux4ti2tbZS80kAeWxSVFXyio1eccxUKDllzBw7sX+SEPhUfZ
hdjPSs8rB3S6629s4+i5nnl4kAq6tl2441D0tH1cLHB4NK5ySxqirwNqCm2LXqi+GLJNpUNhGFZV
vE37oHTMoauOWVXC24i+nH3/i25DVBZ8iqbIgVOun79jXZyDNnRicVH+H2fn1SO3FWzrX0SAObyS
nSZKHGkc9ELIssScyc3w689HnXuPpzlEExJg2AYEqHoH1q6waq1C/QTs7sUUBftvfSuNCQXi4mKN
e45iOcv1HixlG4zCcMidvt4DQxWMQg9l7Ys2OVoRzMlmdTcNPrVStZ6Qxwxdqu1eCtdhMaFSE8w7
a966bAyHLLW4ZRpFX/0ArQcJTouBy2b2hEWZ6UaZyUOL/sfeWt/HfkwpvzG1/JQ3iWbS5eWcKrBt
i3L+Mo4JL+uPcMh+hJVyP1uN12jDY2w6nqxP7pjmD63QvTCyeO7l82RcxmoPUrK1droBiGgSrsvv
aLH6tHbq1Mpqn8l8V85kFDthRih2dnhr2bDlLSU6YE/EvNfLTvUMXmUSet8MxLmtVLeVne+VXl2Y
yT3evsBbLotCDNiY5UB1fU22o9eyFo+90/h2IB1rufJkYftZ17hjTglmFtLnspSg0KzTJzM63Ta+
4ZIBtS7atECgiN1WTw+l5dKCmKsBRPO5NL9N1s6DvrGPJPKMaKAkzKjY2l1UqlyM8tw3PpOLkkoD
fH5Ss6dwD9+xcSlA6oDT+VkQoWl5fVxNO2n93M+Nn4F/l7PjBKsqagW392rTCKEUNVX6fEAvro20
shVnFXg7f9Ybr45gh6cROuxNk2zu2H9W1vVvORadqffsWJKLk5VJnqz9qNWvdvQ7J/PGzjoeCOW4
zgbszN2dHUCuETauk5yrdM9ZbXRt8cu0R1WYm3GY6yKnVPTJkJQq9zujTwzBgSaotOYIzQJ7cB2I
ICEHLM5EVtGrEPb59qlt7+d/1ldXI4uLdKgRE/JhgPc0rXFB/BHrM9YKz+VtU0uAuHoXFpZ9Rr6Z
IVjgHtcXpBj1OCjbrOWCmPJJq6XsLKkC0k8a89mgVPBnqfKiS5g/mYBojretb11PDb4MevW8SWgm
XFsHY1IqJZB9f2peQMKfMpG481TuWNlIPJcpJGAkPwn9QcZfm5GUou1Vs2r9OlaYDqrFqdTUE7IK
D4ban5xQeqzyCzQWd47ZH5JZOxmGdLm90g2IyfIb6Er+pIen03D9G1QLyhHFblofetK/K/vJAHWL
lOZxcjIXPZuelLsqJFQbVFe12sKtlfpRmrVL1IQnYXxWor10fDH47uQJ3on7IHN5xz8Vlkj3wtnT
+pI0nyeE4u3pWWu+2uGLIjNtv3MGmyf9xtoSo715k+0oUaUMCI8vdRWDRX3qTqafq+Xefd76dJaU
5P+vah1mZLKUEGu2fhe4evHZsWe3U/8qdj3E+4Imx0kTk3q2BundOp4VcqVHPUODPsE5VPvqMYzu
IO5wW0U/TsbO5m0v6j9jq7sT56WRGyHGUH93nL9D+5XWm0bx7fYd3fIFS8eNyXKgc6hbX5/RWJc8
iuPU+TXxv1x8E8ZfArzTMJ7l9LMaPqTlX7cNvv8wF7jVkjc75PtIEa2e8lgTs2qEUklUWnvxUBxa
o3ZrEMsgUx35kj4mfX020tg1gAv86hgfRIhLV30ZkwECo66H6+wpDOO0pNSROa8ELEnTua1Qf3VP
gbhDWct8CuESPGGrowu7yZBn0yRP7l/Gu/CuN09WcFakBy0TqAjvoOXefWUra8sJv/nKslTq00k2
KsBGvhL03qDHbq3u4Svf4wMXM0TYC9iY03NWF8UqnCAJHLvyUaFf5gTM2sus+n4MZcklx9A/DloC
+phE6pLbRXlWJVU62lmvnZqpe+Ahq10qC8MhWlqGt6/Uu+9y+WlAYpasFlDRujA+ZQnCHAmysW1M
NlMVJw1vlhnu0MpPWrhj7H355draOvDpayNs+hZrWcVkFVyhetJ56FZ4aWk/yaVwG0pBXRK5fLu1
pVxur/VdILyyvjoGqRvmrJutyjekAK4vcw682Kr2OpLLDb16J7ACOoTKNo7BgEfk+k7ZRAe2CFij
nZ/n6pIYFyExEHSX09iwdr6WTVsU0hZCRAVqndUrIc+JWUaJRDnLmhAQq70xeLLFYyvLl7pMPoP4
3UuaNo+Q+X6kIEwiBGpa18vTqinpnTGtfYOBcEYo/7WaT/WgHKsUJaVDYynHdhq6pYdxZAzbv32C
7/OoZXMRHOAVgUiQ3vK19WKCuSVvOMJIh928/AEk+lDq3efIKP0xkZ6EhVLwEL6Y8x5b2rs35afl
ZWCA4TvqW6vQay7LXDHSsPa7Wj530LNIX5vWOUMzdHd7jVs+CaSAgtYGAigw6F0vMYkaeDUaEn85
Q4swrG3Ni+yG3i/dmZ3v8f0HwdcMVh7+ooW2fF28Fv0kdLtUaj+bs9kbrdokyuj2dNI2rgzlsp/E
T+RVNH1WX4SUZSbvkVX70ee2T9xytN0hO8M8O0WaZwansT7Z+XMm/XF7I3+yrF1/idjlooDW501h
KuB6J8cO/VqljUkLGpUGfUQEaYwEOLFcSWdoBVS6b2bCfGs6HAYG5RkqQ7fAsZmqlkX2CloQIqyw
qV40PRqPTSF/nmHjvExIXXmDPOSnXKpPdSATxejyS6mH0VM6WRp0HtkAJ4EuTnFjK65kSc3Owb2L
PKDYYLRnadgRp79r2M9zLWwti0jpteaYNNERbPqphHn1I/WoHlU6V+3F8fZ2bl0WWoOOCbMcHal1
QG6AeU7tvCL/nh2QrjIDsd0s1ztdpp+U5+tDg04W6D6db4L/lX+RiqaE3KJsfNV4CKPsz3FqPcCZ
C2cuZYZzVyUHU3Kg1BkOMpp0YTg/RzNzOsg72PE3zcw5RaZLSq+iLphmH6qBYVj6dVX91+39eO8Q
NJC4TFhBRU1Uu37LUi2v6GDmjZ+nn+bxIXwNGHhRduY93z/PGOFtp86NpsY73gn6puPs2NRu1OBj
3c2PSSy8PtLvqU0enGhnuPe958EYAxMAUpmOh9H7+nspAofZ/7ShkGPJnprWFzkJCFL2iKc3zdB/
YQJwqd6vy+hRx6ejtnLjd1BdHObSjqnYa/KF8d49jsnN7SNZWyQKoPdfJ7KNBlnIqCuN36r3sSND
zXJBwNzNwj/Dbmfztj5JegMMrjM/Scl+5eTiuK7DBEYWv4+lf/OF4DlyI0TkGzrYCjVVufpTrvew
ZZtGaRMwkwCQkkmM6xMr5zIE8Uzhw+rPQQCHn4hdCH5KTyPeyK1z2v97+9JvbShP0v8zCITz2mAw
mF2VzxIbKgXSJ8Opv0ZKd6iaOnetfCiYs9bsnXbEpkk4rSlH4A4Ira5NNlYdFslSCKjTO/2Y4eA6
BZj0Ocx353iWv2rte2Big2YSBoTlwlybggxdoclDij+NX2KCUy/RT2pqHhTjLrKNUy2/OM0eqf2W
WwVbRFpFzAh3+Wp5dqR2mlLWrU93l6Z+d1B+lV2Ozjnzmctg71LSpO96vSr0O8tCV8aWmOklKb6M
7SUDOexERyYOj1FYeHq0V714H5diEiqWn+PEPMHLmb7Jq2wpTfSp0Vo/Do1766+k7M/KSwblI9QA
f5CL7DyHe+aWP39jrg2z3goCvfXldnIDGNZFDflFWnxttCdFfahIkG9/BpsG6UnRNwHC/A6ZkYWl
JfWV0lLON+ZTaKc24YWdnpHTzS/OMHbHsqOhECA2s+NmtpwnocxSAaApRdZ2vVS70RLInkx2tu2X
yClqT6GV5Icy7LLD7UVu3cxlJGEZBKcHtk4uRFSPUxPEnZ9NZX3sBrVwrRAnetvK1jP61sryK96c
nabMSio7SeebWeDGiXHUo5cwfNXht/kNQ7w5C4YEZr51m8LshOF0Qd/5jVx7qhQdNPEaK392zp6h
jX1DFc1ZxilAigJeuV5RXDlN2lmRQJs9mY9y2hfPVhCmv9qMZlRrGcox0J5aYIIrXyWyYIhCAV0z
LvcVTIM/Rwg6GdH59q5t3DeqPcuICJQIzG2uMsw8K5xGq6zOF3Hh0o902TVN2aP22PDxgPOYQ0Os
hMuwHrASsh5MTpz3fmQiiyn1ReJVQ/tDAKo65YzoPFaD2e44jc2VUZEhmKHuAaPW9TGlSa4qtRRh
M/6niz5o+bMU72QgG3ebBIumGExbzJfbKxOw+bWjDbDGb2WaH9lgqAepAjXWo8hzaIG+7FzxjZun
0R0nb6RLBuvf6k4Ah3AmNTJ6v2id+jR15gxvBcx0t6/E1mHxDcEICY8SDb/VlTCC2QrMdOgpcEC7
EjSP5Wx42otSVyc7K15uG9tKHhmhwKX9RIExS3F9TG0l5CiMjcF30KR9jrrcODhSo/rMKhkXicTL
i2oHsrRaUk+ZHKv3QjXFqUnhRrn9S7aWDZCd+T/ikIWN4/qH1HpC/9FKBl/pzOKsSwBWG2U8mF3x
WTXTDxPXe+eGbpR7gQxRRmIQkokLeAavTTpt1baOLgnfnGPeTpBwh0aJ45NTpR39rap87rtCPhBb
SM+8N9VDHjrk1jKQatmS9gQ6N4LNq1+zenokqhKjGEzhj51cHTQEu4/CdCQPOo/iMKZafN9XGlMu
fdvfKyLcg2RsvLnAMQgmQFkuHGgr807dxWWe54Nf8NBajf3Fap+63PTm7sdcz5cokPeUTzcX/Mbi
ypEzpuSg24jFLEKiQvxdv6ZBc1nmDKBash6n6M/bN2zDXVAxZDaR8hLdvfWDWwIFLgKzHP0ZhsPC
H5zRDSaKFHsaoRueT6fYw9AfI63vJ1I0SxgGtNWjn8AY29dQTqTzfaH8dXs1G1Zo36EiDXSVItM6
zbMBLDWZOkw+IiqPSNiOh1DPjlLX7nEybHg9Xlt04cCEMS63rszJQxfO8PXMfiJM6R4a7vZQV2q9
E3i9t7I0t1HBxQNo/Hf1LdbmMNXw7wlfiksAZ42r7+Fw3m8YFmiSkcuBGSe1v/7a6yiUwjDgurVT
fXRq8NCWlXgI3+25lSVJu05zFkPEQLSSie3Wyq0pYalQxm7w5elJ0qLHuoQqa05elg6S6lbz30X0
PRi+IcS88z5trXBB4JuUN9lLY/VBaaGIFObBRr+ZavQYO6bvSq+zf9y+eBsnBRaX0jvUALBNrtUe
WiGhPokQpi+HH6oqcfv5n9sG3nsiTgnoOH875PJkANcHpQiRNGYRyn5jlcOxSmSdbN8cP4JYOhT5
oheEdsZxHIx85zHcMmxTfyOxAknEm3Bt2GoNJUvnWAbta0NPczJH9EMkb5S9WNCPzvaYQjfOi54f
J8UgFzW5dXMotoN00EU0+/XYu/JwMVPhjtP59m4uH87qNjIAQHWLb3iZz1h9WCnFFD7XfPbL6ZK3
/0SajgDwh6UsbJQ7pt47WCbjSeyppqF59o69bqqKcdCcZgasbZ/GTLzMg3kY0NexpPnu9qo2LqGO
dhSFUjYQ5s5VtEDlsrFjWci+yDPHs3o5OjRNXe18yhsHRA+G+T6oDci313Q0gZVB8u6Msh/mg1dk
/hzWnrVH3LJc59UBAbaFHpE7Dw/NWg0xjRupCyRN9uv8OM2oWSPGHmaoYZ41Dcq7PDiq8tfbu7dx
UGC9YNuFlwaijTXNIPjWIE0NSfb70UBIoc0hX0yG2U3N+q5LHXnnsDauII06KH2gp4G9fT1pHSi1
rtdmrfj5c2MUXm1Zp0B5sIGXjMXeiPqWLVgkVAMXSBq/BkKUvepUbWAqPjXjOB4P7Rh7cRp9qNSH
4dPtXXxP7cGkOlO6UCfrCM3Su7r2F9qk9EmTtapfSfo5GJ8iKYTyqXFNWM0q+Z+pdWH8hdlAOelF
+ZSJ4ChHxXEeqrs+Up6rUJzkwPnz9o/a8GFvf9Oa/6w3GDgrx0r10yo+zvFhDE6Sed/p59x+7fVu
5wPZaBgulS8KX6BIOd31XNMY2TOtu1T2JfOShbkbaJ/jJjtAx2Plz6n0SiOP6abT7TVufPw8D8iB
LGJn76Ud47LRh84qFL/Lp8gdLDEyZhZoO95s4yZdWVk+ojeVEyvXhTW3ieIv6yoNhjeUDor82QvV
ydWSHajElrVFKxJHQFLCUM61tZxqVJTWQvFb9IThHVeDJ0bpxu6Qtzs3ZOPjX1KeRUOZArOxrmyo
RlrJQagrftxYRyMRKezKiYCSFkRhke0VfTfuI1UNFW+DAq/GY3e9rtoYisGYAsV3hvYQmOEzg+aJ
8VkRXxQJdZrBv301NnI6QjvGF2Cmom9Hfeja3tBYaVZkdMZVal21+DyXP7Si8wplujOM41hKJzuA
2TN9dFLnUQTjzqV5z3qHf1v6FGgoLcHs+slIrC4z7bDm+8v/nZLwzwm2L6je76TOvK8szZ2AnqSN
diZyOiWK/LUdJy80xV1d+jBcvcan6LF6YUrz9ra8H/NafpaBv+e7WWLglavqM8Qsaou8vuyag5Zh
U//Y2L4ynDL77ySJjhHFVloq6ffecZHwFg2o2exVQP/Zyt9ho31MGGcJnL0ftuVA+GFgLoGTOTCL
rM4rK6C7BybEfpFXTGhRJOF0SOLKtaz+GPa2O+kwE2TTud1VadlwIxahCiXYRdYdMq/rq6LUQ6Z3
9qD6fY9mnJBEDVBY2lMs2frcGDKBzQSWgmWO7NrKMBhKAShG9fX6j3FIDkY7U2XQTkGxR/Oz4UKW
vx+cLoij9764TWItQmVb9YtZO6R5eADRAEdF6MawRlT28faV2rZGlGyrhMzkodfrysNRY1Cfg8sT
2zrVRuwcQ6bhTiMcdO5INeGHNETFr0cSCLDBQEMb6ScQ+tpobJppZFmTSmP+D6OwDqBVj730NHT9
2Sz2CjIbuDJeF7JFwucl31nP0OtN1HeIvqq+Is3HEgGoHvIDM9SOszwdGD72ArO6mPFzGH91quS+
H/6tlMugMTs/DTsf8NYtombBNC+pMXNuq90ezUGpZ3VWfXu6c9o/B/E5sT5Ne1Tdm1Z0qgkWkCde
nJWXUMTkWGMHo6icZB8VMT5pTV6eDbv7J3DMPcDDewgyPmmZ1oAripbBuzGUyUzyMsVj+XlLUbo5
O+kJFPDJaNP7UW4/hfFLIb5VzrHrdXd25KOadYcst/h/62DVe3zIG2vnC9WXbEIma1+L8czFMBZJ
kel+mZ+dcYDdIneN8TMELLe/m/dYfrBAbw2tNjkMDK3IxhRD+oM0gKUI08PUo4bqjI9akX6a7Be4
ABrlrlCR3pizP/JW2tGR2chrmNIk0OBdJrtZJ56JJeYK8Jruz0UQHuOuFJcgaWSv1EF3317uhpN9
a2oN40CJM5brZNT9vJQfpTH7nEL/ddvE1sktowJgugAFkneunAJsw1Ue67ovF53x0qp0X/OhlO5G
ZE5P+n6BfsseR0iRh6yQmbmVvQJ1GGPg6/HFVBwbozuY1mtl6Iew2+lBbe3dW0PLD3kTgSq9nCb4
A/auhlWhiN3B9m9v3dZF4FMHD4eHAzi+/II3Fuy+ycSotoZPn6ZGv9MCKrsDsdn6zKnN/2djtV0I
WlSWnDcGBsbjVHlRe+dI6YMStKdJvqtUEKpz9exkh3786Bjivm8+VP3rIJ8aZhBuL3fr5N7+lNWG
yguDbQ7GgBcyO5Zq6y2bGsNf7+y9+psbyyNFIA8VNYiu642djHYiZ2RjswwSmwKFrVc12SmZbsW6
1JiJ6mgiL+PpKyOOWdfMGluGH+Rdlrmp0hJnVgZVR6sRhzLQwkdVES9Cz60MhHN8pwWMIZS9VT3a
erQHLd/cXB5mpv2g1gRhfr1k2JCCqYZCyy9V3bXmhyD6mAWJ93tb+8bOqkoX9wC1ZOEYfpNWbp58
0WHhEtJOoLH16dFV/L/FrD6Msg+LMGowwkJa/dtg7wF9t3aLnUJfCnJQJhdXr0DggBqRncb0I+db
o8wA/v6etZ5s78cvX3l6Az/dIkxplFSvTyWAmEXEeoGdCJqUFsmEIypPzbFM4/qJMZu9dW0VRZYq
I+0VJtbAaq2Ox6rarknk2PQH+W+1hcHferaGh6ItnrMo9EzYD9PJ/Bib58R0c8O62N2deNVTiD+O
xR6r58YmI533v48tGnvr0lqvl3NSwC/kB2Q9efkiNcHBap6daQ95v3Fdrgyt7n7f9HYFZoHrYoYu
zUT4W3/9yeaiUOxYZvOJBFcFz5SetDwHyzmqo1sllKNb3whebl+WDa/FJSFHpJ4DBGbduYCssrOD
qjehbzjTE3bj6AUa2R0nvNFyNug4E1fL9BDMd9xlouoiYyJ79+ssmR4HI3iVILE5iBpkkZUVMnTG
TgQVqm5Ud4qw7XM6p/C+AgBKT7++XsogYCNwngvI7/rj0EBKTqXILF9xXi0D4UzzVP9OVwZwB2M9
cDYsrBzr9y8exqG2Oosi8h0kJpr6ELQ7GL6te/7WxHodfVilSokJR6NmFClf++qvPgOxr+zAh/cM
LUnhm3ghUqKREYDa8rXm7zSyD7N4DXtf9Hs9xz0765dNCkzZ7nvstHfzYHzKw+m5iuPvQt4JsbZu
/NudW7lho7Az0QSlxY1nQG9028iGsf/Hb1yz/27AOgaOhyELlLKy/ESmr4lQlYjv8+Bw28iyJddt
BKp5dBsJ6WlKcJ2vj8bqu8DMJodCG/pmRzyS6pnppB2bcna8GCx7FIfRJbK7vQrf+y1cZvxBQcL6
QjC6rnjNWpf1qEtoPup6XpR8sGhyIlz466tjIA9mTMJuKNtW7k9LRs0K9Ebz7eGrBRhroLYeP6bB
XTccRbkHmntf2yD54e1iAhm6fiKr672U26YWljpqPt1ARsiS+Kj2WXvUY+tQQYQ9d2Kn+vv+vmMQ
f8s/S3a41gx0xrGhAaNo/jAek95vgNkX2X3o7Clqvn+nFju0R2iBU41a8yFrIeSKJZ0uvwFt45EC
2q4WKnuw6e3V/Gdl9VFV8WAApFc12DyEa7TnpXA+hvDITDvuaOvq0dekCw15FWXN1bObtXmdJBAD
+boke3nZu3FpuIG5Y2V7Of9ZWUU04VjXRt6xHNpBpyF9bjSEBpTGrc2dgH5vOatLLkXk7CVD4z63
z+2Ll6j+w7a+3P6Qtm6AuRCOk/zz4q3jwXmaY6PT+JCQhtYfkjwWHxamjp2+0JYzIhNnwJw0mRBh
dTCl0w+ZOne63zuf7PCDwezhiwOdSaWKT6Gk1W6sjuNOyL710cJktuQe+CJ5jVPR6qpPBKoCPnyL
R7v5DvHUnEMfKqYDgpan29u4dSfeGlt5CDsY2yypJO6E+lTFf+vVXYRyubFzIbaWBFf/kkFClENV
7toPSaLrZuTmdF8dkj+M8Tg7qKc9KmZ06Wgj3F7Rlq2fBXgEZZgNWh+ZltVxjw/SmSKLxRezzN1Q
+zfvxDGpdvZu4wpy9cAJEGfKkMUvn8GbIELVw0m3x8T0w2Bu7oYM2ZAkS5tfX8/i5RgYAbWEq1t9
tQ2jYU0fpoRdRQ/ISxi+UBqvNCGAlILkHyMO/7q9gRtXAuAzBC1LN5hq/+qwjFlPTVCvll/x9cHU
khueVRsPGa12z5jky29YA8T2k96VOt7qAnbpALVni7WpM6BPEiGdygMiBmPvjeps/2MCidjT51hW
sAoxFipJhJQgTOJDW/n1vo+1SZ95paSa4WXNm3NXKu6Swn4ug+RDE+71eTf8oYoXAeLLiBY8jas1
1oiwO3lraH6gDAez/JpHozePe0DlzXN7Y2V1boXWzXVd4jfU+aIJxS36kKlxAfHHzjuyt5zV9iXy
mBoJEzi+os/9KVfKr+aQ0egK6j1lso0kHGwHRwWVAD5ekdc7pw1R2SehDq3ueNZnX5rij3UoHgpq
JVn37GieOpVunRaXxhZwb37QkGoMPbSq5jzzjLrWdpK+ZW3vrg7jKkz0Leyn67HDQs0bOagCDezl
U+cEP6ZM9eLnyDzPgV+11LvTIfyNLwR4wNIsgtAFfrNrNwN9BLNFeUUJTlNdSy5OIv2UT98jyExu
f4ob50oBB9KphUGTYsvi7974M/RfLbmTKOVM0rMt+XQMhLmT/W/c0SsTy094YyKZpypptY7sf57j
s12YdxT+xCFIoBLA25Q7K9rw0AtydcHqQDDOK35tLhQD/Ch2wLtTxuGDQ3nd1Ypgjwdna99UhbK9
Bd0L/mT1PdhovsSdSA0/7BKi+YSmM/QQu5z6Gw8brQ6i6gV9sCjMXC+mNQniJ1FQ49aPCfPzWQGf
h1TSzHuVx+Z8+y5s3PMFts84NLAgmlqrncsBymZ6RoU5cMSZoSFvEIeu+aeYXtssOslorKd//IbF
nxTwi4wFpILXy6ucIRR6icUpVF+1KErv+1x7bZvO8piO4A3K4uhOTJLEKCgcsreNb91LWEuo77PB
6MusjNcEL4EsdXxjCL7m6pexj9wsaL3U8W8b2jxEZn5Q3CItYyr7epUmQ1+mPlPJk7rs2MnfO+2r
1bx0/XAahp0N3YAkmHzHVO65MiAzzdXH1tlWkikppTZbTKdkqF9Ds0VK7XtZ5B61K6+VxnMbBh/p
t+98d1vbSSedNi865IzUroYVe/CTYenMMBGZBWLZaDmqQ+AZnfPBVuIft3f0vQYriktvja3OrkNT
knl7aI9MeC5jNFBMWT7mRlY9WkJxvimANy+xFpsfnVTci3yunqS2T79M6KqdIsWeezcgdA29NlX3
QGyb+0ArVqU/DKR0faeTaFCG0c7QYqnLb1P3RQ17mALyL3mw241dVrl6mKhZgISCehkxxfXYWhLU
9f961nJC2GA+SMohKKxL18EFqbhRUbvQCn/vxvykKl9vn8CW/8P7yaDdTQD8azmYzp7bCcyN5dvl
cxhBA67e/066p0EoBESPViUl8FUgkBlZR0WV+laQP5SAEfu9uezNrwWvw4QcokAgB5azfPM0TUqR
26NAN0eWwjNY47vMQbPElrwU8vc69JpRvoubwUtgu7y9f1u3hNkvYm6o0Ti6lWOnqEaGuXwtZXBk
3uKgtJbb6fdQM+x4ucVpr+/IG0M/t+DNEp1MSKmAsc03I1gShKcYj5JC5USCCQ/NZEfbqQZtXQzw
EAC1oAFfoKXXW9przWQrlWP6VWW4slMyARu4afMbhTsow/7PzHryW+lmbUhmzESNZX/IW2W4jMP4
DaainUdxK5yAO5sZQMJ5sA8rTyPBGFNTJbT8zgrdvEu8oclOv34XmDkFe06qDIONer1l06wxTDuH
fEsS2Mmh9YDK5Cq8FYX06z6a60b3ghE1DmcNWJuqMZII90zfkv8YCIzm5iFQ3LnYkwLaePGu7Kwu
QdCNc58nrChr7iz7xYa1qbfyg6X6k9XvlGs2Ltx/thgnWr07ztCj/7NcOLnTXHW8SDaK4Prll48I
Jo8Fl0ZCx4TFakHzFAkHxoufjgJWIa2AST2aG09pAEo3qrXHarxx64AyKVw3+p/MP6xCMadT7MBW
yZDr7lupmEBAP91e0OauvTGwWlASzrMc0FtHVu/vNHtutYhH6u62jQ0fxyLo71NXgGF2XdVP4b5u
q6mwfKO7U4wf1fyIrkKbOjsebvmpKw93ZWblxHWhKVLTs5TMjIOj0ZTp2ckp3halEnttO33ty964
q83S+RRl1Y6722gIAqNh9pCCIat8p0SvOX0UzMVo+0bSeqqYLoVw9fmV1MC1teYSRZ/U/GtvAGTY
0wDagFBcm165JrWW6jm2MK1hU9G6+6aZz0qUHhgNG74VeuaFwXgMNf1SOMj0BNlOhW977ch90RmE
gwYqlWvHNaSJrNYitcGyl6d+DO+nLLonWz12tEb14EE1o4dkGbNK7PKlTP+6fb22vhEeGWIfaqbL
VPO19TrTUxQRJ9tXBXLBWaamXizLe0HWxvtJz8ZZ5GGg+wZze22FCYGszGvgxgsHwdj8nZTZaYAs
I4HnKT4N/Y/bi9qKbKkAQ6ZIbMWMwDrjMxIzlcZABt4MBnb8lNqHskRC8ALu/QK76qEzm8Nsf5bE
+FrVboMcmnD2KuBb7htcB9AfkjKHp/x6zamBHGw4UeSUBvM4OOISEl334bEyzbtwb3Z6y0uApSQB
wyKN5pUnsvraTNuBjno2VsPJLujoZK1m3OVqZZ5UO997m7Y8H/keEA+qgMtM5fXipkkKJeR/yVMc
sA6yUWkuVVGE5xJ1p12xuTLUYcmGFtSDsXqZbJGhBytY2SS6S9daYMGHUnHr8DGKzZ0HagMkz/V8
Y2z1LRodwKaWUNMfldhI3GHKzEtllHbqAhwpD7M8C6hP9PaghXF5VMb8aKhJ6WodOrVBKbvFDHx1
0KBYGAJL+Wi3VX0cs1q7J8wvLtKUJCj6tTtR8NYnvGwNvSEZ9rA1yVxEy0tuchM0RTm9ypp6x27t
OOhtE0Q8Drwey9zN9XGnUV1MdEtNP87M75VSf5nkaY/VY+t7WfrIwKwXqsz1IJEapu3YdQZ7bwwe
7fIz7f+H0Q68UGnOnRrt9P237hVVwSV7oAWB1PH1kqDCyuMSEhh/zgflydAy2h2TM5x1NZr+ycZR
+Ld90qY96N0WKWjeOGflDpx+ak3hEDVGmuka03yK29Jty6fWKU63LW0dFt8LU30sjFhrdYlzCaon
0K/Ep8KKT+BshGea9R4j+eZ6iLa1BSzOaPjKA1StMZVmtcQ+xXBO1fKuE6o3V6RHmbMTAm0u6I2p
VRxnG3GsjCaNHAhGxSGGMce1c3OPImXLpRElkhAZoOWMdY6nLg3rMIqB0AQwC0kmciCRNYuT7QR7
ucqeqdUJgQYR9KWWaLs0z0Nu2m4fIyeTjfNOgLqVmzO3zzAkXQCoAtZs6kHVjampJ2RFxcdE/JAs
sMrZORtPsZW6iLUenfhjuAdE2bwaVEDpWBK3ogW9+rQUp06cBKNGVd7n/TJnVH7UI/3BMNuX37jr
PPMLv+4ih7O6GlEdDJPIgCPJevasRTRV5HLnUdhaDWkrUSlYNYY9V09rl4Vm4+Sj5Yu6uxuc5pQE
4R9VJD+iSffP7dVsucA3pszVxmWDndazjalUb+8N83us/an29clh8CTJd2xtLQtmLeimSfyYX13+
/E1Jg2FdpVJyvITa549xfK+GjKaNtSeBCLm9qg1LlMKXkRLCP+K/laUQoVII74mwq2ouPDKIvxQm
U+0OunDbqfcy2Y09JOqiEkVJilNbl06A1WqT1kSOP7bxuZgdXm04YL1JKr0x7b/nWpDtXJAN94Si
80JGpVFF1NcPVwGGqO7H0vENM/tex3ns5aPkeLc3ccNlMNLI20gbi/fxZ8T75rhyhcfRjnvHV8DK
u3Kihm5rxp8r3TjfNrS1fxRq4H8B+wzn4eoOBk5Uz5HWOIuuclvcO410MjGWlYgMa3/etrW5KIci
9ELyzr9XN4PIspqcZnL8sH8B7VIoT2m/E7lsXT7ygP8zsSz3zb6lSRQz2i/YN0f3KP+e0CqGTKI4
xMMeZ93WzhHTL2E4dTsixWtT6hjn9VCzGmH9IxLtvnxtssadq6/EOr/xSdGwptEEST3Fz9UhDah7
Q8IqO74VPzbtg1o/jn+a8r+3T2ejJAD3GUzx+AJwFOuKGgObUmszxOAPw5c2/kPRX3PnMLSojYQf
VD2FkWjnrDY38I3BVYgkjMGwQ3V2wE+g22lmR1n5K50/MjYk6nbno926elCGEQACuHtPNlUKWZmM
wHB8U/fb4bMoPw713mz81t0jDFtutgwEfS1lP5tQ6+bwyP0PaVfaIyesbH8REvvyFeh1dnpmsnxB
SSYBGwNmNfDr72Gkp3S7eY1yr6Is0kgpbJfLtZw69dLrIgDfkFVisqj5R9d/3D6opbWgtXqGfHoI
AWVyt4KwptUazXuJ0zYLAb3ioNFU84dCL3a3JS2uCC3qcCtB0IK+yEsVT1rkoCczht4Z76qp+SWJ
cg8e7YoiLPRQAxWOighyXjqKz1fWLm8xIldVY3AUW3SLpTcHV2uboDZBXNdWaXGvMfoFhHr1BtmG
KRCOUI5F6RS7LteUJzpqfWhO6bTLU0PdGH0GmIEBMh4dMz791tLsze19md0MKXv2Wf1Eaya6YS0Z
+VOZzji06Kp4QWPKQ1wnz4VyX8Qn1vc7C8n70ft2W96SX3cuUCZ5UBUsRLPi+CW19A8v1hx/5qis
EVuiUOuTTINzF4PXI/Nrcy1yWlI3gBzmugQSR1fq5k4sGzPD9V6I+AFGJ19pf7p8LRpc0jRwFc5g
ZriRqAJeapojmGuQlsYv+eiwmeA/22mZ8a3FrF4fuXe+YlAXTA9YRmfmSrALg7lr/pyzZ0IToI9o
U1xVy4p08qfqMAeVRHYKviG6oisLZhX+6lzUhJ6A9VGy3R6fgDzjTHlB03tolnSX5mOg9fdjj6YR
GpgZZnOWaw/GwpnBdcUSUaRDo7tsIqpaAXn/aCovVOi7HuDiuNC3XraytGspM1QEKS+8SJ9DOC93
MdEqaxg4Dk33GsyfMX3D633dXMkIXftbl1Kk6ImbseahLB2/2IUIYrMM07XG5GvlmyWgmgQmdqTU
ZI81VmdYiihiDJBDN/dXEIGGSvuQ98+3b/Hydv0VMyvlmdJ1Qs1jg5TQ8UKp74hnTkctLvZlgfbm
25Ku1RupZdRdEAeCexwafikpJw0eu173ZvB8HruBqm4dFO5pQ/3MWHlZFxLaDmgrIQstNWhEkNm7
amNoc41znE+7zbsndewDy7wfRR4obGtnz0x/TYSyZV65kghbeDZmyTOT5SfVhQwXhCvJG27h3Mrm
p0bfasMvnMnn+ZbbO92IpnTbVAByEPcpfi7qrapsFAdN109qmn01Y/e1ztf6CK4vO74Im6GCyhjb
L7fXpnFvGQS5Q8Dtvxf94BM76MsjTPbwpndpkKyc88LVQBXnc7AekLy4g5fnjKRF3cKbi18SBlNS
9yDhBWvH2uzUBb2dXULwiKClBSTe88/P9FYoajIJ0WCbMRE5zjZwPzAY+f22yi7sHADCsMjwIywg
JOalngkpHZIJRYGZnKph6zUB699T4Kfw3vAxHMdfufNxW+DCm4qhS8ibOShFgaVKzpVohjDboq2V
F6dshnpTKdo8DRYgZoy1ntrhJ8bbU90HEjd/VZDw7oIKwCqMaGpa798rl7MCg69tTuljqpG0eKvp
K0ydtpQXLbdQjauqHwPmqa+ElAs8BJAym2rEKiiUXEURYz94Y2lgwS7zdT0/mE4RomHVN0Y38Not
KzZN++Aa2RPApNtOAZJebG5v+pIqgVUSmFcg8MGYKC2U12NmxZ6jvCj8a+M+G2MBesR/dloRXqJD
xEYqFDNY5LhsEp0mJi1PIpqAP9wOM/7gTTToshWnbGkt53IkI+tgjmzT2iyJUgpoyFgdq7kNga+Y
1wVTfrEa6dEgU9Uklp1hNXRClvI4MzdYtl9gHF+/tnOLGuLMLNgw40ivye2g1YCWCkzrTqKp/MaM
DTNDqrl7TOl7tsxDyllI62eLVf7wAtKFQzdUawiVhZfYAvMonE3kPDCfQzJoQrH0Mp7MJJrDd8UA
s5rx6LB0t9p5s2RuMJ4LOCygpWcX5tLceHnhOimp06h9HsmxIb+H+q7lmAGX/AAdQayStbLv7OZd
hgxg2P0rUHYDi8mqzVpt06iwbYzf/V0pdFPMC4wxrla9LzWMXyIRZ7RZcXWvYxUIRnIHY20Q+cK/
vlzpnLh3ugmCs5pvM9fCe/hFoA4xmkgKP7iYH3T7ii8d4bk8KWYs2xwG0mnSyOs0vxlfpiz2MVZ2
XEVtLt0MvH0ITWG+8Q9pYZWlG0NTiDTSs701fuHNXWr/Em7p1849wATwecrkQW/mvipt+j4Up0YB
MVe/I9WKwVkyBOcfIq3YIakKtKqeRnV/x5Lvjf6eDivqsywCE7PmEV2Ors8/P3sdmUeHKdWNNOLQ
kzbWAzUr/bZfS90u6QoSxKCwQJyCThNpJUOnG9SzwcPTpqFWfh949a7lexq1Tvsjc1//XVHOhUl3
HVOh6ky0bgo/zYU/Yd5l2jO6wPVmjXV1SSPPBUmPTpVrKF03ThoRkoV8/K2B885sNMSVa0zu8v4B
BI53Z8ZdIh72cFyXx+S0uM1GDErzqth4VN02WsirLQApYTptvHjlabjyvGVx0tvQaSYF0j0TLyYs
NZLeehFq6c/J+ZXYkW5roTt+jGRrkZVSqnzxUHRGAz38wc92AUztvVylzi1iWbGhvkx1tWWKSX3T
FVE9KHlQNtmhJeqf25qyJBBuNULouXQBqPalwFyr697Ocg2YKM+vChBPqu9Om/mxRYKeJCsGbEka
vGrkIGYSWLzwl9J0UTogJuDay5CRIrAa52dcqNu4dr92/YgBLOaa9ye/RQ6u9dxLAgJxBOuAsVwK
xAywsuEAt75MahaAS/y+MKZ3VSmPaNcNMIrl2ajiTVutzQGaj+n8RZLEytWnkTiJPWYQi2zmHy/N
Ak9t3m8f3JoIyURTtJ0inkjjF5Hpx5y1W5QaNrdFyJZxrp8BYojEIK4R2vGk06p5kvLOIUnkJfl2
cjxw6Gp7Un+5LeX6iC6lzDpzZn9BL0/6mMGnVAewu2NuYGF4Qa6dGMsOKYLP1ntACeB0W+ja0mZr
cyaUkTzW+xZCjQ5tJQmgRCVozLWV2zxv0KUaYGkzWydwRMBGOFJ+aszMiQ8WpJhF4xs1+I4bEYju
yOhaXX9xPWCvB58fUnyA7l6uR1hFNzS8SCILdIWFh6bnKlx9Ka/COigEsjhz4RYXCilLSUqlcNU1
ByOJxOAAypgofuOgM4c9N9siSz8bgjLNZiEaKl9un9e1tkMy1AsOJRIS4L+6XB+oVM2m6DzsZKrn
cDswNWKgprO9LWVhFxEowp+DF4DWTDm1ZxdmArrjGP6VXhzQYOi3WnLI7BUSrwWtuJAiXatESfUs
RXEw0lwXg3TfuH1MW75VqpU+t6uQYz4uZEYRciD6R+Q/L/dMyQeDU8PM4XIY8Y+sy7cuSEas4oUP
f6r6MW++d6rmj9ZBDIDC9rsm/9eu4U/5SP8BpINNRWvBpXwAGIFxSgqC90sLU4uExfA2noCKXPOL
l85tRl3OeEgQPsgU3HqSu42Xwsen8bQreudB7ZW9Yz7f1o6lc0NnhovML0rUyEBdLmcALMRl6UAi
zSJoe3ZAK/zUqIC28ZXk26IgV0VYgVY7dDBJxgkjW2qnc0cSWe6uYfZhUDepygNniFfSFku3CkNO
kcgEF8hM2iOtKKmSrOhVEsVG+j1O8szXVBAo3t62K1dqpmG3Pqsb2D1oofRSoYOvUIqCZ1HeveXj
CxjTwklrD8zculm5deskmEBAieBiDYj9mfK4tL8zxA6/MIX380Zfrk/vRtVNDING8yB3C8xxk7tT
bbSfPQ3KtK8csnN40JE702m2aluFNftaU3Nt/dfHCaD+HHejAPepOZdfUZiCK9RJWJTkQJIevPKQ
xdHQdfekz/ag4syA5CCPTsZ3brrziuHJS/clOG5hFFbO+/qezKN5QLKIWRrQYpmDtTYJmsP7MY9G
9svgH16/qcSK0ZE9PBw22stnwAgwPhjsJNmcNGVWqddlHsWW5SvVHfc1jLmzHiiyjbf1amkx4L5C
1R5j5lFDlWKckcZt3okqj0Q3HES8t0uwoplr3HULhzevBK4qCrVAfkkPTz21NciStTxKMULaRJJW
Zz/VuHrOx4/by1l4XEH+iw2bo24EiHIywSFcTcZYzyOw4AcEk266r22BPt7sWHZNoI00sE04SPEa
1uKKU3I+snPBUmQ6JbY7KhSCbR6lovL78o2YRz6YO5bzIOuVkOOvLADXsgHT3Y1/4JbZza71ottb
IId4nx+CZPHMvQTshyGdKDgPgHCb7Dyq+s5PaOIn4rUUBxuX13TAr5evaNCivE/fFgBPYLekhTsp
cx0E/LgO2vhm8tasfcaLOsirwT4IQ6PoWizYlpZmv7+90qVbgoDLmyku8EjLWDtW9sqARm2w0pjd
0Wbwcp3QVUPiml8GZVgRtmQGQTXh4SmZ0zkgM7g0QBWz6qrG3CHclBzPPSrOTyblJOx4HFJF8CBv
Sbu1chMju7xU2ZWuw+7jStQHrczTfdKOWegOBVuBJixtPypMM2ExHlVM+bn8LIF2jWKseBHVXnFv
xtZbbrODweLDyOPHqniqqbJWVV3UdQedIeiuRmiDstqlTEtr0qEjdhE52uPwNRW73oD1HaodqldV
suur1C/7Z9s56lrjz/Xx7J0d+RrhzfyuSu8SahFAZs9TPIBzkBS9BFm6m8RFGdUJ0P6TUbkbrafj
f2HtMTnGngdOYfTiZ7vOmftnWBglPqmQkuKJJfoHZuOYK0f4qTrSSpCymEenzng9ILUu97MRrS6Q
WCiiSfV85LNN5StGrIhf5s4dMeCBh2a811PVx7jd2j4y9gMEGeIuBrdZ/mcsvxaPaPmcho1odwIR
haVvO9X/14I9zAo2AINFAMJDV5ApXfNW6WgxaOj4sem4G9vmg5sgnErrtQzfVf/Tp6BP8jb8C3Qh
kkJPudVphdkXCCpNzBjmbkioGgAFuOmso/qTk3eOAhy3giwOldX66MJLhXIbOnRADDJLn39+dtyY
hz2JIkVGVgVZgfs4iUdFO2bkx23LtfDqAv0Mb95DNm4ehHQphdheNgIShEsbK3DkM7+tspCmax79
ZzpPUiwkSecgE02oaHaSnEa18GJFSXFRk2nf8NRXkqceWefGA2N5thH0oeY7OglEaGXguVFBtk3y
AxwYmAWe+8Q90jdCnpJh2w6BxjufecOucO8xAfKoiBV3feE2w/NHXhKt53CvZGIp0gong9EtIlaC
0MBy0c7R8WxYcSOXjhdAELTWY5ouei3mrzg7Xu4N09DbZhFV4keC4fIEdH3lBCLPP7cP+DodA0jL
zPEEgDYYX+QefhVTu9ysZWVUOScPEDHS/MForWAECsX7KdiLiO2VZ3jhMbyQKNlkOrSMpki6Ry7I
RKoirGgR8uyPXuVhr6yNdVu8pCAoAFgROEIglCQF1lIjNyZTlNE4BrQUOKr30nn2mgYzr9ogIfZ7
1h3q3kRMbr5UZCX2XwqG8N7PBAWw/sCCyjaCAW6DNAM8rZL7oMn3VZI+xG6/rRzlWfDxe1FiylHX
v+ZD48dTM608CkvKiluF/CsqgHBAJIOdjiTu05HxqFBjZdu0VfFlbBR1JVRekDLTkYH6FsEGnjrp
9np2yiirMh4NVeNshDsNh5zW2opjs6CqiPrh2iBydeHCSXvZKHblOb3Jo878ypJHUii7WNX2GtEw
ddQJHIHacf+PiCnYViBxAGkCXhhPni1dw7oq7brTyirKs9YFA3NpBH1vrnFOLVwJCIB2oPseyajP
YRpnl51NaZEoSlNFaLp+VdmGJP3eSURA7N95tWK+Fiz6hSzp3eAmdasS0W9kjSh8TeZd2oxHyxMr
mn99WFB6FSkhQO+B4JFxUxaGDZKmKupINbddNxh7U6/MbT3QI6X8USf197ZV9a3jpmtdJ9d+JiSD
8Wx2hICElUELDBdhxOiGOhrzY0kRwHiPyHQoNAsNL1LjtTbo6/2cxaH2PfcKIesra0ivA9zi2HWU
22HT3ynlI2AGKyZzYTPxxcDHIJpHHUXuGKshW/NY0UaaqO6AsXlym+8ZuSMU+RTb/V6SjbHq3lzf
ae9zyBXcZsSLaM64fIBELfTKaWiLLePWdhR0Hn4NDNjt52dh99BAOE/3QW/fnEi4lNLbdcE0ZndR
7fxSMFvAKkFL//W2jKXdA5IcVP8z+R7e7EsZnsgq4nCri6ihhSrBtBBkr499w4Ijhpj9yTgmz5nN
7rbQhWwsmKsxKgxAX4T3+H0ptRSF3WRZ20ZWbjyVrQdAlHHw+sRH2aFKrfuJED/L6NcuS0M7JmFP
HylrVgzzQpZh/op5KvFcZETscfkV+cQIjbuyjUCLG9rDBg+l37FNM34zjUdNUf2y7IMKYN2V1S+c
64Xc+UzOLBoGMVZCYJJR1P0RbuiafqZEHEQAU2g9pu/OZkw3A+oihu8VgbMWpiy8uherlrnr82Sy
8OhCukrUH3X/IcQuSUx/0JoNrPjY7EHQgb760MSje3vh15Z8rpNgxhAQsAg3ZfalAVgch/Y1JBcf
lnXQxSHjqKV1/tQ0m9uiPtN3lz7zpSz9co9Ba5VliACgYTPPw47HT635Xgh0YIIBGbSAY6X4/Oc3
QzwVTYJ8w33u/UL5qxabYUXN1lYtBbjmiIpyk/RtpKf9AfPAMKNnx6wfue7ejyZZEbYQK8zrRqoX
Zgn7KQehYOB1QJyUtxG3mf7hGkI9Ipvjjf5UqvWfbupEHZAxbqdNhr7UzndjqmqHrK6Lcmv2ottM
Mc35c9WiBJPklvmzKShnPhmYcyrzQufoKc2EtZlsnbyYtNabEPykmbLTVMbzXVpanXoYGpsad65S
pE/EEMUaXeii+UCiBJk60GgjZSIZLQIsMOZ9Tm3UfsW0O9NPXvRNnt0Nw69J3dOq851DXYWZtuIv
Xocd2FtIm2FrKNnLY3xdLmjWpSPuLelYwO049ju9yPeDE/dfnDxOohUlVqGkV0p8JlBWnawoaw8E
BREdKj8n1V4HAMPRD5lThi1ScvnwnptToKy1LSw8b0jPA1aMP5F+lGkfcE2YyzW9jUiuG0GWZMK3
+mltgtOSGQQmFvYXPJoIr6RHQLHaulUd1kVVfteSb7H+W//nGUFAGSIL8FeGZOKdOHHUBDzykW19
VfuoYse+3ohNWd0LNG42d0BANG+2393pzUNd/UgI262c4ayL8hmef4Fk7AtdTEknsg5O8jFNuoe6
wQy9+neaocNu0965RntXi+61zdY6VpcOEQkQqOvcpgiGhUsLyNNG95S66iJlctVTSeE9APsbv91e
36IURPRIU88Dkz1peehuTzAFuu4iyyrVA9Pr6mChL20Fl6bPmi7vIppG0fgNJh8MZ5YWkxp923Gi
d5EgaNqyyJCBmW3ovpvCTsOJ0+6e18r0hJ4XJ0gNrbgz7Bh5Ec3FzDziYGDtlLQhYnz1Ed15FBXL
3D2wocCg3HQS20ZBJ5epx9V7lXnssVSnbi8Ssobav3Y4ABWeEa/IdaMSfEVMOiIUMBvi9lGu8PTD
qFgaFKLWnkuRaPdTg+HJoK9i6O4EcS166fnUHjUwtv26fWRX9w5fgbADaUoQBIK5TwpyOsPpm5Ey
EZmZcSBol67T5NC2a8QHV5oxi4FeIGdlYGiTXOpU0hGQGb0TuHoW+5q4rT0EvBRAS99ezpVV/pSD
dCu4COdkjWQkDaXIEjHWIqrAohsyI/9T9GDdMdkIyn5ShrelLW4e+Gn+T9q86jPfTaeuVSRwICLb
K+LAs5mymRj4O2skDrb/jSgUReZ2OKSspVeuyKp6iKtGREiQ+5UeH1nehw6ZVqqUy+f0V4zkKVUA
eVADFBhR6lqvaI6Mj3rvpSsR7+K2ob8TZH36bJMlM0HUTnCS9tg2Wu8KbdjYVX0Urra5vWWLuvBX
jAzK6Twzc3v0WEWt/rvtj8Ibg56eKn1YkbOyHEM6GiebuKVYOBoXLXUOsvsU/ct2uzb5bLZqF1YP
eRXcIaTngOZAv4/0QnIv00kWDyJSaZV+K50YrGFpHfe+UDE10wRaN4yJPoaYs7AWVS+sEMwXqEWh
0xhwFdngMg5+WidnQ9QpTeAyBEZ2vcFk5ZWQYGmFICmDpVDntnMZZZRqBLumlQOSOxtuRnoz+oQN
WlCnWFrnArCb/yv2H0B8jMKGnQAkEKVeuQKo8wZ0QPo0AIJg5H5Vd6XvqPQ3SUug5Id23P+zSl6I
k14utzaMntpiiIQQW8+ZGr9Fo6vP43wIrdhdeSgXLjM4S6AwyBagTe4KLtPqdWGk6hAVLN+bar9D
sedfgXzz/p2JkK6y2ekC1C/6ENnsi9mIsFEeMvNHHK9xhS9q4F85n4/pmaUt6g74WN0Yoox9ARf0
Rssw4c0b/90wwb7Cs8BwCgANZEZyr6Ou07QOFBCc2kb7oTVv8bTixy+t5FyGtGO8SwdRlMoQDc0Y
pFUWdDUypfH7bUWbjYFsLMBJ+QmrQVJdNhaFwgGyrdMxQnCnntIWxNxwyei+4lq+UWqiP9rxKFZS
wEv3F42/SMuiBAbE2bz0s0OqvLbr0Ak2oK5q2iJEoSrHnU2rcdxOxKx/WQ4xv5TlwLciVeLmcHvJ
Sw4VsAoAhwGirMIBnd+Dc/HKNCm5gp0VyJu6014x7i2GvE1/6PvJFzqNOmvvieC22KWdRrkEyfzP
XLucN7ItsBVQQcfI7CJTwaBo9PF234V9FOnrbUkL7xnaJJBCnflgbbSyXa6PZKiapF46RI4HX9GN
621cZrbvlLkaGLG5Vh1eOk1nbofy4KbOiblLcU6ejaJQjDEaE6OJvEYMxLdobfdbLx0njBerXWPw
x2QEe3Vsl8laQWZpY/HigBME8HucqvSsmmzKtKLXp2ji9b2oSOjm3h5tv7+ZMnyDHV0zMVfyEMib
FpiDTUAgUAyXtrdXTTTqAGATpZh9OGIuIRi0grr/qaS/iuLHPx7lLAupRsw9QCUDTvHl3mrGBCyT
4iISJWJbAEaRDhg60icHXV9Rz+tbAVEozGD8AcZ/AlQiLavMRO80Rt1Htt1tbPEAdd2Z8bDt4g/m
cD/pkMRJyWtnr1EYz2u4MEEm0vBzzgA4FuSTr2BbOV67TKBJg/EkGMhPNz2iaSlgeMO/9bG16/7Z
30OvGZ4I9LsB3AF+Dcn3ZyAEm8qCqFGt3XMQaMcpf9EHui3ZWlP91U38lATKc1BhYsSVvDQXTXx1
VlIVNA5fwONWjTua6D5fdYgWthA8tUCt64jYURyVrkCikWHAxFsVbXTOI9fbjZ1TJOL8yqn9FjyP
fKA/y3zFa1ha3LlQKQTQEgCS0ZCpRkkDKHt6UJMP3P/R+PnPVwA9lyiwzVwYCOMlV4gWbdqByEiN
0g9V7Xydvtt6FYzGyqtwZcVgwADywYQwDBuFAy09ChzMxkLLGi3iafpNH02/LcPc1B7NtL/P9KBL
12harlPqAAigawhD9hCLwo+QFpb0WqIag2lGuI3bqR0Do7R2LvOCQmc+VXTwTQ6B2vFTpSJLSX7d
3tZrIBcow+dZk9jVmQZSDq4wZ1IpLXtyo7bpdm36WIBluaiBDsk3pXryyB8+fKPTS7GrjD0l2ca2
vyvP7r9OXcFzgbqiC/uGjh98i3QXvbHAKBdmxxFTahBW24VyJ5CHwF5oa2m9a7s9t15jv9F8DY/n
Mwl+9uwTd5zrYnp6ylWQgdx7yhNqb2PCgzh7W9nb+asvTRp2FZoEhcUDfBWEC3Qo5M7YkZPRMOuY
JNVXIYj2mI0gOrEKJf/iMV0LR9VgQcPU6VBp9lODGVrHrGiRhFLWeGtn233xPQDFIhsAvAZiQsAl
JdtucQPlOg3f07tPTf8qCrHJHGO7suqrxPMMvQUeE8BAAHnA8XH5WHFdi+F59+Q0gKO2m16d/IRB
7mCK22T6n5LXG13vfcwAvS32KniZpWIC2GfXCV4vSYNUPXFKnWFtWZVsrNEMWqsI/zcRkm0wLSUr
la4lJxDX+LHxQdK1KcRXuvmJWsYjDw8R9Wh5IBXBtFw70yGBwnLPeKswdUACW7VuhAEI33M9Wcnf
XBlvSaCkEYylgKcl2DVMFvdzLzlS/Wdtf7V5vyJoSfXwrgOChjwbnnfpeBpSs0y3BnIiaAgNeztW
fAYPIxCu+s9wzc81/RU1a8rZBQcaWVfyEqJGdhoVF7MqYh/e6Ury4dpuz2LgaiJtPZss+VG38yQb
Jj3GZVJ/J6W2s9P2pcmNB4LyK+MH44cA/QDIQh4zZ60Wel3DkmRLby6LjVoHtxc5mU4wsYC4Id9q
XVDHPyvlocJgseyQ9P5g+XCDb9+BBYUBhx8aqmacEMpn0jkmtUVsrcflVh20X1Rj5JmD57NCe0ED
4Bp4cUFpAMwALBZGBMhAWRhggEomCE6yNlgSILqIFIsVu941Vla1cO+QXJ+RDEhlzq0ulypTCJfh
Q3CW2pPVnSpzgyFKpN7k04qcxQUBMIAuCNStsH+XcpjlpEZBFHKCB7dXvDcMaKCutpKVuPIC4cyC
uh8+GVAzQOlI+t8lXZ12NaMnzK+f6D3BlHlFi6gGOHrmD7wNjbXejmWJMzMMQhNEKZJSNNSqQGqY
01PfHb0vnL0AqIy2ZLPa6NZO+bitgWvCpOUV9ai0FB15J5p6Gx7Dj07cwBlCRznlHnrwXDhpSXBb
5tJlx57+XaFkJ3urph2jWGESA+lovlaqP6BP3wAruDFssvh3IrY1ol5rrQ3oGmb5eZp/JUuPDrOZ
oQ4jTlP7heGJhx7YcOWtSsYTbe/7IYEpdQK3TwOPPnZNv+INz3spOQwXy57vzZkpNVlfqXmNvQZN
W7FhvJ82pARvwMruLngMcH1hVtAQiKKS7DHUOcfAe1rQEzgUTdvXnR0rD0TH3PNNjUnX051YMd6L
OnQmUDpOnrZWnikQWMcPM+jQOgm4+hqCalB1lK+Uku3tJS6ZTeDMgMEGnyvakiSBitaXICGA/gj+
OIitVvxh3+tyRcj8n1yd1pkQSVUqI6FjUjb0FFd6vu0m+2eq1xoQGwAA3F7O0gOEE5vHTyFdMEPl
LxWjQMdJU+FSnFoURDXnOG7jg3HfNW+WfUzor6rej691hvkgg7pyFT8rV9er/CtaWqXT6FZh8Jae
3OEpZr8b+85og6ZCs1Hij+pdo4d19ct+7X7QLjCb98RM/fgX46PfVC+W98V0t5SvDdtcPt6/3yTd
kzwHUSuGTsA8UCUOrSoD6TeqcqHimSdlWiOoWt0C6RlBjgZzApwSJrBJt7UpYOdZD2j+z8Tqn9uW
wByiGSrg/Dj8Sal2EO5+0LY022PCKy8B7Z9gnl8M49CxNLytGYsW469iyP3lFrLhll3On2bVaIoe
axI2Jkqct6VcI7Rmqwj2pTlfNPPIzxf8zDApaae0SYvynJ1vVO8xHtmu7F9Lo/ZHfVt5b+xA6zcM
3LrjH25zN3agADmATUX7dvs7lk/i73fIlgtNHEOnmrhyIPwop8DadgUm2z4we8SteMrtR5uGLW98
3QoxSMIfSswA65ON6dxnzYsS7zvlB7rxzGjls66yGJfbI/sztJ+4wWxsT9+n3zAZsWj2Y7pn1ROc
xIaVL2ZXBZPNjzXfZ94vnX7DVCWiRUhMjQYonzrTT+M9H7dFFTKLAJnxkOQgLa+dO0P4zB03OVlL
/y0ar7OdlHwIZoxAcbs6Cq5xMm3Hxh18s4rroHXE2viqK05GlBpmozWXJ2G+MGLoUntYXqNu6MCE
FEbi0zIPSJ4cgPAxvJCr+zadkG95Naat3QaT2/tx/jomc/utmQcNPBun9fNkRZOu867SN0kmBPgU
S+FtBa/NVXbN9M0EUw2hJCyVaWu0vzLm+rz/jtTX9rauLJry882QjIkw9MmsWqhwmtyVxckoqW+Q
J6fC4JinkmyR1I6PgofcuSdrbfNLbve5aOkWc1EZDp0gmqvKFxyFQpP7nGPA5VdXX+ueXzJMZ7Lk
iqDNa4+2+HWqManHVIk/rGnw0iNwLkEKIkyToimywwnm+rhno37IwRA+gaNeddKVVoNlbQGPB6id
58ZEuSVxmpy2rnpBTw2opBmoUMLe4Xd8E+u1n3V7Zfo62msDs67bX2cVPRMqXVHFRhmiQUH6pPe5
P3KMgN3XelC/YhDseCwT4iPGAGaqKl8c5b3JVxR1yUCcS58P+MzkF0PDHL0ZZu/GLXcJorXQG0xY
dsw2Wnte5vhZ9jHOZUnuTYrm5aJM5/e8vLOnIFcfNBWdjjmo6HxluO8FCZL6CT0C6opjNWv8LcGS
ZdIGZ5iyEYJTZz8YfyqEUF4w+Fkb74jz4bzevvtLz8T5MiWbkymeVXN43idSPNaY7kY7ESTG97jn
QZpM8KvC2/KWVwe8PGJ5WF55KlQ/KLqCJmjY3YNVHYCd682Ai13ehu7JqNeyJIs3HpE2Uq/oDkbO
6VJhgEru8jp26Qmt2J5vCDL5k4WQ4vaaPluIro7sTIxkP3VSAIZD8HBR9pQavjZtneqp6464Lr45
+ML6bcZbQ9nYhV+OqW9gZsXaIPbrJP58M8++QTKkA/fYZFF8g8Cw5J1xp2m+isnQAW++1B/GMw/t
7JFpry4/NkqBksYaAcAnZcv/vwngqbnc6yTticI6Da+XiuT1MXnrC99y3zr0u+e7im/NbN9mUSbu
3ZfyCwg6POVIGLhKQMbQ63SXO8Rv9GdSfRNuRPNx9z+dEeBCl59XsK6rYg+fl6s7Rrd995i2u679
OWVbMEPU7naKX5TsvlX7g6pMIZ16363WEOCLSQTwLqEfFEo5EzNcfgXTMThHTXRy8u4yiqydPm5M
8pE790X7ndYdOii1sHY3Vv/t9vKXHiYDgCywPQOUjUfjUi5vxzSvigYJUYuib/tJzd/A1xqA1GjF
ei3duHNB0lUgbGoBLqqQvh6Ez4kILPf99lKWLNa5BEnR476ynLbBUjILE3UBe57EfcaeBP1ZFVur
X4OhLooDkQbG7yFoR4fk5c7lGjEVS4zk1GpVAIaFMM6YnzdjGDsWDUrwmYQGrVceuqXjQv+5Crkg
VgCW4VKoRvJC2ALJSMriwO7vMHC9TV5sb8X4L/oQ5txcBxgDRiDLHbSoTJn9aCAnYWedCldPGUKi
k/KtJvW9DuqkFxAhj35eVd69obH22cwserh9nPP+yWbj/BPmrTh7073GNZS8o/TkaOF/SPuyHrl1
JtlfJED78qql1t6rbLf9Iri9aBcpkRIl/foJeu7MV6XSlGBfGDgwThud4pZMZkZGmC33027f16Nf
u0fF/Ie9CYQBqnEm0vXgPr821al8qNUGD9PEbdxDRVvLx9NYWbnhFh+mDsIyLJwDoZp5C43DeoIL
AUGgM5765CCaz9iUxvS7+VUDUmG+al3hZz8na5N/xGoovF1MI/Hsftyf16WDePkVs2NCRg3IS4bA
OklUe2sT6G/WarmGv1zMTQInglIqgA1gQ57N6dTZfcxyhGRlGhmOEgy9HlkKOjVfYjzfLDdo3EcI
5fCfg7oWKP2pS8+3zqXt2dbh0yCc1pMZgOG5hlZYzJVDR6p9BRZ79dCrdkCLHF0aX3X6I+vLYNQ2
BQQtFOT19z37GC30Be4sbc8I+P+7MIm/KzTfF1q+M7MqSCpln6NPIOu391fm/5gzRNFA1wCTNZ8z
2y7rlo+IgUQVJfyDqI/TZO0UEPPE/vQ5LfZZD14tunE+3zcs1+J2voDsNNFFLvWnr/c/nzyPqbhr
Tyw1mU9LDz1WRtpsR8WwN/dNLe4+KXjw/0zp16bsUiAdJab8NADhF4F9a9pRTVtxX3IL3xvP7DHS
Q0bb8biKxwjVduiOacfATgo/TeJTnHyPhRs5ibsW68lJumdUjvzCX/XAu+tqhcVzwWeYxFZggdjB
MfAI6bIwMSD7AfSCPT2g+1HNx/D+tC6toGuiZR6BHup/8+i5tAFvEwLxrDkMXaQTq94oRaqERW7X
/+CXEaGATAhEtrj5ZuNUgLcmHvdkTqAChXN3yPoQjJWR2ttRUr/+w7jQ/gPHjI5epP+vJxWZpcYe
87Q4GXHKfJRRxyATDKxK9bT2JFicwgtTM79o1iMKiFVVnBpe2tsCj5yoKJJso1buuHLfLDooFN/+
Z1hz6lq1K5RYz+3ypNIWPPXcbXnpJx5zuk2b9VPzGE+aqMaDYiFpEKjCMKkvMgEqRCgDWFGBUkIW
UXRKGjsjjwttX01O0h25pw96qGc5/p4YtdEEnXCU6tVJSNb+1tS0QcLG1oftiF4l4lt1a49HV+gg
fEnsgTW7VqWsBdeCCoWMaUyJlFUAb4yzMv6lmxBBDGJtoLWAb5o37DZTUeIE8vLUuj81uz2AIj+K
TbCuDYV6UsgvBvnwVEHSrZweurF+FFlkFudaxBAr/jUop9j66WXs5/29thDQGXjxomUAwBTrhk+j
9kTJB5pUJ1OyeKNLu1brjV2OkUc3EP7wqfh63+DCjkNFC8EccJsQnpqLrZAU+vV6n1UnDqrcIHWd
XylNv1tatXZkF+f70pL8kgvfZIk4hkgjLI0HUew6skWqMh4/GYSEUBknymMdKXhwWFEMXp/PrvrF
Eru8D3P66f6I/48PAfoQzRIQFZ7fNJVbU4dWTXUa2sdBj4ohKNUh8iCq/kl/b9+aJqpfIXaYoytV
Hf0ye6t1Px0gSvZ2/0MWgktZTPzf75hdQ63TTHmjkOqEjmbfG0OtOaLwMQ1BskaMsVQGkDAv2Zsn
lRbn+FxemmgytDnmPn5p97b7RLtgCFXo+nR++7XtA0384J+T4VCjPc+ISPfS9L62ddrN9K1egykt
ZSTwNX9ofqXs6Fzjr6qnvtQbfE13GEoaTPHXXjlWLtK4I91x5YhCUGp9Ne3noYMaUs/8UskOVrpC
abaUWEarG/jCgQZHy9u8CMGnYlA0o69OkGn8PtXoIHVb3+mj0gITRahDI0Q7mcpX9H8IY837yAtq
dlFLfj7clCCpA6xwlo9Q076tqTlVJ+oWKEWxYwVatfvbaymSw0WMPiDcWSCfm/OEWeXIIAikYtGn
g00D0LAyZAYfUjuwPrefPGggOFFrraQmbx0YcB24miVOBbnfeSZDZ42Tm+bYnkqwbRhq4XvpBpnz
DvusynwQwEcro7ytzYPcCGlmQ/KjgKlsFjdawnQr4D75yc32KeofHTidH4QwfWegoVLs0TA/WisI
Fhm7X68ebIJYSb6AJd/3LLZjIPNoCCH8ZObWUcuBQ/fSn21vbHqd/r4/vtuNAhYpkEjhEYxoVf/j
zC68ZjxUZuZalJ8Spj6A2xLxR7YS8t/6oWsTs6DDzUVN7bHhJwd9uSWjyHfumgYclRoqaiuHbmU4
c/ryeizszspga+DmW1IWGyNeQ6SsmZhtCJXaOdE6ORzws1mJ5efJl/trcrvHsfgIcNHTh/+iAfj6
JktZTJreKrEmdIx9XetCBsLtCe24VkmivBG/PbVdQbGv2ZxdFigHmuherfipivPAsJv9iL7Zunrh
AOp3PUqB5u7+IJemES1AaM+REmyQA74eZG7kTm3WmEZrGu1odHLLb231/b6Rpa33HyNoc7o2ogn8
yoTjIFnMjJTpZHk9roNT1QfdmgDb0pm9NDVbNFFQFHcnHCSX/aCglmfl5pOySry8bMVByR9CFDiz
M8+gmU3KsgxWpkEJK7rNNGPTGvkH79ZIKNcsyfW7cAyel+YD0Tk/kdqr/VhP3jIwA6DG91lpyEpX
5G2QKBt0gQtEDyG0+ebYZYvzocitkZ/GJgnrFJVv7WPCBXJ/MyxcWNIMlgF8CxI6MdtyQlgT1SaY
SdvHBDKLmt5GilfvqZv5ThrpTvKUxkZAEuPdolM0JMNfB8P4ANmOBjw8ugznWohZUqGPqlb5qSy+
Eg/DLB+SdA2BsjiZF0bkSb9YOLsDsVyVahilp2xSkR5LRbxUyqpYlnTb15cUmPlw96NVBPsQ6b5r
O3HiKZ1jxtgg1a8YbxmAhQOUYlXgqNscfLeVX06/INSC9F8FaFmU91XUEaSkSP5sFSTQszFosjOd
0hXP8sfJ3/uy2Qyg8NVkXevAfyLkDJU2jN9aYKF+x1NUPTk7oQEQEzqfnCer39g/3ZMbM98yT93K
rr51Ppgg1BwQEYOuC7ns6wnquFm78dADT1t4Qaq/DLp2LKsDqL8tezXvKv3zfMxgOwONCNpCkNOe
jVlRFGtkJu0kEGfK/LHat8V34kXWt6T5jojYB6pCqX6h4XNllLd+HOVMtD3+kT4Hs8/8dqcD+rgc
oIZT55tlH9viY+XU3gZgMCBbSExkdNEZMLuZWjB5k9LM+xNnogfnPi1U7bEvUAl5qDrXy7b4u/eh
KW5nhGblTo5vF42z0xUUYMP733J7tNBhIVlkEXgCkD1nSFCLKSncOB1OyFNoWYhGKTAmjbZKQxDp
rrUE3TpgGIN+CPis0VsNoNds+yiVluhNPZyUstyb1cgCqsFnDPkw+kO9FgcuDg1CrWggQe0FbvLa
WjxMpHMZHU6oyqmH0Y7tp8FUjT3Ia/KXf5hFNI5CSAkoJAS6M1OZrRZgN8bARnQXAw5e7nSLGEcj
Bor5vqnFOUSzk1T8kpH07Ai2bgYi7lgfTjnJmJ/ou7SgFlB5A4iUxym6b2wBHyJbf/HgR6lMYiFn
c4jii0BoSMeTOijei5fYDIrVVoLmY/R8elOQOCMtXpB0LEELlbQbp+JOe8gap/ygXQ+8r0PicoA+
rtafuajK6vP9D7w9qvg+PAfR7gm2Qjzarie+7Toy1cAan2IAdY6VY9YS/Lumr3Y752iZkSqGeKHJ
jsVZiOJMiaM0hjKeGmB+j2h8GQ82GJhBMsyys2qKVXWaWz8Lgzb6FlGkROvCH/qjiwvPqnKjKwxz
BM7hoeTHkm21L7n9bWi3A7CFrvk2gP+A++qe5mmAZKQvhtc2/dmYa70hCy/+6y+ZHdmJ2lZCBwPY
9CQyuqP93aaPOt7Hzfd8AxlOtbb8cut1z9/vr+tCJfPa7mybg8VLmZCAG0+d906hPlLs2LSp4g1y
8l+SH2usXEsLDAS3hJVA4RM8SNfbyOghoF6xejplhY4qA8lGIIPiZy9rYr/XSbvy4l+ADSAixM2C
EAM6ypBzuLaXMV6OuAOmU2fooZ39KjK/Ocf7r5O263o3AKmtu7k/oQsHBSVS9NoitEGHpDe7TEdP
Y5kh1Amxr802uZrTzejwNbSA/C3XVzY6Wi+szOaxKb0U9DT9dHJbErRavCV02z0WBvDaR9fLVx54
S6cEai0gXcVjC5fY7BoteVnnGvWmk+cm1ZOKYNgvudPsNYUZW2aSU5/nZP8P83hhc7ZyvdYKAU8E
m2qfoxhKh23VEHf3L1ZQakAKA+iSGwwyAkpoX2ZIqusmfyzd6V2gJrtiZGnTS5IDD69VBDlzrzYU
UGDoVGTudT4kj4nmbPTYeCsdtw7HDMK794d0extja6CVHWRPsmI/v0mQcFJITCv1NMGP+8Lt+A9M
c/0EdbZm7da6ja+kLbB4I20LJoc5MWPSm5PJYnc6TeAA2w+Q50CFgpEAEthjUBdq8rnnyFM7goKA
uC3HgyM8eyUkWJxdlCSgHwWNQETM10dcwio1R+CBPiHTdcgLl/uZ0Y3g+rMQOk/uz/vTu3i+XUBx
5FUIa7N9ORV6BdpJtHc7/cA2U6WpvttSZcVxLVkB7s6Rkph4rxszL2JVit5YIgV9oCNe66JoQBjd
vf39SC5tzCau8TrFyUrs/aJSND/reRL03irOYclTIQIHaYsBagqEbtfL4xRO7RrVACs9mMfQ38CO
jjt6+3iQfJ4qBNkKl3lRmzhohTRb4GiS0fa1OBmjZhJFZGWKtxFMtL7WjFPYKXZ2TqhZBmkJYef7
M7J0dNBbiOww8O3QJJvdhSi9NLVX6SpwLnEcguwTDaocjcRdXhanfzEF6mcUbkG4MufvgdRRnbDC
UyFa3I2BXqb9J8LASGyNKLDdN7W4lyA3A6ol2XVrz0K3wbKyrGQG9pLaJU8TdMYjU+fqv+ymCyuz
O4K3leFk8Ngn3e3MTdpRsrfLztzeH8viCkn9cpRGZc5ntmddvRz6wk60k1ZBRyUHOWVEJz1/Qt7F
XjmCC6UgoEz+Y8uSzu8iNqQmapu54qqnCs9m5Ozdtu4ftGEkYpcYk9o99GNmjL7Cpr4Fi3tTjTsj
81C40kA2hipWaXXIA4H5HfIKFkt83lpobSFmrnL/X2bFAQWMCtpyMMxff2mnkk7hWqwC3l3Qg8Yd
631UBXsFx7a3kiSXEzwPPEADCsACgnQgwWZHBKV/h3Kv0IDi0D8Nk/XRNvpbap0SDaBMRM+yFslX
QqqlRUcTs7xjPFCYzFWr29ScmoHBpmilCIvVdAFV0nSDeuIaNe5SpANSMinSa4NOY35VjwgHeo1Q
7ZTmtZ8duR0OcdSzTStWYoKlQ3lpSP78YnPFcVyA0pLIjVy/VGkWlEm1kl1ZuBhxPaGWiaQOaG3m
JEvClO9JuSsSlhxqzrY5uhx9S1SBQz7d34BLcTbIMeAy0YdqONgd18MZ+zb1hh7DUcG5FuhJH9o8
hQD90A5PrtkqAc+IeOCtaQax5T7aUJb8UikGXZnVBTA3cgJAByNWxV6BTuv1d9ASzTjJkGuoW9p+
QsrHwUTvlf65dUsfYM6gOZgc7bGJHgqKZ+xoP7Gyi7qyf64I2St1MqwczYXzcvVBs+uPtsRThC7P
SwrpvGyjl+QYYxa6UfiFGMFn9GCugZ0W9pasAWL0cAd4Y81csTtQU00zBptJFZr5iwrC1PvrvTyq
/1gwrqd5wJPLgyYhatBtGm9K1GC84dSJ7FPbt3ixZ5B3jR8ab42NeClLcjWy2TabkLukZcu101j/
tIsvylPiIU0yjedcNbckz3zCIQCfBZ7RROgHeYKWSOatMO8tlAIwuaB5B907wmxvTtZWTzViagU+
AkAFIwajpCKCwrHAKKwBA1NXyLDFh9zmm1gbbL/OjQdjWOPfkttm5oavvmG2rRyGG8UbcQ+2YLj+
rioqXn5133dfhh6R0gTSsQdR9Ho4VTVb8caLbuVi+LMr2BZurWVy+A5Ql4r7A9FrYDofU/n3GVM5
z1BpR9HDQPQy28ZtnIG4FoI9J5s/mMZJYRtzXGFWWXD3VyZm+7jv9bIcRQN3Yf8oYx90Enr1PREu
7pf9/ROzPGv/Gcxs5/JKWMK2sXOrKeiname5lU9s8gxNgvuGFiBE19M2u6ERBI40UXE2O2QFm2Lf
VhubmYFh/tJRHVNSEWpaoOTGy1RUm8Hd0l48I53VmuNm7O0vZmX8sjL15/2vWnQYF2spp+fiutPw
WNIqCxPtal/TLIR6i29OB5F9Y8pzrT0b6em+vaW0FuplyOvZIGxCK8DMYN3lWY6kAS7y3m9jH+0a
I/1u/6x039X9lr6xNRzTslu4sDi7eioyqeMg552lcUSbxncmb0uL12xMtqbynRQPotO3lKjEZ/1n
i6/kaBad/oX5mUfoqmZM7biTsCCv3aaulvssafLo/rwuHhjUIZFdAE0KbtrrdeQKOLgUF9vYBM3n
CML0ztUjRfta0TTk0/t9Y/KX3Ti5C2OzNUw6TrPJw4xSQr+xrqwDN9c0vyrL4l/uswtLs7UTzuiI
cYClyeJRZb0WbtQaO2Y/gMea0ilArmbF4qI/uLA4Wy6vElUuHFh0+nrrxruxf2cVsPP95v4cyt9z
bw5n3tpsda20/ixYW/npSeRblUO3w0z8ImtCrfpr4SlQ6SNM/58NMk+oxYOZF9zCuKBey0CdaMYQ
vFZXItuVjTHHVVUayeIxwy7UhRcBjVF4kx+rn+7P3MIKoQZr6DLTg7fmPHyuhGd0MXgOT6RtrQcP
CNG3mFjqRzq0eZgIz/r7PJYsigPzjGjdM+bIHTM3XJ42sNc729E6Dmi1VvR6MyrO7v7AlnzjlaXZ
xSo8lbRImGno0I2gdtt4ml/Xj3loNl9Z+QwwDTKvfx8GI2fmWCDTlS+4eRsd9Cu0gUAB7UTrSezV
lpZvQBnWGw/vsIh36vQGutsSHVOmOeySwVyjplzYMVKaB91LoMQCcenMlSh9yW2CBMmJZRR4xjYq
OeQkRx6tTO2anZkjqTyHUIPADsrNoZUmz13jhok7HRrjQLkWFKCHsCpL8dHK8kyFt3eL4qCmxbbA
k0Qb1zpmFq7dq2HPvEwFRY4kFRaGnUznxDxoZHrMQOc9asYxK82A1Wqk5GsaUIsn52KyZz4nLzKU
PgisirLbcDvZxOg3L8DbyPtxZcJX5vvPVr+IKwaF5J4jNA1NhpkvzOndYU+TCQKGlXWVgeDMjV5O
5J/374Wdvs8F9BUwJLX6XTnvfVsewNvqTxoBqRPCrFLZpfCrqFdsCNrvkNgN7IKuDHZlNf9EIBcf
YTHSE6TctZNSUT8T1sEd2iczt48W70Gc0+2hYBJxY22Olx73GDxK01JqF1XS2eFp8t5uUHHAJKcu
mE3w4smAwwYQboAmOw5VME0QyLOcYDDUgHlr/E9LiTgw5kHH0JTYpxtMtucVFm96VzvVnYDoQ/4o
0PqsGv3TxGykrMUW9Xg8qO0jmx5MVpzG3PSnbGcrk9+tMaAursHFt8iNcrEG7aDxQcuxEYxyI9Q8
YKC+Cp0xykG1BV6M4l8uBYnmRfkNPInzp7yaKE3JbAUP3uFrYwRi2mimX3crsaMuPf7N9r4wMxsV
01xWC3CAnuqSAVdfZVC9pS1PQfaR9wqaqyHKFeQCfTBojIyDyhqozzgVkeESL2TuVBxALxFvQS00
RL0+fs2cAZqQHosPVVeZ0aRPHMSKZAozZvZPSYV2wfsndCH8lek0yf4JSknNmvkcgUSAbZqJfiri
5pm35JR07hpJyZKzAaWbxINIPNG8OSNz8653tByzZI/jLjMSZ+8ySD+jHLSGoFyCAyCDCgAvyB6Q
h5w3dhFwqjEto/rJKYxv6FJDo81W6E+6kfuWdyoyPSzV72mDvGHBImsgSVADsXV/Tm+CfRBVIguK
fB5uTIkkut7rAKlPceYwdlYt6qvoAzWzOIyN39ROwkR/u2/sJlB1AVlC9hrtDignQuji2piSKaOp
KT079wU9KY3+mg1kk1De+RTsvspEse9VoW7vW731LdIsWtQl96Kk950l+ZNGEVNlDOzMpnHj8n5L
y4e2eMVBQ15/w8f3tnyg6jnhUa/1W8HAvLE1rTVyjz9snFcHEJ8BrD7AU1JvCB2K16MvWJ6K0fXY
eco+Tc8Q7oMAQNlvnc6PLd+Mxm2iRE790P2GMPNIj5m9qbSoe6U0Sq0DpFNU4TcPqbYF92ZXPEAS
RKvCbjhqpd8pz+y0RuC6sDPQqYNSEmIpJHznBYeqm5rEAxj1DCTbYJOg0784kDnTCHwFvMbKGt1c
vrIeB0FWsJFYGpZrNjkNG0UMmC875z3dOXV7rouvaPNFDyLf8iR5IAW6ATQL3aPiN1d+de4XUWrh
ykfcuEj5ESZQK+hEc/Fntj/zmOu9Qm12LoADB0x2bzT5a/JqkTA39WDkIJuCWJTXR3EjHB84w/eV
D1g4IBI5g34cVL9A4j4LLeMMdPtunfGzmX+JBfcF+QUm/L1R1X7nqL5Dn2mR7ofPrN0L+kjLZNem
IPczQit5z7QioLq50mpym47FnKDmZKDbFe8WMKZe71oktq2uqQx+NsAP1xoPwO8oyXZAXASSZ+KB
t637nQ1bO39p1MF3KxoVhr7yFpTzPjs5BvRsVQDa5Rmaq3zbAnRDIKrpzglpND/3RsNHx+YQrMy+
HMqNGfQhGpKB0oDa2fVQUd8YVVXruzMYL1kSVEVUuJ8z48lpQKJ0jkmokrDrfq5Yvd103h9eeSw7
th4k42ZWvbwr1BzlNUisTNVmfBqHwBx637KOUBbFXejb/jDsptW4+uaAS51sF28lEJHjxM1bL8HC
wPUh671TSs6u/tgooNNvv2b0sUSS/f4gbxYQkjlI8MoWT6jzoRHweoyTlk5GZzXKydFTv8k/qjXR
49ux4NCi5wsk+Vg5wM6uDVgNyhVt22dng1PfsJjv0o3reQE8XKAla+qPS9ZQggVrEvrNkQmZBcum
gu4AvBVgzQUYCwU38lX/YoJHcY03aNGQ3I2A0mHnz31waY49qbmRnXW3kYoD1ZniqdnsmmzlmN+E
vJDxhsdBIREZPzzdZ6e8w8PdcpQsPzsn0I77qVlGJOZ+owQlyiuqHg3NymlbGpqNWo5kegD+5c+l
fRFk2zngy7ZawqI/IjnsBCbanemxaE/3t96NS8XIHOm/AA+E75jvDGaOtl0XPD9beFC5deqzAGVv
39Fexb5cuzMXjWGjo6USNM+uI8/6xaAGwbHPMzM/953n5+6Od1PIG20HbivJJlStATJuXuEYHKr0
QJsjXgUd/sye7hZepfRNcSbM3tdgOifx3lacB2Xt9XD7PpxZkvf3xcjarsF9OcASoF7GJmk2TbeJ
nWPZbM1QQcDyrq6BA9fGNjvSaetRQ6kpxtZNfp6+dMNTnw3+Wk79tpyM2x7pOBWLhlgYHRnXI8uq
otZIoeRn3Qnb7liV50SECEdTo/CNPgObte6P07FXdmJbnJByp7+YF97fpLdjxTfI3iOcQLhkW75K
LmZXnURqaUpWnO1x1zrPcXaMm0dd+7hv5fbIwf1iYwL2hEAUNZNrK2WZCIgMDMU5VTbxo/nEit0Y
S1n4v8WPSMJ/1OcR6YPCHU/OazuU9lkL/t36rKAHd3JfjfLRGp/NLvDaT5IRPF+ZvZs328zebPao
0juDZcKeGj/pfRkazTFble+SH30VHOB+ARQGEBVkOxCkzo5aZiej4bRqembth6p9oWvRx8Ig0CIN
/wS9BNzFc/6lvvZIDzB1eracnwN/UeptFq8l7m+DOThcIDdcQA6B1EMB/3plEMzVSkxJftaSNzKU
vpu/aOWjOm6J9dPVN+RsJkfzwfru9VWAnM/97TefQRwuBPh4/6DvHG06Nyz4k8gYdM3IOQHLUGEB
M7LGSzmfw/+2ANogDA9W5tdlQYaGDmNOzmQqw4E/lCmu5/7z/WEsGYHPBUUGktyyYeJ6DhuvwF6w
VXJ2rAylj5+Nvc+L7V/bAPcR5KUhnIbX+TzgTWqlaIiitGe0MuWl56uoGiVrpP0LA5GhBco4yACg
z3a2GQqjrLQeStbnTNvnaIAo0i0wzP79kdwuOm4mGfchrEaD/Hy2rNJrGyAukV9wQFybl7YCWriy
jP7/rMyGonZKLYgKK2YKlDfxCXqg7lu4SSJgmjAQiRZE0AyI/Mx5WsTNchbDRKcdJhNwDG9j64Ft
T37yAvL0ccODngRQiFEMv6n3db0CY1icSNlHCcoO+NV5tK4VdmEZScXOQ889v3KaCkqXo7Y2zGUz
KO6hgAO1q3muBFw78TgmSNG0WqhaIKAMQNsN8Ted+Uh76+9q8a2fvnUsTPtQWyNvmF+Dco6RqZFg
aDTsIBl9fbQgN4n0cIwMCR3bnaV+ie08GvXPLF/blbdb/9qQnIWL+1ZDGnSUpdkzr/HOMzW/py/W
2iFemkrZnyfhWWgwm/elpBOxqkqj/AwajPQNbYNeOE0p293fmDdppT+ThholWCjAeoHg/Xosk6gG
oUJj+gyZD8I/nC8DO8TOO083zpfcDLQUbp5tisZn2rZWJrAreJERqvXP0WiQYHgA4Z7tkIesUEJo
IwToNUH3aeXh/05vXbIlwy9rhCgytN3IzluT4V6aI3gevG8kaxfW/vrjaQfe4EZRu7Pafe+hx6KJ
taarpT2FhIolMSJgdbPlzy+WGhThpjPkRXdOWV4eBk7qfVu7LRjMPQ9NC1oTrqyHDAQuAwW5Hogk
pQwlKsrInl0bVFs2WV5XdYjl/MI95g4yRW9quvEQOSu+gkT5a/Vp2tr0DJbD7r0ufILHgS+csAEJ
fWiyiH8y8qP2m4N8T//wQh3MBw/xGKZrcdOfZ/e9T53NjT70qqLHpDuLajsWWxQ3iPqBzEfSBlJ+
55VZB696rcRzQyffEEfINmXqB4V0AjSrER4DzGAo75MbFI9OG3p2OHpvPWomRWQCOWIehL6pRKCI
33TfCl+rfU3ZtsUzKSKo0HhFpIFnFnof8UvOfEFZEKMrAP+wZH7/q6i23YNLo8neGPvsR55kRxfI
VrB0DfGa05snfrBkEkSJqAS+HaRc89dv21Zo+BjhW519qao/Mrt7NL/k3x1lZ3ubuuVnt/uc/zWR
6R+zpo68Be4T+HTppS62pkGyMpZo5LOwgLRhU/PNzL13NU8evWxSV/blDSJAWoN0KMhMwewlX/oz
a3mb1Z0N56obJVCxZ2axkKpm6CAit99z4xkaB2yd1Fe6n9keA3ODDGllsHEj2SacjJpKj9wdWCcz
33M3ep6E/BPaP8F0BsSWFiG+eTbpSgS14Fjw0Pmj7wuJJ/RIX48WHISV2apJd1asR6InYE9ey83c
lG/khF6amJ0eJW1cfRpifm60LcUkpjXaG9Ntn2wK5UADAiFYX3z020R8vu9i/hSBb+ZUBp/IyKKK
Mu+3AREbGNPMtDtTI3LKIN6y8qnaFeqxgu6e7sfPahOp4ueKVRlE3VqFAJFspoW6yOyicRU1rg0G
x6b9GPY2oA+Jb35TI9PYZMm+CGL1RRsfQADfnczy3DFfCfWAFytvy4WbWxZx/vcjZt5VMEhQpza2
k1t2IkrRFRaIzCBBb9Mv98e7uINk/xdyhC46h2eWvGTwdEIt1D9AU0Ee1ZYH9w3csKJhA8lYR7ZN
Ab9/I7Cd1yh51yBpPvPmEfdxardbK//Ump/aZtrxISLkTBvfK5GGQ0u/ugOkHAL0fopaDDm0VYzu
u3pH6g1EU+5/2dLWvvoymUm48EydaA0NmjHIhOc7vTlaSPj3L6n+tS5Cc3qKlU3zlT9OhzL/uG/4
ZotpKNIhrSqRh/DH86Rg66aCd43RvKL45RUbage6mbx14wuUTiJNxIDzrKWmbwN7JAZlFyVWAOBV
rMj1WLOEmYNpU/aaKs/J+Bp7SjiYzzV3fPSyjV9AV2bYD6TbGAJKiSE6ktTu1/1R35TmXXwCnvwm
ehtBR4ck0PUnEOqmaeZx9to5wDj4Cg9G9VsJfeKUqBvNUgLbwaX8lI37stk7adhUL7ryexqBie+b
Zw96tD8TxTeg7KasLMg8ofnny1D0Ad8USpfGTXBp8a5FkZq9GiwNe/OhUX5zdhbjO7e9nRGvdVLc
nG45EbYJlXJkT5HNn13EIN5XANZDVxOoagMzPXpDFtjs5f503+7umRUZwV3sbgJcdjmC6/NVVL8d
3vucO6HXNyG0QmwF4tDFJtd3dVwFTberp09Dlq2cr+UFvxjnzJWigcayEmAtXsFsmqf11lE4eLvq
wFHGPZtIqGWBWVCoE/pV8fXr0DyYxTfOPwF0GcVpGJODCc1ML39BuU9L6pUXxeIiSOkf1CAtEM7O
DgQBA1Fm5xN7nZCg6ZLdELOgXFPOWzKCqBx1NnRlg8p9ZqRz3azlTsxee1f5AGF9uyucqUS3n7eG
67p9IGG5odOOxJc8XKgDXC83M7qUQzqAv/Yq/2ZncZQMj1PGQm5u9QR6UyZi2aNm7OoqZMZb370Z
w8HqdtlLc8zjcUsr/jCVpxSi8iiMfMuCPBIovoPRoG/2pN8SxxcA/YH/vlnLZy3uE3nZysQwlFTn
FEFkKGx38hz+WijasRBWpAhIA6fjW5bYvknMoHJfFPY7xkKl6D6snA/Emj7LXkSGikNV+kW50d+7
JPQ4DUtTDRXs6vunacFlywZKqI4jpQwyhJnv4lqeWHYr+Gsa9NVjh8ShMrwZ42tvB1r9XayWS+XG
uIpCsJoyY496BPJjNxw7GZwVnglJ99r95hyoGDD+vFXx2/gihtZHFLDLrL/sGIYPRA5bQz8kCHFl
wux6/wwG0ua1BVIQvB4mkKqJNPISvQjYum6RDBlng5Oe1sFTBPAmhK/XplTitak2TsMrABIh1SGS
5iUBaXZdstLgtHD8rgzJn1+4QK3Xk5ZydXjt+dYpqc/zQzeuAYJvIig5cRejmQXILmO47xhGI4ov
Sf5B45U4+Ha2gCaSR1tFQ6wNS9eDMPWuLBzQLb0SkpFtatHiyIU6hu40EpRy9CS8v9VvL0MkKIA+
wGsNOARQPl/bm0AY3Rd6+1+cXdeO28i2/SICzEW+VjGISt1Uq8P4hWh3YM6ZX38XGzj3tChBxBx4
xsbAHhcr7dph7bUG1w/JpnlIALD3vNpMwRYGLteK+tEaIuV6BZEChnQN+schA4FLdjliJwNO3fHi
4Caa7ptgfQCkH/Q/K/P6oWK7PHaiICCaQap51mVYWsgRXcyBFipYyK4kTpWkmoVMsMh6voiNFvKj
m4Hj4k1SqTWtx+y709rRDAfSUT8dfBPYZp92VdxZyOz7phYPiS356Mi5v/zzZK++cu50nYNJ8Hgs
jlPYKaFeSsHo6kVPdT1kfAriuF4ztN6KVtkAby09TMz/j7ZY+hpyAIo4wiHsytzwa2Uj19lK0f3W
hED9BgpgAvpYsEFf7u6IyLjt5Xh0JRQTvOdQwTE6qNILL5zur9wPxdFy6UCABGoXME0AYLQwYXHi
gYMkbUc3KHIrSP7wlaVxBY0aNjxUj8QfLF17DbTeKAeBBeOfMDqlvh1Bh0cwIB+QdB/KP1lIqDYj
44YVH/PaFgEN95MjRUc2EjGLZegJSfWx7Ee3jP19qCCZrpdomg2yZOWpurWlKEhqiLhAm4orfLne
at4Sseea0Z205ujL1UZMg+f7K31zCEAlsMxIJmGgyyEIJ7e13GMugRDAl88EBZPhp5WJXCcAZgAh
Smh4IWbMy7I9dcxVoaxUZXRzD9R9HuyC7ROhMSo05rNgbrxWwrrbZFxQsXQca1MdlHTbVFXN0iYS
V+zHrQ1E4EJEyLoAgLNkiEmSPi+qSBhdpSYPCg5O0qYPABnb99f2hrlHSAhoOjDqwEkvi2JJQnA2
VH50Q4gQZ0DoxVNmVtX7uIbBv3UvZ0YpPC5QhVKXDjBE0FSxlOLJrbvoq4p1I8NPFElCQ5z0M7Qg
13Jz1z4Ugt1fAy5uQNOIvqT1PgZsG7sXIiYUH3J2TngnLKiofUideX8pbx4g0BXhFKkoNcPoX57T
CY1IaYpSj5tGWwHEiKKw9aBLQruG+og3fflzBMPHOPkP4Pdz6szf3P+AW/cEjCho/UE2Egz084r8
8j/6SCgl9FxNLiHJxCrJL2xOlNa0566YPgGvFggqdjOnFUGosbiOYxVwaRkSRPUk3giF0Y1GFVKx
MbxUpdGTRGx0MwELbxcc+jjb0pAmcQd8bY3kdhj/6dVNlJbbqpGe7k//Ohk7fxigEWg5E4D7u2o8
E+umyhR82MA9qMUJ+QkWcKYIAdpnqbBC5U+/ls66dUmxECgTAbQ2s4hcrrgogwQhlqUJt8c3OU+y
UBVxsmSNl+DWJZ3xVmj2AjUDaE0Xw4iZPiT8NLnD0CXAkUUC8hJlBdpwwJj74PP+Ot7wyOAJA1GN
1A0O8pIYuAmKWB8an3eFvOHtPIyftYRTwDErNfs0i1I7rQRidhCEWbHAN1YTA6PTTQYCEKRYC+8g
5VNJKCIMrEOoolRUC+p+VjCSx38/P2Rb5yaBGRb0c41/XZMRtEqyl+ejW8WWrn6haMkq3o2BZOO1
c73WR3rDDIHAaT4gEljMrnoB/KDg+0ivRpfwiUkCH4VA6Ldpxog+dp4/ZQXy2d75388QDvxc+J3J
vpewGrGa0GYJQVi3grqu7I4c2i1MJUOLk9VFKzDiW+YAzQfAVEDrb4bZLA4naEFIqpXy6I46MUmb
P+R9ZihDZHmR6sTJPuLMCpWo/lEJezubmhcOQaz3qatHXmEhsq/uqH2208f9JbhxZS6+auHXQgSi
57gQj/ngA+imdY4Y9UYPxD04r1dc6Fv35fcCLI6tp+HQ8i2ic1+UE1pnLRVF/xNJdKrjTEU9Fr9a
GfLGYzqz/6KlS0JzztWrPWY+tBynEHan4V3PtwuPN/XA6ZK/imreX8hbl3Ju2hFhemCBlgJQnjDF
XSXlk4sib7vpPW20OBkBTSRNpXN/qBtZY5T2MSdoHmJeoKq9tHP5qNYBPxWTG0PAR3xJ46+EfDQP
WmSE07GpXhLuNSt2TWqg2t7vmsi+P/6tqeL5RMUcQDsUuBbWnNe4ugc5GlZVHmIbBCAfWjj55lRD
f/H+SLeMAnJnsHFz0IW8/OVExYCU+ijg3egHlp6kp3x8kHaTGALXavnB2gG9Oa9foy0OaDVMhc/l
6uQqZU8bdElPWmiWrb8SeYm37hwiePRookiPpNXC/2hGuJk+WFFduTPA1gFCL71wdf2frCqgXxnS
qTAjZdNxFeujz6o2PMT48aMn0SjelrVTihGN9j7EY8TpqAznsNDA9EMO6ppWza0Li+wadDeAOkR4
vthnbyjlQVO8yQWahKdSJT226L1nXVwJTA+gOlaj0ZnlWvM/5DqANULeAak2UKr+LOCvl6cc66Im
6EZxyVuMDn+xNjQf8BVodg9G+nr/iN3YdPgKoM2ERwSczBJOH3OtPyKE4V0wWuimEKTg2Gny0Kza
ZI086iemXkTCqGIoMqzEj/zNvOC/5hVFet+rpBdcjfhnNeFTI/fg/yWDILJprHjoMwJBOlRcZE2T
mpqTMglWW/HpxochO1XhkO1jNQT/TqvGOw0+nEW6rrekMPRplejtIRLlzNASodoXca6ZWdUWCZ1U
T3iTOujSIYEpmShepo/JyAenIfA1yiddbiStH6xYqRunHJDmOSxDJg51lcUpL9qmjII2k9y83adN
dUjHRw26EwiRVyLAW+bw90hLewRys7yEqpLkpsSaqgxAkgk+SmUGWb4RwiNJ0FvShSwOwI3nW9Gf
0du1EDIlA/fP/bN0I7CYOxoR2fCgYkW6/3J/W5R2Kl3Hh/BCZtQycrZryIIrwDjuxMUQ83H+dYQa
Lp0GPYslN1Z2an4kVU45+BIz8wsZIG14JLwhIDWYjPtGBe9jRZNoFqH3otP/Mlc49XBp8OgtsZVC
XMd1o5aSq/DcXuI6RuJwJVC5vZz/P8RyX8UOqMckxRBh1zIFCkoAJd2fxI1QSAIwWJ8Lv5AIuzqk
0lAVk5ZxslsPzqB+1/JrQ+Xxq/Ws9KME8Yx1f7xrY4PhgOREgn02AkuWiLoRpypQMsXFQbHC7GFI
N3yyxp91vWyQkeaJBGgGcojAUV4eEeh71GqMNjW3D9SGjlmDhmvUDYz7U5mv76UtA4YbtmyuFuCn
JeknV6cQNeRUxW0stWxoN+05Bl62Snl7FqK11pYb64berVkaGNAP8CAsXuYk7sBlGvqKq5bpvgT0
gjMyqVtpUr9RmkWjITISyHUDiHWVeqkGwvcSqTElr6isWmgqkIY0aHPkx3ifDUFoqvKkWWXcC5u+
IClLWhIcidTkdilCt65X4mjlwMwTW64ywLDIUuANxgu1eDGqKUJ/SFcobm1q5A2SiKX80SsbhbPv
7+a1sQbsFSdDBWQQrVhXvTzNpKLbvBbcKTAUXqL5hzpYyrgG+rveR6hxIKaEkwwcMVKUl0czmJtQ
xlQVEGqViY0OrJyKlaSbSNJUm/szuhFvzWPN91pCpQfAhsuxdLxovFIrgitMr2Gtv0pDZELkJI6h
7FybHQlZS2oKJHGjTQC52KEqbmKZgqUx5ACHOVeyEQPt0H3e/64r+jRUU4Cux0GeVxpe7bwVvyx4
qaKjP0RBxO3RytR4tG77x6J8q8vpbwcClxKJsKRDN6bPMyl6gDYEqkkPVfma8/0Z7KtUzcRPadJW
4sDr6wz0iYyFgjVE+nhpNISu7yuweIuuwG1JmtN+zGlWM60KrHx6GThajG8rC3HrMMDxAschlmJ+
1S4XYuj9TIjwO256GjtoUpWeEeVJRH0+ZlyDZ5yPNNodSx2aKdJD0Js8ZN29jjh+1a5cs5+U4+U9
g+oEGmBnLDBaRJfnXyvzuOvHQHb7ytMhtgTmuhLsiptuLGs3lwueFjnnAZsjd9TTcnXDyX4GeHjf
fa+symydr74E111Q4DkB+LWI7eKqTlWfC2WXCFDpDkzC/dOgMaLWIAkVm01ybBi/KyOrIOb9ka9P
AJbg18Dzs/LrXPJNTKRaxhLEOmQpjRGt9k2KwJKl+paLH+tgJQy6kQZW0FQ63waksHAh5vPxa0BP
4wRATirVDfZ5cAZfKTrcbc6NkFDjepo1Gahkaa1LFl+sFNVv2AYMDXMHLo+50WCJJoyl1OP8rlVd
UErTMJWoLv/pvQpshrwBZlMWJhwVraowJQizfMBM5JVZJBvdKzajfAgjx/cTU9eGle+6tvbzZ8HY
o4dIm8V1LlcEArFNFsm96nKKuJFqp/DR8z0JRpYrFmSg7u/3jecOAqRgGkGHjIyjtuyL7gJB7iVl
JG6bUK/cV+izndNu0WhF0dMY0PSh6g+57ATRuCPCim93w5EFpzVuPxIZ2H9AOi/n2vYZ8u56R9xG
Mnt0xqoeRB72UfuUdJ9JeSIvg9nQbIjsaYZnvwInMw4rXS3za7O4ahefsHCU+AAsC0PYExcCoQJn
ifELkH7IMh60ZhehCf7+el+bu8sJLy62pAlTxnETcRGNqqwvwI5FihGdLVq+Fj/f3FpUHeAHwstE
hnOxuH3WTEGTysQdgoKNxUuAeo66Eyba7eS8cZAsiFDNJ0biHeL28f48r10JzPPX2ItVBW1T1PCN
RFyd2GHxmHuQutz3K8bj54Yu9g5wAQnXBK2raEBZGA/UxZWsTqToJHM8TkiZeKAY9YnXoT0pq6PS
0CMB1cmmlAAUCJs4zg9lLQyvYeEXJdg6ucbbDHwdvpfgInrldB2EQcjcZ8coHdBk1eUjaKh0/GFo
/vEJcM1dGGTepokjHuStUzJp4EEBctLo/J58tV0bFgzd5nnKwkGonjWwYL/JwQhazmkOznELJmJH
UorXXeknom7j1udaS5YLZO2EEAgsxmXy/Jc2XML6uEnem6kG7RQa8bLtIHlgwEoqRUAtIx5ee771
eiML1Q7dE5KQMpAAQ8gub0qSsVhN87eIDK1nJErOQV6vF0Vao+qmsBG8htrjUMF3/xLqHOwB0D1F
QgF42/FvlfZ1RofUU7LjBFv32oITc6IyYM/7WEiSkhWVlxpqHvWxobQa5KD6suH2Ey/5Me2R8KoN
FWsTGxAz7P+qalBDkzbtUPVqRTHXbW5SZP891UFdT/lWyUsrzGV0OY9p3knPkIhL9qMHDNJK6v3G
zZtVCUDdNDO8A7NzaWrwAtWBCNmSE5r+HyPk9Pz4nSPDimM3G+fFiURSH38/SIZUoBcXdy5VUnRn
+np04hTllfOao9aH6ooNuXG3UIuZ5Y3QUoSrPf/+7ydTEjpfHjikgtKIdeAX77eaPhhVd/7Xdxgd
YaBkmy20js6Ny3E4yWvQ/J7EpyZCPsoPLC3cyR7gv+HK1txctF8DzU7JrwkNA3xA6DOiR6n562XP
U/V8fyIrf7+88DG7sECT5JjHJ53Ef3Weo7ra/ms0GySL/juFpcPmq1yn4uTGpwGdbjwUfmgTttag
g5Dm/lxuHGMMNIMAkU2bRZ8v18oPZfibXBmfWrnYj1O5KVKxpHHrOffHufEsItMO9wihNua1ZKLx
ygL1Uo9oLsze4yTG1CsU8Nyp27Fxm/QfUP2sTOzWJqGgOYcfcEOgTH85MXTJZR4SkLor9U+CtgVf
9v8yACaC0wxMoLSMNES+A6jC79BTpu9l7WHyo5UBbi3ZTGaDKEadqXQWx7hVmiGpiOe5eSMyT3jg
ppGGdWq1Eij7nuWSX0tV3PAU58IL8uPoqIfk+GJAASynklgG3Oy7pSPIPmWjDV+q/qXoRgecu0Np
tO2Tnlva+MIjISqn1NMtpSxYtCbNcH0skZWZ0/RzYzIKBYsrluddnKPznXMBuWBSNQCSiFaraKX1
Zp7QpXUFsepPHUJD2YT/8Xh+GQoij5kcKEl4UhvE5aAaLic7e0y+g1Cw/MwK+ZUdvZEZJLB9qB3+
JEWkpTknHA+1qRiPBshpWB2ktqy/6h8K0iMCa4VkO5HgMCFMuH/3bg0LBgGEJfBqRICAFhY+IlKe
q9BbPNXgGzAAwE6tFF6y6UlVfwIeJHOI3g/wTPrAAcGy8KzH2ZrC3PWOzsokSFACIANo65KPh+tS
5G/qKTwV4aihyZLgMDc55xSKt9awer2tMy3erCIBdhAIfC0eTfAyeUnWRdmJCBCBBVEvRf6NZpo7
TckODGNoKTTvr/CtEedgB90FiDtg4y6NTeeHqRbySXaqRFSV6KTTTNr7upG3rJOhME9WdnRtvPn3
fx1cSckEKVYwnqwZKT+BZsgUFRN8ljCjWnIWT/end6MYAo7K/87vJ/T9NZ6XFFMYhxiPE5jWvKuQ
gW93AcBqTbFJ0armsS50mjLHVZVZ4DYhA2va/W+4EV4DXKSgpwxyacjsLLs90zrhO4Cjs9OcGVb2
1XjsuHfPPwjtOc13bfFRF391qF9+DwLK5ShT5QKrw4RKQ7iLczi6frqdqrV27xs7ga/CA0qUOTG+
TD5GTSKURI3ykwB+pAZKX7BU9lDgfYv3ZXIgK9Hlta+GRZjlcVDABPprGeBmbRupFUiETgHQdPFJ
1PBmp89+sdbpfwNADadTRySLPnPwgiyJA+u6asYIsi+nvnmXZaApvF1v4GSn5j/fpal/hx50B8+1
sidhDqz9rlzx4a6TZyLsBFofQBgydzAv8WSKNgwlkrryCazMtKufwjKkEOgpBIJfHglUItToQR8z
qnbeylG7tpfz2OhNAaUnQkHkry6vVw98a8D5GFsVDnLxLotbicupxDtIkUv5qVEsxDcrV/rq8UXj
EB67mVkEqq4osVyOGQOMGvtJrJ9EkMN3TsLtSpmhc05aAyTcHAiIYaAz50dvubDxmACb5SX6aQy+
PRet7INfUfRMBJV1/8ZeW415Sr9GWjw7aVv5NRSw9FMBQfL8FWSgyqZUaXuq+P0gM318EYM/gSJj
ZTdtij6ANe6Pq9syt6Dih64BM4k1XZhJNY+zcOLiGFpSMR0+8+5pBH/TuMr1eeVryig8oBqA7NpM
1S6Jl3sXDIDW9n7cP2lcED20aIMzxBI10/vrebVxECIEEBH1xHksJLkWo/ANV/ZBJkP50OgUU4HB
2zX54yS798e5eqnncVASnrHY8MGWbcKyMiZJxLUySHz3QoMwm2Oh9s/9Ma47hX8GQRs9kCBYtZ+z
8+tFyVDjB43jJD811hD/kf9kHYUh16WP1HuMY0cpBprEuz5lAC5TwQWoi1YzSaiuUBWJ6/0q4c7N
1UWS7D8ftDisSC4I0ZgI8lP5ko5mDv6KSN73iWhBEvz+3K9OC1JnKu6dgDw8mveWcbAcNwPKRrIK
/XjQgxSvyGTdH+AqcFCAiENdD0lYdLgCXH55UMBUhro2OPTPNaok5yqHkaz6AVzLAYksDaSSDF0L
8qnTgzWB36sLN4+MuwDpTDxRqBZfjhxIod9NaKA5k9zR2g1fHvTH/6Fh7mcUPEp4FeBJL6+b5wHX
GUWYn1IGgKmYED2nDcpKkS3Xk6OS2EhsofHtf7+qsxQDsFyIjYAkupybhORFA5SGf0ZShk0qyOwk
VmRgjA1sIfqQkNO6P97VNQR5KnKeaPBELRzcYosAlhPDZqwbMC9myr6OHkfl0xv/dZCMMfDa4I4D
ZYjSwOLQj3rjS1DZTM4qoCuD1NF4TaPm+ixejjBfu1/3PGmjqIzEKjl3WgwO6GOqZQy8r9zMRHhC
kXtl0a4LoZgRmTV10XcDVIS+2KVIJFFbK3J8riV3aFnDIaYz/f7ESXs5E0wFzoSX8k4OaEulWFE9
0kxujbxyh2KvBuCtya1/v424EUBW47vARbrYxkpM216EJ3VWPWiywp6i4RJSQCaAne/3R7riwkOO
AG4xGgfRDoV7v+TqLOKoKZqwTM/IJI9gd8794kvu25BjbcDlX6QBWtgISDPtJULqt1EcRhUKjl5/
UIUGehAap0e4TTWXfKDPsS1XLtB1AWHxfYulQAv26Ptlk57jfDdkI9RpOBpMsuPzoSEmn7lgAcOd
0dFH18JzMMDj6leetmvTixVSAQhHugYNyMucjcKHXJ9OyUw6CyKgoYM8m7xG/H1jDID3kXkC8Bxy
IktHrkAXig9lr/Ss8UVhw4n2GYgQ9ZVjdWuz4QeQWbtSQNy5DId0byDZWBXZ2UOt/0HnKvEN0IrK
5Yq2ZcH8fVTgO1Wj4kAKrGxRCwEVEdyDpV2F+bQbLYX6aQ3xSWSXAr0OVr7w+okHrxtAPKgWIemA
rN9s4H5d/cYjo19opDvzBdPgYwZV2LNyckv/q4msPrdE/dR3TiSGT1yg07INjLE++23AoCjje4bE
mRAzogWqiGtycz+bcJH5mb8Nzy/8QxGLt0x18RNfgriv6s8cqId9wSq8v9CjBWvVCcozzJs2Y1ab
sVKiAd0KudDxusQG21+WlpTLWfo26G+oUcB1zRNLVcwg3STBdwsxF+0BQsIm/nRbHSDoEaIQoQM4
CHlRdWxoXpgcMTke/mHxxslWrRzKooaw3EfG52ZwDL/SDnxSf9XoTUeZGgm2+ybi2hoDYT3jV4AR
mYGpC+sIU9BEnaD057TsM5qpnWrybcJbchR+13I5q2Bon13LxSsR1c9DslhvhMngI5lfTjh8i2dA
CD0VaHmtPyvDq6cAFsdbue/k2WnMT3z4KBEaei/68BJyEoN7XuiCWTxIf1VH5Lbpnn+KiBFpEPM4
DpA285kiPAQ1wm1H3smapaiGcBhDYgiDC1GTwgwfRd0iUUOLig6HXLUB1CylZ/1L1I37C3qdlcBL
g7wWrqGGrjNwWl8e8kype+JVXH/mY9AFgN+0kh90GSJsjMh2MB3aEuCa0CCuwqB44z+p5FBWAyWR
rR3TgAbxWrJPmt/s5VL//qJF0DNUwM+PgdefOzAmCFZfginvMdbB/96wQgctmroffUNG/navOmrw
3r14Aa24R4VHJ+Ub1xkkZ562wWE8jIE5EUNMD5mMx8GAaIjkbeKkxMmBdsAOrFfBSp33yulBhhCN
ZKDLQWEPvZGLyDsWSSgXWR+fI49TnAEoYFZNg2b0QPus3IUrOz0PBXQKnEnAptDzcLlztQZ9dGT0
YkgjIE2HV7FlotZE7P4B+XFGL7YDw+CizW0Vc/i2dONA8l6kRKxzsOwO3Cbz5VxkBR96sS2Uaq6w
fCTIpSeNXNlT0rYVS+Qk1FCsHYFS70qAByk3hVrBMvTmjizzRqgUeAHpO2Mowjqyo7btwKTDQVua
DkiZoz1N8sSnspB0bCTIpTqWqmOd0KKdxoyhtb2HTQIiKbSA5ezfE52LPKudskBiABN0f8I8Aks6
X42EWzED1x7AbHRRxgQUBVYAv16ueTtWcSH5wewMHRurry2kVfqetlbdmU32Iu/qTwBlgKNZ2esf
isLFLgBSjNQ7EhLIHy7pqH14TPygImeWBiz5rIzQqAuzM6rATk1f3rTVLi9ZB2zKFhrQoAQYjE5i
vAmuUJ8O/+QpJbOw9gSm9e90S8xyK1mAGWoVTQ/aQdwC4ud/lTGtQG/zt5KA9qXRW7/PoDjjgeoC
pIKHJNWpsOHfPc2GLIH8qsUsGN7xZITVuZnsLjOjxGlU2vkr+J9bi4768YzBw+qD2WS+CL/eYYVD
81hQNujIB9xL6TtLkr5G2dWB6c94owKTYWWo3aZvbL19L4tuJRqd7c1i6WfbOHd1gzP3qu8Cx3DI
eciTnyXNruuXon3UGlt55pNnvrXStRLLzdFAZw3zAY4nIJAuJzsi35PpmYzrBlm+jQ8qRuq1D329
8fvjWsvSD3TqcmowHqj/A+AIkB/46i8Hy+K0CXVfARMnU081IH75s5ucGisBU9z+c99uNDbu9tJL
ozByCKDBiBabaPVs39jgi89YRqa9qE+kB+PFuaSOoVNnMLi/Mf2MzZzVG446ldUZFoAcJZVR5joe
jIAqDmc6gbVzRuYbyK1Ifx+U41uTsVbcnQeDdla+Sc2DQnmwqZt+YW6mTWu/1faDxpvSh+oKCBds
2d96tr6XEDXRQKMh04xhW9oHFCEOwilgKfVB4/OYOCgoNo/qN1hpDQeXCX8Amlq7gUJ4jZZ2sn/9
hkLUYGjHyhCe6syIHjvPKY+nbF80Zv5CrJw1+FzuQ3tXIgr5NAqh+96WrPE01Czfe1tCU1uwA+vw
mGt2wL4OvNNYdmF96VQxcurglDN+W5oHcJ6xMN4MRtQCkMg8pvzlzWk3PJS0e3rQzIAZmWXqTGWB
UVgAi745JYUqKAUXLbglIOVmIYfoWIoNAlodpOIU8FoK/Zb3vb3BzT4BoGSaBKnO+KC7/q7IqE9d
bZuaMf3TWwXtGBoFEZKBT9QAN4X+RXaiI6OkkdLCPj4GRj5QRw1Rs4LHAOZnF9jMU+8ZnwrrqUbL
nu3f+b+pvX0td8fSUF4exM7s6JNv4kan54xJDme43rZ4JmcoYJk9/ewtvN8m53qm3VNwA0OA5dj1
BgSYTKfdPudQL2GKHRhMa53QCS1yTCgzG0DJWABAF/QyKM5IBKqWyeiY55jF5qmnksPT7PuzN8SH
zedz/6pIlAZbAyV9RzsNpr+VabCh1ZfaU3urUpFOAH8eGIWuuw9tDCZ9wFs6E4laleXZ0RdhuhMd
ZZA9UvMJLSZmacTGPrc6JrHXDnyIjGxj47sVIFu3qaizlQ5sco+hxVPhVD0HNKHnFPsrsO54dPA/
Wz0FqX1PKVIO+BbDZ1j9jfp5VGhBmYa/FCvBsbfAyP5OtqXSY4b/FMxdSi24Pa9cYm4+PTP/21vI
RtKUyrQ3wsLUE/O4eWXJl2w/5LtjyzDTMmGEJYYd1iY5F7b+KAg7yFgZ8fOXA4IrnPy9t2fNtjh8
2hu0gxT0k98AQLWZiLW1k21OT/qnn9HgOzTGN896Jo/vuVU8t7mRbfOGRgYuGk8Hc2Djhkr21uEy
A1IHGgvMlmWHo0htpny+x+yE1q0TAFt02xp1zegmoVjaDwv4Z+eYIP39UO8Ss4op3TgmOL4M3TAJ
803xEb0WRvxQ0M3IPKzN91dAYxtu9u758y19eIHuthsconcjG6xpw+MytMlhq2L+912mH3u1NKtz
vXFmTZzJkBYP1giiDaGWtO4soE49GjkxRY/94zt8beovo2eQ+ezdH/MqMMJLgT4B5AREJI/IkiQ8
QeeJ6MlAvo2sfm7bF3gBfmGogdl53/dH+gl1FrMDxhCdXOg+RUPNMgbLgk4sksDvz9pghOFrKOGU
Qm2Y9FbebQLVbtEoIRkh3EGFRsJDONJJYQEoJXiWpKYXYZcB2wNFSBQY0bStCrcubb54WvnM2RVb
fuYsbYBUEJhs4CBfvm1djGJ5FeeI2NAJKtWmBDI/dJ+lhUQ7/n3QLJXToagAgnjIp+RHL/kn5TYj
eY8CwBqLbY5+MSnrOqqiXS7wDY1fOyXzB9z7wEWco0ZZJyGt0J+lJ+6h3CY17lAN+l34y96bqjrH
6aBnDAx2HZavMfi1WPoabKyhowGdl/gHNRnQt12ukBomcZrXInS07OYTbXLBUSROnVv4UZrBJjkM
z4o9mSPt19Cwt24IiiboqAHRCf5dFrakWAV7FUHUCZUo3GSt5boJzYnx9KCmioy4oc31xkDgMUoI
SsuwpE1SCeh6HbVWNb1WbL6BwBA+7p8Z6dr5worA8wJpjgJBS3GxJfwUc7nQx8M5EUELzoQWOcZt
ItGhRQE5AG4Iwo+gaoqNuQ0h0k7R9AGu9lJyoQBbJG9Q6UjwKCnl3wQVn4yK46s+5WZdHXLpG7A0
hu7kUPyLdpUYrRMDCoYMBLNj7UQIqNUVt/WGRcBckMBDlQFe83IuuRLxpJei4VwkLFK/uqcsD6j0
Hj9Jz/dX7fZm/nekpe0pieBXooiRIkeXGVLigf93HLaxyHjs3p8wsKOJFf2KxZNu3R8gkOYaO1g/
rghrNJS0Y7iNA2o1NAZ/ClVHczQrUD4/hdtpP+i0c6D2LDPlTQycJLC9Av6cQhNUBIcNQomaiWDd
B9p36A98C24HbPIEYLij+Ta3RZDZqcdEM9pio69B467TBDj0c2ORgH5BaL0tHO+Gi4t07OT+LHde
gpQ2TNEQNgnjJkQ097fn1pn+PdTCDvajBxG/Fpkr3pbeACMqiUHgA3EpqLGtSV4Z7TpRBqOCms8s
1Yr2V3STXBqVquxriZMwswS0k1PDBDkwEnB2BHY7Ad5tFFliJp9DegBDIGtbozH76S0CPrSPH6Ns
K8kHHVQbXkKzbVg7iu9TIKzR2uRBq+hPq5+TfOepyE9+NMFbXRz04HOKN1K2GWMriB9lHwrJPa08
Zd/LD3x9jIaNl6zgDK+52+Y5otoEWMdcFLkSBkqUquQ1ZKjGZymgDeeoWy6EsgBDe4TKv+WPkGYL
/2lemu9yRO8IQmRLP0+grz+Cpz9j1RpH83US7+eDwD4O2SVkhJdvXaWqqQ4yedx1g1NMj/CIwjs6
iI5A4OE+DcEmK2mxhTgAOBFL+OAQyAlZtfUji6zVi25Fc1gd8IGDRBvpimVGUZ1ansglPmaoDO19
aHfVI0BVZcUaUz3nrmJBB0MWu5WDd3vYuWyL9Bv0c37Mxa8sAXhZpa6Occ7jeFP7Lmmeos/Ul2wp
NTM00vF7JUCRk8lK4axVZW6Z2llO5D9DL3KoWpGFlTziPPT6kWtRx6XDaOjKbiwMYa1Z9BrbM+/1
/5F2XruNY9GafiICzOGWVLScLdnluiFciTlnPv189MHgWJRgomcandANaHPntdf6AygN4jw8jzh2
zzdY1ACFHKeELRe3Ejp95NQP6rCtk5thuDWyE/C97w+Qa+cswHrcQAgs0ehTzhscfDFy2ykfW2t/
0Gk45T/T0WlPVl0shGzXDkWUlVgxIKbw3p4NYyfVlaIO0XCsxVZZR6JbrtoAGdE276yFPklTCD4P
vnSVax5Va6LEudCjpg+wX/OkPzbZQR1/xi7XwmrAy31tuqtIfNQRWI72EwxmJarb7wf0WtvUdqmp
UlyiyjmPMkpJaZhDdqv/rExyjtyU37cwXR/z3lHl52oBXMBozq4XL4tyNexxlEg7OJFN52i8uj19
h/LFwkBeSSFRIMOjV0coQAZDOJs0qatKxYWmeNS3mmi7NxBAAY++jCv2mmVbvzChRaHeyW9TiyeJ
XX94v1OgMJWtFnfta7hEFrwSjJx/z2xwhXqsxXgkGMkiS2t5exXWXmo0DE/EnEdrJRnUZUupKI7W
0Jr3E7cdTm3XyIHtqjjk2Z2aoOj//Xxc2bSQE6jTQbexJmfN2R7SBhGkdlsOR8qe/U2aK0CGokKl
NghfpQyhXbtm4m9aMSm3ap6rO7eLliQqr9wS5x8xrcsvJyTKqkHrFWbPgyO09nHqILTeqk67aTQ4
URv33RgcuFaxk78mKzwOoo1mUtpztCWlcekyJjn/kukk+PIlDQAcSgUGoVuxEm7V3smUrZHt1MjR
V2J/cxdSQh3uDW8f1IfYkbeiM/wylKUb4/LYPv+K2dLF66ErIsliPGSbIF+Wcrtr18G+MpyBbEkS
2er4KFlvjfUnbDd68IwLNPDzon5KtGaBuve56c+3LB8DCpeXNfEYD7LzIRG6IWog7DMkJAgN0p7W
zngx0p+1hbwrir8bLd607VbYJBFseGRuNoppl/JJkW6E0FaSN8IMv9pQdRXHg5GTlqzv6mifl463
cExfGTagX7woADOjufyJvP0yeZGkDFo59MOxkZ9SobJj614tJbupKQ7hjpwvMImurJWz5mazVFQe
T8GQ5hQGRjANW02fmqmUKmWkL99cq3Hy4PX7/Xp5QqPf8b9dnAexgCwTK4664eh7JWAPf1UO/u7/
r4nZ41tF23uQY5pImsBJy18UT/4fGuB9QUAIFpHpOl9QlpFVXjNNkxmRi+WNVGULG+jyvmaUvrQw
W7KxYjYKSMDhGMg/BTla8da1A9Kh3/fjMvw4b2V2VlRCk3vGNFAaLqVmw6vaJeRJLceKf2vVwjZc
6tLsseQKcp+FgTQcxRHrJeV312qwZd2F6/nq8voycLMlXcVaqhexOBwJhniPeqRndfnX98N2tY0J
Ij1h8DhVZtOvBklDRYueuLyITeWP3yxVhq+O1ZcWZtNPGbbQQoNeWOUPrXhL0/Wih/jVo4bPn4gw
mJ3MI0KMQzXs0IPxKMvDbzkMVo3VO15f/WkKsV5LEW94txsWZudqv4DUoN6DBgCKw+cbRy0QeIMt
Mh7L4s6N7sv6URKWJBiX2pitgCarpSCr4vEYmr+yprUt+UZY5N8tNTILhVQrdmPRCsdjDGJWUfZt
Lq0LCNHfL7SrczSpRIE14BE0nyNzFIS+Ecvx2OZPqvfSpcWtmJ9cDUZPy63gLlGVri5s6rEkfCaH
prkcRK12np8MKe3JfzPhuVSP3/dn6fenUf1yvXlBpwp5mzE1yc/IPOnCAjHk2u9jksCLCu1A0Zpn
XctQhnFf6+PR0LMfil/+sLL/LIUL3xJ6DRwQAAOA4GfRZhe141ighXkkc2pbw77RXrNh9f0wXQu0
kTTgSYjlGgiieRggGmEiZw0HTBfCvXY6C1FzLHEt8n9qpxYuVJsqcJ1EGRvpoA+WhUKIZFBH7VvV
tVEGiDdFnI1LlInL6wJCK6V6itrAZ0kwn08fEmJ13MgpPkyNE7vvtV0ODyS6fGWBenkl3zA1RM+p
78Cinb/ihtwKlFzMCIOSlQg7D2FqbRf3t7H1ohQr9a5Qt2kNPMymhrUw9Jcbm6Zh2igQInHlmkNy
uzDuhIij8BjG0Dxx0mvR8tO2crtXKSVKN8FK0Q9u/eMkjI+o9nbmQmhxSa6Cbvr1A2aDPCZ4SSBv
2B/VYG+KoLQip9nKv8vXBtAJoMHC7rc38p/+MK41/wd6awsDMC3g82D5rP15iokXbYyFMS+ZctUY
qwEVw2fQaqW7bklzvVp3lW83u2zp5Lk86WjVAAxK5gXlsfnSinuehp0cD0fcwGJtXWRrjYdDuA/z
Q7LkRHdtGRvADMFlTMhTdTpFvpxCTLyQuZ06HAtlG9RbwV0Pe/HNqhdSmVfyIFAdJrQaPsqofc4B
9EYYeSVENfHoPg28f5KpIuv+S1ZkBv3so3Ntb1zxvgCJZ90M6kJof6WTOvLWOlmsia0zT1MIjdCA
PqTxeNhYdtzd6+6HeDD+s4YTTkgQ8FA+JwyCHD4bSwoFSVnEhngsed1K6+E56J9q+cObMGJba4nh
eIngn5qDh8OAUlNjCs+nrshFuexQGz02ToeL1S5/zBMnL0DOWis/OfTjuiVDjZneii0q50yrEq6z
pRLblcWKOC16BRPnlKmdbVGjlsShZ7key+am2wbypkasdmtGt6axgEm/chMYiCpSZgW6/0kgO+9w
JiRVlrijfNTqtVi+RuHW6G1fcEpAq8Af8cNcyau8P35/CFzmuFAD4/oHkjhVuOZxgKemA0T0Ujla
EsLy6wxYSCe+FEsA2SupGyC/JLIRw4UbRKnpvHe4dFie247icXCrcR1z9L17UZ37dpiLlt2NgXyb
mdawCyzcjXABke+raigXbpvLE5+PICKFno2SAmHW+UeUMbYlgiCLR0wRw3iqTK/N7O37AZ22wfmh
anKRccCxHxHTmAtOGIjgiFlVyMc+OiJOZweNunBxXW0BVCy4AeoCF1zjKJMDLW1yGU94WJTcklq1
BIq9MlBUbuEckQWcKjOzmNczZU9tSlk5KiowhHbXAq9afPlcWfHEFxMudqo+TjXs8+kINbEeBzFR
j0q5D61d0+mOeBtVTvgMcka/bQanMWx5KdK+PC4RQeNFiB/UFGqLs4NFatRejJGbOA7tKvVXQXzo
D+o+0BaSH9MQzdbBWTOztRbWauI1+PZRzm3GtdUAl0CR+aPuJ6zZwia+kvaCB4oOPV41wBDUeZZC
qCDrZJ1rHZWVYqfb9DbpV+N2dLyT8FDv2zdtW51CdIs129DucKDU0w0UL69xmv34nP+M7bLGUe/o
aVv37/fb4fIAReUb0U9iu0mdVp3NsVj3XpL5vnscCxC1t7WR7DMVCCxaAU0cbwx99X17l5uD9sif
U9GBDMMmPF9TCYjQaCwt96iClQ51ntQLZ8jlvCIlwQkGbEcVRchD5w2oLmLXbSWqx8gGnphS+XA0
w0ZfO9If9CXa3OVapbFJqUNEK8SkIHfeWDko6P0AOjlG/pOc3LbNahAcTbAX1uoly54t8bWdaVS/
xElJnWVy62rqscYOKH8w/7XJCUk5u0/X1XE4NObNogjK5cVz3uTsZrXMoU0rot9j8O9HFb9mwk1j
LlypV9YCgQM3GzRWALqf58+XXnlikeNtpGhHVUcLVkMup9t9v9qurG5I+nDLp+cL5L7ZOSmiT1/j
IqcdYQ2YxX3i3owffry1VkvizlciTIubi9OSiwtA3FxElMeeJrvw4o4DqLyPJN/Ix3Yn+o6XfKhg
8HQ7C+2Xodgqwfb7Ll7BN523PFsbZth5euxr2jH/jYpjeVTlvc7d2eAZkAL6fDffLcsR3QMS6BYA
xpdu4ZnyiQM4P0lxL6YMZ8G55SX6CTf6Mo1VZpi91VXC0cSAvAd+aRzNX6WwLYNHLbNdKb/plPds
NGzKU0m2iZonbEYCq7cDMbdzGSz7nRaWdsgwxTeVuovCW1ApSfrQmk7b7zG4gfFxLIV7f1zj3R7/
Rf9sYQynffpNF9TZqTTk2VDneikcgTX/U+q9jKtfsm+sO/I6+ZOwJzfaNseFRqcf/a7R2eER+4nh
xxaNpg0H/ksUiyvvUVeeqadnRWnnwrOcLpEMrmyIr3M1z5kUWCLh65ALR012imrjmg4Icav52x4g
s62Vv0W5b3679m9Ds0fVjlYFNkoL3Z5ulLNus06IMalJQ+ohaT87oDUx63Xdld1j8WoFtonkQ/tL
dOpfRbIqrRdBbOxl5fyLoZ7WJkQWYiXsTQkvz8/PAa13wW1YolW80+q3XkSv8dC9eJINJq27Ffbf
9/HiWuBRRLGdl4lORQJx7fPmEhEVZUsXXJ4K1Nhe8/QgmNzm99bSEroylhbJQUIL/obkxJRB+LL1
MrPATCiNhGOBK+99aN3o7lp2ehM/79+1gxZY3v3np/TUt+npB9WdG2KOCpKkLGraQhOOsbdu8tdM
P4jeQ17bvrVprK0ZO3p/H7yTwO7abbVEp724MabG+QtEGfJNQK/O+5uGqIRgpigcM+mhlRCSzNKF
o+CyfMzPo+QIAQayIPnL2VKRctfrh6bxT7J5z/XnJOFeiZ5y4YeuYqmQbgQnWWPh7bjea6q8mwdl
dOjskN9o8kEL12hnLhzwl8Hj1GGNpUsoTsj/WWb+MslY1pdZ4Br+aRSe/HrfF09qd+r7t4pLBcpu
5sjFqwxrVal+tDJYY3zHRnt8DbsPw3BacIAIfuIvZ+fxX6FzAvxLx2zT6XeUmtuO5+ti3uoidJg+
eHIw5TGH0cFc2MszchdyXOud8HpzV9Im/qEajmEj6jw2mEc7poI5ybbwnIEjBzsS79/32+8zGT87
YjDZgkE2QV8ocM6CWqPukKEqNP+EHKydP+IiVq98iLT77gMFue5jrCG2VK9jficV73We20D3CL1/
ZRnUOhslhJW2SVQ73Zi1A84bAoy6zoSP8bk4JZYDZFrUnwmSgzUSCaK2hnwMBFTaureW6VgIpez1
t3x0xvtg37gIT2CmvMpufH3jxpvgj8vddqzvYFfwuE5sRSBLvPI/Om8Vun++H4hLBAICboy/DAQZ
qWtodef7JZF91fAGlcU83pH3CgCoPjbg5rTS2xUgU+4C4Iuxnb2Y8BeEnea+QHptn2vdaZbgQJcQ
mulbgOkA37MIkuZg0IFacDoOYXCqeVbk+0FaxR8MZfFXCzdD1Nt5dCw9R5bA9t1MpzLE6nDyHLdz
L1jL8UZAVMZJo7XUvnVL1Yorux6mI3+waDmyiRVnA5WHBSD6JDj5e+EHsvfuYxXuxH9Ym3v3LtlW
XkTAb4Xf498k+hmKd0BlhSeYIQuPl8tgjkGaAKXU5Sdh47kmTNb3ell3ZXCKh0frhXWq3SYnwshm
eBIm3vq4gahDcDeuRHNbvBjtwvF+SXvgA/A4nbgE4iRkOxuIAI+ZUvKF8IQTbt861ehkhpP9rdy3
bC0Mh65IUfVp7bK55/IUyuc+2xTeujPt7Jf3EGl3rsCNt6kwL3iuS0d7/H5BXzzuZl83O//L3q9G
Zfo6yi9QBkIwTRlnHRSC7NkFDlqvvm/vsgQAswU/QgWWi05KYm7cV5RjM6CnnZxC+Tb3V/qH6K6b
cFWIh+zOdTfs5eAoljtJsf1TFjpjgYPBQsA09en8MJts7nnT4h1MRv5iaep53bthlJ5S8Z/FMc/z
cqGTU6B52QJ54+k6R5VkNqqSG4SR7pXpqTX3zVN/UDb1wbohJPfKXbZSD0KzsMqmO3TeIKob1OwA
8kK7np3PSKzUgqL42ckt/wGT7evXNvuvvABk8fDl/BR9prRuzfrkWokn122dnbhy8AyXRzsNj2q1
ll6FJejGZZ5s1tYsZMjbIoy1scpOxu8OJQPoagffv43CV6F+0H9UjYNhZpytv5+1zzfJfBAp0ZD1
RrdDQi/i/MgKm0JJrcDITz6ku5F7BsO0dN8Km7x1fOW2rVZJtBYflX8FmkeE8XWEaMdOePKsW0H7
GUghUDC7QGYzs3WEyUMEBJw43RkGkhmvTbUfsZ2p9m0AgfJm4ALDLWwgnAidrHlxl7ytLlcEyVKO
3mkREnXNbfFyHH38oOuKkx+sNO1nlt6pSz4fl2cHTcAZI+8LhPPC7C1OK1dwrbE4eVVt9/1LCdMx
eBZx1Bn26ZP+/P30XNZHUO9g3+qTgs2k4jdbFNAhlEEUq+KkuPB8bDTe271fbv3mHpbqqnyWnrV1
bltRRFjyRy+2wsIGuNZdawrA2ANU1+YbIK9aV5G6ujhp4yp37a43t1GvrGILV+mPoHa0aonqpV2+
sugyhVrePkhskMM/X5GxpdRu0QzFqV0p/SbjdZ+iFSjJa/Nf8dqQWIWJu04FxxVXcbqWgk2DrIDq
jM+xjOvxAZWjSfrpowjtei0DLQ9hc0ZOaeLe5pSxM3pO9dj/TXOnR2uu2ef5L5hKzXgH8L9Mdvov
uXJaYUcJKiece8wWckmXTBxib3CtPCQp4pETn7r/JQ6Xejkwx1aDwqrYIiyWuHwLE8crNmU0OEqH
IMNWRB3F30Tvg/bcqyu1e1H+GuQ9tFUXOqllVyNwxrWV7EIcRCrTVss9pdxRXolE77ITGjsE3X3j
0EirzNrwH7V66Tb5RCqfHxvnvZidvVIR50hq6uUJgYHAWhnji2LcIVVtjbfVv/EXWWge4e42/ZvF
tvc+mvsw3EjG1h0cw9xVId7nN7K4HVaDvgrrXZdurfExFm9VATG+Tek6/rOmPGSPxs/gWUHiRXnz
Op9AwQ6Htfeg/q7dtZHdxrgOvPXCodwiLa5bTwZx8N8i3OJ0LgSvkbWtoodI2ozCzo02suaU9xnP
lPx+CHMUuQoHNahxS9bT51f8GwEGpu5gX13eVgW1uY3UOkP36P9CqqiwZF6i/PnYkWP0l1Q6LzOz
LAo4A9MFPZkIzbMZQ5kpUSUY5UmECJ5W/3AtsvWX9Fnb8o2QdRYeg1cCxLP25iw0JRX1hHVYnuSn
6NU7tNrz+K7edaZTVSguvo/DnnM9W+EWmmm8L+SX74+1z5rPfPnoEwyKyu+EhZqlNrRYTrskob/W
ofjQnyqnP6SrctzIOjHhAd0lCJwoK+zhyjb/xLccktCq4KF+X/8RQ8f6beySJLE15Aeydo1XnGuD
rbUKB6KWhSUGYxY9IPckbbvx1nXqFRqa955sN7/Cp5YFAbPcXVJpvqx9TnOI5AtWa2BqkOydbexu
iK3ECKoTNkR+z6X4T88sx0zjXSPfimLhILRyXxr/OZalVe4GIn382In4z1s1xTbRAs0tT5K6hgjW
vPY9LP6f/sFrX/QlLOZlfnrqozmpPpqEshfuEYUqk+QUwurk8+aq/vq1vNHruzJ7I9Wq5rsx/K21
yDMCw/BuYAmm8RJZ4yLzOPuAKWf25fTEDtTvxCyqTmq0j6VJhwLphwjf58Oiahi/dLFEv3R1tkQp
lihDotJVMdpLCF+HKHv3C9f7lQcjNxzPakIJaj8X+0BPddHVa+9zzYTVe6EdY22nPSQRFVHjpA+H
otkK+cYYbAAYvL4LVMX8dd2/9xTzhq0YLEB6r7xUpg8yiAb5HNJzs9upML14aHXG1+DAa/z7foOV
gsQdA/0hxqcldwSko0wAKCXM68cYfnp8k2rO9+fDtVkmKKWUiHQqcccsKG3cWs8LrWaWVSrSxcb1
X8fst1vdkPD4zxZOrChqbgZYJVK66vxhVORRhKWuX59CJL1/c+wLpFB4JJPgIrXyfb+uxPg0RlaQ
KhVuweQFz5evb1Rtn41FfVK6gyn9MP8JrQzefCORJfe2ioauqbcuquhGjhYeS9ciybOmZztH0vMk
D1A1PZW/pV+RojjKsFJRpKpNGxtup7IbdZW96Nq2v69UUPZBhGXZwVwK0a8eIV+HYLavWhVHJFGq
6pOLQku3iuS7QiBtE5Jie6pxcG8cZO1FyTHanXG02oWVdfWmtZDh/RQb58iczYCljG4m1E19anCD
TfJDrq7VwnH7u7zW1qUVOpVkD4i9uPpxYe4v85kkXb+0PJuAIYWyUlFJPIUVIliTX5mROAl6pSKp
379RtRrrj7T4nQwvVXOQrb03vIGU698XPmNqZn6u8dKUVPIACqCP2TXlR0GjFBnnWhv9HO5axAs2
vTk9LIbuJl2PH0J2iNS94TvBD+nBxFEvX4qApyvp4gso3POmAP3FxjvfBLIeBYpcJdVJ+gEq8LHj
PV3LqGSJazE4hOtU3brVlkJf1W+Gg2uXWzdGmSb8WxOg3ZSlLa6CH8K2v8NqTusdI9hS82n/M02V
Y2FCF/zfj5yOqC8XTe4WshVqDBP2yAMMZahByaHISYZ7zqK6xNWlgY7oJAnPEpmrhDRGGvka8I4T
5mBORtzpu/dpuAqNhbjr2rkK1A64Mxrmk3vheafiNG6NvGmrk3kjPXRejNzeOnXC5iFeAvZNJ/TF
HH9paRaWSGOXW7FPS3UK3qdLBW3jVcXbwlqe1up3rczWsqeEUquC0zjxKj0Jv/R/YbFLu42s3Oqp
LWZ7/65yV9+3eSXFAIYYXUv4ZRqm1bPzo+kCTzVaDaBN7a9DNmiUv2vKf58npmhSEUYMejI4PZ8n
q9SSLgmF6hR3b4GB3lD7hMgoGn4K8XnX9v8vffrS3GyyusCPi1Fwq1OR/m2wEszMX3kULJy8VwcO
PCl3H08duHDnfSIGCsdap0+N5USgZhEDiKP/DOZny+I5xbEmgrHkPj9vJJf6RhjCsDl5Lkp/mt3X
YKSW9CiuXaXkGy1SQBNM9qL2bESj1aRq2pwM6TnQnSw+CN0NlikryOyeinAWJBWh2iTI8SrdzfhD
3upOsHnVh4XkzJVNBiIYVgSWs8Ad52llVynMNhKz5tSTLh6luxq27ver/cplMekSTJU4qFGgVs/H
cxjVKk/GpjkpiIZxSdb5wW12cfWoupvvW5ofTWREkPggswZAkPfFXKO3jRsX5165OaIeJ3fJTd6J
d35oIWNfP4UYUkVLWJv54P1Pg0C8pkIJtluzpaIHohzWpdkcBZmXdmscW7Va2FdXm5jAAhP1gEL3
fMmLY5xGVtAi70F2VPaBKfzHTfXZCYSlJlmiKVE9C6Z0yxfSJCgRzxr1jWA9Fkpko7q90I/PLOPX
c3ZqBjEDzKZJWqFTMmtGGs1q5F5pj6RBgp2urszCRoNPWEfSwRd34q2c7Ztf2aFaL0bM82ODpnG/
mFIF0Gcmh7fzFdiIcWiWFipDOpmRYD3cZaKThffNc6S+aNVRbfatfKfLjxqSmvclimffL8v5Bvhs
nuInugccWaBXZ81buV+EWdEfg8B3CrgMjXkiV1SpEJ8XIjNF4bdmowxAD7KWOUHDUSM4b8uES9V5
XkNb1FZLFwe0J7XFksa28I2eClTkpow2WaEvT+y4TVTUruo/brXWldIeyje/uony1w7BNzBjyiGS
tlmKhJid144u3YAreJHqGz2DCigDY1MXDqOLyPp/hup/P382U1rpdkJpMFS1sZcHIkqbfJz3HFn/
4si2FKjPTrzAibi2MBkyUAJojYKUnp8aga+6ke+3/TEyV3W1Q7isOeSH9kZW1/lbJr0MsdNY+za6
194bqrDfr43rrQPFJY7lJgArcD5hYdnXhjjW6GKUzyr+A2V18AcXJXbDdikvK5It57t00o3N90K4
Rj4t614lc8nV8fKYwTWU9zoZGcSUQSucfwY0Q4u4sReRXo8EJ5cREo+jIV04BOYxKpVcqoYgAMha
cyHMU4ZFJgtDr5nwT/B2UOK7Ydh04qMUrr8f1It74LOZyT8dS6rpiXzemdZoRYAmlnjUbr3+LujW
efDeSoqtfQIPxoXWLhKhn72CngVEG/cNKtXnzQ2N3hP70JyUHwtpZxS7Cmqukjjw5wO0Deox3/nq
6FRJfhc2zUdQVB+gyp1w2C6yJ66OMPVhJImmeuY8KaqMES5m07f0KAR4fbwdwzukuiNlsdfTIJ6d
NAwydWDo7sgocLzOBnnUCpUUcCAdtWqtDk/pUU0dU3hOnuUp++0TMZXDymseJn1pyl2rKEoW0hHX
pnnypie+5RmifgIIvjyvdNPNDQyspWPc/RutbR0/yQ1NivFajXF6WTJuuza0DCu6j1Ca2CqzDidK
JVsePgnHuL9vqtfyUADkQYj5+7V7QXOcVhPbY+KIIXfFv56vprSjzt9HlXQ0qnV1SkCxxnrpKKQU
QjSlZFziZa7qp3Z8T4z0xnpcaP7atBqUCzkHQSlza503j0iaBx+mlI6Kj2wpyIlyV/oxBaQnq/3Z
d4nNc7bHOrDWMMiKVgqKgsnEEPj+M6ZgYL64Jii7zIbCUm5e4DKA1kW+2ktHWd9k6Lp2pKY/8lc5
2rTdKeD++r65z7z6vD1QLuwbmE0kDGfBSdloZpVHknTUs/tI2k1+78jZue396K/qDnDNqO0UPIjd
jeWuqvwUvhKI2nq07fUjBG/du9U1p08DOxzXyKfDm0jKXxTb4n3W343YWQ/JOs8WBunizCZfz3vf
YvuRSucAOp+qojNKJS9GlXOnzZ0JSujAFsuXbqhpxmdjgwkvzG8I4NCU5jicskKfYTSN8ZhXha0N
b2H9MoTbQtW2b30cOOKkEpkuLYCLSghLjxwnJxjOevzTnM1IrNZ5KxeteAy1f94HIl+tuTXGTdz/
Gf7UbuUY/tJwXiRWia9ZbhO0hfsPKugs1I6SNjaUkRWdjxQFY2Vjja+VzzlG6tpLnbwtX3g2Vyoa
+SdfXni7XOnweeuzDud10fRFKyEb2K5GEjcFRGI3C+xc3ee16ujGrozkA7Ce75f+Rbb+s9fob4KE
hnUjzsmaXTw05mBmhFzDJm5vBKOyx2zcSdQ31ejeH/6V1ib0gKD1B02rqGIaz7xbtzVWAe2fulnY
idcnAcTmVP+awKazAFb1PNmIrBJZnt+Ix47lUzHuMuFn+09vKfi+IOLZ7PqlQ+/yJmHsvzQ67bQv
N0mgAiGQVMJOAZULU6rWyHa1/W1hwHEJd8PwQ6gB6+zNrPuVrYbwoZPAkKJAOKYfg3pXp6eFOZln
Nz/n5Mv3zHa2WLRdwOrvJyrUkB6MSLKtbK2nFE6ePOlxsOUwWy3GgBe4yP9pdmJh8XIApD4b+zHu
skJqu/4o3uBBZKjPRtVvPRlKWP4zNN8VY1PoyX2IMYTwYpHb77O7vNpH415p71AfS4rHXurs2j8q
w1ZXH8ygWDjxLi+naZ7+9wNn89T6IF0qkddN2Ck/ckvwt0HjH4RUHhd240VRbT4UsxkwMEQRwF73
Rw9+rfti4N0gyTVV4yjfCPrRIPE/rBRCSoYguSkLR3bvhOo5lJ7K+EXCA9B7X1gT8sUxrE16VVPa
kIuKlPL5GtWCMTcVT+qPFm4f/TpNcmh5aqR+WIM5blKt+FuThXkotcJdi1J/EJCKseF7fnSxmSy8
0y5vnulbprQ7y4THy+ykDC2hT8MKQb04SpltLVWRcNXjhbPg2q782srsRCSfHQdKTI+1H2G3bfGT
lWxR4dH+IXQ/Fkb32sr60ta8ZqmHpZII6IQcI+FWSN7N5O/o/tR/yultoDgehUs/2oX3Wf8iD/eo
0msLXb0SgDCiUFAk4lk4BfNouuV/6pUm90dTfI/Nh1os7Cxt11m4g5XShQdDRxVaCh6aqF6V2bte
fwzYP43pXiTwMCm3+H/RkNaTjdof6pwK7/g8ptuo0u5Nwd1VZufkwmNVFxiGSDed2mEz8f0IXiQ5
uDyJ2Mg5AIxFpXz2CMoHS4s0WUCEFLCGusqzIlybAL5BCud1CFRiwNpoHMqFgZOvbosv7U7//8vR
3RderauR3h8rnA/cdhWQu9dyxVHdRyN2IhVNf+FNyrdee8crvvPwewYujxdwp618/UcSZUgUw0Vg
+6aHJcGuy3zGNCpQ0cgrkH66sHaLTTbg2KK7V6q4UAR/4vxei1cxSd1wj02p0Ql2eeMiuPv9ZMjX
LpBJOpS0HuRsPuF8VGJB7bTQYzY0v92EOoAc3Tzo7mDnJiYACLB7XoxgJCLOhxKyr3SX58ewWknI
TozUrZNRORjeJtUfh4ws6mJIeeXzyNSqqOdOCVvy+eef1+pdCvKWvGnZ31OlsPPgWfadnpJx1GJH
MRw9lAGHW23//bBcWaM4HlKuBIDCoTVP18ZGkcZmJbTHUXytpGw76tsqKzZ9mqyVbmEKpsPpPGqG
WYAoBSlHSKVwSs+7aFmJ2XkqlgRqjyS2b7fdK+lnXb5tzQNwQvX5+65dCx95vUx4VcoXxMuzu7tV
hRRDWqU9ImuYvfS9J69z2t2wSlDdIHOk0P2ngMl8kb3OuInTdCmAvnJemyhuIlvLR+BVO+tyrsax
XAZWe3w2kfRvGtUWs20m/IlHPKqWrHQ+nWHnA6wjD4ELw0QnmaNKY+on5K115If1Ib0fVU14jo0a
6ZQi8qgW4hR60zeseCWf8hA1lmUpDI50sJp1MIzyrTCaxV9BVwZncJuErCegwcYITachEj80gXmK
ZF9ZGTJg0NGI9F3r5rgDII24ompUr5XS/MB1It8KjS9thC4OSIPUqt2QAt6o4qAVdtUonDeaUoz/
/bBFZBYmAIJTEIvU2fbufbHwgiTqjm2cvmly/aQKv4zuqS3uK+W0sLCuHLAmr+JJgJtkz8XCis0a
UJqfdUfVXVvqPszcvUUWMvVhzHb/2jhbVUnyNlSdkxiCPYyxvfABl3kXEpNQ9AnJ2EYQQs53Ut42
3mhgZH0s1I0LdrjBw1fmfsyhknXjoRz3aXCTCGAh1N9i85I1kKUKHUXoH2noLbwUri1x/LrJNWnI
CQIrOv8WLR21VtVyYIHuz6L5PVgPeAuUum1k91m60PFrJwhldt5lKnwPipHnbQ0GBVw/bbqjXIe/
RoS8IkO3pTF40H+3Qo4Nq9PIS9Ctq5P9pc3ZWCNNJOfw+xG6doXf2G+F7jbLuUK9myyutsII2Lbp
NwFmDG46rmS8vhcm+0ocRocZYtY1agafudYv1/mY13UTSzV+kxg1hvuiudXiu6h5EO+keh2gW4tx
VJkfpJAjdFyld+MSheLqDH/5gNnWKpukUIdptUHuWWtxYvdaunEf0VfbNkF0b6TqQui51OPpg770
mCtcD0OdaQ4H6b6Xqn2RWLdaoy/xua7duV9HdhZNC+AnMitkZAeh2kkRMtsFF6++D0BOpQakwWG0
zdbf/B/SvqzHcZzJ9g9dAdqXV+22lYtzq8x6ETKrKrXvu379HPqbmbZpjYnqi+4udKMBhUkGyWDE
iXNSxSwU7/aybk8q6BVw+yJVRbPpcGGrc2OHMWrFR8P7ffZcaia3PEkAqTMCwq2QC2x8SGRIxBpe
KJfzmcQR0PF8O71M5Z8puVNjzQqJ7jZ6UIK8M6vQ/a7679vj28paEApAyH5gfKSf/NLoWPUl34/Y
N2CiWfTJkVxF9nKIRw0WB1kMxdeHfgfC3vjPbcOnHPfVLXhmmLr268bQ80qZsF/WnRA/JeH8uvKZ
STpJWxxNsVpDHyQ1+QS0GdEhR9/pBJSa7huItyZoV65JvUvll7h5bPhnEWqks+gBOzeHyLOIUPeW
fX18u/2bN8/zs59MhQldM/XzUGGu1BH5UR1dUdHk9xyrrL01NahKkG5TNKUThfnLNYnnqRpWqUOy
wLhT3NgBt4HUgXHtLVQ8NC7mkMmIsAGKY/7VvRrtCwdCVSD7zMoIH0XuDm89tbpD78y+vVeHx3n1
Jsmf8RK8PRsbWwN9+Shi4IAHJxtNyYbWtFioOTIbXrHu5/CoSLsmgaqN/NAoLPL4bWMALgIWhAuM
p86aMFnnjCsU7EO0IJd+JEH7DNJu2S8eGh7lyCKzYJg7xaxnR1s6K0q9NjwSqnlnNbzqLOVntI88
Ba3NOWQlb8/kViaTUBz8z+joQEGupT4rRxkXZvocQvpL1DoPMqm7EmCGVu7trn+AEJ/W73Q4Wzjz
gNejzKm1D23Y7sWkv4OCKmN1t8Jy/Cao66K+DNADXchQylGEtjd+k8pXj4YW1sio5hDHHXtRs3Rw
kKMwqUAINNL2AAqCOVgBqpMRtGw8e/ACgYedQBA83e4MtOxgxBJWvW6OsfjEW1MI+ckIknoi44G1
dQ5emKJuz7SZK6OVVDhYoz00pd+/N4SJKOkCntsnv1rFToG+Rq8Fq7JMDg3qHCSvLKSNyYWJ0/9y
s0tZGLatAJEOsFDoJmdMsmnMKYskknJo8FKhqKxDfAFFKR2hMGUF/FRab8STGGgPJXZQbCIimd6r
2kYz+G1npg7JK0vU4TULK+qY0iiCBusBAjK7MbdDJgjtyoiCZkDS9EGa5FBGoq7KZY1aPhPRwi6K
x2LZjy0BOvAKo0y7YYUYwKMI8ulIGFKHDrxPz/hYiQPhXZ0/QfgvN2D1f/rL+cJ7HhgKdBhKiB/B
/nO5/tUsqynoZOJA0qBq4CWWoB1yFkiC2kjgBgXxBTqTBVIHQ12KGokOweQG/pwEtS2Ld6XoNJyv
L386gZE7oJwZdmTI6eBtB1kWUoql7EzxUuR11MSBsQQDbwssZhEq5CTfB28KUT7Q8QcgjpeTJeVQ
YZC0OAnS3llU9NshImMcfFsm0KaAXiaIuxlAClyaEJoQ7Z1JlwRAFoE6cXFZNZKNOQLnMLrdSI2c
oJ4vDRhCUseoQyVBOXroy5z/fq2BmsVDD0J9RNKF3ht5bmRDu/RJgArwnH2+lLrddC/zX9InkqXA
aSLi7gdQBa9Kahi9rOerztVpAFiYHN3x+ieTvXhjKQhiASuBS0DFM56aqTk1pFyq0qBDtZZ7a9C3
qjPqAdcbA3G9TLp+0HmIQIY6rap0rMoOZCXBrO/KcT/N+xwMX/dp797e5ZtDQdJQAlgVZwo9W6o4
DvncFmmgmRnyOMYwoPmBkVth2aDG0vNyqqodbEjhXp8+BQBX6r/f35IEIToiWCoQ+MrlilRZks0a
wnKABtxEM3We8dbbGsL596lHgYT6NTYHvj+09wu6fFV74ljZiS0bMkmjAnuDO9GgbBRhlvJcNqVB
zN/PT0Jh46n894uNbA8vEiwTeqqoWKIz1rBO0zYL5L0QWuXPv6RfPW09sIgjeYiiIi4O6vZrR67q
lchIg7J4aJOHLnb++veDKxfVSqC7EZbSfVrhMulNlIb4/ctr7+fKS/p62wDdBkVGgJ+t4XwiJzrA
EpQfzUU8RUqTB5k5QO2t9f7UnbWIQNaZy7NWg3jP/g4/GUavrnOYRTkc4CCkv8jpfmk0L6M4WzQN
ZaZ3eT/dcVAxTl6j1+xOfkzvuX0Lcejua3m6bXXDKCg6kOgFfBBIa5qmoy467KZSWg+gZiycNXR6
L2WRj1x5NEoluEiABAWkBstG+UORdiVgz8N6mPb8cfkdMtyZTkwg8gGiBYkJ8BOSTs0TZ8HZa2hq
B6Aqy3E9yHvtvXmbE8LqBOlmdKtVO5YayfVgkIDHbJFcBDKVNKx0jRpdTVUoE4XV/cR9g26RyZlJ
Fvos5MZ4UKbEt0l3EwzQp1g/AEubRQkYRjiLqBAj6w31o3sgBtTj7dVnWaIuSTkbEmEZYSnl9n9Q
hY8kS1mcmvNum7kKKciAQPMro78ENwxdQpn4skct0VgPYCPzW8Zmvfbgy49TYyhksYtWHR/vuX1W
PdXx3QqSidG5PYSri5gMAaEp6SwSSGXgcnOKERfPdRKuh7L1Q9DNcgdwDaSI6yf3tqGt4SBeQVlT
AB0RupguDZVG3DdNXPOHpHSUEdR0h7R0yuztthUqBX5yMVz2eDkgYYESD7UlIyOTAHRv+UPk58I9
Cqbq4o5OyNmlx+yr3RqRgWZlZHTg0IABXo4IYrA5ihk8f4AC8QJ5R94KB8BLGFcznRAgQwLhJJpF
CPmYLNOxN790nTGr4XioPsddbj+t3uJ+QCvz4/bMXY8GvFnkHYweTcL8TV2ecY0Em6QW0+GnvHuU
Hm9//NrLkLFC3I2GHrzrcNBcTlVZp6VSVfN0mGYHfB3oWJoVb1GckRWEX298YgitG+RRj0ZTqgQS
5npY4CE8HRLgIKzqFy6aHcrTt0dz7WQwAg4J0FeebgAqkinlYq2rGEbyHWSJVUt/6IC0hxxux4gs
N9b+0hI5tM9ugKHL1ULT1+kgvRfe8Cf8KCzpW/YT3exY7KpUth9udmmK+MeZqVxcezwIYCp9bB8l
3uScwS1s1YUEbWlq9u0Z3HC2ixmknG3FuVZrM4wtVvEkp/b0MLHIYmhY9NWAqLAjhexZqLVk7h7i
x7E3+6/xx2DHe94ddiCQGn7cHtLGbX05gcRrziYQvbRtV5Ww17tt4oJt0ZM8PgB/zA6o/nBl+CDd
DkgPj+aJTMahNxJemA5oXWsSq/CRXEKFbT2IkC/e47ADzM3TXd60tdGJf7I8k/j45V2O0ZIXIjAL
J2TX5WiNtCgSjsMeiA6rZFd/+sqeK5hyx8k10CO9NNjlsbNAXsK/PdHXgcqlZWpdNU5ELS+DZTlz
9NSLFU9fF9bsbjoo7ingeoHxBjfO5fDqYojSfhRxGpY72cPT7gBKIdVKH0Bmrw5mBRVaHu2WR7m1
bo/ulOegJxaQ4v8QUSARQt1gqZjEfQtR+EMaKKqvx5abH+J7VKd97k46qs/mtJO82za3Dk1kqRCc
Aw1J4HmXg9WQNWwGI58P4SsYrfzeNO7nfcw6mmlCz5PHAttC2paAcwFy7dKMWE9FuYowkweqU/mR
00FG8765U/aG1frjft5rj8nX6qpe9CDtbg9xaz3PbVPrqRWlrqxrOR9UbwQ9NuTc9urrbRPXjyuc
oEjMAPAOwQRk8CkbRQ6YntzBRmsL5urru8Tr/czTrNqTn6AK6uqM0IDcmleucmaQuocKPpPnvobB
yQKXBWMLiJtTdvZ1yivmNlzCecTXuWe3eapfOif6rMx1N5r6bvWTfWNne3XX7GYv98X39F77CO+X
Q/fIupi2ThqkvAg7DEo1SKhfuo2url0tkVEabvLaP8t73cn80U+C9r7bDX9bE/qPl56Zo44XKVWz
qirr+dB9d77x3MNXJTdxhEPtT4/Te3yffz4XzyyCNhqVSJs93S5nt8eyEvZMrZoPYwOWKVv36p3a
mGZp67ZqC/vuWTbRY5A9QtTKko7jXtjr/+JcPbXaARGG9AnNURKviHWqrp8Pzerpo4WYeeEdxhYh
W+DKY0k733/boCa3SuoxXXTYKI5g+Ck/FKhzlXfl+AQh4z8qb0IbN2EJOdLI7P+e2n+MUhezqkWq
kPcdjKomdHm+1mD51L3W50yA3e74X7g91F+pv5c+cGtytVmx7srbo8aD/tKD5X6YM6Nr8QOWBwAr
952l/kaDbTchCjaBC/8casamIXvz/57nayRQ1458Au5VZD8cnfOSxOl6xuGzGe/AJQFX1DT45pU+
RdhMXdg18yF7A4fLDhCrXe2Hfm21XuYy/Ibs8avx4IoCfhw50KtOOsg6xbwKcP0BJOEP0oh+E1N6
n+7XH0ZkqoG2n36rgxX+ItxxZhmxruTNE+jMOjkpz/ZmFKJugC4XXMmFpYHe8Jtw/++iP5loirml
Pze/0a/Fgp7STaL/cdszq5TbVgkypqswYn5DB0JMAo6ixtqNh/YwpSZAyKUf1IWdvBiMq3L7HvvH
MB1ZDpyRxMD9zAf+GN4RmjzNMazamWzdbOx535os5ujN+OPMIHXT4NQD+jGfoEXo9pll3Ieu7oMs
uGFE6GTCaCdSiJgKuLKh20Jz0U/thPSWIEKRKTN16D+VDlc7arNrUK+pLGhD3XbardsZBQdg15Ei
xFOR8pq07oRBqGAObdhWyThJtzb4+cepS3GOlRQdj/h45oM99J1jvNc3o9Dz71MHNYmLoTmI74t3
hXmcH2Yb2KTmmH4Kx+ilt77xH6w9vvEAhRiqBqEA0BkC2UKFT40i10DvSuJhKL2lcxsvfus+jNVM
QAD7W/1irs/WA/HCINn2Z9u673lhEEMYxFPRjApH+OIyM/9Un6HGLX1Gj5FkEwp81jg3ThPwyAOW
qoDsDiU8KgyW60wT2lETD1P4OAJS9JDdqcEouxAPEe4Vz3gbHlsWF/iG6wNKh7otWvZANydSO0xq
q1jvW044CN1+eYOYAUE7/FADtd8nnXfb7zeSFqR4DwyVgRIisPOUb66tqhgr/v9hgHLC87i4Am+N
0m4afbQtFLXdpn9/wcJnkFommmug5KZx5CMnqENf68phjuzoCdQH6HSqQU4Tmf1iNoXV/vwGk8zt
YV5v7xMxCfg5QOpGSFQvvUdJkmWYikU/8DJ4094WFlvq9aEoAz0AP0GeCY8lekzzMLUy1/P6YeZW
M/w9HocHafX6GjhBRjLm2jlg6ZSSx3seJAuUQ5ZFphRgMEKXQfURluARsobIzhfHKqFkoPx1ZIJ6
DPKLOBiBcELT+uW0ocawtr3YIZxOnmp1jyY4JWVFJiSeujzokZLA5joxZhNo56UNceIB8EfmAfdJ
G6zgb5T8ODe97IWPTZY868YyoZka1cZTYVCmtbWFelCbuIWtVrDRsj27KKjJvxs8AVXGg2xjmc4t
0RWtaJ6mrBthSTF1YKy9QXPu+9Uafk85A39zdbmARoCUT9HfDqgBCraX87cMpTA26GUIEn4XJ06E
pn39/S93D2WC7K6zs5drDL7MpiUO1H3ptk+3P379+1FnJiEpno0Ar9ESRnHcV3i4JklgxEGtaKba
ec3K2DTk9r7wMV1GGRXw6FPe5ApxI0A4e+KGvAoKYJIBzHufuhYiYYzdsmUFrBzQqEXUgkCb+MTZ
NAlZ2AlZW1VBZ0IYKefNOPa1cXd7ush5fDmUEwhOktAbg9QM/cBWw5D096ZFYMxuxN8tFvQaIEjN
s4DWtB0UmkAcRl5+5NEAubnLwUySMkwLKKADIuvjI3KfwbfZmhPzLU3vfwDU0AoNJA6Wh8hfUGfM
qjY1J3JhEaiaLUPlxuIeBgeZSVA7x4/6ftxJTxWQyqPZ5W5d3a+Z2bAAG1eXIP0bqD1US12btBFX
BL39PjmxlTnm8N7fs8Z68uXzxaPtUNdQ0vYcV/RGETTO4AjuGPQ72RFeDLfaF/grOyb79TAeel9z
HlHkdzlP9cHkv0d/48O3XzyD3NzU/dGDho5TuInLyvTTCnso9pxoioBPA/xGgfgVtepq3xhNqUM2
9Am82ruHCEwJb2pl/WlNwSpN3YRStyMiffXjI7JaK7NFU7FqMNdBkA//ntmGHTqhc9vl6VObCFKC
gQ11SIAy0e9Iz1qjd2XIT1UwHbV+31g1JONiK3zPYsahfe3zl4Yon9fFpky1BYYgfikPNld7o+oq
LzwrbUxfDqcBneYXdDNEyeByltOh5eRQn6tg0awIyeLRBUk1tG3Qx+bMf8s8gTXFqFTQvSCExWOK
pqMsImPkwsnA4XefHMB/jtaM1+xxeIae7sp6iWzNICFJQjMXj/hVpzYSv8p1KHHg3Z/2D9BgMMk/
INow3yvTFaG2sK8/k3fWU/Eq+UlGCN9AZyKUkGUElZfzKWSGqrZa0gTEWOT3u8iP/HY3YYtFnQmJ
gV290/fRod9lPug9wHhzF+UBb8/OFMQsyN+pO/5yk6M7Em0i6GjDPkIK/fLXGJHWy5xaN8FBIzPw
1gejrUCgvPIV/PfPL6SbzdiOQKr7n78y689ordZiCw7k4S3FAiTUmp0F+wkS44wVou8oTBW67FQB
awT8AEBFlz8u1SaxHse1A1rQFD1UoAowjzG20dV+hboVCgYgLQfUAhA4yr1DuRtmkN/HQYyuDMVB
v4pmuKEr5z8jFlHwlb9RpshPObtyK3EoBuQQYsBEzQitr+/R73Dc639J8UcUu6BsgiMRMGok0GiM
5dj1raZwQhxUml11Lp7xdxr3yDHiB3K8XDgOrADDibheR70VM3c5GB1rI+bdmgSJGdospcjrO476
OrXyiPLjUh3J11tz/QFFOf+X7uaOavq3T2u6SeA0WegnBRaKXOnYkpfDWEW5UeoI0N34kcOWk8En
8pwfFhuxnQD5UXNkNSafniH0xGGjgRKNMLsCtXhpMWvLrm06PgnEo4oeygMPpujXyAFoyckOxU/l
KLu5iQ68T22fRuauSV1W+93ViY7JhYY7ERkm7HpXYKkwE9QwNZIA0gYcjqDIWQP9EdRZuXV7dq/y
48QVocWOmgfuDpLOvRwrpxt5NyPpFyzO/Cy/lUcdRbjhKTpOT+pOdjV/9XI7C8ZjC3L6LyYp1VXp
g7ZPrW4CpiiDk2AflCl4DtrKr/lxtkEDcUSiIvkpeOvBcDgHDUdjeI/K8qHc5T6rere17eFb4Esh
LSE4zy4nwUgmVK2zNA2WfeKnz4OISWdWlclIaK+CJBtYU8mLHn9cGqnqqA27FhrBC9FqzI5VapfP
6fvam5M3PbaRmzyAlv2jeuY+uI+JFX9fZexPE63ySAOBYPya/ksTBzSJKAAqq8d5l0CN5A0KTs17
+BiaTfn++7ZbbfovydZjNhEr0KzfWieiaGeMgBR/av7wmlnVA9Dk3YEVYG6eQkR8638MUVe1Kg5c
BQ6PFJH29yxbL6E9BOv9eD+xjuyri47sE0DLgLkH2xdETS9Xr+TWKawJgNmdvyQPoMKv2zNGP1tP
y/PP93XKO0ZhBrK5wIxJbhbsVUbIu73Nzj5P3QVVmaQo1+Dnj+7ihJ+9KyMC33Vv3LuBcmO0R4oE
D8zlV/ih/ZQFEw9BN1dMsfFuj/KqvHAaJqqZBMiOyIEeJpfG8EKyXqsd7T80f7GUQ/8jsUAsckye
G4fF+7Dt9mcGKQdRuHY0JH1JA3sVTchyFkfZW2u7CbTMUurHlikzTO69q21+ZpC6F9E8l/JyhBGC
4cBZjoYb7bvg92rhxet0u5Bxfm9utDNr1BOjktQRu+9krQ5ESwYWYPxWrO/by7bp/GdWqAtRGqDF
qrdzGhS+/ggNjwPrJXtV76L9gjqBQTRelrEEC8MnyhrmcId6qVM7qS2hnth7gz17y1PG6ko4JQNu
LRa1q9eihGpaDO+QPUggZD8hnWt3dmdmCJ2zveGgAbh5WezY/sF5vC99gJDZq3z+gEDAByGQGVqL
y0oqbv4o0NCiUQINXQRkdXnUIDCp5SxBp4HmjhwuB+DmoTo1/s69PJifo0MZGIg/OsBmuqD2+u/q
vfOKF8npnWE32PV99Kv2WAHJZhR2/qOII55FxlIoJlE+40dxD60Lshi7s3roCMef5L0uu7f97ao6
Q9zhzBrN/LuISQ30Y0iOK9lKrAQPv1+lWSBlkHuLydm3zdE02KcQ89wcdTqu4oK1KDC4wSntyZ/f
fwtuDEeIH6ZP6YF3+q/1R+sUe8UT/PChxuGY3oFhWjQnP/L6V53gs7wCLzLG79qK4M9/F3V4JTmE
U0Iev8vm77gHbidb0k5CExOUmADGeUn8DAUdyS8/OUfYq+BgMrVj7ABz9Ae8nh2CqJfol2Txj3wA
EOI9q0ixeZif/zzqqOvWQuGqDKsk4SH61pC/NetjRVi+/5Mx1ojlgHQzrR7VeSOnMMbvwchlSp77
LpiymTqfzEht67g7Hxd1GA0cn8qZTrwPR0H8wJkj8mSxu7iRPSNHJZmp9/Z9e6k3D8Bzm9Smh3J7
anQLbBrPGZ73iyP5g1N4kLi2OGt0gMd5L/c1a1JJVEGff+dWqV09QLg0nlY4GO8lT6s/WMlRtgu3
sfuft8e3dU+dGaKh+aBwD1V+wPAmRwnQ02IaXupMZny8bWYjiiKU+aQMCLAYYs/LU0oATkMTqikJ
5Mnu1c8s/ApZm3LjrYBeD0I2g8cC2APInj07CIW47Tgul5NA6C0+vgMJFOoLLriWb49k47WA4iIg
8xreoDLwEZdm1KoTp6ZX8bwWdgB98VYDVpIVhXemgi3LEjVnnKwuUgdB3gCyi0L02kYmxGxSZ+kP
JSP625y6szFRx5kOMYNqEPSTpax0umSvl1aYvU5/qZhDznO0GBJOXrDoIYVHXesg1poSVciAEjTu
suxPK/5t89fJAFp9QXQlIUFAv+Xarln6UW2SIJNmCzPGtrBx9KPwg2I9utjQRk7hcG770sa8Q+QB
qAqkUZGpO6HJz1xWioy+yCX4EsfZyeooh2Z8KSQ7Zp3RG+fmuR361cejX0GZBi0JwDU7QSArtMNw
37Bq7ywrlL92mlYXSwwvKkw+fHzPtLdQYly82yZObZ5Y4KuiWBNrcTbm2BJot52hARIYmdOwehQ2
ziqyHgAsEPYq7HJqh6OtcMnbBEdibXX1Y/cxsTo+ty0Aw46SANLZdO9lrDfZWoOMGQLwk13Ho81F
jBTj1vsbg0BbF5jlRAnd3NQghlxLKx5JDXVfGE4OUVTFCuX7YQB9B7eTWPiZzV1xZo4s3JknV2uq
G7GGRE38aA6MrvTNRT/7NnVooGe2F0N0FwQVsl/yQ7tfP25vQ5YB6rItc0kCbTfmKsz36L7VZy/p
7njx9f/LCt3KOVQDLxQShhG+Dvf6Y/IyMwACG/fF+ZJTJ9P/07ixyhtkyxAsC4kJMW498uOvqXeM
9O32UDbPrX9WxKDvCy2WxLWAJSF3AfocdAdHLShieVbaf3OjoK8beB4UBdFte+lWHReVVQmO4kDm
vVxHcAkZhYaVg9mcN7zqEJyAP/0KhmU0YVhUFRJwXeGkiYMqXQUhr8JaYqdmZSE298mZLWpAyTRO
KTfAFuBQALTFjG2/NV8iuh4BycMDFe12l/OVKh0pa1TohV9/p9HLzCoubE0VstECWgYhT40Fufx+
LOhFrfEkjHsdMnDvmvpv/iNMHzJWVm8jLAW11T+GqLtkHiUFDC0L7vHv9gOmstl8WjlHDW1Won1r
yhDPkSotKJuvAI560pGpFJLgoX0edhMDBHf9dULBjiVR0CcBnDS13ivQpl2dIntYvKk5qtmmJHq3
9yL5wuVLgXTTAxJ0or6/iiG4QpzUde3SIDVeBeUuQz+SwwRvbA2DkEQg6EGO+krdqIokPexI7qxE
NjD3Suh4sFz3qnUOYRCaUVX9VNoFEJF6tKp5PTVt16dB9vYHWPx9ayvBV/gRu/WbsW9cbq8+Fs/a
S2Tfnr+NROSlXbJlz66uplmERQHtSRC9Reh9li1ZNkG7x+9qcQ8ZAeS2SharzsajEjZJPQOoO0LY
ROb7zKba9uNaCBhrZXKV+TCqXmzLj83rzJujavZPjQ4tEnCVm9OP5ev2eLf8BVbBY4aWMnRkU8OF
Ktcap4OI9+wDRlk+SKXDQqpdH3JoUEJojOI4+GSwopeja9CHm3F9kgXaDwHZ7L8vO6NqCgInohxM
yjbU2aCoFWgrEnx++JZQr5nNZTKh5IM85O2Z2nL6czvULcd3WpYsepwFovPBm4z88EaOBhw7UJvG
vUP4qGi5vjZSazWRZkIrYgKXiJSJZfwQXrQf2R/+V/Fb0Gz0+3d/q0yPFxjMYv1hG0sEXqrLtdHH
VG44WcqCBeXaQPuKBFf8NX7y5gAlis68PYPXcQKMQU8RpL9Qsbvq++6WTinrdoAjmF/If1v7nHH4
bc/imQVqjZahHdAMBwvFGzrYi2Pvr1btS87vGLoOnK0jM3R7SNc34OWQKN/Oo0FZZjKkCTlw3S53
ICkD7SZj4k4qivSpfj5z1AEB5toiTDuYmUnbogJsC0gTvMSMfuJ4MN0u2E92Yv+IHGgLIO3a7KKH
0Xn9szIxWVubAJJDaH1FfIQ6GzXepS1KAzdxHgjdca73sr4zOkYKasMEyNhAaQVQMOQ+rxpduzXP
m2oCUMdRfqCtliUEu+GF4DZAHy0IBUGhf+qqODtscboPdVLNOYCzHvS9R78Z77C3RBYzzOY40LuA
eIG00tIA5zgyOD4f1DyYBE/p7qbU0Vh0ECwT1NEX6bk+tylMzK3TlXuY4FiZuo18rojQDu2yBEAN
ZBdlY83UnssHBEShpxxCN3XB4Q844OL/fmXdg9LGZXRhi7rzk2gouYbYAu238UsHFPIQ3Y8B/7q6
ChKs+eFL8HsbHEVO4g728Jxaud/Y1evglbZ0WFzZb52RlCFQwnte3Jq5D6/zsJeTQbl/qbY15G7x
A98Em3dmNNpC9RTJdNVsrdD+UT3ySMa9GSaLdOqkVkkdABczQ5z6zGnnRK9kCAEgm2kPZnM/7AVX
36mWhGuismIr3Ql+dl+7q60dVLuxhPuf3b7dxchJe5KNir7N27JbuUCiP/OVKbr5UQD2LPbRVYkf
KwHBmaD3mZWDJdNB/2oksqBCrCEkxX6+/NW1ES6NKMeIa4Aa9RcWvHtrJ4sCaMRwmYC7k05qLF2b
cqKE11P9OGMdIiub/Ewy+/rz9iG/5ZYg8SOUOOgQQ5B2OQyJm5slg/JGUGdBrOwAAQMaWWchP7Ym
ixA1ALOOhDgCmksr2VJkYdRoqGYExhfEem+PYevroEsmWVZAZ3CsXn5dyTNBrBoeWSwESM+Tf/vr
WyuBJjqgLgiJGCgnLr8+FsW4iFmDm31xs/ZTk4MyspGys5kNYVtH3rklagdOI4DCnIiFEDtzF8cm
QF23h7K12DIeNnjloXqA9//lUNSc4wd+qLKg7pwwc6por5XeOjKSM1tW0PFroB0KvGTQaL20kq1V
iLqykgVt7MjznRFahnzMROf2WLYm68zKVfpbqGsA9WBlGgOh8aAWKqiPt01s+RWS1UgrIjsqgtDp
ciAtFHBmqKojW+JoDqvCtxFdob6MYAP9cEC/0WyEcaKqk5piS+ilxwN8wpmS4Bidmy4WtBxvD2Rr
RVAgQHca+hLwpqUGkoKxvNUFrHvTmsNkh+CjU/a9sLttZWu6IMgO2ly8hXjsxMvpiueuRGIcG2VN
TMMaXm5/fSv+xXmI0wPYMcCf6BNx7blwVVbivKuLiP5dv1vMMbLE1W8TKP8+KT5fpBY/eMorwzI5
neijXlNxEuOawivvCnfFTyCkjkYMzDCF8R4SK82+LR2V2w+q17/7BmOoW66N3ICBmhvgkBjq5USC
+7Tq8XLJgh7k9rGHPAeLTnfLIfAOg0ucZCvoUmhWJ6ToqmWBLuybzzw8CLnDej5s2iCshGAmQ/Jf
oc7NaoC8VJ8ViHV/Il8z3AMZkMksMeqtqYKajgpIITY7roDLqZIhO5kWBp6W6EdDMrtp77Tk7fby
b2xUMHqCk5BkzFBdoG6XqeKlfIg4rH71gQwGaCMU5M55K8/t79uWNgYDYgpYQM4C4btKZvQsEIr4
qimyss8DtISANwGctPHIeIBsLArJKMCAhvf4FQB0Rl8sNy94E/eDVf6u+0Nk+BGrpL81DgFIaR0Q
U+QuaJiEkqL+HeVVHhTaof4CQTere2bjpMFe/McA+QFnE6VO9SJDNToPJAB2JXNiSbluzZIArhd0
vgGXfMVJqKqhEMtGeXp7rMNeqfZlvkf97e+XG+hqIposocJO+y6nyWkbreBChYlwOnIwMR1vm9ge
yP+aoDFMmWZwEa+3oFstyYVfTNbauAZLgGbLCmJVTBXozEnP9eVy1GOvV0ou5YHsoKaUIVUuWYnG
GMqWUxH6bHTTYbrAfndpJBeqto/QTBCscN7xreORw2FksDcqicjFGuAAR3MoIhS61SeOtESUyzwn
EV4Y7RdA/47KqyqaCzBgi91OjMCV/GbqYgFvJ0k24wWK/hLqxmwWuYwHHWMa39Xv/LlE6O2Dx69r
f/yLK4VwBSL7Bh5HNH5QluaprUcjKgsUzMLG+mp1+7ajba3O+fepHVmXI6e3RV4EvHYYqgBhZTQy
orEtEyqaMHDOo6dSoVOtfaIokELDELjB06o9qC7H+a9rSlj2MxPE0c/PlUZKo5kvCpIBQsIhT+60
mRGKsUZB3SZqHodGq8MERoH4G6OQq38zCryHADzBlcXTyZk6T9RU0Rp0n/I/MQqAW/7dKHQNskio
+KADmXpI5CGyaEuhFORc6cXMxNmlsXJlW/euJgM5jFsKhwtdJEnK1dA6TjrZ4ERTbsz4WX8Z47uJ
RVa0VRfBGxg5IFIoAD0SdYBNopLLcDiY+gbL3hp0Igh1H8FyvIRm/lNl0YSTNaa2PR5gIgFEIGwB
yvbSzcDq11SxIJ36TVru0OwgqfKnThmHy6m8QZtBVxwI9dCEjgIj5WpCmtdiVADc0TiyNwacj/44
SGnu6sfKmrwyBRcV2pdI7sks0LeXOR+vP1pL2r+OjuJHj0jJA1y607zSypACynaZ/YYCkZV6+W78
c/v42KoSoa/qf38rDdsJpywq5QHZFPGovWuJOaxm9xMUjtmr/jB+hu/953zfgFLyiOORYXprNbDy
EKHUwOEBZpTL1VDrJBI4AXXLarUm8DuZuCS7u8hMILP60n8bsy38TM0lMpeX7kW3blvfuAFwmeHB
BAIPsF7T8BgU+RV9EKMsMERb7931s8/NaLSSXzrsMa63jQ1F+smQ5iTyKQKd7eyyaS2iHqiMWXHE
+Rg3jvRZxcGgmwOr9rI1p+emqPMhVcWsTkGFjwaE6k0I8ucagSZr4TaeZRfjoXatXMVrhm4YYNRF
++cwmXWBuku6QqgWgD4mrHPLRdEyguIAnqB4O9GaRFOU1IuiIPqo1afETKzKzl6yHW+GD1VQW6Or
7DmworNgCBszeWGV2sTrPKdcwcPqglSoZv7RPBZibuNGAuseTzQF0Gh4rUPEqdkUpXgS1JLZfYyN
1afObSfftAChV4KJRTmOxpEOTQ091RqvTZAvjxUh4an//lmDOOofC9Qe1qU66tCgjPfsYn0ZvRse
CpZLswZBuXS4Ds0QxRhEKH5ASLQdP9d/tRJno6AcelyXMi5amFhrtD0qhmP4txdiy5mAFRVJxy8h
I6Uqomq9xMaS4LUcATE61GbY3GXhbtKPv2/bIdEkdfPIJA+LwjjIxyB3e3mk6qFiVNosIgMo2Bqo
1KS329/faE8BPwzBpuLphNY+nbpB63CtqlrUsd534G8JeF+/k+zeVQ6jL9rKMUPbk/qc3PUP6xfS
2jZQDuhF57zIhWQNsOWaBwm52rv9o7YSVOc/ir5IUCzow06GE3IPhc+hZlHsQ1f4Efp8IAapN+yS
59sWNw50GT3cgBfjTY8meMolCwI/5mLMwjw+i42VVA72V+ZHu7p/um1py3HwbkBDNekFkulkJXKj
fT+rQO/GO32noJxitUemgNiW15wbITvwLPpe4/G/SLuuJcmNJPlFMIMWr1ClUKK1eIF1T89Aa42v
P8/i3bIqC1dpXC65a1yOWQVSRUZGuHsgNlOVyHNZ/O2zvBi9IS9/mgrsuxIAh5L89OSkdmYmO2kV
g53yKdutx/9uHvLTvBPeJTcGvSWzUHIBt0MYX1qgwwWGM1wg+ohoxfX3XFKHw+BrOFsD32JAMWEX
/oSW8q6g9jjiskwdfyt5gptl6LQBIYd2N67QiTs5ybvsY3SKo/8rO7aHxEW/yxcDoQLjGXcOqu9N
FNlyF2vQhzPvhwEWGrvXQZ4Tu8oJkLhzJih8B6a+LT+M1gQ80bCmTbQZucPwg4olaAhrbfPv9hx1
xjUQoqKZ7LkMF2v6GtnxJvznlYqLpbjRReX4sg0BZIs8CO3toTS/Z0zn/R19o4IaKejOoHBYat5x
WKKg948kkgfXK5XL/lAoZKXU2YLu6AyJDda76CyU9//vhptOnwJkV4Nehw0bPVlE6w80Pz9iOzmI
znOwG16iyvwNTWDRTU7iboI06Sp571/SNau53NL77GqdqF05C3xQVx34LjLeL6SgK7y2q2TfHbnB
RF9DhiNfuun/PqAQfbme2QHNFKU6BYUgB9H6rWM1rGb8PB0NSWrY1AEZTPszHThrfEpWKSKvyRSt
8mlIzWhdl4eh2E+sZ+diBHsxsPM0XxxuMayLSagwsMIsbQP/44GMHKzFjwYq2sPKOOSqOXjMhnFk
vu7sojPR8sJspY3Q6c9htraRKXjv18kmsASLhSNYNIMWHwS8g2odDdhNtc4opRmcjBp+FfpSmSk5
ANig0fvOZ7ykloAjRJPnP7aoSE2Tp8HnfRwMf5/aMxQqeFfydA9+MYLKFytntHjUL6wRN3Mxgfok
jSqYYHBTwH3h8b3RQKXQ3PvuljV91BkrUjXmGzKk7A96069KCI5zLzIPhv59O0tBC2AG0HnDe1cH
V+d6MGGP1xXCKCwT5HNG3Ch1aTqBeBoHhqHFWUP5GdIzAsgtdBWiiFBh1UeAXV0NxdVxJYpOLJsB
Ky99TtPT2xvpeySIkCLC44ZanagLi34i3ffEh9Gb1uo2XA374HN41Aaze8ge0K/cjL5B/5qh4J4/
TG6BWLR7qjoTjcdsdKEx70/wjXQucI8Qg/z7g6g4qh1iPQnIB02W5hpOAjJusap3sZu8yG5ylD7i
h5mZRSHLdm8WqAgrTCdpALmAUGPDVXz69u3a4VazJXi/shPLQy8t7eUIyZ9fHAitbjOt5s5Tnru/
oeBmsuSNF8QqrieROg5zI0NgdYCJ0i4OBrAYB6OxPNlOduKpfqygMt5BOCJxha3/EWzqbbfh3xjr
uADIulpHcmIvRplmgB6ohECRbhRbXiXb1oR0HW5XludcupEuppO+F5osmsXBT5EBc4DKlixW49Nz
38M7m+PsTi9G0gdzras5RiIdK1CKRzzVfKv8kLdov1Ec5A2khbbjSnpSrMGd7GiV5qbs5N+xOx8m
ezyEHrDhEP6GGN93uM4tptL5QibpcqbPL7uL7xubQP2LFiNag8WbsaWBHazb2UY0def+qi65v8u5
pg7nnPdVlpWYis5RNvUJ9z+0zSeG62O5gHMkcDGgQG6lniddR/fjzynZjGZj9k6Ppf2NAvnGOGaM
oIY1KupA9kI7VVEIe62tOgbwi2RcLLIicSH3dhF1JGW+1COjh5FZMLnDvE1g4/7iLChRXZ16WqFd
6SMBwwAJCxV4PHfKI549xVZ0VFt5LY88un1Y/T4/jK8F3Fv386Wx/OjSiwFEBQ21AdTNIW94feYh
pVmNzZgDKi+iwIlWyoXNGOKCBeXcqhm9bwFqo6F46BEttIkCUBMh6aDx5oe/8tH0Yo3WzU/lc4DU
+0p/EEKHM0y+siC6roQOz59yP7PWuRl8sNT+F5wPackoEEkqkHvo61PKDdAnuhCwdhPynMDzMNzo
rZIitGsvDVAnLpC4QRgLcChUwEWzL2hSroT3bK254a+WN1fPBXLGzuQpq/BRsSTJrJzkEG8SpAeO
KaMytxQ3Xn0LdU7GuedyYAsSb084Ce/7uban2ckjezi1TWI2Ifn7/oIvpaVgE5LnpLhFRNGvt1RR
c5KahIRDYoXuCHUWtDgQEEq6EYTGDGg8NL4ZTRHD7NKyopQK+hxUinmIDF5b5QAb76OEgBsiJObd
fPyUW0ZBmPwE5Q9QcoYssQYJZPEGTK/og1xpBeAybfFQmaNvCzGE7AuP0H8Zit5kXShT6AuO+tSZ
OAkZyOvRDEWTV6FQZl5d2UizJVBrfePbLVBTjMVacKRESgxeCB0igD+hEtlRKvt97aM83MTrPDLF
P+XJR5IqtHQ0qnkMsHhv82r8o0bQqF2nsT0y5nTBx0KrEaUANHxUgLOgDkuiok9i70+Z91kUlpGZ
QWymLLn3hcm8skH5ODVHxa0aYQMkVFQhM+BScgu9jHkWOYtliLow+KafMr+AIdTaQeggxF10jiqQ
KGWca5YharP7olpxgwxDw7SaeXRILD+HyVZnxplaWBzSwBQABYBg0OqLGk/J1epYCUbmBVVsAutc
NNuu3jPzsEtmgA8WgNuDuohBh4NlIJR5DO08rxL2xfAgaTb2OVPyY8kXAhwoEhUToitLw0W1NlRC
XUdlCx5CjG31i4MaN9oj8aYOhgSE4DgzT1cVJDbvn7GFI3Zll9p+Uzv7Ae/zideEKIMjf6WCQtBs
WNiehXv2ygzZMxchGCQJ0zgMBBS9ti4Lp7L821BQBDMZjSfo8kdhjA0w1lPigREoeiys0BkYQHk7
fPp/fp6m7xeN2gt+ivJNuple5FX2O9saVvoEteVj7WwLzpocY9NaLFDqEvzqyq54PWWZ0aR1msFu
Y4LpYI8mUR6SzdRhEaEXbg7sOCB6gVxBGoLWZuFyvhWCBNhxf9/kNkfaQSeNDTqqfmCZWlyqv03R
JbdADDmcAWB5wZRK2hU3WPd381JSD9AFCBni1oAWNu0U0Da38XMf5VtNsgzvsdwlW87RvotVY/6S
KhBs+bXsRvZ9qwu3+5VRyuHpOVoP9BqM1hB9fmwZY1pwQKS3LTC3SASpKCRe7wNfCwUhjIG41UCA
ikbzu8IplTP3/hhuraA5gygRaBHiTszgtRVZjNROzxGh9IIBJW90LZVim1VhuF1+JIsJ/lmB0iT6
DlD3uV6LJfr51SDKRT96tvcnxkLcOjP8PpplQJ8HgPsbUMIsD0WGtmRAwvZmFGzgLIXHxm6tavh9
f7Zur7hrQ5Q762MOfYMUMBfr8XcvW6qH5tlNZ6Z4MPw7Q9Tix9k0dnOLEcXgw4cTuK2RPbNczdLa
A0kKkooGSVNAlK/XXi/Qc9zIALxsHA6SfoLFesctTteFAbIvLrx/j3RCMhK0arkRbCTZISDIM5LQ
Z/DutZvGklzYoGI1jtfSsZBgo9iq5osMsUgQxbYnwynX6G2QWr7ZmY1TWz85PIFl6RYKnJWD7s0c
40vOR+Xel1CbIymLOm4KfEntiZPZ7Kpd8hX+kv40I9iKtVO6vaWgJ9Ij96SD08iqqCxUVK8ngtoy
XaKHmYDGrsipaNBMhraxmW0h/pSVFpF540BiLNzMQ3ARv5ZObUbYUuAaHyNXWOVf86v4nX0LjoBs
D8tPLh5PDdvMID2abrgDXZZIcccBGQ0NR1tB0O4Ja3WjRev7Z2bh5iR9ciAQiasEmCgaUUgeW34T
agCs/+o+8b4rVmUFCqfwOL8ycZlLZ+fCFk2rL9pYjhJRP3N/84qA4xVhwyuM0uxCzQ9DwnhAkwbz
Bs2Urk9QAVT53AtJhgQsP5mpFz6LUA3ovwN0PR7snkV/vb3RiDlQbnCJYhLph4+oV3IREOhvlq7x
9JkI/Ob+Ii1ZQMiBrhUo5aC9MuVzyjwF1lsSMm9KtoVs1vwm+i9utEsLlNNpu7xFrUjMvLDZF4nT
11bmb3KW3taCa8MDGHtMguA1mDFkf1y4tiBVRkXi8AoB9rerranf66gLV17O6jqxsNFA9gLaGzbI
a4Tyb6I4ZVzsc3hVCSuQF+Ji2+v2f8FWlK6sUMPRSiURmhlWMmGr5CZSQiLaDLK218KkodceIJ5Y
fkImpDxkMMp1aJRIwhTplh9NTvoi8C7t1DFuz4U5A4YPGDvQF2CMp05NIM+RLpd14r23xmqoDqX6
PrHS5QsxDTCkcAHAdxGKJ+Vuc75UWlFF8DetyjUj9FuaJ7AtcTpUyLbctAJQhL6ZWx9PgLbZ4tUO
uVtjV+u7P/eP4tIsKUhuADOFLChyLddbWBrrzK/6BDIJj+BZTbIp1ltWUWVpJIoMlhVAxcga0dJ6
XFLW4uTDhvCu6d/Vo9a9VIEHgvr9oSyYMSBdQMgqUEQD6v96KHlq9M3Y+UgY5zZaREiQ8rIz4x9H
mWg1SJhKWBqIJajUw4xLxXkWa+wqcRWh/XMAVWzBSn/fH8ntowxGiAwheqyQ7BO1rTI/Hfk4CMEi
AtZkJskn7ivmHKJO9iyzkgAMYzR7OKv1QgeAOPV8iC/M5ox0w2D6qYV8Vw10fMBYpVvfD1EOcN/x
pkETFIAWr1dJDjIV/S+r3LO5Zv0tJJv7U7f488jZoXKABDp0Oa5/vjcGoDnRNJwwriGMBfbNf0Eq
wQgIGQOuBXEG/VpSUwB4m0DIvalwDJmY6POv+6O49SvomocXmQEeP1Hmp/x9J3DlHHRq7gnmBysb
c3vir3+b/PnFpRWp2SyHpZZ7OO+cvEe2scn2UBa5P4KFdRABxoRcKpr+ETjAtZWZaxK14+PcG9tV
/8QJ24f7v78wCqBbkPCBeB/cF13Wa8RuLlRCiXHFP/L7B+PXl74eJAzIFoMEhV551B2VqdAvqtoE
c9QrZvM75js0MGXs1MURIO+COAuktxsmutF2UgaKXe6Vgd0Oq0g+zPWL/uv+NC0P5C8jhPVOHYcY
TN4JfMGcVPFaw42GpzZmmLg3DmKCukF4NQZjJcM4EAQhtZzL+xIcANaJYA2EchtKzEnaMBAr4gO8
lCFs59m5P1e39weyLGQtIJB2bi9yvWXTIEYfTANzNfKeACUpsIEg9fQp+8/37SxNGOmdhUoUJAZx
jVzbkYZi1sqqzr1ZX5fxMd11s5skDCML8wWwOcJrbCzoNpyVZi5Oea2qc6UNyItGfWuKGx80kJjB
NFg0gbABHYaRcYNwIzWOqevQPgT3bWNqvi0jNrXuT9SCAQS8eIAgZQR0FM1B5YOx1LvAQPIrXBnx
UW02uf9638TCWsAEMl6oCIJ2RFezkk6s826IcNPyKzUDyfyrfeFZEskL3vzKCBUzpE0R5kMRkxRL
f+L+/LsRUKvA560R5hyu7xkdQ8X9vO6hAiExqjqLK4H8IOp+iLBQCLleajVAjX4SsRJ2zh+E/lSw
Wj4tThHhm6KcA1IzLfkaigXXpyrynAm/Tiy1W92fpOWfJ48NhFOggVIr0IXdaCRCgCgXrmPfPf27
X6d8U4fW0HM6YhNVgO4w8hlLMw9mPBHvExAz0dpKQtgOYaY0iJ2BlosO2XPConovzQ2q0yhxQtwe
7HtqA+XJJPtljSQGP1jISbGgtgteFc8vFKdRXoA+pEZNPa8glo3koPBC46X2zTnbxGiNMawlVp5x
YaZIfz3S9RDM7pvW2WOM96YoJejPO1u4T7XMNAYGtmfBWyjADZAGAAj+kSy9PgZlkMVqltcFwCjb
Sdxmnw3ENBnneWEY6JkAoCaCf9B6bjyS4sd5ocW1JyGC1eaXvn+pOef+hmXZoI4zmN1iI8VJjS5v
krWqwJ4QEobHuN1VqCihjd25rATpCCqCamJNbSepLyByJUxmy1ps1s+TR83F9SZXahSEHX5+cBqr
Y0RmCwk3xGUGMsrQuEFPWrooVo5DNqq4p726t3Q87dFe56WvIHcNPdoo3wv/tOsz2K7n3Duo/ES5
nVZnFXo99wNf670EUIfUHUp3UKw52HMq40Yl03KVnUaHBIgh4rZDm1DyGKemLWyAuId6hJemrlKt
P6dk5a8byRpkJ2KV+242GUox0LXB3Y0wBMrR1GHhc7WIx2aWPENx1MFq/NXA8i03uwBVMcjp4rhj
vbDdqF0wRVHYSVUueu4MWtv9M3Ljt8hvk3YPRCVMxV64nqpuDjI/H1oRwYdTcnaMvrqnMN293LdC
JuFyQbAQqkKEUnUgsIkq8LWVMuZ9SFLl6i541UrHRUcjp9/3H/eN0EOBEWRzBXg/3N0A0hG3dnFY
OC3pOrHQ9F2CZk2Bvefqx3XLUj65GQk463gvIbGP5D4RQ7g2kknyOCuxwqEZV1O99Oj0vuYFi4tX
Pktf9ibFDwK/gosErvjcIpLOh5cNoDk6IkMip9661aEy8++ptrfZkSXfc1NShikiEY8XOIJoPPep
HSYDz5JFA4QDQt8U5I0QgDG+4WUzOxlbAZ2Bvpof37dd/yH/LSSn+8tGH9a/bCMFACdKOmNTttXc
DxtBBqm7y2zOt5rCmx8KwTTi1TiYFatwRV6CVzsRshJwQkR7RTsLvV+vn+5HgRhrIMGDvg3+TbVP
zcoKVdBjWAHHjXvF9pDg8TA+ZAQhy0HtxxhJ5nqogwjOe/T8rWo9qjI0tzhUolhyb+dSAj0sPOt0
LCLUBRDeXA9LjacmKvIGzWNX1aP0zjtxaJq15j5U3ymSzycWwPt20UgM8rc94rIuzlqiTE3MNbCH
zi6R42YK+j7XD8ZvmdEe4wYzRCYR1ypkgKDthz1KGarQGbPUMkCAtaNwVF/1H9UG941f11aAv+7v
xBsQNTGG5DC5CvGfW9r6oPBB3swE1Kw/xCd1G6Cu+Jg99s+CV0EStYBe+rTuWHuSxCH04iEDAwki
yE2iWkBlL7SYNDYgRBywQtUJrJHhlIIY2mwkh8WjWJzPS1tUTFTO8SikHGwNlkEaeTfmG17/oBm0
FisDR19bZDYvTVF7sql5sW0Jl7BxFHTdur9W9LWLH5dxHSI9iYYTSDFQ45iUtkS0zaNKmFqSI+ZM
CfMFR4FLnQjNkQ7wWJbrHV40aYduEADu6omZ/1S6rf7WP0qUJuywcP6xLjGGQ0QOCU8A6Xbw26+t
pVlXT/MgYDhED8UzOpNf5Uc9/xLt7qdPzIkFrb+9x64NUl635ONa7hNi8FkEQ5p7ASjZkTb3F2nh
CkN3CNI/njwmSC+o62HFsV5Uao9quK6amaPnj4mLDoba6/w7SCwIrDDMkTWhDtKVOcpZzEUghAon
E3213ayl6/EzAGhtcFq0PEmsPtlFsduUdldtE/e+6ZvYA+t3OVAqjCqhlJaNBgAJ6r4MPQg2/wAq
o3//OyPUhQJSzRwFGmZzbFaf8VfyAWSr/3jfxkIogDAQtxauSSSjkCK8XrIQNLIZ/81AGZXQBnO2
v7PtaP4GkySwckdBJ0JWI8wbvDo2/5VJapfMSTAl8hBluLx6l98ODu+ge0xrniBVuRmhRqTY9wdJ
Jup6n+C9owJ2rUHbBaoVlEG5M9KW6wroZU2W0Dpad5jLg9oxIOS3vhYPECTX8UrHA5ek96ip1Ash
RyOJ3ut/yeKDbG0EzQw2+WPRm9D1htoS47jdnOmzPWxDvElRV6GLEXpWqEmlCz32h1X8hpywWdhl
Z8+ceX/6bu9JyhC1EaVOjkXfgKEitavXzJI30W/DAVnNiayXP7yduIz3w83xogxSUXcQRGHV8zC4
n3+dQlvYsq7+mx1BDKBjBappiChuENC8KgfNUIm9N/8qImiJF6LtMCbt5jqkTFAXCl/gdVIpUu+F
0WPc2FF9kmWzXXt+b5ap2b8GbyPaDis/nPsvDVNesVSqYE4DGFaOooHeL6DchZX1NrgSv1a2H/UX
6LgMkzeXJzVWar0KhL5ZRqYzCdGRL7ON0JLfS3Q4tttHI1/5ImNHkpN0daBhT0I+FaVE1DZw6K5P
WhMC+BcH0eCJ6AG4UXcsVNeti6IMUNdlKAlcU8nh4Pnjpiw3xehU4UH6Gp6BhTnwu5foCPX+h/uz
uDgoZGaAVsHjXKYLD2WUi1maY1D+aIkmQpyaFe8ubUlwPwAfI6WBm9pcmKe+2CNp703CJ08yGK5g
1WZo/kmBHZQ/MSSGRTJNN+v0fwZJFe16ncI+GdtaIwatEi2CI0v7bjVzBrl9RlGe4eWX3OF/Rgdj
1E3Gq10y6HEx4Cab/himOf75Ynj4BQsAkCFI1ICMwrOBOtJpEQ9RJBUjHif9cwP2guCUldWgb0/G
cO23kZQBHJmBOBSxIehCdF8gLsTNr0T96LXoyAp1Eb9Y8dx6VM0ZjIlNwepRzrRHOY16HAdjktrR
E+uDgLZ0lmZY/YHP9mFjcugMzHoDLXj4q/GRw3DxoBx8QR0GpRvBSO7dxoqPxYt2qGwfTG+BtOw1
fzJAtf+pPBYpghJFbGha8kiv0dmcuaqTtMsHzKpd7Uvza8va8LcP82sL5yTBxbimAMqZpYx1A/zU
lYDHbb89ZTu9t+j17lvF232XcSN79NeAzkQOoBKguXA9jW0tt5k8YBoHKzwNq36DI41+1cqqQdJN
tiHts2tWtVN4h3nEPuJ2yiazC/fn/mcsnAtM6/99BQAk118xpXydBD2+It2Uz4Pjf3ReCVbCfSML
7vHKCHX4fGQaKwVIeO/5ZLFAdQu7Eb8N9D4pKkNbhApwUEXtp9bAvuj4VTPakG1tDLOFojJLG4pl
iPz5xfao1Vivy2HC9nAHztxsuzULu7d0dV2NhSzWhQluFPshCUeyx0UrxnYQXHAG7PCrTyGZiK7f
McPJ3ya+yJ4H+hmoIThH/NO1RWkKxXruhNFTnrj1s48wHkz+U2Ubm4ix35cHd2GKiuTFLErDaoQp
MAsF99m3wdteHRy4xVV68Fgq5Ete8Wpk1J7LqyiPEXuPHieAxmsJs6163B8us8uH3GJ1ur89RSi9
AaSBJAqe0PBP19NYNOUoBYUwee+p2zoWtEUYUdOiAYCKEPiCroIXw7UBf+KBuA6kyZPewS0cYwt5
81N3jFndWm40xsD0hujt34aoDSHyrcxPEwzh8hKt9juA2tp6epXQ/SvaatCwizaN+7t2NNWsEObY
xmn4flL/8WVNPkJXgC4GHA9qqNejNSAvPyo1plNU8ZStLXnH2T5j69/IFJ5HCggzKaXgB2XqGuOE
NCpbXpu8EYJtutO6LdHxMIetbk0Hc7YUByBg6D/UTg6OQgLRHdXc5ua2Bh9Fw+f8F0tMSnxILQLD
CbY9tYcmIZOlsqmQf4ai77MPbu/OR5Nh43TfF98QCFH9AgAZMBzA4EB7oBtmaIM4a0mezJBn5Mxj
vmld3imcGd6Gc353rhRakycwWX0Lt+uVWbpEEiQqN+RtNnvtL/1lUK24WHOau26tmig/jmbEoVsI
49TcZkjIWPGcJ6V+xCwGdTnM6SyWU5vOkEYsnDa0i3BdIm52/Kfw0dj61lP3lD+EvxOWr7t9o555
swDMggaKpAXlyEtNygqtLGaULnpXdfb1MQHJCH9tZNM3f9AJhakOeOshrk1S20fvJCilDOXs8Zaw
k21ti35RJiuVe6O8c948mMj/HRjds6DWggQyhLDSOflRtJ5nM7Tm9fHxuzc/Aluw8pVkpasCHB7J
YkQqN/ofxDYqxKRKjL5ePA10zmvFBwcVtkcXb9TXeT2a5bpdp7bmHnNT2grohqa6+VaBSP8by8Mv
OMZr69R9MgRd03MxrKtbpP6tClKUoRvt67WGTMpo4QMs36pteR/vuY28g1K1yQq8yRJeP8nwCShO
4dpCFwTog1y7xQzqFEXQVDhCLqhxx9HVncBV7MYpN2B2CTZq2niiIfwRUbE3c2QcHYbvWNpkwLii
mCQAYIeH/PUXJIo0NX3Yz17xih4lyWP9nJ/EL62388PwJu5aS7J6uMt8NxyZvFPy27ej/9s29czR
lFTPZb6boZhemdNKXNWQ6Bk3/p/eax5wvct2CWHQwPr6KK1XBS66s34mM3ZeVoeXFx2a0Ib1mJpf
gfWxekYLL3QmB/mssZwvL4BWjXeoD6KrWO3q6WXYqY8s777kES5njrptujnVxCLDzGXgmbW7zEtZ
jByy+tfzA9ABqDhohUUeuLSvS9Fp1ZdDRfda2TpBUMTLtyzNhoW7A8Vf0k0XOwBxzrmP4kWAGomN
nGpD7Hv6S/XKOyHk0hordUeLd8UNRBVMJwQjfGC404WTD7MAJQBtBlAFkt3X204J+T5vxNr33DJ0
5resMjf9t/wMV5421qo0p438NrUm79vQTuNOLN2NBa8H++AGgP+A5qDQg7+2z2WBNHRZ63s7I0VH
aPGVOySf+Q/4/Rvj09gPdvFcndpVvG7WUKk58QcWJfYs/EMtLkCO0E4kBU/MO3WhCG0pGIWi+Xgs
os/qMfqCaJ5rHMXV4Chu9NiYqZusVLDyZzMynx9VOzBPhzfVfDsIVnYaNhB8skW3h7RybM6OiNPB
8Ay3TzxkV0g7HpACIXdMPyQivkz9duQMT15xrvLerIqX0gFG6Q0Yu0PxlK+EU8gKVhdi/GujVJwI
KRYfFPTA95rHdjevsDcc0g8ht1ioi6UdaICQhNXXMDiQt653gF+0QwvmO+dlk+nvw1O/kXYQXdiX
vClv+I2/Dg9QKXqRd8HRP3AeCwtBe36kxPC0gH4AMY83AOV3xykoa0i0Bfv6+ajHdrRXNwl2Ogb7
zVjHZUso35MiN2ntcT3QEgyGvAw5DAGJbg+qp25qx3a9Q/gL9VPcsOAMmyDsHo1Ts2bYpj3YeZTg
lCLFiZ0ER3ZtOxXGGi0gMEpI+iE4Pfrbbp+8gPsjb8DN8+JDeug25T7iTWZOi77YiGnA6wzSjYPQ
86irFZjWHDJXZbBXTKHex7/KN/+jPKKXjQV8zXaWXEg/cZ70MrnchoUIOesGXR5u2jh9uIeqm/QS
xiunczIHbWaP2RfqoFayjzwlRAuQr2nXO/zTgTv1nMkErdF3E+yDZQBAj4TEJZ5F1JpL+QDl2U4O
9s2ffjtbDNzlDRWe/LyErDjhpqGLB13/D8E7QNiG3jDxRl+Vrr6d7Wzb7JX1nnPUH7Bh0SFwa9jz
vnyI0bDBR+i4XuMNhAdZujeQiri/zW4iOXwP6dwHbiSwjYAlUMOts1CrgmKM9iEaxlnQ23prgRUB
mCM0IxlwYOQxS0c+jg4iuT/TjrfRVrvY+Y3F2O/nTXW17njOIx+NeiPEajHt1KYTFLEqk7Qa95lZ
IBppLIjdQPBGBCZfteZ3/OvP79PHZCf4yNl8q1GTCQH+GB0I5uOBqpq/Oas332YUwZCiXHemYQ/w
75bNwwnuArtEVAotIpPpd8+9r+gvRwTKg3OGxvfA/Fyf1K7lhtQIw2k/WZ/7XW+vrffann91TrBG
bC5a6LL+FpmfEHM332XHPLq5vVI3Ctj/x+cj+jSa5ubzefOrN0P7rUct8unhQTLtrddbH38yczu4
sqmap8xqcYGl1ppkVA7CCv9Y23966+tP5ySmAhWFwfqjHsEQdSX83x+CE9sOVu0+6eZo6WaySc0D
QkHliOfIypNWb4P9kZsvXmo6nXV/V53Bo3emhH7fcn0xdLIWTPvd/nPPW1BTfi3Mzf7nc7N63Nv7
46Z28LfnbLdfK+93vXpfM67gs5jMvS+goqQsGuNsEPAF6mdr155qbT6P7m/XPTk2Cr6l+eT05ko1
V6azdg6e9br2HNM8mVtz9WXrzHTGjTPH5r7YIjRVRp1kOdBmfE0C0b53DTJO9yf8DHm+N1wqos57
30dbIhhwX3Nsrf37sUDBdJeYewP77BlFJMvCuN9d97HFkfZWzmm78p7eoLaxe3nAPvhhxfhnpij1
ScAPAO1E2joR4bvrY6FxWjwo3Jzu3zmzt+12E+ygYHRIj6Od66ayhjy7VdnCql7rG3xSu9ID08ch
sWukAyr3T7xvX/KRkQS5udqA6DkD93n0foVQHhU7VJqBgrwRN3s1Aaj+2QChFipruqmy1CtvsAaA
o4IooKDjPCjPCJap4VdqrpWjUbZ7PEkneIHASSzd9u1sn21wqVqBy/LlSyZRRoYXhVVBQ6O+6xlX
yjkUNa7o9tkXMmZli+yK4iAom36U/eD6Jr82YjMU3NBgzCq9vZGnB/4A8RF4eSBfnEPTi5eQgI59
LdeL8bHHndY6dWd26rpO123H2OcsQ9TyKWGSjgB9g5UnW013lEBtm5xadNWakV64iXFRG0XiFy8d
8HqAbqQ7RWZTKNR538+n+pcBrYWP+Ud44rcGul+AS7cRN31g8oNpfEHi7rl7hmSfe/9E3yjVnD8A
sFgynwpBDV4vpszN4STr43watsGjjDQWrmPuoOA1M6/K10N0yhB9GZtmHe8zhbGe5wW7PLtI0qGy
CLoDiE0AjNOInLIzxoxPOOFU4NKqtsOqGJz4iI5fceWmTFgOCWVvrKGQr4K7AywEncqRJiGUytkX
TkJtD6ob29onXhCpy3v9y8iyRsf0pMUo0JEgPECDBq1rKU+JRtl1OOdG8FBCtCHAnQuue2dnAC6W
tswMDuiXIFiLSNAB2YSCyJlxc72KihH5vJ508UPxGn4Ulamfqt/Vy+h0m3Srr9sXnyi9M3bOzXQi
LYbyH4Dp6GKPoI6KpPgJC1pJ6rzvrM4ZICKLZPJGgJjQMWOckpu5hCWC3CbN0wE71qi5zJQi06I+
4PeSOdrjhjtElu7yaxaKhQ7JQVC5MkPFqJOhQbCZ4zCg7Wgn6wQqjIzo86Ye95cJg6Dq0FwMyY3r
dTIiLeM5OeL37QZnHAkD3WzsX8HJ2kKE2vu5v0LL4/mPMTo6Cg0piosZ05asQ9uwRI/VueDGTZ4n
7G8D1N2T+vEoTfx5XQYHiqyeaLOENm4q9tSM0ZdNxRtzMwwhv9ee2sLMKos0BHkcPUzfm39Em3iM
bLCjU7gLD8Mv48EHwAmNHF0N6r73p5O+0+kvoS6FVgnEKhtift9A0JuYNbaRzczpkDm7clLUnFL+
eEgVvcnIXm/tATlXxdVt+ZcpgtjEGs/yqfp79ahTVQR+1vUxxjNZwS6GQLn2IK45ZHDvT9utk6dG
RB0rLm3kvM6xguA927MdIo0vbvKvfsXajmfi5b25ozwS8NpDqfSw5D8YZ1X9ZC2YwUPyUu6Mg7iR
rMoV33weTzYW7Yl1Eqi3WVA2YRSJsCyiKWG5k8BjYc4ja/9RvmOGPk+VjViv2TXcbFxL3/4psXLo
uRFUWm2pB+MkN5bR2QFzfDeYhfPmJ893pLtJxEKliaocGmdKmJJtiYbJ29QWN5WtrXQIaTKXkcSP
N8t4YYtyK6LoT02uJzzgTJ0zOclaW/t2vg7XklPYLIHp25sTTv/CGPmYi5gyh6rB3MQY2OZx/cDY
+ayBUB6jlpOmkgL8do/rJHIy7PvBHh2gFQObCfVYuo4Rb2hIlyJjDj2G64EYUp9xXF7xezQVQn0O
kkS75FTufYuJX2FZolyUzPUIGiVYIrdkY/o2cIrbHJVd1qladh0XY6JclBBnEl+RMQ1Ov2lMwLP2
HSQm6lXx30QYF4YoH1X6vJgGU0l81GjLFrkutW3776eO9lB5NxW6ggH1dr8ZN7EN+N4fCy2pHxlb
j7VGlEMyxt4QIFmN3eAWZoVEl3FA0s2S1ywE3+ItcjFzlFfqUjXN/QQj6nArpnh4Iga02geeMaBF
5/e3GZoD5pdch76XGM9ok8tX3OApZLE8z4IXF/AO0lXQrzUV6dPrI1TqPXqtG+eNHVoxjExe9vbP
F+bKBrUwcywrQaeft3RjxjYyEibpkcu6LRbm68oMtSylkSjo3FGTZWnA4ORx+Q1rpicgJ53y1JdW
aIRUwKdTNEcNv68IbN5qUbsQULnI15E1icgDEJw0Y/6IG7tnkrocuqT+H9K+q0d23ej2FwlQDq+U
1HE6Ttgz+0WYqJyzfv1dbH/X7qYaQxwb2z4BB+gSyWKx4lrA1GmxMOWgn6hdFexslSSkdURn88Oz
C/fePaBhW4huUOJFsp7ZR8lr/CjvDPruobMdA24DbpHxHjoJ1x+b5wIw4Hgliy3F9FYUG0VzkZXu
u872z5iMdWrEjmiFepAfvYNk51+gPdiIW+/MNbZ3D/M/S2UzSWlaV5biX8RTs5449e5ft7lcdLvK
DhDncc7yjq9Ly2saHaymM9zMXUDFT0qizsTmhkSF24QKABKICprPEpsXQ87akuDB0GgVDeIIzQGi
ybyPUlCGcahHEt4S2U4ccPt9yAXp3yh/VGGbKCCi3/hDFDmLnBWaWLnMazkNmpApPeTS9hHLQvte
iMzv9NDv8ag9yC+URnTZt6BA8w7NO21zqznFoHmOhy6d9m/TXny4BowSd5IMLpUR5AXtRjsUgRM8
hefwTE2c4dbAAR5zEqIscM72tNzBsxJ39fpKPGu7hTrxgyaOpV2AEZvG2VUP6qZ5CFeLhbRfDnbw
LtnSz4Rz507z3lNp1NZQwEfJScHfbw26pPW5LI41zvwEdqlVvQvw4HoreodlIqNaw1PpWd3tctpX
EpmtFvVu9JWwAU9EYOswvr1tPPZL6k9kqxo0AYjqkC2RiLIdQDBJo0hvBWhHnXif3icSX+WCH5zM
WimYj2Ih9yMhDBphwjZYK+1gnpD9OrWbaSGjjyRwEhG4CfXn6HTLAuWtDtF0yYXHn+WM2U9gzHbv
hVGbq/iEwUmcAG5CvvOO8nqyAXWyE3AhhCfeaz6bL2RlMq49YqVaF8YWau8CoCdeKZcot3ZGR8MY
1CNvWOKet0pJm/6/trEWxqgUrVfMStr9VbYBnGI6llTYKKauOHbzTlxxI4gxKc0EdsVExMIUXKd8
X9sCinYgME8IJoW4XtG9pNWNOMYLr9rU8ia6rh6l8gFnF6GW3GF56dGDvUAL4vp/XCDjjiPIMcDV
Rk8Ol4XGgGhgt41zthodkD/zXFiuojB+n2UMnip4UE7AXjjp3lr86/R6jNcIGx6izKyOy6olY5SG
RhmF1oCJaPEQdevIJNZichpHIL4LiL6VByMgnDT4t4VtQHl8J0GiibvH1BKxjtS1tjKWyvTl0K90
nGq7aS5JGQ+Fsu5AjZXqCDvJro/UDliOwM2kzWp2zBawfqOOqQQrpTfTPHmbcg9T6CpE3/t/GkwB
Fdj1A3JsB1RdVpaNOd1uk7zoqHXbjVt2xNi0ToK2FN8u/ssE3LW2s50TadmbltZBGXL3pQaslOcc
l9qJciBylPye90OHCiWgI4Gzi21wK0AfEWEET9rpmNo1Lhaj23RoKohW3CwqTxaj4ZXQ9noddtQJ
6RzpcVjQ2afOofY/W/nHhhiYB6HPYoQLbXDTR1Sl57r2n6UyKm9MeRuGPsS3GwstF8ja4tGL/ilA
/r+06j9SGI2OdMULswwb2ttwm+3sEJ6oWQTKweG/CkOuDo99UmHrpSEDIgWyLTSp2T15TkdfTxyf
TNT/LtICNxSwdIE5Bzxj5v1MlATZnVH6122NMEYwYTjEd3F46w73wVzw0Lrvem1wGQGXB2wtyGTO
LO0NwLn2goQOovFncOQXpVk/0UJ6+SCMbliQVbHLF8EuR5QnLDWez3pPY/GWokcHFUJkHJmEYzt6
lpUWgbyzcDNMaCgFWAjx2MBL5yR/7j7c17KYzS1bU0waHbCZ4xLh8s6yB3QvoJOXH4TQe8ZehGtJ
jEsih+lQqxFWBbieRf3ePRnoT/DAa9n8VO/ZvlyAiwQrHDnZk7vu17VcJviBnYnKtsMKK8c75fsO
Pqm2BSPxjwGoAOVbJA1aBf4L+wbAMTqNqwMrlDXynudJcaW1Mt45dGYc8o2PzhBlOQ1E3PKC13sG
5loWc4KSnjdhOTXQlhWtRIbf9bpb8uqD917MayHM4XUaxqPiEguid56aTrj1Sw0O3u8bxxPDnJVW
1b3n55d9i5H47ja9IxPP1d3fxdxNbVwvh/Eiq7GQjTTrZFRVu0N9Ura+myNN1C3VPyEHMZO3JMaD
bOReNqakp6Lg/4PbEPRyA7Sdd0LcNTGOY4g3ztTQuYE3lfr7vkvN8gDiH2lX/jeZvOv9Y97UOBXK
XPKxqMoZnH4fugFy+8EKztv/qBCMJc6zqcZYExYFYLQHmhCidh+L4plBegoz43R1YZn3MwcsBXA+
sKB2Q9+0eKW+j3sapDYoUrcIm6Z8aX1xtPBOohrtL/+2EizQqdJ5UlMHEErrnSISM6k9bUanwmDP
75Lu+d3oOwU5GDAJAARnMudlpFMbJOooo0bX7+MVOgkeFOezQQkeHYoeeX/GRXPLx0ffOZ14W3vH
Pt3IZo6wFsCFKWqTvNu+FkfZjbfAc0CDKVov0TsF3KDITRfJkre31FIwB3ojlTnQxiiVQh6wYszv
2HKMOMPDOdYP6XHY63Aylafft/heju1aIJvpqRuzkzXM/+0MspMcf1ssDuujW+zr4/Pqi7Ond2zK
jSzG5EeTCU7VCItrXRWZrBAp0ohgPpxz+e75QTdyGKtvDUPYqBXW9FqS4k20BdTkp/X6m/blv73J
i9y5QI94aP/l7OYdFwisA0AGwxgM2vxYPNgQHTESZr/ofRwQoaGRcVdsmz2tX3PbDtQ7qnIti7HQ
Wh0rmVRQWfYlP4phgAhdRA3Y5rolqpWOJfAjIGqNWf0EsATGbzEWC/h15qVr0zZOpUiVd+qyQ/iL
uhsyUutzjDhPXiBB54h49zibeu8mXsukG3FV79ViNVNhBuSddPBO6blFH6voKs5TRy5Txy8JwLWb
veL2K47ge/p6LZgxPx4oRDGKK8noU/Y28fYjdn1X3FF71xFQwDm9E6yGfdCjdYCrSbxFM+ank1sR
hGiKfBl2iPcYpAGliLAHzhYYRQdKKagvFBDj4frwTAJPNGODVKmQs8aglu9j96E4dFBquTwi0Tws
HzGyzzPy9+7M1S5fbvPV8QLiK1eLDLs82voS4GwlOfxNnDVGnWFsdVj6isZn2558/a+bfCkEXIkO
GsXoJLCNYZxlRNFNINP68LQ80qj6PXc0JANPvDCUo1OXxO+VSLWSjQG1MGohgIBNIgwEtsje8jzS
2QgiImsZKJK0UZXCp5qMrTUqISzzTKP6k+QkwoT1YXEIyTcwCSpXl+iA5w/nulCzOrMNVyIZs6s0
khKFPnYThTfUyvNNibRBs6nO+qqwuRWSe+bveoGMJRqksWmDEgsMAmQ4F7sn/3I15FfxU9sIDm+0
7e5DeS2PMbdWB+TH3Ps/XVFt4G67uY3dpPqZALz1pwXi7u87evciotHWksBShiZqxv4ICKjLRtDl
Xfbqg8a8c4o/6HAsFVfn4Uze1corSYy1idu8t5QSkhSJpBiZ0RDhhjDmn+1XyANiuvuEXMlizIuo
V1UlZ6a8CzF2/HDuCwwz/U/7xjqode1Pqh5iNUVrDzIZY6J+mRblgS94JoSzcew8pxb6iWYEBo1e
wpTUO5BwFSNRfHtcybxDujyuswsG2AsMLmO6HYjdtw+hXveZlZqRsqtLVCP1kqS+XYZEXJj4g0Th
of/DU8F7iXbwMliiaGAqDeA3zDXTxD4ppDhQdv3opqse9ljFs1t/lsBIlBGjWW88kXe3VLXAWEJh
CzFod7vKOiortY1iZWeVjpkQUXUyjYRf41P0PPDYCO5Fn0DWx1wEpsiA6cqiS+VhbQIuq1B27Y9/
TlfdStgr++ElfooXqsHxDu8u7N+y0P59u7C+ayettzJsJaYncyI96Qrxn/yv3PmnsKoX438liTH+
gg/ofaOHJNO0NYCPfQ4/RUkSefH7PbuXo7raPTTo364oVitdjqkcgYi78C/8Tx13LEVFMj6Oq+q5
/jDWPQDln3+Xy9tIxiEMAC5UeAnE5hXxKrTnLwxUwY/RudoIx/9NFHPlxNDC4GEE/RAe43OMfJiX
kfwJ2MW5+78Jolbzyi/wBICB+k1+WZP5Iv3xBBKGRDhJvi3xUm93St6UMpI2+VKMSQAl3QpT0ADU
AL0Tc8LuuBzt1CWo1DnRwl/6ruQIbu2YDoqTpFqmcOkx77nUFwC6XDxLXyYHw+iOUQNSIwwMSKAx
4QrEndtvUY3O15PaSPbiUvtslxPwCSJ3yFbKbnItzW5BglW4I+8u3vGPYMvoXBLlm4RFZfbbqOOi
NwO92Ifv0yI7fgh2f1QxHumaWLG8hV+dPBsO75TvZDRuxTIPbTP4jQpo5WIvrERbwcxQ/Cyvw+Ww
tdw4sZsIHtOE3FeA6XE6kgpAabS3mG7+R6051uhOi8ntpzB2dhoLfxQL7EC0nsDFAG42vP3oeehs
8dXalQ/R6meV2cLRBKv077p+J3uPWQqgqWH2BZW0WXfLpIgpOt3Ccg+wdtQwAeOHcVP/IHPKS/f0
/FoOm9zwdQU8ZxHkdIvkqXmakA+QSHQQ3NLpAP4juFD4XYB+fQ/YHO8j8R8D11yli2zZfviP1po3
unXx7m9fcKB1Qd0xzGxivJoF07LACC1VZQNO2zWYGgBHHa9EV3W17UAAr6KvJjc5F/Zzjz7t54QL
z3DHXt+KZxxKVevTqq0gXt5kT8JriF57AWVSZ4k20wc0hkckf+PkfO60IkCmTCfaDdrHpDAWVPO1
0mziodxbK3kTfY4l8d50p3JroGd5W/3Dd9IPjnrRZcx2+Uokc7fRNqOGeT2W+2CtfSqvWO4LsBk+
sm24HkNibaIzLb6hy4MXOc8zoxSMjYLrAyQQAAnsWrM6MGM4MHtgpGE+fXFMEDVvePOzd20XLg5V
IBAxgzDg1mQm4MoVlBHMyKjAL9E5vhBctAQFYBp5UFAObrfKF8UX/Yl4E3L3jDVKQ/+WfLnYV69U
lWYjWOohWcOsboUYXTsnW/Uw2e+W024Nzn7OzlFTAJ6EiwKyERSjREZdpVCNI7Ufq/34ooIX2K6O
peq2FseLmUtByRJdwmgh0FDzMhhvoshEvY7aAojpC4wrKRnxEduhJhxw5MyiOZiiazmMcgCuRKvV
BnLMEZZfdM1oGaXLbiImb0T1jiQ87Zi7pRhHcxyguvT9Ce2F3T5zFjRjHRGV82rPPDDgAV5LYB7t
Vi+tKNAgAZ7sogQER7g2FyeenzJvxISFFMEfSRUAfLqsd96hC1Ms0m7ERc5korzG5+ipfQHu57G2
U+D4JMQ/hkcTZb0J3CIy+eJW3O5sJQIDMOuAyxtxEJvQ7ZtMF5u6mvYjeAMGoNkUj7TlZ0DLXeaO
25GERyRSouX0+LsNo8pwY8Kw8mu5jLKEadhmolBO+1fnyEm4zWMe5rcZ86jKEeakK/y2RdTlR7dt
kFHU7FMMfMffFzGDEAHw/M0qmAs8VoYA6ixIGu2PdBmhg9Bcq+tsNS3r19p5r1cjUJD0PZ5bIIyg
zu3mq9+/YP76YLbmQs6G8QCKiseYSkHNyl5PI20/dEtj0z/sAWdInt/3j1/O75IMumu3JwbUAI1O
RmsIzpF7uzXKRqHoRtwr6r55igfioi/6bNkPZ58s/lpk8bkMCdLIa/yrsRcc23UfNn/cb/L+8P78
2G4BVPIVkM3q0V0+vK1Wp9Xq9enn9AhoDGfr+PvXLUZ1tqeRdz5z7b79ZkbLfE8simYw1P32NQdQ
FiIBDAVMTk7kZQJYxJKg7uUOxEQ3+9EncrOpH6AmhqNx890X1iN2+0DziAFkSQJqIpvbGC0/A2BE
ou8X67Vgr4GY+K07Kvk0XMP+9pzvYwhICACnAaaAPK6MdfL6Aog4Mp6/eNHlxQn77VMYra11Pxgz
A5+SknGTktdXi3wcPjCPQ6qH14/F09p0vlMbkBRoBT5+9q8Z0BQKAjuL7tHFO4WeiRenbe6225eW
S/RxGSlgvg7XitJ8qApMEptFaAsvaKVU1PfDIiWo2hnkJVq+oEHYpVNDSA/aB598G+7yfDy+HU3n
TMZFRh7QPu3YPTLpqx8+0s0lSJt9FNBwKS8yYIwMZssaRazaEDBC+3ozbtCD12KKpMH3aUD4bQEU
UL1uAZ2yeVUAVwRVe/rOUZTDx4M5hyAGyO3z9xqog/FaRwQW2ipy/4btBWgFUwF7E6+jF/CZkT+d
XS+ISFAxPHFt1dwNAJ4BYCokShtIKVtv76+fmFpVhqmxf6Xp6wrq/xIiLZ9gogxBMOpcCbob0RUD
uCUTPeKvMlrCgS6xSjX3d0ui0pQau5mglQTQPwIkOJTMZlZ9W9RCpBj71u4WA/5osI4jAO1wLxE0
oPP/nK0HBzSpOPADTnsgMfC3OpciHCXk6C+/fZc8hHYtkwDdmJvTqbUtDo2ZQu3Z7CsBY0dp1pGL
ZHM/wZQUyZhaBlwAgyTrGEgu0oJWUYAv468khxYbOvKZkId8XaBiT/vsevj8mh0QfA9nz+bvJRB6
FSBHAvse0RW7Z0DVAqFKhq+psC85eUUOyjGgfilRCA4MSQ4L0ZZu46vO3oPvfn+a5POTwieV2Dhg
UYufVMNGIByfYicDzA+GKngl23n4B/ZD8IeJoHQEjR7eo1sdQ9tV4el+buLuAkwYwKiBPawEUAMN
5GiSPxm+gI5zADtvj2DU4Q3UzLCAMGkKbBtRBSYL5k0xQnsrXxc68BXXkbkvKGPfOlqLgJ+pAYbo
AztOgEl7srB5gYzNy8mE+u6HDz4X/eEIulbacPH87pF0/fCMWlxiAx4cdxEZOOBKPX/9fp7yvdtI
8TkRaoimCZyM2y/tqz7D66Rre1p8NVFMB8/QqjgqC6SnyF8VY/Y66mdIopInChnckafangxHbNyM
N258x1+icD2g+AQXOHJULOBLr0RWk4q5sU9eG9H5mHyieAhd0dJ59l+Sv7+vfN5ojTtvUhxNpKSB
683aIUrQlraNZ+x3rxpxJhhReQlwLoO8/t19RM5HDq1+xV99AnNp05ul4s9ST+zumfMp1OTdXnGs
GWNIGM/D+NUMNUjXiqYKs9raY9jr/BTYEgz1p2HryA4KNsXQRLrc9cnfieBfcQrL6uyMW4qulqH+
YccmJ4Kau1j4HjQmYuJOpsSJjPqGVaBJUSVY+3FwNbAXpMsg4Dd8zoJ4AChfSWHbWNVpVOOpgJTJ
sz1wCqpLX7Hj508D4B/tcTQ4i7rjJEOeaaCtHGJppHOr6poRiYk0pt4+JsKjCDsVPKF3F9fyCfF1
g7M1gEYGM2ps9h381t/PeB7IWah9ANAHg3Y4ZIu5Zx5WmsdV5cEiYMKrwJ6SabQ9CRNtWstxxulv
seoEQlv8D1h4QNhhZIGeLwOVe+TtkwCsvA4Penqe0IRBg2lFtzWy2rhAzO/LZl/WuigJ++iBJnUH
jFELRFrVKJLZmKVemuvQFVJX7heZXa54xnWeXIN4bCNSFpR4FomL23NMQ0/2q6Kw9p1TAu67hm0K
ieEW7ttzAY9QXPEevXlJGu3sKOTgxQPKFhqOGEcBhbnab5UkOKQ/KtAihUOyNjepG++GM8AivUcf
nirqMdyyz+zpRy6GJvWQ0KChDpuyz8axbJIRcnMXMLar/gSW3XVQ75WlziN0smbOEJVlyCCNgqIi
PmDW6AuaCeKSLjhsX/8CtNs9HCQCaMSvBfrUFjCO6GogZ/eMwIqcz5Gz+EYfQA4vKXCevt3j01/A
+3436Ax4wIu62dtve/c42fvA/fo5vVjr03a0VwZc1A0c5LfV4+kLocXJfjzZ7sb5/abNXjRmIYzx
SvICSWG6EH+vHkEstwKGJi8/N/OCLjIsUEUDmBagH+wNKDO9i4UqOIgbycneOancmfnF5UEWBsqN
qX4kyhjvRc9BaSh5JtTtTI60Oeb3DbpwmN/YB/r7CCJEFcS4qHJTVbhKLvbIICeSZwWH6RNPC3ky
naePA/BSYrSYASmQ+rkdaTZ/Ht7cwXa/THtD3lfKsPz9M+YVbzScqrCGaHBDhhXwVbefEU+GITRW
mxz6kZQjPEgVNFh7gGlH6Amq/8jcuY0ZCA5AwmWYDqwafVBg8mBeAEmqhK41/fSADgLTaTw0JSt2
g7edDrM9fn39pIeeC0XN6iPyIWCLVGiNHQDG2iXVe7Xb0jS2um94zQ4Ixh5Qi0CGTVJ9/ftmUoW7
PlKkHxUAnQEtDmQpcCWoSl0Laf2ui6fIB5IF+aedVJgawruFPogLyjri4dvfHgs1NvzC8PfFgzy5
uwFNz+lSezZx2yXOGz2z7RZKNqC8BqsckvuolzK2XajCJjU6M0Yiy1rkGzBHrMtvTCdT8GG4zaC/
lIJNyS1Ssg4YFYsuS1xlJJaglkz2ykjkfEy1OKGuARHdzDmcPwsAk6NCxQmgZqnWiyhwyOgAb4dM
NoAKPHVqNT1P9tm6pGPujiAhcML46Dk7BAf5zd/1x8ad0I8RkhjZjmywy5RjASTW9aIfAecO47jQ
S1SDmYtQi1U4RnqKhk40PyuoiqavqUxSjFd+YQbF5yJxst4P5KEad2HzBVAdGq1uVSjNk8DUyzLf
h6nzx3I7GrEi1bV//uOOyE28tCjC6rxFsq8nhMLJQyxhUJ9r3lFTCIGSAn9lnyWLrAM9gwXcSCev
V+BVSB0JSIC8fWUNN2hIEPPR9QEaCU8pY7hrqwMYXymCEBa0y/6piU5VaFc9p9o6i5OoGES1CJQQ
WipAY7ndTQlTYUD6kIp99RDHPy2A9EEtHX/WoA0GXMAzJzq5GKhb24LwCDABOlxnE1xHjLhYS7zc
C4xyH1dENzB1nJPkUwtJFpB13hOvJWHtTDyunJnZxOAnnijUb2VgYyOSvl2kHCYgzUwhNR11JDwA
ENVjeYrD8RbYlxx7KQGoVcUjTiHmWfyHsDM8zKZH1d4aX7RkFX56vHLUPQkwLeDoxllRuoTbhehC
6oGroav25rIDEfjB6D7+qe2naQ6Q5oED3ATXJyMAjXFFXytStZ+aZV4sFeXt99+/o9WoQoEsHeoG
PWDRs2rDiJS8TNp9SCbA9Ib7JH/nnAIjAuwgSNag7IN2O3B9w+u53aNBaYfQmKpp18uLEdhPwa6r
/vLeMfbeXKQgqyBZFHVYBq/2rZREbauhNqZpl8mO8sd7Up0UmW7ZMYkd8ViBGfWFLIRfSJXpyD/h
9rAPWQhaszRIRn0XhW6PMH6/l8c/eeH+o6OhUnD2GgCOgW2KJ5PZN0NVs7RFunUnWQBxGIydsTED
TgKS0d9/yYAzSoFCIOrixl25FmXRaenQqPouQAekJdqD1hF/4ri8jP/yf0JQ00GbClIhLN91IelC
4KeavtNhmacV98VjFUyCdomg3MJLIBm07nF79Irm63ECGJidErwHybMQ2FoY2L8fBvPIgQkPgSnY
IvDmXNoSmEcOcJyxVWKYaR9WC13a1OjxCvtNlC0zNxc5jxurXhIq3HhjIAuZKxrk366nrnJRi/A6
7Nv3MkbjFvG2g0p4ofZsRYwUZtdCNU3RZw4p4km0u2P73EUgK7O+S4mzdayOscuh6nGlY9IgN2o6
QZCSE9UJXpLv34+GbVBCrUulraeIpbFfOCnmZbaGwIsLMR6RMxjd4s0syYD+M8SvKmlVEuuACQEY
/RtKhH+qpbBJ/gIKs1mGiwCcXt/Dd3EqNjRX/ftXXQBar15W+lUAXULVG0ZV1TUWwFUT0jYU5R7F
59ddSBY7FLPIX2TOEXenlxoTIGFGGmMjseK76xj45fgHEiw+PihunUQTyu7x/OfhKX8Fv0Dn0tRx
gOS6jI7CfFGAgQYZERJiSPYEBgsBs1GPLjkvHx42P6ctGle+fn5f0aXJ6LcVMRpTWeZgAJN2QrEi
R8pgu+0WMjBKIswEWwt0bW+bVXSwXO9Bd6y/9UOz1DQ7PDQne9Wjfwdl/pVCOKaFjfroLmO+W4ZV
wfMOf4JRLq8xxdjTchFkxDnK46jmWGjFClHB+fOMKqJI9uqZsw0zc8OIpPp+pc9pqHZTb0Gkqrzp
NsWcpDA0qf2EeklJ/oY4OoBLvSrLdL23f8y9sg7QhKi7LR3sWkgJwPCJDIzlxVvfcJSO9f3RLYXw
F8RI6GdC/RBo37ffVk4AHGqnGHcNo1Uv3k91GBBuO4G8LE3wCv++E7ONgDAFmo3wntZBRPrfrzZC
7/0IDeihtzdkJ7YcpAjTYGvyOtnvrgndAHjWkZlEKY854gpuRZ8YEDOhLnuaVg0IDFLgJ6FYltj+
4+9rYnsd6A7C0tPGHITcBrpabxfVRIkaY15W2HvP1VF6UqWFif7Zb9QrxnGx0c9a50roVNE4e8mm
IeHdUqI9IMKBQAGEg+xmimbfG3Uh5wft0aCITYXT0Izb8KPYA275OgeFw0LiRaw0X3ZzpSEV6U9E
cAbGRhV28kISAk0HxG1xkMEy+hI1tmSQqrQz0CrydHP23lBTCBg2wNDBKZ8B7ifwACMvMYpD/FOs
i2MMHlSnBM7RU8BFaKeGiFkVXHK4Z3g8AbDHxlBx7neNH2NVNahrwOFU2gWqgw8h0b+8p2wkubmO
UA3gNQPf2UxUuFBWwRkCAp/dTAxYignSb8VBQwP4U6KuFaAJxqsI6Brt4nc1nb2p6PNGLgPRIPwe
xInMnfCFHKSJklGDlzEyn5P+oeDljGdOCGZsYVMBcQ9Dgqowa0kGb5iCSGoO5Y9/qtW9ESyeO+BN
/r6OmQmhUuBYYc/oW8nGT31eD5aQqs1BXSqOcW4fouffBcy17lYAkzCGL2cBAwQCZFSvdRTfdLDz
gDKUcx5sHI3ri2QEQgG06IJXF8SIjNkYRb1Xfbk9BGvk0tbdp7ipnvxls4kBceK9dsvflzU3iow8
5hESU08AJLbUHkAlvPY38pO6LlzF1dZNzzmiu0tD4yi4I5DXQm8Hs7R2MpI+qNX2UCwU1AudxiQF
0HXzRYv+2MQJMeGAZo+3evX7Ei+8tbe3GO2kOmyShWcGpF6M3LQtxzAWsKXKKvxbYwj96yNANcgF
T7OKqS2Y/223SmAkMRvzKvukXhXf+QdSajpeY9CymgRc9tF3yDNk9zfEQEAAeuxLq8vtWUvTZBm5
gg2JMFILdAEyBGh1+ZSHRdshvx2vZY7LceeWgCTlPwLpf796aEOllbJQh8Bxk6zR9WD3Cuf5mUtA
Fhi5NBBUmxZter2VIMWZFhjaNB2SZoM0Q1rsJFBres7vRzoL0sEoS2fREKIZBhLPOruQvEvbwqjE
QwbYTdvChEwLLl3ZyTbNLvvLQ5y7RK+3GoRil4g8LEAvkKi/dBte7ZtlNrIBqlLhIJ+QnxdetYas
vcb2n7INkF13wuL35bFFaMrwpgIiHpYfhDZwvphdrJsmSOpaCo89epO7leUmAMyRHAWl/gSwVQJc
fMFe9NDNN/kzPbaSrWV2z3sb5vEQOrCQlKAzEhqCdpGJVccxHIwsz/NjB7Hxc/WofcQnkAdhWINS
0+ZL3U4f8oW4TQG9Oj5gdsVNltNRPMvncdkstDUvOTN7rWjbL14SkJlekk30vb4+h7pE/2o+ofME
gDQ4iL/8O8naebyDNFQGVBgS72B0ZIxFOaWoGgM//ziqi+gQPstv+lO46zbeQ/YDXsUNWuXQBQdm
sHXibyJuuYu+hteahkIhpggAkEejPpDeMOKRoTAELY2Uo77R7Qw4iscKkLbhouQYxZlKU0EUNAYk
45hPRF/P7VYqVg/kPCVTjgpijdQtUaKMFp/KxtuCn/Pxd32mH32zKKrDyN4hrwmmAJS6bmWZZST0
gmUGp4PLWQbvl+XbXxYFC/SbKIKe0Fpg80JCVtuQzUIdELYMiKToc2ELgU1gWkFkpfmpcPwarbiy
TvLKFmOE0+IaLdMFyVsSYOKRtJwNuycZzxVydSCBp6W622V15lQkk5AWp2GB5nYeMtxMx7AusCFf
JkfgarDAdFLi13k8yMVJeo23CVqWTGDDRVjG76fOOn7wxC5JR2RSoGL4/+0i0DnVF5KSlidd307V
ZpCWqrWMDFvhjQ3PdwvXhfa5ImClEQ8jKFDbttCktjpVr4qjHtun39cx1zH8PMWRQWGYUjUxVrBs
fVMa2wE/76iEs0f3Pp1OYmlIOwIkkMWFCDzdzAe/rU9hQiZUS7okIMHEOfCZEDzGCORllSb+Uftl
XFerNOs46LziBAL6+KuanuDX/MMtQj4ewy1wLVCGgXFm7HKeCVrXhHp5GmQHo7Jl6fz++/QLbwwI
fp++8pg+QiA2Y8pSvN4ak8mvTsKf9Dn+a6EUmDoa10Gd2X6IwUAVOv1o7zG6NxiNncRcFjK9Osmg
1kkEB6yL6mLErG2H7vIcTXUVAWneUnk0+ST1My2jJQ3A+FCeZIBrXfz0q6et8GtoYRjUJ01y8r/l
c/48PkcHD32gBvorxlcZeblu/fu2ss4aDgsBJk2GIGjSMfJ7u141TGTVS+rhNHyGqLci/9Q6Em9s
6I4QZNR0WDM6X4qY5laIhhH7HLSX2mlol1m77WowTvfm6feVzFUcRacrIYwCIqGbhnEFIXq6lIdV
GJy7mDNkdWcdSE8BdIFaNRpiMutoQrMO/FI/VfLDaDwY6bYH8JnCOZK5pgPICSch0dZ9jPbRhV6p
QTbGPpC+cyxEXWjeu4KUoNiu+nYTNRwnc2aecU1hoWEOkK6xgO1+K8mqJcWI9VQ/SSTeISuFcIcH
ezPXaXCAIPaCnwH4mxmHshpmo16Enn7qY3eZ9O7vZz4/kNtfZ95+zdMESU/w6z5NqS1jO5mWyfM/
l4FaEJxCxI9IDzOmMxwH35DK0jhVgat19oiuZ2kXthzVmmsvft1ArA+vnzaeMoc+6l4e1+MA1dKX
AXy9R+79uHPYcCvx0uho3kPLAd3LK7Uq6rZT2ya1Tju/WXjiqqtsU3CSxPnH24VuERosoO4Ex4m5
68lQdN7UmMapz11f3LapbXVuIiz/NymMdzRJYh+hb8Y4SYCHn84FwCM9u8g592P+GGBUDZ2caA2h
HQ3s01ynlZb2fWOdqtaWE1KtIcqr3Qn5g7/cEu09YWgxp4B0cPsRANyeT1LlutV1knXqQhIadlC6
+2iD3qn+0efVk2axMwa3KO/sv2XRb7nShTE2K3+sROskAZ93M31IDbHO4RoEFq4QuyaPyfeOciM3
hnAd6WgkGi3mtAq1AZqRWHmnCtgCyICjamU8/a4Qd7QbZTHcHLROoIeCbRzyosDPu1zwTv3gWrXr
wdrU/rvPKyDcWQm8AgTlF18KJ3W7cV5mos22MLxTMwFUKCaB4HNBpuZLQV8b+id0jD9jRbOmeqAb
o+6SeScjIxrqLY62tJbD8I/vqYGoHr4UzA7iv0ti6koFtMzQfQQIwqkHCED1x2uXZm1rvGB2/pZB
CjKZaDakPRtsC3YrNJVU+bF/9ttzmCyXRv8c5c74mOscB3dW8wA/LMbE0N2IhiaKNckYUD0NfDhQ
jX9+CTE3BCQHovdOemq3oUGCGEl73Ci78uwHOy05su8cGA2gVYrqBh/kctuutrKUEzPwus4/I4Hn
oYZZLxvgE7bLYeRYvbn2YY0YQkNqDXuKf7jVvkmQJVPQFf+cVIeicM12GfRvv98j9kVF16aIPCQF
K0fYC6LoWxGeNWZCPGb+uRE2uESD6A75MtY4C6HX5NqZR/8R0p30OUKtDzEu8xZVoQcystCLz/kp
O/MwPdhdwo/T0omBaEEyaU/87RJCeZI6C1jv5+q1bA/STuV9/XyPYGlgQDHBDO8MWexbAY2kpjL2
KT+by8huXxJMOXG8Abb5EyWfy8gCgjbaq4XkzK2IurUQnWtjc9bQZZovBxTDFUrhuBHdYg0gIpn0
7VLfPuYfQJ7T1o7B6eWZ5YboB+i0uZymbebNaF7VRV4RK+15tKWF+m4iz5eDerF4QR/0PuNW2Vg7
ASuBnmTKYAXCKvqX2/XGUqpKwdiGjwqG7H6MQ+d8YM0/od2/5QAfArcUSVwQeURkOHq8DsLZc3iR
jio32txxueDk3UqXlSHrxgDSu9cBxXSgxFpumJPupyDFM3dr6dndKD9d65U0xlIJYZLJndiEj2A2
AlW3gPEt0I3aUutgoMl0f7/PbKM0DC+VBh8fRTwd/T+MJimelbZ+34WPNSnW8dY/IcrbtBF6QESn
2vUr4alxtIKTDJhVviGVAoRgegpPC8I+Zo2xEsj+/yPty3Yb15lun0iAZlu3Gj0nHjLeCEk60TzP
evqzmP/g2xblbaKxEaBvGvASyWKxWFy1akj98Jz9dLnho/4zNZdv3+IfAdVquqjp6qpikWrnNvsL
Cg49rsnYmgrlHoV0RAkB2k+fR8lIfrJDgrLEzhnXqpFH66Q1lozsIB2x/Q5yAUcGyj4uhHR4mCAG
rjQeeKoxrkIfpBFVj1J9ePlzfw3n3oAM7AqIGljhgpYqCgAKnoef/LzYLr+Tj8bTOyt+EBJS0itt
3nYiKkR7Iz0Rau/9D7g9s1cfQN2tK17uw6GOsZyogj0NvQ7JPJu30eXqUjuLtcmAI9ZB7ZDJeKn9
mHZ4PWp7wEGyWTbexe9H+QEvkqjNdXbaoxl+swSqb68kSC4gQuJgpaPHSi6XJWorwzOfbEVk3ftk
DS3jJ++RZ2VE/2Uq/wdF53UzWfOXeQcoTXsSF1a0a1FgLCGXtXwJN/43YybJwsxmErECajOhgoFu
6VPP1sVyHKViH57lp+w9PkfHYp84vdVd5Bf/GJ05VqbnlisFFxDpBCSVcULSZ6MXqGiJwGN4VWqN
eGDlPhZGjqZo/b7ds9Qy/gVMhTYAslfw3pRZelJUJd2yxVzGO8RD3l44LQxl0FVwt2QzOA+sp/kb
xxSiCkTnqDvBwxxPTefo9nLbiWp4HhzNNxNU+B7PMYu1T36EXjMJ/B0V6RKozCrURXDsItA5uyE4
u9Fz4/8klwOn6hu+1r3hDwcxqc8jw0hm8QzcC9EelHFrh6MRqdtgKHCLnBO04Iz3+C/unPUmao8e
E6SiV4UZ/ZHQbLk1VuMjA/bGOXgNS6ceoz4f+bEAbGPEkKF48N6lE2+P7/wLxyrDu3UeoejpN/MN
Q8E1cboPtCGJg0KUImAV1ucIsfBvtFDSvzwDsn5GxHJgJFyhlhApPFx3EEUTd0LFt53a5dXABckZ
jApBT82WM/Rv6WN8as6JrzPm8RYY4av+0nuRaaN2QdgkC1yvAVau23PiNIXePscbI3kINwXjxCOO
lx4XDjpk+ZGdRrafglLzVO1AV0zOqR0cM5YOMV0vTGIVco7+7+cpv7/wgmFI3SI5B4OxyMywdMLo
Esb6sE2/i88MTcy+xxDrxb8Mq/Rpeeigbe8xpvPWYYswCcUyv7VlM4mrvnCLcrnskzOE7U+yBXmk
8bNwAjAwF8fWetKc2uA/NYT82araNowJnr23kykgNEhcYJGfAcNraqhKJUGMmR+Tc47n/g4FZkGk
xzY4TYY7oNyyMaNHbiNZb+v6Qdn1Fyc9tQco3q+UH1yrdfkUfN63Llp753dNrj+I8kY+3qyqZYYP
UnRxU33k9idpMBD+QbtiUJPQyF5BE8jOcL+L1THbgr+il1vu9FWhLarnaE9LPJwE63rl7WP9TbJq
B+VU+YgK+uYSMpsQ/gaztH1efyy1zeusqD2xxcfGCONjPTkGqhGfa4MzxRdLOClWs3IP/Euzro3V
/XmaRxCk6y+qK5B0RAyhUeuWS1HaFmVen5dPAG7XX7iilc8JswvcjfgB1VXQoVBJ4RhyxRRQ55Vy
XAgAArH7aURVdbRD8kYfNyhUMHuGj56fd1MwavGDOs1Atk/r82AMUFb70N7rAcpkz/fnbh7uTVGo
VUu0EsN0gdLb/sV/ZtFh504LkjgwUzw+kMJX6gb0t586/S36nsonIvRi5OGsHqVPiCO93P/5GxHN
9PdJbHCVSlJF33O5AL8v+kb0Hm3981qr9AiaAU8J1JhYz+a38PD4hzQDHrNUkrWf4hVlEXoLLxPO
wjlG08QQDS3GhR4+F5fuQf5khqPzlUZ1GBI+yKfjdog72hRukfW4M6WNcFaXhvi0loFEyNA7Eb3T
YsSHBn9iTCiZsKlHmCDSAbDI+UPYlbVw5o/VR2oWzsn9U66+wkMRGS4LbH4Sk4dU8lKE/BDSgWT4
V6snen5YEz2Mc/Ic/ikqvb8oh+41eeR3yJmwkuo3PAFBQ7E4Ch81GDaF5hWRzC0CTjjnb32tI4Xf
6qOxaZ30CFH9Tm/f7k/lbxg4mUqSQwCjA9ddoh9LZx9R2ClVUeFWl3y9+Ey+A6tFkUlijeivVm/5
x9KSAF6tSru2u1WzK63k3G1rc3zgD8MqtO5/zTxWoL6GCkW4TI64ZaBVFxH9BgurQrmpB9WbEAQN
otf89T1AaePHMxl+fkbYXICRi/QiqoRRJzTXHuLCHtzHQlyeTW5lrz8D6PFh8g1D3TKQaN0hvMpP
kajNEotKrQglkAYn35Xr1Oz17xRE9xHCq7JRo+DHFlDiU0Mf2l+1VuAsTRUi4YIVmP4mASXPs8dH
1k2ZlgWcfRVldZkiNSQVskQkPaBFaPhnuUnXKbqZECVnaStA/DYGUeJbh6IGZMs7/PHojMM5or1w
0PpBj50IBUcxIwc/O3+pyaIi7jGWeORiMFmdAfIECBNEuovUMTHMbnYiUjjU8StUmZZl4S9O9ky0
gUh4D4WTr5cPIrxV7VyQqP7cB52HNQQUlBdcKX4LqylL0HiuS5RUWZ5Hm7RllVbKalwFhrAJDwNK
U0so4j1ACM/cYF6d+9g35hUeG/3ekIhGPEr3fuikVvXLMOcQkutZYfS87iF/l+tIO6E2nme9r4kz
f40GE2hqgbdWRFFECmDqQpdRlOVh5IWXGtJ1zf5T3gzGD9pmPSQow/Lwwo/aNd6sHeQUULTGYivM
qPBgEqOChWgAgOaLl1/yeVcefCnXfN1LcXhRn9DRAyrk+aqyjYZxzItkk0xcKQVDOa9OKMIyRKby
kuiuo0A/bIB+mm/gYiquS8TNsu4fGijCBVA7lHQiV+RB4vP+yoqzaz/1EdRUx2BtLKoAH5G/eisO
ehbopI0LRmYgb4Piyh66PKhEQzd0PXeWOsw7NpQHNLo37n/Hb4xBTwaUCJChQlcdwumeznnRNEHW
uVV4qT4iCykVW4PSnQuNfRFaeAs7sfBVdg5xxx4NFT9PNcRq0STYCJxspxgl+mCiteKbqjdraN85
vIPzwPjBrR5NYHGzR5+3nvQFZ/KQf4u3Zp+9RKUaedbExqQ+2w/DtoxEOby0tgTx+jVKLIlw0XFE
IaMI6YPB4NEUPF8XDto4HE+N3dkgj655W4K8i/6RgKje9/o5MLlHpvDWfGnB6+JBlkPhGVjkdLqj
F/tMLfkouvS29iC9FVbykz+GpojK0IVTr0oLqiEQJ2XcFmZvsHjjv4IFVXK6kh248142ALbeNY58
zI5oeWlr1rhpkCzONwsTa/sgft63n1ltB1ARS/KI78mLnEq/3vABEiO5x8eXcVcdX4lILvxxYIX2
iMvoyXnc7V6c78fvb/e1e4geuFxvWWE0cfpTUyAhH+oR8GQG8QM6fZwkWohn2yK9uO+pzX0IVsTc
rfN4B6MEWwt5HkQemGbqkjTkQuG2ZZ9eho383LxDterdJx2IV9xp+FNb3dl9gUntIzRCyU1mW3Di
kGYjhHQA4deKKEWm7j1lJ9VJ4UvpJUfHT9kat57zIuBRLoU7QODOCn2IodyDo9ywMERtHKGaEKFm
skqOvWAkBr/WDuVWXaMMYSWZxZNyqOzaQjrGCc7pk3ZxLQi6vSzQcfHAvcVPLHd5I/DDAlxNAeWz
eS0IuVwj32TiERbKpYXj2wq6jYlmZruQzL5v1jdsCicQKZqDQZGS5Ole6pVE62U1Cy8PIDRbJ1Gv
GD25ZuXO2DdXCLPdqvRZIooDEOR3rzC65+gbTTm38WdnentdWg2hJa8DlFc+gUrBamx9w0FhXKBr
IM1FLoOUp5DTVGokXD4vSaJ3OPpW5ZHJSJ5tGfQpAG8PKMjmkSIH6oBLG3dRe4mXXdJd98N9Aey5
eBY/ko1/xsOyqWwiVx9/oG302F14hgnPbmf/Bw6uHeFyiUgOTdevLbsyWw4hwC/QqH/xDf+s7mKL
e0ydwNdZG5QOSwkapFnR6w8JOzArqMMobLWxaGQ+g3EuVbt4ihKjH5E37Rj5yVmARANRwyq6Okny
YswuEqguhrfNnuKtsMkPyxXLCTChyA65isXUkc+XIvjYF27r7vN1/IDeMDv/hLTh3764/A4Kz2PQ
lYH7BnFkigRNESlyBSG7dBvZ8pFm/sxftKeQNBx6VEKmWsYs6wI8JAiQYEZgjSdpmZrEEpesnDjU
i/SAZGF3qo7Lh+jib6Wf4IG1025YxgSLmsV65BrP5+LiEm2DTa276K3dvLBU/WlnRQ+Icla+uuwh
qAAQfx0/Siv+Afxoxoa6OQ6kVFCHgbgVomTTNQrcNhKjvCgu41f3IR38T6nUxRf3477XnWX/MRI8
QSDNAfkPks+lHJMIbTcUAWfFJX7Fc/P25Nh2v9Vxzh1c/cU4rkh75PuQN+bulzyAsi7o6KL4YDqw
BFVYjcdXxSU5edD3f6jBYGZxTma3dmTcQP0gxVfQM4LAIAXCKUKm+plaXYhu8ScENvpP7zutDBW9
H2SMjof2R+6sFh2aDpTmUdQ3vt7oiknuJqRz8Zmoxt8f9+yq9/tNS9BBSU34PPe4GIfRXy65Gpeg
JQT8kpOJatTUFrboMOAgkxWv1C2yBVDJ19YMNyYS138dYNDYVDzTFC3KWDRgQ5H2BeIpIVo7lWt1
0z5UNsJzO1t/ZHZiPvPm0o4tlsbv7P5Hw1MOJ25zSWg8r7mMNjQhHFT5I2rlnXztxjouPLYCxtfC
6ECwyE/irj+kG1a+5IZ3RTiDXCWpMMUjJd1xTulC1Q+atrl4uRHku8qzVG7LraqXdK/tWDZ+w+MR
zbQlnrZQSgeKFzXgaogWMRcnDc4nRd+HZ2W/Qo/41c99k/qV4qaX9RqGitFQXb5IuRAwgxPuxI1y
Vr6ErW2jj7r6WK7cnaO86w50aVv9tNas8MPi1scjGjW9Hxtkps45un78/O01m6z19TdRW69Mqjqt
q7i5iNG2avdSbqyA4kEwUiP9Hzpo2fwM6KERooF96RjiyTzGLLnM39sBNTGQysDtGlWMiCjpm1ml
Va0/qk11eX1/+ESuiNPrdaGnjxCUD/QK931y58dtiUNzEQ8qPOQP1U6/Eq8ccmmHw8ba8PrmI149
SRY6lMFjoDWbj1zjgCvA//11pDvd+nh/TW9tVVIAjZgG7Fp+FkgVUsGXIkn0ag/Pmp4/yuibeUbj
xyfV7JBSlCw00tC5NW8KiOm4dbVNnWLlM0KEG+cC2nvg3gVaNuhsSIZNvbSah6IGinFzQRG2XaLd
ObL7v+0U0KUAFVPoT13CgjwTPcxMVieM2b0aJjQBp45XUfbSsfH95iLv5U17ztERy/I20OxGabAl
viLd3zuFPSxYHpq+htG41J2zg+Sht+Tc+lJZJZIoPhG9QOYx2inItUsJzg1Xz+wU/Rm0y0IXGSTY
GWmDgqfPYi1xvTaTAM9t8x13WBy0U/+yOCz2vdN8ao/+niVj9i+rTJqOIXAHwZpa5RKPx6rXh83F
7fXkOTrlZ98eV5qRfUHXXvV1cGK4N+lyrizeA2XLPbDomvMoBytN6vDgkImMD+UsNClvFuGCry/9
DhIDKyXSUTj7pLJm9ubCXsFQAagwlikoRgIaI/1IX9xr9I2H+p18Lh7SjJHdu3EPmo6ImtJxSPMx
kAA1QrPqfcQc7mPIlCFdveV3/V7r9Prtvsegu/GR1id4m8E/KimgA59kulcX/CgkRQK7gVJP+eau
1bdkoyibzkQbYegloCte8uKlusrS7JmlCChgus5RrniOdFysLzKO8nKnOtqrti32wqBzP4kdPDJ5
RuTYnLh1pExR8gCVACIfgtBuOlJ5GMIiUbr6WHSmLyAxkqXoMhO7FkiFxXnxB9m2gXGezY9y6PmD
YIuoATp52lzl2RXUIPTGHlWqurBYtY3hDzYStehaoproLNY+twxzJes1HSXpqoQyASIghCJsapQI
2ZfyUPn8UTiLUMLpHLEzRsh8/AgNw3RuISE+Rh4PD6pI5lFhoZzEowbOw3Bc7mOjhETY8ylTDBBP
mbqMs41OOJmoLUNYTsgcdBfv2Fsu3VgTBuglgkmEG+fS18VtxohzbyyWiO2AnY7iGwQAMrUVwrLh
hbrOpeNgpJIZq05iZLGxcMpNVFqFa8avjL03C6xhE0jGQrQAb9JEoXNqkbkyZHhMStCaWV/uS7xM
4k/Y+rbaIYHXo5mUUcgIExioM39GoVLhpVsoMSdxWXRS39E07dt9lNfRrtm5L+NfGwgZHnofgC4h
g+NKDY9UTNRIw6LtYYzHCbTXFju9hCD9LnXATGOMijj7qd1PwahRtb6ShmMIsHz5kHx0B9SaVYUZ
a+jNq2xqUGpTZ9BNZqxOguQpLBoSIWWFalQE6niKmy5hzBWLwk1D77T9HE7hq6JuRkfprWwdfMno
aJoD9P5AZzdgwtaHHioKhMHdn2luLtqhawU+TE+Ls1fpdo92sBWrnuUGBnYB6vnBOyEcIOpgbco4
Cpaylp6gG8t5O3W5S96ED8nwFzqPzsIoRigdZd+tK1vcMbtAzOMKSNRjD0KmGugShjmd0qGR+EAF
i/5UWPkuO8Rr+ageUXcHta3lejxq7/6puyiOa8t4zNXWrKaZs6c+IpF/jU950DL30h4rIJ9EI13n
drRJnHqbrqCxiewGauUdb63a4cp7UNbiUXqM7MwWV2g56LDed+fhAOlpo0H8HDoacHt0eXCh5nlf
BIVyAp3wJ8/weJ7svV2y8x4RSj6wXq/n/g9l9LjJoyEaXBEY4pQt88NSrRqRU0+vSB++y5BmhX78
Q75fjvoYMsu25pEHGlqCl4LbCnF9AJ6uc9UWVdlksXZqVxAUe0nPxV58c+1ut1xFD6FTWf4u/WY2
Dp+dJfBGuMPjhgRBS1IaOEV1cz5cDFLvnhpFD6D3iAYInnNQn+7v0pk3olAobyTEbp500AQ9Jbr9
8tcOnPpx4pOucr3LJuN4fsCPN4cBKaqHS/cIUmOugxjm3B/GPEgjUJAzRdErTmBo0U2hijgUe66T
3BO0ikud+9Ls9Oy+8WtJ0cPAcF+0RybTnWyviUdFtT2qr1BKR7Sf0UFiCukOvCc3iuCduZW3DVoT
zeU1qwdH59ys+M9yvzxkL8i1sSK12akIWNgD1CRQ+EHEl6awSlcooy/7/jmR7ZjTKwNqYRIezEG2
twq7YsQaN6wQslmQlMLmRjspOsUI0rRWdGngn1M8/i7wrCPhycpF/9L3v11AUhMBFUm024Qnxeae
DqvMXLXwKj8+exAuctTvEgmcF/+Fg0fZQYj5W/nTM57KZkOjEKmJ7EXXQ5MFLz4LXymej1/QkKva
pRANZMnPzE4pCogyFLnrC4/3MLSA9NZRTgiqRWl1f/5m+5jCoHzUILZo6hNhMO2jZiF1cP/X59uL
+nnqoIUAPLS+JPy8f8kOIIqbi0OkrppX8JQUZJ1CEBVZzoN88WR7UZDU6da6kutVIyA767N7ikUU
VCpHa1mjRe+foysxHMjsjkChkTW8clUa346LkgwQMoBL5Iofw8YG2Xvca48yqxXdLSzIf+HoRkkz
qaOcYglioxVCJWKt0GsU9EaIQn8NaOW64tB+iFl+QTbOdB5xNiM4gmPEYYlaoClakoxyUXS9fH6N
PjC44OTb8Uv6rH61H9HLfTOZJ/9RbAQaAVGhAFkW2hpTLCkfm4qPFPm87Qy08/VWqNUcUUHpQ2+7
N96qy8cHsqJ4dmBVqM338hSYuhFBvSeNal+SQdSPVLApww9v7TO22DzKmYwOr9zT0fFyip5VowiQ
fX7O15/uOnK0DbeG+JnFqkn7dayzZfvfVIIqOAVDOYIfCD6msi1XfGa0D4uT5CHNXW+CnYp+7O1B
dc2/r/RDtHy1guBWTmHjbNRGPsRERs/SRQQjNbCE42LP7UH3tO5by+z8pKAot6jlRSyEMNqzWRzX
7TPHuhywfp9yiQuhb6LaFeSzeESfo1A0/cchMZvR8NAusEIrKdRxbNSvcbDkgOUvb2w6bG9ov+I1
hvTPouwxl7iu91JfOZc7Tl9s3V1tuQ+wE6fasuQj5tEwSS3+g0WzLkJUbhWq4spn3ul3oal/oWlc
aWU7VtnIjFoC25gAUSZZ+cEoc8FCPi/O5cWWIDe+5d/kx3QLQhh0QyWjfAJ5EwTdx4pVv3XjAJpi
U3bZFr00yIkmn6HX5G3dx0d9dLh3xRmhfu75OhPwhkOZjJUyzsLXvAi6YzIKpEY0EYZUq0NaBt/f
AfNcODWjlIkmOfqOFT0ng98crtPHYo+3YtcsMaGS0T75m+aFpZk8j0Wm80idBiDalajFg2EunUzf
9RZjT899pIK7OLgWkLgRFAjlU+sUaHFCQuXFOX/lfxY2ak8WFlehN3qM2AcMOp8VmswGhNzrrzQh
EaQBOZJaqFqS/FIaRB8MOh7PJ95asP6eHkMwcKfAfVODRBAtn5JwfaAFrYwyprW86Xc9+GrVDiqy
FosOMX8TopCo6XOlYlhEsuJfSptbcSv0Pt4U+3IFpRvLXQnHYA12+KZk5qTIz04OGwqWmsSID4Om
GwHbbfzHYCUb6aNwfEM5zXppc2uG0c8uMBQYZfSp34wcB+LCJTpcvEiXzyPEGMN9sWLxV24Y43Td
KGMvRN5z0fvDv3CrpbOwvY37R7GUjQBOoc/Udr5piFdGQsWrXbKU/DjFsILDg/CSgmnAGs8sbvyd
OCIevwBZE/rY07M5lbRYiXjJv0De21I33qpfSY77gCsLY4Vmzg9AhBBKqK8IG2l7R44nUyO1DC6Z
Bd4zGPOxqWzbrWpG69EgirJEHr8DZ+aZATw3DdKTEFx9lMhDTIiOjJsMvbvcXAx/zd87KchhxT8L
R96y+FNzooQyRaJWS+4hYBW3QKrNFiRvlARYL5JVbTOWQyTWPN1aUyBiNlcXC7/LAnckQ4Iyvnd4
bx+/7KWp7AfbP3lvSAuyoh7WFJK1vcLLh3Dk8hp4AzwV0Rht7MZEUkL4+22MgeGtA/K8pAyTFjQI
4kQu0KMqBA+zIRWrwmH5IFg+XqhY/XTmxBqyWFdQlOFnASggyGqHl8Iqd7FdGLH53qIpcbIKrH7V
5frwKD4sH4q1YvBoLDyc+q8/BZ6xjfvmyfoOlboAhAmovUWN7+igsi9gZ9S75RHpTt4YrNTG670T
rDu7eY3W8XN40BzSXTayF2umUc1C2+mEqFQk5i+LJUIHfAh6wJh4oqsM7lS/fL2Ferkv0bfKtVyL
RUadp0EBCqo6/A/aHkNwktoyUSJmrdLBslpbLXVp5xvjFr3blyb/UOzqj40RHvN98SKwZIfmjnWK
S+2gBMJKIL8B1/uQwSgTBWTTWRWlc9c6xaB2TZ/7AaHZkV3DgTXzqZruObH/Wv4fmVy0+oKwEOTH
QV2mNehzV8jLZkB1Ce/IG9fhN2gQh9eCyg7wRNE4rlM55UrYjKDKqXYGBnq3YunQzq8L+AaUBJMI
DfQ8fM/UQXTjcpmpXZ5cmp/qAIKesfPWxZfwFO6Fx/v7ZR7eEgmlX7EoiFOTcpopFF4SUXQ6Juml
hOzBaAo4sJZrFV1YU13bICu8YlIgyMdT3hZy7jKUUJGZhegXdeKnUByDnF6aXiq9wNXVszTj0fog
HMhH1hFyw7EDCooxuOWRBtZUGKMs2iKv3Sy9RMYj62o8XyTIuEOaHKxYwh7FA+R05qIuyvtR7CMw
O02IDw5oHGJaZ1Tpgx9zf5Fmlk+QkDqHwgECC1QmTJEKd9nGxThGl0g3F4PdGsi4lkRz4j7M3BaA
A3kRPPQTTTgoa01xeLlMu0QTYhQvgaR2kMwKhRZoj2uFhw95FUMEgxXFzGyBQqSsT22bdmw9MUbR
Yb7bB9Im6QyooRrFaBPtCPfEfAabnb2kFRKOQjz+o+wNSrXTMQr50h2EIEnArFro8mYPdtG6toaL
eX8uZw6RgqEGFi/8IambGDvYSJ7ezj+sfPU8OKIAKI9babkfezkAXGexrfXdQbJC3fj7lwwKhnK6
/KId87wi40CdZAjTW+oHH9lBxrE9zx1QOFT4oASjW2kJlqW2extDsm1Pl9dL3TMWmxD8vvurc2vv
oiEWyI2kvhYvtNSOakt+WQYSgYPUS70WvysT2j1onsxSkJuF6WRcV0CUufn9GA5dHiSX10JH7Ra4
ponNMLX5FYpgQOAXD1y4DMCqpyYNigsupEMGDPsB07beRbvzkRlL3tiqExRxihIuiwIMAqBAU1DQ
bWEF2irynE8okf053l+eW5OGRBZemOC6wWihjKEXlqgFCLz0wvn6a9aDNRN6+mp1H+SGUyXafehq
QIpPIOUwHU9WalIhSw3OBt19lx5S6M7xtWNUjPL4mxv1GofM61WwD6I3x3EpcF5HV9f2unepY31z
Zko935q0axzKpLNY6iUtAI57FKETpD7gEmgxTI14rcnRDUu7xqCsWS58dPtQ6/SydUn30PhPzyq+
u7kzryEov8ZVi6zVmgrTFa9Fhzc4i3uXjDPjyfTWUTcZCZnNq1Xhx1pSAgEjCVF7YJc7RU+X60V5
klOwq59Yt/Vbp8H1oCiDFgSoiw8VBpXo0UcU6AaL604m/s7C0PzHWE4FtYRI2KVey2a4YSz7Te98
9f10EWqeyoRnj59XN26uK5aqH0pj9WdAiXzxcn9bsgyAfjtflKrXlj5KegejMRZ6suGMwkx2AioE
mMHvrWDgelzU3tR6vm2ztiTrgkDAFkM9sgObMxnWxtiadBgadmrPlSOMDR32zi0hARqB6bEWiWUD
1ObM4n7ohggTV/yEtrz+1rZrDVoRVnQeVuJW3Hrm8/2lYg2LinG6kFO8fACgGZy+k91mxRoSY9vQ
iluZG/OuxAPgVQb9Xf6CJMP6/hBYCJQb6PKCa0YeG3O53452r4P6wtr7jHOGPsx82RtRUY3F78Bb
LJzSQoGXrzNOzJsxwD+WDJLX1J8NTcyJi6olljwY7a7Qhz+dvVktURby5/6UMZwBSl+nUKU3ykkp
YdOgLCHUjjvrCVqtnS6/VD4KUljkFsb5iYYQU7hGqjyB54hrs01liYfqHAoO8SY3WFN4K8C5nkLK
GXiiJ7he/usMFEi6LI3SHk1lVW5l9Ms0jNhgzCOZp3/32SDvTAfmVUs5KyWyfSL9Hb2CoSG0e4oe
WJvo/pk9a2pTu0XY1QPmD90t5HUFrY4VYyD3vSg41dOB8B3fi0EJ28N9sT4vH/2tYRlLVk0M0xDI
Xr46stO8qjtOwED4Hx29uUfDIH3UWV70vkdAx7EpSptKAhrnIIzqDKR/lgaeox98I0DbwfYjhRzK
4qfZcU5qsS50t3HJyxxSCuiCRU1i5JW9x3E+vDcqfvYVKXh5vr9Otx3RPwjU/CVK0PF8FqcX4Zyd
0Ox8IyGBFTr3QVjDoKZPKJSu5F2AwKa1U2evpMf/BkCFUrzaB0heACAZ9Rh1UMuv8Ok+wr8Y2v8m
ik4ho9Xw2A0DIPYdhL2M8WBJqbVB/yHGLZTMxdwB/INDOVLXbxFXpVGKHAH/DAH6h6fYYuxNxprT
1Z+wtaVc1LCqDoJZqPx56a1NvmeA/EvI9s9AKM8Z5q0ylIsQLgYltQke4zk9ciozPMQr1vYk3v7e
nFFOM+7KREpqXA3D3RYKqPZSgiDR27hPjRUrOXXbcf4zKiqeEoq67UIlQJ5y84qm42fGUOYvFb+X
qX9+n9rxqVYFQtlgbYRqs9AF0RQUXThwh8rk9cQudUgF+ebpFH0HxqLXRURXDIdw29AheI1qCjwX
8LTkrai0Su43JD0KBap+LeiLFR5IUFdhsM46YgGzZbtCotwCyKRNnCvIMovfBZSfkdLxoQ+17feo
yWUE27evdldYlIdYJGmcBC1GNYCD5Rnd7sOw4tXm51lClCIybP9m0P0PGM2qR26sG1MOYP7aPxuF
fd8V3fSmV79OeYhloWUuHER6eSb1e6fk63z/92+6B6RCSVUAul/RHdYKMBkUqAzj5O5NM1mh6WGi
I7K6D0LWdrb2VyDUeuQ51HmFHnHO0sFB6jyBgPTfECQq+C058OF8DyG2/wqJRphW7fArRnh4c6H/
GQXdjxblof8/6j05R4bF3lzlq5+mIlxxCPD2XGGCxGfISm3QjnzFWGcWgoQlugqd8jrXInBn4crw
HlhbZ/f0H4dAuWUXL3NLTgNA/NiiGNxiXqFv+6qrSaK8MQqnusFfwFQbKzl9ZsYj1C13pcEYB8NW
f6XnriYq1koJSEAZjq+f2gcizD//aTPQLteH8oXQiADwLyjndtDAu3TuI9w8tq4minK1w1AnmYKX
nEu89p6gLsJMN9+8t1wBUPt5meVcEZN7kuw8l6a0Rf0kfEYAJY//NBDatS7kbgyjAtuiOHh6dEFn
7L+Pv8CBhuy7LKGSdUE/dyWFiwtFLWUIW3Azz4zB1lOPZVG3gqMJCnXM52Csa/gnw4OTZH8K+jpa
93iqGVjh/Y09PsEh/39lukJWpD1PRoP7/5pM2MCy3RuWhepjtBiGRg+uKDTzJ5Kl1IdQW4abuA31
JIj8FYwlnzOqwRO8hqAma0QLk6XAAcJ9R4+m54fcrp5y9EsSno3oj68zdvuN42+CRk2ZlmfCWOdq
dnl19zZfGDIKZ1pEP+X3fUtm4VBbEkrCXR1XBAe8GLTwORjugXXxYmFQuxJnCKeoLWZuMFQHXRJx
ooPvg2L0y/2x3DgHr+eMzjRH9aJbRATHLFs9a5nJhBveBQIMuACD/QCCAE/NlVZ3gsCNmKvguYPU
x3IdrNFjKURmibX9byWyJlDUlLlcp4aZCCgFlOwFLi22D7VDWIBvDTr/wkr43Fyhf0b2e8JdbdAq
lJooJCNTdM3mjNY4RPYP43i57W2uQKiIEYIlfdP0AIn0cL0drPGAPMkTIxZiolARy6DU2sLngVJY
srOPtoXhPQk/T8MLA4g1ZVTcgj41EdgKv1PWfAgr9Wyl7z/37Vm8kb1CPSxRMQX/BdJwVOiSdUJX
dguZXJHdfXTI18MmObjOxTWDfbAHI2H31j8Pu8wEHcG6j30j2kDbbGieoeobfB96L7Vpiqr9UsAN
UDDz7ajoT4Fp/jcIyh7aBa53ktaRvLBo2Oru48wiTN2KzCajoIxB4kR1EGs+vWSl/lpAO1jy9FRB
PvjIqiC6tWMnUJQ9NLWcLdUSo6mscJ3HxitquEujiA3y9rBYs1Rpbvi6CRxlGpovCq2XAG7Lf3eB
LrzdX5tb22jy+wT/yiNAdCOuR5RuXsYHvHQvSgP6LKm+es5W4uk+1I3gYIJEnasFXu8lTwDS4IjG
vnKWX6v/BkAdpXKklKGkjuQhhTc+ofnFGMANTzAZAHUs9JB/T9MQWwXp0bVslbH+sfphhAOs7Ui+
4Wo5ii4QuyaCIQfgytpDYw3SipVzub8QUEWYYpSRW6rZAhjNzz5zZDN/dv9Ws4WUAP3PqaDp8xQh
ktAD3OWxEu4T1E0unaYbmWkwzhnWMKg97xZqKywLDGPbIln91P1t2S81Bmqfx0LVQ3wMLwqZvg/0
0DxpVsTq3sUaArW5GzlPvb4akPvg8TAXm4XZMmh7N+LlyUpQ29vl0LNLiIn7CDaaAX0LZt9NspZU
amWCQG3rPgoq0XWBwG35zZ68HKBatbefoIbG4Kzf3xvoLjq1Kh556rFaYEWKQl/qhofX+GLF9O83
zuLJeKhdnmdoZh3VWJNX3C9Eg7cWRrFbPG8YYcV9vw4J8+lg0IYgk1IZg7msa50ViDNmig7zsDNl
LYzx43xrQggd7Vr2dcFMqDJm6vdoufJVWZLIVefDH3aGZL8TPrSqB48h68p33+1CrXI6U6688BU3
g4Epum3zZ+NPZjGc7k0E9B6AgD1U3+RZvK8uUdfUStgkCzCKslFXjnr3hxEFSeQ7ZxvlCoVa8SqV
xsDTRGyU1UI3q3hV4AZu1xBBgRxN9v9Iu67expUm+4eWAHN4bQZlybbk+ELY4zFzzvz1e6jF3qHb
XPV+czHAnQsMoGJ1V+oKpwCmV5vtikd/a4bAIjqqq3WNEZrm+ct+509bVi5x0fT8+RpaRIAHE0gc
D54jkr0V1isGdRinuiiEMwqUE8jELPMKFxTqmhgmd7froK63Pf6idZuRoEQjass8FVOQeMK1qaCS
ueQ2BRYTlBcIUSDh5BoyHpeWExB972O/vMkQDYb8XasJM0WKG78Quw5EFOK3pLJbyzg5oWZll9vM
sOhQzkBu9CooahzXYL6Vo2OY5WjayuNtIqwTo/xB2etBpeJWLrty76A/zyqfSvM2CZbsUo4gaLs+
yjqQ0E5OuwvXLMvGEquJxdl9VKqWGUWF+6gzrB2pgatzvs0AiwBlCox0RG0X9v8ynl8ULAdh9hYv
muY/inF9cM44kMPejxIfD0ogW20M8hIde4LSXrz1nNucMK7iin01I9T0Ul5DQ9JL+isjJ2h68MnQ
8Z9A/lMgNuOFUvKKaxq1EXDbhV0DfpU3FdRWgDWLYmuASZG2NLV7uyTnT1ZDOEOSRUr3FdlvgLyE
W0qIYFUhed52RPm8fX4MlaQxo4axyIe8AI1w09n60y9hBfTr3//OvlyrwLNL6vXGyAH5OTlqJcOg
NRBrX8vjvyRC6b3kFkOMcUnoffEEA3ZMNkDFNVktKkuV1W/SQOk+BKUe2kngrN5YNQ1SWJv6UrxE
jvyxk9csctc7vuG06epkWLlt11YQvpd2L6h2sD9cBju/i3rMDPVb6ck0+94Cn0Jkf3GZ+ZeZjZn0
U6YibLxYEUN8ANpDvbW3lc86OWuW/jcvtj9k6PKl3PZd6k/O+oVf7YZro8bgWdnHbWlfztPMyFAx
wehraV64uL0ergG9YJ/vrpmuGDq1lMGfy8g1EpvJOxZ7pYPm48zQT9nZim+5uoVUGoorvnjANk1Y
D9bMJ5MzylgEbqBlw6RjVp2SLCTvyKMFzhrQgv/yCOXvzsnvwmKQAxwhXqXJY7B6fk9N7Y6VUWPY
ProuFfOcqyWCcm17BRD4prVZo5TME6MMBsbM+kTpQeKQrB0n/Eyxa42FSLrIBnBqp+4S7Ea5QpXM
JAErIosem1gQKQA36TUD6IO6Dv7G8M1oUBqaR4HKCTFolKIVAb5I2Movw46VRF10FH+o/PDoBfZW
NKI6xW7hq3SPXvSp4VVj8LKcDpyRoRRU1btk1BC/XazB9O8MLJvEfsttfWQ49R9ruzBACICRfy7m
ihA1uxiAFupenYFOlK+w8eEN62eBFkBMG6Amm+2xuuzCDefo24pgqxo0FjNL7IblSSd/GPfZR1A6
mwG8Rc2DiVkx23n3jYEOK/iQZ59wq8Ri+ZJlgZ+RozR39N285wYIyu4glujuFdqpUURcMTILTDpU
mB8kWZdklTY97RIc30tredvx6+u2HWJoFg0+XSZtHHg8iGAUq3jaiR3BywgDGbepTDbg1g1R3j7o
Dd8FmhbaUqb95x0QQ/8q1p9dysTnTBCHNPGHop0EUcXaQz5gZS9YHFDWIRBrjPh0+P0e8xDHlFna
n6LfGydEO25Rr4chUnBC11Kl8+HZwcZ8D9nLMVmEKMvgdyKyYhwYmWr7onkap7046UPJ7IFnSBbt
vdtedTPXA0cJARKX2RD//qnBoCx38u8ArM6vWlRGMbqiXW7LGsPC0jidnN6lUyl2eoUbZ+7UXnSs
mFB91g7hRfYAEjD1u6HRmm7iwgxWCftqwOg0T/Uu2jxG7D21i8+/GY3pLudC3QUR13WgsVNX6Z7f
CtgePEjm+9+9M3XMsAJnBhgB9FS4qIVR4AVBhrt6wgpGh3/C8kUF6B4s47n4zpwRomya2iZNVfBY
qAaLBihTTMixWm2XxleAJ/OHFyoe8VJhFOIxmlpxBESnA7ZK/+5N+HLLJ6ws86KszWhRdq2v+wFQ
yDi3NjKPQOPACyLA7hCWN1+Wgz8sUcbNGPUx10KQeRmtcX+nnpr9PRNlftEwGDzwrQ1Is6xSFq5q
xyEOuXQq97dO9t69Iy7FXtYhI7IjYkHMbS1djlD+kNMmnmeyXYVAdeb4HOvazNEZnoAuQu6w8/tF
sBkebtmPzihRFq8wUqMNFVDiAWN/8i0ZkMQJGGIJw6Jsz+hQ2tr3acNJdYF2FmBhcvBz3F/M/xoa
uhQAIjqNadNF/qaT26hLSogbUGBUc4o7pnQzu5t7ydvNCVFHlrpur2L3xqSm0TEAWHSL1TH7j54U
lvgLElHti0tt/s1FzalSB8hztSuPAw5QIuNLgndlDdS/FjkhFqElUZ8TogLGXmi5fkia7KIhLxi/
ymZFHlIy2uUx354Zcs6iRUWLcch7aV3gzmoHEdxgC5NWORUWMsNWOLeJLZmjOV+UdVWGBkKo4tra
CeUKK+VfMwv4iSxzxJKO6d9nqqtVkpGrPshgieoVLQx4RCdAh0LkW7O2AcDtwQwywV5YZCljiz5R
QauNajJQI7Y3Ac3Gkt9lG/27tR0f+zfhSWUvpVhS6vmRUqY3itHCG9VXTRgz0jwNtuZojvHSvfum
h0KZppu8Yid3zHGbRT82p0zZ46CVel0pwW6JU8YQl5nvgGYCzKd8xQRkmISQjj7/0PoBdSslsSrG
8iQ4jjghHu4dYa+aiWKT4cySniVnNqdF2RY8s0OuxqgIhDT+FG2P/OqsZuPu7m/rwqKDmdOhrEnX
5V2txqBTxeQjsX3nd22nRxGonv/xwvnpFTwnRdkTY4xyr8tAanRklP97TJNhqzI6/5jBzfLhybIC
+EtsFabLzbEWBKVfDVPjn4aaDLYKEzvHi5u1jGVZ7P+hc/WpMxVHxKtwXnOlU711jmCnq7/oYTSw
y06EHwP2IJYtfLcinC5zdaz1kxxg/m46M+6gvLMB9Cd5omVbB/wHauVY2Ir9md/peJ3BVZ4E2a6h
R06K27lTVo+R88mQtyVDP6dD8aMI1eC3GugAf/JXRVoSbAbHWAko/noWs+F0SRBm1OgL6gNZTlwR
1LCKhHz0u1/j05aF2HOtWtw4OrozYHS7svAns9ABhT0h2DJ2ai0VG/LwxD49jJaD1+Odt5Flu/8K
11tjw4KvXSwTzNmklDgOeDFpeXzB2G6VbPe4u/eODdYWHrsNwh7dvH2HSx5mTo3SY3dsIo0bQU3B
5DsSCc1L/X6bwpJezSlMhnimV7089BBSGHXvHb1trW9qm9sEfm6JgS2aU6BiAE0c+FqpwENpiROw
ymil6EXWiLJJyMvBu8dmMdI5d7Jn9Y+29b5NzS+WlVp6Gs8/gYoPGk4zRk+ZQh7MvEdIpIrki4WJ
yKJBBQNakGBbxhTqNE+b3K7td89isbHYIjrng7IcRZXWg65cxUHD4o1LQALbtVp0ezzyO+Pu9sWx
GKLMhx/zQpZM5kM6OROZ3hxQeLhNY/qNG/pMJ59rL3OroYafQiJGfJdJAix7YJIyPDxDxulasjiM
YtAHoNJB7HpIoG8ev/4dI5RZSOW+0jkOh2UFCDZJZI5mhI4lVl/foj3AEhRdBYqdrNBPYiPMhSxr
sbz8TXLGTXQnr2+z8RNjc1LWPwToR3DORakQTIvYrdS3HXWrmj2ACLCQLCMlvPoxLU0mfvxkYn4I
wYwmFX+FUuyFWgG/G8HIZUTFwPAUXapWa/KOWZz+LY/UXYlFlpdRgkNE/CybHLZEiI+xE5nqpTXf
fSzv5achy3bFkMKrB/zJ5zT7AR3GivbJg85MbdthPXOhYh88Mo1W+FqZPk+yyzbsCSvSXPTF2AP4
v5SoE+VkGKNBAiUFGxRJ7WA5cp9Z46oRmSMtLFLUYXaamvWCL04eygmt6LDfTpt7mVXQ6WdunR3l
CLEwMtATCXdWRWuka7F2SCbyL8E2u9FhyQeLFuUSEdCmeRiDpdFpgeMZ+oA1k8zqdB9gTIKVo1ms
Keuzu6LcY9UpaQI0R4ybAAVIspO9UeIhXq+mVwFa9nbZGuUq018xFH0SgZ8HOiHXa1jOol4jrZkw
RrnGc3wkIeNw2jhoQOsO+x79VH9Tw0Q68h8yFHe8LOUAvJOnvI1BGpkIu/xN/WBpFosZyr9HNSBS
BQ/MoMutIP7LNCK4d4n2BMy72+e26LBm/FBevuFrbqwMPEN4O7F/x2Q/PapYUd/iS3F+apNrnl1O
aeSNV0yXY8X7Q2oBSRa+V7JZgr7sTf5cDu3hXU3mVB9k0jvL6a3Grh6LDX/u3zsSmqXV/EXf5owr
uqLExXWmZS706mVMSX7M0e+YMpGHrlb0h2DLWJwFaMpptxFlZQUOkJR+AYmbANYE5yWwzKcmMKO1
tPYd8YJe9U37ENsuSwgXJWNGl7K5aAiQ1TwG3RI5/rfi8a64u78te9Ot3+KMMrU5+vpCpQKFnXvA
SJoJS8u4IRYPlOVT0tIbCh4UJCe2hAeepKt71lzYpPHfuVCwYw3TvNhZB2hmOmUsy14dZ4bcXKwN
yxlNn3frp79fwe3D/hkzfv9M6rCVsRl8b5QaYF9UTnLoHJNVFmQdBOXSOoD1dp6Mg/h4uGN1T7J+
m7pIta8TtdHw24nJRKFfeIV8PxrapnsG1wgKflyyHioLwCr23oOLOn+en27fwUJn+3dKlF3PYZ24
djqiiGyAL9uRHZT4rFrEMc8P6Wr3ZkEHbMvGgJzN6Fu7lktvCRNl6V3M/UVlCwE4OG/dY/Co24n5
GzDBB6s9PfgWByhncx2cbbOxzusjtrabnmNsPm+fAOseKUeAbTYh35b4COcBGTyGL/tp/r+fLmX+
m1YfsMkUP96T3ywtX0gWz3/8xyyY3ihK5XlKc3mKbO6YrPKPmAD0Ony0OBY+/221p4fC/s2B/1jj
KQruWCridOB3jKtkfSWl7gVXuW5QQJb/9S9PlGfRQjs2kuFOpgoov6zA+7YAqvTyvoHjk6Ab8NUK
IYQxdvVzW5/+XUYoFesEd9D0SbqxfcqUSIRtGs5+yrtWJF0XzsvjQFZr++tfXgSlU4OmpS3Hg6We
mIyflliXTKlUn6MxMFLx23g0RAWJ7rPV1j7tB/JgWvcN2a/fzc9zszNX1oR/tZVCq2BFdYxPoPKw
t7Xhmhn5v43gj831gS+g3X8EP7u3hqACGlrOwd2URCT2byCl36bG+vLvGvLvfmuiNdOJXsrEsM3x
4dYDI2r+GSN9E9rre272y75XCaUW4JfRzUMiWzkqwDztCGvXksiiQ/k+oDdkXBWDzosDLApCDifO
fDtcPFtGKWcNnPqnnc2T89OaBU3DUPlrimjGoBdVhZBM5gQ5GJY5YSkI3Ter6X3ecZM9edq1juNb
lxDlj5Q8XzZY0f5A1vZGWW2ffGICZfNzMLeexaryXFuHbsk0paOuLMZF3YO/F8s6PHyeTuuCvF4K
4uwyktiovTsOwF8zEwunXAso/YDO8Ig1Iqdnfq3ue9M+21t5d44PW3IXWA9fIVlvtr/Xv488WZnP
EjkcfCzkWev2bYkWb0ekKp0+4oy2wpwfPKrgnFzrsDlYHT71zVHWFawJepwTRyJ7bOnITqzEM0Mz
6QRqOAoVNk7g1hLTZonbFeroxn3QHbtq56d9MdkY6+KRw2Y66ZVpf1xQyfEJGndTLHe0PgO4iAFB
FobXiGKZvxqUumFRGQ+gKwLqrY/5boP+S8rVmItEfAwga63Ny8Ozdy9vXlYHa1OY+l1N7PXKJGf8
jYZLZMNV28YHmqv1OVzpmK5cs6SVoYx0mobzNV1tp0sHGA0jul6M4w28kbFWW0Qrl0zxKvqDl9SJ
1iI3cygFLNPsXvQ1pgs4q2LuO1uyZnNalD1WfJRD+V5tYTUDLLP85ZLzdJe3VWQhb6JIcyrTac5M
1+AGSdSrCoABzEP08JGY8Tua4JjgmQuTY9/pULbZiPUqMxTQ0dBt3dlv0kcJNGUAhaXAfOTQyeUj
W24/fpXObQZZp0gFTE0VIjEZX08RuybfNPies9b9Bar3d/aoCMkPjWEMcrBnxS6REuL+SiAUMTTw
NjuLASD6OyXs6zSue2u+35fia1Hm9np7eTkI6PmFPyjXHNCIfdS0ynWNpjgPG6i0Tfx7GswrGMq+
ZFDn1Cn5F3IpH4Jiot48PFSb1P68zd7iG2iaROCnFYaKRjs7fnQjbjCgYAcDE+bqNsSrsbZH20wf
/yUlyqdxmiQ1UghWLPcpHK3K2kZWZDXraRsdc6/xdC60jZyxRTsiICGmZRuArdxSSIfVOQJxNzya
TYFEqmGwnDCY+1limMTxn2OkvU8k96OXCGAufh3XynFlisgc+lvvfJvOQnPBdzpUykdw/cqVA6O9
eLs8W8uW1Dqcne+QjRd3CfYMxAcXPt7MyRaLV4l6LDTCUvCFGtH3b6Bk0geIdeVPFzmgjy2y67W+
F+xz8fGvD5UyyG7IcRgwwiUOgAJHCyAQwZ1H/fgXw1jfGaJMciiKhdEOV4YmIJIEs3KdgyUBKyZH
k1W6JZaUUQ6w0nOIe3A0rT0ygH7QYsIIDdDHqQEa6whhviISoCeeSZkloJRZTnmuxDbiSc8doA/d
qRa38kBRuLstoMvW/48eUGY5lP2U8z2vg79unqJVDOi494BZkFqYTP1+Y5QtaSTdAHI8bky+73wT
UzgQjdUB2bccQaZhuk4AtKhV65qv2/jAbbxTtWaVhBc4BXCYKosiQhOgh1EHmnRDXmYcPqF1Xiqg
L5RoKTuzvI8wCQQlMN+oUOepNsY4elg/d3kyiG9GPekBheWRyhJRa4ntwPHOwweT6oL1/EaVOl45
iSU5kSEsrXONuvCaE2xi6s6WCeu7oBEzUj+aKCtXDLxi0oiE8Bg6UGzROrN6KyQWke9J9//CAvrC
84Ceg645Y5e+pk6wrdeyXdwbD+N9rE+zIShkmjlcebb+Ku/F9R42NSXbx3yFwQT09lsYC7b4tcHs
nlqK074dAG3Rs2RI0+mGcda8bhamgZLQh7u/+53vnnOUdom6Hgi3GVykn24r65IlVwRU+Q0ZXZEa
NrF9j21ShfeiMIS2DiaarN39/j1nBlDX0aEfIjwjQrmLpAs7FPpBpLCTo3GUT82jt1U3xUqxg/sI
wxKTpzqm9nrXOx35alDX+0rvOQv/N6CDjvW8XwrAvzFNeRUjUvqi0vA9pXMQbV4mq95ujzXqfKy5
Heb5Uo4l4bS8USuQstzVlGoDuNzj2XhlvSkWTdHshCmvwqORIlZ8kDl8eNs7HSLTEda2zUUVmtGg
zJ3YFHwhD6CR37n70pade7xyGcEuiw/K2EWqEHp87cJHhXeB/YtblXik/I0n/Hb/lHFDf6YYljw4
KezKzuzGRncNnG7C3ta2FFzPSdGdSrEn9ArcYQcYNczy7qSdZ2v2MXPqx/zA4mspLfCNGGXkjBFN
LjKH0xNOwgsPQ3LYaERfCZaDLu43eTscvG1sqbAn1muzMdN3ZZ2ZnLm3JZnAtLnELDZb/yChNUbE
WIfrHLfr9vW2xVl6TX37SMoYhPhEta65FmNF7lZ59nZ9TZSErGx+B0izNTZogvLHZ4ERzsB5YhBf
lmFVk9CWhu23OnVCvaoOSubjhAaze3/xt5hyrq0pCgu23SHWMRg0mvlI7OAin+ASGvxrRLqdYbGW
oC7lrAFDhoZwxA+6+GPJDS9yksdhHwziwLBFjlYgxSq1kt/F5q5fB2j+fEVu/hwSeYe+YYvVBrps
AtGcp8mSDOAvnjKBqVS6ht/iFSE1ZvQb64KSDaSfNbSwqM4zKpT186JcFVIPx82b5SdnRq9ICLOQ
vJZN7IwIZftiDLGLeggicNFPKtoaAzx+ugtP7m8Lz8JDXAEm8j9HRtm/hi/4Us5BByhpD+JZwoNn
fZvCsrWYkaDM31gmelJP4glv0Z5+v8brzPpi0Fh4BnxjgzJ+koJhiDIFjcGMP4V1vmu31acZrljI
rYuq9oeX67XNslye3wKy4SphkO5+wz2oTov0yG1ull7Dc26ucj6jovqhxnEBuOkdyXEyQHu/Bcdp
2Ci26oToJ9WZ1vwZG1OwtwG0nZE8YdKn4idhrKQylqFHT29CYgq74HJBaMmZjQMDepdtctTbpTsD
M7TpgWHMWDp8zZzOeU/8kE910C4G8nYxgNAZmC5BByBLLCcN+hG/za6SMhY872mAOoTJfrEC+3AQ
t9KxeEGspGDF/P/joToZ4VvkaKuh1/GolrjTPCfPr8JTSHaCs2Y3hU6/85OOhJW5yCyrPzPLeeuL
rQvfbBBM0qS8U1gKYCKzO+A4hMA7L+6YGwL+D2P1hyZ1lFERNomngyaKN6kPU4XdvYHz1TGubKkM
A73QJBm7leFcrhWumWwEMh+kTR51yGRjSth9MiJT2mVmjXec7sRr83V6louEs2Qki5SncvVp3dbM
5VfN7AuoW5SxG7seJb+7vPQpASiQt213hl1cG/RDwu/Sg34EohT2CKYr5vN1UrufV/uHfconDIYk
c30E4n2Dca9NSty9TVrbPt9mcqn1Bz1imqrIWOOFJfQUk0HoN5KvlB18j7wF1m8AW4exWLNPsVnk
EKzlbUGU0aqfm5BUF+zE2eUF3DkfAvZJfY7O+O86Z9X3F73u7KMo5lF900Y1bhGoYwNBHJny5RHQ
vdXzbd6XRVkXJDTmCrIk0KjtnqKnQQwo8MuwHVHcezUfmbWfRQ3VER7xvIouSXpxpwt44953+4mT
9EV928n38Und9A99QlJsnnu7ZzUbLaWVFAzXSbhO5HJljbrQDJNwCufG3SX4ip6mLWpTsj8w987z
ryMKax7RDsL9aGIdsr/KQ9ZrfIp9abEFPBiKXbqIneH0apoh47M+5JMOIcaAvtDyEtlAn9rzWEXW
r86smaeFKTEFzP4hR4UbQSbkgR4VHQbHgfJcHJ0eYLwuGSyTWyksYJPFiFcUVV5VNA3qQrdUemnZ
FakOeSmt3gkvdWJ6mqmCWry2zf3r64jXR/bKY7aK4aQXmtfB54wyFfXX7uhmQVt1/wNw667C/ZRK
w0K3T9ERSYFELyNUXNLAOUEqKvAGyc24Bqz6LjlI+5goMeGdmhH8LPOF3I2kadM1qtT9VWIWSPkk
rJBUzYm2HvEOv13Mtr56Jr+Oi7/Bx8JJQuN5Q1UNRdWo4NEPOEkbQjCmAFdp/2CgrbA3jxwzWb2s
h38I6VMUO/NfelcOYz2d4BMQSNGq/BIR2Tac9CwAY3MrY8mtdXwXd7nZpCTcGnf1gZUyXHyoznil
34pSK7YRX+ATdhPuZrvpfheH/Dndjatk845pC6wiXduhvQ5X7pGVl5tu7ochkFUVMw+CJv4Abhtj
V4zjfECGopiSkL7dMBtoFoaocJczGtRdynqMVbwZaBzquzQyp9TUFm559Yg0L0HPDmexMkjLAvuH
JF2Tc4Ui74Zu7FD5VnYJ3t7r6GDYdwAW9Q+cJWyKD9Z26WsQfOMk6bKc60b54IZwIda0fqO6x3ZF
YGNgJAdSwx6aXjTgioSFVooqG7JOnSk/xi3QtGU4rI0T8GZqYUxfPXX7+i3cDoxc2WL8j9LD/xKj
DarbJJgzrkDsSUPqCsVoAWsGRAzQx6w4Z/kUZ6Qog2Y08aB2iYhshaORUyjagLpFd0R8X6MTQwmZ
Tb+LwcWct+mgZ/qfpEUSAdx6ypuFAtKmsDLA5CAc3gKMMGYpxhAVddr+IumaqFLRUoTn8JAYyhRj
YO4WTVRTmNqbv0Rr7dvsboJlzjBqjCgD0/UY4P/O2WTMPU0Pe3SLC+iKQt1IMrc1M/O8lK2YdoSh
oG9gGZFG+Yawl0aeQ6XxEmBrz3is7pgppKUYGyIh8ZIsoI1EoWVC6vgoyaHMpZV8HVrOVDc5sIlt
M//dHngm8OeSSZyToyRiTOWu5ORuEsEpNjpcUozva/bzlOrW7a8z0nXMZ8TSIc5pUq+1wVX6Ci/f
Dnv2kME6YXI/AxayukkwaLePrMyC/1krrPHZRec3J0sFoWneJME4gmwG3DdMip0wXCUB6kHu4OBl
a7LO/LpDF1exy3alFR4yG4UrxgNuKYaZnjVofFE1rJujTFmmNG6iV/xUx/2ILc0ezfd4xcKYXnwl
zqhctWWm52mIMMkrpA7aUJCPE0eQFTex1qIm9TnahzutYKVsFp3QnCSlgFktxhjnBmODLf8eL5bz
ZrV72fLu2pW8jn75NsPALPmEOT1KT3ou5dG+BnqHHFjkQW7+Ho8RFsMhxz6FaJ+sxNtiFlEBaoes
AY9MR0n/u4XxajVwfRl+wYIXqh6yrWshq/2g7kJm79CS8ZyToqxM0w6cgA3NU/lwWl88FMS1UFdF
7iu1rerMbVAuZZ3ndD+0R5/TpASTL8Y+QPPjFIPyZnP07F+NNaJonDILl4tubwqSdEnUdQ3H+f0k
larRMyN0EQKimuKR5uijy1l0PNO3y/t+9XVbUpbajic7+g85SlJqfuRTtQC5bhow78lBjUmC3hBb
MoUnfm+Lr8cSmyRKYu41036c8kZYUx1ZqJHe/pJrz9ePM559CWVssyxLlW7gILO6Zr3pv6N7w+ld
8qDlO/Pxq34f9ub/oy63aOJnVClza8RN3SY5qFreg5OQaj3hiYi2n5L2i0ihKbYY9fMPGmPCY9HS
zchSEQBSyH5UVSALqJaUrHhHR04mZ0GVytPX3zpTSi0r7L+r2hJkWisazXTDb7WGeEekN99bewJ0
VE4daj0PkyKNRDO1t2CVHMSXI++sXo13zFuvUKEz2y/e6azjK+9I5j0LumYxOoEMIicgqoiKVOri
3TiJopT3puikRYoSYF12i3e5xwRcYVKiLjtwgdKbD6A0OlaPBvuYRHe1GTms+G7RXMw4opypJmMj
hxsG/aUpyVu7yXcyqQKCzsP1X4AL4ehmpChBkoaqyZUYLKnYYtgcm8N4NFZo4IDfJLcVdDGZAkoI
/qfUtU7beCPFFIyoQZjy/UEfAQ9RPQgoGB7utIFkzpe+RhW12oS78tCtGYHBopaqqohuUV3mkQug
jKKHuLZvQbp2mu1oxTUpNon1eZtBFhHK8sqGC4zQEqZQ3LorYxcT1AESBiPTdfxQyBkjlKyPRomp
8gY0Cjv/lLaCKbFc1VKtDUr0z1FRMl6PhljGNSgoxCoe0MkDKe/tfhU5t09rOaaZEaKE3M2lSo4l
ENJXioje9SFFYsR8FdEE2ljN8xQhs1Kli9lDvJtgI1BowFuX8lYJ4CAiIF5O3grw8u6XEhD/NbLv
4vc03yXW3z1C5wSp0/QNWYrS1u8vLx9eT4BfKFuokHbrat3f3T7Pxbh/xhp1nEaKxL4eGnBEynOA
3VQPrln956CkMBUzGrSxwAC7XE+Wlv+KHn3swQKqc7PzLI6hSYtpgjkhyu8kYSnW44BjC75eEjt1
NgXQfZEn2DHUadmia4BCFvhJHjSKowFdwW7qZj1e0tHRW5808zm5YLDh9t0sm74ZGYqfVvLkOtRB
plGI7ptKjCx9tlIvz9FnbScvFUfU/R67QtsVt/0yfFLs/vP9jri62RdMxmv2aGnHUvRKBV8QIkxD
HrlyhJVOAKV1m9Plm5vRoSJd9OXltV7k04H6Zui4d7olb17j+279F027c45omw7wk1ByK1DKbO/o
mw/uOsL8JCusXAy0/vBDZ1THLA7DpgQV6exfVKSsCot3mND8y4ZpRoYyTLzvhthaDDLub+kE8NFV
8tuwsQLF4e5jOz8g28i4p8lR/HAkM4KUI8mSvPLUBATbKTuWHeq1t5K2R7SUbnYszFHWGVJGkI/4
Tmg80DLWEbBUe6LYe/mFZ7DEokIZQCXAnmZtUmXxwDWoaXqEP2sHHdhajKNb8vOqrIgKsHdQdbvO
l85UKVXGNub9pEfFy9u1d/nJyK0QFQxtJdjYZucSFdWZne6a/ttfhWsz2jTSi6YrmBaMQduJT/7J
9e9au3nmpxery0yWTddCi8icFiWTtaulsVEhHZd9uYedpZrdCrVEYAr2do3uU+Oeca5Lsc2cHiWS
A4/9l2ji7qdim2e/BDZn8hvlPt3FLt6TqA99Za7JmgZeDEPUqX6K4iXPIzr9bhgL3Q2aMJ5M88PB
wQpf2XzATszWREf3+Ytjyc5SdDWnRvmbQEoiAYiN/SW2hmOOPuKVhxfSdhxYrnpJv+eEKI9TZl4Y
qWraXyxptEpbJOhFWX+5tgpMTca9TXLwQ05mJ0i5FiyGKYWgAk8v6V4DiLj8LiVI+LU2S0BYPFG+
JVIDvxOmw9sB5rJ91nbBpn5bY3S1YSbzl4zJ7Piuo7VzHfc8YcgHkPKevAIY6JzFrBcu5hHnNKj3
wlD5cRB3oPHUmS+76PgmoenVCh6BMZ0T84zX9dPtm7rmfm7clExp9OjpQEluYT12p8qM7I+PgmwA
wiL59kW2wsFu9ia/O3vW2uwPJgC275XNJzNBPSnUrY+g1Nz1k0hyhekWD7kTeaa36Qdirtee87lu
Wc12i/HI/JAp31MWpVQ2I1gezBfAKJ9US0XNKUSZmVV8ZYkMZUgUN675ogCliFjBEclZTLh/soqs
C1uYEIFrU3EEfVJ4y1IGRO/yOC5KAXotv9enWLSb1/ZDJeIe76UHCQ30a+tcnc5mt8PT2hlQaMC5
svITi1c4+wjKuNR9KWSaj494sg7l3r8THKd5L0i7eXhO0CLBgrpbzGnOmaYsTJS1ZaWFoJdbT0DW
L8zi19E071l8LTp2XQJ6FmZLFIU+22QYKinHgjMsKrxodrcBWAJr6GHZ3cxoUEeXR2EwZPFEI3lP
NAxsG7Zq7YXHLSbuD1losp6Fiyk87Ej5hynq7IzaKHs+AEH+7U0j4jbyUC98eHgYSWF622R12lx8
q/CsfFucv9b32cc9aojmowmc59b20CBlnu9h+1iCPPH5wwrMPouy5XGkF2pcyHAa6qrfDZvblm6x
njDjmq7RxH6maEmOnxdL4q3k8xbbmO/vGd58UeP/8HC1PTMnkbSaUJQ6iFhJYcpWCRwmSCWDk6WD
wpSzJmiGIkuAlPwen6BbT9djLLG4vOzeeNXMOiLZ5r1hfeVm/NtiDggu+og5PepiXF7KqlZywdTL
gAlkAwHtE+YMrM3D5kEz7+znV6TrTMWM19t6NZAkJWvvBEyOz9t8XyNZWkA0THhhPlmUFE2mviOL
3EJN9W64vLyglWYE/j1gmcc1BpJ6wKeQPbHfQ8wMtaszEt+rLw/FRKCYMU6f9RU05mErFk2loqyA
ISVJXQVEw+j874fE9B3Dlu9WgNM4889f5Vv0yyyx8e6rw8rssbVZnamLvbGz01CoWKGp/bYp2h6n
YR2wvY2coi0gqmWCT+F4E/Ao2KYLOGH8+YoPHelbm3UUws/wXEV3nwhgQU2eRkgpv92Fqt/Kbt1d
OJ/Ee3Hb7hNbxoqKXbCvbQMPgnolYuaPlbP7qWTfyVIO3FXLduwUkFWIiwvQN3udxOxdaT/VDGR0
VeGRmlZV4Ap8V7NEC0WX11DxnPoKOeAPbUueSEfxhKatr9R8bA9n1Kyfbwv5T4fznSh1pLwktaqr
CcgYr4rHynFPZ4Ql69s0ls5PFmXRQP+wrv9A7cRCho5TC206v8GObN9SVphZwuTobTILgRba0Wd0
KAmNkzqoihx0GrN2AnT3lc8CNgrnWFrESl5cW5S/24b/Ju26lhxVlu0XKQJvXgsj5FtmutX9Qkw7
BAgnQJivv6t0z9mNahjVvefsiR0x80Iqs7Ky0q68p8Uclhh3emRmoNXM0+XBTMimQPVRt0+xI8+O
uBhzYBpid7ZVLwyrsrW5hCVQTrabTYOTHf3uMQiINerh0nQi39a3DWDEVIyvw5qsbG7IThX00Y9l
DrluY+Xc1ag3y+Q8K5wVltTpjjTTyDyf+hbnGMY0angKzG25CL16RnMEPW1qM1fYNMtl6M947176
jKPrR3VvThRIn55zg/HnAGgKujVZTYDT8v/Pv90TY/zdQu+KU9PcpEe3lS98F0uOSo5DO2bahlKj
xmHwkOOlydD8BCLFSpyibMgrUY7fQRTjMXQv6fjS/ffPQVM1XXKr1m6CL+f3d7l4fnz9eBQYMdUl
1pTGLSigC9uJ7NwzKMSLzfPaRjxxehw/nDCS6mpNv0wAr3pQ3c3xbOFpdo3X63Pich1lai/+vDY/
lBi/J/Axo9CebxxtwmkEfAt4Gph25jeVjl/QH0pUtoPTLwUhks0ClEonAloZHOOGKHsNeCQYMQvs
YsEbpBypOtxJkc3idUWSq5EJKT6X2wK9NdY62QS29VglRnzgeyqMRY5OSnw1NVRrVCzRej/ZwquP
HcRowdDtmPOQcTliLDI28p4En54WEDQcLLXoPmmHtfefSQ6RLwX+ERRJYIypJkyCUsXOCUSCb8EW
73OO6aCJHQuE12ExEqlBfANSjClt0lYvYvFGCpkDzOmdXnw7cifrAGPI06REyxfnwEZVfkCRMROl
FkhBnqLqFc1a+z1etfMeLSuBCzS2x5RGrcWAEGMtdL9MSyVGprVwjq1OsCfrbPG6mKkl+OP+Dmiw
lmJyvYSRGbcotR7PuE3nOUdcPCYYA6Fm0kX3c2Q4F2e6AI/EM1QveJ1bIyAc91rAGAdR7tV6UkNU
6fGCJs63035VWuiGgbcB7I+5YIlYtnMBdF6OBhjpU3ml8yGKa7jOq1bjL9iq+RTP5uqsCTiHSPl7
IGA2xK1F7ZQVBbRlpcx7BLnYIcOFdBzByrxjnw1xzbaqq0QBkedrSlZvvnWGz4IZSntlPPkKBikE
cnLW8x3BIOdUwG6Tr/OUe+k5J30zdAMDDVBQ/xybN0NmEmEFzC9AH+TeazJb/7KyGcACdzzPfIQk
MkAAT0NJWMfOMka5zHNbYptjjUnAHmCaVoVhsWzP8TrGLAwtIeE/VRYNgeVLb4Nz6NMOiARt1aKd
u9cF3gIMMp2dE/n2eTN2IwlnlFcwDEaRBGTM0DMPQhGnyqRLocuLEhv/EEyt0Bt8teGQBiE2HYlW
YqdTY5dUhAdWpYyYtjvSzPswkdJQTRUY0+L7ak+QemqXRmTTX3A8rWDLsYiBTNYF4P2tk61bjSs9
KfvW+h3v27WywIDrEivHqOYF7nmqP3G8p5HewXvJMM+KpF4vakJLTxSBQkToEOPXqE4DzDV3b6yd
tb9WZ7yy6EhXAKWqoh0FLhWmZpgXJlXLS5GGsGAyKNJ92fEaM+CBg7ZBHVh9+nzfkHQ+sVWgsnXc
nuIRt+eOOvPaqImotxcf+WphKk2BKSN68OKddp4T/S2dZi88nJQxfwQPN221gBesmBrThBX7+bX2
FbCrkstMtOsp4gaizidA+Q1cXtwg0TeMMY+KJtLtxpIJG6YyhvtyrttrrKPMgJBLX7gYtZew/ija
XBYAPF1PprnjeFu0ZhLHegWs5C+uq0zl9+AHsOzCqcxOFa1zVIg9RXgOgGpfxCsk8NbztCAy0G7W
3N50eo9YorqAXki6/0EQ2TxR22vJKZcNZO+keecAXgApq/UTKozBx2MXYqQQoSlDSsyNLlVdiEKa
J4y9Fv0KZzyBvVsgNSdTNIvgkKI3sreAiONM3iIs8JMCApRry9MPIn+uY8TZuPsxjENzqaS4xjQu
3kIwbWO/lUOWdH3b1dIWeKy2vKz62PMwZJ5xbtLkokRGqtOzzfD4vrxekQq1ORLmMcVocCyg2n9O
6VlindYqIX1tASgimq3SWTS7fFJUnly3w5k+re2UvKpTyXaMxOJOiEl/Fq1x1Mg9A3RLkESVBdya
+JXgq2HQYbDx+Gas3lClNDFYsbYJfB3q71CUisfMj0z63dNkLHLuR5g/iEBT2KpQG3FPJ9MdQKY+
ndCt32AOAX3lPrd9flTmqqAa6K3GwBOLj1cKGtKsRdhhTwsWmFnmfM0LbHkUGM+iz0sk85tTd0i8
yDat89oyPx/Lbszy6QMeGL0RhbozhQvlgcjvVjvlnc2o8v/zfTRNwAYN3DE/EjKp6sCBTXfg5puK
vFr++2Mebm8fY8iwxAZD9JKOVLN4850GRM4FBQswpO5QzqWp4qigtIuXpvWlocHmuuVa65FjuaPH
WJBeqTAPMwE9c08TmEgolmj20mbBtMFmVx0d9gKquQcOlyPmWqWdh2g+wbSGcfPYBlwG2Fp3Qjm3
QzibPdfTepXA1fwolzJGFHmhzMh7pGJZF/DyUN/UMcV3f2zGJMRGYb/rDgFaD092wzmxkUkQ7e77
jATPIqYS+0TsDovF6lajQCrlcP44ZBaZkY/l1VnGS/KKMQArdeb7yyoFpvMnUhEcyyGPynTAJ6P+
kRlimTH2r6C/YOU2uxBgGgEx1y2J9rudXOJxWmJqmOzDlCSb/bex+16Yh88FD2lzLCUykIfBXhN9
UsXXNkHJRtientpZsrtuRC/5DJCxyDg8jz3GACgTUSuDp0Pt9P3ZqpERakkH2V9cugh2telnh9Q9
tAuESdOps2zsHA1AFbydvTn7/nzmqPGIKwlIERMYCYKKHc+3Ixmoca/nfS32WX/LNC2M6QTQYBPg
maZkMs0A2s3LX4w5d6qow2/G+hu8RxrjuzZx39GFBz1M3OoKV8ck1+XlID2/b7KtSwp7qV/I62WX
PF1IN9unFg/Aa1zggx/AKLuitlWRnMv+sDi2IQkwL/HUOav33HUTaxdahe3Udl4Ars6ZS0AcAmrO
BolLXoveLXHMWsmhHKhVGwi+VPpAk8uiPzw/r/LlW0neu8wKyHRiTdGcHTxhB/oV+w7pGo0I7wDn
3LnHwFy1VjB9rCAG+QXKDZ3ztjHd93LVktlXaE2dCHHTxcr2e8BibrnXfNSc/ZwAi1Ko1nGdSCal
vTga07fo80351cOyzQDLd3Ua+3X+ez9vvO85gKVfAaPzKyLcAH7s0cC2UaBKYBBKl269FwPx94pZ
RpHaQ/yqq1nCGZ3Vl/3hJZEwmVk5DSBQ9nVCdM6rMYLygAqlAogFEYVYjCwwpx5qzSVFXlfEdZtI
1gl1JbdYJSvsdYg2k1/IA0Vkbs4xfDX3vNp79ji3fcTAAhFFxqwOpq0EjQUMkI0wSQJsrkCHwEqx
wnlhw6B/bznKNVZQHJJhoQIKI74Yag8ugcBKUGhI3i5O8MpP/4+4M3d0mKyIr55PXdKAzsSD5Vxt
3lvMDFr91IH2kv3W413aMdcG+WvklqkJMwEgf39p5SAoumuhigc9ha0+bWZT3BYA5jhz6/FJ/Zkh
1KEd6FPGNLQp/AGYaJw1qQjrGI6aW5LudWn1XPSfP0ODexKMIfaNLm2byxmP3LxfEGc5X+87zuM2
ogj3NBhbGxRhPyl0sEFBVQprRpad7XBENZKcuCfC3CkphD0/VWBkMSHK6xp5zdteKZ7ZGvEK7ukw
7v9EQOU0K0HneSWjkS3d8UZaeIfO2GS/q7K8vtBDL7fdca/t7P9KqW4MDmyeiVUjfZ/h+yVcqpRg
n+7+MYGRGuOdiNiccyhfkaa8goIKxKPIDa2T53mfvJPgyIlNvgZ5nxRXFQcR/zZ/YyyZ1xw2kt29
Z4O55qdoklQ9WhXghwKzdgpRzaFVHdnyhhtHAB3vKVH3bHAkapQh4lNAqd+sjrV1PL6dLG+TWe+b
lZuj269FO/YGz/CWc1B/PgT3dJnLL+TBpVTp5RePb09XbLFznIj84tzMP80zJYKmIxMxEqwlc2HS
SKtC/5KhAwsZYhhmeHSkf33MyQh6xT0R5tL0ZiFNSjG9Wcpfuw3dneXtdsGqruzdchv3tpkDAi+g
sDEcyhz2FCaYPgGvyb9IoHxa1jsk4pclwDPccIr9FBCpuFuSFyeboX//F4rf+ut30KMZ07Bk7n0Y
yfLcyeCWwh9oUT6RdPMiQNDPxq9n7Fsg7ow86RZgs1+ctcVT2r8Ywn/Ole1FL43SDE4pyBVYEobt
2M1ia/9HpuqHBHMDW0VD6yuNrm2gmGfWC8DSI4VzgCNFlXuxMZfPrACL11Q4wJXtuu6X9DR9Wjq0
DzSynnkwGdwzYm5cq590vcshNMS2vbtxRRzS9OKl3hJZESxJwqosXv/dn372PX/M63sVzpcmVyHE
flG7lnl4rP9/sZI/Z8S8u+o1ldMuKcHRMV6vMJZwQEaRnLx8jdUGHFr0p95HS/esMKYkRsEvkjJI
z161mNiKXHRiWcTZhyh7mTbvARjp2bwnxxiVLFJKX1CgGYtFQuwVjms2e7pa06/K28G7nGMCwUTX
Ge9h+4u/9I9I2Z7VTiiVJJ2AzSSw1Lc5VNFA9ar0OOXL8Qf0hwzjN2fYzaBijgM5h4wIM21jew03
Bf5n2fBOhCxeU5d04cU8UX23j25pocSO4BZbirEcbp9P0dLNCzp4TDEmQ+1OTdwVRXfQfqmI5twZ
VhMr9hQ9p8AKtXgi5B4VYzxkTaz0TIWKpMAMs4NVeZxj/Ga75RzVSH3zXo6M3RBPco6VwaADNYTN
QD4M5fopNux5JuBuuINGvPdUZYxGpBe9KQAM8PCMDXhvt7fk8EU+kIlCTGVhqTQPe4H3nKiMHTEB
HhRqASjGBOsbV6WLN2XDeU94tl5lDEjkI/dV59COo43C2oHMkF1Dzz+GCxaGw7vHI9mV+0Nj7EcZ
l1IjGmBpAXJvoHdyd9gn7U6dFEVL3Ovv7eenwNnOPWruJclAPg8AtsoteB14AejsLOHfQ1P0mmRH
gLc8tsHS6I0efJ/RRGAppr56xY2WyTPaqt7eNjNkbLDOpMbIoIUxMN6Npjf2D6M/IMioYosxJlEM
QZACG2K8nwb2lms4vCUR9Ko+osMo4FmVBPVaQ3AqFpw1L4/FNlIOgy4MuGA0L9cuiT4538RmG78x
ebAU58Dg88wn4MPzNG/UCA6IMYpX612pXScJKgVnpA2QLOclJsbt0Q+Fm58z0LKgDiaZHoGdHDmk
Dcz6FzVHSB5g5pBn+0ZTFANazDt1lTsgAfo4GNONNrmHrD+wcz95zgXn3txydgOOqvO/j1/eh1N1
+vj4R9LNd8d/s7eDrwelcK3P1Fl+xipdWmZ/iz33UExnU2Ral73V2M56ndiJ6yHK47E2km+8p868
UrrRVZVkQoILdFL0s7OIoY8LZk2ADmyV78AZ8T69/S9hwe1T5CjizUIO2DbTSRoHQFw66BtjpiKb
ydGNcX96oBvMpb2I/SSuMsqZjSQyvM8NYp4KGeTGtuad9x8kjO8lyVzjyxU4VQCroqkswEG67v8a
P9tRrbm9fawz4xmtAW/MLVbNVNFTA7cYhs/RLXH6as232+qVQ4Zzvdhe5ouq6HlMRRi2RHitUGnw
sQnLknReoMUx5CywXWMW1bmmkfLCFhzV8+eb4vjr+oaeR5794z1SbD2rDcVMTApKKiHPBamWrrrE
a68jTYvJbCc+zrnh8Ggu5ee02KRwB8glAO/gtJAtInaJjXmXvbkSrqTk9Y2OezEDUsx1LgupTtQI
twpRCQ1KvgBDAKfCsbzvxZY3fjSenBpQYx58wYh6SfXBmI0c/spNHBSEZ7vSnr7OnXlH9h7ChsXn
Y6Uc9z+RLcLkoGIA9pux+dK11apcRFQpAwhkk+8PM8QN0oxg26HlYYbg+7u5ZeI4ZMcfgR+y9JAH
9io/yZPckG5kj8cNhjUB/+fA2bawWxXOtvVtNiRHp5DgoVwy4RizkboCNS4/1JnYJaxr/Sxdqg4d
19UyOrytZqS1QP+wXvPG6v9yQ35oMToUyXEVqD1oLZ4BNU7r/SG2zE+xvnsJ2+nAIX4s2r8o7Q9B
Ro2KQMEqIxrU0kgQZhO4Qpo9RV5qq605tLjaw7iMcmKWmqbT11aYHtEAvKJOqu++TJ31bwdeqmN7
HO7oF/90Hn+4Y96hq3GNopZ6xXhhSQKVQQ17+vsy5eL9/eUt/6HEvEBFIpR5PoFpe64+dCLjdsym
qdfDA38BQGePXbWY9+aw95dn9oco8xTpp/JfSc7SqezFCaV6Y0mmaIyvLetTnW0D+/OZizNBVfDv
MkUn0f1lrKqTcjWpj3mxbWyWW+neBh1Epd1Oaw5/f/HO/82fLrDm5qQnSUJjjDdz49szoiAXbt0i
XV6rhUxF9YgrxsRUYYO5qBMNCm3X3lDXeZdM3XDxhuQjMiPgb7l0PNGy9p4NgAQvtLfnX7zU1njW
7h9To7NjODDpenLRb28xmmwOIUGehPRzxPVc2VLZPWKYsTTXiY79DReqsBhjQld26iHwNdacF0Pj
kWHsiyEHcnNpQMaIiXlCq+qxs+SPBMv0ziH+Rfvk4XaXZJYa+Bmzj+l0+TqfI17ZOw6ZnVzf/vh4
QT/kEV1O5jZbWp8+gtn53EFYW2e8MHo8cTQ4AMZETTS/jHyadbaBh5HPMBIxgduw5Zilcd/uR68Z
sxSiZbv1aTIgQ3++NXkTXGvr8WbbqcV5dMCMRdLFNDMCGtr2s8L2CQUpeszGeCJlICzG/FwDqZLK
FmzEBEm97RG9GhT0Yoc+YVLhqq4dK3wCJsx+u+DCS417rf+IkC2XRrnqmwKN3FagWlqmI3xY86Di
OMccs67f9GXgecRGGUctzRUBkYX6WPBWp1cKkuBcrD0myHilFY5J19nyada1iEgjpMIWbwWd24CD
tXsCmj6RyPccGJ77iBMD81T+VjYesFjn7UnobzU6be43RNzCDqgN4g37sbpwCTEWpzoJeVfRcDeb
+q947gHX6e25ivHYV9TZBtdIaGNDbqEYz4scA5PmWngN92dre/MNH3M00iY29AwxanL/FF4nUhCq
E6odz6uViCc/AQjfFNtTPNRs95YnY7kvR4qcd4rtUYpVoxHNFEJcnLAqFKtvgsOWZ54ee02A9r1n
KwA0Y4V1DrT0FmIp5GWTHL+LF4C4IqTg4lbdFlk9sFM3D3Wgf6dKblIxhca3rv22QBv+anOY7cLV
1+G82aFnqJPJ1xchVokmS8AOmMvFPt53nseTLMcV1tnkWVQiOk3p1bvYi+Pbxj08XROcI1I/+uxs
cZxh3m24RQIDtjs57M8FZXviufmJ+B7gZyioFOcwOa8Amz9TwyhQAcZKIzYNi+lWRk76sy1wtPIv
icd/zDGbSItq/1+FEBd7TFDgNq0dsX7PUVvH3eO5oJw7cAuNB6Lrg38bksUKFWj/CegSjy82z/G8
XfwBhWuFLE+p4ZZ1UxsJpc0scqvFB6w+bfXlNb1yLBabjWvPudobLTQhnH8VfMxfngYwzoaaJ3JQ
0Nq2jT5W+pygj3bq0JNBRez5vxQcYzpO7bnBawleMLb0dkA+E2vkb+WHRfLOSydxGGMzZOk1FoWr
CFqL5lt6vay/OVdnZEj3zryzmbG6Ds9RSn3X5PcKvbexNZ25K2XqQh92wRS1WbJ20O2ONfXoPuKo
IJc4E5DkE/TGXkpwlzlH5PIPb669UFZiYTdWnzt+vTU2Vvdib73v/XkVZbAdi//SRLG5s6qOtN5A
GwFshw1IM7iq6IU44w+H1/Ei448jeRuBGFy3SyqLWK5DTzL8jR4r3ZKOaOniUOGpCxOJILSKspYG
k0Vm5Z5GskPXcUhwDJPM+APdSTdCIUZPB0LjcK5PPZ6p4OSidHYrpJiakRqUoHBcJWvBeiM5EkOA
05tOZpybzLFKbH9YLStVrV1BqbGAG7sMSDzdTZ/Wlx3K2hxS4uNI5RabD44/iOu4aWDTD7bdaKRH
gzX5jXTiiePpchRAYRIX50lRV2EPjhDRZQCiQsSgcKq8nBQXAL3uXSd5IuTGuUOmsrEwimpvsK8k
IF8IagkGdNZYaI8afQkMfh7E4njcIAN+38R6S8m4Kc5AhlIg+npA33nTe3Zj56DZX8iWOChp05RF
jcHrx4c26iMO6DG3yW8npzJKcWYqWbSe+St+f/z98chrQIC5SxXWXJ4xwwVNxwyE+/aOyAsluTMh
r2sUrLaL/0wLBwSZdzKV9diofSpBMptNfRctRcR3ut1jvkav1YAK80AaeZK2WUh9694GsgPPZI9m
FgafpxZqoAan4Hw+mQW9Sto2nJ7JLS/PsXI8XWMdZeCx/stjPy4wV087x78QEy+ti+XtkZ7h8TQa
6v/wxHrKTS8bp4amqE/LdxyNji1ICw3zuaYtvpa8ctioCR8Qk+4FqApmKkn/S8xenV3hw7N5/Iya
uwEJpp5w1mLTDG+pRsUSdy9ItSNK5PnII7CCcF4GVJR7RurztUxCGVI7228Aw/5qMbBOnHCG/pYg
dx4rNZcYYw2KoOk62QAx+3i8LBOyaCwFbZOu8ioYm2LmlbXLoUh//h9R44A91jwUqQTgC1Cky+Ky
KUGKlqBq4akznrbzjouxCwCshz9Lu11RycYUC/qFpirqvktULBAbmrMGY3jPj7njKSFjJCborEiz
it5i5UImMQYzuHUfnvwYQyGHZn41qRKms3DVLkyrRXPtN3XuIvzPUfnxRMnPabGuet23WmGaoPa8
QnIdIgTqk70DjgD+oPxDh1cBcVkTrIrkiHK8TjogzbzIsRRPos6EomA1JRLO2LSFZGVjmft8E5Du
6aNxr/N+Lq+CGC605z0+yPFmgQF11pzERXZNaDPn4i35Kl0VGro1nGfumDVHSVlXXem7QMp6CFgm
PkAo11ioKy3n3j7kZUTHsyQDjhi7EkqV2UQK1c0V7Z0D9mOMuzBHcQtgtRzpjXpsA1qMWVESOVGF
E3yAi32sHdSa8DBXBLComCFDHYZDjXPr/vDeswBrhajpt9EX+B7AcZvtUI1A/R4L4Lj2mfNSs568
qqn+pOpArbZWBQkccQp4aM69G68nDQTIGBIdDNUFTV/X8/MSQKXf8kJNSIBtvWsgUH9zfSgeU4xV
aWtfEEId9G6zo2fbfJs8PT4lnl/IevF9LFOmQMLdJA4yTVfygf5Xg6yRb9168uExOY5OsP68YQAr
WfYpQ4BqFtcp0XY8T5p3SOzERh02nVRRoaEFjey+aJ++gzDB2V44jya9Lg/eTBZpONPMUtdzEFph
L9Is3DwWFe/rjGHII1mSDZo1XmhAICpnj7/Os6Q37NqBZ3uWzDwtJXy+tpq53dJdcx/9vJhZC56L
Pm51NERSikm3mTE2O1TRplREiOGMr9rGGm2gr/L2lVCf4c+T+CHBuID+RJMyIwUJV1xIT2cicc0L
jwnmNMoew7CJD68F/cCrVf0W2XLuSC8dtmZijwFakpAv4pzQ+Bv0wxRjrQ0jbi5yB5LS2xnLqZZP
zuvc8h4TGY89FEGgAFSAumKHMMTeOInXvKZ+X4KNoCv4Y2haqQiGgzAkh2eI4z+MGoABPcZ9EBs5
qegc4KH/wOZjS57Dbj5mafxFHZBg9E2+XMPial7pUWGoHb1cGwwSzJBtRL4ND2vMKwmMe2NA5JZN
2QQ8mskQVMtOyXqKslRbCQlL0nsU3IB6ZW8n2wgX/sd8jwGG0E1XcrTY8rrIRlVzQJ5R/k7z02t9
AvlNsIWLAoj5xwIdT8IMCDC6PzlpxlX0gVolk9NydbI2bmTXv2ZkJ3yiHa+d7jGZdP7FS8GMZzEH
ZBn9h7D1oOu19tDaPUl+hVM0u5YVvFoOf6MqOaCj3Ud2qdlOhMTA5onnZx2nZtjdpnh5LEIuL0zQ
Q/v8Kr0ALwvbn08C9KCg9qy+fnLI0JP4ww4OWKGqMjDq2G50OSl0a0exCwGvvLs1EqJutO94DFGd
fkSJCnVACTWj5qwnYCi6ArimKi3ixl/BNFBnvNDqVq/5OymJbZCSVONUaD3Ub4HOTO0rloBQp4TT
S4DseXYiwFqmuHwnV1h/2ls9wuDyQuWoyLhP8Y9gJbZzKg2rsuxEug7FPueEoMsuJeluv+cCZHM0
RRIYY5LH1z42fSzrWOTXBcpXCWyHp8+2/5Wm/Im5IFenPo2oUFeClb+W4foMbIxOR4rOd/ScFzaO
PtAD+TF3zGx0X2sUYMQl32FMwqd5wHvJxs3+gARzxQJs/tLLCEeEmVNgvMQLvGQEqMv6/Lfs7G3u
wA6PJeauxWoaCPqZStBufmNBFc0ON3brXIhnce61xKPF3LZrAJRnIwStZ5sCk2YOwIrtbL16q3vL
2JNstlzmTu1qG/WCwXbsX+a8qRz6N6Ud3PbwoiVqXUIpU7t6Xzuwwo/Vkccg2xdUJ0XemDG1wcej
P5+FDsyXK81Qt6IRvp15C2+uuZ5lcyN9qnkPrAvbINQCvy/MTLocZ5V/zlpyqL8C4uaer1hAC/TU
w2NOx/3uHzVl24OwDRRdLu2NXkYa5wQg13ipuSmyRBxKj981iS1h5KGKpT81lIa6JZ2F/UXL3Ps4
E9r1uf6dYXuazXHuxpswBswxT3aWaVmuhLjmmfOsfFfz/Ezm3Dmfx/6OdEueDpTxbIZlrfTwdzAd
PflQrHaeXLFU7LH0RqOvASeMNWmvRp9H9Ha7u+/HX+ZqAHOZjWKSpdcKv/90grNBprAbaARCgok3
QcFRbbauUMuXto2poOLf0b7//d/ZBLaMIKdaKAsdJLTyp67uJhybxzllttHG0OMiVKiU0AQWo8D8
CoSqxwfBOWK2x0btJmKQZ2DAn2EUoORstuREBUASvveQxGt97fSGqulx1cxpa261TEO3PFuAWUPf
4XZvWc7rejfNVd7NH40cf5SXbbcBgLVkqhW9+fOjsYXHnjf2J29gcTx0HFCh6je4h0p+xSxQAgYB
pCi6b3QKfQrcRKTxgZRscdvJqLweGOrbEzIgB3yHsAljKs+zfamIJRHIEVlLFMi47h5PgFQ5B7TE
SYChnAnsWH0h2OuV7HMveu79/YkXe/AsJrukN55o1aWmdubilisfQfdlykcLGE0j/pwUWy6QxMwP
5Bqi6wDR/VKsiiuxsGaOZ/05V5bt70nbUjJqCTFBM19plvEUW1fUkTDc09mQ3EJ+4jY78vxydgJO
iGXhnCggqXvIXDoEre2ehU2SvPahcbCngQiZINtUhQgLcXFOjWpnWMC03n+qnyjs0HoVzzfnGCa2
fUdtZKEvKmhfjMJK+HzFPoerfQUIfQcgrgsxqrkjuI9t4c0ZeHC7ZObljsM4C/wzaMo1EB52Z/JR
AU8H+DCcV4PHG2M0slqWlEkEOG6zIqFPSp5RH281VNHNAHRRw1TYkY8ivF5TyaQg0BgbTN3JLl69
WtgYMN+Hrs0FyRtPnw/IMVa+1jOjxtY7mtCm42XbeHEwZspHiCUXpu3NI+LtvS3nafzLYf3wyBxW
nQuimVBs5n6zcGfuxOp3WPD3zbXwVKn/VIofOsxhlV1yla8TKssFEBQ3M99G/zCFDboA5x9gZ1yC
NLh9RJDxuirgDeYnHwQvaMujw1CY1qMoh9RlxbuCZwWz1TZH9ceDmx8uGWMvYECllg2o5PMCJN1V
02BLy5O/l2yBnANrWyx4O2f+YvV/SDIuYCEU1akRcIBAASmJ8bSkeGRAYuJwNv5k/kOGDdtOgD3r
LzQCeD4vV53Vu8hbZKsupAuquLOBHGW58Tx4M81yIqtShAWg8t5139KD8juOie/+zmqHwxfv0rEx
WxALVapQGH0MkQQL1XUxh+zNyBw17/2vdT2T4Rnw2kyorj9QTTZum+SirxgZtCTRbR+Ly04hhyue
5WLjNd3H0jL9Sk0JtvRI5KhMUWF8boyp5iKta3NeGZ5uMDYkM+OgQREIhniBua/w5bHq3d76R+Ji
TMfVl4M0Vm8myj5Kc+xfw3qad4qL1GL8ILQqzBovkxl6TM7ASLLPU+6WZK48GWOSV0oexi04zJfJ
+j21YUPK5fJliefA47V3jsbaOlbAYroDK3JYZ7/Agh4pzyP0KZYAmUqdBCutKYTiY6mONjGrGrab
AmMQWxVYPGmMihcnraPjzDbsxvU9s4D7BJtsrr80+wmtq4FbLwJXW38GQIo0HE5JauwODMkzh5qq
hYEaCMhjI06Grp3TF4e/MRsyJMAcmeiHXV+cUB1arNx390ubVR5t9kTZK4WCfD5P3McER7OtQ4KM
7Rf1JNWaBLUiALwsFCf3wiePt/OQfoO9CkMajLFv20oxhRA0jkfXbgHsExWcSHY0pTAgwYJMx9Wl
iWR6MNhVv49eig/U7oPS+uSuuBp7K4eEaOA0MPLXWrwaIZ2nRwu7P/ftJzSPnMmS+ome5jw/Ph2O
urG7bo22buWwBbHSwTytw7Poo8EDdl2qElLDqH2yGQwxqEXg9Qq0BK5jZFasiAHEqgt42U5ybGXl
pcfGFGFIj3o/Q+FJaPFtQtCTQxK9nMlpmwJQ8rHMRot1QyL0ig2IBOKlaa8SiFzc4wIeVO28pa+h
I72WJglnlYqMeAPevj1fwNrIgju5f0u/seo+/AH04Rn8gCaoQk2d9DASMXIeq/diShCaiVPSO54n
ctpXuGfIPGNlM1GR9Qe7IOasbIBiaweaUOvAJcf6jbrduiKh7ihquiwZNMwecCZL4qQvGnp+YOwo
/ssIRmvSvfBsxi0k/0OKA1rMRevQfJ74JWg9L7DU8S1/0r1o0waktC/AubL3voMGsb2luQBYw0PD
TbKOC3bwAxhljWOMODUifoB9fPMBIAev34OHqvP8kLFLPhQqo69akGRykoPOAuAc+Uuwf3wfRu/c
gA1GG7N40vrtBZ8/I3YRZrXteBcuOO5YfmXIA6OE9SnLgHYgQlboBHqbkXB6tRR7+ZJi3NGqiThr
OM7baDpiSJFKdaCKfZBlhZ+BIk0RHF134pQu2e+58zE8zpgHuQ2VRsLuBIrBg4FcE1SsubJ7fESj
r9eQGeYRVvSuFc/IJVOvBjN1WC+oEOmFYxhH3cEhFeYZbnKxD1BcBpUcnas91AGrehdT59fcC1ye
qaC344/rCx8NDTWGgREShpiWpZjBUWUQq+j2AUdEVdCDQeRIjirWAzJsYs/0zUgRRAVkaK/LsbX1
tULQeYzC1X8kvh+O2ORe2Z5V3+h1ypG7Su120V+sJ4uc4OZ+tv+Hnu1xazsgyBig4CTFkhpIdPQH
40XHd9lW7DO6Er95rI22NOsDSowJSs4CFsDGkCKuEjIAp6cSY+c92gsWTwLKurCv4V5YgO6n5vAu
MkdR2FxfZuSlgb3ewCa3/ad+utzPvW91Zli846PvxSNNYUwUoLvNuL+CzqKZm7clwf1WtLYq2tke
6+S4AzKQJmOawlCKy8KENJ9j5M7RfOW2mHUzrel0usZd+956POhnrqowVirXqqwtYqiKfbHVW9NX
68q2NEufJXvOk+SoSRzwx1gr+SQFxqnCRbCvdNBcXmfHiQorz23+5V1uxoYovVakkQEbLyARcJ1N
1udF+bH+bpBPLLjrRXjHpjDOzXUi5lHSQobFm/yCmSBFJpVDfjlYQHnG39CEYijTLZLfMDUFN2s7
+kz/CJXtC87bSAnFC6g/lw5WCAZrd1VP5YQUIem3r8LL9pnXlTr+6gxIMvbFB2ZjKojURB8zGM3d
K6zmN/Dzn7kHybnjbJ/wOcEcYVGqEK1DcTHzikwc5cX7fHzxRh0pNNliGZ2Mfa0Cc+/gsRpGLxlo
F532a48/zzfOxc/3mUsWV4KkXTV8v3BsIOJS+P/a7WwMDz7mY9zzHDDCXLAQ4/tX3wQhdCZbdrwL
5sGqFyytJpfVFmXytXpoOb3Wf7EgP8wxd02/Xs6RKIOmCjhhIjjYb4eK7YdB5qeCfH5yR8HH4mhd
k6Ffggi5GYwwlbjprj5VCWyonrynm+SXimb4CnnL6leOLaTNC39OjvLwxxOgmYaBNmwkqm7QUgOf
UUIveWX6YU8n4IFoPCGqdxItadZesPKjI7Hrbc+WJFic41Q4ZJl7drr0VzOUoh4uJJRfjKyXX5ZX
LzyZazFV+lA/4pB5yOUK20WkCKRs7S0jspvaWKfg7tDZ/vKFauST8/JK10f75Nd8Pkeb4JHGHPAt
UCr6/AQKlrV+RZCzhQXgPIrj+jWQPRXSQPYBsuOxkeGXrWRPhalZY+cXMA54q5q5dJhnvhYAUCXQ
MwZrq2wlySSYWbn1LT9li/9h7U2WG0eSaNEvghnmYRsYSYqiRFISpQ0slSphJAiAmL/+nuC9XUJG
oRnPql/XohdpJqcHPE74eFx3OV928YGaKcUgTq92eiXnUAou4Ql7XBDlP0o4wNzm9QIv0slhCdXf
tsvcl3CKO1MfqSjwh5j+SQHLfpS54UNAOVGCwAYtaEP0HtPZmM+mDhtW5aAnv90gUOYmjhahdvZr
WIQy4kjLxQyn7HxMG6X1LPv2LscvakS4YyY3H/CeWTPg1AhGI8kKxNGS5uTE3mq/indmYSNdlaRO
AFAMbVMOSlAJwIwPa7pD5/mV56ouvtE/WrNJRrFXYilLYFv4BL37gb2jXvig+BiJRjGQbib6+nfx
zUwk9Wpn12a6puaYj9A8zIhXrcWUCHAOfDfB/oFAe2+5pXfOl2VTjlEYY0ZCgMCN6sMrkM4oUKzF
TYKdOiAZ+OKleZbj+JmCDGKpaZ3KU0flobc5PYy7IAANIgd9OMBvMOCTlclw0QwIQbXxDPJF1DS5
iWEO9BoM8CCHLqdtE9FNlxvP8jTRdvGQgTGTR2TAgziDQZ1WwNspXKHNKxxFbIkYSARmcTqpzDm2
W/73zr0zGNA590aHntSQltl7O30wMEwC1EEqVXoUQXp8XX0/o8YS2rrLdRk5j6bBIIwWtldRqHGc
GdYPOMmzsqfDcpgZsAuB/G8wbjDwkqp6hItNZdVkc9rKhS1+lahHYykj0Zx/F6z9mDybRS2LojGK
jD7SH1c/e4m2oK47gHOnJ8IDLw2z7Gb9/WyYDH4kRXwu+wsgawvM8j4LhKLFBuyQySHY/EsPeaYZ
4+lgkHLMBFCi0I6/eDch1sUJ8qZ9ePZvMpAxDJZsXiIKw072PBgoWKCb0EEgz+PT50picKPtZVNu
a9g/5mJu+T+Q1jwgi7/h4vxibDE7OQY9jCzKlFSNJ1R60GgCPiFKXwy/hddgwsNbkwEPuShzIVVg
65vTdduRIigJSGRk7hDqYovCzGFhHfxQvRTFucPZjX58IXDGEldwDcsOH4qGlKNT1kQn1wd4S1+b
OHm0Ovv+rb51vt0BL5NBEMGwLmE6wkyQhcFcn24rGwFUBE7igvtqFVZ2CJpYr0cXpZy4kW0GeFEj
+BI03uHT23BtiQGZVpLPmV7h1o9rz6tsa8S2YbDSCiuULrAn7r7yy7neH3tid7JmE7Y8KyLsCZnD
LVbgrMCNu92/mQTbmKzVF0caNRr2qE0VCwR0xZSxBJ6x3qqVtW4ycriDinPZKpju8oNkV9hf6fYL
YQ5H2tJdmUtjTHhCdu3SWZCGWRBSOIn9NsI74UaoSwnDuRjm8ZvyS4cWjvPNaRBIBia9YPzkFX8W
zWIuhbHSIi6Sotdu/g+64RMQb4HWG2UmbuV6sVt5LokxwLFKpawLoU+Nul0zYYkVhpFt2hWI+OEb
MYuFBYq8b7UUIc2E3n7UzH/NtSIcY41+q5PTiXSle0zJ7RAgffGMkCeKeeo0cyrAiwFRNOt6ciyk
L3pyPalnSHv9yk//mxWy7fmGhOxFTT9c6McHZSL6GQVXWgZIeaQLi61E80NkHrwa/NGReYVmo19h
8GnjYRzUxM4ANAZGRLOcCi3ntrih4o2VgX7c8JaN5ZKCLPqD8x/CvIdZLHdxQ2+es3WahkA6Fi/j
f9/IGSAz+vXKcUAXu1NM1bQQ3WnY280Sx8ZnQUuEEtvbFYy9wlr/Q4/D+Zb0d/8Tv37EMFcjsppW
MLsC+IWJJExJg+PshdZZeN4YRw57G1RpkhqTXkHEIdFzhEUvCRjqCA7uvkKLj+/s3G4fcnbtjBiV
+kiBQnh3PUqPMwQDGLSRzaNvDtICG17ydXH6cC6SovZMZKlhA5CZQyS6gME/8rFVvPNa27YrESWy
BO+qc1/HxRbSuUDmVihdJ5h9T3XMdxUIaIPn0eeI4H0v+u8znfpRnfK2LaHTaXrIKmI9p/CWaJOl
88XbvyItP6J/GyE7s5KreiaKHWz99QTIcnSU6sFJE2BcnqMVteY71n4bN55ppZlipMtJReNHR7R3
sX2pSB2oR2P9fTDe6abL/w+7LnnaMa+poMk6yHcgdNq9ggmfpphTp9xkD9kRZBi8PsFF+uC5cTDP
atRckiKXqDWevO6Qhg7cPCw7QrH27ev7m0t5vuyS/Hw7BkDEa4TSsApxlETi5MDXDAy7P3IBZNEn
MRUZXNIW/C2RMcjxeh70WjWRSgblVP+sudraTmUv97nx96JGM0mMS9fKmRqZUAoHqL2lmDbCpJGw
wnA5B6qWqlAa2kUl1UD/mYnle3/eMTk+F03YqLjGqn8sP619/15X6OfZRJ/37X6pwPeHJMZBGGpd
EApTg6TNaed9Hpu3veX+9Zsg0gf9d273RON6xgt3DTMzkiiZlk6LK8wHC8X4Ul0iazrqyNW8CuRi
V71tggHVrZyXQ7kt/f83+PjFA68lfw81MAl0M4aiiujw+/Ngk3E8S5l6EWmPeLg+0oW95H10Hn9h
fwKXkO3GB8aAyh/SGPiPygL7xYdWvKVoL1jmhBv+y/Ku5DMiqbcH+Uh+29b2/qt+ND3Mx5U2SDOC
DUKt+595KfTRZSgugzpAMvSbGczgLem0si36WET1bLOV3UpFhRpetQiJwbe1oitsOBIpmDC6/yGR
+ciNOCbDgKUHx/wJFVvDAEkm0sFoRhrfnuFXv/ITLQu+7h8Smds5dkIaTWEq0lLkVnHCI6WrQrqF
u651yZP4QxLF9dlpFvl5AjNrBivqkJ/dTZMjf70FdhtYxy+8gzJlhbPRxsl7pdSFB0OXJdkCywl4
eWDCfwquL7KCMC+HQWlk8DoY8fQADhQXy7sNghcytWl1FFkZtNVXvvluolz/mb9Zvp0Odr8JsCYE
PMZ2/Fru7fPu4HS8tOFSL/ofv5D5CF187mssE8IvbNcoTIDkfwt7m2q/cUHwhqOxiW0+nFWi0S2F
5ido9DpeQ/oSfP7xI5jvU2Vqdo5FHBM4iDWCSVfUJDyTpFx3i573P4x89j2YBzxNI+tSWwW0RdTd
HeT389F9+a4+eeH9UqXrD42Yp7ufJrh2MTRq144TWA3YolGtDZ+3G40oJMYUYOllWwvt/vBofSyl
3WLDAwxCeDWywOZWjZeCnj9+D/O2yxleYr2jn9lxPtX36VN3CiKBorAhHeYDac5oE1qcBM5SzDeX
ynajCNdQvuYSlbrZjo/Js1yByy12ntSVHz0MSBNgp1HsjgSU++iru26+ImfctJ88aFsEmp+vzral
pEYUD5aJnzGiiIgsCHbYh96A/ZRYw/7FgVHqsN+xMJYmrY8uuaXnlYj3Gdc9TJ1uHyAxwZ0KW8a0
mVJM5CC3sVoL7U2Qh7R4rhApQlp8sAXMWWDSwoZyUcHd0nQ7rHsKMpCWgUFHvHQlFLyQ0c3WF3sK
IvK58+KSaOiJecxzcnHgpJb+YT349iOIduw2AYcRRVga1KNkb9rZ278pXv1hbQyUldfLZMU67hzw
9ITqFQaisJWM/24teJV/yGFA5FJaaieGOAGkg0RbSDz1S03QQDldPJ7lct4PlYERzMflhWTQw3bo
0kM3wnD5Aw2o2iD2eaC1DMOKoouWKcmaITKKGYMUQi2Y1KvnhClBAkFEvyv9ZP/mkswEMWr1ytBb
8bWmatG3L1u33nsMoLwvZqkjFJ7Tjz4M6CGZ1mhhCDGt3Tje+KhsQpDVPZDfK4BuQYJmewvq8y03
j7BoIj+S2ZHNVDWjrmshecCupTdsUY++UjINdo67yd3ttPiozYQxPnKrg1NBsigSyO7VTgDpIW4g
NrIcuIXuhdBtfqI3C5o5UnnZxVgXAb0Ust1IaL7W3Pfa58X2vNNjoE0zQk1TS0gRdnA83jFVi1YQ
dCZwnqelbM8f2rBQZtVgtKT2rhu2I/8VOuAHVktMu7YrwQm+aBdIsnt+vm+VS41xf0hlYMqUiyrv
E3qGnZ3vzIfWk0/No1O+fAvOV+xzd+IuZef/EMh4V2fzLNWlAYEYbpec67ZtyeG7/QSIcHcZS4uA
NbNFBkKu10I0zxqVhU03HxXxVhHJQd514KbOlgjl/lCLARFxStE4f4ao0mk8ujoxqWwMqFpEtzNX
2J+TzWTXz9/TS3Ao/G+DdtVw4JlK+MdTOFOWwRdsTYkti9oPDdEutv77ldectRT/zpW8/fvswplg
czhXDUS09m2tKAJRYcKI9HcAPkD7i0eZsuxVICVjIugUJclkrsQ504Rrj/mKo76uS9JvL39l2/PL
7zhYN5lzaHcIBze01sc5yeVLMZPLXIrBaFOpbCA3ftic6iNyNcoaMb59QH8d5wIuZDN0eSaKuQ5i
NNTJVYCojORH6RGV8MMX54ovIvJMBHMLsjCqS9OEiNLZ7ro3w8V41yHIfV4qbTl6mwli7oBZibnW
qiOC9jpAzu5Msm8UTDBrRtvrZLc2ibSv3dbJjq5bYpbZE557RMDkhdfuu3QVFEkXDQU2g10rTAIs
MWIx1PSJ5mnKzFYq4nC9E3po7G1TZBmBioT/U1lq8GuWRVexMelt8/Zh54bod619+/u5R38GxlY5
35AnjjlaRbuk43iBuIw4Hx8T2flg083J40vAbaZZjM7mqjFAIowCHvErVQ3h4fa0O3qg7/XDQAVT
BvLKXP9r8Wv9HCUbl+XIiZpa/n+PUreHM5whBKHHyB/cdQKOqZiXZriFPXc+HhuC5Uo4pVlk4H4n
RPnMprUguQkWQK/Nzdr1MZL2F3kIyeOaULYaXV8/O8hyfel70Gv9isBy4XC+7hIIzE6cDdNksxYq
iZ64eHbr68b39zH4SH+/2yO6BL/tRvb+1eCpPpfJuDXCqKRafsUZbE6nGPlT8va4loOQu1B8yUmb
y2Gw1FD0KEI7GO7iMSJ01ZJrpfbK9wn6lQW49Xb6F1C14jKwLL39iozuCUmimUud0a9D4QybCUKE
DwK4W8kJdGKYmbsMZKhs1BF4n3DJS5yLoyA8exrPHd6L6xXi4NZ0D0Nqp4H9HGIYanXfVpYvy49a
zHGGxuXSXampGPsDuukwd3j/7y++fXNFmAdJDvMEVEoCFHEG2Y4Pkq+f1uon1lsH0Y47IrTo9c7F
MY9T1Mh6atLLj92XueOUajB6ke2O3nu1WjcfAXcIeYlDD4b/c4IMlJ7T3kQ/PxREVbVwsGAEW04o
GaD/RNnJbVrK7YnptkR3eWe7fBd+RDPIOspZJJt5LB1fRx8PJNbDZT3ReabPMRG2p7q+mFflUuJI
m0PvgOIA1XBOTLQYy87O0KCKzqy9uvblOGGRBFwKSkIICmWbjuTtzQdQEGD7168DNrJ+cb/dUoF6
/u3YVmqlS8YBG7NxgE7rCvhySDH5PEd6qdL5hxQGOopJ1uqugIW8Oh95SrCONXoSyYtIUOiPHLp/
h+dw0r/4zwfpb8Nga1qDOZRKbeE825pIJFxNZ9pYgHQ3CoTfnI+3mFhRwMyPIoCKNhCW8CWdar0a
tLN0bEfbEV8kWlx5vDzZpscjZltqjdTnohgw6ZpG7nQrl+gj44jRKsHondvu1qPkcvuiFhF4phaD
JKacN2DoL2AbJydz60CxHTBScdz1RT9sJoQBD70fevnaQohjVkT8rQeH8xsHgOlL8Q9bmIlgQKJT
yynPanyeHrYQRO7xSirbXBkfkr1udC6ByM1TvSOPvctFATp8BYm94+bqYlK57HCd6cBrG5HX0Ecn
PCk+93uUHJ3U08AOpB+TEyaNVmu3WukX0q7g8HI7NxaR8ucQ2Iuun4uy1cZUOpYmyfpgmmxkXUby
rZ857ynPRA3msluVBhsVYKKF7MQWhg+D+DlYv6yrknDpzOinu3fUjJOg5a1xTkYcNU0RbLerFPxR
HfEfHt7Xay7x3VKn1/zyseMTiTCdkdWEtO2QEKyxS231FL7xWLkWg3RFMxSE6aAm0GX2SrRRo7Tp
BfZqR4+KU/nhStkXwbBX6T7NGvEdqirIsitfGdFf7l+W5YdoJpy5LEna6aFaVBLcBzDGbne6vYOb
uW+Q5qndwaY13MBR9/8Kr3/EshwJZS5VDRbdSEetDIrg0R4iW92g+E73BvyrMuHsgG91rdljO4RS
o4TYe45Kwuu28y4Em3WszkEqfMPlrlq0UF1FvgWUY2jtYM5TU8AdEI41BWxPdnUbsd8eO7Wvq/Xh
G9yT97/e8kv0I409xkQOy/Y8XiXkWWjpJloPn3SQMSsdVJs5shaReyaLcVmss1VOmgLNtts0cvTe
VWW0WlbeS/NxyLDxwec9FYtdE5ia/s9ZsjyyaR0W2lRDO4V0XiHbD2swhrqDK1uoYzhf0+G+hpxP
d2snmZlJWpfhZVJ66ej1fhGo3kHkLM7lfi4GvpJzNgl5Dwm14IxPDSg7MyzHWG14s2XLmDw7OSbI
KeJUVdoCJ+cgY5W4KCViWA491Xy+aQpO/0DkmSTGQWmumHDXroOEvMrJoSHiUSLH6uVir8wH/5dt
Z7vgkLsHuH28boxl3JyJZv2VVuszuW+g5OZj++Edx4pgSRqx8yAm4m1decCDLd4dYKB6ys5lqDbQ
FueqSbZYkeSl2NAZ8cPYkEO6bj8vn/etcjEHP78FDKLEkhErpQWZoo/QGE1MvZtsrdoWfPtarnOb
n09adAR/DpbNJ7VKXxixBjN9BfdKbKOrevKr1fXT5MVztyt1x3rYPFJa/+c8tQu4C5Ds9yg6v3bv
6F3ZFp611/Z/7Y9YGNe+DIEQo43kstJ7FHJ4gSU103s/hB7J7O7Ll0atB4naEmb/613uFWBkO90+
KmWNRMWf81U594alnzCiur7kKW5og/5u76NZWeSKDPamh6fhrfVPFKw4EhdDpNlXZcAnr9vEUoaW
3lRph921461RST1iFTkvvFV4x8ngj3yNLdGcIKtya4/y7J+Kh9E2QXd7IRi1knxwcL0Prvvmq2CE
wQQGdl2iCmI5zoZ30DxjZgBKk1VdjyNcn+KB2tjn1dZ3NS4sN1SjOt0zIQaOJDRKn0MLOoMbXPXB
egfSrPStxBtZuPb/aq8MEDWhJGGXN4Slub3deJ+VZpelbz466F1M7eTfkBbrMxBSGRC6UOo9XYS5
buAdIqBKiGXjhQxCpHnu2+nN3b1zjuzyu/I6qtoloS/Kq3NZx7tritmg1WpXYAm3oJHGt+EkbnI7
3oIwMd9+cXsnb0sL7v0CxtOJzmGq6+2IZ9rbbrBIY7u72p8JydYryrPt5sG6JLL3/nLgziZxXBCN
gaHoPJhFFwGGtg66Nq9vvAdsiYxj/h1v/z7DubCTsJVR6vAdO2+LjibFK73LS2+5lov+GkRth/6z
sO3OX6NR0P/d2U/7p7Pfom/xJQbTC3gc/MkXd4+di2XGuR28Dr0/PN23gMWUJjYs6jQaQru3yFzZ
5NoYQjWKFKmEAGOu+WpwrpmjJZ6Qk35lva5rbFLePPMSO4vl2blg5goPXWw1UnQTLD5rpEgIxgJO
W3HEiP66fRerLQaweWC56BXOpTJ3uYpyS6pASXNESu602573WWRLZ/RcqZyrtegWziUxt/icNDr4
dKgkC93Qql00doezXCuutDXe73/FxW7BmTC2aQa0yK16ySBsg0GVqPKyj3inH8+x067si4E3p3ID
rDs6O4/uo2KvCzfAxdYNwnv3aK2Svc3z38HcZjFG4H2pqdJ17Aj7fCR2uaZcN/f1XYyk53KYuytF
RTWcrQn6Ythot6vsPRYJ+YbtkjXeNjrFm9q8KuoSXsxlMrmXtrl0cTVBt6G1P70UWXi09a7PjX1f
N56J3npSZrBRqdn/M9FNc1D8dzDGPZs276WmDsi9D8U4Ded0inR8LBygtdtuM0zsoq8ztmjz4xe/
fEc/xz1pDMik3aXS4xDSQmyfT+31uvN/letnjvUtuXnzD8QgipV0TdFEknSUs5WwR2l2iu1Q4M0F
L42R6HMxDIRorSV3hUlt7xVdOjt06az25OkNK8QxTHvY8PmEed+KQZJpkNJrmtNvtWkcRwM9wAu6
cHeVF2vo0uRmVZZ815l+bD/C0Oc55oQhDlw7llds0EiPFR7oE+DY+ZIPp+uYjdE1VZY01veQJi2W
FBDQHS9TYNA0bmpPn33svKxRzU7he3AzOEue8lwig06NdBHii6TAa9zUIYkE1O4RTCIT9vwsPNzX
btEWZ8qxAFXGU9v21EhwimphazjE1/siFvFoJoLBo1rvBJDFy9JRaEm11d7Ay9LaiYfG5ftyll+y
mSBqnzNAKiYxT5MOuvS2kz9d7LomdNpyw+Xu4lkEA0pNFBtdmOD7bLqQwMteP2Jxa7Z7PlCOGW4J
ZtHOZ2oxoCQoQpMOgoq3yvhdvkvg8z9LTiY6SJ5w2fV4lsdAUxx3jWrczGHjfewmUsEcULrFEDw3
euCpxcBTJV4sjMHjEEsHXDaTc/GNF2ENmOBV5uht+Qeoz86PgSUR/L4Xs9FoxnDbHaX9WnZe6Mt7
3/oWM0+zS6sz7VGXMqnNpIAYJJRV/7T9+Nit0KyPNY4PLkqBL/Ym9u+LXOwqmItkcKLLhKITM1gG
eAK3NUJZ2Y1rL33clClBMPQ/HqTOYEVv1q1iiRD3ehKIukJZH60S91XiwBHbXxIb1dBIKUTEKen/
EtGuYHcyzyKWX0aUag06eWtoFoNI0Xju5QyErYioQh9v48pb/fWU2D4eRlD02NjxyM+fLXqcM5kM
OGEpntrEkY5bjCGhj+5hfBTA0M7z/W5O1z+N/Uc1BpqGZpDj6krF0I3qvTuR0msVdNChbYbX1ULB
4J4sBpjOdd+ZZ0QPR3CpS/uQrLlB37I5/GjDwFEi15oUVwaFPsQmp23lbocYnKzKVj2dd6X/HfC9
mGVw/5HJ4BLWxtSgH4dWSDeeapk0MTHc/FdUkgPy1Zy3cRlvf4Qx2DTJjR43ORSkwrbJ6v5tWkwT
638bnc4u5B7aPk0zBboY3ie6ivf7VRHQbDha4C5YmWVzxC26zzNxDB6VptqHkwZxAryJU++Wh3xT
v4Lxw+EIWoJ0A8VRSqGroo+RsQuxj4t8RBsEhj2d8P3p7ICqBdNtHClLL9RcCmMJAxrqs3MLKSgl
WEjqq8RVXKwY42iz2Bo6l8MYQZpXvTJWkHNbAwJKiuMKraGYCv31C0uieX2Ri32aM3HsQ5XJE1jU
zxAHhhbHi+BPHL2dQVo0j2zHZzQrGGRHu/rJ/vo+PpUaeXLHhxp7KDE4GhTb5+oNrDj3j3oxyTL/
TYzlnLFlt4qv9IMOzvaIOWyCDZvo1gEig7Lyy3rg3Dt1CbvmApm3TBuMTEGNXYb3IfvZSNQPeAfn
b1QYene7I8l2f7Fz77ja78GGPtjpK3J8mg2C7bOFnk5Xct2CPNqonfG43JYQYf7DmLep1AZBri/4
Ya812kAsPivdEr7NBTAP0Vi0l3Yo6VF726udi0Tx/y//nfTOe40W0x9zWcxr1FlDcRXpPUW3KIbb
kAEpnNURtKji++/0Tcc69BJD2a9VyOv94p0i/fdZKKA2/aB11MYV7NO2HnP3vr0uZiPnijEAJJ/z
+DrevtLm9BFjn+7ecB9grSm2aPPTEsufzLJkC9vEMGTOaNOJbTMWmNk4bsAP9/FROGAkcS3/7GDq
lAN6Sy+uYfyIYhQDbWw8aAVEif7r9lM9Zh4H7RYbaOYSGFSdtAYjwzkklIfORes7JQPgfJ1l4P5R
ggFUi5KrGxFEOPQ2YzPlCm0z/JbQRZd/pgrbEzpMpaqkVketzPPG7THe/UV+074jDFV+j0GQ+rzP
81+A8m/V2L6yCfwtgzi1eCtOWw98eUAo/wmOK50s4+UhFqsuc/0YkAxls9MHCfqB1OB4eY5ItM5j
9JoTVOh87LCzD2VFvkFaLTzR5t4vji0uZhjn8hkspGMo6SRD/uijjwBQhd5N+Oa8F5GaA+vHzsUw
iGhojRFODcwFgxlXEm0bWsXg2OR/gcKfD8dAYW6CKSCtoAuSE1gPTLIWhIApOXtO6Tf2+htzXs/f
CZjdOXdhySebK8dgRwkPum4vkAtzAfKa710gfl4/eWJ4Z8jgxjj8BxA3jvl8ssi2/dUEaoNesRRf
DayxPu1p4ei2FFPNdWOg5CwNcS4n0A2E9VtsULuQ+BdPMd75MVii62FWlvQJu5D8SUVd4jZZxbOO
ZXfkb+tgqXa1us5aU4EJws41b/WZrdFEPz3ACbNsXO94/7i22426kTcYGeCcIkdDlnpXLzQBiA9I
2XjSJlpbduUl3gY0eRw5y2/yj44MmqCAK7fShJPcoL44NKQXaGuDgwwT6A8/zw1q1Pwld4uDCTMb
YUl4J2sQRauFdpTxCh1BN5I5LJTCdMLvJ//h3Y3d22zClRs+cK4EO2cpltqIgjE912FyvBUa/sCY
cBCeaLs72Ia5NXLed2QQJuun0bgoOF80TGAppxJg4fTVRtP7O+XZjzz0W2HZ7v2PynuPWJreXDZK
5BygJIZXQeGHt/b4lw+6kwcXM+O8I12UZkqiqSmqhDhTVxm3zkrPQphRFbeTh8QNegBI5bxp/hoa
ohmWcLRbOtK5vH8caWOqOQ1LwGK2RkrvSo5o2HZGhWj2o+itbUzSWWhP4WVWlrwwjOcasqZQj09j
wiE5L+NuxPJaGK3XfhhoGy95137JOucimNuopVUiKVcJ1uk4u8/eO3DAedE5mgtgH+/JimQthwBk
oqjrj2YJRLUYB3IxgoFdNBx5Swg6F8eYhnDpqkZIcGRmTboIHeB/cQQsdp7OJTDG0GrxgGkISEAt
F/W0T3KmHhAI4O4bHVcO82KDSqoL2w5yEG+fwHoY20ffeIbrgwF7jij6k1nPZ64S82rHyZgj+XRT
yQEw5p7kg/EMV4mX51oMmOaSmKe6rasYyzonCk7o4ZOuoNdWG4r8MVmDldXhM5UvOQdziczDbRrd
pUaqA5+rIuoRDh3/ReNcUzaTcmnKONN6iGhp2xx8R3jjyCO/oXPh+fv1/rfi2De7E6goKyU1kgEH
OLpx4pkSd8suBxHY3PulHq2ip9qA1yEFt886sHmU+IuprtlHYQE8L851BQOnCYHTSbdV+0iACQ9u
cnzEzlmu2S1m+ufymDurtllmdhQVnJN0Er8vpF7t0Mh59tXenjB9E6wvEnmpYvJ8+OLa/PLr8TeK
s2G7dp3UqR+pcKfHAhxKe8e7wEs+1Vw/9gIP1ZjLIq4VJguu+ytWtRfk/PQYYFEmmoA5JshDJp25
xN0YjnIeUws5bQfw23lH09n7ZPBfvjh+xWKWYK4Yc3uvZYGdnArMHRTZSnD9rb1/3b9Pi47hTAIb
vE8deOexORfKbPEAKkFCMLR62NPBDFT10djmH3qsktzwCp8czGUj+EIbpklKcYiJ/8ztFeThLDvi
JSldVokt/vqro/3exCukc1Gs646qZuc5OMOQb+EWnf6LW/a3obPTXnEempoQ3cAdCSrshQCb5mfk
voPd45drX1e8J5KDhexgpwL+5sFIqWtRPyVPBx4pLw+l2BmvTDLqHH0s1M4veOgz9xxcyZYkEVEi
onYg3W4zvMa828w9R+blL7NsUEAeQE0SO3ynIHboWuJfWKUaPKOx5X+8zuzWHLEbzvpU4gbA0dh6
knOssE1Vwx7kFaDqiwdVnMeSXZQTar1WpfLtvmne9iP+ip6zp+x4WQGr/n+4CAyAlLocnauBinPg
rZ22r6J/srxUsqMLCfeoFyVY3XcfUniXj43ijTqcwLN5Q2OkQLzd3lePvrte3+bXuJxgnOeFjdsr
M1HGwoCGPXpOTtttiCrsxQ2s1H3mLRHguAYmEyxU56aZVOX27cKnywPidF7ZY7FwPYNjNk7vzAsq
8jQeAeU2olbQUr+j9HNANp33tiymNeeimFAhO1flqBa4Zmh5AoUVgmTkUSNsknwyHwh5eMeyCaw8
wcITul2FRzrDAxeTcUnQbBtHsgRFQVTg5U4d+L7tooEIoQRtPOBEEzf62TsuPhugd1raadkIca2N
jDFy1Nh/OxBMID755O2h+AW/6zC+HfLnktKbcweyFskF5ofNeCj52dAHw4D8jBRoUFGdMCHf8MY5
evIcBnaLDthQEkFQKHai9Hx2Y7Si8/LEXBtlMGXUBQOraqiNwtefAsV/QWOFw33Eea4JuxRHQs4x
kSrIqb0TeisQAB5zFGpDZ79qiOoQ1B5t1w4yweZlBXjmYjGZhw6skVOmQPSJtql4nytsksKrMAR0
Pac/PIeer5MBiyce7EfMBZDrRnj4ynvCTb0s1XBmdmMxkAP2sqzOu5vdILHUrTClszrSbA94Fd4f
NYzqUHPlADgnZmQbgwRFKi35AqHxqnGcZF1/r8H8fV8Ix2W3GPQZTF1NFXohnI+34P6fXiyYzA+N
wRapMZIspDkXbzusdhFatNDNFLocMTwIsxg/pRPk8GppEPO61ZDb2Q0I4n4/PYB8CA24Due8eIkk
i0GQJpzq2qAfZYMgzvvY9vvdao+hTsF/bOzBByMQxwy494+Jc0Yz07PqlrrC8Gq9mhyUeNGSQcrA
RStu5yr2C+bvKXsV5/vR23UHrC0GYCZVHDOxprbROd3bBCPHDnGedveFGGxTUKj/R7tN/oAX0Dvi
doM0Yf/0+230bFt45z64i54KRraB8ybytmzjoHkdWtCjCACVBpXEK9ntwQ7kI9AqCd3xCyawV153
+LKNzmQy6cd27IswTEP5WKzEyX8cH95BW+BenOuOumOHA3hneI3Oy/HxTKb6Z3o6yftBsVrIdOLV
tuzsiahf0voCXli6sY1yKnLsZRGvZgKZ+x72LQ59sqgLGKlERgU4xC4z+76UxYB1JoS57WmkgNtJ
hhDVFp/C/b+KQmZ/nrnexkUvUlPHn6esR042ud1x+BzTB8ql+GLXL3QxwX2FFqmIzJlI5n4r/VlI
GgUiMXqak3Y6/bbtYmusQFFi16X3zLVGqsM/7vVMIHOvM6utYzmJFKy7/gq+X/9VQ/pMITaXYUxj
rYoJDG8Dd+GKtYwX23+XHeRyA4dnDsvu848ybAKjziIRW/RwmzPS29gWgq6eHRKfOnpon+CX/PoF
sWu6LIrXCc+702xyIxbiqyJIkLw5oU2Mtt2snsiDSd4jzCDyCKuWo/GZngyCYFTtOmgiPhr4SkEP
iYWy2GT2pB/9BtNi2AYZfXKPdhGaZyIZAKlrBUR0og4FN5h533WH3Ln6sSOnRELECvqOjFbyHPSV
8B4FziVnUx61eVFyFNxkkOi8brfx0zYLPLicaJxx/AfDf7Cxfx6LIANeWoBzMwwGXKIs0y/ZGVfx
80gTcM32/lXnfkQGXdSkqfOCPj1bdBZ6HlgD/CdCa1DYBcfzVJbdr9nnY3DFMM9JVPSwmM3H9dmy
L09Y98gb2f8vlwBeIljGLFW8DQXMWtumJJVSRcoUaPSB+HGCUa6e8JauUyyOecaCO54rvhz2qD8S
mW8kXUFuMVKJm3z10a0wJQTHq9vSMhEvDbDs7M1kMd+rTlqM5TeQhSkK5wM5KW8PZPkNYsvcxWz1
89fXfQNZJOrCGMDfx8l8s1CViqjSU0Cz89nuMfJybp0I3GDVgD0WKyKvyAMZ3F/YYx4cUD//jkn+
TEOPYHrKCN4oThxLxf3zpfj5OcxLYfWlKmVX6O9kwdiT8+p8cHjZnP9ip38LuV2amQk1VRGi4xY6
X7KgfNNqjwSY3nxFU8L9w+UoczPlmRzsJDaa6QJltE9sT6NLBjQObi3OfM0+382eZiJKtY7O0TlW
kO/e6SkddF07PQk6pI3u67KcyPgxlFupaSbpnBfxVBY4NBT/8R/a2xFjSb3j8LyTZW/55+uof3qR
HdZup3EJQRvhEB/CFizIQXR4TkTC4/r/L0/5jyjGfyyHXM6SlBr/9tb3PdpQCykx0f04v+Sb6Iis
UI9xgfwRPSQpD5upIndsXWZwpW/NcyheE3r1Tt6HtwKnC40kCTrf15SZjlKG8uxl+Z370ZjBl86I
rpNBZbb2q76+oqFrDXdFeNp8cSdJ/svb8yOLgZbL2FZpVsI2N7Rv1xPQJLrywUznIoAEWz5HNd5l
Y5Cjr/pqTC1Ic+KQSM/Na/DNc8B4wMFSi2mS2coRhuePG9oQg+ZaLGsrNznYTFQednBlMZko7SJO
wyDRm731dLtOsVM18oQjL4bivacsodjYhHqp374Stm/r/vbjkxwxJv3+3jugquJ9Ja5ajFdpjcU5
1jNq9BJcPBOxIZqIaHfCfbj6P6R9Z2/ryLLtLyLAHL4ySVR0kGTZXwh7e5uZFHP49W+138PbUotX
fXDuzJnBHGxAxU7V1VWr1prlK7lyjL+Jvit31RphmvO/F8l5e/E+vjgTb3wEdGhmWqCxAqU5kHdc
rBFwWlbOeTamU3TICPIKD/pCaoiKBH8syYWEB0LtTMB2MK4VspPv/MbV71MOUpUGKavHFIG5gRcI
KDkak/8eWW058xnlKzOUc5Thg32FDOOEYFjbIlGOx/XjVZrt4NSvbFAusNMjv04MDAXiFi6pnQJB
1631CGz+8TZcXGxmS92sA7yySDnAIQl8iIXnZHHERWOjTmUkSOj+9nKybjKyEI8WinKAUdtocWJk
EvLYlU1WathUKeQkl2BpYc0kmalHtij3p09B1ssyZrKFHdsNbRWlUzzTWHcmY/P97pqrc0VUJyYZ
ErGH+GLXh1dgR1n6n6yN9xuJXJlQLrnWXzKYOKGUXh47Mx2tUneZ3pyxPL+u6sqOmJS9HgewMy7W
Z3Xxka24wcwBHilZkzYfPP3bdb9h3JUpQ6+ywlewOuCJhMClg6iiNwnal5n3m02JXVkig76ylPpc
mbU6LJXO2d7/8mf/NmE7iHCt9YlVhZ2/Pq7sUV5iqv1J6C6YROlXUXeLXpMXzXpqoCTxjjYCqKCx
kn6z8eGVRcpnJOU0NJCMkQ7RSeXQmwbg1LNxyN4S87+7G69MUc6iSKEyUEuYzIREvBp0vADhRC8N
qjDozCOazwx/OBvEXBmkPEZZ+NHIqTDIL9SP9XbvouA17eo/UET9DzAC9zOpg89DlA1ImoiiTL+D
Ot/wFbRlI5zJkuXkaqb8HJZ2J66azNbfGEO7dxy3xqh4pq86uROSEqcatN2DjcQO9BqMZ9RM8Bfj
hpzJRN8aIyO/OgUG15UZlK9gjLDrTZsqNEPbA7KpbklJiGXu3vnemqNu/LKWq27qYa6uNo09WuKq
JArCtrbdRBbQ0wNRcrEZE3ofZtwapU5emEdZOoAkC9g+PFl6A7Jo9eiCMwraeRPHjEfvHcutOerY
CTFnCH1bYbOA/Es1808eiL7l4zGx9gh13vKqi4I+b+G8etsFy6b8xEPXzrIeW5lJ6NwOhTplYwW6
f1nDUNABzFtJ7hQBOiLGvdxarYBIgLU9yPLf3s239qi7WdPjRuVq2LOl/bY6JJw5bZGoYroPxjak
nyfjBPKeSvxdouxvdWRtuHvndDMMmjL6grt/UkusDvqF0X7H42QhpPkDOjjZycIXjWGPsb/phwmH
TprpQmZte4o+Q7d/ylnelrEuv0ysV16iC5JauLQYENq+1/FB7m2Vc9PTBS9+FhPaTKR7O3nUvcwp
kZZNOmydtjYHMJ3vdWh/+xX/YszbTPx0a4pyDFoIVgXdx8RxhgmVsfYphB1WmmYmcXhrhfIHYVbI
TaHDyml7bk8fo2OY02XV2pVKXnSvjqWa75Dt2HHv6+2a22/XtlXuCbfI0v4vQoLbb6H8hhoVPbDh
ZONHqtku/iaelJpg0mOVCWbSbbeGKM+R8KneTiNuTKJobfexp1mGZuWqaTOhKAxf+Cu/fLU5WyEO
6ibokDw01/alM/XN+CdhdamwLkqZeP0rK1MtyFLfk22J5k9bXxiQNNwfzMUiVoEBPjEc7/3j62b6
aGrjvPKhUM5jnc5D4ChmtQHnYgDglaM8d+GWXZAgh+qB46UlsGoRLRBhgTkExDksVxuUOTXLFp4M
NKAxTt1M5v52bFQMwJdizadkJnGp+B8AYYHCGAxILwsIlHgbgHaYtyXrHpMpn6K1fhOUPYZnwx3v
t2a27T2LGZMy/LBMuZOgLnW/mWAFOu6rbDSRjWoy0+SOygKeEhUAlltmRBoy5VnqcTTSTsIumfYn
/blEDall5mhmXmS3y0W5jCosGr/vaxJpn+0JqagBXEjbJHQeb3nW5FEOY8rFoOkN4iVBc7jOGb/O
cvU0BXF2CSu+6zCK7FSopr6KLlate5BqLlzj3Vg+HgvLGs0EmEMX21Cq3znrbP5kuOJ3K5rismYr
eDFOLt0BCPUuzZAkmCKi0KiDufy2dst33GSsbN1MZ/rNTqD5hduxihTQ9UsHFcX8s1qBackw9yg/
1aYXrPjXKneGRYnjC7YlRmTIcho09XCZq7U0XnCfSKg/bCGOAaBVhKdKttVAcNECai+aR6sFdVW+
ZThjxv2iUM5DzJM2ychVljaOPFkHzkp1W5mYzxTWSlLuQ/ARkrYV7BASgym08S5KXSQTEWIxRiQQ
x/DA3SuU4xDqacwkiF4BSnPaGugafVF20weyYAFqYsxMGCsYoFmYxG7AM5M8wIBW2F6+dPOVWGGW
n1mjolyIrslZxisw01uns7Z3bdHpWwdVoslxlo3CehyRn3s0idRjpRKLMVHJW/akCIjv19PF5Bcg
bRigrlUtLfAZLJcaUx+U5Y/pXsIglbNuFMlkhp158S1QiCT2D1oj7MdObN4hg/NOEsGbxdPov6QY
4qpPRgTHLSH/4Z7l2mKc6v9hLP9sUKmOzhDaMWx64rzWw5uD3IPJbn2bP7//jFApjlLPqmHyYeRM
4Jm15WUW0EA7QIFWOVR4Wb6fHNP7bfHPHBXeaEkv8fWIKGC9hcTg1qptIvfLmjqWFcopqWouqRPo
wA6nC2/60Ap7vPgz1Sfi6/+NgnJGXSPqiVDh9xOoHkm2sEOrG0A9DDO/ldtHk0U5orLoBn8YfjdA
/Wm4E9qL8BfQn823YeW7MjL7jTVCkoXI4/3ER8Yo5wOof6OkYptRy3y5amHe3UNldwFxZGbal7VQ
lFOKchBFywoZ4RkXNBDC+wNY254CsOu9Y05fV9Ct+GGdq9n3OrTAeEXE8VVpH8Elct802oQnUWjG
m2SXvvN/5X3r5U6CpqbXeMkCFkozwwTkQRcFEO7LImCeOBVXzyNdAVxdLCsRoSh6jFIPKeCPoLL2
KQpWwW7vCesXzoIw0uZNhS7ZxUwDiCC0m3qzc47d4pU1ATNXgcLLPC/wmgKdRYWa9TRTeC1oAoQL
jXWe7Dg0DZBcXiBmB91rqL31yyG21Z3PuhNmJl4RMOuGLCoQKaGxH83QpUFZGFjtffnRvfkbbrX6
kWJTeWJ457k79cYS5QDQTh5MlxCWKhcS3/HBcBKQ/YLbsDV1q3IfH5S50A8wfcUQMKPoOdKou65I
SxmXAXZxgk6nbZk7nWhOAR7BEqAKL50lA+5eTztuO6hmtziizsDs25m5jwAb4EHiCFkHWVKoTxiD
Yahkn0N4tBJ3X8OyicxoiWBM4xeZB5poqE1O+57lzckNRDkoDFoXeQncMLzw28l3ta/5Psk4zReM
A7KRTrcWvdILTfHtmXWAZtTbdUOA6Bsml+fheClXlHGxmg+lBEP2CGHQ8pMn1dbqlJp7Fb01k8mZ
2WeH/5K2Qmi9xRGy5tKKJxwMumYKTyzHNYN9vv0g6gjFgpE3KScah9oJdtvUjVa19REsOVPbpanZ
7WKnQDc8C6dFfvVuvq+mgVplvw99JeAxDWlkGi/JBjv6lbWmM87haqpVnoo69NaoayFQjMM69lpn
NKyud42dbNYH8DbmNlGsX8UFyzU8HplKgx3yIFHk8qKSBRZX/adk97UZu5mlqJA6lyxHPRc2M5HE
Mkp5ibBPuXjKMFS78jgoMu4Ip9Bj33AfXhk8UBq6rMoyTgpNXjCgP7IpysQ/nHnncAgtJBTPLLzz
L93D7ba4NUKdDhUQKeNSwcjpvP/rumvdIt17aEUWOjNbFouti85kwHb3HnrAgmW4f4KmJ3r7Pne7
nbTKnhAkP0NK2FytIhdqDRCSZ72pfrPsjz6RLMWVpwgiCFD4Cj7RBiL164u09XboGj336Co+LHYr
gAym1UqwJgcd2qsAFE+P12EmZMMcKbpu6HDUCtiqbz9gigJFrCrfR5J+crvOVJbTsn+/jGa6LPbc
O6vmO/OIvLFHE40EpdQUfWf4uIFyL6pN0CzxTrkqLcMKd8H7xRxOlSUyDu9MxGjwBhg1NUmBbD3G
ejvKqLzoQ17kMmnyIpJcsgU+GtDAghzkfYPVPqIAzFrbGYAeLgHc6gD/AqqEyPjWaFCnflxHvXxA
WCPYwEeh2lza/n732ZuF0zoabsXXz8frOdNheWuUio3VPPQF8JPKcBjY1NADgw7jX9/23O15DTKp
7+9iaffdsoTy0moF2aVnNTONi/l8evwdc+t8M3jq7Omc0HFNie+QCYFpsUrt6Dl49p88czznjvom
f3GHxybvvdbtyKmjJILXa4zLVj5AQ+njAml6rwpcVohINgp1Xm+GRR2XIBbrtFBgxDb2H+rflykF
PwlSz8+Px3IfttyMhYYOhHWuDZXYyQd9Ee5fnqQV9/3YAGtz0uDpMbpoPm/AwrTnPxo8nyQbAFnA
Y2V7M6z6cwoaip7hbGYAwRgWZNo1UTdEXqOZNZIxK7gpHTF76HwEJJcIZW8PJkd6X9YvEC5aWIr1
yq9Bn5BDAFHyGIOendYr+9SJ5GTQ12fKQA5HRvj6SHt+aYEQOtt6ifX0RloGd8fXcBU6yDUx1nSG
v+F29NTRzII2j+IEo+/O0ae6wskcloP5Ap/rPL1tCm+HvuOQVbybc303c04dRDxo8Mdkzkk/le3u
leXBUzlAocEpTLjaVz/jF5lxMD8yc7+zp+VqvqkjKY21mrdgQyBFzAAJ9FP66pnTs+NkT5/yhtDg
WMZ/U0W8nWfqjMqS1mmThlWuHTe3D3B+IJQ1nXeNtZ9nynuwpPGCjEAGuS66Y0w1ojgPdAEriuPz
Jay9BeQ40FcLFs9lZI8mq2Y/Qzh1a5C8JK/ChSIKtEaYYBC0I6AL9LCHXkCSpNrgc0cuO1/kFp5y
zBzprGu9GicVEBYo8gGrCrOoym4vriB76U7cfGuH9XP6QTD8rDTiXFx0M7PUSdWmrNAgQCujKgYW
+WRZLrrl8FZYxstf1NxBAWk6n8djtU0wy4b3rOw1T3dSR94xHP788bkaOnVoxSaERkSGD0lQJ966
nTdAMgl+MtpsNhJEGVeFjXo8/x9UL+av0CvT1MktYzUTlASmS+cEFAhgwsWiGhGP8uDrYfmJmdTA
7daiTo0IIaDicuEx0Mnqcrgm/vV9VQOv80zS+4zwnzU2mstGCcHo5PsTNvIWAbludkgVAzNOEOPo
SWd43hkU5c3YaC4bvYLohlTBD+nbcgUeAdNcAK+OdgnCmpo7ka0xbpqZWt6tRSrgLMIkiZIGFhVk
Qj/cReItH99lLN9DM9rUU5PpaQ8LF9tVloEp7IigLR4ICEZYmZz5q+vfVtQpBxBJSiUpOZars/VV
bYqWffi9sp8gN8gt0mXmcjZns3hK5+OFK7OUFwiNLBaFBGYJAzNh/kKI4nq6bZp/zE1v43EElUP3
e8mCe7NOPU1rk0qano4FDJ/ORFnAdQUc+uLIgZv8z8bBO2z1ytm5lVqxxdqr98nA251Dnfq4Sete
7mEadNNPqiUQWlP49w3wPg7ozl6RPnnWWSrxxIvdhbVXE01d1Nmox0jUwShPQPtY2wMojL0F6Fh2
IuABjK3LGiLlauIwSQ25hatZr9XeAhnSkpRUmEQ3c2/b60uEJrpplEpPQl2UD+F7+Cp+qygGcO/Q
T2AS6v7ieB7MH81rMxjQuOUTCfsl3Cj7ZIfuvW17qjaC/eWB9qwxX15wZW12Ipo9d6qJCHvjaIt3
36wi0luefP3vZpimt4mDXphacl5FRwD5lAmWHXAmS1boyC+PTc3U2G/2K01q00CTTAVDM/HkYAfg
P11vME0zsrBdj6BuxHb9YR2R+wLMrUnKG3UALqR8ruAZcXHTvdLseA+FuSUYpgy7X4MMHhVp453b
1Jn5eLC/kJ9H60w5pDgOlCptMNgECuaayVsNZ7+4B8luF6VvAqgGAB5JdgPuhXO0ttevy1fr/f0N
0cJkvUPRhXWUiMFHH0SFJ6FcVuGFxy2gQr3qi8NjwhMWHQQblj+t+f149KygjM426/ylDsca856A
6rR1kKJywbbiRQshM8U/76QhRtsgvwCJ3U+kDeEoH38Aa7CUl1LDpM3HWMal+vUnYeo7CoyppLxS
LRVSD1UP+RDj2JpgAAJtmvN4AIz4Hfrst/H7MDUR9DXg+ZRg7UKlYQLrf2gBH82hJsKZfbvAu6h5
gfZ1aSx5Mz8yjg6ZobvtYvCayqPqBupxMgdX7wfeb4MoNgwc1nyjfMl/wEvCsDAf2V2ZoJ4oXOdr
oTRhk/CWavHO4untTQDZHtF5tJlB6+yD/soYtf2rMK59IdNltMecCVUI6fF9OUIxm0m3y5o56lrm
hyZQ6xHDWke5Pa1le9JtmxlnscZD7fAcuoFpKGgk4DkD9j1ARe1rcNBCHNk//dIA4cNJtx7vyflA
0tDwTFclyJ391piu90RswJnKoQL4vJ3ucZThSn/6NcLw5TezHkfi3vsN+P+N0Rj6Sum4ok9iBXGx
vbVTHekm3bTQ38u0NHtJ/BsWDacvdbASBkGk/KKVAIQtzkyuq/k305UNMtqrqRsrQwbBvv/7Lv7o
oF2zMBaEfZ6z08WJsUysmaPOVTE1gj76sGUst7aECr0reoOTve9aVjudNBsNXg2Lul9Rsc1LXuTI
m9feknLEx37bOhfPri338ALNMgOi3xuoW7SbHTp9Vz8/YFFiQn7n31BXn0FdtoPhh4FfYWNCfpl0
2vme23rimoXnmOFjQzhxZYdyIkkkt23sBzgA684u4YqRmEQnc75GkgEFCVBn5tbzs80iI5npWbi1
S7kUoe9SXxoxvtN5e9bcdjs9745k+1jM+H7Oe5EqvKqrvCyKdLt213al5PepcqhXKIEVpjrigc+d
Ik8+I1RAuPTNElEktyV90CUIiqkiSi4Sb1CLp+SBX2g8sWheBBP6fp/CX54Rjs1ep9dGqJXr2jDl
9K5QfuWlP+rPZAc+6nX2sz1HABkglWCPm/+AwG/uKF6bpRZOlgvVv0zE7Laxw4i0LoLk1fEPjVnb
C9BZOJBcwpZhxF+zr/Bru9TtIBftxPVjRlyaZoKeh9A9gBVr4xzBzMO8W+eirX/W7mKVplY6XxTJ
KM/AcklvyWbVHUFrxDI0m525NkQFJV2WKGFLDBENHVATushsgjYQYh4m4D4KmySB/OD/vDeBTbl1
27GsN3JL5hH6JylBqVk/3+z21tnzfT0uymNXxqVLa7xTYKayz/pCQ+FRAyLisg5fgti0bdZM/jat
PBoY5binOGgVSYRFZE3PWwVJwzO35EtzMmz1j2UvT4QEb1zhn8UzOoWOx5UzWW95ClCZhb551vfM
3o/XM0A5AUkqh26U8D3I/7uZUyyGF4jySb3JuhznVlRGg5xCcvEo9VIrWoFoph2yHoa43NwaZxE8
dW6ATO0r6wzORWjXlqhFlTtON+IWlqZXxJxcakE62O3gAABtgpcj+UsTm4lx+c/572ur1MIa4php
Qzkoh9gwx8TOFnyDjMkEXbxnQrMhIun3zcp8k9+kN5OsEhU8IHkFke4m6lr0v1SjooCrVwCPQwHs
kCmYoasY9mVZVrZvQrIUUiRWu8x8EJGNi8eDnvXu1x9ATXVcDRw3pPiAvLbLEypW/LthbTYt8n64
JU1t8WbxAPqEz1PMmu+5VdYIXAwjFzSBlhzgjRx2p1BDEg6UGfvtqXgJnsPUPB77txBlFsaumqFT
MRDV/7NHrW+WAZTZarC3ji+I7ELBUu0OjMyFdXkDTg25v9HdrHrT2CjgBSuccDECv72U/gt4OmRA
JVGWIQtliBr9xA96PiHUONohBfiYl81Qe+5dZdWQvPK47L+en+XJJKJUjLWe2eA3dqmrLau00AdE
XcNDDqyP6Hw9Q6hYOHxN2HAvsicf/uTg1VtNH6tmu+S8H4ibP/6CGeTa7cip5z8EkkGeI+ILgqXy
hl6iLzSmPJ/O8uq8rlffgTsuGYs+91ImkE9NATgET/Lf7Pf16+GC5tgMqJVDnzxFB9FGMntcZy55
KT/X63ChvD8e4m/DLXWibwxSQxzTPArSjsMuA1ZQyCD9tB/saMl3DnfMvM/Vq797XTlmePrNraOG
iQpmAzrIBODQx58yd+fLIra8oaLBQkTt8PYKHidV6PWs5A4cb1e4CN34mxMcZT3hbnItU99bwpY/
HHmUiJ+ZGKSZyObGOHXappQz8BqGcUm0YtH6+7InefaLM3AOwP2g710yRkuun5uJxzBVSdIFYHsF
IJ2ptI/e6jzHV4N/CHTL3Ra7y6vsxK6mmSmS3zvH6hxUjK1sz5jl+7Q0ZZea5eqix0oowm4teM1b
tYbEKjg3a0ta4k1lH7Y8ssOpay5qd3HIbXcRLGIEBXHovaaOoQIclC9SS3p6PBv377rfr4L6HCYC
LfN0wkHvGj8PZQmYN+2PtDaeFWt1ZLV+3ecqb43cJRoK0B7pPIzg7Zot4VE087y+2F3oqE/JAshY
/UnzHWU0eTROu3BvyB7/oNFOnFh3yd1uI18ClKOoCook4P/cbnWjHLtUzFUMV/JRSdp/7YkGelzb
uQ847CocGKt+n9ChDFLHnC+VKsw6xT8M1bJpAKzrvtuttp2carfLDpMDAU482sUlw+79JXZrl6YJ
zrtL7mPG/cM6+Vmfk11hQighN5MP331LIgKMQPmKxEfG0zMUIV5ZHnz2lP2baI3a7XpapNAc1P1D
oZh8bTa82Tjcc/aEKwNe5PEmvkdek8GqsiYL4K0VNLpC2Aat0fByyB3W8sJ/jp/yje+MZuygWG7J
KzAcAlMEPt9gMQEj/J51pPAD4PXrz+PvuL9EqO+g3qIC0O9FIXA+Gq4WSWkWmiNurMSO7Mj9iZ0G
AsprlsbIfdsGZZPa0XrIQWBED7iDnRYgwxo2bvrn4EYJBOq2Zv8hS+an6i7F9Wp8e14uU0f7/Bzt
zyNCCFbYQLYy7Vg1RQaUTBJIsEZ5ciMog9ofaw4d6O4pwOt/OnT78JztZCtZ6Yt+2wvmKnVqBKvy
0lg1HzG0V1alYNosCLpATFGfYoDlB4Ea+RaATG+P+UXvGzCZ49QRUc0d/JozgDMXqdsQeVRW6DAz
bgOJFUGAgKeE0VPGmihuq1KLOZJGzV7ajy5B/kHdKz+fop063XGJjJXGbEu6f88ZYEr/Z5ZGbXSJ
VjRVlnBIQNgJxijH5qZ0VReRA4tFfe6AGaIC5ncJ/xJxad7OZzL0RhEXsNWR4tpzt3SlZX9MPg7k
XJmopoLd33mV34o90q2oa35he/Xr1mJhru4f1WTQVx9C7bHkMvLDlOBDTmvI0l2+XffjY7ter5cX
kFTU+xxbT7X2499DXZrt0ckOAnknlO+4U3J27oKcrbttBs+DdzyKOOgxuZ0WKIjIYdv2OHua6W9z
wJgjK4jt3hXBYvVdEBZcFqnf7AwYkiHrqBkZikE/CsK69RXeV8MjF1vhvjTjs2jpq9BKbRekblaK
O9RBwTc3n/aynS4T27m8rBL3U/tcap5iN66x7ANmDHlf3jfQXCORZi0ez1SB3iF+XsV8JyX5sV1A
+0d/8t9RvJDtHspbrZce+YBxk99PPbEn49QBMa8qNOJmyHJBC4w8P6KDPYBax0//9R9g7e7qFhiV
ZOgaCMOQOwVU9naBi4hoPJRhcbx450Y0+XitHrgFv65GvP8Yl4d0t5l05EpkQNRVvPLvOv7iOOsz
IRrKY0A0eNDvFiAsRXGrN7utX1vGU7u8yPZjo/ddYcatUeqa1oaeR4EBRrfDQTx+uV/xazrZ6VpY
TNaqQfXcdSxtgd6LV8Wz4m7JME9ywrcHCEh8dNlpCvqTRYFWC4maWlIrXa6O4ir2ttx53y6y0kwb
C0kVe3LS0FQjkzenvxdwgqPM4uSLagFFVEa09EuxQH+HioobNjCg6cJvNHX1+is7LkRLkV4dpX3/
o/0pduWu8UJXACw3OGQbF0qb8CrW5Ca7wNS2yiLegaIZl+gxNd8sdECC84wHySGgJrx1Aln4caks
RDfax4w8zP3L2ICsytWXUpdNeRkkqQrwpcK+cmtEOYSiegJwWrdD1/d8V9jJ+xRk5S1rrWb257Vl
uobXJ6pfIktRHY2laEWBNeAKQILgDJE90YxcRJK25BXr3FLefateFU6xljzyXn28Z2YcIGYAVLPw
f5KmAr1+eybVKa9CSY/rI7/acvv4MLn85x7AcdXKlg2pOcP3NQQhZr21AHJnHg6smVq51TifF7N0
f1JvCbYJBVinwGWic+dmSSdJGzwxNOxr6uuKvC9AJVs3R/C5eof4VQnM+l1bvOp47u01W3x5PBv3
qDzsBwPbVlJxknnpN293tXMTIRyUVGub44id+YSOWNkWc6vcjrFpHC8fP/ruWYHbj1zBOipettad
2GnNeql4IoPj+z7FTj7FEHUkKXlDgK7V7cIoQgaevrqqj6OVH1rVhJhSYU2L1h7PyWH0QsewC0bM
eV+FoWyS5bgaftXGBUhnf20aQABdNi3KFpKNG8FByo70+GwkQrrs5OCkfzz1v69WymmgqVQWBFUw
FFGQqWi/9Qc9AiayPvar0ZKd9m9p8op5sdtl6TR2+hSspa/BTE3B4t3OivBvyeq9zuG9AWWpYZe8
spIps5+EWAQ5Uihsizot88lVqsxJSt0eKzv1Bluw5b8h+gwmFDwqJOAd3YuszNP3ideDeuUFjX6A
MFvSHqGEIy+h+mEynkQzkSPSLLjTeABZ0O1Me1aj93WjLIr2KORmuSiPwhcP0QXHsGq3gdfUrIuZ
o5Ql80BV2MpmjWym5srWukO2dTDLdcrapffROj5IMpDixR2rosX8dscMwlDpXVe1x3U2mRMwgF63
hwTly7gfUd6aAlw0mdlt7MtK2Fashyo5AtdbxkA/OzJtAhrQEDHiP26NR52ga60c9Megt5vz6PCx
Iy2Kv3UO4PMWefRxEwDHolu9vRSYeXQ6mME9KyPNg6CR9Pdr9INhGgp5uqRldyhi7zxhNzRf/h69
Z/2meH18NO4gu8QUwkAFK45cKk/jEFu1Fbopqjr09qiLaqMv9JW+6k/6KlgKdm5zjuZE6MMuPcEy
FoV32bVeuBShemOwApy7GUelneTy0RkiSnCU1H2poJsyifDHh2FvvBaVWa8Gr7ZKSz74G50zq8Ds
Vtlm89574zpcRQLDSdz5Z6AKcGtqOp4IaExRabB2W4x5MvgaDxARyjYmCGEJgmMPfcMOwOnNW2tP
OAKvITIxTEn0u5Tjr3FdQXOvIMjAGpDw68o7tnEW9Y2WC4ctrAKTJS/OIiqfgulCNAp9G4tFAmSx
dxDMxJlMYEiOkoP/fZJM72j+MGuQd/7p/34Q9gbKgsA30YKInebHaan6PETvAMUtrMPH9gN8bok1
Wa3bL0o73VWL9fL1dbcDZ2jy9nhb3qUFiHnSWsvrvCzACVDh/Dg0haZXmA+9MsPztI4Ww05eCqi7
voJzmLH16FQjjGmgrsDzATciQlsqEkDAm6ScUgMOd8ZTCIDUv49HQzsy+vepnT2pQZlLUQNA9bcO
egrkV7xurSsLRtxHbrEbl3U7DDp3a7RSGXcjhvEhrEN7tFvGojCmiQ4rM20MypLD7wu2bxtb4f3x
LN0RFFHT9JubvjoDjTJCZavD7xOojYZ/+p286jwzjKyCYYt+zdCmqGDEkPqLdjFgyt9+RY6yjRnX
B2uqqKvrEvmKNJLfF39CVzdMkdV5wDJA/vxqrqIxaVuFbCnCAa6BS1qH6qvdbpArJZpk+PvEWB3G
Jv5Fv11ZnPww73kNQ6qdGl3YIKODGDr+Dsw/eFk5ozvs2Nom5OQ92tJU4BZPmlRlGYaJThbV4j6X
+ss3Y1xkqSkT8DG4bxFjSKpMU0UknFonA2lu3fLb/FWwilUHctoYTd7rnhEDzxzQG1PUroijaNDk
HKjz/D1Zaw4IEcU1C7PGskFtDKPTdMjNwAZfgn7LDHcta8LughMQT6D0qpHch4SHDHV2wlTjGy4V
yNbDe9LCa2kBtN9osuzMxAM3dqjZQluIKHMqgOUB3kvypxd40iJ5qkx/x8rMk1+62wJXI6LmjEsu
fpVHGBGg+T7jETy7Hle/TV3s0TQp0FDHb2e1iUxJv2FSUbDmiTojcqFUl5r0Ox6ywX5By4rsSmjI
zl9Y7/kZD3CzINQ1qea5UE0hDK2DF/crsSQIezGCsJnzfmOCfMKVkwkUZNViDkB/dbUN1r7dOb3H
M67JGd9/beM3FLuyEQMzp0KCVj5EL+0iPRk2izZj1gDiJpRqEThpdEFPiwPR58HcdZBMwQ6QBnvs
sVg/T/bD1fejgfFSyBl+vv6Jn4rFNIIE6rGFuehL569GQEVfui+IjQ8HQLLlhIP25WUw/66MBeHW
e2yKNRjKmWhjkXcD2G4OtjK6fWsVh8e/PxdUACWiGLKMXAfQBMSbXc1WmmRhBz1ebFpCCReZf2tb
ZPZdz9zGN0aoJWnysezSHkZC++IYm//lEKjV4LVSKccWv17gYSJaLkqkCjpWWVHwXWEAQdHNKKi1
COKoS+ocUHmgHU/Pp9xTXGEJLT2WGsysH7laEsqx95PUw2lhPCR2yUC5dbgsbMaczbrdKxuUS8d6
8EUUYyynkwYbvIV4BfxPDZjwNs//gRrnrOO6skf2+dU2M9SoAbcixhQtva32AlgoGibX5529Of48
HhrLEuXui+lS9VGCXiTxOXVlbzMBA8PKjbJmj3zD1WjkMClivcFoYq82o82K1YrIPJWUnx+rqQXN
DZZnuw52uXc4oM9TLsznx1M1v9EMAFaAlQIzI2VlSvS8ahSFMIfkvln8bUP7WLBQSnNGABdQwAaF
ihqaBG7nqitaLdYLtCOMlr4YHQEvowBAy4oRR8w5ymsz9KG5tCOcAJpL9EW09F1jEewfT9bcvro2
QJ0Yvw40rplgADnSn/Ionv/Eq5F1LOdilWsj1DHxi74ZBx5G+NSMn2pTei48dS+sArteskj1WDNG
HZS4RN1dHWBLXAgbf1l4rHB+3gAoTDTkKZE1pbw+avDA+g5olZogMhGZshdPiIker8pd2pw4ZdB8
onqKFwqq+tQoGrWLk8qXiBbdWbKrt3ytWIN1gYba6VmCi2n/m4ceqEUBu5OQiELmk9oIEx+MTQFx
pgP42rdmsCqGxbDqdtaSzwgF4TfnttawZ63WXTvR70CvzFJbYyz82OdiHSS7Z1vhzfgVAoIXIJLs
n2dgcn5+UtAGpFa91FEUUYBDYUW395lQMtNXH0DNNJj1wk4r8AGY6cnFFXg6NXYCynPz6enlRdi9
/oRO6Pyw8Kx3neC/Ayd5bpSUSa2MOtl55/cZf4nJdQjLcWZlRxUg0guwyqud5QhYbv8Q7xS04Lcm
c9Rzr7nfLPv/s06tttKJUdyIsH6CFsB57QqJ5XsgwVy8r1A0fS1JD2W+YJU/ZmONa7PUaqMFSWjU
GmZ9QFT073wF9hLSDPf49Mz55msr1JIO0UXmgwpWeNXeExQnlGwDD5Sej83cAXzoJaTuS61uWi7t
YKeGzjEEiLb9S7tVUht1kedvhg/9LVbRr9XrQVG3WtIkDaekMCZDGQBJstSUlv6T8fIFgM1H78Rv
vo1wnSATBoy4W2fqUyEQUPLFii7oh20grJv/BWwzsF//D2fftRs5smz7RQTozWvSlVVJqqJMvxBS
qzvJpPfm6++iLs4eFYuneGZjZloNDKDITGaGXbHi78778JA/XjG8ymT0btYI6lgMjUM+XZnTFWKI
hapEevf/Xby3b4piDWkq3Z0wnP1m+hQgZpYfBwG1Twy7Smzy+3cE9D5oespNbtcoxlUWs3Vc/93m
C9DujlCwzv7N3b9/v1Z13rLyQRFEAuOtrMCSXxtxSaRxNiRIAlW2+JQfevQVXjI3cILXcutUbkXo
1v+dupK5C0/AxFmZBdT1duUWTU/t5tB+LGJ2i1ifZNEYYxHSKT5IgDbE5+QYecaxgDTqBPvikVuT
uWSQJUHi4R2h5xagseuN552e6XxboD32rTLT7bjtZDKU1i7v7JU7cYOHmB7JT1GzJy92nKQmWiZf
UE0bt8prug1MoXCNX381sIXCZfKRu9QdCqro+we75Nn8FDz7uK0OeKs05qCvO4Q23gX6QthuTdUs
CAGWQBKBy0YBCffo+iDTXh5YW7f8ZW8oduX6v32Yz9MKk8OColHkycvEF0MPALAE11KCUC+kMVV6
UMyKRBitpLWJURJly44DkXXn5f7JLdima3lz26SmWigocn+R3bg+K6PVbobBwSOcKNOA+d8Mn/hv
E6LNY0B/Sexaa7m5G6yCgd+voQSjy0DQIaMyu6F+rapNE2gAPQUmb/ru9E+5lZzpZ2D2pdOLbrBb
UbIL9gnALgkOF2rhUyZnljbwe1EDSVTTXerYOaoqGreNwNTf7NE7V5sVYdPFv3736BnClQEWY6Kk
nkNgVSEVkqyRu4uB2VO+62jDihmcvtIdAd/R2I9wruDyTq4GCNgrpF2zfbdaC6uXptBXR86In3+f
qk9zNuh+d+GHjR4OTlvtM7PPS9K808Ytm1Oz18HXAXjFgDFs6ccqmffty7tewEyv1LnAylgJ+gtw
FE57aSJkeSK7cSuzfjwpjuT8wmRDa5pwO1gPbbypzd6dGrPUbI1+9KaFAHcVbpQsq980IUigXT9P
6g9JM2gR7ipQI7UZV/BfB8IB4lG+MeaqjJFKfi7e6qom0mj644PRPNdm47+vvNvFL/5jIbPQpIiy
bEzCrL8opxb1ZJy/8FwBdIV2BsFNkByO8UWeNWa2FBw03WGMnoXSqUezihqrLpwR/vUpEKgJ2Ob9
pS1eF7xoTZ66mAR19pwrxgCPQiHkIrUZ2s2Lr6HeB8nHfSGTRr+58Aq8ebzcCXk6uxK6VA+KwPAd
0l7gSJaGpu7zoaWiNy3z64PB1ppHFs8bEBUdUDKA+Pnp//94YWkftV3SsB4jQlO2k6ox+hgClq6o
/8Wz+yFldna9IfmxJhQ4u6iRD34n030uBYGTKbVxvn+C8q0Hh6usKZLBwysAbm0mS2/4tAxrHKHa
Wq2DMeg70RVd3vU9zsEI9DfcFqf/bbEtvwO2cThlLj28RtvBMX41Dt3mduMIbuekf4MPRTOrZos/
W/scOhP52/21LmSTrtc6+9yS3EuymkMDMDEgGTgaBJX0/pHmT5EoEr3Y+PS5Pq5ReN00ZH2/9h9H
NPMr/IJJoQpmoguXH0P+V+afW2mrpycFjP3JYy5Ay9zf6OL3/yFw5mNkkS6AmC3uL1obDojL+9LO
mrbcqnqorJiM7ydy84Q0QNfBRaHinc42V4ppndCw7C+Z3e1qR3TTR8Hifqvn6eumf7OD6qRutbm/
wcV3+0PobIMt16to902hP7nO3zNfCs28zORDWQUKCTKJkihC0/h9oUu2Hlf9n63OAqokSys9DbBV
scvsfqPUmP/Qn8pNlzllijDOFn3SdjaXrGmN5e/5H8HzQpHQ9IriS9DSvFKfRExpGTJb57oVZfi/
PI9/xMyNAbAtcVPn/UU3HofsMTJ0s+V3oU9E7Yu+t2lANOHMrTkG4vRrb24QhtOo6FgE8t+YvcrE
FyOhoRAb8huaGKZWy6QOXbEILSjjrdKPZu07DQ8nIaUW8MOWLDxW6btRfRTalvug3F+x38sZZ6ry
mre+5FUC//rP4mbXWyi5No0kPKXEtylzq+apZhddtoZum9haY+qRk1lKtGeNTmrMsTH+NRQAKuuH
/NlN50Ij7WoOnz5PKXqQkuwQaXadl6aWrzG0Ted8+x0A8wWqDYXPb03/wzZxUtq2cgmr4ctv4rBR
m3eVi0ng3n9F/8vn/kfMzAT6Kk3B0FZBCXOOLL+i3wYByblOTpWCSQXMUuDyAH3e61aMu6bgQugy
oN/wPxJtw2ennsOgonAvRK0phsLKG187g5k1Czm50MW27i8togg5CszUdxQue2r6tYTasuLENJf/
Oe7Zte/B39MKfAOrEGUOCw+R8VAU7D03Hg22SWm+H/l3aXxO+B2rN37TWIyrdpx+KAzuv9i0DNpu
BaBCXtXmIyRDPah7JRugXrSi/5DDdpIj91afq8KhTRJM0rt/B6ZLO79pPwVOPsWPm1bVhsyCAtEp
fajUR4mvSYTZ5aETZrtEjFeELdkKgGTRw4SoW7jp5dMxJFLsMx8v+INmn1Ww5TudNIXmdp/3d7Uk
COHnFNwDHK3Jsw/qc0qni3k3XPqisJBGIDXXeCjCbcYsPOnymra+TchiHpGOiRsowMuAos40wxDF
tey30nAZM82NGq/rEycZW1NvdpKxN3JhJ4V/jbSy7+9yyRb9FDszglSoJfAJacMlFJ+0ahcWb1Hk
3BexdD1+iJgPah2VHtV+Th0ubfXWtaeyBOw9cMJYJnp0KaM167r03QAhFYAemOonyuzNc6FfgJub
Gy51ABhxhLBPexKbjd41m6Bcq2zdClOBWoavLMBZFrU5dhFtPj0LAh6JEmRCSqcVP6RfmUi0aMVu
3CqyaznzJ6aD6TCkkMOhLVf7NWpveWYOz/c/1G00cy1kpsrrNlbigYnw/WWxMEXZ53dcNvAr12EB
cA0xmHTGa8DcTgwb1+rCiISBb5mEILVHkUP/hPfTA1ne2yNn0YpwY7vN3sTwixteEmWvDV8DMgh5
wFkKRXeQzDZB/TsI/8j+1OSX6vlGlLdiZlFYmq7pzGLtWG7v7/V6Z2efdWGoaN0IjZM9DuNTvams
ViWZaKn0X2csryXNPkBCla7qCkgqtW2gbyOlsCP6ihKkyTPeSdUVhMlCmg/yYCCQrtdwg+fdsdgU
F0S9gZ1F8VFqg02V22V77iX0dXTNOeXdVHe6iicdqFcN9OvLvEkpEi2+W/PbpjWF9IOlH4HUkQTt
SsFKafpWN6FnF2lA9PBg4pLx7cD/sCtdq+tqX4nDpRkE39bLAiw+OZpq24j9uX/zF4qAk7bAWLip
Swgt4jM1KGWCXmmgArzIJUx0bwq9QzNbG86G8jyqdl6cWjUgEXcuqWJiYo6SPeXcExpO1fAvU/Ys
YL8T/UsTn+T0XW3eVMnkGupk9coFWVADP5c5bxChAkZsD74sXlo5Eh1BHe1aK8KdoejRYzDUoXX/
WL4xndeWHfYPQHx0XPIwSvNJACWsUhJpMkjt0BPBgZAN1C+fn5+y+fl4eH19fX9/f3j42HnThDzU
amLz6778hc8C+cjjCNO7gFKfzuPHDcgDVe0MYVQuwSEBaEh1e0dxKjM5Ujd0670EynXpOXHHjboV
7Oyk2ryLokK8Y16zub+UhahfxwS2qeQPlcUDAHu9lNCguhobsQoOgRw0V3Vh+9RObe692qzmvm99
AV1CyxpicBFtQAAaXMsSAqaFZaOpF34XvGNi6wYl8QeMgdqUK5mFBZgBJKEdDb2AmoyuzZmxHHiJ
SRj7pgJjhu7ZBmxSbyiY/pExeQuzvkDHsAooX6hjQqSEA8SDhv8277rQGq3Lc2AxwR96LB8vJ0w2
ArWtOZhGSD6d7dSiTy4OgVp5rh43m4252dm2Sxg2j5E7K3Z1ISC8Xs3s4Qdjl3J8lqsXjYR21lqV
B5aG8MI2plmAdz5GNmm32iJ8q9iuhM7BibjRgtH3OAIEnC/mr+GziG3pVTqMDykqty81ENZner5/
gRcye9dCZ+kAPmQIwYMC5w4q4V/Hk3M6gcToFJjcNFXuczp0IOV0iWTb8sHCuZ9BsvQhopq1eVIe
G/KvB74ZwrQgNN8gSjEw1nB298o0VunQVyqaMZrno1Me4tA5vIqOYbsjEMbCHyADor/DTstXQojp
m8612k/BM60SAIskcCIEj4IlmtnROJetW0SI/51aert/7AtZJuwSNLKgxQArID8PI3qjKbKQr/HC
ErRrtIbXjcRXH3t69F+10GTPwT4aXu4LvfVKUTUDZ9cEucK/85ZOrWdcF/ZUv+TT7Evby9012M7S
u7kSMTlNPzRzGhp92vm+hhEY8s7A22FOaHNmS15fqSlvQB+zYotWJc5e6shHjRRT0LH1ID3tTExJ
fSj3kSc8i1bm4IJu0uNaA/G3+pvdFNkALgC1QCRRUBO83qUqFAMgAhV2CSBpuw9Mwy7Mz8AKrInH
IyeJk4F54Blts7vCrY4dpj1NZ5C4lPDOM4b4bZgFWiPFLcGMwEA+yYDkmVbf4G+5i7ZnTHN7HSxq
dntlGx+5bY2Wd98MtoUNYjVulUdh8Wb82NDs6qtJmYScVmrTLAj65GWnNWD3DdsRXvXE0Af0JQjS
0fs985Y1VDVrMBNql9qSTWnvP3LPuQOORrSUjpvoV2CNG7qrXOG1ckqi7zPgGwJSu7Ub4SP6zyLO
gQc1gv/QrdvVSfbsc05gcLRZIh82UVVef06mt2Gqx6EOhP6AXqZf5VZzxoNoE4pRuKb/ev8VLqTG
cBQ/xM3eCMQl8Zgy/dLY7aFC1drRbOSBiGF/ZOj3Z24wcWCtjj1bgPFfy529FOpXgVxK2KaKrt56
mz2EgAW1pLRfi23rtg++fX+jC/p0QtAghEAsgQTGzDUay1CvWNzrF99llrSp9/iwDr8pVlywNTEz
AybphYCsKcTADdz0W/pkgH8vN7X3+7tZqOYCu/RjO7P4NNYRJxRdp1/eUrQAB0705G+NZ3pUDxNV
Qko0mEgkNd9XGyGnXzy/npKBuguoIgwDucTr66nClc9iZdAv9aHYqZh5GFulLVuaO5yj38rj/W1O
l28uDEzjyF7IgHxq80Z3nvkFKNUD4yIVdigTaCgU0WhKxlXanAVvduI0/4+k2XnSWgqykTLjYmBO
pKkE1MRMesmKmrNqd4Iprrh0kwq73ZgK6iVpom/XZ7e/At9YPSapcUkP7KyeRWv8r07uPwLm1f46
G4TBnwSoR24jONwzPfCOvHLZl+INRUagAQSTYkCJzPSoSqmhtWphAO7HfxQ78av8y55TW3xe7Sld
+j7wEoBF0XQEeXP23ibx5UarOwzNxqzfZ/Zbqwmy5DHpAjJ+aCuHt6icfkqb5TjqSG1DxW8MpOeI
wBOxIBkm3YLJYa898JFZ/pIYEROyFuEvGL7JFfrPJmeWnDWc7osCxBqn+sTO8pfwp1kj2F9SUD9l
zIyrkeWaEEatAYc2aEn3oTzop/Jv5tRrDBlLVxxDqL8B6KAsmMMOhNBHh2aSgiMzqjASp/O24uNg
YRhsdRBsQBVj776uWEgUAZ+IujdYw0AFhVj8WjPFfJtyeg2B/A607ABIjhtl38B+BqgKAx4N4vkE
GAAJpKy52ey7z7XeoaVA9WoFs7NN65r2AxgzwVeREfpENDtwpM/KVbevD6KVYIBV7DG3+Ne6BDiI
qXgGTAn4WuY9g4NeJsKogaVQ40fHF7dFKezGv1zdOfcP+PaDGtOgX5ytDgoz1Gyuz7dUi6pqchAz
8ka+gx/6uxiptklS4PxysedXXOnpt11pSDB/GAKyGIgQBNyimRs0SJEa8nkkXmIOSjjqytTKfKW0
RamRzPsbk2/eBNLwKhSZhEAfXvS8GIUBwg0bRkm5cOODUOz4fK+zbW4QDSOLfe7V97/CcGOwIw+Y
CT2P/aMCNmvRg5dmapLbf/H0o9lo/jmPzdETUMHGzz/lR5ZtDP3clSZfPIV0P/QhaXzHp1ZTWTVm
nwBJX1Z2nJDmNYpJ3dpqAcc8QQ3M66O9RFcQOjfGFLuECYVfCf5+6cbmyE1ZJ+kUUaaB7ttFNWAy
ioY0Issbzo5DVmwCMad20Qz+ys1Zkgy2DgAI0S4yUftd3xxZ6SXFB6vQBS0vgiv2EUiEJDHfVj0O
GbQqiatVUfqkGMNaoX/p0yoTABBunwGa5jkotePKgjJkxQC/AU5CIJzvEz7aKakngR76mAROk+0o
0N3sONId00+pEZkFiKo7kxc2AWeOAVE+jWE/jk5VEqo+Ck1gqvkvkW4i3ZbaEFMJuOwl/hsWx6T2
TaSdm/idJmarkCYy9b34lu4U+YnXx4mj1++cUj9I+Nv9O3zrx3/fYHDOYTq9rIDU7PqMVTlU4FIg
Hcd48RHxUwmoZowhdkVON3lVD1YJymIrKiVQpijVUx2rvBUNxZmqSWOJgq+biuFbXZL+TaYdyjTL
zFpKNPAASIlECkORSYsR5tv7674FgExYOwPINPizE8p75k9KgdipI9VjDzS/8dYQheRB5NRtEMcF
JoY3ZtuDMl/ye8fI8dbgEueOkrBq5fhuPRngeBVQziIYnDLJc+XWZlKVs3L0LzlLMlIL2RPDk5XL
jmCCLinwJSO1fgy0l1Vun9vkC0TriNwxbloGy9HcF5R9VSr4kqdekrl+ByLvTnBa3u1qK/S6egc4
puL/kcWVusUtXHsSiz0LYFsDvnfOYa1GmcSjpZZ6rDF0m+dQLup8HozHWRu4VQiymaKtqs0IEv+d
GHCtowYaadiYW7oU+LbRFfWaO3kTW8jo2wZGHYzaooxs+uwOy22dhiqrqFdGMjJtrDIxgVMxFc1Q
nFLKBqcBpNCK6kJ3DcqPJmNV6oA4l231AeNB7t/M2yQBVmPgTsL2gOQLg0iuXxRlfJg3gP94wlkP
zCQ6Dn/5CvP9TD5zGeIs0JJ2dhrakn8SZLuiDqA5mVwQPjnF2W/xIEqmnG8SZsfoJ0R17GtoXYXt
MsXWhL0iWYbxonlUNjVu7Rwn9/TadmLlmN2NWQ/IbyDPcb3yRFFamiUdbtSLr5KAIt6VDslToz0U
skGq+i3r/gx7NrqJukaN/k20cyMb0ScqVPgTLLvXsgepE1s65tQT9QcoD9+izwMHaBwJ8l2DTop2
E8mPteLwvgWiuI/4iX/uXmR76C2F7QUTzCMikR6VS6JbHTgWuIm0fg2WfeuoTZ/2xyLnBqkpFC0o
Mur10CsnrnJ7yZa0HT0qqBvWJ8GW98nr+CbRjfbEQeuXFtj3lJXP9F0Ymh0VmgbwCicQ64TfuD4q
KcVM10bRqVd1kZ09DcVLWtg9df3MVP0/NXdoc7do3lPMQpHkQzD8LnlLFVwNuKBeIULqIscAEgp2
KBCO8Lkdt5bMueOwU9hDHNvMf8xAuFHaXLRpDCLEtvIkfaFC6p+N55ptyyoC5s1k3B9ZfUJXNWmE
Y7Mb63fNID01abgNz9HQED7doVF55XWpC3f0avMzvS9zSSsnoUw99VipzsAVpOqfQ3o0WtB8h+y1
KEi6SaLXLmtgtEkevqePLNtEijUGB1o7qvIq9tbwpdIt5Z5lIMOznQZeKWhsozqpPjrPymdoG5L2
HhVtNHMVshl2j5rqSDLRfvnyVmu9ONoW6QkowwDqbjioIA0cj2m+j4ErDUnLbTHdIUfhOHtJSyvX
7KLfgzlWe8rfaLHi8C5YcBSaVAD04aIht6LMPV506lGeU6lXR45amMDGF3QL/s3WAlgrJmLo6rU5
HLPaFSK7A2eLmVox3am6qQ5HuVpZzpJZulrO5NT9SJ7HqZHRrvKpNxwTmUSaU0VWhyJ6wJMseKnB
VSnbMh9ZuliuiL51x68PYqa+mljsx0TmqIfBT0mCzssyN41KI4rqVCkpUxArxumKzNuQH74xvH8o
ezS5TCzU19tt6CjJZUkDr+YfOFgeNvbHgOqkyoGnSEkv5XZUDQS0cDsBTnOr4zkGw9bQ1yipb0F6
WIn0jd8Wp/zafKBrwnKxkBsp8DJd6YiIKsaD0oi9W7SaYHZDlR4qLdYvmdA90pqv96lBeytLhp6o
gSC+ZWpjmAMfR5ZYCNlXzvlrUO/FFaJzEszZIg+yGG12NTo/0MKkCkKv8aVNGTLL0EoTUPZKc/PK
CZrWrrhtyloryJ4Z9xKXB6N0Ig1w5c/7Nvq23oJi99SePHVTAL6lzhS5msvSoKI10VPdCJAm4VVz
hiOUVSSbor8VlQ0yhu/RCT1o3n3JtwChSbIB4bCwgDAqM1+lBRZDrIwg9tTiITWcku41dZNFmEDi
Sepvph3BqeSj3YJ/qFW70qfRIPxbLl76PLOCVDDhzwBo+taB0nyIfVPPwx1EpYSrTUn5CnSXtsFK
AHiTXpotWb6+4oIcyxz8rsgT1UTyeqghh3VVBRRPLNpJyVJT7rNgxcGfvsDMyKHOB08EjatI4s6z
E1wKjG/Il7FXAhJxqLKVdztdtXu/fmZGQrErgVPHrxeGB2146b40aZc/tLq5lthf8JeRhUC/DsBI
ExfbvOtOKxM/kzDm3hvicUfZUR52Qqkd/eZQeMUo2132ng+b1oRvYXGyf7l/3xYCFMTOAD9g/uaU
29dnflWC2a2NH/iBVwpTfyXDUPKBxJ3TxkeQ5pOkdPm13pXb+3Itcva44kHnfKE1Am8McjMSGxJL
Ahqw3kEb9odDkun+DqcNXH9JQM5BdSlrPNr1MHHj+naiwbhHdVoLPSnoYitoxorwGW9ynRaZ9yV9
f6obUYj0vjkrkCqcnWVWVLQXNMa8LN0P6hNtR7OX0Wsm/kFGR/loWztOMVIH3LndQdVPRu2Mxx5m
p6lIKu6jtQrugjs6kXQg8Qt1Dzbf+WBVrc4ZE7mYeTV37Hozy0Uz4Z6VJ9/hRpKn2+SkoyQ5kOpR
8gz1sUSTeo40X0+0dOVobutKyCKCvA6pWSB9kTeZvaec75Myy2vmlfJXnl/a8qniHqVEMYfApiFR
/XrbME/pLQm1YnnnG/DOoo3YiETM7Pufaen6TQoD+EvUfmBsri9ElBV9J/AdYFIYOmm2RgPWfonV
wOVm44ZpRWzBSViLX5aEgugXrMoTTB5Uv9dClagKQEAeRl4c6PpGbit+2zXvQt3ugUIaEeIxY8UT
XsiAADQ2ASEA5Oax1dkzGwo/xMAbnOoo/5aH7aCBuzJBvCFXJDn3cMar0BYaW1+DBS89OEXBqAgU
Q6fs2MzNErsmZwjCmaep7XgU4mMUJeh1qctxRXdNdmX+3DRhcmngYuHnbINS0/GDpgcREhwB4aUQ
ymvFyCwpZ/GniOmz/nBWfehmLlFY5AWVQAQdk1/Bh9x9gZmce+HT90EimM5aRQeGFvsVuOPSjfkp
euYMqVQy4A4VkafnivagpT1nslgAJCnXEO6CtMWMWZK4//5tYE7V1LsESmCYg+v9jkEgjLxRRV49
MDTMXnypsAKJmqzP8R6TtSt6a2WR8keLDgq/wAndUFD4WRsFY4Y9ol1VcDL0HJAa4z52ozA+c2HJ
kabRIovCV90ITQ5kGEOrLobahFbNlegc18fUjoCxd5pK/dLYIO2bkAtBnS6KazdhUlA3lw3lJiS6
0UGFFvnrk6lBhJAno4DPkewbBWlXtOoRXXqoMnQ179CayldutMZJtnj/cETgqpjGkCCddi2Vz5RB
kgcl8oyksuhQbYzizI1mkl6Q65ZKp0GE3uv7irfQ88vTNS9oeqrzTaOHbqqNGjwmCYjX4mveF/NR
zDEgJ2vDI5fpaKHW4/iRyYEX+SF/SsdsdBXdT8wh797/9V1E/gJ1NyA0QVDy7aP/eHuKRKO8z+vY
a8II3bZ7SbG6wpYxPiP/dV/SN93QbJ9XomaahOtTw4+kKvbEI3out29a7NS+/dq8haYMxErsoAlz
l0emBiL85MQiMmzoSV2tRk9i5suYxiLAUn5Pbpi9vtZPpDEK48RDerqyMlEgwxiRWPv3BhBw5n/E
TF/9x8EWehYnrIsSLxkZupR38mgF4n7ENKi1XOdCHAUM8z+i5s6tWNCAb3SIks6iO4Lh+lV/x8wR
3eI0DDxBCix0erDcnMfzyhedbubNUcLrQSO3BmKC76TIjz0GEsfaMswTD3AzGwn3j8Grjsz5w04Y
GM4sHeCSzqoe1T1F7mMP+7HmfC0YJ4Cl/1nA7OkogxoCQ5gmXsmnGMSsGrFNoyF17u9zIZuCA/4h
ZuZXUDkDcj/PEgx0Uf3HprMKkou2npJcdzhxU13EcqemmxWpC7bpSupMGap6VSqygc1pp6/yN+jj
3Say5LfeRCZ4W5rSzrSHz6f7QhdsBWRiDqcAVD7mo85k8lSk4DCoE4+LEFH2Bf2E0Uhdv5kG2rUh
5zad2Jtymq0BShdSz1M4DkwNAG3IqRqzZ4kKDkWhqIm9uCmCE6v7XIAppnJj0pwTAMZSilE/T7m3
F8pHQ036OCuVQ55ldWaCtTx5CShrvyLOqNovxHvVgFR023Cg5DD0MkD7SAFa7FKQ89LimaqNR6qM
4BEJyypXUYzojN+cBF/Z6aMMhJFBArYdIe6DT6kPaWg1PSujY1vFfWpmqQqLICt12ln3j3/xKQMq
NbFgTzP25kA3MWsVpciL2EMmoeZaS6+IQEGP4D9phtkdFBSsdROzO+OgM9Hfi87W+wu4mdWC6E36
uYBZCAG8UMpi0J54A9s0Cg8IaROqJIl2FSWSZEYF0X7rotM7mDeQozTiBBVR9lwD6p76b8m9BS84
5bh+Bh9qooTESM6FekS15b9YJqDOCoqOcPTB/3StXTs0vg45G2Nv5P+EH/yGHbhAJqFYOmFjtZ2j
lqTVCYIks6CNWSpvnP+QAIndmkYZmz2c82jr+zbKlJFoltG27bclxuJgPo2GCW+XldUuvWQZ5XNg
fIHWRGR2vdoGCXJu7IXYy4ZNoe6bAkPVMLe9Q2UAgF3pT9OFdo3cfssE0kZvA2a0+rtQ7LE4oqKA
WWx16cUYTLVDN9vrwJ4HwBsSqyw40q0V3Zc0AGIoBPKI56fQ7XqtXFCG3cCM2ENVv7Voo+ZWkQw+
MXDkNsqpKonjJNuUJbdGJrQQ0kxIQeBUpoYc0N1cS47LzC8iVcYpqTzdVL0EcjRpGB+UpMhXjPOS
D4DCo4Z6MVjrYTqvReVaQZVyDKHQJUEG1VMz2MzIXlDm2fFRsVYuWbQfcGpFIPqQAgI5zbU4Dv5l
2IDHxeMTtDkJhsMaUlemX1/UAbyIdvgajdYQrJmtG9gd3vJPsTPr6OtB6LOiSbxCJWrxqCnHht/r
Dh4oF+3z3h3WCMRvUVyTxMl2ADimAgQ++4S9UlRCEIyJN7TIQQBZRPzqUwRYvSKN+IpiiP4YwBti
NjdYbWVqDg9LClC/wbbi+FcYdr68EmstONdYEarlqgboDCrU10fPFwIXNhwH3ygw2l03AKog1MpZ
5CrlCOrVYC9kBTV5LgnNBojdlfByKT2AibBguVGRrkJiYlaYiDQ/iBQRIzG5qiAqe9MGVPfkDaft
JMlN+9qN6VOpV3ZYrynyaWNz3wxCQRo1TWDCpPPrjctCAhRRC8mdQvriqeJTyxgBEmB21CZmyWdm
pb629QG9/IQmjqJivOQUC+Y22uxHAYW8wImNU5E+9OGLHlu8b2r/mkAC0zFwXaZsDaIvJBiu18gN
tcKEREi92o9NTtrSqgUnxtFYw9cs1IcgCBG3MaUnVYBErgUVRaPqeSSlXnwoz9wWY2LNibIT5KvP
v0siVuZ9hb+UE7ySN7t13Zi2NSYUph4YOwNH/js1bTz/GR8eo4NKXnMimV7F/g/We+HFX8mdGRrM
Uaj0kYmp1/5GHBDJ+zT4SDVXyXJQZoSuXOrEV47g6OL7c8XtfSwnt+LI7tE61Oyz3M7WZq0tvL+r
FU2a+EeIwI2y6iPsTD0UyacuAUx85xPc+p4IwZ+qXyULWZQHqBqvYObWNHXrWt4wxKFW5ZA39Gif
3EyMoFvwbZ57fHMg602emDmmjzNit4VpbjpifSV7vyIv92/ALe/ndLV/rGP2/JIWLceBgRuwBw0J
2PUlFIRJhYGU6H1s3t3KOqSAtGK8iXfuPp+e1tKvS6ngK/kzM16lrVQIxXTuBHBWPzDLA6KWjIFx
OfOxfbDvOqH1RD/v73up0vFT7px5KBwasEyE2HdjDgpBkz2CbDP27WB0MRr0vrDpW85U3JWsuVmV
uzDWA+xR1/atEBFWP/rDS0//rAJjllJEV6JmpjTRIzkbJGxLOmFkoIFMDDqD233VIbQlpfzAfnWA
KB79tYz2sub65x7NCysKpXAqArzoQdhkmGedmfyRf+HHXfQHyJwxsjjQrmR2cRbVlXzNgo90teWZ
DsP16bp4xOny0v8j7bt6W0eCLn8RAebw2s2gLEsynV4Ih2vmnPnr99CL3ZEorgh8i5mBgbm4Lnaq
rq46dc5J5gClC8yuo/xicDzrs8ZUNkgqAZyYsmkUrcyIsgtMp8RsR8yjZMYcmh14SBAwEOtTxtpO
aBaf/Csr1ZRVTS04ID8Zo0ioFUu4unHL3G+p/z5m4q6Smou8jsM6B9m+8YwO7xqGhoyJNvgIuJ1t
rDNLebH5XfyfyYnHGh+9IJfBPAvSjgvMqg+J+AZcMbdIJTIT2mNF/7M08Uk8PxSBlmAvmYmOtkZw
nh7p4KweH8q5+hxoKlERGTnlASWbTGHLRhkXZmJiv5gpCY6eXu79jlQxoZvR7Yx8ru3qQltgoBau
3RkQDpzulenJVGqM4rqRMjpd3az/oeqGrtHEHIjarJNVMlD6G+3TrzYD53FYUv3xwOcv/Svrk+mV
67YNkwoDL75LI4O2qoRL9ZkKL6y+0WqjME8tOSHRri/RvM47CdTogQNF9gbt9reXni8wHlQe8ZyJ
QO6MXLWQ6jL41QNoB/hnVX0pwatYRWiMWsNLFREYVIOFgzODqFDxZAR/AVCwKLBP4XCKGLV9whax
3TUkUC2Abapy7xrAbuH40v5fHJp9oLOhNYhrzQr3xbHIwfMrmrK6TnbcvyE2kEirtoG/SpYa0eY8
GdgHkFeCI0VRYbIt2sBt+DZkY1vjKnSJpshf5H0C00EGpo9qCaA4844VweuLcyaCiY2dwlp65Jhy
WZOQ+e361RBHCQE26YQmdevxhvtTaJg6K8w6jjRsAUY7OWlCj0xVI1eJLaNH8avJSMo8xS7RUH58
4d6dnLD/yqyjZUuybBOuC88EsHzwafXddRab6Uqg42YeYj0SNy6KP/wmfOV3oJHln0Cn58DZ/7qx
gTvGa0+PP332Pr3+9MmSOK0QVrVX4+qWdfBQ0bylcgpExJ4t0N3DBOskJ+mqPS6JRd/zfSAuU8fN
oEC1Gb5icqv5Ya84rgIf6MhU2WkcQY1H9xv9KaUilcDxaVUEKa38x7dK2wlI3xg8MNz0OypJufPF
dS0tLOPco/nmkyZBO2JYz2s6fFJl6r0BNO0/cy0/WQkaar+zX3GFDtTYhByrVVP+/HgdhHG4d1vo
ajomWwhaCYDScgPuu7V8Cj/fxN+jf1a28jre+bTYgsCwMn5pqdNNDIZVaX3gqHukAsX/N3ndX/Ai
c89lEf5LG7WD0Qfxl528ei2wIIOq+jxObdHrw3wdKDUY/SpHiN8aUN+9VP7Y9yL4fV5Qh/eTSz3E
7EtfqfFbKmiRu3CfzPkNkEdIoESXAN/5W7irr+kBIpDwnkrtuvKgMF+mCQ3F+LusWOnSFGxHHi/G
uOcna4FiPuqAIvIVaGedhOxapwS1VCqprQiKuFZ9Du8D5C90hdEkKuRqTKIiWsqP3JPnA64Dkv5R
MRy4KHih27uD77mQy+oqtflIlyVSQBpB1ot0JZwLdGlaXH8W9XxfyFuBWykZCQvEZurCRM+9VqBo
B9g7IImgOJu2Cgu91/NSVqc2s5K5PV+QFvwwuxwN+z1Ilmmts+tSNBLV4GtzyEj2rSw8JeZ2Hpwo
rwDzjnIWoPe30yB6Lq94Up7aX18hGBjij/S5ornpfz1e4xn0pQo7GkQRkPlQ7i6HLOGFgfUwUsDe
CAZaDs+5l5MKuylHKlrMSSyjg0WioYtkTOHSYTCkl1CraS75S9M+c1OBmgvpc1AvKRJ3N2hZaVBh
SbD2IF1ON/bmwugbgNUJgpSfl4VOxzmfD6IQgGTAbSQruB1vp7hoPDCGSH2KJykCE4QA2yImckKl
Q+5AgEZJEGuTpaBs5nWBnir05SASRX/l9HWBDBjD1Syb2i2bQXAu7xXC15y4yiQH/Olp0hOlEVwD
gKHnVnMda2gWkXh/ZCiTg43DhcVG6KFC9Hpy2TVcHjg4+fgGx2FfUU5ifpIO6CU94R0Ukrgi9TSC
AAo8/W3rZ0RLQRV2cEJJ86zcacJQB4AjAVari9wB7HN1Hew0wQekm+1D/jXJBPFV6aAxTlmvbEsi
QloBd4aScju3jViNaHzrvTgZL70USdmUZqwwoi00SaYaj7f33F0GAMWo78RzgNZOOSYjiIwUjpZl
durRQDa4DNM76Cl6FbKEMvkX/47PYTY8CA6eWujO1xyVv9q33JSBogVAOgAFF9g9H3/VXHyMNil8
D0oaCAPFiWcdEekFdIFcWxMzSzEgdQ5qs4OsWJ1Hq427bvVWccBbbwzCQgL4L990u/YQeUDTJIJz
MNOj3HC76fPaFdWwS3xbf/vojWS9H/RqDT4ksJ1hIshx1KEfVdA9XQUVxDch9AJdqhPdOKTVd7uR
JqsBEcw7clVQFzxBbOdySeglg8xAArGuzWZDL0vvift7DwdmlI1CMQbfPr33wOgc54LmOM9c/p60
LnqO1qH35HULgc/9fXdrRridGs9JJRWlMee5ZiXDjQ4lkLBgL6XxsBXiJZW7mYTcrbWJ93HTHBdP
CGtuq/c0WytgySl/s91+v4ciD13/+0ZRrdt0lOyG3/BJWgDIzpyMW/uTKI9DQrhlR/u6bFU+2Ztf
Yw4a2Unx6emVRSZQRkCFhhdak3rBz9+7+VvTkyBP5UNVCUfTimOK2S8XHkNJXrBxH0je2pjsc9fN
3BhuxXkGqD6v0f25REw4c3PCAtqBUZ0eywXSZAGZtnMg8JkyzzFEqf4hj9lsDmgX+tlDrE7Sl4qR
97mS0Roi47EYjv6EyZyxuew2QlEzz+B7IF21Biso6ZmDkn9V8msrLQS+sys0dirimho7aifRh8MX
4sD0DaxJoFsorVh5Efp0yQ3eJ7c0dmyQHztU8HNKCtcPLTBoCcOAeT80YkvdqWQDrS4AChYszTkQ
zIsoKSPXAB5atydbzltVKTuHee5QWepAb1cKpCz3OfrmH3v2ORdybWgyb0IJuVc/gyGQnuPtJpBG
ZInQgWmP/Y6ixWTskrmJxyrLWiydQmNGuZvw3ELRi8EJxvv6m6NgaqQbebvwUJ47VghJAYhBvARw
4mQmCyEXokHEACMNDAMM2tnxbn88hzN7DwEgN9YroIGActztYmVRWdW8H7t2JBevhV/scjQrEM+P
jcd2Zk4U2qGAVcZw8OT4K5JfvaZUJWiDZkB/cFKmG97ljo4UvmmJ/yWAdTWPGxN8vgvHaiYrNbZg
/WdzsmCd2HmeoKJVdG+CdDLQXYIfUJz+tybWmuCyhQacc4jwpr0sRLt/rTGTi//G9MRdcQUqqlUL
029vLH2RjZeW9iDJk4hummvNwCd8PY/+H/mGwiXJVtRlUuu0spAlLFfbTNd/FzKzM7v35ovGjXC1
AAojaIFU5a7t+9pKHhyjkdhd3nF6XFS0LJd61GfNwcmMryogLaegh4DLwIcTu64dIonPG34tUVld
hdUWQLoFNzB3uYJohANuBeglFL0nQ+MhL111Ippx602u0tLFhAokUUm3Do7VU6JLDi0dUkW4YF0U
4iC054CPVPxs84Kk7yj/Pd7qM4APoAWvvmdyewCFz+U5w7u2Xhvc2z4QaWAK++4X1AcudRZizDF6
ne60a2PjQlyta+cWUtiUGjqRBys/NzuW235KSCRJ+z5biGJm8GkYGI8eJgkt2KOw560tpqvYOA8j
byxr7gfCcUb/87N9iZCb+mlXwhK0dS5qu7E3yakHjic1rA97bbBuqi2n2OHWa0z0pkN1y3dWyA/4
AwDskR55gi6I28Y/cuxbrK35atsaLABszEZJDEVi9C7ZhY6yEPf8PSDvZv9qRiZvi96LBgdk454N
MsKcaCaKHuCXIQgvf9wNPXAffKBXpDL+PR+P5nnHWNGBXk762367uohf/hEiqHTlGD+KPkpRrvLX
x1tx/mj8931TbvxEULIBstuezYNEGsj/1xIdn9DeBuZR2QTSOt1ATwqZiDWvR6de3ufPaMLoPqsz
k9AevdLe0+MPmkk43WwhaXLfIDfi+22JJZXUfeW8cwwEL7WV4GR6W2m2lJppSVoBuSe20AvgDjNd
0BXtX6Hu1cYlkbPYsjtzxwIRgoQ93ujooJxylLO93OUJG3uQC1U34IKwhlf+yafsWwvWJ8eBNjC7
cGLnrsJri5NrqU94La681LOVYoVm8b40Iz3pP5CaB3Xd/2S6UYgQRppzBenM2xNbI8PbSD2mOxdN
IaZ8rIuX4uAB7KgZ7SEiia54R7Q2KIE1GGAdjAaqPS98wxiG3Z0RaLUCbz9Cff6S8lcequ7lItbS
GkteWYMMTgNW2ATuZ+vSnEd+NwnWKLBbvKOQiC2ptFSSnEnu/YG3oTmG+AZX0cRrSY3cJFEC+70l
kfw3BRKLpADiURqaC/f+rIfEZCPXgxa0UeHsdr6bwXOxnXrPjpnYdMuXcDBixwPq5cT720AWcdtT
XwAD1XueEZfRWQUUKS8LEz4X011/xCQuHjKN9bp48OxauYC3Q1NXXLBTO6Kmen8KvVPflzqX+rqI
qtyaxxNfRlfq42+YKcaCjnjkppFxXYx6SLcTEWYDFw0VvgGlUDOOdK4i7wJNDsnBtu3YDMGp642c
7otaibODHzPJaMcDmHzatNyVkgouBhkej0JxCX0IDHVWVmMYnxL9Sb+W1HVn7ygEOf/X3mTFfdD6
550Ee/VG73bFc/IUGtVOWaV7Wfc+i5VwGDaMdQD7QUYjEJ7XXy7YyJeWfO6MoYMIggV4r6LRa3LO
C7eo+TgqfZtpLhGr+yelMLiU8O5G0Q5xuHN/mI2wBBefjXKvrU5uP9+Tgq5oYNUTqPn2sfe+R3lM
dH+M9+AbXubJuqcKuHBl33gCCpX0UDagB/ugorm/IPalf90uSXDNeVdgrSVJRNA5yubebjwtCyst
BvDS9jPLq56Lepvw74qw9bp0CeY1k9Meae6QyYfqJEiwps2/IWSXhkhgkd5rDR+S9v3eJyD6oAco
tEiU+5/cnXAs4DweYZ1gb5gMrYjzQggZ305r15DEb1chAm9kwLNrmlnLT0B1+qXBpL9V/i/fxYHu
QcxCFikazCNt6fE9Gpt4dcyuhFwvurDx0p/MM8pgee67aEHVKkuOVhx7akHPKy1cYKNvvrMiIBMD
A5wE9rvbIXeQDxCiXgjsptowAq1A62r03pM6/Dz2V+PvmdgBXAV9koBMQyt3WkznRcB/K4mJ7LDO
9A5sf0j4iPXa3xfCyufR/CAG+mOLM/MHCmuIX4DQGlBBduo3OAh+hB2Q9jw9VpveXFKVmducNwYm
Hrgog95JahhID8M20fl/oMYpCOI9ouna8zKF5vyARl4yqGkg2T5ZqjxBCFCJsCeilaF8RUNtMmyg
3vJ42mbKKUhMg8UBvh0kROjvut0RXBwXfJkHsf1SGgCIVbpCAhAaN7uccDu8qQdyboAqf0qgM5Ak
RvUCpffNZfX4K0Yj0+1y/RGTF6cHgJPb1PgIkL0Y4tBBb+7rsYWZ2RzphLAxEJuOPTm3w2z5WuHa
Em27XIeLe1j7Pghz85O7sAtnBjLS1yFWATkGNBLGz7iKzYrEibI+xUCKJn5R2Eo1uaJY6reYi8Bu
rEwG02ic6InViFDSjk2zEXaOD7nW+C3i9n36JgwWoMCkXIrF7ot/aGe6GtvkTqwLsfCGzEPfBQ0V
iIz/lsMpAOOL+8yVeA+tF1vZZ5wIIlzIIyPtgTzENPQoUl+D+iM6MQG6ryGyEYTnvnsvIGjL1yTz
Tkvv8bs9AocIQ+hgGWkYwYd/u3iNwkd5KqeJ7fcBFIUiMH24FnpsfBqF/MJGuXPEE1uTJRTBVNtB
+jixuVLRg0YDl5QZl43lO51es9+PN//droQxBNFjWlJD04Y2cSVpovSl4gMf1MBZuc1XU5Q/jy3c
FwVHEyPwAS34yPVPS5UZFwUNxzXAKQJY4aEm1Ly9cQ4NJNN94rdbZmkz3oWlQDjgeAFiAV5lwNMn
ayVkeeCHkZih/A2HtW50BnhwoMFlolgDbXUEw49HeP/0n1icrBjq8HIXMkJmo9ln++US32qoT/8F
ZkOG3qCnmvysaPitL4LPZ1ZvTPrhUgMrysiLebstU9/xw8D1cxuvG/1D2zoM+L6Jy+uflaUF+s9S
veHu2GGgAFOoSCwDDIfHxq09109l1ena3BatFMVuEDdLHkVTd/avW8go38WWE0uTl3sQa0gzKrBU
+z+RrF9qllz6JW6PpeGM03vlkqWA4ZNmNBITsaeJuJI1YquOfnq8P5bMTK8wmQn5wuFAgGRAK9UN
kIjWjBCc6e/Ss++bj43dByPjzKHfDkUGFQ7r71a/GhTiRCnE8cix/eUP9cOMP7TyUK8/G+sCXa/G
+B+YG6nmWUiEiCCnnQxOhjRjlQF3aQP3qpCt/5mnZinqryDpuri6DPr3hTj1Pq+FAcIS/AmPQBKO
5XbVWEfMSt9tCxvVtZ6AdS6LTBYEnkcFWSs0yorP0HVLdcUBw/SlYs7Rv2EporzPO0++YbJzGj8e
8ASsChsMC7W7hwZsFpPKozQDUKCT9MeTPOfRrkc8meNMURon17rCLkx3FW2jpTWccyPXv3/iMdnS
U4VULgs799c410Tfm2pO2PK9C/WV8KQ8F0ubdAy5b6K6yfxNPKZUhiGfunVhJ9pekq3mjeGxe4L4
lDsbrQRsliylAhe3zSRGCZRMCisB20ZI9xyjDzHgp69onYzN4Dvjidgc07gmMeQyEwADCceEVHgH
VEZaPDJ30RIGDzAxejCQtEFkPblzqzYEApGJS5tzz3GnR+A3UEBG79CqXQXtaTCWauz3iHncguxI
HAFQNs7+Xy7tyicghu9BO+KUdle8gUSdt6NXCSnJeISpBweVKPtk27Zk2KimgETR4907E8+gORb+
CDxZIrpDJ2eFZRshiDSttLP6LQAXiC43lzgjqrhgZ+bKkFkQgkKJDhHNHdsPwH6xyqVxZQfBeRBW
YA0u9thI4OLsFqozf2RTk+37x7sPgCGqM+r03kVOJK8Z5M5t1gDbmfkFnJFiuhvfft4HUMwhnxse
2RcKvlmSWO4xodQ4X4p/27ec6CFpFwY+F3/gc5CLYoGnhMefnN8h7zXJaeUKlA7Ui03GjHMj2flb
pfvFyq4iUluDtg2rtTSseAgBIt/O6OJB/Y3einDBmdynI7HXrj9mcrTdwQ+atlArXKpgidh+tUYD
mCsZTFB0EVQ8CLQ3QZVtKAQ9Xfp2KXUz48ugtYg9gEATva7sJEThykxumKyv7UJmoB6gCeAXysTF
UY6XzHQHAOmIV/GINESAd3sJFW0sODUzmhkKwq0YHvyda9/SGlLGRgCG5hV0QxSFuIMhtlYOMDXo
G9Ay0nyq7asHuiVxW4MI23t/fNbu2T1A04D+Ln7U+hx/Tq4KPOaDWon5DgSIRD47jNFbTWEI36Gu
rCL0sbkW6Bv6jLb5buD1NjU44RiBGJFdKYnehluAwWur5/Ss/HHAwmSACTtIDWf4Cflh4SL/Iyq/
ncPbb53MYRyFaci5bGeXaN7FOa30D1QNRuTAgP5N33hOttlBopeIIpL4eTxR9/wbk4mabFNkGX01
zYcOT9aPiO57AzlLMEbrX2Py9HmvkY9Xn7x/ShZHbXp4/Vywf4/Ehn20iyOrh0I6nl+TpBSjiV2i
5lKHMK2NSAhFtRjww7BA76xruroE/U4H/yyYHad0OuXXVienIxa0ShUlrbOr7tBLiM8iMDNpqxhN
nY/nV7g/h7fjm0RpvDSIol9ifGZMzKP+0VPwmhkDWsUqwC8MukOW+otHBju2NFoQsJyjZ3hL4a3J
Up76vhdlMtfjt15df6D26eScczowvSc74VUE3/qwOkcw5cEf5bTChnN/0A2vn1A20I1FVtT7G/92
MianEhqhAhSL8AFu/sOBixgyeeIurEXwFr+HQTYCPyN36dafPV/o+YcjBPYcjKjjV10Nm/HdlGc5
BsMm3LfpXZ4+1sx3tQ5MmWSfn4ICNKxzdA4CiSzw6zLApz3eA/eooHHeweeEdOQoWTDd45Lra/yg
ur0N831E9hCEfQ43Ljn/E3+s8zq6WOgVlCj/JR5+Vr+0oEtF+fvOrfELAE0CI8VIYjPlyWBAFyo6
cdzbL9u3497ffglmfjiiVOWTc7a1LOtgXHqy2XyW64O9iSB/BNDvaUkfdVzeu1N39RWT5eeiik8d
PsI88LQpXkH4QtLaXzhxcwcOywmWh1EFGLjw29UG9CBTQLHU2/5gOKViRJxmPF7P+wBrrKX/Z2Fy
pIvSSWWvyME9FoMfB7JigoCDG1oup+gStAvkfklwTrqPHW9NTk4u1wedBnbIHoRgL/s9igUp2fan
t7f9h0ePz/n+GVe8Dp7oc0fWA1k7a5c8C9t1TC1CDMNOOWJ7G9x2RHtaXQKyMZIDmmPt34T+6I8n
Z86zCgJ6PNCSifbQaYZQZMYCbYzD1oLSupVOwfCRiYYfqwvLPGsH/IV4OwAuC33z22UOnGEI4vFM
ZciFj6lPFcEVKwNAUf0+HtHcrh0L62ihAdALXGG3ljJHyJpeC3v0S2stkSQ0DMp8SxpkQP+/DE1J
5csWcxeNh1SL3x1+W7Ggjnl7bGJ21v4by5SwFzmeMqvFoLeVEDqQ7i7Gw4ALX91sqVa3MGlTgHFT
S66G27S3a7HDAyvBOUzSAS1H3vrxiOaO+9Xq3FHwQruQ6RUYclq8qTTU+dMlBvu5sUCTDiEuXOfY
UXS7AWqVF1M2Knq7AU8pFwE86h4gP/J4HH9g6KlzvLYyCYRapWv5PIEVpIogDY/Hydv+yBpH8ylb
NeTcbc/nhr43xvunyJNPlujoz3j8CbOx4PUnTFwnsBONIxbYgJn+Bt4okAmDTsY0j2dcVRbIZIRT
QnafRqpfVsBRRHTBdcwtJdLvGtp4eBX4hsmR7nl0Dv7t/7oDSDxNiBouUEzMr+R/FkbPfhUJQLRJ
doMOAyxDYBY8XXZfMm4Joff/WMn/rEwdhhTzShnBih+sYvKyT0d0wnF9BkWmb5/bp2+RgDCOQIxF
PyDaG+cSPRgL/nFhqH+8KVdDVdpAY1kVH1GN/lH7J9mRaz7eL3MmUMTD2+9/sylPzgXXdHmtuD3O
Bbq3y0QynVxd59oSXnzmJY1iITA9IPdGWgONQrerFoWBKNR8MwDvUoFbJgXKFs3n+jrcE2PHQ2m6
2CifGV0tNZfNZDdvDE+rayOdjixVMCyQwrPkTz/clh/sU96A38bKIQj+lH49ntK50AJBIjt2a+JS
+4skr1aN5YqgEtJysGOAmPrEEAEKCOoz3skfYbCQvRmnbepwYAe9/GhBZfFIvp3WpM+TvGz5wVbB
/1dHl5rL9Ewg7BsTnDQh28T5Us/O7GPv2uRkJYMqSdO4FAY89rY9KFwBF4Lq+YegP5uuTeIaFJNE
WMIM/W31u4GiNiQjQ4GehmkuoOWTEMLV6mAPoalFZt6xBJybeiy8+uAzZHd1DTmnJZTWTP2BQ8jw
n9XxKr5aSreGnLyWO4PdgJlIJkljAESsiLSpfzmqxU/+EwcKgPjN4VeP99Dsul4ZnrjRImpyls9g
mNee/A3Hkyh8Z9N3T7CKDQgnHxubC0yvRznZRKnigPYwGY25p5ZxifQvS62oOy1hS4QxqL5fxFEZ
dpSQkabVjhCNtW4sSIO935d0ayKLtGqec5sxLHQxUt9kdZuj371pfJ5iuIh6lVm/gVFvTwuX1OyA
wbYx6u/hoE57a7ncEfxW0wYbmXpBNauV4NGELlZWZhfxysx0Xsu0FrUeZhLwAh37nLRwBAnRqKq9
VPzSEZl9IoMnkh2l7pGLUcar+WqzljXnA1nmsTZH1mvGOLvG8/HrA8KlH8ev9fq8BrmK6TKLuOT7
G18BmA0lM+ToUEZVJy+pvK6TugbtrM0OvM1IGZWEJS93L8yHDYh0O4rvqAeOKkS3Q0uh0pQXddDa
iGhwE8tU++K2uIlJclz/S1bfrxAIB35uVE68rGyHeKvPDWjaToruvj4+KzP5l9tPmcwyEAaZErlh
a78IRDiC/INwJh5wgBDFFpDSa3Ztvb6jR+5QHi+nfAmneo9jmszEeJ9fLbLKKHHShzCv2m/9L3r/
6ZEjIEEHXSY5y7vvV/Eok/fDAdzZxPv4RbX+8fjnV/u/lZh4xCEUSzmssBJZ/xpXx1xZqJXP7OLb
+Z14vgr8YYorYoCZXuiN+WaKdBi7ryqXPBlQB1vvNnS1+lENbcHlzjj7W8uT46rWbKsUadQisCxB
PcXiRaprrh5DHjYCkYsCiv/I8rhjIT1FyTbOFruN793j7QdMbtahUtmhDTG3AnkLDx8oxnj6s7Ba
r4moWwZrbrLNBR5xKcqcic1u7N6Fmd7Qhdxod9sgNAPPV2Q+/zsHr4ZDNtQzVszTCs2yj/fRTHL/
1ujkqRQzShDzKYy2VKqJ3ukf+6/m8hyentPNem1JxmuE5HVCWPMdwSGpubEED+bFpch05lK6/ZDJ
g6mX2iT1/3xLbozHuTU+PqpnjUDnFy8nmT4H+tlKtiTe7d6h5HmADydAH+DtZP0sbMGl0/23Ra9O
N6/VeZom2PzM6uUNfBc5YiuZmmtHr7aefv6nGDtDQZc/dM/szUnTTwune/EDxuN/9QF11/Rx7GFV
+H2lg4kM0R3uD0yCT9YdsbLVE+QBXg1jgxmI9ifPWnhB39/Mt4sxcW99r0pxw8C+h/ZCp92qmc2B
2sRJaJAvvCPvOeduXelf7/jVWANVqzttdKW5EaOktxeN49rg108GtzlQHheJvrTpF6d34tzAV5/V
UEtpbaASJJPT197FJc0YF+BdeQbcabeLdTjuDTr6X3+g3Smfl/r6Z9LIt1M8cXNK6DC+z4+nHaQG
2xGoALQCuyl2WOhwC1+7HdU0nl5fa10FhYQh9GTUs4Uu+jEjgKhj6VerhWX/Y9C6jQxvP2ri+sIk
zt2iGT9q3xpH5BpxtyP9eba+CRyf/wSf72K3L5GB/j0bHtj92yNXe2DQPCYOR7vgT9zHRK92e1NB
r62jn8/deUeYE7YCUHZ4ly4ctYWd/ueUryw7YNZxQhaWBTC1I19l9lm69SsI+oSDmTa88djfzsAm
bmZ4CncrijL14gz2Cv0t/9wLO8SDxGpNlOieMMSLa+oLizrzZrs1OY3aQEHKhBFMZrqzdyzJ9DfO
Sjw6237Jb95nMW4tTdxWFP+fG2zs1drvmx2IjI/HRI+pS5yd9YSUWyKTg2BcsI22S1pAS0s5cVqV
1pWpNp4oObaq0nLQcR8XNBrWTLh0W82UoW5HOom/QtXJskKDrd7SA5+84YrKiYnyEwa6Pj8p9Fu9
vKfwY7r9ewK9wXZh2wqje7g7MWDEFiA7JEugHLu9IdQ+KoMgQZQk7rdvNVKbOTXP4f6sPvsttTxk
dE5rz6y2whlVCwhfgjKYJqfxslqpw4jZWwRyzkBGMCdXnzRZ/dz11aIK8En9SYQOGN3DlZO1MgA/
6pjf5IAU3YXiLbAwFbPLfmV2suxoDYzzWMBSgJ5Kl2mmvsd+Rp3cgpTb48P7h6J6NOmTVU8h2xc1
Gu4NifSnBrIuKJMg+OfpV4IuUCw9/uO2zwV2wRqn+nDgdRR/oZ2DOhFvFi+7VwEwXhZkQQ35V1Tk
zK9fa/M9OEgbAyRB+gltAvye2cn90iSNc//oyyc3Hh95fCeKcQvhWP5Qh6zNcMJSfX7+TYatOALa
oUIzrYjkTpL7mjqGTchIKWPEgmyUg9OvGMMBiDR0dRjoYVklKJ5t3a9Vvtg+dr8XIOTHarICAUH0
WU3rS0POlw1EHVEqYSM9qKp17TAFZZ34AA0mkrBKpD/eEtwYH99O7I3FaaEpTxquDbykt3WGJ+G/
IKABNMxPjI7NuGDq3rvempqE6j14qkIIgvYI1VlLOm63Kt3uwYWFmMXT84VTNW7lu3GhLgsPM+a/
pgg7rkmroukwLtCP+zlBv6u+cJpm0JMYD5zXCBPVQGM4yXn7Jbr9+gGFWNBrjE33Hx/uCrQEA3nt
j2pNDvQ0LKlBzfgoIOdHrTZwu0Jmd1p/0lCz64LKHTCHtdECMPZ1PA8rWS9N4HzTNaF2YLTkN6BL
8d7MLQw0vYjGCNAEoW1h2sfshHhRMLXU20G96VsjU2RQEx3KCpAu8L4q1TcIG0iSLSUV7++JW7OT
MLPheY/3c5hF5tTAb2cQZO4CqA+tH+/Oey4F6dbQJHQM8kJpPHSr2y9IsiX6EfmQcPsMnjz0/Gnb
kn6V1tE3Ssoh2xiBV/q43hn8duPrNuiGLTs15VVjbTaNdcjNS0Xx7yY1LyxhSY/e2yUgy9z2BsUR
0mVjlzHIR26vT7mC/lAmeQPUiy/JNs9tzTfD1lvY4jMPDUzKlZnRLV9Fl5xY5lrRYrvxm/qUQ+TI
+o6IZRiHsVD1e4kMuqrM1WX1GeqR9XhB5lwh8oFwxSKkwLDfb03zeRZnsZAMtuu4tNKOjgA8WrBl
hBjtkOqCsZmHA1QbeKiBQwQMJInS5PWuOQGqkCnqAsmO2WYgycMWYPB4OCv0CzW6VxWr6BBmj+xJ
YS1hocatNfVV18Yni8k7ZVHUERK8brSSXzIZwY6CLC//W8JtFTkCkGqReGLO71/bnKwsxJm1xo0x
YG7XoYU3WykK9RnwHxcC6VENfc2V0+MFnfMgaECCFs1IaoanyCTQ4dokaoSIa2zlFS4flMapmYu6
qO0b24nXuNMf25uZ1Rtzk2CnLmImdzu2scVNoKMnDpybXEyZ8sn1LKdaYNWY2a03xsY/vzooYjRI
VVRibCJVGLNP9Lx4y4+Vu1Cnm51DRAYjkhclWzQm39rRmkoO1LRq7Y6FSqcshXu1hTSD5/SSUecF
s26DmCMiGKzj2tMsSeyZpWt83BmT3YqDAsUE8KuNiNrJNQ6EqgwlJq2x/Q5idpaUjUyWzCZ+5c/p
V/4ltCT+eryS8kzkcGNyMurYl7mscWBSZK2seK+/GO5L9Gnmb9mEcLnuh8Tn1l73zmKZO13K9nly
ysBjm1idto+cl7g/VoBTSuC8/RdqFfheN2pHu36fOmcRfxvajdA3Y7F40qn/AHWB3JneoMcQKsqp
r1pRYtUZaS/DRkBVsvoJwJq7SViaV69e9C1L30l7lmsqtGuphFq9A2kbo1PW/iYPGnCcVBTErnK/
ezwt96yEEqgGeDgrNDWht0+a+I2mq1EjKVAyEbPtcCk5ypi1eAz7saUq9Tb/i7Tv2olc67p9IkvO
4XY5VQQKcEFzYwENzjktr6f/hzk6X1cZn7LO9++WtlqNxPTKM4w5RkdB5GxLOrjZH3K0YL9AiPP2
Fyw8zlcfMLtEkHgYUymPkPYYLHkk2fcYfqNEnfVup67s/IX+AgxWRic+mkPgdP3skYsTJvFlK7Z4
jDyxchRSHnqrPEiWE9/3Tu3kbrrd66EZOmyfeb7DIGN7lEzfyRDCPmlv1Kwh6OzecSvvxpIPePVV
s0smLSnXCyO+CvSWr4pPjoDNTvBZzn7lQNTXRPsudM3SW7lLF64bcOpAzw905dBx/snSXExGppYq
6IRT6uVMxRblzbyDc4SUcoW2vfj19iovHHgJ4vKAzOrofYeMwfWdgwKsnhZDRT2t5aJzj+iUyCr1
V3bzQvlAlwQoUoOzFuBvgDuuzShGEYq+Dpi+lhaTVqaT+pZBQwtUTWVPas1jKK+iSg8VsSGzIqiB
j4OZDpopj09qvWsacNfV3KYMbUFybs/A0klDX50BMBLOGjpcZhdQrAfCmDCNejG6oKhTZwdZKcmp
Cr9EcGGgWAlGYcTSjeVzZlW5Ab9y0BZCU8ghXnzA/KhncYQLGdDx7AyGL+dtsF+t4CMhp+8NKisb
8LpCSU780/MkG/f4l7Uc3MJJBwvABJgGFgtMTrP3Tax66LPXCKdqYNeRLfIH65hsnHtG+Hv1fjhE
D8023m1uT/sCCA2jvrA62xLtwMDnJAK4tG+dFIgJktxVRHLunefHzP1qyWFwDp+aCVjrsN3Ro2eu
fMBSdHz1AbOgAHMB91SeomO8A4IDSp/eou9iAIjW08q7ujTDKHxDKx2wN4j1zZ7VseA5NRh5eKDo
P1NQqKDnnD2zbDMaW01fO2wLLyok2aHYgugB/VHz8FiFq5A3VGBemJnSa/eeAEaB5NsDUa3Pl5e7
3kZ7LKgTv57qBCNdm9Y169PPL64vLeQqfdBgva2O4ODEvSmh8YcYkLAaJZDN2x2IXZKNFpric1jd
hfbtfbVQogUzE2DbkKzRJoHG2buVJomalO0IaJXmVMdQIHrwDSDAPkQkm/qHQLln/SZoycivWF5Y
5CvD84HXgwa+Jop4Kt6Iwi5QiagfNLknhWiGxUr0thAjopMGWiMApSrQgZy9TUZVdpxeI6xopUP/
IRvfNX021qTGF+DoiIymtICuQREX4nfXa1khQhRaA6+DRM6jOdjKa/xX/aYHwQHbvak4FXljTm/x
Jjvo7vAuOMdnF9AGZpbveKWrQ28f/qDNYWe7h4P9Pm4FW4Zs0/aFmYc/u933aeUmW1oBWQMZP+Se
wRw01zTT8p4f4kIcvbQ8ga7SqCwjQadNC8EZOM2399lCWQhSIhfGZvusRlMrr0Uwtj/eq++pBbp1
j2iP7ebTdW10RYNAkgPnuvgyrF7YC9HPlenZTusNqQMEUxg90a3gFkXkw9n/PR8nFcD0bLi7d26r
rNxgS7fllc3ZhhuaMvdbBTYzUp018hpvj8JdeY5Xro+lYF0GAhuy76BMAlBpZieV24ZjPaa1QAIs
twpTRcwBSml+iwC2gf/lO62tv2ZWdc9ttYe/yjNoL57X5HwWSmFY3YvPmL2JvR/7YzjgM0AYL4DH
967F5Io79mrL95zXf6DXkqJ5D5yv2ycB/YTKyvaads8sEAMEHX9UtFiAbmC2xLLfFJgFnLyx+Gri
u0Z/vL19f8C0vw0guBDRnf0bgcpihmIqbagHOMdbv5UsdpDP+g7YfRVwgtRCucCt7WRb1Zbmek8o
jRjW9yQSAHI17qFHA2ML9aARqZO1U7w89H9fNnuXEQJXfEZb6kUa3+yTQNHvFD19uj3+af5uDP8H
233xSrWD0UpCWcOIL/4RxaA7Vzm8S3Qt5cfblhaHg3Y3QN0nSeh5bjUY0bjQVZjoMA6fKh299tLa
g79mYroXLwYjKY3Sx35HvXM3mhkEILCk96Xzgwk6ZFu0H6qS+Wf3hBr17bEtnlblYnDztRIpx4Qf
y6/i7uhI6DMr3MfIheNuVZb9R8T+2Hwb2xRVlbXM2uIS/rM9T5eruaT3VddTr1eVzQDtSuODV5l9
e4RL7+zFALWZ58a3HAU/ETZjUHy1vqXRFyFy4jCz/gszaDlBEh475ZeSHG1A4NNLlHplGZh6+xFI
Tl8+NQi9b9tZCnbgL/wzNNsqGUvAoyKO1NOFxs5ydGsrfk2wgwqSo3E7BHA4iZBMi8VvKdbMEsx7
fY/ylK/ITqXRbSDKZ4NmKzt4svrrNF581WwbSQrA8AaPpWQoYj6LjZ44YVoDKNkCfxKGVXIae/mj
5nRpBUq4EGtjOlD1QA8h+jaV6WRdnJwM0iC+wqEruinb0yBGdlWdRnZWcnEPDe8Vn20BFo/qDloN
RETAaA+dJ6JpziHqr5CX9RuAZSJLrUluADFOGojosb9yi9a+XfrSgskFdB30W81MJoH5cCWfufiW
T8QYU/0Mb+z85ChKb0C4Bijg6jsLXn1BtlLJLvpjLL1rshNTiOhAVYcZryubb3IX58s8kZhNRTVd
Rv3uerbDUOx5vw94gD14s0Ca+MjdlSR78F/ClRzKUi4VNJbIm0HFFkXCOUVEPtI+yMWMeZbwIoDU
5MPtUOzOSfPSrdyBC84YXlAI8aBIqMBPnjksUqKy2s9Ry4i3bWdSqwECjo4kfVyLbEAc/Xv+gJ5G
x6sCFgYZifbr+euSRm6TEk6/AcWSo0GZr9pNi2SwA3pjQSdp1YqhWTFfpk4qatxHRWX/dSxoz7m8
nlOVBFNgSJIQR8IspFABjWyvcsUXlcI2ee5yCBuiR0KXA8IHAL+bhQyN+UdNDRqAjuoKeYgoLcr0
oLdapNpqKRuFXWTI3v5N0sTnHajJcToSrHoRmbqs8KNVyz2f39MwUybJMXQs21NLae7kHZCsRJRa
kC4YEIWQSJCMY2TRIYjV7cAG4yRlfSrdF1pB0708FmJwrMOo5iw15HyJZIJY8i4rUEfZg1hBjO+z
vFXqV63Q+uKhj6Pa2NIWaEm3blKpxNOuRsCIsiGVHYOmkgBZ8nGsd2Km+lMNQfTVoyjwFZpTBl8S
nDxtgmfcgSF9ysYobY6hooSaWU+M0KRWKhDOFnUUI8ozZJCeG6octQ9JNpSxw4AY69ysMPTaklk5
ojVjzKB+F/lcAiYeMeU7W/FFKdwItU4j0DpVfOIVctrnn4qSAclOQoYs2UcmliK0zBK/4MI71Afk
8qRmgyFvNApi/pNWdSF6ysZa4ojYilVhp42Wjpj6mkbM1IesyN5yMFapdoSEQfPZ6mJQf8pNlwVg
r2INl2+6QjaGXcBxSnwGo00Y2yG6YNPnIonFpCJ1g046KBpksXrX95oSeZBfCNDGhhoQmuiNhJao
99S9gaR8EHTaJMut5sJjUAwds1L8vWpJpXT4f2nkUA03oOFrD2XQB/umRmLkOw2EKB12TZ8q4R3X
daryB7+mBDwi04b+rZXatoV8XW48pywdR0IhZijaVZelheVXIGS2Rcw0vsiINXrX1lwY2t0Yi6ob
FGkUHzrRCKETJsp+ohyQoOGivV/7fH7kUiTEXFwgOn4pOsz3EpM7jmR9X1B7jIo8sPnCb6rMbOpC
SUy9Qj8w6K+afKyfA6gbSjGUU4whfyrLUmOHXKsgOJKKNOVMmUN71EbKE1GyVQ2TJJASyYrBwre0
wbaFvmoOtu48F+yOq6VsXxV8jskLh1aBWiq8GgGtb22iU4JmSYMjfTNk1TbLBqF6AANBqgHeO1bj
uPEjruGfFJ0CMsMMtdbfgkHT4g9W1KXiBiOnNih8qFFv935qjKYoRn3oCGqQSFgqicp3TAVLEs5G
V+2EcFRBWlGKHe+mTZ3mYGypBOOTyzMIIvBBFygWg97bl4EUT+hAxTII78O6DLk7oc6FxE6zoGpt
To9o4QiRyJc16XkuZVaAZhT9e8hzzgZdC3uhoPYJoHo00K/bj8xCVybUeCeaEbTxirhPZtnUtIqy
grboVEKipyO+b+s7IP3Sp/TQb9grV7nNWd+qlrDPdFM9NtDQcCm1NBSXAldvdi06zEv7HDoI6eLT
2mOx4OgAsAKyHojGabqgTD+/8DeCggLmE/W851dqbQ59heyykICfAlNIROpDB5OB+i+iXLXiyC5V
MyAQCb5XBVyRoBUXr00brEryQRh4xCFEPDH9kTboLx4/tF2duIbgRLJJv6k7lCZS8e1d9BxGK37H
0vM1CeUhaQWG6V8cQrJY1UmCoM5LlXSwWJ+NRKzQllv6/Vq3uLAQEkEiBhUNeACKiJag69HyCq5G
QC75n/AWaSrAEN+a15LsSvf2fltAW05Crv8sTaO+WNKmAwuoxGc8EiM9aGxAdUGmv3U2tYKN6kKA
0UQtkaCcFfVkB6CZ4oILo3sere/bX7K4wpdfMvNEolTL1VbBlyCHP33EEU1e7gO6nhrrsIvRvbaS
bltKklwNfZYkKVsc9lz6PwYntmSr7wnyYNP4ejswTRP6hyt5kd8yCFjRy0HOTlDcBKIUdFhYwMs+
Pow7dxdYJsgyV5Ns0z0xc1avDM1ikmjQuo7iWkbHi2OxfenIWzOz+qO15qoubVXU+QwR5xI8F/OO
RyXOSr0HdtUrSBCZb2Ft1y/sMUGd2idTh1Zn/Y1XLsmla0gVANSQUWJBmWO2cGnsF2LdUN5zFM4U
Hjlm7k7imqrZmpHZSqlw9pUqhZF0CwHEg4FTYaKkb1gr234hhgPhzr/BzBYq1biGigLuVAiRFC/p
H0gcn2PjFN4DGQg6ij0EOfCyprHd6naoEXntFCxtFFXDa4N0vIG67ewCGAoDD/g4CB6aYVqfJJDW
BOVY6uivd56ZrLUjLO0WHclRkIEiAFDmJOVqVen64MujxxXCtmj2QsY7tyd0KbONNvx/JmYDqjQ1
UxgnjR578hOwhL2/Oegf3NZ70Ps+QsiFGEcIueXkDsXJE5zAvyv2p5dofvIu7c/usSLhdIi6YYi6
p9Tou7HeniO7cHUrcpNhNzV84XLZcLhbfFv5u9bqtjbBs7PBC3TIUh1YwTKld7pabDoO0frtIU4j
uDXC2dFoShzLodaQwA8c8MlCTmqrl5XT+NXzf2EIJSIVFIVoYp4L1Cp1qMhMioEEC6fyttF+F8yR
5e1tK9LSiiGwR6YaCI6pHf76DYzSiGaF7gNfKRG8A8LraL7Wr9YrcJZgLMpMAZ1Lw5/ItO2SQGB2
3D95zYO5dmVP+3I+q5dfMVu5KtGyuI45kN6Up1A5cup+WKPuWVq4SxOzhUsjAXh+cIgDrFSQRBuB
ChpJ3YFbUFpLFk2ZxV+jQdUNKGQQXgMMcj2nbSSJBfR9p7yC8ppthD0w+fFHtgWVaAqw5sfKEi7k
ZqAy8h9zv3JC1aCH0HIFyQdCKWC3Ac6gFvo8t4WJbO4BHCa298e/f/mEwwbFm6dTR1blnNa+YZZs
HbIoyGQWooI6HisNxEXlidetADWJAb2dSvMedTaXrKqVLz0gCH95ZIkgiAB4yvVMy6xPkLcrmBe1
uGdiY9/HHk6kFnlANRJDOdL8rdefq+QDCH5ShdE3paVl+F9RBmUI4/v2Siymrn64ciVwPgMiOztM
dcZyQNMncGzgcC2BzLXgAoCiE0Gx9Mq9bW1hQwOHi3cLKDOMfk6rlBuCz0GpgfdyVc8cidPPih45
Od/FVsyPmXPb2sLdiiQZhG/hL8Mrnku0SfWUsu9BezLGSmXlbRTYQNr/uW1kyfdHUhOAI0DoQe74
05504ZFLbafHfAjCk5QDJRUKeF15J3SYvhZwHuVZYWjdbglKNa2dBiDhM2qr0HVLXWW0Wcq2o4QJ
xw4PNcR3510EAMoGSSIg4ZvdqedgQpl0O63eF07MtmAgQJ8wN5jGIanJuAYCXirNTFQ6uD1QwVdR
4rve1VqapmpcdbzXB+9UfCrSl6iV8QIQmb1nEfTShoewSXZhIj+1Ub+NOd+tJmbm1w7Qtqw19WhT
oT+mfa/CwlKCb4UBD7TWX7vwcMABBSZMEpA6RUPH9UcypqZiIgMzIR+Pr4Bmvu3hcdBP6iASTuEF
F+AHvQP4Cerl6O08r2yUhfvm0vo8nzoGkO9DNod5tNl1j4NGMu2F5xwqnaIGLbb1murkAtEQpF2w
JApy08hP/MpKF3rf94KKAgAloxabNDBsP/LtMbnjkeORwyNQgTv+ORNtEVj4leEuvI9g4ABWBLHG
ROY0u1hilY+6sOUmfqXGfqWOVYxuytmgbQZOoUcjoH3b4FJDy5XB2YPMxpxRXQl4j1ZAdQJd2w5m
0eMqSyz60SWM6KlZA9lY9p9B4JblHSfcc5KlInJW3UF268hGYk+mhhms1WIW7nwVnT1IQYOpe1L9
vt54kDbhWi4D9R7S4W86aATem2SlqLVoAhgC+NJAIkE27NpE3fqxUfc4gBnhDMI2hkfPqbcyxQtB
FvKG/4zM1hSKqV2rIl2Hrr/aEsFwGu0yF0+2aloOc8pDvlUOzqCa0MjAhmpdXAHVU7jj9/kxctay
W8v7G1rg6LCDVgHYwq6HjIp6LwZayXuBJn/GXWSLzbYeEptLvyGMqw5OzH11kQP9IZKvIlQW4jAV
950IFmiU1n5BJrQip7HEKt4bKEdo9xoRvuNNXiVJCrg0I0g6kTAXnCJkhCvPafxwey2WynuqDDpS
dG+hiIpn7nr0XcoyPQ+xFn781KmvJZL1bnfWAzMMIdIgP0koC8kND1lOtwkh5GC13b0ELqXbnzFd
mTO/EUhOBKPQSeHRQTRduRevHxydUo1SlfdElUj8Q3WuDSvaNqElQ/Z0XEFuT3v4tzFkMiV5IvOb
85hpesPkARl8T9AB08c5kmQkyFci7GkP3zIyeyTGqhJp3MOI0bhUPYNxXsC73r/enrclvwsT95+x
zB/MpK8aUeY47J9RMzXjT9ufs3gfhiddOabU7uGDCdvbNhenb/LxJKiHovQ/G1lBNQHJ8VDwILZn
3PXByq//ESP5NXP/fv98SG1SoY+AL0RPCgJ1JA0vRyee10rRCXg1zUkUsHwkeZyzd2GosycOUgoy
QW0mr6wYGQJUHwzk74kcQNrbGcYytWPFB9HnYCCzY+ddYhwoeOzwgsUCfGO/7RArMyi1KoTXK2hl
lz7YJu1s4JK/NEu7txC1+IHQmuFFQLKSBUSnmf7ejiMD3CsYk5hEzSDkrqD0Q2uWCF/Bpc8hxWLm
Zabc8z18EzuTUvlcCLkuWyNIY0GqrURt4ZYjC51YZaDq9ZWKe62HmlLn9pItb5OLOZ3dcU1fZAZK
rkj3tA0SW9oGnE7IdzJzDCF+cNvYUioG6ev/bJCfwPviMPODNFZcHwtefRAsp4GYRLplTrTRvxzR
bO/ZI4SX78aDDlq0cN89x+iMWPmCJR/p8gumW/fiCzpeRm9vNW1R/kHnoLCLUtS9Ih2q1C7ZA6pv
tNzouW6ltcNXr7JqWL2aW7J/GkMnacGpoD8Y6Vo399Krd/lRU5xx8VFhoaDYqeJGSBsbFw/PzNR/
EVcRRksv+KWZ2Qs+Ni2KtyXMgKs8lg5aaPeGKyGHmTUrJ3XRWwdsVZ5abkAHN4/DDDYpCQtYaIUo
ENNCvWCPdgxoE2S4UGNAafmDvAmJuEl38Wn4gOBrNdUyVtPrC1kHbLh/3zGb2aQM8wIt6YKX9Vb7
0EKxcq8fckZs1JRfbm+tpVT+hG5E6WQipvylt8iHKe3GIhc8HjKuLvojhR7VMMs4Ba87/7O5LyFl
8bRZMboUcVwana2pz6psHNVC8MItvLKG5Oo0xTXAKJZ+33t16aRr4hmL75cEdQ5tAlL/wmqLQehD
ObgUkE8Vd0VudY0thiuv/uKJuLAx8z2CoGyyUoANSJnyJzW3+dwrENaSca0zbfHNgpwPXivEa2hU
uj57WLNcadAF6ump66cfirrnixWvYnr2fj1bujQJwMJ5/oUBbgs2SBTholcUdgXZAvQ+BYdSJfyD
QrfRGoPnmrXZ1I1h0KVSAWu171Lg2u/9KcGWoM27XMnpLd4nF+OaFvHi2uJZmwRiD0t6arVwgcOH
Krb7/gMdh7d3+dJuAIxPgzs8AYXmmFOxHoOwhdvkRd9JAC7ENgKi70/BgwRc/W/ew0tbs0EVyLkO
eVeLHrvn4UwYEeGETwmtW0ZhFvf1rlzL1y1twEuD03pezKLaRYo2GjCYoLcizjeS8pp+3Z6/pS1x
YWKeDNUZKCYkHyY6MLfa7PDW7/OzLljhSv5jMWC6NDRzJsoBZGpKAENKBSqgQDdDdvZBOl+/M6wZ
+Mep/NQ9VWFHaKRubw9y0ZO5ND6LFHRaBH1a5KIXGlDjsrB4kBIXUF85AZuypii6OtSZI+GDAanp
RQy1qZ20NYt0G5QPXLMrD1HxyHhqpq0TdZtmVSJ2eb9MzBYg1YBOxPTzi/0iN3KViWkjehm0G6fs
jqWD81Pe1OU9fU4dJQdMLLD10gIKSXXYKuR2KempSaATgXb6jwDQtX2xKTgfZxSJuNas26cchBEW
NRVbKnZC7PLqoZG3VLaMByNaCZyW6jKgm/lnenZUOHGs2xYBq6d8OslGcdgWx7M+QBcJ/I0O5Otz
szITEBJttZO8ARdQuhP3Ik9E/OFczpUPzARusnVv77ylB/HfZwGHej0jsQJBDZQ9oHsA8T0k9tFc
cNvA0vlFBwlw1MCaToCTawMBV5XUH2rBG5BZdcvQGkqCRvbgGUnXFQd5qd8MrWZoFpyyMGiTmt1/
YwFygECm8EUt4cO3wKq6Q23yNIkZ/f8PCo8H6r5gzVC1OfEjHes0CQZB8IBpGpJ+4xuFRcXGHvrE
quuKAH4I2pAVo4vJdLTCKBJqrrzwS+ej9DW+H0sdwTc47hlQiKPdPChnH7BdO3naF/s1334Jnayi
PADZe9TTUUucds/Fee0lqWcjcIITeXh9OA5uqpHKMQNLfrw9oYsOKArNIAtGLMsj939tqaJ1AnC5
L0Dl+G3gvjhtOwR/1Wab26Vbx6YYWjxv17UZ/YmHfSWsPNJLm/TS+mycnNyMhl9M1tV9V7jyexW8
JPq2Du4VZIVXu4wXriF0xiEthC5vZH/nJPc0avCjMRLBCpcwU4QmmkEq9irlNho4gEBHnsiuj3my
yT6byn6SUxs8twCCb5Qt5CNp8J0HEwH2n9trsPBVk2gxGmNQDAHyd/YANgw0T8XUymYgimdVBOL2
tYL+0gm9sjF757ox61Uxhw2ukZ2ByxyZkw9q4w3dhtbHODhSzgpr3SyLwSmqe6H+X3/B7O2D2ofY
sQSIimJEwat3a4ZIvZFtCu9M4PatH+z7Cqh7vyXNQB3ZyLZVs4K+W5xpUCyAVUCTEYvMtht4eBra
UX70Rql/o75mcnG8spgLxMyQoL6wMXOlda0otYphpkd3dONDuA23jf0GgTv8cVtCH5Fc2v6wT++e
OrKWAV6qN8A8ypiAxfycrOvzDGAwpMopoBvQS/oI0LDHmWBb3CSmC8iINxE1gUZgE7qnNeWvhQft
0vC8zje2QACpBhArHQTn1Tutex/y11RdKSisWZmdFb1gxdDX2EVtFmWmUXUPTaZvWIyUG99xzu2D
+f+YTMDWBQNYIwi2XU9mGf7fyezM1joe73OncSObkUeC2QR7ebcFF9bp7xp75dI2ReAHvBu67ydF
52uzMeWVEUxdQKyouyR4FKGrfHtgPxfdLLpETPQfC3PnXpBoXCOrhaIsGUZTP0KOFz2Q98/YnJBT
PhtH40jNlnxmJsW+BX+8Jdp0C/p2lFW+Xgi3a13FFExk101OIsNa/n6JGOHq+2bLzKWtEuQRvg8w
TuQXkfVLndgp3OLoP/iT1Jd9ByK4xKndzEltpG/RW8c5uQmn4/ZMLb3EV18y2wKZPhgA1DA00QQb
2QQpxxsaco/sboz/m812uSazC1LVagG95qgDZxhyM006hqxvQ6sngHuB3Rt82vAShz3IYFY8nB9n
8NZ+mHbkhb+R4DbJDPXH9tszg23wK5FwmxG4HQSLTsnDZ+eUdk/azdfhBaxdBJ2UuZkeA6vZr+LP
Fp8rFHAEYSrcg3xw9j2y3EiSH7Kp07pGG8amOOnWUN/J0lMmCBbAGZ1OEnBYbldWeyHTC421f3Zn
3hAkcDq9TWFXdCGg+Np8+QZBi+/G+l/ama65i/nuo0EaggR2EtI6/M5SGJgNB/J3xczSbamBswCE
hhrq+HNGsh76HWKlDjzMKJ/3EM9zIZbHxxY7ow0Mos/+3Uq0tXhcLi3OBsbQMSUJAyxW5UOuoO1F
NocU6UQ04/eH8Ggod/4aHm0phtfh0aHRQUS/OsqO15PJ8bJayRQg22NvIfX3FkGecGuopEO/ir0y
o0sb5NLWLNKJkBfWxWRE2NaR4+ugozlfY0fLXlUMXyD+R7SBEYk6ToEAb+V6VHo4+kY1CEDv87rZ
uZV2MHAKhV22dcnjJJfrNI75nR91UHq4p730fJbvzoZVNLgK11Z1Om7z6wFCNKBRAScbQEHzYLVh
LBdkjPoYvwYnzRR2ZutO8r3fOPwrm1ZayBBi4P+Mze7+QUv9Iain5dwz5+PNeevcwdV3Drbu46Nh
9iTdPzx/2S/2e2W+1C71UnOT2oYVPK3Hm0vwfh3fwk/q1rqizDESA9WT1OBQC2h7Od+PSWbVRqpj
zRnaDtGzsVPELrQMRot7ngsmipdR2ye5WpwjNee3Ckpzbswz7a4voqndrBxctFhp9w3+I1EXGCs3
2KLLousg7kGPrQK/ZXaDcSwKS8b5U17B8l2NJzJEhXkr3lh4G43tqfj45izoVGw7optraJelpdMN
wB5QwQHaYw7jB32AHg4FMvANs5nwIQnPI+eEpFTGlQdrzdC0YS/uTz3OpNBHst/rNe9N7koz6k8l
JrRco5RedOcvhzSbz1iVCgwJaRQtJ1AKhD/SofRr139CnSho4oNIJkke9H1pchz5uzmv3DdLJ2/i
3p1qJuBBnS9nhq7CIM1gvqwDM9WOivQlxyDvjiL0133/kCej066vUHEkTbkTAjuR2fPtj1jcU8gP
TG23wNyjTfx6ttu89FM9aQUvD9xJ+sB4f2kct4XSDKhSgz93u91J+4NbR1jTahIWHjDwp4M2CphU
XIdzT1jPOEljNcCD3S4hEOxuBpuNmG/w6WxO0kNHVty9peWGLpSGtMs06WjPvR4qTfRUjqb53kvo
labkpf6eNJOg6EBQCslNw6r2uSltz5vN7UmefPrZFWsgSYdAYyK9Q7vWteGK4v6RahEg1MEx8rcq
+GyHQwpxHXRuSLEFHpSVGGAayS2DsyOkiDkaJpFo8+JPoThqQm2p+hrYb+GYItAWeBBmoqEZF9L1
oDIRnF9FBRtZfxx7m5kRA+J1hb9gCXN0ZWW2PWW1aMowghXWmMHuPjolG94Gj92naASQBFI3eBM3
2XDmS3tluyxlBqdMAlJ0wE2LeCauBxipoRwZPW5bPYcQh/5kCIciszM0geakop1VcxWhX6CSHjkz
bbw1CcWFoeNyANfT1DkFr3XO3RCVspD1rBWBHRVP2ucExUhsV9Du+Fc/IhugEBrbt9nD7b26IAlz
bXa2rkwOuRwsraKX1yd1DCwxB6juaDj6sKl7ooMlv9Qcw8InZOG78sgjz6FY8qE/GwmIY1e8k993
BD5GRFs6xo9C+lxYrQ+GJkEsK8L920Yk3K8UYhdikevfPzsoSKFLQ9pBtA1wSaJqWzkKTaQWTYXt
8/pJViEV1xyN2KrGbcGObb+2x34f1Gv7s8lGEoL22TQ+cSTFC31olGc/sfzsMfHf2Xui3muDqf0t
wDID/OrthV5wra9tz45WqY29VCkYe5qiA9zpm5JwxQN9qZpNDZy0LTdrpYTJgb6+lmBRBkIPlQtg
GOdteZ3YjokCYi9PStoUaE2+zzSidSlac7VBlZ8SX+SfuibqrapnTDGHPFSgZl+D04XIFQ9oYZ8p
0ujQSo/2LEvKEnTPA/1I2DC+F3zG/hZaUGX27Yn6fdFdf/UsLGAgRxANFQihWg5Bk6luJOC2k3Cv
0MaM9XTF2sKOQDvMhNudsJ6/OEQEoS31Am14XqS8yNVWj5+zzrk9oN/PEYQEoY4IrPTEHDJvsetS
fZDysZ8wMJC3alJzrJotFyaWVp6l1BrSzCyKtRTIb2cH6S6AVyeScjT8zFVaNaMzuk6WARJJ6hg8
POk77UNuxXVc8ClgRURNBcwooPP7iT8ufMd8kLPAj0LRUxvA+9NdU5NIPnYh5CFS3+n7KiZNzSy9
c6LstU7dLjtloM5T4s819qaF4gs+RZIUUDQiI412kOvnI2iSTk36TPT8Y/kM8jxLscGpXO4by9YJ
s3OZSCu+3EIJGiYnxDf64fBozFMCXKiPHa+gVDeeCgIqZ4gxypZwR827xFL+C/8NWWi0+k8c+wJ4
f2bnAkGTpkVDChABJAVswBjLv/y7aGYm+DkEKAuT7lXFPz4OL7F7ewMvRG6oRmJmgTgCvRsa0K/n
NhpVzufgfHhhQVDHAhXhxt+2ew0sdpCpa+3dV7UF7N5D6Li9bXrhCru0PBfLQsNvlgZiKXlCn5hc
6fJg7xsA3bQZKOXWGHHWxinOXBBOZEPBcRgn/11a1Z1kbYNdZqLP2L+vbRmNhz4SiK2bhKRaq6ct
HqWLOf4JHC6OUqszOfMT2C4faEs6N7eCvYRuTpMPbZMDLcse82tmL/9FyudqcefecgsPvks0GNZK
K3mXzfReoQfF5J/hYKRrcvVLryDySpDNQWoQbYjabCvlLZJrukGBUKF72pu9Qf4GilMaFrDRQ/jO
mjVIzNIFf2FwzjkqMsGAPn2PZxcAfjCziKBusdQDyBOU3XB49192KWKQteh9zepsJyHRTduKwiq4
zfjcbDqwnP9XIwMhiYpwDgLn8yueG8SuTWIJeBvx3HLyVhKY1YI88n+o+67lxpEt21/p6Hf0wCXM
xPSJuDAESZESJYpyLwhZuAQSJmG//i6ouk+JEIeY6qeZOP1wKlSljfTbrL0WkQ+FYhnCKhWNJyn7
qHywNy3keCn4y7aaeQLG9Zr4GAQtjoB44hWVwMh9fDXQMGG5GGXKobW7FX2pV8EC8znnO42VgTNW
pouYg7IJraawMirmqU+dU3vSU/HAVijjzyXwT8SteO8RuI4ECuBXnoboPcczQ0EHiCE56RIsanJm
dxAbe21fjdeDbJmSpV3I2+EKreThQgHD+U02F+2duPeOvmF0kr7cBl01kIQRfEOC9hvTjqKdsvYh
FPoyy/x7Iu46Hu7kXYmoGOv1OFwQdGtvXuBZ95ay/mBQu63milEnjsXICq5+Tu2Yjj0ellD2ftyN
trbEfZvdJad/O2I4TRuBip+g6C+TVstawEyFKSAez25le5EuQR1ZOeLCZY/YJs75p+lUMIPB/DQ3
fs4Xc2WiGwDijmtklYvqo/UArMZzKF7Vm329bOJ/dAjUEc8N/IwIwOyxPWJIRZ5ktQIFlNhq143i
ysY2fomuQQ5kqbumvBGHTZXNanGd3ItQkUJbJZqaQTt6bLeG3I3UJq18cEDKOSBUie3L0OoO7R6J
o+s5vM4JkNmYo8IrAKl0UJurkxiRG0ndhzwHsCR1c9FJTNuvI4eKFD2MiRtQw0GDMeZgk+eR1ebM
CpVrSYcDFrZu0x8kehEOawqS7IotOUAg+SaRoauxbyVbLW3tSYGAWO+IzRtFHWVOiegEaQ6+HlUG
cyxzI8s9mawwB2q6JbV8uAMxm9UsV4ndLEVcjojwwH2b3cgXTqUjXwyqpvP78QRz0LHpyUGO24Ik
aYA3p7+WIWZfOtzxrxvHtEhkKfdi6bqPyL3ZamQ9PnqXzRbadHOUCadc4jEQkFEhQ98cQoPjvdIF
aOoyZTzvigWpyIDZvgRiX/SDXrf/IJY/MjWZac2PgBMeYOrOcR7UdRFYiWBJWxEO2nKpzqBdTmhQ
YnKRVTRHJTXEUxNryL7pQZngaSUP1bN4p190TnOrXCburW57GwnkRCDZuy4P+71yOJTQobzPlhuo
oq/315A5Pb/SJ7I0R98yWWi965UMrfWAY6PRFGRfC6JiudW5jMWpcw8aU5A4ADsH9bBJpaohhZ70
xqAcOLmJTSvNvMDt4BpmbpQczo/olOcNwsuftiYPQy90sg/2PlzdDppjzD0U2F+ig+D2i032DGn7
9TK3P+wZq6dyb0dWJzdqg2pHFbeychhLAGCp3fhrbd3cQthg5242JXQsn4fBDpfErt7OD/jUUwWm
JGQFNJAlAFJ7fE4in2dDnWiINAy7aQKr3cft43kTp3YJCB+Q0JQBfSGfAfPX52mIwJhXYXC0ByjX
BCtvvYnTdTiTMjzRUzaGLaBpQV56zDJNdqPMA0NPBQylRTtZfxfco3V4V4Hqo1laUDB/xQZFSPwK
FVDBfVEqK+w9aWY2tVPT+fUbJl5oRdQQtI+GcmAE1JaWnFSUeJkymPdmERYHnrAeFItEf9d8U6sd
VvvoFleFUN92wYBeQLNoeOrytgeBYkGLXrFIAhfD0vJEfJFTFcAc1qCoZBWFUBFbCcAKiT4SP0Pf
rRRT5KkCkr1STU3pQvNT3S2F+mVAy8llH9Y51LbLoX4EHr9eDVJXF05qCuSgy5V2C2ZcupNZ2SBl
weW8sEE1WzBbyTQlcCsgmgL8/7B/jJleIlcq5flSUFM4Zlw3ATgPY2ObEIUuc6oPyzDXgjeZoOZr
1yoBe3/GM8ka0oavjUwWVjQHKaRFpVxv7FymdYZ2eSq2blaiDdMClQCg01lYPou0LUVLa9vat9Go
m7ykmKrKGrXamn/i1fxcOoiZHJ+ENmrQ2AnljUN8WxgAOZO9CVZOmVnCKrzwXTNYBOFMQu6ky/vV
5vS2MbSqz1ByPYQbzQ73V7ETXEueBF4I6lKPzBzEEzU/nBBUkNFAjdP+rWPAaGlmxpmP3emGG6dZ
bCGHUwCYxKwHcgVuvWeWg5HU0ahtC8xzZl6L06PVkNtETWWk75gcDqJGfq91qXpQG6cRrgd2ndyp
aBQqLXGFPaUroMKqtnV32c9h48bfPA3blJ+Wpy9IwOQ0H0ikHswHObcTSyk9mW1Y41XNbsYdOHkD
wLcAEzTuVDKFeKAnFDy3XaYi4H4w+23dADQwU704fdN9saEeb9U07+WIiLBRLrYXIBcBG1Xo3Lz7
i2DTQFhovdx/LPXVnTEb/54cHCCTqgRMNWKn8edfrnJBGYReCgb1cBHBzPlnYnRcvq3Rl9898dhq
pI51Zfzd/cFdH0IAAM///pMu4Yj3/PvjJ56TTroYVDgwYMRL3wsBLHxgDUp6Ksp5em4NyjWrNctk
m5bPOG2f3ua5sU2epgLUsGlewDRzt9unqwXQWlZbAO8DHsvNplhdXq5ly9nrsQWJ9vPDPumNfx32
5NR1QZzHQSiqY9vBtv94QjxiqS4ahFY39MLLP+4f09vL9QEIkuslcgj/6ND/nPUpKlWQclFpYwy9
eZA2V2MA4DsQKO2v9hzoRy+e2UUnLxkEbPD7EZ4CZD+Z6g7E2ZIU4UpNgHbcQjaCONztb9fg2Xnz
55hCT3mmX41N5tbs2jgYeoI0guoma92mN0vp8fz6nUDfwRsFRgO0UuBbBY/m8ZnLmiTgfk1VpCoW
+YW4sJfXb8s5peSTuSaE9MhXQM6LyOLUA8W5MIiOGzIqbf9j8VJYmY934cW8uFo9Nm54A8rvSxtc
zIfmkDj782M85SEC6DcSaEHJFl9wPESq16kCsTb1EGsvRf/cs9tUeO5l97yVE4BYzOQXM5MxCoqS
Ua1ScHs9jLdmaDe7GIipwnq5hZo3zoNqWRvh2rDajc1tLQEtagQlGAEKMWCFq1FxOP9BJ3cPsCFA
p0pAVEzfwzyUC1HudfUgPglXtPW0esVkBx0U2kxt/7QhDcJpJsJGLO/x/OoyuK6ZEZIDdwxtobyI
/jLL3CZZ5nMkb4py4hYHrQOYt0fdPWjCHZsSgkDI0xSmmFtB6EjYD4tBsenqaQs5p3yPpt33YExO
UUu6ph8uVDluQdKa7tCVHDkgjTycn+JT1QzUm8GDpCtIDYOb7fh7/FQwpSDE1nK2rb0tN8xCWd8u
7+lFuiHrUIPm+NyJPSFAjV38xebkeTaIHwqcwiYcDWQ/QL9lPeGN2S+wzSzv1dq4vLDd5Ujue+3c
zQz41AKg6QjwFaCdAJ+dXBcVV0emA9y3wj6n5kKhD0Z4o4AmqMtc8J7FXQ7Cdw/ul4DdPZeEP/nG
frU+eWPVqBmYavTj0LdOuTPvdRGtv5YR2x/gVVzOjHXcTNNnFV6BNuKEkR+fZugGw+8kIdLUQ4p2
GL6ChmVpZ6HuJHGDvnDD6WKHh6/njZ58y78anfhAddRnVQ73Fj773YO/BZTL2l5V1uq93e1292yz
UexLe7m07+auixMOEjgDgA+A/w6eNW1yipMi9mOtSslB/gBJSYs0rwOumm5OHnb8/smkHpmZnBim
BjThUD9AtmXIvSE2MKdCFNu9jwrE+bk8lW0BtBueLGgEwXQ8DdkDKBqSoSnIAblIa+TivfF2nl1a
4ajfeDFzNMZjdzQwPG6whnMBARU8MpNXJhnEoqUkaA+ZQQMnrDGwug3rmVfme+J1NAOJPIhKjM/p
tB+tRSaelIHRHLqr5FJylGW6RVr8HXRdXmST7T13VadyzOZ6Znjmt9MwMTw5eyQicQZGm/YQaJd+
eSHs+UpJV1G4AKq14c+6/Jb2dmhrGzTdsEUSLl7MZ6q60Ium5qNcgTzSSW+gS70tDn29SqJ78FNQ
2aab0Ct9q2rQnVE5FdxmN7hlV4zazcY8SPG9kdqhAxHKkl51uUcKu4pAB7bM91qxKyVulWhQE6x4
mT1Dt/C6MheBjDhXXeZo811HAIHGm1RyWtlJ7QQ1SkgHBRYx3FYBHEXmkE/txu79bUFSC41BKLZz
4R5sJsgLqG64VV/iara1fTxK37bKlzUcH9QvcY7pRyhGG3pzIGjov4OMqsJBtL2RQOaHj9GvieBW
oTunXfftmf5cQNSkJBTCQe85fTeSsG/0cQGlRXilI1flQ7N15s6cszG5vRqG4j50LdrDheqh+y2/
kOfO9Olt+HMUkwcIFLK9UQQ4ZpBBcLIriIs1dwm2iFVc+M8z98e3u2oyY5Mt3/ZFRhpptGWhWZCw
pUJdcn3pW7kl2cWivZDsvfnLol6jUUBgEAPDeQOX/vHmSHutqLiYwCiv6kXtU2r1UtK5rF2VKRBH
HYcKbijOMVZ9x4V+2oX/ih5XQFPVycSmLE6hBIqli+MncUC/moxumMsskkY8cSVaChgnO097i+RN
/i5elYYDwQpLrXfnJ/1bLmXyGZM5B26yz8Qsbsdqf7YQUAYvMWTfjVDPKa5SfU7H+rNa+u0woojz
97gnhzEmbFA7jvlWiwUPLWJCiyKKV6Xq8FdGLH2ANAUD5Zut7SAdn64SfclepfcGCmsIsV3xTQKK
kN2fn4XZ1ZiEflUY1UyHwA+2HqPLpL4hkh2+BPmtaafQFVrVD220STAl0ObSnES4iPqb85/wPbLH
SuhgZ4CrB0kYFFePNyJkwCB4lJP2UGkXkYYc8S7bmYrNoUSePxI/s7olySy6KghUO9AyElvmjRTd
d8qih6YWmj/R/EKQy20tJfaUdqupKzKLszl1lY7v4EhgCSd8mv3vUR1T5UzDR5aWto47LKB2nakr
jXtB59FonZCnytwRZX9+dr4nAmAUFAgjU4aiQxJuskAKospK0KBwGOLijm6qobOHDsTmRbSLladO
E0Hpsy7lhQRtdgEKWpr5VNYzyNdpKIAmRyhfGOjVg9apiPB2sncTwdcrUqPJ6kH1HrBDjNgyHhFY
esxLvai2gVTrl8kCbSBb/wbIKkfbZoCSkM//nZ+Q8Xr4coy+fcpkPgRAyoDmH8SDCFi7krRWIl4C
zO2nM2OexgBTQ9LkflRAwdAkAgyVYDiMpLfO3xlFboHbziUlWfDUTi+UGuLo/Kmvs8X5UU5up2/G
J05eEA2NyipRPHB2y579dD+I66hZRpIj8YUmzCTXJq/pN2sTl1wSBYMLPZY3QTFHu43aFoJMtZOW
Vyk0xs6PbHZeJ8cdKldixwjaMLOV6AbVohCXGYT5QLgT2xy3/5K43Sy9xudqTbcN8BYgVpA0cKV8
BvxfXCEpKnt9kLGaKIc2hgfhn0UMOm3okAB9Kb3MMdycHOVIaYSrApJOgHkeX2p1LIIUFVD8Q6y6
hNqEL+OVqSyLfgcnMqQflemVeHEl/3Vmek+tJXLMItKGYKMBfvfY8JAUOrSR0X6m1KF/p9V963Uy
KmrQS5MtJQ37pz5q0jtodcYrSdT7ZSr0aMOj7DEdyo9ESluv0lV2TYGFuxqYDNySSJ7zPmbL8196
6iCjEI5OJkXWVHOKde5SMWTUx4dG1aLGaxhKHnMUI7PPm5mmyz439+hpAEGijVipiTvaNH7VopwB
QtDSQZ3Ijndg6dyl15obv7Ueh4CC4BJ3oy+iFfFaJ12JiwKlMpCbXieOuYIcBvz1aCHMOZjjEZ7u
yK/fNd0hTJJ9RcF36fK7ltJls+BV5HZI6wTBk94ijFEym/yw+h+v3X8G72z34/dX//ov/PkV+ohl
BCK5yR//9f/qipfPNHrOfrPq8v25/o19/LbnzzyqePRa/df4y/79j/91/Ef8rr9sOc/8+egPLvQA
eH9dv5f9zXtVU/75Ffiq8W/+T3/42/vnb7nt8/c/f39ldcbH3xZAze/3v360evvzdx0X1H98/fV/
/ezyOcU/c+lv+2faPL+xcvqP3p8r/ufvgqH/ATlZIMyh3w18O3Czv//Wvn/+yBT/wGEF7l2DO4JM
9ajsnbGSh3/+Lql/QEMFUhP4RyjLg5/8998qVn/+SPkDmE1FArP2WLUHT/7fX3e0JD+X6LesTncs
ynj15+/KpDAGoiMUFccENn7n+OxOIyhdxQuvDBpZxI1/W6MKuk86gT3LpTYsOUl8uhB9qCXUZp4i
oi39GFqBjSFtSiktdxy6irYGsmdwz6qiEFmVLDQ55INJ/8ikqr/QtDwNnUwLuitADfwQPUKkWkkm
7xx44dlBIjR68jUlu6k0ZQDqKGTSNXIBolVCHfIiZ2m41BEZgepRhmZp2oW5rZcFc1Km6y8lR7+R
TKKhBmNdo8WuX9LSrSMeg/w8EJX7MELjJJqukv4hi6u8d5JQE7ehXw2KUwypcB2XPb9OpZS85VFW
gHltCOUcjR4FBEzrMlIBTGrkAphutQpiVxroGC/JBGhyjEN3KIl0cxl3EmDfYJbTEEN1cfFYMmhA
QogqWRS4Op8gtmAaNhdo0tpUVVlsJz0x7/M2UJ8TqCmufZqKDjWy9kmu0e5u5ZUCNflUBfGyqVt9
ZeRvQgZyaAsdPTk+KVcJdbAAgD2EAb+islJi6J2ylToRqp1ZkojrNm+8rOXrLDE1Z9CMD8Ac+G0g
p0ps8cpUHLQN9QG68+Q4tkGFnW4lKsSXYFbeqTKN35gWdiDbLLUYWg8mA2GdDuhCahMBCiFBHWpQ
wM5r1L+7SlQcuTHDJc+6/EHs+UOXwHmJ1UxYUnQeWTzPR5tt6fix/JiqXAkcHhAkOIhwCc1l9MpB
CyH48FEf9qA7A45bsN8mUnlZiVzcln6tOLw01aemDJ+SsB1sToRIt2IeVBe6UISB1dDS1gskROpC
jzwFlIV6W2WLFjqw24gL216rL4OKDpaepKpmp0ZXYVL0ZInXTcClK9D+2i9EbZtkgo4Oxqi6HfQ0
eSU8iCzSQ47GIzkfODaQYdwPoKpyQlD0Wojcb4eQBQs8e/kSAqX+ALCVIWWWIgPeWPGqc4OSo4k2
DglZlDTeNzqIGaCFYAdo3ob0CKfgsM4+tLYObUCpoJZXCcI7kSrR6qr6GaIIsSXW/KGV+2vKFKD7
EwmkKFJTb0LEdiwWIOIY1k+ACeSWj1FDOVp5gaYkOlpCTQ4gSiss9Ep364JC1wKwV2EZ07pfBcpI
ORXmwPuYVem0vr6ESO515Sf4+7GU3SaF+V5J2OwGwABuzcpdTnjioLG9sED0bYLdUwgGt9TZcDPw
WsrsVNDVxhKpILhoyeyWbRJET5DzFh9KVR6QxWpbGWitPPMSTU4slcrXTEyYnRsxcwwuQSWgE9sr
rnZIW6XaXT+g5YqzTnlBqKARq5Eq5aEEKRA2kF9CW7A3QFlYZLEpWlmvIY6UpV1ZE5ymRFCxV3vF
6QkzQ0swUNRUoGIqFSBVLrW+sQdDkNdBaYRu4qug+8lrENtksnmj+3Vp6QWT3LJXAeAWStPqVbiP
YGhjgd0maKmBfEBl3slgbd8IRt7jAhKHBs4kNRRHoYV/C+IuAQqpRWQEl2JrVAu1J4MnKJFSOXWv
36g5WP+NXPf5riNhsTaLorrvA8Xfd33fqjsGjV+3kFQIwQrRC7rZG7sV+2Rttm23ozTW9gxjih2l
VbtdEoUaEoRSLy2HqmL7IDf9W94AVqQm3PSMkldOourJ2hDzyolxayzgxER22nfCTdvwJLGSLh0W
pqRCxbgH5ymwTJnpNUPcXTVth3bejua9DaZ308aPM4+0XdVDyJYApUs6f00kvdv1cQyOprhkzTup
xxPWVflzlKl4M8wu8z9q08iTnR8YxX2ZdjlOsJZr+6zQK2lDdW40M/7YZ6T80+8ZHzdl7HrS0UiO
FCHy2McOqpyBPIlEDVk0oXmZB7liFRC1FXmyTiN5rQVZbSWgudOxSG4ETJeVJwivkvI2Y8V9khXQ
ZTeGaiYbNMnO/PiqsfEM8q+Ic1FxP/4qJUZ9POwjsqiFULE7wb+HHsUdGL0At4sKZdVIw62E/n6x
zl4VbEaroKxyglC4TSLtEppr3PJZXNsMcvG5yUxHJWlqidy4VSg6rIaq/kgZlLKqKl6Pm+eLg/OX
C/HVZZjUB398PohYENygtC6ie+7487VSr/LAV/H5dZ95AOmt277aBi17Njog52kOeQ+T7WhRdVYu
R15MxTFL0llKV7ho9POCxk+XoOuZiaLHLNp0sSGjC3JV9H1876mBzrJpcoDvFzrNud3l2R0NoSXO
CQSfAl1zFd78CCt+ycO9ZSn+O/Zcj33if22j15JV7IOf/VveOxt9yv8LPrE8JmX+e6d4/96/hu+U
vldffeLPf/TDKSbaH8BmgB8QjT9IykKZ+W+fWMVPIBhjQDUGRB9g/cHm+sslFpQ/dFAo4LEYK1Eq
yEjgSf/lEwuSiH+HplmgFQAOhLyh9Cte8SRHLiMJBjSMgZoU3LNRFeh4h2c9OKx9U/bBcaIKi54Z
pRX4LZyQHtffl5k5cZrGiPDnpjV+mMLTNVLFYESfKbkvuYJMbdMUzTa+BcnE0NEFMwdnAFhOf9UK
iDwAgBcxazpkTSb5pYIVfRMVFB6XoaSOVoJvMgOk1ftlK2PiDnlDguoyhnQ8bbWIMfgUBC2Yp2GZ
+opkwwGKFuetTKuFmDIg6VACBRkbWnhB53VsRkWk1Q40C21D79+KelNkyKajR7jGlRjLoJUc9HWO
4hrr6YbUvlPDuSYBGPBFoCYLCJeynZyLW30I9+e/7PgCGtfSBFwCQmsApoCVd1pt5mFFUlxPwGil
kg9IcLpn8Lnh4oWtg53UO34VRTMrO83ZfhqVkdAGTgOFU4h5Hc9GE8LJ92M/sM0sNlYdE9iKi3Jl
951eecRIc6fVihbSGHG7aqDgYpeSdpmFGsoeACev4DcUVkCCOYawSVz5ORnIXesENEh4MjApx99V
wl01eZVBbTdDus9hZr9QS0kWHD2uGUjJpKZFuAeP5Wag3V7rgBoeIpPdG1DttKFp1G6M2C+9QYd3
7xt68C5EQYCISwkiFHFyFjzVAxEuIF8x3DRy02WO4CP0jIVIdf1KkFO7BOvbnHDa9+OKjDzqmLgW
UD74RlfdajpvKwRZNjJ8na0oEfWKQJ0rpo73y/GlACsGKIYAykP8P+3ZHulhNRJBe10g4uBSBhW0
IUg1J2dKYctJrM9cQt/vu1HzUobsHji+sGKTF11VoyLX4YXaRkh1uy0awRJRs3PgiM61wp+aQFBk
o/KCax+XhTLZFrRPxLyQAF3W0I4GXocG51bO3PMn8RMHNplBDWQCOBDQfUQebnIVSXXOw1jEDA6q
mV1Grdhd6QYv3SQyVI/nurgQpUiBB6MnNqWGfuXHkrwYtBZsbtvGd8NGb1d5sudhmaPrgae7MDU7
O6oEsizk+MlQzMhhgVAvVMkf0MwnVxck60SXxgqi2QAdYjI1tJVhIoFyfmyTpOt44MHZgGcJzcPY
INMco9gkrIOgfWhzqiR2BN0tWx4S6ugmkAe1YmiOoNbbJKnmxBZOLB24EmCciKMaqTJ5FeVS0aqg
0EM77JVwCVI+aKfViNvOD+/EJYpnlyBbpkLKG2W64w3SdjotMxmZosaQ0Yhm9J03dAokCRpTs40W
UkI+LrQZo6fmVIfTIUIlDaCaz8rll1cYYa3Y4HkM7TRUU9S84mQjmEayp0j+LEs049zXyijjrWfR
6vxwT0wq3mW4GPCncRzI+GVfLCc4I0Pbo4epr/vaFjKhsyq9mEPYnDjgIGZBl+n4SMCJmhxwg6sU
6UcRlzGCJTuR5W6pF2Lv5LEQzGzPSXiAWwvO14hjBIsX9gigZscjkvsQDgjPIZtSSk95RAEb6hxN
EGKvLeXMAkvVPtB5tUDYHO36MrsFwUlrgcJf9jJkEr28UOoVygimzYws/sXp/vFxIxEHugHR3jDZ
XaavFhCLxccNNQmv22FIt37VizP36STC+3sOfpqZrCrTwGo/cFGFrgtI8qW+RqG7ASG/MPTDSyL6
4MImfrURWdPfFjRAFqcmwBbWYX0ddT0yFaX/2gHvYkWRqqyQCq0XQp8+wrDh6kYbXDdm3FqyHqeu
0ibRIo2RC5Rq8/385pwC97CW4AXAOcNdjaP/rXMSF3NPS4DwLW4YrmFGxVunUfMOBzcSnUivX7if
AUUQywk0sJkeg4eoknqwtfXws/IqpI85FwI07+LwSnjtdfDyJaneWwVTpD3NKmiIQTVBKuzaRNLH
TlAOBLpUbSKwhDcRVR1ZrXyL1NChs4sBinDnBzjtAx8HOHKGmaO3hjt7zMB/PX7F4KetXvXEKmpJ
tljEIE0OliW3iyCEAq+DOYhjGhu5+NJFgNPeRGjIjcxMcwGTtVM0r83cROPp+PpwjVEMMhYyaIew
O1EUOP6gSi4CM1F75OkMBo1QonwIBTKlfTEErqbSfsbcJ4Jvag/FO1QHURvT8Cof20t5olYZDrOF
tJLdNdIGBFK1XXeJYNd1WnoJHEprqHzNLo0icRnSp5ZidjPHctrNiXXAkcClD/8Vty/4/48/A2m8
cowoDKRN09xtxSS45bXGbbjb9aYOs8HppIFsod3CLoSBUxuqg6XNoTTv5l2VWkEeS8+5nOL6yNNk
HZXI2VNBNW+bBKSQnKjv0LCa4WCfXqoIQyHOhr5JdGbhXpkiMSXClHzwuWBpZa+BrFB4pYEEjEDG
kplVOmkJOHwEtsi4APh5PDuQb8rRZNgKliBkH2maFl5OMqhFh+JcpXD6+mJMgHuioDvyeAEhMzkP
fa72EinNALJzElk+rTpA1hcsbVunQ7lm5vR92+sjHEwzsP1GTxp9DMfDkoawLsyWwZOpBtlTwwbA
Gqp6LHcNCsmj80f9+8iMUSkFfSEgEh45PI+NmXkBDtsWl5WvDT4oVhpWuhLzC2SrSXkNvsvhQgqT
OQDyFAuABt7R/4Q/A4IrhKpTAfJOHUTOhSyxuwyqcmJ926TdljUqsqTmRRy160RXvThsN/DrZg7V
t12D4wTacA0eIxIaABQdj5j2QNGY7RDaSgi+CcXPfTuujASedzu3kt8mF6bAJIZ862ei9fOW+eLF
xH7OUemCF0ODTHaa0kysEPldN8srAdBy0oHsoeCL8ys6xT1gbnWQaaDojlL7qGI9ubugIJUSv+Zw
ghGUeUVNIVQvZcG6aNvAY4lsD5lp67GSX+UBVzdF6fMrKahN6KrMNsFPKuw/vgWcsCj06kg0Tw+O
ETXF0GENbUAZBUfWq66yIMsAxG3dQqHR13Mv9xvxKtcWaQZHU8w6kPrNgae+v2cGysW4jpBUBhkT
VuR4zcVWVcWKpmDhhXe9w1WSbzUUohYlwi1HMYO3hEDaLizbyJHjTrrS/LzyeCtBhooJ5LVLFe9z
kX4pRfo/y39e5e/Znpfv73z7nE8zpaO9f+ME/ncAA0byk/8+BzrKskX0a/5z/Pt/YQJk4w9QsYxO
Fd49ET2vuND/wgToyh8m4mM8dp9BAXyufydAyR8jywKIB0YxJBHeK07h3/lPBcnRkbsEuw8ZUvg0
+j/Pf8J7g1ODhiQk+cfOY/ChHO8iCFFnsRyUcNMgaKXYQ8h56dV1prJ1MJB47iAfX1SjuRHrMDYe
ymD+hWbMsblcQI0jgftnSQlcsbcOAJqBopkuEtR9oJrl8PplJWZzrp/2wGCGeA/PASKBKVE+KK+S
sqdFZxWCmN2AMkq7LSJtjnnvOLIbgV+o6gOUBT8OwR16UI5HhfK6GaCCU1kGMBFOz/MG7doqd8+P
5fgN/cvKCJTEu4bEzVR1m/lV7iOnW1k+iqCuXwtgcMg6+hR0A/oSElOY6cv9PiqkxvFYox8daXvs
xONRUWmA09ohIV6jIL+IDEgUhbSZ08M6ZQX9Z2OqGmeETDGgUm1EEGbxS4AIQvlejIp0xfNucH51
7pDJQK4a+nPgf4Dw1PFYyoKKIdfBrtElaqjbodkx1ANLQmoL6UqG9pqiDW/P2zze6+N6gSAJ6XED
+EBA9aZNo2amFHna9KXFikxei3DunaZK4q1YI3Hzy6bG0oqEoggaexHfHA9PzlORpXUCUxSJ0cbM
hkUegSO+ilM600L8fRciXYNTPD7IY3Z+MpMk1zJDyNLSaqIqXtVRrC013BMblSnmVQs4zPL80E7s
j6/2ph3SPWRhmdbAXplJQ75Euj0X3LjRohk7J1YLjXIIMsZuue9MrBC5AKUtIyB8oEXY2HE8xL3D
o3p4UoJmjgb11CTCTUMaCg/AKPxwvF4IaDSjinuk43s5ceqmlC9DTQOrBroDHa0zVPv8JJ4cnIHO
iLEkBN61yVFu1No3OIRRLInWKnoEYtmNuAz0SwQp9l83Bb1NBSJOiDD0KTmnJACCJXRiYfWlCL1b
mWqXVYxmDDMNypkDduyKfh4wUMj9NIVX92tE3wx6XlYSRkUGdhWGeuAZSV/cQSdC3bRqUtyVRv1w
fnSnduNXk98mMhK6NgEoRgpFgG5KnywAfwxmjvNJK0ANGCBrhITNNNyszDwsByEsgREw6x2oG2Nb
AIPdDIv8SStjayg6JseAexI0+AQZstDUCwB8IGWvdExbRA3TfniFR8jQrxiCU1sdDOWj1CmIuZA9
OV6k0tSjMiq0wgK0RkFaF5jZNdVS/yNF0ujWxH3F/8FJxtSN/cz4jfCCjy3GQkhLUBwUwCnqmkeb
+hGcLy9yIeszD/KpCRxrDoi6cOUihXNsCJnRMGgJrozQF1BLSSvDUanEZw7UJG8zbnMNF/uYuUEp
FA/J5MYNBSOqKUHls1BKBWK9SgsidmD/8jwPgPtjyojN8Xw/STyFcKQOigZgl0FUw5lb5Pt4kaUH
O44M4fZPd+R4vGaUigDv4ZWRMk7RplKpYbUKlTqtZlZwEtv8GDLqRngzRwkaBFnHlroqMEKpY2h1
jcJkLVK5WSAxotyyptwGmtCtyypnbpkwyVJg3+76BBU03eYSN1d1LxQzrtD3mwblXtAFwuFGOQY4
3uPvaXv4R0LTFVaOxOCo/mammiXz9v9zdl47kuPKun4iAZSXbiVlZpn2ptrcCG1FWYry0tOfT302
9u7KSlSi56IXBug1wyRFBoMRv8nsZBYIH0d5N3nv+nGolytf/+maMzItZjpoyIQ8SY9Wy17q0eSm
WGwVxJ0qynizUYR6PqxdnN9fo5xtsXVqwy3TBO1ZmlMyZrSXZp0apxpU7Bp+UYgWJs+PeHFefGAW
jlKNOEcWBf7c2GSUOrJXmMZGuDjx5AzXihVPgw+rhySeAFYNhumJOoiy0rL3Bx2VWei9U8GqD3bZ
Y79MAeH7kHfb8flZXVpHtiy9OsaitHkWEdJS8VJ0uZG8YnbaZNKBcW+lIouDoO5fWhN9cjxVyQKv
7JJr457lE96YLVorR0dV3XT3xazUbSvH7WUxGt39iBQTSNLCvBL+Li3unm1iVEMCDyfk8aFY2qDW
NPBY3Nx0Pw/GuIwHK5xo/jShoJWKecSn55d3/y/+XwV7Dwt/pDN3Qh+ZdXieC452NjcujckI8kWT
eBqlTrtGzcBoln9PO0mlyWDoySMm4LpnJwIQ5lZivoCVwkyPQJTbeFwG99+T6T/qNahwCgysqA48
XsJm7ZVyYIRFhr/bZJUIRNLyfyt06WLwIK7szgtnbtfK+d/R9l30V+luziyvX6gRRSKvUhNnR7/0
4tTqtvXKzgiefif6ukCz2B1Q/M5VhjjHeSXl1kbVJPo7GRgw+ppa3Kka5nrre9OHZTYMJIjWWV6T
w7xwFGjuUhYhv+ZBft5U9ssl2MqB238zhvB9pV3rtSmsESE9V98qqA4o4MvUvTLjCztztxbghkAl
iH1zdkHwJvEG20S0yt1tlVs7xA/GLGSUi+mam8OlCf55K+8CykhT7j/lr68YtP3aO1lLQiXVdO+N
eryt7cG9y53QuhlSH6A4eMxrZsYXPiklDuoOJCJ0b/60Qf8atZPa2oaBUe1xB5pXeY49Za76O1oj
46sFpkPUBGEf63y6Vs5/sm33S9dzbAsKDETRc61edBKbVmsiSlYEbWSJxj5Si5muQEqffMG9aw5o
bn+TkW6dx5YuXeyOJjFKZ/lgAucfiy3hiVuh+uU3V9pJl2ZEdCH9xOQsCM8xeqUDGxyOQRuVITwK
GpLG9nUyLAA5/xgv9zk5NkR24AAukhuPt0q+FW0wixHHNrNcE0gxzr2oRlyml7G/ElsuLd9ueAHc
Z79ozwGBw5w2StXQElyd9RFlDyNpt/WLVGK9khxeWjxyIY7A3pRDQPzxpHQdyHyxWgxZHZGj4Emu
K2epD88v3YVR9muGq5HFg5t8VhftM1+GOs8JYe62RMLrUWhQ9TUH6QurRkK91/MYA6GXs1FQC2yt
ot8V492J5JJAdVBLUMBPybYvz0/o4lC7ki03DrXocwKnb9VaGhkUHUeP6XEohz4u7QmbEDO8Qvu9
tHTUQ/93pP3v/woVjVp1uq1FG4Xe9ACOxj4A8mmv7Lf9ZnyUCgAbpjy5xz/iLrXkx4OYw6JrZdKw
Nj0lXuhi0e9re1a3YeY6W6TmZTk9v35nLSiSj31EbGXpA8Ogc8+fYZuuimrWjOhkIQsIsC1ZGrp9
aThZVSSRtbpplik7gPYPT43Q1m9jNe56t2mPEuTGu+d/zqVF5kN6LqV0xAP+eKn+tchZU9VjkLJz
/HDaEqM1oOkHza9/HwStMhqaLq9PIsnjRQZMuuV966poyTsL3NJceEPSi7D1rgSqS1/TB5hAkAcd
Quvj8UCpUzbCXtmcTdEscSFtLxKzcTTd6aaBQn5ltEtrB8iFzYNEOEyRszwIugoEqkm1kT+46X05
rfq2JYom/754WMciJIuYKzHxLE6B7O7sNSMiFn2Nstoo68Pi2vmVcuyFueygRxzTeXZQzDlbORAI
RhligEqe6stX1Rw6sZm78l9LRXvnlQoEYYO3DeiRx98n2CZjMPa9X+Z2/RIqkZW0aXMNSPy00rEP
QyPKpa+Khsw5Qr72NuWKGpOAYkzzF8Ya2EcTuyo1w+P2xPQqmN13rSHSg5Z+ek+9+w7J0vbK/fIk
v+JHwDqAketSbQnOE4FNCwBKWUUi4E2WeRgW2TdvnMUVExDzeYbFA+87v+0mJNeubMwLx4D8nKYf
MCzg9eepnaGkK8Y6xNiuLgB8SuGtydzmL2wnc+KxT/nff96jXD5YXoLLoEV2fmuPlg8VTBBFHClx
aejt7ujXEGafH+Xp1YMzr0+FjB0EAfr8OUDNOVs6n8/qSUAZQHDV7dps2Aqm4TVvqKcryFDA+mze
3jjDnD+odoF80bmsoCrd3EhWVekgEps0P4a97f6Ucz2nV2a3J1GPb6IdXQj+EeU5sLLnlgOy1O6S
aVi8bVMbiRNq90GP8/Zdj36VmGZjfacMsty30lY3dWddc056ul33/j/WrVTcgQN4ZxchPm0im2Y0
jgR0jKTy/J9V5391GwpUOmxwsnOuZZVPQ84+4u62TLsUY6P97/+6evo5L3LL1CpqDItHqx7HG47K
NVz3Hh7PlhUsNzg1l/3J3XMWPq1isF1H7Wo9hdFtMW6j+We9rTCluzZ13uhygkNeBpKakV9V/bU7
4sKehfBGOksOSPXovFHdba1fNv6EvnmV6qOblesQh6kpP6i+Q1Hk+QNyIfDRKuGpjCEedRTeBI+X
1LaM0pkHgJWr178hLpYfzBRfr8npKjNxeum+L9HYmKMF0u9wtNI0RTy07/VH2TnNNdz+hZWnHwsY
ICC93tEJj38MwLuh2/RMsIduHVM/H77PHvl8I5Ywqta0fNkHD6bO5D9fZSwCbXQqZwAD6DI+HlfU
YeVqeOaQsJ1KxUOW2tspnMyrOpyXvi0PL8AOgNvhq5zdmXXTFCkQBxVl/Zh+nNbC9g+rGab3Q+6M
/pW88dJgsKRoEVDk4c/Zag7w3tA7LUFWUlm/a001vpob30gmT80fnt9GF4LfH+l6xB1Ia6hDPF5A
E6Lm6jfMyy/89GcxmOvHYPCnU9lU1Q0NTfnp+fEuTI0aPfAWmCSYRJ17AkCYy+txVcR15QeJgU5A
3HUZHXX+nSsn5MJQ0HvoXe5To1p8tjdyr26zHq2HKFydDovjZRzBCm+NfWtaDbXA5yd2IaYG5FSQ
DIms1P3PFrJYGq/KRgNhxbou4lTJvogMTeMvToPe+jms3SROmrvmysvp0riUG3d57j9gkrO9MoLO
QuAB23VzbqjgLGPuvLJWGo1dk8uPs3LUiwB70CvJ3aW1xR+T9jDJF/+w//1f8XzyJ6cGuk2oG6gS
pA2nvC0xt/D93rtSp76wQ2EJABzY8ZEImp4t7GbPoz/NtYqQ5dji3WL4tHpTcDMiNpLMTWZcKbRc
mhrP6r19smNpg7Op6Rnj2yUIG1qcjndrGRsympmr3m0YNl/ZofsOPLuvdv0neg0gXVnLs3vY8TQW
KyuyciLLq1dOR/mocNxrnhgXR+HeBT1NNxBV2MffStRtWXt4ziGbUWkUi0VwLw05/3MtDIKKR0Vi
hyG7+EM9HqWXtN68FVELXbmLH4Nsq9Ybp6Cvlqywy/SVEHlpV1Ch2t8xJBVIRz4eTojNQ+CBuGUM
w/tp2N7WSs+RRz4V+brQVz7UpdGo8e0QKsrEvOsej9Y2feHZLYe7W3V21+SdfezLzL8VaHPeb/M2
XpndhU+GlBWVaMSJGdM9a0eXvtXOC+izaJ7alr6sFNaUZAphvSsTu7DZGWIvjFGjdUS4/5C/zvHS
OqYccs7xMk1+ndRgBxK/VAEshjzt3j8fIi+sIotIa5JOO+rE54MhLb00WApB8gml2yT8HP2j6Rz8
aVKDQi6Vf+eahdGF6MiNTbWUnISU+/za3lSAJtACr6iY8jQujSxxLCT6+hG9WQdNnGhZzGv0zEtr
umNr9xL0Xmfal+GvNZVDgWC74ZBj9tWdRTfxUNU2sjyOda3Afm2kffZ/jeS1wMJABTVROw75dEuo
Ri2mWcupjfOy5VM+//0uLSbofwre5CbcKWcTq4cuqGQPzn9YtuGES4PxZsN1KdFurw/GEq53vs7T
T/9hUOjcfyBIO2Xs8Ry7Opx3+yc0P2cWMQcKggyu91F6TXcUnraPcy+dK2NeeJ4R+MmqUQUBtnBu
i9gHWF4UNtbtvJTgJcnmLmyX6tOayuKHqu36q1uLLnEN0d1a81JfOZNPc+m9K0QIJaMG4Ht++IWj
/MWu8iYa/cV8O0KyiirZZd+MVI8vUaVJD32q+5dG21+5+Z5GnX27clLIoykonF9HzeCE+UB9Mkrx
Y31NSyM7FHZhvX3+gz6NArw6feqQwMqoo53fr5PfjHlu7XbT6Si/Zjj4ymRAH6M5Oumivg6jm317
fsSnC7q/cympIaRg0ZY9C3JywONKdGQQ9ZDXc6Tzxn0TjhvyRh1tlaNrN2jeNpmYIkgQxTXUwqXR
/2TxkEv8Xbv08QaeDCVydHN4bLethIdrcDCp3SsJQ2eu0BrOm3Sbk3YRbXlDsdj89fzsnwYJmzsE
QDhtCeQNz9UqPDoSpMkECWsp7Vv+fCtbZz5ZKFUd/3kkSqRUhna5ir3A/nimvB2scKu4JZs09NGZ
2uDjRiGSWeiETi76Fc8P9/SU2n8o6eSFfFPKCo+H6wujxIq55zqxKv2TCyQp56JMzDKlAjc06pTV
q/7SznAritV2Hp4f/elhYXRK6WiBQOmgIPZ4dOhnXjn2jA5yrLg3W09EqMVb/3wk91EQFCDx5XY+
J+lwQgJQ2hByKG2Hd8XqvJqCxbj9D1NBDZpTD9oT24fHU+nB+hmg0ljIeWvfAEpPESIVAr7V8+Nc
OPkUt9ERQMtk1+ewH49D/9St52Zsokw4bhJqMPWhWWcQWP3lLkD39Z9TUtAf0I3pk/1hNp+N12fW
qvT+iWAX24dqCqpXLnWvQ50tzpvnp3ZpL4K8RCRhL1iCS388tbrIBe8tXNZ8hOVuRaGdmGJCnVjr
XN22fSfuNP12pAuL9ov0ZXvlKFyIMaRxLClVJwDx59hgtypRuBMk3+mSGVakqSi+cYIKwqRY/O6D
ZRkupujoOHxw8mztrkz+aV5AhgVXYm8b72bh+3f/Kw1RxtbSUq7oq21KfOFjIJ3dWBzGeJRZhS0k
MMN3mbG4/yHgMDD4Aj4yYee89j/kea+ziUfAauoeNYzAvZ2CTX42/bF8//wHPjvunDyojKAKeQAQ
w8nsHs8xRUilDp01T8Tcu4kZVP3JVFNxJYKeF/X+ZxhENqgicujP32ooktYiRzckKehRDGE1JlO2
GQclCiPWXi9e0U9s7krbeJMu6YJgsRm+heP2j9v5yc84iwhOK+aB5DZP8q6ro8X1uxOJ4XxSfm1j
27wdEL4eIk4zhTfAjIfn1/rsxvozOgC/EEwFlVQqOI/XuoNnnWNcnidBlo13rvbWg8jG6ajy6Vqb
4dJn/Xuo/Vz/tXW9zfZXt57yZAzD/IACYJBYS6+ufNazwPdnQuFeGAaLRn30nIloTLJ0ZV7IJM07
f74ToGDTuF/bsru1V8QJ3/vtAN//+VW8MDWQ9JxGyExoLgX7qf1ravbq6A5twwzlRpm9dIE3JXvl
6t9i+j613QcKgidsXd8/T5VHyCKpQYEpCZc1qO9HE9URhC5r37qBF9bDAfJbIv7zUzsLOP9/UFIN
+he7GNi5u5lKkYrNVydP6kUUKQ3gdsy32N/62exQKvSR4RoCOc2nbNR0258f/Mm60s9n74NWAGxP
rD17m3fT4DtG2iAfqYfsRnTpGnsAX6+MchbRHSjIgMRJo2jTQiI/h/uMVQ6BRVlmnOVrNsWrXanX
hV7Cg+EtWKWs3NZ10zZH29qyK+H8yfFjaMTN/kgf0E45V5AJCyXSsqjt2BRKmm8st530Qz4MluFE
YFz64evzC3ppPM4Fdz7kJ+DqZ2dQbuh8pkZrxWuJOmg1b9jAFxZC5ePWJf88FLV75JQhPgP1P28X
tDC6uhJITZzy6jikehcO4F4mpCEX8PxQZxnB/gFBQdBi54+PpclZRlCUnsYPGD3TtRfqXqZNezLS
rY4t3MbfDdMfMdaxQAtssV/Mtjtf+YhPQs4+PK0RkjqQO+zUx6ffMhA7HBppoTOGkBuaCFbkeB2F
aYHhsXaUuPKqe3oqYOnTg+Yi3t20zjWp2mwpkRkjrFlV6dyUVTMddC6HK4v6dFaPRvmjE/FXTCtD
OzR0aacxHX0/zgIPp6UF5J0pw7fTZLtX4syl4ajO7uBsiBTM7/Eiug210zzwMrRMWgxajq3TrTkC
R25lV9gcNs6KNNU6VLlzfH7zXFpNgEOUAUj9KXyfHwlKjWD4LSO2A+V9kSVtTNX/IxyIj7RLiJsU
1UErUwLcZ//XYlYI4EkPEcZ4ZTpfQqEavOya9kp/4ulUdk1GjwocLxly8bM1LBC9z+ZiF+K26Pq4
Qa4ORp6bt/+6YIyy14hoiVKYOi9N9cqeZRsYRdI6FpkZlNdjjpb4lf3wNFIhZ7orr0DRpON6Tp+n
VJ+utg6KxJhWFUksYI/5bBY3mEQsV5btyRW3I5rIqfCPR++EKtTjj9OpnWWb52WCM1L2YyvH+oPr
ZvqoUUtI+kAZdxlF1P8wP5AQSGRSnmX8ff5/7YhuY4EzzSoWudS0jIGy91bjR4thzldO8qWl5ERx
v+yihLwHHw/lVnLKoX7Rwdns4XUrFdZk6MZ/cQAY/vNh2tl7YJCoqO9lvbN9LhBZXtsxKJN23tQp
7KvfSJVdgx48/V7sB9oR4P65tZ/E2942oajDbGUD+uvHUW1bshmOfAHvtX8pZFu9bDaju9Ybe3q4
Ho96FidSb1VQttI8sc1pu5nafDipfrJunj9cT3MRmppU0Lg2oaDT3zz7Vsualxpp6sQIxvxNXY5b
tPoLct5Oa6GKUqR1lM+pfePI4Zof2aUJconxsrXIgQBaPx562frWMJaF95CHyqE3WuWLchDXKkkX
R6GoTXefai+EtcejuMUI4il188S3pulot6oEQ2Zeq+s+3fK8aQiESAFRAkFH8fEoyhd1Y6I7mIhx
S8eTmtseTcGiK+sbzAFw23z+q+3b+q/mItNgOAgpKDXwiuI1+Xi4KWscjTZXkaSbdk5Zqbe3jYve
WtHttapwnK6Zh144AlT9EDjd6+akx2ffSg6OY6CLWCSBT7YxDCY9K99QwQ1PiOE4gSt/Mfl9Xx+e
n+eFZSUeA7phVDSzxdnHG4w9+dLTrm8e+Ee3KbbbNB8p6Soe89dI8xcWleQfHZc9/POqOlvUsBGr
H2a6SPoBcwvoZ6R+MeiDwItzL+zlTemo/Jqq6IUZ8oyjjMUFhx5FcJbLOf489z1yW0lDMzSmtoSC
9jzYN5utph/PL+aFk0DjimNOoZh27jmCahh9ugByqhNw9H48mZMbV1v4878MQiV6FxPdCyuPd6Yw
W8w+1FAnAKDng2yESJo53K7coE9WjfIJ1xh9P2o2O9D18SgLjzeaiwhQwi3XbyvK7onou/kkV9P7
9PyEngRI9jueK6QenG+H99rjoZqu6XZwtU4K5dofUpBZ6W2+rZBcE5V2IkRfWM+BjB1kjsqvxTwi
3ff8L6CF+uTT8X4CKkmCvCNBYLg//hE850pIn6U+rK4o4YEbG1Yk1Zup2vqsjL3a6est8vJ6q7Ar
CLq+qCIR1AJTbpPWXaoPYS7M2ny/1fYqv+UlWAzndq6C1niQfkOF4lO6lkVT3PjG1Bs/m7ow0iA2
cpHiMJGXU1MWBzFnIrVRAG0mLZJhot1bnHBh6ewP09KGhoo9Kef9/y83bX9BLbQefpuDaOdPOGJ5
9quu9rv6py6dYYwxO8nNQ2GoXOM0Yg5FfTe2RX4n/MIraI4V0/p5kc1Ag7wZs67wj5aT49+FdeQ0
hxEdtqB7KapdLaGwZRU8UN6xnHsvm3rxM+zhPn0seRBieKKgRWFPwcrUfjLhczI2/HiFb0HbFfUQ
07lt5vfmanjQJdVQpGlS0yQv42Idwu7j4thd8bpTrmHfVGGI9wvmIbZyv+hqHW2ElTSype4NSonZ
Zh+GqVgMzE9FhX71TSd7A+unGqhV1JPzLxI9yN0xJ65DHdbRurapSJRM7fWdGrFW+Fm1jYds/oAk
zSfd85zFQ6pTrfEKvKxKXw15uAF2Hk0EXqU79fxUD2TJZ3PMBKRWe2ua7X3rtWBawwzpiAMGLXqI
R9+tirf9rkNTJ4ZtjOEnN139/ms7dpUcY4pMzfi+VwVF12hqiqqTPGXT0LyRtjUs77wcQ0leEdk2
avqVhTCc3eu2G7dPHpqt2cfcDSZtHFEQmKfqthqnUb715dhOUwRtJnDezrOvUPocqmxei3jvypJj
56u3qE8dloSIKsumDYeHbbXndImwbdhwlu/trPrhcGOjq10bRpBhKzF3hRXQ8Rfu+B6fGuH+srbN
yUqK0r2W2Gdnk1/IOA+mzkQJe9SYLiVZqOaM4TnI4Qdsy2ow62OLv8Npzdym+RK4pSjwJDGlRA9S
VaM/fyVWTpaIhtEptzd6DIBBnow+XHs7soqmc7O4zAZ77KI82Kz0V49yrctWTr0e2gKy16b4HDiY
mMBZd5atm+KsMPT6pZXhZt7NVutsH52mG7P3dpgOzQfYrUuVuGFqzLsE9uZHgUBhM5lUvoqXdZCl
EP4pxm8PlQF6ZEjU6DF4N2v/xboWnvMwFMG4HYNUEYFiYHe9FAlUIjMzsIOr6LxGuByt65fGqTmo
x1qsyDRgiiM2ICJNYTSduLc7NBjDeG+BhyKRgyH76SBkQBkw2qySXsA9xhVyC2NzqsftpysNulhJ
KntQQJGpVqGcIxChJoAxZyJ5akaF2Jr5CwhLo8giWOVp88KyMgOUKjo/wJIRAQ2y8puru6XNYz8T
m3jnyRbxBFg7OCIV0TYAkRkjAqw7/qiLtZB4ulhZ2I04lZRT39/5ZqWd4VWphFt1t92AIc946hao
wX088Sjw0c+2vdR90diFV49oF+USAfSBaF2AkcaTqsURsO7c2HIMo0VVbpyD1rrd7Jrw9TGt3HUc
3zWlrcvw0DehP5sfu1Tx9iG7w/O22HuShv9yGbZluUfVd+utQ5ttzhzNIQqwh75fkQVKQmMuujd1
oVd9o9HzyAsQhYNC2xQXkzn8GdRogGLQVqze76HNZ//eFGUvvvq51asPtQ8jH9QfYCWAhxBJ1U/L
JiZH1kS2EM9LPk33wsNX5sPKA3l8EIPqqlNVZZ513wfoUe3WVeK7j3ZmH+Xj2t526VadZjc1EYmY
dWZGXjZnL73Ukq9DmAdYG4Xla/pqLf2e2g9790OQu3V5oNzULVZE01vJ1147zZB3W1s7xmfLpvb9
gznl9ufBK3rKAqNhhCd+Fi0HZBbHNQaHUNkn4Naiuu/XJnUTbyZNj8sitPRne7QCtGENtC7bF4Zb
htU7q8wr/cLkBk7faAeZ3BfEu/bz5pirfMiaUKc//C0P6rdFiSnb20GLLfwMFkirY6+wi8KwqZ3W
E7nqOkToxQMaPWijTn+psDe7N8BW8/q4ZPkSfmfLKvZcagJ3edt52Mj8RDm48CAWdqzDQW1TZ//K
nYnqdGSozmJXs0fE8ta1a9pTRrMO+Nqsm94wYCkcqP0O1kDlA9Y3g2hunLn3ev8oMDpbzJuFh0KK
0+ocFN3vKVhn8WsqHd3MkRxMZzQwUTAc67vVLctow6BvFrT8YGhMeCOhhJRlSxSGchemRUtzR6V2
0tZLH3tro5tfPvYHoopUoHvYsjKzhvCbdgrRPvi5U+dkDIqNLiOQYZtnxaVabRxwR3Osh4ZAGizd
KQimCg46fQ/9Mjfc2Y4AyiAZhEIt8RzoQT9+qcGFdhEcqnwkNJqlGZfgQMBYmsqgkbSoXT5UlLkT
PCwZjdOHdDbqn1nTFgHVygrhRHdszQfToGIW2+xFO/Z11tU/+nEL3gHw4sYOsXFc3nrNvNxknK/0
RSltibn6KPXnwKTxywU7lV96QD3vqlUVP73cHWpM0xf7bTvP3luIp9nw51r4kgVmt8Bz7L27ZtZy
fE+mEFCSlm5Yn/SGuMUJQZN0OAg/RZjYVmHn3mw9PpIo8/b1gzJ9Pta6GbddtwoTZ7NUikgidzzG
APGQI3A1Lk3HwnPTF7xu1jpq62r7lhvc37ftYGnn0Mp+BoI9DPWh05jFecFqOkdHNNmJxweqIe1a
tgJQW6pl0taNEjFWTSpBKtcaTzPX2xcbLGYV65Q7JnbLiY+SrxXKQBOo1iFeu3ksb/t8QnHZmXan
MdTiwgwFoWWeknw1+uUuQ/ZijYqi8W/KuhsWJGvmwEyEwTUUmftQ8aisEsyHOaYO7hHKMxJ7sRYT
kF0m3xHurE/41eFFhOND/9Ep/Oyjmy3pb0ln563ZIX/CihiGOMpc0UcSfic4D6rARDkMepJVhGNa
70Wb1kv5Ft+ipj+h+ly0mFnA0TmO9mAtH0uY5jpxtI/JYOH2M20gxdb0+rDG72ENhELctGjR8U8l
lfC1VFM8pKllxeQoyk8cjCRGcIlrzSVS+PUUec1ofQtnt77PbLUtCcjmnDmIZbBPubFpWOVbXnxV
fJo8zufKONowv11+bQOkyHXbBthfjcooj536WDgV/0gZlhw8K4NGYhBtZg9dWRTpjYN7jIXEuQTw
6RVBqOLQrNrXZeUF8uhbBZo2YT96w9HGh5eWfriVYaS2Xq2xnED2RoZrSoejXwv3sGFg/W72+9p9
X5dZYcazZxQD1oh+20el1Mvy0vWzFqp1huBn3GSzb+J9YrjtK70J60ZlRe3eKrtaUv4lwyG79Edz
i2yYQVM0+APBrN9ypzo29WS8toBWqe+mKlc81IiZOGgtY5bITPOftUs/LA/YipDxeX6OLVvaNP59
WBWo2pLjBsYYVWFT/io3e5l/eQivfK6rlvukkHluJ3iohd1x2DLBXMy+icmWsGJrZuAed+nSuQ+W
i/3hXZPCA4ilPWXvNj9rRNSCvL9fppTkcppnkrxpa0Mr8ZSTLTHCUyGyi3JBX15b1tfeCeWLvFJI
Vw/CzgaCYVjkcYMeaxXNm+l87CyxfjVUuXvaTU5uvrPGAckCF4hD/bns9ERtrOyHsXnFsVw3xBYX
bj4vzYXxRpLXfthGA2kXoaz8XpnuiHY9EpMk/KUqsyTLZGDf8Knc6biNcu7Zqk34boJugmXlkg8p
Diz1JG/y2dDesQSqU0YTNCb/mA4p5eDNSGsZSbWYn53Z2AFRsDmLI0XI/hDaE2jQdJHpabMmgQ6R
m2X1ySCfbj/Jwp6jNvDLPO7xbKSk7VY4IEYzFMn6poPv+obam1Ul9I8m81b7A8bv2uDNwvnycmM6
IcC7FDeNE3TtPbkKr7aSz1Ig7xfy3xHF6PZJj8oxCr+NLz/R1q9/WeaW/ZStmn8i/yK/zVlZvWhc
sHlHm1f6m60Yyw9NalRLIthQn0e7Ef1JlHbzoSsNQcyszc0++kjNkxSINDQSl4TCPnnmYpa3eJz1
H+izu9mGm2jH620bGvtdB8cOqX2dtYlMC4+7wODWioHxoo+VVk6Qkww2PFCnyvbe0JVHnAIDYxke
weiL7mj4nb98LBpsH24HpyQdHibhH7Zq4h6K+ryxh0OLXl0e4WUgvxQZzPkI0JqoPxQYH/fJVOvU
PhGK1UtAFCkUX2xVod2MoRc5W4FWAECK8LforOW3GIzwd++4vGynItVrPIoRq3NuFu4zAHZVzjuk
tg6py/Mc3MsuGLmYtf42zzNMl0zadRn14Wb/oFnCG2jALJUU2eg+BqmvvtfNath3Nuz0E2YQQR5T
zu40WhxUgY8wV/BMLNwU7ImU2nyYVDpxXNSWffWadn7lbU76LRxW4+1oW+Pb0Ajn8tSS8QCfHFxY
xX5N0+mQF4U+zk6NkXBoLjhYyTFfX85YBIpj5czLdx9J0jLCg3H4UdjoJKD00theki6Wf6pEN+HK
VGbbt144E1T5NmiWm6ns7e/z7Iw+nJ5VfWsJHtvBH4PipVVY4rc11vOrCYtZtpLuvW9TVhUfpItK
BpTGqr8bvYwUyaWZMkUrGJ/ppgKEuyZ6zuvfixbG96ZfCov4tq7vczUgy9KrrZKvi1w7tE3rqfll
Vn23xvMaluVhNZyqArlZjfcGhoUdD4RV/848J/262m32duQKf+NVcvgiB7yWoolV++Hrobtfam2S
6zd88wgNlsWMcaQkD6wqudN2Ed0veeKtFaK3Uo6vwo5neFQsuDXG5LP7MyFw8zemVS/NsRW5S0Xe
RNHoOPXrNEaFzl3/ROfS/OINpeuhT9Ibr53O5bhb0C59ClW84ZMFWnsXOf7i8yoFSRDQbTLW8DDb
CxSOclnU3UbP1znOFg/7g6UH2p6DMwwnv2Cto3CoBy9WozVmmOL6bLJ0cpzXqQ7kA8iL6sNsjdSB
ePiNfWS3oRZRigIDRr1esLwrq8z9Namwejn3eZ/dLdKwnUMYkMQcu6UOhrgc946KSM3s1tR+NRwX
XC8+cKerPJncvLkvYHgPt52qvK9qso2XS2Fs7tEMpPyUkbCOd37Whe9kmK4L3McSjgE1FjeNV6n1
ITAXHF616TT4XDut8zPQ9gIIqEmre2frtgdnHnEK7Nzea5A8Wo3/x9mZLMetJM36idIMCSSmLYCq
4iiOokhtYCQlYQYSMxJPf7/qVR+17Mj+u+7WAQtDZIS7h/saGZ7MqYGKXI/Lku+vabaZ7YZq4TbH
0K7sQ6OCaY17JBO0szpjuEv58dwdE5pXhm7n2a2c7KkaWPSNiql37SgT9ACJXRnrV12UzTXrfucS
DnrlHYel0H7MFs1070/kmkY8QskN2Fcv3lnLusPXzdniXO8Eay6B8PpDRttOkkitrEt3WfmZIUsQ
eEESZOFHfM/qE4Yv/WppNX5TyOm/QxOY66yeyy2e8jr8FqxL9wMksL4fZt18lO7uXHb8zCGGJWf8
3WCJcMtA848Obg3TS6cd64DrzoY3SqTTekgtZ7EjqdKeO0vNAAex3fGxxtyDYd9GFUH19Pv7hSl1
jTDyLeW1NsL9vpjRvfW98pwZXqlvjg+FFo2qnj7IK/KraKvBP+Ox6byGsleSKz3MY/AOw0yTPOdh
drO7/TZEhM53t7hGWwWrVdt8o+eMJsWSs0xM6tcda129IMmUueNNIM16CwpP8XfbmpUQhBvdSeky
rSKzDBsjEGulDP970fUncj3W2zQ4O1B7ULHkOue2n8Vj3gXzga7JtLEa9/IVmX56b8/eukQN89Ee
N9m5a+vV0l20Hp6E0aI9v4szh4X9q2Aww7u9GPXs7aGidou9fejaKfjmZo40l2GVVc96KrvPCYn1
LfYRnTkWXhFuUYcLxqu1AaQS8zsULP+TzfBYLy1HQJpjnUmJ9fyHrbV8Uoo0oxwqYvWSLwtHx9oZ
tn68odrqq8kqnet6ZEim93W6mcx3KV4Lwn2xiONuMJAGCjOnka7lptnJE4+0qgly4RP3PoRY6+yQ
9yvmR+TCcExlVXXXOswT4EBwyidSb8ubYcco4ZSKUF4GY+X/zBrVXqFfp4upF1oMOQXbM8iy3yfI
kNM13gIR5EngagT0NYAYdpnszRParNTnWk+hd5ymzj663kJH307lXsT2MIxvVr+G9x7iPrT2LZYk
UeU2hECH+D9eQ2V2LgkLVfGUNdWkYz21do0p60LvFWAcRSqokzVPcyj8NW5W7RApTV7xjQoyE3IU
TsVjgBOvHzV6KvyjE8zyyDPWO50bq86NPYo3xEWsu7P0bo+JW7vjTc123HpRwRI9+2Id8iucIzkc
c9rqPKIWiQsCO7blZGXa95PBDdhSdzOKjAIsu0plvd+NU92Hh33Lq2vTmsFlAHONE4XCjHfF6nGq
tX4GjVnPQ3tR+BBFhx3l4aub6v29DzerT3iG1c28TbZMwnXk5a6rtPk2iUp/hE2tstijQ/mEZDC3
pb9OecLM3H6ZNiPqewsrhil7DDUgMIEAzoQFfDoXw5t0DIGKVAA1f1GpnXlJ0Aa9+ah2YY1RW018
BSKYeAoWrTqT4ehUzuksADin+g3hJ3F2Q3voh3Ff39Z0lk8BxOGFWaycD2df5lcyRsLPZu7q/Eh6
dvuCebr6NneiHOLVEc2bVXDqRhYT99ddlAQ692TMHuXg8ZaGZCzUBzESL3zY5lQXFwNY9xjZrZL7
TVaH9Cw7Y/GTp0bgRbnZOAM4ANh1Uugq2CLsSrvtEBBCTQ5y6DRP1YZxAvbpeyuibci3t0mVtKG2
L1v/0NT8MUm39Fx6C3p/TKzdbLc0zz2zrKlNH5MoPxUHtvPJ5e3hhN4F8fRB9lnvZ0jBWH3/QM4h
mUokfyIvXNfekNtbuC3IlD9PVixI0Ow4VPSg4w5O+5dtfOIrNc+hsC/ccNXf+3TG6TT1594hUntn
rDG+M4P0CK/TV6OyRY1Np+OADmGuB0o86LyJ23137+dyrW4WS6xtsk0ro1C2I9uL823ASD4fJr0e
bZseAwVMhgy40c1QQdBs7WM5zLbF/33pyCEu6dtMuVvNcQf1VbHXFt5DU6MaiDYzaxA3sp6+YEvn
+NGkvfkHC/HbHAGGWDrxeMw6aQaRA1jpMLtfDMY4EUBJZZ0WVLtr4m44dIJDh8HAq2Or2zpNx0dI
lYbZ3nStPJfv+r3Y1EyZxqqJf17QTUcilcuzTfTfnW7I4zgh1y/vxzaTduLiEfEwhRg44uk94fre
eqsNXSXzmU7AGm0pjnMIZPTS5GWGxqPMFhl3XVvstxVh2iyYcww2UTDN7nbQu8C8U9T7Wl8XQyAv
Bq0nkq/g/59z3qoJZU0d5GAV6hwc3hV8UAVamSzakHsxiHpudpozJ9gTzIk1VGZKqD1ZsE2Qxt6c
bu+qrSfrROa9vARTde46f/V+5eQ5zdStbDLxyAvkR25d79ax2rNqT4bUXp5XVzQikrIwI94YikRZ
Py/8JtaNRvBt8MbaAkQXzr4C86KHrb6seKi5MTztSrzQsga3kETD1xSJnAXhDxSCn+1KFFggJ4iA
Yu13EZt0RD8qC86mWqr6Q+TFDiipwuo5haHXh4ZEWxML5oP7cCvpnNguGvLIssYdnNnU1WXq2Oz1
Thu0TOTizNAmPp3rEM9wfA1Pcu8YADblDrFbavUUDpK5WrJ0+QjlI4EwejnTCM1zFU1VACdl/Enf
zwUtb4Ind3XZVDk9xpIJgqCWNV8+7NRYNf3eqm/KqqnlpT2l4nnYlfOA9ndvIndKQxBWqx2GQwPb
d7t3LgBYTpjr1/+QDFG4hPqnPQ/bnWjT6UWkXV8fwqEvf7pOxXGql23/WI0Y7hzT5j/7DgsPhgMn
vdOm9ShBaWe/LLXCs3cBfbrw7c7+TGdKHj+VdwxedJ+TeWuH734rAOb3fcFxayafk5VkrFzwayvd
A+ecuoNBGx8ZVXcdO5lrXhFJi+8tzAQHWZgTQ1PPUpS3OJbCJ2VTvzxpE+QGvf9O9IG2/eHnYOHZ
Qrfu/RQYOVoxw2jwxbbXEqR32MavYmvorPNptm7r8lxptjxPH1qOzyleJ7lcQ46wfYuQ2RdRWozS
u93cXXlQM039sElDv8sl2zt7Ex7WhgvnXeAvFCtyaazHnpy//npMfXuDYGoWN8n8GpgSG+3Avph7
hVWWi8MKuXiyNb+4Q+diRatZxRo49UWuOWBpNTNtRa4C9siwJnEvOAQluHaTQoTbe9M9VGenAYK6
bHND2XNaxg/a+8gLRPcrFY1ScbvlPaPw4nSP5RaOawxfXozHULWYvthEYD0MtCBW7KHyuScFXQ2U
gyCHfGJ95JzTvlmkkuXZhgN82uglqqh1rCcthW8uFRuBPwO3LFXUyJmcSV4S87rMpXjOZDkUUMHD
8N5WKWjtQmpJFc3bou897Ek/B06eO5BmeY9nb2ff92jhUyC7piJ+48wQb2Urh28pyJ91Kh0z3zeW
HJvr1Jv2Per5vEgoW2v4v1KcTY/PfsOHZhzp5Z2gCAvUPKMoYiS2+Udbgc2yRDkw0IqBINGIUzK/
t9mGnQ/DtAyHjIDdMtqQ8nF/jU1TMdSW91DJquq51dk5fBk16IdVQUwf2pFSHJty440NOsv/NTmW
eVRmXsZrHXgcOYadGxn7i7u9g4P7Kh4RIZ88rG/zy0Ihjz8fc3hiagJwaf+6DNwOGxo7jYF199eS
3Lo3U9WBjBa7EtcsvXc/PX8FeMboGcPVEgr421z7ix/VVgOH72Z+f9mMgv9yM5D8eeEov3bjvgrc
X/AeLmwHKoIzWdywc9WqkTEL43jrE+wEWLylqC1xBX1o35ihsb4SNdfbB0E4ThGvRR2cceQUMt4n
UaxM8JLrHqvVMR8bSq43fhApLQwbdXvw2Q7xYtUv43Ra8U+/AvCx1qjjFXqiW2rrJHNSYRGFuQvn
ZOTkvFluW7ygUs2/z2Czb9h5yvwET9289GXh/hz2Lt8imh4LzB9u7kN3vbrdwqBfh4O7hPIT4bje
IzstMQEgjUJVl1ZVr9/aPRvcKztv0yGZUIPwIrPY+YvvcetBD8nNhJKvDS0eypv+4FUi14dxKNT1
iNsEdNPWqp+p04AEyC5IE0KmvPXoFztqwmJ2LcHE0Ikxu83csuE3wwyIeON9Ncdunp06bnh2V63s
LLhkFjJ/VnqdHnS709SKdEzd2ABXOwe3dbcy1lbtWNc7ceNphDGR+ybsDUaozQJ7OpYMsI9+JaSO
Q1cIc1kMuf2MHBZnAEvm9AZ+h4dLN0nQmezcB5Dvnuq7unV0TXFf2ycxQI9xSpP4Ee1S+w/W6C3Z
cRVT893XdEdx0QJWEzKYuZxndq2fp35zf+BBDD7TVnPnR8PUsnzxqnAylLeOMfZ+Uw2qEJFTpaBN
S+b6d2h1dZUEnMM7VHvQU5SEO7Net+AOccwIcKlPad375bVN+QB5zvtJHghFKp7LKjPAPe4qikOH
LkkB59nAynry9tg2M+phWe3VC3tdXhM1+FmQpE2GROK19j5FHJFwHDMnzc8RE12VwPjIK29t0goP
y9C78qpAbAD66/aUcytf9L6zZLyVYdHFoqL2xUtu51gOt12vj0BC2f2Yn/056tWTL8LK52/se/D5
tXOKAMU0JDUmuQpGFWdCI8VQaWBfjiXf3zs6AQqk8luILtuh2Fa0WXycrU3+siyAGDA3QRyJb+LI
EFt4/UQ2UCOdUz3h+8Zp4KcHtTFERKoy4bFdJlHeuGZNvSjYrI2o8QVnIsLIAVQvAuO5P7Xb599a
SkrOTfDny07SEiVE2FfqkTzl+cYoqytu6M68m1Vbfntyl3YpYpeQd3OgcwCtkXKRQ9IstgCA2TNe
ntx1u7fFzPyQ3imyh4ah69vGTMCKj+gwONgDnX6tgkwbtil3348B/qEBoHqHa61pU44NmDqp1NoM
M+uzzvBFzmv3KWrhFteb7bkXbF/Pn95SuwfLzuf+C9A9nNfEUqShKPXer3Bpih8GbvVnDfr6orSH
dCLVOPrETpXRvU09rXlSLFrdTcg9UIjBweKjtJgNymFRVWxsbMgx3VyHd7/sKIJzDlrOSTL5Q1xW
xcijWH1e/SnQ7TnndlQvIdKj97yW24vV+8EcNXa7vbeYRMukzBfxQD+xo1Dp+eP9oPmq1Dy8VFtn
hRG1WpbsQKE7QTmmBpoWk+kCyyOv3Znd9nGKCgxggBpwkAfm0v4QRHLe1LsrJ/WVRMv5QQkG1GgM
lvHTtrKWfoQhSCcptOZlww+kpUtn57qgJfXiuljGDs0KvtWYfToY0y4akQWffqNPnIX5h69Wd8Je
2uwOPk994SVKuH6RpNxAGSPL9flWU96DuLCdAtkynmHw5xrBVnSuySyt8IBVNBArddMGwJ0wcpV+
wWCq/lFty9Chwt/ru7am8zyYJdPQWtC7TRKWi9qOWwmt3W9e0xM2Xyl+WcqW6GFPOWDgxoPtu66s
6p2BgD3uohH7sy2NxdaK6NdnlZny0TaLBDSSKywcx0enY/QaMNN1MHV3y5T2XxplO1+Hlkn/AdjJ
UXGP8uq7YbPuLetM8zR6FS02CvASTViROi+5a0g3RcDmfBHQ3PlF12b9e750ZwUiM0gVrdi4TafZ
aisRLXPIeSHMXEInQSY+ex6iljLH5jJa+3b6ubBw8d1jBM3oNxy+T4cmgW4Cjis8dN5aTHE/7tlX
OUnERBpG55yqkUNXuN3KfS4a7Kejebblw+as20NDOJkGulTlO4o6hhAzLT82lMVNlI/nt3gcVdFd
7LpqXzsIYV7osN4K0hJH7j7cQR5GgE5AUbtX5bf5pFs/HpQ9cA6v/KNjn6s5J94jBxyvLWHqC9Wk
CIfGbJsesjFFYlGehfaRUmtu0KPN4pXZvL5zXKBu7nwp7vQwZfes02Cem8pWXdpyAgMezhIlPjjX
xSCy6uYg8QHVXgAV9ZuVrbZ78K0aXHYhjvwLmsnWi9krAbhiXvNgpUvpm5g6i3iD1qt9MDMRMYno
HR54PkElJ3wCbHlkKPZeRe7oLXFyY12sAvqdGp5t74F202eXLob75In5Qzo7LD8L8QUxM9I1DOpi
zV9kWrjpFZas613b4xhz5FOgsCHN46zsXEL3YGCXPqNzdwbwpkZ7HBWmG26EorZE/pRNVTLVqidA
3jPpHfsWy+NiB9PHoiY1XEg8Q67bGiqezq1LoSWV+w6Ot1L+/CG76Bw27MFii+5krT3Knk0Jfc1P
HZE2+Haex4aVq58F7w9XwMP9OFqN90urvPYOYlja93N5YEqD88DLm07i0k+3BltD+NK3Plgl+w65
k7WcUCIAngGj+FIPLBcgj/HSL7tfk+i3A8ShRcj3bknCtMs0LZEqrna3BcHWKTp1AAzUH8demOpL
FZJmzrDarDavz+BcVS6cE543VkeY8eRVj9a0lZ9rt/vfc/TgCDJzx/o27j1DkVvjuqO2HLVNZlvs
GGazldKWe4vzjbewvEGK/7mlY93HTqvp9vyC/tzfAxtHyLa2Lkpbo2fadkhOCnbZ54cyoGWPFsEk
GpXQdYiNwtW+RJSTBwec7shm8lrhvLeI4ahWDsdw2S7WRT72fBIA/+H9aGvnXoNAt0m6Outbb3Nq
8vKp9cNuiRuKyqr0rpcR7VfUhl3xshroMjCplSDnbVx5wxFX5ocZYd+AN5RWTPN+BYvhDdK64sEN
aDWqTTxX4ZYhZDsLEDuXxKHT0i8FBTdt3waWSF9XZ+y+tFaxORdlra1jK7ZJnSiuPWm3UzflCtUE
kCBxQOAJ9XJVtfCf8swkoqkLIp+N0uViC90GvqEpvJEKZAP2EpTCogNe+dDbi1PxPfEQ0gEd0+R6
EB9LcEukMIlmowM8fstSGehBu1WeT7bMgD4XWAK0gnMjnw6L9mvnSFIQkHY5O8NrV9rrz7XlDMKR
C8Y5KSfTP/mhFPUNQt/iuqRaNLG/nqcqOGb+COQyRRb59F6v+JCKa7YWobH9fS3fVa7Wn3B8XHWo
xipMwK3q4G5QDYAwCYc78wD+t7CubeAO39iD0+517nbFV0QH00TDtegZyUwh0IxsrLJU8aBRYF1k
QGrjDeu04+2C0HyOiUpe9wsSEnWR38G1bvYzCov9g8ZrQQ+/+SodX6asYhXkMGDB5V8KqPx3XL7X
1y1ztvkEJx+QrM5UjMZiFrhDMl8Dbmf+Lt5CLNGw7Qq88Es+VyHxxbAcNNdd9zRC4yOssgrrQyCP
aJO9qNz0gDgkRBrFaNokakQjBNN9/gDUbDArtNtg6eOAM8Wjw/ZRmsH0hc9T1wcP++ysFmTlzs9k
Q7k/obRdb/dl3IHfdipDAjEyP2aIpmf4IVn1YJpB9VJgj+Akc9cNuP6gAqTJrBoDVjy6lJxBVgz9
AcIQiWRsmiZ0KSKvoBgErw38LTaOld799KIHWy4wKaLBjTvLhjKEgmu9I7ZjGm8mrNSCI8h9xdnk
2FBzChk5nnHDzrjcDosNaUVY6xPN47occhxUrzCTkSAsVisEw/HI67sSS+wkfdmYNKoM5R0eEcDn
EldwhmkEJz7arp34dLeyyb9G2jKD0Zql2pLGWdSPfG+pgaIgjSYSTgNGG5ZogKOZYv041H39FWGi
ow9M9dvLkuVNfilovOE2Cu08+JmNw9YmNW/k5LWThDWU8naluXnvyyV4wi44RHxEWlF6qMOdlc7d
sacvQ1DY3/PO9t2kLDfrcnezTt8NYTc8rKZ1LbQbAQr27tzaN6lTDbGyZlRhdORCo8/xxm9tXjPn
ltiCUuQRcaYJyLh6oBzAIbFjhiTXaWshEL+J+Z4ytS+xU1ZoHHWJo9Ha/+ccUFO4RJ3VTbeURnhi
dETpK5sY9YXBWXVLEDxADyLz6d8M+3Fj0iN466/ITbF+ZVsbOCdLgPHFwASSo8TySJCkuIjgIFeH
8RPj8elHk9njSkNdZS947C4PJh8WThjtZe/9ZMyvzEdmd6yGsPoIOaSHg8eHBRPRl0GPBU3pows1
tJwxbzxkt8oF3w1bDDR+jN7VJxh9+95pv1gjiTX8CywuGM06Tua269bwHe8X1Dwwxm4PC7CXSJYd
Efyoy2b/KJit+FWyRtM2N/6i4rIo3elM57lLbBV+/b3A25XgHrmzbq9A6mA9i/NOx7iEiEXbbm8Q
n1gWDz+DtrsaV2NPkeXbq8t3oESOyqjMhkOgQ2TXnC1EKgWZ2kmh7/r+C8ljlkl8y7Nu3KwlbKCQ
a92d6B+rb31HVaaJQ3o025rSj+Cx+URuWt6z1zqhMyzsRhxQhKf3E/Upj2nzJWNa0c1PNlrxrxru
5tn14BEUp+NN09XOY1k7qn3oy3XGaicsFnNhB8v2NObjiA3qPjjYAOl6Sk+mc8rHWTsjyNNqWFox
1g7aSO+CaepuB1VwYEoS3qFQHePiNvbekNgTX80hm4qN+hiuQ3vZqs2eWcddVRCCrbrUB9eZ+J9z
1nk+dbFrEeO11uFoUEpTfgQdwokTFhlLersw4yDo8tPlcUM391MxGvCo5dnMpc3A2lOVIyczKGCQ
N0xW/bEOW/qc0un/wBTqDLOabVUUAnrAA6s4zhv7ICg9GtaD3vpi4yAfJhme+nqtYFnZEGouNvSd
j8wqmmDj0h6Rz7ssB61y72U81mwiRpVt1zUKE0CSJE1Zk6GP9P17sGm6TZetgOtyQH6XFERMBpAH
M8cT4hrnxTZ98bEFKHvjuvbpctn+G/q4t4L0vi0VOiM6f5pcaNe8OnZO4z2JxkbIM2Macj8KOe1x
H6TzGrH+hppJ+1b3XPmF+R7MnnzyILSsg0x3SyR5GEJOkA2VFXE1NLSmtXDaBxlMwSPpjd2bJUYX
wVLXZXZMPQQ+JB2uvWElTbTsNQ/OO37yCD6R4zaXA4tXy0Hi+z7F/D3Wc8rO89W+rx0aEQDUH2NV
ZG82aBqK2n5rCphYXrHIdhphUAouZ90lAjfEAUjgv6WtyVWCImmHhvcDfUJhz7900NZ1nHuwbzTH
SPKj2cEn7ZANk/9lKl2xUapr6YL9leXroKviOUyr8B7aEMRlTdNdnAGurYsCT7DashWKdt9Q2d5p
Ghg1bFSW0dSx7BCxWJV+eDlQxXEM+1IlBi1EiM5rMldq9xq8LqzzCVNafV0c1JIDy9YoOpyDbAL/
7jx3uhSVeb8cuzEb4nRewPbwb7JvxmVXX7OKKhZhcFmQQMRYcgwGTTuDefPwa2Xh76bom8lOlsGC
Ly8Ctgq407yQsTv1WR0tuxGvLCDyjDeDJXpQ7PLZ2XysWnp0lzbQGC1atFadzeJN1YYPU5XubsSw
ntM0pFLyQVi2+LoWzv41LZZZIgg/48yYwc3vqhydPt5XcJh4J4EiPfsKGgg3MKP7xuhMIJ9lrI6M
48tb1sWGL0GYITj2ZUNnnyl/Iiwq1OtGpYeet0cD1btv1ZoeEYqq7KKWY/gg2hwXjTCEsb92lhU2
Azp8TFLK/siKBWf9pV2qUETjRJby1A6CWXSCdj8wrLYla4hl1z3YRiILQDM2skSTWvBd7MjNh37L
jU4Ga5MqDnZWoOPNmuf3xVnFeljnQZbHMA8rvqk89Oi0EKDuyOeyrEwkkGDxY8sAZg7zLuQSNx0L
8DRmpkJyEfZ2cYX/WNjcrksR3LtFVfeJs+w1a1odGrs7Vn4gtWf2FLgZvdP8kFUrx6PJ93RLzAZk
dcxyGuNEcheHZKeI01uUsFTc2FoLCSpkp49F79NL9ERfCISeC02I4Vv9WbcbgeoFex+P3WRweDnH
ANwSiDC9oplVkJDd6N32Lrxz7OxGIy0OdIkXo0olylsqVyQgUr7IVCJ52UBSUeKtyLKTmv2hH12q
zdeuluWdQpVunQWDYMegsT6DaKd/BenC8AeuC1YIekjHVboQNpNfW9/p+NYpZkRpaUGXIbiT2unl
KVXB/j0Tq3XLiuliXbNM5vxYXemcwZkaeSZZQtklwHC+w49a7R3LBY5Ew+/MOTQ7AQcxIiC+KH8r
rYec0IMq7pTFA1ssy32exwFauZ896N3KGsNLI7JpPa0876edE3y7UKAZlyXoycPkLGBIeJzNNwgi
OCU71Cdf6A44Lmpr7JZoHwExTkHRDwBYNtsET2CSNS1It9jopdoqePCaDjEsx01219coiaOFu/wN
hfpydx70kOJYNftgQnTjPXuS6WelQZDjxdmYMNQW1MhEiFR5C3PDx5zp3Pjos2rgiqbEWPeAG576
rAHbcIa1df6cq3Zi8rXC/g2fIa8GZGvrz0z2AyqItAJSYpu71mjSW/0sOxQAFFn0F8rF8zgqRkLJ
E75i8z003r7QxztoQVagWhcVDm0jOmlVP6qCXYYYFsr7cIPBf+AMGp1jl2bw3Ly6w8GasoEWf9CO
js/V2RztEnDnUG4TMLYb7Agj86C5O2tQTZJv/XZL59KO3kUGo20OuZJBj7VcL27HhVPzouo65zIA
E7GjAIN5Rvhu0/JuZBnwx5Ba+53HtugUrQgr5otpB3+7Z/csxdtU+B33JldudyDFa/Jv9smr9Qtz
gXgRIcAoNJC20Od7JV3utGr5Vre7sugBGY8+w6xcRMT4hUYxlSxNnXSPavybT2poCOUSti5FwgEa
Q2ebAcIjACrMV9SlC3kbIatLR0ezyxN1syGL9t/3nc9eAv9tbkB4AAkC2DVYoW+DQv623F1L44Y9
wh8IYWV/F3OXRnPVzye/Wrd7IWrMXkWa8eimOamrWZ7+/fK/L3yfL09WK+v4ATa2sGD/3LVmh3WY
kK00EatXjEM1Uub5wkIl6LDdqe/gKMJod1V2PWw1suB/v/jvqWIEzHF127JgHR3v7J/yz6uTE+a5
UHdtVKUcuYdBpnxIDbGAh4qpokDWBIqWsZkNf14wUbEjeqha1CY0MQDevTe9/uUv+n33/Pe/6LeN
fgTPaT80PI6sU9RhKMykzEI7plV66WmFKTxw4QPbaId6Wl38vQJzalsQAHvNkIYbIAf0JOFf7tTv
FgD/+bMIMTy73krnf5zF+o0KPStG4rbJgFvZncsQdtSgkdXYeV3y73fhd2+I89XODh/+2d0UTcxv
Nil6VS0x7yhBkAMHH6rwHeRxrEvRFm7u9kHQr/0XE50/vYZY7knPPb+D0v3N+gKB5NhVIzw864D2
vYfMhDZXosWdrO0S9Vx40i27253j/d/iH84Rhx5KY+/8BnJ9+dsbGHRsIKJ/ge7DCI+VK+DfQn9t
FGfBJUgQ1Pa/39r//aH/vN5v75fxBIspWrN42ForE+1qbg3XvUaP4aAV76ekD/r+MXTr7PjvV/7f
N5srYz7jYmrsk0d1/sv+yxJpNG4nC8WbTUKSdZWhbeXg1d3/0avlP/eTkEBeGzYyAHH+eRUuXThh
zxftrHK6cs/St6CRV5Dy65OP3vov783/fhe4b1M+YI8hBHma/7xcoMI0bARv6jBxmk1AwzGI4zeW
a+TFv9++//0mFD4bPmnk0D34+55v73/dPla5hmErOBvS3u4v6WDYxWJ9uIgReLKVPADn/iV2/Y9X
dDBiYgOe1YTf3QslE3bfzHzzOhfrZ2oAusKpPCOJQ17d49YY/MVn5E9vCNEJAYsQAfZPv7uLryRC
KJhbqvEwM6+Eux51ov1xaf8/XkUiiPCEl0rx1H67lwVicjoK7uXe+z1a5ylEc7T1f7nKn+4fduUS
8RQpKGji//nEVh+dbpVzlQmFgMdqYbhflLk9HDYwVhh8sLB/f0X+9DKGVoh6gLaMavbbF+Z1g5uZ
4PyKyCV8WFuMQeIty3xxmGuamr9Ukt9Nis5fWuj4FndR4Rrxe0xJF841PTCbx4PMmvcCQg99aIV0
Zdc3wdieI4nFtLz8+0/8Q/niYMCETFIrCX6z/3lP9zTYHReRaISnABud0k9PowFvdZry2NdpAArh
qJNyEDz+5ef+4WliAgvbjCcTxUX91qgsdtHlQc+XPqZz8GazeF1yFsvlgrCy+ZixH33495/6h6/h
3JARzeJIjqTfS8u4hhMauxouC3lo4uJseZyF87dU8j88Rd/G0c2TuBRh/fzbz8KuJivb8zeX2pXc
UL1XY3lyxlFaR9laqJGL0jJ3Ev1v/peC9scrcxCwwkZYIH7p/3yUKbr/bSINLCqDmTmaZZg0SUe+
DUCSUX5Q2xG7rqxypn+58B8+E65n0V1gdo2+7fyH/VclHVh599kw5cZWersaW2s54AQrHkIQlL9U
tD/8Ruz/HAJM+FTOceH/vFRfW/a+ug3b+ez+JWJAWra5A4u3BQTSg0am/FrJ8P9xdmbLcSvHun4V
h+/hjXk4se0LAI0eyOZMieINgpIozPOMpz8fuLyP1SCDfbQtr7VI9ZCoqqysrBz+/xxe8QcDtBZs
ePiDNCIo4mpNaZgGg7lnk0QSADpiTTkSrS3+NhDpUvhjJbWo+bBg2YD2BhDM0wHGNJ0TT2KAPoBA
rtVSxzRU2jm8t/dbYWFcECFZ1UB809cQrGJvwuJRwQMjACBwnQwJ9Xxh3J9xxT6QsmDj8QfrCYT+
ynx29KtkuWaRjDaoES2lXKNaJ9T/eFvjRbPlZDAUZRH0s9MZG8WwH3HfKbKgaCS7rgHXKdyiFtpz
++uD4WCYJdDsRQ45NOFUEBklNciJn9rzADJplMm1Q8HiGcTh91bxjVIUvCwo4nF/VqORcViGMSfI
yXCTA8YzmjZRQ/1HOdL1v6HDupy+/anKAcYLWSMl6tpCrbKyGxFl3cQP8JgVpeTKFpqlV07j6H4u
5YOBGSZ2URU53HTueaezN4DfGtRJxVXcqkgZpqFxCZlM45lGFzrlGJwj5/lYHlcAiEzx79ao+L0s
doZBXIcSBKEh/wedKNlVP6DTJhbj4rYba+XH50P8QEEYIjRmnDJg/r+7eoOPT9cKEzmFeUTnbkF2
oWjnP9d3MHkIjGnKYnWtFci31ej0uNN0YHep6N+YIw1PTZxMZ9gr3/sFhKI0jhKDs5KW+NXe9fUQ
uKkFPlOB2o5KbVBZ6JoZ7inZt7bWYNKDmwQjKbymzbafT+MHK4e7BV6gBlehRCzlVFP6SIyqCsIS
u9DV4IkWIO2J1jy18dIC2A5bTygp8j4X+f5YgZiCqVwyOZye60M7HOTcGmDRtn0ln7caVVnPqUBG
8lKQuZ7f+HTwSnZRhcRzPxf8gcqYwHqabECT/bfGmoX3EgcWvEG7B63qKtbUzG7KcvhjP5bhWeBe
yjRcAfm9Or+KcqSX36Twy0rNfEtfow/Im5AbbIU0zbQzCvqR6nA0Ew1cZpSiudP16xQosahT5V5q
jtEWbC9q69JIAJXeN+IjeITTUSNot1Vwrh/+fDoNphG2ERP10RbV+s0TMSJi14GuUf1PMdONBObT
pgBT8cwd9SMFNWTuxPiQGlfVlc8M5lOpgDhPZbKeGHZDwcKzMoLqSf1ttaNPpNn9L0bFVRqgW649
mOrTUc3AqRS0CKKdalFGLl3upU6ZFyBZZ7Txw4Fxy1+cD/5tru76IFNRFgpCAwguPj0EMAOTMGkK
a0x3SaaJzd1M58+5SNgHQheSFO49TCZH+OpgmGXKlMuZPpsJxjZyVLRwTdTBF+DaBFnmfj6V7z05
lIMbqsY9lVNBWdmWbEjosgVWh5aoluYiJ5rHKn2i98uoRjrEp0E+d6t740U5jQcvlCncrEzmFe9h
tXpjZoWBTmrCtth22SbqW/E4jCCIWVGb73yT1JEUVc02pDISDkCB9JQdTAYJwQyMvDOq+4G9sQA+
waQrOrZ97V6GA5WZsEMV1NbUwQYiXUr4ApDiP5/lj8f8m5hlGX7bh7Hepr3ow37jz/Oo23W3gGtB
FalqTqZY7bWWhcJeHMivmSmItWVKKhrgchNWnlg8QzbykX6x4n8RK2AZVru1AEzON1SGHFA77qhU
q74qdZVQEiYGh77hjvb54D+aYoLfnCWcnAup2+nYVX2GmwJYRtvQlArcNTqIjCkbzozqI0U2IBKX
AMdXWMtl1L/NMJXBajp23BOA0Ku++XFAHrGSgxeIt8+5Ah8OiDvXglBOba+4mkDQkSkQkHA4akjE
Xb+mIpBETXjG4fhQCk0lGB5iH9jv0wHR1+SXMrSp0AQHkekBU6R2LjctOqA/X5+PZg76Ho5WAu8E
H1ZufI1zb9LUiiChFT2BynTXKHrjtqRj+P5/IwrgZ2txrOEAPx1T1oxNawksUjm25bXptyEZTpMy
XqqJhvjxfyEMtitCcLjY0voWDpxNCDo0Dm9PAsbruhbiSyrE3b5NM+9zUR+tFS4aByBwzJzwq3FR
w6TqTUboRlG07BYoC/NKN3vzjK1avmVtOAFJNpbwECfEGos5T3t9imb0Lm+om7Q7akX3GMfhS0iE
yis7un0+H9ZHmkGwjxJFqpXIYa2OP6WlaTzTSZ2Bp5U78Ux7XB1DEoZfH55ZrPdjI1qiohQcfEQy
1mMbVMlKG2qql27qehv61W1h1gdK5fSdWEf9mYF9IM0Edxn6BDhflnKzUz0cOkWAbZz0ujYI+iHI
LOEBaidad6RuvgGizz/jb77XDyLrEsQ5+BEyna6rvRyJOgX7QkFTOzn2b6U0T8Tc5OHu8+X6UAos
h2xjQhnkPE9HJQi9Ps6gM1HRBgKr2gf1FSWc5ziVPpi7xRci0cLlgKDz8vpvhpZwPd1RJnX1eT/1
N5LkLyUTdP0e1GzQv8qVn/7642GhggSZZNDqyfCshqXoaR0FIVcCEMZw1jP5Z5Qbf8hRTWCB+4CK
WcKgc3isXUpZAGwin3uud4UCim4DdgzRZTV3KMWgQU1kzc7s5verhV3XoN/kTomLuU4IVn1JB05v
Uc+XVt2lMcf+UewGZfhj605LhWjAXG5g3WVzZd3NjHofCkASkDHaYpMl2eu8lJrVenyOBuvdgHRF
4gZuiFyRZdjLV5sKpN9a6EQaEaVqir5lhVBukjb84/g8Uria4k4sZAkM6FT9KASl2tsAbrimDbey
k9wECmeYhkQ59l1J2V7cWBTR0SfP5gfpsjqbJ/tonIvZ4EaOBSHjePoEKTedpeGX6qU6pVYmqpXw
Uo207E/Pf46ThWOLg5mTGdN4KkYEHr5TlzAebWGmaynDa06R8e7zvbX42idHChHPhS5kyYVby/9P
hdRR3tRtoz939AiXhXCrR7tMNLxCkm0Yb3BwaPqCr+GMTr6LLixSaTYirKsugEGrNaSWELTeUX8e
u4MVmpdZv5EL30n12J3np88HuBZF7Fgk+wBJDhFXOqBXxiMCV2KmNJSuYH0MrkA78Z1uyPoLAbz1
jajTp0ZkL9x8LnStIW9CyfGT05RxMdahvRjUIW0oxtAGvyO5pT8g3czmZLqfS1mfzn9JMfF5FWUh
1lvtN5LQAXDADC2kzWmgqERYQrGgKDn0lZ8rmPhA2EIWQh8aGW8oMlZWvy4KaMq0pRox9JE1lOYd
Bxon5tj6f6j4jOtE1ErxNd33jblCFL2JA00Mmb8FXOVPXbZFCpEfuDGIq2FJVnax66SQynvQGTEy
2nYga0yybTa8z9fovSaQnaULAjtFtIn4yOn+ouNgjjWd5kQ/KktusU0IwmL6p5aXzM+JlNUu5kIC
JsDI5RFAUN8GN+ubmEjfPh/JewUgHAE0K+QcS7bJWK3KmAqtHMxAqUFapP+URvAcUhp0F1wJ4xxV
0pvq/m6WcDAQRoiAbAn5pTVD3QBGgjr1ZLHIooMig88o0KxtNJe1kFVXFN8WXqt33Q7wV9kZo1je
g5KbnrGN79aOOzKcJxLVW+bSw7kacVaBsJ6FxpMV0QFQAbPojHpyzpv6UAgVHswpGRtdXAsB9gUY
4eBbMlWZtVEqRTvkcNVZ2z9avaUiRuUiRAoFQfCfrGxFl6ajFerjYEOGF1K5XJqP4KbQQqrG4Zk7
3mpEf4nCy4WqlRw2dIanKq/4RpTkOLe2ntH83TBAt0sF6ZyREE/lkNAlucW0qQoLxCm5Ti7wV5Ig
hdLtxf7au965nmfb3sXR81zXOzr8fnT5t+s69o6f3OOFt7f3vOd45NeD6/Lazj3w2ubAj7zb2++v
3R2vHvnwnrc6zp5v87Y2X8nXL2/xCj6/f/Cu93u+zebr7M3ysrf3nGfewiPYzvI3/MwvG9t2ds4O
ubyXb7zZXvP1F67LVz3zN/uNvdnwjU/u0d7vH+z9xuEzm83G2TiOs7xtw+f5vuXLnEt+ODISnuhu
Eb/dOYcvm8Py1s1hb2+cK8flZ0a92xYM3uHpvM3u0nG8/dFbHpRn2/LJO+eFb93x1sPV/W53v0wT
E7V82j0eM3sRe+/w15/r4Fvg8j+7+t2KrRM1WVw3KmVLt0fv+nnvPTCojfPi7A7O/RlJb8GezySt
jHvb1Kncohuee/v0/Tqwr+3NtytHtM/IUZZt85mclXfRVE1J/zJyWKKn/d0d6+ww3yzJ7uLoXjjO
mWz/Ko74fgpXN3JfaqsYJPXbo/v8gLawTp+vERUuZ4a0bLvfrnfUZ9N/BDrS8fbCu1gU2ju+/eG/
188ee+MaXT0+H73n43Vls3GOz8+spX25RbH2d9v9drvdbLeX9hUadnAudqjzt8vLN3W8tJ2rHevN
zmNbuM7thWOzPzeHW+fiAu077M6Y8LOKsJxqv41GFaG0jJkv98l9YN8wY+e0+s3d/0wHVvYOqB2a
GBFx4T1fBxu2Jdv9etnwTNsd/9vbW35adnVgM8LDrx1YnvYvd7fb/Rrs2/tzKvKWEf/sgdZHSmsq
cbYo5fX+4dpzfu32ke1tvWXSjx42zr0/LmaShWEhNjY20Fl+da+9B/dhf3d0nwps29Z+uvju8QUM
5Xprbx9ueqbPxYrc7bfo3eaAnpf25uoltg/3LLXryrZ7i0I8W/bj5gpL4rn2zt3cYocOx8XAfK6q
bxfkz8a58q2SQhgVCU3FYB/tJ2xub/Pc37aeffeXZWZ4GNELx73weIgNdvfzJ1De/JDPHmHleM1A
G07DMtVPmPcjs3Bc7Nrx3r12nYv9Hmu9e2a3YKyx+JwS282mwrx6HnPO0bNbTgH3icXxnt399TUG
G725vgts+yta5LEmnBKbA7vwCat9sN9s2X67v97fve4D+/Vu+dLvD9fPkf0w298De4+xww5d3/Hr
6yvaiM3fOVf32Fj+e7u739zvfjmY/N29/cApMtp2YG/Zql8vr66+Xh12m8f9Yffz/paTwrnlOHA2
m3vXfrnkINrdXrj3bFF7czhcYrMPO6beZVbfppmR/2K6OVyRyNmyO3IuHy+c3eaKrf72xi/3/PVi
FO7di9unJxTR+XlmRT63Xnhup/sdWqVCMDhiOCUv+Afd3R5djjy2vu24h78OOeeMHkBV96nRhMzu
VGzSG0ZfIBaZTMfxmv3PVlukLqd3ZbOL7O/LWY+5ZF/sbd6IdfDullOZhWbh+emOD+ztKxwCj5+W
z+732yv+u7tn0tyDc/vm2DCt3nJqsqOu2Ln7N3dhdziwIRdV9xYdvPYWcxraO1SI6cdaey72+GJZ
Rnf3dMTTcXfXLp/5fAGW0+E/G0J/c/6oyHnzMWEmXxeIzkUBumce0gAdygDjAlRzqYjzuTqqdVfF
X2Io+lg4kckiaKtlBs6wp6xJoLux1+pdPFbTJeC+3ZXWBdo2JI9Bw/2ogY9BW/2QwG0Hfk0X7DXg
9Bw87XP3r9Xd6O1xdCo0lpsRccp3aWIzl0E2BsGrmMbUbtQkvRhBmfIiIAeOn0/wW7n+eobpXpDx
56mpJGR5qmqqmsHIMeFeh3H90NFzDaKpsp39ZAeTxE4r6ucuGp47CVZD1b/Pte5ppDBwIhhXtcke
uqBz6aPFzK4eiPiKSZzFkuluWBdx0/kKWIoJc5Eo1ZbymgHLnxzyhuKzGyDN88RLojmT74DqjX7M
ESQhZ4rIP5h8XdcVkQpy6ljBRD6dEL+e5Q5U9t6mYh9qBb0oXNq6SrcK4/TMRv9Au09ErbyJSprk
cFrULmx1YZ+gEJfECLszPtjHUiyuTjQYLCGK0wHVoI34ecoe6uYg9GRrFLxSBgL0c0X6UArRbonK
LGpD9JUeWZBfpSDiokdFHD8DVtNcCb2g330u5SPloAKXLUHaipK6lXNEHWxQ9hlgN0kkxds+w12m
UVcKNoEatJdiCdiW3JXlQenj/vHPRZsyCkEdt/x+o4B4k0tDBuKDQs70OEra8AJdlbAHgUe7yQD7
BdFW12+4kp9r2Xg/tfQzEganipwYJybhdAGFgYoboY6BVTPV6hgnebELreZcEcz7qTUpzGLpRFMk
7r4uowjFqtfFMpts0BLuRF176VXzwZ/1Qw+wHlD67c5Q6zPO5eI6nu51EsUyIE5kv2U6p1auJW3h
A9mQfAIQBAypJ6uEr2VXSkqkOyD/lyFQ2k1AbQzI6fGXz5fz9GRfThZTIpxAmSlVMVQ6r0RT00yP
f4JoU6dPThn9eFOUYbWBgpIe1LY+lxD6aKgqdSo0TFFMSzjjdBEnafbVQAamsBlAoZLHLP6aBoHv
0f4WgzlhlDsoIs7RMr+3ZUuVFpXjdPugOesihhAKaPBqgL0GZ1JwErEQ3ERtLK8E9tT9fD4/FEUq
BWwOIKY5sU/HB37uDI022H8AOg8yB4iYiBvfivLMk+JZ0nefi3u3J6BCpsZVV1HZpYRydWILI5A2
pkZjrDYCqSbUwI6WCXy2n0t5pyRLAyEilsoMDab6Zc/8dt2zfG7QM9Cg4BdnZrPBN49zN9VD7Sct
+yYQtWWsep+LfDePK5HreUzBZTAhmnJA4ChdSU1eY0Nq3axK+zODezeFb92RVJ7iXVFOqK/OhXCe
QhGkysgJpqrbAyGXObRs52f04r0U0k0UR1J/xpEKpc7pFAL23sdGBXiMlTTapgr7GSBNfd5+Pmvr
3YXvwq5iX6HlsglA/KkUGuYlqDgpQO58X7wbrR4uy6DbT4rR2/BCjnd9MZ2JGL4TyYwRT1666ZZm
unUoPpUMZVQa+lujppbcEVoZzbGKVriRALy8tsx2gRGe2s3nA12W/3eLSa6S8CRNNm97mpjk6UDT
ceh6MYGfs/Uiu3OGTbFVjrJ7LuO0CgzpGI1TOaszB2+x06sUOaX7/CV3oUSzfx5uXj4fzFuY+LPR
KKejGfUmBJABKfKWOk8birWNdAX6ngstnaNtqIiyL2r7AKuRPX39XPY6J/BuhIvi/r636yRV64Xp
VNipzuDQm2j/MI7G4U/P1fVMLhv+NzljmgPTlSNHvfW3FWhHX+gzO/hn9GJ9eq+lrI4XUJLiVFhG
M3tQtjngOTu5U57Zy+/uSWspy574bSxKVEtqvKzXsdp8T5yHV2378uX+HKG5tCz7Z2qxMrv0l6WT
FCGm2tAN5AALZX8BA/16doxHYNX3ZzRh0eXPxK1MrgWROOYDcYPzHSx++0duH34591/OiPnAYPy+
ddc5k6zJGwOE9mVUAJM65PAcqBwd09Xdl+23xn0EwvHcgp0xF+u+dEJ3pRUuMnuXix0bLNp8ne0f
j1ehfdO4L9wJ7NCOzxws59Zv3fOogJ0mp8v6Tc732RO3EJVuGi+8iva+nW47+8zEnkbN39kqeWVF
EhVoC1AflkGGTsYf1QaInfD8Of1fn80r9V9XUqsCDJEhBWX20mho9z4dqkXdHfrEODemc7qyMhqm
ETdmvmw0U3vq/F0EhUUpw0GbJyDEnasDXIUd30/gynjEpiBr4MD+NYHpNfRZruFBzes8Rm7kElWe
MMSi/evcKFfh9PeCV/ZkCDIonioEK/fyoflSXFUH5bt/QxYYNpTyZXrID9G1cqM9nNGYc9O7MjBB
O0Z6sWiMgs4AiIV+9ju8PMe3Dafc5JvANR3T0c8Y6XfBlrUCrSzNJOdJ2iwbg7owL9pJ7kPmEFj1
7ZLpLTzZPnuOf2QAqNOit3IBMaC97tRiN4mZ5eKistUGCkz2h+JaeA6qY11kDszKt80NRCPbeqte
Wvszs/yRXf1d9mqWgfmbUupW8FXcYaN/Sb3QG7zJTbxmL+/Oxcw+WlLKPKglodeBWsXVhSCGPySe
6rKxa0h5RAlQFFBD1em1y2s3nm8/H9raECyJM/qYZAoj6b2klvR0VvU2kv0wVWdHUFrFA7YSsgup
jqC+neYzJlxdHU6IouGG+ktaw00DuNJTUakp66PcQ2jqAx50UVh5TpuWkp6xoevZW6SoFBZxG1hA
TNZxFVWa4GNqQKFsAUu5BgvcONR92jjiJGfXcZllj3SYSzd/PItEcLhW4bRTm6Yv+vObN1GAX1U3
JRTa8ICXG+Dysalqm93CIpSe08XFhP1+xjNA7nAEbuiP1OiKX+0DSBLr2TKEyTHyPrccIMmaRzB5
gbastUJJHlKpb8Hhz4xysCk4aAQbyOrsJo0n/4vW5m0BrlPf9/sq0+VbinwrqB/rqDTtUoTO8vN5
eed8UwpHyRI1CFSZWwolRacTo8JtlreGAbe41PdQwQlpMGENoRII3bHRfRpYdK0fYw/i+f6lpiDs
R9BYgelKFG3NXlwq+jngobV/uTySgn5QdQQCP/SSp48kgJ0ZiVI5OjBfJfA/KLINR1j2jXoMDSDZ
sjcPUylz7Eb9eMZqvt9sCotG1wDxYCL0bxnm39QEgH1hmGjaderWfK6oqX1swYS8Bgj9XPPOB5KW
Bmed6kiiCpRYnw4yaBYmYkueQTmOdSpcaUF3iykGxJ3yodfPF/n9viaEScwLNCdaaMV1pWRgiGNW
gDDqGCAUbtp6hHezCs7cUd9dclg2wC4UOmWo6+MIWEb829wFJCeUeO56xxdC3x4herfjLFBsFCo7
RN1cbIzUTzeyGKtHiizTVy2bpDMW7P3W4xkoh16ayKn+X0faprkfgqJid5lQbOiboPCFezURadWw
WiAK97BKgLD3x7O72DH6rqnAlojUn44708JMKVIf/KOmAJhwUhMvywxl9+dS6DlbkgWUggJgciol
GHpyU1Pcg74HzToAlZA/FJP4x/OnigoDkYisLeVJq62XTEpitNTrOtFQ5sdUbSQ3EgAFHAB1d7Nu
9L0/HdVSSkujCxkQNEdd6Yw8iU06yy20PXMUHOJCmPc+VHlnLgnvDYopa0BpMChSbu96QQBjIaU3
mY1jCFHuiiKwhCncOTvR1ISNmWkDgP1j0+99ofl3pfx//Rj/T/Ba3Pxl9pt//Te//yjA4Fyq+Ve/
/usY/ahZ+1/tfy8f+39vO/3Qv67717rt6te/HV/K5m9el/98aaMiX3/m5CuQ9O8ncV/al5NfNnkb
tdNt91pPd69Nl7Zv4njm5Z3/vy/+7fXtWx6m8vWff/9RdHm7fFvAY/393y/tf/7z7ypa8l+/f/2/
X7t6yfiY85J9L35GhGv++rL/+cTrS9P+8+/0Lf6DqniC1LSoL6WTf//b8PrXC/I/KPxHPThAOZuW
3Fhe1G3IZ9R/QH2MJ0QRLJ15S1MFO2t5xfoHmmRR9MouIQqNo/H3/3muk6X6z9L9Le+ymyKCRXZ5
FvbUfw5yykWpuQZ0n751eCeXbNPpnrOqJps7eex2uaY1FzSXdq5lpPUmGuXMQ6Hrq6APCkcOtdpL
9AXY2EzDL79N1r8f6uQhFiGrh2BHMhzaLbCq6wbl3AQaUwDWcZdGACwrC2mgQDmauimAquycMkrF
u6EqIRTM53TypnYQd1lvZgVnWB49Zol2zoH7q0n592ciDEmEf0HfIWJNXHwVGbQ0UBdhqB92gHnD
3yDE5qBDizbKEPGEVfZE5DC46fLCILScwiyRdCGsaNHsWwMsGXJd7idrHCqnpydt8BJBgC4ArHZN
fRm0KvhFPM0QbTnOfECs28Aot4YOQyepknF+Sqeiu6zloPsxlAuRZa6WhOZbAgHmrg3M6G6ExTDd
SW3RVEfFBy/ZEcCsfZoawbxMoRnkCAt/KTrA/faiSNotzT9+sInSUQndGZKTcTOZJr1VMNDJgK5n
YRXvIqkyr0Srj2fbGiQ6iEYYW4MLCY6/bFtowFN7Qj5TLN2YMHHAPgeM/yFJZemnQaoCMGUjtBhS
PUHFK6t+1mzAhlEq1+oWCipgniH87EcrhyJAa8EkxZ5UmdNOyfAzrWQIJ3qj+gZHYwdScwqvpyeF
2Uz5PMZrtts66S4zKM+fhFLvfddqLHiMtGaOnlu+FBqIBERte6hlGPUE4G4TsEa73tpKMG9DEkM4
ey9XOswOMPFAYW5A6/MiQDAF3WqRN8XGHOAkYwyjCvUvEPxwJIwqQOwZe3rc1EVXf5+bHsLVWWrr
CPJhc4TVUpEyqNnAnKKZgBwYCfxurm6aSjMjx6L1FODmdJCvDb+bXv1IgSsD+m/xa46RBcLKHwQw
uwNf3Lc17WeXwxSo38Ah7iHx6fua7HWdAMec69T108fwJW/8sPVqX4hvaXhXfkA5oV5BJ0wmPVIG
eJ7ChH6yxqpFTk49EBPQfw3hKoKvVXXG2JcBiVRnrfLydCDUTc6X+Yfo6kJWWyDkNJ4hvej9bNSc
goUubF0vS9WO2wU7ph6l+XsHjB5dz/NIZ4baIdQGpqVzLIhUHmBDYzNYoi9sNb2f6q3cy6BQD3qT
o9dznD9gzaAMsIDrhmBjNGDDalG/IN4IudqqD3OZBvJlNOUiDVApqLF2UMNa4zR9Y3QXsF8NqlsM
8RSAFVrCRhdXY3LVZVkNvm0wt/elPoaDY5FQgqYsNadfnVrPl3NC5N2dzDYzNmJeFMVe10A3ducu
sxRPFIq6t62x03ob+pj6sp20QLvljphMNjRnORSisHgCnj0W2lczNECnEsMvZZZ6Rjy8YsThJDBp
Uem0sn0Jhf4+7mQnNqCMN63v5aT1e2We6aCHdrT14bqoDx0sGsfEqOEPHwXQkkfzMZjGX4YuVI7c
QNMCE1XtgVdvi0UOyfpAk4/GnooS3Q2s7KdYLhTIFkQV9Dhp8OC0jZfXxrHkvllhd109G2+Ntr+M
jfYQ+dID4EI2GMWYEYK/BYYkxn9TAmjli6iDitcrQ2AawuhBtJq7LondQms3MGNnl8Y4H4py0NkS
8FuCsawHrjQU0q82UscnU6wuZGnBe9ZCSlsORdewcESbyONvBkKkrTHyPfGlpQ+H2gDWXMkVKAEy
TX2gFKzFNmUeqS4ns8DNT3ID4tXCYJaBwtnkqlU64VQ4SVVfSAuAPaiDt2Ev3IkECQGCCtx2tmhD
HZpNHsFg12cQikO2+1xn0msUm+Ut0MTBAoj6ld7fYyWm1wa0ZHY1tMkWaJbEGRuQnos8mS9yVb3O
5SdtSG/CCCoRKOHrRBJ/zsEvONUCeHbzxkkL81CNCqjluRzHF6HRNccuRfmSIQNM3Cof/VK7glzK
E2YldrsY4vcOmndg4GdomGRakEFSHDcg0Ax7TaGlqm44N7Kmum3C7NGvlVutyQ+BUb/0Y3sIxLj8
5fs5zXJ+NH/zRSBtdEgWNiFkfLAMQPbYAAcPLAmdCXWg3GVdSwOBTs6in+6bAMw48PAehFH2IARU
tkGkFfeKBVIT92FXHDZLTiDxIrl1RKX8FXRB4hoqdKGl5FlTMjql5KNgOTmWqlS6vTVO1w01nbYA
zz34YrewJXyl0ste3AUTs3KJ+/tF0rN7H4ttKyiyOcLo1mcBOFpwML/Mc3Sll/G1rOaCF04/zPqn
FFpe1dRHq4HfNi+nbeNbxaXpK0W7G+LWwpg11ZMwSBdAiENLGqo7q/SvG7kzYuDl5/77NEUw99SR
4uiN+AhzyBa4yKvOKqZnuFDEDbjMymXegScNzlv9xV/CWN1RajsnSEX0TdIWEHD4Jec0HaCsFQWA
tKWvfVB9gwvp0jBvLa6ddqvql6USXIJS7Vaw4zhQm2wKsT4ksgRrgPoNTpbLJlHnzQwib2TP+ViD
IOHFVi6EUIPEOyEUHqskvRyM4HrqgvgAa/aTNCrVNpJrgHrUIOg9MWlKT5is6laM2vq1LVUZfDyA
Ny5jv/A0yU8dTNh2LIxHetfCoybql7JS0CYllo8hd1OnBQ5lDnhfEM3qtoz6aFsVsmum8XhXqUMe
8OQCjKNB85CXLXRmrKtiQyOaPghK75Rx8ATV9j4v6RGVw33fm90m0Ht9A3orlLM1YDWar8WCo+ud
fDuKzQ1dRjDQmaJQKjsMq7LtcstW6i+WHjvQYoMuDwom0Mr9tpLhrKwja8uJQjgg2IsLv/zgf5l0
cdp3VbOjdGC66IXmERKvws5my21GqFVyeENpUilvagN2Un+YLwRehgmZPVDim9oR572oj8fYF4vk
glglAO2y9iAZceo1enQIajiHA7BLf05GcNHVdGEr87AV5w56CcrjXBlDBzdU5FAClW3lGT5ZCGMa
oYN9VD7KU8aZRPC1h11mHjZV4Eee2ujSDwZ4DRB8tqUldeYs1x4BU+xwXcxflQBuy6S80bgr4yEp
/K0+J9E20fOLqRQPUtxIF6MuXOOOGV/hMXmVh/qirjp/Cyfp0Q8M82YsunFXDfMl5je/ibSy+mGZ
cPyNqX9tphpcinXucW93zKb+0giyN4ejak+BZV2KAbYBP9Qp+m7H4QUznKU5suE3HsUW8Prlv5om
dUfjSVT7S3qTcIrSsgDiGC8tANy9hn+ifIjyYS/FOgj8OQeLPL3AiJfcaEF2U0ZNLLt1OaBrmm8P
sfiTuNJGDX5A2nwJG/BmyLoDoKRfco4vR1H73RTnPydiIttWUreDpcDUns+HJpOg6rPCpxyapFrE
mzHKvLkQS1lwsqm1afMKXjpA/TH72l5stemiamftQDT+YhKDjaBymg9Z8miEpnY/wTyIG1o05ZcU
OGPflqsRBudchjNcaAqakmMh9WOvzaL4dqinsHTGTPBJdQVxyxmdKMpWbTpc2bSooEfXqB6e4MEU
qgeSHOa32Bijbxo0RI3D1R7er3YQfsXVJPc7uNaXisAIkq9O6QaY4GUhgeu6ibVxn+Ex4vakEQwj
iWhE+FtJk8JDVTTz0wI9+GTqI9cARYASUjZjD9S39LsOj8wrxJXjI537MReQDoCHQU7nS2VQst4x
plo9iiUgJRBiRmVn12NM/7jS53LIXJphAiijob4EloDnbqY+SBH6rCv7pBW0iftKY+FiJtbUbSdl
KPd5YUFEAFPQwgoDXaRPMVAbbgymtjzmRp6yX4xQht+2jg3V7sqmuk+yVq89A+ruwKv8sXpRx1n8
EYtI4Hg1oq9SoJoQ0puwKnHXyMR9DpHKNd319XVswZ/udFKaCleZZZapR5LVpOCpa8f7shStxx5K
7daJfNFwgF5K5IsJFNbRhj9v4RhSwF52tDlkOsdAVvZ4sBFk1PB2MPsJISU7TQLR2JiduaBXiGZ7
YyUT5EdsFrhmGsD4b6POB9gv94uhticfuD9bECdsBi5S7mqagN4VYYwutzBGfFULfyi3oi8Jr4BL
QxWWAAx+C+m2lLgNTmBrw/MV0SsNFJtiE+MdU2eOBWgmI0qf7+uUlByYVZdiYVluN6j7ERAAfVMa
wAGnWhX+ZKcTilXwA3wnEytyFWJtxt9hORAaiBD0YdtOATgBJl2YtjFAInbFnQTopQgSBn8TzRrF
aZYEa6cLbYYQ7ygJHOBZlJMhdpomiUu3C9TpSun8HorEnB4JL4EuWdpkOMPfK0vrGlh6poVAM1bS
L7nsR7BZVT3sGHnW+vJGbxsodBS9K0PbbHUr2/mS7n/LBmDn52YAFEebzQBoeBUXG5ruuau9KIRt
CDRkOXLNAnJkCIITRbfFQeXSUPgkZodODyGmiK1CA32/649N2uc5SaBQF+2hFTPBa4BkjzZK3HXz
kyYm2r1eQZXopjkQ/U7Vkyi36VjP2p3QV4D9ZbhLD2JUhvdVrKffs3HQvoWlVMNOuLDg7WH8hhds
qLvqtYrMSPy/1J1Jb9zKmqZ/EQuM4LwlmczUZE2WZXlD2LLNeQ6Ov74e6lY1LNmw4AZ60bg4q3uO
mMwMBr94x1AbqvhLb0wrz7ZI+p+lMydpYGXN9IVGmpb6QCpLntihckUj8CS9oCh1gtXSdGE6mSy3
e55oLfuRlKSNBL0xs+95aUqFRFeZog57rffqwyS7NAurOUl6P0mz7muyFutHD2BKJxe2IzjNSihe
urGTnEPwtgyFr41bdtu7k5oDjlpZFlD5N0CwKLv7ZOV2P5NLmRdf6RUvvKDrJu/CQpC2BHo5zTQK
b7b+xPVpDV1nxQD7d/xmRzB/hUp25SfAsMTTaQL3uzti/QsqTracPhVqHE5WKeMzCvvYHYC2juxN
7ykwdgj4t0uRnQKZg4Dwt7hRamrdUTYk1uX8K6ElFLWT6MvfuaHfr0LeGhpWQCmIXrjJ1zeUz5qQ
FSL1U9IbWsRLlGw3lx3m71/ba5LQAVkCsEV+jPoafTBhva+vohmF1fau1p72FAZ/8PbaWtFY481m
ZuZDxvHho+Hpyz+F3L5c1eDoSeII9MEeMvb6qiXDQkXRXn3abI51Oonhe8RzvYOb/wcAvfnPT/Ir
pveHr9AAyIepANw0oE1eX6ZZXW+kzqc+ZWmVHRxZ51ejtRTvpIr94Ss0YZbglqALLBLiXl9FK2Tq
OpMcTiMdkFHtVetHm+zzszX3mBXjVPi6FhfvsEC/L3cS42EpHBuaAo/zm+WOl7/hxboOJ6k5PNKM
zlQemxROzeZ78sTXqP7Lj4VvHkX3Lk8kbOTN/Vm5GXN+2c9Cpdb8sIsc/Mk0hy7FxeJpt5M9QvsY
VIJHEMvuEv7rb7gnDwLLUolBDsiLLumX51pk46Tohh1O+lZm57lHfbPI1vdYwt9XCldxCW/kgSax
5S2f1W2LLrsO/f3a5yIiiPMp8ahM/+dbwRoCN4jTwCWD7s2qTzgnjTlpKpiRao7uQKmPLim0/7wy
2DWA5ZHMoiwgs+X1clQDTicHEv4U2yaoR6Ws67HK5zN7zIp3uLI32sF9aRAHiXsCj70Fxfr2jjKn
aPW6S4eT4BQ605jWgAzlMLso8Ft1r5labPrSaeyHdDU4uS1gUd+NfM0RWXHe6ILC8Rbxzpb2+3rl
N4TKIJif58ITbzbOLVfKoGp2OPHK++au46GkEJY47+fVTn5AkBG5rnXv7DQvyuA37wQHLxtWHl6q
ArXF62+dRkDRWqPTn1oe18hM2u2KKrHpXCIqOV/yQd72g1uQYaM88qjTzPew1ly0aSqvDaN0zilX
b4PM6eYPpdOA2MvK0PcRa4461ygOf1+I+xJ4/WH5tSR0IO4hNPf6m00f+Wq2WgNPNHFaU2jHSX1d
zT3suKHi9sojHCJ95zf5fbsifwRlNaFZRKrobx1pFpOOtOjyO9WqlseaxqkIiUR7Wvm3/0NC/r9g
Atsf9T0Axg8FFfj/Af+Hoe+X33nnF18RgB/Tr1n5tf7+KwH48p/8LwNowQDigoM5ZxeC4v5fCtBz
/otAXlw7OsGOLAx+vP9hAKX+XySs7E4JfjYKl3ZR1P9QgPwxiCnsWkKSGsaflP9CAb5dHzbwFQlk
hMaQDky+5JtNy4L2zis3H05TpamrXAqquYuNovvcIJ7uHZr67fLnYtgJ+PjE+CMcepuqltVahvDJ
6E4VXYw0n8nupGWgDZvaktNsaoxAv/wOf5hD/nRBxkQCftBuIA15sznkYmwMt8/6k/Q0gWLXzLQP
uvQG39bL+max5/fU1m+3QO4QAdaeI83vilpif9398tJsRJPW+VJyh2PDIQn2wbnQU7e+GaZk5aCT
JtGIp+57YhX/5kCBy8UvxKxAcDaWBn7IN9OCl2pxLfSOrzQ38iC3ExmVWvreVX5bL1yFG+PbJGNt
dwu9vsHK2DjeW1yFSCP4Bcwon6oE5KnvMpqO//7r7X/r191yvyMoaqhYeHCkdG9I2LhtrHpTc3ea
54YOmwXt4zTcj0aMx6uI76h0f2c6/tPNefDgAs8V3+TbvGVjJv92S6ru5ICX+HGapid9mbXj6ljP
f781EqB+497pPOHYhJYHAp7/vVkqWbapxPaa6Vi483Qli1J7GnOn3oIiVdttV+UlrEbsGIeGEscc
ZBLKI+fEQi24qX3XPE/7UtPL8r3Pt8YkK72gx5kDpqNFmfCyPqjSbZwjqyoWUBwdQN6fhnW6T2mu
14JFlOl2MEUn7pNuWD7ITQKHj122fp6nGIZURxap/K0xxG3RDfnoq0wz7nWYHwuEozSQoyeddPym
hgP1q6ysu9BBijCFhUdi+2WRioHm1RyPqT+pAawinzd5K9JEMrSSStU3id8UJf3gviRuPV6oDqrc
9HyrpZY5vsdnrYMqF+5nUiub+aTpnbNEHGtoo5YpeCnshHSItxyMLZ3KcOxpLyAHddj69LpzNG+t
grS22vlxnO3O2uvOi3i+mPLMmygQjd20CifTrvKQom4vC42u7p5cJ8vUYRNyAqo2us5LQ9qYx/Kp
zssk13xrajum7ZqI6AD23nEuZ90ctGs9X/XpsjE8ZnEjTp3sfJRS+0glkWn4dlvB1kwNmadRnTbj
jeS7zOg1ThJ1cGn2Sw9WTgruudXm/RdaZS2glsTArk+Fy1TKLcpUCUVhe0NdXWig0XNk6Dnl6g4N
6h2mx1YMF/FcVHMgUDdNoIAldBvdpnZ74Bja2UFsUDMdZHrS6/d6bUCfZGTe0UHrAZv5OS6o8bNc
RPbQeLCtn5J6k23kpMZCp2y7dgiBaTafLpA+WO7VSCq2eSzSjt4IenIVFFc11zoB82kCEpgk+voN
Mpq2UggkDfydP2zeTPDy4B46KHLYVNmEfKOgA/3WAxCyHtakp+S6TjNCIguZFNUF1AxNpe5YChzK
gzc73hdB9YFGByIYjXeZzroBmkTkckxvsEln5dShQTjXYw82N128OPkwVIY7+m1sWCN49pIurp+W
cV+HxM4sQKmphMwLahpKgZ3RfOJR17uKvlKpTcTA2nZGc3CRNi6CjGSadbBsMWr8O9L7MKo93k9q
69bfAfh4w42xsjxBH636oW8zutmIzDXaCMv/bBxU2Y6PRrF5dihqCXhp1kWfwimbxRXaLFrc2zJ2
6hMNhFp6NzkkdoYLj0cVGCSPmmdmZRhXaZn27cEgu6uLMlCFMnQXu+w+stq9B1BP2/DbQlcPTZbo
4qClG1EEjWctSALjOhnsxM/R9TrH0tPT751bF8QRFmyIH4beccqL2HTyBrJeIbmoys6qb5EAwPIn
XYtOTi07JYiI2USXIYxWLCdjopWR+3QKDVJyKYZQTpVZRuYLuDjtOKN6gRzzF/gRvQ5QpPUCS8Yv
EGX+AlfmL9BlbVXIfYxqmMcPeJZ007fyufqx4hLBnL7Dn2JHQmntBBQ1XwBSq6/i7sjTPt60fdI2
EfWz6rk27Pib/gK6Lm6zloH+AsY6L8DsQC8bG9sLYFvIYbxttXyAotwRXesF3B13nLd9gXyxigP/
pi9QcELi4Tlylb6lxncHi5FbbkOkdgzZrRZUB/ELtFya9XgzaIoAY0pHAJ/J2NiBaByoLq0BVjEH
5RAbZwBDgErzC4S9vMDZ2S7m4YTP4HflcLpTgarT+EF/AcP7NJbHuEn7MhqntNY+1FmhNcG2w+ip
p6B0bPIb0L2MizcH7Q68G2OT2EEjM/Fsjwm88tbPCZ3Yq9NH8WB29yMjk+lPL4j+hmi9DmteSe1V
MgD6IwGjsNp44QIcMFHT71yzPcusUh+P6QtzMFCCsELwQSigfAWKbya18ww75dC9sA9spDARxkCA
OD3CO0OxvbAVNVLJq17O9RRMO51Rb3bt0M+sLQ9U5gJv7+xH08o8QhuyPHk7N8K7r/ps7XyJGDyo
k8FD1AJrtVMqozHz0qpeqBajsWFo1QsFI+mpV77YmZkpj40JNBy+Bt7SvWb2hsTJ/sPnwOyURt9/
VOTxrj4ptlA/jQbtQN/bTgnJbFXP8wtRROh20gbDzh9lL1RS/EIrVTvDhB4Cyql1k5FvbuegMjhB
3Xd3ZgpovP2yE1ZGpppwbJV7IPA0weOdG/23MjOKSzDDqECtFxRxM9AiX5EE2NZd8VErrfqiQrUt
yvqpHZZIqjIL4yqlFF5J44kidO1R7z37EWbs0q7a8Upr88HxzbkYLhVSbH9y8yUcZTGg5am3Gh1v
l6aXSGnmA8nA1V1XaNtFZW5XUqJcqAbZXO0oqUVipdxuMrpuAXhJmHRizQvaOHciz9KMR1mJw2yk
d7i3nZvKXSksMsrF+gkjll+rWFTneiNQFFVeCVvgbCocN68KwQwb6I3igUWBTMM2KvejgQs41Ffr
FkHIeG6KCdJ20Gq4f/uCW0jO8QjsO+7mPGlba101pK0gx6tq81xzFMn7eQNliXYIDWq3uPJZg377
IanHiSNnnVzeZ8tjNjs/82aazk1vM26GukRL6Ex1CErV/bAwcc/hPOSrF9hUTqDfcnoX7ezYpzCm
9sjSXoXnT5oSj23c6h/ytkyRpljqXIOgTPxshvo4jEpop9JzhgN1hW0LP62vHw01bekx5Un8kZVj
UxzdwrNvHb6XD40l7Tt9SZ+rXLfYWIjfuKjKJblqpZNsN33be5dms6lIli4atqxTYClluRofup5p
nPdRkp17epEc4kzE9Wl2Z0OQmFptbrQK4nv9vpNmE+SjyscLU2+QcY9m1wJ0zHnJ+NFaLU+wmwbp
nNLbNW/1dttOGbRimc2ViMqSXAeOaesKrTiuQMdKyKQPikYVtIKTw2yHXuFcW31WVAEjlvW5la4H
31A306VZL+PntsgH94khqH90m2au4Q0L8a1SbdOfhmKZ50iVcmk/pALBqVtM/XSb2J3mBhW5pvm1
0zn9dtzMwsvONHMapyfRY7H4nmpyMM7W1lg+04GKQLBZvfF86QT9qPWiCbQRqOMbf/PUhqgFuZnt
x0zYpDZIdU/muOMnWp5hljFk4RyLl67vWa+yz65oJ7hEaQ1GYBmat4Sx4qYCuWTVEwXVtJPPDCdh
RYuPClBZdD8rlUxXVNIY58w67R2F8r24o/iTl3tmmOVPIk502seN1KgPOy/rIOfAF6MPq/dZFl4C
797W7WOM0PEwdHZqBGNhjg+9xVk8kGbHwWfQKZwNimmpmL1n1cMgx56X+C6Lqw7Msrd51OM8eyb3
drzthno6gacybqyNyqK4q6qLeJClD0vA1elz5/GvuulTYebr8zCDp/tN6ZSXOpnr11srC3ZA0+On
Fm4bLxeVC8PrizGL86+2J1sVZtaOX3mryK/dPNc+2v2aLAFDLVQ7DT1dfV3GVaGO2mQkn3limXb7
So2Pi9LcMC1l8bWLNQ4J49DHN00s2Ff07d5KablALDIal503iQHWvvPuGncZPL+ge+NhdcdO+Ar/
UVTEFDfCQXuBMFU7BGYxz6e1EfMxM1KYd4iB241TO4+0nZwDyy6hrtWAfpkdX4CqP8JEcoCS+fqp
yxBfsnsWl2PGoNlo6H37ZD+JzWklHzS0A/5qM104ztYwBI0M2Es6lP4kZ/tTX3m3Fa+zyJvRWrZO
3/1c6t7me+D8c6IstGFJtlRLi1Q9VmmbPhhbeazRxJ5tffOki/jCGMz62q3kWY7ExFqcin28hgD0
1GXL4TCkDeciiYX5syz0M5HZzLN0ZMUxh75ym3zNzY9WIq4RSrPteLxSnTp5LOoyCRqFVKloVR+l
sY7Eq/OttHE+aMgH4wV4FXtfHiZ2Qv6sMx5tWX1iUjfDSRMURxpplMB5BIkbI0zQbxCNw/JS18sQ
NOdfO08UvnCqC6swP4rRSR9IpsDY2yYEApiiPCYe0z9DV3eWSfdm1dmv0Vc0rr+5xGILs/Y+jdOK
HClhuo639jrtiwveEzgtswEJjLQpIWG8v6oB0Q6yRrswzga1YHw5QTIt812hhAryLj31sWOdab01
H7FZ3XeMXX5Vp+dun/K7jPkYTPMsT+Ywk4xgdJ+MWkZuzn8blzHSCgdBjWrLhXYs435IebDzkSkP
AldsT57TfRBmx9GtnJNn/jwm0HJowjXFQmj27Q+h5xeoTeDwhsFTgXCKy97xospQIujoiCqY/Lzz
wuOacHtoFpr0m71N8syxOlRMyA52bW6Mc3XnudcGv3473Or1fJ9gUokWx7laXaGuVJka96pc0ARq
XqOdmZjFDmNf6B9LUA0jzEvLzFnHzWwetNE408dktMMVhbnyC44jPOO62R7TTM2PWbVBKKXukD5W
/YrIZCBJx48940Mxq/KjUTtTODMWZfy97Zsrih9Q3ogitWFIzmp4Cp8sEiLMlI2iOY4QSXNYHNzu
y+hZxRUCtzrcsmmIRsD0vIutqFRekQeFtoam96nY5s/sUaNvZot3gLBvD8pZOcRZnh1UfXe91ZXm
jxQOXDlEMlzGeBjCHoThgI9N+2HwcvBne24/bE71k0ftsqnWuxz9IN6h6krUjLGiO0OafAY4eM/p
+yNKUOfSa6qHYkS9OBrtFBX41PxktMShhndfWu1REQVeojP4VI06OepxkbVnpUbeudEajzldLkhP
kp9JWS9h43oRZwzpj4vrXcda19wLFDrnRYXYssKkzF8uDT+tpyKy4x6ov+jv7G7X3YuZYDRRzQ0S
etO+ccaJSS7RHiczjS/KSXUfncLSozFJTpgo2Rg7bKREsZg1CmVlBjYHVpoAkvtiaO67tDA+aV76
4FGQGdaTMM5pCbuwRl7W8DWuv9SDe+ukZv0EYlQ/10V6lsR9+6Ekes7XBKuuifWLREvuxjL50mxF
GZaiKfxYxbxynVF8EXHlfW5k7ghfM5byC9c46+siCadh1J8H23IiDMp4PntE0ydW7HAkXm7hiCSK
iDeyCQSlx/NDkaG+qMVYfyt0qzKubEW95YHlGnvgA7HrhGWqrMCwNxEVAFjSL2UnDoUOPozUb76G
+B9uTbwWRdjaaNxi162+WDl/ahk761RQ3Xk7Tnl1xdzvBkqV96MyEKOmolHfBIUvH4SnbL5UVOkl
5ik7mNu+PMbJDhKvDPzX7TzUiqmJrFZOFZJ7Wpx4PYDJiyjx5uGkbGN5duZ1YqhO+KVrBzuF7PtT
2hrNEcvKNgVDrobzlW6xNSyHfH6cul4u6AoL66bDBrsEIwTuTbGt9wkgnD/TQng5FgwSAXL/ZIug
fcXkD1qVHZGMpmG61l4W8HiieV1XT6Jo75s+7OoqjYwt028VtQaVj3CkegBns54qhK4fkmrTu4CW
r/WnWOctHLZ1vAdimS24ubrjze5ZY8SbrasPvJ3cMcBh2Y2nREl9ukDBrL52nAaeKl2tuNth4m8N
c1GC9btVaPgL1rffyDjXws0bkP41yUhfhYYmxJ/WTr+bNq+IAxM0dzu3dtg1GHEnZAc9r8r7oU5M
gjMcY3B4uS1eE2ib3TqIugZTsmG7GDJ2pxQAGsMr2qw6KRE5FbXpqy2WTmS1oPpoFYcBNWhj5MSP
SejXLa5tih3MVHnhWqjauyACr9yfiao6mxEJTtGeWZ/6Jh6bn4vycp6QbB7sY21NHCuGZJacYXEB
BZrdoFCkMhHxfzPNdUBc+/BZDn36pUt2caTIV6RHEucE4CyHr4RTjKzu0A2h4JfTXMxMlwnVbcoF
qPLzEUuw3+mdlvtaG5sIu4lklyGVhd5Tg/PJYr3Py6MW22N5MrF13pJk3Rq8cL2y8QdrUkQzSVLs
zqbawvCSYmW2owJFKOzCzNQfGWRc2KGNbp5IhL5kShnGtLkxzGp7Fq3doh1qU7c8wwRp6pFupWji
sc4a/uIW+RW9irE40D9nfbFS5DBB0jtbeQaMOxPQlPaS3J1u0Ec6IGbMWpabO9PB1SfD4P912m8r
Qrgrc1j6Jkj4pp1ga1P2GKON6bUrh1Z9K7IYLMotrOxhQ1jlhaY9Mt0s+oTS3sYmxbazgeL4Zcxe
AXuNfS6cq2bDviDitQsUKqdbq6oQFnZNB0bDh0D+7Mylc90IcNJD3SUDUyV4KzOIAW74AJTY387G
KDRWBIg1Szdr14hyn+wYA6K3YMAAED5s+/jYTb29sKB1fGmMH80WNdiKE1R2aM7wNmLoOrlwAw/2
WmO59IoC41SDne5z07FWfE7xxnyms4E/bxhEykPZK3ndggf84KEzkZkT8dgBsMv0vBj7fqU/0uQO
3MpUbqjmXn2EwjfPcciIS9IE8BqDsaWlv22t+9j1vXNRDybON29o5rPWrpovHvhfELfDI5aRgfKd
zon7YAYXcWh3p4fZni00TahzwVxsMxUh2svSxtKnT23IwA3elE8ZckJT0u6KE3hr/WXeIal6JDTx
wNQGRGuVTWb6+pTZMhS2u31DEJFegYfF31vU2DYzXLOMyG4TT/iloESOEpcVeF9O5fpEVOn0zcBH
lIViqV1e48PW8aNuO69QbEumB0szYbhRaU4R66Rr6GsmXq16hK9ZiEPrlc4zEyJ+FF051a3NkIWE
d8D6gofEm+9svcF/UJndZLPV2lM0GcT/nlZYPxbl3OZl4CZeznSa0IN5Y+971jEuqJYN0gyVtt+l
Fe1LxjJnuT95C96pASvJno1nF+5h0LX8cexzWZ3bYISfS2Ddu8422zw0O0teW2DMkx8n7cRjo3sZ
roVy65lUYw+zQ5aOesYI5mQlhyM1PHvGop81cb5ft+T79R135DGMV2fNfdlqWXNq7LwWB8+YtiYY
Yju75JXOFDmOXYHWe+b94mtFtf0YLGrtw16KkvMhiSztaZ5ycbaJQf50WkV9uhTzOP5wxti2zvp0
sZZzIgWdk1bM3hay6i2O8vky/uzLoRujqW6XNFjWje2rNPTupu87/TNI8PiNJzvGE7UW1neVx1Bl
6C+Q4a004CXXHKuyq3xxuyTweAGxbRWi/ujWWvM5ZR/BJZlVuCOSVq++A2fHa2AVLSgCd1VcFFWP
KSoZKT5FvtJXtp9QJyZZAlVz3ZQUwYeYyAA34tFZB3rt2+Wb7SxWHVZZO2EUhGlvKc4Q213NbJGH
slwo9uw2A82LiPUOkR2H0p+FkatPyFT6h8I1K2qU9NQCP5Sp/bHJYl6KGY/5Y59nAkn8bGeUnNIs
JQM1AeVR4dYmT6V0eM8ZWg6E0C1YNY50sFjXVp6w8to+H9jJqnLUfdFv7pMJcfusdUad0xZVb/Mu
jU45ZnDsdPye9MAxLAnaM5BNFnYVWWaMHWU1k6+EZmC+rTddXNqwZvHRyVv3jBtCPttaxvTDmMvu
PilmFtwMv/2DmW7SA7nublqEeO5XsH3v0gaKodkRgbcTWtOC1hRRJwI9BpEEUL9NqtJ3O6+LSncW
R2d2GX9moZFMQZgXHWtdo2uP28ILL4T42P2VO/9zlGTSYA8TDQJkfRrRH62NW2R4BarKCDU18uBm
dTsMvrOWMHKGq2UKL2tTlw8o5vrPk5lYz6yuekVzq/pHzK7yro6xaflz1tBGOrjtTGBztvRh6sAp
HqqkWOxzqzMYxao4qZDgu2w4haXEBibpAjghGWeFeXOllzcZLlZwlUklzy3W3c/TrPbBfJHzFtmC
BAy/T5uWBhtjUY9m7ujgFoJD300CGzx/Ldou+QQsyBeB3G5dDwvSjOfdPJTfD+bg5rxZGyBjrKeY
qiYKkSGXBtHLqKnbaTjiOjHTyBlKw4i6Ke6yYBMOs3ZvTrxYG+wiRuT2g/nE8XDRwrpYJ/sKsbSo
8SVmSzYceujNNqoKR2uDWpQrk4YNQsnQnXOTfdnN5cVKbgJqc9zG8trrxPBtEmlpRZ5TN5+hE7om
wpm/xgcUrVMH9MS77IyXxOqwzktpn3Muri3QGC7LYYF3SJgIY6sOitXxpUtlu4WqMvYzy5BAUXZy
YHzKOjlfOam1JRgT50RgeAJsZVy2ZHOz2iN3kM0iVoekWsqPcyecz5VyZjuaq5gTH3ww7ATfZlef
sHeoR68q5uaykPPoHmq5+43WtqmrMLH2DlIgzckKt5yN9IyTqIzDzSSVNiSniMTiasaheR27c/1d
GdM031W2tnnR4ExDFjV2pj3ZiEWXiEqwXSVepnnhA9ysWmSztL6ldIQ+kos6acyQvZ3cQQDwnA95
43gfHYQCTPmLZE7I9HS7rvR1Asx2Yydl48AB66OLt5pgsoCk8T0SLhTYOn5gF3U7mQ+9WH3J6j6P
U2/7lkipjBBrhvVA0GreRpg/1t4f8x5oiMOhXvqj8urc7zAkmj7sq87rKLHSi75Nh/yar9cSgaEA
hucGVtSfXSG+VF3qFgG+M/CIZumNrwyfOvRopfavOtEa4oeWKb/pZguEME48Ds7LuCZw2q65tkGO
eJsNBZ71jBmAlAgPExOuy2KI99Zeu5QBE5G8yEtdW0LuqL2sS61zWYx5cZ/wDnEIQ5kBZmCLhet3
AOUi6j0RHzkaeDZOzMy+M7w2cQ+43vuHSUPeGnbbIJ+TFPCF0/5WR39XWfwm/0FWwTEI9aqJ5x0V
62uxiiU06r3ahtPaOFtPtj6uj0Wnlsfe5TxBBE+evCNw2nXNrxQre/gyX/+ezuKYsOCvL1hBWPWO
pqmTGYvxa6orRVI4tKvWhlqPKupycid0tJjXq/KY1QYoTT2WWBv+ft+/6Vj4GPT37ZVVHKdQ1r7+
GJjoCRVIs/Gkt2L6yCrXwhYHzAEcr34n8n6/o9d3TIaKSRwN5z46w19C2n4RPGHxt1emiz3PusZ8
mqg4vwX7e6/u6/df0hAABDSakqPhEBPz+o5silOxgerqNEneUV1elH7S4B5csrg9TlmW/lNuPWIq
j+sRaI1Yj0EX0drr67HNKojUTJ10tZtQYikfhqzufbuLzU9//7HeBFT951qS4YpronSSb++tsDrH
yeSqToVXWMdsW/XjvAxD1CHo4oqzFx9A0OoLZ7VWYHhrC6WYhvOeMqD7v3+UP33LEhE2WlxWDbHk
r++6bJEKwAKPp6rKz3Sr+ZE28xM1fEnU6v8X6+ZFIywpbnFoq31zKQ5ciZO46iSTOD8teKdPWmWJ
dxwCf1qde3umSfeBINDjzc/Ym0xkVAkrwCjkUzxp44VTi/6de/nT14adAh2XRbockuzX95LmOYPP
mKrTusRGfOwLTxtuVg+A9iIBnmtCzZphe//+W719xlFt4rehOtuz0YCzVl9f1Eb/rQ3toh8506if
DiLxFLkAvv1Du2rx098v9qIn//Ux36+G4nRXLu8Z728Dtlzs4b3rDssR1q/6Wg9DxsvdoZRZubp+
5ukzg5Ghywc5DNYzgR9Mc5VtnPCv54ca0/ylZH68e+dD7Q/9bx+KMZXNFnE/aXuvvwJXR+8IHrMc
k9Ul477s+3tjKoD5JUlgnCTaA47x6dpscN85Jdy6qrs4GtfsvUf4D78FqWr7VsuOC+v4Zr+1ti13
rGzYjtYyJEeRxc3PKs/nW13Z9s3fb/rtiuaHMMjIQflLf6ng1l/f87I69YzGbTu6UBwEco3yrKRI
4h+tDPtV+KHpZWUD1B33zeKaFRSNuXnLMbOxZwTTlLnMXpW3JseV88G/itT3y+0XY3vfgxPfGnkK
uaFHFNNK0H2GUA/xfcD4eeUm7zZJ/+Hrs23ChiT2JBb0W7nz4mm15my6Okpi4f3O0MEBRLVEf/+R
/rAekPfzUPKuomvZeLO5VYLZn+OoOpqqnH/S5uyevERfvtsN/OHfL/WnGyL3Di01u4DjvC19MOYZ
lsyEX9VNfQtAyD4bVdO8s9f84SLkUGGGIwgJmfhbIa5qNiyWrTccu639gZHGO6ymGo//fCekYPHH
WXBY795WZlhKrugBneG4kahEWomZntel15/+/Spyt4nw7KCSlvte/su84gIRxc5oTkfEcbh03aI+
F4Aj/74A6JF/yenCFQmX/voqJe/vVutTAi3WRt5mouqzYJC2dpkjHpjeWQJvXz88PZiibUL7bQKr
7N/KImqlj0bWL0em+QkcCRGiHsp6lct5Mq7TPREq9fzOK+8PK4LDC28dHiJzj9N7fYOs7qJHe7Ic
89xePxDVNB/z1XSrd27tT5fBIynw9mFOMN/mtW7YmkB+4XInVO/dLZkklR1Ng17r/6j83r9D/pGC
kLbdUPVmw2sqD/TCi2dyuJbpy6xbinCSYX3OJmd7p6bl981BUJ9LHRKImo455403EoQbJBBE9Ei2
lHE0jFUPplq1R5LGuneOI79/fZxEXJc9FSOfpVtvXhadFy8TjJh39GY7L30av7+U3n+zdyZLbivJ
tv2XO8cx9M2UAAiS2atLSROYUimh7wJdAF//FlT3VSmZMtGyxtdMpsnRsSCAaDzct6+dNj/+vqRe
P5CuElttOFGVVr5zX5TMQ2XSOYsWxaOaR1VTyyu9s22f/u/+8b8Zik2CLY8uO/VsYx3kuBZtbGmR
qbSg6rKKIvFcTJgQF9aFd7ct0ZfBBU+Fv5NLXw4u76rxcoaTvRhT1cy1qPFI/o6TNsqNjad/EylC
9HBqhg/1inghplhxYfd4/dm4BLCaHU54AnHjbGgE9Da0rliLhJGX7701Xshfqfqbd0I0lhyE3nZv
I1l2Ng8pe6qW1BInqsgEHerVia91neb4v3+xPzzLtqFvfTG/7odno5jSRjpRpoxixVOgFwWt83QS
vDkq2qyTsVEmECRCVc+WL/pSPpdUHd5YBvxGnW1oWFOaL29tf3FwyCHOo5SNhTJ07LPjA1Fv2VOW
VaO09/JAgEINTEn/dloU9Zu/DwcHiQvd/sVz/nVt/O2kasHNOJhNW1vtNwmEmdV7dVSXN++wtJez
eW4bBK3G5yuK8ntreZqwInMrTSbLgLIjNfQ3zwLaoWDIeviZMdOcs++jqRVyO2+wolHL55B7y3Oc
5pfQrq/3ITIuKo12cFC3BrOzQ1cpqIwnXm1FqFaHuwRc4jXAq5GbSDldgh68ntZYQCGhI9o3mHrG
2flXy6ylIuOYkbrJQH2byCULhGFMb57YpqXC+eWsJTXAKf9yF8qmeEahOZuRXi1AqhwLIRdC0wuf
53UEQWCHxoRMjkO5zj47J4ykGkmHtDzN4lpXvalAcsFOzKegVx8aVaoXxvvD2wMbvnnibOEkN7eX
T2UIYdKoopqRwilJl467HqjiXyIsvH4qWKIWTWqkp4h5zi8xbGucf16OqFPUTXacm5j+IBQ4sQpf
dFqmEOnpcKkJfPvpL48N0m34LDLH2COIKV4+WqWPk0sF3oqgqmriXdHDi94Bd3Cqg5mjN9m5ieib
qIwNetqgEhrmfQVPs7+wrLcvdv4zCNBAD1PFoR3x7IuOpe0i2WmtqLJFf0Kvpd3Bd8QgrZDywdQm
edcZ3dvPLRIRdJ2wyDcywnlQ2BUuddWitKKcNkTfQo/ua/U8hn8/UX4xKl4+mwsPgXXByuAqfO5p
uda9kneZ2keZmBFuCsdq5R4J8dbiU7vxrds3hesrOGyaQZZRRIoQORTfF2gb2tF2JjQ0dt3qrW+l
1iSCRm26JWihFZrHpZLDp2HIpPTXwrST0DK2phkvmWvdh2FIw8ZkrfZ01EjAXjLweP3N6Ajk8OIP
+VRuwi+nTjEADs0nc6AhsBcBvQVXOHpALXIW9cjVG/BmsmQXgtHXa4QxLYM8ubo1rJpnAdWSyc5u
6eSMvCpf3xHLK36tLt43rXKnZ1eMxoV7wx/GI0jks5EnISP3arxm3UDVSh+N3PmDkfaw/QTCPFyg
rdOKL9r3f58sr88EDgKekIcjM0eB9OU7zaRZFSWU76gXeXVEMb7sSvTJ6CrjSwm5149GmzHnD6E9
ppaYW74cipCeNlGlZFp2YvgJlAgTkqFOboEjqUGW2Oab4wNy1ERVHHSabZLPeDne6EwUgWNVRFmj
2id6XuzItnDTvLCTvN6rYdeRcyIG9lSKGmePVZLLX7NsFpE1yPJRwjXzCxd+4d+/06tRbJ3rAxxq
smgukcLZPMSdUhY6wu1I7ZvkipCFjInQ7OPfR3k1GxiFkJc0A9AYDvCzXZGOnK34208RVdTyQJNc
evDcDCVNOdnR34f60wNtYG2dfIZm0//w8uuUOM/bWqpPkYwt/SN+IOpR6aomePsoNtxs7BzcLZY/
nwM9Mlm6PKcoVtF4ueNkfpJdJYa3zgHeG+Udkpv48JFlOAvfULSMTqu4Y4QMyAxlktEXIuP6jcl6
LglQdchjUHkAEqCdzYGpKUZZT+UU2UlDrjbupsAdUDm8/ZU5XBJMxtFN83xHoMcSYpbpjYjmm+Q9
cn14wvOSP719FKaxRdjGx2EHevn5F3NBLYl+nGRw2iHaEr1+l2Sy3L95mO2Et7YIB1iPvs3C3+4I
8aoQ1clsipYukc2pritbXieZU7VvHwhKBHsAN1IyTOeV1GaIVw1l4hithpvcKAh49rl05IVod4vQ
X5zsZPEpu5GdQ2LKTnC+PlUaheC6j5FCxJ3vEyPV8jCtapwaZNLo92WiTs7N3E+q7evws5K3L9rt
tk+eaXPRgRb08nXWE91IM23k0Sja5la36E5senkpm/ornX3+mEjPbLj/G93gHDNAD7WUNpD3qCmN
/KQnZvapqBVtBN+5QY51bMoTy00/N9AjQiFiL7SKzLvwrrd3efYjyN3bJIc2q/ZXOfdpKsjP2Nkc
WfHa3KZ93+wRzsVHXdKIhLihm+8dml7mC6H/H7bgLSVFTEr+hkPybGHw3DEr05uiGl7kdUGTVaBa
8E4HWpf+i6HgmnC95aOiBTm7ZQBGdmkqUqcotahfoXSZ++8LfazXfZWUl2LfP71OspSbMTgzxzXP
tsh6KTAK0DbKLYTWw8pBfF2LBUiBPmjtvsW+66T3avn85vXPNCIVtqWJNM7PlxPWRddJKXuaSFtW
2kMej3NYe718+8a8Xao9rLdIrfCQL0cBpCkNSySQJ4sZ3VGr9lcpTdIXPtf25c8nJMuBI4YIcds2
X47CWoCThS9UZMPROhApuHCqUU00O7NFJR7USp39fPvrQ72DHRg1fpdV/3JIaSwwia11itQuLj5S
sdQDOg3sz//NKETZDMDd+hxCM1BugHfAIb3Qa3z0VrMLkrJMLlyLttdz/vooNv17lLPsR1aJ2qAx
bIraOIboTJjjj7PuBW99FgMYHdkCti6KDudTQSJJQoOZjRHV1iZcWwM1qzbqF0Z5vUlQRGUqEGxs
9MDzelPJ6aCLzsBJz0v26HbdYKkhGRRJ8eY8DmVAXMG4ScKzIVjafslvB2gLvLZTcdCIoAwUtNSO
w1FFF3EhVH99ruE7xurROUNV1urZ5lAKoF9OXIB6kattIvEUZK9piIU1S4tj/dmN1XvQ5DENGmUz
vznggR2oEVm57PLEVWeP6FawR+OUGMHp6Z5OFEgN4zK3F6bfKxULNKAXw5xt7PmiUxy0kilyaaWm
EJlDTcZ+zB8r2QRJklthVXgCneQG/17XlA4ahMUr9Iwvb56i2qZ/YsNCmkR09PKTZiJh8mbxGBVx
SxOcV5oPngII7++jvN7vuXzRdsa9iGCS4sfLUdxW4rNRLGNEPmcubqHqQzhYOnf+wukir/JFmdxQ
WIiXL5zbr9c5CUfyBPp22dzm1MuBewGE1zXGIZrmpLuzh1gJDDytLszY7SW93E3QD1Pf4+nQJLEf
vxwFa/a4Upt+i4RkE+UpfTkldhgR+lZxYeb8aSgqGmj0yJxRQDobaihXc54K9n0IVvQrKENFghjt
v5g0963ZDvJG1CtRG/EK0eedrcPYE9NIzm2KhjS5yQqE9orUfjSEmqDH9AvP9YcPRfIerQGhjonK
afvvv20tM5JJUjf6GMmiafdl3NIP1Y1p/+nvE/EPewv1SiKp7Z5Bmvhs3dHMlSelyd1sWXVIAHmK
y8tMt6c5KeZjuiRcC1tnOiljnV2omf7hAcH94oWHtBJVnnc2E8m02zWgae4EeYPjZFUvX4w8B+v0
9wf8w/zgToh4k9dIqe38KlWWKzo4SG4RPf5LdsS30TFDnc7rLmjo6/n699G213U28an1wa5k6/i1
tl9+NasS3lTSIhP1iVH5vVhF5ztOtxS7+ZdSXk5Z7Fx4wtdjkgTf6nDsWdSDz7Vwtd7nikdBM5oE
clGSPSKKFfe5kf18MmWhXQi0Xn834mEEEHDcNARkG3Xw94mZlq0ruo48Y2q1ZKtWB+8WclfB31/k
H245GGdtpTKTSJ9S99kwWa5IoTrccvDRiqCdfVOlyH0gBz+SxA7NOXsyvYl2RK58Wyv6m69y2+hk
UreZgwbnbHRLURIs/biw0i9NR4un99dQmJbHvz/kn14lxWjAstxpKA1up8RvaxyYEy0XE0sgp2Dr
20OOv4uJ4v3to+D4yJZFJo50/tlZU/c4fQlQRZGLZ/YVUAnvUOKJ8vdBthfycuKzmImDwOyRwaRs
8vJRZuFl+VBXIkIxkPpd3ljPfV7KfZyb+cPfh/rDfGcobi3Ej3ye83RShqmB5eSjiOpVZL3fFrL6
4LitahwsfXLeVZ1ov/19xD8+nMc+SchqkHk+mw1Zj2szJWERJa2Tv/cyaB00F4xLG9AE0Q8Xpv4f
RmP7oK7lksUnO3s2mkYL71qpfR8J0xKhVBcR2Hmz7OLeyN98TlO1JaqjfMsfAp6XX60FWOECnxN4
qowmaj0t/4gmVB6HOOkuPNXriAcxGyc01snbujqv4Y6diGtFkrqfKKG0OKHgpXivgerP9nQcdfld
LXX1eVbjcr0gxv7DVkJakCIorG+y+ASQL5+y67S8S0yCLc1pxb2qduP1nAeW8imbisSnCcoOYDW1
ftdPAX3IyZvvvwzv8oIZegsstyP4t1Wup5ouyhXqFTjRNFz6WI2yNL9w8LyeNNsgtkszCTs80frL
QQZq82lvj6A3UqqEAw014Zh79FR3l+qirzctRiIvAvmVv2HJvhxJc2da1O0ViBe4rH3Sk2vvMP68
cKj96XkIHLnDsdZJGb7aGnujKlrCn0XXtkbKrU0x7z3fy6f8wtb1hwdCAUwthLQxhsrnmQNhKL3e
OZyfCKuKr1k2WsdpLqvw1x7yf3jj/yGp/9t2+gpvfJslP8TvbONf//5/2cbWP7x2rkBkMrf2jy0h
8C97U/UfWieQ9FLO2bC0xq+ejf9PNzb+oVDMPvKr12CT7fybbqxpWJ8azM+tFsDmiaj7DQanaNOZ
zL8da1zSUEYiimTC/0sD93KyZ6KjJ7Vrwjgp9emKImdjYIwD3MKfO2E9I7nIsUUZ8Zc5KO0CrxxT
zUE9IaLFyBDxh7b6aTEtxT3Ys6k8xVse/jl1l6y7n10DmnCergXt4229BubcxY9EVy60CFvW3y05
pE+9zN0bb6jpiRot6ly+3XfGaYTckDzNOoica0XX1pOrD02EYCLel3U8OTgb1Wq5h58GgDbwKhpn
rRByRO4dsfxpxc0yiAnLjawfPgoYQ/AFRQxxUM/rDhOyPgXDZSV1uv5c1nZxrnFk1Haor/L24Oa2
k4ct6tUklHaugISAAWaqpKdcW9B1Zk3qj7or6cvbjyxb06VHqXEdGFpz7ZmHanEGcJZ5LOOvLqJd
WvqtxTBu7QYRiU9nX27DirHTwt6tE5KYnaNY8fM4NjTVF/Qr77olruntc2vQJtM09f5su9M7nLnm
wlc7el4DdZzT+2Lsaes1RqW9bhozE4HUu07AYsviOBhUdYT70YClFDkdo61Yqv2QJOZVbKtx5g9L
+XnRFJRZjeLlt8OiuKpvANj43kyUGf1B1ul7MksGnaAFZk+z0CcMY6z8a2UkpA3m0htpUW+yKqY5
Vohj3FG+8wtPTyW+hCo8Iq2JzduiTHuCCKA7WmDm4xdtnvF6ntz1rtfTOSyWAQ19oxt7kYJ4y1qz
/U71AUsXQQs8PCat/rwMWnpYWV/0MEtn/bSWlfVc4+Si+XU6202YYa5W7g0z0UZfy+MidCksvq+M
cVLnndI0a3yY6XMBDjXHOA0iV0qaD+BjDLr6aVMbvyYodYvrKmlm9xqcItalTEV7oVWFDsze+Dbn
deVpO7S+/XrbrmmB/+EwtIkvMi7Ut4q+auW2Lopmr/Zm82FdrPzK7IRHe6B9PTXyBrraz7FpwR60
40ZQoeRFM+kxoeXfr5U4I81ljYHaeThLwlJFQ6fSdlvWT7klPixCYCGYJGow4viUIHhwv0PZ7AJD
UpwDntbQ2TqBdYGttxcW7R56i9QjLadDnsgVMrLyaShVEGaxETUmQKt1LkjmLW1JYne8lq0XaHNW
7Aee+bCUbaT3zqdYhaxcZ4fedZQd7s1wxWCYQUoWMixW9bmX9ed1sZ86u7zKGjtcgYftzdl0f6yl
+ayU6y5343vor/r7mnuOb85gorBUZO3HVRi3AD2Mxcv9JU8B6czOM8gTGJ1LrEGdnZPAlmpACauL
3FG7WzuZ+3jk9j6XPkBZA7ejie99JWMvsqvkGh9EJs1s6Y91kzwOTXIC+vbV7Jz3c26mmCyVXxG9
0U9pVi7MrvGWODf50qbVA3mk40p38CHXYFrCRjytGL35Q4vzXBof8rh8TCHg7apkrQNkIjNCdTX+
WGiV/a5v248QlL8o1XA3r4Vf9MMVTZMldp/jjYyBKMGsx9B3HJqfdo7BbzM3ia9nFpsF1cHlNLf2
O/p8x105TU2YJtIGp9bBEyhHvPRKUw+JlCV0PDzigD2s2Q5739VHtozcpi2zvWs36q6GmH7Iy+Er
Kvdpn1v2MyZ4eHquanlbe+I+qac50DAD22mx7V33Atzd7AC5I+2Kp3Ftg6MZrXei1x7LWd3njUH3
O9zdh8EbDjkcQFid1hGyXpjL+Etqm0+115WYIXqYS5nycZC4lVLyjPfJqlqhbfTpDfRVvyuGOETp
kh+SCYUhRUso1J2A49ybvAXjxsg8cQUmOz+NjlLs4Ky2oV1MV27Rv3fG/h70LFtIm6XB6KzfuV++
qzSrO9lTKaLZmYFLJNV70RjSp6OgC4CtdEFGpHigq/pAE6C8dTEUCxIng1GpojIxuutBmuGgbwDB
Qsm/ZLPBLSR5qubR/DDN5l1Z9UEzjA1GoEzTvNM8YPwAo9Jhag/WLD5yH3+u7OamKLIrLDlpQ17A
YDXGl94Fxshmo9zKYXHozoeYMSjtQ5lBTsh0+XFQpdyTSjyp8woQhI1+LiNoE7qv9fjjUMwk8bvY
u9KJo8wEID1qzcGGmD3A4/RNsEmN5QXlQp/70Cn30zg9N2p1gjN+i4XJsV9VBeCN+cD+Vt06K888
uEOGPybQEctqn5dafgRp8FPvlxN8k3DpIPHIprmessWLBLn1/VorD6U6JTvHE6x1qRyrzjzRpz88
pdMctiB8SF3PiU8qP4emWDr4ZXbfm2a5h1wIzqYdvsNpWWjfzuorU2Q4X844JQ+9vi/U5N06ekbg
9DZQSO9Zkesd7Cnzocmtkz07N6vm5ivcjNitajzTqgLL6lgv2e5gVQzdT3VQiw9Dw2TcdUkJom0D
c/MFvNkw9wbSKThLDpbF36UmaVkRqWP0GIwNq/bJTKtlj2ckFDwoVzpzao/NSAeiCk5ln+3KQddE
Ddmc1nnauR1jbANvdbPtHJvd0nU+uGNRzNdD1eVHzG0qzPvqYbQy+0GnIk/Prapw4jQ/dW10murY
sWXoK1B+L7VVP+7zSfOzNOFWlvNjeyInvZ/1q0ybk/WrqdJ0jbebqKWrRVItvFKPjFqZrTzC61WX
ddQPg1SiNOlrdD/mpH/k4+nNdEtLi3pSl9S7l0snH+g7VJ9gdeht0HJW0JPOwZDK92gAi8Y6OEpq
AyCoJlgLolsT67GY69Kme76QNK3VJnPoAW5HqithAxRIHY4mCUtgOZy8lhLaa17hj6eoJjyMz/FC
JQe7uuajCqStVO4ylXSFdhzdQv0iAfVNQ5DmgwveCBgi5vRgfZfRNDt5TfOfC+wizrrUfEcRPEaI
aFUSILSSdHnUloWFUMsgRRXpHqAbEMmeVoIAiQ2x3FS6OnY6nWmlVXVBWbWOy+s11tqCDJO2jha6
jQGg3ioqwwKQAa+zCwqUdeVtGgvR33NDxRSoFETXDwvCYcc3+q6K5ADK0k88t8++0AX7deAgyD5q
Sd8476WWD8nR1cF0PWUmEzUkhLqHDJxznkBb2JDRYkhu0l4xmqAik44QDG8/JAJ4qMOyrEmZgqxb
2QrKBBhgLax4/DHN6pLdz1jJD5+HppLVMZ5UGQdpR1jmS8lLN80sKwKlKeX6wU1QZdDgQzHlbqXQ
uLhhJoTr7IfZAzOCHDqN8FvmggxyKpePdaX37zAcTqC49rYmQrtrQfFlk9eZt+kkAb9m5YLIoZal
2nKr3ohsRqnYh9grOycChZmrLG9TC1JCZioPlccBumpeVYNR9Qp/ToloAlZ6VQWt4SkbK49mB8CW
HXk5XBp2OOOmyx3U09rZxypyw6PW1rr5KZ0HKND1LBoodRW87FA6adPw0ia32Pj++NU3cIC6ZR0G
Xyi2+KyBBN/peGbvsCwqQZXqcBOtZYiEbNdHHfrglxEsIbGa0ZQk7EIJDCKaixxGQ6wkfdDKagyA
ng5HlLiWz+1AuZaeg+m5XZjXxTTOB/w75qPSO927pmS3sxZlBHTRz8HA6z7Z6+pcr8CTD05ppSfV
ZdviKZUQZwOaaIWdpWAC++JAIzzn2JoUV245YsEclzgfQB360JfK4PeqC2apac2bDXP1bcid8ZSD
KfuEaEi9VoCR/6yXjijRIcb/UaJe+ynaVeLi6+jKkzuO0Gh0VvktdPs8xJPG2rVZsQZdUXNr0ODx
E/dk+j51qnxf0P7xhBV6qcDhGOQhX2AsVd1wi9W82M6Vp5a8wa4fgUwoTefed5pdPHFnTcMW9wLQ
NgUd6LA4gc1wVh5Fpsq9lS5PCoKYoyiq5WAJL8/8TNksNkaZh8D97QclKexjghRkv3QT6ly9/syx
U/rmItvP5jIloVfAjKzaGMd4tZK4MA9X3ki60SjxEx6KluuJM9oYbo/sN7t6MqZHr48FfSWZE6Rc
oXx3QTcqu+EHRM1k35Mnf5jn7h4vhgqdF9N+nY1NkMlZXoBJ9jVQ/FzIKk8P9LkzP8ps/BjPZnrM
VVMJXbrnAOfXQZNg6QyBSTtpibfskFNn3+FvcJEFoXxT1RvOlVaNAGZz+b5LBHfHGYfg2ZzaR56E
EBXK8hThorlwk8ztoxNr6+1c9e1xjIXDg08yMvRFBjzJ8L9am//LxPyPS2rr3z6LrxIxe/Gt/v7j
90zM9u//lYjx/kEECIGATDAJGfoKyer9KxGjWP9Q/Ufdgq5mS7rTsPJvmylL+4cSNqlV+vcsak/O
fxIxpvbPxoC2IY+S5iAhab8lEfMy5U9hl6wpdTUwIZs8ilLeyzRM0VmxiFs8Quy0k8WB02b9ZBaW
d6pF1V8Xxahe6jF5NSKab7ykLHQdf9IS4hfbDj1a311Zi9o30u1Oss6zpnLFEqLdWzpcxd++xv2/
skq/u17+Kun+J9nEc6HBhHi76TG3P1ta7fdEcdPhFRtjpUL6Z60E0dtC+qCXcW7sVrD1vqT8ECJS
j/OwzMrkM8IgZfPrNn9KQ5RPc6uDiE4MQz56gzG7+7//vJcJ/O3XoUdGVaPTnoKq5rzQDhXGjofE
ENgbLNxVaUS1lyBee/vO0vA62K3lDDjWapYx+PvAZ/QIRkZ/xxza/GE9KgfnuspsJOOUCoXMwEQX
it+QbI+S0iAWbkH2q0cU7FAaM1sXd2PSCu2qy0av89HtK5rPhRHA+NKNWfnO0jCuvpCo/lWOefHV
NnYEP27TI4I+Oe/WNyXyLPIsDT4xjdSBRWr2vTB7uWtEkZO66KoNkicUyF4WdHM7IoBsfjZbOxWU
CaX/OlpD9lCNdaEQHmUJeElb8S4plbR/QTb+80Pp2oYkoOqIiandWuiwzuQLFeG6Jy1eRm7F1jGD
3hvyNPlVgQ3xwVHFc1Pma4jeSXwiFDefujpPxM4sneFOuHV5veQJFKQhhZcKXqx/UKRj+PlSAtgd
KQnbx25KrM9GpnRpwKVUW4J+srRvo/AW0JAz7GHMs4s0Au2I64F0lQEE1eKV8sH0Mu1pjRsOK1DU
Y1ySpoMMfL/mep1AL28M4yH3qlUPDYFHJEaQjZvrGD+lXC12QyLktEc9ueb3qT1nZHicGgBWnBRm
T1ziEBZiImU7w3tHWK3Gh5LuE6YvahkInC/640jQsQcgjkKFe2xe+DEO4FhXUC+afQvPeqiyQyOO
YmwRYuMsFS/HlUoCyb1mUHpCZYsEDL1BigjrYZbfEicFk7XWOKMHdqqZ2fWSWeu8M9aiCNlwNueV
Fo03SYsJV9a4rXR8JpckKAeIxX7u9NmNuTqmIFHQk8LQKUCqXDhLnQiisAFcJE1BkgpKGK8SwMJm
Y+MRoO9gnDYw6Kcsp6FfUdUnNPck0GCa8A8Tqxp9kJMC4Cnyn1MbJ5q5H9Y6LT9wie2v3B5Dmd1c
0Pp6N1IIzUlTduUnxCOEbx6h/3O5rM68swT6zUobaXSqvNV5okYJxd5pcxftsVnKe9sc2KdXzKiu
FDzYqx1ecpu+xMUjm1Xrqt8hqhfFPve8GFCHa+7tpV1grSeTAXTcqt2gb7zVX8d5mEK5JOPRXKnM
Lbk+qv5M/nUFNjmmD4T57nPWzLOygxAGCrGv7V1fadoDipNBnOIcDjlEPsuTH0ZzQl4ijAaUZpW6
GneZuru3Eij7u04f6keFnWU6xEZqv2+ttpFHCxlWBZgsmR/cwsyW3SQTWJMawbMV1mJqjp3VthGw
Yo17gfutqtC272ylKb6tg6no31uY3fuexPvzklsQgBWbvDQ/YZFaaI11F2bwkq7wwbma22F95hKn
ovIZuAFn+vTdgpZ9o4pc/eDg5LRyy4PLsJtWoLIgXo1bsHHVMbHH/tGi1yrABTTZAeGrQLiR1Usp
/O+tYeL5F6kvfHi8RZI+xcoe659p7xWgSnfQcpm7ZjtoewmHDnSxy52tnnvt+5pgfohzW6w/gkKP
rZ1W1LOBS08uDsKyRjzuOCf2iHF/2NwNP5CO8n6S6IYzNfD/e37fl9WHhso8Nw680U6akIq/FBC6
TUyzQmvt2/e40cEkxGUeI4VGLYJMuIS+c6c7G2sz13UQdvgghWqCmUzV9+xf67ysJ2cZrffmmltP
mVzqOyF16dsd1c5krJ1jh0kOeX/bVshsWc1Va+nsKk1nG2jyhyIf9mBRAWOWo9kSf2PeBIhd3NCa
T1ZCa1uJtQYGsLMJnH/nNmPxE+Mg4IuxAXx+SZWJfO+sFPe4vLheJB1Y+30m1ncqqROy7K55VSQ9
N9S8V1KKLcroXZWdUvjaBKhmNw4S4JCuirCdsQijZ46TS1XXO9BPDqfaMMyfie6ZrHCOjRu9T519
P3bJvVtrWZQXhco1Mh76cLIG/aFIsMXhzRgHOL+mb46N9anz2oYbBz2swK0bBbIlFQrYqbre7Efg
hIc8TZwCia+JKdXYLWS6S2u4btCCHQ1a+NDsNZjS1wr1FRLt43tO/vLJtclK5hpZ1KqScfwAMnNO
A8NzxQQjVe/eVaoBcgXTq/FhMWxagFVIzVfWhIbnasKNKpwWud4rNTlbS+X6v3PVkr0s7SEeQg38
aiQ9fZF1wy1+pcDE6ZM0pvtQjPDbHipmOgZS0GY9XM81JT5OLIUqmHuZ7jtmLGu7MG97Ry98iBXg
NGFqBrmdKnR75GOg9FZ/kqV1P7nzkbaKD03s6txql2WPbDDSCz3qHO17Va7vSA796LX2ndZ4ZFz1
pyVJ7sQ67801u8fZwzxaWKjdmYYgLVT2eMQZWCQgQ9Lel619M2gq+TMQV5Ys55PEH4VcC3KwzqmN
HWRWLaSjfeVi5cl9RwsyCEcvP+CRpQWou7D2qlYnUJIs/xG3WhrST02avxmdsLDn4WkiQ3Q1MYTD
6UNlQbi8R9M1uk9NLmI1GFTlkC6r7PeqcO1yZxlDnZ2EtYwLOXOvvRpzbaKCpJLGF40Ofd0sxm95
t+5BKqvZjV0VI/lwJVX3Do172NzxQuPkm2LJcfTJPirvcafjNglALzlmuW0QahlVaR3iOMFoYYbL
7YaelfYfGvB3j3rearzhosIXqBvjd3VnUOtMjHgm8YMVlgrkMTlVda8T6w7W9dTF696hibaPCDVm
3xPSIsGVzRJLidybd5jDz+LaWFoZZiT9Wx8r+XwKvG7q+hDN63RAZWrddjZ6jt1imODgm4aKIiBp
B3CtOqy0qsa8c7ZB2iJ8kp/Wlw7bES/UcZb1104FM4xjoz7tcdG2P7Jmu2vSAstMNcp1JNrS2oYc
WrX3oLusfW4oSx1OfVI+u8lgbO/ICeGK6m5gYJwNKKrJ8g8Osb1Hsxi8JX8xaBaI3FkxHxykJ36Z
e8XPVkuUj93YZmNYlFl97FOABCGeRRglOQ6p2qTQP0rbcD+nulmNJ8yYWxwr8dRsjgPmb5wc0zJH
KQ3JBxNnm0BOiRfU9JPeNRUmJgdOk/LOxYroy6hX7TuT6tlpqVT3YeI/39Bw+4jLV39yClO/wb8z
+aQv+O2NKT0oXy2ugVeU8r1DEpfaz7w3nI/JKODLNvH4nTdrfRkAJF/x4ZgxPB55iEpgt+hnpSUe
ITCSFLDlaoRkjEoE+eJJwqylLqbh5kE++dDrhVh2RUumg7VPFFCa5FgPY1JqX1s8NnYuZLyT1jVg
rt2J31nMRo19jznhtFA0tY+lDkRkQ8qTXdGkOXb4O8xtM4Xx3GaPuUPkB/jbPalV0mm+01Ji2pFw
X/amYo0EVxoJ7Mk2rrIkn05VLHB6Wm3+UmfnaVHH3HdbltsYj8fYyJPIdClkhuxd822jGVeQtBus
L6x59ZfEmI6zlAkuI617j/JT+1CkmwXboHW38C6X+6UF1M6Vqfb2UGvrkC5f7peqPCrLVHzlapr6
sFTlA2lGJaKFV4lDB3e1O6yfIJe3OZ7tmEo1nGhW90y6ML6uwPdeCaH0H7dmArJYZneqvCG90Smq
3dOlcJXk/Z2DscF1u4yqTk9xfEoc5VhTDPtsY0n4jYxr83Ek2Ikw7HpQiywiiFt2+F/1kYmB6s51
pvJajBaiOxVznRRGw17rtPFmVSq40KuOMABzmz2pQYxaBOXanBYcUPJV+4F0OXdnkrLRUgOM1d00
BeVdaNH/Y+5Mlis3sjT9KrJaN9SYh7KuXgC4M2cySAY3MI6YHY7RATx9fzdKZalQZkmVueqNzELB
IO4FHO7n/OcfFF6wIMl4lKfETQSlJ5jo19nJ9JB0Da3vExY599dWWSYHhYkye61aTksvByYvSnug
5GKK7wjtNKmMaElsmCTPve2KmIg6j9wa23xkClTtfEuuJ3ysVSxG5w3QGbddMbYbPNAm5AVoHMrE
+mztjpTzscS/OE/s5NRqK4HBGLaEIlvMa61emgfMnQQ4l+6St5jmHiFOFtX0gvv/OpZq62OGf1qk
50aztix7vJedWGrjcqpt0T/A+PgKlN9/1Coo43QitYKZbuqH2HiqMB9VspMg7btKH7SznYoIYlc0
F3VWfywJJgzU3gyP3LVhYwZPHqzWeiktjNBTfMXZd/r+CktzjSCupmdNuXmUWQVOoILKA8lnHk5u
wSPOyx3Ob+stlHbzAZdpQMyWOKxKtRkliGiDyxGnQMgb3UoUScs6sLpiq7PvvgdUhp8epLYQYyPO
mSQxD3WfaJdwecsdGjn/G34c9E7Mr9RJw+N+Q8buI3gve65DmmBCkn00BWb3RKQKPt9JcRyaAOd7
Zbm0VsbE0V+1xKgxvILh0k2MtMZB3+TtvF4kEsxTDek9z2QmXTO34iRLgLoD9egnjiDcZK4OeJTf
9Bi5byyNQxpLvWVb1UD2Sy7OEYo1dD9c1uPJbZYYYy+2l3qZtgLb/qgkCyM0OFse8H+wIPZg/+FT
X9DQCeu9cvV6W4/qzhokfsXdFGRPeBKhLs3XrWb6n3ARTQjzC3MWjpZDkOc7eA3LpgNTXqpZndgL
aN2UVt9Tr637Epu/KDNNztI5vzBB7JdQ1LihRUngjRtmyctuYsAR6gHHe8rrvQf6woyjML/XiCx3
0Kisp7rwgst2mc4ThYyJpljHrafg4vZl8NYH/r05SeOcvMg0W56pIEbVbF1zwTdVAzxWtnUxl37x
IapKPana5xbM6TwffNWF1rKKm6qo6prBeOndJ4uU24n8hDF0a/KAqXySPTaWz7mTrdvetkaaMWdc
Qg6wetOC4Ucr5jTjgbjZ2Q7rkYl/WA4Tj7BdGbLYHl2T3dIi4G9C8UG6+lsyNE9EVPkf7TIUJ/5h
fe2RQuJCpRmdSxuWjQgznGCe07GxmXkz7SPmcnktNaO7UQaZuGGilnavO86rLXV3iFy/k5cTipXX
ytbljVvoxZEojXOQqLBu7J6oBr2hvVBE/ACTa84xwd9vJ8Uoj+gzZI36KTMOgoTIoyZ8dTngmnfb
ZFV31eYBfySKKRxHzbof6lkD2rDVC8NIUgrVUKNFHKAsO0KVXlj25UKuniitsAfxOjiu1/MfOoHe
atWmpaz7JvGZ/Eiw0dwEo798WKzwnXLwIO+8RhlhnxnVqU7IO3G0Ue7miiZoEyQl02TAVGOIdSQz
GafazJS462vrm2damKkkjUPRuQ7BU7NWBhnQte58Tlo/DtGYtC1RMVXxaK1cKS7kNN4mnrYc584D
CC3L7j1p52Bfomd6JoSxOabC+dAI7z7aS0CYGBz0B8r2+2py8gu8yYc1dK31Fqab/pThZ7DJ5Iyr
tK5nb6Xtl59SSvY306XM6gbkzHp/nOo1uBg6QY3EhOPBn1r/VidWbVOwaPZBAU1BFSUsH1lMkRgH
c9cw5L0jCvZ2JpSGIM7xdmxM473qiVuBh6cuy0l9h3l4TtEymJGHzazJN/h+k75jRyKotWxSRrGN
5mQhbu7JvoY09jx3DpSJptROKRblw/mGw3vS08vaOGcNVRoktBz7wqMlZkXyDTo5gswJVdkmPtSG
FbM5Eiws298PS7ckd7JaynI/WcSsbNez9aE0F/fTU+66aQ1VXMq0gZSVzM17BgdjOmcCOsK4TYkX
XUB1enGNN62TbJTTKiNCG8HwBboI1fm4mmjF2FjsTWqUc/bYgj6dhSBSfzMC6TLZr9T4ElB4ldup
w88vGUaNVeit5skFkL5FPwW85C812Nli21pgkq+BagGiw1KU+d7qvDTbguBRHdcL5kAnhzACFZld
ueC0IZJgOIgVwOVCmilQWqMlE8kPrWNicmYQmMOYmy7LUFWKlyDsR7InA2LuhBDkN8JWAuYuXQJT
zovWeVYZrdAVvMnK/QKBK6FrEcCKIzw3fGDzDLWKhOitVVNyh6XbSePadpl9s7GQarAtqFo+JsOq
H0waAtyxqvEOPf2cnDxbVY9D3VWPdE+MD5m32i9rV7ojbuo4Y1/pE3HHu9yRhJo6yr4aectozwvT
yeJ2zvJ6s9C1XqbNMveHGiwRlsqQ9DedmSTi6Jnj0BJpb+axZosah3upLQRlZOdykwG12AmIH5Sa
U3qbOYlXhWwJJdPaLJ8JZxCy+iJiMO1iA4GF8w2ng6HaNZCWqD8Ms6o2MNdADk00Ke2mV0ol4aAx
oLwydPgEPE/mqwT8uF65t1qXCUJnmvy8WFeea18HzE/Wvp1vpnXi9XbxlJnustwczGv8wvlx9COE
gJZAeQ+JZHluDfgjayhVrzrmg+eIxDXFEplxLcHZYTZ1FBNi0QjX0gxX3zbpGR0pTG2+dIveW6PU
8MYnBh5qP5UESty5sCnJZHK0NrKcBLYoTSI9syMs/5KqPLvEgI0q0RrnOosbiIt61LMgdEaneutF
RVrC8UQPTVaS4ZeZHlaqAEWfGLcn4WqUKxSIecghAFGBxUFDWu/tauW2h29WkrsHa8otQA1pqZvU
SfEqWgXZJLVLHljkFgNuvjNFG4hTIeaHIkP8FOcobgkYnhYOkImUQfewCniScWLW7BlzIz8yuzPq
aKTh/k6KUXbTWxYpEl41PrqmCsDAZX9t97rRh2ZD2nTorHMSQpmc1W60sH/cO25i9Iescmf/0HQd
OG3W2eh4J+X0F31bwfijrLrBNmtxonES1aNF/f60mPN6FZAwUUeyxU6OA7VxYDAtZGp1wexxNo+Z
97q2KthqIOWc0kQmEbOInq9+ygdSUqh5ei//moIJyN7IvLHc98qm5Ad/FvUWGKYPLlLO213gdCQk
536yzFs+ufU6TRAGQ0tLfFY80/PNOHusPov8jSOhwvmzuTYdhAxruDK6Mt2BM5y5sPDviaeifkz3
w+CspHQuJZzBRqaQyBqc5Ko4t2te5WIlMGRXzzqFlaYZ5o3TerV1WipRke7kOmZ10MxcjJE2teQM
60kKLcQDjV+izKiDE3GFQPX+orGxEfdXRWdL/uOYDxaR0i5VIuQjh8WtCur92HVG/SV3zmVnrtfq
3h4yYUVZM/JWIEJLeOfGWjss/cRWT0gYJcVC3oXf5FnAahlyd9NnLkQpLOO6er92dXlF5lZgXiPv
1E0ACSgxHxICcRVpHl4VISHaRPy5UqMNNH+sd91Ps8+5LEzUbbR5VxipmFYsJ6acPhFSaTSPXfPS
O8qCPKJcogaTfqhIGW39VyKdyxck1BmOutKqHk2KTsnLWlqPqw4WEI5i1gHXPdg2cpina5/Xr6Al
8OYnAo2gb/QB4MpBz5Wgse41PqFXm6W7yZpqcEgASQrY4VaqX9mdcN6SCeD5rH3XcRUbzvw/Y9Yz
cn8cWUGfoezmiiQNx5adkD4FwVsSMNdQvRYtMZzMMNFOBbZtX9lBy1cbK53UgqHTmG8mmrtBFpJa
cd5KLWPFQ1c86CaMsB1JQda805214sTAIHmMJzHZ1QbbFeJl6wnXy03F11EhG1flbUZi1a9FELDn
cQiTS16LOdnS4NTiYiyUuujtFZ+I1hu8FfZF3bwvnuf0Mce4uZwc+iNIY5kggSasFU7mC+mHKu78
pv2mBk82EZ5MzDkWrYCC/mOKtdQGCYFQUW0LwlFmvGEaFVxNhd8t2342fUH3jmULBAhJ8GYxwcY8
b54bl5fNC7VsJNTUXrycftQf7s5SM+Pgd+Rgb/Ig/ewDM4+sJqWmI0YtOGQTcBF8X394dDBiIVll
7CyC5MraAeduOeqI2rPVRdKaATYivQh2DpFoxJ6D8ov91JucDJlbpQ1BWeIcjyqSEz58tfsxkm64
3BTB0KZXnTvw8sJAW4cLfZ6g0Q8AJeapL71i3TfTwCiR/tmqDk6A1U/cdprseUB199U1WjowPtPK
R/Jy9eWkcOpKvpuru7YBZKWkOli90Q2veq6X66OZnKsD31Cej2vNFHgwuz2tvbeTAveBzCCewBiC
MXIbP7NjEKA8JjcE3IdsJM4Mhih5dsBHI6e9VHIsh6j2OCne7DXLz5E1qqvHG1D5or+t29z8to5r
4xGWTZDaFsF66kR+64zO9ahhtV6LlAicST+VwjDvxlSUW7QfxpNXlet7muvJpbM2Bu2v45y6PF2f
bKfJqbD7/o7c9WYvscMkddFlmjO4/r6kXLpuTaQIpjR0GYsEshTFHFcypT7GTGW9e5zahnf8vlKW
D+lqOz3L2hvm2NWnIbvpq19TnEItdp94rab2Li+gGZ/UWPsnV7ZuF5Oko/JIw0skUmmyPHn6DEm9
IBcXA9U8LrPVe5ntIPneY+f8TaP0jb2BpeCRxxWjfXM+67z2SeW1PPNyWorhQLy9fp1hNuvtM7gL
5lEli1GRvyxxGWyKYc9m4Oxpqzo4zGi53wibdNnAR6XN20W3iIQa2+zVWu1ir5F9GZa+Ck6uZc9H
B/ZG5BpacFwyKFvpXHpXWSDNjbsMECPnek3OBrkOeYcJh+SurrL1Pss1V2eOJSC4ph0Alw8nbV+B
EL6aBO8SmxyU17xBUos9VAQFvOl+fFdWUIEbMopi6D0VFwNSPROPaZYhY2k86cOUTncL8y8oN41X
Z9creGsa5rJntOqkiwhtg/z30GyT+n51quyLWTabnTHRsWW1rhcRkLJEHlRnZpRN2aBC/H3tDXWt
OKpBWj38M/hvbTU2PFajPMclJoclUBVaAH/8Tl5tFY/t2F2Y65oejKZiOGYkT3iOC84eJ9GKyDOa
xtmsheqeFmV8+bldXMlx+oYT9cJR2JSbBUTrgvnpcj3LrJwjDfLhXTMoB/qdj7oC1LOIuqR3jsMM
ScK1tPEhw3v9damIzzKgWNwAprLwV4WCR3c6PZ6dlrURpDm5Ywm8l4iPFqTUV2ZyqPBksJDtaGrr
udJtEBvpbfZWW71GCnMT+VMnu0gr8m6Xraof4EdoY2z7iuBTRXcclbNzr89+fQGTpEE/ofteyH5q
703uGdNqGv0be1wWFUpHNZdrIoMDDXL1yMShjodyNAHZULpETuLnFjqKIDgVKI5e5hwefKiWrPmm
pO9d5WuxfA9ka24wwyPUCoD+SRiaAtEdOFLzpgOwsEo9z7YjOg1myXV1cjROctxjEG+kmMrESpNf
mmdOe0fIoYrPFKHof2XKWHjUSRGu2jl0fLQHc8Nt98gmzDtqtjRpjgX2bYfeJDOKiDzxn+LC9/nf
08/mH1CHfubmQO1ABo2C0YORYDqWa53ZTL+TmHbsl7og3ovIsZadGs8F57Qm4/SO5IN5m15714Uy
qSz/nJnzM0nqx2Ud+CRQv3RExH8XhyHGfHZWciipZjQioutqIZOrAvNmS62J6iM+fvL/4pqGDknt
95o8Uw8wzvZNTN4sPH7sANLZT1+2d4OBZMSRQ8g+o5lFozOH0tm8QhhE54T6WY0PiC4Y4hrU1JAh
8NRi6E/HN5XuOmyyxYXySZj6RAOVQ+MWXj/LJ8ccHO3gaiDmFcAMGvY3xs3U0NKxiy+ouUvB8NuH
pYJOgPpgIfj93Qvg50OzJZ2EkzkQ9Z6IU3GLT6mrRW21WleTIcdvPl0uZM6BsvaWiDgDGhAStGGf
jfU0IodTZAOWZEu0sTE4jOcKGqP2jQjHM4NEkyW7KC8dUBmuLg9BDos0bItBO+jJUmpMlVQrIw/x
y8GxhHs34/zOq0Wv8KZmxVlHrCgYLKXV1sKfW0TooS07JthtpSzUarLrYWHpbtxluuEc/Fyfsnjp
xXJwCWwLwhnnXnbPrpVHo3Rb5ib0109iIOYylk6jfdbCz6k15tnzdkys8u9uJUzSqIrJHzakmS3v
lX9OZ9U6AgVC6J29vimmGWJAm61uPEiQaBrNZmYLAB3TIr2wxvZQ1YMs6WZKgOPA67pTsJYcM/6K
qzUMIhjlYeo1CwxpGXT0Y1oudmndQ5hrkJ4hUHEH/JMblVXAAkYZsH1Dm3HC5Sxkso1KD7YtEaUH
GSz6vPvxcvxTNNOHBn5D/X/O/+a9QQSNJejwQ4/6tz9d5u9d0zdfw5/+1O6zuXqtP/s//tBPv7n/
vz/+mi3jzP386Q/QjvJhuR0/u+XuE6ryf36K337yf/qXv3z++C0Pi/z8j397P6fAnX9bmjfi96RS
w4Fj9rt95O94qNf90DXTLwfAjVH+8r9/2UCdQjP0y6GvXsXHP/hVv2mFbf9Xnzg+A5Yk3DggkP+i
qMK9+9WHg4dNh0Nc3w9HxN+kwrbzK4EcpD04umVz8p/jMvpmHLL/+Dfb/vUsx8fADe+UH6TXf4qh
+oP/+Dt6HS5gSI65FvDl2bHnj2EjcqkFxW7lfusc4wMjUi0kxLGPuiIrL5s1QKvmFl+EniYHCDBX
q0HOdpLVF4NOZ04VcTlyCn8ou01FmK9BFc1QO1RiAsn2VXtVL/588OZuuEsgxe1sq3KuSUB3riuG
vKG91hc9GEvoVXMfrwQzbtIgWE7jmrxXunULMyuLa9E+19QdW9Mb7NjT04/FyGkr6eEBqeR9vaSH
vvC/G5N1K6Wd7wkKlRsFV5wiesVlha0rrYq3salekppI5sVnWKIr/6FrvHMQEnEWTgUChoUDKKu+
kpS5FC/Buaxv029mVr80KRMbjwBas9ZeM8M72GP1NSZNGxa6zQmdbk3N6g5WMzB0MPsnnM6y0ATg
e67b8i03fNII4QhidxPqJhefe/cqsak0Rk/bWAA7ACsZ7oKkWBK368dJS/kCHQctg7GKnQ67bztm
fLrCYPg7z/pjkvIxgSYeRhyQQ0ODQyYsblYrqi/sEaFTBPqjXnfLbpmI5DUWY9h4Kf9RdvHhaWh/
2CBp6tpcXicmiaSJBw2WceRNv9JyL5iVhHrdZB8phxl5g6Tj2VOfvCjpJM+ku1Js6NN4U4Gt3kyV
tOO0IW3RYNjQQB6Jofb3yApS+xgMa3dAl0ISUFvKjYGDfFTkXJ85gXxzkZE8j5IVkNN6RPZaSVD+
ro/JJ0VtioeZpx2pErj7oJjoGLIvoWVfuZV+5VIhhLLEBaCmH5eSW5TC9wvzbkwO+rxo+3zS5g3L
BF00OVT7VMk7DyVF2EtGUTiw4QjXkSOfY014XGa+Pu9CxiY/XQ4VnLlMCDtuzKkNU3N5nGjcdlOj
+eFkTN2hGJbyiJa73Io+t56qBeFSmrHAUuYdq64eEw0RsNdzHjmGd4s9jhOmCck3qe5eaRBMr1BF
t++4O7YhxkQFwLV9m41CgiEYt2VTfKhifsT/Q9+XslkvJV3JtxoKVDgMrKJ0XAhhXsWD604mkJCW
7z2X3yLz5kZ01i0aOwZJM9LJ0LaGHswCZF6kyUPSFm/aKu/FyNOHeAP8Jpnf/LjnBBZPIRvYrXaO
4W39oQiLNjsBZN/oamIEVV0YJEPH6yoQoaOED73Gc6KSCi7sB1anMxOoYTZZWDQsXcdgPWoag1DE
RQdQXBZ3I25ay8tv18K9AuPNwm6Rz9qMaFWbGEqjAdw3Q3Ovg87u57V5ISf9MSVDOVx08xGZd0b0
twCJrv0BSai4qJi4bPN0zHcyZz4e2JTnEkyeMajfP0BgpBH39OQB8KiPqTHhMfnOpoLvmtt8904f
L1O/ulgln9dbgofelDfNxHqCz33VrnwnHYIEY3Tmrr3S172RDipmfg1M4RRfuFddtoyrY8tM4UnN
5hQVekJdA8Ic1YiFXn7sf01PojcJvN5mQUGDEQOrqErWR81dzEgfkmYD2YmOss0k802ecUu/Gdkk
ZERulb/1pn2rQ2MKTXTB16JmyOSvHm7uucOe61vaRtd0yCstzKgaAnDUdAZ1VjqVUOH8hFvSGPx9
2gzVAcwFGnLA5uG13TNyuGet7nWGMWz5S9D6MfM46MbnTN7Z7u/K84OsoXo5+mxuNFrsmD31sXRZ
PaL3H5KJU0Dnw1Ayd89jxkkhk1fbzb5qVLWHpurpY+U0bH78bmGZZayv+JSM3kNSrummG6FOlmv5
tkyVDnUWmW6fNszTq1ZuMyVAfJDyQmB4TPICiWvuwWVkhBRM6rI1GBKolFe2Ek4eMdC8aJfyAmhr
QuhqXQW9urSSBK5Ox7Hk28WLsLvnDmztOPiZEera+ih7aAZyYiFia7RETBrbLBLQhcgeD8hb2Bae
RkZ3j4D1MhhL1ho4dagm4Kx58q8sad1OivdOT+U9aP5LqxXfijYZ2QtYC2VLu+lBi43spCWoWrEV
AR4DAFXulZGiKK9WMdxbmOhuzKGAXaLxLE2Og3nsn4m4Lo/KAH81mAHCIzAjNYITK6w2j5Uz5fvU
tGe6Qt94OPdXIEfoIofVvlVWCWBWacHB84NNiuQhUmc70TlxH5hWEq5QSe4xBIeoH7KvdRL3q93c
zE75QjRSChGIHy6c/A34oI9SU1zAo3jUBvdqatp2V5iTt899rG3ILitjeOzP9cq8KS+4E4OvfQYp
/7tKvYMIqhfWwbOYWdQkqj0EdfCeaNkH3fK8Mc2V3TvHFIFBfXKXzAzry+UxreRz0pNhJOeiu7TE
mYbYWxzKrvbJSdMj5Mi/NObS27Zmhs90/wVS5XGRLu4mWfqhQYCLysZlB5JnJaQwoYbP/fOscLjI
Uz6jwW2eFhK1NW95nBuVHEsfoX4z18WtVqYcpUZ6cvVMe6C9KTedDU/UccqPak6/ljndDkP6UY7s
MmcdBzyLqtkv5HMht+HT+XBTUTsCsAvbn3fkE5qb1sFtwWp5sBxYTGuRKcSMeLlJWvEV5Lxtncaz
O8uGo5yYc2RoOCFY2rF2eJ0BpB9Gh618HAM/XJlhhg6ma2Rns/YNFIJRWqswVewGYoF3pLsdIsvu
fAezqYmnIXVZ35AukQU6yXLZTYb9aGTcDRSrc+gomS2x3eRvjsXJO2jVjSSjOdZ1VCgWXz0oAsKw
tfmxzGmCnJLrI/VkOyqTBxxUbofc6cNgJXiU0FLIxq2H+r5a5VU6MD1iMJRdV4GYj+edMhr7+ZGh
ZfLaTagT16p/Ptd3fQ6iliNb3hXMwzY6tVXkC4oaabLlmHkbQOoEhwfqhF6iI/zUKAQ3DBextTZe
aaWcuJial7rJxy11825QYBmTSD/ysmf5sV2VyIZ557F/aVMqRysRzd5Z3O5SbzwLLnVnbjKbsEfN
Yoek/xOgmyxNz57BuVCTbLSpm67oV1E/OPqtXnhbKzWNi9zjrRm4mS7yCpjJ8mZSfD7GWQC/bgPt
O584DHr2yDzjdutW/tZhQR7hSRBQLZ8ZTwv/0h/YzlKDNOnKy+4nzRy3S8dCLe15iszz+eJa6Ucj
y5dUBcR8nUvsrKqh7VrMTNiyyhjKVY6LRK2IbvYf/MyinIaCFc6rcUjPeJYz7da3BEp1WFiL9pbq
HGa2rNuw13jRq8SeDz82w9zO/E2amMc6c74GfCY2RWMvcDapgyQmDGo2+10AqRwma8mx61QBvBpW
MIKo5ZTCNqUgyL5SxfNv55Rh8uI9rD318rxmbdjmLhk1Jg65bcdJVBQzt7F0rSOo8fAvtLP/s171
v/2p/w+bVfPsHfXfSya/iXz4/PjllLPAm/r3remPf/hbY/qrh+smLaTBm2ygAcNE6jftpP+rCz6F
K6IHOudiuYvB3m+dqav/ipjSpDOl/7TQ/NEz/1dnGvBXOF756DGRYnrOP9OYmj8CwP/WmKJ4R4NJ
1i+JCOdUDC74M162lkO2IsfNIprrpc0AkjrP31KOUaWKcy+1W8oqOHUowJu47DLj0WA2svU1aR8q
PfHyq1Wl/ldSNsbX3IvmSJOUHpZq8VCMeDlDXuyg5x5J+f26rvPOEy2Frua7J8oy+1nglEUKIghP
6Ay4i1PwLQxbmdO/4DfoscdLzX2yBoyrYt8WJmqnGSZi3FZnPnCb+5O1c2FK3yNUHwMkEqIp4mHF
bTKkXmLqC9tWTocgraEF1mXhP5ujryFSHsypo6RfIMK5SR18yiZx1X5g8o+fF8wqawPqY8wEbrMH
MdrDhyzqjB5wVkytbLdpW88OR5s9+XeovZnuJrkBI85Oas+L8qmvy6PuaRBayxG7RFUzmhS18oNv
iY2zFhyhlil34C5cIpjr7xmMq2vVEqNE8e1r0174VR9B3mGYI32m2WGNhdhl7VBqRmolZICtrZrJ
PmSKukkIV6SkUql3UTSt10SGa3igBMkECdeZ7B7RQ2UvH/QPThIiQyD6jz3I624ylRjDYSl+bFIC
65IwR3JzDwXHvTZNOeMDIJryklwlOhEnq2Zja7aBNoVubovvk+Xk8tgFUjnRsq7Gtu8X680Yate/
rQK1dNsBt+cicvoepG9lTrstKl3hQVhmEr4xDNuHFVxvRCkGq3QTeHXQHwY56G+6MSI8STIBKQJx
oRWJrvDUqSs6/3uG0JwJSQIZWV/7Jd1bGHN+Ww0Ee1FRNwPlorS6eGzc/CEYvM6ADKuJd9pq9TFl
bvvcLEq/tCFc7JneeKdRQ2sZjunkeTFmEKi6Mt1dDwyFtIcy6Ou7gLnmGKsF6bxVZ+3JHtOC8U/l
mfeyqrGvaM1l3QwL7UrYq7R8bIyuvengyUMRD1SPMRpemmGfFjh5i3VKXh3oVO8N+kI/wjNj3eGa
oyeh5XX1FBdz4LY4NHqUyW1tJJGPhOC1XgusEQrNeoRUHThx5SfNZ5cwh8ZNCHQXKU+96lGnvNc0
A9mPLCNpbhkxyF1HydBu4HB4120AOB3qpQ5vecoDiALQ1jiuRV1hTQPnpHglygxrxazQxLYDIL7E
9t26gQYl1FZhiFKEnZGLS598IHxAFsiB8IhT6RzcxqkuNUjhOkxZqb25i8GMrKyBuKPf7bP/YKLx
B5AfvTc7H1PKs909dADnD1roGqWubg+ugbYybnR973bp/l+4goWtPUMBFM3B+RP8bmbS9wQbU3uC
QMPGWL29nv6Vu+o//A6/u8IfNl5Iv8qqISvjJhHlfAdv6P+V70CO7Tk1j4mIwxny++9grNiWFJpj
hCOCIahELcq8P79L5lkV/LfTA2Nwh4ggP3AwDwFdBdv9+RKp1LPWKhDrVENjz5fZKPX7lenOU57a
mnHSmQkwPR4Y8pulLy6FnScbU3rVpeGkMCh9qy9cQPaxfppbw/aiPoWa8dxBLav3LcpLcn8dHDMu
aL2LOjaqUv5VeujPU6pzSAwqHlKB0K/7OEZ6fzC5xZ+DlLrWMyitjQt9+PCD8mg3OqQR+y8W7fmB
/nSvuJKJGYKFkzqHt/6HB67ZRp/plYbdxSIfEtCoE/nPtyKr1/jPn8o/vpCF3saGBMSD//mhoBtx
61xkZmhj1V7nQFiqeYSD/Pznl/n7O0e7C7DuGThjmn/3EuKe0viLsZh0QtU5QxgXf+HjXeTuNVX+
xbXOS/Xne3f2FMDkgf8E1ER/eOGp/gdbz+lDR4BuUWzPvn3Y1kQmaTHe9s+/1x/SJs5LgibZ0HFF
snAyx6j95/tXuhB8/Dmzoe1aUeU+6mcXtBM5D6B1r95016VHJtJWL/7KLAAO099/T58veI5gIK7G
+eNqVLhvphJoMUT5Nz54xgSstACsIFLzx/RaIApEYrtU3odZadUxHcR6Zym66qGfWxsroSxv9hz0
+TWtxJnC4EqB1he1KpWdM2rPUtXVbnJQ6NDtaOJUGKP8tuA8aYbOWAwPyZIb3/FtCF4S38WgoPfr
lpwhp01wrHQrOlOthuuyyS2XuB6I9p0WYWVnXRRyHQ6NT3UXtq6a3iqpBNTt1FTfXOnPXtThjLOp
nN6/c8Za9Xfp4NkiSlt7nY+1jmPiKaUTfBukzAEoEsQlmgWbHyBGW4+69Ho7xPIuv7PG9JPzgXZn
1sUIM2MOpH8OF5ZrTJaRca9Am8zT6EvTPQZz2t63Kz5Jh1mi6F2k1n/kSzrcOCJrDjWU1j10mmpj
D7XRhhk8oibu5WRiVT66mOzZqp84gwOpR5kHRw1xWaPZMX4Bnr6dG0O+FYRpwrIaV0nhuZT1fC3X
FrckOsf6ktHA9JrArDi1aWvhTNXqt4HV+zdGZzZx49nuhb8mGeQMyikAhrH4f6Sdx47dSLBtf+gR
yEz6KY835Y3MhChJLXqb9F9/F++oVdUo4eKNGmh0Fw9dMjJi77XTLYEy1Z3yq6HYD0Mn+qdoyvE+
pE2DCdLJNEhMbehoRHquBzxAMtQYhlON2uEAGLTHCI0jcN6aaTU+1SXi7I1OvOwbzthzynoHYBGZ
W+y1dNUs7T/R/2vMg4ygwxaxuxG9wdScHQiNUxlir/EbdFJhH13pgZTjmZup9hovNCPWcDj3VTQX
gWijiQE70tjnkbdmZzSZM+0Z8vrWtQfYAxFQxa597SKwfYvnGK+1WsAaEl6LT9lJe4un2mkBs87g
LhuECh4ebIf9fof04qbvhmWnDSNdDU0tOQ1gj/DTdbOo91MILuhScCnv/NhrTmPo8/Eoy3mcn+mg
LuZh5M+hVkf5mVGr5A1pXs+dleS7XkXLpe2wa066HiEx6YpnGR905e2jucIdTYU47nUn3PzcjGR+
H2gLjUDAqkQJdTeuNu6fgzAduYNY2xnHGT35+ITHJ33TyJmrizmF7ilHSpxtcXKBi5sL3352srJN
rp1Z6irwk7mwt6iz0u84L7BFbK1e++F24Kt+sNiTTZsu7fDQAhZYDXmtcPptRX35pSTzhl4p0set
GZrdnkBv/ykmlHRvz4yRmDCq7k3lVoyHETiXMY/t/UQ8LOWzVQPbG61jKgq1J00By3fb9m9eI8ad
HcGtD6Yp94attHIfIVfS9Kv3LByOevaMF82UUeEKKoSL+LOPf1W0zB7DcEiMjTGWy5fWNNEtuXW+
vPlxqirkN6LEcDTYZ3r/CwYNVt09k67uq2PGqIsw2ZeBO/XmwXC67h7OL7/DsPEuq7YpzonTSuMN
zaEpD0yCjF0fGXRiSiuc8m2tpgi8niWQ+cQschj1aHhdrWX+UjE0eStWPacs0+VnmjihdxiLwq92
bIWbeWMVsRgPk6HSGCZomLzMRPxgFdAGbpwiNFpGFDDkdoJ+7u8RvyEjMHP0Hwf28c5B+HVuXwTy
WXUXu+D7dtKskxn0atstV9tKhAoaI5oFzX3kVEcDCACUorCcHthhjs1NK1OU4EVPNl65bURuNckW
hTpdwTJp46BniSYjIRbTJpnU9MzvLrdMLsc3kU5D/a1jt0QGksXSUTpj7Oy7gWygi5mS7X6Mcf4A
wi1S4vAaOR4U1vLm4Lpp9Qs5aY6MO1XtuUCNOW56ZPo7N/cTC+aINh5j4RbRXvhl8rJAwHsp+8ne
zWlZn/1axtG2WlPjGV3Nr15tOstVgk68AVc79c/MVDO1SZKyvO+MNEbFbro/xl56CXbaOlZ7J1tq
cycqApxechibmxJy0SVvo9ZlKkWEz6kJ5WopACTkO8wN53qEgpumyzkXJC7j/l6Udc+UWhdfCfIc
m72VEBTwgEKl2ImiF2datpX8nuPPKLdeYjfW/Uj9eG1kPjywA1uso2xGFSIii8CekNJ5Ky10MWXd
K2uzODXzIk+GA5KtBJNluWtm+LxvTst9vXWRm5UBjYPJ26f9IqPjNDazeu0I4mGj5YzTxW2H6Fjp
2o9uZpQwDNFDZpkzk7inoibegDcHH/QlQkpKCqmofNyBo/J3YDiKmhlpkUcblAnAOWUXwb+Deqax
8oRQDZNNNDv5HnKawLMpPDTyBnpnFEH0Lx5Xz2SDm8JRzpFvQ3u0abwUty15bYdEQKwsIubsQUrT
YQT/PXTHZZTFlwhM99eFBcDdR1ZS7rXhzSkzxXQ4NbmDdNBybM3IVsWSwWrb33c0W91rQa4u/vhh
juQ+0xPd8Gr2zUcLYgxXFgMDCe/xGwLwVgThHCZMYLRgSxCaOydV4W4hjnMOZqqKA6Q9hL0ynShH
gtbGKrDGZ+NeWmSFMhCHSpAvrnkicFHKa+Y7I7IyGNnlo1VZbr3L+kE80UU1gH1i6GFQKlpGi7Y5
R48Gm5RyP9aL9bLE8SPLNOy5mLF6c2zCqU+/ZuiHxtvCgHDn6rK5RVduedck0oI2UUvMy6VS7KL2
KDRoEnSlya9eRDvzMcWxQFsmNTbhnE7nQUB+rxZKqynr8uI7RJ6c9w6gBD0dPWb5rqSJjHk0A6Nr
NihofhhGI3fFuCCuisxaHC0776Fph2NqM/sxjWwr21TiHASLZKCg9ZuZlo209RiE4Rs7eRQG0hrT
17GTCZ8xEA7erQPrqLi0k+eXG8/zGE+Spxud0lDwJ9phsb8uoJhT3JRg4WFFqIy1ts3kEdlsYp8i
XMrlWcNz3xLU2cU7s9BZ9CjDpR+2dPgyoMwQyLaFURKgZzsLFVQ9P3u61MMThsqNTJL07EVNi1Ie
atEYmcdG2PFtbK0QwNGP91GXNxtc7egmefsLxm7IdfNlmo4TgtFd7tntAkfQ8a4ZMiz9uzEGN1CD
po/WJDb5gIZR8q2F1BK4oS4GGAVjk+3wlWX+sbfdDqFwKb4VzVRnLCR9vTOWAYO1rjGY4ryw8g0d
1gnwhKOt/CsjKxfpbVUgL9DVLK+q0y1Vb2INVzF3lbrxoR4A3+79HKr4DOPKNfzoVGYOBi2w3M5l
GkbnPg2X4n6a3cp7G7Mhil59dJdbpRc/5ZPmuN/QLSBAxGi+I4pvpJgwxDdjsjwPC4mvHyZTlRmI
We1cVCE9mg5eWu18fywQC6axp/ZeaOA8meNlHSFQLu6rqp4wWBJj9QNHBsVgoUrjG9uoHp1Hgun8
yS1jRLPlkhRVwLWfAWaG2fxLuVh8fsi2ksm+dwtktyJP2uLJRup9hLWKfQE2V0ytRRt3S+g94CB6
fVAwTCBugYZ/umE+YT73c8E+oajFfJ5pEp4MmVRF4FmkTF35YgybPPajdS7ZNL9LK6OCprMZTGl2
wvJ46XvsxTODsF3pg2veIhgxTtncZHu3iqNj6qfhHdLA/LkG5Uwpr+kMBYk/8AKIyeyKu8Xu6FSj
3sOuQx25LFtziUK2G9niPowqZSIMPN279ZoUkIIw7dtezOyhYGT8hi6dv/DKeQe3zryLRly+Nzxt
/JZoUXjKRTWfRnzV49kO40Zclgn7zI71P/rpWHV/QLpQGy+9mZnTKsYARl2lspRrjQpIdElWRCVw
qeG1hkjDLsxPvSCbunzX2gbjR7ZZ4Di7LLvqHBHvDqFaKYEaVOoQtlO4nDAloLoCjsWsU+pCHIqR
Oe1mzAfcOIYDhvzUIl4pr17uoBCweWi/Jq1b5lhmpnrcdUtfldesX8ZLFWMQO7EsxqtFOsTxpE2R
7CTSUvgcQPo3IA0AxE6xUOeoWfddiS44atnFeydnFJ2iydhUonb0sU6jeHz0JsulOeao9H5O8+ZH
gw7nBp6aDegz87dh5fdML5ssrK69kYxfxdANGIcwxJLpWfZOx7IZrezmEbhoc63oorvnjlzF4rkr
PdqTHffT3TVmnX012RRniBKK4XEachO6XKi/Y3wS0y6Gh3iJYtFdBju33qZC4dqNLJznNyAZYSGp
pGvjRycksJjPpJVUMCKMGfJYNOOmtgTkGLcrj9oa2nHdm2RTEDWOjbh/aH/WZdLfGUZb4uiUWfbD
iixMgQMhEXaJaWaZZZjd2MhUvxE+3bpbqGJmykYV6fEy6/RL2knm5Fgn8XYN9OiBWQ2EIKBO7vk7
oSZEFTgvHrPKIbnV1G59NbEeOSeIdoQKaJuawV+RKBis953vD/skG7r9PKX5Yy2BiAi8j7ve9HBS
jKXwDv4QR99TumvP9VwPvFyhN20apFYIi7V4bSVb1nIR2R2jbmOXTw66FJoGmG7a2qVBJ5uLp5L2
Nl4qDjvVUVPjOBuHL75TJ7/zKh+pySd/OvhWPN9ifWRf3jktI3jJNxG/TdLdzZWlDpntSP1SWfZ8
xseJY0B6atnzytmI3C3L2cBF/OloZWDBbvo1I0AgjFZt9a1nco7CjJMPQBtTAFlmGAF+QjAB36yz
2WkyFFKnNbX84KAWvmZJlhP8QE7GWFnpnp/ePJiqks+jlT+FJWWCTXeDcWwifJ6NXOrtJJrlNwuN
PEMN8vFlO/F4mqnfmWFjPf6ikafGB/4aEP0Y7ciWmBREEShxfnrCzXZj21SncXEl2J9ajyCBWvYi
IYr0bx5M42OFBx258gSVAEC2wScjN/Fg7WBp1DWFHXKmhvXg1TAyf6/YSX514g5Wj9JGQ9O8ccpz
ohCI+HnY+sEQOdmDkXjTN6ONikenkURTGdF0yRnWXHGWVjx00pW3lecUx2E2s8c27NydYKC0Kd28
uut04h+dzB8wULF5x3+FRmfrdM74ve9Xr4SrtHNMJ+7XlofA7vdxvAq7amH4B5MPyirv4AcQdV2G
Lw121MMilbF12lAy/Zupv8kiuMSJXo4RQ4JTO/kgqivf7ODFDfpczNb07DPKeYiJki3Im0Aos0uS
AgN3YRvLdqAP/9Tno3NYBgIyNpND7OOmSeYMNlFIx6Kymg2qH43SqpcjhnGMI4E7VxAM+ddDti3i
vN9YrYBJPhKPwTZd46IJylxOD7A3gJEh+bxaPWx1r2Z8GMZzcrBH1jUMMshGaN/yP2m/KF5R86vs
kLF+zIG082hv1rO/HbkQHkp6NVxL6SPmGrrW/ifSWbXjS18C69QbDI/pY6ilOdzUS29v1+L5xZsz
96kAVNZTtuKk/bl4fo2A1bCGvbHAObvncvD6TPVA/IHEObzpem+N0lgK405CGmLot/YGqQMmT6z6
P3c+JriS52sZSfsNw59kMaYvum1NNhb7JDHaEcpornZizoS/9WXjkgPShhkWR5DvcdcMP4fQgSFi
OfeWTKNmo2t2Ugh3xuHa45x8cg2B+pN36l6XNuySmc7UXCgwf52Kl694+61VRDQ+0gRjL+mnYIw8
3i5Ju1L3ZPs0GVvouFcM4xYGNjv88clT6C/pvjUh4/iyDJN9zVw6RS3FQ7BrmSfB1HPjxt4YiXSv
9sAQdeOZbfTgtHNuoeN0TKpfnryAjdg0PIULRJpX48ogLy0OQtbipCsG7/sMX0Svr6DMkh3qnl/d
3IdL0LIf/yfsHUPujLAgB0eO8R6CMPAf4BlMJqUn4uNYtvrNtQrrgMPX2jZ9lczHuZMcetQmuUSG
GNoHZUAXmIhg3vqZAMzlIwqBSzNSD8kuvEXt46PDaCwF667Ui31TJ3DP6v7N9drhZvHU/GgNfnJd
ZkgeViwZrZ3tQ/ywmkmOc9jlsNst6vEDaNL+65KUrnsW8ENYbaumuqEnP1MeVmyaSLOJTxiJrZL9
U+O8sjcczyNcmp3Kxmk4Rqj+f9UUlV1g+16xHWoeDbRyOAs9ulPbhXjvjvZJNrx21ME/8srhPrQO
W8dd1pnEzMRe5VNuC/ZkN6VXlf6xbVN4BSu1YwgoO5ubeET/t6dkw/SVLnP54hcyltuEVv/dFA8Y
VNreZOFoLEJmghQmm3trmpBmPHAxeoMRImsQHdjjD9WPgHFy7fYnFWPFOYTU+m8Z8U+HuB6yNwN0
Rr11RyXP4ZJOYs/mAboZCqY7XsuHLKZzEJuWH9iYkMKT3/aWTdg3MBLgOWwS9sQ0mDeAwwgBijCN
bdM6ar/WmJM3EJIYgud+EX5p2fL4G9V7I7xebtmrQxPWZVKUavPRrBgWh0NqnZyC378XIHtCAqOA
mG7MQel5m8ThqANCOmgMmqPT3oTR7P2ioflPpYqHMM4S4PiTp+5wyOMUXRjFQ3GAdv9kdhbQiVYl
v020eiBgdUjh6RmFFZRuxcQ5mGe/gHeapTavQhwtQaMBJWwjgEVv6AoL6MFVP71aIXqLAFJNepFm
OdBS6nNpntSCpfTQLwZJOd6IFXdnFU6f4U3ru2xHMAwsp9SIV1UehuVmAzVwCJ+nXGOjcfGyDnsG
zOFMMAU2Vy/y3SzQSZ3pQ1bm5tVIOmUGfhHN/jGGSzbdwgKDBB+19oQIypuTn5LmOPJBo0iuqVU2
9ja0otk9mvOcGgd0Ks4bEgeJq4/KyYEtm5PQW5VL9hDJxnuu4QoNMPGz8dqTAUMrq45EdvLHzDA2
rU2TBVZsXDvpPeByw8WlWyHzYgEvAjapzfhWxASIbBqzad4G2nTLr46NVn4/UPeeStbA6VgiGADr
Uiv1ICO4P9sQm++zsVa7x8gypT76lRmCsCpLEIxGcdeGjn7qZWbTN2+E/GdJzHg/YTEzAt8uC3rw
k4ljUZDAeM257vvJbOHFKSn21CYAffFJL4fciNoHHan+OCIlYBvV+uS8hCK5p6wbb0sTqTs2z6mm
oSBc/ivAJb9KiG2rixKM5IZZbbQ67lKirAToaeti4g+F96/DV0AaYgsVqPWuyGaqmZ0wXfjHXvFi
bxAdD6/Fgp8jiJbYoDSQUfGK6zHDetb0ebxbsHHyAEX0T4PeiNJXvMqavQbd/JLQJTzHjqWvUQf6
YHZX1FCZe0yAqumNg2Uh8mmvecLr3b6QOmIzWeOL9Y9VpOl9XqxQWdaK7oBc0dvljgO6rPB0XFwq
2oVP3bxY4yavMlNdQUf5v/OOnWsgwl4uqPA05n9TLHOyhy9kwUNBaT4gu/Tz41RiGNtUkxufyiLD
KtyWQ3XIoqz5VtizfRNC8zkJvxufBJxIvq54LYLwH7+uQYoauoVB/AuW5gziQkJNyukcTBSg+cZB
aY+JJ5PiHy1HvLIDWXzEwJQA2WF4FfGXlDgVFPB9voq3W55nZsr+C13BuwGicihJldmCQQW0MUa6
5i5WKEgAA7HRqNNLEc/dUVeOi0xFz1CASxohVxFaPklhPkLKc436kkiEtCwZGXCrb62uKYdd2Q8Q
UIA9AdlpFVjkCzZJJoQFGTJXKwxp8HHHiQtjmp7ld6JEl1KXDIa2aFrikB8JWTKYZqZWKEra+iiY
GT4260c3+t94N8evgU56vN3fGfQBaNSlggTMk2oRqCInCsxyUc+aJJW7wS2pBDP6jlwqdm/7id5o
dkjdnO9C2Xhsz8akndOzlIP7lcDX5GLAwCTyBE+YDOzJbBRJdfIc+emYbGFoNSrImEf8yGRTEg6L
snH8UtfMLILGH+Pk0NYmH1vstdVuMEIUwFxR/6Eeh+US++mUPZSM5zgzr4vye9yU3kMC5KY85+mM
t6YoXeNl0bW4E1FEiIoghOKCFrcQu1IsRH8sykGviTJluiHtyP1iirUVDtbIAT9OHNCVZyncU0eJ
PWDzvjxPnbR+UHFyhVabZHtk1vVS6X5hnpObnQuOGhjOAQEuZos0ilL13FCKyQ2p77Kisbj0HK83
VpY2tACmBI43B44HrinIncF4rcKpOaYun9SgII/mBzdO3iSuTrPvGacdqCJRxhND0ZzhCi6whcad
az6NSMjXpmOot5nUNATstCVhidnTcOoK3O3HJaprQo21vTyjUh/WoLmJIK4ZqgIwbvM6065+YIqO
4r9r2iNGwKI9uasn8xi3JSqwyVawSnlWgyKc3XZn4VN4KuXceMFYZ9WypTHhP+EIt7qbvDPG/LGr
QjfaFF6+sDcePMiwSBjqHFqkRuM/llEuqEZc57eB6CU/dRAdGNYUrI8bHPxgcnpqiB81Q5z5xQBp
GD/qsMjGwPEBFEP+AxQR2AAzXoYhLZJtiOPqRY8T9jtB0lEWMF03DMgctM33y+Ab8UMXdjWjL/TN
30xwdadaLPHRgpeD2TbNl9dEmwQs6Cl7iu2avhIA3xCisOlgpqfPIfCuNcnUbmjH1OLajZFMbjMb
fO5jDKCEXSPPlnux+WSfigLH3TllysyeNObqY6FTPTYPD0pONjYIurTvPID+ZmIzgu+4h36hn0y2
/VbgkIWTnMPOqR+iSE5kGCsFrhGCwzeHQohEhimk15iKZKXK6fmtyUD9YD7XybCJWj4u2CKSbroQ
Q5PA/7MirDzV1Cf35hqmcAIu1lRfGtgCt3niCHbjUZZ/KQUKhEBI3T13xBc8zw5olsACXEOzP6nO
3tK0McBWQxUwI/rVW7uwh9jg11Mr16fHmMjm54HfbpBxacnO+pnNfXsZwG/fS4fCRFkNBpJmjm8q
e0XmMnLfSugWZ4e2ieB2MjkAaNgac3SYHbtBE27mXlvi7knd6TFNOyaf5BeoB3z/6hdsPx+EUmIO
+yxH1PktoQak9zmjiwgYPbpHzftyau20vzJzc79jz/YupmfZtNVb0WyBwofZYWwFRjmYRuZeWal4
gAw2HFTiYCIvktl6CXXOCjv0LEhu1/TxsWdPzNSy0PKoeotNFlAJOF1oZ/0d1oDlN58siXC1bvEl
2mn+pvu2vUFaGN/DkEFVyGOFxtyh/1dtSwMlJGz2ru4fG9Woe50QlJ0UZPYJX6ivEFPk1ZmkvWtq
/hSm/z7ckBVgAy1tGCHmaoRrrquZpwQUGSwp4Qw7cwBUc2b0M32hU1TuqZzFEhRz3V2AikY3rl27
r6J3UsYMihDIsfePSZQx78yZQbNfkRENfAZjJTUpg/9fvEvhbsD4dp+2PZ0q2F64AhxzHxVS3JkJ
NLOgzjvMTiwnX3pBcS94NHdoGr0pgDavit8h/h3uxIjW8Rx5SsfbMGc9PlKko4CNx1Sc8hHmRir1
+N0sE/yxNEYhvwELa837mORufUTHV57TznKOE/AaUNz5VPFEC6N4nNE3MM5Mm/QfocLlm9I2kxHB
pK090q6cX5oFKuBNzASQa2GRt3QazR7F7egn5j8mr+EhFBY4Y7NL2y4ojSx/jCKPrgNCFvk40sOk
kqLrBsNOAVCNDcaeftHlahMlpvcCxARkh4NVC2hbmiByGwpitooU2+Ep9GFKboverY09FQXWgpwZ
4bHMsaU+z8kC2MYoxquirvODOWOV21d80i7o/np5yJeivMdvZd+QC2p6dF6lJnZVr9Y5Z71x+1BT
VN/R5/Si78PSKF4USOAMt5gibKNiiG76BM8CWaNlN7w6wIoOfjQTXhI2GOVOvVosus4ejTReccz+
i7HIrcsyaQD3h5QWM9JdciIaADodWC8IOp7cLDlnUZc9YsNkLM+tuGCbXl6Ytkf6NhEyTOkfmtGR
+Wf0XBtwd9XYp7eRhMm/QagXoSihTk/3bmmwhWVTz3uxcMGgfVE9b6fFAEEwT3H7s8U2gaGj6obv
dmqzaIVNXNyTXehPW5z+5NXR+K4AsWaifOw56qM1l8UlZBm7ZQvj3IHibx8koPwUZ0/JxGIo9N4P
AfaGXpcNBFDU4IbWspDgT225O2IsimPvsQ5vcESKRwZnNH4b/hYMJdsC6MLHZjh3jtPfjc2AvjFv
WjPat7YHfGuis1AEQPEzhfKir+7N1FI3E15c84K2jsgJ00locXmtqO6NrswY7gy8Kkz6E/YaTXsX
tZbNu7E6fKhvLjKMl7ewzcanljQIJvCLPV5bv1/0ri6i0N/YLgXWvvYReeJxyocTnWv16lB5f0Fy
PtOht03GDlZDUksV4iLhtQvxsNVTtrNAMOH7nmbrPGZJ6wNkFe21hGCXBTG3hVxiqyDXuCXIEyNy
T3xMLvLsLh24QHvKBOnRWyq1w8zUcyB0jmk8P6EkyFviEZdWIzVrYuLR4uy3FlCuD4VvDvE9W3kP
gDf1zNbUuVNsSEnx3QAqnlfs1jEuOGCHTECkDHb6yDKQoVwSFd8PuNqHdunUi0s4CdNCeGBccfEN
aR+WarCk3aS27GQo+Plyj2xiF5t2BDNT4g6J3UxD5kOama5PytDOnDrDobVOAQBb0L6SGUcMnmAp
2RQI417MOrJeLVO428xV8S9P8VOOrTXVmEh7ImrYLWIrW3/xFF9mTxPMtGSJs098pxU7VlwcyAMf
w+gLEQrer4g04OxUjhVtJNSJQE8p4KdsQxSJvJn9ltJGeuP8tSutlNSL0nxrvEETW5eV3vcYZVO3
wRtX4E5zIu8XwHHfZ4ln/kILdXQbkmM6wdJltIyJ4rS4w4aEFUKiyxiha8w1KOLU8x9oYSIDAUid
PA1FK+rbDAT6yGuY2hQs1lgPd4UVL+dYDtNPwXf1H7NqYpxUgL3wYPlqfc5Tb/qqamk9zQ3wKqbs
SRIe1/LMZVpIa2lPP9uZg1GVMr2iRStVEBaeJIQWTtVXQg/DSzrFGdZXPYTutmehJmhuYJiM0UKt
K3U00D0oOoiRWxzgUYZnyrSz3bKE9L6zyNBgEifrR1xS4G/MPA75mPBp7c4JaGHnxOx8eugyAxjT
/+umpeyJc2EJTzLyKY3BGn57vTZJQ6UD/Zj1pXeQTp9ecS2ObyrtGnqwQnz7XJb6UdXreh7CVF86
VFHCeidUrkY56LifzYBUyjlRNwUvru8up8+P8h9CW2aRYAfJZ7M9y3on6AYeHxoglZnGA5kXxmMC
Jtivbpnl1tb954f6D62rbynXR2Nv2wIu6Z8yW/RZda4LOrrLGgWCfTyrwofPD/Ef18x3hUOXx+R8
xHtzk23WxtRnHMKsH2r3uVxwSP9FbP1RBe0JSwgTfZmNJ0u9UyZncYUWJm4shtLjtjGgdWQHgUx2
IRrm85PxPmiDPQHbhK85aXuSTL0/r1eJ4dMPkwotSb0iQmkbJCAkvKMz/Sy8c4J79PPjyQ/ifodL
BqoEjQgqchBFfx6wqsHpoLO1Ap0vm4HmIZbwsj0k/k2aAGPdgXAwnb+Irz/esVX2jIZNEXbniPfa
dRUx1PTRxgXV8Kiq/jiU3d7sd5+f2ccnD6KvZLuNytp1YBH8eWI1qaJJ61BCS/9u6l877/r533+X
SYeCnBvEE4ezACWywyv75wHA5bL3aImHsHS/aVYIbfWFaPFNO8dksJK+ZNQ4lYc3pV81G2N6i+Dd
3ZvPf8WH5wWXAZYMFgsFp1mp9/aPiqDO2F9oXpn2XRXX2150j3PqYFM35L1q0i2jhNvPj/m/2vg/
hPrrQT2BvUzYWOJXos6/PSdODvQAOBVN8tS/bZsvNUTHQFvjgzaqK6i0XT86twzk6FHaLTpHq7uf
PHOjzexaNstRRxGs6+nxL79qfQk//irTZjHgYuAf+PNXtXpmaoWNJwi7HwTHXgQ1mJ1aTTBUN57T
b6LJC4yyf/FVfke8GDMC8wcm27+YGP7zhviCDTuMMlN5724IPAsxRxOa2aZAcmkbW9/Pg7GJtnQ6
jhktGNQ/Pz8/8w/L+Xo7/nXI9Sf9y8akAH9ETckhyZevbToeIg5Ghm19O8I8+8u7++G1enewd/d+
siMUziMHG1DH8MFmkOmynfj8jD4sEByEN8u1FalFipv55xkhiJzTviTcVpCvwtDgUJMw2FALfn6Y
D8s67ArXxV3LAuF7eGP/PEzkGl1ndCaBYbZ3P5fit+PZ9EYK/UKIcfX6+cE+npNvCT66rOwOiajW
u3OqC7MxOpvAQHBzBwKfiekcXnmK//LB/fj8cRiAVkKZJjGP7nrO/3oYqg5kQ7f4YeDK1y7dk/Zn
lSgEUCf3X93a3nx+Uh8fPQoJiYlmtezg3nl3UqMxxJ1PlHtQctTASvrTEA67bCoeMn8BGrD85Xj/
ccf4OILWYunhn+/frgT8dJFJFQZW9WNw5C2s78cSqoxVRpfPz+zDkVjgeSY4KYiKju+8e6mMdUpV
pgB5Y+0+8F9Wx2homcClJqjjTvzlSVzfmj/WLj7BikhVCgy84FjU/rxrop3aHiUer3C/0daTtH+P
+EBKwfTP3RXD15Ub8Pn5fXgc1yNaaxKoj/Pcfv+K9U1RkKnHEavUWhmVu97+J5yz/+uL7CnKSwzo
Jq8yXrV350WbaVZ+6TBknm6n+pvdhuzJ//IJ/I87xTE87pVFFSOsd+s+g6zawypMUWZcwZEFVnt2
8y9z//r5BZPq4z3iRJgQrcBJz7HfVc1AGWZP5oo6ExjvFS9yBzW6mU45qMULUYS/Q3MkCzyi11QP
5TGbsVu1TG92Cr7TX57OD++dRynt0Cv1aPWtDLs/n5cRJjx8dwmWW1kjwgHm7V5hmc8mcCrARIpG
hNWXf6l4Pl5o0xIwCWwXTIAHteDPg1o93RwmHQzdOxC+7U8l4NdlV0g4n1/pjydnwjjmkcGjh5Lw
vYcymm0YWh1CvoqLPYDXgYpyKdBbEKxY+78/P9h/nRTPpiXgAFoc991JFeYwJtKnGZDl9T3ezROW
R3R/5IAp4/j5oT4szWyCWEkUUdmOg5l2Pe9/Lc1ZZKbDEpUulNRsW4WvGqYue/YNiuRd2f1kKPj5
8T6+4qbNFwvrNAHcrNDrqf/reHD+zBqQHRHvg9VeRAhZn6lhdZ4Mwq4+P9TH9YtD+eQw+KtJlGLk
z0Ml2oksGxb4SnvJTpL+Hwz4uQCB5awMM5E4BI3Nw4XJ+KvLYPwvy8z6uP+5fMKe9v7Xpuwq68MT
Mw1zhkihdym3faYkWNWa8+cn+HGfhPn534d4dzFr6fWubFGoF4ksAZ4b89aeq/7UIvraELpU7UxZ
/srIItiMZX5n9qL5v3771l/g4/Jmv8bHT737BUUehiRv8AskbeINhvtr5VR83eevOczYz0/3P94K
DHK26bDptdlVvKuMUAnPtPKo8vKOWAjoiv5NUfCV1f+fx1nX3H89oq0x4FMkPZY1FeGdvAmZaifQ
Epr8Lx+J/3pCfAkZ2adQXnsffx6oCfMs+h/SzmtHbiTYtl9EgN68Fsu0N2p1q6UXQiND7z2//i72
wRlVZfEUobkPAjQQpoKZGZkZGbFj71ahEgub/nNZ+D9gI1sZy8J2o9mOa07hNahwPp6a6IMYnFvC
q2jW1dzUyMwaKsyBgVGuePt577LNwhxZEjxhoK3VDnJmrdXpuglR0fkZB78alOAVpKOlijxF+70G
e4r27WW/UBbOMEyj4wOpN00jhjDIqKUHF1gN703lc+g/Uv7T5auyfurVg0xxDZnrvLuBSLegT636
FEBkHt62zh61syn/vvItyxP+51uEadAR3YCOhWngW8b84DcPufzNg6dAM+5oQjQhHx5eEu/Wi9AG
j1Fx3Y/jypW44FZEBKYKyszEucQrUelMLTcrpqOoZBSO24ILCwzF5YEubEYTglv4tWcHBid56lgt
IFH6ocnh0v/yW82NPfjdXzTO7UrIyP7a1Ew5pHHMqMS8MzXS8X4s/b7Ui1gz4QSrvnTh+FzUBtoH
yQ8vLtoVW+fLR2QIizcJSIPUk5jrlFDTKOH1wIs16VCW9g+UY+g0dr7+7ZAww0NIlclDKsDKToc0
dgCFRjjMN1bT3QWIBQNL34X5uOP1uZIY+bjBT++h+WiB70OmTG39T+f/0XHm6LDBFl1AniHqLfu5
IOt/7aua1H9JmqKM9hpSWtWO7Lj9RdeaIaLgh24mL8K4H12ycOE1jZrmW0JjtnXvVUX/C/YlZ7qj
9QA8vEVxDmHv1CDIbSYKCnuqacnvEbVL6o9TaLypNEo+yVXi3OAyQ0Mc2nefi6CijWXQTGTR9SJL
DroWDQBTgrB6tczJ/1yHTfSVYkZzjehR+8uzkHygZ2GIVg7I87PjI7EJpQuhHbe0sF8Rhhm1MgQY
kpb/hA4yUSj7hdAflQ9RdI3WxOV1P48i55eiTXpRtfDljwv9aC0IYFGx1hvWwp6gDvKeqd1BBtjd
69xk2uT99e0MubSsknC0Fd7E9nxSHJmTTdqBFUQWeS+i1tRCQ4ocAjoJXrZi6PzI4ddnvmrdsmgY
kwV/Vo2qq40ohhMx/6rpt5G5skpLv8+rlzQaG4BoTgiIC4deQz+niWmc8n8aatxTb71dXprzA02H
jeWPCWGupAj+Px844Eamx4ba5Ibd4lrttgE5f9nSwmCAUJGH0+YLWVOF62oCsR5ZdW5zxtTUbWFJ
0dZMLAzmxITg1c3U9T0tWzadllKyTWM0B5Ej6K8mGvV3dS4Pny8P6aMEIBwyZHcU4m0cwKIecepp
eQZEtrWRKwGghrhicVPEMUqv/Sz+QfCLBLBcfobOAHXnwbUDukDy7DanCdqiv0BRo+fL33O+z0xK
O7RsW7TEOKiMnH6OU01RElqSt1Ey/ZOu+/SDVnR+11fRFLzbk7LyqDlfUcZNOwXlA8sA8yCsqB8X
JnyOskT5N/Tuotr63U/NtHKQn19NMzUMT0+yCXOeW7hxqUd4uQ80bKN33+HKBGpu7SUtX1nJ85nD
igkSn1SMzdUk7LQYatBwCAPfLWrlR1NkB48O20Gy6ASq+oy2PPtweamWhqVxFZIqkeU5nDhdqqnN
xk6Crgspws+IlzwEcAAr5toBdb4hHOoROmRUwHg1/ay6YwexX/kO9Q+ri9ywzcJDphSQMfjxJ8vo
lZUQ7PzpOZuzOahMiF/OXtWJJ1mNXUKvEthQq3nvgC53cc3+a4cryHthxEE+zwyM7eW5PF+8U7PC
LgR3BbcG0As3aocboGh7WvRubOgehqHZcyCsJHzOl44TX1MVxOJsnvOqYA7SgowmxQD+9aG9qUuZ
Braxvy1UaSV9vGCHq5L4D34i6tCa4CJwq9elUlG8imzIGmd6PfkuTt4vz938sacn2Hwf/zEiXGE0
g41jQvDqDiFqjooPwBl5Plh40AiWDon3Oxiql8smF95MDoV1zgw8U1fOIvUOjntAhwOs0Wr4HPTq
XqdRaqjkH4riPw9xBypY/gIYlwReiQBhvHJrn7kLoiywxTgK+0FRub9Pt15LU3nSzS2+vQwLftNb
P5wMDcFSaxVXoRq1TcpsfL085rO1nG0CIuCZNt+3tnC+DD2NHpGZhwhQQAyIPkB8xbkc7vyebXHZ
lDoneE6WFFuEdFibVYAoi56OL0BgAegCasKjv4cvA8Z/wNTTm5fAJhO/tckA7PmOLq/bIJmn2k3B
tg0HM432RSxfS+1D5f2yrGujX7ku1LP7Yv4w6E+pucgGfxcmYarGPi51OIKnjN5UEmAREZmT1WB7
QZul9/GYwyMPzhS4O7JiKAznuWo8BYkKf/gsgHCVhsgy3lQcQohDwcGzBZqoPvfgILtt1Y0FXeDS
IN3aUJfprhIDcnbp+ydeL9NSe28tVPv2lCGjduUEOjtnHaTKmHAYYqlhnVUaE0/tBkmuIrcgXXPH
A2raFr1XuPLUyVfIephXl9d40R6JdjYuWT7KIqdLHFcTSu8mwCcnSG7U5itiYDA77GV9JXBfcFtK
6lQmCHHZMOJzN0xoaoCdiHGN5QM78wf8Lwdfsldu36XhzEl0bkOVDWIJO5L1ngJuo8hNom+K8bPr
9qb2swhWjrplK4aCD/KstsWqXxjKStCGauT68nUz/ZxgQvCHp7D7eXltluZM50VA5Y+YhcP7dG2i
pOEa9KCsjrglDlJopJD+6CFqpGGUrwRH6rzQwl7/iN25iXjunO31iPx8boXo/KpBL7/BHIGIVhZE
CvLbMjDNEZQofIGSKv9TZ721z4AJviY0lN2lIHmtJ1qoi9TtJiKfAxU+0POWXHs/a+gQPk+Bn/yw
rNq4giYBIOvY2dZXPcqV738/X2Q5ZI5kVDgsU8hXly37sZfREGj1cesFwNmd/Mrx/ho3xBY9NiNs
mUz1YnK6mAHwRjv/ld/IrhHHNGK+XR7PkpuZOqlvk2o7Fdn5+jl6fTp6CeMWUmgQRVlU/7NB17+g
j1x+4qGr/ZjMgAPwssWFCw07hFzkcPBtWThX0UbTWEiEBHmN0I8kd9I9i/cPorsN/Q5ytuvJJa2E
eguj/J9HL48f3j4fd/zRKFEpkkqe/EAve7gIS8TUeAeMdnrl9elKHLRmSghR7IkcSRmTpIjzt4KW
L9C2YIzfURy9PI0LG/dkSMI0wgnbGFqGHYCrW7+ud1YTXrXTX9OSkvWG+ZSgHOVT4g/BP1BWrfQK
1DUzZ29bpXrwaD6Hfmx/eTT6+cmgOzw7TVCFcKZZghmtq/IoaudevOhLP4t7ay+XDSxM11xjsglM
ybNRjzn188JD38jM29iFyOF32CBQDREHiN2VK2jBuedSL8xOnG68aoV9K0NgGUgmgFJIFe5IrFGT
gHAs+0mJizahcWUrncemwOHmsoEiwxM/R8ano6ogzovHLIbsms4x+C0gap/MaznjkNxbKqRxLSSK
1S7I/t75sKuT8CSC0KFDPbU7lUHmIbmB6AWxsIbuQ15LsKAqu8uLtnRhAP5UyMGQt1BIXZzaMevB
MdIqi90uIepC4kgKnx37VZ8l5aHJgSgl3JXejeajCvUGEcBgv1RQcXbfi+JWn6H7u6F9JHN7+bMW
nJVkHaJwc3QMVkaYdbrgSyOkR40tfqDjkj75emVhl9wIL2JJaRiENEI4RJypHBDqwILNtT/SrlU/
NpS0YQWp10AQSxvD5vJXOInna1mIZnzLNH14CKDP8YurWYDZjxFxzOWVES2bmRM+89PCEGOzyddr
zeZgdP18ck3quAbSLbb2eHlllqxwTnG5gBzm3SIMRvUCB+AEsPe+vjNmjq4phidiZSgLy09VhbhZ
oY4F+bfg/GVcFigT8/602vbKoCOQ9VuJmBfGwRBM3uxkkkwOk1O/bye/1ZKKcUxe9wbTyr4GsiQn
1t/mBgC6zmgJ1t+2KL+LIxmarI00C3B742yV9mZCE9Oyx5XtsnAjnlgRnHmEOnvqIqygo04fBqrs
cJaOEvA/eeUxuTRtECODb6EEBZBTWH5oi5XRLsKE1rv4WqKNR4dKxGvCw2UvO8tCzNPGxmeDEjmd
RTBapXp60wSJ6+kV/ZKQQFAJvxkd6IYNJrIom23b/v4vNgGoArQmiyOeuKike6OPJrULISyCL0TE
14XyXOVkrtInaNMuW1s4fyC3nzMt1PLnAuWp/5H5Nsxcg69QQ4kDNQB0cK2t2XJxAoq1upXLf2nZ
yPeR4LBJ0aKFcmqt9GzaMgw6ofzJvpkVKBT04dR65fWx5IZzAgd6dWVOUAljag34HxwJRgI5Nw9z
7i1Ki00P1wOEmytRwOKAjkzNn3IUboY6nbSOiSmtcj4n9Jwnm8KYxm1ljtW3yyu1dBhRB+WsI9hg
xYRRhV0eMmhMwRZ4bY/WIyRVK86wZkIYzWgEnV94mKiKwfk0zeJd8ej7ny4PZHl5/gxkdsmjOUNW
2VYmByt2L20m3gQ6VbBPmvQfrlbK0zNGE3gTxXHhjIDFR54yektgqtJfZlBM53hXkxpA4xrfa5K9
lr9bOiyO7FnCg3G0YcdBw5uNW9AaWVdBjg60b6FnWX71PJikQ/8Q5PH+8mwuWp11g8htk+gRQ5Q+
8Y3aD8vEnfLkhtpikfxSlWFDl06qKW5rr5g7BzlxJFIW+Nfe7ENHq6f2qGBLJfbgy3VHyLMk6NkU
XYaQ9qU3HlMy7AZkRNHu8jDPoZWCXcH9dQVqF0QmEsql0wFKFb18HjV43Q4NowXakdejCzHSvq2v
YeG+bHzxkDwas7AvTG/muk+xTdUEz4ETUB6kpzHxka/o6Q1M/z64OZljYYfoA0yfQT6PVb3zFWhR
a7gXaUe+PKrFfXg0qtmzjlYSnnq/RSgHPgQHzmGj+dbXLe02/qxruiZF8QEkFBJCpk1mnU4eImow
oqfGkibxu1onhY8CW0HxG6qu0vqB2Az9y95nhNfbjQ6FGewYmnwtw30VffdM0+389y5fOX9mTzn7
FNvRZ4ABmEfxgdipYLzaouENEda/UhuqhZY+8cT2V+6Gxfk9siN4jQa9Hjl9hiyp8BFOqiuhKZlN
3+CE/A9xKq5HNpQkLxhLIYj0S1IesG/hn9LobNCXh2nDyVeMLE0bERBYcCCqCzgmTR5SqNXhFIXK
yPaLOyPx7trGfvt7ryTwcSj9AGKwxT46q+ikAAhG4saRieCuPCbXFayPd4HqaG9GGn+5bG7pYW06
vLyA/RABoWNy6phBNxMPhiNEqJAsd801edi8Q5gexpWbVoKm07pHYbn29pftzj8rOiFvsTn2Ys1o
TDw1myOK0bW+zOUkhXfwL+mHuEbrVM6N+sluboLkbWhzWFJXEXHzD58aBhyqkERQyWkS9wmGS2ca
m1BDHMKH5hYKs8a6k4LhXao1SFooaWzS1v4C5ff0pemLcdtEo+7WcfjJ17RvveK/aXYVPyClOx3i
DtoNnw6ZlbfKeRTC9zEztERzncriAzJBXVeae5k2pfa5Kb702fvlqT+/MU9/Xzj3srRGGyFQeGQr
h1h6s1QIzZ6T9GAgSe23f71rTo0J7qVHmQ7HGoPxkq3sI55Lk78OddDlIS3cjjgwpxkvITQGdRGN
oNZNR2WRxAEw9o1uvaEtq2mvUjZsSuMuVl/L/rbu9pC0qfFaLV9ZWK+5yAQ8D1HDuR5z6sqZ1eVJ
qTXGRlW+KoisejO3LfymvxFTBeVU1dBqGv3O6V+9uN57zv1qMkA/303zPgK3MPd4UOgXnFqCNdce
Opya/vQdxDAxZFpleNPoAHpoCJAeW6h2u4htbLoITLlZvkdgeWqhA9/2+pOKMm9wVRLyjh709j1C
G4eONuHhpYfQQ54boGO3NIJ9b+vu6MFmGr3o1dWIJN1gV0gzf6e5aBtL903xLdV/1dWLYz/qziEa
5QMCvxYVjiR9aa2bLFvLdi7EY6dDF7w5DC1vyhKGTnM79G4wapOLRBQn0Glp3QI33Y7RJwPel8se
t7CJTmZcWPRoGCQp6THbjfu2p0rOPL7wUsfZ/Dse4iuxysoCa0JsDYFzbNc+5nK4Phua/OXkJh4g
h0GsVUHSaPwpwwN5eYjnF97JzIo4h7BoOhjtOgNqC9P1C+iOwWGGiJZcNqOq5yfyfAnwQiH9Mzd9
nO4fbxwh+mixM06DC98kPZovWfLLMW6U9tmypA0k2lMM19aXvoohkdmr2k/y95veMCH16jcSiclC
u++HAwrsG0kqVqLfjytXuDJOPlAI+b2Uxg24RZkIWHUa+yaCaDXTU8yx52F2aX8lo4LysLqz/Kcp
/JYX4IHTTYNuQoay+hhCDeU8A6+j5+LRhpOxsh7U2vx+eR7PQW8wCPDQMIALaxbpR+EQIFshj2PN
PPqTupUs14lfw+Aa6UQVjFEEb5hufbJJkVPKc8ov5Mvb4SdcISuzteg1R18h7EcVLQkr9vgKmU4C
3ftZgvXM4K5eGeyi0xyZEfafbMNVlHi9gfK0o33KJkWe0T7G7WBMFR1QMLS2CIm6saeSvYR2cte2
6KRHs55OrYX2yoNlIbxn7hGOdWyAzXRJiXMvO1MBx6WxScpnlISC6lrTE/jE043lbFvn3cq/yqw/
L2P+fDcGeJKdr30Fbujz5Yn5OOrPnPXoS4T5p99F07SaL6m7Cc61qxZIbxbPZOY3DsT80BArUMBJ
6qNcf5LlvT89DOOrLiEQG121ZK2jaNyo7U1FuaO2d6nRuBFUaYPe0JL1DtEXb83icPmbF2LQefbm
jl/TgDNUxJ/DFdVbiKQaAIPfPRVtnq+SFmyqWj8M4EW8bnIbcCSg4JVm5fBZ9FaWbCbHgEtCvDgh
qDLzLpwMhGwQF2kbtH1TqfsJU22y4rHnr6F5jH8sCevi2x5swBWWQEDwTqEHJdg3kEeZrbkypjVL
wtZQUxbNi7Hka/LW4+aeMnKnyZPersTwH4i6c1/7d0zirQRhrW2NAadgWM6qxJBC8tfkpmjhVgyf
WynaqRyVvuJO0oMiH1Ttxg9vdYeo6C1x3rXizbIn/uNbP95TDqex9zFzUjcqdzk6QsWX0XlecbTF
5Z4ziDTCUYL92MZHT35TSzyQE3ywKXkPQwCJb2VBpYtCcDNo+1jV94M8kcmxtlBbfou9HxV6zy56
WIfJ6dBKXusJXPb8ow8Szo0p0MuBbjZjk5nTPh8LV5Fh03Hu6kB1Eboho3Nby099Y26s8O+vd0pU
c18J8wElvuAmqZpKfYh28wZlC/JV0r3XJbsmKVYACUtDxI5FnWIuI51BeKU6BqlscSEMhhS5EooZ
G9QF0REY4baFdlPa8/96B4/eSwgYuWHTeAQs09nJyoCXAvWZ62TOvpB/t8U+VnQHxihIOWYiOM0H
X9vmjvKmNeYWbXjXyY0XdJSvoWK9c2BVhrzp2eyVx1DX90YXr6Tol2fl6FuEmKKNHXj3DGa/nZMi
xgFhLNm8z6HmgBdX691KTm/QCWzTlS2wsANO5mD+96Md4JV0EWbAk5CViK4Tq9+HU7bLm78vHNsG
rREMkCOP0rHg1wkQBCWchxdHNxAou06zUg1YnsAjC8J5qnSIe8oZA0mdB9/6MmjXdXoV91+04TnN
b0At6updn6+50BxnCyfeybiETQNWyQ/QRCUUtF6V6YsneYdEvpGypwpNkAZUGVi/tezW4pJpMwzL
pKecutHpkhkNj2hzZKS6yb7w9KsURu48c1be0POEnQ3tyIwwoRWSOKM1m0GIyi36Q4COVAa526ec
XjeIl1eO4jmqv2ROmEmCfhU+PG6pOH9S0r0U3QMQD/1fqCSR+IClmZvRzbOfio4ydL8ScVyeUggI
T6c0idJEaRKOXa0OYLCUH2Hmvu8S+79stn+n1JKVUzPo0ZFySxhjYXyqm8fIfJ+8T5fncT4n/u9p
pLvq1EQeyoHcDqxaPEkbuYd+W1qxsDZXwvMszhsZTgostEFw0AbeuoN/M8shXB7I7MXiQMDYgAOh
MXDGoJ8OxC9pubdllqSuNNhZUYWy75WyAQdzK5lrGI2lKJkYYC6PkrPRINkSrKGaYNQRK4PuTTf+
NgL1KmuuynxwzQjedOdRniCsGohJrIRGz4Ns1Qd7eHFaVNV+OvqDrP3MrZ+Shgrlk9Nk2zrPt3p/
K1nfbbNy40ZdiemWjruTD56DvqNze9bTSpAR5e6K1fpRjUYSMnnzQ3PoOeUfYkD5afgGbXZ2G4xT
6Eq9/GgHbbLyHQurdPIZwiqR6OKVCfPiJihJRKhmI/PGaLvrGKYvuFhQsvWbaK0Dfj4KBNc4MSqc
TH6q2uhPYjSddhmJrD4bN1WY7YCJui0UfbL2alurrG/z5jyzSoj4kVNT4e45nXE9H7TMHHBIo682
9U2UwNIpAeze2g+J9ZiN1W/dTD9VpnR9eSMs5TI55v81bAuHk99pScIsz2/Jz23/VVF/f7A32p/z
6rqJgPlMcPjdloiKtcbKHfAB9T8fNGHhnIuRz3IIVpsrHvorxqYZinQX2E65RbNGvlM8OCo6iK02
Sdb3ru5EL0GSwinbT4GLfodKJAeAS7HWzreF04fJ+PNBwtoHaluT2GQyTNr20+5rD86py1aOuAX0
nX1iRVxr0yw7b8RKxF3Xod8Rjm90j3PtbTX7ewUnbJBtyJ1aOdTGsjvFkHlnKB6OL0XUbGEQzpt3
1SGDmmym6X3FH5Ydca6sz23TjpiHq7OsSIuRNcnb12G8TbRrLdl39B0NKEyNgMJvU92FOe+y2aW0
HHPyx6x66v/xRKORg3L1pndIMs7ykQGPu3DXgAOr6q0Na23ufe8iiLoqeiupElkusPYN/OOJ9Ani
ZNVy4XKLSE829m299n3zwp95Kn1exETyfG+IJxForjKQmBVT77ezamrcdMhoPyEzXcdfx2nFRc5Z
HeiNmvvK/tee4IhS7ieIRTAdUThckUxRwn4TKPuiQJfwJixeO/vFMO4hWQ+GlpTkPdIfaEL/ioZt
qDybxSrBxTz9l8YvuKw5manSRfPyGO9ZO11XybRHI3XThq+q5Mbt26irZDU+lyNftHJXLyXdjydD
hHpAPmYMCq3EZFsbgpu7xCv2pnfvURBLeS4VP50A9pCVdMP/YdWRSbLN2KmPO/LoDpS4niur0YzN
lHx1EnljZO+QaW+s8tW0r8uhdi3rRdKllcGKjkZDIXQ99A0QKqgEJ0L808k9LYuSDY5FvoZk3+3B
JBh3mvJWdZ/yfOUAFnM3GPhgDgG/rcrwnAlxiVYh7d2hO+h2LRDCFu5f1Wk3TmzstGQNhyTe5fNg
ZjOUYcH4nhHFGXCCZ+QFoATOZK9y8zHOIeJHHqkm8oEp6DBZU3jtV1myEhYvDNKkvRBWC5p9IBcU
Bol2aznr2MTuAEfAhi3XbknWviNDE90gCK9sLp9ki+YglYJDA4CY/nH4H7lN1eYIUUPGzfX9TS9B
VqPdCvmfspb5/sgeHW9JJpTeEqq288XpkE48PTF9eGhnaUPaNSsgQSbCTKgEZsFmoiKkwXj/7nuv
dQZB+RfVOlBTGdUXpCdt83B5vGd5DvE75gk5GnATD47cenyHGXkbW/X2CTpf6RPnpF7cwy3hZXdW
6KbKDpmcjR3eOdJKduNsywgTIZzN9QRiflT5AB2RdLe3/Q1YaXQakBzN5HgH4/quUo2Vfbrgziez
LxzQHqpSRgTLKqm8YBcVNxUEHkmwl7orafh6eYYXTXE3Ukymt+uM4af2nFYtHXYOhOlktA6Fukuq
cKt2W89bORBmnznzKZqwwLYBhTVF57Xj3NL9iiLG4DxODejUL9NaKmXZBHBbmBUBHoiv1EjWu6yc
8eMBWr8fUr2/E//98oydBbUfPgmS+H+NCNFEUAXIE5q8WuSaVjYKQ3K9kzS/fU87J9mZdqRf+fEk
v2RDEu2ToujvGgBSHV0NUngdo5a6ln8QH87iBwnHehmg/RbqMqNWt5bsVgEQBXtreLcWSorBsxNe
l/DCt84W5anQcCtl7QPEBMj/fIDFNUm1DgC/kBxQm1ifrJQPsCLEMhU3lXYaGnryPdqZORoFqDA5
FbVzCvY/dGMluju7S0XrwnpIoz4aiL7ShiQfguZhgnRVDf8BEd/3X2R7n1T7uloZ8bKf/RmwMOOo
0pVdVjFgzfuWxJ/G4j7Vf192s8WN6fwxIWRV81KekJbCBFVYufoBti21H7sJMMMabnxtMPO/H52x
eoryQZIzf1o0PuTtN8mR9+pq99HiQXo0HuEkd2JNiyHcx0rDyxMVVP3Qo7vKUwi2bMtZObbnkPH8
rPkze8KxnTtZbBjz7A3TE1IGuvNgmndDdggBlDQ3lHEuL9bSFNKKS7sTPHozI+/pFJpamaDX68Ru
UTyH/Xc/ogqxljdZsfGxDY6WCWlEJe07bCC/TUUaEWy0Asl4Xx7JUoRxNBIxMFWp4/VmiZU00T6r
vbZrm63c9fFG0Vb20JJDkFAE4aMjwkvH1OmcAYDQEaOnpgfGwK/2KfWJ8b1FfbQ1bnvvcHlYi5N3
ZEzYTUpimEOnYKz3+p3pP0c0AlfdP5eNLM7dkZH5I45WyOMgIjjDiMXto3b3qblHFRtJw7UTb3E0
FJfhtTDmRj7B3ewm81Ei5yYtwI3kP4au34zoPRvKrirVnR28JJRLFfRYp8xtq+2oPQbD92qNcHRx
uH++4oMk4mi4gKi6UCr4iiyis+X7YNxoKHOv8SwuWYEpmbAeygUeMIKbOA5XqRkDxYf2R4+3jv0g
DVt7LYu6NKNEufPrm7q94QgzakLjViNSmLi1jwKT87UGLtpHK9CKj1SseCrB/gP7AI+GWU3g1EFG
+AdkZ7aiyNQP26ScZSyS3L6KoXJD+xK9OsohU1Lt/Nhu7217KnZy1I/5/WBaNXRWdmKXv3qJbj0g
cLnvqO4UBcj9+on6S64TNMUA2AKHy41MLvdQ5Ocovdtp09x1nTbIhyQ1BgKESi/0ra5l/hqx9eI0
QpBIs+AM+BQb08sAEeuxBo8tlc5DH6quQut248e7v99oJJD+NSPEx0mNkFJjMo+jp3UbrUdI0co3
MG88Rm1y9f9nS/AMPSblLnXY6rKvdnKbxfdJ8dCuAVkXgxgiJ/ihSI5pZylaH4m5WmMJXdOIfrXQ
YZRyu0FSk4ezjvBt9QQt4zaHSa9aA30ubTDI0mYqcgvvFzkrkkxVpDZkzUpF3WbeLlWAyECh9rfk
mXOYRtKJQdK8yCNJuJKLQoES32KEZeW3+yKyfieFoa88kJdCYVjBbVIqWAJEf7rDvFYPJLDovBfz
+jYEpOtnwcq9tThfqD3MnGGwL4g5TLML2nKa6FdEEjneDsO3Sqk25kBD/1CudWEuDQehLkAedPSR
rxHmDBmmvBxHbpQYETE7f+6Sp8vevWhgZovWoZuC10GI3G2nM6QkYTDGDPptr6Pmx38xQP0clULO
b7EF0vGjwXd0WiDhFfxJpguhs2BNP+KsojS7FqIEJPpZe8jthVXPKzUtqwjtt6H2Dkq4c1SSAekW
MVTNePOjWcTnbtbEheLtv4zuj2EhrOgKn/bYhJZLq8y+05fm6r66AjpZcrfjsQl3hlInKH8HjM1X
v8LTs9WGnWQb+9FYiZDmc0y8m0CbU0aEzpg3uuAJlEosO5oArlSW4iGc9WOoyHf0X6ouenIG34R6
OrmTYQ24PIOLwwPABDUehFKO2M2cmo7eeB1mxw6GMKXUtnFkIVWvvWXSz8umlt2Eu51OVJMOO7Eu
CyV6mplzL1ZXaK7p3Vn542hCi3etar/y8sowniX1s9WtXCDzHj2b2JlZgrQrZNQiLk+HfJZAjhGa
CH+qoHOynyX4Xjs+6P3+8ggXdzNSYhwVJAdBq5yefrneBVapYqpseGXVSnXl+dFa3XTNiPDchtMn
45LHCGxub70nf7Zggr48jsUp49xDemuOL0UZMWm0HCQfOZVGqf1V+uF1AWEu2Ogru/9WVmudzEsP
ESgS/7UmDEiTeWv3OTsM5XECabndkfncIPsGK8gXr3MeFOPL5fEtpjVp8gIoDgyGrpJ5Ao5CZyQa
pTSUMImG03M/pS6qga+oBL9lMhJ59JcYGcqxWYHkjvauOeNWbfVtaxc7C4n0y9+yPNd/PkWIpbwu
GpOk5AhzjN4tJaKoB0RsW6PZJcOKqYWJBjhCq94MVuClLLhnjXQ5urV4DtpM26JGMnwbGFemlW59
+xsCyJcHtmZNWNawtZsOuVT2He9lc3ot/ffBVylA8GRybszs6rK5hYOMjkiTgUFWxCUkxIl1URmT
2tO4Bx7kQPqtlX4azSfUklcOzIVzGlEOmguIf2mIF9lj9KGSwiqdm+oollWfzR42i5tMv1IS9LdU
Xs/FStp2aR4VUrbq3IsEAa0wMDttQYR7nJrJ9DSUbpANt+oOjfpd19QrbZYLvggxKolotIUgBBHZ
+2TJrHx5buesEWgeuKM2SP3hI6m/8WLryfxrPBqBAwZnLSOIuyjGCWOb/HzwYuQ/3QhG+1ayNw2V
hZ599ve+cWRG1MuoarUwmtmMR4gd1fdF7XqFSt/Syvm/dMMhA+NQDaN/HDiZsMNKx2ibYqKxcyoq
ULdQFMO2k6nl7Zjoz9JQh892OGo/vNJs9mNGA3sQmW2w0QNEqFe235KfMrMU5VhK9oTwKQgxK4iQ
qlwTw7dQ/gYFZzLNuOgbg/5yp96Eazm4RT89Mijs96n2yjA3MZhDU9ImCJu/oj+8UfPI7dNvSrCy
35debGCN/wxQCDqlwFbTBokgnuB3hV2DrWlgfpnjXHgj95LMgU3Zxim/X/altWHO1/PR1QEOKh26
gGHStvVc5hw0gfmWB/ZBcqanEh24PluFis5DEUKYk6EKMajhDZ5WZ1riFuqvodgN6Dfr175zZznX
lv7oNK9tui+NBOH2695beW4tngk21C1ARmZdUeGqbPtmyv2caW5kH4KCq8bS9p3tyvQe9WtsI2eY
oY/zgPcp6kB0uNNcezq5sT94nRQyuZpZyKSow3rX9yNAkVRPadnwfuh+VNBb26s3MA2+SIhwb3sL
ZWgSwA6XeJBeX17tpdFTPUcgidoyzzThgHJ6dASMTGfmPRsJAwiyokNU720pPpTpdLhs7AwnMw//
yJqY0csjzW+K0CA/lT22CrLrZVWC6n7m8HKDXN/2abTNKvW+DPaFslVd69oMPxfRHYc0uuuILkRP
w1baKtHKhy2EnHzXXI6eBSQgoTxdFgkJLlJqzMJAeTIui0euhpWJXrq+wWrSV8tb1YZl5NSEE3tB
JTXzbo5DK96OXQwUaLT6azQmyxBVZad5uTzbiwfIscn5k452st42sUroSdw5EwKW37v21Zx2vUJ5
/cuAGDCigdLXyzYXJ5I9xGThT7pIHAqBoh9HFaNMegc1x/qu99Zwd4sTif4q+SRe444IZlI8JZ6A
YqDDXt/Jya01fJLUg9M/Xx7I4r7gzW9QRlaQ7BOWy861qjTzeV/42VOsSTdlUL6MNmzHbfsQIBl/
2dzivKHwYcIPpPGyEszJjd83KfhnV2vL+rY2c+fOnNboEuYfEU9ZPPBfI4I/FBGJwaDDiGEMWycu
kRWJt6W6cn8sux3MkFTH2e04wqnbJcRdWRTDitDp6XPVK/RTFtdhH1xJsAlPsX7VFs5tb/yynLWQ
4P8wPQsZzAyImtgea6JkhNyxQ4zcatsm/KpIqMtV6r4LPHdo00NqfOvz4eAra+WfJaecmbHAvcFV
ZYgF6q6kSGxnQPimsIoeW78mvylP8X3ZKQio+k298tJZWkqSuOCfgAXRCygcWORsDQmkFckUKBa9
9nridgh+XfbJxWDv2MjstMfnxzDVch9gpJMcZzMUEJz70i4xmNpoFlseDhMZsCxyngfLQdgj/Pn/
+QHCrsip7klJygf4UrrXs4M1ffW9B308NLW/a6tnVf5sa7+pJl+2u7QZj8ct7JO6ajQ71VhMI8rR
aTjY5rC9bGEpxpqpPDgigWTy8jmd2cpXfK2uR7Y7PLCaslO610g66NJVCw1yQg/pZXNL3klyCFHa
GQtI7ubUnDF50NwGHJmKcqc4vRs18HRE33Ip3F02tDRzx4aEELkujMwHswL5fpG9tFP2WcumlbEs
eT4VyRmDzF19RrMX6l6i2R0RVNC82+STy6fsvzzsj03Mozzye0NukjL9eFn0r9yWFj3pvCnd1neb
8qlc445eXJyjAQlO7sSOXIYeizPGN0rVIXMBAZ0dbYa1IGfNkODWgxSpbRczc5F3o9ivXXJf1Z+s
YCXOWVof0sTUQGhMOSdvGqLJnkzPZs8mdr7ppK9FUV71frZyPy95mgkcEzFdlT/iQ9QLZGPSLY4G
O47Q5vaUlm4KJXq97M9LebQPgeqZax0CUbGgKjeRlbUIMKI7In1rS+2gShptNrI7QjPbDwEcrP9o
cCCXY7V3Wn/ns6XswneT1l7x+8XTGOEB2PJhmTfQYz71yv9H2pctS4oDS34RZoDE9grkeva1+pwX
rFYkdrEKvn6cGrtTmUomsarb1tYPVdYZSApJoQgPd1LZA4p7OY78qUWbOu+ln0rUY2kJbH0JfXYv
KLlAyzz30a0TlNNar/R8KKnhw+kHKNvC9kSWO8Wc70LYUHTb1LkpoIQHhECc65uuLPFeCq7P/5LL
nppU9oYVDUlcxajNe7Xc8vZbw3flQMKp/XbdzhLkDuv8Z3KVvWEV3sidmTBxtCQH33nhVwO4LZ36
GLcgOUNrVOi038iU7oah2CQmBznPX3fRzK+j049QAicKoQJ3mCe4ySM/M5G+h0am+3Oyvgv728ju
oNUSpHTXdP+QgINM32890LlIq8yyS0aWoliPI9VI9rEDJagyujWTl9YNE/tb0ofXJ3sptD41p8y1
KBGVaSj2BDGbvhSj2PTURh88sotzHs74W0Xe37M6KwLimICmmvq24y1PPLcBtSNUrsJRhGV1P+mg
21mjgFkcFh52BLXnWSFF2Z+MT2VHOeyI/GXeFL3YSSMOXXHnrqURFk2BlG4mmwYmTL3Pqzpndp0I
HAW6AZ2/PdHCHIIA0Vf+t/Lv8+TN5Sw08trIPqv1YT66sgW6HpFDu2ktEMo89emDbg+BY9w27cpu
X7o6To3NUdPJvWvwtIqZA2NF3xS7PjF0iO1R0Kx10Ma+7oNrppQALE0nQXMDpshw74zfM+0R0fqK
jaXDC8xpiPBMEEMDrKIMp0FdtUzgEFUn/LQrA+BNfEgs+d4/jebEkhJ2ocvGm7wSluIWTaAEvWXR
fd9/XJ+ypeP/dDiKfyeip3pZwIhFObqOnxvBfcPaGcZrPgq/kQ9CbK5bXJxAiB9CbQe55gumLlw2
MSTGkK2X7J6W20o/8OwVnHv/OyuK140AVXdSwEpVQATPiLXPKZuO3DAfMhatXeLzSih36Exajxcb
xoMDSTlqGTASRuIifw6S0E2NtrgBxHq2yPwOFGiZdqAQLcX1Yx1jNIpGphFYbr3yDQtvD3wCWCbA
Z4E0lrqlZQXARzV/AljXTGfT12FlHXrwB+rO934VXbdwVM3lR0D/kVgDvbGy0cxGls00vwhyqwe7
k7aFfN0rteUe7QA3eWyvNbDMQYg6wZhYdMvMFVcgP8833WTUsiMEqwlQ32aw3Q0y9Nf9ZeHomCF2
s0A5qPHBontuoWiabKwJ6mNM+6zi+3yUfpKt5KTXbCg+STOuO7mAjWkAfZb7mTrareHK7fWRLOyv
s5EoazPw1CJxBU+okxLd/UEmDpy8GOCi+t/YAXf9+YxNYP81QPYOjm3a+6X+AEBEl1TBOkh6adqQ
E0B2Hf+Zmf7PDZmoMgpS41k91QBW+V09VinI7QwvjAwoIwLbWbJyk3fC20TIiR/YIIeDBIwBXDuk
2FO0MAAIZTtz+pJBVscVw25iLNnCWvcT7Tg692smCrBuehFkAesECUguJxA352MK4G+LXefsO1Qy
gEMqG7JJs8r0LW2SX6Jh0j+SuIlvPV6NnzLOnOgp7UzyQTtw6JRMQz540J1452aG/SPi6fToZCZ6
QzW3L3ZVVRUDUGDxkASThI7Yro5ap7/16lQTW9KkBtsZccy+1FY/fNFqQQiYC0v2UY2uwX0tjqCS
5rZmv0dhsNgOSZ14K/fd0sECaBSgfniZA++l3HdThWswN5AyjYo2bK1djfC1onspbiu6yd3n6061
tNan1szztY6Tjo+JCWuOGFCTRqtay3wXyY3rZpb2yKkZxaWadIL7jDBjgEgvf0qj5777LlYLYPPc
qMcWqH2AkEOMClrOebQnoU8dWcwjYGQMGvG9IqGZ7wh9SBlkVKobLdkBSOSJR9teeUQvvSnRMP7H
7Dz6E7NDC30svAeQ4SM/etAOlflzBk0au99YVu/r9KHRNi0IEtaQ3Rf8e4grZ+JeE8cnSk+AbZ4b
dsXUagBm5QH07L7T8nPq5RbwqLh/69LmaMfjxsWDYBYdkWi4Sa0nXKWHiZXHkTi76yu8cEOdfYoy
B23tZqjL4FPoYNggRLZCzaoAXm7joCvTg1mu8f0sBFIYOG6oGUKqOypZQmRHBaf5kAdZab+UGQRp
3CoNrDy677TyF+oL+2ZsXirq/rg+0CV0+KlhlSzByo100IweYmnldIj0DMGOmztBq9H2Trd70JVU
RZrcJFPjlMeUadGN7mQc/bVVw35FI9G1oE1tA8n1vH/UzTHZJ7kLiUsKUjoT/f9R+8FSS773Mery
fkKZOLKht46jrmePeoILuYjLFXzpkgsjKkXBB0AuC2KYiicl8dS0rJdAOGl9H0RAtetuY+FUoB9Q
aUk3dZ2+IiPzaGW7SaTEN+SaCMfCSQQsCdB3M/YIGA/liACucdII13MEBPkXQtjOa5x321jDrC2c
RJBRnZM/yDYgJFaP1yGRtiWweuMw+TZqGuh969guB7ziup9ctO/PmxPFDMMEHkefQWTnm7MxBlTE
3DEPhPkh8cCk4FUPayPMp2Ovv4EaD+yQjO2JkH6GbgadPGT8wOK9TgITf3b9ay5nd05Y4/UOKi7c
LbYSCulZMmnwnxm3ngPNtu/GIsjkX5/yICW2IHYE1Di8SaW46VjvEAmAAbRGkOvlobQ+TfNdrnWP
Xgan52aUowZBCxFNCTM5eA8Gej966cpsXR5mswVE2zaoekBwrASnVjZyI7dgoSTdZtTfiikErn+X
TeCnOlxfmKXBkFk5nIJTApLoSvRo21OElQFbKWTt2se24Cj2tnm+MqAFZ0RFlACRBiPAvamiR05s
OdD7ghl7fLMgjsqM/N0bCrSnZC9eA/w9WnUyrYe8dQ3mkVkLM/Zbi7+05gvtkrvIeJVOFWhktSv0
8sqe26NslHEg9gP+eeXgQbWP0FoXeRAXHsRZCbjpuDM9IHHrgwBmU02g+xm/yT7fZg0AUdbL9elf
qHWe21ecKYk1q7fbOkdRwtv2ovfFqEFR1mD3U/Srbvh21CgatBDey7WU2pKXoZyE22vWhsS+OT8g
yhKwlKlosCZ4wfL+zszDOVaJ5M2UrtV7Lo89DPOPLRUywgd0BDMOW2RqAaAFkYq8IfzGXUN3LY4J
7W6oXczE5GqaECR8SDXbCAPQzOQbeonemG033mftZ6HtVpZu0XVObM1b6yTskj1tutSBLbwlESL/
1A2EyHs7KgPqfJuQb+Z0WwKFJF+vG14YI15GQJThfADtiFrNMD2XNw4tC+DVfsWF5psFLkr0DyZH
Z1WEZdEWXv1wD2QQ8c/5GLWhzoukqyCObDYon+1Mc6dXIHlvOr/9+/omcM7AdMKKBRSpGk1W7SjM
eBSw1exs426CHnUjDX/qVuZvoRx0bkjZcxUZazuTMNTlNym7m6qdJD9MdyORs3Q6vy9uUALRzfey
PLjNpkufrq/fZeQI8xSlNdzOIDhUUzeF5WUxYsMiiKwBgCi0wkNrepjLk85L0VQByL7TtbaNhf13
ZlO5fwmOeTOnsDnRbOslWyOP9g45Wu1agWttcMqhAn00K6kkus8INDhB7YhBjX6XfjesKGxpH3B9
y92P6xN6+WQ9m1CqZCYQc4yQFcHgCgcpsGPbhBP9nBqKN3cgk/rw99ZwkUE/DWEM+rjnLXOy7Uep
92h2MfAOL/mGoIU3rW81JN5SIbeiG4Cw6FZuz6VNeGpRWTzL6jgkk6H8qRnVrpFftRwNyq695Sz3
tdUoatGaiQclqh8zJZuy5YF6S1haY3ytLMOxcEBXA7j/WIZmjGabtTfzxdqBBoJYLgHCCMEwgsPz
2YwGc+i7ztBQ/QygBzazjjHbDBL9zk2e8IC6vnYX0c5sDdJgwNsgDL24Hhi3iiaLYE3zvjY5Gpfo
53UDF+4PAwAxg1ME8o4Iq8zz4fRl40BfCQz+BWCoyF/27X1TvicjZNWgXZA3+2pY42VYM6nMYJYP
eJ6ZWKN4/MxQ+QOtdAlmwgzYy6+9awXeWl/5RSyvjFG598xuavsCuUxfynvX3BKzRLC9uz6PF+eV
YkMJy6IpnnKHwQbDuRjFW28AxZgMBV3ZzEsOgZcYshdI/sEllM0MlCt4pzns1NVrRvKgrlYcYnmy
/hhQ9q6dtuOUl7MB+YJXumE8rXKTrY1hdpCTA6m1RpKkLUy4LN5C98Of6JqPrZhQOxNKI0GmY56m
htk+jd91b2UdlqcJaGpzfoOgufB8DJE07R4qyBhD0vjgaK7rZ9N+vu5Tl/CA2alcFPGAEEcfobrY
tAWLIfBIs5ZVGsYCFDd1OHk3fRck1PFt54FptS86EOs1oS5WPHpxCtHEBewWyBjA53Y+QiNO7RTc
65rvRHcif3CblWLD4o45+X3F0eK+7xPovONoG9GESfrN6Pr6dJetdWKujUPxNmGT2Brn3V/WmZ8b
+0hfKyBfvomwTjMo0pn7L4EOVjY/+kvlNEiskwTJq22hB8yPk/uaBGQ8VFaYRPfir4sbs0mU7ShA
SDgMiOJ/diNa0esYVYq+Nt0fjVcKaJCw9tddcGnyTs0oTpBzEO9zE2Z088MBW4rd/7xuYMELgKdG
hQQy63ghqFrrpqwY5EDQ2SKaNwM5SRGO9CC99+tWFnYrrMCL55IgmDCUEIEkM8i5njQ/o5sCSUJW
pyjTsOC6lYXJwmvABgs48iCotiqeBoY+h3QFpOcS781znnS2Qv5zMQqkPMCKD2y4BcZbZOPOdySb
KXYBCmMB1e7T4Sa1NyT62/WGCczPzPaDxnbvt4rVydHcx0Cl10PBAnQ/6NkzJSu/P/vLWcFh/n2k
LqAhZNkOSpnnQ9B6Peb5ULKgJb+M+mVojwPbFkPI+IqhC79SDClzFXsRfA4i7YFZTug8PXLnk2Yb
vf7bJYdQAfiRAL4BJgahp7I/SF7okIQf0OFt/mp52PVrheWFcZwZcM8nLG8Twx6BYg8s52GKtmjE
qQAkWis3LSwLsshYbgt5NbQBKJ6bRrkRWe1sRdxlEUSIzX3blwH0HeTacbzgxKembPXtI72SGBKm
wGBFy13XHHt35WZZGg2iZoIH69xKqh7HWcno0LUEi0K/08p3i5uoQdcBknXpipdd7Hgs/6mlefVO
tkth2hPKwrBUQmUsKVB8WCP+WJguPLuxKEBMoHClpojbYehT2lgsyPHcSN+ovUnqlVrGgovBBEDN
4EmcKYIUHwbcOXLbCCwFGfnpUj+uQLmePJcQHL1+PC7aQQPsXILDreUoe991B690Ko8FmhYmJEji
0HYfprUWhYUlQf4ZuB1IDZoEWPfzJek4Mbk9dTyALJKhvfL87foo1n5fWfLe7AqWG/j9Kt02+WNb
/br++5ezNCtnI8X5+z12cQJzNnikqWOACRKz3XtRe+/SqTm0JfARQrK1quCiublqDpgM2rzVxcdR
LScvASWBGDd2U4K0bsux62Nt5aC83JPIp6MtB0PDhjTVULbJJoh7dVGKttkHgzUoOG+H6rEzm201
fL0+g/NhdX7HwBSkg2xUx4ALUFP3qbBQA6QwBQEy7yktdPk0ZM3NNKb1vuwbHpjj8I00o7xJufx+
3fald0DTHaQt6JR3QASuAq2GmEitdjGdoJ8JIqfYNGu4/fnAV0dHcXchFACYCjWKc/+OE2FnhT1T
LFjdxtEs33Pam7TiX1pnDHokqx1IPv7DoPDWRHoaBwSGdm4yIR1n6F4HGl08Jm7lt2u18KUVw+05
a4Ojx1tXDfSOmSe/YdCWgIRKAgWBUHqPqMbrCRSdBj9aw4xcnqrI4cxAAJxCaOWjSjzY50ntuQKg
wqh4nFCrEk/d2gv08vE2Z/Nx1qG9l4IbQX0/VWbZVe4YgweQf3GiQAdbab+XMTRcYxCHPvZoLhWg
qrehitfsri/Y5aY+N60EDVUrDQjowrTpyIM00Htpo7n5efprAOj5EB0leWRk7SBbg4HL0818O/3C
imrbrpUtLp3jbDDqtVFHfEiaAYOZDGAUAc8A68Bz40kfqifvsQHRu3rwm8FbObAuXQRm55AI/EuA
9Kn3SDU0qT5RjC3K0Gyf7OryPfrrJPc8f8ge4M4Ftc0lSlHEvdbPNoRn9/vB8n6ix/Sh1cZqj7hj
e90pFgf0x5hKCN97JEWsAmOM/LT0zYRjIqYrjnf5Ej4fkVrDd5iFJzKBEardRjTs7dsEDMFFTra1
eWyMzVR9N7X/rg9s0dtPBqZ4IUsmbzQi2PS4WYR1ltxZ/UjxMC61DXr51voI1uZROYBzPSqkU0Lk
QydPLHoUPfA6K50RaybmW+YkrGRewiYn5lgq9xsiMhQ9fSdeCV0vqdDnpZrppIG0mCGK80ecGEEf
k0UHC+OwvDsN+n/irqR+2/mS7KPsYPFXB7p6se5DDVpYDzRDU4ZvtitP2kscjfIV8+KefIVXkArd
6PgKCXU14ptM+iZ4c9OvTD7k0HMdotCG9l2/djwvOs3J6JWgl9WQd6ka2B2TF9OGeMYeXNMh2v6v
++bihoAZyLajVo8GKmWWm6kDz0EEOxpFno5iHIYN+qoI1YkIEF42w110I4S2+RFkiNeNX8ZcAOcD
jQEUi+viGlJedWjvs0bDhO1UuEd0rYUZUl+DJJ926Rzibs2h5kvzPDI5NUdVvK10XFGOJgR/MsR3
zs9KGmEc+bR5rtBWWBd1yMptXgyHgYXXx7m0ln/Gidk+9yGb681oxjBcQNdIEPsQ83rrmMBMgijx
uqnFW51CZAKvS8SXF7d61jWyKzhsuSjH+D2ZfLebwJufhSOk36xKbuY/rxtynxrZHt8KOO8Km9Di
njn9BuV6R82uLbIB36A5SfSKFO1wk9sFHlVT2QeFDgqLQYunHdioxmPFzfohl/WuxftrhcLv/zMZ
QKT/3yKV+jg1oC+ExAg+RLcBw2jDvtsnznet3abWNoZ4PRqYB0wSkm1y7fi6DLThbAQZV3DrzTgd
Zc0FSTiYj0ockfF4TzQByPOafviiWwE2buE9SWcCxnO3MkfPy8EZjWnmn2C1S8kPb25D/4c4Ax0R
UPgAKB4lTOU6STRJtLKq5zjDOnZ2uWcd2jPGbyt+uzRfaLvAIeSggH+hIOBkFTfcZA4JexyxMnLf
Cwda4VYLPpioy8y3COQ+SZtHwDIO32RV/tc0zpOgEehfcvIWtZSsnE6LRyNoENELgrwZsg/KEdxn
Gi6mGqXhtMk3EYmegWPat5OAMBoEmyL+RLt8Y8l8E2crEcPvtJx6VOGRhoTwLFID6JqytCkYxwlI
pIK0eqxtueM1/ZaNqZ+3z5PRhkbMfkLWYc7j9qjj9dVHm+AWGmrz0FgpAjXTt72P6ys0b1r1k7Au
LvK6Nv5VYeyj0wjRjnBoLiGx0j/lZNyB88CPInlfouE1StdoK5b8+9SiEjdVUHUYxwkWq2QSEAej
YaNnHxx5E2u1aj5P6LXRKV5uaO0kzQG2UkTT3sB9p3qvhpUbaOm+Ox3QvAdOYona0lhjeDAy4ghO
EuHzGOxRx4jh8bO5vlpLj5JTU4oDlVnbMXAcpkED/F1TbKAq5vDPKI1DE6JSY9z5Vbdy7C+bBKc8
ULI4jYhymydDxVNIYeOwjQQsJUGdmofR0/3O9u4jG0Rd+UOqTSvc3kvnxqxUj0ZMkDWAwu58TrW8
tkZm4BAkFJBbx73n8VqMtLRs83jQgjDnoFRERVnpHKzGLa5v2xmrx3zsBwD7cGBYIc8q0EbELbQ5
G0gErVzmS04JgRhQsCODj5e6cgDVVY6bVO+hCTA+pGTbQgdo+JdLBOxeuEI8SlEaUlZNb+VQcGuA
CmL3VZvuY/bGvTfb3V53x8WRgHfGRFXQxbWo3IaTI8cMNwl8w+UvXde/JzW6UoZpxesXL3wgURzw
vyAXfQHRRvtRFOtyRIjn3VlsY6c3Q7Ed613dPerWpjQ2BG8E+9boX/9hfCd2laOKSaNjA5vm46PY
emlyIOK5zLWVWVw6gk9Hp/h6EvMpzmd5IubQKqiJ83M2uvc4LQKzKpwtrzojFEWxArlYtguQD4p7
oJRQd7Y1FII0qPWDxScPeO7e9I4djpP2EGmFXxja1rZ/XZ/PpV2Nzfw/FlUAWtTmvCdoLAtIGQdu
cu91a9jIxdv91ITiknjcUGHHMOG6EVqRsbM2LH6Mhy+VHaC8ZELCLGpXNvTSEfkbTG+gnIw2dWWz
RVZlNVNiwU16lJKtD1AGBjIdQgJUE6/lsaX5rT6Mh+uTuWJVnUygNGSKLiaMVD5MFaj6H032XmuP
Dd3XIhBriK2lvX4ySDV36RGvS4ErB6IuQRvPDSPoOGT/sBNObSj7DSJ+pR2bsEHTBkqJvkWZbyKj
XY/h2EKAbsXc2pCUjTfmbjoKHeYc9jUDtruQm1VVj9/XiBKC2HD4ufo/43XUsgBJ41Y0uEODDsTA
fGuYffwBqT/7Owdwd+uVRvEiSze9d2RbT8FYx9oDqrsoiw1pPNwykWU3reWCsPm69yyMfSa8NaHu
B3ZTZIvPL1i3QF9mi9crEjCHKD42jvTdfrUBfK6qqoOfX+d4sOIm91ToPJQn65L0yJENg7BuNVeY
j3Fu3WRywJOt9nZjbw4hwpc7Cd5knyXltDLMhRNnpqhAIxhazdEFqxwHdomnDxiRMUyCni3QT+Gy
uD6RSycOTEDADG3mFsBxynUeTyJqrRgxWWnfeO1eNhu3DDLngzIdXTw7OeAxvFJpXlo81BjBOzjT
CF/w52U2yVtazhGndpvZOw1xJ5pQr49r4XixT23Y5w5SGzoQS22Bs1qEoKaQcTjldxF/Ay0lmva7
fwglQOqOEiRaS+ZIU5nFphljuyN4j3LjSNmxkp8uX4kpF2cNqFY8/eD5aCs7H1EuKGdsggnXgMt/
H/K7sV15XIKQacHj5zh5JkFGHVilwWgTWY8puMjRpcPF2ywI+c3S0/4dsjEVqAAj8zNrCu8Q8US7
d4qkPSa5kW8SNIXso1Jnhzip2w8qI/2rSMporxvxtE00K8arwi7JruzjaAve7e6o21NP/ckppo90
BMOZHcuM+72kegWiUbcO8zHp7lqe6eHY2FXAm868a0ZHe6hFJFuo44zTThgi/momRnZn5131FFWN
vKUJbx8zre7w2mQVmO7S3AMdUdfEYayb39wpBVl1QZvIhC5c1b52Hecb2vb83nJqqwm5xUHIVKFC
imZ+5oAbcIKIzXtrg8wHEzc899UUHwxLGBsvQqDjd51L96ySZYWUs6hvOSHzl0XJoYeOR2iKroB2
MGUgS/XKYStsq97qxeDluy4W3R5ZxuFgRzmPA31i5C3OJvc42I0Ex4MsCN9ENBsrn+Y6vTUrPdrH
gwcmqarRm8bvMInbAeJcoQWcFvr/7Fzb913G0apr9d42sXu+yyfP/i9vWX5E9lF7TdK8/5wiN3po
qoFuNIORDnh9SjKfoxpKQwiyUuAK9dT4QibTQ1lb2jdZ3hlfu6w2f9KS64+DkyWbsjY4Ama0HGSh
VpTZlzy1BwE+5zL7UUSWPCYgtn9PjL4/lIUxBfUw5nf437s75roAnmcOuYu00UBhhbCDK83kzuSW
COty4pUvkO794gnTfhqK2EsggVyTCg04bjZsozyOsx0ayc1DaTbtU5oQsUVXmtcGCSHjEYCv4dPp
mY5ab41ksQuV492A5rjap2C0fXTRmnGfRSKpwP4+n+HQtHiJ07x4LovJLsOkYtWhK4X4iKnNPF8Y
9fCV9gmAo5kxTtbRZFn7XwJ85DaZsuoYdTp5LbqKRAfIv3IwA5rTE9SOim2ejlagRZrzZDkiOrRG
Y+m7nkYk3ohORIZvF8i7BjRJx36XNY18yqp+7H2ZedHtYGk5Oo20bh/xSjN8R4ryGxp12CvBvDBf
gKX2JTaspggLp89ey4TKFxPUap9eBRbZOPP01k+qpHgtSC++WhkyCugjstEOwlImvpRD5j1FXtzY
flERAs5zmt+4g4w3U4ce76xshldTjGbtx1pd/pL9IDcGCoqvps3R0JK5KBb5uVmCBTrnHnshaQTx
L26xwY8RnL+ao6lty6gjzNdLPQPmP5LDO6nj4RBlee35xWDbN0NlRvcxabGBS92S2EUAM7K86m+G
IdU/RiCffDMVFJ9uuVEONt7Suc9rPLBBnWPJg4i4hqPDrtMRin5TfaS1lj6OydSVPsRmxEG4drot
rBb5MmtiNbIPlkQvR5L+AK5reKscrzvkbuahsI0k4EOBN1qBDiUWVnVZf43diN3jNOxCrc7Hb05u
iu1EweJE+kIyv3EqEHJM4xjf8J4jdPVGO9oJmuQvEsf1Vk8as/dhKD6UXiW2AHqkd7Qqk2ctGtne
ZsTCdkjBieDarN3EBIz62Tj1W3DCpR+512g+HVm3AWeFswflBJjk7Njqw7oeHST9DBOYEBCoxls6
OpCEpGLY8KSgm7JPrWFX2XbtBW5OrclHG3Hj+QN459rQZE3G8CirUR22KlC0+j1IxTZo8G9J4MRO
urGNNHt1IRsPXFsjNUjGU6seA/TbTFXg6U36CzTx6KWUpWjfRelFm5HU1YdDo3bfsyzdgoeh+SCx
1u4FtJKDWuvaTe3UVUjmSWeFNn2hRqf/Gmjq+o6Tlk8ABji3ces1N5DJmA4GHBFc4hpbE7lYKgWA
I/DPLadEj4xrI4S8ogRMCs8T3+qoRRjOh+l90VFPnuxAq/x03NI1aZHFaG6GC85UAkgmK2ZrYKBK
Y64la81OgA0+q9eAlYtRz4mF+QtOcnlxV5kxqClQ1O3Gz8r4MZPsezoELwgSQvy7l2WPtF1r+l4M
IamORmwPuXIAyOaX+olV0ThJJzUEDekMfeQHq992OfehS8TZXvIvEf2RiJW3+FKggqyeA6QicioI
uc5t8oaBunguX5fRPef+YG/bajc0d9Hao24p7Do1pEwpFJ1Gr5+rylr92tX/kfjQrckNLvnFqYn5
E07mLxFRzfi8apNzkLkFxmPy96VxGwkuvOSA8Zppj88tlACyUXOuv3nDzTDuHG/jWSs16TmgVt9K
4MhHEylID+wLGLfR5I1u9HPJdnJvBzc7tjyF6iSHjqwZXo/tl5bkxJSKyagdp6nyDKOJ3BeXPkIx
0ViD9l52soNB9NSG8vIiiPIKj8EGGAkDMNAhRARl5qSHTlSDZUW7NYEsZL0N5Qq0BhJQEeXgYCkM
P03kfoQ6n8SLrdU/HYAEro9+ZaJV+JDrpCJqZiRFHW888j50yCwc4zUw1JJPQmIA7XqAAhsXSuB2
nzUgesDL06x/pfUrq9/+YRRz5hUkAaCgV3WwEAU10djgNZN7GyH8Fl0moHt0izUE5aKv4IgA+t9F
w7EqkDOYCZIXKZ63JDqa2k/Rg7FppcSwZkI5IXTITUOeHSY698XrOVokQn1NLnHNxvz3J0dEmda9
S108md3yl0g3afkgq+d/WZE/M3XxYgaJTzVgGBXCNWF9ccvPKA+Geq1+sOhZJyuiPJW5YbLYtmCn
gPoLeUv6lbzw2lQpt5Em8ECKKKZK5BsBqcHGejf+mpx/Ph1OxqCcp0lqglOuwhja5ph0X2rvJY2e
ri/HyjT9vnRPVtyLCqDBa5gw6X8sg/BG/Q93wiz6AGQq8nUIwc5datS7dNRz1Khy48ghI4gbW/9r
uZZ5nhC2oQ0PfK6eWqbXXc0UXotdPuYAswyPrvbUWXcxAOz2yqm4FA+cWlI2oUDczAo0KAWjvqNs
H9euT+0nUACXf4+CncdkQ7tv5nRFyud83kyjikSRwFJvhC69n+i2H/5l7dETBRw+cq/AmZ+bqCWE
i4wIhfa2urO80m/zf9nrfwxYyhiyoi1tl82ne/9WDFub3ZTRzl5rW1rciUBQoUEa2GtM1/kwHJ0X
ounmHJyzG+KtJlI/Wbuol25DMI6iDwNlILDsKnFgWU1ohx1QW2NoKc/jbWqPPli6jGRzfTsuFfHs
U0OKg0GiuaZ5Oxtq2uoWSaX0WCCpsXHapnlEx2cU1D2oY3vb/pS60YT2ZG0zm5MAPMNrEfeSs+Ne
/u2HqB6bSnCStWQqJxNb10m3uinRTv8c6zctJMWksZJ1XDqGTk0pNY2iMgXyKjA1A3o5eRogznF9
ZpctgLxq7gZDh5tyDpEMROXJnDptm11V3pN+ZTMteggy+P/z+8p94BVg6aolfl8UP5IuCeMC2RLP
2RC+Rir9m95GjYHxtEPTEUJHYP4VZ4QjoqYFDrPA7W0I1Vl4/GhbKwazInJW7eQA6uX4ZgxdmrS8
BWD5fkTub2o6ZMZ6PwEVMAEPER+8fWfcd5GHxNfKXCy9D08/UHFidKd1UzfPRad9ce1HZh9ztmEl
FEKPotqTNfDF4tSfzIdyACDnaHmgA0JlEQWxhre+XY1oLdzHSBBdd6Klo+Z0YErwUngJWkdGDCwB
YJK8tdq9rq+cAIt+OtOuA5eAuoXqp4NWWGCEAOAiMW9ZaiD8Xqv+Lm7rPxbU9nteZF4JTAdwAtAs
yJrXxtkW2X9Zc6vla3DslcF4yraOPLsehInBMF7ty4TfQk9r/y9L8v/mS32hN8QcZRJhNJ7d7Uoy
IK9W+JmTrSzL2qQpLi36tKZGhJUf0UIMUgynALlWGtL+ZUiy8H83JMWfxwo8iqDxwrXZ0tAu33Ib
vd3uyrwt79E/86ach5FucMdrMG9xstcBAq2bu3G4EzYCKOj3GDuPbK+Pavlq89BMDvpzsC+oaOsq
GdOB0g7XCb/l+TGSDxmwx6bxBXKiHYh8qE+NAJVgHy/Ff9m3MzILuXeC9j1lRgs5pchPwzRrjkXH
Ah2JframpTL/yMWxfGJEmdGeFqNmzzvXc3eJs6vzBpD8ldLZ4oY6saHcMqLgkzVZsCHBN1PMpAbd
ivOtWVCCwnioKq5psIC59COtDPo1UO2i56Hwh/Yu57f8wnm8VkIhxi5zoK4KN3lNcKT6eQ7dNjC5
2oEDCiQw3YzPqJx8Bfrr8A8+OKtKopsW8u3opz23LdKhSdxWooBqxU+5S9Dc8zo0Arns6rZvnKCQ
+lMtv03tO3DxG6r9NWEnXiqg1kWgOncNOxd5Ag0aQrWBseeJkYJD2hn1Pe01Cyr1VXrruqXxdn3E
S06JqYaILhocdOCxzwcs+WDMVKhwSuYbKXjli4cpHle219LheGpEuRZhW/KKwggj37mDgs4+syo8
JV+b7v36cOZfUvfYqSVlj0kpxrjvEB5XEsx/oHxEg1FgokhE2v/D2ZXtVqor0S9CAsz4Cuwh85xO
9wtKd58AZjQzfP1dbumeZjvWtk6kvEXaRdnlcrmGtb6fl6RaOOGk4SZxChRiEC/670lydPMn192d
FyE7CHwCHliRwAjBC+Z0b0yTsS6b0FpWxe9uBu4c1J8bVCT1YPLfibZnyc/zAuU6/StQbIbyigHd
xB0EmjXZOTP6FUDJW6IIel6MfJP+ijFP9Wpq22jNim9SvneqnWVFVfFErC84qs3qiY9+G4TwQG2H
FNK+lfQwNopMs8wRbn+f/3+TGXExqD6DxAhPkhnkaCB+papbSbr//DYENgVGXsXn8Ui7ApBwBvqU
3ae2X0I6v7a6hWIi6qAX2YIykWpYWHpQ0e+KkQaM4GPC9lSnpK9d5Kwg0TeusxjzKHRfJVMwDQbi
5v15K5Cu30aWYAUmILRtu8X6pRgB1Rz0zCt8wWfkRe5MNxKEd1DlLZXVzpDA0JFJL5v2qU4eWyus
2GFAgRixM700kj3wrTHXFVaV4kUpDWhc+w9UOnpYPgU08VQ6xhDDArXUmGhQuuPyYmUaCs4t9WoM
R8cVSn8zeyxcp7xzMARVh7wH4cbAfB+Qaa2kVay59IBjXAOTCgC6+QR87ZrJxLqY4IvGJ2ruuumy
9xVOSyWCH/7NsSClv7CssNDNTN3bfACeWkVvq1aF8Ss9GxtNBEcP7zt62Qox3Vj0V7Y71QhGjEs6
Z07U2fTS8wtQiNPkymK16pUnPSUb2YJfnvohs8eGyyY1sJX2bf5Upwfg4mD85Qtn5K8kEciW0m70
khaS0t4OWksPehU7u2K7xBPvktp12xoSCgvhaLM30fBjlYrShPSob9QQjro/Gw3aV2B2o/HqepDx
dH6ZpBviEaA2YT4K3YNcyY3NVZSC/oahFpUhO6TbgMqOaHGjxfcogp2X9Kc4LgYYiGzxToBjwdiB
oEpeGLQgfJAD8ABBTK7G8aOIAYF4q4EYqq93Ezm65fclvmnse5TkzkuX6YnYEJNPFmhxMG5xqmfs
aBUFIS7WkXbvbYre8vkHmsvuZvuZ5J3iIMtOGKZPMdOE2QTrE8NbXeOZ5PFGP9PSgfdzVdKfM/EC
uw7T6mrMo67/57x2UoGAfsFAB/A5bRH5RwMRqNnEPdI0Xn21dN87oFV4823qTaCwT57XcolAFK1Y
Upn94xL1QKvOGajFkrSLZ59bGRgjyS0g2IG6YbxalDhQUiGA/kK7BXqYATt8um++Nw9ILeIt3Vrd
vovXC5bqhy5xFDsmbSgBeDLokDCUhzymcH23k8lh//jrIStulvZuBV5s2na3QFXbodd1n7L0HiSm
jwvtQr94P799skOOcWXgT2EYyENS+FRJx18rh/kI8hmYELX5eqx/nxcgXUUg4KIYgUow8qinAnLT
YrNOcJ268XrglbtG0/dJ4iksgl9Qn074RoxwgekEHKQuj0vAwhsMJrp0y/1An6wvDD5zLvJ/1REO
s1EbwKJFH2gYI6bL0IeTl+/MwPyeqiYlPVcbQcJLJfNiZ2gAoBPWJuDl/XcLbZzFU2/dDW5U1dmx
875Q0vPQxuXAeaCsLkLpNdPg6y1Dsj7JL5f1TXeORvuF6ipYiVGyR4Blm+K1pREg6VANCRuf0tCd
AVKBK1KVCJVZ9FaI4OudfAUWUQUhpePd687w4FeP501aJUFwDIRUZQ0yOZwZUOcY851dKLZCGoOi
dmfzCTYQ04s1vFxfsmRqcSo775teY1boajGftOGFpg8AXU5vtBsk09avvPA2UsWXS4rYs7D5g3/K
V7THvPatGzRepETF56YrntWtHMHhJa0+zYCIykODOdUhM5eHcf7Wrv69s/4qMc8XuPnP8zsmc0Jb
iaJNVDmp8xqHKbcxmMApBobH/D+TGOLhshUimEVpdmbSxlBr9A9AkQ1AywsMUqKCpJR5uq0Ybp2b
sKl2u4nMLsQ0eIEV8xKUzs9+Oja6YtBC2pm3FSR4bmsxCtfks3kgaw2T5X2NsWE3cfMI4j0QNgGE
3jYRUH2hpIcxXwDwIamMSXExA+DThHYmvw6LUb/sK/d2VIL78+0WDBAifA64CSiqT9wpsV1PM/rv
IcJlt4w/k5s1yNIhKCnBpAxDsubSJVU02W9z8mY2KiQFyRaiouh4DiZYMKIqgjg442CUmYlLRAci
0FQfKLo09B+2CiBbYvUnYoQ7EcO/iZW7ENP3aALv57veYh99pUfnD5fkOJ+IEa7EfljZmPFZyqKj
N2BiwVh2kD/Mrn/T1nGAXhTFVS+5GV28g1FFw+Tt51oaNTSd0Q5XPXXYq2XWu3T4SGPMnU9PMCn0
FP/0s+nwBR03MoXbWLO0yWa9yV1W1K5Pbf4QBAT827RXlMyle4Z3AuJaB6iEIjhg07VlknFB0wKk
Ti/dj2t5ydZEgSOiEiPoQ+Y2cScdYub+wJx72u2L9Hh+yfi2fzpk4LfD0wekj4iYTv1UHzNwjKF5
Phwn9OpnO79FFgdDOmXQf6FGA/oq9IgAlpkjUQoXig9wYARlEDWnUzQ4RwL67EKVP5AuGRpF8Gsg
+gWE06k+XUkwJmF7yMJglA7oHQt6NO1EcfPLzpKho9UWoTiWTRxNTJLZ1JJBwxQoNQ5xilQ4tQBa
Zy2RP/oYepmRSMxqxU7JNDMwIgjwRIR+n0bq6OSkmJkB/mXag2LJb0sWuf447TOyKtSTOb6tJMEj
ravrYDAB6qW+hQll67oa/YsE2IO4aS7Om59MKRP1djRuAm3k00MYUCdx4edIijYz6GF1oMlRZ7e0
viKfLLNy08E7lPNW4RUnWDlzB7+oM2Ri/LwCA8YB/JGpd+W4wUL35xWSrd1WknDvg3JuxYQ3FKq0
PZA9Asf9Ofq7kTydFyMJboEZ+lchvq6b8MLQTD3BfyHGXu/cyT/UdaNw4HJNOFgnpzX/hLFflAXo
vwgSS2X1sWBE3P/mDrtJRdslNQDARf1fiuDistwgLOVZ06G5r4eLBZAks+JWkIkAkg0SO5hu5jDn
p2uVlaU/THz4vV9uZ/tVA0St3ikWSyVDcDvtPLW46yDDs/ZW8jYZQDBTccnJvA5qpz4A9cGxhTn+
Uz3mwswBJYbbANOLP5syvR4JWI8I3RdAILWZF3jAjw3O25nsFufzBDwvhmZwMQay65ZOfQK9srHB
kO0thcNmZR0AiDd0mh0mMMF/e16k7KxuRQrbNTZmkTQ6zior3Vv0fYTmVP4aG2NX+t5+dEuFW1Vp
KOyc1aIzLXawqkvd1GFvze9xo3UXxdi91aP+XfeTehdn/m2JfjDF4so39O/iCrYPsr58Lhos7uoa
M9i4kLgCJMsYgfvhfa7j73pt3IAEQNHGIDvXyDkC1hh5QNyUwjUMOhZzaTTuC6crPBvInAdrFrbx
x/ltlCXM0EcFCh2MpWAQXOz7sDDIOGO6Hf7DdG703AmXwonAqHlgGr0q8++9V17YmEO0k+WY2MOv
8+KlVsQTWcigAtJARAN2xnFsAYWM4L3+1eclDCfbm8mIK+291KhiI6VLuhEmOH1i61kMVDAkZYCt
1ziv+Zpf+B0oXLSvRNX4uX/VEnyAjUk86rRQa0kxUK17V27lIi4Ex/Vc39Fej9q0D7xV2Rqr0pD/
f3PfVPgkwORBbkqbo1m0IbWHwMZUB7CybuZlCdEud5+MgIOh+jEe+qeyce7cbOpBA10cWD4EhhKp
UrrFjg7wID7FDiim02/CNG3RTgM/PshcF+neB266FQHqIFCBxEkP6kaSoP3ktkDBSKG9Nf+wSFAW
xwLFEINGcVKB+UNhutK7ZCNN8Ej1AgQCwvXKgGCiL28x8qQGSAjPHxCVFMH5pFNua3bBLclGP+oO
k58BojGFEKlz3ajC/78xG9LbQ2osfIuG/o34/XU6ONEYv2Iabmc52S5L3yv06p7XTFab5mwj/zcM
kUmBjillDZc628WeZNkFECtDY6x2o9sfET2jvEIjgGI8jiPZp1qz85J3XUvui/Ti/Jco1likCO6Z
5sSY9uNpaDOyUhPYmNmh0VQ0O7JgEKwOeBgAMBCIyYJHd4uusf0cb57EtcEk7xwxsH74iiZ/RZin
G4mO5wzQ9/Bw3ZhcUjdFM2n6Gq+rQozUzWw0IadiatLXXr9AE2tJLtquuTHGR6Py0AbiKCxTVmxE
DxzoNy2MYKALSFg0y+87jaQ+okJg0oHRbbVBtR7Y5NW13uZ1P8R39hRU1gjwh12nmjhVShfWM0Wo
2lktFDWRW6qtBye9TL1waq6A8VsMPzGRjfMIGPbRRJvVtDu/mVJ3tlFdWOXOndjQ8jdynQGhjIar
c0iyIUrKl8oHeXh4XposQ3my0sLtmCRpk5Z45YXpemuPuwZtrvZ4WLMWcdUj0R4LM5qpoiouNSTe
4cgPBPk026j5xaT7NWQ2cXpRtSNA2Ltd5WmHASqe1096DXFALwz4W8hWCoY0Lna5xCZey3YKUkzE
qdpgHQq8MFbrDdeWwqXIFOP96T7odYDnI5YhlzqxbM2qEfATtwvavPjdM38MzcTJgtW0X87rJitx
oOapY7QCXO4maBVOD2RS+16n2xCHTjXr0OXNdd+xOrL7ZL4AIJJzGBzyq89YF8zeUEdkBoZ/E69P
pdOoMOFlzhROHe0BFr7mEx6sWfZkRpRVhLTwL62BhRZzbwrlK0tirqh88ecoqAk4n7ZwZ/U0GU2P
jEgiZo9e9d6MDzXQeheQ5Diozu86DZRcrsKGPu8qZCI1hvZYAooWsfyqeWaa1TFk0jI0uqfMa4ER
fFFPKrgrlRz+/8197JoDBaskUuqLG/bD01LtwZDdWt/OW41KCj8xGykNnQCn70EbuxiD1MPQlvFk
6aiMP5+X89ki+KrBPNHkqvuuaJwsS8F00HNtiqdpfKj0O6bC7f98uE9FCL4rtZvV97mI2f2ZuBdG
GyU12hk+VlUV4PMdjpkT3QTX2x8mM7H9pAdgibbwXuG5eUha/1H3BkXOWioBDDMW8mycH0Wwa2LQ
NM5iJOSHNuzpN4v8Z5fL0TxBhwh8PE6GIuz6kDZLN/9JvrsvHdmTuA7y+K7CSND5XZdZ11aOELia
c4UevAmpL6eMkqIIEheASigGWQp9ZOuF0hOKP0gcATVN8OtDj8CtcZCZav07s/6nmEzVxSgxLht+
FeG8i8yKK9J/t5iEqJYK4eFgNyDIftbB+Jm6JQd/Cdr6xvc/LIc+9GTY5/RBH7sjChzPg0ki3WiB
plXDRzDVs0D6TQ6AUgl8PicJOz277QCWM4zyI2R1iqt4Ha7azDgQZu8X2P6yqqqXMnHgEoHpIwcI
s+FHfOMq6hoYD5OLzWy7tfm+uDGAYsoV5KJhXRQgY6eLYQHXZAB/YwWy5CSwrNEN1tmdLhOQhOz8
YS28ABOhdQWKBo8jatGxe4mRRLq369FSkbTJvhd1EgcksxZaI8RuuHgdY+SRsTwL3hNBnOuRts6X
XlZfz1r/u8oGlY3wMd3T+gwB9RwYiE0LpoiC6+kCLaDOnROPB4paC5qETo8mMlxjtity1yVqmY80
Tom52+mAVkbV7vAf/yQctmAB84MjFArCMbnTacOK0GYe/aid9KOm+3tXRyetbe+1gbys2YSQB+20
5vPYJIpEleQAcvZ4kJVxRk+0JZ2qXsHXrGWMGM5Ofk6pF5jAsPrPrgSNXH8KD4DBwJDoqYRiTGZG
xhhZ23hnpRfMuJoBkFS9nZciuaZOpAhHaq5SA/CLWMXRvWhnjNiyO9/bnZcheVAQCOFQOThHSHcJ
i9W1a7a2HapDlT3vcwwbBEniG6HbG8uh9/McTAxTHhU1gLhn2s+36DRD8saY7MuuHB7Gfl0UXyQ7
KTBdG7iAPGEt1shIFk8WGgABjWp+oJIQlN5trGv3gz+hVjFHCvVllgoTBY4nXnQmTOZ0J8nYoazN
nzSNEYMspeyufQB97VJWs+9j5tA9IoW7PlndWwBe31BPc0EKkSsM9s8ii+cFGwCaUwPnFT1ap18R
2146jzEAKebGmXqMCJdEDxOntJ41HxA5fT60AHmf8yq9Qg8XjC6jOcqUBobML1yXts8zyQFU1Wuu
9e6NCYmAZ7sOuNrK/FJnS5Xu8hW/FHS90z3XfmZETdxwtLOqX3bJ6pQvptPbHMfGeNZ7S/tgVccO
PtXMVzuO2bHolzKiqbVep5lVohISx2mQABftfkjaWdWo9PmZib1HYIZwHXGNI9IY5DMe3uZYFaFn
Yt7LdO8r+1ePMkJutEDnJPtZ1cQoSTlDIgAC+GXC6/LC+tPRsabBxWtlWHa+90CSqBq+Ve5zOr6D
8C5DDsa5sZT0jbLzjcsAlVlAtAMuUzh6U2EuNmgkinBKAa5qcGaX/M5pLUUzgCTuwZ0DOizks3HQ
xW7aqQBeXjajE7oYfEC5XWTND+q9Oe7+/FGSnVs0u4DX2uEeRcxZTXVLBsz2FKHlTTtzLi4cP4/S
zgoK8j2ZLcX9Jl27jTTz9MSsozlS2kJavwJA3DR3hXvPZsXKyYUAFh/NyLwfRdggM83nxPXBPTiX
069pduZ7zx1fatrXijKz3ABBnYHyHKqzGC06VYeihaed+Ou8jif0nP7sFnTWXK1+kMyoDO5M93LE
ZGqjgonmobvodyyf4LCBywgTnEJo71m9GzslVtHpX9bhaW4uEwrwgSDXXvT2aKjeKpKsACYB0KbP
qQ8wfCPOyQ8g8CvRRQcb6V8wtz6TUM+jONv1eeDSN1KECaQ6t15zOG+bsohgK1cI/akJSMHJg55e
1x8ydz5Oi2ouTGb+/I2ExUTd6lMute2n3iwAdMpHs5vugk3HhZW8b7h2VkX0ITPLrSjB9vM6Qdcb
IuDQS8A+lThHzy4CvSy+cKC3YoSrMaELW9sUYmIMFTfz/Zy/+WUdxsvvFOiZ5zdI5vLRSwTSHh8+
3xL71Hm2v6umHicNoxr+o0/9wLcf2vhpAMG0o0r0mzJ7cODswXZEAGMm+nuDaSNrCQ960MfZG4Hf
PJkrdm6nsYcufsUsuGbdDMn7UoeldyT5R9fcpm6Dys3BG69063ersaBsnor1WDlRVqkweGTGtP0+
wV4d1pHcThAPADKa6sG47Fv3gXQ/+0wRefzpyRY9AG48oNfgtYpbSHA8pPU6I7WxEq2Zoo3rUCyo
ZnDw2KDPH5izRKlBgryvdkWNy7f40RDAAYUF+2WTy3x+rTxAjs6h7jzMicLDSyPT7acJZj6YDUGZ
F4vAyiugUWHxd0gNtTQi/jMt9w6NxvxYg4MtKaPqv49gEcxbQjz6pYC1JL4hGEPSA5kokAYD6xy5
0yC2wklFmSdzv1sh/ObePGLzrvErDBgiADC+931g9we33JP0ebKPZXxnqhokZIHAVhy3uo04xhY7
yRaIc2waek5gkdsZw3K+6nUks1489XUwAyDziwrvqZxh0WzHqOFtST5i4vCiXR9TANNZxnuhQt2Q
+A1cl3/6iNHdhpzeqSgMxtIysyAqo09O0mKcE3jE9V0CrEUSYiDsvJeS7NeJNGG/JmomhTZDGvhS
VgbMR8znZ6kVOGZQWj+As4uWF4VjlPj6E5HCnlEMIlf2CJFmS3Z6P0RTfaOrDEOyYSdCBHezTpTG
LQ+mkqkMWHGJgiOWNQDS+sgUIZUp3TGcJ8zMItWHIsvpjpUVtQpr4WtYPGXzxZTd9hXBkF5kJzur
es6oFabj7676nTnX8Xp0SRtNlhMQfe8Bijy76JN9GxeRMewwWRXOxQCkzT0iihzseOnd5P/3SxDV
kr+fKywN/ONQmRl+v0WPgo/mJaM9uOznpHk79/d565LginKmhb+yhGis9TCjs/IoJWY/azvqtG8Z
0qF+H+Tphb7s2mzfkGvf2Jn1fQ90pqUKmfno229FmR4a1RUkc7+brwGJ9OlGgbksnnQdX+NjmVFY
TUACG9q5HnTjBYDJg3h6G9r5YNv3VRlN8xcqDhCPsTmH4GWGufdT8QCvJt3MQ9OY3c/+s7miRaS+
nFPFBSg9X3/FiMO82hprfpdBTNW9Ze0UJc2xYtVXDvFGiOAQbUtLZ7Q1YSm1Hx1wsYds56iAgmW+
ifdl8bkKFwhUwrkyhnkqcl6WTp2fRXyxFiCKvGhdgM3mV3X9bX49b6yydcNcL+j+kDRCK7OwPXqv
o783WXDulp3mHW3vaf3CFcxHh/8vQtyaxpxA195ARMtuiuQ7c3ZapTjdci3AWo75ViSbxFwT4OPX
nmgTro/1uFjfdHrdqqbJpCJQOXF0pAkxaSrsSzqaRru60GKcn9AFveTXqLqe3wtZ5RE4fH9lCE5q
scF1AZoR2Ff7tv6wkHPvQs3+x8x+DONDgWvRHkqFTLlaeOdgJgovSDFtyJp+sGo0UoV2e5EkHxmS
R+T9vFqymwLlpn9FCLdtbOheiVQ8UFrj3aQdEYTbEa1uV39ndor3t0obYZP8JSlSa4AoH7TriXGc
sh9ojz6vDv8NIdLGJv1VR9ikfFimztAhg2VLkBWB5b4uXhn4xhVRFYj4ypwTJRxOw2VtbDQQNdW/
DO2y6D6aGQ/Fw3mFZK955MsMk/dHI0gWH20rncCEAu6ncEF0h55JULYYQTyMVy5zwths8ZJrbl2P
HBY7vknd5CFliolTmdPbfoFgIg26YAHGgC8g3sW4/OOMzyZBifoSIDy1t890lcbcUQsLi8ky2wQo
Gca5gV56eimN/prOk2EjT9iCRiUNiuzFrXdFfDlbazD73whSyD3ejv/9/sD8AbrmMYMPhh9xsDZv
exYDRvSPm/K8qOwP47w7v5mSlcRgDeeRAqOVDxCFU82a0m1mloGQzGFZ2Ht7Rz+kJED1LbCzCIEW
VaW8JDa6FfjHp20eI44JfolmjrF1Fg0K2qCX+GIdrilR1KIkR/tEjnD3jjqG0a3SR7IE5OueiwT2
HHRfuOBPhAhPVbcZ7KpCWBqmGIby45D43yYVJrPEfwA+AGlI3l4CS+D/3yxY7mhrSXKnCFEWve7q
AexV9Kqfsl3N5zdHqlg3ifc9ESe4KyDigJ9Dh80V5u+cZUFmGkGh7cB77mEtVVOhKmmC+bX2gEig
gjTTiVr6jk7MwGqPcx7Z5kM+fJy39c8mYaF4B8eD0BKPEEdQTddjpxpccFK4HUP2AiSGY1DV+/NC
Pts3hKAODhJq1MSB/XC6XfZaogI6J6i/ohptDRHTMrxOH13t4ryczwcXcgjayFDsRbgkvqfomtR6
k0GOYXzkQK4FmRn7ZoLybwR6kzuFqa2ImD/b4alAYasKfaoN0AFDsXjXVsfRv+z67yCzUtK0ScKa
rSQghZ8uIfpFmqnqIWm1HIKoOY6zvdvHyY1BKN1nPugwmrKtf1upkzymhpcenMHPn8+vr1Rd8Ohy
6gpkNMQiTdz6LSn1DO2e7KZDy3FhPnju99mOWKs4cdKd3EjiFrU54KVN9bZyISmfmshHBMcc0HzN
6PI8ptO30XqwekXYI7XRjUTBpXhWjClwAokA4a6n3Wq6aGi9i5svVFmxk6ivobaJ1xwuzlPVrDmt
wKcLQbobZk5oG10wjkBn04N2+IitRz17nv1b9MV/Ze/+FWsJBgRmXZo4FdfPAPYQEL60e8ffVf5O
nxRpDalL+aug2PBgJC1gB2pI0qydXdxM672xvJ1XRn4cNjKES8bQtMYd0hSt1ByXot6VqAj1aweq
uQx9sS8jDbTlYlThBKg0E0IePXP1cTGg2WiukYbGwnn+Ea8qjDuVFJ6w39h+7Fel3XADychVSp8G
8JnnKl5QqbXDTQKkyUNe0hKsvWnLOl59yGB2UK008NByCnCAFNmu8zsldRkbQcL9kvtVHxv8IM/I
qVvar4Td+GS3tgFTsUZJXIZjAGqFuKaBxlax6UqLh8Jf3QSB4bSzq7sxi3r3aaxv0beQ15Fb/ncr
B3sPWmhtVAxQMBBWkKYkGb08Q7KEXrvGfWG/lf89ykE5ZiNCWLsMmJt0WpD0z6v73rxvxxdWh+ty
Zw7//RpD3QcOCTc0ytbicCcbUPdwR7SZePF9oT9RFnpeaOGaocvxvDnIDu6JKGHZ0HjmuY2DZfOK
j157c0CCHdbNEnTDjcFeDXqTxIPixSCx9RORwjIWmmUBqBfaIUM9GW+rfmj960pVPua/cvoc4rWz
v2souPVxybt18aCYb/xexnfw3sX+I0sfi+wYmwrbk2oE6DOequFlGdEPDVOXgvMPpWPkHkf0YmQd
SAyvyaDYLYknAtHAXzmCJ8qn0SR5DznJemfaUdw8j6qeK/4T4rJh0XCGUAdB85FgD1XvpbUZoyE9
NtGKqX8QVeZMLgDAZsBtQ35OfMwRD+9id8VwL9jCQClvPq12rRj1l4pAwowXu9HSKLYX5qlhT1Ca
n9PfdfPoYBbm/KmR7TfPyP1fgHDbpb1hzmtVIsFUPujw1GZ+5xaPqYoLWLbdWzGCWbWUjbi3oUfa
XazVq8sCGissSnIdcIapfzURLCpNuiSdc2ji1a9a9t0HkTqoNvMlDwoVFqF0V0DH7XmEU3+IjNxe
bk1Gp6Nkb2fXVt+EXckU26KSICiTI3Sra96oAnYjggxIo+KKk27IRgX+/00k0PYNygI+mr+09CWz
nskCIN9JsSNSGejp4SNcqCOIiaskXiuWz2i8quc7TYu8+pqUH+fNV3Yzo3T8rwhu3hs1ijbpcquB
iGa5BaXq4EcW2iabG6aBKpmBklU1TSTzxaaHXluUQ5EXFxOy6GkDVxBBjSFd9szpIhOcw8USac41
/DMD0u15/aRGvREn6NeDvAMIMxDntdeTcczcV5dES3tsVL3E8r36q5fgLKfRA/zQCkHD/MOhB4bM
rKV4Bkl1Qa2fD2Lx5hPhGvOYX2JUBDU+0jxPzUuWXlgJOl6fKP1CzGH+FSSSE7JhGsqSwfHry3Es
nxHDF004ogPTUYwgSBdtI0hIPiSmh/5dtLaGTvpNK+oAU5jgA1SYgNRD+0j/A4MFsyeixeloladA
d4CJk8BCVav1In3AhK4impZ6nI0YwdKMnlIjTSDG1B807Y1p0XlLloZnaHzGFnP0c4S2p0e1pg6t
Yt57xFawwmnplUfziGTm0UinK326nasK7WlmxYLK7xRFAdkaEgQBHIGU/wmyeyAzk7WC6c3eXZ0X
gU2Pk4a+14vzOsrsAY1O/A5CdtATAQfTfiRr58EeauNgxv+My93iqnKgkh5GpGH+ChHxBYG7PwB5
A0KGJkSPWmR6N7H73XIPvh0aaJioHql/6FQMizLz2EoVTX0h6IrgUrvqKgMPZ/Pfh9KglguzgKUD
UE7MXbTmuDZrA/PoZ80ZQsul3YFgcJOFzM0dQIMOul8qbFK6X39liokLNEh0ucdlsvq9dEFS/X0Y
9udNQm72GxnCwrFpBITXChmGc5F2RjC1Npqr7ov+fkXGsoujWtvp5u68VNm1SPD6BvAfpjDQKXx6
1mayGqg/QGjcg3klQKswHQHPpzHwy/TewZ5MM2q6JrvR+hiJxaU0Duc/QObrOXsDh/TBU0LsLS8K
zSNDgQ+wEFgUZMdw6GK/CLTi1awUYYb0cPNKEdLMSDXrfJc3MYBekmH0/QGv8zaLVlrtQHjNApAT
I2qyVZOgUpPZCBPc5FpXRTwz1Pz05n6xon56yT2FyUjXzue8g2gY5nhip/poSeoWVTHBYlgFaA4t
cL13PDPR5IqJvdRWXC9SU/krTWS8Yg7r0WQGhZbMekq972v7lvjrQ1npV3rl4ebEaIql6uKVepON
UPNUxSJhmpkYULFEZygPocYv5CQxJYehaIy2IFYTM4Vl2YA3PYVaFv0gqxasU0DswK9ebNUYhXy7
/koSdEH5Zk47bhGDjlmdLnD8kGQP44j63vcvHCoMsKPQYeMSFd+boHJLSO/MyAOgPcjtb8F0P3rP
6CAfYxVDrMzM//SPo5RucES20w1ycm/JSIkNWoEIkDfTjg14G5qv5xWSnVzA/3D+YYxlIL12KqXW
7QrwmgveUe47JR8z+oBZfNc5ike0bIcwpoYBAww6ARRQcMFDN0xJm2LdEu16SC5087aYrsz6YXAU
dXLp3byVJNiCjkaKIe35DhnNYW39K9qjr4xUBMBKzRAZI8Y0anYwMbIxd93vxn77woJCQ3TZICvx
idJ5aL117X2+oEC19TUrStiuh+dIPs7LkZrHRg5/JW1crqdpBerJOlbUu6L2lUX3Wqe4m2V+yfor
gghFhXx2QIKcQZV5/Lb4SOrORwqY3oR8LKhPmcutruJKlVojWmxs9A85KPMJZuJ6izkZMZQqUeuy
ltAxPlLA7puZItKWmiMSux4aM9HlYAtyyiUbTGrDSPL1iCJskz1r065r7mxV3lCqEH+kQh8EVaIP
LIakqxNqwhoL7cJpPzx//OUXQNdrmeKEqSQJdt8WcbbELSRN5gNQ4KzyG+GEYUm+O293f/rdxJwe
OH//VUkIbPASRsdrbEAl5t2sYx0Qpw3Hir40nfXY5sN1pjfAL302m9cqS+8x/xZo2bqbvO8W3mdL
0+5WJwtdRi+sUYUmpFoEfultDsVQ2MyxGL4N6Ladv2usGz2NWu3x/BLIEhBIB4OqD5EdbgLBehLm
T6YxojfGm38Uw8c4hiu90Nnl0oTT7/OiZLc0AOIAA4/QyvbEsoe1UGPyAIEX5vNdbdwBAiE4L0C6
YhsBworlRGuWnEEAc4qIkuuljwpG9uNXso9bRYTbzDXrsXQGyLGzH1m5BrbxYOQ/z+siPdUbXbiu
m93H6D/aNLmMZSgDmr/NTRLmRorZ+EdPVcKWrhuGGS2wanggwRbuzSkZ8QJcIKttAGP5NneBDpoS
VUlSamkbKYKTB3nGhKQ3PHCKo+PQXR8H6MIa9Hsv3lve8/nlk7r7jTD+/83y6UkxEYM3uWX6TYym
7w5953vfeE6TsGuPLFOEUooVFB/RlauhKXr5c1G+DfVhbtCG9ZyoML2l1yTiNd609wcW51Qpo6lB
AlWveDRr3mE1AEHs9Ddx716cXzvpOd2IEVyCnaEOEQNTLEzBfp2BhNv8dl6A9BELGPl/FRH8OyOk
zC1AOYSr+WENesDa4+S/Wtajyb6l6FgC+5RXq3y99ERthAq+fk5HcNrnEGo38O3ICyE+jPIsDRAc
R8T9DSaqfVo9Dg4iVP/7nKWhNnyr9ep5xKg0ozVAn6eX8wshNZvNJwkOSxv0xG4SfNJIJzzLnpoG
MxGPrXY4L0a2oZiYQ/8ZRz8AssSp3ZRNX4517yAXYkYZkI3KdVXEIDJFNhJsYUP9JHfaMvMgYfw2
69HsPhjuGwDVzuuhkiLsYEyxWIS58InFPzMAIpI86Ocfvf9xXozsmKE2ZvOhDgz3iollZ6o7OjMo
UyK/gVKMbe1XUBCcF8LXXIw8NkLEpLJnNnpqthDCMLJTJk8+i3z6ACCojl51NY2aUYVZLPO/W4nC
sdbNxMfsOiQ6DJjF4WDiBJjBUl1Pv/NKVdJSrKErGITnD6O5TBCm1c/5EM3jC1G4XENqDT5v70JB
A32cgjX0vWa1y4CckN12zy6GL4/zYu5dtr4BvTMP8smbDnPXLlEGhK9Lzyneppoh/Ud3fvYL2BLX
djntybz2ioYwmZ/hHBLgkuBcGa6wzr75P9LOc0duZNnWT0SA3vxl2fZOarX0h5CZpveeT3+/1ME5
qmITRUh39szGAAMoKpKZkZERK9Zq9UAWAHi7k6h1hDBCeBSqvkem26zJmi4t86mt2TJXoAilFNm+
TVH2Lj3/zVT91NdQUksLfWpkttBc2749Cph9NgJL8JVtnnT3qQSP8D+1wKlGqzTCeFxDfnAeqUhN
7KD2By4GZWvAVBxk3y8fu8WPc2JA+HqaF0S271gpBnyFQUBg51obul73mus7JVsTVlyKuxCUWKgf
wPGmzWneWlsf5XDQRcPyW9H/LPv9ZWeWvv7pnz9zpgxa3fI9jdfLFGx8rd4G1qdmWJsZWVqyUyvi
v58sWUYTxksZ/9vk0VVnHDyZkdBuk9i8hl7+wR/oPBg64K6ibH9uKenTHFlm7qlRjzZlvddab69a
K3Fj8aP8MfI7Nzl1x/A6tZYx4jEwZluHoFuby1w6LxaYU01lK4P/n7mRoaSUDxHXlFYeJ9ThMjcb
nqN/QYucWLFnBY3MMqh4qvih+vtUeR+gdrn8NRZ4dXnkCAk6m/chqPKZH21rEF9GLJh0FjL9ineo
2T6EwwEaLNu7KqovnNC4ORQ+ejmcV15Cl3/B8kL+3w/4QOwrSVEFhFqUv4JNZbue+Tmv34bu6rKZ
xWP0x885BYovhwjI1fipKIFrczckL85a6rJ4iBxBwy64PBFgOd/a3qjVUJ/wmM/g5qlejPBKzq7y
ehetoZSWbnnY1//P0DwmqPnoRwGlEypOan/X959H6ag3b1V61Nc6JYtH6cTW7EXX51GWjBa2Ilox
EyQTRbhyl654M/80uTro9WizbGoauHVM++LWbm/LZqvH3xJzpc+/ZAzRReRWqHVSFZrdc5Pv6Ekr
IsMQ5/tQVTetZVy1U3WsFQdKh8FtqmKlkbx4xoTaKgAQMZI1H2XUGi8MvYQ8KQ83nia7tEc0LYQS
6sErrwzbDb3/SNzcqLyP1Vsr3jZrahmLb7HTXyA+8kk8lOyqU8KOX+Dn9+qwnfyt0e+L5C7w76ry
4EfPHm+Tywdu2SaFBlE9RytgXgkChdI0IRotm5RhhF6nbfMYFo9SdROYNUyETLPnscvU9opZ8QHn
Ofdv9lDAD4ImYnaTJbadpZmJWSfTpF9FPNXUgJFFaAcpvcpqASYFf3coGaraWFGkkR2r/fQu25PM
L6PR2bX9vwBlYNyjHAYJDWMtsyBbUqPInElMcMm5mzVvpf1erLI8Lh3UEyPzO2+g7q33DoNOdt0i
nCrTxVpZ26X4JhoicPMz5+TMn5hGDMGO34QpT7PAzf2fLUwrsfMrKx5XBy6WwvWJqXmtRdFHuw9D
P90MfrJFG+U2HIKtOvQrNeg1M7M0vo2mPK5UzHjVc619SSqNw7hGoLN0w536Msvf1Wwam9QL0o0u
7ezg2rQfSKqifuXjLH7+Px9nDldJxsnqJBlXeI24Vqm51hpYcs2PWRDxZCWVMwULRvzUp9S/sKE7
bvAvbVgHyj/IqUXEnKcksS3nZVHBmiz51WtkOY+VIiHJO9ww0Xqo1eZ4OWIsLtwfc/MEJE7DyJg8
dnVntIdBGZ4mboTLJha3mWBKEGpssCjNtpmpeEbnp5ioi58aI6hxsOv9r39twxKyhugegJvkPXIe
4luz9o1SKlJ0kEZPd0dPlh8ZtIisrZ5lSbi7bG1hwBhsmSF0tSnwCUbPc3Oo/npap0OjpaeRG0nE
UuPWozHfWrR+N8UUu3YbHJXkUauaPSImK7fLwjV+Zn52puROjZBurlhRfS9RWoaKrds6gHY1+UGW
VhKUpavszJq4c06uz5r5oTgOsaZpzw1PsanZwcvpWsFrq3HPUJy49Zp/ONBnRmfHzRih2G1UVjgo
Hgq/J/daS71VsUqzu/LMhNi3J375mp2nUoJfkvTkGfva3mmBv9XlO8N7i6VdmElu9UtLpX0U7ILw
SxC1AhLJi3djgYcLb3rzp+x/HctPduetbTDxtPnw20wDFZjfWqFzcgZG39ISasQUyNprCsFA992Y
9n1hH9Lqkz5t2XyAg9em4RYOKm8N8IYwtlMYnJd15FH3SkWo1HqDG2mvZn4XNfvLJ2fhEv09lA8U
mPKHNZ9TTyRZGzQL0oda1Q7W8FNN9qNfb4bsMKyJMy4E7DNTsx1UAmeyzRxTgbJNJBCgRyc7jGvk
kgvx88zKbBMxm944ZY0VOz4M6kMNN/zlFVv8KOTq/7tiws2TXYrMW64WIQYiFYbsz2G3D8IVmPES
CAMMIR1vwKbqx7mPIKigYu6YNbBCecfwDLpruzT+EXvbULnVmAmK90mIMJq8ViJeii1nlmdxW9IS
uNQ0MeVQPqHgmqdbOfpBIQEm6LDYwi27+hReNMlsGkyPdIMpxMxSZMWJvETrKKo2rZtAOsvUbgux
ZOM2Y+tGacuwIlnE9q+/IqjnP0bnfsp2NMYCN5lNj7n5KCvv5vDzsonfc/azmHFqY15vr7vG6BUZ
G1rRfzLa8jryRjcCYF8z0hU32rbR3qvkzVReyMNL8zYdgp1i0961XTlm6tAIrsLO3I8pkgDmZ9WT
0Tn7GTJ6C27F7YzsceiNh4hp8cu/e+Gcnv3s+V0adoFi1Pzsjlegmu975dUJt1K2ElIX7kzuauCL
MjkIFfXZQfX1wCvqETjuaE76a+g46Tef3QEzm64FN5wKkocmM6ucxQhgJL7s5McwAS8+9LMkKDDD
fyCN6pMyZWA8BBiQvOTyTZasePcxSvwP774wYTCKNvMu7Yqw8iL+/Jpei1P6m0iO9478dtmLBTAJ
ZsBKUSqj1I6t82AkOpoGAnhwL4TPFRSf8V7WDgMqZb4PMPfBmLZl51rObbMpPxm622w2aNUW+2kt
Yi25i04tmHE0sWCemO2ZJiiUaFRxt8z/y2Pzthmlw9iqK+C036N75ycKamI0pmFiAH1EC+bc3UmW
W6mQiU69aU6BK4EueVeC1LwZc7WLXTlpgBQ25YRKTq7VqKokjABOqVJpWyUM80eFZ/UDjfo6ZKzS
qc2t1nvqrq+rbkA9vU0zV0IaMnebMg4+eVZbf+qnnBXU5Ng+ql60dlmJz/PBH0Bu8DFQi7Hmoa9s
08TUo4qWle7zfCmQP02cBE51ybbdUk1vxyohn0uYNIukf8CusJrkyrCpAjEFM3a+mpIyOAhEcALz
5N03b7zw0HlfjPRweY8ubo0TK7OtgcJFFxliwsSun+N4q1SQXCifL9v4mMUAqGKKTTdRERWQ7XNP
2hqofaF1AoxbPKqtcRc42sH0Jq6P3LUlb+XyWAoeYrwURWuUme15G7AuNclXWlyqwDQ7leqqwffL
Di1aoFRFBiCEID6EDy+HaTQQ15Nl7h3dg0NiZfBncclOLMzSmLGkU1rEWBjypw4C6f5Fjm6cuHad
NSHhj4Gej+MIYhN4sRX+b/ZxvA41SRUgbjTdA4GUy6MX7LLeNWwkHXeX122Bi/DM2AcseOX5VSZg
2VW5TdW7fjyk5c6Od4p/NPX9oG3z+iENt7l3tLU19dylnX7iqCPeNyeZIdojQAWEo3J5W1EKd47+
mqrbUsA4NTF7+hWB43nKhIk22bbDFawBhHh0ACJnL9mbek0QfKFWLJaTm4XHPF9v/q4esjjWM8A5
G7/Y182jPL2p0dGuH8YA3Yf/bO0q0b8VUk9LH6k3+XttrFTEls4B0YkrFPge2aFY8pMl9UrTj1oN
f1NoTpjdcTt1JTwtWrAEvEmFFAcw67kFeSqKWDUF8kirXSW9k8M1Tq6F4gShglWEkEvwp88PQFVK
comOC7eWQT/pJh2fFecoxXd+s8vNre/EblmDkODvlVL/0sk7MTw/DLHV+U3XYRhUuiMdFO1H1Nwr
4+e6uFb+HqB45uRcoy4aOfuFcLLw8309fi8m9VoKwu3l873m0fyIlVlijgK1HUCgZk4PSXZD/uuZ
P+TmCH5sxdrSgT5dv9lpa8F71LEsfKJpb32rm+uo/3rZoaUwzKiYLOawLSB2s+BYFAZ0ug2TP7an
0+uswv/CTpXcPkctJRj8aQddzBrryNIiUicTjO1g+mx7tuUHKdBCRyA40vilaeAt30jy51xxR+e6
XyNFWlhCRfC0/x79ZOB45h9UiUoumdhqHKpiqm5+Khpz2icW1IaXV3IhNCrwC1DaFmKCjDCfH2Rf
Rpa3h89gE6J3qYzhvZ8/gpi+l5TiutDuA1nb2wbp4GWrC1S8JE5/zH5oDQwtKYJB/AgH58hoFeIr
1tYPX7VRPUqSeV0Xnyo/uOmCess9DpGD7mxGtC6iCTkp67MeBUe91Te6svL61Ba+Mj+MbcWMPxnE
HAlS+VGXWxmb186ZbJBaP74OjFxWN4kTRq+8JqevtpM4V6HW9sdIH+Nt1TZ97xZqg8xrM3luOcXB
l6wq5MfMUyNvK/eNkRy9Om5hUO6H5jobtAFt0dHUtpYaFL/aqPP7rSqlw68E9ub/Ag8m4lofxsHt
Q1P9YXWVcZX1Y3wz+nY7bLirp+fWqRQ2hRx/9eoyvGLMpd4DUKvTWylrnbtY7vKVpuvHBy6fjKE0
cBI8mRBGO98pSdQoelDQ41fqa54KkvZrzO8Sb22q6rc2wCy7Z1Kc/poYdmKQepb58vDtmjLQ6f11
VSZvgiDo7ljT/j1spfoo6y1kFWZcDD/sTG/vs6GnhSF3cbGLh7i+7q2hek7inMpuA6Hf5yrU48cy
kdofhSNNK0uytFngBTJAygtO4Plm8VtZRzaEPrQ1SuFBMid1Z5bOVVFU1ZWmUQUabdtzx1zv/v6C
RxwLPKq4H5HlnX0LHq9U83/3R+snaApdy9xdPqBLH/vUwCyGN7rf2BIbfQPBCWWTXCpcL5Q30d8X
lBj8JVkXpIv8yzyQS2VXtqFoR9lmuWvb+D7TWrftqpUrfSFdgaCBKMdrURA4zF46WdqVUR/31KHt
fhtKHNphc3nBFm4kHoRQBDLRpiM1Nbsd+gA5vK7CEXXcVFCIo2ndqhBhdm6laCu2Fj4OXWjDBOoj
FG3mXcJO1ouk8+hEB7nbZd+q4aHJd9GaaNbCmmGFygSLJhR6ZnssNpxQtUdhJftq2nfRWuNi7c+f
PaWCsZu6RHSH7SFzZWnnD9nKOq1ZmH31SI7MJlXxIFPjK7OLjnlxvPzVl7/EnzUSAeIk0S6LICmn
ER/KzN87GoQwwxeTEuzfD3Qh3mJTdhNixoLr5tyO0SlF0KXYSZWnyRhc3/7eaPdOFKys2ELecWZH
rOiJPyhK1SMQrpSBycexu6v7L1L79fKSLVTpz32ZnZTY9NR66LAx+c+RBzA83WVW5Pr9sZnu1Oop
zK5k5/v4DxHtzLXZdjOhEZVCW2xnHVnPetOW8qbIb7S1T7W2hPNNF+Rj47S459kvRvFQ+YOrxdvL
a7hmY7btxnzyUrXBRuU/T/Yx7zcgmddStMXTQ7GQaUUesXDtnO+F1lZDX69ZsNIBg25sHUjHRldU
1iz58wi3QPhaJS+1h9omCN02+cTU6WU3F3ocbBWRc6MCT0FnzkmW1yWQ6Zxt35Z7zXrq0j3Qhf1Q
brzUcWWgf/Jwm/w9sayBpKbIvjlwlNpnGbFlxtNYKRapaXpklA++FbveVt3usm8LqcOplTlgoXJS
GwourBjVW1Zs9enO7go3rokgey99u2xsab8I5L0YGxMUtrM9ORVKnNsyqKKk2lYV0kMWtdLnf7AB
CYPCzaSLV/v5dunJcpzSYbuE2Xvm3zYQrazd4otuaFx4CFeSnc/hunlfRX04sB0EXCEQ6D/K9Wtk
/0vb3vljZI7WHezAiqYJI03xyaN3Hv5Lwcs4tTBfKVKUMUo5vVJZuHQmzfbaW+N7XkpHgBYAbIZB
XrRqzr9GOlqc6R74TaPcysO27b521l6Lr8b+9R8+u84jnFIQkLLfSmAnNwaUtimctHx2Uz5O3tav
rjz182UTSzeG4BIBdflb83t+Itu86eRmAnmjJF8L6Zr3zzbvdqP57Fl72znE6rsl73NrpdS7cLdj
FZUqVlFBA362hEbQeiYtXQI5ghIqatmhdyx5iOVrwBTxvWcPHgwxEQ7vGs21+clRkjap1TQGTGC2
u1wrXc9mmo0ZmAH4l7IDlgGiVgI11aOrPcU/Lq/uwn4/sz5L87o4liUbnAa41sHN7HulXPFvcR0Z
sGGWg7aJOW9yJVZXN1TNcY+AHUvvw/AsBXfB2mWxEBww8MfMzI8m0JqwcjCj+beILHbB0fD2/7BU
JyZmWdikSnbpxyl4Rqh6+xoMsP/psoU1J8THOjlNUgXPsSbWihKEmzvvQYdqWbHSD1yq9jO4w4OL
Jxdl4vmzFaaqWIJcDCwGumtFyNMuYGxAc7Psngc39mDfhve4yD8P7WdvDfW1UHE6sy72y4mPKOd2
kSSz4dIuOtSO9SJ35Y2gy/I1E0QW8+BDykasD5eXdiEinpmd3YFhEvk8pnB60p5r7zYx7gblq1Z9
09YmLD9+Q96BFhwqOsLg9NZm+UNa99ADylZEM1UO3Lgt71NTchM5WIlPH9dRNBeg1EOsgDfghzdB
05ZNNpox3bva1du7Ynjpy3HTa1cy+hWI+v49zlYgTbCFcjCnYF6QH4rUTIrCijd0kiXlcxw8S/XX
yx9pae1OTMxL70ZrZo6XY6IAxlnpb1prbutxe9nIx4j3GzHDZWVzDSP5cb4BR2i++35Akrq0+p0Z
1dt+LYf4GPKwYDNSyNuZPue8VJbqkpnJIfLlVucW0pWh7joNGq7u9bIjC2aQXxdlE8YCxOY+d4Rd
lnZOC3wgbT8bzo02IAH/qVVW3oRLVsC8w21HI4v6hvhmJ+fVkEZTiT0fK4nH8EjpPSdye99PUn2l
yJ50vOzTx2Nq8+L4Y038mhNrsWVEk6ShyZ6FZezqxfchSz6p/ld7Uo9j837Z2MJ2g8UVIgXOEazb
2iygR1EReGXJdnZyHxqF7wPQKbN4uWxkYbvZ4hMxZAqqF7qoc48AIze5JVjKBnAXhksqYz1xU9q/
LptZCAe/ebZtIbINLHEWdsbASZVS4MEsbx9PbwE8QFHI6Nc2V/aAfykUrQ1N0oTjp59nLja7nIoX
wBIVuvJZJhtMUuoEPlyyWmHXkyvr3sigiOw9Ao7k61kBT243YIp/Y9ldu3X6oHdLxSar5o3M3IFE
dabe6L3UQzc91f1V30v6a+rVpCKh3BXHqNDiadtpRFM5NZvg0PYJWgMdkfW2rvr2lgpydV8qo9/e
FFaoP5qTyXmbxmmvNmNwY6qp/E0dc/tmCO36qmV7hQyPpQRmfdIVmodxLEEx5Dvmeyrnw37S7fFH
KI3GU1576UtAJ+tLEdvtje7Ew97AxlNhg/ooskwNtungdNd6YppvXRnA7hSPgeIObd+MW8WXsvs8
BNA8yUntb8ZK7r4LRs96DwFaftWaE2G76q30sc+qZrqhy9p7jw7I0gdGXexu00OV2LhDFuRXlhGM
r0VbBXsr7GACzRX4AShomocg1NAK8Gzozrd+OzIANKmB9JComfwWl5P3lDd1SP/EMsqrtJOiLYJv
KOd0elZvqFsF2U1WxPk1n1Hzd5oTj/+ppZqnsKbF6Sfoigre2RCG77O6Dt/rpkzUvWRVGW9iy2pj
3uV++6bqffM1n3w0ZbrAjn4g1qDtKr/VkdbIEu1WD2rKb43pSe7lLf/xDU1NTBZMeRYwCQAf5ycr
5KIKpBKuZDWdNjrcD6rUHKZIPoRQM3td+l8krTWulg4zJQmhde1AyDYvihieb+lZyinT4r0J+Kgd
/h5ih1MnFmZBvcgSK28EW6qPdKyUjG6fXV1etjUfxLKehNhmVFp9/B0p2F91eD+oT5cNLCSYUBRp
3BboXdGimMeiBrxqnjUjxY1clb5ZnWV9zQK/rzalnVEedSDA3Kee43MKU7Ob3CbwQnXbxGr6q/K1
iO8X1jdF2Hfl9vIvW3IdslHyM+jtKNXPAn7ie0Pv6wAj+vazpHSuGaw0GhYuSzz/Y0D8gJO1tasm
ztXfxEa9+hqr0DiCwDDG4jpTVyytuTLb/EZop5ElpBUr2hmgL4pVzail29HiTcrDGwpvugDnvoRO
SHwW2AQi1Va1Xh04DgNj5YssGqGxSD6JLfrd50Z0KwmLHn31jWQ/dfU+abeGtmJi6ZvAw/p/JmYv
QwfIqulFdOnq4VtsmNuoBZKd9XQw19gt15yZbS85b/Oil3CmHo9KdV2Tka+hEBbyI5uKDhkSuAcQ
PrP1CrtR7Yh7AoWQ7WEd3KcH8yWAWFn3/p7KFTqEE1OzdRtyOY1HiRKlV4RHxE6zxN8bzbaR74Lg
77O+M1OzhRsUy+9ij9HWfPC2jRluYVhN8lddhsldMjeXg8DStQGLJqTGCNWAZp8ZK/28a2uHJeyL
TViHbhGgkXdEhso10EuO1jbF4vY7MTcLCbUS62MmYW5MPTfstqP87nVul7xe9mpp75FnUmBRdfVj
JxWWs9ZIDCAjAeIHABJsQBvKtMbNtGJlrhk7Zr5shiPJbATblB08mvqzucacvLRgJ57MB+3SqZrK
+Lf0aWGYh16LK8r+yt0EJR7NIi96ubxwa+Zm2zwckTevExZO034m1k/m7DYFk0NB9OWynYVuBsx9
5Az07OkPA+E/D3UVx6nyWkbkO+7d1Ng4xnOrvigjlY9wG+T7ZlxvHC7tdQHZAOeOgh1MqOc2nQCO
dT8HTKHlmZjo027ytn1p+yLdKdV9Rw9HclZAEUsRyoGFHxdlx6JJfW6S/LHXrB6uAanX252kPRpx
68HWkMlXhV2+wcOx1qpatPibCwBeMCFofW7RbBu9LmPCbj4mFu02BbXhuA+Vb2rsScGm1EsvOaRD
m64U0hauYEBTmmnZFEPgHJ49ufjEWWz2tFWywLjK2zvLKw+X98zCcfsfEkYTZBYdqZlnUoIOut5S
+ZbjON0ZE7ySZlUPYDGs//7BEu9gZhEcMQo682UqHJNCMFEqyimIqE+tdSjUcnfZyNKCMXkuOGOY
SflQUlcmO6jiShC7maM7MIalrSmPLGwF59TCbPNZE1IwsjaSFdGTjx4jea9oxzS9zcd/yNMFspf+
KNAISK3EpzvJ9OJsyEZ7FJhKhSHS1tkUwc/Lq7UQmOg/0ooCtA68aI4ijvvIKrRCgyBEuVb760zf
jfZ7bqw94xcGrkR7FewNrPEW/5t9eiNJ2zEUKUUThfneaf3umHVONblWZpj+1nIC+y6U0+Ded4I2
31Z5Wt73fZK8hJMWXiepmuYHj/HuyC3LVt+pppe8iFL5rRoNEPeqKLODIjeg4Kz7vvbcKGf6ameG
4ahSOAiNl8SBPmZDE8S8iuq6rHj2KFK2kgUKL85rFfgHHhqOZIre9ryX7I2x71U0CHi5GfJu7DNv
o9e1dNU3wmDZjDtV7fWDMbb9oepKe3P5Y348yZhnZgVmY5qkH2REUQrtw7igrQhdSblvrNh/s0cA
I5lX/b3oOqYEmhPwDgD0eTgcnEiJsoj+YtJ2o2spWXgVFKbtMq6zxg+y5BVfTrB9OZrKi/j8EFCe
kfI+YdQ2GIv6JrfN4kmNGvuHXWiUcC6v4MfjIKakCKqGDfwWgvxzW+Q2jll3TJAWxUOp0UpC17gb
D3ohrXyqRUMWaC70/kxNnRN9+KpZWlnc0WYG3DiGCu/V8B41nl2tl8+XffoYEPHpj6n5LJFX6Lk8
NZgaTTj+6uxhbIuvl00sfiK4W2hk2przIbCXesqZKzDRd/429bTHGA2+IB5XbqqFNz+uAMmmzwdu
Fq/OP08bOlTxkpH+Sr9vp+cwuZGiV1+9MhjxDpHOLG8mNNKj+yIBjvnpso9LywiLgVDW5mqhyHpu
W5YkqwtjgwYxUs1pm23ScH/ZwtIq2gL4TQoFWPFD3ac1cs8k9m7C4hWtt0l9+pezJKK8DbGRICOc
93NGP86rqWJ8s4+PcopwwXQMyaIu+7GwUqSBNHD4SjpXina+UraRl2FhK9B/jMqmjXfMj6xYWDg9
YOSpFgiEgczf5xbSkrHBwAuyTZbdecF9WN5ZznuvrjwYF/wQE16IBDAByAznLBggkpk1cRZnmx6B
R/3NXFO9WfjeBE4EprndaXrMY2hWt83IDE+2KWDW7eOtmj1o7Yri4sKNZAIu4FOIahR793yl1MTT
TUpc2aZUDkr6qbcPufVFN69k49kzUExhqPfyx190CpSGEAgA5K6Kx8JJyqLEINX9HoNddGsYr4H1
NWag7P/PxsypMZb9NrexMWUPXvtAyToKXy6bWPz2f9yYCwRUw1QD7caEPo17RUmOI1MCf2+CkQhO
CP8wyzULKFavZyUsEtlGYng1NC1q9PE/eHFqYhYv69AKKO9gIpkq12HcuVt5nXx8+pFiUwpgjzmk
dfOQZRod1F1llW3MPHT17FP0RmOVEsfWpFMz/Li8YEt7mWQVkjABAUNN7HxrseWcpK2aDAGsh7FD
Pplpapmemgn/4GH0zIO8Jlu2tJlxEKkhZgSgqJ9FsjYKcqfIO+KMGeLPdRp9b9eIeJdi2akNsRNP
DkylVRKvMmxImRu+d/UX2d9GwcpGWFg6i+qn0D+nGkU//9xI0KveUEk9l5ZxI5mRmwYvJnOQgeMq
5g2aUeW0EnfEzpplwkA6yQTgZqJFrc6OaF+rCEyOI9/KeZmkGx39AHOjNYAuxjWysYWPxLwGT2RH
5zr4IMZj611GLi5nm6odoRDndal/Koe1pswHK4I0wGRWVnApcnXOjpIsM5VDjgb0sImZYdoWSuZa
4eHyDl8zMgueZaE4jTdgxPAAeMMvpmX/ILYmeAkEAy0bGvjIPMeVlX4whwFigkil1q5te7/YXHbj
w5b+bQEb9GzF6Pfs4mzaomBUjpb3UDrbrNzazrOSOBt5JR4srBYJBqPeyHSLur747ycnx8urgjS6
oBJeNsiwMsk0fvH/OiljEB+ZXyokfHXSv5kvUp0HRiUUrLJAe9LabmtkyO/5K3F0yZVTK+q5K2PS
e23kCSvgJ01ZPihh+6BZa/ikRTMa68WTX+eVODuV3cCb0ZwYxOsS47YZtDsL8Iiatn+/jVFFJkMT
yCExgTfzZpJUszJEi4J6twXQrNRcGkiXN9mHq4cPAy8NOQ0lK4X86dyImpcZD04TUKhh7Hsn3DGX
eeh9sDxJ9DxI/TYI1ih4PkTRmclZDIjsorSGhmZFGurMVO/C4rvvNduYSTs92evVAaary06KP/Es
jJIX8L4WpT9QHTBBnDtpTblZGA2NWtuuydktOGqKHbwNB3OynzsvPV429xEFK+yJPoICWzGFp9lu
DzxIlluhzNVTZmyTXWHStj/k0Sa3Psfxq6I8BcGb419fNrvkJaOQOipCpBAgBs+9JEfuw7SiaK1V
135Af0a0jG/qwXHzboW/aSE0UXyi0UgDg0kqZ75rsjiZyhxTpipfpZp32yYxNEble+s0T5e9WjIl
miQy6CyujPljVc/yujc6dothdrJbK0V7Zwdjc1vUpeQ2/vgPkYqhSYfaEx0nUZk5X8VetWvFExTQ
lWru6LdCZ0217K9B3+wQcNICG0/K+uEF6QDfYPdQ4oJV39rGlm+5U5I9hUrC5GmW78cse7u8jku7
A4y08E3c7vNnUmlVXVIJAQa7M/5LxuGgosI8+VXtRna8r801FrE1e7NcqR5qsFQB9oo0fJeDBlHS
4XqgAl9L5ZNZ/XX68ntB/7g3O+JjlltlErOgdgbTrvQJmd59vsbCuBD4LYDLJPt0TciTZ4lslo8O
HHj4MMTqVak9NZ2xA3H39/f+mZXZyvlpW8WRqO8PgbqXK++tbco7bfrph9VK/2fJH2qBAi5IMkNp
8Hyva9MYRVM0Eom756R3GCWT3GAt+C7cMBTnKLvzFwXd+dWvM3ldebAOQRClbAP5ixx+8erIzbz6
qQyRdF2JF4vmLDY5UDeQ+nO9wnEIQBeI2ed6Kq6t+DbRflV9uTP/K+iLd2vUL+JbzG8WeA1IAkhs
WMVZzIWVvpXrjowjdpyfUgKhYxaugIeXAiDpmcbjiTQNHqzzj8QhQru9JtZSJbqS22zb9uM3XiJM
VRkr9+TSfiB/snikiYr0/GkYKsDzMotGSWQdwRKChD7WarJSdvhIucJRPbUyuzxMPUwzR2iwNYme
/pImw7z2Bq16hOFq/KxIk8XkuFkcaKok1Cat+iYqqIa4WRU5D6rTdy9mulP7NcL6jz3f2c+aHQYn
HA0vMHFegr8n6Q9MeJjTxjcCdLW2ealt9OBQr90DS7uVphFXDWxfuvo7kzhJvhUod60JOsJNUTVX
oaldTWF76yXDceQoelV7HevV32d8ok/1fyZnSXKXm6OX+ZiEl8NtdNMd7J+NtwVwtaOTmIUr53Hp
hAjULkV6HaaA+WxOmxRTlgiOAMXxHjUYyYfy8+WbbfGAMPaMPql4u85BIqpvZM5YCQvgkMPrTk6V
6DBoShm4UWF435ugK/5lDSk3QfvBy49K8/mZ7Max032BHmqy8NBa8lsmF9d5QcnBUu+aETLBdE2V
ZtFLUeeEjwvmzHmkCcppMCKmIjYWTQF9kmFNzG703GH+wlipOizmr3wsEdQw+AF7p1pRjEgqd7fX
JIzE9q7OnWf5+yj+OViupN2X3oul7nVrJTQsxh+OAQdBF5jN2bIG9LWnWBdt1NpykY55BKO39xCT
ubxhllIT6oX/a2aOjKnt0Vdbcejkyt/5zatEs6DM98E4oXG8ElKXPhvlW74XZSOYW2Yu+YakoO4p
Er0BKFHt2b+csrc2UjME0NHEh8ueLQYxBuF0Hjm0DXh7nG9M3+lsmnx8LbPV7sPqObctBKnz/pAY
/l6dkq/DZCBb8RCZazMui46eWJ6FFa9B0aY22DNhkr718pcp1p4KirMbGlr7y14ubRNqiTQ8SJyp
j83SMKvsMs+PMBWXRuwWhv7uNOk1jbU1wa2l2EXLlJBiUYNX5uyFYaOhDDgwMUnb/WteOoGrrdL5
Lq4bBBE8orhy+XbnXyxqh7TPGmxkFgBiBNHzCAS9rkLXuPI+XNwcvPUp8RCxxBTouSlocsapn+g2
m01jK9eNo/nJHclmMbg6UgZA1Luotl2zV+N7vTGCZzVQ2xsbMPvf12moNEKVx6ucIef5oTDCorUd
iR8SV81n8mnG2tRom8EiuxKnF10GTiUqaKLpOO8ORIYSJHZJ1CQNvtbsyHdj5Ja9Ovjmdf2vyVFf
g1TbqHn2qPAcurxNP35ZHq2EatabQtEHyhlD642+INfZ0H3b9SYU8fnWh+Myy54vG/oYzzAEXo2u
p3hNzjNEreuNVnPoT3j1bWZ+G1LfTbIjD3I6Iys+fTx656aEzyf5CvRehTbomFJGVPWcnZOTLK5d
6GtGZplYZxh1qYiWDkomfv3DkTo3/muJAFDG9D64ZqgKMSs3iyFMe1Ty4FPKj5m7MZPumFrJXpPW
SkELroA3IkVgJouANW8cjgpJZaFQVc9q6ztd+YPlEZD9wl+5ZlbszJmYEenNEWed2Gvp6AaFtK+l
YecZazjj/0fale3YrevYLzLgeXi1vcea56RejFQlsTzPtuyv76V0d8pbJWwhdYB7cR4CFDdpiqLI
xUWhGLA9sdsZeQgPAVe8cVa6xobV5mgMVLdyfc+uwPM1RP8erDR0WTBljRISSAT4d1zctIhUOcj+
E7v2C3fjOkGWXrlVErrtq12TrYuZoOWf51RYUAICA7UXDag3l3M9O+lIGiWQ6ub5I7ihnvUaaY+q
YEMbZoAsDLsVsbc5f3wFcYKNnNmMhRL0SryPjEac5sOSVBj9Ubej8ZbP025BRj5jZ9B5SZ8rr3DE
D0m8l0RJFXeUQlLvPmGwBTnJRomszUJfLR253qaR9eZlArl0JO+rCFAuCCRd4zsTMsbrdMKM20vi
uJtO+ebIAONCW4LzDPN5DAPC3yyDYw4W7bIq0ABbnMkd1edQjfzRkaTIn99tsORfOWglnMbBtqrV
OrKhWKoZqFy/mN4SRGmgWN8K78VVZCttPiciGlQCqRCcEnoZnB2dhUwkbhFGGvtCn2vfAPv1edcQ
nGxQSDEKW3QBWFp1qhBtchQaMNMb1K6u+rM6pZusB3UL9jbJeNFFyqB2bANyzM4Z/yJERy1Xct1B
Oz2ufcu6laZUfxL406oMFuuxuWdEECAI+URnaIHBbSOcYmp1pV9H1oVTWP1WmdMboio3RWdax0if
LjVFObpue1D06qlplqtaj2PwwOMUduQWPSQTafN4rLACJ1KQkcWqMUpO5GfqVFzXAH2z/j/yFNjk
1O5TOwLClJEKs0H2ttaKvUoYYbwa1iP2o1FAotMoUOl7vFhhqsWMaU9SbhR8eZALYMIatTIUzPi2
QVdH6EDOCsMDHOPR8eP2HsRWu392LwjB0CxW5QBAw5/LIi+aop5jBALkYVGn7mxQ70t35wnSPbQ9
8DjG084BbIZPpoe0KTUjg5iKZptyeHJmho3t6X5pGJ3OEM5YPKXVWHtodbJcU2hHPCuZdOQU/Igj
0sDGSCzINlNwYtE+oLV2kRMZJEBwehjC/K8YFgHXGVjZgoVpgJikQn8nt697Ilu8LojarCVoAlGJ
3BV8J6ci3AbrhAoFwc1u783oeiy/gVinp/du980090MkyV0E5QYsUVrJY8F2pVI/9240J2kVLE1Y
tdfZ7CcofmvhtBxN5dUz/H56Usb9v3skivgGniGAWCGdORWKWdyqqAHkQ39CvZmN6khj6yZRvv27
FPSuMPylwvd1vmoDikmALXNscbTyedP286FpuxAwX8l1JHIKAztFAbUCxu5TGXpKXdIgH4JTYETF
6H4h9/93PUwECF0HPgidOC5d1lMMBIx2B+dWHzXraGCnQC7RQXR+ALFjo16ACMH5Tj9IhInsCo1T
eB3WgZStzUhGfOndIPJt9OyBFAT4FLcdd5PGtlt5qIfAUvbFgFETkJho011GwjL61U5hUUnyWOZG
3FUEfAibXQP7A2rmTOuVb+dj22IeHUPOBjg5nYH6+nTXV7eJm/h5mviNbHeWwIoYOGRNWRWQNSTQ
p/KUebQavGyqICvZtK77Psa4XAxdBh4UeBzrWwI1wi5y1OpO5ZSGVkckUVkq2SrHZdJBszxaMqpO
kRQ0YVGDhP1wRXLWc7MG1svnCktGLigWSstGNAXegAFgPDFAlwv4OF8u0wcHbGsEf19pN7WKUmqG
buij1l2Ct1+Pd7MMpSaUx5qUyE/B5MA33IBPsaZehdWcih4Hj+5Qifdt77fhvCFnATufs0Pf+F/H
jxHhbCz2AxObp+J+54w4jWUzZUhxcDH1eyeesGZcxuj052/wbg61NMYcheItn0SYg0EqUN1WQYzi
A4gh8uSQqFc9MmLsxhyf9Nl3l1ss9omTH/mwG5cbIovnIldZ/wL91CEzi460Kc0q0KNFOWLjl35j
Ntb7P4dBRqn8V00uRrVGpsGQUDPN1I2C/2IF0sEB4dh5MYJXzJ8WHMD5AK1gAOtUl9lTZ5Bts8OF
NKKv3UCj2CuS3DSVjEFRFC5Ys+//JP1JqFbhyWqXJCGFVgW5sewLE3wkXrpZJvv+3xXCrBraTuiY
oM7J2S3PtCYdUP8KYtSeHS9+o21ypSLjBVuSLJsQGA+NUtCqML55+D1nPGAbi9yIIUtP64thiG+X
2d45bYF1HO42y/q9atxqgNfmjQ4q82tde7Dt9jLuLL8x3tosk6guym7Wv4c3cd/g2d0N+D2LFb1U
o7YxW+1o1eUxzchth8pGDhykg3wV3SYCEhGJywouIHAKYnUR+FWA8OJDzjTqczb1ACeWnecX2oFq
AdYK5noSFAqyuu/nP7TAn1zEawaAA0AII7SnnrvYcTsX4CnD1jGsdrZ2c/5jGSXxTCaDO+lWVGW5
F5E6aJPSX6JdOcdhIx0aFLrRShPOZeOmpqrWQRMz27n9dwVzRXlI0s15e8mksKi2On+k9jARO0AX
GyvgYoAVDnj26e7jeSlii9mMSANLkUHAfyrF1ZbUgRvWQY5l7BoG6PMEzafteSFiVf4K4fcEEJDp
qEvLPr1yVZo3hbNP54AOEjSE0J1RN8DgEqbzPu3hakonSqkDgymdgbSjP9RGczmAZRtj+nowadFO
n2TFHpH5WOEFIybIdQDEPjVfnjoZSGAxlO26KSqf3qValDuv157OG1Bwg4GFBRVAhHwI4lGDTdak
2lw38AVbv8J64V0VvZ2XwB5u3C0N4jy2WAzM1IwF6lQRMnWD3hpIDh03KcClBmKAjEyYL+/K12lO
B8TFuJDEv88yQdCLOV+Q4GMJnsEX2pdCsXrPRIrVJ+HofTeNTTQcJ/N1UIN/VQ6CQA3NZnQQ8Pi4
n0SaMXQV0px6+Ebt71F7iIfnVj8usqHNz9/pRBAf0LsK1FT5hDtTa785GUK2bH08O46nnwkrv220
i/GWAyMsXyDrzHGp+t5GlkEvlv7WLncKeWnjfTNd1PpF3EnAnKIvtBbHDvYqBlVxmQ7tAHF5PQez
egCn8i5KXhW671MZ+EcoC5N/QCECyoRe1amsccEOeZw0XIbqc++me9Na7iqj3Sjt4KOzJMkFPh9c
NsHOgHpgjcN/OX+3lD6NK3ZTTFPhO852cp+ienPe7T6HPSYDxLNgM8ByNp5ZoEpHd64m7GAeql/W
fN+kl2QGDETyOBb5HBDamHNFYoimCGc3TcM2R8NhUrQ7O0pQEbk7r8bnuIoF4AiqeB78iQycqQa1
qcu6SeugKkO7xi7O99i8MdJDgd2smQysKfKCtTD2Y1YeVzQVGQawCQXuYvpJdrCcO8uqfUc9dLIX
l8gFgKYEpg34PCC8uKsPdLZTaREYrsHujbzdsQVwFpExDAilsHUSuJMYfyBnPdJWFsrGeY0lVHez
B3Yz715xZGysIk/DFf5XCGc1t5kURFoIWXA4q0OXvC/aUdVkS96EHwc9BuSLqMVgO+/pxynrunOy
BGLczLooMLC7x9MUtKUxfXUG+0qPo0JyhIQSsfwZbVJ0UoC9PpVILFJaaoT7NSp+siu2c4JGOShT
HfbV7rybC234VxQgAaeiQKbXd2lVwR3mPajumqn2PQtpnUSM0B9WYrjjakdWMwwTxET5xh6/D+S+
Tp7PayI0mo31JSgvYjsqD0HDQgmzBdSmDnT9bky3vXVUvQjgkcCWIfiEyiD4qIA8IzrwRRiC2frJ
KKDM1CXbejaCFAgfiqXk5xUSfpqVGPbvq6CQF5NrY5tlHWRDgdpYQJPNrNl+X30hlLJpl/9Xhxl2
JQcjorkOkn08H7B+2Bjc53KJv/L5VyK4k4raWIzlOBAxxvdWcpN4NwuV1BXFn/9DC+7MdKY3NBZz
ZJBWbUl8MWS7BpQVxMSeGemTmrkrn5CsTMan9qDimLrGhLChJJhLndjMwLJTrFd7cMPeKTbjYoaN
PaSgpBn32eL9N3vyWYPtYKgLXGB/wuugP47mLupkBU2Jl/M7dPQctARuDRl564UOuVF7z3dk8BmJ
j/NQ1cauJiyTgxAtDr1+M7pbSz86sqKO0DcwgATcE6ogWL176uGGOhOiUUiZ6nfs/GjmzZjf5VEc
OJksnxNaDXBikHxgTA1p3akoYjodiJtrBDr10Wg2efHLkcVSYWayEsFSo9V5TeO8N9wI2tjls1u+
Ue1H5gWj++BOug9AzfkgJDbdhz5cEHJGJa8mE2+wVgHlUTKEhFJMxPqT9VZZz+dlyRTjokQXx6Pa
VLAdaa09ejcjfbEA/dCM73p9NepfyIUxqPD3S3EBA53yrI1NSNNL8y135sRHx3KL9SmH81oJ6l3I
JD8E8TP/gCfX6L3DhH28aaNHqwwdtA+XdE+HsLL3VYLoTvaRKgMPMwU+BamVXO7OXTQK+mIMsgZR
mz2PXnrw6KMVMZmYTPPSQEM1umm/kjavhHK1qCpaOhJnEDpM7bbQ7+pmwibXnd59n7CYuZjezxtX
ctz4NhzQ0U2msuNWDoAPYya07ev7XHEkWslMyR05cPNay1hAjFq9W2lQ90cHvHCztydTMHt+J8ts
ZWqxf18d8TiviUINyIvmK6e/rqpHvXk4bznRA2rtldzBHpu8bjwmYpke6PxmzJL7WAA9OHV7LuhS
N4rtdIQAl/bPy6zca17q1xq5A9MOFqBYF0l5U+eYEChs2YljSes5z+cCSevqjZomEG2b1bNRDJdp
Hl84znzMzeTYemqw1CWIqO2NRVVJvBTHMOSf2ImCgas/wWD15UqMuQ5Gj+CcKmaQq+9qSnakWLYa
FswUbXqFyVtJtULoK7jagHfFc+4Twt3AgADNU3biLKwEaKZNqZmgfZGBd4UXwUoMd7CxurL10hk2
7ZNxW7hu0E7JzQjq48L4RTzZRLnQjJgFRWkWiAu0Ik8PgN32xogZSeQFPSPOzAJv2PXgb1MXX69e
stE/fxjEyn2I425tE8T9Hejccd6qZwVYGPelq8Kl2xqyd7FMLy6QoPYXxbSDoCF7UEsMUh17etGb
N4p6NM1f/00pLohgXEypCtZpn4cfjrkrwV5HL7XkykvD84JkSnGhhOFSB7OCoB4sXe51Gj15Eeiy
7qvykupfCSvo3zAMLBIpy2Q/ZnXAPDUyiwwz+gFJ3ENFXlTDCtJiDmyHgOkIDRb6rsb5Q+TJWrpM
Cz6osDo0Rg7BDwrulFPBlt1ZwzJBcJKoB6p4Fwifd2lrX42EyA6b6L5Zy+KUBINgWaklogjVsx2J
w6m6G5Y9KjYbT/FjYoJvzf3CEViLZD9pZVeziOsmT6Bel/8u3Atl+E177EmJwMkrI7UW+Qt7OIOA
Ehgg9MVORbXD2NMcZB7Bkm2dCAO2r7p7Gc3VVtdDN5axdAsvorU4LpYUlWPUQwdxDXJKxzzkRPfB
2O3GaJZ5l261qYtfg21LDoXQXVZK8iGF5L1TG+wTKlcu3Y0VyoZANNgyNjFR+F9rx0UUo8JsWo8a
VVBNr5kaqOQ2myWZMvsTnzwftXfsUUSzDKxip98LrZEhthvcMJVbXY91dI+MS3Jly0RwIaTEkl63
6lskWHV0idO/aTrZI1BoKDYQgqUPbGCdc3AUjJoEq5kAPMKMlEa+dyr1UxmDnPDg/hXyCQaNIhd2
dVCEQmeeX5f+MfHIIUExl751ykOaaHcueN/OR1+h6YASQyuTsTPz2N4SQAIXe7RRJppfW+/WlI12
Ch159fe5T0PVch4VlmIntr13veSGZOiTx5Wyieav1DXAIOiiMw8YlWFw38gmYwLuY+iCfmfux45S
+MnQHxsi642JneGvIJMrew4OzfXMgiC1xqOsfvnfsR1JSBVb7kMIF+dUZJ5OkkOIlWPSMfddDPkP
TwmRHE9hOLVQB8cyIAdTqlx8K5Wun10DYmaG441zEpACi9EsmgSLR/06y/cTnnznvU6QMYG9CHNC
YDQFwPITgKW0UgI8e4W5kA2I4c0RVB1+W4WK93xekOj5zJjFMDkGti2M3nLRJwPzh13YHtBa1rAx
52Kn5Ms2wvrMvF32vfkL3ehrC/WpdLYvU0vWXhfpCZwOkIpsYhX/PY199qJO5ZQCrGIOzRAaWE6z
0abM84es6rFIRi9DlYAi6rzOgiMNADrgpWh9Y/qAB6jp5VDOkYbeUx4NOShc36YZo5bnZQhYB3TA
VlnR9w/XLl/FHhers4sBjSB7Nm+LEXggSOsvXOw4OioztkkpVLlFscm50JACBPqS/sDgLpBD9pj5
SQwu5/TfCXvYTwLmFVPrGBPk+7z1rKsFNaD3aL1bzUMWZyF4h2H12Y9sTxI3BSHgRBgX1wZ0WdXa
hjAaU2BmFGsOdNBL+QqZ386bWnApQBIalXie4QXFn5WyQcXF65BatfOIDXQkHv08SZRQm5VDMyfW
ts09zQdBzK+eVo/nZQti0Ils5mqrtA5b9gbwHqF5pSx2gHkZRw/r3tiYsuUKonOy1pE7pXOK+mBX
o/sSz921g2SnKXdG3WI1Ckhhq/15pUQGxQ4CzLKARA1ACk4Y6ZdWzymUGjrs0G0MHURZqk2fsbjH
Qgm0/JnkIAmu2jF9UtuhkDy4RSYF9MwFZSQGj8BEyJmUgsB1oAqwe0vd+unS9rdW3zVhYmEx1bLQ
QSJPZFqMBVmMzsFgPMGn8jD5NsZmBm0bjDKOw7PXHYdor8VXSS85EqJUGfMif0Xx83BLVZhWYiIm
mNSKfM0ag7ki36zeDjI9esmG9gCM4vtc64dZ/cLT+EQ2d1uWnYXyLypfeM2ltyPWcseWdqNUbZCN
uV8vjuOPlnJ73pFEn5Ixf4JBQkMFhX+JuGnj1hNrUw/4n60GSvSkJVk4x5IIILiiAW/+kKOffkJ0
P7sxNSDHjabwqgyrEoNLza2SbV19c14loSjDYLhSUJ8BmnsqylGGbDAsBJsKDIZxUuzApNVg802r
7S3zwpUNKQjFMWoM2BAhjgcZRVZdWH9aK4MaJ/tmsTXQxQAlMxfVfO0VnhbmSXRV59iSd15Pdsq4
Rwkoq1AZAms2+CR4hIHR6JijnJH11MUNo+YBl64qW2EhVG4lg/37KnimWWlE6gQZNHXe+jG7iJIk
QLb9gMzo4JDWNxQnPK+WSKQDKlq2uAr723l02FhMjbsw/OOkPSpK4MXfneXQTY8FmjvSh7gojq6F
cZdDNegRNoYDduIA0ULGn2YKClcgIlXjR64QP5ouEuufsapYWokXGLr0KLdhkOHUpDVJRjVlIhVt
2VKtPy59sh0me3vejIIxQsjR2byHCkOCM/RUzjI0c9ew212fsBfTeIgTtMjAaAKAdajH72jA4NWv
uKFVyEY0REYFmysD3OE4WDxfXqqmAJfXOOsqOmVYT70pkifVeR7sY+zcl0YCSMIX7vg/VCoYCGE0
7NwFgeG3OO0U2FQj+sOAqcWh0DcEsycttlVK7CooreOo4/X8v7L4zrdLCSAjGexqZj8JeHiLKCoD
oKie2jjZJGV10Hva+Grt3bhq/HxeuOgiZIyHgJaBl/NTbxUtnrEbVNxOXj4ikt57uPcBMvI9JQ7K
WoKKkAnjzsayYHgn1SBsNN69eKf3eZinL02zodhyfl4v9qf4ULbWi0so2qXDdC7Dso3as57/AB/H
F/4+Gp1AUKKajmmD07MQq33s1h7+fucVDxoZ3/RCCb8iwgP8ArsMwKbIiajV1vAqtJRAJhrmoE5U
sZjsvARRvGdYSLa1xsEcM3+go36cUhS6AkftA6v05w4cwLKZGVH0XQvh7mkwQhpuy2q8hvfUOIci
D/XFxbCYERT0png/r5Hws680Mk4/C/iP5sYqIUyniq+BN8TUJB9eaDMH08WgtgHGmcdpo4qcOHqL
0s0cAziEwekkiPMnLe2+JAezkDiVIObjvw22dOC0MHiP65JppyIP3mTAUoea1snqDsIv5IG6FpEO
WRufDCtqmuWdhfjjqe2mt49pElr9L6vOfLV8NKL7f/9EjDgBOG3gAT5NaXsLyH5LB6+aen7pUcFR
ZOUF0Rf6EIDJplMfmJvFLXIXAuzphwMlGudIZDFbJoM7OQRN0K5MIWO2t156Z1jXyHTP20mUR6/V
4M5NrQ4qSuwQMY2XJAVb2aEeQrOTxEmZItyBscDHrg8GpLRGty2abItNzH7RtxJvFkV+kDAghwbe
E89M9jNWWZ+j6F4/sSDAlh25PvGeMqAiM/u99H6fN5tQoZUkZtaVpNQbZuS2kFSDl90Gp25h7/JO
knEJCz1rfZi+KykN5p3meoLZxmS5s1zFnxrcm0QLbTN7GrU+JF6PDzejsWWH5tKPflkl2zxPr9uG
yn6MKH9Y/xjuophNq9PnFCpT13ueMPyWLNU2B7WRU5EjNU0fIWSH6dmQFF/ATTFyjf//ri531gie
eoPJsGZxckXpWwMOrGkDQokZe661h//0Zfmp6pJEbo85Y5R+HXIoY1BYloBODTIaFIkDudy5s7Vy
XioH1sQga6sXvjnEPlYVn9dFFHLXduMyoXK0GzthYEdrvtX0QB/v+u5ezy6LeV/IbiyZLO7s5WOj
LbRj34hOl+Vg+22KJetjtxlTcpuOHhb7jRL1hEUPxmwESjS8YRHlT89H2/TV3DA8HWZ1okM+G8UW
dvzmFPEhxTpkH9tBrCCz0ofK845qM9fbf7Yvnnt47yGpQVebf0KPbkSMCrilIK4Iwtn7VLk4joE1
7czxmMpuA5G6EGfaaGKjuoyy+qm6eTOlno09woFLlGtTQyZv9SglJUGPTSEZSOBmYm9mtfPVOd+f
11TgrieiuXiXm23ftTk0LbSrtN7kzXMZSUQIgjdEAH1p/Nm1xle1S7uOEsqQHGlzlw6hYm5SbxuN
F70hASIIdcG6LkxRoAiIna+nZhznTLMSB2Yc7b0+H0n1nE6P580l1GUlgjt4uWLHWZRARJls0uGq
ASEfSMwWuvdkXL/M8NwLBCNcH8pwPrG0k0ezGh8G9KJFcpzrVxoDRP92Xh9Bwov6PppFbIMLIBTc
QXOysiWLA4/zLKy/Qwenl63QFH2UDwmf2q+ZnnhUGyBBVW5Heul2hyIK/10J8JaAUQKHiHEwnH53
cKfo48K6bXGhUoDXwGSK/LeQpDqiD7KSwhdinXow1HpC5j6Y33ozKPSLMn3pl915XQTRFvs5/+rC
lz/NqBgUkkCX1ANBIoj26UWebpX0xTOuy+XuvDDRt2ET76gvM+JXfj7DHTByDvoKAHfmVke1ye78
aanJxsEInMR6IkdDLEenH5IAxOMyXmXAUwdhnbV2prBb+otZlXWqRaZDQwcvagfcf/DpUzewXDIW
Oog6AwIibOxcxv7eaqejmJRW3p1J3lyjOJy3nygagI6MQdgxcgv6zFOJPVLfCfvJ0Aag4BccG19X
7q089q1Z8RNLMlUsE8YlFo0BJEOusRy43GDrcjDTY7ek21kDJbbk+mOW4mPPWi8ukDLkh5uxYaeR
XqugcsOKJz9KN0URdlEPKPitgiT8vClFrrgWyQXWdsrGeeyREQNmdcxK71uPAWPDJLIeq8hJ4COo
i4MJH1hQzknGBY+TWMEppkAx6tlz4zx7wGY6By3ZR0SSWovt+FcYT+Jc9cVcOTqE1THZT3mJscth
j71Ph8QsfcVZfuk2HXxXUWWDIqJYtdKSH9MmajrZKYN8V5brD80TjXV/Sa5ASSz5bJrEnjrnlUOE
+duRqTjp9Q+ima2vdlZQZfOlU9NNoRphqpIb6n5X7Sis3CdFrXdpp/u9Pd3o9WNMTXR5sHEN65a+
4FCMShLkWahMfMLgGEpu1A7OJrXjfdchYCf972ZpJfFaeCpR+vxDosuWR52GAK0DJNZQEEJt9bGL
Hnrjpi13y894fvmCOjpI7TRGGflpuHbymlFpFsTPLDWDGQ9Cz8EQoqwtLtQGWQDWNjNiQr4VgM31
BWlMSFHt7A6/JciwYSkCsUuRV8dek10KIiAJEGwf8jjvWaplQShDOoVnre636s+FvFYU+8kHc4tG
zNWizY+R+uR0bWDnMuZs4SFZCeeiXEaVMc/iEQFVzS9c66FQo4eMLFsHlv3Cx1tJ4oJbbWgLFgfB
rFW2B1xjTl8H2TiEUBmPDVmClsHAfPqpH9Z0Gs2uhDIJ+dkaoVtukw4j+TLWH2GY/hDDpyd1lhRW
m0GM2mFepq4CymZJvnJ0V0I4r/B6b9STliXZ00Mz7fPuPo0PX/giKxHct1eqPMYaYeihWVAAu4x0
AriyJDiKjAW+ZLzpEIuxJpz7JnGRDZFRQUjVXGLXQttcEtnGBeHTEY0fBCBG4Qd+vdPvntRqnjlU
RdLjvg/zY0wcHzsYMGN5PSBO0NTX0we3+EJ7BOzsH1JZHFnVr/BwmT3sfMHFhqUBvRrYwECf/0AC
f4ZCePoDBIp1jDyepEEjHWcTcdWk+lNm4HWSGPHbQC2gO3pZzUYQ9oDpMjVU5TXk3nweN832Yvcd
zqei/cQkc2jP2UEp59C1Ot9I389rJvCKE2Gcdzs01nQyQViRHwfaIvfwp0nSKRNab6UQ597YZ7IY
2ogn9wJMzKI/6fl9hmlUovw8r4sgwTnRhQtsU6eoXY3/YQ09fcKw79bpUYHymrB1vat5MJ7AXr6x
U5n7yUzI/n3lfvaie+NUsO+FdqMNaENRgR5TEiLYb+eS4BPduJPlukMMFlboFoPIoHCxt7mXwYhk
enDHaEAJj+Yx9EipcQEEPmYIPCgi29ItyNFONGH/vjIXweqZCtsM4Q3Ozu4v3X5LW52dJ9/qi6CS
+ITYbqAsBH8lnkX8TdQXWmF5HaJ3PVeh0V00iWwhkShtgEJ/RfC3kNW1LsNYo2pB/GHyPe2SWgEI
WxwQKdPMH7QA7UFbJlYcJT6kcgeXeKPSaxWk5o3ld8ZdUXyv6eVIqB9TyfmV2NDhzq9Bk6xrWCXL
BrH8NO9cRXaRi0/uhzLsF6x8olLGqu48JgFvO3fyabyZ0l2RMeJ/kDjvpnJ/PlTIrMed2QStNLoU
EAgCXQzeLcttMmXBkIST8XpekvhUfajGHdyp9Iq2UCEJFM7zgIqT5peaBOAtundPXJA7uo1Zdv2Q
sERoBo4ztJOXtnztMeY3qq9lGs66P8ool2ROwR1jzEEBn2xCL0N7HqJXaRlNZjcuXdGaESzlFH+/
98gPZZ72oBB76Wtre/7zyEzHN316LEYYF+bcdWxi6mcLiqUuBrkjuE3JlV2GpX60ZHxYwgsRDKpg
uLUAD/1c58TlH+kIge4Uh0mhHgyUaBzl3QE0/7x6wq/0V9KnemerJWoxDJA0txgtaiu/7r7i3ysJ
3JOzcpxhUFk4b0EF64zv2JoUyyiJhFfGSgYf69ymS1sD38jKv9vY6x1fo01N8x5z8sCcSkwmDA2M
kNwBLhpM81xo0JTJaTAli7Ok3xla7mtuSLvLIbmpld35jyN08ZUkLjSoXjoMmclObXevWqGlbrxa
FhnEDvChDRcZjFhPqmWCNpOCnGHcKEa/KfWNVvd+owVVO2FTCHijgX17zorv1RhMg+SEyX4BFyjA
z4f0soeWXfXTNt7R5jxvReHdsbIiFyiW3FuigjINy+d4uvc0rMm4jYZHaoVFh50MtQwELXEQj2sT
W0sZmSU25AUx2NgcNYiWYIpB/kWCUdaukIniDpc9tfoyaMwXUTJT2Pf6lszfxuxoyWhIZZK4I2Zg
WmVyOiZpUoBavUgUEmidb9N36koOmDD6gREY4FUQRKL0eXrZN8sMhleMdwaq+6L0WBJhv/XWbSfD
5gpP10oMf7r0JO9iVqNanB+YDRmnSzuSVFSFrr0SwR2u3h21wWGPp8l9IP3v2Tycd22ZCtzRsdLG
Bi8vLKWXqa9mcagOOyP6/d+EcOdnNht3Gpmd9NHGRrEC8/s7I/72n4Twt2zRtmmPpzKeZriHUn2z
KJbvJDIiNom9+JdzOxqp2bECnuY8EfM1iXf5F1ik8MH/Oq/L5cKNCySmy9IeDHgH1vicjE3QVpdZ
cqlhlO680YSRbSWLud8qK1YSnWROA1lx/SPCWp6lyZ/V1MA6W3XTe17YNMXWsovv56UKL9uVVO7c
9L1m5wt7McXTq1k/KaC5Hlt7m2saukq265dZJlsvKYkIPOtkRcZoctn93tfg9ye+F23ALeUrMiSH
zD+48+TYZatRppo+H1waFtOLlNddJoI7TX27mCquO/iHt3XofZm/SSHWEhF8kb8pXWUe4j/WesyH
W6+7NxNJYBOLAFScNRORp/KBLTemRmUHaV4Gn6T7LHoCeOi8nwlvHONDBvcxBluPqOZCRpLPT0nR
+wk1txmN/LquvpemDIAsdGv048G6BcZglANOD1PTWsA/GbjgHMwvgFbM94bt2CZhUx9JelBlVWOh
S6O7bAIVimEPk7tP22jJvNmBuET9bs5HtzmQKijcw3kbCr/TSgoXIawsRwG+nHFwjEvgZVT6QhSJ
COawnwpPmKPBNlboAUTtqd2mNtftIkZxNcdUmbrXsk0HtkGdhl28Mx3qL9nLF3RaCeTiTzvoSmYo
0Cl3Z/3SRl4SRIOFPoU6y1hdhOZbieLcfHHrLKXLAhCFl90tJQmS2LnIqWQ8T+gKKymco+vw6S4e
IMXOd64BJufbQr22ZMh0wUIJBhD7+FB85LHB8k49iJmWOMSgYa62vk2um3pDq+cRc9jJBQZNkuhi
7O7nFCQHW+9LDxqHTSWBAYWxbHK+YoJic7JZIR4VcoNeWvOrLQsbQn9cyeCsaaBTblqohbJHEzHC
onhz+h/9stGin425aWSTpMKPtxLHWbVT4l5tI6hkmt+s+V3TH23vQlqFECaSDhjMQYGJ0j/PP+jO
uVWV7Nt1Mw3G5o1EEh8UevpKAGe1ySRmUjsQ0Pa7rDiCkgnkJufPrSjA4o0O9kQW09EYPv34GBpV
iBsj4hlzVd7XpD96FuAgy5Baxx6DJdexisUAutnJNoaKPhFgYy6wQ8DuflrmqtOSWl5JETDse8e5
AzqJ6heZ7BkrsqABlnEDk+c65os4R8C6HqVuiMGOlx5GYPiJrQWb74zdeSsKPIFt+ANnAuZ4XbSa
Tq3YgWNYSVzsSVcxDwqylkj1wcMmoypiB5EL6idSuHtj9BqHDjakYKj9tq7BgtrkW1DcP3SoW9so
XJ9XSmA77LgxwD7BOGJALH2qFOnz3HQp28Q+kE3Vdu9GTwNbUSV1aqEYA1VH7LnGMk4+/XdAlwx6
AGy5HtP6WzkCx661t56MTUMEl0dtk9GKw9ngc+xnrNJyJ7ELyyTYPx25pbVxmyy9V23ybcnidJMY
w2UR1ddZar9UAAH642JfRXFh+Gq/ND6NGu+QdZaMVUb0PXUsTmbAL6wQ4QkExlHH/HCD9dAMODl5
1eKXva35DvLdAAuUiJ/aMgI2oUjG94MRe9ib57Ej1ImxOrAoAkq33nCMrBb/f52xFrWW4fJFNVqs
u/uQxSVTZmKPqW1C1gxK1oLsyzH1uyRQl+t+CQ3jbgadQKtszjutLogrJ1I5r7WxMb3qaA56giJj
/CzUSa90repeo8idr9w+MW60yLZ+RRN1623cD9icmdtqdIhVbbyb5rxEX0HXGjQ6qXrwtLEdg67t
0LurjUHDMk/F095JF9ubKYkRWHrgrqmf60a9j7IkfiKlOedho/Rkm0SjJanbCsI1ZrFwIgEVxJgt
DyA1tGpSFEaAvFhYqmY8DN4BhITE3P0PZ9/WI6fORPuLkDCYi1+hrzPTc59kkheUKxgwFxsw8OvP
Iuecb3czqFGiSPthR0q1Tblcrlq1lvZORbeCFlw6mefGZsm3juG5RgtjmIi1rEAb0vxFMMj83Bo8
/3L9u63Zmn22gRtZWWewZcfPDT1WZB9l4b+YmHCqQCpTb+77VmVjHKLFccud333xCMn3VUGrxVUg
nZt02DGBPZ9eb1mZci0RZExn2GfaDNBKQC1zDXW0NAYNYBU0vaFmCnjavJ5h5W1mtX92i5fBMNDv
cfFDtPmdhcG8dsh/SuKFhKahI7LDCM2YOOOP1zeTTB9kfhnZk8YpbgbHdebxNMvNhkh7+mDQHthC
OeazyQy9cxhmHOo8hZK0Q19M6eeBafLb3uHGFy/NnwVp3S0YUoyVj7sU2M5/zhQWzsK7cCrCxymW
dnYSaAgfZOO904QkuxHs9frSlyIM1k0wR4bLCVIEl6YKjLknKktFiMEjDDy0cRRGBd47ZMgivHqU
0aw1WhctgqQIaqiACeI6vrRo+oXO7Mliav9qyFaj616PB3eth7JmZhawI8jKalLBTFbeR+mmik5t
Cvda4wpY9l5IvqEV6OIWYtO3PPtWrc4zrupMhHHmpbuuKoOUpXfpMLyy9nNS5CeZt2Ft8s+ta+yK
fDw61vv1T7joLUDuTmwa3gR2u/wFXaxERx1cTQ2FEsMn+HLQl3vJf4o1FM1iwD6zNMvZIEgJba3p
EpSNs2HZe5K0QdabQYI3D2/1sYr0ShVoKReFd0JPB9T/uCFmazPioZP2dAEiIe4DkfXDRrZ0Dciw
FOnolLYALgbuow8uOXAKgccCO1hv0uytxxStOW6uf6XFDIJSc5r8gbKoOcffAqvq0dpAomvGYBu6
6YdPrb+T450Pjj8oQBBv462NBi+BkSFv85/NWSCJeQSNEwabFiSPSsgRIpJV3zr73o52tbUZ3Yek
DgcEOuO9tsIcNBSluWnE0S2PrFxLwRcUvjGsinYUhqInGqb5UWGFmh7t+DW6vI1Z4NBfUf9UpYER
Bdp6caNgjLcESjbywclu7XITYbC1vmnbbaW/5Hxbprvrn2TJuYDq/b+yKRDZm72nSCQMaRMlwrbr
u8CcEtSmKtXKENZSIKJAPEIKHr4Fbq3L48n6Ekl63orQMX+N6r1yPZDg+Rik/wd0JS5rkM4yitoi
in6XhtpMqd6hWgB5fWT43iN/9NeGqJdOCoIdYIEQDQV1zyx4K+6XLYZxRFgMzsFz6pNXkoNB1Eqy
Nu38/D4G6ypeSyBGmShYLpeis7yMcwYsllYF48GoifnQgePuRpq12NiyMZ+61mpvxNCYbjiIpPh8
3TUW12lPXwvtQRt/Ln8AdJv46Lb4AUZ9jLsvZrQXa59rKZhiMu9/Jqa/P7s46soe8LKDiVokOAJ3
o7vl4ybuTIDffNAUbv9hRaAlwbMeu4o/l+bsOrOVLydznRVSwU5J72wHPj5fN7O4qjMzs2u3rQFc
aGp4O6j4wE/tSRkUxmdXvTLjWK2Cfad/7YOfnFmb+YkVc2ukGtbwsG/y9xE8Uol4w92bVJ8bf1uW
ZuD/Musj+BeD6+v8k/1eMz27C81RRbIcsJ9VsrfMm05uE3YqjFDU+zjf+HW+l+aNW8lA0R+Rv03o
l0Qeo/aRr/HwL8UXvLsnNnfPwWzu7MM6NZCtjo89MNIJvX2oyg2PP7Fx5bG2dCKQsIEuEuLyeHfM
TgTTeT0Q6EBA6ZvsZU92vkq2Q2SvuOniNQn5N0wZW1CWQpfk0k9jx+2UltMlMYBCZyt04vw2Otlm
wRBZabRjvI224JJtnnOkrF7YFeiV4k0gkmblxl5aMdTbwJE/ESygtnf5S0jatF6UdXBlvWP210IE
prEGtF46Luc2Zg6cAZVXJ+N0OcSb0Qsy62DlIK0sd2AbcP8BwIuBalS/oKk2fcTZ1ragCMVliAXJ
EddDa6VB2qb/EDjPbcwzDmH0SEZhI/IxWgTtR3K0VPLdE+pfqj/nlmYOiVaDZ8QFrrv8VZX3bvPQ
jyczfeAv1w/64hc627RZmBa+roHoxheKspdY0SCHfjTdQGBtpHtk3SthZdHn8KLHgwz5/Ac9TOk0
bpOTaeDHufXTfW49uWtUCUvxAmyq/9/EnwN4du9Ygy1rXU/7pj+P+qelNkSGYm0MbCm3Orcyi0oW
tzK71VhIA0Vsq1UBGCyuf5ilrQLCE0POUF81QSZ4eTydrELJ0SFIRew7B+OmAqDTtVL4Uh7ypxJu
IrqiSDU7nqzH9JlC8xFNEdQV9yPGMQXePFYVB321b4psk+rt9WUtBsBzm7OLxS0y4iIKIp7HY0CL
uyaWGKW9NcVOD6GK78GdAcjcdaPTXs0uM38SyTUd24Sc3/wOMZo4lUDF450A8HM30ZWJX+mAzqr8
bq+xH/wpKVwac8CdO9X70M3FnOAsDDlx3hZeh1nM1kFvGlOQrt8FQ7btPBeKeD99EPxp570iQ8Di
BHnyLhtEkLHfdjqeBEpErTrQ/o55L415dP3nuC2gRJpvPPDtrKE+P+7L9FMZ1LHx/R0IoV/6mMnZ
UI0CPzVXW66fifiCx1tn4o3S/7r+BT6cFxDvToqkiMsmaC/mT1DFwH2rEjeHIin04uuRNkGWj2u6
px/OzGSFOVPJFRHmw3fGwHvlFhztCcy5jzeqVG89syAKV7hvf78cSFFaYLK30UGa1/Q6u4kyNiJb
MJP4m0C5bLTi8LqJD4EZa5l4vFD3R5eKzAEiRWPYOaoeKOhWXwb7pRlBdd0HJI6Dgn9y3O11a0s7
h4oqnnGY4rC8OTOAXVRDNjoSbSouPzkkvvMT+YnFa4x+C26ABH2azjUxe8XmXVgCZTEu4hLZj2l/
9gb1pJDZXl/JkgnLIZjDm4Lmh2ei2eu2ZzhSYVK1bgiO0gaRZo0G68PBwYAfxdHGexQk+R/K05Jj
0BgcASIkOVJw/WoXTRg7zwa1w9FeaSx/uNBgy4ErgBuETvKns0PKI9GxIafYMx9FhN8G2Yjxse0/
Xd+2JSsu2G9AnuGgdMkmBzm7NgdHo/hVOlP5pn9K7e+YVDpVhQ8FxXElGH+sRmNBYBZHPWo6oihP
XJqqaeyKwoMpCcbmvr3pbHRjDqw8GPSWOGE/bl0US1L9JfVuAVr6+3XiYY8WnoOmDEhjLo2zFjyl
VScKEHGXYeLtPf+I92SAlsaKoSU/hHoSHBDIacwuzzIE34ZcLRtgCACvEDrm931Mn66vZdkE0l30
Iy2wnM7WYpWmTCjoCyEcGx8rpTEz2VU/rttY8osJRYy3F94JmKC93K84gZoGxFYLNLG++yhneV8k
RIvNvxaRg0/gk5jwPHg6HnszM22aaeZK7Ba9LWt2EtTbYNZ+5ZssRLkLK7NkF+0ObRMOK7LC0D6X
ECugP0UhVvoti3uGd8jE649a6Hz4pOFOysoOZmL3nUMdMo+CWm1Wh/c/jsVNm/Y/O7iMLjetcpvS
STXs5IXaGPV+7L/a5c2YWEHiQhKV3ZeoTtRhvkZVtHA1XdidubZVszzuoskubbYYVQuLjgVp7m+7
ngbUfjZRJ/hrLwSJMHGAcQC5D6pmlyst+og3fQPdFsQu8JKVAW90ENmforVBvIVPd2FoOnJnYdAF
KJ/YAwwpOxcvHretI9q75e0gq68Z6KZX1rWwkwxtKUApHA+D43NUQWtgZJzYCBKqyj6B12zTxG0b
YA4rSM3iZKMoF1FrxebSEiGKhPcxcgv/Q0El8wgYkdO2CO3eBclZF3TJhhWQd6hXKsMLpw0R/g/3
83StzKucvNOy9j2EDtTob3xRJIFL0AuwvTWOl6UVIXn1IHoPtTrUbi8/GhvMqtMZVjTg3c+hxcue
bEiiSHtl5xYXdGZn5hyJaVC34x1iYeTtOYlDyxObTI27686+dEGy8/XM7uI+SlCpElhPNBabLBtB
krhT3tYdwsq9gbZ6D2bf2tgoDG+24y23/xbkM72VMOwID0Ei7cz7BgVYhKdp8iJkGCMgRra1Brol
Vvl8fZkLOdS5mfnAQkRbkhs5zMQJnkHRV23XL9QsN41FDmW15oyL1qaLeCohook4a4bwvu4N7Y9Y
FNzCrMpbk37n/FfcqU2C18/1pS1czGB5RhcI/SCH0rlDEkOZQAthaTYvHg1h33n1t+sWFl3xzMLM
FWtzkLFgsOClXVjEXTCS5hkKFSuuuLgQxwFHAtR3kLjPdq3hxSA6yO+Eyo+fTK9/sfna+Nx0OC+e
y39e5lBocvECZZAJuDy8Jcf/FqUDZ++j52jCVZWvHoodtAr8l6LYguvSoyfvlwlC/kI0++v7uBQ6
oMADWuEpxbHmHPUFVXXkDCBRT/2HFLWoQv/g7TYyx5XQsRTo7Um5Dcv0QYs/O9LSEZpYHJCk1PZO
QEVv+tINoiELGMv3nU8CLtauMrK4NhQgGD4g8yAzdLmzOZQSC01pAXZJ+zON+6MLFbmvXm7fVo1z
KlrlhiNNXl3pPXPd68DJEnKUVJs3kaiPDpX2rmpqEcTEfru+6x+7C/joQKMgLZ46UKArv/xp6H+h
7giJjLCuVeAkdqBdGrgduim6T49WGe0cDWopo24DJ81CAsSMU5wyTHx0gK13tQ5q57dTrw20faiH
4WfhOsfz18GhtealG/h/pNMECXXReBv0SrH031ml9iV5K8bQKE+V2FzfiaVz7DnAbeLyZ9BGn3l/
5RkNOud5EZJapIfazGmY2Ul/Ku3c/RdTWCCyJwbexPlZpj5XUcGwuFKOJzagKd2br66nX66v6CN4
EzY8WAGSFx2OD2AjNDxdYU5Z6QgpUC9L3rqGn1T3a4h+2lof/aRJAqc1Q/RyXwjvtw7o0TeGZUJb
piUrCf/SBwVDOfYVfXDHmSOmZeUQzYcIT01NAluFIDyM6x1kJyJA8gb22iYrAXPpzIGBHaqouDpB
xj5/x4CnlrsyhgdZcRC13z1vV1RjyNfwcYsLO7Mze8n4tZcYfmmgbN+9Nf1jVxxNB+NWaI+xE6l2
lf6HXA5EjmDumsI0+iuXB5YjShqRTnBgfXCLo7puGDpQkqyEyaXjcG5m2t6z9Js2TaoIVEFBMPSo
vTJoMGjhr2HClmIxQg8+0xQYrXnzG+dACNZynLn+PkpOQoLx2jswc9cU22RNg3txRWfGZh8qMWWp
RJ7ieqNmUNe3Ft8rUFZeP3NLyc35imaRPlOxApINKxrkzvDasMAgYVLeNfzN6v7Fwf9bz1y1scPw
nc5jmIrJl8o/9NmTtF7rNS3SxWN0ZmV2P7hMZ71yYIX5R1Z9HqoHYM07vXL5Lx4ilDTgB3iDYfRq
5m1x3qVc4LEX2/GGtb9Mi6Pa+tlTIHEw+I7YZugPa4nokkNMVFoMwjR4Fs0jPk9LS0gPDoEsfsvy
OkhlvPXX6OH+jMjP06pzM7MEsSHgyzEYzBgol7+1mdMB86x4k247xxteKCYDox3IqQsnAESkFZuK
sO4brmS9GRiJMcTnd7kRIiUg5bNvGc2nviV8AjMp5gEyLeFqQwKkE5Ol910MI3vuXJlXKDgQ/yWN
UvbUu2Dl6USkvtT4V9CNBXLjPa+hxNskZZztYoN2DZpN4M8Ikgb9riepUVDb4G5SIHFNa5BwW7aZ
7XTS28VWa03VzlO5C9La0d4o6VWPVVSPEChNc5kHbdV4odc71a4GbkHEDeZcFS2LPOiTtmLBgL7g
PZMNGQPX7YufBqRB3wcza3jAPUAYA/CT4FXV0xEptarjNqRpZbk3WefZG8uLzRddd316aungPpJE
sH4L0gUdb73eyh9AfNxugFuO3SChmEOjOTBMmLU1o09JxXrvlAg8F8NU294DkUIek1h6uz7tELQH
WqXmnhYMKm9sSL03ndZxE7Rtl++JbMqdoH5V7FLWKHQbOdW3QEX23yIzSdtQ90YFqSGrylcShqVD
eO5Cs5gvRz1Cvg/HQ6BrpqL7Nnr2UFvys9fr0etjSxAZA5pQEykxygSQpro8hyo1aUKmOubQPxTl
AaR5qbkb6jeQ0gZVeht5R9s4XLe5eArPTM4umt7vlFcYKLxIwJArq05QBame4mr8ct3O4h6i74h+
NGBrOPOXS2OqHrsih52mlwcN7H9Zp2+p7T5XrV75XMvb+J+teee7HwoI904V59E9EP+7OTw1lIeD
/41W23HcqgxS6WtaMAuPjAlWjb6Ri3o65kdmkRoIj1gCIIxaIDvF9WOpT7L/ESffhjJMnd2AA8tf
cc4DTLVaVROU1oZn703+/fo2f4zkl7/CutxmTCH5UZPgV3QZkI7RixyyTWH2YZRsdPU54SFXK+/W
jw4Ei7YzoZInYuH5ugsHc608aQqoEjhhVRs7yv2jjtbMLNR4YQcPEnSTXXQ15425SHdulY8lbkLt
vlAGjd8ukYcmYTeujWaxsDIdJjYeeQ2XR15CHAuc3P7fu9b0K9yJQRmPNYwgXu5vRIBRJhlyelF/
4uxXlgyBLbGrxhdDfOuGe4wRD+Naq2Zxi8+M0kujpojyWFJ81N4ZDylx35uk3ZWSrmQBC+cGi5u6
DiinY+ZsXoEw0SOMSpCpgoIdzILiXrJXgZtfPPjQvZBboU4iWgMLf4wLk010DqctxT04OzZQzmlZ
K+E+SvySKgNl+X0UDcAS/rp+MBb38MzO7GBEjJVD7mFtUt2U+fdGbIl+um5i+gyXmcblUma+ISGh
A5gKltLIp9Esgx4E4tctrG3WzBF8S3lOUmARGdDUiNrHjPtPHjh8MVezYmoxkJzt17SfZw8QUfkp
uipYTOE/GN5PQ7nB2IM8LAoicqdJFCjQ6fz96nCiJnQ+pECgy3Bpktl122sf1V6roZDceRj4fdHx
nb3Gq7LkCmd25uNoOlH2YCawk5DiFrI128bNN2Mer8SKNTNzz+7zjrYmzLQgF2EYN0qE3FRiDXb+
cTAFAiOIRJ4LzdiJcHdmBxCvips+KqAV1yP6JjqiOwsUfUPQZ40tThi6Qv3Kr417bvJua8uh+Opr
0d1aalKA1BL4n+sfcnHlZ7/IuvyQni0pEmn8Ij/qXsqI/FQe3Xjly3UrSx56vu7ZcSOFGqshwv56
+jNrKqjWYQC1fgLsIDFHJGfv6J9ft7i4Lh8vZZTEpvRiZjGueFYlForAnPvRLq1N56a0uwxNxnyN
IHwplmBqasLUADuJdPByC6Hv1sTlZKpt7TsZlY+8cMPrq1kM92hLTd4DkVdInV/aSKIsbUYTnYAa
XPyxxDD9wTIPTbcDbxthj5abBE27MuezFMGwfQDDo+6JJGlm0zAYZBV6lH+dPg480oT5OBwFpVu3
aFa+1sfqBghYUMieoG6wNsd0eRmr5citAq09EYzGZuzigLhfpHUq9E0h367v5uLCzqzNyhue0M0o
BKwlqHf50Bs3G1QeVFCu8eUsnnfck8g1UaLFqZ+FSWOUuSqmdQ2OCaLmZmczseFAXjbKCFOPbPTw
GSjucKj7U5R7uygdVjxnaa34Aah/AZY1ec+l4whRVpDEwjWU4B0aiR+tn2wE0Pcm4yvf8GM9B4Ea
9VO0MyGg+wGXN/oZq/jUYOdKnVAiT/aR8NtNM4AWlo0DmuxOYr1e/5JLpxwgQIJ7CBaR1V6urupY
xbgJ+G/sQnBLilyFca2jbVuRX9ctLUWwCZ4HpoJJEHPOTmcUUCJghijRX7S7d3MYtYTOMfEgd6Wo
/610B/Xg8FgDuIX2JJ6DyEtXNngxrfZcbLAJJpVJO/tytQ7v3LjPPBTDiyiwbY127kvNgr746gwP
PHuo6IPr7se62V1f++Iuu6j6QAgW9aM5Rp34Xktj7SJZMr4ZFJJCeMUX8crbZKEET5BJADqM2reH
oc1ZuHFlJCwHWNLQs5JADvuyfOzTJ1eg9rNP3IOp7ixrN3IaauQZ5IswV3KApS/sA11A4U+AyM3D
HWaL/AKoyAmY9ND5ejchbptHx7+z06PueeB5cuXuXYp66K6BDYri6GDdl9/Tx9ckKseKe//bSPAw
eRQAsysQUXn9JlZrpK8LBxSBAM++KSChOzoLBVZdVpjNqifot1/f1gP1oRInE9Aq05RvbRSZ9k3j
q2hllQvIAFz96N0AuQZWW+CxLpdZplabCwG7xbDr6YN2go61mC/u8PCFpsqJOWHr//bRR0ODYkOc
vyZin8argBHFvComC3F8L+1HYGMxdAOqI2HdaP6D1k9J/PP6CVkK9Gc27DmqafCcyHElbChGnyyr
DQSUDXrzR+pkd0AkHNBT/9rEwxfUNwOrJccqW6MfXXCmi18wCw4o4yA19vELSigCM/ClKXUPtp1b
t+k3DlB2A0/X4tF0ImePKDTL/ohHYCDwA8Cpzu2sHQktQ6OKR3dvOFq+t2McTRKAunlOUL59qk3D
ETvLgcxrEDleHN+RmGYHryo7e9fm1LxJma/XxoQWUjKw9NpoijrAb+N5fPnJ3b4r+3IqMDipszdG
f1fxNRTUogmcJQwggC7jg3RP54ps8AYEY/BqHWsLVV+gMq571cLdTTBoPQlMTi+GD2/8dqjZ2Dp4
LQhxsOoYKn53klsBS6KVT7lkCZW+iZMOseEDwNQt0zyzYkR4nmpUe+NNyW6c8im2/sUOcjxQV9hk
arlefhc/96nCHYDvIsxbYv4w6/qgekTa1FnjaVk8khQ9cTQcQSeIKsmlLcuwK5p42USvdx/pN9Rj
AjM5kDyDlMqDUb657W3r3IjuLXFXwM9LR/Hc8iy/7ApL8kQiKzGHk1efSHG0iBE69r2XvJHxcN1J
lrICAO0nlJCHp84H0aWUJrEYzLIMK0bvaGk9D90r66ptHJe7Km2CxtYn08zufMO/UST6ct380lqB
4oWEgjeVi/98hbPaA28bp4Ww3HRrs0+DkwRWaUMt2ocAm/kOZ71t4jWWquUVIxNxp7o7po1mp9vo
BzuJYqy4z5zXHoOexkA2PWmyMHPjO5doTK5AcbWyQyf6Keja2MFSpgLZKTwr0SsHAmd+odhRQryu
wWkp1Z1fIZc/+lqhyTwA/33w2dZnexbtcrDQpSgD7rI18rml1yBxocQ6sXUg8Z2PBknGI9VCLj3U
6ZGgEdUAGECN3wlig2sc8uFIoxM0j/7+SwO4CzqGP8CEOaQfyOO4TqYLBjPo6V3WSAERn6Y6MQHq
9Zbfe2n0rctYs9LEXwpNmI4BRwFGF1C1n99rtixybjVlSGsbOsVF4LlIdoH8MTHwcX2FCwkSmCDQ
WgWPL3DQ8zHXqKLS9ErMxnXOD4iD7MFpt2nwLmSNPHogyb9ubekr4j0BYAtMoYT7p0txdnTaPALP
O8OTAqnPyx8JawtCJ2a2JX691+qxY2bYtdEuRhvyuumFPb2wPAuNRgm1Gz09ZlT0qKM0bArAlvJ4
Z3trfKdLURimcHlNapdw11mOawwjxl4E4kMz2jcUvVjc/HeJEW/sSm4zQQNRJbvSfx7d5HbU7l6Z
a9XRxcV6FsITipU4tLNoUYy8tpICix2Nr4CQKUMFVfOs0GW+vqkLkRCjIeg1gAXQRvt5ttLWR9MY
ZxJpLmlvpN9tEapDtyY/jKI5GKI/5tGa2MYCJG2SgsKFil4WHk/zNwutPA+0v7CZ8aMDvhfnhsR7
mR/w9iz8QzJuhPfZMe4KtrPSN4hFBVDOdbyH9q9ZdJFX40EBEhXc3hTKppd3bWuzPjEG/I4U1YVs
T+1Xzzn5MkIr/pbla+Ici1/0P2vObISg64eao9GOnYYwQWN+Rq1h0/c0qNZC3lJAQDED+4uK28Qh
ebmsKLcG3bYjHv1mEwJdgWZL+1yQ6jaxs+eeyafrHrR4WBB8LIyCYY4OjZZLe8rsTY63YhkSNgDG
V0GWY5e1ZkCrE4hwwOQb8eeo+MR9kNzx1+vGF/JZVKr+s21d2oaANzElmubALcbAiqd3JFnDrU4n
YPZeAGwSmEHUPsBmOq9fQOqrSvwIVJK54W99oAAcc0AWyI/XV7J0PwPtNWH5MMo6YVYul+K0GHan
DZq5SrJyz+OEBiMV8ZPwY7bpnD7fJ215Sj0XxgGiUQNNgyQekBjGzhvo1ZtjV4phJZn/c1HNVw/c
6B9xF8z5zQEDYkDSkLb4uBKV/C4ngYaSde38xFzmLTWnWXYEYPqNcTeoHLmnrQzBrX7g4lH67iFz
miBC7zR1+W3ku/vEMgCpX+vwLW+dY3vg70CFis5nVjrVpvHA4AVFBzH59KbN3tMoAJQEXMVvKa2O
lL8TZQeWq18tke/SVAbSXJv2WHIUuAdYsvEcQXI7C6X4IIRnaMuF3MagDqekPwCMDGS6kiup+rIl
vHv8P+OKf1LNszsY9bs6b6cnbEqtg0+Sg+ryrZt7++suuRSx0KlF591BJRhj65ce2Zu2kWJQFco+
wKJU6sCznxwjxXSNqmAxgkzgaTwHwJ30oUxZDBjjalIMR5d1FFnbBDo/O8eUDRIJo3vr/MH7TFpC
DiLxqjvlKXLnu5Lc0qICqR5h8VpEm0Lx3OnZVH4BkBWToPMCLUSaLduZpCqUDDp+F5U/W+O31Ww9
0CZb+7rY52vnbGmrzy3OcpshqaRik2hmWnypzTC3UBceHrS91uhfuhvO7cweeZGIzFK1sGNY+c6o
gTpjfWj06gipbSilJCvhYym7ODc38yBtJ7znGhuZN++jBAtA9aL5s2lsyqgMSra77q/EmcL9hw+H
pgH6/BNz1TyzGFOReoWNOxYlEIAzhex7uVe18tUWR8a9kY1V29sYoOrdALXqT2YlrUfDYYN903ii
Q6+yIv3OzWwIe7QolMQ7Og7DkzWUphfao23nj4g+9b7SBfUOPMr6bxnBfEHoDLG9TcYYYTD24+xW
1azRGwtDoxL8/F2ZbHvHkDe5WRpbPrmtXVgRKH5ak/xkjakOltLZsDEFM/imS9LCC1Uf+feOUaeA
DRK/erRjar7WFsnfHVOAjssg/ogsX5mxGVJOIowilk16bIW2kbcODBxtmKLDb/Db+86LbCfITSP+
RiSvNqh6yhe7tnW1Gdpab9u0Mb9idgFnnZrcxWSQiBN35yS1dRNryAYHTaWbPBRKO8leCQADAGKc
WCVITqe5LPPAagvEnk3eWmPAqh74jrQvaoQmMN3f6Cxh4C6MU/9nCUWOcGg99juLK3IUNuN7VAmG
DcsxjHUDUD24nhqQ9QV1iU0OYpUO6QaKfW0I/CCUB1uTil91NbQnd2SlApdlGrUglW1BpwFlFue3
YFHzjfBm8MMsVvJHq0jxUkI5KgqcevA3jW+w37mD7X32Si++h4yGmYbxkJcYjqDjHQW58baTGYQU
CK79QjN/3xWR1WPOvTmKpk1vRq2LIwpd1tFsUAav+0rzwCoSyN1KBQ8zJGCUN44zoDteOKW/tYyO
xxsQOBago+uik2lVhjwMBfHiTWaZxkm08N1gKK3y3ZIDQDAR8II0lMNY1xsN2bXyqerT5NaVg03D
uhprjO/0dT3JlJXK2fZZEu/SRKt7wxnJC5U9HwGChih7YNmlRR4rpyuqbatJG5+MRtp3vbbU1kYS
/B1D7/UeBBsAqFbwDLHyxFgM79OkB/psiKj2fOJYygbeI6BonIJiLbL2SX2y9JeM39tZUKQHu/wt
x81g37n+6gD8QkDAqwY1Hox9Tjzus7hadg2rVYbMAJPCd5gTu3finxnUP8D5srdgbtDdDl3w21rw
QOVAwdNyJSgthECwZgHLD0QZ2LznfYTCMEeRuG0JkAYJrHDv3LWa4lSa4H9Yk+JbiO5IhdHPxH+Q
is/DX14pKgYPeUGZKTAyoGQdgV0iw2gjs3JUYj1pZ7eYLkirlTi/ZBhTT5hixACb84Gkgxi5o0hj
oLbVAvB7XwkX/dTDEL1GNl/xpqX9RFUF7IQW9DsQ5S+TkmrQiNc1UNORoqij1bS8IWbf5gF4bkGi
hPDVbsaYZEUwtq5eo7dZyLzQyfQBhEFtB+zsM+uNPSg+alinUIJWZouLLDrmfE0DcyEdAFUgpvQp
ngQAM8zNoBTpV0mFdIA0W+kcIEWBG/vVW3sqLqX3gEogX8VOogIw987B7Su7ijnm/bBX7zX6tCjG
DRgnChtg0iGQ6sb4FUmaDUByaxq5wYBL7mvUtV0d5HGc3RUx8W4T1bFDErvJNoqq+Dbh2tgSmnco
Wig3izZZo9EXzV3QhVuyS9ZGdJaKUtgtwPytCfoL/O+lU7COF47ZQtK6clEtSMYgyYttPn5N7CIg
yVcM0Vj5RlCy4vZL3nBudvaZMlUIS6Yw2zp6W4lXexj2+Zok4PTbZzkN+FWoC+DVBKWZJ6NNbquh
M5Ecd6hTx3bykMXtCovCmonJHc/fE6XEwY5hQogMXzhKnqyG//2bZepRoykE/tKpAn1pQ9am1+UK
WlK+WT0XyvgWR/kO6gIrufuUUX7YrTMzs4JAy3PpNj7MQD69yh9KjCck/JSyIGdbu/ss3P31nHMh
8mFZWBKmWl3w/c5cQNSoHgpHgfB+SDZl2Tyko7dtenpjNdHGE8PKbbJoDkQX03Dr1F2bmUtHt3Zb
gvw9QrWVjPnWqV2MQoDXy05O1Zpc0kKspehB/8/azC8wgtEb6QBr0ngYtQos66fKTo2zS9ChKdaC
0dKnw6AGRghxgsH0NPMQmoGCM9GTrIv7i3pb5u17/TtPX5mONnX7s6drLfalzQQZBABODEg4lKgu
XZLaPermcVYDbYfZyDKqgjGnfdBmaTgk3hC2bvv9urcsBAxUB5DDYjh+yodmn08kfcnKiaehLAEV
692HOHb2FrLj4LqdpZUhPbTxbgcP8geKIX8YPI6zBmyt2nbjLQhGA4zQJBLJ4drc57Ip9NIQfUEK
McfU2hHYDcYcACpPvpemCTja2wBcXxUdhrV67ZKDuBgi+3+m5rBal2fIowhQ6hjjsuS9duuNNbqh
h9OX+9+E2jRr9CtLqSs+2H8mZy7C2wJMNj1MepDYq6s3hrzN7MWWGtkjUKhBOY3Yots1SV2Y+5yx
UP8f0t5jSWquads9IkXIm6lK5dob6G6YKKABee919P8l9v5eqtSKUsAzYNQRZK2lZXJl3saVVzBG
C8nABJtCV98i6aCldL5MaVW2ZTgywzF2qQHy1ZZQ3taCeDSBTF9eN2uhpgPh5CKIhVZWhEkbqOiL
g1lojkDiWvcRtL2VK2fpaAGSD9kCJza+6GwnKP1gleYA/DRs062LT4EjC9mz0Hfb0Ei2Zixs+z5b
uYKWrrnTmLPjzPBC3W9DYsY426elQoXw+fL8Le1vA80BlTok6Ir5ZnDB9anVAG4x11wUF2M07QHc
mSsCuotz9yfKfB+kUNHasQOXPDYWxQrhJYisuwm+KxgYH3nqvvXWzNCWtt7JwOY1/qzOJX2MAFzr
/qseP5juL7k/BtV2jB/85Flvf16ex8V1eDLC2S0e1oEsBlM43701ewTLtmP5sirWv7geTqIo56s9
0OgmKtM8lgadiy6koB75ysruXTofT2du+hEnWyqj7yN1FkFgXNtyf5CaH6X6qAXvurb9h0mbtOsA
y5mc+7PhNGFTG1LGpLU0BUKxdpTggG+S5b5cjrO4/E7izEYUVlZDM5oRKdNya6J3Mxc3nRTuotj6
ornqVR5F/3JanIScnRZG2mnhOBIyqSmMuo7vP1UD+pm0ELV3v11rci8uP6jKUO0AatDVOv9mg1eZ
sWxMh5Mn2HF7l4NEa4NHLVprGSwuDqAQE6UP8bL5thrddpDFhEBV/Kolt0K8g6+8Sa1tQT3pH77a
SajZlkopyRm9QqhBuBEj2ZaTZhvHVx61kSi60db6yot76yTcbDEqgeKLVjlNoVjsIt+99ro1P/GP
nhQoTVBw+N/szRZiElhJoDbT7A1fU/1pwFLc721zuKqR9x930PUQN4zzQx0esIbb6MHnznrS64cB
ybZK+HR5fhdThdNfM1uj4EURiVf5NThjNeU13TzbADHaVp6d69cWKZgs7orq2k+3q1oYvzs+82cP
EBB8A9HDgL84y1MEHZMosxrQPjDlLxEy5nLR3QkNuYkU7Qcrs8e0dPrya2rFkK/dNdfC5fgUZdD9
IE8B2H6+Y1p6ol0gwPRoJP2oKC0OZrGdNp9FvbXVREFvEtpv4n5T9fJNFVdOh6X+HxhZKP708SfR
utnoM6VpQZEy+rZ77VLdceXSGcxJCr14cS35SJl3m/cRS6Pfelr0RvV26+r1TZmsWpMsHR2nP2W2
zQDUYjJTMxGpBcnd34rWT15mYuEdVpbbNKb5Fz8NNJvx2kzEiY5FqmaQ/kYviol5QG5X2Se9bfBy
3BdUX0LaBv5aD2mp2jKZnUwEVdgZKFWef2xgBVFbWEy3p2S2kgMZ+aGIj4m0DTGCiMJ7f7hL/gGD
eRZzupROrtFRZWc1BTELCvnFVg4GJXb0MOkAjgT9FygV3dPlGV665k5HOaVEJxH9MciTViIiwpWh
cB3lCDJktt9vFPE2jNcq1dPp8PFz/t+cQpY4j+ZKxRDKOZ/TSLOrIKsOOZB2w/p5eUxL982fMX3E
Mowl4OVpTEPfbDK3IBvBIC94TiyGOa41NRePRGzYILJRwDKtOcAmliU9a7BD2mg+BjzjRhQfNTW2
c+OTqX8Hsxtngx2ob5l736Qr+2N5H/4v9BxtU/WCFpkDoeui33XyLmkaJ8EgLPgHSYXJVOo3lonT
50N3wyh7CFMykZLsxXd35bCRvVtZ7GxJuYpDxxg346o98uLmP4k52w3GOMaplBFTp3QQGbtYpD5M
rT/cCdq1jjypu9UFJ5C+XV4+S6SIs7HO9kTQmkITS8RNk3ZTWseyvtN0DnfsHm9AdIpC7VDV87Nd
I9uuvrZHFr8pgHIwTZPpkzK7YSU6gSAPwcfHWfm56cLHoOs2nf8SC2vaUou78STS9EtO9n7dtzHq
1kTK3NjJfd9RoAnnQrq9PJ9LA6J+zOpRgJ+iYnseJpPaHuAOXMVYgP5ghCHEPo9zNFXVr5HUrDx/
F6OB3MQLgn/qvA1nFmUiCSJUIUGG6O8qIET9TSIUj+hDbi4PbGn+4A7+L9RsfSq5HCP0QyhfgJIc
KTXNZ+jeTq5r+8uRfhdY5wfnaajZHBpa6rdtQqgsva7kr7L1oOd3TXHj5+8RfqrjV1F6kdyD3L5m
0RMyVNaaoevSmXryA357lZ2sFZqwekVLmdQn+5EkV6J5M1lMmvJDEqx1n5aupNNQszynLVy1skDI
b6rR+BX5L1Ea2JneOrnAwgGR2qrxyvQufkgKlcAjwX59UF8XQl2IqtblQ6baEXTx5yb3naL9ByYH
SNs/YWZZk2L69NBUwpBFXteZuhsJEfTaAWzfiiHYwhzCq0YLUQcIDS9yNodYtP7/n8uwumobu6rl
dGKCE4ZnPIRU1Ryt7KGytVW5kk8svIgQc4MmaNKhpag4TfXpOkEj308SP9toWSA8KU1ibBKUn1Y+
2LTcZ9uBpiGd2MkXD1Gp2XYYC8XNEoWHMfIheuOIAWohKAp9NalwxBgCSeUK31peGhfK/FTusa3E
9nQ2riJrqRgWE+wNVoECBTpuWsRy8aZrNFQJtAO+ENtAVu1IE44KuoOG4W21OtjXY2iXXkflqnNc
vduOuvFJzCTbNGMqqREaTJGTp9YmkiPn8qGxcBJqGKZxCE6CMlRMzj/F0GNB1eeAGtOqws+TbCS0
4/BHUj9ejrO01jSor/yD6/LBptBoU4EqFv34vt5ruE66/tEDgYhwjlofDPbxfws3O3UzqRxFY5zC
eZ8zy7cl6y5s7333c9q19qq8/9IzAGlrYIHY3YIdnxNsk7wI+krUoTF3TozPnFXbYSQ5lQzU1660
45jdZmu0zKUvN8l3A+rgSPrQRfTkRuv9uIPsUDq1Em/S+Gc6fOrENZ7cwqH+Wyb8/+LMDiQEf+ku
SGwjzTy0CADptiaotjRu4nwV/Ti91OZblpN1MtFQZF4A89Xo9WWpBsQypIdefRB6pNhaG4G8pm6R
lt9BuM/yHbJLKNruzbVS6+JnNECtTUTXqY05TcXJuZToRqgnQ/97kdbie1R8NbSd3CJviXUUugbN
Pu5X9sXSkXEacrZQ/drt00rnK+pVuRlH6zlRhJXTdvEDnoxqdg76ujJ0WksIofBvCg2xRtRI2zK4
1aL4tV3VnlwqgLDF/zeLv0UCT2ZR1uMqN2tm0Si6H6V/b+BWEvvePTWwq1xpngXP3FkUKmv1rfon
mNNZ9NmlZmVWPeQWo/WrY1Rsi7AHyfgkND9c78X0b7L8WTK3pfIpV1dyyqUXwVnk2UYJBFlOB5PI
eFU4QomGT+3faHp4X+rZ5yqPd0P3BPFtL3itE4XPg/IitWvqeauTP6uFRIo+ZF3O5EfFj9h9BNHo
1NYmCe/b35YM6chb7LVa8/pdPIvQMMbiBGC8NL9qh8ET+1Qlqi85af1sVA9utwvTlYW8dIcgcPt/
UeYqoBO4MRM0omgqd3rD7bobpYOsfZUru+w+Xb5BFrIHigIi9GAomRjgzHZNYAwppH+OIsuEeBPt
9fxlsITnUkxt6Fd4eMh2rPkrHZKVoPOnugrj6P9jureZk7WfNfc65EHpa9RLbwwvsPV05fqfDtTZ
gTvB8aA1IPlBJjjbLSjMWR4APHIk6TFHZEouj0O71oJfWB1nQWYbQ0v0xK0Vgoz9Q80rPbaQaCAH
01Yu/bXBzNZ+IJgSiIIpjvndLztq4a5t/r0JEwBGAH7TG/U3m/L8jkgLHDRxs2ARxhs1fqEfZ47b
QUNoNF/7OIvzBnGJ651iygdBC0sGVZ2JhMrd+7H9WXTPhves1X//CmBAf6JMN9TJcT1GdJRigSiC
QaE0tgtzq7vbovniKQUt/JUFt3THIuYsQevXuSPE+b6i0+1V8hTOSO5L73unFPhUv+jaozEepG7b
NcgQrKyLhQuQAq1hQI4HT0PF5HyEgI5NNZ6SwVirsXFFzcbYZoCdzZtCDVbGt7SDDU5BALakZEAJ
z2Ph35rJrjnhTjEgzqKjJX32szez722tfh+VbckJfPmgWlolLA9kq0iYgO/MDqqh0GMv7IioAVgU
ancjqGg0jK4jQ1H6T6Hm73t6DpFWRFMoodtEfXQQ5FcFWv6YmWt9jOVR8YSy8KinJzhLxSpPdvPe
07LNUJfxjxS2+Hczl4Q3kNr5c2XILj7LWexdA8KPb+JxNG70QcaoQZIs/xg1RpbZZo8DPSLlidRg
Au0XrSMqSbuSvy3cScAbZMmaoL60m2azn2t9X0GPANNMO5biql49aFlrx1DDlMxH8O3L5U+wtJYn
7y2YsOT8qjU7Sz29ydu8Ip5fF3aUofrypScd18UHM/gHygqIKfgjeNygOjpvbghqmTXKNLaxKKXX
XvaHrWzktyWCtQ7gtDsMFYIDg1/BdCw9ow10MyZlDp6KH/arHyvQQ0OQxVqpuy9mKg5PQDmk5zHo
ZWmjtHH9pdOV6CCrifar0BrrG+zVdlu1jRLaPT2fo5pW2hs73htsvU7MJzOMtGgvZGrXOXrR+v62
bPXoVfMF5Ot1pXLQ0ZF+eaNCvUOSPGntYbNwM+H/Qr2YfiQ1ibmfWev52NUPWEmjFnuXedlNnCqA
YYy/P+hQGwF8Sd8PjaA56B3SoonOdJRTC7djOB6i/Ezt24q+K93Ksl845jhNOb+NSbBC/kAzTFM/
U4OJD1fYEFrzAXe26qrsKaL2+yTzj3yPywt/KbMlJJQ46Pbw2OeAIlMoy7zAyxHS6S8x2nPS2lIT
2HGyaftoF1lfsuzFU17CdEVUYImjfRp4jjHq8yYSa4XAKtqSBZD6SnBC60Fzv8lxaxcdhJsrq9gj
FxtY2Bg/lMZb4H0Zs7tqjVuw1N09+ymz26WvMcZpdH6KIJQbDZmtTqK/nTia+C00qo1SHuTkxhsd
iOIegiVgY9N/0JtELhszTSD/oLrmlGpDcWFfKQCkXYQyQu3e93VbzFZOuaUsgVuULQONdZLanB2r
slHLiatPSG+KZN0ulr+5yd6cFnK5C4erEv8h3ViVlZ46i7NseJKAxIsSGhm41Gkbn6RCbs5P6aIJ
MZ19kdVb2YodTX/M5UdZ7h2/v6rULcCBy+t64QI5izldhCcxVQO5c9UEtynAuRljGP/Dt6lToMUx
FDIg/IBuLkdcXEWnw5zdrf3Qeb2hTiHLrZjtMnWfjPsJKSEZh1yq7SA/Wt4t1eC6wEfkMbdeLv+A
5SFPIgusIJ7Ms4/LAyOP2xgqpCje5plT1U9mTfd83IIYSTmyL0dbepczw/8LN39URUER5a7EVw1F
f6PIh8y6G9pjU2yEBGdgCH2u/pKLBxrOif6jL9W1+Mur6k/82abN0F2AuM5wvfGIrZAavOZw7MTN
EHz2lUOPK7MXrsRcum9OhzzLErqAu0GeZliWH/32pzjeqc2vy9O6dAOchpgl1XnbxmMvMqs+7PwM
FJUo7TRAEFZywEernL7syg2wkPpgSQw5GhIQSo5zhJjQSVY3KoDiR+sK7qLYmrZVfg/cvbH6zZZC
UVtFoQiQsfLBgcwqE9UdvC7f9MLXLHW0ESxVtFVgy/XjGvBtIdOFvj6pWcPbQYFjtjzUWjPRmu6h
TST05dMb3uPbMHxvi8PlD7Z0pqI0Tv2Es43HyTwJkVpRd5Et4B5rNAyQU0OFKqbGKmr1VY0F2lCJ
3Ci9JaY3umDC2U3CpoudwuuTlUbJ4vSe/JLpgDg589DbVcVWETEq9/vHanzPgrcaZMAQ0Rsd1y7N
xfm1UBBDh01F1H42v6ameCWyDSCDRixWXENQHXSo3zLLeBNiAEOXZ3khGmkRyh9Q8pAFmktbiQFC
NmYWFkhCJq9mXrcHOTBL+NB59Ni6Q3m8HG5ho4OEN6AAcphqH5yffK8NzMKCtyGGo2k3RQSaS5Ix
a6zVNfXJpZHRrMNjXkMGAevQ848W4L5qYSxUbCQl3/tluk3b9tgHxqFuqpWUayo5zO5hIA2QDXi1
45M3b6c0XUfTsSKUGdaHxOj3vrEmzbc0cVBCaHyy8aQPSi2uL4iFruBTG9Y8kzE2+YG3FVYqo/Hz
8hda2nYoRuB7yoECdWGeyhQU3fK87AqwLyCfxeYaQMXWat1jLhp7sS7vIrnAXzPfSa75YyX2tLbn
E2kgNUvij8kxdZfzb0bXpgl9Yyw2sjtsa3fcZnWM4Fi704vyttN97vnKTgSEzhJtnw5+uFINWdjo
00ekeAUcFBW/2U1fNmkNtV4sNnmnwwvpB6QDuvaONo+/VUMhsUWjkbaXB730ZU9izq97ZDJYlK1U
cDFhr2R8FXkMpTFC0ZfDLG2HSeVWntQ6YBfNzrAECp9guPLEmLL2Yte/F5J20MbyoCvS7nKopacP
TjVcRibnF5nMfOuVVqyOGuW4rJM3KXBKtVUdD3Qn1H4nEoG2NoWTtC8RWUXbevv/GH42VLMHLeYV
hK+a3tiiSA2hI+h2Xa6CLQmEYcNhft97wmAXoffd0MIb1yy/r/yIhSwKXqGCrSToCCrzs2McMuMI
TEErNnA+HnQcqKmt9DvLLb5Jg3wVusq+Abzd+JZnc3ysJOlLHxsiwSSAAoYPdu35PkrNcjBLyyg2
vItuu6p/Qi/1SfDEt2K0vlwe6NLyPQn1+zg5uRuHITfBspiEqnM41UOa3Iet7m/0Ul2rxS4dsyZt
TgAAzCvaZ+ejkofaVMD3c3lQEOVJ96VTtffLo/ldCJifQBZ4CAPI6mTrO/tsCcqG4xDJ+eSpVqiO
WFyPw48mOsSxYqfVm1/r17r3eciPbv9cSD9CK98U8a2Q75LxYKR7dQCMuc29Pf5anbJyeX78qhh7
86SjZGKiPj6Xgax6zVOzFsa3BHsOf64m8TaD/B5aT5cnYTEOnpS4wE+ik3Pbld5qlZaeIJo+eLJr
NCXCjuYVanqrNgOLkRgSXLLfDsCz894X8tLtApz+4K1jY/iESs/g3vfJt8sD+rhwoAr9rnBPwAME
gM4XjtXjomm61JnqLtYxhcZAzHXdNSr70mDYCRTTf4vazvPVqhG0qvR5YbR5H1+Tlgq3WSnD8QXn
6A1dtdIH+bjxpiouLTZIolN1dbZSJRf9ktGl5FAaLvlTs9caY6Nna0pSS3OHivak+6nAS53TltFN
UaI45fHdG4fE/SHHb5e/zXQYn284hgGxnLHA1iG7Pf82WJ+2g55AVE40JBptN0EIwr9G1swO1aPa
/LwcbXk0f6JNfz85rSTJDZQ4IlrQadtRRLw1NpzLIaaz9cOAkLewJFWjrzLfpYWlDN6Y8T4SG+VO
iM2tlH2x+idDfpHHBvmShidgsaajdjnoBwy6EpuFrtU8ADvhUDU7X9sPyAz1yT7QAaNQdszXWEIL
y2+yyOVuQzGaevv0i05m0uz90Gp7hdpTVWC3sBNG0YlWXacWogD2gh6iqxNrwZotcrfvssFrSHtj
LXH0rIfMK1CXCDfyEL4Oof6pzV40IXYi9xGGyzse99eQRUpLcQp0uC5/WEn++GXPfsz095MhVx1V
cXfKwS3rUcArLq/RPA6ciCvQrs3XtMmuWyAc1ihs4+6274eVY2xhMngQUk/m8oMpOGfqyD3Sy2HW
F8gGmp94t3kI67fVJqritQzuYx4sq/Q6aeMinI0892zas1wKAtpy5SYbMMdrcU2181F8KAzvXdOb
+6iIjBUkwcLGBGKJcgAQZ/o381aAVmOqKZd1yQIeb0CuXddpsb38/RamD30CwNrwrNiX84dNF2iB
GcoyKofZp3x4itP98Pe4kklukV2BZBHKrPO9P2pmVLiRVm4QI3B6BEwQ2EUa2ft7f1ni0AWfMG5o
Ts5nK2ji1uti4hSoiaNm7iqHIjiawu7yjC3caNMzUOd6maQE512TMuVBCs2x3HjCjZ4+ycVhxCpx
je+x9F3Y2fgiiiRdKOaebysLBb2+MNSSvd1A8DMPTW3tgk7960oHc8ZSnsBy0EON2UUTeWpCR5A5
S0bsNR4Nt7Dh8ZrUyP5h0k7izK6YIUGXO/OJ4ybKzp9cCAz9MxJhqZ0NK3WHhVP/bEjTzJ4cSEGk
KaHZEGpAVkDHqrbTLCcrUMyW2pdSf49LTK7XBI4W6tPnEzmtmpOoQp0qY1sSdQT1g9qeJf8cJATL
OIgy21CPKObxSK5rGST9EaGyy9O7cFAAHMAEDpDn1F6bHU2lVZVpmLol/ZRwA04HhPTff0CImAb9
SO4c6YPhcUJdQ++nhlWKMcoALM74EsbPwbiSJywNhJQHPoxi8liea0O0ctTkWRpUm6CoIQJtOtK4
y1O1sLFI3P5EmL2D8YcYEQMkQm4dtSq2hQqw27+MgiOVo2hyOBVni6FQcqVDKbXaxC1mw7S5pDVb
zYW7iPP6T4TZ8SD0jdgXORE66yGIt0KKKh5oZddOlZVG01IkmC8UKJF/B0E3fbGTha30Pcsakc3N
kFyXNfUnkogfWeDU7uHyh1kLNPswdZP4QZkRyGKFdRJ2mjxn6SuBUlhrfy6QbGBZywYlCHW6+7RZ
LBr4iBJ3RYXfXoeR21uR3ekCaoXv2uCg8Vx376r6PlZ3vNYVrbSBgDfmyjpcWuknP0GfSiUn81ok
ZSMOAz9hBGfe6o9qtlKfX7in0Eygt6+TOkxo6PMAgpilEWbR1aaWZLsjbSldW5ZKGzb+5Q+3cOCe
Bpq31k1hqJrIZCTiAOQbNftrNbiaXse8jDV1p/gr5Yi1ePL5wLJMkFpPJ14THtLcKVVSsF2ibSTB
zpNfxtpiWTowTuZxfkWaGngprWYeRyweREjn37364fIMroWY/n6yFqpaqVRs1/lUqHH3L4l0F68h
L5ZXwwToprol8QY7D9EVYRSkAaOYsAbFTeNtfWXfr5kRLS5qlT4YRB2gVHMzBTpQhjA2DKQPRZDT
iW2tNWIXIqAVhoYFWTHIlTl6LYpKNy7kodjoJOA2IB0HKfFqJSuatv/stUprDbItej5cevM3hWpE
Yx1aaoGNXekI+r6M3mgrjLgi5s29v4YQXRoSVSUeFSbdhQ+4oiJW9bH0qeDpsTg+63XxefCt8u8L
I5Rh/gSZnXhQL1IsqSh+dkFp455wVesqF4Z+uLySF2ZuglxIU0dmapXMDp0idKUwxWZ6A9HN3xWt
AdgGR0I7TbP7orTMJ1ctik9BXGgrgRcOBYpy+N/wOOOFps22UN36bmMCudgE4tEzt431UOp7Kbwt
oq9VjSLI4+VxLlxWZ+FmN7zqMXxDnWh2g75txG0k5NuwKMn2HHxDVpbjwgLBtQMymg78lcLCbGye
auVNYrXklsWxTaJNDKrk8nAWToezCLPhGHGs4VLWM5wcAEkabarwSU1us6p3LgdamrfToUx/Pznp
/A4BVOzPSVTFx6rL7NTDYL64ljIUmWHzXQ62NqrZms91jHozsSs3zSgU94kf9dtGKLzHfLQexbSW
V8a2cIqzwaYuEoZn0wl4PrYBs7l80AjXWo9pciyDH1a7shKWpm8S3FNpFyNCMAdztkXUJ4M8lpsK
f1vN7ppDF4E1em7/nqUBQ+Mk0GwsruwC6owIZIYH7GFC8cFoHbVxBv/Jb1cSlaXl/ScWGfP5vJlN
GwJEJFbdPwfdlfkPJQ4aTshIcetN7L5ZvjB4ft/rjcLR4JX0Kl9DOPCisFKqWWjvwTHBYYctSq3m
g1RaV/vFSMrOFvIct3fiKnE83a7EF7l+q+Ot2d+AwhqtX5eX+NKaO4k6z70SNMzkahqbmf3IY+1V
LuWtWaVv/y3K7HnZZbGVJx1jI43cR1Akkji7Usw1PcSlywM68dRoos1Et/18IbhWiriQymAM8VcW
H7rkacwiuy3tsWMiv18e0+9cZHbJA3v9E2125sm+ildZQDTaw/pXM+yjo26NqkTN3R3B4SsKIuRj
+VBLnrbR0iq7MYBuHgEAVFtRiIMNduXV0Q8T3enK2tzWUf7j8k9c/LjAJn+XkycnmvP5UIJYrTtL
5xcmD110F0MnFp/+IQTyRvh7aBSZ5iFaM/bMKGEStBFj4jaCf1/lduK6K+nH77xsPtuTjBvmn+QH
VOfOxxJkSjok+sAdFsnbtn5teB80vuyEobXrinfZsOyibTZ9DjRFbG9rZVDtrhh3VfNlNB9ivzwK
knpF8eFeE10nt9ZcYJcOodPfp5z/vs435MIN4d1m0Wut3iZrwK2ltX36/0/xTy6+TA3VSFU55GQO
ISU5jnXrGP5VGD64LXC7lRrY0so5jTbbSRgyCKEMjgGK1tehnIoDL9oaAHTpdj2NMds/emOOXZEz
Y6i8hdEnhZde5MjDygJdQN7INEKBp0/ykzSgZx/GQ2m/T2KGMsovnWfAyzyWwFsz44j2hl5dqdRE
i7UH2dLYToPOvlZlKYXpaqzWrv0cR5+0mNfS7T/w9hgaKeukI03aPwe1BUbTJoj2EyWPtkGRwHNr
X8b0740wz8PM7j8zMV0xKvhQWEmNmWMNmMCMIzpbg40jpa0qK/f58ic7Gdfsk8GarTrx98oYatwh
QbqAJuFVcJMoodNN1iMxst8ZUGmrWNOLWFr5p3M6+3KyD7JdEZlTV3wMmi9Rsy/7q8tn5lISdhpi
trkE2chGMZLIJ/r4qTVle8C9vjLKTyV8CToDKwW4pZMJ6PPU7UPg4wOOrhgFLahcwumx8HMIu+8p
FiWXR7Q4aQrvNQQ2YP/OsQ2d57a4rHC/B4X5GqCmJ2X6relrK2GWiuRQ9/7Ema1ECRJfUcbE8ZPg
c1V8DhrrqA8xEgvDRhle+1HYy23zXAXd1usmg8BgYw7x58uDXXopnv6I2epUjUQKOnG68gblvnF9
nK2qbRirN4LuXdEk2Wr4WWSEvxx2bY5nC7ONZA3Fb8JGpWJT8bFzCRiWfrwcZW1ws7WpBFkNwpMo
ZbwxGUb/WcGnXQFA8i2Orl3awJfjLR6UJ190dgmImR4VvjHFU7e+6wBxSq1XqF7/EAXKFUtzkpqZ
WzCnsS/imc6rMVVuxH6veU7X3CrSSpa7mMLDLwVnSVuPquks3wo8A07iNJggeylV2Q6uyl+G7hjy
PUIHRuz07bdhzUV28TA5iTnlDSd5gVdXijHkxMSnKQp/9Vpjd8OrFd7VqzqHSykIbs+gjOEcgsWY
DQ9pb4NyMLtPM2/L9Lbxb0v1vs5flPERJOLff7HTWLNhNbIwDk1GLDX2bV/f5q6j4sgldCvrfW1M
0344mT5EloJMx5Rq4zfxNutNTJZ+BLqMbEENz17ZkKVs/9PI5shUzFKaovSmWczvM++n0X4O0P2x
xJUJXFoXU98fHBiy+lym5wPDblfsBIN+omag8xnf6d3ViAKrW1/L+f7yiJZOptNQs2/Vq3GfNTqh
cIhys2+icdS8n/8txOwzpRkoU17PZDoSajDBg5C/F/3fg3knUMb/pmz+FrYqNUpcaVpzQaNuQxGF
WKnCHyCgdXkvWa64uTyoxbUH0IDKGWReKhjnn0ivcxMk2/Q86+WXEa7rZtR7p+yGazFOIWIor3A8
V2Iunbeoc5Au0oqbKuznMS3Vl7yyo9GbZOjQTSd6jbeDE6vPl8e2HAf4vkLvDyzabGwe2ksqBIly
Y6XdEbP2EB9PS/A2+bCy+Kb/aP4uBLxJBgxRZ0KHnQ8IRENYVSOTWLTfqhyAoALlet9HWwSRlHQr
rZn1Lu6rk3izCyvJU6+Te+LJ4yHrbEV2vPqLId2m+V+jjelOSAg+TNa1Bn4z5wOTE0GK6yCsNplE
crjt6lsXUzD5+LffiSjoBsikhlSH55ikRI00eRhjfM9DSGg3oHDL3hHWnnofJw3cEyX9ydyesv7c
5kNWrRD+vUo/u3SwM8b4K8lRxXzI13iUH4+i80Czr9OZng8iRqF/pLwjVZ7wRq6+X56xpRDApFUq
tNQ3P/AWJROovdCaFUv6ppJ+6e17tqbfsxJizq7trSaq5ZEQ8nAMtaMi7nHavTyKKVs83zbTh5hQ
9BRTQGRPX+zk3suFYhBryaRUFmDTUdOa97KVks3SKE5DzK4FTwnFfgQxD/gM8azcOyDNsi2a9K9f
U4xEEUUKQwhgSB+grkpc11nNiZZ12rfIT0iOIQvdAhZ66rra3KWavLICPh45RFQVQM80ElWodOdz
pw5oiqM8Sc4A0CD27kZL37ct7K6j7yt2XdrJWrfo42l6FlGZVbjdAjnxpp1uWNjtWbHti+ArDow3
o96uEbw+XkqEQgUQuQ0KhxTpzwcnN2YUuNOlhHjLdeTVT3pCUU8o9E995z41Yutk+vD58mJcINef
B50tlUos0GIVuS0Mb3xoc+QZEvPdDMeNZXwdDAPbymA3lGYM2Et41LPqDgOVvWh8FmPXsdT2KtWM
XR55K6+GxQV8MhWz71wAI3LdhF8l1ePObcq7Hihw5hcro1+ccc5GSskKt/KcUqeaQdOYPfsk6b/q
tWqrGDngv4mYx9gfKkOwL0/20lnMI2Uqj8Nw/yB5XYuIIoYmo4qTL7WS7kypeEzGX2mrXMN8X0k3
Fsd2Ekw+X02FpXsGTVyqKRUmNml0iKqjaGGacl3VR8lc0ypZ/GIn4ZTzcKVXBlpZMpWj69pdi3eO
Jm76YK1Xszaq2VO8EXRRaF32SF9btqB88wNHEL9J4WtrXhvCj8vfa3Hvn4xpGvPJSd1iUG8FVIfg
jch2H8hOUf/w+vQYU+/7b5Fml2clpGUgTqmUnv7KIlqdsh1Vn1Lz7wEx7HZOFsCpMGFw5TofEeRI
1Qgli5RNUW1qt3d1H9t+FR0uD2fxijsJM/tKEDvJqnIuhryORMfNAumA5oGyvRxleS38Gczs86SB
KlZmw2D06gbi3k4x3trumNd7XdgU5pfLwZbXAoL1gIZwbBZn2bvWp6PlCqxv9JU3QkN2o1e2Uhi2
n/69LDAfCe0qc2q4TLnh+Ucq9F5SXJ3ZkwNUafUnpXg1egGRp6colTZSvrL2lk4l3vswG+HcAKub
T6My0tXzyXbTUrOj8q7EqiPLH4f2rVyTaFyaRBDRChQ+aEUfXNxTtRnMMCXlzTzImm3pyfeyHAb7
NNceENGqP13+ZkvLcGpIImKF7j/49fOJnGAzalJ7ky5LuE1k727w+t3lEAuTB56JwQAhxmpr/q0y
zSvNMQSSagmPQXsbKmh45I5O9cIMVpb7Qo1r4pjzaIA7Qq96/t4qM26yLOdD+SH6q+O7lQsO/ot2
Hgy7gCqGoaBYLHYDNbDxKdXWAGI8HpmvWeYK9RJ6FqwNlITnTY8wM5NBiyKglzLNfi0M/S+GN0Rb
qe7EEde5KPqUukK3FRUvOwqBkrzXmalvWnSgn9vc9D+5NUmEN9CFjVKh3plhoPH0MYWbTinbu6aW
OigGWsaKyJWoeIfCX71Fca9stErK38D0m/6ml3IB7Zus/y4KgvZUFaZxV8aWiyJl4h+AF/Y/g0ZP
lLveVdE4NqY8LR5F/Zfe11nlKLEvH/OxF7adN8bHUfSNBIXOCKlHNfLDGy2nJmXTt9JEW2treXCG
ftANUAdq2tmRnlnyHl10FWbXmKj+NpRyjF0r0aiA2XZ+t43xmdkartv+apveqmzfCP1gY4WNpWxc
TFKOg6T016EkJDdVnHSfzGjMXyqh+Ax/+4FQ7aHPUgOgtjiOrV0bFtqQvpxMXlOy8v9I+7ImOXGg
219EBDvolaK27nLvi+0XYtoLmxASiwT8+nvwvd+4SuYWMf7mYV7aUYmkVGYql3N2uVT0ax904Way
OH3qkew+pC2xMMZgAzeSDUj/o6Egb/jW9Usl0fpr+nvXo87WL8ziaFFmb6mFV60PyskbXBoDOAJN
ezQaKW48KcPjiDYMibzVkG07afTdtzLprfQGCH4UfZoVD0Fd7+f1VrhN4NyobLAxgYAtj3ATAH7X
MxMDPbQBSQkqwfzZbfICwWsJRw1S9beKN8DUMQjZDTJBi4AI/D4K3db8OowFEIV6EHH4sUtSdAZa
RVLsMAOOyU3BZfrcT20XPlM69ONGYrzmnamuOnAX+Nkbf6rKHdCYxu9mkKKxpsHQ/7YySvkKyiFi
xxZL/Ho/CRcy7cbL3kGbKMIbNxXkBZF3dRgBo2AnUSUS59MEFDESAU0MwxvM6rvTYPOA3aCU47pg
87HNLRNmVkc1Qakxchg44qOakQAjrDnnuIiqlrueMfctr9IyAaUWYzdGZZoHnpTNYcCo+iZsJg7z
TrmLZ1NpBywq0+TFk44VS+C6fOqdbtihtG3ftBkTh8ToyMlRNLchOy1B5mF26aGjqngCHPN0RNc6
0t7TkFvbOgGiuTtMadRwIoFE5XkqjTkN5BFU8mAHGPLBisXkWD+dXAL7ppU5IilpD0nkp0NycgyD
PptBrX6Qqc+3I5nKx1HV3QHd2NYPYLZxFQ1FON2WrEjiKvWcR9FaxiavgCoROVjzzhOyRBupkTZf
AWCd21FQ8fSLXRTIh/Kch+ohYay6QUeogRyp2dFHV7XkubNF+lCh3+CLGtsx2JmlQ/aTshN2mAKj
PWUWDeDrvTzdVl3pP0pOQXytQoNap86k/MnDNMetbfjFz9pDnBipiSCV7Lqt2oYp60nkl6FUz51i
dFMUorvxp2CMvaoqtiUmhsY1m73g8UAGBQSGGTANpMlawKVIUHlhW8E24F7ExgRo66HajAGJ0dAB
6qDi1RM/XHCWRhmsZx+VNx9jWses/uSZw8d1X7Uw74dX+tnHaGFZa5q8TcvZ/dIUEAYvFaviIvg6
DE489enPWnwTqXfKEkSeHVCo2rUH7qIHO/8ALdSgIGcP2TCnvFRxU7A+7gWLWWuj5dQFpZF1cN1u
69MsrlASAFzP+8oGzA5fd2BYP7IVM4YxEBUvAwLDEAW6VeDA/OajzNw4a7Odw9qvPX2vQbISNbLe
dn6dxpRnEeHDSjyyqAxIWgSIfvEE1HNxaD0DIVeAFms0Ct97Sf+Bq3Ij2Q1D1WNlpXNa4o+Vnoma
P+Xs6VIbYD3oevSMG1zEOdmahdjWGMgBZ+wo3/x8P2Q3vb0S9i8E5JicnR/SQOAB84O2vaVJ3QQp
YUSS8IPepN5AmHeYJhM4USzY8KZ8MtZGSJfiL4y3AGAFo9yAxNNCvCw1jIn2EJm3+UaBljm1M4Dz
HRO66dbYVRbCSQvcUchAWnjAODo6vWRZ63JnRPzlfOtSFQVrs0dL+nEuYN7fs0ODGbRFHUJA34kc
M4pudcdU8pmC8h4PQyri60oy3zZdRxzM2wFA8leWWzsudHbAhaN5bMPkc6PesuI99VcyhItb9luE
PimTjcbIDQURgzPE/tDGbbP/Xy1Cj/FZMrnKtyGhbz5CeeiD17+oc4BTYibpQE0ApQ4d/cVBF8dY
lhaeEXmGRh9QitSijQzL+sxsfpJZ9zhlYJkWaq0qtnSfnBl9DFyCmODSB3xLh2L+27TbjWwtAAl8
mNUWMZuRTduWvgzmShvskvZh3o2ANgwAZdDwS+0DpV3fOrOrKq0XUW/p9GEEt8OaZVqSAtIbC+hc
uK9IN1xK6TO8NU0H51Ww+xaDnskQCQcu/b93NzhoG/4tR7tLHiedyksTqwEOtFkHh3aipxqBI2Xm
SrloScnBFB8i+plvkl5MHIwGlLAZjgnu/0TD6QS8lcN/13IgNcJvzC91vGUvd22UpgvXjSqO0Qcp
Rs5YEIshTzbMRvHoL0TNqo5UNNB2dCOuSFNSGpA5SGijfLhh7AfIq67LWNwxDKzPPHwYYffmv58Z
utGivSCFgeUMD6XpRYm90se2ZNr8MwHafqVZmstuTNpNikoyZqoiV6iIrlEULAB54rJgVBRtxvgf
yteX6/DzXGR16c/jbKY4tKxE0sbrxjE2ssI4ZrXqTsUkkBDljldZmzR0i+dJmO1rrcCkklTWcKid
iX3iDVDzV0LPpT0+/zbtAnRT2ABhECrTMInO1eFYG2p3/RgXugXn9YNpaQYvQgVf8yDCLHJHhQC+
LScXD0Tn2RJflJ0dSlDycYbSU/WDc/NRetlKKLu8uH8F6xQnaIcO23zExieFtVNBtmPWGt3Y/O26
dzxbmw703U11ZnHfw+wgM986bh/SpN1PQbbhgZtGpUgBvew/tNz9cn1Tl1T3XK72YqBOA2Y1E0ur
jAdBP4RxE/DX6yKWbDA6V2d2WtC2gp3rUm1BoTCEQYJjwxBUgEemd++jccT8fF3K4hmdSdEUsAfg
RlmPkKLy7yE/9mu9L4u/D68M0zv3V/56bJwZkclnsJQ17ri03wx1Ks0V7V48CB+ooKiaY7RJz5U3
aOEJBhul4L4By50xRKN4lJO5kn1dlhIEAKGF28Xr4/IslMpgHxRWMbZPtdqK8aEpVxz7ogikC+E6
EOwBu/tSRGqFnewUrK0Yf4Uvd2iWBwRW+zdadSZGO+9wqvC7AVYiiqPnlphEOLj+m1mt1LYXlfdM
jLZhhJrIZlQpemfGQ8VPZXDsDdD5bK4r7/yxf9z+31JcreyrSM4mmkKKHWym4mQ2X4GrRKxjOGyt
NYDkxRWhrQ//gdEGrTSX5wNISn9w2rzbFNYpnzCwUpTHovmOucSVduTFBACY+P5Hkr4qD4miEEYb
qxo3Pd+F/q3H363xPWPHktUIk45d8ViBuTldKw8u7ueZ5Dm1fHZZJVINacdKjHNm6BZ4qrqT078N
/V1VnAbx3xvw4JYAvzXDfqIBT7+5FAOePkPPJBpa7xvQJZsPjYoMcHGv+djFmzXHsTMeAdIJ89/P
VoWgoqiKBCeXA6m8da1IkQ+ZHa+r4qKdOxMyq8+ZkNJvup4UODTDSyJreELO6LqA+f7ruj6Xm4Ak
Y87NcNobuuSyAj42zmbC27kbs82U0k/1QDYpb/csaFbehEvqfi5OU4W0c9B8xyGuL5KIuumub37h
Da51Hq8tSzscM2w6MFtCDgn/qbIbjGCNFEnZQ1/sru/fkhacL0g7INIrT3UdBHmoEAMJrc72tlpD
FF/AvXAAKjQPgs955z87nNuqByb0bF7ZNjXArkJvU/reuEdgGvbFrZk9GW4ElLbcPRX2S8k2SbYS
VC9t6PkXaAbeTDBppTp8QVfd0/EZmc0IOXYkgyJS5H/hFlFnwMXCSCZyLloUFJhlNYUD7G8+3tvG
d1HtnLV0ztKxnYuY793ZvTKaVtrGLGKsrUdWgKDXT3YdoPSua8di0vNcjqaHJQhweM8gpyN7Qv/p
jS0GPdP6p+NhVI7F2bipyP2wxsu9YHChJo4NcjGAbP5BEzGBVxQBAaRajYgs60P2ABoGFKH1PCSo
EPYrd2DhUl+I0y61rHNKUdNCjiRtHgRjsdsVO4lGUERQKxu6YA8vRGmqMSEkC5U/hzOy2jZdeZO2
/vb6ma2tRlONRhqBM3YQIav7yXofredwemZ/EZdhIcDzDkHjgaPS/L5QLvHrCW5qUM8oDnj5kXUr
x7L0QjuXobevWeCjYh2HhxpDGqMLOCZpFQGh/ksX1JGdim0HHCjw+gBubXy8volLr+ML2ZpfGUHa
QTwF2ab7ueBbVd5Qfqjzt0ls2+w19Q6d8zyKo+Kxaz46/ooFWbBWF9I1jSydzHXFgN2tUneTmd8b
sNCWWRoltflW8zWMljVpulISmtFyjuGAXmE5P1wJ2m0mI7O6RaV5ZV/nL9f8NZ7bCGLmsUoXrcOX
hsspuC3DBCvzRnHnCeNkIsWluvRBFBnSXcmXmqEQ3llPqkzuQzcHdcLn65+wYDovvkDzBHUVGsQq
sdpiQMUkDJWFwltjAUJIrA2eLW7s2WK1SwJ0n6o3GRbb595tZqQ77no3DpFRaVPMon3/m4UhKQ4P
C+B7PXI00ymjDKDeG08cgXg41Sim7q+LWF7QbxGabaE5qNONASIs1KuHIOLlhBTDqZT7ony7LmrR
B8ztGpjZnhHZNaU0UQ7PGw+iRnoAHaPp3IKdzrW3OXvivli5b8vXHcBvaIWZaf50aFMogVC2SWHO
QFHcogOw9ue6/RQVo/xEvTby0D1q++nWz9MNteyoBpl2731DY81KxLy4xWdfol39LLOGdpJzhIm2
TgUiHYaBOgwVNbHKVgzsmijtNE1bkc7PsGgjAK2hj/asroybpo8K+QOIKWt7vFDWs0El8O8ea7EE
L4BM7nGIG433AbSkPSaqZxjjFLhAL8R/wNBClK+BcCx6wxCgTWBVR55F7zsyJtvv6wZCk76MRuQp
Qp8/YoTAqtdQfxftypmk+UvOQjLPE5hxcyEpRf4rx5yCNCIzWHl/LAsBzguou0N0MWkWJQ/brvTM
qtuoDuFJyHdFG+4yc43gYnnX/hWje96yHYypDCBmwIy9EbPkAQBDiqzkdtakaD42xGBqNlCGHSsP
3vizIw8Fi1Py3zkuEUnO2Dj/d89+dYadHUyI7pfRwlDMBq6nO5pt/s2QTLyzsvhhSSfbXrdba4vS
7FZFu5CUCbYuKX/645bkLwALoOnuupT5av7hRgkKXvMIP3oCtLvkBW1IshHvappmztblfhq7Y/5X
oeSZlHmtZzuXDyRDkwpsUQ7KJDzh9jZorhJww6Fd6fp6Fq09cfGKnyvhGCy5lFTTKnes2er5ASiG
bJSKgNj6TwfVIPcG+qT/d9K0EGBy+wyZJmjE0HS3TiLbSPAWqMrSQl+fY4L3Ufl5VBFSr9jAReU4
W6Z2ffvSRXfHnK1oxmdeYUQQTT1s2lPb2Vxf4fxDun4A0Qj8DPCcmMfQ9tMNZN+xHFeLheiL6kBZ
W+fRaBvbEhlAc2rjKiQb5dDDdbFLxwgQPkzzo8sSYMia8ovcTQFQAOXvhjtSbbLmObWOafWR8TFq
ijXGysUHwrk4zYHVwNKSpoS4IAMUmncXsCKqzUPiPHjqNc93Vb9h5V/ozrlM7eZJDtxLSiEz7UBD
7B5ZQ6PBu0NoYAaP4VqHwNID3J6h+IMZeNCHEbu8GMOAsfTQq5EIyl8xlOB0+9ZAvjONCuc0A1oD
6HAI4yBdK9//4p79U4N+C9bvvhKJb3AIlgmbU8hF+E/NXwXelQZ4BkOB++EYx7Ero97n6Cpt4trr
97Jy9mAxjgjpdwkvYpM5O99YQ4+eF33t2zTt7kSbMseAdk/IjdrJE/M/F8PKDVoKjtAyAQIptE+g
zqvJaBrQxzYjZBgZRrNGwoyozZRE/Zr2WzTE3YGAVq3A51iL9+dMqGaYZBVM5pByhEhB/VoMah9k
fczRu5vn9Q4TihvpontafOFmflt4P51y+uRar9Q0Igc4aQwosq4znZqE7a/f62U1PPswzXCZftoP
Eth1G2cALK3xbvcHKfd0/OZ6ecQAm8E/BWgH64/X5S4eNHi8ZvxQsLDpDReswCMYTcrYj4EdvKA7
2GGKUvVaNW7ZkKCeCJuFtos/MnboFK3QeYdLLZtxA567DWbetx0myDxM6gC18sXN6lgG6CSdspWt
XfLkcynzf0RrNsxVyH+R2Yb1vrzJhTiC+mNFlZd38bcIzYYwNaNblzg8gq5ccFTChJQRR8b/bw7r
txjtxnCGvjKKjM0mL4e4JcWW+u1WAb75uphF13a2YdodQZGuD9rZtYX50Zt2Yf1EYPzLU9GDOPLQ
r81Qrm2ervkdUE3qEedDrbhVn3z/5A/fr69oRQX0RrOiSBThc4Bq1C+Dc78axi3+PqAhPUxQoxlL
xygFyC/CxWleArvvmmdBDte/f9FqgfsGKEEYjwEQ4aWPAmFMHdAWt7Qzy5Mq/ciximePv/guPzQ+
vZXD2jD1/It/OIAziZoOiMo3BbEh0R+PPmje0W1gHLz6O2Aqri9t8fTPBGmnr4iZog8AgrLwvm89
sF+irWgNomdxNeioxWjRXKvXXU2pJqMAKzJMgIKDqehwNEeAVGXmZxOAw91krpzXUhRqhej5AR0Z
egT0oSm3r5Okrpp5UYfWfQ+t2CcoHqzY7kWtAMwhgk+wpKAr71IrjDoBM4qPrUt9Gjedigoq4D0x
GZEeWNZERr3yhljcxt8C9b6arKt5XikIFPU+tO+aZtvVP8zwxVoDO1oTpL1bUyMEramYV2aAtqKL
AWxWlh+2tSHTStVq6eY6AaCzwd83g0fMfz97gKUtJSIIJVqFbAz4yq1N1ur3SxJQuEfP84w3jft7
KYEDUJIQhnkVlEA2E8dgwV80TaIFBd+PESew4fpaIOm2ljNZCSSQUm5Sha62OEMka6gV97PoxNHW
AsR5QISEf4yzFZ0sEqEA4kCst4AicfzDD06yfCntt8KLs/JGrqW0ZhXWzJCHYAG4TXi0woFripA0
bZUNAkT2g/9aA6ikuufuHo+sMMyQ3boP1wzFgjXCUx/1U8CDg3pOz1LaNhDffAtwz6ao5H4gQC5G
07qEX6JrdeEFvQBMgYNUL14e6B+e78CZ5tGc5xIjqpjjJOYu5OM/k2uuKPfias5EaEac5RKWz4MI
qxUROITjTt3LNZyXBVsXAskIDCIwdhgR1o7IF33h5BxCJgdvwxTjyVhOuUOh4bqjWNI+CMJLATjZ
yGPoTja1KqfFwNkMNXQzgBcDFRvp7p0kAp4IQ+8N/cSz5+syl84ICUeoO8by0fSsrQ1IGbwoZQ9U
5rDasYQfadCs2NSlwB/L+i3DvtSDycvQvF9CRsmBNADuWQcT5Wwej9s1XTxhQGuKs26Xpf890YmO
IiDYEHQVwX/odokwnpNQNcDnu0uSH/nwXK+RkC+qBjrL0GqNS/VHssIcwI85osy76fiLIFaUOt8C
WsDMvl0/piU9B/fcv3I0I56xHCNaHeTUfFM6IFO/s7qVCH+pOQot3LaPPAG6edGVfHlMRpDTARyE
0L6qfpyKhB8SYH40kwNiB9NND2DBm/aNydmptrIjKNm+EAUARDal1dP11f7KqGtGEZ8C4FTM0KBw
o+eALJc5iVUOgCOnQ0qjlgTtm6qz9CGgA/82ugwzl4XiAUgafK+MZcvCu6zM/I3TY6oRDF0FO+DH
6z0rAwz4Czin0xC2KgCTnJ/WUT5ND+lMPZwbfNgDeFCceJZ2rx4wLBv0SXNlRmbq5Q9scL3vgBkm
791oI/ELAuG3nCiLxxmQuh7zpLSgwE00gMsNGKV2cV/38wsi4WMIrgqZ7+pyrH+qzBjTCIMO5jYF
NtaDxQQCGWH19o0NBI6/aB7B9gGUbObhJGDauTxJIAjVqRlCW1B9P1Gr2ZsGOyVp+hfGF6V7wDeB
JBOfrdl3b0grnxfTDGAX3HPAs4yoAkce2B6vq8OSXQQvFBJXqIOGgL/R1jMJS8mgmm8ZAWUB6SmS
RKMvYhFI8dyk7RhNaW1vbGqpyAeE+NZGv8nL9Y9YCNgI0uQzfza8J8qJl3uaJQOnQBUCWmSN+Np5
LngZAf9ZqtchHVcs5oJVuZClGUw3yaQ7jpBlkBvS7L2s+wRmSxoYK+H1ohykRBDqIL7+g3G0kLiD
U4p9zTM7fBxt1Ag9A8BSxAcEwuR77PX6Hi44G8CkIR8GTcdV0skg2FDmmFLGugiIbpWDNki19rJf
MJQXIuYln8UcsgNY3wiY4I0Ca1oBJmxijXEn1wjil8UgqYQ4Cr5TDwnSPLTqcVZ9t/loKkwUJ8+F
8eP6bi1Azs6ocr+FaGpQpZnXFrMaiOBXogIzQkP5mZlHy3p16N4DOgqXqOLd9WisWtONhacXhCMq
BV4KutD0wcIpMygrf2FX+y1I4A6qrQChf1f6N34Wtxi1v77YhTCYAMfdxEQkCMaxq5fnVkmQ+I7N
rPJcHZPC3VvD8BVlgNs6lSfXZRtzco+eo96ui/0F2aB5GsidG3MR8mOOQ5OrjG7GCYO+MICmhPUr
nBGwOKvdRKZDG1qRM2LEv8g/Uu+nKbrncLSjzC7eYXrjygN0DDpPWPO1BLu726oDB2AeteVKSndJ
2ZDAR+g5A+ZhVPFybyj6fE3hYW/sLr9VKKrX9XAzBO/Xt2LpBM6laDcnn0LWY+Yal7Pl6s4FMCnQ
T8PSaSPTz6ejydryqTTJPg2SasMH9XBd/JJtAEuoi7lZAJXAyF8ukiepgUEi3KhiaPedXd853l88
FjDX9VuEFkRRWVSOP19az8wfpVk9FZnazP1f11eydFy4N/NcKWIXT0fKcce2nIKe4U3SEHTQTDub
T0dSjStigqUbOpM44x2HsUVH3zERJLKx3RoUMZkl6ogSXB2AZHgqNquy8XYy8/xdKMXwHPZc3nFK
y5gCPQ7/yMBHRrmZd2MUmFlrR8XQAcoHMMV1bHqNMW6arCgfQMTrfAKERIthSEC38lalgP0wzeGU
yGC6cYukAvC1XaSRIIl47xICpK3Mqrqo87v8pNpmeiSu4i9tQaYbiUJ5LDs+hVFe+UD4qMFUlUYO
50WxQWiNdlpA4MhvjkdTua3tuj4YzCJxOmTJQ6hsAQ9vB2oHKlYGBFtX7h0xkCKy27BBNih7aCQA
o01LJEeDJceyNuxjYHhbi0/OjvFg3E2KE9S4yXgPpOFp73qGe/IEXiZRRvsanH2sRCPegN55AKK5
zmGc2ultbHyrilRQ8AdnQnI9AjBIl0QjcHy2mOWULwMdrH0vqvKLkeYWgA5yHwVLA9TCKzZyMQ4K
wUNtweWA71Z/rNnEaBkN8IhCa1xwAus0v+vB33F0kf55Q108AZ4G64eYG0N4Z4V9wQBTMf53zhsH
JeHfX6G5JYr8I1cevkKR6TSUAVCZ+v31K7Rki0IfwKCYLQRlvc5RrhBOt65sYJVDC9x1GZ7dPIU1
4juD1h+1WWPuLTxyfy2ruRTkhcBpBeevjc5hvVZECPAinRbJEWad7HxTGyl6RBmyjgduruWaloKv
c1la6qLqi6EKJLaRBwKwLz2tdgB3e+moaJ5aYvwFswGO7WxtmqfLcc+Nvoa8bKJDlNMOPZOjcQrz
/EeZ0U9jkPEYCB5sazKgpYhANT+vH+qSXcQPADkGfYUe0kKXFr4eASJDO3yAJSQeQw6pt8moPhKj
XWtGXbKMwPNCVg1J43mS91KSO4i6QCAIV+Ym74xKuSECDbidg0K3B9YIEy3hjQfck+sLXNKec7Ha
iRY1rxNnTq2JJpgzrXkQuyViBIYEzhph9Oyr9LjlXJZ2mqxpWq8wsJnA54sow4Hyw/XVLB/Xv5uo
sxViJNdoC8jZ5OGdD0B3pW6b8uO6jKU7cLYKHVAr7E0yJR12LGU/88aI8A5B80V63wm5Mvq1Jkkz
WkA1AKj2vF8dZv/qUW5c9eyE27FdCWNWdEBn2IbVd8ahworCJt0G064mZTxNsVDPgJZa8Qdra5p1
5Oytw9BXJbsSJ2RWedSTIco4kDW3ol15fy/KAfAZuq0xa+rqT4E+JZ1jz1bR6bK4ZnHjfeJuGAXW
isYty0EOHClWPAN0bRByBCARnxNQSITL/mcDqCrX2w7Jz7/QurlY/v/kaLrQ1BhIcQLsm2XTHfHF
yfSSt4KGN3Boa5A/a2vSwtq0EmNLA+SOPZJ8+Ej+RClaQdqGhpGqg6f/3cI0hRgxQCVahYUZ0Loq
jRq/3HL7JcnWfNeSfwZf4L87qJtyeyxp70JQObAo6IctcFYjk7xNzrhp8/KhajhA5MVKPndN6rzX
Z/qOZ0jmYTYc9rW4UdSMuX8CNWw0WkBXqRBH7rKu2l3f0cXrfLZQzZOYmQpMUKXhnS/tGK+7KLf6
55IJRMnGpqvXZu7XtEXzIHnfSAzAQRz1xshJjr4EsBj4ZdYoEhflAN4dnFToAP6DTkONNbPGERl5
n9S3WYIeFYwSGcho+WyNAHRxB89EaUuq/JJI4AjOFRpEc//4wwGtHaAdYJvG/4tmdIJMJKqcAHwH
XI3mFHs7VLxiMFSeA87rsf4nyOiNsG3gacE9Nu6wYrCWKhvnAvUeZy8A2p804VXwsD6a3L3x8/a2
Tc0j6z+DVPHe9/zIyqCmlYlrQo/XlXPRQ+MZbIHv1yIocVzeBzHQGoTCOEVq8LgQDhAZPxIvWYlq
FnXlTIp2gHVl131XQIo5Yw338mhmxa4v8eD06pULvvjAQfsH8KzwqEXOSbMrITIPTVpBltFtbUnj
0s4RfMc20PsaNwrTeEidyP2LKWaCZDme0MCtnDPZl/to976oqEKdSIzJbvAVjyyQfflGt5LHWbRf
v+Xo9CtjZqikMuYiTklAI/YViWrF+kiG+yKRG6/55hF3e11F5sP5I0w8E6llrYfQZp7hQCTFgZEs
RvQrq00rvhYWQ15n5fzWpGmOdQr5DHuLjXTnlsrn1HjyyafMfc4wseuuwCCsbabmWJXPfJeZkOVL
sZ2MeGS7bkJo/wa0FwF4x3J1AnlNouZdS27MHWWQaI3FrvNkXJB0qyYrTnGzk6F6pflw7/drTJrz
z147Qu1OWBjHkmENsSl4sSpBUXnyVgLJpZ5RgtgOoIAYf0d9RdtMmwWwLjmyoLlxyuRbIz537a2T
xpZ9KGrkFMCju5smGiXFY2hmkQ9kc+826I8OB2Vsvrmus4tm7exjtH1u8qqVI8WCpf9U9eOWl7fI
Ua8IWdzVMyHarlJHFZ4SWHFZ3jjNANyRvwCzQ/HSxryQi279P7jvAhwV7SSyjQa20JLfWzeJTBYB
NGfl9Bb360zQbMDPwqLSddAlLSAIfUtRjcHL1Hmz/BXb9acQF+idJhLQNpLlYIe5FNJgXg2gWLMh
cdXGkPm+7l08bqz/fCyXYjQLghp06pQOzj60bblloZlsx7yj8XUN+9OlXUrR1N1AAxAQYbCYcLLj
qnhraB6J5EN5X/9GDvC3595j1HE0OeHAvYL6iH3cDoTuoXtoSMAjR3V7QPat8Wv/aZ6wKGB9oHME
+IzgV7g8IXvGUR5c5O97qEE2PjuYwA3iDKAIQMLGSx63dkXx/rxDlxK1w6oyxy9TasKf+dMd3jhR
R9LH6zu4qHa/wPh80N54RNNtGQx1ACZ0XCKHfjCm3HeMvyT7pCRrgDd/xqmgpnLRzzj3bqMUpAVT
lBvTYI0u6g9lfQMIL9mhzQKZcfEFtZ3ri/rTTUIUSKNCD9hTvm1rBm4yRdv3gwdra900zbvlv1jF
ETzJowNrtLKBCyHVpTDN0OWmndbGBGE2jS33k+MBPCOPzHAnG0xXPDfJdlqjj1rcyrP1aYc2KpCi
57mPMJzKyOnzaALaNuIPmRxWIUOX9tLxMd1CUAjxfZ2vCG0OiayNAMdWR4PhRANBal4KQLjIuG9u
q/frR7cQ8c99lL/laTrP8sDlRQB5rHzt3IiadxX/ihfGhtSfjDEahl3Yb1qyYrCW7jayt2jcQ3SK
SqWmnAMfjKykANdDhJEUgJYnIP/ZWhmJSn6wzdfQPV5f59K9A3QZ4JKBQYK+t/mDznwKWD+mchQQ
2GFIu/ka1G9D8v26iIXytmueydATjMKzud01xlxDb54nNsV9/w9YvL+6c+ZitB4s7t5yD3z3odoL
zEaV0zv6DFcczkLX0+VXaGazoHmGz8BKleIb7n2IhD1WQ72zErbJwY2nUoTLJ8PI943sgS9OV5po
li7L+S5oClXWlldhMGiOY8lWcB5N7vtknbziIRhWcpNLWnQuSnNHNRKGImixVBP56YY3URrETv/d
aXcI6Mr2EMi/MT7nEjVLV3tOEbQTJJbjSyH2QP5O6yoywBDRydc2SLeZuWnM/54bvzxSzeQNDZze
NEsdgtcaGTd3za+vbaRm4MLK8tp2pndp2ZRFgCUFOaiMWpafpFNvHSd5Y+jenJj3dP3KLBm78+3U
zIDRJpyjpRdmwJGRNzy7ZRcFHZClsx9Fccz/+8t/3ke8wwMLzcJoE7o0AlMnihZzYXh5VD9VJ/Hg
jxiJK+v1+qqWbc1vMZqSoCItrWC+Ad1UHJJ2/OR27ta0xUoEuxT0na9G0wrAQKRm60CM2T4xNTul
uSq8CQr/cH09/x+T8ntBmno4IhkL4HKjVQwJ+YF2Wy9/96fYDvaOwlTYbn4mepspi1HkXQktFv0T
sMAxmoEWtZln5vLMwqG16slNATpJPfWjKt1h75dTcUT9O0SVsUrkk8Hd9n2Srohl09c3Lqq526ao
jN31bVg0bCg6A7QLEFhg7r38EiPjZRmW+BLD/AHOKNXsuHFbIxFmrsVTa5I0BZobtIqsgqSQpJs6
2DL+UpufU5Fta16u+IvFq3+2Kk2LUiQB3J5nyGXSHeagMGMu3BHNQzyqvBwj5+9W/nZ9HxcjOPQd
/ruRmjrBOxvB5EOdvGAPSkaj35ogCyj8TdLEsn8kI97o/ZoezadzmXXA3T8TqpkaIpK87wLsqcMf
A3QDmt4tbd/pZG1bK92xpsNwAtIuj2hzbchNudYBuXaksyU8iz8c6vd50GCbK9A7Z8XLDBKDZ4zr
boN8pTL4a/z52lK1WCcZPJmXLZYaNH2cqwkyIWwqXkXpbxrypXJAkMHVbeeVe2H7XwJwI5gA1paD
Opnyp4HGedjOIzW/ESvboAazdwZjX+TJk2iK266tN5Sscaf+yoT++dEzXiGCM/D+aHoonBH4tR14
lzzrBIe3UWCRcbPDVNzhmoPbNERzsxyeQFnsqxdFbnzzPejXoAgW/RF4/P7nIzQlscQkGxwU0O0N
H6wy6isepznoYMa4NwUwUNt46L1gRTUX3cWZUO24crsqa5pBaNlEjsDKUZPkazxxgC1fvAD/rk1/
TveguQ+lBzHpYKHJqAEU8i4pMwvUXc3wChZW68nKFFObQGXdTdvnWRsVVd7/cK3CdaMyGcmHCfLZ
W2DXk09mV4VdlDLijo/TkHRfalmKkyXbBPNsgdc+AVOo341gIct2tipJXBM8mrp8MPqo45z0UQac
XJC+hFTcpIXXHdA74tzWgUBSSRjW4wAQ1ee66XPkmkCddUgyHr5XrUpuyub/cHZdy3EjWfaLEAFv
XjNhCuUN/QtCJEV47/H1e5IdG81C1RI7I5ElaVqjm/bmtef4qD3Pe681x7ZAwE7qp32mGYkTcYPh
1FkNKiMOhHu93mbbNKo1E7GxyhzR3fcIMqJ+7akGaKdAzYAAoKFnuwTVQQcQpGt/APun79J2KlpS
a7qIXv2801TbU+RsLQVDbCuexpsZyj1BH4gW/r6opdewidtjXgthahpoVEcabcrMqUmDBy7qVJIE
qX5skm7UiCRXQO1Tp0lYgbBayVAAOaofPBZwE5Q+a9/VWh6VxEYB6uXSCIaVbiBrhrI1DXinjN2m
NYzqSZ+68QE0A+VRH4bgUKMfc613seCWaMSxkr7jv8JS7E55XvGvoLwyXFBd4F/09Cq1i1ErRzqN
QuNWiKWv/RhgbYCC9CUTwXX9EeARzS4oR7UA9iWffXrg6bFB9NR61EdxxUrQ0yLFm5dU8rqNRkEl
YtAYmR3rIxpBK89TgEfnxe1AEM0WR6JHonAeh9o/yZ4YsIaPxNvXYNw6wgcEx6ta6umbVvleTfLI
L0IsfMXpwOPWjBUvZ/KR9+JmDS5abmeoDUOs4fXIAhDB+KXWqkzzCfzyzu9P1N1HEYSesgqUaHRr
zJ76McG5BmoHSIObXCbNWO5UedItr+3/pJH+EVftVsswaiUf3d8l37d3DERSvivSAGNx/VCEpQRi
pSFF76FQ255UxzTXDXDxlrJdSZ2PxlEOOhn5cMInwJvgBDjpeZ4tOHHsCb7Rxj9GMX+imyrXecSt
KWLKe6CbOTLnTqlTRr35+3zvaqUfgmYatwPgL4fgODC5y7YlWRt3pIi8rcJzr22ok25aIke8a32g
LFtiRVu6jtDi9QJzSWwAYykC6Gm/kYRvFJ9KuwhQTo0Ps9Hshl2kWf/5LBmfBCP6w/e810JGr02b
jJDJV++MCq5XnlVwM+rts7KUCb8/P0Q5wBWvAzho7uT4AXjEUI4BTiL+wR+ATbFRkh3UrqmjdEuT
7RD0QYKwMMF7bxjgmVGLDNoE4YYCuzNCv+iaDBwTU0YUoNcGTWgVcH1+X8e7YlA5C3QJHoLmxUh+
O6Zl58GyyadVFYP7i9uJzdfvMphxPT/6yg8ZM+MbfoVkSCJk+FpR2kKFHvASRG4LC3bvgv2Uwmb6
wx70xlFqSwFSur4CYmAJht2Y9qJZDf6CgX//QEhweJHyQuh+3gYXqlkRcRxEKX1lTb1CeihRvZxo
WeeuUjYqyRDDCCrdBBnS0nX73pJ/lxPZNx2JAiDmIOyGtnqRZwB4PyYKDPkcrMxpSu3oku4Ksqer
zWljfhnmaqmI51st/ytLFwVAf0EIKu5hlIJve2ZJDRqX92WIp7Iwe1pbYBI3B5MjHEGZi5XTwATD
NVXxDU+RNtZAe1OgHokITwrKmT3xLM1UzHZhB25oNr/HJSpI8aDjX7jJZHCJz/ecbvSktNi4OrMz
UfpNa4xrIv+OS6MhhYVJR7s3/xlVbGbUNz2qmTotFjTvDZgR/GkevVLoaAaM0m3NjNDjIUbkZyD6
6IYJEXyzMgh0lHqpbWHvrbh0o5IWK/QYkMvn0qKI8xswFz/ziDo+6nKQfQyECwg4g8STrtHMfTvk
FHalBLBVErqeXaw+OpqQjODkjOQLgAl0KVECaLjZlQcANyvOFmG+IOAK7/r6jJbpVHdSGanENM2N
ae7MzQ6/s9mXbRPbdQnBLzvbtvE74hKnIa7jkLODj//9AYc5eydn4uA/u/j1jL+Hv2ux/44Pyr4o
fpjsg1Ji0tPJXOFrs4Isk33gm+KL/RX2V9kfzM/N0+lp87kpzAJ/2mzw9blh/xeMc7NwIm5cBEZ4
y/MoNsJpkETBmG+JEmT8kKQ6UUhO3v45nNKhMTUyWiEJnc5GzbqZ0r+9XVJdsrzLtE6cftOTljwV
Jk++PnXq25o5rrmFsQk3xwU3h1GcgOaPByCcOlOYiThUac4lAd28pCQmPlvqj2dq0dNCcegN7Cnu
KHASZBwHFV3ekHV9GgIANnhKBg9BdCoTm+4429pMCPbj94fmG4b/Sl3NBM1eml4Sh3gMPUD8kvRb
ZQHOFKdbtST8ScIk2XeKn5uXF3NnWLuDTdyBTdw5fshkK5PSVKzCUqwPcoSZSpC+Ic+OdaGr0+fn
ZomA6+YhYX45IMYlVDOB8hlLdL0w7YCGcLFGBKr4iGSKFjb4Zt16fOnfh9dk4aW/2QUcP5xFA1Uc
2HRsxGy/AT8jdBOXB/TFfrfdv8cPa3/xF1XzbaEIK+AByxdSUOBi1m7SbVwhtcGUhvRJIdhrQrZY
XUKt1cKp+k7s/txsNh/YR+D8As0yg/C9XjzRE5NchHtDoV529svunx82tMoOyoV9/aMomLJgGsNh
+sPF/86+v39YFrEyst1SqI3T6uu0MjcnKIfPp9Xv5/LmYcBQQYeuMs4i1kjLz57RtGwU2ctb0C/S
mkLphd8ai66WWiS/E2KzNQG0GHpCAZKEwMT8veb7PI3TEYvPtBl0LSZtkYVbdm+HgVcnIPoHZiHY
BDMPo5KMNC1D0C/GZLN52pi7N9t5xvV5tha2WGCew810fkiaqU8+8wXPCCBps9th26Cb/ouNQbOx
AMseJMkgQr8+Q2Fu5FEdTkyAab7s7L/EwXGgqwVde4tWgAPwU85sIkKX5kGcQ87u7e394eHBh5ny
AMXDjJUJv8efINraWnR1+Sro5evSE/bzayQjCdgvC3m370LX+dKitgAFEzoUsjhHfKzQmwiyTgEn
hV0X94AnGW8kHsrVCg/l78t8Gz/9nv6/wthT9MNk7TW8gkrJhOH5x8N/xiuPqa7YA/27qJsngF01
4HjrwHz/fmxmziiPsMjYGGA6ZVYHszZcdu3Z/WcmwLc5sCTz/lr+kCleT8834qGtywYyUWNO8AHc
O3w+YbYxLNC/zrNz3B63W2thE29DvLPJzh7WtuzEgI8hGBowJ7b94LzS/ZJSuXvffy7pTNFqviAW
VcimZ+40YkB7Hh2c1MelY3KbFZtNZ/ZCqWFSCeg4haAX03YdeDYLp+PGn/k+HSpMdBRooIhn3r0n
RXnGxeM/O7XRyAsoyC3TxuNfWB/fqpKu2B1YKHq9f/1/iJ1d/1jy0nQSIJadj5i8tPTlCaCFeA5G
2pjMf4FFaJ8JXkpmdTSwOojzDMTXb58qIXAo8RPrv/AwfYOV3WiBHwObPUw6WIgnYDr8c1twiMzd
9wcuDrs87EXFU8kuK/vAJ35s8ev3Zfo2vrFauMYLd5jdl19GNa+C5kqvbPmrUbGRYUD/vN5sFGws
zAmwvl/SpRFI7EjPRwCQAZRgAfICdsxsXfLcSBS5Qn8nE/ztpzBXhXkhz5j9nq6ZmjRP9pJR8x23
uhKMnlIFOBsGfFvUUkozTdlEGRcFuoQHKScHn/gkpSntyF/8biIDPn1mTVkYA8FQnO2Rnt2z41oW
hvT1dfqExeXa0D1wcjbwhU5PT5vTqiVfPnzxz0X79SbWKMIOAPwOQGhh3qP86FrxlZyqRC3Hx2AR
I9OL91UTaTW9J+++m7vRuSCVEz+MZv++xHhx+6CgW8IAQTjKDtBHjwDgtWAuQbP8gC5V9nod8J4+
PLAnBWtwGQmsqtXSvtwaVrCpYGpCHMBJAE0yE+gFcoOOUZEjqjN9hKvEtafVX8nh1sVTSN9BtUFV
gjQGBUbVkt3OlPjVkWDmHB5pWFsAUoSRcj3XXg1UTu00iH4UnZfOjJ8St+8dwYndzKlX5YJOuPEL
xZm82REsM6XlxQLyOlu4CC/di0jPMfVqUzxu+6241Uze0Rau/P8hFMXxaLNgEZRZUKuSWy7qfQhN
Eqr55lt4mrbd6qMGgclXtoEGtJFneSyXDMy5D/zPXP8VO7MWQs8IQQMFsYZIx/Mp/eIpEKdpyG/6
1+fRTN1HVLMs1tIz7XGzo9hUBK4A2IHu4+sdbXncmYlNdjJIuVY+RGd09F351ZgPxygh4yHAGiN4
RKJHfqNav2vXG6fze84/pM+sldKop1IG6jYZFTKhAOIJDw7gqTyLc8TnJdzh7w6j27kiPQBfV0Qc
e3Z68zREtQlwiUi0Lb/KJxHqLNmoruAM5/xlWANKi5agHyRLKuKuYBi2uDhwIBB9ngmuY69rCw6C
09RCPYSFNprSyTbKOSH9drR12zj1q8GJrMXoFzur8yn/lDzTipzmeaIns+3F3Ii4Lmz52BDib2vf
VIlOHutV5pwkVzku7e13n+2VaMB8gGJbAacjgk4A3Lo+WR3IhYCLniKmMyDA6a+Mg0TQO2R6NrAP
7XATW80mPcnUR6gWuOZPx94BqDy0V0bSY33AGdh4lrzfT05Gc1ckvvmYLPhcIpv+fIzftxx+Ksre
b8qop7pOpLwFj6KpPg1Es8BQakn7twI2EKr/nGYbrjuaugGJ9sopORtuakINONxDbinuwmW4MTXA
IADFjopuVn4PL/B6wQz0D/B5ISN5bWsiCWsiWp5ZWLXvjCLhsIbT54LEG3U+kzg7Hb6B+qsElCS0
4uzwiUPtIS1ptvG3Ja6D/KH8P+LS7HGarfjVJGfWTAN6GtRiQ2S7zrhdkULgX4MOlH8JUzBkESE1
0R3l/D7RW69IBjEwHmdDwtIq2PHrpZU4deqyQQ1oZ5Z7n2hEX2uH9AwcAtrb0ZdqouQAkel4m+2/
JKsn+4TyRN+n5E9P/PffB3MbgZkNZvaoIU1fK00OauoR8UCF9bnJIwGy5BbEZ++N5dnAQSlpjsyA
SNSceP9xBdFM/mzX0TEglvWExRgRi0xJva9s0UoegCJzblbCanIegTdgJwQsK2azB1jXul1l1Fgo
cLxVihiGDsghZMMR87jpK6h8GJ1hg0BU81ErpEONuBtufEt3g/dpzx8Ux6dpYFmGKyxdNLbbszN4
JfnmNKB+ouwgubZQJNK9yF+tMx1qgnIZZce9lds6xC1fUoi3dhvMNUEAFA2C3KC0nR9CfuzUiANj
GY22khm5qdVbhoWt52BIS0705T9ou06nADkyh4+Wtg35/eDduQXXA5gdvNBQU8lDkzFz/WxuNYVE
2OpfzfblU7fH9WD6m2Ejf4mWTFB7lW3iBxlQS5Rf7xukEz0CtO6lEd08T1gSZsSikw/3UuNnI0qS
qYjbDnZWINHeQls8l0AV938mopsN6CLJaEfkKX6AJeLTTx6EqQsjuDF/2AAYVi6A63AEv73lH9Eg
WR+4WFMwgC7EFWQ6QD74x54s2h63eu9a0GympRwliQjWTapckq0GugVSJqTYhG5Kn8UP0dYN4i28
brchmdnkZg9KnGYAG1YhEwmIB37NU/m1xXr+1Q8hrRDRS9+zJZH31hNANmhtgZXDjKxrRas1JVd0
PExl9W04oMmlRFoJ73238h3NQP5zsqzeHHGqUnPpMN3Rq4KkwDtBUxTbTHX2tOhqNQih3iQ0XkUt
GS6ZbVAU3Fk1oE4ph7Sw8XdS6bTz7WEi9WYp53l3uX/In/sNfBQWkjxAPpicTpqrVnhOdXOiudNb
7sQq/wR6+f1K31GiV3Oe156EQxe1gcxck5ygpp7Ea+0FbMPvMS0/BkzeDKzB8p6L3ZJledsPgzsL
xCIYK2g/U6DOrne6CUX0nEw+8kVb6bOyp5d0LbvSrsKTZqEOJSPt6ve53tGfVxLn6xs1NS4RquEo
P1L5LV8NZnQYd/65WyUk3Q0U2ptmJ94OH8H4pK0XKVNuIgzXM56vdRYJHh+qkB+43MG4+PB9y6fI
jLf6w+hb00qLSUbLB3E/cQta6tYlnYlm2uWHmhqEII49iU3d6bZ8tIKvRsO/o0FatK4fenNYixt4
Eab08Puaf0NCXD+VgLGFY6ghfQ66i/l9TrxW5cSkiqnshM8y3ibMcZvvJLhKG84Cc4xrbAdThtJG
+Yc5Ee/hBYDG7rAOH7yX8lNeOAN37hjGw2CCGdk0bPaZSgMWzqQoCermvJN8Fux87VudgaoK0Ya9
YMdm0RO65CXcZitlEVY5kqKIhyFJ8R2U/rH6FZAJhc7IYipdAJo9OgpKO+TX3DH2QAOPnuotYPoW
jLTbQDeTKQLECAEBlHJ8X78fMiMv0IR6KGMok87kH4eQdERGYYtOcMC3+oGHFuU2jY0M/dJhu/UK
IBpIdoyag9GbzOzDPItlABJjjRFbIeHKt8RXb9vahoNW+jO67I+/n7GbWhFk/cHoBeRWZGmxq7p4
fbglORmqPuaYLQxdYlcvjXsAv5JOVSc6qqZGA7jJL81aJYZTfGW0oMYjqHxQYRQuVbrdBiQwFrTd
IO7JAH9vsNjqqJZqIfoei0jRD6r4JFuhRh3MF4fw/feJ3+YYZsJmKjSvgGWfpxAWoAx9VX2m65hq
VP7gzcganCU447tHCjY3DE+EPpBhnN0dmS9L3+OgRMRTBQs0cd9D6u/Qk5XCDRKPnl27gJLU9/5h
qbnm1ipgq/qv5NmJMqop8D01iGmV2MDs//K3/Ef1FDnagk/x3dc/U1dXgmYrmhlx6FUBBAF0wrjk
T/bkIIYG+1om6me6U87wLWi1B0iiuq8el6jO77zGmCdKwVj7Gag354iXtcZVolxgQ3f5uTnoR7lA
xKOkkkcN6tPoLT+Om95VEcd7XjhKbAVvJv5D8uwOKUaQGwE7Ss2LrpADNxHBUU1JI/kHmDlGuyKh
WW/C98jpMrroULF//TfpTKP8UFYhB2q6ANkCWj6h4NFfHQSg/D31ZrHmnNBeNLTuKSjUE8BfgImJ
wPvsOHVSApyrBrpRPaV/4M/vpxWHyr/WRltjS4s/Szibdx+AnwJnxypOFN0XUwjsqQD6yuO0OnYb
dE0cJQdBWX67qIJv/SLMC8DtMrwiZF74mcAoSRW1S/HseqfogKp/qKFuDZox0ZI+vfPC2WGux3z3
VEDzsqoDUBjM9f2o5vIgRtD3LQUbQZDSdp/ZgAO0SlM9tC7IcL/Ch/aiLz1xty6RiOftX7mzSXaT
FnBFCLkZys/2zREZjWEdkU9+KyIGJEDPLyaJ7l2THyLnbTJe7zVxYGBdE3faShvJLKmxN2hhhW79
wX+IRNuOKwW39jwtvHL3LJefs51jQ0R1L9ega4hp/GRs5dNgGrYHe7l/bTaenay780iWZLIFvN1Y
sBAYrKBKnCt8oVXDQUnamE4v/b6k8TY+TmuJhkvKhz0cN3KYoYA6HMboNfNtu0iLlSCCnBrR7emC
UL4drovnrLB8tKRtRre8RI9gP4LF5v5+dmcFyDiueEK/q7s0CUUWNxBcqWeIU9YMsFVo74TnxFRs
oCms1Ccb5ES026kvoR3gUOl2vX0cSb2ivw/gnmV+NYDZ3Acl1HPVxwAGc4cC5I9wU7l/463qRnsJ
QVs1I+slALBFmTP9J4nh0KhlD/23CzqCFJVxiGzVCU/Zs7JDXJFz0EYuWCFqNRdmy7JB853WGN4w
SBEY0e7sysqqr9Qcm22psXilpZrplvurrPuHdrMYMrn3qiAMDsULvHD49bPUVDzAxRzLCfbKuuoo
ULlN8bPSaQeL12+IEJmVvTC9e5pQ08DvBGsU3F1zQ7+vCmEUNSmm58QgygHx99eaNNmK30in1Kws
8Qzhq6VretdsQH07Sr+AhwMKqtmqZnIcTGHOnpeTYctOfp5WDEvUbaztaGqwiskWODloTV4yl+7M
V5NQmscyuipswlm0phi6NOYjJUaAqKXJZ7ENz+P6gUNWbFgpdoXolLaGe3sQSbb3bW5zYl7Hku3y
LeX6UCFUhIQyyPlgM6HnDYfuh/WgAmCBHzqVRRJwjN03EQF6s7S8t9oZLTSjkaeduJZsxYK+nMhz
imPQrX2zQfqKiwiA0/54lk+D3egsAVzecQcA/cxOO7jOVGCZzMwqMItwQBTgoF6eCtHyH6V3/nU0
RXUn+/ADF07frbpGgbqORAUIWRGKnCfXtZQbKy9XWbiufmr/AOD9XTKDzxx9iKiWr1AW/QkU+udm
p2+WOPHuJMJAqcWQQwEriFGoTMX/2AOEQI0SLVIx3WATELNDOsAZ15VbIx5vUO4xpIiLboEtvufe
KpJbhRNtESNHI6XlLyiZm4YKzB0FioBVREMFOPTmlRxCzSItHsYiHd5CKr3U1gWhLae1Hj5YaUd4
/khrC8F7FrMFeJRshtuCJOv84tuTJVnaMXN0a2Fvbm/KzzGhSvN6ffhR8PuexX56MOqQ3gKCjtW8
Jzw5jmaBSu0QK7HhVksKV7y1kRDOZJinAF9CWfGcUnIo0eOWG2FCq5f4j0yrDOVY3ROaSG1/K+1J
2VOZBH/WLdaqXoPv7euLf1uMfzA1cH1BMQgNbEI4ngCdnKuJEQhU+tBGCRXAMILGbUdf838Qvo6f
cifZZAGd1sPXUNsiWVj1W0Mf7ZksewyljFj2vCQ2yqRQ0xukrvO9sEkdsGiZPIeSNAU962jnmSIy
LLRG3gkyXoucv62C1gJHBCJFJ3PD80PmojVdeGZdRcUX9toJ9sJJeJPQUVSh+ejz9xnfF2+wDieG
i3bDd1hleiknU4/8wIEPqH9m8JBY6L1hTfuQhq7/YDgAw+pNFtn19rn7X0TRsQA/RjDTxhrHp9wQ
gRB6sAVbuQQPAWgwTHldOsWmjFClQbU19V/5l4oYyy/w7ZsPREc4dXhlJVQaaewe/tBDYQD4QbHC
/LmVt8v/cDUZznJlgWTXVNAPTdLFOPat8QqJqKXiweSDg/adNPshMRXGqa8FbDh/Uk+CC4NKPNV/
U9QorNRLo5nco4d6NwowWXNRq9y7WLhaMJoZoQ9K165nG6RsBWQlgeGcveDAHYLOBi6I6TcmNtrk
IxBH0Px90YG+O2cDRDzwMhmK3MzgkItRmgKJzTndaHb3Ap43woO1IiLjMSP1UXHUS2v+QXv3krl8
b3/RGamyNw7znZdTZkro63mA/Be4mayBSD7xEK+fnNaOPxGZiBe3d0ngTHGroJbz+QwCo237lbne
uts0PgGl+/TFgy2DLIW6xHsCNXSZIWgOw/WmjF/OjbYyShF5TOBv2drFICHYV4gakOOWPD9PlKC0
3lLJarkb895j8VP0bFujtAfG6wDR0qFNzfrMUW6PvJfj75gvX7oFtchg+ZfezB7lrY+Kkt+11x1D
Fmbkv3Of03pnOkCyJ05IqP4mXPx9/iSYeKCjy1/urT4KpzX4ykm1W0qs3wls4ggzslMJ9SwsmXt9
jXK/9/zMQ+oYcdQSLVVf3CFEKruws40Id3erWT2kT5a6D9aLVTvsH58/jkBhBs8e4ELgAs8WXejz
Wi9rP6XoZuoMgjlv4x0IFGI3NiOn9cnva3zvhYAtim4jFTDloDqbWWqpmlQdIrmgN6OTjUgC9df+
32oVPPun4h1HWzrrBRE/RegO6C2UTmVu/Pz7GO7EMuAyyOimRK8TaD7nCApSqADTRMcYxjX/V34t
WYIX3Wo0flBouwFShQVGyqWm6nunC0YhwgugeGO9jDNvJYi4JuNElAwN9miJf7w30ZpgEaa57f/N
9qjKPBiItbrRaUmJ3EaNZAOpL7xK0NIglphtceX5k1SyxC5yEvxIKo2orr8FZLu+sLl3pqggd66q
MLSQcULQ5vokN0kmlElTwuAZifKAZJ/JP6Vrb6vtAImJSP0u/cxouknWi4bm7TGGZBgdrGIPPvc8
4ih4IOSSKySSI1d88/6gSXGLOsmLgWSeZ+YvHS7uqu9R+b9OD/I++LuoN28XGaS0CCIBH95AgOEm
NMel8MBkvPzlvj7xaBx+NFCg1DufyU4xd6D/CUzNeRZWxHeBeI5myALZyIzqSPCjv30xUnj7NMPu
1BDkgOkJw3OOIFyAlNWQczzNUQsJUCWrfAuM2mLjrXwRiSgECTMHSm7pat2avLD0kVY3WJYTabHZ
CQjTApUygLuh4ql9wuG2JFD4mbw7rXMbVJ78Q71auMy3xgBj1gbBJQrYUQQ5Lyfv+r4E7ZaX0NFB
UjshIs3P2iY5eEeUZn1lPolDIqJshDOXSp7vvJVMNMPqQGMDUKFmk5WluPHiGIpbuCgXeS1bnBW9
y6d3Zd8h4E1jF33i7WpMCSxfiQI5zOmX9Ol3gfO1/r4ew8zejfgQuEkGxqB8SKgB8vBcs0xrKBI+
sNp3dSnqfeecX82ZPeI/7M0gTIIuCvBeBG67y9FNY3pbkLvBWFhnRDhxzvjcoj7mSXpoXhd2+tY+
uJ7qTIFy4MdLZBFTrV4AseeGutk9o80YGExso2lzju2lw3XnGqGwnGfUHUipInd/PdsGZNrVGOI4
VwBr8NzifUJHWklAKED8g0KLHX8eOHSoLcz0zi26Ess24cciR5wUoQdWRxmSA/t2Ndg+IdVmoO1L
eSk3i2nHW5sPZQH/znKutgWuHKZShJFZE99BHR3mh7TNHvcmIqnj4T1+ASeEGZwv0rqiSWQyuPho
6fG4d7J+joKN8sek86EtGi/AWk+Im5B4B0pQGlwM66/oAmwIDTBFSdrNZlg6VvcXGyV0KnOijHk6
DpwCelyBTBkNJ52prNp9Srk/KTw2j7Bw6aIJdPfKMv7f/xU4e49bNIyKtcB0pCMktucMD/4JBfwT
FdD48t+U0WF3AXPCvCUeLRKzM9wCFdYfPSjIlg4fDfYxJZqNQ0zES4i6ruI00CUOqzsZx2uZswOs
Z4B8V31c1cGWv+JNb6GQzMm3yb50UYpgK+7Sg8fWbK4Gf05ytqaJ0lSq1kEg7/jn9DHcxu5gFZQ/
/34z757Rf9fy27r9cUaVIgzUvoKYztbsNiK1rWA63cKRXJIye1eiLBgFqWSr9zGZ/snbijmeL8n9
fS4LS/b9uv2YC1LCXpP0kBJtPQdAL8+1CRY9e0m73AlCX52F7xzYDzmtIDd+NECOfBKgzJpNZQE1
/AWVP6ffJ3Tn1H0buCjGRhQeJZSzB8ITjKYIOh0JQwFelF7Q9MtAkWotsa4c7Y3bqZfYzFe/S71j
BUAqA0SDGaAjKDDbLRZ3DsLSQ1LJyh4QeqapHSH4ZmwTt1ZRl5+tpOxJcwp66omB6LSxXXTibrcS
PfeYsqGAbV5DO+616uRr0QCpTgojgKTn+EnoiG9FAoUhQMJ16HhACJFQwLHrLN9OLwBY/H0J7jhU
1/LZ+H5scQnC2tqQUKnbridbMBNbfhX2oy2S5FHffWrOn88Fgbc6+0rg/B62/FQB6w4CvTdFID0A
tZ+6jUAMS9m1CPx9Ia+yNMdbO5PRtsNV5pFoYNUx13OM+JGrlAHbXJncJTqW++4Saaa6BbZORybH
eBNobJYelZRFrXMnjA6MEWwvGNAR2kQ8/Vp2l5Zl4DctwoqXDob79iWn2oSiURnwB/tuEwIWSUFA
qjTbY/oeWDqOIGJD0tIS3GYRMAzm3gDzGFyf+iy6KfXekOsNHEnDs5WWiLuRvqcU/qR4NDJTOpVu
uEVY1V3SunciJIgw4vmCCWYA9nCe3ukMpQr6AkHdFhl6bWVc/qLx5gNLUMEcQ/GZw6/6jbEqXnrD
XHpZ7h1uQO0AaRFgYSAEn+uvqEx1gTOw+OEf4wEMBCqZtqoJV9NHZAZWUodOG91eqq677ctlMRk0
BSPWyHz2uVi1HXzgSiLIqXfmaMm7wBRdycw2o52YrCxbNwMUjpI8A4GjmTnmnzXVrYVu+zs16deD
mFn7oVYolcyPzLmCI4mb9W5sPLPehehKNnY6KT/jv1uRxIfC1Bee2u8JXj/p17Lnp62sdOC+QjYO
HNAB5bc3pFdfP5S1foBpSNQTutve0lP+0OyndzUEMjwVLO/Pgqa5dTquRzFTrWBcycAqglGgJOy1
BGffQIr39HHbPXFf+ko+NzEydr/LFO+oGrTuol8e1w124ncBxQ91KoUh2FMnHmEUsIgcShB4Ow2g
4rTDQ6SRD54EX+rDc0U4g1YWcC9NJFhRJdfiDKr7dhMtlW/fKUtEJBgnH/VqAiovtZl6VxtFiwNP
TuHU9wD0JMNWd63YiR30HAFVBe2fHM5DT6aWPHLOYh/I7RZAPEKkuBBgdoL6udZ+ctiNaiqouPLK
Ju5NVLDZHRlO4W46NQkpOfuPuNi6faeql0W/kdpAUPROLeRUKHmjlAowA0hN2jWyuE1EwFwER7dF
SeYBKHkooC5WEsDoqhFp5pSi+hWk6rAHF/vIbw3C68GI1ysQT6D4TGoMBloXFXxRBy/Bh6ZrjpGN
/edftDNqYQHLF9L9wlN7x7y5lj1791o9C4U4g+zuJf4a16bgWyWRj+3rh/45OQOctGbVb1WNRCfN
yZkzvugO33rh10OYaaEW3UdFxfYit4yL9NKhe0DaKQ6ay+lgcbuTeCqWkAJuKxgRw0LFBHjaEKZG
ZO96xVsUEPV+lSO00zgjazWsd1C9h7q24uOwJOzO/FCmAeYXnHC88/Pn3fMAH5TlGqgC97UTPMvA
etyKLeEvx/glsPxoBdu5XnrM75ypK6Ez9SpyQZrpKYQCSMvxVwLRQRK6ql+LZ20nrsSDAhhuIDCk
G4GFbH/XcHfeFeQboE901u8kohjrenk1YxoKL9VTNF54TrmLXH3tgy78XTz6dDhlT6GpuOFr/Bxe
ImcpjnTvRKPBC+xqSJcKKJafOcQDujb7uijxcNLsAdja6MRRBLNNEDqrIzTRsh7WeOs7OgDsEgtq
/jlzFm2pWwsWjzpSLqhtRCkw+imvV6BrqiRrOAyitJLAio7po77lXRE8Q2vWqSCAmua/MGGvZc7f
MuQmck6BzGqrXQAhyDq8lLOMTvoUqJ5w/6h+0NYZ5f/zoOG14Nl2AyE8NIagQrj7lBw7k2XYXpWN
iAit7moW2p9s40l46nYeVcyFk3bnIms8dLiOeBmKSOeNKGhVZhAkIMD1Hvl1cVGZONEudXQAjUun
+q4svFOAs0WCC5X013sapt0IeJERoUhwziEnzf0xOhNFR4jzL87rjs5AgP1fWbPzw01xBMByyEL1
cbpPd/pnYLMactEWDxTZhh3/zi8Q7N3xr1lQ/1+Zs4sj5OUo9gJk5laA7E6OlzEwGSyXtAv2DVnr
i9HtpVnOTizHC6xDEGlADe/uB/8U+0gjjS4qYU0DCJ8CTdatu5RMutMbeDXPOdFwnnaK2gyYJ3iF
agspM7BVUPmSbSLzqJ1qQD3+fkhv29QUIJiwzgu0+EMnzf2bOpGnSDTCHBa2YnP798FM/9SkQoa7
rIkzflTPZ3Y3s802PgDm4+nCPQTr4g1Yps7vI7ndYowEBaRAs0PFFEuoXB/huCuMsqgSVB+vuMbR
TzygicXXRiGqKQPDpXPijwUD47aNCCIRNcHsGW4n6jmvRTZGHw/6ABL66RBsB7tzQTZBhbd8K38A
/HhJFTFT6cqrmEmb3RsAzHo4wZDW2LCpVyg7doRNtZn2aGceYN0trOfNAWbiDJVZkoBJQ2nQ9eQ0
OFAtn5Y5lQQABDQAAPof0r5rN25gCfaLCDCHV8bNQVl6ISzJZs6ZX39rdHGOd2eJnXt8YcA2LMDN
ST093dVVs/mDAVMhmrvrN7P1Cw9LVsX39sEMs0hH4XrDSx23C7WMvlKLfj0OSD6t46O+f1K/xTXa
/TY8EmDowWtsC2eKixj7+BbZ/WMWgCRU48iLWb4e7ZQHWliXPXbPERXg3g4IL4X+hFgm8bR9satf
1FW1NdYsJpBbagDKMLWHlJIb8jLrsFe9jxGG52O+G7B9XemxMJPf5a6Cp0JRrkVgE5vVK7dxOkCG
f00ABCtrZrxO7jN6kxFthv/MA7XJVOgFBbyKz2kbR1lpj8B6blVwoYiPZWE37uig43JV7aJj8mpB
VYyx5xasgzYbBXiU4MEdK1MRexxqgZpBdd5Sn/UPbUcokhvLPxmRiRsCRSR73oiCye11F41kDNsL
+/3KNrUDqrieqq6CbTCI/8le6l16krZAo+kYtlFasyVVZvnMvzLMkv+WmnBwE6nAlGDjIQdKHTOI
XyH1W8Ist1XBeiPstO28NRzud2NPUBQw+S2z7nw7UkB1CKIUhEyAHKjU1RQKQzRqfVGSKo7bbaJD
cSiesbYrpKUQyiZor+pW2hNjoOStez1QYhU80wIvIidEhxh+2KZCCuFCq8RLCwW693yL1PYefWo2
lJC+71u7ffgjAXVpjXIjSTs2IEGqUEeZVpkDQq8XwnekHfpNvUrWxjPIvpzeadEmJ3n1Q2SXzMwy
OSk34yXtDEQqHi1e1NtfjYsikrO2RKIXVOwk36Ouq329CoBzXMPsJh5N4T1eM5f39hDhWYIsLxYY
1V8ocuPDLnIwfYoiQw9nZk1nBRzwZ3CaFBs1Bt4vW+evKJNucm+yk7UP6DbLf9yCpAh2HGEkmk6R
bgZW6Np4XvIZnyYZ9PKORYS+gnGdeNOpepNd9VE1f5V/kOhyCgfodg99SazC0E9FkJp0lCAxeLBQ
QAeYroimfNrksoSt3W0IU8B0RshuJjK0joAc4df+arJzJ37WX/93BB4GfmFZp1zXnBhzEBDLyjE7
pMfWBfzQOeXu2Joz2irIoWo++31dmQrrRbaw4HiQikAPo20dIBZqwdOM6xsRqs7Q8oOAOErg+S/J
6ZDcZOaziDOiphfhjo7GFaD9wARAvuRiayWRqqZFKJSWvJ82wcN0iBDicetgncFax3qU3LpGKDv8
tUYHs1oBvaaQ40sr3YXoeih3oRvt8dZ0A2/2FK9mvq8XAjpYBHMw+p5QkkUj+vX4dG7WBqhMkqMz
29MhRbfyd+1Mrv8afnAuk3yf/Hf0dOqgUsAgIRYB7Nm1uaCNU3FIuxJqOY6Axk+84aNn/qT45PG+
K1kcMbd5aQX4diAHcbkCFCLS9qBd3eSQrMEedaUVaGcd2YKc1JZ7BuvT8I6+Bkt8gljavvR8J6nN
5DP7kzD30MKqXn7EDc6qVsesU+EXxwC5x8jhASpb5eh4AqOGLFrVkXsaQSfS2owbYWHvkrgCWpm8
ThLU1EWLFpwqTWbY1VBtWw0Z2sw+xBNizJNwqOz4lV9DjoA0taBfEV1ueWVWWybWjvURVLQX+kUu
xB1WoHWFnQChOCCVRWf4k1mQgFLXBGngo8qcv/DuOfhsNi+MSSDXHrXjLifhhwr44gBPklZCMQ72
4x3UfjzhIUJLzXjSE7NGvR6ZyRxJ0FfR9R/iV/WVN4eVeOgsw36WvMzOmHth4QAg0kOaGnB7gOLp
RsNMzZtszCaUux+alwZ6JBCO2lUnDsXgk3xomI/yhTv5yh7lpHFr5vpQwB630s+Tw++jjVTY6WuJ
1iphHXvxJjkpFgs/Ky0EXKiFQfgCNHhg3KBhrPMU94rUAXkG8i8ZzC0C+K4QaDlfgo2smdudA0fa
aKAVQYJHN+NNvEak72QrSOmux+3k5B4kWZ1HcVc95uj8ur8nFh7O+Ka/X6dRB6PMZk3NKnydeq5D
R9iKgLz0FuTYC3dy84Pv8Paf+yaXooQrk8RHXGxDWSnUshlgUnt8i5x5DT7bD9EKjzvBIi3+vpmF
pryLXAlV//ummaOlTqAyG3VTiTDd/dGe5rf++IkwzIM2y+aUeaOVsHjOFh60mF6olBFmLvT43TTV
CQRzKCcYa2CHT4CIx6GZ/pmcyjmi7/51sINHAXmaNdQEIcPDSND/dIBTBx7tkyj741JD+Z32tprh
B2GtdkjQOykAJCATcn5wDrteBHRccd8GU3C1Y2QaB85svK4H0Liw3kNHAkerbo5bwQHD8EG3h8Jc
tW8TFqV/mT3fPJe2vw8dhoO6Ta8D7E1UcnSBdOUitXK9M5I4iAC5wfcmL0gjzXb9if4JPL5+d14C
Ls51uFNOgAk43Uo9/O9ZUBgHxh10saQbFPHjtXEpibk6U4BzRw/UBxQ1x89RtZXaxdWfm9Lp/k68
TebDGrp/QfBNaGFQor+2pqlqHsZBj1pQjdOuEXSmZvbvb4VHeFPU78LTNPSggVWJ283WRvmeVqwu
/oXIUdUgPUMiRyDtaGoEuR9zMeght16/ZUh3hHiVxRv/YUJzkMMYLZk7aiPqQAOAdBCEVuBooULH
KE2CLqp9dC5YstU/DjIoec0JAm0v0bZdS26GhFL+YIDuHoXRk7E2vC5Hn5tqQs23AQDo/ucsuYHL
z6EbZtTCT/KaMzIr3+meimpK4CR7f4XcQriVNtEjEwiyEPZcGaRCy2CYqrKIMf4I7L/gi0Ov2bld
aTA1vvhgxSi9b8YQb+o0CmLnvzOuUn59HjJf6hNYHKwWipYmmBI2sXtCpy4KJaKX2PftLTn1K3vU
5Rp2w6BnFey1druTdnNvGWaCmnt+lC3+VwH2V6gz2gcscYi0DvbaP7j2qw+gDlQe1oXaFD8f0Owb
0cUeU92vYPOKS9XXTB5a1GDu+l9HjWDSgLMi7gLPIpqCI4o7SNkmiKgmS7DrV5ROHj5xktG8jwdR
CG962qBn49RBbI5Vi7z1IEQEEGdJQ0+QAZ9F+SvBQNfqoLU1NrH4QZg7I+frPUZ/fuSAK88FbYKZ
w1M+D1AeO//viiCwDkpVtK4g7Y/fqBSLrHOhIg5dbTW4vkA+dAA9D8yi9Bjse0t6kXCW0bSbPa0S
ZrPf7UsNtS/kkdAFhUYs0rJz7TyDQR05qWhqS9yDugyswvo6sV6Lt2KduCzftWyMoEhAQ4dWbBrQ
NEp+J0ct5plDPnReGRaJFLL17KCetGK6pps3AhnahTVqG4epFsyqgaFVjroJNpwZHlM7ikz1+C5v
85hxbG9BrpQ5ahOh46USBBR18eat7RIIBShMaClafpAxsu4fltvyFGVLvV41VYgBVOxga9h0zue4
TTz0BbwR7DjnjkdmNujmzqHMUTtUkDtwWJGhtW+dM/3Stj3InAA7k0HsETy2Xv18Zp7Jm0oqZZNK
riL7pA9CAZv6OVuFNqmFTVa4g2COlIGuoAVF5+ghvuLd3GMFTzcen9iWQXFM6l8Q46A88IBOsmaq
YVv4Mr6TX66/F1F07NwR6etNsWYu581rkrJH7VQl6vikJMsp7zkAiwaEKoQHrQJ/O3JehB6ztdK9
buXe/X10E7ZQdqkt2w6TkXEV7IJzzNVj8/NB8fj/h/6D5fGR4B1dUlBooPZPCsmjUDB6eLiN6HW/
sz1YQYBmy0BwVDv9r2j9K9x0W3RJ3R/ebXDyM76/dqk9ZOSSFMsxWlUI94RKVBn9Xf1ZOwJAQ3lq
Pp9ZfenSos9BLUBQQVmF7UOtZD8Dw5pH8OUkOjN2jXMU1pN1fHjzoRpA+mq0g7jeR8+/VXN6BwOC
GbheuI3Avmk8PTNzqcQNXMWKGD+klgmeCMgihRal5IpYKJJcrkFDjkbXaDUjLpVN5YxW7mJACbDa
8SCqmU8dz3JQS6cX3S3oEwMzABKB1M4KZZSAmomvUc7u9VV5QlRoOeoRRQqeEa0sjvHCEvn5xRM4
4qGJkY2wVDk91Nbx1soNxmhuIzIyjwiJAKwnhG8/SMELG4meyY2vqfB/XyM0MPHE8DSAO9S1vgOz
54zyR2geBrMA44O2Fhkh9rJ1BAgKfBK6s+n0LbSusqobsYrTRszsXrJKPOAswcMOfhg88GooZsg5
MO+EhO3cQGuxzezNui0EkTkA9BoATBGNYjTHUZdHoZAUaOJV980v/SHIAHyPkOGYvjQXzdu/pNmU
PmoneOKBVSu/ItfoGcuwdOtBARPa6GRTEZ3P66UuxQB5yS5qrAz5ebc8orHXVfb8d4sKVAn6JNH4
hzv9yiK1uTRx6owmh8WfVz8oRoeTASxoCxq2mlV9uG0KIwq/F8OjXnZZOaogXgihwu6p59DunNjm
UpCNP06e9s3wjAvnE2xZArC8yGRjRqkbbs6alK+h1ogbDuOBuEpmYi+PaLFT9/M7w9iCU8RTFfBh
mEIZj4Z3jJFalQE4j/FYMo68M4MuEIyFEOT5FZuxh6PLsEfcOuX2ruxR103iy/ksiRkgOwBGn2WP
MIu76FFAesruDLN1pDO5eEqz2EV/lCeGdeLi71mnLp0xGCp1zmG9swrygDh89i6P4rtu84/Fd22F
vxkGF25xZETBeAO+KQAOaFUGkROrmRMLKGPvAfweNqqnOMfTEfWAcgWRMy81N2gF7pCK+IdGRiJD
fGGbOiBzXWtia8B2ce5N1AMs/5h4vfOn00xWSXRpVS9NUasKkXsxHcKyAXN6vguP7Yrbc2dW0XfJ
zWFAEJblkWFEyy9lpdVaEWDniliZwWTTglYGtXwwvazr1XvoFm/GXnwKH6ZtjGAm+Uwmxua95TH7
mdG/H0B5gTqbu9HgyQcAEzudVWCTdG+EyBP/DfCVWTuhC+g78KnCBpS4rgZtodAbj4b5AsJ+h7G1
yGjpvYwEs4aSAkgEkGa79rhJHVVzxNcAryB4gd9FRq07hHC8AeEykFeR3YFMkPdYa730UgSN4F/D
1CHKOYhfNSMMo/tlXvO43HnApgiHFQ5wVP6DugWZ9r8GaQaWPmhiCL7D4EewaSrzd26KWPcZOMrJ
5pHvAHMTY26XXPClReJHLoIKZayyThFgMd7xVvfbf0q33Adodg4Sq155C8qiBked0lRF/6XSktl0
wzVQv5vczjwDWCgMLkFrNaQ0VuKr/HB/hD/P+dvdg44p8OGhVkqX8hXUCVtVw1Y2HtWNtpVewQaB
BvMTehAxt7xbWq/YylaKeJxf8bbwzioTLkYM2LpIbyBfCpQOdc2FxpjynY6Bqx6SAFb8HQJXfYhO
nJ066D5ds2Cci3f4pUFqUbtYB+89KiOkDRNp2cF8fRfN5nFaFSB7/5fpvRgcFQ41FULW2oetwuF9
R0VfXGLyKESDdvOV8DWR4s/JP32VD4HT4qWeoC7N/++lQABWERUCcAURDWANqZM6+qEADZwZ0ann
e9mf2W23nzPiU80BrvwxOJWeHCCsuD/22448WFUUsqRg/gSCgk5b5drsC4lUAzFagNLGyfaDN2JD
K2YOATZ07vPIeePMsgg/boExxDBYVVAEAl/vDeZLqpKx6XM8BTTRGrfVRnjgrMhR1yDxnM/dut9k
EDQY34VvlujV0iEGilQ3wKvJ8yiBkSjrwl+MdUHoTyYSgI9uDK25YJXiGMut5a/kR0CSNqGMcKpj
vqLJPqKOMcDQBvhVACjFfFP7TMb7KppmAa9oWwN9pX1svEhzTFFyyr3v6HDLhBiZGQ4vxFFAQiMj
Chpb5CbpR5eujq3upzArPYK8L3W1N8mw/cfGna1pjcjNbSabsasWrjsoOIC1EMKgRPOd8pPFLPCJ
wSEg5b3mgfDyoKMYN29uyit/h1Kuzdv8Fi88hqNc3M2IWIEnA6sc4EeU15hmVPWzdiT5n/kNOHfp
M0Ym7xBt2ld13Z7LBzUwhd9M2MxC4Ij2JmAmNVEhnSjU7Q5F3kGbSg1ZxL1xGMCq/5qsylW0rzfp
s2A1UPVaByff8X8b3Sr5ZDrnG9ACjtKlecpzSE3Y8AYx37vFAb034GbMP3EJAsjYrMKCFVgRX3+9
jSXogSCswwuasI9RgdU0CPOY9VKDZzSHuFzE7w2CK+kgbgwXcV7hNRIupRg44Y22RkqmsZCYYTmQ
n8LrzWcApmQApsojB05Nutrzessl+M95dK9WFnIIruT1+BRwFa06QLJCkLknXg6HzUFFQ1nz4IKV
9/+w54CzB06W0JHhW2jxbnma/YEf9cYKXuov1RHQXXFUPZRdfmtOvorBwy1sJgZd88J9fG2UWvJI
MUCJTYy2XxOaBDVzXtW7CDdW44KV9zCtGAf61nVd2aPJGrtSJEKBsPdSrnXIrWdnzhSQ4Ny9GigY
tnthf75v8fZIXRuknPSUFdArTWFQe5ReW7RMgPj4KWfLhNwGj9d2qMBm5Oc27ibYidc1YMC7Hv0S
LkgXnrCLnGI9uahW6U7+8/rzI5eVWVx4pVzbpzxWoAa+3JCFHBwfWXn50Lrxe+bAY21HyFmRcEPD
LubX0frwZzyJRxHCadGnjyVm5VwX8mPX30LdTwWfx5Lf4luCl85BZhkc3OiIgnYaSFfjz+atfOG8
+PAY7gcr9ljcHwsBwbV16s4wlElRErIS00Z1fE9PTQNIIwHdlKQtXv9K3rmzvmJmpshGotwI2kUR
DODdj4SkQXkzLhsnTmzhRtSP3G5Bs3GsX4VD6WTr4rtCXM8qz946a7DZIs4ScE+hSEmHeZMhVpyS
GSTYHN806ChlzrZFUC1bM2gqCf2E74IL4Rnu1JwKs97kjDTo0kRffAFqiNfxjzFU0pjM+AJuBZB5
5ewzp/1EV4OXgnK9+PKfmtPwWn8wG2kW7g3YRVFaAjIZSVjKYSua3NU5hwVGbfYDGmnQGvqAzmaw
fqzAv7rKEot5M97GIWSy/5qk3KQUzPOQ+Bgqb/VrYRV0tnrqWyDtBYt7V0E5EG/EA3fiV0w+X7Jb
6W0FKhv8Ii2p6NC9nmRRKadQan1kH7xxJz4DRxjbYI9Z4TrykFwGEcFj7Q3bl//Za2K8f61SJ3jW
+3GKA65BV2oemv02/oP+XzSLmML3fUMLeQUys38tUac1z9UmiWSMLwMs99C+5chhc06BpjuIxLYe
k2eU+MF780mtZK37pSb0sAd5uYOC51nlvPVQBFj7j7z7q1kxlUwWLoarAVJ+QVbHqO81GJS+wBSQ
7WfeEgeze2uegpkprrdQ8wbvIZ5f6FNAGHlT0Af+EJXoCgs3pXb71njiO8KHvX5UgLJirNzSztTQ
I4lAlWAV6FoWdM0qY86CFqyDwYP02NsAlbe7+A1quw+y7HRQD2x/gVqJFUKw7FI7JspVKQkS2BW+
Eid8ye0ImssiSL01QNos8SB/IOnKe6RN/l9GDDQ7GEAIK51BvXFDVez0KdVwx27KnfDdQBoTLoh/
Brws+L3j9vOvFAzQEovrYylIA84Ry4ruQdRZaJRtHlcDD5JrbKHj6IZWBTjdgT9BSumrco11t2JK
2C7UabGNgJ9Dgzb0rUHeeu11uFTp5aGCxmn3S++cqnfGDXgzJS/dRKAsRy0LBDjg1pbeGTO85Nov
7VJrK+R1LKg1sbsZPO3IPeB62xed1e5bp7Xad5YA6MIbHgMlfCKAagOXSeO0pVoYNL6LWsv4mmTT
eA0fhYdsnxCJvtEawBfKoYzFbwub10zGWBdCYcLGj2YMcMqgG5WaYz4Om6GuYLrRwN7Db/wcMLbZ
mU7gJVvpj+leKs3syHxmLMUNICUDKB1pdbRNUP5IKvIqUWZMcQuqTuSRTf8xWL+He4MtQkN8Ke1r
L0zJVIAQD7oR+DNGWAKlgoTfQflMfhf76Qiu9MmVXeWUuPxH8B6yUVSLG+nvKG/WdRqkoiOjJG1S
yHJCVEI75Kv3Z98qtuy1XPRJF+aoV4bQz20KRUJMKrqjBEi5WdEeMkqW9EBUprVdus/+gXKf6M8j
i4sSONodkaW4PqRiPQJTLMYtSvqgqIYw8koxR3vcDgKISfGKVz466IeAYPk8nhh7dykeujRNvTbK
0UhziFq0iEqUL9HJC2ShEiI9fkR3nnGG1LsXAEXmOznTGS5c4PC+RMIDyS8kEKhjI4jhII4CTE8b
hAz+XnAbEC3gpjuh/K5s5FV6jr37w/0BLFMbGTbROQW5WuA2aEyeIYyJ0Eew2T6RInCBnuUSkV8A
kUvEnw5pIRmdzEUVZKMe8INdaA5b6cRu8yCH896HUPusSgDBGlJ8iHJMrZdkm4Zmplpia+vQqwFS
c/ULerWVyT3lz9I6ZDGPLXisq2mgVr0Y68QYCjINLoR5QXTw1oxWv4pt40F4aJ3Q1JBytu7P/S1u
Xgc8EeACoB1AlA467+tdHullAgmtFFttk+/2uG/7U3yCkMYT9jiov0yw8bvdN2efYzz3/sG2gDMG
ESMQ0+sKdR0Nas6L8ZS1VlVDyj1ZoY3gTwRhyGxXr/JVrlsn8VEn2Vaw4K2mh/vWf0r+9GKTKslP
IIc+W8pTZ9oUBFPY4n2Vm6HFb9SNiqOuThDQJYTSyVrZD+4h3ryfoBIHHuJHCJDb6VbxKjcH1yKY
xZkkQQvAXOAT/n4T7dJLfqhrSW1QuDq+cU6wkcAdWpzTV7TWga8hfgV7rXNOeFM5VdvABtweHW/3
p2UpNvnhWyTybWikpw9jUpe5lBnQLgMHlLyRQI4cEra1HnkWMAWdJFNE7Hff5lJG48omde6m1O9r
VYfNzwCUwLvxlT9NJ/6tst9BgwIYJDyuHW7kLWZ9xWQSXbhcroxTJ2AwpNgw8p4kNEifS+H4k5V4
HASbBsiqCGYEDl+dmVFaPHiE1/I/80yd9gAsFn6ZwCy3mqGdppjFJklQ8W2+dtWTfIRSmq3uNWTg
RWa1edHhXtqmnHw7IeKdJMy3dBTcGZV0BL6fDyoQn6otbPgTfzQsyZPBFJG8PkKk1fwHug74nctP
oM5+n7f1oPr4BHEvCdhirfMwm6PLWT9HL3ezt9LTNhJoI+7vteV5hzgVhC9VyHTTL/6xl6cm6DHv
oG/D1mrgVzuzf5PAjaIhr1NuY4gU4OUPQlHf+rcrBsJYKEHANEEMXvtbIU+HOOLHn+yKYFerCa7v
E7O+/cpfSvM3KhBPkwmieSt90Zm1y6X7DZpgaDqAYJMBgNK1cbWv66SaYVwi3EKGibLtMfsFvQBL
OeN2r8Fr1FvFew31biKavmZM/dIFd2me2vJDFUWZOpKxg4Lka3xL9jG6hksrgEoChIuSX0SkPjt+
3ze76FQ1CEIQXhACZqRyElokDSDwRyGkBsf6uUemUjvmoBUt18lqAM2PhBK5ksDDoYsaTTWxA46Q
8FlmkpTcOhowG4BJFqoJEgg06Rpu1xQikJUopYrwaG8u/zhCuKrAjlNtIwHEe3gLrO4TNGj3x/9z
kV1fdNd2Ke8qNFGiTypWVzOf9E26m0+NMx979wwuKfxbB1mMDv+sgQTffFIcxByvjccB6qg4tdOu
4hfBAtIed2CxK3BOh1cm6Qb5gntfSO1LvSjqrpTIFx5DL3wCHx/k+nTwXeELtiUggeBC2Oim+AAx
kxDEdD3r1vupQtFfgJQOAn0ImRCSvuuTISdTVw4igI/a8ai+A3jv1TYoNswaaCir3ZaKiRL7urC+
EISaf6Ajx7uJzbkp/BMLPriwX2UU7v5+C7Vf0yAAKFLAt6D+jLQ+IBy/PwxIE/jfcJPwTYh+8adq
1oR4U1lz7ATFAqz76hPodu9C7as4VfAJKAxn6AQSIcqurj9rO/tUTOl7AiVK+epzpHMIdXjwoQDW
MrxLD1/ow3aLdWoNdmKzGo5/DsidRTKojSzPOFgJj68S99EDOps/QE6WbHz7KzcjTzwWKGK+DqhX
Ty6evKxjtBCkXM8JtUmzsCmMniyL7n122IOr8BE15PkM5NT7jM7S+IyUjbbTjv5BI4vEYmW+dd5A
Bkgg2kO9XkNqg9qis2AkXTWEoArjdnI72dKUvKEf6Dnm0g/Bx8SnaE9pmeWA2wQrzOJlRig1iOui
wmQl6fiqVIGcLeuVL5mJ4PWQvAWpl2ipMwAn8KZA/tx3WbcXBWySEj2PYi1cJVWCkLuJy0WCDDak
B0W062yCl2bcRos2CHsG0rj4xVPLOWbVbBQlxpWqwbYSPbEvV2X5+/5AFvBRGMmFFerKi1u9TtsB
ViJCrDqhD6FIHip/PDaybgl+3SMxX9sykYeslSf05bFAD7ephOsPINNwgaLxS6SYiwy7tk2mNxUN
PeMcfXFSueK7yqzbgrFyS3fc5XipTapkQj/0Psabh17bv0Tjaxu99My84m3qi4yKSE8Z6F9EXZAa
VRZmQtEleCd1yffM69+ZODmgbDalJtj18lePF2XUAaPUSdFGFgH2zkCanlcN9AjUMAbv3XepC/sI
3XFymzMUSRkfp1N5uVxT2yjwMeXDbFbRdtY90KIZCmrXPBSwWWDH5X0MtCo8ggbxSWofi0bb+AGZ
ilyfzDJHLylXrOU8Z0AZFr0Potb/mKE28igLA6BSMBP3r2157GYEz7Krp7o1oZVxtrS4ce6fHdbA
qJ07tYJfhT0s8tlstTp0rvRJsIp2rBh7lmWI2rNBqJay0JAZ1J4T5QBAu1nGLHjX4vyhaoRnnUCy
idSOlbWkjIQGKHkfjNpN8jrEh2CK7cb/NUeeggp2o7JIpBfPIrp4dMgWgNeKJiVKy65TfYKTjxRX
r3RvaKAyv586wf2HhdJRtkEbGHiNNWqhknYS5yKBHaWZrFleh7PgdFzi3Ley6MgurFCrlOlyrcXo
4wAlernLmyl1g5Z711rg8USxOxdBzMpPsSxSt1Ah+WI/ljkgB53vFt17pQADzyPg6YKNGCfr++Nb
9BoX46OiPvRMx2pXwVpfrTnhOa43yhCe53qwC6i8Snrk3bfHGh21IfNs7uOohr20Gd1Mk06l2piy
njpRGx/GQkwZp2x5N/53l9BeUW/FVNMi7JJeAIJzfKqbP5X2PXIP94e1fOP+nUeauAQYyiguc9hp
DfGjSUCaUsc5t4Ua+E7MMjRtjKPq5GBftfgyA6RC7P9wbckiNWCNVry+oJoIvkogo605V9TtEujZ
LoWMgMbKZywuI5rlcO6ADAZH07UhQ1Qz0ZiwjGG5zyp3TM5Cibxt/Rr6q/szu7hBLyxRN8DAaUY+
j7BkiC8tj3l0c2QR8trsEt0ETcW/7BfSU0o4TtDOSXkVmRvSNurJOlawFAl2BmHDdhb3ajowKs+L
i3VhinItcZ2UfAlSAAvYhUddHN5jZbLyQV3XisEY1eJdc2GK8ilNzOUQCsMkygHqOIaKpvnuU9aZ
amS3ZUgESBd2KG8Sy5DX/WkeykERNds5XipiWNo59kaVPrWQy2lPs24prX1/k7CmkvIqiRaOXVFj
KitJNlvRKMy0BhUu9FqGXGG5lAUcMRklmo9JmzX56/Xmr7KihDAnrCnx+DtFzYgXg6M+Bus2i978
PEMvedP9iaGXlBjoodKhIxI3dlz5NkR5X2WkYu6PntijH6gX30OTw/SclpdDh5atHCkkAbhqXQYV
V6g6SuFyqp0aDtir/mHGQTiogA4QMF9ZonYUV6SKNOY1bPLocYZwtiMXkz2XoNIWZUaifgH/IvOX
xqhtlfZcAewSOlyyaiv1W1615Gg3ZHahPYOeJkWBP2JFMQsJ22ub1CLjndZC4p40iAmbPDpmLSay
tNv4MZFMtbPlYh/wqyR2ULvy2/2kr4RhE7YPWuTU6jYKWHmApRN8MQV0iYbjJimUUnxOowQfQ9J8
q2LilaPPqAYSb0pvJaSAwOcBjUYwtFDuTyiDQooKmIm1zhvV/F3Q5/P93bp0dVyaoNyeEUhIwAMv
bMlxYzbytsHlP3MnIXnx+V//f6aoTaoara61Ag5G3QhmmJ0brnJLbatwudUUjJlbXqC/M0ft0bYJ
/SyFwLcFR2Tx4CDggNCUGc+hZSNEogfiy2gpoAaUjIYeNRxOXdKgWzIOrSzwt6WUM5Zo6c5VQRH0
HzPUWOooLfxqJvXAfD/WTyrXvDX5oUhbV4XgcghyH8b9tBg+XVqkTtssyTkft7DY5aMVFivjNwYn
HabS3EScNU9W1+fuP2wOdGQAgfl/m7OvvXiLOLTtSO8jHwDghp5dThuctD0YwlMrscjwF8/VhTHy
84t8SJkGeYDEJh5FpeSMQ4TdyFng/7f80u0DwRR6RxZeCuNc1UiRvHTgsGe9l5bn+OIbqLMd5HM6
GjUGrKqm4X+M8kOY4EJ2ZA43WOn4Q23q8rHR3u/PM9MudeBLTQu1oYHdek5MKAny/bkAhZzollD5
4tLMLFUUemVbQGRw3/TicbkYMXVc8qzn4nyC5bJzUh4aAOro9awXzfLSEt0kBE7QJScx0cXScsPM
F1xASoozbzct1Hyktnu7P5AFsCBuI8hF/McIFdgPRt1qxgjUgGAcIRPciq+G4dXcLpMPfQRpm1dD
9Jr2oBdfLYuWY9EZXJimQn2uSmSuR7rHkgDX6BTenKMnLgSMreYtFVKAnKYwvMFSPIPUAXDggEdq
NxAJpcxjPpgJRKJ8mvp9a5ha5PolABkShInblV44jOldyjZfWKRv114X02bKYbHXvFZ01OI0JbPp
99D7C1tTwmujKU0+ZeHAF/cnGH4Bbietu/RjQxIM1OMVmDX4lzyqnYgH8iXoV4zRLe7QCzPUARxb
IxnUArVnnftqO7PSdnDhpu5XFgf+bfB719ojqO742BHDj6AaTaXQGLcjMXETV1x8AnUSRylM0zgk
5e8qs/lQcRP5YZLHU90xrq7lKTWg0SqD2P0m4RXXOiTURtT0Cm7XjOfE3+fB+v58Lk/nf03QtNRB
l1dF18FElaNmrpX2kP5LbhBqJv8ZBd0mnwk+5ILJKBR0KNZJYQfTNmQyWizueigcgGUG5Oi6TJ1s
PhDSiNNhJU3Cd/zdE2p9VWulE/vzPlckb1DPOUR08JYoGBfiolO5ME3dhxCVzeaox0soFV7KMTSN
tDeHqFt3/rs0fDTVzDgDiy7lwh7ZNhdOugoFJR56MqHG7Enz6IkD75SFaGZGfwwq1SN1iSgV7Ptb
hTVM6uRlYz9KPDErGtwL53/2aRWarTS5hfQh9JkziCUjqbD4OIUcCmhpUWNCVZla1C6UM6OdMbOR
CF1gcXwW5nIfCaWn64ByCc+RMK3GAJ+hTSB48KGpbBrcKxpyTb2BOrU6uPenYPG0QGGBB/oACjl0
B5U8RlMXKzpayKvRS8XuYQxZNTXiPG6cy39NgKH2enH7Em/8OYQJ4EsG5YD3YJx4uuxK4794sQtD
9FXfKVpmjADh+qpvRT5UjNrQLJN5lYesvPOiH7swRV34op4WEU+WsW9XvXrWh9dWYN2zy+/qCyPU
XsnVduanFuPRsgAJUskcgDxK0A7gt1acO63miCSj0LDKdUzD1PHPfbD6hwLpSeahAegH5owud3nV
A/9Uj+akrqTqUGn/cjVcjJbyAXpfJHrMwWgu2honm37gaU3PiF0W1+1H7hFJUcDkKSNSnmajTtYt
T/TVGIGWYVIdTZCs+6dqcctfmKEcSyWqkx6rMANpCLMrP+sCtHuEoiF2fX9kGFu8vC+MUZc3xN61
op5grJpyc0oPJRjgpuBXU8wMd8kyRNzphZdWA6HGsxOGovwUDx5Y9UwNlb6IUSllrRG5LC7MKCUu
gCTGRuDR9ZMF2WPIT25WNY/312jZDCg7QQ+OAikNaQV/cpihKxr0lhJkC6QJpYHHURT+acP9H9Ku
rDdunVn+IgESJWp51TKL7fEa20lehNhJtFH7rl//lYx7jjUM7xDIefLDAC6RbDabze6qTxTOURRZ
1UR4lwAFYEcPmhN/metknxaOJPMgPMlAbfjPYDhX0ScWi3rbgY9FKmWJ90ZYBDQ5dLih15G/yBIC
srnjHITdhKPRl4CLytuYgIpvgOSurLRFNiZuryL/FTvmhKnLkez1G5R+oBRvyX8kzAbZoJohP1Xn
ox7obOm/XLYN8aUYRxW6+iBICEqRcxs0eiXuxjEE20cXUKji9UEXo8apvK3KK6fzIT/do5ggmmRj
Xifuj7PyE/ej3Ghj+0W01POQYcyLhm5mlCqEkywCEYaVGwjulJwHpWNMAwQEjX0Fo6isgwlHS1Iv
mzJvRrkvpNUjmYKVbGTcRrAKiDmxASZDFes4Vf3L0rD95VUTWuVmZNwmoGbSt2qLRXPKU5MXqK75
YsE6L4MIQ9UNCGf6oLOwlXnGOJDVdw3l2MILNkR3WyyYOUEG/WpRDpchZVPHbQQ2qnnRE0AWYYik
OruC7sv3yxBC174ZFXdgmXqIZ1gbPrdGmW/RnIqw3PfmKYFux98A6aAZJzrV0V15vrFSMx5DQ1dA
8mKN91qeRh4p0Nw4QSfCNl4vYwlPYfDI/IPFLVVTt6wzHdhDTq+RNpi0xtc7X0dbB/h0LkOJreIT
iluilqEMpqgApen9jR7NXmo8TjkIGNQ+ehsadkQ3ezBWIZFMp9jkP3G5dTPUDLqwGaaTwMf3IOgz
o+doGiUvPEJPvJlILsLQ0YEU6uvobMPv2GNlJKhag6gj3VWNE0Tx7vJkio3xc1Dr52yc4NIPvaPl
GBSLggEvZEO119vvhikrHZXhcE5eY+Ng1yqGRVBpM613vzrBq1z21JepzOuuXvVPx/7PmMAAej6m
wlbyMLGB5cTPyXgEGaeegbOw95YRynnZ0+L8ntQvpdFJfIeAMAKpyX/XDu2258CTYjJzyQGctODe
TH+3oRPt7El1OwQkdabs8+ppGGbXGaDKgitnNYQ7MkBRUYemwmA9TkZ9P+eq7Mn7skmBTff8s4rO
MtqBYY279Lkbrqn90JXxVcpeTPN71piSbSLenuAN0yA0B/VZzuvo2lxBzBdnXsNUECd6Q4n2db2F
QtRxKn7MKL5yYolHEBqXhQ42S0MGB1eN8wFOWUhI0sBpI3PpWnHQdt9a/VdtSu684tTzBmf9js1m
Ufo5TdsQQ7PqY1Uc8wSUVe+sOeTDw6ztNYKz9mfTP9fsYTZC//JGFS7iBpvzC4Zdk85cz3S9PjAT
teiQ2cGjfm/v+shX+/E/TinnFyDypKVaB7go/1Unt0bl1dCCppJBCU/bzaA4r9A6qckqHShDthwp
7X9qPZFE65dtAy+552vG1NSpigQQSY0WNvg1BUle5Z7Vu8vrIzwdwF0AzmoVmh6Es0HbGUiX5hHe
PqbypBj6yczVF7OxHi/DiKPlDQ5ng11cZX2ow8fo4yteBzU9SKG2pYGIMArUxlcgrxS6ca9KdrXY
9je4nP2RWWnbfgFugyq1ZqivwkV3cXn0wwJKhBlYYp0fbRG/VymomGq0TfTtjWWh3vry+IXLufkM
zi71cCn0sVt9GeuvKqO6blEnl09o5FEWCZQwpNlAccaZO7QacfuCVkH+k8JwmhSXu2rXjq+gazz8
p2HxjOtZm4WFvt4po2YXxYkHLGf2VEMSegqdCDSyTEgWo/3P5hbRMCYztUYYaT3vjfYXip+qMvcT
1afdc6O2kt0tPAk2aNxaOb2VddaEtVLH76R5Nodr4ryMYYwy3+ui2s1dL9mDMkBuxbI2VIyyXIdX
pG4EbSjlpDXEbcrbXA+oGeiydJDQf32OkO/SoXGMYmOCNgk8KbgzMg1L2n25bBni6psNBhdUhC0q
qIoJg1KZ+uAkI5oGWTm4ZU5A/cCm23pM79SufW/0EUXgxvLchstRWZ+0muQuabTYaxqWBiXTQ68Y
8NoFle7cTZ1QkRwZYg/4r3HxzUEhGFtpXONDU3W5UvCKwSrjNqohqXR5RmQ4XIABVpe0Si2YFXKK
Bz0sg9pqXQhCSGDEe8Vas6R4fgV9IndwmEaJujUMxzKfB3Nx29zvO3BegGptelBNqYq5MGoFAwA4
H8AEAM7Ic7xotKYwM2BLLPOYNbtlf5PjkXeKv0wgkisODoqQFbSLFLLWO6ERb4DX3zdRTZQ4CivX
VrPZqvfKNO5HWQuM0GlvELizkcU5xcGOqZxAVlcsu8oM/cw6lIaMc0bosj+aTDGBNi6950Ox0tSZ
yhGmUcSPtA4SVFSoiJGMIBlkB5HQCjdQ3KyFExnUolih6ge0Zrhmq7p5lEo8mgyFm7k8isERsN45
leTGwct/gnLOQtbsJXSbqF4GUylY4P8o9I1HFIOhbQcVFRpS58nNnHolaJv19s5hQZqBJ1WXnEMC
WiIDVKToZ1slTsC2y22uig1ZnlmA7Ao3O9HH+d780t6S+3AHwtuvYM9BiHGMfiPEuOw7RJt6g8uf
s6TJilT7SIksRxuE0aiMTe9JdN1r/pw+XMYSdktuwTjPDSKvbEBYtvZwOi4k7CPIAYG90DXv86t8
X107iwuhXvZc7yI/g35xCGKVy58g2g/bLyDn+wFPmnpiGjCfZdr16fU8I0fyxW58U/txGUj4jLVF
4nYeiBoLMkZAIuk1XHI/976uXlOK0hH90Ji7GjQutSx58adCK87FLSq3CW17iMigYIZbtzwtCDqf
1NSdIhep+Pi1ew4fr7u1oz3xf4RBJHtr1WXGxG1OsmSJOoDlCmqJ8S78Yt6nr61vBQkoKud9hAV9
SH3bN7zmSB9rX/mOluHjHuygsO7Kaw84xMEYDj7Vg/6t2akPynUii9pFrt1CByeofaCObvCUu8yc
lyzN0QxoTbdhMnmz9NgSOSgLKltr/wPVoLx0bmFNkXdMnXF4FKFLZxSx5ftQ2okgvHxsUbh1btAJ
jd5joKDRVQXJusVO0Ho14p96j5d9puwcLajV50Xdj86Ozmogse51n/AZpS0+t9IsVDo1t4DPdNSA
ttFeRQEYZWV1IKmKUuzsKh66vVFlXoVbppKOR1Qa/c3z1vYj1lN2c04beOlEfSQ+QisfRgVEzqhS
zAvZw6PwgrmF4e8IXa7oeQarxpW8sXdte7OML6Zior35a5s+q+WB1sd6ebw8xaIQYYvK3RWUakJZ
+dola9TKVbZY1yP7rWjstZ2Vn5eRZBbLHT3NoJZFYWN81nxPted5eOrC3/8Jgr8WpD3rCyvCYEi2
eCQhXqgvu4UV/mUY2VLxfI2L7cS0H9dJM3YKbuQId3r72JC7gQaj9jPVrkvNV838eBlXMoN8oB/F
06CpMWAj+rXBu9mgPVDyehlD7Fv/9St8NEzttK3yCquUjKhZHWqkO5Svtj1eN5S8pfZTayeHy4hi
X/mJyPmY2ckaZoRAbOpTqCLQBlGILNISYqC4EXyMoED/oyKpaO0WXbyrYfTxbemMSI84Rtm/Xx6J
cO60DzUh1HlRfu5UVACNbKXSILXpz4o7q6eQzT5RdL827yK81v03PG7m8miZs3Rtsc/qx8a4C7Nd
Nt+k9rc8fJjMRhLBCY1vMzjOFVtqkmbqyoYwDwvq749N1rpxJqnJE3qjDQjnarNoGPHkDZBwrAN0
fXtq4uD+bd+h0ENidrLF4tytGRUpyVRAlajyd1CyEnTL2zw96eRa6SRvS8K5IyvPmwWKlT9S81bX
zhULES5B0J7O45UG9pBaxk8uDns3KJw5FAapFJRRosb2FN81h+WA16tjfqpA05G6eLiFRpmvHwtP
OeU7NXchMxoQyfoJhIAQGG6+gbOSrjcUo8mwBYb3Ox1x9wtq+n5+/UIoSG1qf/Do3oI0/fwKOXpP
v1ooGP8MyTcIyw+338AZEXKjU95GmIcefFZ+Pnr0cbpu9+ATfKvf4wc9yCpQX9VacHk3ioPizdg5
i2IFmc22Bi4oM20FMt7TdXcgP8Of4EzB25K6I279hlfSO5Ca61bwFyzC53O/WvwmTgkNI8ucBPj0
6eTkCMTDmxH11CmQZ9d+7K/DR3IbLm70dnngwk27GTd3sKdmW1FzlU5MQZeGLA2kTZSglT0CSVA+
LkKb0VkZ2h5Qw42DqXlLw2vKvCwd3KWW3JDXj/0j4vwczMfRv4EhtA3BirdOYpR7LLZ+6bjJOFrs
qvrvJVZxuVKRt5WVzAqd0QZ1jYM3qFAxbOJhBmpf/VRCw2fZIYTe6Gx/MZE3TNrd5RUTEi1ttshH
3L/Bi6rcUfo1fzp7tWdZuB1bX/EHfbLWLW2hm/hNfes89VG5Kfbds5F67EG5mfeXv0LiFT/4GDcf
0YEmDx4LdlNr2CujtisND1JMf3NubaaW80gliK+HeLWbuinc0Kw9CrmOTBYSyhaQ8zmsKdYyBaCo
6XurBW3v1/E7zYI5q91UKkAuSllul4/zNFSZmtxavawytO5soZn5XrX8ZOj9vvVjJN5otbO6F7SA
SnycbMk4F0P6WoU2BIbZ9XskHCb2C6XUkgWTTSXnTlCaXkIGFxgOccfl65gf82Vvo9YPApS7xZRk
aiT7nS9Go3OT9MO6cLkdKH2QQPmpwBZMjwsZvNm5nhSJ1cuO6Y/fN2Zf2bD5pMHisSPKt8kVJG6r
m+7aCZibnNpd6ra69zjvntl+uBpdCtnmy9tOGAt/bogP37DBR/dBiLdMjFjJuiCyLKQCJe5lNb8/
fSglDsj7QTzIE/MMvUJ1gyC0ssuXPj5aznVXv8QssHTJUGRAXMRDJ6Uu85VzqZp3dQw6pCu0brLR
7/+qjAaEDP8OifMi5jDm8YRuYU8t39FsjsiU4a21lHXwitfGtvBCCF5iNJ6dnwNzqqsaM1euIZS4
5naGYqTj5dUX765PBG4Hz2pMFtuE9S1a6s5JjdOl9ELLuBlKxWUR9dvRkhypH9n/P+3hE5Pb0fb6
XFev7HVJUb9mxMIVjxXQ+XRYfrDaysABG+WEgms1m78lvZGjtxht9iazFJCMJ4r+Rvqlfe8nNFQ1
hj3dqONUfTe6mD2iu9IAmRXoh1xUAiSHfGlRuVqhlazuO/s3ygrDl35W5zdoV0Juq55A7ZrpiuPN
HeoRMjOKDlFnhbu8ozqitsrJTtYQDSdrnqMjeuFAitl1p7ZL6Cp2Y0x+7ejJ+2DPUJnKHHpYrNb4
Fat1Cu2NLEduSKFBqk9PamXl+6ymT/qkOAejJOBzVJL70kkUyYKKkxEwmP+zGZ5eZg4XC6UBmF0Q
Xigo9p8WN097HHNfa0gjKjdL+Yy3M2eQEWiLz4JPXC7LXsyxRlBEtmYgF3CiKG7ITC/7u+P7E4WL
jBSLFaBYwo6oQXNGey8cdnH46/KeEE+hDvY2FXIJK4PO+baLasfIihkgffoULXt1fF7oPkPQh/6M
PNkp7VuzVrT9zUG3QeViBmNVcm4moIbtj6R+SbQUdHjXynDUs6eMylIgwuXaoHGuhVkJBec10BTl
W6K/G+i2WqzgP04k712mMo1CByBp9RD2d8S5ndTS7curOfZbZOaL0hvx5lLJnsCFB4HurJyGoAMB
zdj5Alaxw9jSgSLLasL9Mk1ensS3/RjdNtb8w2rzvzngNnDcyoGi0Wp6Ai6bSPtm1O6sJK6lu0Z2
M0lnVFTJjvbjf0fGLZvZjI6tKBiZk5KjqaRubB8q55uCmFyzrrMYPcFGgI13eSFFURESWKsAKuii
1Q9RuE2MUINAUClWzrt5yt2mZbu5yLyx7MELVOzjKD3MeYtGc/X1MqxoGe1VkxsFhSB14ksYC+gZ
QeoO8vFhiwPWehhomsEpt7jwOScVj6SX4URbYgvHhQ9hbFFFnQCXqQ8ja4PWfk47mZsUHbhbEM40
rcZ2lnIASFT+gpxFkvkDA8UC2BXKaxKakohIW/0hf9ai1QePu6a2KgtwcAlbxmpywDdiZrHLwh+j
7aJ+2ddDUBF96XHmtVAXQ9OwM3duqL39xYSCXHtFB08AnwBlilGldolmcov8hJ/1kuW1k13QhfO5
weAWrc6p3mQrZ0YWE7TK7McIrXQpovZvpP9pyOikhCZig14SNQ2GiRLXc8di61kZ0RE7vdCRxIlB
MfQ20VJyBxFFfUhM/wPCn+DZCPpdZaURrMv2JS7orkDF+d+szCcEd1ib1aIUvYJxtFUSxMhO1XPn
mcPPyyjC/euoRIOiHEgReeNz9M5JkhRrM2gvXeYRM4UJ4C0WJNLWwCSmLjSEDRjnhJGXWUiZAcwZ
nkLzXrPRBU/f0LTqU+sYd3/RsAcv7KDKHJIhEMg5N4SwLyor1FbhAFLtI6tx04kGRSbZQOs387t3
i7Lu7o3fBU0qLWmLDVQ6tyFKE0xrn5H7lElgRO59C8M9HvfjtMzGym4RLcWBdca+HVBmqdu7KiNu
Dw7nYrpTNRlDmmgvbVG5netkYeSM/YpKvjn9b9JdEefLZQOUzR/v/aDy0hINEH03IX3m4J2nssm3
qQDHk/Z4GUs4nLW91rBX/gKVO5kLi+XdYIBPYoQlqJp9NRr0WwNe3cswwiHhqePD/YDnkIOpujKd
tR4wFFc3FHI5931l/Najco/q2/1lLMH+BY8pWW0csSB0os/Nr0kTo0ZJMfrX7MMdgeLSONzqiYy8
bl1nzsjPULiNW8xGCS6EFq0vzaFaOreRHREC8wYA5M9UEIYTKOycD2M252TOQgDQrPVz9DEumgEa
0y9LA13GUHmP29xt7VDyyCPwR+C4JQ4Kw0DopPLEWE4Ym3rUdGgvs+DB1dCdTOPBqmI3LW66m4rK
ypwEhnGGt37PxlfMEcpCUB+BErVhB9aBtC0PLD8ubSYZ10ce9o/12gyMOwOL2DRZGwNIQ/eFcaTE
68x91gaZ82KNO1IX6O05TOmeLr3b9TYCUllFuGCrbYfK050gSKNjRfAF83xiKKYi9iErDpdtX1RJ
dQbCefh87S1e1vXLlDkIJ5S5pI6bTO1N6yAhYaWorYrdWBufSoRfkk3+/4CjxxeUaoSi+P18MVF4
scwj6dFdgMs0RbulYu9Y8loYT61SuqF1hJaUC/nJy2MWbhQUbP6DyvkWpWJkVK0BfTX9Tov8gngI
VHdqvY9Kt8rxnCzj1Bcv5CcgZ7PosCtyZcEwm/aEvhZn8upJEkwJpxI1VyDGNKFr+0ft1WxYYRVV
I8xVTbrbyYknX61niNtrOtTUHHS0gne/RzMUXsaosZjg/Spl3AiicWqrBD0FKaaJcOh8OXOzm5Vs
XNBWgFA7jAhaF2/j8sfl1RN56y0IZzMKQ3nYMsxrJWzkTdlXRvYqBLssb2wk54KowU7bQnGG0qkg
bQsZxmNOAer7p+ohoa9x9TR1ewf94WMVsOwUszdd3S/9YWQeCkiTxCcyIjeRz9t+B2c/XWKrNvQQ
4fPAFlLpL4U6+8g5oKp+kmwN4QpCVWPVgka9LH+VyfBshKJ6ghHrFETvu5koXlXuLq+gqBwXVSmf
KFxIFDtVzAwGlJTmvtb60/xmq1eDeh3X+5BeDxakmMhNkp00y5v6bzT7HS5vraycc5013sFvv4Kz
1rlS1bHr0S+sJ4GFWsKx9Pqaul1sgU4ZectOkl0Qzi30fcE6ALUXtNec7w7TtkKmWMBbFqfyWUvx
vmORH7SjsuyhLoo1oDVLV63ZVeWWg2JpHWdVjAmmEJKsg8mnLl7MvAyS0JmLRx6oi4/Qsu9Tl/1u
DvMuuUlff0Fb/Y7cJr62x2H2yqB6rx5k5K7iOfj3w/iCaOR16n4a8WG1/ZSFsasvx0yX3FlEDgK9
oFBQVq31Nsat66KPM2OFjt7w5qVW4SNSkGVc0SXQiKw3RDTPWyjOFyUzpCwXHcPp2kDFu0UGtoDL
e0WGwLmgvO7YmC1AKKGJ0mq1m8lek4Qnx3YQnHdJpylPjAEQSXoEIUZsBGP+I1YPKUSnlauwvdFk
bE4iK4A+wYfos2kja3O+EyA3n8+ptlqBsVPtoEazgQzi4wWT390ERASrQAFCYr5BMjRi3BxSWAGE
XK/aXbt3HL99T/avs9/voATsh14ICg43t1zURgeyUniRy97Cc5ahlDll8zrEBFSjKvw0ImPLuEoW
ybkvxEGsD9kHzdZh7+dTaZsjirkSDHOe7hLTN9I3s7yj5OmyFQoXbIPCOWyVKOPK5QqHDVY8UzmY
ESrKZe10orJrhGSgjrCgPkQhmnc+lpGw3hpK5AwdO79V1H2DPkv7JYxe+sXVaXmdOfc58A17h0YR
R7bTRPAE0jI28ni4QoGZ9hyezWYUa+WMOsZVrWf0J+vBil/p9E6KL0rtxouP6h4bm0K/IzJeLsE2
X9NHNqrakcvXKLcjWgv3T6hzohpUVX7aVe1HLZURZIkwVtJ0KOPhrosL2/n4+mxou9kxkW+rhsrV
ZrqDgM7DZUMRnKmErBk9hA7IhDrcONRRM7NmgHAzjW3QlQYLuCsa+3efBC1EqhN7dxlOYP1ncJzr
MmPQFySrTrQygn5LsU+6MqGVBzE9nQ6XoT6OJs6hQMASwaWpQysZqY/z6YtB7d6EDgrxx6sSDRij
B8IWl0L2y++vyv2QotOmDN5Q7+fSx8EDyx/kBSP/PfezG91TXQtNF5e/SDTXmw/iz1LFYca4GPig
pUfV96/Zin247BgsL0N0qpr5Ly7EmAAD5QBoL4UuGLc9h4iig64AnrZKgEO11/Ax6vf2a3xwMvfb
mLul5Wazd3mUHxqVf877Jyzne0gzID0JuhfvJQ/AbRGBiHYPeSU3PBr3yc1ycHbDNXMn1wmc73i6
zN0fzvFHewC1ne5Gu/btFmRp3W72wuDyh4miWMyHBeoJXF116IafG0TUJSDODvFh4bOyq24iv3sH
laXthzdRoIF7ae0q8/LjX7AtncGSc9gwYoq2rIzAUQshS31w7dfLAxNVs54hcAutqyMdagsI0/vg
6we0M96Wt+nX9jnxwieKHLAbPRlfK4STKEfwr+Igc3//x0/gFj2vMhqxCErREGx1wdD1pt0Yfvl8
n5/ev1Unuh9fQw8rrfi2S/35WkZfLapWOpsCLoZ0SBThnQdToBxO013+2/bQh2Ie7OP713KPpq+w
cJXvxpP95Oyth9n9eXn4oovnGfzq9zZJrqlBHZGRYPj07s72zP3wpvkTSmujBwguVlBm1j2wNcqI
bASnPOS+0FuFqhCcRryHc6BYVeVLBq7pMGirHSUJsuPMm0wfjzRqd1KiK5RUqKlno0jyexIHk+wh
QHgG65aBdzQC3Qk8xJ4PfK6syrQgBOMtHS7XeudmquHCKaNPZ6/rx9K5s1s3Akl7Xtwu9m0lu/+K
DhRU1BoYP9XRysbtaWWCspXRA3+k13bqR+mxcCLkg18uL7AMhtvDo4mm7FbF+oZotF3q8gYd4e9K
Ez9qnUxXQqR0SnTbsE0w5FiowueGFINHW6OrLYG/3Ov8eB8+2AE7Tl/sL9pePwzX06NyKn4/0Z+I
OnY4SnYtdKAnr32V7Sqxx9x8CjfsJm3BBqFgdjPoAfsD7sC4mqa73KvRRulN6OZ0h726W66s4+X5
Ft1x1phHQyEZSIKQvDi3q2lGB5FmpJiEDpJl1rRXiON1EFQdpxx9Hcl8hwTrD/SvBqSVcduI4i6k
xg3YFW7ifzxlgAlJr+sZ24pE6PT5NYSPlwcn2rYmxBHBPGWquEzxMddMHXBsYFZJPM+TG1WlFe0m
LWJQL8ujOriMtv43/jjeonEhVxrV7VxPQGNddyzQatu1ejDbg5cl4KSIv11GE84dhoaqQBUMIvxr
U2tBxqsfyw4uJ0EJW3szqUxygxIl+qERDcpYVEB9ZFDPbSNKyxlqoVXnleXsQoHKXSB76jR2kIXl
9VAUV+EIiQojOViN4S5t75Ua9G4b3SOUXl0eLhE5BtRAgnofLgiEg9zRS4Y80oe+6cAlYgfV1HmG
E17nM9tP4XTQGNkVBdtZ45NWml6u6nvWz0cQhbu1DVUAmt5Ass+LoQfZg6GpD7+nxY8Mj1q0r8CK
y05zYo8gdWB4YLUkYZpwh4G9AvGxTg2cINwOywwSK5GKL9fqr9Z4ozku6b5VkMKM72nlTsW1qUoF
tld/wdviFnOdzc0xaYa0UdUWmFGbuQlepwtd8aIxyHVlp5Z3k3PSGHOdHhU1u/4v0odkC85tu5iF
ZEpngPej8ty16ZVpf2m1LkjRFjmFtWvMb5eNQxgVbBH5rVfYtJ26dbhQ9bKRC4qLbxkSl6bhm5Hp
jrWvQ8ME9J46+LPazmXqHhIuBfs1zteW80vyNaspXpp87j6E9xMWqRO+BkqgvjPdfFSWUp9MwRJm
gRXe18VXVclB1vRas1+K/STBF5SIEQtJPhMO3cCjLbdVaKY1dUx6zD/50iAaMuIX3NIJOVIoZVs7
J0N9jOwNV3Tl2mJyYamRaFo1GUPntewpHnZ2cjUrkHTRd9CNdMtI4pkErtaxLVyl8UCn4XWN21LU
UuPCUlGOlrfM7RTnqW5saHtCFzX5PlSyB891vbj1PEPjNlMTao0ZJWvJXRHBaE45yNZDyy/Nx2xs
3aw9GbrkVBYjIscNIbO1CpUbH0q1jCJrEVtaCYOaF1JyxmuKlvs+15/G/jdaB0HUJqtfELl7B1c2
XONR14IyP85uUiMdOpOiJgiylC29JSBeJ6RwjSZQxyNhgbIwz1BQt/mD9iUkII61frhsuoJD7ewL
OCuK51FXIgczrVvl16KtqqPTkUZylAiNZzNMbnKNZFSici3hSoboGEWJZ9KHxkw8vCTtOuMvinox
JDz7oc0YB5fBO4O0s/JpwVI6iRpYZPHs5FVLki9dae/mFFarVRLjWb//D3P9RKQc0R7CNi0d+rV6
DLWFFWGHsI28TKoHIl4r1O+gvxlXow+fvDliFNOwxzJFYaGCK5lbKct3VaaVJnAqmLtPCM6th0Sv
RrLWwalpcUBiFFzDu7XsoIj8CdxsRPl62fyEluEQKPw4oJmC6zw/NfUpQQHZqjSnFO6g6Ls2vGuS
vc08vZj9y1DizbbB4kx9KByIQI3AspZSvZ+76uQk5kO/OPtqQKWmTpQnYiTg00JG2Z1aNt9DIl0P
ahpf9SxP7zo7z58l37SO7w/L2XwTtzOcoRoHJ8E3hXn6AhXQ77la3TKWvYfjS44HwAxUzKMS7mmW
uosBarcweicm5Kgvf4cg1HPszWdw/rYsaZ/aa8kqBN4Gh15pEJYLpxdLpp0uxqEozYEyj2XzbUlL
W5R4pwJOEnm2urei7Fii70paHS4KTzCgTyBurQ06TIneY14H+12N+705d0iJhtZzFBcHnX0zHUg1
gk1Fnzs/b19bMtz31HmF5pSrFdltOqPF1JGRRwg31+ajuMUu8YA/qTE+SqUusW4MxImtvc8t9B2g
U2WaJYsq9EobOG5RFUXplYZgsvsZue/Onwa/RD3N31gOVnPVBoMEKBd5jirkP6cU5X515UEFaQfO
cJei+CrTJGeIePI+gTjPVKZmOMwptPOy4qdBl3sreQABLC38fn7Xw1Hi0cWG+onGnSHNGLcJSk2x
IXQdN1dXddq9ojW3jirxSus/+tMB/AvEHx1lDgo+mqOENk6+tciaM9XPuxyc16917Ft2dg1Sussr
JmrOx9GIeNVG6AHBMW7JshCVix+FyEs+HSYIfWkoZyjAycyM8jYDUaRiVjub/uz737T4RdA+i5sg
xF0d3+xzyceIbHT7LdyqLpTUWZHjvGnHtHAb1A/4Y63HvpHE2eHyuEVLuoXilrSiJbNTA1DZGB3Z
oIHurT9C1B0EYTLyfsmo+I7Wua8mMqG1yKOaciprZPx1cjAtyfuW8EDbjIhvY4XVsNIKARMqbN8n
xqtSouKbdoESgfqrI16moZJtNPerWNE8pIGV4N3QMNxklGnYiXYnvDq0+sCwgVQpl9iz1bFXagoz
bqPRYxB2NDvLax16M3ZviTY9jZCdlHie1Uz5nQNiRVRW2Mik/SGsMiJKaeJValWf9WengYRAW6YM
oEXt1zqZ/SiSCXmJ1/UTkpxHK2EVordqld+17NryImWxgyYZoYU6UNkD1zphf4xOM/G+ZWGjqvxJ
mWujklg6JhTcUKck+umA85eo/V6FxlSa/bZoiigQkoikP5bqIPF+6+n4BzjSvqaJouc1+Xw+TltL
dX2sAV7N6S5J6WM2LJIEv3AqNxDcxifplKrlAgfbm9kOZf0HlTG/jGXd8qJUEPhEP4fC7Xq9wCqx
1ZGn7EaPn8c4RlHwQ0v8rL4yY7AqqF8VdMX9havRkbMn0GBbryHn81fUTu60LQ5Fs8ddJw93Rdrv
LejMKXYsKTASerUNFGeSPTXRJmsAKrbNYEIMkc4jXp2dO0h2318elXCP401GxzmPEnW+RTODbize
XTGVCvMQraJnvQD3AWKqJn+jdvRXc/iJxkUvTZS1BlsDi1A7mTaeMNOjEyduJktzCt3IZlScrUMS
UbXYjFHNUb6fYvCnVL8dtb2a4tcBkriXp1C8Wp+D4qy+jMuasLU7S+nA0OqcMuutC8e7Vmb2oqjC
2QyKs3pSJF1GIFPjDXPi+HUUZniM7h46a/wakfG2n8fEi9B/cs3M1JCtnBActR14OnOMtRv03PoH
lCKpWg5wCioHpfKn6V1pj06euGX7xKrfUqZY4ax+AvLK91Wko+GuBmCp7cf6R9/5Tvaaq7JeRREd
teNscLhtjVfYOlRbkLJ1PrZAFCSH0O9RiusaLt3/UE6z394tQe5HT8qNGVy2HKG/3GBz+3xwhnS2
yhUbiu+UpTuLOMdclx2q4uBwg8NdyBcKQcqiB072wwjMKxIYdkAfq2DeFY81qEVx2O1BbiqJgkWv
cWdTy93XohGXObtaYV/KgMW+cggD4zS+GL/yfXGYGfSivOY3pLioxKkJ5/VDKdNAGfAfhVZoNkvK
MASwTU6OhobM2p+tRja8dXX+OFA3KNzqKaRLdG21nLTZ0/aOQrknR5H40vrQLaiiMojmfY27GQ4k
Z/hy2XKEu2ODza1okVtDUinAjjrjemYAUesbEKDsm8Q8XIYS+tINFLeKoJQAP3kEqEIZ9wo4Y8ic
QjwNBQsmQ8Uhfb4MJ1u79fdNPmyqwqpnBeA051ulPZRr3bTMmclmb/19g0HZ/0i7kuXIcST7K2V1
Zw9XEBybmgO3iJBCEdq3C02pVIL7vn/9PKpqKhkQJziVbXXpbGXK6YDD4fDlPSSNkCTF6pUBroab
pN4y/YL+wngNGtRQ+BMV9HOh5HUqpqqV2qeRiFsovYwFu8zf/VVQtoUiBQZNNNTD0NCI/zgZRd3m
CZUR1Wn1k0Sbi67LS7sbX0ahusIgutOO+XMq3Udpdnd+nxYDh5lg7tYLqhS/cwocAiT4jMLKRjiS
2jM79EWREETDRPuFasVcVe4KSjQaDIROoYqIwdde1l1gMvZeeyMVU6+YuIJ3N9n1l+P9U0H+AvJT
0ffbKVYJa4woNOytHTCIdX4R12Rwl08KJgMDcMYAPMWu4WXgmeIgrqWMFq19pgjnp4a41tSmgpCm
yQFmJWqWJ1Nn1CWEX9laMLTUYAODnKau0cWHZlfu/BZVIQ3ygGUrwm02boLsOvRe0OOtsvtaQQJy
eJK1XRNe5/6uWivmLwGOnAjnDnbX1VkaTKOwauxE2qUqXzHypAFWoTdjFNSKvaSZtF25bRZDI+BR
S6osyogsOY3HIterLIDQVEieeh/TDWFgd7Ls5JpqVhUBSWJoiYngnredZWVncjll+8qnPZnizhEt
PkOAMi1hpkcHp88egc1hScNjCpKwjD5q0VqGa1U453eaKlZ0YAIhdIla9C5cZelB197BJ2UH+kWj
bwrPZuXWW0uPLNryTGfO6whsZAagqeEDZKcK6U3REFPzClfSH8+v7uI1NBPEORtRE7uy9iHI1/3d
gMckFVJ3Anc5L2ZFn8+X7uwmCmst7HNtEtMbnll0/ZOvjKaA6r7UNCvvlLU9+/z5TJgfqajrFxAW
yj+k3OkVy2M7D+X8YgJu6lyxcfsK6MdrzCPLgSAmujXMDRMAtXJuLksSgEExxPJ12ZkMiElRzzBJ
IGyokphKmW3leMD/X+5UMXRULLQw6ncxBuBi43FQPvKk2Z1f9v9jKX5+EecT8xLjkkOJ6e82vwH6
RNce2xjzfv6FBqh9XdkIqJWQ2jHYSjC11OQNKo+fgrnArQKHjJZSLMVYvJRM2dRENvueHMmgYgJH
d3KBmVJ4UyfDRUt7VOzEneYnO0W8U2L/wtC8+4J86+hLWsmW2MgwE/+i1VFI6mR/U2fSRxWXDmOR
WWSSaLYVah8TYkhXrBF3LYaFM0W4sFAmRqQNGhSJ2+u23rHwvUCbkCrarB9WdmvZwf5cM87Bll7e
Gt709ixkcHHeVV6/EfMbqT6qeFMIOsou9+fNY/nw/xTIeVZWijFRO1hHrnqAHzK2lShhRLN3zotZ
tULeiaaYkG3b6VwkR7B3FBRgNonJRDR/7aLISprGBih0J61WCyYrO41tNPATawDlwhgbcrvciuYG
uvlkEQFwHuwrL9h46gWBxeP50oTfIqS1+tBq032f2GXTmihbrij+dYEhX5pGFdEuKep8gUkgrVKh
KI0AvABsToX8lhuJl2og215B7UQbLD27LkVQLqbWWN1qQPqO/aM4/HNExdPv4K4TGWP+jV/gO/x6
zF0kVzrgjwCNVk3Lo5eFgQlEqsE9r/yi7iDbRq5O1BA0cB6gG+WIRZqCcMw4xOqWFffRGmT19Nlf
thdtsFRT8cIWeVq0dqxQBh0wiOORHDUC0DtooDChKoZyfNk2vH2FuZaVm2xJLbSfKhOLONL3fC+R
IOswKBVq9cOBABI2GVzWf5xfuq/hMm6QmQzuXPbEYOibV/Gg8i0qwGxW+6/WtOBOZDAUsddPm5P4
Vosc/XAo4ufzSkwfyW/OXAnO5hpkBgxBgAg9PQp6AzAph7B9Xf3jHPLpWnEBTIf9kKZjZvXFldJ/
zzDQkNxQZaWksbwjaDJAlgXQAISTkgykY0OMHWnkzqyZG9UrW768Wn8L4CEqvGCggxhBQD7cleVU
V/e9O7n1Vqz36xWD1QJdOwDSKNC9+J4tpoNWyJhWy2sZACvR7g7HO+ae9p2ETfrENCH6DrLE+n70
QpC5V3HkrbwiFhX9nH6SRAVTV9xKpqHaiZkKRWXmY0x8l4hmpUdmsgZUumjhGgSAHAspA52LxXq9
SIYK8JoYoHulLYZ7PAD6kJvzNv41OMByzoRw4RXxdaGoJyFqvKHB9djdxe0jLh2zaaqVnVu0wJko
zp1mzJPiUYUo6u0JxjbTJrHOK7NoGzMJ0xfMwmZ04ZJcaCGhU5+TYNuDhXA4SPlDRbZq+Jx1K0W0
JectYaIY/hsn6gtCQt1XJYj6DARW2X2qALEEI9+l/93P31X9NUh355VbXL6ZNF45DBx2CP9R1Rq2
RfxNyFeSNouLh2m+CUUVYvj8VKRErGOtAHNrn2q2V8RDlCO0Nl509TkESnr3fl6fRfOeaJqRcQNc
Hv8YT1txSOjIaitsVRApSmaVh2jXXgsc1sRwN1GpJ0bS5RATazvVwCSgAqewdqXKi5szU4a7jcaQ
yHSYlCnd7ADkih171ZhZaRj6c+JHzUotcrgcvyt3ut09U4wDhla5B2Ls+SVdaEnAaTZUOqGAImTk
5xCVQhnRPRdgViC25YveDl7JC0bct56Z7CMQODrGvZCvCF1W/adMzoNQoVX9wsDgLSJU0t7L/7yb
41Qnzm2UtRBKoYff7yv7Mt8S48FYg5NftpGfKnBHKwmMTlApRBB6ELQdo5G5iqO4eGsYFJc5UaYc
MHdrtDQYQR4DGUkxgeK8IeM04bZU/3wOWsPAHNwS4L/IdE+e+kAxanpcfNPkXkvg0seovYs96mMG
hDbytz7ys38+sH4qkTOAsVCYwBIMVKXdU5tfiMbDeateWrm5RpwBjJGUJ62M3y9V27z90SngcR82
bbKW4l26CmU8cyALuCxfuiMHSQoxVQUHKPa21PmmJm9bcUe7CoHf9rxKSwY3F8UZnOCnIHwq4C5y
BWmcMbIV/6mggf3vSZm+YnYdCi2pWVhDChB1Eqm1UJYlwNL6FSHAViETiA/6ZU6FjI1skNqYVAHR
C6g0VICj+WuDzosmgFG9/xXCReIlQzMO8yEkwMTSqAQ2wUBqFEmgG78/r86iJB3jVpjzEgnwTk/V
kXNk9UIJx0dXJ17MY9hvPdFp14irFhpjELoifp2AfkF8+pmcn+1NHw2BHCAva7W6ahWa/hiCklZV
xtLEhLsJxjZrSDDb7DGXVGtd35N18e+auWzO+uhQK1mHUrolp6PVaOX1aEgrr42lYALIDxRXInKJ
Og9wxPzRT2EvU1sHw33bpK2tVsCpDRsDnVMZ8Enr0otsmZZAeOualYLQ0vHCFQiDAeiLCod7uomt
Lnv6GCBU0kGQQxkgt3O692j9Cw8BBS+paT4PGAg8NG4TC4aKkBMRmefImC5jbWbXQOUyCve8US7q
81MQD49bDFnn5wSCFLEC4a9UevVdmuSdiMccWDBXTvSybc7EcVcIUpHZkGQIo0nQm2AaNeNQ3NIe
EW6sg8wlSK3aQHdsf2zyce2RsBRTI+GC8REkXAC+zW2dkkqe1AcUzzvkm1TjNs99YDsWez+SbVX6
XgOm5/zaLnl99B5gAkjEc07kZ8d0o+nVOp28vtaVplj7DOSCQbqVC8DOtqgSFc//nkD+9FESKXUJ
gUacISn8gxHRDDMEiXpramr/dF7a0lnHBCaYWMG7BjgZLuxAc17RKQ0eq2oPvFRKUDdY4w9fXEHg
gKAnTUfsyZ91fRRDJZmsU5J7OyXOoEVmibF8QOzXd+e1+YySeNeFGWCU7hCnA1eQM00Rb4Q4rmoE
gztjWz/LVwrQ78z+uTtEFjDE5He669zxQMyH9Ioch+vh+ILe262x1QEBgrFe5/z3LK3u/HO40Kfo
RnH0c3zOtIm9l6Eo/HhewgL8hIb2058acwciyBJFBptybSmudvCuADlxXdv6Vj8kF82LYLcX+RUx
wZQDLZN96tRrocrShTiXz5lrLVcFGsogXwUmZxzvaXDwMsHOUKo4r+kCcPukKQXnC8rR0/6eeu0w
Ritn1WGiEsf0WcANGA2pTXogZRFvEyd4wzc1aPwwVYYhUvSE2GLWrLWOLvo+HU35QM0FMh8KLqcf
EXvSWKgVXlBh1Fx4WrBLCDXDsnEbGUgIMTPb4Tr0AVXofz+v/pKPnwvmQhwU4wu85yC4Z6nZBNsU
E6x1vzsvZGkzdThXiSD9i7ICt8RibpQRIQilBX0zekAv2VDyTRtXPNxCZ8F05wNqAhk6UEDz0B1R
06lqA0QcS2LXBES0mKq3gijetlK1a6N6G2jDHclfMLZrjSzFmLh0Iaf+ysTKoq4GolJ0ywLDi094
CoIsC2g+Bn5HHVvozg0zZialA+rB82u6dGPpP+Xwec8+FSuKDhtYTBreKkHoFFL+Onqi3crMzIvv
Q7DWrrcUXFEcAlHFGAkanDmfro4J5id6oBR4gQLGFGVMtmWG5GDYe9eKkl31XetbciZ4lizJawRN
S94eDfETKcaUOOQvaNBhVGE5AIZB0b6F3XWbfIyd1Vdu/8/nSKfRAgUUWjq6gBU+zYqxBYFFMhwP
oU95tQvDlyp4j/KXRnxfg81YKO9BlgqsGw3NwXiicE427NJmwPWPFUVKuWndATWtzpX8o6S5VHKp
DOYk+Uley1cu5mvmcjnn2kdgYhKBxWaJqvu9t26EbVW69PVWeKSlE1RO+bjiZRZ3TwO+xTTvif84
90bGGNWYaVKexhjM1faqaCrSmxg++Guoi0vHj84kcf4s1rqMBpMkvH9MENnl4lsXWeoa5viir5nL
4Q4D63Wlp5OctEanrLRtzdhML5SbGuk3u7guPEu7P3/gVzT7vEJmTzevC/9aw2CaxcfEbPaURSCa
Sm7Py1mYooRVIhUBNh9gzMl8Nm+s9AzIzD2u3g2xpK1072YWqMLoUXpld6MVboprgHl05vhyXvDS
VTSXy0U19UQ6n9EOVll9Y+0OEHLMcM+LkKffwQdycxnciWvFWMkiATJaN5ZN+REc4na/o7vK9u6y
e6mzU0sBVJ5ms7fYusT8gfUr6Z75F3BnLw51QRFirO4oy9fRKLoAvLIIGjpGet0W5W5F4bVF5a7e
QdPrgfRQWL8jm8yR3gXQVYN2lB0wVjF0tmTHdrBBvqkxx8FUn9lmvMDw7Lv/SN21xND/sfpTwA6I
TUzqc6tfBzojow8nLm40N9t4m11iEcnUXelQWBVA3RzVrvbKh7TDrHO6CTfkgfzCGx1AVH9/Arf8
/eiBeFLDtdmEF+h+lcmOroF2Lx5U8CjBrYsqaBg5Z5dUqlSI2aRl/r0pfxhqC7qcO9L+OL+1iz51
JobzdFFf5Ojphhg0d1ftN0BHeNlVJvdgP18NT5dlARXUwPw2UIE4K4rGqB99D7IY6AbiBpVOgkab
t5ppFunQNEA6C4kKvCujj5oEtj60V4ZW2WOpXgkhdYX4umfRij9cjJlhSX9/1LQPM4eoVonntWKB
SwWkzg14EYTEMobdALJt8jwWWyoelLU83WQeX/wHoKAU9HJiMfjmVbE0hkyRcXMmVLyJEnKH8/wL
gR1GdP8Wwaml+JHQDwWCAjlVnDK0OmkjRpioYbtBuPDTNX+06CBm4jhrrRqjFvwJwUhBxqVrMc8d
IxEIcrVfsNaZGM5aO5JLfeNh4UgkbVnlZqFoIztiCb2drw0yLqqEJA68DCJN4xPPc2YYDHFo2OYw
DKkCFGpBTLV2foUgDiwHyMwDFEyVERdzC0fSMq4RlaL2Jv3wFbtCJk5R3cCzBODmJqHlE6C6bM+v
4pL5GdJUzsE8nvSlT1Ife1JQDZuVJ8BgLJVD3JUrDnLJe81FcLewUABctwiglhAgZeof49BMAe2k
5A/nVVlyKXM53F0QFMDrAsMcAig0MdDqmFbO2Kemnzn1GlPnmijO5xdyJkWVClGRnNpABc5LGWO8
Vlnv4+D9vFaLFdm5WpynLNOIABEYzwdh2wxmLZv0qt6pjmHJx/wS9Ih2bEaW5IybC3r0bx9C64HZ
aw+16SzxTmr+DZwHScqma8R6sswmdZLU6cbM7RrD1KRLgaEh8vt5nZeO21wcdxAKgG4MGYU4oK3f
CxPyDpBDgQzRrbmqRdMEMCjyQhIOAZ8kkbpiVIQGMbdauKOyz9Uryt7GNWtZXL2ZFM5TGUYQJ3KD
fFCQbDrabgUBBLneZV8lTk6v2Srm+PRS+LJbM3ncSyItMB7gtdAK2H/0h45swbNiizfKE5hIWWvm
zBIeB1vcyofCrV3vit39wvYh7aVPbUXAGOIstlXAau4P0FdA1SICTFOgWmSNzm/Rcc2EcCbJBuIL
n4vqZYEtyk8BcIrPq7GYxwPBDdExfTq1rnEOZYzAT9J704tMOBbZdcrQPo0+1fdA/V62RwJ0vPyK
CZtIvD8veNH8Z3I57+LJ0hj504mvRgYqERRwdUREa6+yRSuZSeF2SSjbpB2RkLWK9KBmH+qwl5vE
BB8Sy1NAo8VORl7P67V42mYSuS3rs7ww0nyyi+rCCF+C9opVL9raXb0gBaih6EtAqysQ7/k6SCvm
4ljLkJJ7ghXqiht3mRnRYysFK0+hhSFXiJiJ4jaKRSBd0lM8hXqgh99JrTlug6txI1yp12VpJjtm
DZfGi7RSrVtwJxPhCub8UNufsMlOo9S8EhqFdUhKAnmKoowEhuyx8U1Vmhh5HTD0nt+1BWs8Eccp
WStdrHcRxOXyPhFupXArCbfnRUhrKnG2iG63jhZTnrXUbjtM2pR20l41sQ2kUuQGHan9UatuSS9F
elO2l1p6XQXHitkNHJu/srpLT0roi3EylEMx3MinlqVK1ISxQ+E8t9lBOYJe6i57U63bYN/u661/
27gJCLK30T5FdebCf6jWmLUWgouTD+COSeqBzEuL8AG953q9m/u2b7y0xiH31yoVq7pyF21ZiEEc
aBClMBvDc8CTYqb63Xc/ov176IZPmWQHO3YN6vZ9Ywb3+eZtLTm6pix3N1KaoT3UwM43id2ptsoq
s0ycgL0q4eN5I1uTxN2KsZ4NdUqgqzpYrXdZxBdDfFsNd16wdnFMJ4K7f+cbyI9xopFAUcMSkkoZ
JPevdbQSUC9leSWwOat4KmgUsTunSqXmsqdOLAkgSNG8I6YZ+tgtFHdML4fehnLoMbFGVVu5ENWF
YwoMdRwKIPlKaOflipY+q6o8RpUZiNOKXcK/gZ4bpZewBjBu58TUM8PIYgbZJvkla68E/xKoUIN2
SZRDpz2T7iZIA1MegFDNNpFnh1nroO7eiZfR6HaZrY94+SjmoO5C6l02HpCLae+0aD5EXduq+scW
uC51/SY3UxXN0sEelEeXQ3nUa9HtfdSh0boAJuE1D7hgOTKw0yUg2yEUkPkbBQmZLBNGDXEAPCAD
+w4ANyLLQPlOW5vwX1rhuSjO2WYduFxjeRIV7EF9U/mW0oVmAE4AZpN8xbMvCsP0KJEwQypjROz0
ImFjBzxCBcLi1jABPumKAH6tpWeh22fNIcxr9/wJXLiZJ0F/y+McW1MNaYA3KF5NwqOoA9lXvmcV
ccfGOS9nTS/Oq4FLU8krMumloV8UoIBUfs+0jTL6m1ynO7oKIbUgUJEwdg+IJTxbvqBPCrJPPcBx
N5YEwFWW74LxdQC1QFocA8lZYyFfWEV0p1GKopUGpE7++k9SvRgNZgDUXvOsIX8YvBGZAbdLV6xj
4d4/kcOZYi4pvlqJemOlxrGPrmLpPlijDFhwlCciOANURsUIlALrVnuqJSudRX5h9EBBDAj4KWRO
USzmTEEeFcJSH4ul+s1TnY52m/u3abgSMyzqMZMy2ccsPdRKVCCBCCkR/JtSgzRmbbxqcTNmEjiP
Hwq+IecjJBTJR144CnAlJaRJz5+bFSE8+Y6qZQrDAWmsHo0vtbbrqArPu9Kdv7JWPCMVTYpWVzNo
Ijba0W9lGxwA9nk9lupN811X5NP9KEuMHKOi1wAFY7wKyF4bIqsDoGQ9KHYepPup1Sz1OzzGRRMz
Iyh0pxam6G2/BehkJ2687q6O1uoE0xZxUcHJR3Fhe9qGaW0IWN2keaDZXTEcGLuMq0tUpaTIaZub
84uw6CZ+WswnneLMJkNPbNNQnmwy6DZtAHKj4Am0ol60MvS1tp/cGW5ag1a5MZ3hKLxuyuIySe/P
a7Imgbs2soIZtBchAcMwXrqRa2nF7pfy/idbw3kJEsQjuMqwVrEm3tMwDE06dtRsjOG6bwXHiKjb
B5lZV7cGxpzPa7cqnHMePhsljXYeDoR4n3glOoGtojkm4zWY2frQsDrhMhXkFamLxoisF65+1By+
VB2qkhKmCn5rJfBYXuoEKsa50fTcYzjwjdyKvzBTp4C3E8DvaDCVv7Aj0l6tcvD3tphAbX8kZXbf
IxfWSKktohlzZUHlhYM2l8UtaFdTOSmioLWkfYVpYmZG+/xNv/LuHuTb8j1bmZ1aQBpAi9dMNc41
Uw/wclIKce27eAge9bvoMHwUhplf6oOlOLa2e9Ru2JqLE88rqU0/nx3vXJdj8KNAKl6nTvejTUzt
St35sekDYmVF2JIrmWn4BZRTyjMx7SELhU47DQtrREtbeEvVzfmdW7p/5nKmjZ3p5GthHNUh5CSK
sSOxeukDXq4b1hJEa2I4R9xIfqkk9SRGEy3aXYTIrq1l7Ze6OeZWoU1ObaYLRkj1oZmECFsUIzbl
c3if7iU7vcye1buQmMGKG1688+aLx/lhTFKJbTRtUpU+sjfQ/b7WdmUKToCOylozhY/8Ur5v0ZV/
Ez/+e9vG+Wf4zbgMSkhWlPeOPspKZRbiw3kZq+pxLrodIkkQJ9sgVwq6m14ls74MLibY5g4qZc/j
RX8d2WBlkTd07bm94lA0zqHg1iZ+X0A26uJFYkpHFYV4k0zsGM6LiLYCfSVGWminmvrSQMGHgUIQ
oPKT7d6ASa68ltDsnAd42x+T+CIKwR1my0llB+HdUFyl3rZpNsVgC8UhjFZO4kKGYfoAwC5i6gCF
ab6vYuwBehOn6LY20EsetbGd5ODORo8VKJc9MKbuBp+AE8VJ1hAnJX1azdM46VQ0d3IyytBupWMu
OiKXTEdNMgFM7jbqduDOFoxjku3L4jlTNqX+aGhmi/kZIXMU8UOS3gjeKJop9tEN2kNNg4mOAnzM
7ooW3nZsI0vP75ElAflAkpW2gQbKKm/NunwF/oJV10c2gjIj3yqyjwLlrlUrFxQsQ7WvxgiFmlc6
Co5Qq0AbcCV5G45Onuy04iITUqfodqmw8cIdSUezTnYjBVL8pmzvov7KU4DTl5osZHaSfmfBJQOC
JUFUkWS2MV7H4TGVMQbkgv09z7d9egzBrzi4Yo14NX0E6J3obUN9S43HLL8BvBsoDS7j4QbwNboU
2bTc6sUdrd0kUsy83WvkImQ3JNsL7YOvPxko+I/7qLzMQHpXRDs9u02iTVq9ed096iapcae324yY
+rABZ3WK8yO2AFML3isVABXHbnQxg+IEgCRJnsXqJdMDwFx7oFhwInLlg8JOekjDOyF7UwYQ5njA
sgAFGWFYrgE1NfWiEmwjeJczzVLZizgcQH8g5IHVoJAit+E2oS7MzwqzB6/YAt92rH/UhRUae9E7
Io3VVg80+tYBwQc4Wm0xLcglOK9To7ei1mWqU4nVTsBQRQ3cQ00+xkpnihnd0OgZ3UJuEjjAz127
77+GTtNI6kTtooooC/HjvonGvFLzm6kZx5J2+q50a7txAjPeV2YtmuK1cgUoWwcWdicyDMiuOMIF
8QS5KNUwJNDqggn99GIpYi1ryqlNMNxjNNbqrMhKj6VoeubTHQFhZ3rxjsLRU+UUK4ovUGii6jCT
zB1Mkg1EL3GpfbYHYVDoojDHJ1CXJghdrVvd0a9yp9oPW3+n27kdbkBbC2gee+0mWPAPJ5/BXXR+
W2U16/AZsgWkMYj2bLKBM+7c7PkB2O+mYev7yHw2vp9f+a9R0Kn63DUHciLAQuiolwFIyk9ec6CB
5bnZKGv6Td/P+b8T/bibTowSICdpqF8lZnJQLeXSdyPoWdjtpna8y2rbWGsppYVC1qlu3A2X+Ips
1BRrmjyCgWuXugUojh3kH+23+uoQbzRrDXJgTUsuao4V4Ox89u/qxoWibbz+oAjb8xu2dIvOVtIQ
uRjZH3KMKJXTUSHsm6htRzHd5cB+rbo3VJxsI+7f6k429cgHrDHFeA1G0rqgvZnmMc9/ygIH3nyB
vyB5G0Ys58ZUkkcweGOAJMZNd6EdHTz7W7Tp7fEWt5qJMotZudRsrc5Ft799oYXm3fkP+WLEhoLu
cDTjKpgmQPM7d3g6wR9iUfYQRg2lK9PCKuBcK/1KHm7PC/qyvxCEwVC0VhBA2mEA7tRNGfEY5wSE
TUi8Aa6cpKAZchTZPS/k6w5zUrgzKbfKGPcVpABUFdjeI+IzMwuB9Ive251ipeCXRfEqWfGEa7px
JzTNu0RnRdhh/vOmDu9zze3WMC2nX3HiBDjFuAOJjKVQiQ0UE0JR3MVRkTzJgkJCAC0O2ZXehPEP
oQn7lTzmknVgdEnHuD3gtin/0ItCtMm0Y9yhHLgRKwyByY9deSkrzyvbtiZnCrhnj6NRlQElPGAB
DcR1ttS7ZMMu5BdAArI9vUtv80vtKtppVrXWCfn1WTatqwyONFRxtAny5FQy00ejM4II3BI7nLqd
LppPpdk6ygZzGc40r2StqDpdx182ciaQ28iGFU1QNhBIrup9gMzwxrC0G/21c/uNf0EPq+mIL4kB
TkPOsQrakHa6D4GF5vZ2ZrWmLIGu3lLdFKQaK37ta+H+VNpncmu2k00aZy3AkjA4Y0tHumnfs9is
Bke2pvfZuCHHCoGRb9VvsKZhu3ZvLR5EvAUA+YrGyS9TYIOUZak8Jh0aq9DS2m67KYulkTUlF81V
AQuoOo2GqnwRgdRUzw0sK4Kt5geoMyziCPviIv/mXetOiXTIIblmbr3GsbtsrGBEQuliCvV4+oeG
jg0jFHJRWHpXb9BY73p2/E2+Hy3NKo7NtxVbnY7dF1udyZt+PttMTZDj2vezztJldLLUINs0FSvY
YD7R7kSzwetvZWW/9h9M5jOTyAWzeuPFJBGgIX1lg1kgT+0CibM1Q5fY0mBWx8HWN8IOAyLbH72l
v+YXwj5cmfCfwtYvWgMrWwLgDFaa7wEs47yimTI5o3ivSj9o83F+WZeVnAngXAA6yzqAkcKX1z1B
l3dmFmpohSK9TRu0pza5gX4XlPJLzL0NKlLQPijTUOTu/C3LQwvgA6ZMPNMYi2OXd7uIKqbUlXdU
a5HqE4K1B8bXMH/ak9nncg6kjWhUiPJ0u5Edee3ewHdGXP8u397mZrWl74k7dnZ4oVz0lkTs3hrs
u3/cAXP6CQYXuCmC2pexhhVLxl0hvgrNDQ0sgz6lmLA5vzmLm48EC0glca6/cDGHrVYEYQX/NaLW
lY75oe/FzXkRXxPEkzZAjgDMGwZxNcoZeZ/qeJ5OHhlY3hrGyQ/NwdUuAUM7vNQmu9cuakDoW4Fb
uucFL7qtmVzuvRZ6ZaSAvwOGHcg7NR/3qFID7XNwfP/9vKTlVfypIRfsgVJCG2sGSdR4CoJHNXDO
//7phPBHFF0uaHlB8wCCVq7vRK9yH5BeBUySaZsKSQ/v2uhvu3QjpfEhWWv3WNJmLo1zgwnJR7+K
IW0wnhrmZvVaz9OaAM4giB5ovTQJIPRugoJot+eXayl4nJCzUN3R0KjDw3lI8gC0v7bsAMnyrdLs
rN5UgYtpFoNZ5wUtxt8zSZQ7qFmPsVo9gqRAEVsr9X1knKPwKmHfQRXjMllBc2lc22lrPHVBijm4
tH4UW0wzaDQ7eHG1YvFfO3Zx1AByqoJdGH2mX/BSwGBUKG2K74l+SKZk2DWaiioz2x/QpISESC2u
vASWjphB0QAEZigDHTRcOKkGCtC2iqqzmNeA72OfKwmma5yssj8X+j/e+/9kH9n1n7Ze/fd/4c/v
WY4yCgPO9+kf//uYf6S/Xcdv7x/Vf03/8O+/yP29zUd2eEu+/qWTf4Nf/pdwvODfTv7gpHVQDzfN
RzncflRNXH/+fnzm9Df/vz/87ePzt9wP+ccfv79nTVpPv40FWfr7Xz/aff/jd8nAgv7H/Pf/9cNJ
gT9+B9dc+vEmgL2yemu+/LuPt6r+43dBUv5FsP4AOBI1PGlxh//+W/fx54/Iv6ZpNiKi9oH/ATCk
339LM2CoQ7L8L4LeOXTvwmsBNEWGy6mAsjD9SPwXxrSBgqji4YqK5e//+30n2/Rz234DvON1FqR1
9cfvpycRfXKI2oABATpLINRiRnDyBLOIqi+8oZW88MjQWTWgB75WBLOUU3QY4B85eS+UD2JcSqvw
eaePgD/l4o2PSiuAcRHYcA45SdusaPPg6GP+UcquWq0y/QQJ5bLbkyD5UGMkr7wANPJK9Dzbob9W
YK4xV87+FA28BBmtNpjrN/COPFV58PQC8I7lsQ2U8jIJ86J1QiMdXSMMQE6tFrrPrugYZO7IGlEw
4e+7yX2UMltzBpMb/XlrfH4JCIgMfMxUoMX3nH5JJ1WMqIN/DFKGHAT6++UYM1Wq6JvdyKQGI0Kj
VNoxSaVvXVbirRkmBYC/JCOOcosp1L+UQwFRMBBh8rUW0QXDmAorsFdggWFslQuyUiMSSD8aBz9s
kHRSY5qWttqWycPQ1/3gSGiKyS5buU7zPz3JiSOZ78/0i/lFQSMURknphGr8+aCbWaQ2UDXxM3YU
YQPfQNebfeszg9hAHA0uYimRntpE068Fo8gegfK3dmFMm/9FOubkJ40VTNNx90UiqujLq4xDyEr/
MSB9/Q1jLL7Lapltztvh6R375+YDwgdAPjBFuGbOMys+Knaj4B08XxEfKMb2tqASk1aELKkDfCcA
XmOIVVT4Im+baQxgsMqBeWpuxyrrH3omik5d1PXDP1fns+MPjX+IUlUuJolb9IQGSnRsJNLcFxUp
jroRFrvzQpbUoRMIGEBg8eDkyYOaSItk9BQcU8kYChN81clORBHnNszqYeXiXNoeA80gGBLCw9rg
z2bWdZ7kBdFRLdH92QKrqrQS1jT9SoCyKEYHMQxCfJgbD51SG92g11GAxYrG+zDJ2b4K0jXYKK5Y
+mlrn0A0E30omj/p/7D3Jctx61q2/1JzniAAtlOSmamUrLRkSe4mDFu2SbABCIBgg6+vRZ93X1lp
hTP8Rm9QkxM34tpmkgSBvddezVYl/PJNzYOshhWJjJL71CtUrCZEGpYmzUkQ648CZIOHmbrQL8Qy
IqMFISKY6umBkvgQwSTsUlf9yk2j7MPnhWI52fyyXv4c10Uy7LvkZEYBT//K+VeT114KEnhZ+fx7
z0jRhWYOnOggPqeCDz0Q/FKRE6XTkDW2tJmV4kPdtV+XVF9gor5yQ3CdheH3luQRB/7WHvzyfOMx
7EFeXk5z2VZHYAbQrrEqvHRcbP/K2d4ErBrLBLz6bWxwtmM0ogbG1NFTuk70ujeArHsN7QUWF4Yv
AUwGVUmDHZUrTCFp2YQfwwgDYR007I2zXnmkvENShhqbB9pU6M21r5eceU3zLrSpuLDzbD/m/MfC
Sxvx4jCU2RD2l48ksHRQoFqfIqq9t05Ow9eoCodMr8hy7dfKv/JnP3z35+3hlaMD58b/XPNsDxpr
f7HNGJyazeQm53OzIEJm6W+GBMblNRsAUqDYj8G7Crv1TWQi7wKl8bV1AK//MIYrLLqOn0OWX9aB
HUzKsamc4nKELMDT5napa35hsZ2hbj9XNj4btA9QOMCVKNp+xS9XMZKADjpC6Y9Hz3Z2kdQWtCaB
zKhLp49hjwwpbzDmAfRAVDSOiWTKNHC6XdD4UMMiTDHyMuv13kVm22sPAB8dps9Isdja7Zc/zRHa
wJMxOGEdJ0WpZf2OjLz7KuuG7lyr+XvFZgHFoIH5D87x5eMiQrKr+cTxv9L0jpcL+dH1l5HKV06O
CMEsiG7H9wNZ2tnSmFyYzib1T5Y35DquJUUgbjtN12YywZUMF/5gtZGfIrHIG61n/oEZpPNkXJmV
ZB1qeOQRaHpcBtFei94bHv+8cl99bpsFE9YMXIrO+cDRYA18tfyTp0NxMCLV0Kkk9gKO+MqOGEPc
gEogALESWoCXL6daScXbajr1A5naQo1B/dT7G9MLIkuA783SXziuXzt3QKgEIo2C7pUg3cFNMzx3
zGnx7XhDkNSam7YJPutopnezFgtEHaRuI9h3zOQ2gA/VFUZ200PpGPl/OHPwSWKwSGCpBeeps8Ku
lY1kdaJPXeWBF8TtD58u3YWa4dX7BeEB1Rx0v+gdt1X4y5c5CsrKtjanXlMMpBOEdNfa6IOVNXvH
Vz3j6K2NQiEBSXBmV9hQ5G4d6x0y7/wLz/6VwwLIGvo72M6kPjs//vSoY809fZpr9Ao9JZ8GZ7+D
Tv61lGkeOXcwEJ7+eRGfgS0/NyY40FGGAzDdaFlne36LabYJ5XBi25jDG7TKyiYAsYakYyYDcgww
mMRt0zdL5z542z7J7H24jruRyM/VVnP8+Qe98lXBfQsrD0se1hhbC/3r63AsUVM6ilPqKn3E8hZF
CnOgC3f9+0XgvAvrPVTxqABgr//yIp6o9KylOvULrZ+4z80jqWX013eSwr8Y0jbsDqDcnQu8JFm7
XoXzqbeBfmZz1F67sB0u3MnveyQuAqwIXywiarFBvLwT4aXSC6P5NPozfRhGNx5L50SF1ICwv2Tj
f4Y5b2sFTQmMfIFvBPB+PI/cWCO/mYNan+KOC5gwJUF1Xy8hf8/MsrjdvCDniw4Ne/IRcnVc0Ll8
WQlF2BdDfKHpwqHwYgRg5fAjgeHJPK5tuzPMDHPx5yX0G1qAxw1xDhKhgI+k+MHn+0YYlisr6Uk2
Swlf09kSV/jpxG+gfYI9b2JC3ucsTXuWRbPx8N9xXeH2IsPuL9fA9ks2BVeKwTfAvHNaV8uWDlAe
goRayBBRhraF87mf/fl+z9fA1pESAmH6RqkEYnVWmq9JUnljZU+z0G2u52a+jXzEPq+i+TvOKqrk
7Upb34sKBv755162VvdsHrEA+mXU986LmjBPAj++5nPK9tzwJvNB5zroub7XYqrvRDh738dUpdcD
9GWPf77t32qqs19zPtCBS1cVUTmeeGDMLQ4RcafobO98f75VXhDtFAYkT13E886u7hpxRXAuTBZy
FUcV7XJJvXa98LrPi9nzX3S2mS6r440u9cnNnq8ADpFvgKO7+3mGaXnZxg10kEG4a1sEuZNB/e2u
tl2dhnDcAdJIKDCKl3uBhQ7S8tCc4p5gaKJGmnMT9hc2nPMe4edFsNXAcA+hXDAWenmRcvKU7los
gWGk7+QYlftZrbdUI8ouRDT1OovlEm95e2q/tiXbJSEqwXYdbyDC+Tyg80Tj0lGdjElgGbYgkfRN
b1b3kKQSpqWUjFbk1JcVyoOEv2sWzSEw99H5wbxRkktJl2fjgH8/gs3NC6nDYLWgLHn5BBgUVyHp
DDqWKr1xUw8wj08BAsrKxvuI/Y1kSFGIj6kI/HxJo76wPPH3aAzEnewH9eXCV7A98POng7qFpZAS
g6xw7iwwThj+Rmw8jdPqeQWVtflEuImT3KGqbHIr0vlWqtWo3QJIF7qceIi+D9U6qmuQZlMJSXcy
gcpfgvjd8JUtmdf5ZLoOIHf5fuG3vvYmsTFjS8RmiDLnbKfCqeHLRfanKRaV27E2iJB/5rsE72uG
K2cGpYYHEKMytcpT4493Nqzi78zBKSvDm+yjCyfFeR2wraytLUvwNpEud3566s4uVTQNJ+Ipx5GN
7M+HiHR2urBBv7pkYCoKGfJm+4LN8+WS6RIG1Rzf7psJdHzYzZu8TVmHoqoVSV62vTwKJZGYOkXW
gftRt6QvBsW6Ey8r1eelmO3fwqa4+RRsfJQoAQq/335UMuqKuiS9NcmavqlE0N1PpK4/czfMD39+
7688ZnCjQI4GaIpu6XyjjusyaMvOu5VrvByDvo92S6u8C9vEK98BUEbMIJEeg9lLwF4+4xhFeWlp
cjtoG1yV5WILAbgYtMtB11k6ie7qzzf1SpWRJnAXJrD5BVyFrIqXFxSunHo9T7eGU/PR1wNI/E7M
ApzhxAbgXNZu8fcG4RFNljbTZrtG5vWbmMqRXzh2sO+cbwKoyTBvShFXHaCZOSelonuqF6Ri30Jd
7eq8nSdV7RjmDB8X7dKPIRvnJ9R2mEbULaqv5yCYkI7gAVcydwugK5YhjbAObxtYFZqsT2MBFnYJ
vuCxTyvXHiiRzvuA8JfYXSNZ0L+GWYzxstSOeLZWh9ZlneurKafRuJyIG9oH1YTqGfMA+DogwAg2
cMYlsK+JnQj6IligEtyFfex9tcK29xOHuDarcSY+j8avTnJe1ucwMiDjS9UZAgJtF18ta7iyY9W3
i7kdo2mZ98qG/TPyOjovHwGGNoVkvX1nAkRAgHiDDiMjlpZ27yO0d92cTNtvsaCqgoEg7GaUm6TI
J2rElPkoXo5tI+dPg2BrW3DqOZnLtu1UEU+MfSasogMkCiEGXJVzyVvOmVQ5Lk5BpPZ9YTddpYWx
y8Ls1SgwrUL+SlPHabaqqAfQsxBsaYd0SBFZPCerhFJi1Dzhz2MLIRxodDhFiloHOE/ovCIilLWJ
t8IXQif9oZ8kMpubaarbMMPfiuG1LtA1ezl8Wm1ypTeLidsyiWqXrenCl31pvXS5S8WUHFhp8MfT
QI/2yrCS/BAN9+cCJjwLHNtdu8lLympWmb9tz1kCKuoWwK1BQWOqxeE6RgrabUloUuioQ5pq0HYy
zEpo+LqnsZk7WzRB0D7SKdS2SCfDo0yWUnRFOaPxzJSLQujLwVhpEOWLt1PAbEDfez3DsUmjjt5H
c0fJKTBLjD2wnKIeOjpDOjh5WKuvCF7up7YxVZKPtIYDq1f3Aooh+F8LHFcWDIE45cgM9oDlls5b
PktLO3ctfLl6hyooodCMWuNOiq8CgeIuhul5W43yYewqzNXXAF5w2cgagnhcTsK7daTtu8oprCB/
7ZTJrBoSkZXpEqe51KmEs820mRum5WD8nJkEdlBzyJplL1dBNit1NtEMsSRU59OydoAOZrKmuwoB
wHpX917A3tDONrYYZFN9CRDR7e8rJuIHGa3LI1tp1O8D3tTTHgOvpc6WZmkf/cUkOB/9ltc5ulYE
FpfzdE8kBnOZxdEPj5slpd+idhnIXk8wju0dn25gQDkcWCfxlSIM+EpWrGbHMsQ/k6u0jLJ5Hpqn
KF5Jn5VW149cCfIGdi3ejYqqWmSxIa7O+mSw0RHCpPFxtCl/u4wlwjJ4zdUMaZ4d349+AjYGXWqk
F1o3w5vTVQqGSkMwQQH8c/f9K+7CLX/W0sgf4x+ZCxvD4WHU37+Pt1+G8z/5/yF9AbTeXw6ijR7x
gr7w+EW4L4KjSvyXDLExHn7+lX+ZC4H/TwCoAXxrjGiAb4Q4Kf4lLtD0HxASUCmClYZiOt3ag//D
W/BATgBVcfPKh+QYYxdgQf+XueAR8k8MRTfY9jhZQYoAJPMX5IWXtQAqGxQamNBFINPAYR3Q4MtT
c+ItrUavazJblc2ya8rev8J6Wy6Nal82xdt1YuSgokiPERAawTXw5XXWNFpVX1rY3DRD02YNm+1z
4Jz8gEroEuDw+z1tbQD9SXEHmHSunmopNgQlYamDD7WDf5hNClfa7q8KnH/vKIZ8E+33hg/+LDJ/
ASprw9LeTynuaPXofWgUPHZTyuu3bYKUFRAP/L74ZWXd/dtE/DrW/+0ZYgS0OWZuiwU26/5ZQ9nS
wCRKD3h6galB3OV8KWoG10w81Gq5UE9duthZOaX81c0rMwh8J8m6HDoq2VNbMZ8XaqkuRUb99sbQ
IqMOxXTBhyLht/QLbLY4sMOphV+s8u6bIRZFNYeXuJKv3BKYBgDl0GWg+j23rCRIFcZxZaHOgS7h
puUMnMwNCDIhDS6UgK/dEOgoBAUgsLnoHNEkvGN2XeY2q8eBHEPcTI4P+lLe+mtXAci42e5jQBic
A2tdbzGEW1cEGA0BObQ26XJShs2FYdlP4+P/aWmx0vF2MBHEWGVLYkBCystvl3pxj3iWFha0VZ0M
hTZL1CV4iEM9HvoQgieUkeNkbgcQbb9U2mvWN60Vihw2r/Em612v9SNd8LXnwqRKwPDOlgm6dNHd
4nTGZI2gVyDZBFlwBQL1GIWHCIemzcFQ2RDw2JegVM2k+jEbzkpUSk52SH5t0i8RQr7WzAnGXS4w
tnuXNr5SR85RExbCyvhTBarpJUvZ7Y7PnwgWqo8XTLB3RmeYA3YD9MReAPnx2iZJFgKKzdJYdvcg
prXvoin2sm60ZG8WPwQf2OPpBSeAV948cFTYiWMsAeX4+Q8YzRQlZIaDz+J7CepTaJh9NnsXVvEr
HwzYQ2hl8HFu0PnZhoO6GvnEPoyWrUK9TsFPuWGjPxW+aqPnP+9tLzumn2sMPC4AMbgtZDCet4sN
nLx4GMLaImi1+BYvCN7JRMgcJPia8QcRljS8AJ++8gxR7OJ0hlqObCazL5e1N8DuhSe4JNp/3GKw
THvOk/XCMXF+lY3IA0oz+sAQEDbQ15dX4UxozgjCE/TgQcptQ26WTMfzlBR/foK/XwhkL5wK24EE
G/hz1Z9uIyNrr+mzhkT1NXFgocco4B/+/ir/Fgwb4zEMtvf4y6knF6Hq2oNBQoLGKkOP2xQsmS51
0K/cC7zRwfNFyi0FDe6sKukx8sQgEE616xz1N1JGVeamzrv7871sj/7Xr5jCung7boAeAnKC09rL
e2lS2Akjq1NkqXHDPSd9X3iWrt9I/41a2C2Kmu7+fEV4t51fEzUbOF446rbLYt718ppiAYUD8DPm
Lb32otz4QsANqBee3SUDQQx3YtPoQzBNZVnQUvWwHMdZj0DmkKqD6wcbZAQElu6qxvEFVpVPTFKg
LUg85H4pi44jYHOyM7COnWDk3a9fTUrmOCc9hcdCK3X7w6m5C4opGjUtEhlo6HCQIrpkKRuNLiJf
VN112Ab1ULChmQCNMyCCaHio9xZNnECIi0PcaA7++fwQpkvwGZOaqNrbtaYq6yCc77MlZfMVOLAR
yyS8HWaYKwOH34Ezar6vZJhd7s0UZNlyBikzW4cYxgUpmWb4YODQBE5bEnQxQ9nVH7tERW5HYOTQ
5EGiBll0imi7M0ndL1lTE/hfr3SuACppRjDUs9Wc5p3AOfa5W0gENGBKBn/fT0uoMLWt673lpfbB
Tw3ir8Gweuop9W0CZug4BxXL0CfHUuaaiAa51JUAAoiUYOADIMv5Mv5A6xow6VIu2HMBn/Ah5ysJ
h0MtFJrOqlvmR4eDqM+DPoK1TTStM9KuzCwSU1CbJF5RDtoHNpJOS4wpF6tFngLleGZYBF3hJVP0
daz7en7vyb78glQdN2YIW/CaDCGD67sUzJNvS0viJbN9rx4n2wTe1yHy3SPwOMrz0aikh98DmR8q
CIgqyKFn2WcBguDcToP16T2pRCxhlnicfBwjU3/21sGX+ZDS4ZOqBC+nDNQNtIrNPMftPqDtUIPk
D4kGUuP7GRGwZKmSPQKiuxrZXcoqdt1O69TsA+tNn0ekpQ+f47Yfgx3ytst633RoDQ7WDWzdezD9
qTNlJubtPaSsgoJlEK+Sec3c0APSudGop74Xf/YkMTYTUeOmbIEtaVKkLWPvOr/mUS6aSI3fAu7R
9QaJHsw7JlD5TOh8uwre06k/dvtWte4Oz500HzZSuf+su7Ibn1Z0sRDYK9I1mI96ghRrucYfq0WU
UVFNQ/PQeytnR7EOeLAi7dR07NeyDcAdnip/H/pzC83D2vZ11hg+xD+i3u9bPDM4wj6buFu80yR9
JHxQLhm/TlLwxd4oaysCoTTw7a/GM30DwEgDXE6BMdfuKsQXP3xTPpzrMpSLOipWuxm0ZBHhw/2a
zrXYlWDN8GyOVgpLlLAObdESSOsygYk2wC2F4MxCrb16IrQKVBF2Qy9u0mWCZeuQurjahYwHSaan
CjWwhOtMfxuhjzK3NectDP/Bm5ur4GBYP0dhYdDQeksuufSxxtOpA2WZyzAQBZ50215jJtU3RYVW
z+TV6OTndarosW9gL3aHLac2ezppUq8w4RvCUWVJU4b6EygTdhy/a27RyJCMhk0o490SpYgxv6q1
4K593yQtqfJlXvjbaeoa5MMMTeCkDy+UpqrSnXOtmudsoromEKBGfbXAP8d1X0o81iSLATkvu2Gg
6WNagc2SVdwucTZjxPJ+SQDFYu9dkPPrYJci9nJGPF02B9E2rO0DT+cB2oQ0CzxG4BQTalSqaa2B
gxmYE2GQ16JduPLGFLawtusi+212eu1yNilrbsBD3YxlUKX6h3WZqvI2qFCn7oaWr2E+KB9hjNz1
qs6SqfGDqyXyfL5DqFpz8haJIztkczjvkIMdwmE0MbHIlUyGPqczS+/APnYDWEcEvx7YGPbswTT9
w7jAW+6djzEqvkxZquUQheUGklGAl3APbdWSR8Pg32OS5MrrQczlgA9lqO6aqOvfoiP3BKrpkj/g
34iWbLaL7wpQzUx7IzEsQVexGllmoOvNSY5AsZocnfEXsQfgCHWTx2ifMW/uP8q1isucyKj7PioV
80zMNESn6soU2FYiBL9mMim/egmMs4oBnQTLWBMDNh0mb/gKr/9tKItA+EdGmtHCkG9S/nEkRMms
DD24Dc+loIfR8GoLHUjK7WPp024fY1d5P8IieCj8RtPHBYI8UYCkVYO2pyq0EqaPAgRorC76MuDo
HLLeRzhnjnwB+bmXYM8gqZuoY6q4xKjYoBPKYs9it44Jce+9GNX4nkI5Cx1DNM43+DhCpAv7YrgN
mpjzTFvf+jtHSzgZI2CpAuI6JKzNF90b3OQYVk+2MWEIM74ZcmJ/kUH9nUt8I0/4maE86n6KOywg
D6xTV6/RcDP2fmxvEKoCYLMnkFzsLKI5BGaItC4/B/hrFjxAFQ9HgqDlKtcajoZFGlkQhqZ6rMO8
gcizerBLENY71leJyGNNZ5mHZdf6t6b1YjhNTYg5zWXiTQYLtEUEY9IJGcP5Rtl2J6ny7CEFouLv
Xc1Ld1ybNJ3eiBZy2psEGw/fLTRYm50swQz6HFLeBj7cpEKYOfUaZ/I+TtXK31uwzMsdpuD476z6
sDwNoC2INmet0P6b1MQKsGoqAKneh5Ua9NcSHCD9Y24QznAQrA37KwxF4DUtsTHzK2fImmRzO1BY
T2BvIVdpquon3VaQd9ReNGPAYJJS7jreeEEWlqnX5bxaObbUuV7HDAMqW0GmG/UdbDN1aK6bbsBp
FI80nfPa8qrMQhEJHKiondgj95nd4FQBbYno0PtfiSBIOY7myTHQw0JLj83sg0gcepj4FKqe5wNE
x9hDuUI3uIMvOc4wNMkSNQyX1XQdppAcZXxBUbbWXgiLX0yHw0wB/zshbqxsdohvWHSG+LFuPFgQ
8HjeLLH8sWKbTfKE19VTTLxNmoedorwB90ZHe3z7LSB5f5BpgZMuva2miFa5AlCkIFzrywCy6wgh
ij6ZWeGYCeFp1LUwUhpWuz3fTnnv+97hG0m6juCQCzvP7XE2OJ133AsPmFyoN6zyyn6XIgOE7TAg
YjafQra+t2by3hqlkqigqY5+JHhpSMZTrkNETxRt8fQlLWE2hdDzcfkBwU74qfT8aHpcQDT2Dn6J
+hMJQsm6ZlMVar0DGt58YG0ZPvPQH8SbdrDY5eHzAn4TLFCW9RqEWEvzQHjtQUaztFmPTGzYmmFE
3+ZhV4dQ14NX/NToDvB5l9bcy8zC/Y+NjeFHEeMoRf25aNrvPWFjIA6lZA+YjDJ9rAIW28xo0sdF
p2M09TFo8YhrBB82hFsoxsyZxPwNF5J1+NhFjfwaxIhdPKiqdECYsKP6mFy5MciS0IviHcaGS3If
Y1yEEqqaTHwKRYMzkLRLt2OWt3UODbS6dnypbSaZJI/RKIcqqzEa+jKNscDzGZf050GsPcQTKU1x
PwHAOg1b3CVDTwDHT6Ax7JtVGkJ/wTuMQEndgxNqrBw+6hnRbFmEKSHAQ9Gma84ThBAhks2Bk0D8
GkcR2v823ok4MfeWYZEXdLKIxk1ETZoCU8BUZRPWJM0wGQzeY1pfpTmqte5mQm+T7EMz+EicxLAB
3Yvk6/2fWyl2jhigkYK4Cc3hxn2Kw3Maih+iOCUOPszeiKLnOsDHgSnMWJbrG1npMtrzevTSwzqU
gStiPivMfFq33jkyYqimWi3b/Qot41rUonPhIVn6AMEI0TDKuw7sLvEumMyUwHa7Ct0enK6GHqup
oZ9GzFzgab9gN7xHq43omx6e52PGZBR9ApOyjh8x0WLHEEkEcZHYoXof0GZ53zhWpm8xeyL+oWmx
Lg5eWXppBiApajGhmu306c/P6PdHFIJyB+lZDCEW0BX2stmsVT2UlQhFlghCnrzIlVdl2tA2C/vG
f+qC1T7++YLngBFwQmiXGMB+zDo3S+6XF5zWJvbbFaqKpfO7Z+fpHi5aDnWydOMl95xXrhWAKoEJ
SbDpPs/VUm3EprEL4Ngbaj/YKSWSfedcdXRRKy607b837eALJhsIGhLArefeIKkoN+ZWNWAIO3yE
s8x6uyZcX3h2v18kAgnq55xom/rE2///C7LSqLRXmKKjMKlt86NvaH2ne3hB/PkNvXYVELcwkMI3
s7FfXl6lTzRaGzQ5GaaC0xXhmDkSX/SHP1/l3GsMgOH27wNSAYGahn58dhk467XgN+gh216S3BkA
yAtKRBJJCGR16OWJ9Y26Kzlx9KldPG96aNDKuR1a9hGUnHUN6BucTCo6rpas8bEmVRvnZdwvafHn
3/raE4EQJAEGiJEamCovnwhLBw8st+25x+M7NhDvaDwZX5imvHoRGsMjC8w5ENXOUEAypRMdhxVo
pkEbgrp20EmxDkNyydnjt68CjBuca7hQhIEbWIEv76YV8YQQyErBjmsc995cjy0UGAlI8sGs5F/i
w6CpAzxHi7iNIHx6PpCqnQVwFTqdAUDSO9d5BtzO5L2m0r/wkn6D6rB/QV8NmfNGXALg/fK2aKBj
jpEU8mlYZbNglfMRp1nzlkPmeltGcD7HDNz/289+2zRB7gHKvo1wzi1hq0RbahIMD3g/lEXAe7mn
AVbzz/X3v6Pz/wK++cun+Nvo/PZL92Xmvw7Of/6FfwfnLPwH0ic8dsyKMdhCd/WfwTmDqh/DXag9
McODhnXzlv3P4BwzdQjwAbPDwAk4OJDwX+bm8T/4ILCRR/hLiIKHtOIv5uZQjr/81CDPwm4BoSKo
bZB4b7zyl2uyL+Eh76gDcLokYHaWGDq7NwZI075sS/m+Fj5ACtzDvKvRJ+1BPQ+PtejNHU9tVAgY
mN8YqjsUdxzW862nrxVB3y2qAZ7mKUEGaVTBdMKZxWTBpMbraunkcRjGtYjSBlHa6gYqoJsw6ul3
mq6f+knnypXvRof4xrIZcgnks4BOqMMgfHgfjD5cYZIF3S08WztcfbAEPK35LdNLiM1IqKOXCtCp
0KzA4WNI97DlvvF1i8A44v3wKJxSUDNVEPMaDxDASpAovszAGYCT7RYP0TXDPFuwrLjcuRSe7BP6
nbXVm2Lyy7qyDNbV4ZVFLQRbV+D6gyIPoI/tUyZPY+AFe+f3j5gtHhBOV9SLuxpgGDs2Y5Hq9Upu
UK7FsbKbZgPz6bp+K7w506VxRQ3gw/LoNvDap9LbGQO0s+/St6TjH2q/zRVb8rnjO9kGRRUNn8sI
/V8/RmhtGP3uG4j9/CqCT/0YrldrSDw4IROXW9WxI69AOlrKFNzhZIceqL9aNxdeLur2ndD1TSBB
i/FZf9OmCayDLdJ8hAqg0rT+M4M+rBjDb+AdXde+dz/0j2FTFyCBT629TWFc0nfz/EWHsz3AQat6
lxB9Uq25HsYPEMmVa9oWMC6qcsjSoUed5XFGcg9WlMjXZLqBnec7QcWbYQZ8Cn4TRcZydOfE+l1D
OF4wI47AmKerUC5fq3m9ascW7LmyvZ5tjRQm13/j3D5jPvrWRVhLOkEV6iu0mNwrUdPOP6DP6PMm
EEe063uggjDr8h3by8A2V0sHrDoOG2QNLyv6fUToZYPQzdvG3yz2qqm77ox7Q0UcHMQ88/3Myndg
q+2NgBqwYVuTxdsrfzAnM3Ps6Z16xhD4WcigsOt6ZK2FaTtKyTIFW0sTorNyBBA2VM2dbdvvhof3
RLsfFKkKWVxBLCoJ/x4Ab0gphqFuhQUfDN02LO4pCcYn0NVO1eBvaNU+7ZMeff5KCkpVVyQL28Vl
fZROXdeR+Gosd7vYVdGXKdBfMYsBjZwhDGppyFvoGmGorB9TyTD4QqvkdSEaK5o35fitAtxGMfvF
sP6B6wUCiAoaDAaSMbgollw1FX1ua0avaw/HP7R7TTbIISoar7tWbQg7MDg59w5rhwCeOMINLJv4
natuQjQZsTEFJAXZSq5KcA91Sr5Fa3hNy+ow2Gs77R1ZMgw5kJjnUQA6MOmLOI7mvj8KfWCxB6Mt
XUhd7tdFgz+JNTMnBEo6fAvAQIuF+W9E94GZB6S1IfiLgGbSbxA2AtYdEkbUlxnYcNfBYPvDlETf
6q4DFUViQIw/FGVuULB/9hlYqDIePs/jTFJ8nkJ6JGtLB7ImbFobFCZgKlp4sa6sXt8l/uqt15OG
jyge08rD57CZAKrsA+w6GMoKjyfBMS0Xv/7sNyKa+xye+62499FyircxGXr1SQLIJpiHBSW/TrUi
vYTZaT/EV+WKOjK3IwSFN65bIZI0M61o4aPIUNhSa9B0orFiX/XQJ299wAK6IChF78faBl5Ow2A4
Lo0UacZcPyGgrMEYIktGAKCHWgXsQ9d2CwWw7A/6YBSLniu/8nmuIZBgcACYJuzOjVMjFE26UpsF
XAMdTCfAYMyjijVTYaAS6HejBQNr73DeAHanFrCuGqoyzcTIfJ0FoAreOSimdyUiPQ41UOBPPSwX
y7XDB5+EuU/qCqhWMInbUpvNSLSAIrD9iK62+wL/k5NouregVILxbQR7lCWr8kGWDUW3uz4wMgAe
C+Lxk9SJKJayfA9m03+zdx47cmPZun6Vwh1fNujN8DDIYLj0JiRNNlJKJb3Z9OTT3y9UfdCllLoS
PbjAGRygqoEqVCsiyG3WWr/L0H4Pr56JVXrfzOWN1o9sHYrJ1mpwAJt3ld4elDLxDnLdLsQ59nN+
7K0JCeroe2m8wWFrA3S2GWA4jhm+mzm8ARWnVqPzR8/DiZz3rmgbpWGKxEmL4Gs9aFOF73+8rRyl
vBq9Gffcpn9MgScYZ4jPnZGGMDyd0zTyL4bu+2oWO8ctSSC3k12ZOrupHXyJ5X4wZ2nfbgCvhiz1
pWHWm0KZemZJgzgosMJEO0XGMFpfHBfMT58NoEfL7rcru2hvx8OznYABjuO6MdMD8HAw5VL488iW
1GVyb6fiym3iLaj0g6Dz9huUs48InMrTvMyMCXG9seP5rqiVcm8WxbEkKtBPzVmA5AKvjZOIeJvI
WofGb5buuyiKNzfPNN9gorpLxqUJNC8vdkYMttA5TohXHihHs4TNzN5bpyJ0RVLeTiVG9WP51g7K
yYz7SNgdk3v12k0+G+bSbeM6PZZdc9tXFtENcNGNwV/SLBrim6qwx3DEcj5R5lPTrPd2wZCf+mIM
2rbk0rEJlWjyqGjWnaO2b+rS3zpGWdxUfHAwm+hftdYNtVk5jdZw7bR9tmkZJVn+wLzn0TNnDOhv
BPIq38qYxEyltk1Q+nnrqb3IcKoxGCmXuErd8bW2+mczY77ZOBz+PZrmUCn1fpvMDJCTqmI2KZ96
Zz6sybheC6Xc2Wobn2wARSvVbxmvM5X1ytFX5vK2JFkzGs3scU1eqrEPy3TYjuu0ZywH2KcOvmia
g5izz+WqgmO7ePyCwgs5eHutZ6pdm0vo8AQaJ73vGJ+0Q2Q7nMuzWu7wkYw3aWN7RyVP3hyDlhWU
sGjrHbNeX280hJcFLOJlg9Cu3LSSBTAsQx6BAD03utwukJVjlTR7p/wMWH7V1MlOMuqNVcdflOp7
NhKdWJZhAT2KMmYl6jA/E+C3sy32oqhu8uIy6FMBYF1rrvaGNUeGrHdLN2+nxPva5w69ym0nTknK
2pK0gjDEJpfD2Hvs5uaEDoL65glgNhSqHfXTWRrdDqVg8Tw0KrfgjbeqXlT29V4KZafrij8zJTXK
boN5x1mVL2OpfPPyhKv/VItR/U5ndNRRppsdI/O5DwrhYfulPJUMm8M4c/Soyt3yuZm8szapxQN7
ElSOWSrhGuNVbalRXNhvdmaEak9JIz2YTDAp8ZvQZwzn2vs06QjB6KyEaU9zViQ+3pbQQhd5W2TV
pqCGhjHYchTSUFPxCb9TiCEw+MlfCCrQ82OX3pWpFaLDZXSbIsqo0zW+xdXlbLnp9ZCp5Ir0ZsRS
c3ycpLC+EMNx7Lky1PplNptj07vXHvkke0nvDhui3eWOa6+bGBFY4jM4L8Ki7bZl1q2f8BevuGm/
NIVXB7HU4tCbxnBwohhVwWZUr80exA2WuLsT4CFP2SR2XrprqvnTWtp3hdbNgVKbnz35dUTwMOjJ
biTYNMR3685p0glrFJWToUMnAbru9/nQbTNbOAGQwya1SGXIWD+L7tu1fe1pZhR7K0CPpUpqorJ9
qquqcHwYheu3xq09fLudZTwZ85gFAAAMO3sdx2YEmVddNRWBbMzHtuWK0RoLzdwyf171bn1LU/5M
kllQwiRXGWsobEF+kbasC/hm5h2cVe5JZwQmg3XfavlmkWmQLfHJKJzt2NjbtpoCS/ahdYk5VZCf
3K1gr75XJuNzkayPJQJCVu9R9lMXVqIlCiApyArWzoqwj60jdkY57tsegy9XKRjgeCd3Tk4Z44DE
A1Gt3PNQzt8ASa+T6s4brK8ixXzWUT7JmSC40g1R2YUZYWDhJFr7kaGvskMbkfqdWeyVuN0xeD9q
2XqF2wsUmHHidwh0nEMVjpb6AHhxU06Mc0QVrBdhxUzj6uuqbHeNC6LY0d9tYgDsCbutxlWixDTR
z/ffxrK2d3QPyabrmw30nV1HwnBjYss7Njy8zrKhkoz5stPc+clQB5q50jV9tc8foZFeJeR7tLrY
w6J+ohA8DDWzCdFhGSDlgvy3oCY4k7nobZjk6zdVZ36zUuUwcX5BIvjqVU4SDoWI1iUNe+uOa+XR
4v/UmsMU5obegyOYpq9YI8ocMRyaeTjnhoIWY7heG8RyVqu9TW36PUZSNcTZ8+ANpyFRK7/S0k+Q
zq7MZWRve7uF12KLXV8sVBxfhLNNSSqB3Az4ntncr/hoITTZQFnLw6KozrIevOeM/IkTpos7s3Tm
jSyGLRT5m5VZzya9sD3Bg/ogNqaz3RhfqsLUAtQm10WvvCAbDNuqfErkvGyyEnOmVHsdevhAhnQw
KrmROqQjp93JVqobVZHB1Ji3rpO0D9KstuBDk7/qVKeN09wV0t1OqyN9I53ewL74iUKvOSJWxDc6
56rqcWJ5wxjKWX9RRQ7utBivIrFbv4aesWnncocpU7VtrTwwRL+1q3r0DZfmw3DG8qjNHVWi+WI6
FeeI59LhW8uDuxpfY8LTaO81s0RQNM7MFrb9QCZ1IfOgy52tWcf309AA9en3UxaHo+6E1gQGOxiv
Vdfu3Gl+sEXzCcOKTaEVlEr0SMBG0j2iw9q2ffEk6lPVlXdI5eW9sBxg4BHVEnpefH6a5OuwFlE6
nYdBOFetlCBdq519yXO3DU1NAKAoibyPbRDotrwdHC/5Ficp9qAYJCXfY2NYrzIzE7Gv1pW2Z0UR
39NnAy+YgsTHftrYJ6PwwiV19cdO05tbVVvVU56z9vDnwyFZTYdzWRXDBl9fzPEdewnaheYZP4Ur
WVLimo0Dfw4wdUs9n9BRs4BTPdYC25m6aF1h8FnwviZP/SrMZEl8VY21fV5qHq7pct5BTyiidhRf
SHatnkBRFRq6WP9azIU8d0AOUQIkv/ViJ40q0bg+ZMVub+ZDfUsLq93BOZoQNtrWTsgx4dmXxA4l
iWs8wegCcVRgAeS+Ei/6vbViJcXn17Q5zMCtR0gCCTwMOAarUl1oxLHOMV9AwUCXbi1cGnZen7ha
chk52VoE02XM0eX9cJU0iXZT2WI6lJWbllvISMvrxfJq0y5y3nMC1fu4S5b9WMfKYUWQZbdIIeuu
jRkYpEQQkWEaqokzn3NvJdwo1+dPXeMgPUN/xwXA17y3oeG9CeqpAC8mB/R9FDs1neabWZTLa255
NL1quYQLmjKkhFXsgqJmdEE1v6w+5VmchFrdrBGmb1h6t7EbKayHl3jo7MgjqRM7o+Iw5kUSovpT
d8yX+zngppq/43TRfOrH0fI2OhjP44QZxGYeKvME1KsSxyVMsRvdOt2p0tSDkla9y6AcdtYIBgs9
kf5XlgQ82qL0kzQT24GHf1VWXbVRY6XZDNqgMkRyRgvkklEhCfCobB4Ywoh8k68Wdlu983XWy+wR
VhfPCwlOFnlqo2wbXRWP45TUxzprjFOZ4gFUaiRbKyl6yRXqZIitNX/MpNb9nWM26peYFKHPiaOj
lG/7fr1jjE1D4k5l8TXGpc7x565GJk51u3NkDw6YLcZOmjNNLCC29VqpxUhEtjSmZCNEn++llbbH
Nu/yg6XU2QlHs/YT/s/LPhsM66ikaYyqU3hQampdFweDT/VXt5fmtqhbi3K9lsaZ/qn2G4VLRqgO
ZPkq7GF2WJ59p1msgar17uehftFFG8lWHCbQyijR9NGHde7ARoTIUO570YO+Lt3ABKB2apRwRWkt
xwYCSO+Lkdvfn40k+8FqiNwUSgSN/PhoQ/0MWhclie/Q11eB3TsWvUcltpj5qNCv1CaCte0YQWY7
4r6eqiRSeSqLtYxBwx4gVryPEfbkA81OPCkiUvicbQuBNsC4q+h815le3L4+j6On3SrqbFIHEKhl
TFeNAt9XR3Ub5J6X3Wnr6lwppnNfm+W2dKu7Ze6I4DFWpJm1lGOMecbgXM1OL0mZLLrhIa6aL3mF
r6EvAFf2Jc7i5PfocFgvdj3pEcaNVYR9zpFauGsbNbP51RL9Ao+W4etVbBFs5WNFY5+okLWwWhSm
raWhA76nIyYAUKokNnu9iOzWm6HHNFXzWugrM88Vpwze6KzOUIDau0ml1NZ1eimKEbDjpAGH9teh
WDn9xODC1cSbNgBuRgktq/ZJ6WRDoBh/7kHEbRamilOc4PKOO7wT9j02I76M1eFq0hs3NLRRfzTM
9VJ6rO64n0z4koHhiOXQM6jges0bvNkEAWoDLhonvRE64Syj5m2hY1CVWtqqMVTp+z1DmTAtaQMr
GFKQD9Wodcbhq0ZqRtBNdMOZbTd+L+vQs8etkhjRIC/p5Pp0r/cl3f1gqPM3p4ABaBXUITTMuQV7
IXYTLPYVCUSYy+8Q65Pt6nZZwbfAarJIreRqLpMZhmDHuETXk1FumqGOD/ZS3yIPaih+iHq/K3DE
+RLTg5EsM0isI5XZZLdl8dHQOLHB6scb3QHFH+RTXmP5aPXxnTbiC0dmqx1IdC1GTUPPuMPk8WYT
5ghk1TjGQ69Hayumz55Q6lNhMGkrnOKgc9bS2qRfDE1JdlPRfrbL7Fab+8cRMTDHyGbiUVKW0odD
JW0dsMkFnoVp4n6ldp8YgfGfLOJTL5DkosWZNnqWsZZqN1DxTVLgeliUbFYRr6xSUZ6k81mvzQcm
SVokWnKfvMK4nWZn8dWpRsPjYCpWK7t0sp47WSRBvJr9HXOm27Satymz1Ux9NFbNOdUW3o+cf1rR
Mu9VLFOehkqRdwrpiRzBSgrDjhcJGtdsYU9ErqL4msO8LlmmbaIL/YtY6gSur2lvpnV0ntLWDt0O
EsugPi7M5/3ZdW/mjsrB8spvhalfq2bdQLeuhmCAW2VaxOY1ELG/WayVhlM5MIbiRs3HLkyglrml
EUzO9FDYZh/BEWrux0F1Q92cT3DbztVqfOt6+6XPnjoBxw1+WLqORlQ457oAgRhmwcypL4tNnDdL
oFkvq2fzEFPnaVK9q2UuJ5IIodot44Yp4gqNUmOYknV+009BzWwMt9jbkSnf2JHz1zQhP3VrcSII
0JcSUTF98/O8ONzrpTluhMwO3lSVKPhmlBumee/ISjA2bR+nYbgR3pAQKsjAazWiVKVfSAtdDdOl
+J505Hy6vXM/qjLb5dRpJ+YNOyRU6RW0YHMLT2NrKJW4RUWU4ZPefjdsCtKVOJVbBsT3M1W/b4/0
ymKyHmzLOiwNw22ZOl7Yqxpd8rQD0zE/DfVIV9A8F3aypS+SQe+W36c0m6IiafqAmylTIZFWypOh
u9V+QsJcRoatfGZycBwgF/maOz27+rBZnXneQXa9k0v92gwDOYNiokSry7cuhs06q29zpZ1dOVys
AwiyMc1s9NPYSqPWTfItE5WnKWVqrsbyLlab/MD4eb1SUiG35RR3W7OAKolV7BDIzjjVy/zFLoq9
F2Okwb3SQfytH5nGw/4q1QOwMfSs2TQ33dIBHgFm7K2l3NQmnErcP636qh5sA9a5HUAljFRDqIGq
SZ6cQFQAz5fnbDHLmT8tVk4o3+ihe1v1K1KdMj9X3OluHjSsEFS62MRbtstaY6BgJYs/D33OL1xd
7tz11MjiTjSpG86x/ujoEpuELNO/DFYyXSw+7WujiuPU97wlu7EzdAAjXui+C7K2mftXt+2s/ark
3cNC/OVnLvIZxUzyFWPk9LO5xu616MSuGlgu+PbRnkDxU1dcn+NGHuiKYAsKwh8J39AGbAmM3GBP
uB3mnvhXb1EUBGDeJzFUF/5+qLneyywZ2DH2UBhJAYx5xnLVW3Co5+m7zrksi/wT6bvbGngIsX2+
W5nicKLhNAYxgGCKwbrSbfZpM2thZ+avepZsq4VfTZnnO5PYFkb+JNve3hdag/Udg2otN8JJUXhJ
sJcU+jhhPKWKggQCj33m0f1b1slPa+4lJ8/JAmjIZHBAP+mpMHwjXrNIT0krMrNDBaG40yym2hzR
CR0uFJTxiyWVFmJiN5GT7T6tk/FtdNIjvq4HjVhOIosjL6euyjtGKt0umUhizoU8pUosrydVE9jH
xIA5Oke1p4o1ANJY/KSKiS5MPQ61jB/J7Kpu0AGse1gFBVXrYO0071SZMFvNpsgPuVCU2G9g79pN
/riI8qwY8xsoFj93vbH1quZov1QIyScMVIJhKObAKFtK/Ul9SLP0aW4VY9NUyd6U8HRncRSVdmW1
dpQBYvmgfsfUnA5cjAS8plqmXnDNbY8bAXYRtCK4tnPZ4XqTqt6xQESAGap17taelTNNKD5nSzsA
hzwqXrkZYVRupCI/C9DtYHSEeZXzS7a13cDmLm3i1S3qNuO5zj530xt6jwDUmIeirRlVSmp972P7
S9tfxHDYh5aGBoBVMfA1De+ptozyYDVsWD2+NsaVGNP0pVbbzyqZfptSNOHQLZspvpZjwWuVNhLQ
IjG3WeyiEqHD9LDb141BwT2xg45sxeQ18LF4WNyNEo1cyXPI0mkrYJMwotpIVT32sVnuYP8p1MuM
GvJapYGAOmxWamhp28mWmy5bd14Ju7ZrarjjqugD2n7810pymywNpCudDzOCwygpTffJyZkvT6uW
BErudDdYin4bQDvGTokuEOeoJPnG1kUCV5iU9K5Zv1hZfZdlJ9iZIbb6arAWJg1MUT9KnsJpzTUO
cM1+1HK+35Jx5a1qiwqkB057rll31qi+2eq3bGynrz344fbicafktziTOD4cfu8a6t5da8Wb3DFu
EFonQCLlc65jzGd6KxX3+KBQaxCjWHPgDC8t6yuDMjs9GwxkM4lOauntO2jlu7V3YOHWETNVQI2E
zFyPqx1jDCaCqBHSDQSN3F/b7Emuce2nk/Fmr9uq4xf7pqzzoEriTzrys6lwQRb1+G4tARvnWTvI
eL0XlCD4+IM7A5HE5VtsYwWaEpWM0mmKrIGylavmRnLIO00VGa4VyEH3a2+OUQeJYzyVR0OWtJ+r
PQSokXZZZezRkXV+rnbFNy6UeDN6ZrOtlC6qU6brXX2JDNZRN9KdUByU1Q1bC9Fmvd7TC22gL3vo
w1Yz6FuzDuqiIHjNmR6ZADPuGpqdSACDtVcK/12ZKFdVQ2+fOcVr3GECWLRn08PPZzE86Pm3IEIb
ND9hrl04150RxIs8VRSF5bmYhr0mAFKQEtK/D+lzqRVbY13iIO01ce/mzbfJKO5R+fkQMdW9afcM
H9Oj10AY0OJPuQOC32jNW1lDR1iUOOq5QmD6YXaIfoihv0UUFwF9V2WifR1yu77Sh1ZAHDaPajwM
QWHAZRiT0Kum5Yutlu05ReIdTQrDP4ehUEDNuOsX5fNs5mGF9GhrWlMAD4SUxgypjJNjWPZaZOIa
MdjGWxJux/kxMePAVaeHWqvDVu/fmHWCZ6oQ9juxPGH2mn4Zxup2oVmdWgbUzRjmGNz5gyuPbt8f
9Wa4rdbPsbpuGiRuakP+S+HcMbaLcFqKBpGGF2aMzloURhvNaCboTMmypl/dGsW0L3rOJIMU43JM
cWhz/XIc+Qe3v+4armY0ftAVboAH0Mxp27k2vikQhf247a/QtJ1aznjkc4zT7rApos6E0lHFw41R
EdxqPJfoCQgBwdnnAQnhoV/UQ5JcSgFzEhvubDpANUB5l+9c5ZMiS3BlbTx2DjGB+RJpBl6+WnfK
arHllg3ccej2EC03yrhT3ZIikrWXulG/JN+WbsH/hxzni5SAx6dyxhWx89gxy89rUUSDaW0ReG3A
EO/1Tp6TRW76PA4TmPNIx2TABZm8GTGnbGzUm9nO9/T4fosX2LpCaYr7eN/ay1WnpewsHUeZPMZw
ajzkGqOV8o5yc9pmoMRzVih+mb1YLenXpvLYlx1yJrKhBdDuSt9g0Fu0GrCBfhxac9/Yax+sisEU
t+wZsxPgrMMSrjs12VhjuiOeyzdmqPLdGmmiO5TIPsVq+6IoX6zCPI/OcsPMrQhmZvt2dRxbucP1
2l8tmdwpXSUU8J9lDh11YU6fNct3XdA6icV8mxFaFisPymruVS9/WK2DV/XBUugPaTVeY7hbcrC3
dFRNF85e2odZnkOLqCOgxoTuXKGPdlnZC/djWMn82ijk+tRRnl40BQxcGaeYsXkgnTF00Yb5q7Z+
6yicsNN6ICz1we2mXTq44OSld5WtrjxJdciuoSStN/U4H2d9pdQRr39h1d3+KWj+q22IdlFL//mv
L240P4hqukZwBekVnq663juiGpm0q8grloaoHetmyYUtIxOfr9fKaYuznCcGqXgBOqd5bAgGh5jR
6+FUAPV+QKh8b+5M2gTMO7KUYOvjkfCL/2qaUmiX/UVXp1vdi1cI3rTGTLDwi7LK72WpKK+M7d3H
Yqg7As+NaQtw2fWBAqv7+4/H8r+8y/+jX577v09cenhJq/6P3ffie/Xyf//4r+7bdzhQdfXHS/X6
xyOivv6l+uP15Q9mSMnPtkaXP/afgUzmPzBPxHAUDwyqFlxOsIb470Am8x8WDHMchWwUBziS/sXY
yPmHbQIreqAKloHly8V58Z+JTApWSZYLpxLrvosw/j+KZHq35BHDI+uHAg1b34PwiT3Pz9zMdS5n
QOnkoObJCOXMqVVygbAIlNWureBLPJmW1dRf49ycG0GVZ7TjV0PDsyvMdCdJPnJO/+GU8a8teIma
uBi+XX70hZj6J5f0L+R+jK8xCuG0IScV3XZFh0s7NGaAsQYapgUOIfI7t0+2pHqMAyIdzPa73dyt
hlIEqVOLCoalvYIuitZzPrCoeLctbZtHhfsOBsKmTrYW2/PnpxV7kCVx1UNs1Gf4tFC+D1I/5L2T
FNHSL6OCDDtpzYSjGB2GuW56C1n+bVYVs0eFaSjOnRbHrvrR97ocTH95argBoYe4UHZVV714kLzz
H9ENiSbeTg9tZRVEGq7qwBhHyaHPdiEmBqhIyWTQMVb1IYZWqHsnwxz3uealqOO0MRO2u8EVZVkx
WvQwpAngO3XZI8WUc8a/v5hHuDLIhkyQSAu8iEtrUf/pOf3/4Zx5rEv+eu+J9lMK3L/1WPsf6Jx2
IUT/+1NoS0P6V+735b/+5+GCp/A/dIN3D8f7v48VmNZEwKE1AGCg4MDq5F+sb03/h2mzbnFX0dHh
4mn6r1NFxy2NlET42VD5TU8lCfU/YH2/28dwvOF7WzC+MWW7OFa9l1dIt0h7S+/M58UAaI+Vqfs0
JheXgK61bhKjWm9yu1wC4bjDtZKOxj5H1biZpF7gYTglqf+XR/a7q50T+C875Mf3sThFGeHj36vy
vX7euQpAW6xOinNRmBn73qypqVDMH80VbHEEUvYVuE3bNdNdhLAFUySl0TfgSOV/ZEj044tc3K6J
3wO58RC6/PxFIHgaovIG7VlUVFBJnEBDW9Zu9/e/94fS6l8nwuVjMFbXmVjyKm3jF7u6Be8L0euj
eFZEETMMNsgJLWkH1sSxoZn2bjTb/dHUvXUDRWX6PuM2Gwjw7b2d5Rla47bYlgAP0VzGIE8VejF3
EozHMGe8yMohBqK4PdqFMm/zhj4EKWT3VEI8xkG2zLzQrAAzYuPDKDPut/dvUsMTHbkJ0gYdRdvl
Tf/lhoCwqZejaTrPSlXBzFcCcL5rKM0nWeEw6lQ7jak+hF+oZUQVJenGAA0zB7DBWe6SeAhNVWw5
MX0Y14cSOkjG4Gqux4fesoD6wMigPtjKB3koP+ua/nwfxIFcSgCLa9Z9960hH9dY0Pfuc6Lbcqe4
DHuXRnbR37/2336Kzv62WWCu/t62v5xFbbvQBJ8Xa7AAmpm7L50zb//+U96J1n78GF1XL57FGtap
9i/XICy6RC/05DwWS3o34K0B/NfM44g3adHdtZ0p1a1Bl/q8tOBITAqm9ipx1dbZ2LlZybBHXL+G
spBMlZrVLuuw9JY1++B7/uZpoHvEXsPEARKO2TtzpLwAhzScUjxnTaOEngLAqy+d9cHR8rutxjo0
eeAXvZX1fkdPDRTDpFfE80XwCf8sbY5SVxviXa0ewo6lbeBVdWGWNbAtqtnFe1fqDx4GtZ8xAVgC
pbIYfrVJCuOxeoXB5+2muVpvswvKbScjzhRM109e0ynbYUVenDW2tl0AaoM679W7clnng57p9UdV
xW+fH4ZPmClymiBU/HmnVWWq68PK81NFMR1a9B4bu12+cgPlkWtf/BXqYgQJagzmXXl7RS8vfej0
5r0CT+mAzlnZWBdG8t8vv5+LHVafw+6n8KV01ThDL4Knnw6AOTZdorfiMzYe8XFOtQTKsmocXSHr
49LSpXOstVdd2Q3B338y1+PPl8jlkzGVvNj5G1Tg7z4ZtHuw0ySLz8giTuQC2g+Okn1v6aX3fWZ3
H4gGf5by/fk7cRIkegtjcO7md8WmNdW4+ICenIngbDde7azBMMFIF3XZ4bHezMgJpPHBxXGp93+6
N8ijxPiRvDzzUjv8EJP/5XSNa4oNr/bcZ0Ftfs0Y0dlUhomVslnVn5zEc8LFrM7QltbIGqfxgx37
y9nOp3Oe6Pzl0IK/d5rLtDXv+rTh/IqZlRp28SWBF7VBkjB98HDN3zxd9KV4n1quDl/GflcQSFKT
LVLVvWdlxF0IUyAIN3GlTV+xp4FnbEwnZ3IdHJzlV9dblzuBLGW96L/gOb2NaikD27DrWyMFf5rF
ulOk+Zm6ytmumLNgtAWLfykqZVuY+VuOUuOasETiVKscsxHasqDGW+toDcZ5VRc1bLyM0fRCpJ42
KA5WJnUaLm7bHFdNFaG+2qHpDLey8Np9jemSP9Vp+bLUcH961er3dTvF27kD4/XarNto5moEDiX6
BzvvN8/sIiYktociEpHuu/XfOdZsjM3sPFdW6+FaVMiwLHHsW2S5HlbbveSslR/lvP1mRZLc4zII
MbhzSPb6ebtnFvilAY382cA3gMkLQCNAubIrOUv39YJbEH7XiAAQHt4IOQ0fbIjfLEmXo4YSivhU
zfhRjvxlQ/QWjBpMP1gniQHBAqr9bWPAaijr+oPK8F0v/mPDk6JHgcC0mv99H2jXpnlmMwH2nu10
rW4Rfg+BgT9S0GFY6OuYc2xzBwsTPNiNTT7WQGz9tHzgYfquxf3zS4C7IP5EjH6Rpv/8uOeymybF
qpXnoi7NoO2d+oTGT0Z5i4uccIz2oK+FcdKXFCHK3HvbIYGX36ky+cB18jeHLS8dMTEXuOZgrfrz
F0nz0ZzBAZ3nGT/1yKQ0JY6grq+zxUK5qWrh35/tv1nbhF0ZoB+sMhS17y67bJmQBVUGoux0tv3G
gGWVubV6YgJrR0W26NeTZ7/+/Wf+csHys8iioSJEPE0o67sTfiqmdjW1yX1mqGtD8axe2jn/yO7y
l7ghF9Ic18jFlUFTWVbvdm3vjCBxPTGDtdKAvqxkUPe5sexJ97Hv4fh2OwT/8yHGVeGBf0ovBDbl
0KRef11ilUa25NR8tNR/accuVyie3njx0qfSJP78cgvcHHu97igt8GkKbQ1WPQ6Ka6CRt7FDXKpG
CTK3UKQQ4WXqTodu0qZI9snywWv/zXrXL+RF3j0zOs18XzLXtVaUMZkGZ6cyEo7spN95dTPe0LaK
LwQOjljTO1WEn5u3IwOYRMYRGzRZYen794vh17JGt/FWJdKFwRJ/v5vEZbOh6rOQ6dlSMlkH6NK0
RxQRtMJdkcAjvhR8cCPLODn37lAbH1yI+q/nrElDCjeXfCQeA/3/T2WVOdcyxn1hPItcrpu60SES
kFNEUBYpglSn0w4C4XiWaXEJflmrSApPPpBe5Z4zwbhpmMfui2V7zU1uXry0FnWEdlO0iMK4C0c4
1Ldph7VjZScAQ4gw/BF95U5C2dvkpaVFpFDAi89VL8iKFpmlhg7x7x/xr0cKBrOcKNTqCNG99ztB
q4tkqTW1hD0v5qBpCz1yM4hptfTGqJthX/z95/26v2msKVTx33Fown9pVdtihTCc8EqB0eAqrV1k
KIn5wQ31azuGOwkjBY/9feks31vG2xKh5Io2/LzYkENiida19JBb1utMmMpiQLybYTLrlXJTWlMc
ybR7nVId9Dsv0r0LiWuL52b6rFuG+OC7/Xp70qE7GDXhNMAd+r7KqstC6Usom2c9jQ0U+4DZdVsb
d9DRmg8e9q/7x3Qw1Lk0BHzaLylirTE0s/7/uDuvHrmRJl3/Ii7ok7wt29W+W1K1NDeELL1Lev76
fdjznd0uVqEInXN3MICAAWaUxTSRkRGvyfXsbRyy7LmTefGjGSLkFNGG2QeVE75oOkp5IQKPC8+C
CzEEzBMlF1Q+1OnanOWSnWPRhcMs/C2k/v/JtwgQhugVSFo23KK+y38gu2asyRzzX+gu2RvhIJ/o
V5r21xt8eqzpfD6xhEL1tCE/JCtlB7qgNa3sTdGUmMIuyG7bzjcic4tVhSTYwpSf12IIgEj3kpmZ
U61xLj9s6WkSZXqavYXG2L/VFvAhAGP1XW3gdYITY/tSoqlLViiBM+kRtZU+LVdqVOr3AiHKGxWl
y7Ub8DrOsBa5DQsYoXHUGcBXQx+DJ6BwIfISeyt1hg0mP4iHD01/Z9iFfClKRGOvn9fzHIAoztRZ
NN3Qvp+/5P08UT0NYPRb1XfJ5yoScqeavrNBKcbd08iWm9GKnKWMa9Z15D1L1YDmI+oYFGBZttNF
SwGEh4GXRG9clvGzhwHw7UQW3EfWP479Q6qZ3KZIxd9FcKsfo4xW/fWvPo9SSI9SJKTf+V77ne3e
qtbVzo3S5I37sd6Yw4QmCop2YW7PIwGjWBxLqjGOKuZv5yFVgZeUIn4zwZRQl+vbuxhYzR6lJ7lw
p18ciswVXWyc99DbOZ1QGdii72grvyU5cr6V8MqNgbtnhIjKwkgXciubt/kk7kP8JWs3TodyQ8VW
YGmkb53vi51GbWCnNGV1IzqjWzmxYu+bqvmqiMLZ0R+qn5u4H2jkdlBCbROONjKGC0/o89VET4yC
AaZtBsmVPYXJDyEgRCMKF/aUX+RVcFOp4a1HV1l6qJ+fFHphAhIDGkp8vj6bYqHRACq0LkXgoAjv
4YjYAE0gcKGsnt64ZmNtgIZ3Cxv1bF2RZaRvgWCTQetNTK3Uj58G/M1IRvQO3xRh/G4sCZepinXA
oFX9ev1InD/FGAozGpJmB3PlM/VxGFBOrcb5CB0CORRUd9st1VTK336Z3fqjr62UEUPlwOib+6wZ
odJ05pKj9dlKOu8XGYcS15vJ8ff0c/UpL3U8U3/rhA7VBHrbKkbNeeFcnq0knRoMCygaq7RqaI+c
jkIZqMxUxSjeWl2GBwXE573aD90Gea5x50cOnMSyiBbOzWkiRoZJo4l5VQXSW9Rl558Wayb6A45b
ffEt+15rohcAWh16btoxzNI/19dSP53HfwejLUqHW7Cg/O7TLxzMoU61wm++pKMlk5WoLchlqBjv
bcQA13XuDvvEqaEn0L3fulIzn/y0yrZAw6wDl0w70SJ81HIxnGoyOFZa0FZ7NLvlOnXCGC7v0L5q
InHXvJ2ivQNAd19aiNuWVdUv3BXm6V3BtzgGmRQ3+2Quz5+zeBNy5JTRG5vjUCjpbarEyhZxX/PB
SyangTLUt+7QtWsD0NQ296mS4BqArERIS8S0EnGshY6KMmIV28yJ2q0zCa+jaB0fVZGAWy47+ciW
dm6THgZUXXXxJ2WCPjplKSDuepAtRKjc0cP4g2lcvweCb7zpkSjX1Majn44bgKCve/TTtGxCtpk1
Wqs+eKkxsLRtmKjFri87sbE16orXl/lslZkZ+uDT1pqy4LnKYVJjUwbosjl2VRRsIxstkaJjqOuj
zHLtaQHI8ti0vKfROjOM2WUNBjV1a9NTj0Pr6Hz/gPpxn6HE0+bt13FA3BznMmtXSgW6Y+gkPIGG
kLQHaR7MCJP7KpXpTjY2cCpDFAu/7nwOTMrE5BFsXBAKzixiOJ4ih9Tu+HEuLClT67U1DS934fC+
H5j/rRH/Owe0nCfkCtcefabTA5VFAWi3xlKPTuc3m4FsdGO2jVw1iZk8ke3wrRpg561hwNlmXsp/
VB3zlVEZINnCSAGD1thrmKIT4daKH2kzdAszcfqYnX4i5bOpxABEhjK2PTsnZhC2augo2jGOLGvD
ywzpirCDGaRZ7dpqsh4uKgjHRvF/ORXH5PouOb2o/h2dZIrGGI3vqfd0OkGFh78ITg/6MXH66LYR
PYomPjXKNBjrhcU4i6Tv+B0qdQRUVePZczoUSk+jLJLMOPKYwHiv0bwNaWwGG073H1LS8oWJnTX2
37+NJzRJnMGfFHBmA6Ij0Pfc9AYles/8NqSmcVClUTy5GmJiFlUEhAvScWrsGwdFGc01qEVvN6JE
9RzHsl9ICS59PjUFdJ4B7QkuytPPR8FCCZkc4xh2sJAogFvwsicD5bg2cTWCwvjXK8uOp/wt6Cny
WJhO4IfsSs8wn41LYRwJ8N4deSF7KO8xgBSLJmbv5d7TYwY6a7qTCTgG2dzsmFkwE4E4sYebKhdP
I4XhTdspL3bngz01O/EYqIX6popIANlNtJvSlfqaV+pAoUZ+1nNWIfph7KvcabeKpaXroNeWLqQp
opz9Rs6YNvkCoTE8O2eo4gfF6JnasWt189U0sv6hq/JkOxSNv3Po9aLzkYsN1hzR8/WVOI91zA7A
NQFwzaKPM1sJhReTb2auRqzT9V0X6x281lEe/noUChhgbw0MrCgsTCf9w3pbYjTjMVTMI5AzdL4c
CqjwZuOFQ3XhWybMKWAN+sg2DbbTUUQfRG7gJ3AKqVVuzTz7LM1F26MLQcmc5Fupw1D9OhPp1BSZ
Qy8brCNSzPYB+LV/YzZ5dmdHmfry97PmmIBsbI3AJOZKsUMMJMgYGarOAm8LLxckH+yEhRv/wt6j
Zsu6sPtoVs47FTy9AruBlnYMSXT2oy/EHlqE9dINXXw35EV/n6t0qg3pLomsYjt5vu9t23TIyiko
gkeZ7fsot+sIoLp51JreDbaqpwzeNkpr/3uSsOtXAZeKsVbw47gLwzb6IvEHf6VyVd7aaej8JCUu
H4rERuYn8GW2hg3sfVeySnnxDat4qovEqVZKJna1qdJTj5Bg8NA6j8Yf6RBEqPdYavx9rPGE29pD
mDqTAgB1Abq1xb076v7OKNuIS6DTYmi5hSO/YwZNCVIJLecOZ11r6whgzkR7nqND4xWoL45FL1eu
rK2fiM6LH27ZygleCWF85Vv1YNwHQaivjYxSJhSepsi3mqgmOcSEEvqkiq5+N41W/FLMurC2/dgD
4Y5SpV7HMOnxBwom4p1Zh58MEx1Meni59+wZeKrkMR51tTFkKgo1pvjp0iJeFWFRdVsSxi7cR6NP
yTjSqrjYIBga3bl4JoDxd0NUx+xMq++RHCsyONkI0617NRPfsMMSuG5J3dkFWagB/hkMcmUvaStk
EJLewAAGV5PHkkxsX8iOFKaszLFeNcKSb3XsUIMq6YAHuw78JKYf8Gq/jynooJr2mH/ArmOCiRvI
mLR9TbGLtI7gW2X2Y0kLL9wlBczzdZN2PdJ/bhQZFLJy1BesMVDDG11tvE8t04/oS5y1R79V7D9u
k8AsNqL8aXqiHIiqWnpo/Uz+MrzUAW6eFjnaikqLFFhle80XPYn6bMO7pP5SlGMX72utbr6imW/B
U+8hGlqGFL/iIBmRLKpKusyFqMnN8qiNVghexKTt4RA8lhpInFWjWGWyLkz0Dcx2LGhHm9nwLNN6
L4be1G9gUcUkUI1nwArr5fC1LRUdZnDqa7cJ3AhYqWiTAUrAYrNdJXhyfdPZj7yRNVxixlTDVUoo
EjIhhK3qT5f31NPwf0TIREUs880pZPzqBeOIZGMUmve1j5XiZlJKj4Gj9s6TXhcecj0i+IoBmYEA
i9PaO7/OomZN+RpuZ45x4p/rkez0dfye7XDTAwWge6ZOjYPTyKyMrdJSxgRGx93ypc8H4G1u2Sso
3LH5V9DB/C2SG+Hu+rAXUmyLTju1fDpk9O/mr/JEVEUfeJZ3tJ3Oeijh7b65cOjjVWvJP6WEiOfl
DVJoNPI2RdfAqoH/duOnuvniYOmw1fE8pi3P248j6dziQRIu3IzzmaGXSBQXdC4BbPMjZ28NYNm6
kWdxfYxhozzGfoXOXhuJtTlW/tqNTe2VdGSp4HxpUIDvxGOVOiLVvdPlAJMNCKtJW7JdhIRBoGMY
4esjKi3bwd2JNvt1fR3mYX76SKqC9CinRQClfzpeW+iYkyple/TGci8dXvY9slzgnjR5AxRo4ULT
5697hpseblMvkrInhcXT4VBWsgejtdojjP9uZ04MoAQ061OQh0hPcDMg41OlW8NFf7NOI+8m4I23
9qSBqmoRwTendY1JR+Ju+eHlNqPViGJfGm2Rd6keXE8MmxE+5UL2cmFRAC1M2ct7U20OWzCTqnID
K+wgRw72roXP+YzOq8Zhz7QbvWy8bdAZS9i+CyuD/pOBaTEXvwsG+nSqqLx0SV1m3dFFoepmQD7h
pgXhtwJ12m2w9EsXEv8L400YQjLOCf0i1Nl2BwNfY0BX9Ufft1/DSC/pgfrWOi7cW98c5MJo84SQ
jeC4kDwoYPOK54k3+7p6DDoqVP2xkvgdBkHgr20X9tdf726+h2IS2TvFv/di04fktsWYBv5s2R+z
ukRPDUr/bd3Zr1wHmIXxSF7Y3hemcPLFpcmMHDmwttnuJl1ThR/q/XFEhmgNzqTfWoCgD4OCnxv9
uoXhLswhRTLwNGRpFP7m6MUcEbrOQ+P52DmoXgFRzne58LUvfz2H3A6C76IaMjXQT1cqsxUHoThr
OKq1Be8OXT+9/e0P/W/Rt0vuGu/9p4+vLbYF0F6DcERXGYba7DWCqTD2C2BGjunkCqbH8LNx0B23
Ldzt/SAKNFLIuHB5asND207WQZnRb5Bq9NdVEsJ4Vy34peQI1+dg/rKg4OYSrSgliolO9B7WPuwj
N0wUmQ1ac1T8FqkRJzI26BM5N2rOlX99qLPywzSWIEqCxYKHg1Tg6XzTkrNCNBiaY0MKjnDPoHwu
Aw8ieGEXW6PKgSoYPQhQF3FQmHXDbW9Wxd4bi+RQk4nv/29+DnGBSj1tIHqgpz8n0XIAiiYqjFaF
vM6oc/UC0Oge08BEvGik9lS1CGA76aTSBYlvkzYjAmZaVsFvzLoFyNRZqft9dibyFDt+Sh5ms1O0
eeqLWqE8DL76Tm1hWFhwffBtLSi66mO4MrFQ3asDttQFqlyPfYgCaenA+PeGTl3LQqLnXad7lw7u
2lFi/akaE2drFZby2FRZcjuih79DidBBXCDuN02ABiDGJd0CQGj6oac7fTKc5VHCauONIozTeW0Q
qG0VQKBHjFQjJLpd4zE2eWIFQY2gR+AikUEL4c6MzOP1FTUubWZoGVOc4m6hHng6stoakhs6b4+E
jmLDu278DCiV9LgX6icDJ+1NJSHjdlY5QMXv4/2Qut9QT9NfUP0o3nILhyqFlHDS+A731IKhOcea
tZUdrW7HUBS4CC4718KDspFIMdhli0qKbaWr0Q3yLw5K1Svsp+hr2aiSa4Fs7jQQhysDPcVtYZvd
usZGEWUavdqXFeoI1yfgPGyaALJ0Gvr0vwzcH06/Pw5q4LIdErxYqCK1jV4TD8/QWljf81k2CRgU
SCeiAjnWbBScRdUuDe3x6Ft5g9x3i5hs62YHBEyXvLkvfBBMQhARtPGmFH5WsVdt8AVWrarHBhzn
vhrbcpc4qbdwl176IER99QmsTXi2psvvQwz0acryEo+1I4CXyefcQOaucJ+dVGu21xfo/BoFHw36
VtgsFB202RmPDSHpf5RU31vtRkUUYW1r6UuBwr1N8W8h3p6fQ1rbcDLp2bsU+M5CO5VdDecI4xjb
MbptPrZm6WDLB1WjvufVkXoz5Gr+hl3mUo3lwmcCxwNDDTySxvp8QrHEanjDB8bR7Sa+vm9+RxRA
/YVDfLNBgK1biOQX1o+kBKAxnVYK984sOUEk36kLH3EQNVW1jSpDsUfbBztRxW6+XF9AdgSb4TS6
maRdcOzw6OE6n/foNbv3EQvxxDFw/LuqLDJnG+JFdF/nFKvgg5jicx/VVbw2EUf6lOMGiFYXPExn
PXZ2duvqHpjyfCAJbbADqRGQBbpFfcBJVNz58izgXa9G3yjX+l+kgKBxU5ma1DaGyft1HblFQW08
hcRfSqdF+yfrA2Pth3kHvd3OkEc1FdIKLlET+QHMfcxb0cXiFfjjpLFcuKuKTuOxrkNgioOfU+0l
VQWSrtwUMIhfhZci1YcutQVVpWxfiy5BbM3vmHikNKKs2uAurX+1c83oD6IftK+BWb52Vo+ChKXX
6NKhm518i8w4avYOVIMaYwWkwRA/GMDQFyG/ze8r5QBX18AUPKnDjSgEz+FGrV+QUEe3ja5uq9+Y
XGGfGxL1X7SjFYTcUnReHVF4X4YBWUPe72qLYTOArVu1zEmnAsRWSYXVVOCWJsHkS8D97jqgpqVx
5SS1uSpzt6DLEFoNpZSYkus6trv+ZShVCnPWGBZTDceP75qk1oAz5vE3rRmUH0QHCnDQwLAFxw33
RotH4r5e2PjCWHkc4I6jR+k/4IOoxUx1T2udD6PyLQMC+hkluhhSmx1iu5lwc4IIkmP1hfJtB/Id
6NQnVe39u1rxUWod/PpTpTrjP5pQOvwWgkzDxSwxJUU3sxttDPzyMlon4FH6rV1By/ySjWHpPVmd
O3oryjfBoxK1CBNd3/cXYgncGfAU9GlJVOb9DI3acwGDZjxmIS4Iwi5uMmRyd3WAv/XAOVvRuEKh
WI0Wjvb5BWBRvZ9QtbCYVF7yp6G5DK086QPFPZY9eNNBjdFTNha5EefxaqK7UnidOqJA22ZhuTBH
T2nzWjmSntW3UO6rPT40+Leht7FNLXMpEz4PWIxH/gvNc3rAzf3putwLROi0yrFwwC17eYinSWVg
EYOb2fV1u5BzMxTtLghPGL9xZ59OICrGheylUI6YpwZ3gathM09Fc6OKmtZOaSgbP3L916gO66fa
rLM/fuGnG+S3J2HSQlmipU25wWn0nH6OcDnc4GKgC53+HDp9DWmCrhzliNZxHZRo+EvUNuEEoMtp
IHHH0Q9WI4bSt9IuKHKyu9f1GC7VBC5tLICf3MK8MunbzJIYNNDj0Nd9/w3BNbSPzJFCpdd4C8fm
wkJzB/PoAQEEE2JOA6NKLcNO1PZRDwL4PQZSwNWAhRH+m/3N9ZW+8EE2VocYuU3MizPCn2fZg5J7
DcLiSWMedD+LN0UA6Pz6KDNwlQO1BJAGZRQbxBzdzYm7/jFXSt0udtoYRo+JPTN+P2F116dptSME
D1vdpXFhZ4G+Hf0OccV8tDZ2MCgL7cMZZvf9R0yIEQzQyHbpi0139IeELSplHBu+DN68AAvo/WQL
fM8rZ0DdNkQ1HPDCdE3qXqrQFWmKLyNE2uKWU+B80V0Fisj1SZmC0GxTg1qGdgJBX5+4Vac/p4xL
1cfHGVKjkKOObrzrlzt9LKx8E6BPaGyLpKnV26r0Xf+vh6ZJx12OK/lESJ9T433dwQScuHlEcbtB
BbfAnSQbXZRO029xZfzGgFvZXv/aqSpy+rUIDbiTPAAAYq6C2fMuUhoVjQ7K6sjPG78REueKx/67
PAZmooBgQCjcoIWA8dcakwE9XiOO3kQLue35boe+DHYR5CsARgCTp1Nuo6AfhrUOPRhZ9I1ZR9Wt
qcA+uP6pF4o2p8PMKkSjDfAkShmmdAs6VTbKh4LQcSdKXXvGvid5intHfkkTcLB6W48bXixilcRh
8FhIG+JfM5RPQxk5C0+wGXZ1OgEcRK5Gms4699V8EZrK08YmVJWjotv5jv8seTBVui8pdk/3iT26
2xhK0iYMU7lGvAs/K2XsEYEve7jIUbTR/M5feHxemizK3lOcA+WJmMlsY8jS9Ua/7SeKi9HtYygp
W8ypyrWSDBHqoy0tF1Rp9rXT/QZB7D4VZmdvyBOJ+b1prE0Hp73adbq/Doy83967QNy5LsHrdKvk
nq/bdJhoA7VGh9sUGtcFVLyFU/Fe358dC16OU7LCwwCQySwIBCnsRhxP4REoiKor5aj80UMkz7dh
qSUqGHlE5QJayRu/McZsFaH1uzfUCDW1IjAid6Wblfvs0u59UUCLiE1VhMjsRb2KfrPXi4Vq06Wf
i9AAEwO/hWq1NYvjWuAJG7+a6M1As+dxHGnP4aDjPxLdUVIYAcgYQqleqwC/MWsgYcACHf9pVcSr
2EYOOy8RMFdtOMxWIyPsjsK2WfUAFRYO+qVdRc0Z1Q+6aYj3qLN5HQSlrkDvnWMx4MGqoClOPVQv
H00o9T/83mt/Bb00v+UYOm4qrSZ3t6oeAChsx0krA7KulVPHoV70d1D16QwScAFS0bai3IWRzenG
MseoUcyod491DJXSyjrcecxJkjB3g4U9PCNr/DsWSdx7pdY2WbnTsULFKAO3Gb1jgUreIdYlvk1m
1a3hUdjbsqlxMMxTJJWDAcMq30r3GJ/4T+AGOhjLtrM3RNate00qK7WFJVhlQXCbUo14LRt9QNhN
qF/a0qn3ltupICJU/mbfibauaJS176fJ8XpgPQ/ftMowgLaxzQGEMa+8F22Qq8inxG8x4ImbTgTO
rZbn368PMs3J6YmcgF7kmvhMw6+az5lpelqvoGz5FvS6uwr81NpQ98TLQ3OGpTT7/FIE/ENbhG1A
EACEe7o+eoS0nOJ78VuhBfaqbFR9o0SZvJdpXm9VzsaNQk51nxdSbtC7VW+F17eUFBttFRC+tj6W
SE9QLbF7StH7Fz5+J5XhenuL9tgntCAXOfRT4j+bHer9wNNcgLeA8mfnitJtggPpGL2RNtoAnr0w
+Zr2famv3K7t0B8OrfIJbEXxZjVcxfjAxMmhlVUPQAZPdcg9iIoWfR7cY8zpfbY6zCVXmRWlr8SR
ngqoNcbHNvDcly4t4gelJw6txoGixTbTi+AVXoUKdT8uFdC1jeHdR66HlZiW12je+GjZf6e+ial6
6Idsk5qiu8Yc2xs3DVE75a+4deIMdUW6BeknaTplstLqQUO/tO6bhKq5Dm+Kw4tGLqG5fsq0pPmm
ln4G1Cap2yUG26XpJAUj/gManRLx0w1QIRSdcC1Gb1amBTvXSuWmoCr1o4vzYMvYf4vCn8BzU0eO
mAiGElj56XiKh1a/ZioRxB/b3hhlEW4clJHWpindrT70/cJD/ELiT0tzagDCrCACzdHrea+IEVek
GuUODJ9WweC4b0Ejhs9t1wblVtDwf4DQD/E3TRIE8SM1RLsHezfEKq+fa+38sLkUtxE1oa1Ph8Gd
BUP+RsutS6V9o7AiD5mpmp9zp3N3RVfc2pCHbsk/rGdoA1h2OP7PMgC7Hbrg19VGysOoWf5WHThq
bq915Mx5tacsGm2jbvyHV0+6oB50FoYAOHI9gEbgbaZhL3K6Ug7A8j6JajQQUrLHkPJWPKLR/p+M
+K8U2J6K39mnWv7+XT98L/6/kVij8PNhg5w5bGOyl/3mavidUaMYJjHQ9//hPzJriDHyRFABm1L7
gMs6of3+j4aj9V+TTMKUAgEPwLr3f8TW0FqD0k/LQaWoPPGpefH9R8FR/JfGhULfHQIHGThSJ/9P
UmsofNEKBYNI9JvecLOtHNU96WAaPCiyk9973BCxXXSc9ncEpM/eqGFqPltapeeT3aXXbKtUtPld
mEXRD8tp0uEQ1xVpx4fpe/73DvgopTolxP97M0AJm1AF9HdACE0goTkuO01Rj9f75GEchuITJGDr
W9ENibuxMf35x3X97ovbJe5Xa7oXFrK90yj6n6HhdjMXgBo43KdnJaEyhKdOhKZ0pOx8N7PuuxQT
GkUP1WeCe/Dj+pdeGg4xyKk8M0GFjNkdaKQ9OUoSPThmEqGeiBXWz6gMs388JweVJVLx6/p4p6Hg
38/7OB477mPdwoigLjWMp+kjvJxYLQ52Wanw2PnX6yNN1818DfkmtBEw6OCdOGucgaXEnHPk2k2y
+iFS4vQQkcAvvEIvbRQdfhv3ENgBItzp5ygVrH+7Ch9yJA32Qxtpf2QZynvAhslB9+ryR1PaHYZC
tr7wdacXwH/mccoeaS/DEZl37isU57PMDx58cszJC8DEBCTu/FdntJzXrG/auz5x23Ua28qrF+Wl
WLiBLs6uix4h3TUoIvospLtC4s2jMj7y+VssFrq935VLL58Lm5N3OyEG1g0tvPm7NbbwYK7z4CF0
cIxu8JDeazhavPRYzT7ohaz/rqj2PqkaLHxud4ajqjZ7J/PEiiGM+w9RL/M72RfK1zzUw+ccR5AX
R1f6b+6QTjelMdl8x2q1oxSQgCHtsqVs+sIx4ThO/7CFJwzQ6b5q0SlUVc9/qJtEW4OnNjce+IVV
4+Z/S2wm1E26vpDypsTmDInWSIUcElOZVq/9r0YfRgfpjja44ShaeMHN8qf36TVgO8DXJOcGIzib
3rQkkonIuA/VUPtcM5UI+sfOj8KNx+a2E759JIGOcG5Dp+S7pzRuvx6iovvnely4cHLIGPlaaqc8
qed9nB63tQwFOoysmiHBKUJgWYkP+EMxxsUWjcnxYdD89Dji3XVIE7O6uz78hT1NiYA8iHvF4mqd
Vv5D4TYdg0i0BqY1fuzc6INb73DHE5soHuTO07LFktQUgWZhkEY7xeqJUg3CcfZEb1wTPRxXvzc1
G8MZzAisdN0INzdXEIGar11r9PcycBqKNo52owC5eqNx2CyEi0uT/vFXTOHkw1cT6D3RFPq97Ovi
Cbd2/9GNPBgGyJe8qFalvmTR0O4HepP72lisHVwIVlNtmmfp1HBx5jAAqjzov4zafU0DFbljHT+W
1teXhP0unNlJVxnsDbxgQWQ8/ca6k55aFNq94qn11rNahEaDVF1XuJ0s8GhnNM73k2QaPF0BbAAK
IR07HUr4ALvp+t67vF5tTCYGgWkN4KKdYoD3XnmwMh4GteoOoT7om8ys4vupr6yuwPqVnwXCOI+0
9IzHPumiYKVbYIMXFvzCxUiNBroyWDdopvNKqJNVWKpY/b1WyOG+Q1Jzq2Vu8qyHnb0f/KB/HXGL
/I1QfXG4fr5mdeFpblCDoJJgqJNgA9jQ07lx0bIE2m/fKeBZnrwkjDZ+aDZbu6WlqVpJtw7EYK44
hco6ykKU8XKRHjJbz3fCRgtxRXlpCQ52IfJNoq+sEz0DUIbzyAcnuUMmw7prZZ7svCFuHvw0dD+F
aaFvQIn4r1KI5ga8X7sZtU7bQU9tjwvzMm2/00AATRSlE5A3OFlCCTudlygoRzfPxJ1ihNVDro3i
Xvc979ECo7uRlsheFbMwAYhHOqDDFnZ4ZmTPdt4tdX4vbN73mXiHIlMvniOaoqY3Wq0x77y0in55
9mTMafUHLc7sTdMO+IwOaV/v/RpgtFGq4Z/C8IyvvOkbqOvGeAigUa6y1pSP0MHMpZM1zcJslpDm
fX8pTdyo+cnSQj1lAo07pE2R/8SWzdoAOaeb2PTNQ5l+99QRpsBoZRuzb73tQMRd+42X33k5rdxV
brQDD7X/kct+/nfsj2+RWf/6fUPTZtQmwBSPffoKpwvnm3WvxIN6ZzQh3VlDpMXzGEI+KWpyD78o
ktfBrSDrNNV3qsQ5tKjcPXgYib8E0g+M3cLPOb9QJk4nMnOEOpf8c4ZHKCCoh4Ew7nxq5Rg8era2
kj3VsaaX9XbM6+KzaQ75a98qEu/e7FExuGuu/4bz4DLR12FGU0qYSiCzRKKpqXlWnQ5CtMZpmlrW
ytFQht/UpRF/a6hkHDqt+haj/HFzfeBLwYUaBgA2QZSZ3qunaxFmZqMmQrsDBVTegF0K962fix2V
RPUlka72j0Yz7DfG5gTkWA29Q+8mBxE55kpnejYp7Pu/foHQGWAeQKVAngfbefqL0OjsPTnC08vz
8buK/MNBxz8oh5jlm9XaQMIpwM8sS29sfNU316fj/F6FPKhN0YSp0Lj5TsdWgs6MDTe6c2i6viJ7
PuyzRI9/XB9k1v6Y9j+jAE7WiKHM+zxjssK60MsxuBvFkD8OIH4OEuWIdStbxLFrgeEt22EfJV6I
SVdv4qdbGOsB7F2/SWg0fctr7AUnLwZ/4Q12vg35YVQ8wcK9Q+hnmyHxoEBKfhizoyPBraWPKUqp
O6/XkZ3L8H8Y8HPARN5bCOXTtJ7GKIAj5K/sRJqpiCWcTntcG06QoTfl2LGDQU7uyHpddMg/boMm
pwqadJ7Phuv8funV9/6smw89IbOBo3KrgzI+HbpGhMkc++BOCuyfjVJRV2kX1msr0o5VHrfr2tYQ
VR37F78t7buuk9YOUEK1U3hOoE4u42dZpiEyCl79SZgltPtsfKEcKR/SEv1tjHh/SrX53HSRcQvE
MNpmRYkyiayUrc2/LuQK57k4LgLIugHTJEUhvJ5+jZBhQkwVt2jIcD4SKZ3NGHjGXlqlm28NffRf
ru/l8wMzDehM1gXTq2vOIWG7pPpo2re9cH3gfk65i+Py74gq03mhDkF0Qk4EuBMI9NOvUnFDGpXI
uk0VzXtuhUlTrMz8aE29N0F6dwyUT9e/6jzxpfMHi2mi/UzxePakyeJOknXI23pA7tKt+nabBJq9
U6xMX18fiVSFH/9xA1KjIuX9F37BB867/iVO8VhR2WgK4z69K31Lz9eVr2ZvKuSzDOBoaxUrLMHH
N70gcoFiVqS+FZ3RZge78uwHvdNIeS2lMm6wVB/1G9BIMliPfRk028bGelPrqjDdRJmDcKpwe++Q
VtiY4g2X/lZ6tSqhAesx8NKm8GC0lYlx7GQS37dG7f6sgLQHaBcHxXetNycLbR2V263pIH+77Twn
+SmLRqQ4kARNt6KfFj0WLFfDm7eu0CRu9DReyz61tq45Kj527knys4YjeI+bQYf6pGNIfBux0fK4
cF0dN04cJZ+FOjqIrRdG85PDD8UywRw0zkWL7WWOqzfaJk3ypyoynKQDY7B/5yKKXnmhqn+qrNdf
DOhoeBUXUnRrX9e0H1mtJT6GgnTFV5hH2d+hjOvtqlVU7x8z1Qac7ICBGhuvU6O7LDbjFwTLKmeF
VqrymSKAHuy9JClgb4dZhTNzZALEh5mgIQeqT+a6Ppa3K4ioEZOXo7hSI7SPtbmLVHdUKr8lj58v
NdQUTHt622UHF4OGiFUGKnWfF0Nk75JAvulNk2E3rtVduYsCvyy3pQkHF0vIyG0xMETuZ63bEkfD
tPGsP0agylu1TeyvEuonIlFclM6qTjP+l7waXRMXTxo4dNH8gkY7PZS7XDHHEHmsxAX0qSYwtpMW
QTaBYy4YYSsLOuw/BxdT5IyrcFMZgDeqKoVkXJcT4A3mapqvrdLynlLZGsEKdnhYbtD90J9N0FnB
XkZtd1tHsh1X2jCUUOX00HZWcSH5PSVqc2BIbHgG6yCOi35neZEjNqFhw9puAMfuAyV2flqRHppr
VGnZW5URwmB2E4jZHAYlX/Uq8IWVa8mq3kIPGQ5GZaSofTt6sSL+eD9woJ0WJvMxAErDIT40upBH
QmPfryGDGZ9TOnpfg6rs5TaueuOXTU8rXOEvZ77KhLbXxqvzsNmk49APzKSKcyJGslbMHh2sT51q
Kt+cwGD4Jg7A7hZ20t3hLJRY+zbk1bySdVvGN34r3fA2DCZjzyCORLRSKuDTK68WuFqCuxh+FnYI
maVMkwwDNT/X9mEXY0xXiDH1V4n8b/bOYzlyJOvS7zJ7tEGLLYCQlJEkk8ncwFLRAYdW7gCe/v+C
Pd1Wld3TZT2rWcyujEZWZMAd7veee4QoIvxjts5MSNwmT2NkC83IbIq2OAgZUKBHdts3B9TbDpa0
g6cr9KcYlXGN4SGYdDjSVUlV10Qj9uuUkbIHlaGKG1Gq775UgRmbbpB/DTZYsiyXUxH0PChx62pz
O0SLbyKX96bsLcOzGC/TRlQPHSUhec5tbUERDnP31iFls09144n+ZJGAekSN7hMp52H5s9tWo65j
c2mGm7Yrtz5pWWRMfEMz++76QqISK82wTMUwtl6qSVKbjnbbTW9ZGMoJ6b3Qn7zFtvEozMiZJ+St
vJr6OWH2uenKAlIDrCQ3nrTZhWnlEteeZHruy3SAekrpsKG/x4iBGSByXDWX1Fpm68DN9YN6x4UZ
/ehWjHx21ZaF2I11QR3elmtnOMi1W73GsrIo+TfJyeNikfRd9C7c8BVo/McWlPa5Nvvw2YEbH8WM
5QfGk2Vp1EQAbvawG3pfjUlZCoT51tyNT1DGgyGtBmCCeLJQ5gGWNZzTVU+oWYxikDK7KOz5pZhL
D8dQ3TYSzFtSlyBSW+837MZenHDk8BHKro9CknFPV6eNd8aQHtGyrk9esO8txkVmC+2Vv1JoJxJX
qA16/ajuIL/DWu9JY7n4zniNe18i/WpaSr959mDf8aQ8m5yLUL6wAOqTyBBa2WgKnSSsG7UmBNCY
7a6tW1fuQl9GPb4LyxjFS2Tlzd4WRfAU0dOSsdoyS0hGR9q3OC1vb9FMAQYdrMrm2FGRVcelZ5Fr
iK++KTDg170fKxVudbq63CwJelHnpxfq4s6RDWT+lW/YHT1jy5+QS3WvY7HZ35XZLj+WoJ79HUbG
9UswZxxEcog+G76r74WThQ4prMRx7ZrR9GeyygW6u6JWE6K1tfe6/VRok6B3r4OrBm2GJORg8SCl
d27EaojR2mLKcuOxDe2JC3CqcNKIHPlqu8r6BSCbPVYM08gkNxf/U4tLgEz6jRyjlFrXvK0kK5e6
w4aEheK+I8dSb9yVfuhlIt1Ms3/XJjXikbNXtQQHw6zcdWF15X6iOUFSyqZs024eyvYMJ0F/ifTo
eztVqKA6meBBX3oZYenMezVPJ1JB/OFmDXPjeSXHemf0s5MfKl0LMty26MpKa5rqpbRU1JKykPkP
ptFXFdYYkMRjuGkTqSI1MVC46dWSTT+v1i38b2B7aUA8T/SKHX1CcuzgxaSsDBib4aj7iwhwB1+O
lns3WTd3mJNg8CJ16payOW+ScgL7wfKh0IxWfnk+7BmLG4d8NtNs5vMyObBK88JBMOpabfhATG1R
xaYjONKdsnO+ukZdkvGwNhspQg0MtxR3fvVWDn5x0vbYKKjmDhkoi7KMT01V94LQB7v8GTItWxPC
rKJ5H1Y4dMYD2hvcWzDAIYfW3mTKh1dEP89e/WP01YLSPxjUeIc+YnVOAgrIsemrEQ9hOBQOB1rl
/ci3TNxPm0+cLRmZfaxIpby4dWB8b51IYOS3NW5NbjTcoHiaIzAgy61ckmPyvufAieSTA6flvuaU
Z6ZF1c6lME+EdQ6ZGMlx7ivzbNKTbOeMwFLjtW5R4xzMDMLYKdMdhJemQQcWay8z3DuL84fKcKWt
eER0oUwMB6u2FBB8slzj3D1LlYyk3jm7sptMO7ZbtmYMhaGFqzSDnu/yaJs/+21GZaH6ogNKYyi1
q3xv+DL2loQDHEBg2g+Bn78W5uD/9DNdNEmjKH5IPi7sn+4c6IvHsDCMCSOyROx6g39RWWBxAtYC
4xvM8MwwJmts5ZIKqaZxX9Fc59ApOjNWkF8oi0LH+5IbRX67Cj982jaxPq0Ar8+OlbveyWhI5ohp
vqDk1ibZ87twWogmEbnqbiZTDiiPHBB/dy3XX96gpy6dlOM9L2O+PEehcCAmQfcmx9vOAhUHZpc9
YABj6X1Uz1P2qfcGoTmWvOlaZ3kk1GpnG4tYjFhNJU0gI5J+KK/vDGqFjhDZ5nr3tIO6BHrNv9ZG
P6XEV7t3+IOPu86qpvxARc+ZovUYyhjFin1vwMba9lkflWZS8pOvNvHNS5ovZrgQPFt7d96s1PPm
kWpykiaC6WOv1/pSeW1w4JApmoNcEbjsROYDBGR2frWTbN3sV5ab9aeuwiGyI9ZpjicRljo19cY9
6XB86mSEyuonrlz7LZbwtaL9Vk9GvncrDXvGNstyo9Cdo3cLHVyYLNlYl2ndKpZvjUhAvcNKBD+j
LnKFj83L5MJomDfcDdct856aSlUvXc5f7UuufDdRxji9qVxC2nfHoK8JBRLrlgxTsVoJ4Kj3U66t
/IZRRl0AHLMmKWKI8TvlboR2btSi2aOLAvhRncOaVGvYojfEluhLaxSAAoa/1c9mj+I/bhUV+85T
wNE708/Ea1do647x8fYVh7zyM0oY54ycNx+Sztbrp6iGuJa0apwP/lIGOra6jZwshGrrAWVXnR0d
NT6rVka4xA+1lRQlxRb+Vbaxayi9nLuFh3OZA1nII8ze8Jb7Fu15XGCtXKT5OM3UQlLVS468WLWf
sAZUzw06ZD+mnd7GNNTl9L12W/VGNM36qWZTEfYZTci/jQUxWRr1zeQfOV4zSr/VMstkk1V/wxgG
BlYE3Mzqr92AE9riLj8H5HASJt+43OGI26FOHkf15gglrm5Nwv65rJjlJXpxYPkRp8ADdqbsyVgR
ZEHPW8t7JtLVe7BJU6Pp3Nwvre2RpW0UlrQTYbWNdy7ksujU6FbspIagRG0n7H7M47YfIvTUXY/j
plEtPWBitGDi6uBi5SbG7PlXMZ+53sLsmtlRKvPKfdbALo+3KqtTr5fiF5BWoBLuXuw4q8lYvkDh
mt1DoM3svbKUfYKKloF8cR69XYcS9/m0rsWJVdA7zveGmGgbP4to4NUeq7F+CEU1i2TY3FzfOqFR
PWWCDvgY9OGSp06k/LuNfANknBkJx4nqV5emZBbf82E0SenrWsIIohxCRzyiXhqTCMJhEmosjmLf
ro3HmUzRCZ8rupqUJke/byUGIfthtYwqgRCiF5CKKHhr+MndqnvI16qyHokPnoD87bJGvkg0+5dx
5pDYd+MUWLFa2rqKOx8VYbKJ2fgCX2ntuaoZeO+1Y9bvJXE7zwgQJM9uDoj+W8mv4P+E0ee1CLXC
Mok8IZfEwZ8ZmYCkVtvVWs9qb9Rec/YGJrT7Ac+wkFebaGN6pGC41nwuZTY8Yk/dDZ0n9c5vF4Qn
05xHX117aMYd2EtXcq0Y7QM2slGbDH1YaIiBQ3e/ccYb8TJfXcCgFq5v0+D0DrrGJWz3upXh8zDl
w4Arty1ePmCU/4oo939MGP1TDul/pNP9P5hFal9Hb/+crvwLUe7pV/MLD7s/MuU+/uIfgaTW30AD
obXZV50gXHPQp38w5YK/eYDcvG642gDeXT1tmpYVgGvn/w05NMkjwCXXEOIrBP+/qXKw6GDWYRp/
NRghqYsx6H+RSvo77kvBhLc/+BeSF5xUPgZFfxiiAyYXy1pnF78wLN51p3rBjV9PicUmQjwyhcv3
dgmywx+e0L+ZP/2OWV4/FVEHAB8PAJ/93+DEIBRrwVt5Ucx743Cti6d+FcVfsCL+7YfAQvQDPA6w
C+Xp/pEf0GO3FoopvDC0cL+swTA+lwJx1V/MjX4HD69fBZbjNa2aj8F84M+fMhOxN8xueKnnvLLj
0BbuxQUx3Ako/0d89/6CafI7LvrxcXhisWU4dIiR/fPHlZLwCE6ci4XLwY25OE9CY08+zuFfOcv/
u6cH5vuPD/rd1dlvIns2dXDRFSr5HAwjNqH1/BX2+hvy+vFtmF9HIXMz3GJ+WyJfjApplX+pszD6
xC8pQTTItp0rINY9JTpNEQBFnv7n3feblZwHc4U1Y9xAtA/8DRSXf36ImEbi8VeFFzC1IdXukHtx
z0AnzXLP2dMyl0/zEGVUGGQ9k2Pi7z2nFt8LQXUUO9mMrZ/s6ptgiPqzziv8haumbv6K+vHv3kxk
00D72MJDIPt9Yw3D3EcyuLRzP8LDK/ENDqUbJBTwxTteotFjh+31Xwwj/82qh1B22Vrm1UT29yez
Yl7DRW1fFjlZZ3vQUbo1Wf7fv5jI2Hj56a85dn7XdA14m+TrbF5wtCmxAApRIwxzuPvPi4y59b9s
LhJI+QiOXryRoAL/eZW7XMhhIIph2RRN+PDRtsuwas9DWIdtWoQRnX1lyWBO1UfHz9yI7h8OizWj
iQcUQOB1xQeAXHQ8fuAGumFJDhgNBKD5Q57d+v0WRinYnyGTYov8T+UHDmFfIYlNNpMR9/mE2XUU
Fd1L4Nfdy+DiR06J0Q/vuObDivJEaCqmBw79rdiW0opto3NeF4aRTbxg/vA8dSaLX7vWCUa2M+2E
OVsluHIxQvWwfew78X2zwCHn5VYY2rl0S5jB0WmL8ptnSZQdLhWllbSBbx1CmvSXTOPuEa9G5Hy6
VgjLfmw6p4wHa6gv0uAVPJT8wI5XPdARj9rTXzGoB/GtiEYwY68nfT7pxy6ssWQo+JV+yqZfbt70
Buamk/FDzPbyPkjpnkIAZJl62sNmPByM/An8JTrZS1NHJ2urAaR5xcSN35NMQnhhPj2bTmnLvWim
7NSYtN5JN9pNG4/0e+DWZavzQ9Naqk2FP5bvdJT1GgvDsgWiwGlrb21dOGOMbUe0xlPuEVwtIKT8
GhYFZDFwJhwjHyj4nM2uDvcLep6vTebjFlBHy9ambm84fjyEiGhib2qiJwfNzqOoRX/f1nxCIsug
eiZ2IhoRQiB+5lKBtbAoM49DzCveQkPPt2FYhcRMkRr9uKnRu+nNSHxDgYjFiJT4Txx8gu2+4PvQ
yH2BYSQonUtyBg4rqkT0ShJXkm+dzg4Eb2DyWgdIxNM8wtxC5qarqE59w4AsOhBN7/mi+VZYqtOx
YxSAF9amu+/1eO2vR1qLe6Qn0zXBegEpmKPc0fEmEfvQMZbih6eWAhespgvKBGvV9Yep+xnN6xgU
O2cp7degm/2aKaZcZBy4YUZt2WunT3FPzu7bcraru15rjMWJ0mp1GmIV+zQV5XTbO63zfqU+rI/A
jPrGFqW+b6XT4wIy26ubwiHY+rha842oC0KT6xiVdTkx8veQPUU6s4y99LaqjCNXu0QCT1ezVDy8
2iXZptn81FvAinFvDhomj9J2loKpIZlcxRJusTDz4F2HjTnHvQqZHo4m783Yg4pzr6AISCssSuQu
c+blRwHh5MUuq/GrnvriKdABOLaS/urjeDM733S/Vi9uUHuX0tmK79FShyotXGgyqYza8oTn+Vaf
oGks9/3Cq3eA2NGe5ro1loTv2n0vbM0CbaFXf7/ycN/4F4yvjQomH3H/FpwBk8HMQ6uNvkaVQ7u5
Krwaki6aUD25uFS+ZQ0uiDubZyvAFaKyZGZkmndVaQ5fC3fTVtIstfy1sgx0pVajni1btj/80sje
Qjq7Lm61Lb52o+V+Xhy3K+ISa4EH2QjFECIqDQ162JbgLi43YTKy4o+ARDb+eU1QvGVGDkd6tHNs
lI3M8+OAwa+/z9pt0Htd9w4IcuN0TWqIwHtpXQAUs7ruwcWciayUzB7XEQ+g2Co6mk5CMfBOEvi2
f7YWP7v0K2PHaxIbhrybNZfFoYaoMCYNSqg70yn8McZqwFvxvFFulZRZI0IaRmHJfekV1jv5KV4O
CW/Il3QdRhGlXGDFBBRm60ecjKqLJhuVsYlnWLfETzHU9dTkmDs6v35lcBgJbHwqRs88JlVdSvZ9
GC8hWQK7YXK9x5GkEUyBJrG9WBitu2cldXlSG+4n4BDT3H2t56HdcsKWi8zY405rcQL1bYP0JfFb
ry5uw2EQI6LkYMNDotMe3nf4Kw/aeULaFg5Ja472/TS4E9Cp4eR1itduZJ+NyMvHu7FiCoFZYcOb
63V2FyUB/53trm/FEmN917Ehoq2/XnZi4NgEYgHg2Ipqp4zAvrGcInhv0Pgzalnkdtgc3dFiFz25
qZULlqZVpqqjR1DEjdHgl3wFf/23wavADKAwqtjcfEXGteMbP1VpjJ+ZW0beflxWQhxapGlfsVAq
H00wqF9G7lm/qL+ZeSxNwdJ3Q57r05yJXKYGM+gFXDx0Lx0eHs3OaW1y5D6HxWg+9yj7q7RbR1Ec
QQkEDDAis82kc/AEio18YFKcd/VapdNSeWKP1IQZxSItcsMDHEKPVya+TJZAljbuUJm5HJ2qw+ra
D4fgvhoXERynsJLWDksyuO9mhFhyp7qychKsWvtXKadgSe0pql8zM1wncFE5TzdZxPZJDQhcZdy4
153l+j0mhn3dMWlxnZwUu3ZRNvBq439bBl02u8zW+D275ah6su40/kiDP2VV4pEPrPaLW69c8dMI
VOv4tO47U7q5wN9g9tmKzDIWnP2q7IezuNf5GhmhcQ4zS8TWwEW0p/So4AuSwCJjqpnBSYKoaCaw
RY8hd1A7q45xoa1Bf9Xm1wypWmXFBW3FFOsCcUWiC3b9Liiz2U5pUEtIrHUleuYMOde8D77d35n2
oqf9aOlQHbKx5abyK4zwjkWG1eetWbUqP8NUyqJd65VygdrQOq8QHsOTn4+1wvjSH74wGmRCP5lE
ZCReGYR5qkQxMgNgfBE9147L/fOw4bqNF3Y9eBfMsYOvdq/x4iJTc6U+uYZLhYShllxCTl1RMemS
hJ++H/lmGzALeX7WajzYfmWtScjMC9Mox6dwcLSqeZyZcs29mCdiH7iN8M5g4Ff0MRlazcaAWy8i
DqRAuzg4mfW+zM48H+2MWTkCfDs82GtmLI+YpstlT8vOeN9okXMc4X7UT77hzOFxWDUMYMJZA/5o
jFpbnQesivIXpLwMJ11vi+oDjD6xJTOXSLOvpmGGaMiL4aadOXGrMQ0Mix8qXMlfTXOd2d1OWxFq
JmhM+LXitO0wwLO3iaHOfv6Y56xMdtrriAfaoKFOy8fkJ4rqWiT6YyLkStH9Gv8+J/qYGbXM0duk
+JglIQZlruRcR0xzxzg69qlU5oQaeEYl8jGR2j6mUxOzlgf5MbOqs43x1cckK182g3MZ9mt+QMuK
y/117LV8TMBqX6np1H1MxrbrkAxcinnZR53//3Gn/wW1+g8tz7/gTqfpW7X+EXX6+P2/o05W+DcY
W6iYwVbogTyf3ufvoBO4ElZDkO0Qb8KzRe/8T8zJDf4G6dA2r4uFAQMIwz8xJ8f7G144cBKv5EBc
MCP3/x5zCkw4UtcgIOAtIBMb+f2fGzMuwn7DkcSO82LSNzIwv/kRtUs12c5xswlr5+rI/0IuDEf/
z2T14NrVIvmC72xfwwD/hTBvu3XJ3BGz1C6bxu2l03i8nmojxAc2ytDcpUqNEjMB4PzuXpJ0TcIM
FagXlxxOPfRcwxvOTmZXw95RQ+jssjHAa1yZW0E+QKaHXcez/QnKDyIgS0EF3w4QT/ayClbzjc7T
dI5dNPTd2YQN1qaeI7tmF/RqScuyzJybrqwZdEmu9lch5vWnoaiVk200i1QAkjPlD0b1RZUyV3vt
MnpP7CjXw6Ncze7Jl7Kk/NXd5p9pvSeCFcYqc05MnN0vnkEi38Hg2CI0tFz0DHcHGyhnNwKgLUkj
C8uO+9JXdAmeReVBqmipuUTxu1lTa8P88SZXyh+4dIOKgbM9DK4+TVm91J/GqKDbbHErPeDtOV9k
blkPmIBBUUFVYb7Vtflg9Es+pgYGVncdPc8+HxBPxL6jgy91U48uhn+j2z5mOmgx063op59GhyyJ
3aSdubo1t4yZKVSHRR6s3CrftNX4r4tpgNLYg08P2dXdW4jPy4PZhPr7PLoFJoJeGWZpVmx80VYX
ESPgYLUpv9uxhkDXe3zpysmvt6dx9e+djNq+GojSS8aDQ7jQbNQYGxa9idMnDGgtEiz+n1RWBt7e
YZbbJdCo6Mc7lyIFQpfTx0YZ9TPXxKrU01iHfGbm1/2b6bV54vcrfEJndNwyhki7nWUxtfflOBru
OaS3fA7c1ir2UqA+3q1jJn+Y9YTCail6r9iVRmX7h8WZYABAbnBN5oHk1A2HTWEJDN0w3JzsYZCG
0j+h9C2Wc46iXnK5Qbcwu/NKTEC7Z5A3o9bqCzk+QsPp3kwl+c/ScFl75faY0EwkUBSCqgf+9wMf
TT22H7KsKXdGEGXDYzlaTvnYO/NUHjKEFYTo0s7n8jBNDvvL8mpzvIBvGIKGY22bWaea9Bv9aHLj
yhcEKnl167Ht2YU+2jGTPtocZ+eKK3z8MNws3P2hIkpaXhOzWtyql4DQi6EM/ZF5RidCOFyWRhG1
pUWEFdPJK7He+eoKDFnTVeD2se8YlBuvQ5/z1LZcsZudYuveIG34DrWnrgfgjZlv3ThkLV5VD+Gl
6RrG77Ma+/Ft9Ra3SQEGgAQC58qMCgPsIecVBTVTd5e/N+ZhMg9tQDD3i8KUbk3NbsGWiRShSn4O
mLWUj9p3u/oZY9B63A0k3bClR+CqHePVosANUI7PBZBDcepXKVcoYoinf9g+OFPqLzM3P/G2za9p
NIp3oNjoEyHxnfeWN/S3ktSFaY9b7bksrWFviC38/MGDwot5dJ9FXwT3LUXCHa3rEacWGuWCZsy2
k7wfZGorREvSwtZ1DE4SseZXjCeGg+XP+014LxA81NETLNUEtcPpYZVMag4eI0wpH+mhDQgrmKrG
/laQP1xa2We1hTNsPtsogotvN88QPN7JFdfYsRaLdzAhWp7mTTVR3BSE462Fc59zGMMro71/wsUK
dn1htz8Z/FpxuZj+pWrrY7kUwz4Q3quSUQHpIidacLMweWx/1azzXdBPfZq7CA0XjZK277JT0MzQ
TesHzClD+mWdp8QRPRkS4oJGnMlAkYWJGOmRQdSfhzVKe2N5oaQ/wM3I92NeXP1idXCnxowAHKUO
hHvEqL9wtyDoL/bn9j5oGg5W1AVEOc2iQHyYfw5rZ0cjDqFT2NMuIKs0LmXRfbEEWddl+blx1xv8
+f3EtMR53kKoBHl/nvwhHfzSPWHluq+G7HYjDyN2Xe4CZ95uBM3SviZIOp7J99mbPfk5vTPd4N3M
ITbLT9xgFK0tr6xw67PdcYzKLdxzVHmvCByenQruJ4xU85iPdg1ZgUww14RXM1XAZO12m2XqK/xu
RokQCKmo3SlGoN7i5aphtkUQaLBTwDDCx487TB3G/9SVP8kiOxlWdWwKm2DJsQafKBluJVnOKuWa
/kGZzb6zjFvyb57RdOy5+bd4iIARN5Qra5yFde+mayHzMgFKmPemcsIL9SeZdc7U30FwOIuyie4h
2l7MDtelvGYzQfN9VSq4mJIMpHksbqfIOyrkgdiKi3t6bw7uJaoT4cqDALSE3mivpxWHcM+gpcb4
YUeSlSPOkVF6YHwjFxWKZaJeu+i7VCRdx+5U4LnoKjgCZHNLkqfEpi9RuFhQRMNtB8nzYg1Q4lMx
mfQQ0zgxNQ/X5pueNo4mAxKjkXaLqnYFrl8VeVWq3105qgdlNd5RN758Wc1M1/xTRcijBqoAhPPF
l2ilv1uLbZxjw5qLLs3tuTwPOI4+g6Ra36K+Fl8jo+vowxhBlDtih285OdaHATJ22lZe+CUIG+uM
+WbzLc/GwdrXGFilcy3LCWNintkyCNhEHvRYvyQQfZAOebZzb4fPYzcbEBgkcddxtuFyOGpkCxn3
xV0umFmz1Yn2NRc1vi35ZB0HILavnW/3uxbK9aWkeuSaKAk98JfVf5it6JtJiNIuFAb8qL5ogXgs
WLb+d6+MJtSm05WpHc5CIPugWDDjIFTdofMB8fQEd1FsRv7QW2J5j3BYTiPwKQisq1Ewmem2hLgh
1Kr9ANUqnS1vNHEn6wl0dTPHVymZUDlaVLNadcIyhq+mrKb7mtaXgCQ7N8N9Y5bmRdTTlVFhNnxp
W2dX89bRgBkG7SDOILAfZtUQ/KWG/AEBxHi4dvXfI1OVx83UJo5JZZBEgXB2sKGhTYBwVIm/1CvX
oly6uCrwL+5Nv6fCiLxL0HnI7td5c1J/NMr+Di01tJpcBT3M1bHbQw7on/p+3Y42P12SMGtB/ovF
Trtr4BfgplA/LJCwA5ny1pe+s5yKI7GqtqRxFwjJCBryo2ilC6vBV7sSXpW9J1ALwLruC/NzoEk4
iDwJBbOfjpk71Cc8vkF3B4Mzpx0zXJuFhtQm++As7Lp9CpfgtagGM4XOQkSpqcZjOSPEKwjxS6bG
P4yciwdP2KVN+2xYz8OY2Tuu2AbOcNMlW7/oQ0TRfikgCB9dDtDj1NvyBN0Q9SqFO8chznx0oONN
0BvDoZmdiGKnUid65CZ2ihImG7X2ZR5gbhI67d9Mnve+mEt1gm7FIdyHClZrBQRH7FzQRnHUCutO
lrN59uF83+cwaAHUIlmY0Lbq+kdPRFa9kyMyjjBSzf22RPu5HbJDUMLlB36fR15tZyqDT5OBKCsR
6IUOFjHXadhK4/tajfkXc0AnmXsRaRr42kXZMVBWlC7E1cURTpbJNvjtDeMiM1k6nf/iTmXME06T
hlOzDOc1p6lA1RMljtbozMBuLxw9AEVcQt4hN7uVupfEg+NmqeqgjG0OmYdc044cyOzlWCznrCqB
ycEEXibHMVQCSrge5YiKYhJy2te2dt4iGp32l9tmvpnYkx/NN4ospYdyjPTnDvK1u+9q3x/AAY0O
lUOAlipUfXhHXJpFOVOpT3SUDDg2I9CQIKFU50BzDGUqQtLi1d1abLjNcXnW0JgVL3SYv/sE3JPU
V6/2V4GuGmzDF4yt1shJenfo9H42KqtIlDajQweYC6NnAZNXPcB7j+j1e6ftTu6jEjvaZPDt5cHX
CCjOpQiL4ehPCK+ZxKKVvBk371KBjWNCXkbtcBjUEJxzy6mfHVxek7yqxzOIy3Ju6kpioIsHXxXI
H10/WX26TZa69drIQJuLlOBikPV9lh6y7Qg+xM4uJij7ZgmDq2LYvt/cMSsTR3Got0Zvtbi6r3JN
5kwJd6cod8RDzvILVDR+iNkEbXrs2WSCOC4ytYM9Bzbe1MI64gL8jSiU9VPhT1W511qOXkopBn6H
O8edzhrjNHFS3875nMPUKz5nfl7ccKpbN2G9effoHNDJcmoeorC392r2sjuXUxzX8ibY2WFhUAOI
4sXT6MEC5I47DPLzO0WLnY7ScX9gJI8PnW+Ot8tQqQsmAyWTtfBFOlV/MokHvPW8unkZFibQZCFi
mWmK8WC4TXvMbMwS95xB5A82My5xtel3cRfa+g4zBC7qNboy1IuCQh9LVUBuQjPcHo2+WvyD15gU
GkXb50MKvjnON/Deh12+9gpHfsvqYhSO3mGxe3UyG1RQt2YOon5FO85h409lwitjHPtat3tnaEBJ
HT6eDy2oELuoa1Fxzq332R+Jf8ga+m4peGtnb7K5xLfx2lVaZZxVfOFyssRjtvj+vsaT5o4BZ/BZ
ZOv2LiPgZCBLc3uozeGBBnIE7OVfu4sqhawHGpnC8AJSxDJhLHKTSWpFw59a8yYM0QyYSHRZra5I
hmLYPk2D9NKpobKHCm6Uj37Qqig2XFHyq1PHASa8SDiAm1Z+nitGyskQLNvO7uWU6Kwqfvbthg3c
jEEgcYruwMjFwJ6h6X0HDqVnXzckbeaNZnSFfIXW8taYmuC0jle1nl8pLDR55ZGAut/9dfaeVr1C
tRhHHzoZ1rexKmZ33ZmrtO1Y0GCgmBlCJXayRQe92I54dSAvvuFweA0Vc51PlkOkmgeke8Jtpzg3
HZLzeBirGrHlaEWMtRZ3Tbayjd49jqJn0wx+1Uzm9o0SFMG5PSonYeUjqJVACK+rCBnv2bJzUGxi
pO4QuUPFPlX0n9DH6U+nsrvJN7s8gZNCpRtyEOCyCsWuxyw6MQoJE06g0NnzyXlSFlYNjp9BhB7+
h7szWY4cybrzq8i0FsoAx7yQFjEPjOCcHDYwZpLEDDgAx/j0+sCs/pVkdWepTDuZlXVVcwgGEA73
e889Q2uuNLttHjjc8n3T1+a5nQa1qzUcthc6a0Ysh77Ibn2CCk6ZmcV3uTOmZ2scoJZLNXH3vaPL
x3IIkjrdVOY4GIio0rahAaopFGo9TV4zOI+bDgWo+WNszfQly7WcD3Z0v2OyNhykLeU2KYpyryNL
steuXycYeqdpTBxnHvbXqg5QW2Hekg/7tjPs28ntRbeTQhUPisx6JkTsYxd9quPvOOPXNIEUU8eU
rIVsM2WKYFcmZ+lWVJjAL0eVxteJoCdibi6cZzjhsCfBbPJoJSbZhMliTFS2cxEfGqDRjfu9l15f
XaR2P7lLb5wGcx+hCHuBHFu96Fo+3TPMm1KCLTW/5jGiLuXuRVp96snGDJddCqPymKZjT8yxFz1E
jqT44QzVJ8iqdvpOcYYhcelGosQMU4sZKOpEppO8U18OZm48gU7pDAftPjy6sRk8VLl7x/kN8VYn
R/m1b109WsrCr2xW1ti8pHDloOEUtOPBB75lZx3/neuy+MG50EV7vOjda7ziOrlit6zv47RNQLDw
ByboAshlN+FjUS9VLLsDoZbVOjL0/i5WmruOc7umfkRW8wBVMzsgRYKFXAd2+KJmaurW1gJjFlp1
GljD0Esz27emVzx0kFPtTTQZoGuackEG0jEawjUBsQ1sEOQO0WqIPf63YlMHpogsUCyVG/HzYGUc
MHVbgkREfgEW5eWYMCxFbRvyEDQ+EfJwIOof/DZFv91RahhpJp8UtujHopGIrxZaksp0Te/Gi0ib
I4qhbKV3hLDCY4GxTDal1eTWvWc005KTiR/jmTRZvH7HMB5OBdEfP7+efOBO9oydiDg3954XHkJk
aOPCTxyR7WNUZtBl077mtJ51sq0ulzm4w7TLGuKgYgIpO1le5mHCzRBGMunjIppgjR+xE+tdsZBj
D+xkulKbNm5eptqiHPKwucJwG3hm9Af5VDCmiFYSR+ph2XtY0C4Zu4j8CGatl/emKBqBNs6Cv1gb
Ix9/raSndipqOYW0JBt5g0MPG+PUEFBffc8LFwgGCvcM/3xAOeBX3CTYNkBBbY6K+wLKfGyvisoN
yrWfm32CuFfTh6Vjt8lwPQSVfNJs4q+Wwsa9goN4xnZMSb181Jh+Npu+0fkMHIlpwsbBBgtQteyr
dN3YoYFjjT1VQF4986Bp16Y1l0SeIq+v+JxAXqUsyksNVbZYALQZ+bFC5t484RTBV0IZTOW9Ltps
uGa7DJMtg3UrPWlWzaKMaNfTU47/9yzZ8pI2PRtsPfkF4rv2gcK/Ud8KB4+HewNdpYQZ7JbzgRYG
atsiRiQxzpO8Wt5MvNG6L+3sjM8X7wrz1NbZAwNq1RKb2HHJkd4U56Ru2FE63sNwhNdd+uBapCRv
YbYG1rLXZNGuCfvlEocMDioCkBZedi/rcBu3dsmZYeUXmsOolUm29S0ePDgHrZfsctvYpAVKzDsr
6Hpn8T902AfAbZa9KFVgu2iXxmDisEsaeWn1hVHuvbKxn34ZrPwbuupnjqcr4MKhXEW7CpUM6uBX
G+KEMZqvxwT/RMKsLovBRN+ncozJF76OfnHDsCxXf0ON/GKLwB/ld30xm5xSCCJPn+ltvzBzKaZL
TEnQiDiuJp9A79AUBayGt5r2biXayT5YY1NVC6/TCoSqbQEfaARqYVCcVtfIzbA98zvdXieiQOQ1
6PmGgbf9XPUeOmU76mmNq0ly2I+KkTWNi/LuLUfrbt1qNts1KuOgSs2oV75DPOXi9/f0Mzvv4/KY
lDuk5Hr6bDwxMxF/ubxJQ0vP8YFkD2STtV3We5yrK9TO9nBV91Z/Mt2eZKYyrO5+/5f/8mn6Bj4T
Jl4JgFzzKOrzX6541Do8j6dFlwgKyzQj+l0LozfUhzQQZIUnfxer8MXiZb5Yilb8HBn2Qnv+i0Fb
Dc2r7XJgpDrPgvNkdajHbM0/wMKAhVIFvneBtM69RKMiD4VX+wvwe0KD9dZrtI2mSmI/osgUf5cX
/5lNPL+vmRjNv+e0Tk+4X25FUdUirTjQF1kgoPrk+XCVRPXseK4n1Aa/v++fuaU//xg2deCbHsM3
nqfP990fA6csG6NFTZnTXEUZ1gJkc4XWz4kwGoLwrfw3T+vXizJwnXWFy0yelYXUgjHmrytr7KYk
4ZliVq437MgIaiDA1GXUtUugDM6G31/W14XMnxOsI2EyIWUO8NUag5TPuGA/Khfy4+CJB4hKG9zo
5u0vILJikWHfAAjFwQCyPFFjrX7/BowPb6L/Y2DBvJY1xVCXUT0jVefn9395luJexEPKXGhBfV+1
D1GTTdo6sSyYZSVTmEtqDqtba00omRZETfrE/J4cJsTiLYCeW+uAg3oIYqIYKp6bMCrnnFTXk2sl
Ugduioe+ahkoc3bCJhsAkE2xf2Bm38f0GJOYdoOZ9C4NcTSWAMAwpxejXgp9J0OpRSsb1gXGix9j
GThXHLQMEuYa1DIZMQmw6ZqRgEXiQa4NzTPyACs+oueMBZIW25ErLXPGcYe6SlcofQc+RDxBjPKe
3oIDlckN08EqGTh0FUll0QrOH3e+aQmi3ZD1MB+9/SysLDutTNcpYq5j5ZrudeiPfLWa/bAXdW+6
LSI+zTC2vW7PJ3ESUQ2ILufNo9uI8RFUfJTsa+FLKAcZbOLE8A45VjLJylJue5F4qf+umxFHJfc4
pgYIGDMcWuUEwUPhBxmVCdnF36ZaTdeuNioOU2HxFuwsYColwN8x1a4lB3rmdhQhytOGaRfZ49i+
2RlhJDtiEFrtdkjMAKVx2XHcI13yASekmRgrtOhxvilNZFcXZgyShKtJVYz4uVNSLcc6oopKTY8b
BU4Tb7Uh4V4GTHOmXdCEmtqrHLYLOFQdM8/7qEfsKsVCYY68GTaxqYBS8fcY9J0yej0/Dm6fOwsV
V8DXrT/Kao3abq5ZUIo3m5YBTQJhr8csdgjj2N8x2/u4CS4X7TIGr1k0pExcTNT4ybLPu6i5UoMv
n5opUQxv5BCANGNDHuM6/yDMmlWT6Mw5Rq2vzoFSRb5GEIXHXqB5L5g1nVDZMltwcH+cea80kFmT
jNrhZ5U29ElX8sF26BarLl9ZIJvvRpmKa4R5hoWbAukHqyAvpuxA21T83bH3mdXPo4ovEA02Lkf4
z5KPBTHj180J4jFKagMCX9yQ+0wCoOdec43sU54VaHhMVNE58Vpu4O83ia+bLyoYoiGwL0RLRDnx
tZoQPf1h4PXMuzOf/T3UgJZXJd3t1e//ztfDFUUPJBGSuj+EN95XOQyjqAg6PkBIYXnJ0TQo83l4
56lvVtRPcL4642+2v3k7/7T5+dBZOF6JW0GvAsfj8x0FybU6lZSoW02N+Eg8Dd4SMhCrXZSQF4DU
3qVVzhD5e8dgMspHGN3B++8v+i8nDto+mAwItuDPQBT4QmjpeYoGvDmmxRTF/uUwIg9fhYP55o81
D/Xv/9ZfFhB/C3N+dA0GBA2EIZ8vN2rDwsIaCVblVKbfbTuAwmZFGV/wu3I21vGG15+Mh3/+dx2H
EgG1DqXCVwvMyR+FVuQO47DeG67KkeYIAM+9NoQB1cS0x9c8REj2N8uWB/LLx4tzIpZFLim1JhUx
8Vifr5ezqMBjyegpSVR2qetNcxgtvS4XKYJduRZW6bzGbjq823FpvNqa6pB9Jl7z0kRmrNaaN1av
okwwbIJCYh9TBnvjSgZ+du3mnXkvCze/8CFDw4uEAfENd4bkJY+FrlYl9ifRAnePkROwG8EX41j2
KxF23UsWezOTJvaHAzGxJJKJ3h9fTLtrCGZKEMdfsGky+amc8nuvAq3aToYY9lAmCu9qMPBVZcSH
tcxj6Xu5UqRpVoSDLRwN0ubW/Wh7W87rmcMb0IgTW+0GewVU1b75QrE7NIE3yUNfThaZRk7RaTt4
MGymkTUb7datFqNk+Wjr/RqtBuX/jPloJuX+KacF966sbuQVwkzGxRnqYXCTov5nujr1Ss8PrYMn
0LohawNSD6xeWlHR5LxmEZWC88yfrsLGnGB7eBYckkmynWeM/U5VV+feJp4s9hdyU7XLhrH97fCB
z2AhOy0yRqmviSpm4Cv29cvGzhUXAnsGKHjkTfqJN2ztFEby0iyg28Bjf8cXCq8CJ+1CzuPR05tl
Q/y8ftHYCUAyvFW1krhgWbtS4py0dDQ7eIijonA3Y976u2EKzUein/o5wjmmPNAcWx600rSPRR1a
8NKjxIvXhe81eCfNS1tBktsxRfbIfyX/DxQisRQinKHv6iNO6XDGoG8ff27VNqBdzYMRaOnFT6wm
sfCoepJRP39UvsdRLcOYMunnzzOgIeVWjyGOX8Sq9qwLLC/Tx8EmFx2lHeG0akRLtEKMoD1pjE3u
8EJLAXUsPZieYaukx8LQSnxJpFYBZlN9kmgDE7sffai6GQZj+VKf2jY4JQW48KbOVVOtIWfk+Snu
CQ1bZgPWoCsb3o22hA3IYv7JSpmQSQtIFrhVbZ3cA0jORk40UGkZ4anEM5IzGJs/XIwezAnbpbr0
j+XfJ6P89bm3qWpxWIYfOAd8fG1NoMn5aoDDi87BQLjuwOC+xgl0Kr5/bGz/iEB6V+b88/9PtIfN
IfmfFcunsi5//Cg/cUfn3/iXYvkP5Kz4iPvkADKN4GP4F3lUM8jpoFsnIwcWJX3G3LX/qViGIuoz
JqTJRe2MfyRn5J+CZaH/QaA5BTPu6B4O+Hj5/QPBMnDLpxPBdsWcOqLbJsgIc2HkfZ9PBG/yQw2o
+QXZrTYd8zEV+Vlip5FiL9xW1T4kyMNC86VyC+uRwbRN5soYvjWaQH2TINHfwjIqGIS2Zli041U/
qFoGFyQfOxhD6jVTjYWl5/V7jrAhhd3DbFLdJb2p+YCpJd6zwZ7KbpDhIjcLt7XgTDd+RYRPWmYm
MlLDJjxtBdI9pCEIBqBh461E3uHOeGdpIcoYgN1IV8XJtxD4dRvAnKy9raOkza7GsG3tx9nuR6zl
7CnGpCiGpDF7kPsvce7nycGyMZxeZkU7OECTQ+ku2bzTbMMMQdeZ2EP2XpDOpFfrYbTq9yBiE9m2
lujqW9usfXnjt72uLqWTZ08MQDR3z5ihqXc6IFOJIaATviQ5Fl74eAksmXKKaXfhht4ARW/Cb4iv
14KOh91nBZmh2mDsMJIP3XpFtyno/stLElUgxqSdTNyNjxeMtlN1bmbXyL8KXCq6qnVWUa1suUVd
Z5PG7QlsDqyKLhb40mGyxlQbjNyz08fGS8cTpHxGPGhdhnfpMDL8YYVtWpxlMOjG0Yib8A7/Radc
pp4Z/EDY3CRbMFfZ30vkXrj90VONTbqOiYGOX3I9YpRo5nXmvVWS3f/RH6ypvnRl6Dd4APNK67Yp
ob5Ay+jMQz5W1nXXZ9LbWF49fAd6zsO1KoJULZik6jdaaWP5gvGPJTDfIEIT3k+BoE6GEXSt2nai
YUlkISyyie7r2S7i4nbKm9Bc1UPY3SketZSJSecx069D98oVAbazZBw343r00sFc8S30cWFZivdO
QCBYpjoUU/gTNF6TW9gY2UTMULBb9JCHxW3RqwRlR9bIaoO3XgQRNTXB27A/KostLuXextDjzD8o
UY0fzsKiWTd4T04nihStXk86D/NiHDTDXkdx4afnpDVkuoEAMt5LQP4TY6ogOeCNOzCGQrcwIw2x
gFrkAXhhv+gYz5nXYilGDvH0rnfkMm/1xuKB0WeN5Smz8BZfjXgg3uSyN7x932s2/n2Z4JPWQwtZ
pWNB/osRDzAaJ3DqJmO4CXIXaD4geFxr5QYqF4SrAW32BJCZMgUFhdbnFAZkUdvSnjygalu62raV
Y+nt2kAaT3GtQ3PAoQlPNvD7oDKZKLqIem2Rdnxswg+GZtW2bRKs9R7b6UWWZJG/4EOp4j2AeFRv
8BPr7ysCe/MtmQPpdRSVUlt5uH5WSzzN8Eu00E1CpiISMiQjb+jpQwj+ucgYpRIi72F9COc6dpMl
GQ0RExRvbPD7GeQEmaV0jTu22/DWKlpsfwMOb7rhAOHuXQqTvJ+B8z47x5reRqTDpjDrYKu3UMJz
gxSRhAlE9Nh1eHFxAbj0sR4xdVxNQ268cJf7/mooHes6UUoHie+Fpt36VdftuHBt3RaF92L0VSn3
Vp/j0dAFszaRgTZMp7iGJbumnBnMDbwotE89g8h0kUgC3BEWkWVX7+Kh7JpN7OL5uRGqylzm8kIn
v2/KPSGfAeKKI6CwZV4J3L9L5EVjbi+sge5sUQ1a/DIh2L7OO5edXAxO626xYOzNBVqW6t1tLLHr
2OXlQ972BqE/Rlx527giNfqCUDu0dWYPy2zbtsJ/HIOgvLPgVGfnhFHEcEFbNU1rx4VDuMy7wpun
yzb0/Qm+ir+MuySEAuc77Rid+05a4pRkmjtqiwae27dWuu6LR/pB+9Cgd1Ebk1sjV8GAleatHQxU
8bWGWnHX4wJo763BGbqNHdpaeS6GUr9NXRMvGxv5cHKILNgFG+RCeOhFJoWsn8J/XxtzDvMlMFbP
Z6fJpoRSlVIYW6OrCbalaUKs1eK7g5Q1Hay3aowsSvM+NyY89jsjDXG5sEP0gEy2wdTHqyiBJ+ou
ccfH1HAJYZfkl4WaRndgFhMHZQvfHVSpw5vJDaOjlU7EADNedZRLyEOu1d+9MAxCcwn9u87YFDLA
sqVm56F8FZjL4D3FuMJCaVrq941XjwlOmHaH/eESElTAxtK5Any7RtVAjd5n+bhx00rpqz6xumiX
jEUTQttmQ18mXZK3Vx3d/oiEduR8xLmva5lrZIYIsPGzRYIFooDUeZM7XotPteindD0Mg2GsQo2E
xHPSRMawx6PTGOEyWW24LVvOs6VrmmK254B6tUhzswr3eqhNENcwxEmpdGHgXDA4iNrthHwhfUzL
jnEAI/Yk7sQy88HVUK20kdcwWknySL3h6D/C70p123XXZSCHrNgEtuapF0wUC3wvYWCpYgXWZnnF
oqlGURAlngymwNmUcbUF0o+53h45oqlnaxmMfTCsfaWi8VQMgRus7SjKuyOs/cY7NNpI1oUlcsiA
gA21Dr0CqkA7rC1OOeR0bBCetTYdHeEabBBDYvREk9UWGRW8Mdj447ZzWjDNPKL1Rdpm+rRn6QLk
LsTou9Epy03Nea6UPTanztBle9kXdQ+/wdTioH6QwpT2hTKA+E+ircnEiLREpVeeSj/MsnoX6Jee
YOqupFNo410V1Hr3pEoIAKRf1ih/ltRFWEaNIqzgOoRAgPUNHZQjm0UBifK9rK0kOGZNrxVrDOyy
2fnULrEAjzz3DrjBP3Hj3Gk1uVbxXWI2WVkzvzDpnnsUL3DLIwzOjr4kUPcQUw2kd2NUR91L2qn8
O25egdyhWcy6C1qgJt0HetLPrR9WlVdpLnGyQ3LrOvAbyyI6jqEJ1gi02DMgSxEhPiJX4EotPQ7r
B9TW9m2dt8UT8wFD3Du01hmebGNtbSWai3gXpjbdVj8UHT6xTMv1legQKu8NPDW1uwylS38Dw9bO
NZ5fnPt2nhWZ2aJTuOeuSVXubyKdTf8niPSPep7/P82a6A5I0wQU+8/tzx3aqlq7eGvU268t0H/9
5p8SOuFi3GQQQOARhcaCAqn9KaEzhPWHbtGRQh2kEfnwJv+zCdK8P0wWILm4iM3oeNwZCvyzDdL8
Pyx+1tQJATTITEJf9U/6IF7vUx9Euc+4h9b7Iy2eN+l8QR2T3pG2xSI70ngVIyZwo78ZQzi6A+Tw
TSJbzjKJaF4ylFgHrkVGJ3q0ByAEEzVTizU4XD/9ceiD6LW3VHPnQ6Z+78iZtRZIZ5K1IYusWMho
dqhW+PRcqaQODnisMXTWa1HvS7KCTkVbMkXK/Sa6Kl132lmF6/yAKJufW41yJKewXVvCpQxocS6F
kQHH1KqvbTMblhgp/sC6AUcdu420u8I3yxcbF4f3oIxmn1OJyxlU0DIHL3dCvjJ2QVCv89GcLiGv
gfzZwnv7eC+YXTAEqIEyPAoe3D6zCLLwaPNfw9DF1yWs4ruqGfR952cpr+q1prUO8CmB/45b88pO
4+nkKre8mFyX4k3HpeYVoxUuruxKLqS0w0dTOulKd0pv1aSaDoOpapjQF1N14tiaoRQytzbJAAg4
uSKEiB2LGwzpnAtIaYiAciGfYrsMnozBGMql12ojRhbOVNhXIpDTybP64OAnBrp1C/UChhoQJ0K4
8SsUT+ka7MpfODSFCMfgqGB5WlQPhigJGW9EcKfw4FWrXo/13UgPUS0Mjs1NoFfpjU32sLmgBbW+
BVguXfWpoJmYaHWBjK2heZA5XUkidXfXSD5pkuSbO8MItAfEbuHOnRp/D/iGoJ3hFy40eXBwm4Fi
s3XupHKmZ9vprVeIsLbAI9hsLgfH3oDs+k86lJbz0EfTZsRu5dItkLbY7TTT17z8ytLL6JXuzt5D
uRJPeACkVwMejk89NDf4wKPC9dDNmpVl6OMxDFqOaqPbwPSNzuTKeaep6MpHPAL0R6zRx/uYEeOV
3gGv1h4/YqVWiioJWlIb6Nrac/tu2epkyjBQ19aIQQQCdM/bWtlY76tk6paj5kCbGurufiiKS2IP
mhVKvmId04m/RIhMIOcFCrIU4OeuaXgeODmikjpexzQtQITowOlb6Jk2nmwJszTHzPB5whJmC9mh
g3vNs4l7U7pWU52eQCDSk4ly7DozpuAwxvhiGxOTRivyw5WyzRR+WGsfQ0jI2yZvvFPmI3rRk4LS
KeP14E8Vt05QwgkVrX5FdHB9FQlbW+Noq68YFaAnQV2ANREdtBjz98wvhrOjxugU6K5LVlKM1WZK
ajZOlvouhjt4ysYUQsloWt+yMaZwnzQn2/QZDM5lmNUo8sFx22oFKbZEVdbgdwIYycV3A5TLnu4u
62hsF2WQpgvlieDUhI17blMrWbE59qfYiSDaDUxOldemt0FglUdh2yMj9HZI73SogY9QJqNbKi1x
rfK+Oc7M8eNoFuGhzFN5D0k/QVODsuzQ1lO7l7GrnVJTb052HLffujAzLqqB03PR1NZ0xZS0ukIg
0V5g6l7cYJBp7LI2dXYh+8w+h1WzGXA7Wtp65bzYQdsenCgMEMBJvDVtK10VMu93v5w5/4alID7D
WB/bN0eVb8DsIV7DAxX7NAmUgU2KG1LWowUp81tphZ6NZ+TkZJDnq2qrjODoAIQsOygsu5Ki7VFi
Jrh1R9U+QjijAWTWsSUvRjykVnWWPaw76jFxmydu8qg3SYooD1JoUkhKPLsqjoErwYX9vPS3v78W
3NM+nUWeQ0HEVIpnz7eZj/6FzWMJq2WaIuWxxWTpwSPSCFMv6L/vwzS1z9F8D+umwn3I+bi7830e
5ztezPc+mj8FWTfOLkaGu4O8UNyIrGsvELOgNh0S/WrgWDp1JkqxxVgZ+tYPbRAG9I3aSYxuu9cm
W0GH6lJsO+cFMs1LpZkXDXV/c4znhUSiXXRLoV8+VvMyQwLPitPmxdfOyzAcWZBsYO2hgZh0ghGb
rNS8cBltaCTfBcg9VbxrYuVehT0OcJj/pNarXwk2ZiHZEMsQz63B0PFjKltsQcaTMyl9nk4zCimX
fRPsE6TPdRnubRIpeaLpK/at7l4i7XYLMH2xhCWzKpzsGOnPaXxMphfUFTYmLQk0oeQmMR9rAiaV
ZNq11IbnkNPUUeYSQ7tlfsqjm6J+KYb7yizWQ74X5WUyfKcNXJjZGe7GQlqLYnw00DO0Pq2SOsYP
PmINBZ2XQ5VxlbxACb6GcvAyOJs6TKF41hsF/5buWMWXNmJPneiJqu2+R0BpwTKx432ab2bPXHF0
3eYmpCLfxZT66aOJFVS+6aYnLXsYIVboVynxCajtISgE/g9P7MbvLkumjy9bf+ONZGRmy5hpV9ZC
qK2g1XGPM9Nf1+IIk1iBTNKaLxvi9nAFJw0JEMXW4Z9as/hHF/dF0Z3zblgkvX3oKvPI3rVOXfLM
EPM4+KMJzsE5/KMZDpFjoJOqGSzvHSK3xMJCtbpSPZ6N0ovUg+kEcl203BMypC60jnyhRCMrluLE
oBwo+hRNR78QzEdwWj/n9bRRKRYC+jgaUGeGR9/uLtpsgs7mYtUUwmhloXuxdfIjA0urfGPHGnDn
k2OCvSGgfJ/6/lEvxI9s1FdUPa9i8mPmdXfIq9dtXdzjCL5Dh3HsyTfIVXnoZWt7kB4eMavDbuqc
WTW7XayjebVCfCjt28pqIXYXuyG/ncLNVBwt6/vUGrin9wfNrJeZA/DUD8vWCEz4uBjtBwPBivbU
F4c+FhFDHzHOqAi6LGahZHNU9c71ciS/QWIydYqas+4FVzUWJoE3nkkB2CZheJFM/vcU2LLHsn1J
1MGuny17E9cV67BwbzFaR9H2PclJLHppcD8XFhzV76Z7p9eA5HLrEWTabwh3KDHa0dBak8kATb1f
F8kJsuLsnESm63oEL2ny8BLZZ45pcEqoQ56vAEFWntxm2sMkKcwq5lptseyTa1luWGW0ZHtRP/nm
McgAYa0HW9kbdC/wpc+N/oQIsZoTTX3cHQOgcsx50KijaUM/NEtLoPgoTuSuu2xDsDscyaSGlN/c
J+ExNp+i8ar2t+IhEgT4de4+C+uNHu9Dnfpj5CxseUp4UpJiV6mHyV8Pjom3GHkGxqU3zAJMB8f+
VzfcW9nJvB+Nq9QLF/VLHadLO3n1rO30JmtO2mqpBglv+QL/PyGuMjGdZHXmCQTzhB/07KdHEV92
H9Y3t7N6jnJzJxAK5+kFKAOS036JswRjC9AM0S1rRDuRxGZpRSFiifmxwgEG4NXsd8AawcjkWpWL
jpnDJPDlNBgo1jjkN2vXfJDZ2bLzrd6+473HN7FjK59DetgJkWnZo4OqcT4nULromrWnrl0MnTuW
SUj+SoyLMwJsLzxTqKO0yr5H4Z1dIzEfjygba4wF0ekutPxdIm6M4N+TJSzw40KIvpqm9BvJRUub
KBM5rIwsum7HCg/AQ/UaOgoJy7EE422MHQpiYMQS076QTkXu6nAuV6BUevJBr27xnYfAlNEnlEut
A7gjbMK9cIcnoyGOwdb2o+4RpGmvjXDXIzCx+ncrNRau2kh9r4pqLaKXKnkmoVWV9s9O/T+SGWkO
/3q00udZLnRGoqsorz/XCUBTMjSNMjsOJVDFIqkZlM+Dtgxgp8KdJC6LUeJkrQoSG7D3Z4fVu2eg
BJ96ZqDzMPOT0rXxIFVMcVEGmWsve4ObF8yVAAb0FAXjXB9g+TjtXaGyjd44yVHPR567SfMucVQq
L1ULOqGKxjqg7SbnCNN1qqtkRGyXsL2hicK/pEbnECbX7NHfZB6zRuaqOEIBxVg6dv1j1bqIGka8
KPDIP8KB2ntxQAuSg9imb275vZTrkoiErrov02lVuoW7ajkkDqExXBQRLmBhF+wCPW8WQ9PtcH7c
dCLaZTJau3Art0yqwm4BObo/62mdo1q7c/FgC4fLUD9peXtyyrUzPnvmY1Jfa723zyOIQwzyoFhC
ZTip/AYWy5Hm9k3ka9/8lokQQxDgTFu28AZXNhYCIrpry71THUFrz8jg1ib+CFZD/IeqEQOZ2k7L
pj0JUxH4+L3i0yFCZ1qr8eAF1xBAX6eY41i7Gq0XIMR9aQfXhXtPx4NDCAEAk4PjgLPFBmuX60jZ
K3WcPPfWaExoTMTmRCiOkjt4j4tuCp4ZOhzN4cao3p3pmzti9eWLpU5GVex7+t+xccA8fuFaUeZ5
MHF0kEJMW+nF9BmS+IVoOunAcTUmHZj29JQOk47vSnZR1y32g+l0So0UokuBULCHa8qJ71orUda4
bqEmWH3UnP8Iwvp/Gdt/siTfvpXnl/yt+coAmN/ND6K/6jiMVPO/Pr4NCXn2Yvr0f0Di0G9dt2/1
ePPWtJn614B7/sn/22/+t7ePV7kb5dv//O8/8OBS86uFPL+/wlTGTNL+z+DW+U1Fb3X2Urw2f/mt
n8CW+wfYFI2HAyQNRxr77X8BW+YfM5zEnB7OFbAXoUT/Nd23zT8o73XmHwyeXWR8rIw/cS2b8b5N
CDasetLt/6k3lPi8xOAJYMo8R6F6woH9Aefr8xIzUGcOYwoDnrkl+TmNLdic8Y1LF33AtNlNlYMc
1yL3q4FFtU0sPcnxpcEAkdoMiEMf2jX2BQJRdeA/TclQPFTDMNeMeH0gkWMTITNL+sGdZbb13pc6
oSKjO25+uev/pr2b3+YvrMT5MmxuBpxUz2GoIL48KQDzXmV6tbfwksncSLODlcVEs1mYoQpWSCSr
mxKJ4q7X/HSvw05c/v7vf/hz/+UNQHvGyBK/KyDAz/dxtCqo7v3owRTLkos60dOT6mOknqpSmINi
eQo/ms30IFNP27ltOq6iULvN8OTeF3Jcd1PtLk0fZjd13uXUpdWl8IcGFKNCre019R7PPkK7Sgxs
iauT2j3hCNoythz/KWFGZZ2s2sCaYXTTaWPDgTv8vNU5IMvvL3W2LPt6r3FD9+ClzAclsOjnSy1C
DjymSaQXxqm8SZvEP4PzwT4madB3NlE5DefeQ6yGp4xH3kgrB4UHIBYRy8zzIzayPntx6wD5O47q
Poc+8xDM3EO7tTUmVAkr7m/esj6/p88fD6F8vgG9hlIc8ft86v+yk/amhXxY4SqhEE+fDWN4Q9o6
rbX/zd55JUmOZFl2K7OARguoAvgcA4wT5yx+IOHu4eBEQRRk9X2QPSVTnS09tYGR+kqpzAhzN5Cn
9917Lj/g1mcHfS5rpMDen55MjAkHtxx1zhG98zmXqrxT1lQVwFZraCYAH/ZR6xbNjXKUgd2dMb7g
Q/W+4q6ZUboWsEQYv0v5Yi+wcovMH9GZrGFniUq/BzS4y6LK3vM1yp1W0hdSNZ21n9JcfuYYY66U
dLZvuWnNP7Xlaytxtzi5KVVOUdSYt0ZbVU+84VtXTbSltXl3bqbOvYOF4m1x9VVPrqP87zpaXlos
sq/1IKu3Gmveq+YWAmYHQ76IC3mm5ctfQSPzPXnTYsZsWTPa5+V0KimkvzVz013rBVGuJdtKBFNZ
b/TARBf6y9gy+vmjq5YOQzjtfcwNZbPL22J8AoiwQqS06CgnsuybhT9s46p5vLqudkFj749xx/t4
yro7Vfi7qXWWgGadjT/oH2YDPGqTeV4fZpMGH7LSwPrYha8/GOk8cjqoeFFPk8N6f/Kya5zETShU
SlDLr7m3Ba+Wzcom2Xh58+aB294pofp76WJEyfXhJHPJLD3RDfIvrq+/P37+cmmRhsc24oG5F397
/DQiZgFPMjvoPNZNcBWAxUJYU3JvNk37M0xEM+be0EKN1OPdyKx0nYX71mumVkLZUvhEJgrvmYkw
xYYCn1RBeDE9qPXuN90SVdR3jcu/+NTrxuKfbwo+NfZ4lvSCRlbCWX/z+laeslwXnGhQNpoekmv0
iG1ghjBhRhwmriC3TNUfhMZxX8QG0Z547kK/SKOP//cH+fsDZf0ctoMPx6BkwxB/f3ZOllYn6PdJ
gH1CPhPUjsPMpYc2gZK5M1uJH5Pw2r/6zv7738rLwnVtBiu6EPCR/9dHgm6IGND0qHGcNalnhFgm
3223jb+QwlctnNK/ce9kS/WSk6jf42ZG6eKAilquqM0Bde7bH3LouguMWrEhZuCdhYQtiJNg+RcP
MJIKf/+uDN5uvN6Eg+2MqOLfHmDtCGMo1VqxSUGnBM7g3vHhPxNUPYsDM40hfuKFRgvOjHQm/tRe
ibOidqYmAgpvqetSI9Aq83djg/1zYMvcgDS5W9GapFJAkoajHbWfFcN0qtXpSakexcKp3iji0QOb
bGKAwzaizdEsGcVLfe8W9gthp9EIFy+a97ZeGWEUN95TS2XbehDFb2yM1NMlnOJvns4/YPPB2mqA
30NQLC5TAhdXs0uiKrM3c75VeDxMS22plPLvHexnGKsjWnIp/fJ2i74kv1LfnU+1YIWQ4THfdn4c
7fI451QK1AllYZTiiaZf/aDJJNqDd8SsnIp260MpxA2Q2B/kqBzYfQV/OIh+8U6wfik4QtMrhWtu
vJDqtLXAFd2pHc323nFk99Brlfq24xQYSblQGdWYMZhDWy2nMhlWL1ZjunSWalPoTtK6Jo75UHfZ
uF+X9+8iknWAmcO5Od2Q3muZZZ5iaqC2kEqsI0XI0RbvDnHpGksE/UgJOmq7nCjsVfvS8uM7duQd
z2w9bmCJjTVWq4bm7oNwLfuzk5xg+lgsHmw8gEhOZimEF6tJ9/QJYOL3LHrUba07YImctx77BvTO
qqXaOK5xa1p94OlLdizjdLjN6ShCzofThSTQkY5bWDaR827qoDItmbxSXaptzBYnWKfSq8cCZCPp
wsaIXXW3gorEi710/T4Hu/tZ8rbZV0KC2lJF3VNxHjd1aKmB79mpOfh57QuleOwq6t678xSdSyqv
iqurEA8j0tP7ztXvcUv/SkDuPM7tgnacddG4aZQyw0TSHw2wseWSN/eZsTQQVqL3OLfqh3EU3h35
NbkZmYVeIjkbr4zR5rGOM+sM3f9oWaDgDKoPgOrk83Mp6ULEmN88wozIzxN+gqDJxFulUS0rNHwK
rWjme+Vr6UmrPPtAi0L0XNQetXEw0pqhp81XwdTisw0lMgdrK64wvyOwUI0hG5v+F9/h+FQ4/S8W
COkJp7V5r1TqXBzozSdec+67zB3ogKZYHXZlFJaYojj0F3/mVQcl3j/BvJos5W4oNTRPi/Q7MGNT
FLD6hXItkz+13dPyB4op3U25M/FhjOeomjmZxuxLWcON8641a+2h54Z5WBWJz6qOrwQKpm1rY2Fm
FgPUD5CAK8gT3gknhvkImb4NFq8dXitpPmWE608lCAlaBIBHYOXjQl7SOnMIXCZ9WA7OfCj4Am6V
lti/DR76byBaykPNs+fFAxp913RsBBhVk+1iZfOlYyPHZJxrbrYHN4rYPhbQOKsuTcadIyFEb3oW
tBgm/SR613q4MXmWpX9at7Xot03K6pp2GtuPGj4qGEBzzzUmP7VJfsFx9AKvRRzEToZ9N/HFHrPW
fHbjVYsv0uWuA/Jwdh18tp67vMG8/6m543eZ6Pa8Gv1drJsl5IPs3iygeNJX4YdRQUZ/wJb9W6UC
9a/g+E/j24FpJndfXR8OCInbymdAo4Pw1TUHaYWT7xShYxeG3KVa3t9h9Yu/5rwetgCTMDkTMahR
WtWyH2Kp8K92EcW8fXTwM9gz6yhwo7eH0GWXj9ptlKp6SrIKLRQXD/ZqZgfmaz0+RMtAOEgg6iuj
Tyu6nqbPeYi9M+W31RW+Qt4EFGVkCHpT8Z1i8ocStZRskGJcia2wP4doHlgEajz4Z/b1HSE/X9nj
NROo0dzQxo2gjb8dXcAtG+VQoh1SFFmJk1rLD+PcJbsRV0COyPdMK9trLLDH8v6vP2YJoyWcWW6c
aPnVwfDYpsYdsN77TYMdySzS6aCjNt2lBZUk28ZZKecqYpG6TafKnF5SQWNQo4NCCDFXrZFR/B8w
SpbauMMQkMKTW/8moBLiCl4jtuHJcRvMK0OjlLPubIYBgY+623k0H9oU6uL3QEwUno/Qb6qOLApW
oFqoTQyK8MKgPkN6k/4WiogX6gv9ntSJEOSEsDDdj9VqICVzlO6zaTFuJHhxfLagHjOHhy9hzLLE
i2RM95VbmzyII6qPSM/GbbPrAC9Yu1GlkrZKgqbGmfbtguu1L/nt6rQxUDaa7qfS8y68x/1X/vJC
Pup5kmWf0VTF1j04fBLqNsNIzhRsNPjRKeLuqC30mmFTJ2X/rRqd2t2yM6ioR07866PmPhHwZo3X
zuZoPDc47yniLYxbCafwYLSxcSOwMG58wI0Wh7fWwzLMqyriLXOh/6MTFMfz06fT6G9LO58fQUxC
2PXo9Hypl9VqYMZUjGysWk33vbPGXntXqMdJK41bstRaAdnLsH9nci1sNabZBRhEgohFDQdKGl7z
Md130foHUW3QHrqp9SFj4VhcqPf7IEzG51DYRzau3jZ0LLc9BI3aax7paACmQe19D0dTZVywdWIf
KUHnB4Foz7fR4Y/vQ1NzBbHapiFAlxEYCHBeT/dFy4loKLQx3s5gng9tZzp37JFEFRSGjyEUAml9
LiZ9NkIXnMArZFZ+dVOeQcRoze7brl3/dV5ovCUN5NEVTt7T+V1gpH8zfNXR12ngNt41BBLuMySR
H3wK2ZWosLdzzJg4dwOZaaBOwzPLU9PSdBYMoO7uK598eUVoOhxde6y3+ESLnZ9qybZT87xL9OpB
p/HxdwFg+epgrcDKZ2y7pasefDjQJzyX443lPlnQTi2Qv2mYe7aKvMXHmDlfddIb1mbkNHWyimI+
+G2R37lsAx+GwrSvi7+G84pqJYZb7WmEIbcdfX89qXW+j1MkrncePaafBmZ2nj7NWB9kVzRno5/N
0I3S4rtzmTqkuccx72cXayZ+i75bHnCDVT8V7TLXMur1Z5ww2GVB1VhQOPoWNHMlm+Fj6Yt1VGmM
ZDPWBm8QYv7o8KUkOcXiGUVcWgdUldW67DbgAat6KQ6iT6KZN6iVnk3Ja9rtoTpmhe2Ta2uMlt+2
EUE2bIQRHShudc95p01/SNFifilM49hipDkZmTIesxXyEnSc/A+1vcRXO+fODgo1v0am/caM+eQm
8UObmOyIZUNcjXb1fTH0j6QrqU2w5h3iT/sZk2QJ8Ds5CPJufNfAW8a0W2ro4oT4Jxh7e9T/B9R+
P/ATzpKE5uZtRwEafxcv+t50kNXZxJzrOqvvunKZDqgI3i8rqcz7sqeaUsd1dJfFHkZO2lu3Bu6M
YMSbtFaZRLcVb/xQJTJ7URp7pFq3D1bn1TerGn5rKqpfW6dJRaAljc+mCFhyMbOA96PuNa6l+Bho
bKE0KW6/iaWlrIO8juugb+VmEaPHYMjCjCatHYl4m3dm3z/0SaXD4Kg9JELDwlI+mDbfvvWdVs6L
b87XpcfKUxft9t/SOq5H/O5s3zvvxuEl3tajXWyZRF8qxs501u/0nGVzNXFis4z2sxP9ozc4X2Zu
0OrDM13qzWMbDU+5lj3jTdrEefrbTPSXv86q/18H/xc6OKfOfzrU/7d2hCfgOMn/+t8/bfr1+5+F
8L/+s/8Uwi2PoJtlkWZDaWYVsUrR/8fhKbBqIkL4PmHuNcn2D3unaf77ivsw9XVQ1L21B+EfMrhm
i3+noRD/Cy8jmhnXP+4fW4D7/xQ5WCD8z3s/56+uvf+rhqz2UnynOEVNIm5E9/+uhAOwp39OsfFO
hVGaYUwtF6aDoqPJ2nb74QNhUMwb4D+de0ks7NXkZeXEfo2zXdfc1uy9fRHlIFF0mpbdJoLtTE0d
6LHlZtvZ4D2MkgOdT6arj8n/2vjsMYDohdxaOkUFnCtExvHJjuOTOaJ4FBujoog2TPFKqydBQIhc
2lzBTw9IJixgoXsJka3gMbqSBkqTN384RVr8UKEITyzP2ln80rucVHHg81PHewpjPNgbi2TJfGf5
1tSscyewp+3Ylnn/Qn2OcAOJkxB2FDy64g6ES9FSTye97Ek3NSd/NEGTlZ+d1rkPTkyu78EZ4A6d
RI3dM7RIx1WhaUz07ZSqkfWhUK3ynoeZJ18Xpsqr8xAFuCo+y7hvMqqB0JzYW/URfXSZSJV/VXVP
3M1SGENx0XHFZEvYl67F+DYVyxjfDE8OXhrw49Xzh9P72nIaJ6Jsf8gS+MAxe1V36e8igV0c+kvJ
tL2xF8Nn8+mQfDAPYEeN/IEXStZilnLT7pYKzeO5IppRO5aQPbwfb6Bi6mAM9dJBkXWNml4aK09t
ndMv0UQzLHSPSSMsBLKyDJIW4NgU4s2siR3HfCU/pKIEMapqoVUNpHDN1yax51oTBoSGg3012kCT
AhpuBNSGnpDVRKMdHzblF5EWZEb499uiuysGVVu39VCxvEO+7GmKpX9+mKKjKoTR/bIno4veFzOZ
5Kvsx7q+5+izHQuf7WCXggJ3QASOVv4aNzn66+iPeJDcd3sWzTcsDlIjmlLvuoeaGsVwHNcL94F8
DfQZMcVhUo/jsillTCyrjGN0WbIfxf1KgkUTju1o+MCUVYwrVLTHy2ClI+DiVCfV4w2NPXihC9DZ
oWwHFsZzMdVsMDI7QwhXy/IQaT3vjDHW8A4kOicxV3O4jC2fhFZH0jwJJoMCtsBPM/EhI8vIjr7D
tr3iODam+i2f8la/Z68TUXUUe0JrMQyn6+bFaOyZhr85TXXMe+a0fJLBjnoiHpyPzVtOjdxyV5jN
WrkXecNHXszmVtpaOgR1PwMGWJfsO+6w6IN/FZmhQVjZ9LYp4eXG/O/qF0krTrqR1uRYMTD3j1pD
ioeVe5+YkG/1OufGJapha++pmjvFOsH3qYuwCakfdUH9+UFrijG9yrkhaNjqel7vDG1IoxO2b6ry
6A8fBvDtKAH9Xds1dX+gAKhktMD6HPSzjAwuPZlbwTJ3axFC1+pb1jP22kGpAPtiCKo/NJVIEuQ5
2HHiNDw6iHFyz7D7TG0Y8/xSNyPNilNIx513cKvFWUOkrra16xKTjM/s5G9XhQ0FbygYtoGWX/JZ
Z09v5F2Ou2fpy+XQG7WdoNYR5NjoOKjNrTnW5bsiNNZtZtjpZ3xQCphFqRWhxZ6HMs7GBoq/0gbe
cYYvf6LaFmdDpEughnT8rk2Pat96FI+kUd6XyJkfo46t1DHlh6azYKXUkqTN92WuiW2kU80RTJLn
Jx9E88hp6vURJdnYL7Uat6lI+WSl1gFT93FMM0Nq6VccjdpbZav4jlnGCHPRpVtC+POjU3nFvoEw
tpfRMF/wEpXPMTndh67KEfEit/sROnPqJqJ6cCe1pfloFr9+YVmPgqT3xpocNYpmjaNatBl47qZd
yEJtS683nmOLCWrjgGb90XvLfXdpG8ETM9h9kM7kjNu+zAq4EKwFo9RzXm0xTnTIRQbF6CV9chsT
wfDSQ6qABEj38l0CP3crxgjjuqG35DKrzpr+DFir+1Yo6D+jqt7tSpfPPAEQVAybiqptWWr5cSCA
/u0Vyr+lDHih5xCghAUxXzkSRb8A1y3GBRVv3KoBQzInvTG7c2XmPvBrno6i9PNfgOyZzw1mvR3y
F8XCVazbbQi3UqXBpK/eUwlo+NCYon0bednH4PpNIfcupdSPhYaC3sPpeKeBVF1j5WlQrw37WSRd
+9Hq47AzQBDvxslNHxvb6raSc9hBudpp9hBIEqt51vNJ3kYb8NTdDOf9gFeGoi2cxOSBWmc+92wI
+ef+kJo9XkIMpvIwzJV+skbdeeG08UknX3UypviSJ75jbIrR6V+NprG56nX7Sq7tLp+94rmhcSCc
DbJ/mKGJTNd1H6g0uvQASlHm+5Zz01Cf/WUdBazGLD9SqotOpim0R2AQOVRiKFx6hE3VzLX4w09V
u5elq7ZSd7SfYjERNmiSGVB6tdp+mHTMJ0fCtNNmtvktBN2k4p2mZ+mlWIafOM3ufDc9VlIS3TLM
e3fMuydbSphkaWu/0XVCCU7a3Nyiv7aGHI5Z0qR0TNal/hPlijxGSwax7VYakp28aho6E07ckMpY
++jHinEBCoz0NZyQOnx8nj06ptSpNWFzEYJ9nghU7XjzfZtWlKoA0vKMLXjY+xh5zs1Y7VCcMwmv
snCaY2O2uIZloyv2xz12Qns6M+R4Bx6o/oV1IWpnGTuvjEFrMK5uVfw9idnwMflX8jEvwH1tmkIu
ISfgqsIbGfVvGUZ+69TS6PbseLQNhUqLhqYJ3bj1KXxzGNYOJZ6m8tGgQsD9KHwDS61XgjqDFjcf
MMZV4dgLPdQa46eJhxStlDaiPzmv/Js3iDcAbtlH2SY8nmu5BKmr0+oDwkuerUalh6jH4av01Yk7
gXz7wMcI1sPV5bWYIFY7Im12LjFDVh1Tfimb2XvnztDmbaZZzp4PTyS0Top4VzNqvk6FSrUjLiue
2oMRuwLTaDr0O7ed568p0RD5fJXW/Z1tR3KPnCS/HPQx+N8tlkFjLH4pMDZF0OuUMkQCAOCm1Ux/
l3Vut81mGzxx09wBXoTkbHN2D+ykjkNq5+Z50xqwQVnr8nnIUkK+XS5ONMp4VzZVdZkjlGW/mqs9
bXt1gzzuGjvNGFna5BrAByZn+MN2x/N0I8Z43E2LOSBTWOPFiijcbNIJVzRW5/Hbz/LqqcrT6sPL
gQ7MmrLfpyjpHxFLsanG7iJ3Sp+9N4+ah4NiPbCbhvp7KV39IDOaseJM966NUZXXWozdzvWW4rvE
lLIn+kD3Sg6/VCIO8aC0yruWumCM4tkQko5IH9VoVxSuasaOTpDyxXS85eSYjvGWuM1LkbJkWaRH
1RAZlT+mQ1fnVLh/aq6GPXGmjuAAvssmQbhSuXpkTOh4maZ2GUjpO4HopHdvUuR9zBY3vra+yyXr
QV7Enxdd87r7kxZORp9P2vuowrZ8bPk2rRNo8DLshqF8sy3qTOpKp4GgLpLPkUnykMweN1xn0n3U
odft4QlXt5r8x6+xrornLittTDkdkdiNRjXgHs8q46lbzQmk1pYYmJEhMkdu7+RB1edOAIDDr5jN
JtQRJzN/qtQZqC9bCwbxc7hovKXZAvV2qct08p6Xfz4Ww9ZsRnFs8oWhoWorZgaIeqglZZttqxK+
8UbGbaSdPG8BiBpN3rDv+sh8KWmd8bk4G8QkLx4AZqCevGsI8D+OmItPUw5EVXxkVnex218Ed9fw
ehfRkpPpItv0VGb/tkyvPBksB/D9UQwfYAanXMKKmpAOC6keygKTUoijNGak63DqjvYNPh4lS3qO
WFmU/SMmLefW6wgUSIKzs4kJp1YbO8JoOqDVA0wiXX8S5qIDIdBbrkSrXW2RUw/X9yozJNehoeLT
mFgvkQBRGn0RZe6EtlkUYeQmywVLl6tfa65t3MczwkjoQvmxoDBYnAS5YsebP7j587SMehRqcxI1
58nJ3EMiPetRavp8QBq1s5OiBy4Ke8fuXsZG5+gxZpNBqa89O8Hgkq2gtSI3prehm68tnd3RxtAo
jWHQ1pPDnFTWlhHGubfAZe9lbIsvTPQ6tkYWD/cej+EjK8/sMpVL/OlSntZhnY5NF99l3W5H28GP
ms+Ch1aeEshL/Qy0Rp0V7XJ2agcOmtUBhffxMn1ombdavEX7HE8dt2LN3AiIwdF/bATtLTTG7Aj+
yXqLByf9VBkSYg0U8L3FznQ32DyfDIGQZFoo5htKjbS7YRniuxG6ZBQ0Zl28RlZGAI8XzByw5F6j
Zv5qPKMBM3OSmr4l8ty31Mrdm88m6LfBSLmdpbC/FM2edVBlDovkIovau4KH4hFx1b54tqA0y/Or
D9eLGaeplSPXPzV989g0vr6TVVGcZ73Xf4k87vDDR+Ko9622gsaW6NtuKMIyymh8ov5tfFiqAcv6
PANf3NfwrULd6Y19LtIvX5/i11zVUK2o+rv2KBEwmGF5hLO0ukeDQtQD5RJY3+fKBWWWekS1upoF
sobPYNQr5ySFB/yLJNBbQkzw2PZqfqIgNfsjehLQs28NZ7p1gTjrffTlxMRQe6dLbqKc8keDhyIv
nhS10+e09MA2oeACm7rfNauch5QV+86c/G4rQIKwBxkuBeYHgnYOrmuPHz+oqkI+eXYZ/ep7WV7N
hgX1SLvuJSGdsJ7b8vlG1KPRTOdQsNvmAZLS2xqAc7d+OVFUnoXW0ZpkxcaWeOlTtzC0bCbDqHe+
laVix/Mb65zMZtYeRZSejHgoAtqYnJaJti1eWSwDQIgXXtBuVdShC7id1VVSGg9+bFLrLd2OfqZ6
xo5AADBHgIzihf9iFP5DHGMM4kXbLC5dwQmHa9QThmqsoNRN6+LQMzVVG/RV2w9xNqrfeIjs92Hq
gNlQMu4AYcX1t42l4b0aFThhLqfJP/aD0/jneaHb73NB+vcPmWTGH/0yt47EcOW0A/xUdntGZZoK
lBuynRnvVWU740ZJ70f3MvXRERzsztPiDdldbUC1QQKYFtxnBckjqg8+O6edpudMESgtJpOlXi7H
+M2PZsFmxO6eED6ivUwnoQW0jevO0YIg6gZ6G88HKm/YKuvlmn4pdcunniGexdbL5rY6aY5Ni8wo
fVwPQ6Vn2wUFLt+3bFl2qL5eSGGI8y1iHcNbXhMIKRKm8cBlmgpGl9qmXCv0PwJeXwghxdxOPrY5
dHI6CXYcT5eR/j1m+GMjRsW+zjPnC8IOwCHQ+PDBeF2S3XeURvYRi85G6Y18mVo79TZ0bqN6sV7B
qZ6WX9BsnVOXKKrhXPEETEOFLcadLx0KOudeCylgsSY2oql9YUC1QvQpN5hKU7/ht8oejGKp9uaI
U8ZrK/c6aPb0RJV3fuMn5SCmlfmH4FHfkfqd2wC2eplvbIxyt9ljx0LYqNnyXmXfCY49JrYxz1cJ
HNBlRcZTJajRyndO3WaPoo7oO++qwqdbheKPgCNXcS+0NO+CKaod/Wq4EcoghDV8OgvuR5cepmTR
H1vQ/Ohusp+x6efAMEJgvEkWpNMARIIBQrOe2qar43stagbObVxZY8nCI09s8ccul6H6HGLwCLvc
aSV+CwwW9M23Qi71a+rx+IB5z+6Q/AfM1ui9hx1FsklJEWl7csrJ4IesiJN4X2Ru7txTXLfYx8il
wgxCyMhBpvdHPzoTX5mXrafjO/2T9A64kqnxfsasz/xfk0fZBzignocTPlVLtBc4Nu49Jwc7e8n9
kZCIPWdpd7RpBPJ2yUDM6Rpxro0enMiK6l3BqWE8LiOPyt3SUzcdEjB2vll2LvQGeXh0aoM38ya1
KthNtItyssXokNmUz8+OGdEQ4rr8/8pChXpIILIXByqUtWHL393voFj4xjYeVH+2x6RPdyN98MOj
HFnV71K4ZtFe525yqCH0+uUMFgZ6CkWXVnJAHyrdc1HbxgDmakGR3Cy0IkaPmgf5Jew0XfNCjx80
3qMUzuoI16rs72etL+eN5eXJvM88V9d2rMCq8tB3AIDuqSqkoBpWIoEwMeOLOMAnE9GlYB/FkMwx
Sn9BSxc8dqtssBi3Mnvc5C6nxHt/mfh7l35BqP03OhY9qbPV22Cbny/auFRMx/Zvwm/NqdMjf4G4
6MdL6FEofnGNaFqCMlEgqQSwnznQRmKz+G8Jc3dTOV6iQSAxU2aE0Ybbk9NJcVjsaC9Gerk2RU+u
Je+Wco95wQwI4jF3UA35mXZ9vFWtHr0gY4CC1Vv3OKAeHsvcNM5iXtpjNER5GJmc4nNFajox2y/R
szjzhuEdIjYozdSUV/RX99kpaZdVBeMFOCRXjStUdryDWPQto+llguPJ3+W9tzONL2TgTmnTncy+
p1dH5Cj32Fi2TF2wPZKVcaTnLAsxFWBHQ9ECy/zWLkwcKmtw1EitA5Wgkb20l3IrkzjZJ1OHTVu1
HIVtRrCq9zd5Pu47yxXb3pNl0DjLuItKfd4Yfj9sEcaNe6eTUaBMIkDbVDVJdHSwgAIHMyn0Aaxm
cX63/S1lgenvzkrY+uLKoosYGJMfuImy9OvSLtkBvOxZI9N9yEAxbG0g3ztpFo+d5/wmUuRWYPAc
+RBTy7FXq58JFkB3xApoPve5aH5mODe3jkMZeaCmLO6LxePdJcnveU09XI1hkGvyvw/0jjoRZnxi
TviT4l+jrXNuciorLLmnCMHL6cdj572pnI4bW6T5GoA2xGeSqYtapuK1UH38phpMIJw23C8rytxP
vUyRLPnFvrsdc4eiWO0JPnvKpt9QWK+LeduyIgLZANaqtBRSk1J+4Glreq/2bEKDyZuo/RkgtiFp
UG0lVPDZ9ONHbRDNoRPpHzuvxDGV852FoLjJlftCtrsJjVzjUU3lHkIoQVu4nD82RbRHIym9z9rx
4J0jjkuz/MY3KdCYIRYui/M2CCvbGJAxqYBnWtd6GZ2V2zb3wH5+M9JrQVWAsV7lmU3t5PF96s1e
KAzk2NB1hwdmsM+Sm5Z8qM/bZ8ruC9Y3G4aUcWcsSfUOO7ittnRx9NsmbeQTWFzszCl+p8elnh+M
YYk4tA36dtHG5lgOscYSmp4tImhGOBd4Nysrf8oSsDWR9Ns2jLhlWad3zW+V649Lbz3O/fwy5/mB
5C3bjr5+J6RRn7OSlDdOyoPMua4ya/yojGm5psN8iiYFlcuyI3jGjb2PjKo/q6mtr2Xlsfl2kHtG
5tqjNDXOPU0ybYzUMfb+UsW3lHxZLD3jj6RQ8qmjhGCVgD2cz+ATjq7VfqUt6yuJyHVyJZ4Mb6oP
wBplYPY+eTe5OtVsf8+x0QbtQYcwG1/8oZ145xmqPoZmPNmFio5p3qrAGjJqFQdpu2wHsu7Aqvs0
FwSInQQ3HS96EIcbKJAjO3Jl3WH6ze0wsXqn5ARlVydOblUSGtwvGJkhMJytKBI3S3DZNpTpHnxy
beGiireGcAvXW2S86BQPseubIdT1fnVyk5IppWwd2PUUtMXiPW65MvO0p0LXIlYgXOMNLyTRWuzR
nNiyiapXcA6KcQDSLSfYN6MwvmqRyDAvBUc0W5R7ZoFySzmGc4E6p32vLLgNfJE0aOCSBUtSvzQ0
lR+mgXVXYKDjbSQVPydqw+mr7WT8tuQFsx97fdJ+Fpu8PJNBmojyg15yY9uCOwljVdJgmLFs4+CY
OQ9W1437HisxBp0YkmBQzvE3B1FmDRPU2JTzbOQ52HAd1zHIY7Rf4sbVZaDo89VoQTS49B4Dg6Af
jLcOmCYjjXlHuNqEQdwRhyEe9pxmaBlN+t4mXa/PZIlpLsA1AenBrXmGJ0NAoqJ7oILZOfMdVn/s
JQOnRbcdymyavNjD0F3GrMifk5phA3TgVPGjwQDbrOLwDywGF879UL+YM3Xtg517iCasjsKyoClh
0S1AZbOhjfa1bbhkj2AUfk1oyEeNujo7QOgk0jS5hCr9hMpuDI7mf7B3JstxI1u2/ZVnNUcaGocD
GNQkEBFkBPtOpDSBUZSEvm8cwNfXAjPfvYygHmm6w2c1yLQ0S4lOdN6cs/fad5Lm4Zrwge+RqXlk
NGhgLzao32OLkC+N/G+zELI8UY5pESXSdI8BlVRgvCyW8KmrG7rbhZ+SxswWnVKar8eKZBHipp4p
YLCJ1pYs1tK4MIkSfpiDBGHIXPDS1vEPF3v1mqLUjVF46I1TIqbYKUqfUNl5ndRkwGIQpJCdCg8m
X9ShEVQp9oq+hk1XuS9x0iFkpx0RbNpY1kilON+jiRBZgue5qkj6mUIKwhLxs00njV1tbl5B3lIU
gMhLIouOqhD60lVXoj+lW0Ne5DSbzEFJZg7banoVGmX6KaB5Onmekf3s52KfOGNG5R1YTNwa2hXz
NUlLE0szm1Vt3biBfg/hHAf5pIaLNwKDf1r4/wfP/3UZF1373/+FLuCNe8GWtukI7HFyUfALQzhH
Rl1ieZWG+geXEYltnNC26dQbNHgBo3480CE5xF1ccagCQFPpQgLpPZbeB8pWqRPkid9YRCrucwmK
8Yw4KcgTHw90GG3ichkSGYyBFcLALCiPQwMCd1JJlRfxxqKbCt5ucLCO0V3BcFCyd1x73NR5iS2M
7o1Q2sPJx8Mfxea8jr/gvMwlsgD5+CsJ+K1Jqna9oJQe7MpCE9kqoAxLlmaMcEFEjlVsXYKoqif0
E8lwofeZcQ2HnEqDqO1gTUNdi85DTGfehdH1rf236+x/dTef6G4M8aHu5uL5x3P43L48N29VN69/
6W/VDXZR+JqmpOKoQ4t5dZL+rboR1l+obXC6CyB+/yCk/6/wxjD+4s8KD7Qaez42Abyq//hPqeH8
hZfVQHeBksflM7T+RHhz/HFZ1EX4kPkNQRhCsl6+iTfvnFsFvWtEBJIPUTbuZrdk8xJCcPz41T70
+rgYfFCseJzZXWlyWBbL/387iuAYNRJU4g92Deulfhj64bG3xw0tfvqzop0+MUkeXxZDIWfyBPfb
gNNzPGeQrDgFSQiYrMMYfMXeHIOOg3Lt48t6N4qJPIpr0vnm0FS5RxamJA1zNVHLYWcaYRFjP09X
wBLXH49yNC0ZwsR/DuSPZAVJyfY4iiJhNcqMpsDqno+gHxtCWvNwm4r4PHbb+zFJXvqRjJmPB138
TP9WY/HETHOZa7k+Qd0NxcnhEyOUPewUGiMkKKxmRi/pflWTtrG1pYykO9Unb8jharKMZ7HdZyRL
N5ntFxXa2zcEg4BOnGXd+drSiw9KZ81wCGDCtPtkpPcPjf6ojaBNsLJIhHCHIwVTU9J5GztqX9G4
p4MB/rjqs/9gFPpVxGTh1bUM4+i7GlIk8PFCa6WHWKf7BKUIABxvkWh9/KDefVqmZbNqAGvnYbEm
HxnT2MUP4Rx5nZ9lfej3Kk1POHrbMGdipPoaqpa2wwDy8aC/eVo2lnUPt7XOZGQdPS2d/Ia5pMvO
hl8UGymKcdsIoS16Ye+TF/H4cXk6NEr+MQA/Lhbio22G7tmyR7cH9EmRElWW8PgChQ7v4ws6uou8
fMxQvOs6MyB6RuPoS27slCbGQGE1nYJb2+44j4XDeQUpdSz0nYdm/5PHdvR9LQPiesSm4mABdd/F
qNmzXlSI0TNf76czC70DT81z9hnNll3NGeCTB/a74fDGS95GPi55/DnXrRJo9gBOmVLa7UZ3iwKb
DDauM8iwmuH3YqlrfHxPj54cl2hC/mRmx6vO3l8cvZlWIRNI9vQJHCW1XSW8u7S22z++MJMbyKaN
m4g98/jBRUZYt3ZbMsiolv4ZkgmkWgi3gtrYjMpqPnluv7uoZXpif8a2lAX6cPZAn86knyMr5aOP
t7Bask1GQMN/cFXoKqWjexLMxJJW8XY2LMhjBsZHvWQkYgHAFnqtsjEndHF0PnXiUTd//KhYx3gV
eV50WY6vyhEaFRDJ6z8v+2ymznSTGdX4Z4syL8Ti82O1xGLM2uwe3TtvKrPBniTqPXTu625oG5pF
wNA/vpajuWkZhSOJgSZo4fM5xwFZHckXMc26DOtZhPOJ/9y0IS74zrKCTy7od0Nh+zA5BsE2QFR9
+Jg6E23IrBxkY3NGUbOnr0EOOG0+c0qQaf8La/LpaQvYA1fFnYOwy9dk6ccfcD8j/ULdlvmBDO/p
QIxnQ4wBlCjh/o/fBUaiW0sIrM67d7xXo+LVxX0Y5ayPoUPtV/aaPxJ99R9cEHM7PAh2ustlHd67
yCod1QEGwUCptRezpmPgov8fhJd64VX7j+/e+6+Wfe6y2LPcC8GHdTiYSpBPN05KSlDW6uABYw5Q
Zeju/ngUFx09sm0mWnz0R19trukKxiKsDYUAfZO081cxZc4nr/dvLmVBrNjsonknhH20UhEol0SB
wSAalHNOio3AlFKrPzrcv75uB6McPR3SOxEGUaPw40BFp26V0S4ja3ODosO5+/iuvf+IIGhK03TJ
y+GNE0fsBps4uakeLERaykS+xVKYrlPSCx/J0tA+eUK/GUsaTHA4GiSHLuvoCSGvTZGkkK3u2hTY
gSUW550K42fOEuKTueH9cxKSRKEl/tBj6/Jqd3hz5FGBqZU44VO/ZF7d2A2BCnRh2k9GWV7cN9t0
pgWB5ZJ52wKrQu3g6G0gp0Zl7hK8AoojHEDUl+VTFqYupWQ3tCo0RlrmfvIGvh+TQ4jkxEgNyHaZ
KY4+Jg5X6IrDzK8IHl4FKRxDLbXtNaVRNuxWY3yyjzCWp3J4kbQLXYNMxwXIRd/2cEBKIgTSl9AV
Q7yiNMYs1Psn0qugC3Te5H7RUBmkJ5SFEJtNQ7dEyIB2/mq2VfvUGe4g/SDpQ9OvCAcDJuZF/ZXo
PWr5BiRghFwVDuZtL4D7z+D3vv3p621z2oBjx9FXB3979Ms3SRuGhsVypGYUfDTRBsIUIvQr37Us
yP4p0/w/fTTvX3C+Jc7Y8KyY7rhlh7eqbTK80BX7PIXPctqiizIfGlEDk2hcj9rjx9f2mzeBopy+
AH1tF1jW0fpnBtjU6MtmPPUUQp2IJBq0AcMx/ohiGlZDVTY3Hw+5/Mijd4HinKvbTBYO77x1eIE6
rIVIS1FqtwiE4l7+nGaUoCniwriukA0IdffxgL+7Rr5eXFBsWBZn0uGA5MO3LTQLZkJFdwDIw6M3
4hegzeCnmR1/8q7/5vlxM6kUOa7wAI8ts8qbWcPKQMJoDULGkLNKvNK6trrXJuTHRHxZVx9f2e/G
WpZDos+olnDGPxzLrWyQBCqDZuK24yaSpXZGZleyz/J23nw81G+eGj2o5SRsujab9aN5t4iKUNL7
BsvgoQqu0cc8mG6rb0pwPmRaFgmK/yn8ZA17/+TIkGTThNgAeRDf3uH1lS5cRLwnfAuybS/ol+M8
0ZWxw8liIB0RYvunF+liymDTvhyMScc++tJhCYV15LJF69WoTtyhRGMFRBI5F57SfYLu41oza3v9
8ajvnyLxHKDlUceCpaZufXiVaBGxPfeM2qg5O8ErT3MF5QZm4eyzl9PlRx1+e8xfFlp7tjjweo5v
qJV4TjbABvcTs+iH1TyJHHFJoxfIuubiS0Y37C4lIAAaBK6Z8pPJ5v07RLmB9xVe32uV6OhCs5i1
MK5IzHGaprsoM3RhdJGidNHAJ5cwdJL7wM7tz/b479ZxQUFKujbfPykWzDyH9zcd6mkqUF36aEW8
3bgETXtoBz757n83CnOogFMIvc45ntbmYaaPVsecz3Mb2XzaNL4X4uX4w3eFwhcfwnIHMVCwlh5e
S9cB+jds9o5GM5EixYZsZUzQ/WF9zP/JUNRUOCtKTzePFyKMERhobKAdZq7kqSlp1Ap9yjd6oo0n
H1/Vb+4dGyybVUgIphd7+f9v5ky6/K5DSyj3xwrGbq4z26yDJiv/sKZMKY+7Z1Ik4vWn5nW8DcHn
1CcEZXMwahUIVT2Ism/S1fpp/fH1vHvRX8dB7InclsST48MKkU5NS4IW6HoiFatV6waD5rsYVP10
NLQdxCST3Hdzqj75wH57H5n3pL3Ev2AHPryPqZXYoP+m3G9sr96jIU+e0cwgDvr48n4/DOAjDn1E
ynjLhPbmcYUobBrwD7nPAaS3KfPGSDs0ymGfvBavpZ+D6Yr7CH6Ej4kAT8d5dz0OOup+5nmJhpzz
aUPIwT2GwZKYkWxX6tZpFVO8KbDuuqSjnDheYX7yEfzuUt/8Bq+RNm8u1csgA/a4mX3Va3JAZCWL
x17M9u2f39G3wxwtdBjmxqnl4/LhJIJy8NwHKy+HT0pSv7+WZfpwJHU9Ux4+NnMY0MbAhqFCCr9o
68LD8rVc8/RPHtvv3n6KDxKRPq8/dZXDcYomHtIeiRCWCJIUFd7a21ZgePMtdnxiRa5NcG5E4O3/
g3to0HowHHZ7VJwPh516u/T0kmHFHBc9EIxkfszC3vpk+/putV7eSQKROMDTXBGWeTiMHCaNiiX7
O3B2HuGqk9hOTkeZRSik9X98TXzMi69/qaAzex1tXc24R31lc01apQi6JmMoXjDn6Fv+9N4xDptI
DvEWVfR3J3jQIL0g08u3ZjeFkj2gwrTHJv5kP/f+3nFylwZcVZqeOh23w3vnAJCtTBGiR2rJV0jm
FtVS5Hgr1yjzT65oeZkPpw62VCZvHx1Eqoji6M5l0zhokqOkH6k82EKoqU8qhI5X5CiUp2mRt5/U
p4zldz8Y0OH0LsAOsoNbSnxHc29iVzYZdThqksRMk6sqy+zymeBMcgvYMzTdTWRX+mPhIL3apBVe
1S9OMvXOjj2DVt19/Djf3WfHxQ/q0tCkVEIz5Og+N4WJrAZ2kJ86tYawSYd2TzHjJrIIx/l4KF6T
owt3+dwEJ0cLmC197uNNc1AXBZbw2PGzstCYKadCG7wrB6Fm+1RYCMKydYonvydUVWgiUIiO3XnG
Tha53Ylg6Uh8aDHhPcmQ8EaIvG0KAjfCEgvEXNqXgIMc0vZoo+/TkVziFboaY9xMjWM94eDu5NlY
5ygs68aSo282mJcfNNan1+4IKrsFOs52z9qYnUBrSWInICkSE2DJ8mi80ezVZVxS7rsNSNTtEr8D
CxB8yfXMO0UdL3Ds4GyJg+/Cy3qZb1ilXFWt9NlBsYQzDvhAsooNp7K+B+aUkzgwQQ8rbqYIIlvt
l6Fm4M823CanAuc1uITOgDbxEqDJlzhyVAZm66KNk0BDfibbqMfgMWnOeT6kQZhtPK/Jxxiqv13M
oQ+cuU9+jLYWjHvHdjMCTQprGl8sN8xjKnxRrWz4duSH4f9r1RivC33Ok0drtCJRY2GZAgl3tvQ8
DDxNYV8DvPWcbT1Jq91hk5KokacSjbfE+q9z6aKwsIOVHuorWADSu0znDK2taoexOg/SGgWpmptM
e9DC3GzPgqFrhnsYvZa9NpBN7ocwIkNFI1Wn+FmbwfQzKXvNPLd6lRc+xmPp7GvHIsJXijRpdmZT
qH4XhiUC/TihEPzkBXD9YHQp6aKbC8Ifgk0V2R4zHhUd4bEowjNLjWGMU88povhRE1EACplJGXKi
EM30UkwWPX2YN0GUfONrS2FPokIMCHLKXIlQs3KdbZuao/k1B5WQgMcvGvk8NhGGWUogcR5hLOrM
OtykRetCW4ZVod+GUYcJT2hNK6+K1Kyxpc+1zvWowvvVmJ75sykJhVyBIs3DU6vXo4wNYUXq8qKG
Etuw1LWrlgNpuuDr4vHe6hFO+lkrbFwm02A3P2usRV8tK2qdFY6i0VjNZoWbDMMMEdZNWqhzfZJ4
LSjn6fMjVroaoVgT44PSA+WQZJCzeVnBOI6fzGYJUDPaEjtLS2RUjSLP7VARRmEZIqwtdN7tmbDX
NQwJ68UYcuDDNtysAlZxCB+w8EZEk4ldJlctQMEXHWpAvC5xM1gnKtXGey8o3GZn67AKkKU7WLAj
Qcaqn7bQ7FAVVrW9LSrd/AlFskvWLka54WTmIG7DOZ1HtOAq7b46SW6JixDjSIE5USL0RAgicbQs
uaWbJi2N+0qJaFiXogQM7VSgWP0mSqt0D0VVn7ZCFeHLQsfTNmZuYm0pDNl9c+bE7h5iNsO934Qa
2mErleyCKADXd21R6tOFk4Zm59cqGiNqr3MHSqwZaie9BPQUtNvCTu0JRowb6Zijhzy4iKqAlJAw
6Nx2n9R9CL0vTqz7OdXm6HEmTYqHkSTJtMrjgv560hnigYk/eqzQVd8ydxPEBAxOJg8aAcVMN1gQ
5lPFnPmLoNTuqz3kzXhG0SD5CvwsznHSKbT8AczScc0eHAOR3qf5T6g2xkM00KiGTSE6Rf6SiV+R
InpN/ji2GfltKIE83yCWNdpHvNP6rd5o3ZUxGxSPIH+I+Yx5qLgaZrvPdlpeeeWpTWw6WSWOUd9V
HTlVfplr7q9hghS9mzoUtSde0pvxeRUZ+lfAI3Z4Uk0ED4OPHMKfS5xxterd1sO84NV2jwMgqbRV
xI6RHO8YNMc5eGDP2Aul248y0qHiab0wnxKdAzsxtG6k1XzsYL32U6i7ZwaqyPm86iFxr1u7TEnH
UyFAMBlEAApwc0VSgTdrres80CJcbHWbE4qYzsKFF4HZ7ntAO7++aHMc4iuAYoO1YS5xFI7enFTD
VkvmmwxAofrW6K3+DRx/iFE4KVKDbFdNitNJREz5dWjDofF6g6Q/A1VresJcMphb3J9gbVdTMEOh
DrUYhyn4iDx8yowx/V4NtfkoQZ4GW2FoOWIIKzMWpS5rQLMZezXU1GOssL4NtKwF8pISe/8YplUc
AgrmcwVvy1FklZeWeWvhrYWpkAQiOQPwSDAOp6K88XVdYYl0aruJUI6mPcy4pkyKq7AYquyRTHUL
gpyXufO5EyIbe4i6CserQtxK/FU0ZDmeqdJxeRHR5oJQa1S06ghL0U+aibecXKw+kn7SDf1eaOGo
dgLZs73x3FhvCd1pyLP0vHJKT4t8nMtf2LaNiTPTkD+ryHGQuku3eRlTZSCAgs9vbyAl45CsZozz
67TKpf2FaSOzGtIPM927YbZq29Myt8JxX/GNWoA9uiSgKDcuIeAm4X7Bo1nLOr7T3F43eNldOa1j
fXSbk6XPP9ymhqiiu7wKOrFDOYzr2s9dvDUbd3CK/B52bwk+tI3cnrdkhoJw0URKpfu2avB4hqHw
ENbNrphwBnGeaWDadsQH+14HwxbjBCbu4Vvn0dV/tkE+hLfYVvL2xRoXvb4dB5F9ic7W/SnKYGCx
173O3sfINuJVkRjTvJvkoMWboGRaPglkl6YoBqTLHYbBN8b1F3ZGNa9xBUDZOR1lZoh7gJG6cdXk
1BIfZZ9CzwPv6PQn01CrjEidGUQ77cVoINxqsiLfxXz0qKQppttpsAoNrXee1N/ptnZAgdJJ9Dsb
z5C+w4E1Kx80JfHtxuRYe7uNp/apimZqcqaREKFk040/S/RZuacYbSmej4aHrDxph0XtD1piOCU0
0rTWhhsDGmynRjEFVQApDQT7HR/mKtL7QvuGQ5CESTLNIBxoOiOcCzNWzpZzZWaQyxIX4LO6MYdA
MOiJuUWGkmDbCWdzvA6Bk5hfiBnULuumL51z3Gqye6k8fVCXIpxKqi0YGIz2LsKzCHKpxb677QgO
Mq6dAmbDid4J71nrdL394gRKFWjkKg+n00gCLH5oq6MiqmkJ1CE/DeREbmqnIld/xt6otCfQszFL
6ZRPD6+b6T+S6P7/mXL8Wm34l1riHfxuXzY/ng9TY5byxD/YO+8v5HHoDJDYUrdwlu7i3wJcS/yF
+FNSsl8U5n9LEP4R4FrWX9bSYKcNg/JsURb9S39resh20SrSQ9b5A4jF/0R+SxPp4ADksJNBeruM
DxEPpaW51EPe1IiGEeZCayIU9OCDnnJa70mUQ6G4ETXf5Sl296zzFZlqO9GmxMpqTr7ObA3RaduI
7iycHbVrDeuLys16p2J3vDHr7mtfxqBvNHVZDPH0oAFvuze1BdoFyBpfO+bwbQfR/XyksBqv2qq7
tnSH1Q0LYguQx8BnS/GK38LUZN5svcrKLWIw0m75lqy8wtQsyS/zJbZd2NayZy/oyiIOVtI1gvRn
Zi8H2MBtBQ47qxU4870wAvEW66A1NxPwiRaWF/Yo/F6EgY6wdRzREohIIXBlKeGcQVmW9RkbXncz
szUAfpPAXrICG++S3uQwussQqnvWKLVzy8IUoPlTXG7dDJKan5v70WjF/QYMhNGNftWpWcJXKiOA
0WMDDRWIrhQsmE2FfQmWSXkTBgS1t90owr2aOX+A1oyyTrnr2olDGBuVd2+1IPEVUlzZQjCxkqg+
s1OmWI1l+Wudj6NznoExuqzrEWshWRvDFT721E+mTj24OoHpAGeTsb/MPGDFtepGTPE2Xv9ni4w9
riEeaxwdciryvZy13gpWs5GECH7xfgeJxx6tIOwDBFEwRJs8dRNv3Zhj8AA4OLJ3hF8HcMiQAEpt
j2yxnTlsjl4WbAfHdl5CmeqmD7/Uds70wQXIa/ISYTFuZDZuyAUF00/fYEj9kUEBL8JlKLd2m/Tb
ivwmHZGpnPPnuUeF4jckU8BXxWpj/SyALK5kVOWhP6vJIMs6Bq2KX2ZJUyQQIeMnavNLZyZEpo3A
mm2yUIX+dVR2HG5yJ431O7PJJvr6jgi+dO4QPmdinmYa+qTE4oJIPYp/MEzu+lDZYO7cKSN5d3RK
3acGTLcp0hOXa8NieebKUfFIelIabFGxMVm0LldtCFltIR17gB2Huq3XJCLHqEld8cuB+CJX5hS4
ZwGkxBJ4MksuSS9VSktbE865plUmxLLa8U4zTpyA3FI13+azg08vDgU3axqFd5ECFcCiO2fFLm2s
uN6ac0L9OSvn6b5hZ4WJSqX9dzeuOMTwwJ0fkdP23ipzRv2pmTERWpDogG5YU0l2Q59gpQsIqIIR
RMJRem4Wg15e9FNkeSd2WbIiwtktirOQJJpuVWtl/ROEeB1sBpbpCG+THmtrC/dZcWojJrqAs9bu
iHjJzgzcJLCDqp6c4tIkTWE9ptOgn4cgJxQNlILyqwmisCR+umnMDawjsDyghGwXU5lHcArgcYDu
Zv5FI0WGPEVs3BUeOCCDekeap+xdcSn1omUPJOd4yzFGWTD5pR5Riwcg5yMM6p2bucLEtB2RdXwh
/qP92QNatLb2rI1PMVDMW7ecCeNsRsvAn205+SqiOAUljR9E7cFxxiu7IWNysHX27caEu3pDTjfh
BCd2QGLMdg7GFiKCeY7XmhxT0labHBjZdkJ9ttJh9YWb/12Iu2n347//y1igsR8sxM/V8TrMn/97
HQYhCzCW50O58R/sLHhZlJMm7jFOq0Sx/Qs8K+y/sLXw2bqstK9L87+XX/w09ODowFEktdC6iD9Z
flFJHS6/y0oOxRYFp7Eov9kfHC6/EOTJK4BtdY0og9xdjRNNkgYCs7U+bsvRmBEWLwHCy+ztqcsk
XhG20nwVcckqjAdalee9/iyBbulO/7PiKIahkc9E7pn6tts5my9Hq/jWdvzF+MYzg1M1OWqNIz3z
55GPqGpzTKI6e+QsXmC2OcUFiKvPIpHaygHCvlFhkyNs0Tnq5DS92xnPLTlepHn5QRhnTwDPZ1JW
zR8hZ1wfypdcuSGzHRkLSfnSAcTf5hPQ99lywk1Y3Zl63QI2B6PSNdilPWU+uuX0IsxcnJKhEF1q
WZRtWkJRHjm/5hdWS+YuR7qT9Dq5lq6H/zc8n/PzEL6gm6KOn8+GFHM4PvcTR9WEczZGtgYHqG1w
kTzVujGvumqkavpCTBQcRDDnJ465mwRUXGvLEooshKgEQfJPUZGqQY1Jp/q4Ga0JccrCmAs2YbhT
ZMOsyamwV2ohxxCWUpK7IM2XxIOR4aPPJcAWVCcFVWTTq5qw3dMCEFG/cjrrV6U1zVU4Q0MNNAvw
VaM9UyoKfNYesREtxz+OB8kJXuQfSdsGhMUF5qZrcPVOQMdPYAIaPpxe6OZDBU92Ll+GniV+hpqw
gUDT7tuJY+goa3KWAcysKygA8PP1+IJEbrVRpSjWHmkpfjC09X2XNckV9Q3nZB4FmUUQQs/BEBIh
1KVPYa1I/tOy70OmUy5MsnILnTbyzYF1eA6G7AmYsrEpOiO/LFte276qv8FDD4i7LpK1AcXknKKm
s8mD8js2BOT9k/O1yGAoQTYpfbv2TI4pnJGA3UVbM7PveHgxfW3IndS5E9+hRnRK1f5mshHtZBUh
ObVgpUW+Xd4FqROejKn3QPc13QrSmdHXmVSM+0KsKZW0+1nFwTUkJHfbwmE5K4QKv1rKdjZdARa5
LgzgBzSZ57We9/FzL0NnMw3LSw457gx2roQ1mLmoSoDi9JzI9uSIO7s2JyjCHAANabVrrVpOxkht
JnEOa89dwpzHVWTiEo6RR6/Yc1WrklAeaDeQHeOkppDcNPXwK4D3eJFLS5FvTOrVJlVBuTFaEheo
45IxtB0UmwcjnYO1aY7RFWjMaIMPPlq7GjCOlMK9n85lsjYBfm5bDd8EnT4gqg5BBW2QR1tRDhYc
ptkl8ZogRwqo9VMWsXn1DLI2QES1J6aTNWdGSw65TFzYDghmzDXgLQ7QZZNuF4LeqpBzthkinEqJ
nTF6nPW7yDQxAGjxyGEzCIkeKskw8poCgjDO8MnKA38KqVanRIdDXxweirGq/HiwvkhtKccY3rTH
w4DJfpSP7OaNk7E0HHCKMVsgmJPdoHpf2VwOuoYrgopIu9PCeEMbQVxGDl8yFXMydUKieerZSzZI
8A02rdI9mUoQLENT1hcZpIFd4yUAs3pAqTHcx405QIdBct6vooAEnqIsljxyBW0sJCt2ylW66mu+
3yKlkjWFU4jxNn5WbNbgfjjlHmId915rJjrPTXFqEv0Dp2H+6go835igwrU+AANFO0HUnCKKmUMd
Bd+qdU4HM5NbwHHRJ82ro5Pb69JB03PphtuoNY5NGlRdIUFZTXGN9PwsJw3d5kvQ2dWzN3pApg+8
EVTYm/X0+u+O4FvT9ass/t+NQlSdaEmtReGJwhyn8PGgqapSnYBP41qUCZX8xA/gPKTJj450IZeS
YN7e6dbGdW4svicrkuuPx3+3XOL2wnXK8QH9C4LIo+48nSWPl8Kxrps0+abFyVNtiX41dtYnKoBD
tcGreBW3I51XE/kGh/SlbfjmVAwMIyjhVnjXAOhWk/eiR38kfnw3wHGTc6LpZ9YmA7TWRdJeJuIm
yZ8/vleHSobXIV6F5hgBsHC65vL+vLkGtQBnu1i4171y/Gg4o9yJRvZGF7+q6OXjod4/FrzFYMRR
L1Dq0I8jQROeF7y+IblxvW47aO2dF09fG+V+/3iYw7b4ckWGJ9lVIzmHCMa/D6/I8fo4zgEq3Jjd
rTV/wSK6MvqXqP7MOXZ8OZRkOIxQ3+Wcisl52XS+vXOTrbXG5IbxtYM/xMyetfguFZ99SYctd/S1
jk3cHbZJR3d5PsbyS7x5PINoQpJsRHhdJBT6+3416dcJOL7svNCHfe5Q0LATPwm+fHwPreUmvf2C
aaQAGEQtzcTBP8fGlxj42zSTInQ9htNIJXugaGxRx25Gp/JNPeg3+QR+qh1KfaMqjJ0D4o5vZs93
1mnlk6kra1UOdumbNTiRvMgHAtvlzzG042tA6LkP59Y5KajnbIzBJm9KYyJuF4xIspDrVgSdsG2R
DX3DlCCY1rMDAuDA5Qyinbdkn9mnpWmry48v+/jV4apRvHhItnEpYPY9+qCrGvWkTa3pukwuIuuX
1v+i8uHTFv1kUuaFXN6OwxuMeu1VqmcaOOfl0RyVABPSQ612rpwUWGhWkJxjUmA4pfgwnpZj1a4z
luUnM2k5H/Ptnqg2MXRizr2Ae6ecVWGE6QU745CuymZMBkowgxdvqzh6scGqXXuB1+8jYJbBVirz
qw4J2u+Bm1jrOo5hsZZDcI6Ku+F0oMxLHcyQ3/Y54EyEDOuwtd2zEHg3ND3MbyYtzww+C+0c8q+6
/D7y4upkUmMW+pEV/hrrEURZUSU0Ky1i3xt7YJeeuBhuVa/7OBxT2kWE+SHtpBNBGg49Z5ZjqPHl
rPb0r7Kt1eYVCzD5cNKFkQ7f92SokAXBiuAngJ68pCpH9yZsYr8cJdktgJbIoiXF+NECdr5KvKkm
kE1EBNnUnI2sobxyR62+dVK93BR0tSF09pj4nSqIzkFl1g+iHuuLSORy78iw2fQtREE6zmRkmZH4
HvNU965d9GvYhOmJnbnOjzbolD8SO7gOK6VvRk49AG4M4ualq++oWFg7LbTUtnGnlzxedEbF8NWJ
SrEWad9tCIIjFGgiHZgONnE4YXSrm9UTAoIUUOoot0lVJL5yk/GMRou27uoBaKxpjcMWawl3KhDV
hd5qxaaTQ034xtD6bK/AoueRh9xYzJd1PBTbzq7pIOUNv2Yz1ad1WFUnfex0i+CgIsWp6U/LIY02
RmUpPyq6kJRGreRU2OnORS2AvtaZyVGAGLgb1EAMkIxmcjoXsM47HZQAAb7blsrRytQoQEJ56nZG
nnhnRtaLc6NR+nkjkWlgPpj3rC6UgYIo3sohqzhQ6tQUC09LtvA+XfEz6e0LdoeEPuZAxjLSDW4J
oiWcPuzFT4c9p9hEoHd+Emb0BKo2QN/cEJcMmuJ8DtqY4CNvvi0trz7r80L9Cnv3+5BT3SNAV25J
n0LyFVVgNs1Ku+q6ab5JFXRjN5TRKSCddOOWIzwoOdLSZNNwxQlJQv9sLUKqAZckDnA2GZLPV9j8
NS8Pv3hjOFCYQSxZdmO0tQwn/4W3xlxVNhLAvIfeH8HlOWMH5O5mo8n2WD/onOdTtSNsjAeczOZK
dsLetokYduBGs9uxH/N4kRNYN82AG0jv3RmcE4I1GQwBIR9htaF128HSpUKdpegl2snufSM0nxth
kIZodTF7+ao97XUK70ZI/Ag3OT/hsB7+dAboC1YJY9p2oQ06S+d0jutnd+pcYsP0Gxxgxdouw24X
hX15qY1DvSNYY9i44WSfpp7r7dhITufNbLBRxVW1I/Ms5A+DWzXKbibTTkJcnnpFSCrO1nVBFcxn
7VJndKDxPBl9sjXCRl+VTUYTu+IIUqGJSyQRkdiA4n3dCrKnA6BjGpWC51w+cOi5ZHcS+kEQl+eS
1faceApOm6IotyFPkCT3FnnQvavstZfLTTgmyxYdRzxevR+snXcdLUBaZfB+v5nh2KyddnhQcgJX
VwTGDqR5Rs3aTa7mOApO4xwEttFO7d5OCbaQKol2DaWX07wMqpNsqjuKmtXsZ8oq13jaXH2lmSHH
kC4bbpqqf5nQea8VfeRrDnGcM0Uj1pXVOeu4ldbFpI3JzupKfSWglZ2SIkeKXwbAVAcf57tFMxAU
A7gHDdMIoi6f7NsREQDZw/0F+oD/oezMluRE0m77RJiBM98SEGPOSqVSusFykJjBmZzh6f9FnXPs
l7LKlHYuWtbWXaWIIAjnG/beyyHRl5PMGDT9BexXf1m9uY8Yps+HLoVuR0Sku8vThd+p8tNTA4E3
Kkvm8AKp2V6nSSbbr2juDMgOEVKqElRj7VwrZa/7tG3fieL2r/xc085mRna/zqaCKM3GPxPB+Tza
/o+l1L9P9YoeIZOM4Mst0VQZUBzm+k0ofdytwlrJSPQ4LIuyeJ2XCqZsXTX3Rjupn6ueFnBjEEDs
2MWoRyXbHDT62J6GPi5uWF3K24QlMWy/HO6gnz0YWNcjuZbzLl60L/ZkqGOdJO6+ISD6RMunIz9g
+jKmuX9I13GOtLrB724u+Q2EdS2YNK7r2Gr+92ypu6hhRXFa/EUeN2TNd2MeYGFAXwliMeZ3+P+9
KJMxxKZlkyHZCbTbSW2KfSsDGS5I+Etk3ga1Jt3HCZw3csC4P/ZiewzGnHc725uYkAFsfzYWTG1B
5mkTxz3PB7RVKNhAzuzJkHWO+khSn9/kXhnYBMDR0cf6eW1n/WYo7xq6yZyBjDu99eTYPxYrbRts
BOvA3Oah1ZuVOfGi9kZqrYGRTj/rBpAkFGX/3OUVlDiGTNdkG4J+oqJh4+UyRMvTn9LPucUdctns
uIZ+nBKeXmmV2vEgze4Ybb82WZ+8CzUxjO/jnoy8vHnFIWyzRyCfNgSPAyAiNwXHt10CHlb9aUkF
zGhjyi+kJHPpRuqIsdnSXqzKjDqWfqStOT2B0sgWuHZTDl9KLZADeJK3oT6M2aESeXK3QBBV4Ej0
dd9QY9zAdEgjl5CBHVTNNsDC4x7KnsxXvUrfaMcXZI6tOOea9W0igP26aZJX0k2JpRx7BlLIdMgt
Jsq7Ihl3w1EOMZnSrAfSHQ4WnuG1bNqdjR7hvnbHlDxxW78xsqG8IBpPyZ6wEehgx4IoYY3SIGN4
sM4aYf5hP7vaXROTf8Y939/PJYbOJG7lTQ827+B5RR+mYFb3/QhmEzs/mjOUSc+wc0Aob9OYpsOZ
09vih74MyUV3GvCgTA2jDP7T3qDwDpRKp7BVYxepPv+VA91+SW3j57T9Z7K7kBtnOJNN5yP00jz/
2k6mF0A5E3cD+pnSE+WR5WH5c/O8UFd4/FhN/Y1IuJcGKtULWzaBlRTinsam7XFxYm832jV6ZUNb
u5sccVdYE2kXlr6ZHLcdDcNJbyLcPSWtmAhVkuwWbde3ool6XZUhicmUG71a7sZSf0lY3U1BmnSv
hrn+tOyaXI3R6Mj1xUS90xM3u8wlAWZOxaByctSrWbp8Zn3i8CDVnWZqGHlkaigdnDKxA+jiEGEF
7FjAGwCVfeXcTslyQyzkcdCtqLOeuuTZS/wow0cbaBPEhUlZ862FXioE8fFLAxrUadrAgAY7LuFF
DvSydLpQeTT7CskOrZUDaLGZID8UROhJx+0DzyFW0vKHNrLdXLvO6RjCdiHMkLq4uG44eW6YiNfQ
OhipICsrywAVHTaRxWm/MxZkA8u31h3GLpkOyo9ZNqEgC6s8XvYjnLUT+ntjZxf6j9ooyuMCOgDa
g9OezcIcD5qs/HM7wMhdjITLRuJCYGak8ZazvR6sNQYiUqZqn5XOm5mz2TZ19MBePjqXhjS6g2G3
6VfNrxHWmBTwxVCMLPsyBnPMsiEj+P5Vqrk3SIBW9DCr9pSUsHxHJrFPmVGyKqhZSbQ8ahl/5XWe
nsE9m0wcF4e3Ns/npDJasqgt72HxmMQJU5uvy3JOQOMOb7Xq4yuIu9Z1VlovZKDO+4zMxMCrVoqE
rEuaY+aVY0Cp1BDETcLqMLoFMTajfUwqZ3hd5jq+mYXXXhGLReZnJY0HLMIEsHL289CFmjE399xx
Vqj3vnebe6q4K3vqWGduvs4pIZxmTy7vlGvdqe7Mb9IbIBWnFRjruH5fKJYiQuy4TRkXHPBKotfq
ECaHTWUtt2XrMF5m0w+hKlNROsULyqo57eFDt+Kpt8wV9JVBL7NheZDVNVvodZGiKTKJ2SxM1YWT
6uI7B/b3tUrs5JqDbjkqIOLH2M7RZLbQ3KkMIcXIbOT+LbORUz8errO2Iyizk86pWFrhB4Ze125g
kcr00Pem/VbVLHvRNqR0KnJ8rBadbIWmhQPvSu+x4V6J2I3zRLKgp/IlCvvU9EjpNFqm84Bn7ND3
/AxbwxrOpIW91yJxorZmZ9MkIuURAxtjVmayp0qwoxoddsCC0txZVkZ+9irAR3coILLGihglymuC
M/jFOmMEuuymRF26xKliet9CGG+X14IxAvhcuRzR4P4krnm99nvu/aFJ/VOa2ekN+NsioGmpkPVS
S5qW0vYQu1dSRkWyE7IXIVNqUlKY369f5ixrb+NYMaheF4Ip1QjGZWz95M1c52FvmoM8YO5kJSPj
/FguhnrNahPtNVEakSj08diW9XLnmenylNeZOLerWkJLY1fuJ0t7rcWafeoWC1EHS/3n0oGEqmmG
yjgC5ylMNcSQgubrwObMjTLffLDTBS7OzDY/gD1WPJgArDpKdMm4xGYGENCGNQdKt/SMxqd6yvV2
k+PV8fO21d1zftYH5JZTWPexuTPrjAHLpC04RlFEDukS76W+fqEdc9hZwSLhysFrjynxjgvq7h0a
kOml7msnGs2kv13rBumnseSnjETjUDeSt6Ql1QjZKiCDqg+QIDuoA3ISzGEOPDjcSycnbpOD1fP8
olDNbyzbmm/a1bb2hjl/h3kJJ4zqMkpHsRx8p2ONvjIPUGTy7aqJZQ2NdRUMdumcp2wE4OhQmOrI
6667wfjlkFd5mvgZHxxt9cIpM6p9x5kZ0qzfZ0YyndCcZkFZTt3F0edir3qDxWWqxJW7iTTphNOb
pna6e+hqJmSXGmqHM9Y70SBDLfuyPnaS768lL80K0kytbCVGstcRxBQ4ivzvMs1+ag2Y2Uba9hGN
b8yU3v8xVK2C2mx9c9g8HtsFvxYEmP4izCyl+fSfaLdY0SkqKTWkfiQwDfG1wH+LVU30bmxakVip
2h1L2accru3OEgAZSw98I4ZPiCJWZoQNaREsO0kCBc/OdnF91DJBXWbzrMZoCDbdV0zAets/q8p2
vlrZpA52AvIp81exSSqmI2HrcpcXvX+ACJwHcK9lRPKI/XUewJDWGb6JaTLe2RpCKMHEcwUX7hUO
U3dS6CXwPMXz7dAm80Evpp+jO/o3i9TaMCcKiTOymU9JRUAxaliEC1peXxoTCQmp31OU8Hve9Ysr
Dx4UrS9DCsVTja71PC0mwJtM2N/h/XmnpYirBy5cwiWfi7d21rbbovph4ffjvDJhfyzOVVOKYq9r
+oBXxbaD0jRRUDeOGeIj6AIcPdZurEUVjk0/7EePRq5lr0dfmhHkPhTAG4kYYu3DESMmmuh50Fj+
uOuGTsDt7agBOmDHmEiOMOfRQG7qIC9CvDJe4mlMjj4J1uGYOPm5SaZi72V5aDEa1hqjx6dUiyM/
DNQv1ok1n31rFkX1iGTUQZklnwq/iyOrxlYrUUCzQs/yPSHVfAIDGLxuN1Pkaj0si9x4ttKEiQEl
3N7XC+BoslD7skJaPBf6dC0ty+FJJZ6LrtOwG1c9GyNzOjACFnuGpyhmgMHPB8ZhRPmCXOCi0i2f
YL5vB6xWH0yjgI0GMylSgtPOKLdKNYWwTqEKKnbt2Q4iXEZLRuZv3Aid8SC6KRDi2sltxl9mb2+4
xbEIuxLeF+4EPShgnYWFsoqHJqeGctu+PqTT0p6AT/cHWDP1sRqb5Oi0ytsrywcM6Kvhmo9QR+1s
lddWOhlXczwPL3lufGfZN5DpTc6ZbdVLmEyVvs+tkaohda1DTko1g2v4I0yx6N4zDCjcxtWV36fy
EaxYc0t0yK/GoHky2mLcgScE2jqxkvYtlDS8T38HM4BChRFqpKamuyEiEUOH6/d3WdcXl8kaX4ne
cjnemKCUIivwxmkLy3GPdPJlLSiIgOcQZQdQs9Ym/1jIvrkkA2PnaUAMkcZc7rJv87MrKnw6iS5e
htUkm36eAW72C6rE1nSPMueHiR/N5cDGjnYFZTTZydlmqsbBHFhSffWMfKMb5irsu0Eck36pTjgn
jFsm5fwOUKMf9Lw17uXgsexee9BQcPIOk5M3kUYg2j6JR3+v8GEEpBzzaVpLHnBKjUcn2QCkmfe9
tcRwgFZl3rVLNkd+1pr7WXDvzizQb1Eyq0MTz8YhgUoF9RLNnJt1RsRG1KfbdRCqtc6z6rrmKFih
ww/gZSrIYPeJZTQnkxXzNUvyPozNqT2ts3DY9qpy7w0zyoOUzWUss+IUl3BlECAX4bgIiyVs5hwT
GPdBU40y4p7kVBwqYy8JR97Xnuzep7hNvxBEX4cONyo4Y0bZcbYNkWkXp53WmYi7GHFMh1STIQ+z
bNf3PD7GCiB9P1rHxizFVaFgjtYuvjlNJjHVXILgrELPuk9G4xmYr75L8tgLGOKMQTatMMULLQ6g
yTPDFhvwnZXtldAFrrPUJHadViiSbiOvhDf0gY996ND0Ldos4r2v11KfwsHdYuIcmA4pioXjlPBc
x0z0E99WdeKgHfdNzcBurcblnFsFM11MhIGbDBDbBi8+qmTrFe0eqspqa8/kqnhh5WoUpfj8YCf1
zZnQH/HYAuniL07QMeDM2U9V/8rwXGcCs2og8CZahEquCc4p0C4es7HdqBXGgbxzrH4Tfkh8UZLB
cPeE2QueFP0U4tYcmgCux1Ni+sYDAHgcSoBDFmy4QbHFY+AqWDAS+MuONnJgxkf7XtIVf6sQqF9J
U3t0wFFEvRvrO5lMOs8H5AGJ7lbUGT2DqbV9s0DYBaz64MTprYEfYO3uthn/zu8JsgyEu/yEsVIx
fiIumvHkQsD8WCTHoiLrtLVa7VtMx3AlOmaTWQHTifKaaLRZt/aYQcaHvLjT60uRW9qrB8Uq0Kze
j7qs4Noa0rlhkJkywuLLtUxtuU4NoEOa8vJDD1rtNFfu+AiRCnVRpo+XOdOtQ28mwz6ea7Uruhbv
pF5uy4dhw7NkMkS83e5U73J3OGN2mRpXCxXWDTAFTvec4TO4dKTgfhnbGgvd2BOCLstivG5sOASi
AMCrkXX6xBpGBZlLIRjUDcG1zlTbjEsrTBIVIgKcnsVQlnez1n8DbMkWYFrbHdmfuGfE1F25PoOT
2pu690L66jY28vZWNLSzLh65g7dmT/kak60Vp13QlLUjOcfmhil9lhNYyxA3qgWljjUmzVfLqsUv
NJPewJ3iA22ONaQVHmO3wW70m3r2XxaY5Yc2nwwGUyVlIWLq0J4X3EoTiFPBgXfIRa72E4095v4C
9rW2IGX06uJqzsVb6iBFZd5hLshk0wqZy1omc+D4ibztxjr5PhaNdjPaVFnDvJo7mKtrwA8nvjNp
GemUS+O+zx2Z7jqXeRlDhCRMUuIYPPLcL0PmTDcoH/o9mLj1W8+tezvoskppEj0PhZH81ipItZ7R
yUeckgFwnreNT8K+goeNibXuxct1ccI5Od06FFyotwt1jNMVdESfGT88HwQqbeJ3ID/TDfs3/Yc/
r/lT7mDz5JGl/LOT4NYUwk0fWmZxB23SHy2AB0Fr0iNI19sbfg+b28ufzL7xptCYRuSnsEc3qkZ5
6LcACGpTYDlly4oybJZSboJyuVDqcK9UecNYu3PtW7rMdw7E8TY2N97HPDywQ0yPJU8ChruUDQr8
QKAQ8rIAG2DJkJYR+ujzgw6aNj1xZYTt6hRX5KC961NWXmgv2e60sboFVkFP2m74ZwxkuziF+iHb
6dVmbRqldpUeRpxAEq6qoV0tLB9CD8Vc2HOn3OUTYwTVEzfvCWYAhgWGAouyeQX7Rr0YK8/lwkrs
V9eJgeG4lZpvs87RImmm4kzePQOOkoTXSmNm3TMY7UAPce7DvNF/wWaHX4135UEUZf4lI6v4q2PZ
w7VZVOuBqkKFRu8P3wcWxUCDovKHBr7kqGHiOhHjbVbBNG+kjRzWJrKe8XUwSuvEjHm6A8/ObelN
pn/mRCoxk3fpNz8r5Nlcx+Ey8XzctTgdwhxbwHWzjHdzbwwkxaxZ6LHvimjGOoZTGgZpu6nJPpXC
vEgl+4P0gEdKUycU1S3cQwWXaUe+G7ANv5yWryPBqVh4Wwa0nZvKE+pPBIgeMEBIB17QjOYAW6Pz
fmo4/Pcww7ZnND2X2P6os0Y7+NBAI8yfYHQL+SM2B+NoCIzTZrGe2RA+z/765OXNO9pvRtVjikcK
7HXZIG7q7OarN/pfmmbWMagbWXkA6Lt5y4Z+3uEMtJ5azbDe81YsWTgkwsMHncI6j5lfNZlT8dAv
kqu+bMz7pVwr9lute4bOTNDndeYJedAxvF3zntagnbEBHkQFD11zvfRgYm899mu8JZpwv7DwzxMT
v28xLweMb0wgCDX+nuZmfrW0sr0pelY0tYESC78ERHB2hDdMOZByF45K6shjCxkWfrMR+3ztWwNs
drf5HnbM4yDJJE23z1gh75VRs0dM9TW04oFcIS1NLzFCobOeJsmRJF51GEevpaMhqLCZDNYu2CJ3
FfuQe2tN1VG2C42MhdabhgzdWmup/ew709HGIslfKvxoc3PvqyGG0FshVU8UZ8BYrpJUIY/d3NKs
x0qZMfpDQdWfWOVOJR6pwAURhaBTnFBNTJZm0yM/8D2u7nPtu2rlwpM8ZfZmtmjlK7/7lQEekUGe
WBsgR+js7Ld6zayTMuDbeMGTo78z5NYH/r6l+6K62ovGMSEroSmHfVpgnx2HSg9mPe2uh7hkAbVM
ItQ8KMxu79oXd3YhOMPcov5jSj732Tu9tginNUe4thVpvV91cNcYXZjsaBCUsXXSh+WFmH7a7Gqd
qTo44cH0YfKsCRxYXidDkGzQwRDLVPKF5571FG9aYOavxTeuuvHmtxU8pK5FsVCYGf1aDr3eYgDF
0f5WOm5xZ7JliqqZHNsCuMjDMvr2czFU85PW23A21cwM1k9KEfYEGAaVVIBmB0bIbuE8231jBi65
EYHvJGnYCiUua60VQZmRlExyE8tIGiLFoMelSs8lhCidhc4Lpuw23fI1XBEOelFjQZh/TDE/8GDN
m+Hk946qKFVBd80UITcjuCo231RFgN2ZNjvdXnjTcNSgH/EGRnWESpKcUcdaO6d2xfNSGjY+/9Si
WAEAcDu20g5NZ0kvTmLqP7TSomKyodzu7XoWO+45M5xNAUOJ/uXRpX0iWbPyLuTDoDggaeSb33En
52BOwsWBFd9B7wxpIvpgTKf8XOlSsHhEPbuyrt0NpNnvB8s0Im1qhgPvZj4s2gj3TY/1b1gsGI/r
sUU8vCW/lOQlPSZVSrWfjwOL8SShXR5esS+MCMpronekLkOUhuqSyr7e5/g0Echm6VlbLb6PXFA0
uWyumyAbOxs2llxK4gPL/J3NoPea4vilBpjVLymzZk8jPx2IBQBshS37iN0pe52Lgik+GTyQ7uE5
5TEomTWWxaPLpvSBJSMrVaWhBQ78xhD4fpV+Owri2CcdTk9grtlyzzycVa3ejwIjbpbR0U+0BapD
vz66FVXi4h1sW7Z7fzT1yGP2MUaGZi4XRoPrFunC0m60lr1tljdmXmOg0qSNVt18r9xap1Jkfj2Z
0LLMtcpPcIsG1lDNJr7R7Dd9rBhvShfT8WC/LmCDIpd0sw7tvP4zpe4PpkVLdqZo3L0LbZYc9iAF
wKwy2wlUJVK61Rkd/qAx/GmSOP+ScuM8AITJ35nMjePehll1x1IRpS0/l4MaG/QyLajnkls83fmG
WILG7NKbkqUeY/hVP5UlY3KjIROEq93f160SVeCN4i7TTRaU0rlVlD33No0bmR/Qxw9YtuP9KhCK
UATrkdDN9tQUZRcZ3VFoNmw4bALFtPBDSXHkh46Jh3otB0JNJZ57lOfsLK6yWnBiE155Nse4ebdc
xugzDNyL0wjne6o2hFRCvogst+qNIoUUf/7dzk30iAWxfx4MCFKKVVPqdNqmz17anew4TqQP3ChP
0l09xj+zhJ+6hbX8lt2E+F7RdtkhGNMEjjUDFPYcSAfIyrS6neNNyxOO8f4oDIuhg6Nn8aFKTUb2
naHdFNmIEMtNu4jkS3sLbmwfMTdzLWJzGQ42ULNfyrDi57gX632Ol+jJL2KmVnlCvK4m2TyU7sNk
5la/o/TsPxOX/VsziJaX/FF+sdYWsvpBANnqVqIPdtLeZa64dtkKj3MWkXJ3sUkyscz665DEP3RU
CI1U0d8FdB8VsYTkkLmo40f1BcpB+4OaFP4W8Q2liG+xuF8XvgoHTe3//hJiU8b9rpyzQc0g7t2S
AfmDD8j//5skshgXMFhO197gGzcYzGjONo8bpkvZDWjPYemifLfWKLHIPRCszW9iHbSirGk4tbwH
SUXyBT2fSrfoFrzQ/jxnR3JxNhhlMt7hqZM/eKIyRnfBc3+W4bVpCP/19kEqoBz2ycb+iGMphd7J
2a3aG/ZwgapvAa1lLuZr70nnTm+IV+jBtHxyzf65KH++6iYkpZNHlK275sf4QV3DhcqodLhJnL5D
4+8ycSwMChI0Cuv0qhuMLkrLkkCLWR2RrbRdIdRbAU9t5lYrJfBKpMcjoxsbVmDmbQ+gCeC2i29D
IvcfxTaILSuOIiYQe81IyiOJpzZrgXyoTsgxHCIxxHq10DHt7IECiAXjGK6VwYLG708lbWZYw1Tb
sbp9UmKsQ5xQMuQGgElC2tGx0RbGfhVzBC1hVg5X/ms8uzZFDq6jJkmFtbMMBDxUUpwg+GMOcY2j
z5F1HJHqMFzcbGiIiqqKmwEYyhfiP7sbd+Iurdf2EeDtcIudtr/U+OkX72TIGG3QnLRBjCjmKOWs
hfMk33gc+8Eo2v7JnTTEW8k8hB3ahzDXC+8kvO5MlUnhm2bNdAaR9ZN71btPlccC3FHrtetV7ckl
gf85Y6DPEFc57n5ZgLAqUHvhQqAMPFKgznvX838tmJR3yJ21cBJmue9rRjGt3fdfms37NRNdcVMi
lbiXhKHb+7kqyFvoaNJq7A2ROTvV2fcXfJ9mZ2SPmITsyBo1cgfYGgs4jKd1UwktuNnOYJgdCOA1
iU5sC8yg4J+5TsuFA4o2gKdoNttc25LwFG3JH/pGjuHkGioyG4nUr+rjnwQbkPzTQXizIo/8ADNJ
L0sm2FxkFbYjfWrugJcbP4VTM9Cd2U3JoHCYosYris2+d9wTWpflKhGi3Zc1yURSI1HSJ71lxxOP
GYZHlXvxnfEdibd57+euPPXuSm1saPmNsTblaQVcFlYDzFzaXh7nS9Fjw4n1DXzdl/d53yyR3rfs
lL12QVyi8F/uF4/ZZWDY1XghwGENjQHfb4C/CIjt6C0M4p31TWn8bzX3H/nvxPhYgSuktR83Hzyb
C0IwbZGOz+bk8PghZugwFEtzsevhB9uH7GvSKAYlBSohyxXJTTvoc5jn5M+1rs34XFN6uE6DCUsR
d3Bg56YeeKXe3Evt+9J/GwAvivWAHhMzTJemXz1T3mldA10J42oVV9cZYaZ6kJYhUrjmqU5780eX
J8WXBA8xEURJepIw3s+jMaY3/iS9Kx6+TMd4B3B/yfieqbJd50L6iIwsFsrfGkR9X2uTAmLtj50x
dazP8tqIMhThbFvc+V532Ycldfy9I54r7k35qgHz2+XGto1j1ufdaKgy0GHaxIKtCZMHlq1ASvXy
xLB1OutuurD5Gemb+3pcDzq2jkPXjrERiD7MRVR2oZMr8c1TiDMra6OF8pxHVd75GQtiX8N0vfqx
uWcvIq5TtSTnxNHeyblgv9DXP8kI0sO+RBnCW4h/oUSR+1lLFMKwbtwJMJy7xW1/kebhY/Z1mRAn
m6iz1N1jKaUfKltMZ8EThq86c1CXGeLRE3SykzO/OJQ/7xjaxTkp3AzbXG1da6nfXQjlq6PVtNqr
uJlURPCVf9X0Jd0xZKVgsnEREaMH7JdItV1lSQauw5onV38/8z8+im0S/VGuGPb2p+2YHx7FoHQc
KtlGXFur8m6zlWxRkmjiT4LjP7yKv0XZ4jEyDYTzcL+2RIvfH8ZzZral7NL+C+55fE0tob3e5e8f
5IPPgpnqlj2BJJ+PQrTtR+BhyrzBxN7a3btqYQkUKfTgnDp/f5EPyn9ehJcxeDpSs5hcrg9Xi3y9
ONPFJO91e4oGto5KR9/2VKHy+vsL/eOc+O1JzCttSzxsMC4WFdSc2xX9rXwhBYtQsbUw752yJ+xH
GOfORmZvD6ggmrG63RbbNK6Xvkdtvs43qz89ocP9JMtx+zx/vAtEydwTtg6xAMSTt9kTfnsXMzHx
Dptc+jlJwsBQXJhGhOgzAXYkp75oItKdkk8++sfX3L48ajZcWXyRFKcfCrcMLEKceyYE7DW+DFDk
bWs8lxDt2ebUQceat+bB/ffL/V+vaQHLIooOOxBWlj8/59pNMSDewbgTaerOERK99VaP6+xLYkn3
dfCc/mvnoXOtsT18mhv5xzX+x+WEn8rCxAO3yxT6h8+LXozwcZVmPKqzcU+WVHuTLyr5xIT2553r
GdAmhAXoyXJ0TEighP78hH1h9FLX2/WOHW8SjutSHIqsq/c66oSzJsrikyv6Z/26vR5JxS5e9H++
R4rYP1/PmBJoOU1a3TfpN0Tg6/Ts94z+7kT/HGc16svPHIwfY0c/vuJHFxzKnTydRF1hTO/iXW/l
V51PZtKSvhdTjwRAMjVicXzWmv5SyfH+73fQP7fl//5U/t8HxgzlcTSQhPPBgrWY2YAQIWEa13bn
eG6fxxWxHfsulWVZqFTsUMIhKF+kc3bG/FFjwPPJW/iva07Zjp/SdAlf/0gmyAjpMAaGSfdCM29m
bbhWZc6uRqy/iJ145pzfwQt5mefuupnt0O7I9GcMylYqf8k159jlm1jEgIENIFp0F4Q5nxyf//kG
DRoL8sddQlk/3ISk4eHfQNF3X1YcbOvM6sP3AxKoaLsQEzvNEnbEV6Gb/OTh8J83B4MyY3tEGNuJ
9uft2MveKKy8rO4LZNT9Qode+wENXVTZX6X9bKofXn+lzZ8cnx9O8f9zU/z+sh/OlYUZS9pJborY
milNj616nacfS3Jvp36Yzc8xCW5lf8vGDD/IZ0STf3inH2/J31/9w+XWmwxO/VRV91rBTBObyqV0
W5shC4pmp3pVBI0yta8pNlI0jOwI3hiy/iyV88UuXcLS9H27ulcSMbUt7ZOlM6ydDYlusX2b0k5j
WaDf2RT5e2OsIznxGt1a3XnbKoWm6ECuw47DnnASNf5qKgTLdp1gk8MTQUdn1Eh0NSfKa5xgm544
nckuWNdnxKcXr2D1500Sb0UfVk26X8C4miY3TMLDZxLzcYwlDadZfi3j5JEE27u4kDscY3OAAJg1
4hIasj57gPOspf0yOf7eb9juzLW3BlPlFJFUKWZyZmTE3bg7aAv0AEYeto04dI74qVrrBc01FpRp
iDpSCjuq9Ax9CAsoxE8JKb1ZPxL3Jr4ZfXJxvZ8Fw3Z6vifH2kQ1ozrIlZ/7hABil0wGe091tTTW
46xNV3XeRg2yhx1UZgq/5OGTg+Dfhz26K9yt1Fu+6YqPvzPOAVocmpJ7YBB3jHJJB/BnyT5RO8+J
OKQLWuUKnbGzHsx8vRhELqUZccSsBxh6vcCPv0dp+tkJKT486DDx8Ms3PMCNmAn+9UgwCQiXGSlE
90X7bvMk4Huy2CNpxtc23/usNbTlZVCPJsGeS/fJ4+8fRumfvwXWjwy5Ni6Fs/23Pw8Ana22cpaC
yk1p9WVlKbs3NUG07mCtCEZmgkZZSb6u/oAI0+3k7VCuryw50vNq6HqklaZzJiB4uO1aYEBUPcOZ
DExrr5OA9P73r++fnOh/vVeLOB/cwq7FVvrP90oY0IxSwm7uO/+Uqfes+eatmDj9nLn/ncXGKB+v
E/0HGpKgaW9MV3/tCBKx1/qqm29jbLEIX0PTeyEtbKfqX6A5g1Lr+O1iZyqZ8WHxTMyrWc/orYs7
P//EHrudpR/fPpNhMCN819hXP5y1GWFbTOYWeb+S6RYvxV2REfI4MVjd/f1C/cepbnmU48TdAXMh
cPHDhSI6hRASdvf3dYlYiplP+s4GrTwScPg+13N1m/nWfJ07zOORhm2ZnvNnoJw/K8fthOctEN+z
law+Ju8Pb8Fxs2qKx17ek1C5TPZDXRGryRYSuZdfvln6Z/DTfz9CeT2en1RwNvO5j+Hqmp40ul1w
cZPad94sODnsvsjWSNwhPdrNLL5WRUek72ygPBxYMfz9kv/nx4WYs+F5GOn9E0H0W0Og6SPb+7aW
96zYcFQxIg2Spn7IhorQy0U/WUkdjr7zya/3z/bx/15k6Bp0BfwiTPGhmOz1NGbcsl1kgqPjnhbS
nf//KwQu7P++xj8/yt8+WebGUlvVIO8tcfBZaQyLtZP2E3IihO1zqPyoNrLTMtb7v1/R//i1eHwm
anLLpBX/WDdK08D9FHtcUcN/VJ7B1ld9XdmF//1ljH+/Dl0cDBabWStNzscGoM1QOYna7e57w77t
4/qr1ig0SyS70pajtw1x+T/iez0NVrdvppUKmjReE6eMX8mHqTA+uZO2A/fPU+LP97Pdab9d73KS
1bJ6/0PZmfXIiWxb+BchERBMr5nkXFO65npBtstmhoBg/vX349wrnW631dZ9PJL7UMkQsWPvtb7l
t1Rk945mdeLNQfa0MXS7H/Onf//1/9wQ14sRMk+Tg+L4V6bERADDgj4daXianswanVnfERBfHtG9
/eHg85tLCYz2tFLWxor5H2TCX35XOrP+zUyUr32aPbpOHVxzoYJ9nFk/QTJ6f7iLv3mqXI3NHhKB
vXKz/n4XwW/1Ihu69WoUW0rvTa/aldYfThb//OoJjhBEz3O8YWAjf7lKEiDX75JJX5XT7nTZf/Uw
8pFKziqQ77JO3yAV/cNn8c9Pfr0kwIP1o+fQ+ssnDxPUKybBJfNltHC0CuNiNsb4+u/vxW+vAtGE
Q5NJ9N+vH58dQC3DuqOvtqqu1SAfIcz/4d795mBIdLq0bOZdtnSQ6//9ESHuIqSzW/TVL3+2pEo2
44yg53PyOQIqxiWESVXXBel2FiR/eDt+9/P+eulfvjEbyWzs++tz0+rYiI6p/4CK99/v4W9eQVRH
Kw8DK/0aOvP331cp9MxIzZwHbxgaQAi2e4trrLwsKby4f7/UP78tKjfSUoTHu+j+43EZ2RBoMiXS
a+94Cy8e8qrEhl4w0w0PVZMvf1g0f1mjmESTX+jDxyWt2PrnspHHwhU9XP/rICAzGcBKD0tvgtkq
ZrULmAJyqND2Hzqy/7goKh+ykTFE4dVb+Sp/v59RYRVoj2FJQj/t95EAuz0mc34ZHKDQE/f3nI9G
/qe39Je6AgASTOG1D0xoB6k0//gSGlonxWQaVwvN1clsRb7vOiyZfS0w+OtY3BteOr5yoIRfQKl8
9mNNBnE75Pnb4uXYIyxyhoDBj8UVHmh8KZEOPixxSqUy1cm5ZiLx/3oZ+IvXiKOAOpmW8loZ/P0+
ycYBzzlVxnUM/EdTqfrRTdA0j3Fi3Jhmbf9hQfrHY6HYsrgOSwXnKv8/tehf1nUzH4bCq+P2ytxx
B+4f4om/lf6rYa1TtD/1f39504kE4mo+uVHBOidHK/73H6cowUA56PY6lfqAbwLGznao33Q0X//9
Lv7y9f7fhejFkKFHoo34RQWACmXOhM7aq1nmoTfQEWruS+//mXb0v7/mvxdZ16m/3DtUMZMLBaK9
umm8R8T+mA9eiJHqD+2W3/0WCbyMMwHxWURJ/v0yUdFFyxBTwrn9jVG8Te1dJ/5QJv6yE/7ndkkL
oBPEMp9G0von/PWXEBkQDyXHSByPT1bQ3Bimf8f4GuBMfC5SwMFyPdf++zP67UVdl/kMFSrv/S8r
Alm7dWbJiS/JdzbTAtBfQPb0p42DyTA/Ovbjv1/vl23jf3/kf6/n/BKapBUE5TnnekW/hOXyODfi
Dye3373eZMKyrTvE2YHi+vttdJyW5iJYtCvAYTFZWEo+G8fbeKd//yG/vXF/ucwvS8RAQMXiAY68
RhW0fX2I2wOsbHKKQgzzm5gL//v1frdGsDuZ0lkRsDRi//6zmtKtHejR6qqrhzz6JKQ1925wpRd/
avX+7gmBRoORxnbKyv3LhaYsDVpSFXkjwJy4yWGw/vAK/O4B/fcCdDj+/kskBkh/cDnnxa7aWOTq
AIndRpI4ilL+4abRgv3tfUOkw4fFwMn59VBL0oU7R6VdX01R1gglA/+uyMo+nJox2GjcAKeR/eku
x9F60dL6WuB32QkPoYHTtFmogOXQxeY/gHvln9pGoA0s9SrlK4wiPUp7TbtS0thgM5NANuLK/5mK
yj3Wo/eObbsJU7X8yA3Du2aIhsJsbsi27Unq+NSp7XRwAqyAKI+ifwDHmO8STAN7Aocr4mmXVU2b
EC00CW8TO2O3afF14BV6Lhgez/C4QqxywKWt/LvftQmGL1Fv4yb9QBDwOSIK3mVT0+1KcO43CJKx
fCyj+wPpDd0dK8cyzIzwUOYQqcgGtkBuZMl1meYz6Z3HUXcm2VHgKtEOY/p1teVv66SS27Hp1VNv
InK9xUecAp9pkSWgK8c/ncpuk1rY+K3cDTaBaKrQc7BTU+AFcBzAS+RQ2I+uk6kHqy6+22Usd2h3
vXcPJ9nBhg5zqBqSx2PDRMJnIQWRkcDjssK2tV9aO51Spph5DtqAWJed4XbOF20P+mIqnFdVz5EB
xIU65QBoN1bayKMQUf3ukRtycMa+2XkWdqegRu/qJ7Z3rkQfhEtRGLsWB1noEcgJ1Xv40DJ2t5XT
i5+RxC1utc74PDeuhYNxnnrIN7BfZtlSZi+rGLRVEep338536dCn4dLEAorhPDYbxC7OIW4gkgRB
1T3XnSvDvKwiKFhQdm6KMQG5HZc/G2Fiu19q/zT0Q71BJunuCQGFf1ZhQkV0bm1aOONQff3pIx0C
mB84GHemH7m7uUrto5KYeFCMtrdp7vvncmy7oxPMCDeJ2OJRuuKSxM033gtvX1iz/R4vLhp2S6Po
7GPv1KCq28TdXOygz39a42WEJTpU81PjReBfErrsKkmGuyhS0cEhIQa88uIcp37+RPtpYH3zeR5+
1YQuBusiTArwSAoZ1cETItv5uupO2kXcMaroXqQ3Q35Omw1EVtTfxKNvsLFZB/SP8ZHkWHmM6h4Q
D250pLGFjXFilPnWzvuf7Wh8NLNDj6j1okPktdadliVjAq0SFpPZewMCMbsbuOUY+sCpIyRql4Mu
Wg+9pxYY3mL81GliPFRj7V8sVRNc4mTTprIQHvd9Ol1GyBTotqBbdaSn3GpP/iDDE52q3zlb0WCs
GApckzL3PogAYKjF4XhbIdvcF0ZkbqJOTCeRlhP1tZ3etuT+nHQkoi9RvBCdoGqgu1NT3wczHrhg
AWuH3wiSWgXM1bDwxUoJOoG8L6D/BSlzQGz8u7RLoPYihz/4ifPdBXmHuQbxTd7434CerfBWKbd+
biE+LyMaErVqL/hEqZLN+HbEm36qIp8BDRYueqbJg28OU5jUfvUSly75CvzPvS17J5ygTe2HbPFw
fNQL8wwDk00WYYAwRmtPHCdqdVWRUN6Duk8DvJSptfqMJnT9ZbECqEo62aj74huCZtJtqoGZJIRt
wEhq1ffYwEIHsQcumvQMupl9M287x0M+61abWK/gX99PIDfHxdbu/AoFXz6h2yV7ihBPWMVDXIdJ
Z7qI5jt9caNUbtAeDVToTf8Y01En+BfLXK+W+pz4lDVDhV/brZcGu+zCKDBvog3/InoQCwgOM1Hv
WZ/aa2grzm+dSv5kEnANGwoOJvMO+pNgm09gQGQBmG3wvcGuTtEOLaCB9qWRN8xlKvmtjCZz22B8
2BKB8NHi3trKNP8cK/1DocxnGJl9Do7xaqsecNpkf68ikjPBJmDEQIWx4fl8J4SwQe4TKZKveliL
ZB+GC0hRNGWkLNGGIp3MAwdRdcZTm0/8mY1boHkC69+U5oJMDuZO3JV8N2WLAcuv7IOL/XszNuy2
pPXFDGmBlVTDjO4A/7F+5h/yJRbphCmP5FP80WbxnHoa0T/BFS9eWT67qMRe+94oLyNem/O81PEl
5hDV4GeDCdOv+jpvNUjjJzG+y9gPwrLCe4RHCMFZEKMrCwx8CPQHQ5EE7rmKvR/Sb8G2Yb+70R5J
UNOojQ2nZpOhmZ4wh9ITitsBkYqrsoM1SrkbMlJETL6TPRZn90vWi/GANEHfQi3q7pSS2bktWXvX
E/ANR+s8zKdkxI/m/GQRUuEARZvlDqL84HYIK0kG2ashmA8wGaY98UPwcBTpiDLG4oHjAx+WtGei
GLPlbA39GC5aW48qS9wBiWTfw0OFN3dIEYQi7g+yFxlpdnWLau27oaARbCD04MaQLTfTHONrNq08
TWvAahMwFQ9q/2uQEWIH0A7zfrAgFi7qHB4JoOyNhQkKpp/MCW7y3jztvDt9/zI74Bxau0i/AKXL
IVFQODkDJYPrzsEGOEZ7KXojfnBSzMIBzrxtp4mocqYc0foYTStLoy3xEKRC2seoyHgIc+y050pJ
hrUIrnBuxPG9xVNjOBkkey+v4MxTF+67As9AtWI3qoKPn8ZMtCkYQ289rwddkFTFpgBffp48Oe2t
1s5OGlPN3ZBLtAmxBCUZyR9lw3hc4yY6m13X7UZR+G8RyBjAWGV9LBzGp+iT7b2PVTpEzmO9aShI
IEtQoSCWX5ynZfYxLJLJgfA9FsOXErAI77xZ3QqJYHo0ip+4fyGdZ4hqtOm2gBKN9H6pkXqWzpAf
GaUu94Sg8JVoW8c30h0RieLduhAps2BTm+OQHS961F0hD7Gj5aEzYfcUOEuxEfTqpWrocPdl42Md
sEkIQSJz6CqsT9va6FqoqgS0YiLlPZ6b4LvfIrH2W0OEAJaCBwCY/k6aI0LNqeNrLSieoK0mONTU
i0X82VcX2xCminwugaUtJaczk9jgrZX3WI/laF5F00RPUR8DCeib6ZBXIgrjoJp3bswUPqgWVuXI
B6TuGGV/WLo5fjIBEHxpJ9wOo61oMQQMnZMy8k4qHqId/Sf1JFdvFcBbf9cZrEAQVZARTHa2Rwbp
H1LfzMKsGTDqBQzEst5/dCsNLiaihkxGf6zJYmh+2Mj/wecV45XXmxdCuD9Mycy8qShpiZ7VrLi8
YJtiyOtv4BWdPaNvc2MaCGHTbCHtYV7ae7Mb0D1mAT8YVWldXjISip6aYP7qalNTAvWfkHvi23my
29uhtcwwN8Xn5KxPbqIh7yoL38vow5fHm44Tf06O08QRmgk2Cm6ftV01ibhLmOBuiH6DXdWly161
RD0R17js5Symx2giQd5I+CKTonge0d7ilc+6sGqEu7OqQ1ruvyszeTIRdcEopZmHDn4+jA0A/hED
+cacxv6AAhSFfzbnzHxdsYewNO1gOBWIk6Ni52He3ro6BiXhU/xeZkdwbsiK7pymRfPFacrs2Eyu
vYUgM94Cne2+crPngzXk+FBGQMm7zPtPW63R/OypuBBdkGFPzKMnPKFYVPEWHSrfwU8W+xAlqT0E
SuakvViZ6F+72ofHiOs0DFTl36KhjQmWoWaylds9gLbhEGACRf7QGQeOfd7O41XhOiewhzy8dyD9
N9PkfNjZONqfmbRH8eQ0XWojBLLr4pjCVor2jtnWH9jj1peRjhdybdvGlOoMu8btVph95QTbop+g
DEp/GqYXDc/k1h3ZlgdXeoQyEl3rdLi9Si9IHvJKuoQiKoKml9TdOMJ4LzQRi2WTBvulKe2veSM4
t/hlQpz3an8jOLRajT1kZKH3N4n77dBtkU6bttuis/MTzcV5N5AH9CAUwQCIklvvMUkDqHStfBxG
9PNxwqictd5/cFOE/4RaQthoGxwfIH+97p240X7eMBz1z4rK72QTPLhvsISfsgKdDtHwGKBsrcJ0
GD+hCDjbOdHoiHUOiUdCDaQvWcJppeYx3TzAmqbsU6a81wDtK7l9Lb9+bDHGsZptqiR6L6KOYL1c
WlAerSzMx3UdxAi2UW6WcGKircOJLrktOw90nuVF5V0JXCYLA0hRVPW+wV8qCmoYSAMsl04238Ju
gLckMme59YV6yJvivQe+dBxdTFSb3sYeZRRBi/EZbAaBTG2YYCDeQZku9/Dn2BpAZOJk4u3E/5a8
UAasAY/J+Okm8fTdM6PhYUbcc+T/YAJz0SV3QNXQ1saLQ7Z14A0RC4Ko37oSi5lV+Tagksk7Wkti
b4wITA8lx3AiZda7z6OWj7xaSWkDsG6YPE0ZtkQi7pQfBfc0uoEeOfo99rwfRsGEwuIEcp4ISXlF
Wmwc2tmovwZzhDubsXcopa22SYdv3SiTDu9SZKCTsHF8sSBsHaMxjhhzaJajDtiYUKTDJorbG3dE
km3axG34dJ82ikO9tSGEGRWPmgmJHUciMVxYTA+mnvwNfUprJyKAIE5MDFaZgyoj5IS+uO0tdH6p
5IKk+hHEEABUDfNXVLHcVFRuYSrRyWdJOocJFoOwcQwZ1kG/PFjObJ2WFFIbnK35NiZ5lzNGoOi1
t+1BOiq+abWDW7Z0fIhdaX+fl05PkIvVf0A49i/ulBl3I/4pnlQ67Ev43G8Jy8wFX3EeZlMO3ZHX
yXqgqMU2XycAq4K6J49s/DGMbXtKuiEgN7dYbqzksS/2ROyQfkaM805ZuXineB1YX6h5lOGQ1ddr
RCWd8nYJ1wut2HIIpSMxb8ThlodpkuShOfvBm6xdPKUOpuhvS+R9xc0xPsdWVZ86x4DibZZznZ6Y
gQIYcRoBZtpPOvdnkjvTKW8nO4ymrNgVJpIUpSIEVgJr2q6cdX2nO+vTtW3jDB9rIoxssBAC4yTi
u0oxGQ9894vCBJ9P7kflet3RLmoaJJ4UlH4tztDaRpJQZUzzsRS+BOb86mGCoK6aoXRpRXVnENXr
9eTn5CUtwbGiWkW4Ccskr/EQgBjnu4OKgGNP421errQuBpTQaMvQprj39oDTJ/VQBmQNsO+0NJNj
KqP46DdV+yWxfO+RH2VvXI/XMvWRGerxA5YQPiGJv9KkgNow9MHh3w09idilfO1Tle7mrrA/usSy
7oIst9JNo2P/59IVJJuwml4GiUiv6DTMD5PsV/hmYCKIii5YRkOSb2CFFK111MEQhxiHvy1tPuxg
VmDD9G3WTRTj+yzwIpw46tsE0OeZ1hIMCvJK9kz0wCxJHvE8z/JL5SXPSzaS7WSYwFVsv8ZOOpch
cew2bqX+x0gGzFaJXB2TnuA/Yh6dnQkG7lTPjv7iDJVxASbgXQCgJneeLJY9aX/5bgFbSpNT8TPE
euI33oParu9zb6JK7dYkQylpW8QkMVbOd3aVHwD+wdagmtoSys6R05gwuoxOELqrtjBOU4/NExx0
4471vZcaWKgq7NQVxn/+PjcBfG81u9gMvqI0afZGTxp1aTj66zLQfUR0T1mlx70l6/KOinB4nSqQ
N3YbkXaMzQYImdMeorLPV64AB4JFufk70SXxvqoGEVqzU+44ykAbN2e8qKorsmNXA0eOPesnHn3k
uGpZtoqg5A0joJ9KmaToBUV+Zq11bhEbVqHsRhSUcWy3X5qynzi7Fx3OoZZ0cHuMISlhR9wakHf3
5OtGGzsrvzG1Svhs289kAhOBN1nYZ5fEY2xH4vvqxyVrVtGbgwBLKQ24/Uce4Y+ptSPuS/y4O9i3
NOLkYId9t1IAM/+GnPDkbCP2Pwc+iwIdrZ4Mi9zHWI4jHbkMJB4jMV6KWZvXwRbJtdV2dRvkvveG
PYvOFCfSDTcXXPOCQxnWg3OUnp5DvHr2DphzuZMuSDbTolIz4t4CaFPr8r3r3OgCRqw9JgQNHSOh
kwcoazqsiBw6TDyWbZ+N1sUeeDSxG7OImyQo1yNEnDLKlkOdBdbFwrcMgEvgabNhNweBqA//CQFo
Y71fquWrkfQeDVc1uaeOGPU9YnWwMVRse6GxVmsSR4+M7QHi+AmPoxiJHEilexonefRV+tS4uKyT
WvdExnccxswkO6Gjae4COMZni9bsZYFYyJbSCvmT4aF6J874LVJFchFgfA65BmUypdlnrKeRP5+G
r1zW3KCo6/HopToC/kC+OSoJWlSNgjLr5eY9xGi+bweb8hwH5o4Y7O7Ix2nvSSmQmI8sdTbaqXq0
osx7mxb/m1dNvC8m6w3utW5fe/BbJqPyT9JpataSpnrShq9DS1JQmBUpHSI30vfB8robwsCKrZMa
0E0p+rbGQuZVpgp8UKWhnpe0g5VORwLqs9tF0SMPg/TjvlABAVzYqj2hIKm6aIWFdp33eXGGM8PO
HtjYROT71JrjM1udXDu61gl1lnmfKJoSlEDDcR68lb/GFgkUFnmEBN1QEnJPGTmJT7K4efL04yiu
kxhuQtUX5U9arihI/ZYVeSYS9dYnA+QLFXgb2k7uvkzSGb5k8AdIWIqIFyAibm+wJvLgebPv28ko
wtibavoWXbv1o3mCtd8Nzm3v0oVbLFhkhJS94YZDRjQ1PzB5jUcCOsAjTGOHnsrE1LJnMAG3Y1TV
3hZ2cmu19Qjo0QNpGsBIbhtLvrqzfGPablKoqQ8nTzRW6IYzP/CJ7iQblOEGoXFWFPWfdhmImC4u
7jskD6o7+wFEmWolsXVm175ZpQXSoi11OOABtaq3lcU16kerlmwNXeX89Fn0b7xyfEfirc6EcMDP
psdE6/I9LXEpTDG5HLQMui3BG5wkyXjYATNl/aXufc88EDdWiauy77zscRB1y2igoa3QVt4+yqrk
OCpBWmmCeIxkhfKsXRQZfHJOglq6d2uYR31wUYFQ72RrthHIZG3tZ5k+9ySrQ3cc3xO14nsl92/L
DiAffboEwE/7Ig1xNS1ga8tSwm0tyZA1s+iLSsbxNiE3jERTzTHuOcV60e+zru2esVb1W1OnASgU
Dba8SWzzDHzQP00wHF+j1tQhny2SBVdHp3imWWwFyQsTBHNb+TEpBgKDYYRT+cjBJjphtRKhk8Wk
JtbEehBO1G2NWBeHrB/p3AVDvfIqnbDx1bfSrL7ldSm2sAMxAjsenbXLwEGy3RFd/1D4YOR6H2At
AQwZp6XE2jXwWmjr5t96wbI4qJIkTykZopi9F7025lxTRE9Bc4RLvwuyD/pmdXRTkU1u3wKfXfPd
hi5NDy2akbsFVyEKSZke0OASrQgvgxiylgZXKUB+u4b7ueTQO0kv7XAd19+jIl67kS/ta5ld3GYv
HtcfgEUirOu9614k3COg3eBx5IQ/m11kkzHAbxqs83VEfoOwG3FwBVDLjiES7Bhou2Wl8FJLlolZ
9d3Zw/uyxIOxmbP8GaPZ2mhrxT4rfOcLeTPfZktc5jx/WvjgDybqZ+IJ6MUXcKHJALqVhPCSKaLB
+JvpDwirON+8izc8lLiWHMh0NDmt0qVkL4vobaEau7VK5jtbbzaSn0qO/VPm+vpDQJIKgxlTN65T
sbC/+5ncZWU3XD3TXs6+lX74tn6JlQngucDq3omB7pdngG2e6pYHXKXbAEzjk13jet9IQFP3vTLH
i6zBLdESHjd1asAhNWhEVyntiL6qY7q+XUs0JIdSGCqMR2wgfPYAyBoz+rgpKoJACkFHnz5RwWSD
VXjmbm3lCBxmUNYAz7xP95B1MDXokiCFmXF2adOhITKAXU16/ZOemKM0aeJdimx+Zz23Dh6jji3L
nnkPTzkLI9R02wrTgsuHjymV8zUzpoQz+VeJPZMBIbHvUCd7OJPloH+UHockO/frXa2p1bB9EyIz
xj8mb0p2ROks1Y7xxlvD+rNlsAKKJpq+QlYHH0ZniCGMSUkC0XVvGZIjYaom81MYWl9UhxE/Izpj
E9O72bQDqXs0noA00yi4khXcfcnSBHvIYAr7i2eVFaXxoprtXI0fNstUWIAK3gI1+UrGKfNWy21m
erS9hJibya9W7Itb5jX1rcNSwh/ifKs5Cl+y2J1BRDqSgUmAh0OLBCuhYCJbRjkn8+LdjOMG+nYW
nGk5f+uSnmav768TyghLGTqZaA6LbugeG2itoG3yFkARGLq0IL7R8eLkaVBxf1+V7VcI1sQMNwFa
5YytmjqOaDtwlAPATY/c6LHsX2UJ5RyKXnlr9G2pLqWVl7cmEyQPK0o3weccsn0+EMVj4JJma0+q
myGaoquihw+Fq6JWNPvueRSaqjwzJkDTasW/Wy+1pKU3W/iKe8fJzosX5GfXXMvtlmfBIJWzsxU3
+ybOk7ANum7fDl57ZFBDDE5TJXtqDhz8dWCx8lXmJqCtHkaZ8yaq4gU9qM9HrZPdkkbWkXge5xhM
FvVb1E3+nhHl/GWwkYR23mifMO5Pu1Hr8qaeWrh92l9CVHczeEEwTLkdB6QcuSjmpTvdGkvgX7yY
/4KMwo9aA0ybcsEcwLTIe9UtuQ6kpm4597Jmgr68JqJN2tCM3DbYtGYe37awkZnJeNaGMTowXR09
sJhI4m0icXZFkR+HTqbHFd7J4YYkMZEFHBCIENjlE+hZzDNqO850sKDAoPsmjznE2tMyASTRxkma
dylEtUnXcJiJLu6+i+mJDxmQ54A6ZTPkqjxbFEZMN+I1e7zRlwlL3MV0UutrTowN/wR/y0hw8w6i
Yn305VBcBfXZIc76a0703SFzG7D1shC3Xba6PKQ9hAASlwt+C3l2XUedpIE1qvYjkojatP1I0lTt
6M4VW0klSghtabG9sA/AsM9JtTCHR3tgIAPIQl/AkyMiijq9c6pllcYIfCDCIb9JLR2/dCb0JciX
5RgEsbsbBpkcxmJkxLy8Ls3QHgkYqHe4+vsvLNYz4yKM1lnTF0eyvdMbZbXqAqgCEJw9NFflZD5T
rbmnyFuYxjZxdq/b8VFSeB6NyaYp1hmSXLB1Oi3Nr07Q6ttZ4sWqvM496dmaH9XQ022iwNh6FDUV
OCM7ycr7NnH5LILxMwWY8BaPFTG182qrd3PWBTXGn+Uwu/vcTyNOz2POUNvkPxhWilk1yisHivhr
59jVgWQq4lK6nKFuTBBlnnnDHWYDqNxmY7KfRQ2izzg4k0UTnNmSrVOcZwqDQAkfROVQzNmWF53P
B/Kj2pAavyFWUo23lSjzI4tIv5aJxpaID0rl3piPwlAVkgaX+niuQeGOc7JxM+e5UH1wYMTTnpWr
10ioxuT0O+DacjuAf1EAyaKOtkY6TndqimuIvSsy2A5qMkaCn0YhvrecSZhPf3dskldc3yheR1vm
12Gex63Zxv0O07W8JypQ7vKB0a7lxNU5C3LnDCkqPWRl/pxJr+AgKsyLdqyJG9DBwKhyYBZMbBg3
IYJ1RzS4TK/mk+VE8Wsez59V17zjwUu2ggpgW9aajtlAKcBMkKMfyeqblTWOosUz7+MIj0Pg5Xpf
O4u1IcfCClNWotuq0Mkmn2cG5O70PNQFAsg1hrpmdno3ulEJRlcYL4TQnJBu3821SPdMAu6IxfP3
y+B8DFaXhM7MTusLXnFYVclNwFM9cE4TdwEIsiti93wrJ+g15EAG+6gv/E8KNgGQ0KuZF+WgWwy/
Pc0ayoc9Ox+wWdQRQTpykiCCDttP9qbibLxPSALkU7A//IwBn3LaBgblejZrzLdFjulNUEUE7Ckf
CxTD8HSD/2xEtkV3IMWksxWy4nVRmX0l5ym/FQoC4JLgKFySpNmJVBH2Vrfi3lpHB0HF6VAip904
LhFpxSDLqxsT/25G42tDyR7Ck2sRBawpKkI7xyUKGL+7hvwZgRlYPwSEJl72Akpx2C6e8em4pgcP
T70HE2SNZOz725yV+5gZ/JrYpgGktHxBR5CsJsbluBDxuHWX8uqPS/fq8peFNKd44KYVXQzS28K8
S95R8EBxlSgkh9QLRZyMT37tefwI0KNOTm8JCE53Up237DXIFL8bXuqIWWI2kusi2j4F4BEEIWOP
aOu3Q7kLEtGdrL7oHnoz6g46T6sn0Ex2SCyGtRWxQ1wavK9qGzWj++FYpj4O/my/xWLung3lxzD6
arLQmJr4+EcLh9oWqZTmaLXzE3qFc7NWRK0LVFq5/bW1q+XLMAwYEulFQUxfcZgiv7XdRn8l1qi6
oS0lGfF70ROsGj7dZoR3F1fbkSMDs02mYBw+W/N7rn1OPFgtvy1dRHay8JfjlGTe3k5suotMHmtD
busAcVZTQdXLfnT1+JoY8RPZQcD1V33OVNAOhJnio0Fzxxc/5gqQ1epdoxkgcjzqQ0kI/b2Tje03
s2uGFwBFwzbjtLsp6gm6mwnYRnTssto3zDsOizF8797b9vkI1TIvxzDwerGLA8QHU1TFgJJc60n0
9g/TCTL8QMRwTpadbYVoomuATXKjnVoQNIuPunMZYACAJ4HDoupBrA6XlXHFUdiKYb4xZPd2NPLC
ZVQnumyzfjOAan5DBmXt08F79rVrfbGlso6cvFDnuHnDAq/YWXwnIhK7WfbzWGaEPUSPKbjBC6PC
8rlzkFVUs1/cCPeMKopAlNzIXgH7e1tVe+QS1px+pI+YjAGF+cXOP5DW0865gnCiHNgSob01aT6n
UGFyhv7jS1buBXIi5oe3TfV9ENldtJBF3D2QpApaxLQutGlILKVuiT+hSLNV0votIHStM32f2Ldn
hIx7x22P0n0imoKYIT5K51GJi+PceNV9nJz99Aj9NWWEZELHDPyj01Dl3cC+j0gjCEoyoBO5KdM3
SYKLbXB7j0txdMvPwLty7NqkJicHfUMjUiwchcxLR+uz6ndpy6YCW4an9bXyrrX5bHOmqu6T9KA9
iljnNNfkehQ/yvFY0ITSxtbSDKjqm5muUnoS00NHk6lnwlgMBHUj+crZ2truJ/AiaoQf2gjh/Lb9
zVR+9pimrehuib+LsiXPhiSMALVK0u7j+ikmk765ESo7OQyqXXn1mmDPrndTR6u6pt4p7jxo15A0
wYvZ7yf9OdO/cHJkjJyrzPFlpjOl4904IC/gYGS3BPFtif44iuws54ufMGuVRejIo1lcK/VU8em0
HLRv/Y5GP2S/oStCZRN/62/9zg/r4XN9am7yk0MmsYGgEBbQ+TvHv6/bV5P1Mlb5ObcOo7gQ53Eq
CxiHHKJZGXrze5YQEocIVQBcnSGPjY9RjNexh+w5fbICbUoIcz29OKnO7ci+Azc7B4xiVi+1e3Lp
RBB5t0mjcdPY5wSlEW8M+0jIX50n+0b8D0nntdyosoXhJ6KK0DRwK4RycrbnhnIkNjk//fm0z+3U
lEdjQfdaf7xpFGGKj6i85ca+i3/uodC4Ef3R5hd41kwaYc6eurNfH2Aso/PgUXHU2hT7fgvjeZ5e
8UyuoDlacQ7dbQWNhR9GQ4zTbVP0M8oOOuMnR6WouFVJKE4WjUqicxleEkH5DVqt7Oxyj0vKZ0Sr
15uSdZfgbLRfqtQaGNxBvMSDXexBdz/NzMwuZPsFzsJ2lZ1Hil5dWrUYvrpmQgolbq6t+cqidjWn
e5NDhxhkeQrN+hiTrmfku5yi+ZFGJfKwiGCnkIMYEsS5kEt3F8J0tuiJERx53stQc/J68Go5QGq4
EsMLEcNrskz8mmkwzbb0tbND8VOZJucowff8NFHco86SToyJBd9u31MCf+NDA7/rWueMbBUvI0uq
u9rTi+491uE2RYC5VH/gk1utedWXR9N7QSy+5H8j0fEQWGVt3HMqdvqQokbb3ksJTJu46fkjqV8S
6tkGfRdG016Oup8h3ahLLPYe6dqA9gwLMAj7GdWNQP7mETreFE+t8dpajJfajtl2X5r3JHxS/5Nf
0Xsw9op0b2y8lPxVQ7FS8msidU2lp4Vvq0/QggDpzKGP3Bw8SbshKloTtDfhRPC8H1q2uH5vjvxB
/OdHMbHZDrllAO6Lue0FvzeO2xlOfn9XQcJNqvjszQYTCQcizwBL01rLiyBptdcB+Rn5mys3fMjs
2xRnu8z6Z6IEnwvyQwFfo+pfOWDrGJ6JdLtfhdMdAhCo3jWUANXKo0EizZlIlYE05ZlSSZ1Nkfj5
Yj4LCuEsvFRT+GZ7KDPi8BCSiuqEqy4hkZomBCvQ0mNN7497zwgcbgbJaEMDEw5hxMjKuV+vx3I5
NlTgzHSaxfY6sl6LkiZjfiMTCw+CgFKSGb2B9OQLe5ZRiz36QrqowOsfuf868y5DnS7Z3K2VFn61
Q7XOYkiG4iznvabe+vHb1nez2hopeXdECnqfpX0jOcBPCAPNLGIZ5aFhTyzsbUHFy0jNTmYQF/DA
vZqQ8Gb7+aj5k/O9cOaO9XeTPTv2ifViZVcfUf+BlCywUQ2gYEByeVlSNOy7UTu7044ois7lfbj1
lOqod638ALVaV4Id1/nU2qeIN6VLNkptzfS1Hb6dotrOSGwRG6BvexK0ZNToCwutp6w05cgmQkl9
0hTutKQ4lnv4GeI/ntrqbXaPikz2/+INqOVg/eMHo2Icvir7dq8/87SdLR/z6Q/yo2x/0NfuCBtm
f1Yr3fxRM11v3nauT2nN5ckp3pFl6yBTtNLtop57cJRkuUr7xu22YZ72CUMJ/2ogkz+SSCkL/e20
bRG9psODPr8rVCJGd9QYsiLH63Z3YTHyjIQTSRKhmiJcCqiq6Q45lStbvv2OVMeSAmdLxsfaym8j
dkq++HjD/OLL8WEYUQ72YITqYnggkCnm1ddkpMnP/nam3xYBSkogsD2R4bpE97KXgIfBn9NfDd7B
pZGlQ1s9xmKNgnS2tS3gIgUDb0jKAhkuF0pDtsskryH1uvDagZERaoHKKZf9x2xYmzbaK/cdvoBV
Ot8o+y0Of+Wl82hQVbv2093X3VVW/MGRXXk1qG0HI4edaT/GezkgMCSJNV5Odz3PML9YnKqZ4sy4
HxDiR3FPhRMthvHNUZhJ6YkqH13y9quML/mDQ8yjKoySqSLL15LeVc4W18Cut3xE9lPbn1Lvl3z0
fDhE04nOsZXszvc3DUaal2jvMXGbl6R6DE0IedsJ6E7ip/2WeTAz5YGVjO2XByIGicLV0/hNRIRt
8plm5wrtATkpiwx6vHL2xTSvs7FvWlZZfScmZzNwbVjuwdDgI9qNSC8SjmRcHhCnoku/zM3jPH46
Bk/MR57802Laol0E9TR9VNq5r9ew/wEJhr4+fIzOcSlvJPuVEINVfBoTGvM+wX60grL0fK/qZ91C
dfmpO0cpHsPxhe6RMtov9qaJj0o90hNA3oMv1MUDmC3Ha57eBErbpPuXJx0PwdF2XwZ7O3GLJRFG
lRfbfI7SWz+c9IiqaVRS3XsqD2TI9IvLvBIkONp5QomvfPRMmgofKlD1weZ9fF+Mq9cHLHJru/vm
PoLrXltcZjL8nSTFGMXJpdrUzklI1/OgIaiSPV90D3FGuKJJ7moqVoa+kTUWGXRRIZezfm8SOita
dKJy3zuPqT6eBvNf1Ifb3PSAqqkbai5sNL50GvYe6tVhMCZ9iwuZirUqYExnYAa7ZgPQpE6JKmtJ
fKGUYOVwAbvFIxEJiE9f6M7ltEsPEynXefudoJpWVJLPxV4Zv/HgrGrzLeUAMPUUw3jqg0krBvgJ
NjEaf/s5XmvJjOd/vqatIjYIFBdQTfHfN9pXqqDaatz33u3e9E0Bx2ahYGlm4picwCGBs5JPpqR+
fWwf+4i070VwykTrJvyYbET740tYnfPQ9rWa+h6gqsX+G1q1XuKnsfqk1b0irb5KOQ9KIMxGWyf6
tfXs2+Jlp66i0lBwY0VqFWoIpfmljzSIeia6RMmJ15svNH8HfZkTRB19CwvGKv2tB6rZbST7yGm4
ESmQ7g8DLliobc5cMroBnAt+ZIG2JaTA0wE8SpunYXinn0l2VxKtEV9wYoebpvixINjJroTy/Cvd
QPZia4QhKbYpm3i9j51+Mxg/dd0QOUut2D3Yq1fNvgIC1fHlkGaMnld719JpXxb9HqkJ6OoU/TXh
1nV3Buo2jSKSeeIii59nkxzTsgkA/k4deQVbZ7GR0/9VLh18zWsnrVczqz8XXdK53vrC+qnVX2w7
R5uI+4isHpW/j03Cho7eDRYQrnkZ6P66VRoXb/yaeC+xaQR9g6Z3+ZrQhYTPxfzn1fQH4bYxPnoi
Ons+cbwTy77A5zKzJebyX0QbY7NOF303OMOpl89jvZEJswp5Vam2MqCE2Xj05oceur7+tK2Hmipf
6LZ4OtblJjeuvUMg6952DDLp17gwAtQTfseMKItk21OmN6LqM/WHrjn24thAi8v4R1m2PwEhd9re
hCmtAHJT48VxzoNmbBF+rnR2KSJpCKvlm8etgjLAT+4bGcBN/zpZpN33VCvmD5P7Q1fQ10IwvlCC
CM9LaT0jVF0l5QTu88sZL8JLox0NZ6/SbZ9R9sdngza3l0fP/utpa4UFyJuNit9GJ/SXkdMIG9JB
4ymCMaCv4AT/bNm/RVShFH2GLknQuWFcIdkpzf/06azXzzZa1eJkpDycKQ+0fpEVsq9dc289cI9V
y+5jnwb1Z0m5jmgnaMCrkmfZwzYRDF/Vt1C+ZKPtD/Olq0PofsayNwPl10yQkAPQztLHA9CGZ4d0
27J4UsOrVj+5zeM4bwcM04Xrg/6CoR/snL9Q3Zr2w2SDEd6xTfR9CZqRzUxAtPqo/JVmzeuUXCrt
iCOQbuXH3Dkq+Z4Se73Mne9Iehvp4IkJhqUIazHg5bHfWYCripU6Zq7T07+BXPyq30XVOaXxLilZ
c7m9i+LHIx+f5uNtYmzpQ7NMep5JBI7mdZ3SyhZVuz55HUjBx9kGef2djJ9ex/8Q1YFmvRfmV90M
29ia15a+J+odTRfP8eL2D71GZSj5jbJEsEG8cddg2ibVfKEDRNb4LwRNN9n4JRD2zXpGJFt/wtV1
AG4IV1j5XukK8BdOarTU2SH0wPY194Jh0F+y4pSXM3w5LkfwHlockjkwh/bQkvXH78NB3OBm9+ac
5maRDtUbGna4OlAhUSC18LNI/3MbJEnmFJBN/OFFmIfAYgt6oQdVbBFWHJxu3nUUS+h3XRPNQGjj
O5KxM1NHJL18G6F5bdChk8fMCuZtrbajRfleATCs60Ls6pmX3ZnHvVtG7/1Uvguh7bxlCFypn8qS
AsVq8YHDVnLOb+CZgTVMBzD+D5sBUXrDYbTSB6rP1uM4b5KK5mHTKUmCk4Eb6vvO1U4qi46xpW0K
2P8VbMZvo8lNr6bHaNYh8iGsRtNf7Hbf8tYkHrp5ZX2gfGGWoKKC27hZJZnmE+/1JBwUYLHcF1b9
b8pcBOIlESNe7h0MLlz03j6966tas4KFSGmfIF7sfX+zeujaJykGRuSlWJnefZvL36GHbmOSbYwJ
q4AzH5Yl2qGGu+We5ieWty0aes/RH7dGey4U9F4BSd83uykMb2YyENJERGO/tJd+UcdCG6jrLdah
TokK4DJ9p0eXA3oVLeENReF5IvmriOw3s+pWA5dml5k4/dDlmNERe9K6n9MXgxy9yVxe2qUNPP6O
jjqynyPfm9JAcHDUFLEt84JAh4KNyENfsWw12zi1pdpZLe8pksqRBsrGdQKoy49ac3dZOZ4bY/JL
/JUtxVawmnSvUqz7ipp/J5vpETjybRz6g8jCtbWQ7mnQ8EmgEmvPfa8dS2a7FliePg93LpHwiqve
//ShvfVMbZdwn8S6TYO2dW+xAivSNyjaHzSbK1jy9nbzcoxzpvcMD1wnjZulD4H8r4CFjE/RrlGX
+XHc7Oq2o3Cm2/b6ROEILVQwfJRT7h2zXEvsf1Z2f3/47FzM6Jl/PdqrRsM5tMayJtrtIksmtsEc
nwZApM6pNpEGJqeD/Ez2tM4B4YGmfvXZe6TcvPLtgR5kZrjfpuT7dlVQ2VxRSGxrE9GZxQhJBStl
vCKcA3tCRJqj/Ri7dJ+N+dpr8r2uF7g70209FR+wyjklxnHE/0bbNA1UzF1zaBZEnVO2sXbGiejQ
cANtTAU3MR1xGhE1XlJ3FHIbSPZSUybHzB1pEom24TBRWexpiIrqIJ+qYxlxlrvLi0D5OnQMxDWx
6RRUQX8N96JSDzRQ15sj+qJ9NpO8j5Uv9GIWEnqqy2WPcqhnraNAU1pPVGCt6Zm50vGSEw++bFUT
vdU8vGTUE5XVPxSWQ66nUBUp/+mT1b1mA1tei4/ckDgD+XVyZNTVk91lH+ks0QJSN20Xu0lFZPUz
WfUVYx2GUASQBaIztZ4glUIjPzWwYVXHkcz0w+ORcn/UfXWdUU22MS+FUfguKggErJi2kYAvnPJh
QksRb0JVM2Cw4NhNfCjCbpWG1boo4bZxN1AphSSy8puSi4gsRGTXgPNVEDfuzgRgJd81SIcpyDpn
ZWbWloj+tWkXF8bMAy5fNi2G4k7zI4L2XBPreiPxCuG0dDBBJgV4mKAdEIIAsUFa0jyFIaurDx6d
huV9Z4vpMFVGuxNMvU2v/sjvp17KWt6NEbptmM8Dm+ECLFs5qJ5dYq5RGrsdcb4FJ6bEO1T0Gcie
icuPIOOz6bnobGvQlfLYshC2Ze4b2rjhZNjfledz26xNtHnemL9WfXrop1T30ctelzikjEmox9JG
poiKgs0Q51oqivfWEKhCMNCEFprY1NDP9QBY7vJB6azgr3TQs4xk93bceIstKxhTmN+FbxFgFGvS
Ogwnn6zCjRU6q166qAkoVMslFjJaO0ek4Q6QfFZZYCb4Ufk+ZyROyZiOK4RefDn3DuYlDCry/PJl
VL7UbHCNVK0lzuSq0bl2MQ3F7hrFlh9N93299q2iOOkuLmODk6VsC8RKJs288sfCWuLPmfBjgQBA
d1FOc5XqVHrlErN+2/6WDOIVn1dbRr7Q6jjJJggXPbCA9yrDOhtA/zXtx6toIGY4asxjIZZnK7V2
qLu3lF48EQD8ACtMnS+O5Eluey2YvBJMNB13McWyUSe3GKXW+MiC0Esf9I5RFR7SxRlIas+Do7SP
akQj6sL8GfrCwoENQ8Ywx96aDk1fMMPFvfboWaxvY7HvmNgpsqNEzp7IzqZ6um2wOpvO1pu+BLfX
QE1iizmyRaNL7e+g1p3E7MCfGnTxJB2jsIgWtO/ieybVD8H9J88eByzeYYH6uHO69xylo5Wn1xGA
rpuoXZwLvF3RMWnqLT5+KJ7Ol1N2FaLcGz12uHLYmjJ9xPsNHgo7C3G/16W5N4T3V8uEws4M801c
PJWEEd8pdkv3wGR4KSav2/fQ5SoUt9Lo1tjn+ZStomkQtaHFgWQ777MGEN+1zoXZ42NESkg34ADI
gygru//AwoRY8t6yKjwtPc60sUNVGUfPXjGdu7zHOYj4367IGO9nfkXWUG6BmKE1EmyCNE8mKRQD
l4PAmIjw+k6oaAEt4vSYjiVFkPOHmdJp6w6IemyHvE2c26af5D0jdKcfqFqACggrkhhs9NwNDGsQ
dxNlQAjXQpZU01t2d+nm7LRnmma3pJ0dnX7ud1BsP+5kbewkPU2gjEqYQRXJNz0aNn3YiMs4lsCH
LiEWpcdO464dOOVQ0rkyEKHr1O46uq+OamaXx5Oqs07Ipr3UecgGbpysKvkrLffXc5dzQyRwRZ2V
EC1zYXEYG9IuXIugQGrp6Wq5q2GYedeziyDtDgKBKUmAGMNswEymZWXZEW2DAPClxo1Ng3oHQBnd
L0MNt03CuiqaGfERXbl1FjPK0aeVSpIyVB0FiBo2k0lxb0VjHLT9ZsghXlvM5MXUlHsRC98kTaGe
bIZuAbxCXMJigYl3w9bJCzSWPZLztBAq6IlNedRmvPkpbrpLWUnih9OMg9nSHzxe0CpXDeWV7p0m
GswHwy0rd0NJYbdVSYydc8jd77R1v/RG9y66XcNBGGQWvi4WNJZpn9o2dZqXEt3HG5E9+XacuQ1G
u0caLVELWcQg70KHHpBVXWYUXVv5tZTIwMgvIJ56G8ZRcRI92aE4GTS2Hfu9H0R9pLXje8nafovF
MMEwXkjccE1GKVkcXl3DwNoZLfHEGxSbCPIA8kySKnT3taoa892YI/dmilllfj815laAafv02Mdb
owBxyIYwPQymfag80jBEg5l6MUfjv2q7HT4Xda7JAdm2i8Djhu1yBxPbBXXmoFlqEe1NEktxhyUS
8RAeJsxp7VmZv7TUoLJN6eewXMf8pC8Q1daAJj6qOri+NAoPbcJSr7J+wobqmVBPmKgfUabF+7TB
YwBGktSgsXX63Gd986BaGzE/8trpmnjgx4ZnEeFiYtd5SInhcIkvicbbWCXOt1Q2KSVzD+zp0jNJ
spR9NWwRUgXTamixx/kJ6n8TRZTlObNDxENLV0xnWpDZ6TCqb9dYlk2f8u3pOfEduJM++0kbI7RR
LeDOQNgANsp1SvcJtOI009Q9zPGDs3TlX7Z07LhJWbCFClN6CLEdgkbwC5vzc4ZYIhh7/UlN40+l
N+mhsI2zsnOCOWKHeTAtssdhvN+3nYvJ2CZc5eYllbO1jQ57ZDMa79DP3jMK5emVlBfqH6jm4KWY
h2PTNsMmolnmqHuyf+laEyrYU8uePRJfD7KsB54VcStIIQhK3ax/dAST23qZhl0BdUqOqkx4V9IQ
eqeJLEb00dJ+HFnkeyPDhNsn7BXYCv577AvyKDjWsrTGtFzr/HvV+J3pZKHcE9h21mw9JW5tkt2C
goTZpcq0A2IVHXC6BbC2I8UhZQAKgwfmr3ho7+LPpbA3SOaSE7IYc01/Sn+oCsJToEW7aT+YCtmH
7PuXYRpwZnguGKDulS9UkjGeDhpndIa1RV/lqcA7l2J6R8nYCiQhdrct7zRPNXrOl5c0eXA3gJEF
MNQ4EjPCkmXLWJZX9gSQETFRJ7HrGzQmAthy/BTE3D3xT3A8mTDgpa76i0mYDgfodOeiZYTLDmBh
2w7JL2n1CfLmEVioyDzMCjX8V0wWFHRHRQtcXvJpDKt1CYym8jBXM1duS9LDHKO6dYFD07Sfrxol
UwkA+qFPRgqm6JYXCQH9qcNk4XjVriqzbytcnlU24WM5D4m8uTGpkVgyiePwphmlH9KaXdSUHOVm
9ZQyR1EZE3OUKleMVzu0i4dsslwuJOpF2EhFuKfv8J4pYdgv2tSDatJCuLHvdfZZ6OENaeV86xxF
e1I5uIh2gRjWk0ndqMcK2zP/vmezUWK0NIf9+EJ6QDxs+OjNPmmXmtcf/JWJsC/XigomuiXz6Mfy
on/MJ8vZmIryPQcYEvNLlFcA3tSsE6oRkmeAszzysZxywKkw/GvoJHzUezf87WZpRJDiYbJ3Qvca
cgc+jaNojkJDVqg0mpxIhPQ4T+7nRb4YwWTTAx8S+sVIK1wcqHnTDnvy3WD2I7qG10w9qe3r8egZ
BLT3sg/aJifHALNrtbMwFPmEZwOxztEMQ5LWeoMDF6g1nUy0jgBX9J5F8YavNdprtA5T2MPFbKUG
D+CiGfZxJM4B2RObwilv3lXzvsE/sh7JJDvXAi2xyXy2uFS+ozYHZpKTTrG3xtAs6+VdW6C7xahZ
PBP2v3niaenMJBiIUEIZy9JCunsIlK+BoY0Tgx7x/dDFZevXjQi3rdYIgJ+03vRzS3BI7YaMG6Oh
GLvRXHWJgXNF5Yx1+CcY0PH2UUWgk1cVhxIfLmof3no926CP5f3pFU4ieO5VYyZcRFRiooqm8bWP
dHYYxYQcac7nguthnes9JcAZdTVMcIypmSdAC7uw9atkJp9Ix14Rephv0dnVfhs3EcIF+RDhGon8
uEIv0TcdVpGsSMtAz8OwWQ9Lda7G7lcnx3t4lExkSBDC9NaMVr5vGwFJhFNJgKLHFwRugn1CM8c/
xTVO0pdlflEl9wOE5QXVqFitmPQz3wth/bxoOAzOl+1KtAWqJtJR10wNZS2Z5dzm6q2obfMBf0P/
juNI90eSElAdmP+6rkytIMlHg6GvI3AsIstsD2HQ7d0FtY0gzflW30WPqQlA5bDXBE6XqU0ecQNj
zMKgLFrvVucmAsbWOObZ1F5xCVRIK5MawEZqeGyq/N1dcjJ53OqTrbVHkxRlFa89U4lDbojwvbzl
NHbTODuTU8D8oedIHGwxX6tF/oV9cp9r7ekbbe9PNSN+mmrn6kltOodxiKHX8NiSHL0euoDwNxER
xyBbno17M4yXAupPk7yz5Z6m76wyNT7RoVNFJyOS5mdP3fBQ2ifVk9ewGr0xhv80J/tVoYENbOMO
gNFeqp3NGN2jO1KZS5IQ9DBuCT/ViSs4lVKm3kMSeXDVgua5OZIA/HSDP0nyWKLJ+6g75JpkUyDC
tpNrBKpd94Yfme9hxxoByBKWMdTA5Jm/NBI+EgX2WIsecLAabtaonYomq1/D0E6RPNQAAv1gPVso
rmFA2uFHma0OZyxexo7S2sJRr9SRxGcRR/2Lzf7BDj8B1FqY0ymYfZir8hFr1XPu4p8SeCa5vjlF
V0tdv3WkXV5UyuQnpEaMUUKiTibK8aO2UKV+Y8d5XrAIqqte5a91dLeJzQ50VjFqhoPunfpmIpKU
X/cLxIDLTeGCTKzU0P3lhSKkIy0Ao5AHSRsKuiaAincljfrBryyNDAadxzTcGknYBxRkCgT9FoP2
2GGfHphH/brWiq1M+n82aSVb8jO849xF9+4VD/GCSAlsa2KAw5ntyCeli8i01jJ3vVUi308GrzTW
U6osA45VGHRspO0f1cAqyLOBjIYFwXW+ON8JSNymKJOPqipwlMwsPlWuLauUbBa/n50a8GCB63BJ
vAiKOVbfldLVJ/lodxF3BioZiAbGzIkcZPhSVJzXJiXnK6t3qkcqzA22ej2uF8LV0mfgDDZObi/k
CC1Nn0kZD/VOGz173vRNJqhddCdjTzPdyNsfGqgMmzkkSCdCIP7K7iH3TVURLEHpO8NrORWBIYd4
i55WJ/iQotCbEY39d86rnQWaq72Ns/xSGUwvoXHFhvh9oqKcwf4drLwv/cIcr+PQDq+24aF6li36
qHs6qMqIZGY9bJ+hb591PJLrPNQcDElmt6lzaHxG7hiTg/5qxXQX7RCOCIoX3d/B5XJg0XGCQbE5
b2rCmPaWveAAzt1ZXdsZ7K12vJa/ZLM5WfDiNGil5zhrH5YGex8znMlAltXiQRERCN066/CkzEyr
rOgJAMCQAf3Ed0JFnlonbeeAn9QvsxzdB42+os0QD+oYyt4MGGhqcE66JlybVo2VI2JvU4de85vd
Q9mQnTAoDo5268mT+iEYazp1QgxHy2yb/dQ7oMGhW3xJsYi1pvSOFUTvT7xdpZ8LHjPisMadRI90
HjxZ7xM3cfd5Q9mlK1KMq2NXgpYZAn5jKq7NyKmiBnA1EErrjhVjN2pIIgHF09B13s8M4p2Gd/Jr
qAR3evtSFmb9kelte6gbL3topzQ8m9aQvukOnaHmqPX+mCXzZpgz6CairA4ONAbzIB3ruE+a+SBs
/XtBnKaR+rbSS5oWVOpp+wGr+U5EZh/YgGJ+6ljVDmQEnYKpc5K7fLQwtszDWCTys9dJVp3tZFyb
xBysdS19yf6v6EIZiGkB3x7tOH0wJRrQmmeEG2Mwfpe+e5czhns91ed/LojN0ZpwbkPAlwfaMLKn
RUdKp+fTdELBLTsfJwp0c6ueFzvpOE2AJoWGekyT6VclKF4XzFqr1uvEn9PZvI5Mzz5FxvMjBi7T
n+CnVpjMjBUcPtCqOiTefE8M0ip/ymhsTdFWcu4vYxy0PUcuVT4NDZn4htqoMjbu5BlrXYdR7du5
IhsB6MpGzqLsLuDFJ+QjrJxj4xjm32hibm6nnnWoS7RlkzB2/2RkMN1mIn/XZVwz9ZPac+on45br
4peQMuri4w5iitHWY17IJBFr9yybyYkE7EOtPVVOZq8zOeGOCa2Csr7RlO6n7Kv4lRnDe8dc+C+h
QAN99WiNb40S6bbEQIPLDxsx+E9dvsV110LQZZnfkkO66QdD/iXyUZTZLpT2+FDnBEVuVAQpWHkR
t4Q5N4fa0lJCAXQNwyUzNklq+bsYa0IiSrwSwIpz8kad18zagRGSVt2eKuoF9Ia0ZvMotQIMJUbV
xJTNig1Ocii04oNgvWxNTelz3mpvhkf5EiLq4UQ+VfOC5rm9QEBbWA8jECsjC48eVj4Mg3X0DWRD
EzVRzzjYw+a7nskQMSnCXfUsix9luegAViO4ytLYJx6vikgL6zevG9tnVlO7WInFPNpmVHY/k6PJ
JChTtz31TmSArpvJsUGwdSAFZNyqQY5omNLiWXWYSJ2cOtAmncGX9NkcmHGxLYW+x2pt7QrCZjF4
qwz1BqjKkG8axfka2GJyL1GbjgDRhnWsBZbHWYXzbkEB/yRgSBHat/mGQjRanbAZnIxsgcRMZbk2
Pc2gEMUj5ZRc5iBfKm29OM7ogCfpiNybubJWjitJZcp0G3nt7L51Cch7ZlpRti6s5dVaLAgjMqMs
4NEwQuc5Iz+qqJDfdYbxmcVcTHM1wzS09bxAdKZV877Q+4183iyRCqgpNn2z6olscgzr5hrNAMhu
iktMb+tDqBO+NA1IYqYe7o0AryVQcdts0zG6/wvei9Pl3ZdpgK+1LTYAE43ZGoJA+V0vvEAtWf5D
r2lzyqqU4vAizEfptxa8X+NI47qIysXM3dibqkvdIGddO6gq7mD6IKBaWTAZxIZ9oVLLe6h1u197
sqMWQwOfGxHnzQmhp9OSLy+k7Ja7pRyNm2Fp0vfctLvhzS42lbkof26NaQfin/mVFOFXPjBtgEsy
KyyWvsX7ilij5YhPqDj3xwJ9XEhy4TZ3S4MyBJB0POPos1zXoNXLZmBrx88xbatrWij7m+AAwtps
oHtFqOPCR4bZW6Za28atE/uScWGNb39Yy8lQ56WaESpYGY8T+YXUBg9EymT0WmyK2Ugwr0fhunNk
9GKlsG9cGpr1qjeawrjeaSfXZfIfuRq2QHTldmp1tUmmwrjxFtzZJlBMFYOAEnRGYcmgPJKC+n/U
27srDafZFvg2Dww9id8mZ9YPSu+bZ9XzhKCwUMgpJXXGmgYnmgtdQ60ZVwSekm7sEmtCqiwEWFY0
/4w4qX/GWU1PYO89Ndr0btaRqi7FMH3rUkYXpgjFc4WC2WvqGlPUUuw8WY23pSrkEScwAXlQjmvZ
2UTLWFGBWxBD3OByrFcN/EY51HTtRnBxXgLGlXS07uZlixunJvAXCd8yoj8mG5ncYVpni3k1E+Ww
iVpeNgOIfm00OiNlFt0fYA6yeQa76DDVLO9Z1IuXNmZQoyPO8Yuhk6Q7ut4mt4Xa6QBVqzSZ3xg7
wb9ZhMnikDo4BSVKa0eY1cs0ZdxMjCmQPyS/YKCftoKQxL8Y2Rh2ljHc6QrnqK3Q3A3kegD6s88Y
Cb0aQmYjYLeXbGDCrG0/xgyYfJXX+7m1cvBYrgqu26CgTwXjcUk0Vd/8m3WUuIkdXkKJjT2ci3Td
ECyFUiX+SxhVV9KY3ucBMXHThNYuHvMXpqTOd3XtKbcY2FZqFPVbL3MkPsZonPqs+RVU8ZCRgL3+
7JgYZN1ZUxfTwvTZJZN9daiyeK+rHFRaWIjiKgNqK05+1eJCCNMl+Vpxg6xNenL2+iy0fRQKVmfY
1qDRBUF5jqMO5PMhGomXyLzfa1xY9uTqX6yuoEeWhjJl6iwz0Hg+/FgysNXCkNv/kXYmu3EraZu+
lUatmwAZDDLIxb/JWVJKViotyfKGkG2Z8zzz6vthLfpIqewUqvqgUCgcFxxJMoYv3u8dnJwLcG8a
3ZMfZd6dU7fVPg+zbs2FCBZfn4ZHGhkoxyvYwCEmxcFiQgW1mKrwl5uG+U2XV8kNNAx+OtZJXPl9
aNF52xj7JC6AVZwG5yjTx66QkkAmRxzHzF07ZcaBzg987jqDfdYhTIChM38H34ioPqbGqoFXS/On
1evZHXMOq4UgeMM7A6JaaGLn45lQIcKcPMswbMxVbQKVAnJgrtcgpLEKTSwIlacyxzvac1JzPSDA
3nYlIXN+WdFXVTlgushKOkNznmBbm/gwCnEz6TBqzACuMXxNqF9NjsQCOtJiwDxrK6bmIQE+AQ1J
j0Mr75PWL9Z67vdbTD31VzUTyLH3cufVQ90orQpCrqXf2p32y0j6ahPWcigxdS2qdRQZ3TW2Iz1R
GdErAmtvmaY6zF3hoNr1S33juuV4E0wSWKHDqwhvuW5TtkLntoUVrmqDV1xt0o0PnQJzs3jY51nO
xaJxITBplP6rQBbU8TrMCdcW6TacarX2x6RqNtDQaEZP7rA0bY1Lo4Cv5VQDrcuhuXFRxI57Z8ww
8vKkG8xbf3wfgPH/wkb/EYAKuVdN5XRT5LkgSTNpsC2nXQqZH0fAeicwMXsz6iY4hLbj3HsBzOGK
xLVvxCbOllRo6DmP4ghUPBrzHJo6HF3URqhogplI3sDt+EOX2LrzsiH4ZjgoADPwY0xMsOASRfKm
B3RUAauR8NHHpiXuI6pMJ/lUkv64C3As2SKERdVv+zp+IyRA9wXWp7Y/cYeiMt9qAvVPbQDVwpW1
V9L0X3vu6DvZFf0hwB5pFVXoILS2DJc9u/IyHlz7psuIjVND9uyTxbzxXWS9ZLb3KIMCZ90Yo/m9
yidkcD3FlaE1yUaM/Uy95LOmMn+JfAcSsKMxnzuWlGnUf7jN0kSdBBqaaEJOikPJUXSNy9rWZxEC
vHvWBz5Ffd2h2aDssSRgceJhbpo2ZoOVh1W7VxYYOizRVOHl5NMH+W6iie/W9RSOP9Bx1Eu3RtaM
j2K38OzZpdwYqfUqBw6FWVDk9ElM7dj00bVrDuNSZu0xKwGc2oSKVfUanV98onZCdc6+l2gAFjIv
6b2Vec2kiXwx0NCudHu8SUOBRWw3RN+9Iv3DBox7eWbPbaA8emhHbzhaaZuzK5GcsnQUjHA7ED9G
DNf2chhjCnu4PS7VOh6TQfiYlRH++xPcDU8NwSbQAe+l7elwOiYz38I9oLJ33Ddfpa8Nt0teihFu
p9LIb4qhJNW0V9R5RYWRbIDrHUdfCBkAjFF/9DGigKoGpVfHKBuodPJX5mAbziKip7DyyykEQ9bM
BgC1TI2lbvLKmkmJI0JO48FMI4geJn9PFP4EK3C5RafdKiFAmjxZ1D4gQ95uQkIAxxfG3FCA2Gke
/Y2oo4Wre2zYSajt0rYKfiaaTZcAdGwntKG6dgmYWcGvgDedYeJ4naRGw7GqNQOfhpIWw8J4T64v
jJSutja8JIJRLfeNjG6I36Xv3iRmxR2bNYNjeDFx5Q41QFs3qTj2PbzAfQ9hKsh1N94kXYl1fpj7
W4OL12YcO+DKwZ89QAbS4Dw7KvHi9uu1NOt8GzmRdexNOzmOoY+Zgiqi2aPCXFg1wkq/p7PTUqEo
wc0+qMRLR3TmtxH7WGyzDRTGnuTcMuWml1eeeOtBqVd619q47dm+cfSHoH4ynBgGJgIesPK6ATKq
eapag/KgN211XUkt+i4damTRmDYISduuqww6mWZGyZunRfEhb3ysOjm/X50QgWrccTXEHXxYgowj
y5K1wD53xMvagdaXdba5BfunMK5wjcTUZ6DXFw0HrKKNa822mlevtKzZUmyo7jsDLxDNieulkRR/
gBbMt6412M7ptq1tEXFndjBqmLQYugZaAZQv0l54JZdjow3SVzuJzXXbD82PrOVSgQEJNXbv/DZw
diRH1zM3lBAwWhyrApavh/YQlCq8yVtQUgNq2mB2s4TF7AN2HSN+cWjgc2GHm9CMpXZfBk76LXHs
8iAAsEBQZwTYkCh67AnW5TDakOHjkLAFnPKRffQq2zgmlz9abS1BFb1aBbqY7lyLUgJ1IPiOj71J
Ltmt2hJvBgyuWgG6Fw1vsMmznaM1aoN4eNxiPFjtupLsAB021msi+n6CaC3rXc6OsZJTzX4qh3g/
9nA+Rt0gmzvCh94rieFLErBLEzbHLbdlXOp7FDc4UrH75cYbpQ9FmpXMx3BVXdcaBcVE2uQam0gC
dQ1cKB6izOdup4rg3kBWjgc/Nm1XrRk521b1KXJ1u9x65dRgt6HG14oUiA2aePYLfADZ/pGu0h1o
npJgxDpLpjbo/6wloTzYGbSVvg8NVHG916fboWzICyYgeYvJKxbAOsdvbwjtjhinbsPVS+z6qgl+
Fd5U7yyjTZdTPvzqLHI4mzwN/2b47MFvHOqNEfXFpiePemOBcOFf5ZsbY4Kcm0oK3BTj/40kewMW
Khy0IDdquU1G4MUoFNsBB+7FaKLG7nwLi4XIa9aTWSv4pIRj5E1n/6iKHmhu3mxHNHxXnal5184A
5r0Ih+pnrEnnpxwrOoe5XeRXeP1WK1tYfA+cAnz/JW1n8+TSzta0HbyditDYeMShrDM9j3CDUNou
DvxoHfqtxubqZ2tzhIZcCudvIzUMoGbrL9Ad7HqCGNcSI+Jkn0owQtw1+J9AC3Q2a+3B13N5M8eB
P4gyDdY4rscLhCbwElrLuPJi+nW9LZwDnRxiZxz7hcpC7PH9125srAQpUvCUWpoYKa8QBr/RjZvp
UkSFLUNd4bVU56R0xHGL52PsRleJBVs7wTPNdm8gWiJsS6Lkh8o0rBdzryD9D6VNgMnLjRYXxbPV
YjNjIzBbt0ynbyYl0HWE5n9Z2TBQkijybxUdqH3P1OeQanp4DrD/s5jEpC7HKjCwftEPMu8Rmf+G
3AceR975tuvtZlX6pr11uf5dkzZh3DhirDecv8U2mdj8oipz0XemPSRlGW7CuHZf6L4NC+6R+oJU
MIijNgEVBHfVy7ACMmECLnErAy9J4U4W+IMsaLlEvwBb8UCC9H9LiRgvuY2jMtNoDQ55DsdS6wDy
nUzOlZz6jhEASgh8grCaw/EQEUswi9DHYBvYPeGuEdlqka395pAPJXZibEx9NMlN5Cl/D6sV3t8E
NspuDJHWyOVG6OkzgJe/LgESl2MnNApOLbwBuQvWo6YomNJC/zsF7mOFxOXRTjSWlIfB9EG1g36L
lrjauElITYW0DeG8SUw3JsWLScHfI43QWVUTJJogHaydL6CS+BgnVDh5KPqtdyZ2Cc+Gj080t5Lu
RujMjimfilUQTbh4BagDM91/wHdkNxGjiUKrpD9HaDA12JgAfqFXFFqWbOMUJTWlAZqAWtPXdYL7
b6D0fpnrmX4FwIsJRRIWN7piH1q6c66O2Y/qm6bDAGpAhDD+QrAT52rbD7Vxh7Gls/DT4C0tEnx/
6Nvt8duelqEBTuDaYb5zaWHs4NdiaGBQ12xSgUPAEGZPdUZ/nJ03uDLxT1Qw+0eq5wJHy8XgNGrV
k0mzNrMyfJbZSPIHqCFETTD8a0ezzGd4TdamnsuLruuKbSNAn4HE5M2EfnwXYcS1SQfIs2HY4bPR
wxgeZJo/xaHKHjQLoS135xGiFuh3nBTf3XEQG7YLPODovOyaWFeHJNDyDfQN9QSTEwOPxKETBSOB
VmduoFelQTMkLS7y2C5vyNQDLR3ok66cuStkT645YeIaw1nOjBJqR+0COjsNhwQM0jngVNceZZxi
UpEE1aOWDlhj0SO8wyCad90U6QH7dsw4JPaR9VTUK8/qCwzAdfD3uEr2XlJM33MqsT0B9fc9JhWr
KGvf2F24K7t+S2GILbxHkglGIpS7FvSehU3FSEIGMDPea4ATJGU0SXdV4BC491Lgm6oEnORlwjQe
TAP6cKNvsdT+ETicD4usDTA6hvjlJV2hr5QV/8XwM9+HhdNSD8XVtq5h7WLHYRwGv39FTfKzxtbi
qp+C8akBLF/Rj+02o49xXZg1LqVBYN/SUcu3tddxR0EejZMC+Tg+qUf/ZmIhi8aQzQW8WOIl4y7i
mKZiWtj50qztEo9hzqJqSJ3fMdaP+9IJ6R12FLa6PgW3XO5KrimQ3R4KJ063TufKlTeCE/UGHh9F
Z0ZH6H39smd/o2qG5dPlzoAtJ3hmnYVQwHNP7QdRIJCN91N5qHVsTnDs11+sorV+hWL2zlJogWx8
VpYRVqe3hterpd3G4yabPHvj6G71HPU1mILiikxyO37wVjDsYZgbv9kFEJnW+kCPMBteME2Xtxg3
cqAKv0aaQ/s5ydx0D180pbrKqUDKQvvNVkzVhfUIqgzd3QYYoN/Q4IvXYjBxS6p8/KI8EJUo9sKN
UYYdOa2z0WXcwYCG7IabtQmk1RXtUwid61mncIN3i7hUdaBWC9cjfCgq2uCRXrBHaZ7EDz0pIgcX
C3qY9WPzA1q32GC3xsXEltBs+K/oqVem3FkwIq7KFtByGYPYQH1PEvivYVKV+zLOSnCTMr1iy5oe
hVlo14K+/TYpW/YZKhajpXyCCMMVMVII7Tz9FW+aZzgBhxbvdiz8AZkS97HoH3MFuGeA5HwrB+Xc
+BDMl20DeY6ua8BUyfPfkTEk69iPc7LT1awYJwn0wZ1y/UqkLdkJALZbU8ThdzFLwHRlBHtAs/gt
NWlC65DG7vQccmlltMPabYbkhgtHfj8NqdxopJttMGQhj8COn0LNLPNlvYtyglzwiXPBah0gdlJQ
VpaPc/IuddYmBEd5FaS36FUxImk9WiNFI9B0RIARDg4/syVK8xR2s62Gg7Vp1aewSeB20gqAujeY
4YSrfpWv2UnCdZNBn0SnYW2YC4THEsO7ySqzglufe9NvL08kU2AmdGRhee3XfgS1VcOZXeff4Yws
D9Y0mTRlh3zlysbdOiafy65wINA9rLzw9XkCY9ZfSTGydnaUP3jDVG00aZj/5sshzp4wRTUGl1Cj
eHhxeqe4RdcU/OaIG26hgkDUwQw0BatEQtWSDLAixSa9Bxgen7ucvYDua77rE/VYlkO1qBR/SWd4
v83JECUJN9zx8JuGPCDH55G7+MIyh/Cg0ZfZTqbAtiBpmC0stJuo5TVgB0/CCsKTluUhMTGcI1WA
ooobH/78IrSps9wmWLc4EmdoZSnag/lf4LDjBv2yUfddHJSPucR+By/ewL9xh1heQ94rVvY40vbU
zfG2jFKHA7xx7owMrIy8vmTrty4TplMuLCD67vQCydkY3Wpfgjzf09QIsYPNfqFT8dd4Rfv3dlAa
u6HDLy6iewiVSKTXju+jt01Fvu1M3OS8tvK/DaX9G0f67NrIO8S8Zu9grO9Ni5Gr2x1xUmzL8MfZ
L7ixG0PuPdg2lEhfFSArGWaOMW1MsJCK7hH3nvtBoScIDfAHs8d0qIkK567qao5PV851GjqPaNBj
kEO+2qgjWIpjohOY7NqaGMVwFzqwqbi+idniOdu1LEfsbdms+sYlxDhEeYJXRv1gjQ5JUxyWt5pP
1hLcRQ3pDS6ZXFxDTlKn+OXPFXRWlt2bI7r2d2q3/iYh3gszOdxXAs3rtgCY2VHvRp/0F9nQ4MJr
Noqg5ihTH4GssRr0IJfcNAqNNQnD5EgIzATkyEOKqrmpFdoAy5XjU61KAcDoyWtoOGjBbePFwT8i
ioCcMDhsLOzamgCP7sDdWlAl7rDsChFhweEgy65fEdrVwroogNMSuMMa6mnDQ1DmJAVBCpk34POE
a0/jJjoxiIa8LmDgb2yzc6/KdCq2mgF5pp20asfCo6quAdubSIUrX6TOTQIBdkV5x27UtD8KWIS7
GsLMQ+lMhH22ZCPimhBtwKP7Kzw+Wa6qpm4fdefRM/QHlVj9KspHuZ+U9UN0Fg7yCadqk9GkgGDp
PLQI6PZxk8LdbpgfpQUbO9HaYEd3JcKkgWSM0ZXIX8sCf7e0ZJGAmlJzaSaWtfSdbkm3ClZ9bKK2
wWObuw0K7HqsR/b7Or8xXJQBZos+FCPNFruHLNvhoaXD9G4j2qJW+UrhSpUD+RT/lzhp2QKl3lzh
qcXExQ9Ig6rEHTb9JWVFT7VLu03hVsUd88q8IpBtwjhqUggHg5osvjz7QwmEIlY1xYuKO5TCndaq
hcENFYaiQFpSQf0A1+OWrkyDvRKK0RBX6I9ihDIafPMHk8XFFmjIlT2hUulkhawq9Ornqqrqg16T
4eiXTrz1x8FYYa5mrSDkvtL5py2Iz+Y+59xZ242P0XpR47aAInsJn0ftkgjjALN12exH8bMdVLmv
ad0jKqIFVBswlRMY3IuOcKJVb/Sv5KPpW9T1zsZJZftGMJF9bbgR3SNX/606M91UWK0+uL37GigH
MlsFgkAD7Q98XmNN94aLapjUYEl4ujlFDxdEtkRmdTbYn55vLYlzlIHuG2May9uoEQWgJKlrJX0N
nbxL+lY+iJwVX5jprtVM/15YTfoguTdCEm8GgHsg6msm1e+yoU9RpDkXCCfgIPI6fd0LHQZpbegL
pbRsNSDaXcgxw4+Q8m05TIgwYQLm69bn5Gs8Ok6k8QXI4cJhO2iBQPQDIAOaMzZEY2F66FqquY6I
uVjxKbiKB/q4dpLsryAucYWnU/KrGQG6LdVqryWBXoANZoPiUD6UFJZ3NNjwnNK94SfV3gvsMhvQ
FQkMyabDqmoBjvoOrkIU5X94OJZ0PiDrmDNG8ohulFME9fWQSLmoq7I6BGw7u6DAFBOeHx0K+qoi
Q7IOBYcUFRoZAvlbbEV3FknxKyNFMCtDblBqICllIbzRuxIEmlBgqREWMWeaPmE105L0AUkKJlOt
qunadTv8jQMnfm48kGtH0HSoY44GS+9JYcUwcZmEEcxmYGAcdKsaXk7/QrYk0HKcKMxEdKz7UY0M
Q76jTaMt4xi5Y2eY4xrqtIN8BOGE3pMvNGUoJV0SnlZN15hbEdeo0auRQAR6jTdoTb5Fcew8QgOK
lmVWqi3cFqyccPFYAvcHyARajn549QhkdPjFSqv3VmOXNB0g2NAmkNwv2rHw106n/vpu2/l0SIdh
vu5r2FahjkIxY63yfpSAvx7MZGxw8ZiL7LG9tuGl+xSAVttU5Fn57HJL26GepD1qPEM3ei73xESC
S5mE9tTYgUNbcK2OVquF56I2I36hW8cvfdtgCWpr+JtjWAhXzbeu68IHUYGw8cfuh/avb+NSKPH2
1ZLizQGY3cK9KbbkvY3zr0v/1kYqV51JMz8QrG5MIXAOnH1KdTbgZehg2p0GePzo30uMMhd5RYfS
SWS/Km093lbQcK8kRRVpiFRti5rjFo2bincV0U5YmGJoFjpoVFpXYAgc29WeJtb0ZJOFcOT/S1hB
E2jrtA21tWyDEdkeBCQYiPofrYV5CSBX/oltM+SWEJMhMJS8GnP2OpAdqn3bdDjnJd1AtPPxc00u
bcSx7s9s4RrxyhU30w5tQVRfxS14D1byzlrQv8MsxFQ4g0TWtTDikCzQYWOWaJALWqX41XedJp7o
Z6OJlAKE0lb2tfSoLDkuEDRRHq6LdKxucQ+31tWUljhDEA+gqhA9G3teOphYAln8JV5Vl0R8zsYf
oNVw0MJwKasWzxrbgsfpW9rWMbpwC5WGjgIadzo/ZvdSS9l+F/hz4aYKzHQoTRhmOWFDy6nwsFw2
mYtVOEIXCKsnh674RnnfXEQM1HhzJIk+QXEtNeg0+CDTuyPwZe0jC4P1ObdNs1b+9KkVfpQZ3bGp
S/R9H2TWfZCCzGpw7R/0okCdNrgu0noorZAhK8B5iwYvTXA0VxC+lWUYN3aPVBKT8pepnemSAh9a
PURGzkWyXTdN+CI5FhdJB1gBxi63TH6QOdlLHGggrIX4gG8xsoMtoePFNvuxaho1SKS79F0N9EbU
cu6tRQQJ3JiheuIWbGw7NOGooB3Puy4Ng3UTkTbnGdGwExxgMGG14U4Bc+u7oYSDTMRYrIpDPiDf
9eBUsR8BlgkBuuMkCa4PhcNnSwnuCV0LA3wrS5/hkz+pxmbL6VJijEMihG0XsgAmvTCfuP3WuMfa
8WpKR6zECCBeuCWK2DFgN9cG/MkafugyKjXrYYIgBSkvrJ6JhhFbp0j6YxxYNqcK064WNFTppE30
lLGQcUIhb4SAzc7ZbcBaMVtaq0BacjZDCOss306N6fzOo4ZoTTx7F74Hc+pyOvrn0HLLFKYrLJM2
jSX0k9D3lhXFlXjMD+iTv/tTscyN8eflIT7HljOE5VJMm8K2pH6Siw4Qptqo7PKDMe1H5wnxmh0j
HkaTeHmcz4HlPIShXCEN9mrSpv/1v4rfrw8hFfv//Mv432FQTdaYutmhiL4BLMjCX1nsom34UqL9
uzzW/JtzTBfz7OrP//zLEbr1caw55P7dWBWKo3DOLTyMw0vm/3Wx83ZpTxvg40kKMewGCtflEQ3z
85BSV8o2WQUujN/5S74b0idQUs4lySHvcQ6AyN5OBxShcPPeoLwuWw0UFey+/+O6xyEGNKy/eOYz
35FF7ZhKcimmRXLyHZMBIIRGc3b4leQ/OxRkmcvptrr8mGc+IqIbAbhiQKckV/HjU9IRN1O8abKD
whIb9l9cuGuf23GSHz335vJY1uc3+mGsk7kfea6YTJIrDg54Uo/6TWIvYYw/Lo8izg7jmq5t8e5c
lsDHR4JtqXq9YRiOcJIgDtiIbey/FokJy++l/G6Z3rprHwPrilgr2kHAmRLxyjc3v2XDCj0uVN8S
LLmGK7LuLv+0T4tfCV3pvGdhGtb8n4+/bEjKRtMCVzxYXf2jEo/QcP9eHsH4NGnmIWCFCJvzwOaU
/jhEZ8DiJ67IfOD2ApsAKwnhYRLSwS9t+9+agJ/j1wcxJD8NAPnBKo+gF/d+lGzJZQJiIbdtQVG1
vfyzPi1fRXFhSNtQSjegnMy/+t1aKvMg4jeX9TGmm74ZMlAHByUZOQ+Tfu/G7bGuLdyWUJVT86YU
z//58CwinQ3XsKVzOiPAoQIIf6Li1g+yWU242dlEY94VQjXfooJwQX0KI1oOunVVsx72l4ef3/mH
zYunl/yjODB1dv+Tz24h1R7p11fHwXiqpmOJjRs5NAjwXKdda/7V5dE+Tf95NMz0EZYKzoB/72vv
3rVDxwS41akINkT9B2RTWm9mkX7xSj/tG/MojqV0kvtsqtDTzanJ4KrmVnWEeet1IUHsb31PiGa7
pkK9/ECfV43tWhaQp8N55prq5JwBfyxLpx+qI0TGh8r2r3vLvL08xLl3ZhHNauoCSoJx+s6qLBwm
J6pIMkEE94Ddi7iPjQbTmAij8MtDnZsMSggeh3Vq6PJkE/S5SemRmTdHetJkEJs/4MXsehtBdUPf
MlHGN6zH15fHNM69QsWWwJ4gpfupJID82tKXZtAU2JGq3d4EoATJX0xhNj7jd2333EftfQ9RqnPx
wAh3pD1uykY9XP4l5170ux9inBw3TdlXAXVyc2zwqbC7w5gjmSyfLw9ybrd5P8jJK8YGp4YMXjXH
lkhM7Vs8XlsKEA3RiX4kzq/Wflwe7+zbNef15rLvGnJ+6HcrjogjKy5GHkoHe6+aQ+R5y/+/EU72
T8JdO0PCzj7SZfOpohGUDt4Xy+zf7/50m2L2A9Q7jiK/8GSducrVe2mN9bHW7kHFc6D80Lh3yxfD
zHbS22FfAIc9/2IjOfux3o06r5d3L89TdZoR/FwfkwGuQ3eVyScPV7sJcyhu6W2yKAGIL79NY54A
n57UMpXOLmnZ5uk57MF6wOYpaI7EbKx04yole827L7wt9htpcNWFdLC0N7gTXzzr2Ynybtz5z989
qx9iC1X4IeMG8hvQybNHvNwXz/apbGVj5pTFelzp0sET4uMYCMrgOLHcMUruwBwwj3EPdn0v2r3h
qqVR/83VL8P/pnWPQXGXBpvLw5/b3RzdoKcr2arZ4j6ODpgaJzFU5mM7UjV7eI2sSulj/6GMZpnO
/cEgGYOjNnFzvTzyuXf7fuSTeSQDfDMShyWS49k8kfmQ5l8crJ9LK9vlwdComa6OZ9/JkWeMUDZT
7LOOZBG49pNTc35jGPvn8nN8Xg9Kx8+Ir0fbhXP8ZDMhU4VqobBYD+UPrlhs1mRO0ClO9mm9G8s7
x/jqdJi/ycfVQFGmI4aRhtQdbo4fv1kU0UKGz8OsxCclwqy8VdwzLLEQmMdX1VfF2JnV92E8++QM
GGB0+9B5m2PgP3h8qFC71gsfK4ZV4xBJVWHFcFMO14PxxSH/+ft9HFd8fM7OaitaHGzT7G9D9OJH
+6B6YIJe/n6f5yGjzLdigW2Tadonh0+ey1xHINscsYxcBvndVH8xQc4+Bm0Ix3B0bhOnBQQ9EnOk
z1kdFUrHbHqqqGapjtYtdMfLj3J2YkB7c1wKFvHpXGsdvdRgF9VHowfxsf2NYaOLqQSOsE1Lby2Z
/vMjiJfn8lgAXIJFdjIV4wa1XWRLPIETgjpkj2Vyh/nU1lTXsSJjYfaagpStfTHu2VfKHZ/SyNYt
lsDHmaGAo7Fx4H7Qx/i0wIKW3V2WvjjW1eUX+rn6YVVzLXNNElCpFk52Rx+bihHFGdegmMpEemtC
V67iQX4xzLkpKJQA+nGIp3DFyRTUHKulI2Y2RxuZA446/TYJJ/e/mBzvBzlZTQU0x0YjTOpYcolp
4U7TlKzLl5zWW/VF9fMZiuFAez/WyZlWqZJ+dqQYK7sPvO8wp+lZbebsa00/6mpPuYr9/5joqN+9
VZh+sXGcf58uMNd8A7Gtk8+GXAI0sDKaowVoOtXtLcyql8sz49wMhAMudMeSkr1//vN3lUFAXpKs
ZdoelRksE9x9tfJOtRj5by+Pc24GgtQ5QnLCOJ8uh0mpHFpOeXvEqInAZB+iMR6Dbb+5PMznMgC6
vOuycbAJIu4/+WBdP5i+j0bxmMtiacMLnYyrnhjy8E6QIFpcXx7t35XpyQlm8FS2KyDqSV0/mYtI
DFWidRPD4Thn+o8RXLXMetDig1R3wt9YeTArzBdFpJZYoa9gPi0l4DQiYezmwaov/54zH9MwpZwv
lJwClNQfPyY8LVNFYTweQ+vGDjT8UelOu9fyq6vkmY8JaMftG/DO5FuezEt94NLaNWI6WjYu979H
dCNR9AVmN/8dp6/WUrxdhEYW1+OTZxlp92ZDWOhHWc9pmUefpMQo2il1HXbDF7PmzA1EGTbMcWlz
V4VuebL9V7CDc5+j4ehLlFG8vSw2dPiHJhYCCNBJNddE/Qu2zvUURV9MonMvk4rV4mTlowFnf/xo
0LfNBlLBiBVrtEZE60UaIYn/+UFDRf7PICdvMxkF1itZNR5d1rdRQBcUh8bCMNf84rOd2bIYyHHR
C7uWI0/bDCah2WUfdyMp9mi7RU2K9uo/nuSUN8oCLaEU/nRU41U5KLg8/VEXGD/n+q2Jf1IyWGuw
mi/233P7v2BBSRMsHhjo9HxOMRmHuV72x8GrSS13oYblOW1emTkIp0UaLnEvJJZKQ95XysI9tPVQ
fhc2rmwDhSy8a33o/vNF/uE3nXzK0SJIllCUnjMpXDbpn057KMWdo79efs3n1sSHcU4WObHyaakb
VX80aYQN8UGPUG+Fi6G4L51Dp6375lFi5vDFqPOOebLsBccEZazDRc7S59Xy7jyyDKrXihTWY4z3
HRbGiagQp67okxXDVvnJYoroQWffsYSpzOKL0c/sOcKEpCCQmuv8iJOlqLlJ72qOao+G+xphgARQ
DAchy28864tFP3+kT49Ja4frHPsb29zHx6whMoPSZ91xEn8TmEkzSFTAromKLyDgM7uLAC5FXAAI
/fncVSYG4vkw9McWl08Oj+1kEBBjfnVFPbtSUHdw7gDNKuDujw9EH3aCrTW2x6Q6Gtba767M6NEt
tp3Y071eN2LrE3GDu0lPQytST5enzZljf16kTBcamyArJ/t34ZtZjilaeRRIut0OFibGr+VwHAJo
P2gPp3h9ecAzM4Uzlk+HDBWV2ClkZdOs5g/c4mikMCS8nQxutQqWNbYTUBu+mJbzrz+ZLB8Gm5/+
3ZooHdODJ+wU5ElBGMiuu3aj1Qc/+RMHjypGWDOYy8uPd+59vn+8k/eZsAxbaJHF0cuSH+RmL9pA
bJp6vCYmGgoCToxTf7w85JkVIdnUaZLgM6BjW/fxIU3YGSSiG8Wxg+H6NCp8MLdu9nh5kHMQwIdR
Ttdd76LOMxllHHc96g0ZPtdEkrTu3wpoGjm8Nmw9sh3wpro88pk3SuON+ULmnCGYMx8fb2q6SWum
pDwm0JQWlSavcxKRI3QYOB+uKthlsfZVH/fMWfxhzPnP382b2LFcFyV+eSxTJJraajZ0uPxUX41w
slunBvx00fNUxYhZYErEbfbFCOeOIVgF9tyEYbGJ0z4x3iIlxnBMxaq+ampUKNpjAh3Mte+l9y3t
MAe5t8RX8//sc1HQcxjYDm34k68VC61MWkcyGbvmR2nme6+Idv/Fq3s3xMnx2uaYCmQ+M7GQ5UD7
yifYs4nqLzZG48z+D4Hhnyc5Wcm5BexuphiSujinhHgS9RPuHUQzr4QZkkDteMV6InnT0+MrR2sX
uPw+J6G+Q6mGug49Ko62L5ef3JiX8sl+9u43Gac14lSmoZ7EvF0Pnj2Sa7wSvMJvV3Ed9ougSCY0
ddZDzOtZ49qGlXeIvqV10X36NG+3X/ya+Vt+/jVKsu1IfBatk93VLQpjclIby1azelCQVkIJfwva
flkbayngkUt30w3Wdc+vEBitcYJuq1I/XP4dZ/Y/Xso/P+PkQ016PHHnYZ7n7V51KFExSBoaGETQ
FS6PdH5J/TPU6VYbe3GfeRnnSZmjrzIe7fyuTO9C/VYWyCy2vf9rDMYvDszz8/D/Pp59shf5wmmK
pJvPMHdv1nepw1Fyf/m5vniDp812whxszFwZAvr3mhjrg2X7c+jupurV5vJQ/48p/M/jzL/l3dY6
kXszDKVVHIPgriF+UT4q9TS7EOgkJ7rF7048uuPPxNpK96vPd/ZNYktDu9ihWXa6NxUijQZo78XR
rHZe1yHO3fpwyS4/4Nl3+W6Qk+er+xg3snmJGvUBN2kVvAh/q3BRujzMmTLKMi0FLASaAG4x7xTv
XiOU8YbmPXWbQzhS/zfOthbGB0L9hKX+xVDnn+ifoU629A4RTNhbfnn0o90on5vuR0ubrVZfFPZf
PdH89d49kcDqOs5sCsO+QdmHJT6RDSiNa4egpf9mx7ARo0uDfz6BumlfaESlzcsYzw3f3DvZbV7e
2u0XvIGz2wWonEVRxn2e/sLHR8Ir3k0iry+4Quzj9FebbxMSUMLuoVEHq4bqn+BF+cWg577W+zFP
XmPa2FFVJ/+HtDPrjVtJsvAvIsB9ea1NKkmWXCXJlv1C2Nc2933nr58v3ZgeFUkUoTu4DaMBA47K
ZGZkLCfOqXgdHfc5qRkOKMpDrDAUHaXDv/AbOkVD6nj0oQjqL9enFHKPsLLG+kzzwcjzM/ykN1BJ
78G6rCXvS4HFO1vOZC8bL4CiNeTVR19hIxc/KpCz16/U8s79dzXOZOeaBGpj0xOrkW+l5osZfS7z
n4H/dN3KYlzxfiGTVxMqlah1XBbSRBHqbYwERV98ygNpfi8ln/U+OVCN2tjWT71H8+CT7/zWYNkw
/o0zJPHTLJJb6AKnTS8ZJBrDTCU+P2mpUAgZ6/Knm6srzmPxs70zM/lsWaCog6lxHKvycxl8dY21
useagYl3CgZIwv2YdXSg1a36t5m9Xf9gi8cCgIUM2lmhqSH+/r1fYvwJwc6RMBr6r17Zd8a3DN8U
W2uh85qhSVzrtGkABSFbxfQiBKQvevrSgqsbui/XF7S4Y1xXHYAu/3Mmt3bo6sgaQ875CIEvM0qk
H2uoieVDzr9tOzoFFA7Y5abB1DwkcVSQLTI5XwDOMLv7wHzsfPhPAmcDhQvinWer/jkad5HLMBED
2c4DFYqV4zd78m2ee/pqqmXQdrWmTz6aFWrXDlX2GuVScOtnnnnvd5Z1zAfTWXEfiljTRTj815bh
8B5bwBqmN6qPQAnE2Zi9JpW6DUOqnj2aUtUO/tGmemjgg8kAsjNPts3q6AxeNWDuTwmQU4lyqDjU
bRVElLLllS2Yvav8LJMbTs6qiRbS5IKUcTMOUt4Wr17FlJpZI0z+klFVUpiFsVdqZrMjPLEljt67
uxK3pV1YCdzLtv3Vh4SWkc2tH6KfwwzE9UO89GHfr2rirAfZjIqi6IpX03Mh42WosUv23WpVdXHz
bKr/vFigA6YAErvvE6PJiuJVTn/LiMAkylPgeZthlFBfWwN2zy4muwe/EsfU5P/NKoGF5UKVow35
K5DbL0Yd3DOevHJI10xM3DEgR1OXrC5/devsZ8RAa4Oe4/UvM4/wbYC7TEsAQ9BokE4rfFDhx0Fk
RSxjfDIYsWdYFOouPGZZ7cbsiDLWAYnlnRb7Nw3TWVG50ntY+GaigmiDjaGeCUL08hAi+6EYEAUJ
Rk73pg1VGCy6kXlRidSwgrA0q6KV0HVhVx1TZqJCt4FAaNPSOyObhh7CufXa1N9RR9m3zhoMQfjk
iW/BgqNYVIrNOYIEDlLG6DI5ew0Y19BhyDSDf1Kjuq9jJHlhz1Xsfb+Gyl+4zBc2J2cl6mstBnyB
72RmstbPTL0FDC4Z/c31A7NoB5Fe6numxZMh/v6d00jgpaAn2mSvGpWUDsqBvRfm/r7LrRaiqNV0
ZsFzOPSjTF0DHKBTdb8051dNHBdDHL2OkHWbTrzvqKIU8PxeX9XSmQB7YCgg6vhy0wRNZdy9AYgd
vuZxCdW7oed3iBSt5WbzxRg85Mwlkc2alEcnzQOGnlWJxoz/Wnc+dIwpnG76vlTaFbcxf9pMHjRa
SzpYbtA+kz0rtT4zLaarX2PYblEIHKLvFsJqBiJOhzT+eX3n5vfX5PEE+k8Hm6LvtBrRWnDsdMiP
UgeAGaX7ksUPkC7AM/zd6r5dNzX/SJhi84BeMuA1qwh4GvR2FdXK1zBxkUaSTNgNoJX/sBHwUeIB
lkEQAXm4PHAVhThIfkf/1XU79bHs02Rv2EG+klfMT4JNBsZLxcSCYhrTam8QdTIzhHbymg7IZsNJ
pg1wP6trZuZ9APYJSzreToTD05wvdXTVNe1OfYYadj90xn3SFlsoYT5D7783wX9JknvQBxTgqTXL
kr67vpnzyPKvfYNohracoU+RPWkxeqFdJOpzD/1Dbig7eNjjYWAMF110eBj8T+3wADE0U0o3LgCS
Prg16zMyq9d/x8xp/f0ZAMJgh6BrP/UiceHjjcNWfbYyNGeAvFV+vLOalqnc2+uWlndcjOvZSAVY
s2qFUUiVbaPj82zAcI9m4iYTTLfBHpXYjElrZZebaLBYKGR8OEcUi3xneRLFuyMEEPGoq8+VfFeO
nzrv3g5WSjGzYytQlzzVrItClmoKZ/DO+TNGrPmBlurPUtkdUUF6CDSoZIrxcH0TZ++nMMNEjy0z
YAZcfnIHo9KXa0Uu9Wcj+9boR0P7U1Mpdp2nCnVNJN2RNv+o/2ecjdTHkh3cP0qKE4s2UjhxpgXe
i9SlZ6Pu7yIQF/8/G9M7n9L286oOGwOl/g4KZitb2beZ4yd/Uy2OHvIhtEKMydusqUHq42/sZ3Tu
OxX+5UTeas1jLTjtoAzzypVYYOb7sSdQSyRQlmbK0waHO/aVNyJb+qyOqHYPUMUhJ4syufvI3PWH
jx5xKmk9cT3j1Kzw8uihIRXD5VS7z7Eh/4Lp7Baeudshjn9fP3rzEy7eZ15NcFJgi6dpYZuB+PFQ
GHiOvfQx0uMHVWsgGnFWYtC5Q7o0M4l6DcOH61d19Od0RCopgDYRIkgPcYN6rYO/uCCaIHwnm5Bj
+j7X9GHDLIRX1wvHn3LkfKpGlGjDtQHEBTOcAw3oPvAhZY5MyOJclevAfPbc/ihZLpMRxUZtVw74
vEZLhqAy6KgL0BXdsQm0PVOseBxB3z4z2LiXodhP7+XiEaaSQIm2lraTeUPs7OMfizUpZEcCwcIy
L4/eoMmSP4L7eLYioKlN+QnKk33VJlDu2yvRx3wbuUoUswF1Uu4B/3Vpyo4UD2r+On/JnPwHCmzI
G4lKg/79+imfOwqGChVCHBEdolg9cXeNk9jeKIfhS5+92Ogz1NAeQke4KW1rP/TpppM+vC6HMMTk
7oLuVam3XK6rzOEPNsxMfulkRbrLZJguOIs2j3Fd1muTKtPLpQBQtWzySRBtJOhTDIKpDN0Y5sX4
YiO38lT7PaVuKa5uzEIG3B7DB7GyurlBhceDig24B1ETmBwQaJwre0Dd6ly3/fcir9CDlaB3tw7J
6pz+9MvRRX5vanoBwCEEJUWb5tyXHSoF0oZqLdM4Fby9f5TiWAfeyqs19fHCoJh1ZXnMr8xylsHM
q7HxyvCce5b7XbF70Ft+LqjyYne478NiuIuVLl7FQ0xvAnZFRRKs03/6FZMjKuWh7SC9EJ7R49Kf
lHIw3c3ooAdsdl1JP8v5g4ZeAyWyWTzkbQYVWCrVyCf0sGwepLKBjt0NEVSPbGahS/hlVkLKGSaa
H0huzzSDTloNkm5ypJ24SOIQArkzlM0FwtAx3FxmrZjIy3bw9qlCisWGtSsu+ua2sKkExIrCiIfl
ftNABv1u4xHkj4TsTura8iaMUQjrIPv6ff2qL+zjxc9UL2+eQpIBCTY/sxr8x0ZPf0s6NPGtdfyw
GZvRV5kEl8IKaeelGfR28kzUbs96VR3jBmScwxT2aN1eN7Nw05i4kBk+pXbDKOjE/4dFOdSZbJTn
1LgdA5QQy3NglFsn/Hndzt9m3/sSDl+XAB6AuUMcAIxpcqVTzYUySanTM78GobgadXIlNRHyzGL1
4EuBs80ttO9ijsc9jAuwW8c9RC5UKMJfhK/ls+X33zQXlqJxCMIn8BXdC2JNsOu1nv1UIJt7qEKu
rQwpjLrpS81au0ELHx7UsKhokIzgECdPSSehGuLZaXxum+6og4y+LZhS2aEt83Z9r5YMkcYauF0B
k5/OIkDem1gOAlnnKk/bz2Oayvfwbw2nUcnXEoP556c1AM8AoGvhHaYFFIizdHOoUEox5Ed0VW5t
eFd6C0L2sjlcX9TczzLqwCwKfRcZqOe0FYEeCuiKNmrPof47G75V/q+8/BnL35P+j6GsPVhLxqgh
81qZeHdS9cvL0+cykppUWc+WhRB6cFs65bEdS7jimRIPDpn97fri5l9MjMeLINf4m2FNbpFsFxDS
KU7FdKDxVErurs+H1xZS7utm5k+HShGKd0N2OIccjctl6SMFBclzy7NcPlS+ueuGz439YOZPdVGv
fK6lFTFdRuGO2GKOM05z3W08Va3OFHS1/ahn6sYXA7KCHXFlVQtn0JYBGgv0poAAT+4VAtcZ0Pyu
OXfUo95SlHT3iv81czttpxbeWj9zYQ+JCGWmA6musZcTa2bHSE1i8t5LBWFnsGmkO1u99RE/WBvy
mVbXFB4xMWdAzRDXyvDj5dfyQ8vXYdgmsvD2cY3kChS518+D+N6XPlXFa8P0Yyrkp/MXM4RHMJPS
7lx7CcNk0cYK+0e5DW/bwXmKrOyTqcFRKXvyxw/H32lfHAdJlTadmVaRVB+BmLVnSI42VvPWQRbn
DcrK6ub7R2qgknSTYxmCUuhy/0RObuepE5zbNroPLO8etcUVtMj8lF+amLzlTVbZboVHoLgP1juD
4FSyPgFbWekLquL+X34okeXg0FWVKg+f63IpTdHrgxZXwTmGPhQUEbMdo4sYjjU2j5aTHXXlzSuq
XaVCIghfyAPCSMMPLwjTnzYYhYMTCaLzTtFvSlP3RNkPDoos1XdNanuQ7esfHYoXxDO0yCkycjFh
vxH79q4shZxMpw+jF5yDMLnx9HJrKzfpOBxbuz+a6t6hl3T9JM/qmn8tkgwCM+A8zbLqpi1ih45L
eIbZW9nqzFBk6sNmVws2ejnv9iiydRD7O9outM1hk3naP2Wh9yihRO2+g5tjxSnNyo5/f5BNvcLS
GbCalczGqiBcpYhwDsPXAcZJMtQius8Q5eg++SjoxIq8r8ufjvnRGWZhmCADSgRySXNWOfNHtRsL
K4rOBs26Me+/RsThG7+zS/TltVOqrZJLzF9LjRhQJzD7D8PL5Gurap4nYaqEZ5uZgKG6H/MIPrvb
1jd2ev+1sQ+69Mmr4PxV72JazKnyhtgZMtaC3xtlATV5u34YFm4ljymwWodxHroSE8dZpCGqsXA0
nuviFEEzUzUF6rFrvaMF93JhZfKY5pHhRJQPo7MXGPu8+KGsQg9mrWA+pcjyoHtkNXNeu85AAMSU
9OgcDHcdspZILULVxJ+Wfpsm0S6ClL056eNb7348VNBoHokSFf7G4ste3uDUUHsD2unorDoPRnQI
EPy0eObkJ9fxPvwaYIo0ncAOzDvw0ktTNJcyEgsjPCPDhGjbFwv9uO54/UjMYwTK/8gc0rUkQWTo
/dJGWjI7PipVeh6dVwNCxYA41euHjdCcuG5pNpDER3OI7g1Q3QzOQwF2aSpPEjewbC87h7FfbaxO
/xb7NogOWFDz9KVosluTKkGk+TdpXm/qAt5cLdxXlrvSx1+4BRD/EjowSiBYqya/I4p6CKaRhjmr
cf6Yu+4/kVMfkz5YeQIXdpbwzuaMctPggZiaaTVUGQvKEU5xW/X7uv2EiNGuzMyVfV1wMg5gO/5b
HLAukSpAkzAMz2b9EPb+MYWNsAN7ijqSkpzt1dmnRXu01Gk+E4HJ00ZZ1dJyRkEgPKNSBG2ffmdF
X9X+M3I7bn5UEeS6fmyWvhakEwK3Qq12dgk8RW6Tvo3D85Dku9S+r9LTqD5ft7H0qeA0Eu+jTIlk
WiCpqlwv/QwbuQWHPgBQt32hVAbbrbTSZpyvhpl05sEpDBCQ08G/vANwgzu4R660is6Jmr42qsIQ
0J/ry5k74Esjk4rAYKJPgcQZJ8Lst7H2oiP4cd3C2jImD4nbu1Kl91iI2w4g4ZPjoI2Xr0QKi0ZM
5gdF19kgzr/cK2Xwxgp5xfBsSYdxVDYdFXNHfbu+ksW9emdEvTTSo15J7oSRLkQP6FfprkSoy4vg
xQArKCiaJ4/hGOoGaGaiHUmNtiWTljYYd77PygeZtRtgcwNa+187xmSzDLUdA0jAQzhZ4SUVwsDF
sU0eJGZzPesmUw4xDd6oXrk4S7tnUpanhwcOEqd6uXtDWVtenUnhue7gznQfFf+fD38ekaHYIoDl
6XAm+X+SUK9FyNk7ewpKTv69NZo31y3MPxCj8VCwyDAnOIAsJx+oAGweFkkWP4f2DzhuNgZaR06w
Bi+YexisWCBpKAXyZtuTdYRt3GdW7MfPkW21vwbQsWe9AF1gVLm7p4+0Rp8zd9Ji4F+DCgKSGVrg
2uWH6XVDkkbqtM8G2i44a0SgbzLjdwVbXKq9lePanPb8IJDRyECFMMY5mCb/EVSdIRDj+LmUfgQV
Exb15+ufaV5dcAwKmCJvooLH/7tc0JjnpZ5G8DxniDlAsf7bscI7ulI7vBCKTOHuujnx1S/zSjEK
LpoysJdQXBXrfZenGaE4i7HZntPspMleeeyD8hF6+N90Yv+gMXPX6LV/5/gfvU9UJkVXRmEk1oCy
beJXfRVefKUvqjMQShTQmt3gO8N2ZWnCpV2sTdRPAF1BFkIN1Jji4mix2gEKm+MZafLxKMl5flAr
Nd65VeuhNYpmhV/ZN7rdvKmx1P0q1DFEIb0TgnFRpCpn2MTTra5Hir6HosOnq2AzYVVV4TH04T7P
1TJ99Cs/+JVLidNvIl3upIPaOeOusTrzzh6t9tD6anrD3abzP2Tx975U46cg7aDB8IexfrR6p0Kz
z0J4xu4YPNTUqr5D0BfBkmJXa0NhbBFJt5OdlaIV6FboOoSDJ51Qm9BQ61X8G1CT8S6XO8bNUQKP
Dr4XeD/V3u9Obm98lyoEvA1S300ot824RyOQOpWK0iVKT7ejU44hai6h8sCourSpyxGtSyaEra8+
6g573Q/8+zIKaxTK4+qUZ8P4y9O19j7zO3IPBDu3dqD4W1uq5EPplvmWKkjxnNiQ7JTIygOMV9pD
mOhoyScq8l0gxw9JZurnXsvHbqN4hrsdhsx8MtFf/AfJ8T7cIo1enDgzsrezkCkwNpLrOp+7sA8P
heX9RICFMYLrJ2XmtITroLICWtOiPDpNdTxgB7kWGeMZlpatUh4i6dFQT2m/BmmcMRUDyiOeBOwk
JprEY39523qELP3IDN1zr4zeDzSW3VNiW2inStrXpPWjbaRlKlMYBE2bpJHGgyj/bZxQvXd9FD1V
edsW0u/SAN4x2C8f3QQcALmmaK4IHqNZxNZLntIb+nk0fse2thGKnOiPbWpr/y8MwQhD7xl/PUss
W12pitgt9HNkP3f9jea+DsObrYYrH3X23onOKG+2rdCeEFiiy702W6FIywN0zggU/PIupOQSlq/X
1zLz1sKIBWSPgUWa6NOTU0TAXsqy185jr+1GFHmy/rHQj0rziiradVN/OymX7gzOeVAPDEcIrOo0
BkEdLFAUSFHPTczU9vAnKrobHSI8P7pz7F9qdRcWD53sbSVk33MkHOtXyuGbwiz3Y3pWUpSBHtMC
qbCbYnUka/aKsA1/yRM43Y7oY1zutSw3MOLwy3Fg8tYSqo9qjOLAixLexnG1VYd4V0ifLPuAKsiu
7Q5xbjPG8tulZ+dl3zMIu8vbVVLo+a1W2Spwt3RxqCxMf5QvgmEP1j0Y7DNm9YfnOs9h5Kq/l8wh
XP82S6bsv8ZEhsqRu1x/w0PnBk1m0i3uHlE4uqlKzUdlBW1h1Vs5cvNzDavKO1vi1Xv3YpeZh2hW
jK1G+qrxgQEVFmvh7pINYD2Eunw0Gv6Tu5P6YRKjyWmcfL1nrhiCGLfb88Gu79qiFXFxAHXBrjAN
dcxQr1yjHrHSxIB35F0UVi+N1K98nHkhFmZWgqr/2pl8HUttbco/snEKbKEyTR0rUfZa8YxgWRnv
27bZoty2qZI3zf7y4RWiMgDqW5Akw5g3CXMkzyzQ1mvlk6OBKWv3Ifz0aMZcNzILgRU6ye+MTAJ7
xmOlWkaI5BSMkAO6P1Ha2FrmZ6U4hMFttUY0vfDR3lubfrSytFpFznr51AXFk5WaP+wOldnSX1nU
3LFeLMqZfLOhpHrRDSxqRNfevQmqsxx8UtHutZExvr5/i6YE5EqxycBg1Lm8UKMqKZ6GiO3JjP4M
yddRTXZd394E3hld89vrthYcBbBMkmSqMDTcpiU5CuIVoI9UPtF63qVodQofiadQfvwbOzziBnB5
YprJwbMSO81ls5ZPsXejWAgxhXtff9bCX9fNLB4GGIL/18zk6A36oDZqXcknlMq2iRRUKFdKm07x
VpYzb39xxqnckh1TzWToZJIV6bFZFmpTKKe6Su8L9HDrhiBWs7o3q2hvTZtmwpjeuH39NWmsXYh2
He5tLwcocJnRPtJrhBlTh1G6fudrRNZVIOQDV0ogSx8XEiGoxG2QdbMpJlSM46FMPVXc9uMIDfVg
3jQdgzhdu5K1LV15ui20bemtg6ebbIfaVIbmVTLHaAiPlpPslVRwx9rbToFIZejpRdhrHMaLq3tn
c3JNjIQxXtR45ZOmmBvJOY7pvaoVG6v8/fEz9X5tk/ctdM1kiFHaOg3pF9q1hvHd89bIH9bWMnnf
WqWqi8HFBnHLp6YbPjWKC+0JyaAbrHyqeTdAHN13+6Zfupckaix3aAf5JPcBDJ1PWfQApVxgOjt7
gAAHJUbPLKHnfMv6L7mMw36+vp9LZ8Vg7o0I7S+aZeIK9AyZESnAfud/isKnsv4ktS+V/0Ljfy9X
X68bm0PwWO17axOPEBaaC+Ub1mjD3Bmjsw8AEvR6scXt7RU5PxZGe5sF+c4uy61sj9/7Pt7VhXcr
awqDvuM3r7S3NbpsK79L3IjL4Pnid00dCOJ6tY8cvXyyomzjQAngHiPrNBSM2MS3fuRsZCXcu90K
JeXSOXu3G9OnxbfVIHAL7oyqD7vc17+YnYRkZsWA3hpMedFFvrc1OdMdggKFZhNruFL0CSHng8sw
FsKTD0rpbgYPRJZHoT8YzkYaH+o4/Vz15t1QRIDekkPolbclks6hH+00qA7DsC+3ReLdrnwG4SRm
n4FKHW4SrPMsyeyC3KlCRxzG+C7Lbi2UGxX92JQPQxlu0sR9QF5umyB2L+jzrttevAcC/SRScJiV
J/7LpDoi8fhyD+M/Dk9iksAkAm1DX3/X+h8+U6fX7c1zIqYTYVkk96RhBQrq8t77ccRQo5/Ip9Ic
/pT2iFojclZ2cLZdmbmyNtlRrjz00nC4blf4k8kWY5dnn5tIYXQ6N0mYDeu7jl3mZrZK8bVx1xh6
1ixMTlogt6UVJSF3CRwFfXaQJB8lKyGfBJ3Dn4J6QHQWLzdP9TwvTsKYmCxUd+24D8I1zvqF0IVX
GqwIf4qhWfH379KoujX8JnK08ZQW+veoi3dSK/9OVwudi2YEQw4ZG+n7NJMKSz+sE+giTpKDLvYN
GoqbkQbF9U++9MY4gLMJ9WAwBdI/WUwoaxXXbRhOoareujKCnlHz1FBabENrjz7FM2MoN0nV/Km1
6t4K9W1bJtsaHczrv2PB3fEzKOoQRDMQok2eOl/RWyrU1nDSKVnH+1z/WcFPnpQrwx9LCR3Id/oL
dNg10ZG5/Ha2WdWq6UgDrq7dxlZ4W2jJNrPuI0060KnZDMqj6cLab3yWrX8+vkTK/goPOgIuFJYu
TasxyrlDo+knu3sa3R9m8xQrFE7DterVHPnBoTFp1FLpIXWFIejSUND5gHgyWT9laizfVEaDLAYS
2xs68cmD5rX+3gVhdFOY2Q+16pQNAUC+raiEbBy/bVYO2MIpRlqOIyzmsBjJnnzYpq49Chq5gapK
/iPWvQfbyYDEGivnZ8GxiECJnjuv/ZxWygxb12wDn821ux1i5Q+qNRw//v3em5h4ZauD+lBCOfSU
+Zl9z2BzhSwag7YVaIJNrqdr/N5LV+LvCCMdCM6rPPGV1Lsqs5FT7NX6jrmHjYbSNHMpuypcmX5Y
+ka09WUOABkBKOLLAyMB9PBo6esnDdHcAaoYRaEUd3N9+xYeUSpczH+I/FUgIy6NgDLR61QL9RNM
Ky3qqgmNRM/4qWpfcvtz1KyRHy3uHlPsikhj4aubXIIstEsHzIx+AuVCT+aL2Uq7oAuZKFk5eeIf
mjyarOv/DE02D5VGIy5UDA303+6qsH9CQBmMjh9/SXjbd3ahrd3wpcP+VxQR7Dz//FRBqxk9gJqq
qp4iwDObQNHGrVMXaxOuSwsT8B+hrwA0ctoflYNc0/oqUE/grvbBaB6d2Nlpg4T798uDZn147opr
K9S0+FqwaJOcXh4QtSydcVAi9WQNnvsFKhttX2alEJkfdGnrGJ1xe/1ELh17gPoA1JB+FaCrS4Ol
7ORpncjqKVaSXeF/dv3fSrgGPVo6h1SShcuXGWKb9hJKq1EBSZusKjdQIzd3misf9OhJq1bylCVD
BG6ExwjWgaWarKZqTWewA0oITavEWzTWXtVOrTaqQuFQQ55v+/HNE/hIGG5FX2oKplDw6pHmSMqp
bd6s7rs7Hso1dNhCGEzxk7gbrjTALdMDkecSMpASByIp6uEom7HxHMqVtTPcRDkavUOsXxSduSNI
CmVkOHtrd32Ni1sKGEFMcQCumgZ6hW1Hrm8n6knxmk9FGf3sK9TN+5rxtNb9VxvKwy0yDCFDIH7M
u6gyjhAaSeRQPRG0bCr1V5neDs7L9QUtnXh4E/5rY3LFkiEcKwdanlPFtPe2N8avhdpDEZW1X/9/
hiZOsYUYOFRMTgeFuRvTR7tWanfBGlJMHOmp632/nMmTUvh92KOso5y44cGmrKxbCGJXrtXilgHZ
oHsm/pui52Mn9WAPwIYa36Xut0wPNnK3xki9ZmRSuMprNVZqzeUyGU9y6UDZtNcDc+XGzk8zySSz
9oyRIbIyw9cU6J+UdU9YqOWD9+B1yiu0W5QY4+zslMGKb51/Gqo0sAjgyw0gXVNMF7phTl6Agzkp
Sa+85IHTfZd6X1+xspC9EO3RQgVUw5+UBS4vjZMyaFPXg3KSesTXCXQB4Pzoe4v7+aUwdIgVk5sy
uKv6pwEatDH/FTcrsdPCrkKeQV/jL8/dTBF6zEaPSqCvnAZlOHhVte+hu1dLae+6KxWh+ZbCp0V4
C5z5r57Z5PJ6vhu3OcJ9pzh8df1wW9V/rl/a+VIwQGJrkdSClJ3yqliNQc/OktqTFmcHjsS2yHaV
dIjtlYWs2RF//87T5UZSKxEU6ScPT1dKsMjkB9e4TVbbd/NrJRbE8A61DOKX6dtbK6jG95na0jJJ
d2Ut/9M2goZvDYC3ZkZ8uHfrUaM+GoxQaU9prR+0MjrGefbT1uIfH/88At4lmIbgUplO3SspL/GY
N80pDE8W/EJZlmxCY9hV5cd7BEJuQCDxwH/ryFJdLojGam3WKKLBRX2TGp9b59b06o0dvXTejyF8
u76spd0zCKBFMAG0ZUqSgMCRGjdF1Jz8UN/k8lkkxXa+/7gRwRkPIyYPxkzRV/al1mdUuj3F+UtN
zpbKT/paFrV0rG2qKAI6gpz61OWFZYMokmV1VMujOyvXH53MOORtucsN+3h9OeIDXD58JNSWwX8i
WJiFylD85URNcX+yx2ZjJccu2EN/tdO6l3BVnmvp+7y3NXnK3dKpO4qR/UnvGET4AogAUtGX6+tZ
3jpxAgTXGRMdkwOneEwA1WydjpKF4rV/O22W+ihXn68bWvKhpEzURERfZYY26bzG8Uut6k/kS0zB
FZt4jZl/cbveWZhsl9HnThQ6ZX8qtX/67M4NaVusSWQsPHuMskNeAskjkGZKxJf7lbp1acdDipH+
qz98SdS7MTIhpYqp1oebJnmrkzcvS7eSeleqD2VT3FzfxoUyGj/gr96q4AEBhXn5A2zP9sPWUrtT
ZeZvraXdMcL1HOXF02hre200t0Oh3RsiLDdpJ4xm+e1f/QBbMEvhpGbpRw4mpO1UTowNe4D6R2nb
XZkcCukoN1/tcN/kt7XyoGsrweDSOWWs6b9WJ3Eaiq9DlZhYHYx8U7QnqdgNwU9vjXFyzcyk8oMy
b2OEg9mdCvvNTL/l2SGP7lblAJacCNOg4NyoX9DUmHj5MhkzLxw6vmEZ5lu5r3beGN9Ijr0PZO8b
wNKv17+ZOPlTp0Up8K8DBro7zaY0t7AGH16zkwtKVi2OQoSo6Y9KB4MFXbQ4W/H58/WJ6V3BRWrB
ND9Tfh0TY+x8rUtPvjVskkDZRO039GQUZ5cRdHx0bZBaklcxOklFAaTB5X0oW8OK/LbLTnIQ7ZTm
rhrfDCvnyWz2QXqQ5DVusKW1vbOnTcrYodn0eR9X2alQ240SO5vMCJ71xFE2cp7celAff7iMS4yt
AhfgBSMbmvJPwGzvGKkup6dQDhhlCnGg4XaIncP1fZx7T8zwRvOykfgD9L7cR6kdEjvppPRkq/bG
6azfSgqwune7tUbUggsVlogNFZNDyaouLWm9GvujH2ac/nhT50epODJkvJHNfq9Jt6Z5rJKXsVH4
EdlG7Z/ij8pIK/Rc3tufvhN60DTpiH0zyn+UuvKQuGG9oVp18Mr0s56ucZQt7KzFJRB9PWF22udx
XcXymiTMT07jH0y53EfmU7t2LOfPKzwU7CgPExUo6MMuNzXu8qogsM9PofejhkCl7lfmEtcMiL9/
F2rLbWW0qo0B1fxa6H8c5fn6+Zt73ssFiF189++HVet3Rt3lpyFxN61x07s7B6bV/O26mYXrCzcz
ZUc6iEKdYrJPWZe0GejF7JTIJTSZpQ67WuqfYK756rb2m+TV5+sGF7++TZGaiToO/NQ/0Y7K4tpW
spPRop7j9ICzC8+6l5zyo9yLnGsBt6KbIOYnSMovd9BxozhhSD4/ebmS3/VD0p+zxl/jwVs6B++t
iO/47jul/tCC5eccZLJ0F3X6p7xZEwecmzBhsbYBtNMWga5jshBdi62uoHp7cuAI0lAOB021UjuY
fxXRhmT8VYwPQIEz8UFD4Ndy0nTKya5h6TD3oSUfUnMN3jE/01gx0QHgsFFum3YLCpS6bFcq1FNh
dZvMOkrDPh9O8hoL3aIZvDbIafSnZzxt0Ptbg4NS/SlT0lvZwJeOXvxIFEMb1/54u5hsDsIoEnsd
ohNt8nFap4I8LPOUUwomp8tq2i1oHeTJVlqDXS58IzDztuAPEsWEKRS8CBsD4edwPMGl0pif9eh7
H3756OUUTQ+iFLoQChs4WcxfhQApK6n+hTZcaMXWGu70fiV0XVwHN1+GC4s++3SGz9eR6jLjEBik
6m2i/tQj+2C1L/9iJaAIONBM6M6oO3LNbqSwdOVTnjwxC+K2UJavFdwWF0LyQeuL7AeA3OXVb8KK
V9Og4Gaqd15Ub4zxqVPXxm3msSrOGW5VVczpiYju0ogfh0wRxYBtmXrVwy9SdXSSozZAAmcUm3St
0bHgavCU0B3Re13IpjovciCjBLLitsbe6pyvQ7P2+RcyNtqgoo8CnETgYCeRldsyDFgkpXxS5eFn
2an7JjF8UuD8NiaX8Y3i1u71vZmZe5XuVIka8IcjSJRxRelS0JiBPp2kjAUDNTBIOeOplF6N4ZPm
H+P2eP34Le0jpRdiR4Gk5dtdfrUa7U8JEO0I9Md60Nr60XXar9dNLHg5MQ8gXjecKrMHlyYUVzG9
MhYmip9qwnSDA7/mYGz+RTWJ7aInTiEJMvYZBWvNVzDyAhR7JGfjJk8tfSMP/c4MtGCb5/3HXRAA
oL808zQ6AHxcLssOUp7CwpRPVRZsjTbcxMGzG/i765s3D3sEzOj/rEzSZzsLJAMyDfmUSManJGs2
ddpg7YcU1Dem/Hrd2NxP/H2FKGgzkkZUN/ETdVl6ZdD74ylsID8pla2iJ3tVWonkFq2o1MrFu4ca
wPRa+WZqJzG4JcWVPPAz4+exSwE5Z96K/55PrzNjT1j1v5amyKVMDoacTieWFHWTJM+u9dVJ/hjB
SwU0RG7ohfradsw/HDjSL4IwVDhBuspTQhJXNXt6kj3nPSgplg2bsvzshP9c/1Tze3tpZHJvjaao
8jIZQLo18t1Ydg/GKs/Q3AQlc+pEIiJV0PGYHHCtDbo8k+uS8vJDPtwX4xpz0pIBBkEFEETMQ09f
DNWnNOSPRnH2h2gHx9vGr1aixbnrQS0BtIdQbqY/M835zSbPCjnvk/Og3eX2Dz94oV9M0+v2+seY
n2hSRMHqK9wOGofiZ7wLreOwgwj8fyj7suY4YTXYX0SVQKyvwGz2eBvvflHFsSMECARoAX797Tn3
1q0TJxXXecmTUxpAy6fu/rrDoTud8fhUCCgveuSX/+/3BAyDqhqr5j+CrfMJ/F/DjK1N1iEl3Yll
BJ3T7aatv0sv/suSOY9xtvE9m8D/0S5KAsSIT7XfnVLi5b7ZRykrufqs63ojEQddoTR1iuTq26a+
Pze6s+0LtDNo2AXC8FW6ieZnw6WDtUwss8Lv6VvCm90adR/pEOQZ/9+lA2dxHXQfUHBBaPJ1ZoS6
nvppYvJkwzinqs+9AV1q/7NVoo9R0PAPkxm0xaOQ/P2Lzbz1arTMdCcjLyOGxNlB5pO7hgn+7t8z
8C9vD2ceJjuChGALGn4Bt1wQdoCGluqk5fxiO78ESwUjQQ+GvHYzu+T538P9pTTCYY52YtzEIWX6
o7Wa9ysGHDN1quN3nhRyhluClkVjt5rseIbe+XrTd9cMaUb/HvkvK/q3gb8stTFOpjWhTJ1mz13p
2JXJTI+9ZAdIAYp/D/UXUej5IeGoc6aPofP7UtESNOUPYULUiUIKxOvrNLgK7VWtXqXJNnH6I84e
KHorWKwL8x1z/Wc1fa6W4EqB6w32yK9mimDFuD8i8/Okwg89Xmb0iFCITYKQkGHP3frdo/5lKwYY
i+oMKCJuIV+vOuOQzYrPTp3a9TaBf6BCBDJB9Btv4NocfcZ8Hw7wzEIefAXh5nCb0U2fvX7zvv8y
iVHqIOPoXO9StHH+vlqEgo1eGLjxhAj1Gx9+pjmuXyWrxDbg9AHh1lsz0RcEVoPDk7mkZGO9acsX
disXLVEZdaUvIH4baf/j3z/tj68BoffZXDXD/QYXz68nVdQFi7+Osb1HEkfT3cNun4w758E+Ns67
8JvF9ce3CCCQPyszzinRIfmKoniTay2qWyTId6+6mwrjh9v/9XHOFBicnVGTA5v++rX7SK2eL6rx
vsqu5hk7e3x04QdNLpd1703fHVt/LFlsR9gmgKcAnEZj7pdl5MG02KV9Pd67Ks59qdFxso2SR+Z9
A3T+MX3O48CM6Cyug2D961VGhRmMQpgZ74lOy7nnN8MgC9+XaHzqYPXwnYPDH4c+QoUQFQmBEPqp
zyEgv8/WNpvgUrTO7h6QV+67T56g3+gbszes9j9nA/rPQVwCGIQ37R9iqmE0K3MspvfTrJGWwdFA
NYsQbhEJC07Av/sbVqP1JGAJ3Y0IL+0PDmhynq1ylkU2kwXhjlk87OZItsdB6/cpTRCDkTDYkraZ
3viSJz9WvxKPK3zyxjypZDsWIWXsEDr6Mw7n7naWAz3AnSKBU1Y212U9emrjTOftsjGeT9Vs5pO3
ZPGPs+XgkJsW1lraVz6kRfyXGqqtSWqRC4FL0jAgVBIw5VhYnqBIymb/IFj9XntNtVUaTTtZ2LRb
6lfDZzP75jiPS3XZwX88H8ZAvFVdNRq4ucBeflNpfOuWh9t1BHFVDFX0NkqNyNYqES/joOMm93h/
76fuqXVTD8eItXmWSJ0pjYBTCh6fbpWEWYz12boXaCHKU+M3G8U8rAPdPIKV5sdp8ciGGu99Rcvn
mFu9BlWe8FT+8pa5yg009BtEYsbXavEf0RjePI6QYe59NQZFGpmkLXi7xvBji0HRb0xen7uEGp29
OJS80yZFa8/OV+ZHM9hnP0Pkmt8vwWWa4aXnXQaHiVGr+bVWfYKP00frkDMpHxfVn1PqvYwdFkqn
QgZ1eJsIF/Z5OnayLbuOpnehCVyuvUoWbJC47zT+yG8T2i8/0Vb0Cf36tEVaw1sH21IAGhSWJHlI
qghuqTZ9cqp9mqf0OVhXGH8BliZ3GjmJORAxiGW9hZdkRbh8Li2HkizO5n4sjOd1H3GK233LGS/s
xLqTQIW0D7PxAeDtW+TPd7yrq6B0cC8UE/nUvhtz1sfzTTatTpdTaqL+avJ6s3Nj9wvOtgnbDtof
0bhto4dY2MEUTIE8LCEAhK6Q2xSp28hlEPcuWF66WHdl1HvxnC+BOzWjePMHNB/WWk25V3cvzlc/
52rw4LdShQXLZtAJnXEFC0WSC1Wl20nF4yHzTAwRt1DdplXIOSgJ8PNLvVZiyBUdHsNz+HJOBLOb
OK7Frq9XDv5Dq9IHP/VLNbM6NI18bJeZ56Rvwg0iOJ/N5NGnuAv6w7JMH0OsJ5vHincXMOLxCqOj
N8PpmpRegqS3vRSr/2EjwfJmQjyrkUJvAmhDxzvEz0NsNkCXIx3ifWEB2296IdBozXFmLjp+kkhS
CfawOeXVYYFxSnjDCGx612lc8yHSfQkz6KaYbRaXSSt+xfXQlclUIxatT6M2jxBx2G7T2a6YSlGQ
B44c64WSLoc54zAcpkWGOfRvfhHXSCbs+ABZVduHx8Rvmz3hihfgVXRJluYuqEBf63B+F5IOu7iV
vHAsjIosGGiwRcquT4ppST/o6k3y6BCx2UDFftW5DmGsrB8fAymPS+3dtUmvvN1qVSfRfUMsNIvi
gc3tq5/W2HicgOtoGQn3oiDAcReIQK6PkR2xrRn4Dvu5p+jTNAd4dSghwxtFiaNFkzXusSOSu4OO
PL53keL3Cxhwrxx9o3CURF3eeJzu0pXxw6BlJza1lxi2w0y9aUay0wyJ2CZoXhIC2hUtcIhDwA8o
pkSdHWM8Y3LOA1gqpHN1O8I9tnTWWgTSRe7SkQGLrxOKwIhyntOfgU7T7Vwx8pONcJ3a2pE1G1hO
YP6Lmd/MNSLtgCnEPO80Sa9HEUhRNn00PqcjXR50NbxDSUwupba3XYuP4SEN/QVwRwoPKDFVRdYk
A1ypQxCOVQW/3tUhlhPRw/GRR2m7Rb7U/MPoke2oRUAf8ebHtatf/dqqQxoM0TFoYxiBDpgeWM1e
YSPLcuA8iE31iChxT2G5mLtlC+/55eg1zOsuaWxhjdXK9R0ylNrbUdz1go9hSlIoDTUCORo3u9Jg
s8/bKozLAOBUaeIBZnbAj1dStHGf5c6FCGNO2592oK5oPYu9tQOFcphV5curBrUbORo5IoU6k8lU
jq0X9vu+i6ps08sK7koBmkFFAHduT893wyqQZMymPTXLa7+0aRlLMLAqWOUlX2HZ7yoYxsIkFObR
7XuWVtgjVXWjkzUoJzvSDVKs0kfisLFGzsJXNlTeK86NX0soBCl035syDWBSkK8WysG8M0QpPDoT
/i7B8deUa9vOzW5ZOolpWvE+D1dNkURkRJtXXXa3xEhpJcugVJ6cXT+oZnM5k2FfJ16xtuDx/K7L
BcdPJBQGxa51dNd7NNiICtFMwqT1FZ0bmbem3Sn4UzMf30Vb/DCc1OYexAC5DUbeFSAgsUZDO0CC
UUPZnw+t7p66yG+3aiHBJhINw6Rl0308z1CGMjXcOajT9hSK8iOQV75r5xWGIdr9WvAqCxy4qkgB
gtzGCxLEzpedUmbUbbitGdajp18HBQt8ETD3OrS+2KIn/Lb3B7bpvFq/Yj90r22zLCW26v6iT6vp
lKLBGptEggZ3lrjmWgfM30C9Z6YCCtJO98hEQ4rdlWd892ZkGCAeZaQFkFqsQu2z13GUP/0pjrYx
dgoEMImgsHPACuWZ5hAjanWXJeYjpPpEnP8UqHAop8xL71NV021qqngsxNwOBR0YfLXDmO19iphg
pqoe4WVEFCF6m45LFdewGeimA/bmLu/qtN80YkwecMAN14425iJq4B7TBFgzJuiRfCZRZ+5cE5od
Cxp3mSE+Lk+rOQ02DdErGpm74SpmfvhKbf2sg7R6crru82hOh8sWO0se1DWI0AnVlEoGrKcZJd5t
ug6Z2nh2pjmvafcxaZKgMR6+rQipaWW+MPLBW910pVXkIdTzNO+92Db6xobw3JxgbJdbOl6MWXCn
QymOw7q08hCaumlyP1ztCBP+8UhEcoLjPTwgIefM42h85am+VfXQ771MiiJoqh2KuDSaoSiet3XF
duNk7KGB13bpe3N8gDBPF+A6hnwkFqFpoocmbvTXGjJNnON0kbC16kCOm0he85XyDQurcTN7MNYf
yVRm/AdaGWRhYLW5wXyBhCimpVAKzWtZuu5wBv+ii//ulEP+EO9ATQG0aLJdWKflwKIPTjuSrw0D
NwYSGzYb4hzOIHHfExUc4RweIlYaAWtnuhla77PjPbZQV32OY91uZ9Wg+zeYnmkziKIN4td1icRF
o6MbR4OqTFL1S/Zdel1zYj6QqU6OcEcyD2vK2M5v4QYZea5+7OB6upGMLHuuYpdtlrAl9RX6QoYc
nof8kgzZCm35El+mieuzMhhNpHO0bqIqayBl2GRuAbCd4qSLOtO/AalDRFAUSvmiFhyDORlodR8S
PS+FJwb6w7hkfA2a6Q0S9h+Ox2fDJphoS1u/Vql7YEs/n4ZRoyCssPUcyaStgpVL3BIkxjuYFqQ4
rD7mdE13c1rbH6gmxhLXvSiXoQD2U+tx2FTcGzYRa5dN1gT1ZRZU400gHbmddCy2Q6wifIq4aYqa
I9shV2Jhj41WEBKxYGqTozZJH+Qc5nxryRMv2HoB+cUqbW9aWB2PcSw32JJxlyBi2COjiLVF1/sp
IrQlh2top1G8jvGItzNl1a7HVlU4v03eQm/sL3GfQLPj6lWzO3ahHIKHVsVdt4fCWqhtjKK3aC2r
t007wINRVA+Dph99g/Kvj+qCRmbBXmhw0cjWX1lmNbb3CDtOgl/f4PNvZJM2zy2C7o+rCurNXINd
ga+LvtfxitK+h0GaCCL94IXezTBaeLllMIu2fDEFiQyWQs1w9VGItXzA10z1zl9qUSMVvLPcuwwW
2VVovbZoqkXVCgBEm2FALYncL+7IOezDi18tPtAra7OIX0UaiEUycbcnYu7Dg7L+NTBFC9GrpX0h
Q0P2bR1Rs6nSEfdavgDzAS0UXg+xSMu6an8GdYQ6F7rOaz8TDsJmV11YDqA993EBf/JMzw+CMu5K
FUA443UxpHagGPuLDIFhMsemXz3PMU9zL2nxHgDQb1v8f3CbPu03oON/xNHaELBcqI3DOb1VelJI
OKqGIphWUTS8fiD+AvuMsbuXRD/2oBYuwkyh9OOrxtmPNmNWSXnTE9kV88rG5y7ubld1jo8hJinQ
I4xVDdPNgx9AzSx8eNHwQAdYzDQtQax0F9DKkvEEw78gT0M2dFfcVYO8hi7npGPyhq7EyRwZ12F6
xwiBHm4lps3Z0P6UkXkgtH0MhjHCfA3tc0Ui9ZgicEjlXrCszyo087UdxmMqeVziEIWUU2XpmxXr
c5i+d1UHrwzlkT2PI++t7mqSw2M/w1mZDEG1FYmTJwZp2nPM8evDvk/e7WpwDIb0Dl0u0WZZ1FNf
G1F0NdYFrIQ+J4uoQdn0z6Gb4VOBfKC8moc+T5BKiK72tismCiLdzBl5QE38WKWheEaPTvKDRlV1
sSLyCcfolLR5O7P+mvXBbIq+xeW2Bb27aW27HA3kgWQLq0126tMu60r0TnVqv4bmNCE5zB1Fc5Y8
tzHue1UGSYVx7NO3y2ejzaUd4DkxxfLHkqz3fRzIBncphYhJU6U/KevCXA7oAdzA4Q2HEkIUTZ/H
KSiWNOkGlB0QJwJx1j0+OPqLgkOm+wSUfDgcop68kzl6DzNTF32HDTKS5D2YoIIJsBXlq8DLgCm9
BHQ9V3hnA9NPK2iWYknhU5SY1v4awhW5icjQK5YxWWHzOFb8qDtrLhCTZWjeOHVkK/cKMUVgSurA
Ium54fHzrEAB+mK5nds4KXHrxy3QwYgkRp/iSNizp4SXJ1Eb7laBROhlpfCJdWm17Wtm8NPEcBe7
DsHygTpTmKwe36C/Qp7Ciuq7axQ27Grpr+eU4hkctDDN2sJk3q3tjwatui/Q4nR2D5hovKmTM2CA
o8cWLgnvV1anjwO6b/eJG0VdBBVpjlCnRo+qgaltbmMECA4TWkhz1JL0VcU0PKwBcp9K1nvJsO16
Ge+sGbaR6sgz7squlODAri2k2JtJ9lO2k9T/0fZI8dxb3rAc9yo0eXPsFDgFszzTBEZFabbu1Jy+
4NWzHFUJSNkUReyykoe+Dd2+EQAGErvHJXGbCZ1dkDFxRd3CAfJa62YMj1kPq10TieBCTOlYAB0f
y9DppwRAxj72gtesQhjJ3GePlcWDwXo2j6voyGpy7xgs09eG/0wm9YrCLNmsFc0ObsTdMAO5MCeN
u1e80nozjqQtRuLGtvAI6UpYL4lyTHHX0Qt7T4xlReS1sqBhu5dtsA+GeN97ixxhdxjAuCteNwPK
qyxu93R8Selex/AiXqLPYObjdhqUf0krGNjkJmKfEUCRH1WicTXvCDfI1jv3KbTdDa6hT8HEYbJm
YWnD1FRvXZZMeWOm9hi68F4sA3ldPKEupUwSeOsx9SPrNL3wWzttxmqNr1kYujs3cobrpolLktQP
Uq8/a95HO4tWoiWfaIV7MwHMYyuFxvx2iuaHtM0eO4+0FWjBGGhcKywCZVavaLSfHYbWk2UNqWSf
MxwsPxlOkUewR9bfr3X9U6FEuOQzJVeCx0M5w/IvJ9hkLtdUBTfalyFwHOmR3IYMDRCp95IF7jaE
P/9u7EK36Wstji5ApwaDuCMXpvuVVmdv3h4OHGmNYFqYLisUzGUqyDtjHcTxzM4lW0Vy4BFcBS5m
tO0/hSuwMN942ctsxrgpLQyw0iLivr4Jx3qF/i5SqAMQmAREVSa58a3a06lWj6LjZ7OP5NlmgS1t
m/on56j6FGawMmfYOdccFcqLwnGw0xTX3e2M6yH8iIJzLGKs1M+JNkHupuE0+jpAhwe6QRA6Wzld
+EH30DXxfIFTFoj/krXz0bYi2c5Wvc+8wWYUW2fuzBQMLwOkdZDJj3LDRy+7rroBXp7ctGUNuVKS
j0zOgA+zN4ADiFTWcnpeQYDexDN8foo0ZSseC6XKRRwMgsCojyVbxxZXEFOjFy9In5ZpFJ8ZkNBb
SEafYzg87ddgoQWQ4RWbR7WEm5XFzz6gvHbFphqj9Q2q76r5acYAoZdZPcELK7S1KPlk6Jvfs/hp
WQAiCeawAWacvmlcQi+9NR0+mDl/cRLe4ndP5TyyRRcDgLMyyIzdMPhsPTCESua+zU6BrVhhwz7J
A9pjIXbS5W0owmLGhrPVYc9/1IwMJ5kM+uRP07oNVn1lY0dvQfjWJneBOF8vvCbETKLzjC0Wt+PB
jsjLEiuwkNpF8DtUAKouVhrPu5DI5RYinPQqdGjGXmQEg3FsFCc9nq3Ha9KleZt5FnlTnAFf0Ss8
tkBjxcXg0+Yb3uZPJgX9BMjeQ9ANCPI/WvKGHjVbVfUJVnl01cxlJHch4O8RleS/CaI/uQ0oa6HM
SSkyEgIoAn7nNnTsUytVhg0yXMVxibp7AC7RjTI2/GakvzwSRUfeuYkR7SB/kEO8AgAfNCm59/1P
AHOFmxkwSQGxwXcJYX8ZCazamdA9E9Z/NAA6AbEeFA8wJl4C7GmDG+0lWJMAdlQCV6kqZd80ztGz
Nuu37p0Aes5zghy6NCFS/CrfG2mCrbDv6L2f4SbAvagtpGhTUKnjdLXKlc8QJSkYaQBZ4qU3+4gp
Bdqd69UfLlc/bQ7AOcXJB5WRcxzSO1SyyTXWx3KkciHebonhiOQDCr6m89vSH4XV8b7xI71tCUc2
+AgpiiAKyaosqqcbsiZ8M0fEg1FU45/qGvP73/PmL+8YfYJQqMCMBETy136lDN1KJF5Hep8CTMra
hyVAtOu6w13h3+P8Sc3j1Z5tmgArgpjFd/19gs4NjJyMCOk9wPGculsDJRlK52VCFQy4nc9HY3aB
POCswWX2Gw3Cn5QctMeg5GFvAU0jmMbfB08W4tqYKfEw9O668+UF9b+hMv8cAdGu8E84Z71D6x6f
Z9Z/KX2QI8Xmqe66BxCQCPNcLlhrvvlUX5U+kLUCEYCIDKKl8+T8SjNbP0SyBnrXH3QCM8Bgg1zf
C888JWiPNeawZksJ8A8nU/WNWOo/0oX/WhZnwhRrEB8Pyiys+q+2/EhKpj5nM31YZuALUBQ0Yc5x
CX7M1oXuRAdca2T9k9CR+2QyMJ+uj7PLTjn2S2axhKUEgf9R2G9lwLLco7AQziMLeJJ6+PR6mFiF
WqlKTxWcLovMBNVNOk1O5iLTIMouLC0SV7qB4y46P3opbJw7NW0yMWY73ITVzjcUACVQ6cMEwAJ9
Js0M+lJmTXsE/VCdXBY9QJFAyn9Pavpl9ZxfDKh/qAxCGJGha+yLiIc6IaiC99EDmtEgamZNc80T
Xz36uue3JBqaCy9a0cHTs7pkCewMokZFV6iJeZRblyB1nZroQgVNfJJTr3fYUIJfsXNXDKjdngQu
xdbq1eVQe+qQrZO/q5HnsvcTA07enwDmpZPaWg1cx4II3flhNReLAHtf4L4x5aox5GMY8C4MO4cn
LTO9BDjyne76y+Fzfg0AgyGcRLARcgu+iqaUZmkmU0YfQOPmIa4m83wBEunfL/s/mSdfZiHs1s/S
LJgDwKzmyyKWa6LnJuPhQ7IkZd/u2PSS7Sw23/ANgB0YI9qXzeeZHINbzvIR+3dx8mYRSeLZ72Sq
ZxXYHz8FPUZQbqHfDEv+99UeZBODTLQPHwLTX41Du3FhdYvsaMBAaKSq1mv4HxURIjNp72+C/jtv
xr9Mu7PC8/8P/2WzAfpgTC0wvJ0AtzYgQ289dcnD72yAv4rG0OAPVywIe9A9CI9J6I1+f851MhnC
g/3wGkfxDYKsQXxirTvVbGk71BtXNzdDKl5mb+NPzS0JvzMH/mraenYY+L/quLObWghh1e8/oHGw
ywWkym8Cg7KwN5lfBB4BqtirBzmQ9grqy/5Q1U14Po2DA+aOBpqLJdLAMCAie5O2vOA2+7XqOipr
WMABVJwhBhut24MW+y5U52vL5X9+MYKCITE5yzJBnf3+i8lomxn69epm0l60EbM/nMQ4L6VFv/zW
4vi/XpTfwc+iS/K6itOSUbdVgMaJsh+iM803e9TXuXI2OkG9j3dHfYq80y+rhtakHVvZijvHg+6g
XKOvEl9ERWtAWCAq7LsWzC8HIRYExkPDH0ZEDRWmX+ZmHahl7U1fQ8H9kQHby75z+Pm62Xwd4MsL
HpGgNXUCA4wMrGXy6NvTaDff7DVfF/h5EAoh8rkaJAjI+PLW+smvRig7+J1wy2Uj+uvQo7vEAyAP
b5KbGRy4H7GSCXab+KARu/Tx3z/gbw+Jxp8kQKTaeY/58pBapwIoAeF3bWVKLuhuSm7U8vLvQf42
Nf57kPOn/K+aJYGCh/oQHdwFCyJgRQ2RDhBL7w7+1/8e6K9Pgx4jdBnBTxY+hb8PZCKXAd/OqjsA
1O+V6D/iGDqGzH5zQnzR/P1n6mG9n9380Gj4hzrd72bXi45Wd7UQMjeV3U8GCJjw71XrcPuivwb/
ux3qb2NCkYHCGR4l5xL390fD5+nRAltXd1n8nkX7WjxIcYFwx3yAu6xL/seW0PMjptCWolcBHZVo
Pf7yyTikL53jFvOi7XagkX4kY/O/VbL/bwiI/+IQCUzIqP79iSxhVqJlk9/Fy7IDWnY5Qify7/mA
MLPzD/3vExT+mHgU3IrRE4qRvjZRWwV4ApTqeuutWmwnpHGDg5cJx9XcH4GONWPBEOslQd5er003
lF7dtmUfZbpoUJRBZ2psMatpznXMkNtlM6g4OLCltQOBCxAImaQtGrX3Fjx23tLO3HNDAX+YdtwL
GaQb7qbwOlwc7NtmQ0sNAdVVP6d23/r8iarJPcuQzh9NJLN9xIX31Czhh5dAxB/YsT7FVSM30zyE
ZWInAPQRgg+RKvEOFgwQByWrkqXpTYdghVkyRIkpuUXLc38YxBzveTjaXJt4LaGIlpeZWJbNQCAd
SCZIXcKhDqEHoDCpknOEADJJweQvdN9XSl2Ztc92K87s7dSa5IJZgJR+3ykQ31FYQFNJoNkkCPQe
znc6q8G/BczDwenz5ZSIWpwcGrJvshDAehjyX31KgHZGY3vTzpFGFEYVF4zAiJk3PS4ZYFSuJIUY
Co05WTnTyJUDsMyNGfWPmoJSCyPpA1dd/BL2hn3eV7ApT3hMrmXQkdMkQ9iw0YMC4rt0M1gfJjcC
eeuQS4z8AM+lBfBqc4UyxN+ivRY7bJ1+RJFcS1GjbxwWQbxsa0E2NYnwSl3tbTIzNS+gAfvjHHUE
+yMu6XkYz4l/1EKc0LdPIT+ZGUyksnfaN26/NFZZvHoYA8Kfssv2Xmgq6FSq12wZQatDSP3iryJ1
0ICE3BTjuL7Ccj2aCpivyRsv9WC4C8+dd3QJTWHp0iB7Eyknr4HW08Zzo1cX3pIkj8ESdO8MAToP
4LT6Izqf0YQeZJ8j6fTzSqG3wKu5x8RYNkzqT9iBefesYetR8qV5S2UfpgcqwBdEiZnjMowEuMTJ
BRBK9PWvyq7xyU3AHwXPgN6nC993XWwLaOziHU6M6tSROoWYFDTCUwY/93ehhC2IV2GLHwP3g02Z
vMPVwyuZGype1EkFPdDcJld0cPcJ7OsuR2HX7gaUF9+B01rxciYBgablh1nK8VooHW58XS9FdZ4k
SwR1JhINblXYW7xn8bOhS/3W8dTcVBT5kh1exmON+jI+sL6VW0Cw8f3C8O7zOKj4XQKVxrXnd/yh
HdRbkCj5PKngtWFxhERZKNptuALOdBCOg7R5Wb052uIjzTd4t9kzXXRQdGnjlyCFdAmUpd82g0zL
viGv0epFEaR1U5D3wsD+OVL4Z8TFEhqK7CkEHQpoXHYl4XTaJDOZkKURIqYvSyS/Cgdt8KApnDNg
tzwv70n9boOq4KyDxuKTt9EKgqSBFYqDVf4QKPxhBEoxnpIaicv1VKQus+Uas76MdFZvNdQBRQcw
upBE+Ftqx+FA+ywEFlwlj1NYkwsroMFs+cKLbqJhsWDO5W6FVze0/qRYh2mAyUsCfYdxHiiVGHQa
eE3QHAINKmFDh+fJht478F2bryHgXJkoWwSi9S7jSrjd2qaykADoIaW0pBBRLYtgMh3Sl0Q43Sct
hKkBE+kOkuK+GE0y/4KchFyO8FJ7N71oDxBHRCCCeogpggbS8GXkyx4bDynQr+zKllj/CcqVqS+y
1pmjFEP1HnkQmedi5FlB63E9a5DtBa2HaKecl8Cc0bfPgWlwqZ1T5cNpHqw8X1y6VzDrK4e+howf
yqi8bsbmIZBa7EaB+56NbXVpgZPczcwobOMe2JoMKS+1b8i1aepo23redAKXAOf3djKl0SmAuQ4G
tSZt+lvr6fjC89NsrxEmuIGEo3kB0y739bL4QKihItQtgche9P1FPAH1Zo0G22KGtf+cICrJoUGr
S4/ARM4HS1uz7I57PiuDevpoGRobhEO4Xti2zygnEX7HPQCI6D4pLdQWW+JBR+Rl3XrdOATweClk
Ps0w4GAAaX41DSDFoTG3/4ez89pxW2na9RURYA6nVNYEcTwepxPCy4E5Z179fugN/N+IIkTYwDoz
1pS62aG66g22HKP1mNWAnUvVTXdgNmE/+fQtz2UhT5qwUf3YhnWzD+qoeRpl+nhiZpY7JTeSHaiw
YaMOQrb1tUE9ep4o7d3Us3a9YiWbwpOab9y+8W7ww2A39klsG0JOeT4Qwl0esabbTNVPpapRitBV
qjACEDC/l6ynom3ijV5iG1RZ6u/Y0sfX0vTKD3mYJ4dKIazRlNoeO4cUOljUf0rr2NgWHeioCfb3
DCAEbGATiqfIcutDLlT5zufUO1t10O3ipNX3JX0c/DdE7VRGoGmFMtJPKrWd1wZFCYz8cNohSS62
Rs7aqSJD3hl+q2/HhFqIMOAvselyyie9UnlbrwbzDF5IfYwHUzhSwhaOmmvQNPZp71oZBNOk49AY
hKg8g42WduBrow/YcXgHhW7fhzKL81NSjs1bgaPhVhpM9aUEIrDjIsMmTWjr71Ez4a7NobAtiSJm
qNXdIcWJqdyGTJYtW16602KaFhGU6lMsu8oWbHfxkE8dcWWwMFxjEbOlg/pV7dXgBxpI4RY7ifYo
oy4KvEZADnFsfmaQR23KgKEtSyyzPsqkB7asi6qCJO8nqPXBoHVoD7U5Hqn4sMlc09uG9BU3wNRH
Wxlj9VSnQouBEA//Mw/BobP9EOCMUumvUeiha0KvmA69yJrVR38bu1m2yxtRP+ee0u6LRDNss5WT
J9ou3kavcjDQmZZQ9yO78g0qIEoPmNb10q9RKo62q444P8oTNhwFn31nqpjLiLFpD6lewVmCwTzk
mrXLe/AnaaH/MMf2R2n0xte2hSrmYtOzCRtZPJRtFtrggzAyCHL3WJe5+oDTtQcE3Q8OgPWyT9Eo
uBtZa+pDFKfKJqlAORUe9sdi4ht7TczKQ0qN7ZGsgDU4tJndN0Ahyqy1dlR3Jr8uS7MlQwYbBirk
ELgZ5UqcWdFCmy6bsEbyMJzYBNSk1A+9moGyjgSx3EgWDVa1DeINqlUdVLOo37lVFRzTym+ckTb4
Maua6jkZKVcJZa0/s48GYEaed8mqSHwu0wx3rlYW9qEkdIeso3gwUAA07ARs2VaWpXwfRrVbb5vG
aF4H2fsVaxn27tqlmNBoOAd3n3V0Y4ZNNgrlN8UYKkcqmuinmtfRF2vUvZ0W0gnrRP9HJEWAtoQO
eoA7KiApLGVTtaSyMs4jx0xrrT2wYnGHG4lP023SpR7Nfgfctd+4SVnuWkDJ+1DQa3ssOvVoSaDR
YwEb61hF3Epqs69DhmCX31vJxVTHcKukPlVcFeUUT89NuxdlZeepmbDzAQjtdM3zRcBeuawdVBx7
2n3ZQalL2961Vd/77I2qb3t1XdL7z31tpybQI3w1bB81ypzxObTCCXmrqQLYzLrZhmqpnLXSqp4t
z/jZlVFn5xmLXgUAuocEQ1LaeebRtTquHXx1NgHOkbshbOuTIcrNa5dJ/t5AZfCrIgNso/xffzRq
IT5XVTY6uuAFOkB/7OkfSm/UkLRO3WIT0saUNlARw0vVcyD4MjrUDRKgXClUzeIhArEfa5FTUXaH
Sp2ChHPzeO+jhPmY9q35BirTzTdhlzfnnmZyaNeu2EEuwUXzV9ymjaMKRvIaA0h+qIsWanHYeoHd
mVGPbL2eY6XYGQc3qwUUbgeOBw2d5WIEKTXKUneMs8I/ZlZXbdXI+FazFp7cPK+fws5NPvWFHj62
PqiAKHG1zTi0wZsfNsO+V3RoOEgf2kpRiB9NOQ8c2RNAd2mBz3OoaA7KkJo72WuztzYu8DQfwfZY
eTQlPWC4vFazzn49prhF55+Fqqx2aagnjynaBQ9yoNdPvHg87nyluGhx2b8aeuGdxDJkqdCIR2Iy
/M3/FW79TkHcVGZvakgkHSyQSyeeW4VT5AWZfSmZ1CjVzt35kdc62D0KttAZ4U6R6xiYI0+MxPe6
N8XV5L1eauLFYmN/rEU92/m+m2zTsPO3gZi0uNUW7QOaMul+0NvhQ6Am9Qc1QmRZGVXQ4V1T7cvI
3ZiheQLJ+ylyVWHbhBQpPbkDHZmk7bPc81aqOA43oppWe1mO1f3UXdwoldgdfK2VtkBafrlRCUxH
b4tzVgbScyaDBIjByfa6CJxv7FrKyWb9CMuq/h6ndOuBTipP4OhoZhuwh6Ou0Lmq++jsw1wBRODn
22gUD/4kNGul4NhGeTx3qm7uajcszsAPvb2igev2RoS4LKWVNzQJgSHXZfKgmK6FCS021SbYpkcp
D6NtHloWBcyAa73Mqo+qlP4Mg9q8iArHnG7lpC0dFJ1AUOLT4AXmd7mUEmpnbrOV67K+6EmqPkip
VZ+NRvylGxkHdFNK57BXeruCI2FTaY/3o+a2e5/awwYQjGprZTbs9AZkHCL1+k7oe+kAbhu4XWyG
v1W5kTed4oHE1KPwHGRNso+AUULn1/xd1QG74AgXdkARg0OgVSABxJokFLWrs2mZJeh1DeIYNDHb
j3Jzi7Ah6BjLj090KbWHfiIQ4B+KGXrg5V/rIhx26KK7oKraZDOK8Xi25CH6TsVf35ul1D+i6/B7
CKP4TVUE5lKLPnUW6tJZ4/5okLB4LZUwd+rYpYnWy7KTyUZrk456uxYtmgOJ+OQ8LmHplMsd2M1M
seEEeacmAGgt64VwbjwEwWwqJ+KzaCku/CMIWDHuxb7USScXi4adZw3CRcUIEp6Pmj2kbp49tWrY
vSQBxBCASq9jndBBzMXEenUt9YIBq/AmWIhHslezwC5Cy3f8qAOG5fdPmWJlm1B1f1tp1Dygedmf
5bZITypX1iYAhWtnFNNR5TC7+CWVwX1nTI5A+EY0TvoEK43CEMhGigBnGogmgJrS27iBlj8ohSQe
2lQ0N0VutvvEd6NNoWifIMybR/B16e+ohZk2DoC+WgXH9UhDN7cfyuICgAWGkmyNmp3l0vhBp1Fx
0hsp3JDxigeQVL/LOLKOrQwMuPdwM+iDSnnAxB6LdUF69PMu2ZheLjoFIjpMIVY6tSVY20CJvidJ
FBxiHl/7sIwbigrwrmCUTBw9oMxUnUvtTPm0f8t6HSO5UeRF2YfJl0gQys9uH+hn+GX1oc7h/mWF
1V4E8ilMp1xvaxYF5a02kY5Z547PXKmF3QaJ/lIENDF4uboP+LzLuyTvhaNaG8DrcLjwyS4Mfy96
JejQOK5BmybWLq1IMr2m+GWCabJjtjjw/RxwNSgj2+jRZx/zPH8hYR5tgbaEXYisKM/SOsTbe+nJ
bPr40U/K4NP9+t5CcQ+FddxUDBSKAL7MqpRu2dVC2eqiI5TyN5nXNwWGFZ2QhRB/avPoXWCoTZTr
KmVGkhLlVa45rphc0GENbUgrv+8P47Y+blmiIoOrQcsJhvf07+/q442aqaEuZprTcD5UsvGqxS31
yfibgX23fT/WbR2ZWMjwEVAHqDCvIw8UWYoxR4e8jvtjlLTn0W1eYBl/BDv4QxwaSjFrXdsbPAE1
WEALKpVk1FYAZczmUMstK06Bfzhpa4DTlV2NYmp51lxKSZkPAQYY3JB+7BVh16UAV++P+LZTBrsc
Njt4iQmyZM3VasJRLsUairAzUs/1mkOSOmnZ2UZ+HnMwqqDgBBSeRVc9oIN3wAN7o/a/7v+Gm1XE
T5BobpqT2eJE2L7+wqXQu6UwVKqTl/4Wt21SlpV1ujRKxKNlBVnLyUZmLn+otR7lYTcfHT9utgkP
ttA/8GawheCcFgMkkOdgeO3Er562K92jW6xU829buPQLYLvTRcXgVJPnG6WFflxCBBodSQMcL2/9
KanrH0YenIAnLmW5pTfqnf56XhU6MFzYEt0eea667KYdd5Mq9k4s/5SUAMrQyoebw4nYjSIRJus3
Gpvs76nl9G5vyh7YS6/oer4c5lB1B05rQ7exqy/C6ECC/6qF+k7rKe1WayadN92sKfSkMGJOaju0
ta5DozqbiTi09o7SWJ/aIf0SDforRbLt38+hzOPb1BFtobU0a5olg+RHqDwNTlWI7dZtgvIUR/Ea
QHH6K1d9GAbDulCBRxEIDNb1YAIL0882FAbnDx69zh5U8ZdIbVcTKQ4NH+4P6fbEmaLh8z51VQ38
r2bRpJLunSVogyNar2YMcl+PD03xNZc6itMYmw70UKq9WK14cSwOko6Wge/bpM03O+haSGQR+JXB
8ZuKi6LVP/bgwCKd4oTWHPBgXNl0C8cKqFtAUyIdZPSlZiskEguNp5s1OAZFwchPHkel+pcQSNzi
XoMQKQic6++W8/7g/awMTlflv8XSPWNpfrj/tW6uv+ljvQsxW4Ai/DYvRqDCiervUirZSXrpU1iu
2v5+nKXZIqFDZlBBc4S24PVQfA6SEC7B4PwpTnlqYvcUDlfu16WlhxfmpO/GoURqMvsmUHLhwCdA
1MsKOqE9KKB2ih6OWRpaFb7sGNzCo8rih6GXg7cM7tQeWfX/7g91YSECkZqMSEGMsRFmPyIREFKA
nsLRwavc0EPbRO1BBtmsSNWmjdbwO4vhiCKhM4VM/BxzGVZU2yaah4Mczk7JQNBXdkxVuWo+q9mK
6eiExJkdJHDiuMw11Ldvb3OjVHRDyvrO6Xvxk6x5e2h+JZoEUNh5zIXwrdNtoMc/pHFN+ncxMgpa
XOB0xcX5odKpSl66kgSkFChU1xhobCBxkJ5c5VFqXyqkVhAG3t3/kDfpGggXsD0GaxaNFzKo2Zpt
sehsJRPCg5whtzAkz3qSb/ys2GZmrdsDGcwukeU1RPRSWA1fKwyeQJmyjK7DqlUFEaK0ekfDoQsy
D/aZUPhlXloScnyHLF/5qAtXHSZa7E269ZwG8/VKhwNWKmLaTsorzLR89AuoNNZrqeDCCaCCoZyE
CwE3gOm+HhYrlP68XPXOqBrbftQuUlSe7n+w5RAcL8DkdbKg+SGD/rARlW3vRHnWvAwmpUe96r3X
+1GWvo/Be8cA9a9xvc2iJJZbapqQ9Q4rhp7ZUYPyUcTnvGk2jXbs26/3wy2c0Mgw/i/c9HPeJUHQ
tNoB//TekXx6/v0vU/6Ips9+XJOunOZ/vrcNWQaPxMNEurGYasTc8j0t7R1qIR80N+eMHNC3UT8Z
lWRj4b6xWuM5AZayuT++xUOb5Q7EFiGqCWd7PcAMliKw4HBwggwSkytQOoCYrFWUdn4W1lvGA8VT
/lOVlcWytOzR91YocvP2u8mZBcHS6iqQekcf3+CbUoT6nQs/V8Y2nfWzSdWAjiIQxWJByW02Nl0M
aHghQ+l44kXjgJSrAGHvS+PqkJEhmqFGmh6hX/nyb6E7gaC4H39hQyCUPZ2XyLcxxunf360dtcvK
WAlE2SlSjEOoEnrBGm58YRpxVZXZCuw53nqzQzJoVWrtgTQ6VsnTphga6a0AyoCUvaStHFRLzxyQ
8VPSJQNylP/8+7vhDFmVjlImjk5NU1EKvuKKMwrB3s8+qf5PVBUo7CP+DPpGXXngLWz5q8Dy9TyG
WqR4vdaMThl6r4Ju7HzsDTqnlqvtGBybeCXvW9oSxMPMBjwuqmlzZCLazwqpSzU6uez9p0fif7mc
7yi3Ux/18TUP0wPiDj9wfUIbmqb8Xy8arC84CjCGRyfemuHd2zQKBh9tbYcsn8LWrjZ//0MA0jQK
A7xKqApcz6ZXBVVods3gJJ7wqenRfkG3S1vJBac/Mtt5ICr/L8hcSbRuxVC0uoLngEsAHnMf0ggu
g2D97H2KpqL4FW0AGBbmGtlmaUNMlQYVORYAufN7LtOHOqr9Pxk1T7rY9L/FcvUslWs+4StxtNln
MtEIUkeEeByNXKyX62eP7oit+X9pNDY9wrGNIO8CwIc24R/E/rtNZ3ml4RXoQjtwGe2Jnq2Fh/vr
YeGG486hQKOSU07cmuv1INDryqpQ5w3CBZB2cJPgv7r5uZPLf1jaU6mPipCKePf8qjFaAcX9qh+R
YKHfKtaI6pja29+PhhcVuMrJbvcmPTBj1w08yRMdxEB2VlgeQxdmrCXtzPDv31QTYJ8LhhePxc19
PW8ggUhdhQFp0NJsD1IsJwgbGOIKD2Lp6zBZkiZSQbvFlusJnRh31EZnUECpeMUmNoxdkx31euV4
X1rQf8glJinIra6/XKWa6ndu79A/sNvoe0o7MU2O97/OSpD5rgHsVClNPgXJvE1efIa1aptrqe5i
EK7cqXCFPOQ8Q4ysERkQdHV4t5ebRPhNLLuoX++PZOFuN5goCn7Tq/qmQiXzFAupCPaOCSLpXI25
fHC9ZuWoXnhcXgWZLTGMzlDuxPjOSVDSiYuvKR2OXPnKl7GyfwlFN2Gi//CwmicSndom1miAMQzh
n9myWD788eTOxqc81N9KAFf/MH/4OPDmoSaMrer17snjUi2jQqVMpWFvJp26XFk5baTFdUBLQVJF
+DXcpdchMA2h464yJFx+Kq6Cp05HSC2uPmO8UD+4TUFDjRoSz/UEq6QGngoe7oqdIDd3aNAQzPwW
9niyxjFcymbg9+GvTr7Ggatc/6w2iyW076jF5En5XyIFT1re+BvBqINNDcbKthKxPRRpslIXWVqw
78PO1tLg5R3Zhj84pdZtQCfs1kuPiyGmWjFflCrjn7zq3V1lWAGumMBtGRms77SmX50OSIj0baU/
iINUPQhtYD0DgANxGdAm61Mh2YVJVJwKq8hRm8mKjdCo4df7a21pIcBKopIMtROGzmzGkT9r0Z9n
IUggRSLkSl3hLau6lfW2dFJDGcWNDeI2GtWzKIUJ3Ku1ONviXtqmY33mgV3VgCKNldxqLdDsS3pm
mtbIxfFUHGj/iRlKlcWlT3oIJpb6+f7ULS1WOGlkHmT8dLtnaU4XeCPnHDXQVBCe5G5A4Fo4qAF+
gRKltLgLP4ti8O1+zKXGAxflZLaMySMUiVlQ0RpCuRzIEyJE9TJgvBX9XKtHqSv6ZMQPSkbqzz4J
z20snvJa3t6Pv7SMOdkxG+cCoZo9+5BB1BeB3sj0OEoZDSLk6MwBcMT9IEsTyz0L8E+htyqbs/PP
DAMjw+UKgBOKnQdFEMZHpfDcjavUvDWi2NiFahe9VijZrAxvMTK3I/kEjD9zXstTYnDjzDmvqeo4
KVOUFDZG+WOAoLalO5KxksAsbD6oQtzCNAZUnjSzj6nWOjIU6PA5wOs2Y/kTvF3tf7o/mQuvDdqL
ZH0qJw/i89NveHfw1GIbV67ayo4aR8a2wWLJRfBJ6JoHpdeOpVZHm0mYAkB29OV+5IW9CFEICqdh
4Qxx04VTIlcKjd4XnVhsAhvC6gnhDnfjW+ObriR/n6lT90UDnsKJOk3p9TDVzoKYSTfZaSr9A/TU
1wlpbAtJeBnMtT7Swiq5ijX9+7spFSqQ73IfkUe33+L4m1Ri3LKlak8/LoF2dX8Wb/OcyYJ4ktjX
KIDeKCRIMsI4fhkaFy0A/+GdPetLAD4fFc1tHzr3Yy10iynU0wyZWFg87+ezaOWDDhgeEUJQT34J
rWa8NB66WxjJaqccQU69/ilNkHLhQQJvK/Uf7/+A2w1xHX82sxakZlCFCIcI1lsB5LsMzk0irczo
YhDqylMlgSL6vIHaWl1ajBGDlIIPRQNqNbEj4+X+QP6gB64f+VPjDcgaTQF0V+bogmykpBhyjl54
vxb7sk0Q9+09RXv1myD8zCyDCs6SD9ZQ1Z+aXFY4zfLAt4VYctFpzeEn1Fb10MtG+dyFVNCAaIbB
50ZozAO6yM2DGvieg7VTcsI5LzloXhkdcoU+izhQVwM/L9dY1DYVogzp0J976vlHj8TLrqj6nYa2
jr+3ReC9JLLSI81oSp+jsRc+e4Mm7hHlyJ3Wh7TYlGiXuXrso6E3ItcZStHGSOC/d1EjpQf2G4rK
2Zg/h0BAQW2oylsfWq91Vv8OOkG2BV+MARKOQT3uydj9UzkMHsq55vhQDmZzQkM2oKLfFvrvnobG
r1hGQ/n+l1jaPzxBTHr0loWrz+xgyDJ+R994+kUUO3R8jmPxK08wgXXPHtDG+7Fub8cpv/tfrNny
7Ytajb2SWEOLPiCdbF1euRpvz1RFhxIPWHcqfNw66pqqkPuepV8k1L5fkGmE7aIVwscxVrpnrRXj
lda1LHOWXa9jFSb1hN+guUWvaXYXu03jtWNcptSIi+Kly4eTZAIo3qF3OkL2M5Efk9KvpphHu26M
qmejhnKIEIlv458ugmjMqnNlVtZrxtI1d6YeF/uhVFMKzKaxUdCe+K7RzniZmAKbDA33vz5RVJ33
DV3BiZSrzz8/soGCCjYxvBhisRkp4Vc6KqPayiK7/fBTFPIyrp+FQzot/UwO8Sy4CO2DZPmbblxb
xreHFhEsA98h6ly3AC3f84Yea+jooqD4phlg2AGhdv3vv13AKCrRzgdGSXp3M1u8b9Gq6cfkIqfx
kwG2F5zC/Qi3dyekXos7hsI/vuHz9RTgFhBYCtpCklyFT61o+h9FofXPkaaXj6rbdidFEA2797s1
iNvtN5oig1jQdZnyrjbbnMjKQ28Iy+qCHslGr0+t5f319ucRKVIV56EDzXx+sSiepGLxl1WXoXwW
EL9VVocwJYTXu1GTdRJjEQt0jFnnyZyENE3kmR4CeMTaeWmnbdwSttlGjBPDOnpjE3zsDJqkupWq
iFTDVd5YdVvIIPiHAC25XhO+Z65VbmrRLTfZoL0x5RLuDR4w/tTXm71A6eYlamVzi9ypuS+sWADs
PiAWF0MX6xX51etq7dl0NeEYIobr2dDex7ceoSzMWjLZO1agDHKYsujLiHgcPHRy0b0liKDanY72
q51WAmLkVSkO27TMjbUOxcIKo7ME05+TkhLCHJoVJjU05bSULqUYJWcxVAHzNW37Au9N2rV6rECg
qxKc9rQ+E48AOfVziHDnvso8mcRm0B610ar3ZSgpPMeHcgex0Pvo6Uawz4sae9L7G+L2RCdPANnO
Y0NUKJrOXlRpOBRei8znRVPaYVsrhfIsq8FwYGekjxilFMpKwIV9QE8TcBBJiQriZfYgiMgEPG+k
EZX7yos01B9GIV25pRbaYbxppgecxDNxgcQ/6rVboAJ98XNYqrGo9j8QWtUOXYgZ5ZRgPmiIqB0B
vcC0VTHm0LCs2VKYLNZ+ye39RWFDhS3EQoB4PT9virgbylwy2ouPbv++VNziTYlrJJCtLI8+KJEv
fxxz/ccwuNm+TUD3+zmepvBCEsHOLHfNPXVpZrhJKY0bZAp8hNnsi7Uh0EQWukuoRs0WOlu8S82W
uksJ+Z/0iE0hW6BBTd9qXsHw0HOuK832XC7Wv18I9E7Q9FK4GTntZ1d7iJfiACWpvwzp8wQIEtr/
7i/t2ztrQrX+XwBj+jbv3kn6wE+Xo7S/mOK3JHB0/5BmH+6HuH3dTvhrgD+GNX3h+ZHru/VoSZAq
LiXq/yq8xgT1g6QR05+Fbnk/9Ar91jK3xk2PJPiIONTw96+JSUKC3QuoaoIWzmZRGTvfD2oFVZYO
vI0FjU6aNPdGWiv3h7qwdADyYoEy5X5TIW12gdGsr7NRCeqLJX+Sxp3mP1T9m4w1ln8wo2pb6Ieg
PsdJshL39ry4DjsboDDoTVJphA0VbTwlvq6dhwTBt/ujuz0GdQlNOTJiQIuIH07//m6tJF7ZjyUc
6csQCcUmyoV2E7Rp8iYkUbePXAif9+MtjIqEja8G+ByBmz9577t4QZl3VaVPN+nwmqifVe37/b9/
++yYEsL//f3ZsV63UpgmqiBdujgQna6sqyeJZhjaIGKrwKnw5QAlQLFYSa9ut9xUkQRVb9Ks4Nib
hTXjVMiUIh0vkYhORBpHp1RGaxyLhbf741sMhN4g5QIVkOkcNRnJsWCF0TBezDKHjyQ/tB5E4HBY
tbRemEieEbzcAE+R+87vx0YjnXDLihEF/c4c3ypKSHKQPqlwoxDSuj+q29yBdi9iAbR6eTGQLl6v
Qt/1q24iHDk6SHlP+a25L339RW9OAXQxBE3+emtdhdPk63A9er8AP93MEbRTZyKj3P93fzy3q/w6
wGw5hLpU1LLEa35ow0NV7+HC//W+JWchewHATSfpZh3ARIPllWQBWONORI3Dh+KvdLaXG3tXRbz/
r8dzFW12BKq42VTIVgROoCMwY4bPvraaxd+ubJBX0+NHwVgWXcVZwaBJQTkWKAk6oiECkj2XOdZ5
a7Joi0GmNxCHHjDnucqRiF4dprlt4PBqBQ44PEuZ8Ex1tFiZsIUFPSEXJpA2psY3FeY0GCpAsVIA
RO/Qhw9efMIdAG8qyi/bcq2cvRZshpbwi1ZpjErkple/UsMTkcDHFIPSkbhRtV8uRlL3V8PyJP5v
cLPtk8MhxrWNwUWILrjoydGRRJlmpUi/sIeYQu5dhduXR91sPSTIqXic9YET62X0hklNeTbwC3q7
P5alKAjWWTTlRTyA54D6UXEnl7AgdBJZfJGTr3Usf7of4fYgBbQF8mcSQEPNcH41GG1Q9EnLbJX1
xzp9QCwUMrJs61haAez9h3X3Ptj06d5dr8iwGR0SrYHjCq89rhZhjxFkaid5uMU5EpbuSp1qaSmQ
UIM3oGF0e0sYWHYhVhP7zohGgEJfCOsJe1TW8EBLc0ieQv6lA3CgUXQ9rG7weH23vu+E5sGyzpL4
QZG6gyCjahH+vP+5FjYTj1eYaRT7FrQvs7DvfFcZPCfNNdt3uz1KQ2exr96kHLMZRTwlUbmmU3w7
ixPKenKhn6AbWLhfD0/uA1PQVaFxcknHCbMvUH9vP3pysvK1bpM94tDPACIiifINGQJ7Ib2jst06
GSZEz3Rn2y1PJnwq+8zAk7TtVuItoBangDwEaSuCfJurQmqj2IplDxs/oKjlYn3hA3qqfwR4BeWX
0ut3Qj1uaumvc0xSCKDyIvUI0HbzHkDcQHdVMXpzUmM8lll6wa5hd3+VLDwKphgwqLiCIVDNEYu4
xRnBEPToDKSt7cF/R/lIyo8ZAgr4m20axB0CnHN6nCrVRFg5gP9UT6/rUZO4PP/xyKZDNechWKZa
Fxix1w6sg6c+8LdRaW4lPd3j3HrWESe0LRjDhaLshhQdF69saltPBOxPQVbm+a88wM9LF7dF0a5s
n6WljOwor8OpGHRDXxNwm8xGraiBNyvCJtFC7cH3TdofbvmXnu0Ux5kETgOInGSON2W/0FTiin5a
5YTKNvMju8FyS9q2a3KZtzfEFGYCbU1VFWg815vTN5sYUSS5chK9PwGU+SAJ8cpVN6W3889JGYoL
QuSAvjFERkhKonQmN46rIYvu/+rx7hiD75lqHArxRYodBJZWLoqlUb0POcvoUFW2cJiRGkfJJfAS
0sdEaf5hG74Loc+67LnbqK4eMiov/ZUoP3L5X/4+kE1WGngtUoXrD1OzACtVjFqnRb8vjKNtuqYH
e3sXgASbmjDgh9Cenl87UlUaql8oDc+S4Jiool2XDRld+5jE7puvhN8jSdmuHCy3pWZiAnvVIQ2j
ZTqvrASeqvu4qxEzOlj9l9h/Bu+HGY8KPMnbBfXXqCiPanm4H3Zp28IsUoHC8t7jepjN5aSfpows
B7n8hGcL3ja9nQ8rcM7F6+B9lFniaJpKIw2SyDo3h/g7np/qKXE97WNRlMJzNkqgsJFvtIPR/xpY
lX+R8RNc+Q1LV+B0LEHlpUEM0+N6oIYWBZJgDY2DBiR6e7vEjA66fFLKFcDQ0tIxFV1EGHqSh52D
lBT0Jv7/0hHN5Nx08aGSrYse0SfOh2dPky9+s3YeTj99dorQm6A/CUwJ8sxNiXPM3DJGkcWJDLSU
2pewPDX4/4qNizrqWvl8YcFMmuxUIUgkOGVn81jlKDNiMlo4Vqbuurw9iHL/mObq3x9T1GqBzlMe
oLgyTyAKs2zcvBkKp0XuAc/KsD/eX/hLa5JEAfEFa1IjuMF5VL43eRzlhSOFH2LwzHQn8OR8xq4c
39qnwo8xIPiK7+vKPpenEsD8a+FHz2EPFnTKIq4XohuZgxJbZeUELRVvObV1wHKFG+78/nPpPoze
QXK/tPo3F2tMEa9jhIGk8NVs30ZsEiUeXHFlbDr1dx/3uJeWdl48qe0KLmXpI7/7jXOlCD9WklwH
Kek08WdKDUoR2pX4dv8DrMWYnQkGTWm/VOoKsuqLnH1LlBrPwpWbYmEzUliAuE/mq0Iwmf793atI
gIjaNkVYOcjAdc9YRQoXTPcU3JVQQMN5T9lit/A2oKT3L6vrfeTZV5Yx5dL0OqgcI0GhRj2q+TP6
Rjs/lu3JBr7eR7kz+l/uT+nCGTcpe9BgADOvUVe7Hm6Hpx3Xrpw7iF9uguJbpeh2L+zb4Of9OEvT
ynNCMiaUFASK2acTQPmUlcuBg56+rUkfTDy2kekpP/nZKVj7hkun2/tgs0GpQ4DbXUMwKX+xkq9D
cfSqnxXqAaq2ko1Nf2m2Mzk8ef5xIAA6nIOxELcSDVSvYOgFnwvk0TGCvD9v0kK+pyCUQ7IHuMAk
w7j+QKaESnFS6bzDcDbYB2r5WrjVZ8UvnvvW2BhBa1dN+egOAkp6wQPOVT8H3k/YItm0fI9hZG2w
MDgHSfkzV3UHCNDL/R+4NAOId0+3CI9SXm7Xvw/5IbyjMaJ1DOQHJ3ByHa1MwcLXRMcDTgfgIMil
86Qax2Ecl0uhhWqJZt6gFa9mkxwL/JMMFLm2Q9Vv7w9pYU9MwiFUGAH0TV4F10OqZJAVVht0jltC
Jaqa8b/OLIxNUEanvup+/30wyHIgrhFWmzBD18EUJa/NBB8/Bz3Zi+EnL00ICm2MP/TZ2kN0aVzk
igbSBhABWEvXocJKMCt9TFonVMMv+KRv6zD+aPYm0rbKPxxmuCPQ1YXsT44497iwII8iT9R1sLKQ
wROb7qkXiydJ8Y4F0KQTN+e+laJnLcQVMk5W1uTCPQF5bhKnJ9uAmzGtqHdnOCAIsUy6oXMqJIAz
/7uoXtxwBcOwNJncD6B9UIHjdTk70PIRFooFLIYsODyhloY0RfS9i9qPFnW0+0tkqYDAAc0qmaSy
bkUa0KYVAXgVojMaRfKlsxJ3G6uGd/AQ+LOxEk93vMqGcz1G+raDNrJN0rJ4KXtLWtkZC5t98sii
RQ+Ahi7gbGJT1ERAwAItlwbyb6u2k3K3MtaFi+IqxOy88xFPM0A/j07rVZt6+Cwmyt4AyzJZjfp7
GKwgYj6gCL+fhPAKBQ38aoPHtS1qB6/tD2nsZKK+8qMWvjVgek54DBVMkKKzYRtmmqlYrrFx5Owx
MbJjrX8pkPiu+vjT/eEvjJ5WNbgM5AfAfRjTB3i3cgEA6GEfCxw9Hpq5NWypcqMET2b2gC/NNupX
WpELlwuNY+hLKAZaGqXt63A1unpwFFAH8HpJ+H+cnWdv3EyyhX8RAebwlZykOCPZem35C2E5MOfM
X38fGrjrEYcYQgYW3gW8cE03q6urq06dA6+PYhwiH2VheYTfGWCKANp1SLw7b4TydIwKf+UQXR5U
4IpcHgwRAJoC+/HevqBqdZe0WXuC6/q+bxlvwdORQzBXicwuPRfwAWRTNOUBZknzDkEL22XZWEp9
CqEtG7SnXPscV7+17msyHERYhr26gAk5cnJ4M5uh3AxuuY0/XoWgR0ptgDYFx+eipkp6nwoTr8RR
KDrbNAtH11ZGzRc2lKlvBhX0P590/q6Dy6Xqm6Y2jnIOCWtTbtNMftbi9MNxgGcqNzEDyjyMLxq+
YtdYah4XxjHRNEdKmOrs65Wgd3kSoEUCp8vLkUEPhrHfuwZc+UjmuL51BFj/MKhChCg5ygy6oP8I
zOZQWsINUL4Vowte8s7o7PhRChazqoysY18AiRZEtLb31w/4ZShhWpBCrDx1eYA8za57MxBEN4V2
8einaWmnnrZJsvRU1cpEAbySnC7agmPxj7TTFLTfb6GkB7GqVJ1w1Ky3qnnVlE+t/CoEK4X7hT2b
KJP+38p84F9mLqarEqyMiLHocGWL+c31PVuywMAIrRyKXWTBk9OfBcUqrvNKaXP3GPsZUuTig5dJ
n6+bmCL4+zweGCJwLxN4Pa09ffbhIW4u5NS3rGMR0W9AUtNJdGmroaJiyB4MyVWyUpZf+jYGWBoL
l0JgaR55oYOAplRiTZKgOlWH5Dn8oUp6KvyVz7O4sr+G/tQ0zjZvTPq4aXsMCcGz3D35WbVhRAu2
Y+souGugwgVj9K+BBhEXaFDNL8rGRUtMgB77qJgvYXEoAOj5/tcQDRAt+/hBmkD2hCF0SQF1zZ2i
MAUv/DNzoyDskfxI0uwWsiUL6tvrrrFQ9Zmw0LSkrD98fvNUVjZqJTbzTj/20BxBxRveRX562+j6
xo/6t77rRIamlBcZ1ZtOT7f/YH0qPvJIn0iW5gyjWgcBmekyW1TK6Tbq9xp6fuJJHG6zIkddO7fb
5uCuIUYWviPjg3+NTsH5zGl48vYCZLrGsW8GR4wap+ZW9nMkryWV/71y+BbON0BzXrewVkG+dPHA
00vXl6Dcw0WPuvCtCNYQFkvLARwwzfnA4El35v1y0rQ3M7prAqg83c7dF83rbE3rd1Kc7qKo2F3/
ZNO/NoslOORfa9PRP9u8KHRNmJVN4ejJEtPZHtI7XnRXWh8fm6CSIkOfQ6tbhg5ldpUkKdwkMRDv
Y16ON01e3Qf01KN4LSNf+DqAYKb+Nv3ZS2yFOBYIIWWmeQTZeFNm+TZJ/JWs5TINhYACVAAzDVM7
Y37CRgnm4dav3aOlCo6lvuT6U6bvFOvkxt/c6rEa1zpaCw6BXCWxHuFoer/zlzDXLkLNteSd+hLp
h6Y27cLvD6grCko+NTTGFQ9fcIkJnTLNbEz/PUfZDm4C9RV6AlCLobmgD/kmcNutWKvVyrWyMHtM
hR23gPYU/MhFRi+PyDoYFeiHrPd2lZHfM51+aNAiSUz5Pk4NxFoSbUO1HqkAsmFfQuEFAP0qEHZK
z2aH4Px3zK8dpCoaZWxd7wSXfnWEm19DGESRnywLsvccZYMtWWx+p/ZcFmatfY09vb4bASPbeTnI
P8XCXAmkSz52tjF/3thnp7KYhuMMhNZPQGJ2ItS2dfwZiLfnoVAA9gnZpW5cuXoXandTu4NHGwzK
IO/mjY+sUJHw1BP/ZJm1AHLiGz0m25CKTz2NYlvN22pvdFnuSGbh7ZrIym05C5gybprWLsqk34hV
XmwCrwk2pCzqJgyD+I6XSrmz1I8XgqffylQMkqRwNM7z7RodtCEHJ33KzO5Ji7tnJgKPnhZtLCtf
yUsXT8OZqSninH0KqfX0SKhD/1QYCrHxu88LH1b361F4IcFi/obJ/4ngZuJgfG9ERxJITEzJPXb6
XRUPTGS6ThQ+xepaQ34pltB/BS5FUQROjNlqUhctI9l03aPmPgjWTSeFG3SWmdU+uuoaueOiLRZE
MZRHBPjh94sKlF5M21IVWJT/YPnUfvOnvB4YlEBDeG1KZ3EHJ0TiVPYA8z3bwbyIRYuTKhzBOW3z
MNnmqvvFz4SfnVfs/+FjcfWbIKPBbc0z/KAtUEFURfeYwHCnePdyNSASch/Td7luaMn1JlJ4AFQU
rC9SjVytO9VqO/c4Cv5NnoQPDNMeqsFbqWssVOzgIjyzM/tQXUNt0rUa92j01mc/Cr53AaXxRra2
SjI+CIHsZIxeZZWyq0VxXyvJ1+vrXHIU9tNguJNdveC+9zQhThlQ4EaNIDHJO1vIIT4VXmK0K9NP
122ZlzAEFntmbLbYTO/rTB509+ilDKfFCEYS4Y2fiDQ2t4rbBvsir3VHKQLRERQJ8R1UHZFhK5MQ
OchqsOW2Ro2FAtHWGOTsZ+AbXwR0QUxXJ1CP1b2rIwZvDbF8r0l1vCl5ZezqWEAfXaS3mVHvdgSu
D1sba2uTcK0wY5J6z3oUuTd5VVp3CfJRjoXUik3Xz3LSqHIPpeg23IWq++hD7+u4g2TdWV7yPY/6
8m5s6noz1mO473rE4qI+6m6KVM0e0Xiptm6KoKCZ6O5DGcW/+ybYNUHToFffJaUjhnr7KNRV7pTR
YNi08l0Y8qv6Rm54GlPCVAfEsuK7cLRaeBYGxclc+JI9PfQQ0vSSQ9QGXweh9jeMsvKD9fGNG7RE
0w/JDhdyq904qpbdVp2/V8cklxyl736j/NJtrn/Wi6NC04nKHBhDwudlAUZx2bSmxqgpnLr2G0iw
pFnxnCk0vksSJhNMn02dgukCm0WYOmSUT7Fc4SgGfmOPKEwKZrliQ7oIY3+MTLM/kJMSyqajcnbb
jG4lU0AIyUR65o4YcE93PJfdWxOint3odf539i62zbrOnSwJh10qyuWeMdTQ0aQ8+CHmtbRRArQ0
tDGKBlsorDUe94vTOvuJ8+dWm8ppWcXeqbWKH/Se623RDE+GID2MRemg+L1yAS/v+98tme27Lvbu
KEWBdzICf6uavhN0P647z+KKNJ7mvJq1Sw4aOUfvK/cF4ajrXwZLdOrkTpO8zZg/g1O6bmpxMRCK
TA37aTBpthivU4MEYRnv5IbDS5yon5jc2103sXgU/pqYl6mhglS0Rue5oPn3VvqfoDtx8C8bdmZi
9piDorcMu0zEBUww39XPBlFvA8Ro8DVQjY9egpO7kT5Aa0PecvHcMmodkpe68pA2AiiS3srD79r9
fX3LFh3gzMb01c5OXU57RFOyBv6LXtgkQ2tL3VtW5nbV3qEP/C8LmrqMPHgIJPOXsGzEgWkwAnBi
Mnjjyd+6RN4VovsPViQeVrwcQeLIpvJ+SSPst+oUso5lguiVqL5VQf9d7P2b6zu35Gx4MRMn01wQ
CdF7My3ZsZz3FCvavA2dQWgOUo+GT66t7dpSYIQgFvImQjDAyFlgzDsk+YKGM9oO1iPaIAdE5G8h
b92Iner8w5oY0+FCmRiO5g98ogTQIFcn0Euvuv/TNQ6oRv2DCWrrU39UVhnaeb9tRSGpPeAg4Vjl
oX8zMKu415EE3KdVsfa0mMLx7NqSgZJyS3A78mSbOUJsMkZaZ7TrpWb4FFmJZjeZ93VMg0/EiV/l
SF7em9LaXNWiVdDxdJBAgVy87BGzE0ctqqUjdHtbT9yHaW9rxX+huy3GuxFM8/X9XDjADEdCPU1J
nCb6/O2qma4ntJklHt3st5cadhm4dgeroGLcFeAurxubfPpiRwF3TP0kBsDnPu+KAxOsYSodo7Rz
7wyFV8AQtPGulICRqcjMDqkxKTnqga2GiH1ft75w4iiuTu8p9vWylAyCuuwiL5SOrVQ7ovy1LJ9d
X1hZ4mUZmfcA2Ti3Li9sqlwzB/XC3LeCSpKOpvzkj7LddLdyJtpeuwuNjeeipHuworfrK/vj9bON
BeVJR5nMh3kYZVr6WRiuXXL/OC60o5pFxZYBa2ZGFMHfBkUtHhKxUjZwN71EY1K2tlGO1b6t69QZ
x7r6ZZZmv9GDTHq0cr+0rdxo7EjU671c+uVrq1T1pxQNdFsphuihK2rPjlRBfpYLpBAlj3xOHBIc
teiDp3LQX/uhSA690cuOKDbtjqw9cQxwQ/Emi4Nsq5eivxNGlFCrYlCgIrOgiu95dRzdUUANvYTY
opDytb7PguPRe5nkPsD7wOA1u6bqwh8Z72/NY4xwPK8HSfmFQnVfHPMcyvPiFZja9S9yWaCDWuDc
4uyLxLIgZFWGKKIbW8gRmY4R0mhyg21tZbab3MnDTuHNJktvfbJt9I9fLsA3pukocuFLbtm+MLxc
FmLzWEzahYV+5wbV584MVk7UkrOrkHcBTQfUDBRn5ux+OSBGJ9DpjgpUvpG3LSqIpghYQmbr/nc5
uk1VzQbScH13F07yO7OzyByMgRA0Y2EeEy/7oQzRW9sH2z75hwSKNxEBlwXCkjwPV0ZAczofZOMI
ZsfO5ec2+Byba3DmheuZbidwE3BvCzSOIqfM8Ht6MGqrbNMBScpRdvLkexVsr2+aumiJ6SDAp1zE
F4xyWqY0aSh6xpE+br3rQ0if8nFsX5TEAiuhB+VXQw2EnStBxlX3QbfTGOQ8hCgB7wcIHj2bBQDN
EQTltgvS4gaa39xpFORUc82PbtFHTG91RN4pQKiyM4LUf9X0rHf0IkcosebANX2l78LC1ELe9F3q
2ZkWls91O+q/QqRo73otNlGX1aJdhZjwiVxPA5fnmvd+IMCeZgblLsyM/lEaw+BmsFCd7KsmeKxR
PuY5J2V2XunCQ1g25orDLVzKBNW/Wzf9/Vl8VcdSGAWBj1R0LwxaqNV9qYMVrm7z8alLdtc/1OJ3
grsMpwNySvnmvbEs6judsKsf25CJseSQZN9ZoN1Jz9ftTEFvdmkATqDix11MjWyeTtPBKMOwUvXj
iGi0L32zPs5XQRCc1O6omvKfC8K3Tg44WuhaHgvm/PTo0RPWaN4W0hcGCRnVhXkePa95ctuWKJ9T
rXWPTEc6edv+JBjeZJVpKz63S5nXK99mzd7MEeo2EZsKQeGjEDePSqnuU685eDIFJOi1s7peay1M
kWz+jc7XN3sllK7lKUI5uEe3zktn5G385PrGL1Sy0YgdSmsXlDFEwZKXbUSj/N0K6SsTGN5hNAaY
I2GmfLnuM0uR1yDaEz0IirjNe98MxbDS+p4WnmYdO+FX2wDn+niGDwbvr4nJbc/Omo8KnZGImKit
B0V6juvnzFyZ+Fny/KliOtUS6NnMvUYNA1O3isA9Bn3xLRQgmDCN4HB9p5YKUvAuAZJg4p+9mg9k
MvhdjaluuccWakAmPhl0PTiMx/tw8oVoU2e3VYyvBuHehcoxH6wbXai3jeF+iWN1f/3HLC6YOs2f
Ny2I2ZkbdakitkoWU1n0JVi/wvhLhSrvdRtLrjEhmxmBpQt2QeMi1GXhqanM0dAmOC7CnUWj9vaI
BNc/GAIoxCOdijfPs5mD1H1uojaMgxjJQyMpOymKH/XRXznqMG8vHD5mL/9naJbdGKooeV01Ul1v
leCugGF+J5tBvI879wtv93EnUpYNhVJ5QBi12I2D4t7UTZtvR1fTd6lflVtotFB/kdrCbvJIsplB
/qFQed7HUI3dpqPRbGqXqrcgu8kWHAxzU0mf7VE6QSwNMDy2ct161brMYKrYSjZ+lVG2Jp/Yx4YY
bPMBebyyjstNIQeVExcSg/0xpfDUatu7OOiDG6u2+swuTbWwDTfTN8Ywlk4bDNouzbP0tvYUa6cG
I6ruRR+DJdRSW+hjONjAHu6jjIjthVV3EP3QsGnCjS/mYHBxI7q778tAO4QSNKlIkxt2V9Xis2pQ
zRgpr+pVxFyxODyKrscwnTa+JPy/HqvWSrejMY77KlFfDT1+GyPV2Mm9oEOJEd6rYoLcctRuhUJJ
jkFqFvuu62NHKbrU7nOFgcvRa++DIRSAq8aDE5vMQZqNNzyLBblHDuunU+ahu9GNkb+gIrKF2KXZ
wNeXvWipX24a1IE2jZ7F+7LJVAeWnt4BUlI/CoGi75m517eNyXwV4PV+E5SahU5k/tmKTNj5Rhx/
m/Vlgth43aDP5Ba0Iaqc6o0XeA9GlAebIuhHuwc4YsfK+KsYjNEpG0ncdplcAE0pazuNSJ9oNDaP
bZqJW7WH02+YRK3lRG3vqi6QwKU1LT/S/Yaygvzihq10a5VGZzmQMrXf69STtE2KwPpGY+7UqiNY
PEkwd0yJ/k7atrdB6ye/vUb4Lndl+jDGpG+1lQbPzSAwsdV0nUMv03AytRYd8MnRVxSufem2cz/1
qWmdfAERuVGrXX7rYNwhR9xsPBReHM+iabLJmlG7j9IgeUh8cXTaJreQV83rjZwm+YsvG8VpNNEi
n1wpvek5NbbY9SIPn4AkTQpz20AQmq4HcsM7MRCBKpTRqxrXv42yTB7NplEc6lnyb7XwzJ2aeN4e
6azu3goVc9OUar7r1SzfxDWKVUDkq2Nc1CGnyMt3aVG1twF0Swy7j1W61RHK2xikBneVBr8gRUQW
2ifBJhbjX13pNvu284MnIUS8DL4Z70XWO2mibW+pZ3twMd4YWTTsk7wsbGgl/VspFKyDLNaaY4y+
z7SqZO6zSuo3mdS12yIvVRrQCAiPaeffBEqV79vxd4s6vY/fVpQdNwqg2pWyw1JeQhURKjuyHYY/
ZgFe7Fqj07PMPWZ6NnF7NIVdpT5M6eLvzK3vkWX/eT0IL8XGqQ0OoJwZjIuJqB7cR+kx6nUseuug
FABOsr46ZKVLVJDXYCZL1xc6V8BqgFOrpHnvI35ThnIaBjT5E7XZyqX0VDF9ubKDCzb+0EyB2KaT
iDLgexuCKI15Yo7hKUgquzOohAyfr2/ZwjeCH08DAgWzB939We6UeyXq1wFDk7lm3QbWf6AKw7F3
aoOaTP3jH2zxqISyZGK8mHfae1MwTX3IwlMbG9Bt7vgTOYQdefgmzVcuysV1ndmaXOUsYQtSRc87
YvdJATIGs3b4dWxFuhu1HjtwDmp2Hqpfri9vIdeYmOwpOUyJxkWhWRAHT6mHMDz5abAX3fshyG4D
9/W6kQUXZ94HzAfHaqIsmV3/shUoIQlkyHwYLLgE/1r8Ibnd1rVWBsPXDM1cz2wD04xzXE+Rfprm
11RQbbf8rGUr7cCF7/RuPTP/Y1hISoNUxMPHbxkt7BxenoRZDM17quTv/7B3lM2B1NKCugBgaEOi
pz4jkyc0IgZA70nof4YdwX8uqgCOESVfE1pe8AgEDHUS7T8UI8rsY4kNzMXw6IanTnaBTYWPoSne
IL218nJYMzNFkTNfl1QWBRs8e8igUl7QUlXvK2vlQC0VD1kM8RyA38RLNstwM4ixa5hLw9OQSzH3
GtOeckAxLdbG4aHJlNbhGowArCdq4oRNIm7U3go3iRdlK7n2os8g6kYkoZ5pztXDui4S5LBjvX31
lEQPcvPsRicluIH0eMXSQvwFGPrX0iyKlImgj15Zh0hEMjHhqmrkRNzz191yuihmz2mM0AOYGJUs
CnvvP9/QCo1bwQd5SmKyrt7xhbexcbcTkKvyWrtJflZr+msLHjN1BNi+6XvSaXlvEq7dWupiwT/p
rnoL0/KnvuO9qZVrX2rRDnz3jK5NLKzGbP9kJWaSRoXbVazKTWX+qkmS1yY01mxM3nLm/UnYGukY
c4PVfWmrLQQFQc6TdqXoMf3S2UeiVD8FDo1qDWol7614hq96sasEJ00b6Zj8jupih8pFCdbmujcs
GUJ5AtYk+nxTu+a9Ibk0qIhC40rcfUvj2yz4UbYbo14D6y549p+OFzcVV9XFvS82pZeoI2xvnTxs
XMu3s2QtQVpcCay70wyVSUVjdoOMUlyKejT4pwBElK2L+cEM0xfFEA5C/mGaD4aAUAv/n63ZNSIP
RRCV3BunuEV3yJrUgPJBcDey5o7b6x9oKRAyPjfpW5Nnwqw1OeSZwwlx6NWa3/rICpobi4Q2yMZf
ZiXcymm20Xz/t1yJ257apu0a1rZ1xV+R6n68HvXuN8wOVlpT+oUW0j+1Uqs7ZWpuqyB94iWylsMv
+snZYmena6zG0HQzkUhh6vdxzfNjrExhZUsXjVDJpqjI9YxCwvsdlaymFGWv9E8JM+4A1YL7zrPW
yMgW3fHMyPQjzj5bw1iy1HWNfxKLk6J893VlL8uJI8mfrvvHUjyiMzNRQTJSclFf5jEo594AU2Ou
h3aiSYx2bpPs63UjC3cGKjx/jcyiRCbGjOpDQjtdgVp1EoNbQbgX8kMUf2+Kt7pd6RyurWn21qmj
ovJCD3OZ+NmFn9GQ9pqyksWsLGkeYRNhTE0Us1mSJm0GoT9AW3coxGZrxs1DpSbPZafuKKmsxNtp
p+aB/Wwn50TPeQFao+ojzArfPKWxQ/dkyacw7fZ9VdhgEK5/uJWd/EO3c+aFVjc0uoim18kbhH0m
jD5QfNmFZKVZubDWDM3cvWvcntiEIT376fpPuknVZI2UaNHGNALHUDH34ryDXRqpV4e6wCWiqnbQ
PxXDl9T9+ANhEif7n43pN5xtmAdhed2bLgy1Vuak7a9R+1w1O3G8i73f1z/NQlr5ztIspipG5XVa
5pFGd9t6hKkIlK8stU5ICanyx911a0vh6HxdsxMMrkGLJcEMTr10H7pvZvgfZJeIx/74BzPMZJNY
QuMv6rPQWjSNWRgjSmByYp06P7vLkPkohNEJI/X7dVOL+8eMOx3JSdlhXqzI2mSI68YKTmWXjFy/
cn3f1hTaETLI79rSo9wGVG7l+C5dHZSWDFmh8n5ZhYmyWg1FSu8n0x+hhBiEzlZTY+UsLRphXprU
j2Ex1M3f+yDUVWk5RFpwUou3EO6FtH27vnWLB+nMwMwZQEJnelhChxt4xmGad4ss/ROyItvrZhZ9
btKFYlwEEMaciGDUWiNj2IHnzPhT1ganR4up1L+ko7hiaHE9kB6A84CqD7d7v2FWpXg5d2N4ou+P
KCzl1UhytG4NJr60HvoP4ODotwKGmF1LedN3bpR0wamCdohCSAKMf9Q2TSXb1zdOWlqQwuiLiFY1
cJ25FoYS5ujZ95Nv++3ed9PPQgVOrBXChD4nlfWMmf0IzdvU33fxiIziYBeJ8RC5/Z5JrL2xNjG1
dFlSaQKNB7MdAtfT7z2Lipav61Hgmt5pFJWj0nTDxncHCOKV7jav1Y3V5CfPbV6btjtc34mlQ/6H
bx/YvAwx0sxwJ4gIAEnMT3FUdknXb5RM3vWycZDl+lPZrRHur5mbOdIoJ72Zp5jzARvkXb+LdGGj
K7KjJcORhtvm+uqWHAqODGh7Jk4p5hjfb2vU5sxGjoHPqyh8LZSIRnJEfVKwtebDNBZsEPTNPI2A
KPGynPluHWkJ3PQ8W4fiLqq++tZ/15ey5LGUpUlBp/kJHpPvlwLZbuKZWhCd0oJrTO3vVOk5N9f6
q0uRceIkh74NUAVv1vdW+D5kuWYUnTT3LfW+9sP++iqWsrPzf3/2/b0mChMquBEsFfcdo/xF+Ctm
EN5r7nhK5sLabO7S9z83N4vD0IEMkltPy1ErO6xefQQRR1qf0crHWdu22cfXjcYvg4plmfnvckwB
t75e3zdpxcJ8BjYVp55PFkeQbFqHur2LrDvBvRHclyz4GYq906bPdflDsW4aaadIwm279uUu/W+i
7p4GMKhjIO86W2I2hLxQjTE+5flrOzyXyq2sffgRzJ0PB9bUu+CimcOuQy/orEIQ4lMQV3YtpAwm
oduUrj2BL30Q3Wsg8Qj4gLe+eNDpXqGPkebHlI2fEndLt/ApDp56cORJdavWp+tfbmHfgA0RFeCc
AyE//3CGIYxBrob5yWhuS9+ym8a3g2ElqV40AowcPiueqcS698c2M4JAQJIwOxloRR+iIG5f1SBs
XtSusDbX13N5pKiVUAKEJ5i2BWOq701FEsQp0Prnp8yDqle/GYZTRsd3jW9mYUUqKQBXk4j00QU9
KhBewyh65K1bgf5vQSVYk8pyY41SfXN9QYuWNMjQyKImU7OMWhPDRFMg4zzJVHgipkThPnQ6sKXX
zUz78v5divramZnpgJ/d8K4RMMKuYCbK/yvKnhaWZcva0RXvBOGkCLXTDStPhcuQgUUoMhF+m8aW
1dnCoNkQs2RU01NQ/vSUcVObv64vacEVJh0xg3RlKjvPMYTML/aGXLfCUbY+qSGzl/pbbRT22G2v
21lYyDs7M+8GcGIlTYUdVe/sLH4t8hUDl1kJLxxm9Yk50Ble1GhTD9mUDuFjKgUFH8Z0cqQBq0py
qADaSrlWEl5ANGOPTgd0adMrZx7o6qxSxUKeBH0lJmlLkC3JTmLAu85feuOrEcPOln528zXuv8V9
pG47nV/C7J875swFR7lJrMKKmAuL4GeVJxzLx88SFwS9DxpkMFPM+xAEoSiMA8aa4kSEr97yb5hv
qW6kdFhjlVk4tRxWEOEshibW/OmDkF3mq1HIc9trX+s620aKdceOrwTWpS07NzNLIOqkU+uxxUwh
yK9toH4amrWvsuR8MqkjY2Bg+VnM+8BQNUqYZYrmoxoxzafImzK0NmF2m/nBjaR8un6UFrftr7EL
BXoxy600MyiajtHW97QvTFjbbaf++rgZiH14wVFVZyBidmLlvk7FrKfKrNbPllHugUI64MRWQurS
zjFLBtkPOT6tnNnOBWLQtlXGxzFk8C8lY6Fu8lyL/U1oCVtfCNcSh6XNm4Q3uCo4vheITq0ZY7WR
C3zOTEJbb/yDLOQPprY2E7YUVykeTH2WKXjP8a9jYIbGYPZ4RClsws61G/Wp6fwNSKCVHVy2RNAz
mKy4ZFIe1Rh5WQPRGa8jhRQtu6C+nVXV3uz/u+4RlywGuAL8OIYJ8S7P+3kfLHOzoQZA5Z0GYmvK
81opdzozWnawgyWx2gTUsLJ/yCIwynQFIE6dpG/6omcRT8oFhvwy5nkt6yFAbjUt7nxzjRFqyS3O
jcycvRUHPYxrjIzF59ZAZde9MYa19GHRCDodaMdKRDtl9jCDblLOLCb5T40SHJt+uGnS7tQySL/y
maZ/Z5amIGoJRRncWdyIc11GYZALExQ4dnKhgskS2fTC3SlCdBq13hmG6aWhOlnbQLzNYIbbbfQ4
3F7/EUvn+vw3zIKur2qBVSr8BoSBwuxVUNOdMeobxuhttDCu21raV25CSF2A+l0WgmCNRIYjHJFd
kpKnrtcfBIjtKjoU180s3SPcusRE5qWgH5x+xpkjFiP3hkSpjqb2UO0ieA5/y6UGyfd1MwtJpgaq
fOK/0qcX/LSzZ2YYi++B03GXlCoBN5P2aX5jIeriAQj34ZTTsk+NtjbBtBREzo3OPpdQy0ktoyRz
MiekcepTNHstfNfxxX/5WLxApwUqE8poFvCrxE29zK8o55jZgy/wSrSywAms5uOZMxnt/+zMaSgB
DoyN0tJahBBgA53txl+jLVoMh5Y2ASngR+JjXXwpoXflavRPvajf5WP+yU3MY9oItth6J5CBn5mw
oMKqnyJkg4WwWDliS25PzZg6O0RisjR/zYtmO7hi5E7fzH/kuX2CXmvvmsoa4eGiHQMmNqqsvIDn
4QTMWU/luIMpKx+cuv/d17+MfE18bsEIXs0kE5OIoDfneUAWeq2K6iktJRk2I024GStE2qL+5vrh
WvBzzOhQoXExQ/Y2+2QegOFEkdmzoDcYPeiBZemOJzx5zc/rhhbXA5YH2AgA7otBijb3uyCrQdlM
dOBeq+xrSXPkSl9p0C6aAfiFxjDM9BcjDrLfh7U8kD6hG28bQ818yo9W/rBeMgkaS/mflRnQJu26
wguigJq+VnE1Wragg0NP1y7hpTcVvPfMgTFiTnVqPiUqlODDe15yp7D5YgnxrmhdJ1bzDfTfdsus
iBR9kuQCRein6x9r4bJ6Z3d2MXuIUmpa7QMkor3sZz54+hc3u0lH4Pn+WnxfuEYohpOrTViEyyLz
0PajULTw41Kx+BYnqVMF3cvH18MwHf1f/gSTMvPypkaqT1dH4SjVX0tIn8XqOFhvtEs2QrzCGL5w
oFBi5osxIgVr9/xAFUaZmW1YeKfQIw00YXVxt2MTHIpxdK4vasHVpyinW3QBgG+qs0Wpnsr7PlMB
pAzVNhqlQ0P90iq07XUzf4jtZtnTOzuzqzDV6ybPPMU/AVZ6cAXNgXlv14vVPiieQX7vFSl2VLdx
WtrPVGcOlZk7fbbW3VrIAt79itk1WYcQpjDcwPUFFbRaZ04SUXPs76Lxi+V2DN4DRByfry99WtmV
lWszNGlYSckohWQehl7ZQfPooRvUN/VDU8p7LetOer3ykl04CgZpgAj6XJsQnbNFdmlY1Glu+gR9
ZRPl1aZae7KsWJgvCeEepVVqi2wjeKCLaOv1r+t7tuiVFIaZ32OmjRrd+2wt7yyIoRR4etxh6yl3
RvxJXeOqX4hO0yOcnaKkTslnFn0LoRTgE0lIb3XDO5iD+1/eqy9Bq9Z2N9TqTSh4ay+VJZPkuSoJ
KKOyFzWgDtmY3OjJYiwt9R7NwfI2PudiGhQrnLAdrZ3VRdnvj28lMcsSJUool0Q3ZaXKFfwLGIVS
Jy/fKLy9ud5KvFr6XhDiw2AyIWD54/33qiS4Fhij8kC/vtWWgCjYC4MIKyn8ktfxqaBKA5TNq27m
10ZGvz8LUzIz8TUsb/1ibZp5aRUTYeFEBjCNHMwM1ABDmxTG62Ohgy4ccrqh4M3vm85dm3ZZiu9n
lubFpmz0ldrLoGSbeutj9dQmtQNLmx1rKz2WpT0DqIIWJ2AVQDjzJQ2iq7cDB8n0sghV1MG881H1
W7npl0LcmZV5PEi02GqS6alomPGrrLSPWaMdUHL65EXmgdvUsaKf1716aQPBBPIQh0oQXZ+Zw+lj
FtEZoU4sN6MtiY+JRPQ2KtuUth83NJV/1Anmc8lC1ApxF/YZhlwtv3Uzz7V9VdgzH7DxsnGtjLaw
Kmq29HYmrgPAHtPfnz1SPagVa7NFCz3zh9iu8Y1MRn3Ka3+V1ffr61rKCmlSTUkGTKDUImeekYxh
1Lh6hS51696bZfZLKxrHZwQWjAXK9eOpLcNbK1e3ddauZb7Tvz27Es9tz91fj/tA9TJsj5S2lP4+
oevTiXe10G1T7bUoYSftVlx04WwzIwXLKp0mVjyf/qrSzuottwSEYGgOkddWO20TW2sFykUzNIIn
OidC7ryawcBeH4jRyINL0W+lRkI22j34qrVSfF84cISoSdFgeqJQ+nrvKEnR5hXflNJTlDhasXfb
AwDfVjftLMuB4q5hzxZuLpPnI4kiiYWEWsh7e0pSVGKVKhF5U+YMYUSJF4iifDB871AaK0du0TV1
dVKQMShQXoyXZbVbFqFV/B9pV9bkKK8sfxERAsT2Cthuuze7e5aeeSF6NjYBAsQifv1N5t5zPlvm
muhzXib6ZShrK5WqsjLzI6liUKryIGGen/R6AGFI30ALq9eBneB3Ya3FBH+Rt+rGRLp3jrpBtop/
LseJ56uTtEaZH1ENcu5B3c/8pGnovWDjCFw/gfSGyV0k/qoqiPASRX94l/u9NciDaxd/BZ8forTJ
oM+WONkLkIEtEEq2t6kr93fiSH7oBgqaX9SgPv5kdefCM0iwARO44vYqDbez3JbncIj5p4pKlGUo
uKKqtZrMUiB/bkj19XZecSj4YHFq2xv9iqT7tk4fnPyRVCCF6+90yh+aoQxBOR6CF2OrWWzfgiDm
tvtaOmfY+bhDQbuLo6A8W8ymNhk2a3HsiunQQF8NYLXYWEl2LZ0yEMEYFPVtVGpUd5zW1Ex4HhXH
Zqy3Hes2EDsbIMIz/kH66jA0pPBloa0hsxa6LkA8jTAMPTEgVfGocthGVI9rN/MYGh+rwARrbmwD
c5z/ttLSF84BVHReD8ZPtnXqX+koVjbS4gKjCRd9zHjlomFmnvqzSwilQ6ghZnFxNL3Wp115BzKr
fZTUwP8xYz8gaM3n3DZ1D5PRfy2lce+O2SNIKH/fXuKly9B158Iz9tvMO3r5OwQI1LoiL7HENSBK
1Gv4RosF36TAFPlJbFYf31KQyZq7JVHDgl9VfKpWQui09SATJMYyQO0uSJ0Xvf/04UHNWR/Xm+ni
4DCUnIhHymKUIxx3m6F4hTqgL2YFHLDyQXNpJbO+sH1hBpDJ+RF4zSxudiCetEageTLzJdWtTcQf
BPtTs8eu+A5up+D2yK5p+GdmwX/MqXdE1DVNE0cw5xonyJw19V4H71rCHi0CSrvxMZVoDH3nbudL
+SriFzmOYQn+teG9j/6U9lbz/tz+RSvj/3vOzjeyCQ6ERssZAJzQu5hOwgVHxamvXuLoCyPfbxtb
wM1eDl/ZPk6pt73tpbCGpjw5vTXxPZffifabu/dtJHwtumdV60cgta6yZyb2SPD4JV0JcxYODRYB
cA0kc5DydeY5ORuzdGxwirWMHXOrA5OytrUIu8s94xl1zrvbI15wwRemlLuyAyOHRQqYIuy+yFpQ
Se6F+HbbxkLcgejemr0gCLIhZnA5HJQoeVpa8EUcqleJ/d0b3FA+sKCNVwwtDQaVLrhcaOPgcanM
G/PaiVeVkQOxRUMWP1bzzb9KyLVoBTc0aq6I2a6gW7RrM6smAy7puEADMQlY/0DtlS2wdH/MAnjg
5kGbADorlUkjutHLMnZy4BHdh05P9xXpUYtHowIa6fGgCYxaA4darPtZXb42dhmAPX2l+WdpHwKp
CBXUmdv8CmFVUwhuDEPBwBDQkS14PqwN+vlBu16AzEPY/Ro7vr502JH5RRUdwc+stn65U2Zgh+mN
RXHMBudhKGzfjYsnliebkjr3M7iVJHlY4pGRONPB5Ma+L9GxSPt3S2TfhMGeupRvuGk/2rW74vOX
KlrYUQAgAtOEjhG16W9+aBlERuwITZGfdi0EblKg6TqQURzinPTohaEQ3iMy3ZV69mC39Q59dWsS
wv/Pz8CGmEFvmCblwCbwQtysLXY0ZfaogcGMMH1nJvBNWcnBqpQ82SN9aRz5nBflZ1v2+9uHeWn3
o5yMkwwdZ2DJlJgtrYq6FjQvYb8OTPFUAlVI0u1/Z0Q5yC0FSw5haXnsrR+luNP6n5Oxcq8uOaW5
/wYd5cjMX6Xx6lZ6ThzbxdFAdpLUD1LzAmKPdxo71I29Mp7FVTu3pkQMom9HWpdOcXSS78jlAJIE
gW2H+L0JzGeWBHGD/q3iQOkjMIcrd/rSoTq3rdxpvKacFAZsZx1oROlr7yUBmoN8G9u1zT63ICq+
vXpLTz8U5/+Z2zmfdXZ/OQiwSdK4xRGkbNuxRTsNedXHctN1JxfySrLe6HTy0du6Ms1Le9OywQeO
o0GuFcb7poodNusLs9EOXPMg2bvercEBljYOEi3YM3i14MJVBjdwp+Uyho+qp+Z1sqCYUeoHAbJf
Px6dfRrR8PZsLg1qrjD+fcEgIaHYY7bwxJSiwNhbL32119qXKFvx80s7BO599id/CTOUID0aU6NK
epgo4wTtXFbIO+2EYB7Yl+loNv2mmIqX26P6C+hRHulonv7HpnIiMtY7gJqhCIyezC0rIehoO7t4
JhVr802ONqwYL/GuYCEAXNuqBmeqnYZ4tuKxisjBhfojmwL0521dAZ1hkTwAtL0vLR5iNEEikl8Z
zTep0d2LiAdaUUNoSIDU0rs3I2dfU3tDimllpRZP+azIA25s7IwrMXQDILC4RzH4aFuub5l72Ujf
EmxrayfmbNr2JLSfDRM+cddML67gmWVlBU0QCgBPglp3p6EXtPYb51M8Hnl7jCoRfFzSFo+E83Eq
a1dEg23EBgAJhehfBZT0+jxfS64vhuLnRhS3ZY8ogUGHBqlNO78rW9vvG8vP7cZPU7q3CwqRmekN
aenP1Ki3WeGemAXQlmUGyYgWkcH+cnvDzsfsar+ezbByDPscCSGX4ec46YMlBBJHa5wQa2toX3pN
W0DqyOkwq1nVBxH9JKH+E7O9zPttXv2EFs9/NyDlIm9zYXFIiaVHrbs3ixhh5MpjaikPh22C/B/a
aubGrnnAZ9dADIrOZAJf3jEGO2PfvEXZJ8TmJHoa9VPZP7nWiza1EP/63POvBat9Vm0oON8otLxZ
v6vYm179ECPI6FbyrgusovP+/eeHKTFUKp0iriV+WG4/9RU0yACciJsjkXujlSE3AW2ojp3xY+K/
SPne19sk+pO1+7Jfea/8P3v8Xz/kiqMIAOVSTxlPj2zSg1qzn0YU4PxUL7cWNKgmQdAhCfoW2oTa
KHZgmg8ofq7Mszs9IgdLa3/d3hPzFrva5C5qgEC4I/WtBne9BH0Gl0DmthLqBWIPwMndAFqS9sPa
27MHOTOkbI0Jol+TPgI3RQ15KJEUbsvmvgPzxO3xLB0pVDOBZwahKjTi57v1bAeOmRYlCcPFJv9q
b59aewi4BXIXsAcNabxj0RrieHFvnZtUTvEkk7iZGnhi1vZB2m099/uIXILwTjk0vUYCtE6ehGP7
NqZbgLoCQxs39vDUVohYvDUJt8VIDOSrM9Ew6l/olrmcAN0DuyWfoWPl9FXyHQiu/GK46/izBZHa
nr9T8TbmK9XKxUk/s6k4lrJqI33KYdMaOBST3KDk3zxb86dWhDp97eLd7UVeCsgQusxSKUh4XnXu
ibbLRkdikRue7vp6DIfIQpJqeLRnbE9u3N02txSPQZfUxfFAJQqdqpdTWuYaXuAEZ9bIWt/qdxaw
wmm5vW1keRudWVFuP2wF2nXIyR95z30mX6h9Xxb5Do0gY/Na9i80e46MB1DrgR/2E6/wGG1fRrEt
ipXn3qKLOh+usoPajhjg2sIPSZJ3jZ166xd8Qpq+5ZKD3/NLbR2F3NnZd3DM9g73Z8wveKZWZmMO
X1S/BLER/A4UwQH1UGZjEuWkVei8OZrliYjPRLZBJu6yzPJB5hl4ERheHOrb9ilLVlZ7KZGOWH+G
cAHHCkowxbQ78SmNpxlaxYZ6I6juvohefs8sXviQ9f5t2zXbkESPtpYN+lSDZX9SaTSvXVr+GLJ2
7W21eLiw9YCnmSkp1dYqZxidop3heA1tNnVMjknqhhpC5rTJt6zJw65fC9UXenOhDXpmU9nx8CwN
FE0APXSI9YTK2abPjQ0rQcxM5FYTfUiL7Lkt2vcxi+5IlYZ6H4VcpA+9aayE2GvDV1bDdnujHObI
k4IrWXcAjrb3OXhG7ZRtBveO8K+3d97iYT8buhL16Vpfar0B30La9I4D2m67yR/psPfbZtaGpRwy
t08GknVzLNbclaYXsu4LF3ArUR3EBCri2Gu3Dc4RztWBOhuXcktZZS1kMbeXpXH5GtXlr2Ic90lU
+aUUYCThNOjKfoPc4MpxWrSLrBUxATTGlay8U1zNHJhAN+9RJN2jztqHkvBvaNbfFCy/J1q5T/MJ
Wm7/ARLTAwLYgGYRnmbYzJc+u3LsStNLQJsNL79Lp2pfowgsUATj1ppS2OKOOTM1L/VZyFElehXR
BIfFZHLT69qLPnVhnxUrBb6lSA29RnNzKjCsoDy/NFOMIqU1gZm8FH6b3v+vBk6zVr6b9/fVPjkz
o+yTUnYG1zyYMSLxnmv0D6RDVkayvCX+GYm6NmYcFcMEj4bG1MfETB4MDsFnqNNBsZcA+siar1Mu
N5UEj9ftQ7A0ONQJIOUCIj4Q7ivORAxapvcTACxAcD+lcXPCDlm5x5cGd25CWabYriAbZ3W4xkV0
70XeTKINmj35XMgu0Gn+Gy78WQPb+u2RLe0O0FvNmXR0q17pn1UxWEDLBACWKEUGYhIb0+y+UBY/
AamxMsJrUwYUEkH3jMz8zKKknOgS9BMWXv8gbALIyczS7zOJeBs5p6py7RXvv5BggTF0MgMGD44D
Qy2KaFCv9LKZzQU8AFDe+gXGeX+SIHetdu3wlejcj2q8ne10k2lrkf3iQCHLZyMI8WYWlMsT53Ri
MuisS5/YAw84QBkBGbi5Q3TQ6L7NHb5m8dqVYLQoheClhCqzofbQjJAAirmBR1INNWKwBYB1LcfD
eSX5tziumbsBdKdAS6r8ANEwRTW4L9CNKcFY1lnNhun0wDrvwZBr2obXxwEjOrOlXKe2rU2e1cAP
5052yCztPi+MEJKKW95EYVoUGyLqU1P0K8DWxSHC7887Zma8Vk7hlNvcRv8E9No7GjblCIRuPPhe
Kg55DbKn22dvadWgdmGDSH5OBKpv6CkauVWVaBcz+C8PzNACJx0coreNXLsu8O7iOfe3NZhcAeGM
JtLrpMVD3ZLTiCRBnYNIeY1dZsmIMYORZtIS7EHFMztGJwcqcFlX7itgY75VrCH5l+bq3IJyWQ6D
lUeOCd8/oRusrFBQQuSRRubm9mwt+g2wJAESYoOQAP1ol2fXSK2YgBYZeYAq80cvbJsvRSNDG7Ix
3eAPxikST3JsfZ1+um15HsDl/WkAgfOPYWUK0VGts8lEvJqZzYYX1E/ItwSIZD6B2x1XgQ0pwNsW
l6f0H4vKlGpCj5vegkWeWp+6otnVkA3M0Pa6YmfhhXo5tPmsnwU6idMC2SNhqCh2dfyJZGXgVXe6
8SdJfjQsD2t2P9AvaBD0qXkowGxBO1Bud3sneb094qXTfTbHajdj5TToqNVRSXCgA+eTwXoxyu6Q
N2zb1cb+tq2V9fSUSyCFkoY3mHNK03vS5QNymR5Y+iMkeOzpm7OGj17bt55xOcdp28e0svAumLzn
PP1NjAbQRWxY/rMDl1RUou2lnNFcP/U1pO2qaSU4SiHlZhjDPKt1SKqvY79N+e/BO/Yurtvomzk9
gq7Htwe2clZX9q9aXtMBSswTDUP2QEPbn7i+H7vT7UWcD92NQ6kmxer0X4cSIcuXnBp7UPneZYnu
jx0LO0dbOSnLbvTfJ9JTnM/kjWZEXcxkr/8BW4gv+7fb41m6Vc8PgOJk3ESzMq8BNZtm2j6ExIFb
dfWwTwW6YpL7VnOfOiqOQ/cfYFRmF4CXFXIzGJ8KiRibKtOKmZbddJNdDlGsSS92bd8HQ1kFE9/m
xoHFaSiKbWbeu8NKGn9xGdFJAoU/BLpXFOeTrkNGrYAD8sjTCKmiKA8q+WprnyRAMbdnePHYgywA
XdMzWlt1MdRJyZilyPlFaGPSv/Cq9ydSQZPzwaB/nOrltrWFrC3m9cyc4mVqq8hyq5y59rxXVgKe
AK5zCjAHPxDzV+s8FtndUK88wxa96JlNxdXEFWhIKmQ5wBHk7Gr3wagtvxWPlrcSi61N5Xxazq4N
muExVhuw04zNpuMGNHGdjdN7ofS0PVRvwqRB3eu/nFDlCJY17UhaIIlpTdNzCQnXuLROrZke0Kwd
Fni8cEJ2qGHd6aMMb9tePJzogEMJDLH8VSN8CZA5QY87DmfZBk75EKNiXR7z5BVyVFs3+lF9nCsN
mwc5/1n9GhqAaq4UqCkjQV0dDLOxvq0K730oshBJid+3x7Xo1ZAYndHqYEsjyv3A9QqKozH8tNCK
rxDb9As7/nHbxOJWOTOhbBVXyyCyWsKEZUnfTF/cyd3FUIGrxEnPvtBxLaRZPAJn9uar6WxrZrkz
xS0Ulo+1gVTAp2TQ/MHbrrOzLl1xeMPON8LcyuIqRw3qYV2SSxfeBM06Xuei4sl3yOnfnr0l9wjc
96zX7HozYOtyNFPHnUyUGsiuSekbTbeRwzctbv2JmkHersRFS7vh3JhyBVV4oWRGC2Pon9g26bPm
dpvbw1m0gCfPrLOKIo9KvSVq7jXMtXGLZp5fdGizb1a8xNJ2Q5c2JAyRygB2XtnRE+3tZpToTEyL
37zgwQAxM3Q7+zm2AgQhzGylTra4QLPeDl4kwKyqCQWIPgypM8CexKpE9Xeu0yBz3yqd7qABfnv2
lrY2+gDmLBdIuEDwdLkZ6sjUGMvxXrQHa6OJMZyoA3abNKiHX7ctLc0imB0QEEDeAi9U1RJqH0ZH
4GqN3graIYO242NZ3fNmmFPZT0mSryybsWgRL+G/JE+gxlc6LbyKRVFRZfkxkx0BuIyhOBFDLRTn
DynscZhCnqKNFRn2rzoICr/3JVo+EiuqN2wa8AyL+ykYLKHvINEzbDQ0qPqAgXP0LMnhOYUslz/F
DNG2p/+ilawA+eU8BP1G67eaN6IiYJKQaZ37refRtLJHlnY90t/QooOuNbj7FJfEM9FZNvgljloC
Ni4Cuj4s4MfzoCDjQHCDCjkCnKvMlll63QjZ+hxtOHZ7ILXFffAwZCtFvKUtSF20Rc7Eec6VEhiV
DY2BJ0DLEckOhGl+0ZcbgC/9ia/JgS85WMjAAYLlgDgNvIeXu91xZ2b8xMqOhHJ5N9qsAkFB5PjE
4WsKtX/fI+pjAvV+8LOAlsMGocSlLZM5ds40Coy0ALTRmrB7itExny1agksqcQfXd81yRNk96jbQ
QUWSYWzdN0z1NyJFGZCeVmGLXsC9o/XUH8x+gqIIh9wX8Zonj7pNaBINDWiiGd5YWuX3adPIA0D1
jY+seb6lJQBxnlslu0iSPkJLZEOfaya+kV4m997YFyGeARSyFCnw07RzH13kFIMpcZ1jAacdQOLu
Df0040tDygk6Gd0bnivvksj8RY+Bvc5Qk72Xrp1vBMCNaEtE2CTzH0TW8U5M2dwshhp1KSc8B43x
tU+a7K43O+NhdKwINOep5YNY7gk8KfYdNFgtXwwV8x1WpL7o2Tfiye8JerQClKKmbZJ/KcZP7nSq
jtAMFc4OjbRymzcdyNPKyU+ibAgHlHpBZdr2aCeUQRVbQVSB5Q906DsO/e2wboG9NisTPQAUT+TK
ZFXQGsI9uKKGx0NKdZvxql47Rku7Diz1yLsj1kNLm7Lr2rEiHeuBlmd2dIyd+NGWyaZjawWmpXOE
FCpKWYA64M5Vrtouq2K98wQA4DOQpQQ+moZJZW217u62J/+b31O39rml2fGexUM2mGMja+hgyY6f
s24gfqcZ+wiEnpZMA2pkYT4TGEPY1nSmzeCJp8Qwv9rJGJiS3wlWhNpghMOw5kmWLk50RcxgVTSO
o6/v8neVpi6hIywZ2E7eRfsae88G30b5S4wG09tTsLikZ5aUGWAxTROjHtjRotL3ir0YZ7h0cNvI
8oJiNLNbBFhO8SDtBD0mVrZowcEDLxr7wOGxnzp7JLZWLM078HpB/7E03zZnC6rZpEmjCpYAvyIB
umWaIEsnMF1HWbqNzKYApxpoU2OOA0Mk0nW3B7o0mx5ez9i0UIK8avfsKjZ1eY/X1oRGOQPWJvq1
6lduzKXNcW5EWbKqY0bL4gSCNQYJwFf9xWDeZirAjTjEW7jElR2ygI+ZaU1B42wAgmShrfpyTpnA
WAWD5F5miN4v02g4eolW7Suolt9X8P+Bnshx42iGd693JHlta3iPgJNxeEQDib0164wdRrxOdyJm
ayJFi1OOHlQQlCFRcnUT2iZEIKRXZ8fRmwJGqjAlQFnnn28v7NK+gl4LnB4uQSjnzb/ibF+xMoI6
aYMHDRjD2KycO3xCdPuTuRNEswW1n+Oi63c6ApkH2y6tlW21sOLA5syavWjKQkOWcn6KKOJgTJk5
90HZ6Bu9/TBF2T4qrbs6g1gIXVP/WuiRRIspXvRox0RHElpAL4cbmV46eX08omYMqs98vLeTrxo0
mLP2CRU0DSrkbfJWe43v1H8GOgQpOfDmp2u+IsLzcTqhLpI+6+5aU/e80y5PN6IPkLf9la+bqb4v
fxbkU7QkjiP5VOpf+5xv7PpNpiaqzb+nlh6493J70a+nHdNN57gHW2smJ7k0N9Z2rmkUauQ8fRmK
H3XxjXlYez0Pif5+29T1/rowZSkRPphemsqWk3zKiwhlu62XbXJAYlzncxcfaxmisfu2wYXsN4rZ
oGZHzgevpasCOqusGk93TT514zMVoI8z9pr82rhPudi29FjQ32w4SUuseJPrqwBkKLMw4Ewla16x
PvepxRKeAU2Viyag9X2aznDondZ8WRnf32BE2SwXlhS3ZduyQ/CYAUUIqSDfRNp9aw3khxk37ucC
tL1+PlX2W+M62b5gnO5zavOwQzf39zKamh8gr0eTgYWfR0an3YpZ2k1IU24L0n5B8G09oX45BVOa
2xvAjJzPcRT/yjvH6oJ0sqKfk0ckeErGduuyunszU+dT1lVGwFu73MUW7T8V+piNmzjz0uemMow/
6RD37Z2Na+MeYMD6s9Y3dcDByrB1h8h9SAs+vtRF0eDZpolT4mpfEif3TqOhFRuPVWTH5IhXXFzm
ydMQ280OGV0r98GsZG6cAk2WARSE+33f5uBqsRMNUXuHij4z4tjvgR3ZmX0OrFmngVQqpuaWt1F3
XyQj32e61fhx3U8H8LfHe6hYVEE2iWQH2UgKMiD0mrTo79n2rDbCWBjRUYf3R2oJYE2DSnhH0baB
YaZgzO8s4r4NZaE9J1kja98arP7H4A7sQKat23R/Iq95p0DCDKl2N2VmCC3s4iXJ7Oa+Jf0p0QTd
lWPd7TO7GjdQMqDgsJjFgttaBj2nInDQxfkc9bx56pCv/GYZqfarAqxwm45Z/0o9TbufvHoKpCmc
77WddYGWiuLZamSzy22ZYYX1SQa6tJLvTae7pwpRxRP6yX5NlhVt24mRwLVpui143W4ML3G2U2pV
gedEwyHqBUhazSK6GxKP4zWQOhtUmVCLr4wx0PU82wNAaeMrQx80o/Gjq9wSHTtyCifLTULEmiLQ
ShRpgs8k1YNcG/MXIpzi81Q17ktuVNljgrZZvwIp/X3pxPpzHzF3l0ZNgfIL6P64HvOvddF1O+ky
J2DgINo5LLIedTMGmhCwNBAR4bkmDSildmARR/eMI3zdYg6Ug0vznUhT+6MLRJ9ehg4iqA/TfVPk
3aavSLlLO4LJHgqQZ7lDtulcom1cWYmto+l9aFhtt7ejSj9oZtfsnJhVwPjhWaNJvQ7qNuoDI8uM
nU1rhGKFa624tTX3orhsGmncaZo8ewbMdmt4b3W68+IRcqo/b7sXZ8FhI5+lA3EBatSZCenybnCa
NB7zckyfRzOx32vLge5UOlrtITLtDmcAL/+ORu7GIWK6Q6xoQ1TB8EJu183B0XPPH4tcC9v+O1Ie
gQUussexyYrA6L5xSsCu7YhNl6IBZ5jEdEwKMvxwW+wYw063rRiMAHRpRoAebfpcJjbbuQIRWDYA
/A+d5zasG1Y9ikiYL8gn1jvNmKJtH9E6HI1pOKadpoW8ZV+l1zZ3qYUnpkYzJ+whThXa4IHZZQXv
fnSCldvC9n7KEoSvcY2ihTOlXlB5kfkoa7zzG8/dGlbXvhAJyQjXc2vgG3K7f4VQE7tD87O9aXLx
p2jB7E8bNC6ZknS73i4aXHJakwQFw4YYLddCnYTgcRWZELlvU/FHpDr1SdYPu6iFTG2Sg6K6Zm36
XOgdD8o2qU9DKclKnHWZi4IeMroekYUCJeGMhHZs5fWQc8I7PYoIxCYBzfOzdC2AudyeMABEKNLV
aAlwkB/Cc/1y19SsyBxSgz2tbHa67MNhz0cWIvF1e3dejQOBIp3ZSGykhxCxGpdmIr1EIJzq3rE2
D0O59YyVRNf193WCNICLsAiG0CZ6+X0jAilmm9XaUdP9cgqttezWZeA1TxNQfbM8IoSdgV1UyT45
KM50bcqrk6mHhdh6yZYkOxP56jXWNNUQBXHTDI/EGJDPhXza5UBiM5qqoYGnS/gjY899t3XgGKOg
XeM4UWcMJMBgZMXiW1gPKLkohpJy4GNu0+xYIyf9u1yF7s3//59gB+BObFasB5BG4DCYReguB5JH
UnN57QDIRO68+uBVT/pa08vCEGaiBBv+HvlNZFEvTbAKjO6DDTHO8sHSAnvt6Xz9eWQzAVIF+R8S
taA4v/x8W2Rj4g11dxyqyXc/OdXHQArzFF0aUDYtki0a02cDI/EREEJC9GOHDrQfOA+4EYCdtOfm
u8sB9F5N0EcBEQFkHpudtybzdz0/aCgD4RK6NGZAtFpLSVK91jyrj54BQkCeVa5xSauuyUL9doZh
gsMEmQs4jcufn4sp0aUsjcemSTZ1hqxmSNJQGh8TfcbLWbGj3NCdyyotJrDDy9JPINLzUyO+1q1l
LZThYBHwvrAh0oM8IgJxS3GB4JCIzISw6BUts6CrBgGBdHZiTedAOXZomTHQo4LrgqDzDoGAsqdK
mmgRQf37RRghi0LLCeUHXRRMmOB5QV0drMcETl3ZVkaNA59EY/0SCbBrmej+Tg7NeJfhr8Fa6/xX
NtlsDD1moN4GKQ86b1SNCrPuGHV5V70Y38Eg1nz+0AmZvz7XzMCTC45XhEzK810bwMU7RaR4Kche
25TkY7cePg/yKIJgDBolcLLuPLizHI1ljVRDCKa99IPnp6eyjFberterPbNoINOCcA2JWTUvXacD
62mkWy9bmX8hiblH3XkFqny1AKAthII9up9gBCddWe06KyjtWdqeXHScbbJ888EVUD6v7NfWg+69
Nn/e7LfOLllDyl//egdvPQCVUCcCbkKtYOecWkVbj/1LfBdpu/JjkGCkjZE1gJsGWxASFnDnyiWn
a3UihsbqXwwyvVvcekvqjwWAfy0AnYOoAGVyRDbKDmV6W8c9KApfcme8+6aBLOVj848cJcrGmBkk
PuA41MMM+mHIlmYIbHjlAxTkRh/8/er3lfWlBgf/Q4rvM3ZCoi7iu9u///IEoP48Q/UhHwkJMh3s
GGqXEdGi3J3G0Xuq8RAcNoRtxdoWvXTcswmwQKOwPoeVf7nlL09x2RWRLkXvPU14I/1qpjBqN12/
vT2ONSOKq5gKVlG8NbwnKgNWh6kemmlgZeF/Z0U5zFAtYhnEkL0n9I1Mw1NkBIbh52uy8spYkPLW
DeBf6FwtQjlYbU/hhBkd6E6105S85zLscvTPHnP5oZDfBbkZvg8NQizJ3JmrdhLlRDNr5LDqE27q
fI6RV3zrpeu4/r6yInXLCr0mXn2qvwse0LUupbXPK0vBx6lyCg0/n8qNw3ZVtLLUahPt1fzMq3R2
+RiW5pBYRvXJm47uF08/xf3DkKJQjixb0NNdVm1bz6dfJ+3l9iZbG5kStwmLjhXvaH3SrL0+hrxb
Gdna95Wwn/NiSPCswcJMG+ix0bUWoLXvK/Egct6TRiasTDk9UfpC1roFVr6vZtYdrxNOJfD9uKvQ
/fDEtY/5xP9b+TmqgYId6DKVAbSxGJGk1eqT677W1W6kO739eXuNFbermvibyz/bXC5tEyGRszxN
QNNVd9BjbD7IwXRlQomXgSDwkJyBicgJIA9m6A/dGoPP8kr8e6JUHImeNbFeejBhx5AfQwLoP3Ih
/3x/tn82S5EOrpFc4PtDftcUm+71v1sExYXoGk31HF2Hp4mB9SIsen9YK46szZDiRIa8YGjzdtEg
9skY4S/C2yNY/PzMtgkkOXrU1LSK22qQ+bKb5uQ5z5pdAvS1Et7MvuafLMT/OXFknpDZgpYT2ggv
VwAcxz2VxMRR2LlJMNgBKPT205pWwNWFN19F0HRDLAuyYzSAXlqxeuD9SxuzRHWQDN+bfyYR2m8f
n6oZdw/5YqShQF9zaaMwwH6IAKE5ac5j7245W8P0La3FuQHFrdqmEM1kw4DXBl39Pa3XsJ5LswQi
eSRUkJS4BtEUVhNjBid+Kt7bYVONOx1iz9VKg8LSKGaqRGB8wUGD5srLaUp419exVvGT5fz0De/H
7UVYHMLZ15VFAAWdORQ94yfphna8j9LQs0LRrTy5Fq0AYoO2B5Cdorx+OYYSOjcID+L6JDdJ+uwm
P2n+NhkrzmNxoiD8hAyaBXSv+jIC4YfoONf5yc4PfGvaK9HZ0gUBaMK/P69478ltIZ6hEX4q487P
jBP8E+hMb6+G2rPx94qgeLjPifH55CkO0BHFZIguqk6Ncyf4LvH2lrttUz/tfZSdih/6WkZtcVRn
BpXdlaK4N5cKqpMw/D57TkhQVCsea2ldkE4js3Ak2o9Npe7u2P0A/dSEn9w/afVg0pVWkKURWASh
OWh0ZlyycsqJVRQ6yOXxeXPr2ncAdcfmyggWTQBhj3OCvAcKGJfbt6VN0ru1Xp2qKaiznwjRilWZ
3qUjgp7Sf9lQn8VzxbjE+a9OkxlQ+lXSsKabyFzjclpcDNMFPBcvDTxllPPuNozJJvWqUzEA7xfa
X29v4OtRWNDvdNC5jFQRBEVm82fxAQUyK6/TsTzpEAtJoRfyhGayaW0Q85Je3oFg4sIzDJfTnAdW
sTqdzhtppVp5Qk+oVfhjumnfpHfHjLtVIPr1fMHUzNIENJiOK105H3GE3pcOYkCn4uCQzVCu7KyF
+br4vLIcnsnbxpRIJhD+kNaoxu20+MDtFTTb9f69HIRyRFA0RNIbclKnujjEUEim+46ugGtUpml4
Lgt1HvQ7gLMLX1OBPFlsSdqaUXnK3x3/d+8Ae3h02aHNAPc80O5pBFLD+3J7t82zo+yD2SIIZDww
8BK1XFJODgX/IPaB4X1pi3AaQq33QD5gBO60ck9e7YP/Ie3LdiPHlW2/SIDm4VVDTs6hbJftqnoR
ahQ1i6REUfr6s+RzL7ZTKaTgfbq6gQYKyBCnYDBixVqOroKdAgfUgJ8Baud6Y0+izIpCPP3JqB8r
78u/+wNZ+/VpAT8cG8FQpSMZfp1pbdTnoeJ50X0LNxtt9v3T33+wwGJbg8QALDjaEXiBJAWk5CEP
7xu5HcakjKQiLYmzOZUHro3kdSyBgmrIc+e92fZLttJcuPbzs21sjnmb9zp+ntmRXW7WSLEWfh4q
szjjYGPTURqdRdY0TxuDSCt+ssddJ7fADX16diYVWw/x7tRQME9tpxVLRKxo8VPq+JB4cD/7NHMg
SgWMJspjYE1G+H49+XpFtcZRufPE+IkBM7oS/izNDtoBkTLHTpri9eufz00jS7RBxk9dchg2TH5+
bREbwM0iuQ2+i/kVqzW11WRKkTzbRg36s9r/9AlD7AHKKCC9oYmD+sv15xvE5LJQHOUpVZIgqb/S
z1Wf8S7D9H8wcKPU0tnaUDFXeUoGP0u2Vf3ZMAe/j5I96pOovEyUPNcDkAnShkZbJ88eQEcGxGb8
YU2Yc2mJUVMASQzKO5ir6e8/+AggMzIQd3LliSd/vJO+Sipx64MQn0EDYOrfQT51jni1lLZVhsZK
QfYbDskmp74x7j4JnHhfiCsrs3OgKQNrmWGkz2kVtUNAq8+fs6vfn71ligF4Ky7w+y3bt+le6f+P
vz9bBXw54oHUTJ+HV4dsQIh43wstLAJ4WEBjg5AZekLuzImmlhu3ozSK57oKASIuHkDJoqTBfSM3
FzO2KCDUBjRw8TSGoeudxIGNGiCcWzyrHTgl3Ze4OqaQgUk2zZoQ5OR2rkIANDto0MdDlxa69xED
XFsqUzSoOlnHn0v3jLacXPFNb+XxOhuMgeDCnjD5GMnEoD5P/vMSLz90faeXwnBOdUwqMFfor4MD
CEhVbBMSP96fvCXYMNAyuIam0jeEgWYXUS5pWVWqQy5w6PXRTlt5pLhto97q9GisrOyQAFiOF2Gt
exejtb2HbiTKAR2b8Sen93/H/uFTZocp76yx1YRNLhP7bF3yAyLWp9GQK5fLbFP+PzPAjqDR2IH3
mTk3rbMyR+QWueBlEeA96nP7hQ5omeyf7s/tzMXdGJrtfppTZSg1k1wQoWRgOC9A+XDfwvQLHzbk
uwXUTsHw8F7Gnvtpb/RqnqnYLaMCwKc7Qiuh8pmi+Oj+C6HUFehrSnVLFqEoAmZ2kEUB/DY/AgPS
aylvMHmF6zyAjcQ5jpY6RlpFvTNpbDf31YKT57HVrZXBLk3n5HEhJwo43A3SXEvrQrGEhp06DjVk
VUDkWQ2frC68zyh4eQGBxaejYD99xIdrKU4zZQR2l1x0cYnN1K/KtbfLdKDmawZNQws5I9x8+J9r
CxVQOTXhCrlQYzyTgbwUXS92JOv/jWn/GBMLLZj6CSR7R076vw2VL/f3zHtwMPsA8CxggAh+3lm/
rj8AQsCZ2WVpfHbGekh9YpfeloNe+8XSS8On0BwN7ZYXO5FZQ8g7hx5ZWfCob3r+RUiafQdBtXZy
DCuOCojVB6PdJC+15pShJ7AwTEvkBphLb8did9wAnvwPgD16ol7B90mbNAxUFlqxyS0qnqpitB8J
mAYDjRfDsSc6e0bcic2bOjJEjyo6Lkcvl98HrMpjPAjnEYpMyb+YufXXRAWO//7kLLnD99fdO1hm
6s25npxiELnqxqNx1jU6bLPe0F9Kw1KfHH0s9x6NAeNAqxa0bO1mk2TYfoSm3kYfteTf/S/Rp0zV
bJk8D6o9uAYmhug55c+AO1UbytQ+N06Rx6CLVRwwz6cQCgaDbO/QyIEUHR6jrjtsadrWIVpum4MS
g22Cs+TJ1RIfSCRjkwunfswUTY0EGrh+5rQavtMUJ8DX6dQTqVlrpBSzg4q0K9B+yL0Cu4OE9Q1w
zq3QNR2bnXbuchnWGT8Cjv92f3amQ/JhciYTFh5OgC2g0QVx/GyZBqPWBm8onbNL9M73WoUAvxP3
gFOLbsXUwmgmSCw8HirleJTPTIGdVemxTQUaBhKv9Atidr9SBW0Snx4RNh6INy2AAoGlmt1KQkcf
MJDe4tyBGK+s06ATb0RbA0TP7r5p3ibPiXTZu+DYPIJJKVoIrGoAdkEaUQEhio5EtnpsUUq9P5xF
Q5DJBJweMcWNLJbG2rhXx7Y/a1pX7ZtmUCLCoIrBXfJdw8YN75ubYrzZfvDgUdHQNz3q4Fmvj63e
VU4HUEV/Fj31zdTeugOKz72fZT85krSeycDokK84i4VNiIgJr3dsCgNJqNn97oBLWlZMwqhkvtS/
2IwC0Pe5dNr7ijlTUwIoREAQMBeISxyn4z3JxZlwb2MMgz8gJjTtv/fnb2kok+Ao8Ig63vTzUgAD
S3UirbQ7k+xFT+ywED/K4ttnbUxdaYjU8Qcg7TnLTyPU3M2Y3Z29tj40LT/Z/And+/eNTAt9vRGQ
UnlXOYLLNAF7vd4IWj/kXQceg7MJQm9h/+vQ5EPGQ2yKqDCLlTzCojG8YQERBrTsJgXlEuAT1aSU
Z0+r9uVw8kBrMKipr7aWr/KVkc3LNdgJINNApmhSJUTO8ybnMhpVkTNFntFx9cXQ8djhbhMA4fUE
yj2IoTDvxczzZ0Ukh9boX+7P6+0GQToaid3pmYDtOE9NU0A9Y6XserinNKjUMzN/mOMaWu/2FCPH
Dkws4IZgRkHu6nrxXDDUd0VWD+eMKc0XdCLJYGAqA/OCo/cHAkzUW26ayZNhl/TBhEDzGuvWwihx
J6KfA00dU9Vi9pSUgiVmZ3TdudP016JRv4KQ6K/B4xXHcXuloCflP2bmRSrTZiP4lPru3JfOP3UA
WzQeWPfX69b/wgTy5FMNH/fkTXZUo6KF5mN3TsYfreFuBuqBtZaHIOhdcb2LlvBqReMIKmOAGl8v
WsIBQ9CAMT7nxvDgUJEEwqIBYaYRFpKv1KffHfnsfE+94QCCo/qGh/+0gh/jcy9uqOFIfm7qvt7A
Uh+oJWWPvZY4D16vy6iz1cDML6AnyXzmVskhs60GXYssfx6g9x4RPfX8prHHqO5s04+FaPf3537B
LVx94zRjH77RHGutqITgZ1aoUU6gzVP01WEED7OpVW9D2UT37S2tAJCCeHmBY3rSE7m2h1ezK9Ds
yM8J1ZHPTJSdTkUEgrNTW6zyWU8OdL4AqE3g5YDsNeLTmYNlnVUBIN/ws6b/Hfu/qfLNMV7E8EWD
GE6FVrCDmit7i+EdQP9IYyUvuTSzH43PHATTFcUjHeVnXnE0n+n9T+r0LzJXvWCs7J0h1ijj5pWm
yelqDhJXSJGgQ0ad1/llPmn5GpyfC7XiUxuftgNs0grx8mEozHbZQ1MY2aXTQW6aMisJPIYOe4tp
XYC7cC1puuSf8CSY4PboCroJc1r0mxWCjO2Z9aBp5o1yyUXxV5I11o2lHfXRziyykelEYqKiga+i
J63LQqVQgqwgQVtVK95jyRVOeWZQDU7P4flr2E2Kxo1j1p47oiS/wHXM/TzPyJ/7J2Rx3pBQA/0K
2qpuqi224KO0B609A032ZaiGndPIKOVkJXm3aAbdTiYeCuBYmF8fcMPcjfsEg7GrXecMz8xzgt6N
16QwFpfHAhcf2t0QfcydoIK2TscbuvZMPdIgM1c/gMFhU+E956vMWVEdXbiUp4AQ6i36hBGZ17+9
LPfKUWbt2SmtEN0YJ9ZXXxKplUHsItuD1rKNWrl/9HqtsWgp4EHXJnAQiHkQNM6nM9diqx10j59N
71lVdujdxxGrwljJw6EKifLG+gQeZyXgnmW43k88gnmQ6qHyhHfSzJt2OS0cpDz5udSaEO3nAuQy
EL2qFCtBGdPbAndMtjJeo4ReOghTTg3BMZCnN7nl3MvGXqEwK+BYSG4/I0T6df8UzIlf/ndok/g7
QmMwgczjK85agxS6gQkdxRh5fTVG6H5B0rxVDL+yWzdM0PMeJEZTfBVVUUaD6YwoczMN3FuN5VNd
A2l71bSHslM/ySk0fRxqBeizx2MR7V3ziEUjpmyHNOfnytF9ZL59Izko+kFYb/dnYWGiUS5wp0cb
OhOQoLi+LbmFTudUwI5Q32T5V2NrNZulfXtlQb+2MIADNOuLEtQqctOAi8+pO1+kJWinnpkGhrX+
FU9HEI+Nwf2RLdyOV3ZnV3NZohEbACvcjs0rNZPA5WAY3vH8KYtfP29pAiLiPQr/cxtxxFXl8eke
tvKf0D8l8iyqv7w/q+PTfUNLi/XB0Byo5KmcZGYMQxLt+KYn0JO+lqlYXK6PNmbLhWx2WRrKFFQ0
5wGxoVPHAVj+N2X7OupViKUMci3bDM7K2BZuC9wUUwEaN9+tHo5uxUoHhggOfapyiLrabKOJZfiI
JuZmZWcsmQLXtTX5cCDK5jF6iqZ0r9bgXDwvPzrE3JH4yKyV4GzNyGweq7IHLCDp+Rk1P0jhvnHn
ZwrGv/sbYmmPfxzJbI/bDvdU4SK2Ju4+mcoA9s7UXyzjq/lJcPW7P/poaRruhyheGKOiE3XEPRAP
D2piPTm58ev+YBbucShu/GdZpr//YEIWVgmWUwzGxkM+qX6lhhbo4CxZ41deOkXgLkNqZwKb3FRO
9JY6hBbY4Xk2WIcE3dqhVMY6uj+apaVBlz9aKkFTOmWnr0dT5gh07HR6hhSl9yQYksssV2uQVRhu
2KYVPbRiZCvefGkKPxqdbTrSZ0TGFXa2VhxRQiEGqgJHpXr59NDQC+wgCkHRBFiFWUzASO4mLhjB
zulQj4/6SOVOLWp374LFPhTu0D5mXrdGErb09phYAFAPBskp5nS21wX6j+pBw/YYlUeb/2SO/cDQ
pAeF6QDEbVtqi9Aip5hkpziWIRv39we9cJ6hHoj8LdAZcPLzOmndeeBNylp25kbl94kJsfBX3Vgx
srBpYAT/4jYB6nxeb4HupkpLWrIz0bxDmoBBpGHHDh39ojg0YvVqnhXfpkMNSoJ3iiywgKH8cb1H
zbRvyzzJ2JmV2aNVxKqvZ2wrSP7T4kkR1nme+okwX0rBfGaTQJY029yf1oXDOKWWJqoNBPA3/Hai
IDEbSo+emyL74dHvad+t0XouhLAfTcxbpPDuBDc+d+g513aN256ywYZW8rM+Zn5jt0+mubKISzsF
TSLTEgKOp83JMIwCzKWJadJzWjU/7U6+CGAkFImw5/7ULRx2nD38PsJXtK3OV6+Tls7G1qZnLTPx
+D6V3deufbTT7/fNLAwHgOIJNDdpLt9oL4FcuFEHlDzPZWEduMKDsYOScb4G0VtYJcThAImhaoEz
Pp81kDTlFS0SFeUD+bch5ve49f60nXssSyX2B2S6fA1/tRIK3FqdSmZg7sTDyrnFe6RO6w2yGdSz
BRWycOxGN6S64tuJCSXQPAmGGGy1oLJZWbr30VznjSa7aCxEmgqwuJtIrq9wNzWFeoYAT+FDVasJ
BhK3YSeLc1IjT1aa265vf+tp/Q1R7k/Gxk2jIK+kjVWgFDwOR83ayME9j53ie0SHGIL5JYuNXebK
x0Z42Ac6PxUjFaFqdC8QOvsqkyTQk2ZbuyLSdPqcV40KAl7wiCYyipE6bEHhZXT2K4NEINIDaO+s
29eK2bu8twJbMQKt1R5yIba4FVZqB/P6LlzRRGOBlx6ymfACN+9qdDxldt6r56Yh+WXM3e7Q11w/
VVITu4To2lMKAILwmdTrC8BVvxWlZc9Dknu2b3fb2D6NP3rSNUWopG5+8mK7Cu3G/c0ahjRv2w3R
/VMBnh44x+sltNVJOwHxAXzoTbO4Q/OBDDW3TpVrlwFN3cjKhm+8GwND6yPI3aa+RpOQxvbGrowN
CC4PFjMgpkKrPaRdfoKGzOeyzULoqaEPy91LM9tVFdvj58IawqxqXgfgfEbcMLR6AG6Jl8rNu3CQ
eDUxN7mobZsfwGQJDd3C/KsP7kNS644/6uxL1yTHsvAeac2SB1mzU0dqZKJTGtk1ON2ydJsZQ/cv
MSjYpuKMh6xLa79xKtuv4n4rG/etytoMpXV5JrLq/VzjkaIVD/p086XolfZ7YuZ+5418T1NojZe9
iS4Wt+gj6aVGmOZ5qDvKP7fJAgnqPDetQKlXB6RVqO8I8LeDUD/18yFtNzFy0NSPSfFduvZRVO1b
anlhX7l7s6EXS+MnK8tCwyBPbUv2Mlb3Zus9xKkVpBk/QLvrDZTOe2LaO3D7QbWqC0c+hnlfbICY
PpWS77KafnVihl695DiSYlMj3zW23+taC3tuRcJRTlDhhWfrvcjqmy9VMuzqwfmq2fFTQYTY9R5T
w3y0jwlDB29K+58g7X6rjT5EDvZsl3pEew/kc8W5ynuyLxURGsKVkU6wE1wdnVfWL2hqH9Sk7YLK
y5KgGr3El0NBNrUGRLinpOfRyJDF7LOnVPLQaM1fSmU5GxM6zSESTsTv++qHkTjsQNNsa3cQdUcS
wm7AzGcMYQ5qk62VlHsTjeAhh7hNAApFpIfc+GeWEnYomKeFDlV99Kb0Ibi1TB+UkCTokuaHbCH6
YMfWCrTMnYE2cKhtDSEGkGUTLwoSftfxBSBKTQz4lHWymVMB8QXiILBPPFecRhoxAg9sa4bX5eGo
jv3G01J9ozfodmSq8lvnQ9QYXRjnpIySDgzkQqDy5dnT4d8LJX9Ci+e3TrIQ/Hv9fpRFgQ2akGPW
5uA+lC2NGg7ixnykL7Lujb2tZAGLle8qbR57RQV9a/9UjsajMlTQbzCPad/nJ6mLEnrcw5PtVZHo
zK2O89M15rc4L354JXkrktLyQR+nBRpjcIqe/Fll4oeltUddbU6DqYWpaE5O0eyTfgxy4hm+C/7z
oU1/IEsKV21ZxxT1ls2QJDXIKfVjSzQ/5+ZXdbDgCmhgCiNQGduYRODtiHI9EdpDbOq7NBuftcKw
/D7zjkhGPN/3aLexJxYLJWKIcwP3dZNxIoWLVGYq7JPVigS+gDZ+0w1PnZ4+1arix7a9cgm+Zyxn
HhSNukgtQuEEGbj3VMSHBx/eQEXLZWedVI+rZwwxgdxNr78NSl0NAcg/4fktI9TUTYyKxhBeBNP3
apqpESv/gWZjW0HtS4F6m/xLadjCI5zqjqOablD7XKoMxIh2WBmDiOqSjiFkKcfXPNP4MYd08vb+
7N0GEhPmEDUgC2UgcPfOXl45gMOlyEft5I0VGJQJcePDUMn2uc89ip6PNAbZPRnaU8WHeiWGtqcf
v55InFcbHQJ4aS6gZVwd+Ueni/sTgfbFkRqMvjhlW+67loKdAc/cLbgPyQtqZsoXSJHavwrgKA4a
6SCTk6jGAYKN7GAp3H0Fz6p1ZGmbb9y2KUzfcgjgcJKmjQ/mRACjq0JGeWL9qpmePHdD3eSB3vDk
i8xU8TQ1KkVWkYCCHDlU9VVvDPU3jyHFYooWLhmH+otmjcDaQOfke6xaIL+rHe/FjXWEr4NS4b1P
+6Mz8vho8kY8UJekJ0VJaYgUVLsbNLDKiC5uQY2spQ8dlxC60HPnCxfx8DWO7f5FVA02AIKWv5rO
wWuLYxak4DWNfUpspQS/ANrzs1iwCB0zxhYqXWs5mdu4AGgECxRy6CKdWLtnj6pepHlLVQ0D8vrS
p7mp+FqXvKk29F/v77nbBwAsoTYP5r13NNZsz+FxrjX9NHWOkfqQkN8Wxvd2ygJZL582BFCtNZUA
JlqfuTBCo8lubGtNnHLLEX/SUh23OTR6L2lm6JGG7PJaSefWF7mAdUydQHhvo/NrGvkHz6BaozmU
OD0nwW19P3bpuK2ahv4piSefjVbNAkf2QGveH+btW3QqOYAfaaKMhsrJ9FUfrBqxzDuqFOJkmYxG
bFDVjXCGTxJq4FKEFcBd3fciDnB011Ysg3UQi2nESQM14xcqhxwBfaJFQ2eslRPfqzMzx4AsJ7JQ
U9oECIjZBZyrWgJAZC5OZBTZWZQmOELA+n3pbMpBCjkav/OhHU+OYyVnNo7Kz4zk6Q46Sj0gEmX1
vR3d9BDDE0RNTMaA68Bsl9xNnjzhIdyrtRgvCehnGtU4+nZp6V2QtGURFZAc9GVBwI8sWyhw0Zpu
pCjcsGdjcoQT6YLGa1Ufh7HfEcl/t40pABRS4Ga6mkaDBNOIKhHNiAa8mEYFDRWcfX+wZcQI9AB6
N0/h2WTiA6MSNJmVbExpITFTON4+NVocvJHooU5BG9NVUBW1M7N4A6L3ryZb668nRzvgTdtGral1
B13r4yglLd1mFc0vatWhSNkhEfR3jBPlVLitXviGloFj2ma8f2yzuK9WXqILbgNSbNClxmMUdJfz
bdGUiT6qwCKezFaNT31d8x85qL2PWlsPK4+tadXnu2JCVxrg3QPl2BxcObIY3XYi709c6arNCEKv
Sx6DepEqkGkHCb0RxW1dHB29iP/ipiT/xUgnHtqJ+RR8YfMkV85zBaA11p9cbfjNOqCs7Qxyvkmx
xr2z4B/xwp7ExvG6ROpwurM/nOc0JirggvDEtt0EXJ55CgxM8+wmJLrvOBYmFAEucpKwNBFWzRxH
npk9MjSuOBm8/cZ0EExaInCpEVaIckuLbsYerYelEd43uxBzoA8bnYHov5nw69OW+jA+lzuKm+pp
f6oBH+zSf3X6Qtp9QYBMQMNDbf28b25pOqdef+wcD0nK+SjBR049pTDEqR8fkXmFts9DZb5pyp/7
ZpZGZU2bE5llqNLPCYcGtCK60onFya6dIE7M0i+H8psj899qbrYT6/rrCO7pFd+/NLiJ4NS1QWEB
sNhsCUnRA9mcifHUEtS7ksto/Ui0PBjLNWaUG0OA0yE8dLD9kedCnH29aEB7ejbtaXYxvSMkQeP2
W4XimvP9/iQuWQFhBrBhyNphFmdbQ4uBBs9tK70I8U3mPYAQGprBHNSs1/rNFi2ZeC5gNIAJzpcr
yxsT2bo4vWSWcdAKsjVF7XdFfShsd3d/UDcuElPnAd+BgAfYXEDsrqdu0Bs9LgF5ujCl2lAn/zrg
4W3zcQW38p44vfKPk52JBW7CPQCtPZs86al4OkqIIHpGGRoNBLqQKXlO81PcPQFMnbXPDQjmlarw
M/kE3vuVrXgT/LybB2p3whDeYsrcts7LVm3TC+2dKUXz3EjlR6fyMIubwwgM938xq/BO/9/cFBV9
8CIAszQFscA9nusWuPLzQAPz5BoQ+Sa0mo1pNqWqKfvSGkR6qXruO8bB4ysbfmFvwFcYoLYEf5+N
lbseRUJQGzJ7jALNHIFXakFpvpb1/v5ULawMasYmENXAnwNtOXMS2BgqRXiTXRoVDxEFWeWHKjHF
T6+x7TArnOzJg5bFipdfHBkYI0EJivc5APbXI+tLNxl7DQcMPTCB7tJg8PaEFCuX8sIxdlRgTSYQ
KVz7vCZuW1RpZDJigQzid+ZjJV8zPumKrEzhjXfH9QErE6oF/930spsl0YvUcvJL+44icKW6aZvY
C9XefHHhGf0eCqKBmTXW9v7azXuZAG2BZYCJwO+t4rk8DzsUSgEIEVlxMSiJQHe2RTViA7HIH1Ln
e1E3f5llnXJ7DE1aHfXu333ztwcAWTATI0Cy38KfKVX24ZRVulqajZ3WF+TmraeW0uqnzHWxtoxL
ZvDd788mAMfnNSHReQUdWdVczAzMW1lvslBt+jWI7cJcTjzXENixkQFHI9DsDWNIPcuZxpqLWhTn
WNUhvECi2ns1spcqM4/uqIVEs4FLQx63LVcOxM0YQc6KIjn+AQrutilt6G13pJk2XjgX3p5nCt94
FXQv7y/Y5DCuLoGZlekrPiyYMqn0le6kNh1v0wFVoDELy8GNaLmvi605tj5uhvsmb84gTOIhD0QK
MkkT0fq1SQrxYqvUK/XiCBkfKzyqLqWMs1AveshHGix7/C/sgU8CyTc0eSLvd23P8yo+ZiweL5KV
adA3VuRU5dFrst8dwI33bd14sWlsH2zNptOrK8OIPaJeoKlzcQ2+FUyC7WONTnzZDPw/KK/QtTqH
sylNghILDvGloIPuj6wNCulWPmX9yq25sFZofwMCFITHqFrOGUtMSdF3C1mCi6Efx+YtZ2ej/ckz
sjJtt6gH9B+p8MlgrAeQBACp6zUyaJtTFAKVi1qDQMaQ/pgDqzg+VBYU5UvI/wmtChmT1hFc7Xwn
UP6IXKGsJbVu3Pb0GfDaQOeASO6mEV+RQ43uU6gajZ3mq0mU1JFIY3TjP1e58Js1+a6FZYQ5XLNA
m4NTf94S4tFUscy4U3DRnpX8m25v+aer9O8j+o+JWfLMTWtseIaJFXntA6+CtsnC1/vX+9t+ad5w
mwLagAc3UiEzR2mqdamUihtfWuM3cYtA87707V5THrwBMhDJmrTodIpmTmtKLIGHHjcNKF1mAUqV
Ed1IPD2+9OP3FFp1lK3pWGhLG/+jiWnEH/zioIim0zOYaJC3O9ql8ZqjnaPPwCCgFE2544P0/Lyt
GfMtY/yie0nuy274aUgrhHpREMfGU53akDF3u2bltCxtGyQLweTmTsIw87YsZmSNmcRxfCnGhxqt
+BLFHG8tq4C0+sIsw11OLhocmmC/up4CQcARwlF/uOjS1S5DgQxeJSCH1vSo6XEXuaJSNr+bzPE2
wjX6b7VN64hLw9kLZCJChOLftayDkFqW/OGIFUKNo7VVBUolsKiXhaK0xKGGiYOOUtOOqnq3Tyqh
IOElkMpqdUdsFZXXW63E+UjQo935rtrZvolm7D003bIQNYDUHybcTg41BEi5NjTQzVT1Yyv94Qhb
i2QnKiTVLDvkKAoWNmqZvHOV0ExNNM0EVAPqWH3qUfVxB1EHCZPEb0YvKNUCamFZovhDUjt+yyBp
nYlePxvQjvRzXeN+oxkNFN4lO/aZVh713ul3Krootpln18e09coAcCrlpFTpN1o53PFrV5bfuJBI
Ccq0qEPkQwc09A1M2dKxaSNhZFbU5qT5AiYkY4eWE+etTIixRSXGCIcubQ89i9NDVdsFWjSU9qC4
SuarZTo8cDAzXQhxULITDRAdILzYonv8laQQ64x7J44G3akO5sizXe5ZbNuVahN5BABBgmdzyA1o
fIJ/o7gADhsHaWwVAcI3zGdpt2Gl4I6Jc2FEzDaqTY9+oE3rKNBndyEuJmXSH+uWmIfUQA4q6bR8
J/W4iZBpRl4bzNM+mo09KPRJPRw8EzIejZShRF+RT6QzHJuBdVigrj/Gbg66PbO3t+qodl9dZcqV
Zk58YU4Wb3o8+C/ccVLfSsHLXSBZjsZfVCNNVXE3phWfjbgtIh7nQHIBRgBNU1V9ue/rljwDcl+I
IyaepBtYbQFVO9HGtnuBkkXgEKBneq0MAdp5zTr97b6tJb8KBTgE8nin32I4U9dqcAUn8cWTlevj
kD6YRX5SdInKulsDM5qHWuGttNtN3nPuXZHHm2SO0JcOYtjrc49CZuGNloRGTVkcEoNsC5qFlWd9
AU1FDSYfe3d/kEt+BkE23mRIkwLyOIvPXKfPRoFc9MUby7/QMoxYlq60sywNCXUddK9N+TbgAa+H
NOAN2wmjjy/QvQ1aUz06NbQytT/UaiOieJ/FROPORRc8BKlwH+L5PLueAE2Ns7LWPMjXoZECjVu5
lW2KcQ2bs3QNfDQzu6KyrBdgrhi9y+hcUp36Sr/HnbmSpVnagR+MvGMfPtyDTZeNUrgwYnTb3nns
6ye7hGwhMfyx+cetlZzUypDmD67RbhWW8gHWhPdiKNm2tYeHGB7m/o5bOsIQLzYnxkIk6Odm0ITb
mO44URslcSDUGJTKB7fOAsCv7htaeF2hCgYWVOSSoeswb3SLwXZSNQ6EvxUAIPp/KW4mIz2wOPJS
3J7AvwGC8H+zOA39w3pB1C3rYgKLHqebpkarePMorR8QYvf7ekd06A2BQvq+zcU98mGUs/1u97j9
2QCb1CyDvCpxIb3aHmBTTbnhBQ16aX42jTOdMLyM0Ts4UVvMG/4HlLnUhJD4gjtrhJJvYgE3FH/P
0t/3R7a4UTykMaZsBlTyZkdsEG2SIxUL4XZuhxIQNNr8SDy+idsVDNFtqgEjAjAU5RX4V6TB5k7X
MguDCWlf0EJ9qai5LV37K+0lJtF64tkQofxc+JNkIuhgyNbLjD/3h7pw9JDXQ0F4UkVCPDFzkUre
J5aWlvZFG0A5U4qkDoYxA4SKKmN039SCN4YpIIeBmwJkap5fzHOudjWerxdbeRvlLukRGeX2LoWM
6ufbo4BVmUY1NdkhOTu/zArbozx1mQ16MSsgsRtCZG+rOPFRxIAtFPlqr8riPGIWUdNHAQT59esD
qGltItuxtS9Z6vqFMn41FfUkPevf/TlcNDOVCVCoQpl97sLUZsiQIIvti25SxVc0/VunG+221q1m
919YAgUuCn4Ar4OA93pAvUpzXg+6feFZ6zuxsfEGZ9OvMt0vDQhcJFNpEUQTKE1dm4FOF29qlwD4
1vELV3XhG4CXb4RJku39AWnvVJyzCAdHzYD2FOACtzrwExhPTa3eujAXvOSD4nQBSv6anyYMkNOz
JUQAlWYFaUtCWUTtFElwry58hTV/S1XUb8B9SurrLdN26IkDf5ZVMuDuNPOR5kn/gEBNbhRap6Gd
lX2QFH0z+sjpt4Fl1laIr/o75BoK0xoTz4moZQiQbbXvadfsU1LYPveYvbXNxDsSGiMDArWE/+Hs
vHbkRpY0/EQE6M0ty7atprx0Q4wcPZPePf1+FHZ3ullEERrgXMyBIEVlMk1kxG924B/gR6JJXT4H
kqO9qH4IyDLIxh2yWSgs+pNx8tUmvPgCO6exb4IDSrbV3mhFdwgwddgFAJfeIcVu3pUgh9xK1rt9
gfKXaxoi3016Oz0Fcf89x78CNJ8V3Peg6HY19zHwOBkvZH1I7iF1WLtCmU1tg8o5FaWsPTVdjbN1
2X0Ienk4DYIWcGDE9oMNJOEUonC9A5g2PARp0hRuHoB9i4PzpB9jOnZCKR8MXtORC2YyP0RQo3iu
2NZ9QeX8THO0O8UABh6UYpIvo6WPXlb1zgf02NWHOjDkgyTJOWr5iezqgybfZ+Zg/cp9BpRU2nQf
gnTYp9jk3uN2/Adt53xIKpzSAaXWpzT3i6MNBGRndYVyx39Nrpa0wa4tEN9PtSYHs6gFLgdG4Gp2
Dag3QG48bmaXan22C7RIwS0fRxc2T75TRNzsFdDov9vBwjvNj8ydrEX2fQaT9qkrDf0e4cr+2RyA
GwRoWjyWFTRjX4+lc9L1yqcklBsWljYMCPLbysc8rfyNq2bt9KVqiBQPJ+N1O72P/TaNzNSgqC2+
mr0/7XwxjK4fyZ+MqiZBiYONdGslP6AZgiQUwAHAd8subW/YhZ7VJnbe4XTI049S+6sbsEBM4BX3
34t6k/BzBcjl0H8dcJEEaaGhSxLQK5CUlyr7Omjfc/85Cs+G5lEQc2t52nVbaJOVVwwiVGzCuaoN
BGmRBEVxC63L8PFkUZt9x5n8t7ZtsFWBXfKa4N+hYHHVu08CjEAGVvel034qPm7wEwq95hbd5o/Y
4fJwNEyFfseM9zeWX2tQW7IUMC2XJDekIw7s4lwVCE9Irfg+tK3+gHG09jnVzXg3omG3M3q52qdV
DMQmsYo9I6i9OGvsv38akIjBEaciRUNm2RUvEiPNh2T+WaX1G4hD8Ih3TXzQULLdSC71tfVKdkmj
FSoQXYNFgyKgopWE02RfMBUp92EPahuHlM9ym6o7ObJ+Am3N9r6aYf2HRBIImDg5NXk8872RYpkc
PXg2W1wDqIQilBiJ6Fgpk/QYkd5RVEatphsT55hlCQaadqy5VllRyItNQSHFGXYiypQ7UUDNoWZi
PgRmbZ6caAgOgE/zTxGk/IMpSe1RD85y1hjQbqk17dtc8P95xVCcSQawW8DKKOkMlEYG/cBJBspP
htivg5fn6Ok4/2sUzOwKnt/t+3Vj+pZENHNQtTH1Ffti9QZEav9z32HOZ6qBa5vWqRq7nZKj9Xo7
6Fr6MOtkYTpNVnSF2hGaMBtIGwTtxsexEJ/M0vwQxEhx3I6zus1fxZkH/+p95QRyOeQTULKeZ/AY
Ra6Ow+HtECuPDkx8/x3KYvmpTgqNhOTuAqNfTR9qg1Wuvw9JAW7H2ZiyP1ylV0OxAA3nesVQgvIT
2uLciB9F93I7xp+07eo0+Xcwy2dFiZxlSr5jXwoBBSjKP6Sm5Kp6/dzW0c8kN98z2hKeon5OtOgp
jmXXEM1+NIqNW299sBw+NOjgoS3fV1Kdj7zhavvSSelOgtiQQQdCAuWwMd61qwdY1wxVRmuYkt3b
9WEMYZ6kUm9f5MTf+9CfU2G4naKf9VH7Whn6zyaGdDP1d9YU3d2OvTZEFNx1Fg/s3Sv1L7USUyac
wr6Y+bPcZ4zwXV5/ux3jWk2ES4j7B1o0FxGo78X6NySnqOxmpOJUPsfS18xuYXedDetRTp5t/9BS
GOqdc9+iHW08tcXTkDRu22+8Va/VGxa/YrFFygyw/DBR95KzZ3mI3Ti0d5J+SAREVHuXh78UH37v
xpNrbeu/GvpSfz8ZVLAAnKEXKxOXPjU/1am9sSXXBwaajRuWF8oVsKHMQr1Tw9i6xENyKcvxwS6S
ZKeL4gJ97osRpf/wUEIX3v8Rq/bGrP5pvC/36vyeRApvrsMu90hoyX5tKIIUptVKedcgQbuzJr++
s1u9PZtlEe1MO8g/ptHoXzAzTA7g5XOkRKHQqX6Aankh/ai7gC+QdN0+CvzwrHSqdcRttt+no5Ud
Ckf9Zxwrk14QBiStY8Zo6cryp8406LaCiTwmoz24fq5VmdurAN9ur19tdZNQTgelQp8Zcv/b/Znb
NS310LIuasIx0/42ayl/7HpTPVtqoRxFnCW7VkAYKydBetVU2MZlquB1NDqsZynzkBGXTlnYdl4P
6ZEmxGRBt0oi4xDXLbzh0c8cl3Kzfw5ILnboksr3w+BXJ4X34Q58obSjY1je86zSHx20ft0YJYAX
32/FoZBK7bE0aIak5lh+cqqN7bu6hCmbIbczE+HVxejh19VTxaV4iRCC0Iz2YP6lkdWfJJVyxP9H
mH/Bq0slavR8NBTSYLmN9llS76UMPlu+0aJYHQcKKrg7I0nHan0bxQhD1Adxur3YRflBzcT9ZKkb
Ida34r8xlu3PolfUKm8N6yKwF0pbk+qbOf2y0TB1h6S76Ep8GAbpPu/ywxRusdHXcgBsB/5vgM6i
Gqc3upPFbJ3LgMhnoH2xTE9QYUDY8PZ+WJvIWR8GpB9p9ZXOF1rdIHgTYV+Uyofd6iCWJiUbV+9q
DDTPWW9z72WJ35aKMAjNTrMoIKmuKaAeSp26RWpZe9XO99Fc7Zsz98WKkEsZnp0InUsgnx31OxAd
fNfv9Wo6J8HGylg7Ql6FWvL5QhjNCYVh5zIGT4qVu3XrNtr7//BdKGyDkpq31LIaVjqysNEudi6W
PL7QpXgZG8u7HWJ1xjDyAbAH5vKqzecXSq+YmQ8pooRolKQOy6tP5b2SCXlXVa16slSkJG4HXZ07
zM4oMlPjBrrxduN2RhPkWjozMRAb6IwH0T0M9sY9/SenXN5jnAx0CJg/CpaLtRA0jQFPuKYHklMm
K53v1ah8mQyQso14ZzUJpVnfk+3mQkXOU6QKYJiGmu8UYAs0UZ3TvmRyctdoceeWevkY2r/DLgIJ
rW1d92s7A3jVrJZOj4j76O1skEeNVaE1ziUWU/ndKZv0WMa2end7ztfeY6+jzN/k1ZGc6bYAV8B0
GKHutpMFT+/Fmc55iqKGiajCxtJdPTgBMwHHV+ZkYplG9GQoJUg08lBfLbk4gaaYCCfuQ8OC9JwA
0bfTun7IIdWfFLW075jt6sPtMa8t7te/YT5fX42ZAldtR11rX4ym26nxFPIlndljAaai6qVGub8d
b21d0+kDjoOoJdWZ5boWqPtJRWpf9LI+5DGS4L6/rzBquh1mfW6pW5P/4p3LY/ftuBqZAknnE2cI
8ufAwMBdrsRD42ip22nhSyusf4QYvjW+sdPrbGNS5+W43Ff2q+CLToDcQJwUTgTyYbKf4iq+c+Js
4z5aAwLSfYI3h9QEHYflAZGUupQniB5dDPnFycV+8u/7AfGlSyKoOGcHte0PvursFDM4NUqwuz2/
a9cuma860yE4EZfT69hNzfue6ECKjtqU/bac6jgZsAHTcutlvPZSfB1rMZuJCdBddDD9q4m6MuXT
UxPoH9R8+tA0KCQEg7grivZoDfJparR6YyVdL1iUWdif+KAxzqsaFxUnKjNDT3ZT/MybHs2jsyH9
+tvZJAZppgVOe8bLLN6K5qgKhEs686KF0tdcbZAqFo+SWj+UZrFxxl3v91loRtbAQdFRvOK0SnUP
xVlvaSlm+CWx26dvQ6G5XfGg2Vt7/XobvI21GFYppijuAjp8aj4z+eu9sWWleH1iv42wuMBCNDuH
0GQ0ce2F1j5vml3N64MirNn+2qxZrI2HYgUSWVxEoDcXZ8qUWk1oDbF56WLlsfSd09RvHBxI/l8d
HRAGkVLmfKLDfVUWCSRedY0+Bi+mgFNyTGwtP2dq0e4brot6NxitcRdo9nTI1L760FtduI8BPt0V
NVjgzgmml0EqjTsZLeSXPC/CY2An+uc4igdcxprxxBbqP4PrM96RXiTnTvHTc6GZnTtNgNlKuY73
VQSwDn0H1ThAGC4PCQWw90hK8w39UD/5A/KIZVN2aL2m3TnN1XRvm9CTtDq0D3ltxUcNMqk7yUl4
n6DJH0LObpN7bKW+VpX52yL6Q62k8ktjVlDd1MQ5gM36OpVyc6rSuNuHVVI8Sq0+HQc/0R8gABud
65ed5jadGC/pYAYXI6th44EO2ZWOrh2NMP4+jDVYJREqu6BAKUQvfenZGfP+MXGi5EAxpqM3lhRH
p5f1PW5CWO4iRv5egwnslikCKWJofVeNwvDg+LGGpKVavPPbMNtBjrU++ZIpjn7cZPChDekkUER7
KMrYRMdmUO9KS/9SUNSicWnrLjp4gUeVoNtJAc1MpQbFYldK9oCG7fegV8J9XktUKtvpl7Ol0n99
NLOCgFXNvCf0Bpb9lbYDpxlWSDDEfuMKmX6qHexwL3OTv6fQIJlIFc2aVQ0phCzRYg6SCeOgNcGL
GitnJ6ajGfoPhV3saTq5Uizv66z3KlP/J2myJz+V/7rT8Tb84mJog7aNBur9L+Zof50M9ZMRNqe+
UzdugLUjE47rjIiD1Xvlh2k1ZqTrKOi/+J1xdNLkAXA+wFb4SWN9ypXur19NwD1mYiM8ZUqHy4u9
sWrF6BUjeLHC8JjBbPTr4CG1trBIa/faLFUFdh9k1xWCP2hkE/1OM3jRB6V1RR4+spsufWseb99t
a4cmDofAMnnTwj1dHJpdHGYamrH+Rdjih27AxG8UfyMZWosxcyPBHZFWXnFOq0bN5NappYs6UjPX
YHWnG0/zlXwSVNO/If78+as8WWkzvRoNGAidWZhoXjudK7LkHDTOR7VsPbOy9m093pkDp4+0JZy0
tqUx8Jmva0SZr4qdSTzZRmQV/mWw0mOc/lNQUUzHf+JpYx5X41DgwDpipiQvk3PcDbVWziaY//lI
P/8jji1ua73T8y+318QKiAvsioyMhIWZN6XixSsAgyjHpucvXdhbKlOKxFEuoWgNVS14arUEkTq8
HhHIaeozmHpln/eDfaZTH+1v/xJ1JYNAbIjCwexQA/5p8UuEXvXaABXpMja0C9XInHbCcLqdkSMH
GadK+mXskfVHuxdvM9MqdlXnx6cikg0OeT/82XDLHYckAD9YlzF4jzY9acX01a4CIFR0n49Gkowo
50nBIS3a35FjPESd8atNWv1pqtV238VRRrUTi8XbQ1vZ4Ixs7qwouHNBtnr7AtJLmocxbm0XyUoB
LWiHILU8ORfn22Gulfp4BHDhzDamkEUR93obpw+KtE+lULr4aCPmOMkOOmVgoVkv2WTs7CZHl0dy
K7SikUM66Vb70hn2w0jzIzDzO9Nod1JYneyhf1LsGqHD6KzAPrv9I1eOcLxzMKn4Iy2F+sPb35hW
Rj8WsiJdxvadLwMWSfeqXNKBNo7Z+O52rLUVhcsSzR+Ys2T18295dVKYiQ7oP0qDl6jwXVH+kGxz
HyanNjqNkrozt+xUVuefl4OJpulserG8hHm+44Gr9tKlHwwFqwMMXkJDg+xZxMB9JrAPWeOo3kRZ
9NG37AauopXug8b/whMhQONS8w/ZbBBr+qn/Y0ghRhSZ3rm9JTVHreysB9Rvgve3J2ltccLMme8E
9DgQ3X47SSX3jNqnDgeA/TFAgUmDJIMa2+F2lJXzTOHhhqrITE69ovg2tlGaQ55DyqtRECS1zlBa
hpDtV5kCJAEtt9vx1pYZDxLOEt6K8936dlRTGvRkf0K6SLRrCmopvfM7TZ6bEgq1vLHM1mPx9J9l
5rkYFssM+cPMqQVjk+YEtcXOMGv3AhmbQpFcFBXd20NbW9WAwP8/3Pznr1Z1qgu1MFKGNsWGGygn
Bz6O5XxqVC+qVCgkf79hOVZA+M5P7/nt/TacgTxZBaPSv2AEdZaC6Fvna6deig5VHZ2KdNrIuZT5
33tbsQFMDI6H/IRU1lpieaxG1mplplaMtf5TtfZo8U0no+OgP7Bvw8RFh3gn9eZBzpz3alx+k7PO
NZSUg9v6NPT9Y1kUZ1+ONmofK7M+g5wRMeAMh/o4Jz6vZt0cB1WOBLfT5B87TGzT8l7qWjcJw/MQ
ZDvguhufeWVVvQk479tXAZUx7hKAi/7FlpC9Spz7PGfcDrfUOO4nSdn4zCuoB8JRQvrjWMk/vPjO
QAH9PEEN5zJ2xkj7q33Spvwo199MXLHdcqeN/Unzu3Mx6adEzWIyL3PjkFidY9i0GgY4JALLjTRK
TWjr2NqiFOG7uvTcDqeuOJrNxXE+p/nGube6zuBTUOUEW3GVyVUFAnGAv1jXcr7XU+NgK4/B8FPg
pesDzc/snW9uJHX66jedHYQgDc1k3cVJoXQ4Mbai8i+h+U4MQAlNRCkbeCm64lqNZw1f8EiV9NDl
76Km57gdQMMCffpaETspr3fJHyILGeH0lFjy3gl6lw7tc2ybJzGcm6raIZy5qw3VHfyz1Ku7WMfq
7CGSRw5A8HDNRaRwHfyTbTzHZOhB/xxF/xj+2UjuTPUfyfk8GndTeRfS/L59ailrH5flhRITlUom
YLGe8QgmcYOZfAmGb3V3yMZLjjyZFU6uMv0wx9xtlbNqdi+S8Zz3Mej6kDfreFCdAcQlLiRyjKzR
lm6NuvZF5p+E1vMfzeDFPeHr6WgqGbwnM0BitNkP7WfH9l0w9jAJtcM4QaZUjgVYt+KbpnLQIqir
l18l4JiGMR30+HtQIwwKNmwavA5jGj1HvmxWFf3tx4+O0Pd+ufUKXgEE8HsNkhpW7YykX2zVxi+t
No4Nh45U6+ZxcQhZMmXwO++nvarcS/2nXG9Inj83xZMA8pdoh47XnhqeNPmY6TFPZ82ts2+Gmbu+
/6BI6Qnm6GR9KLpTp19q4dXOp14/T8O3rknvzPxnVkKbjOxzEd5tLAv1+rifH74O4F5KF+gKvj3m
bHvKm7D2dboeituFz1J9nyUPY+WB6iBx+tSUv/TojqplsinSOK+4xU0Dop5cbfZjxWlnsSL1OumQ
pS6NS2zqT84QngyTogXyEbeHuPIknoH7wLjm6syVO4IFesMpysq42GqMFOpjo/y1jzH35esIi7tp
CNqpq+sWeLTuBUbtxtrn20NY2bvUsdQZYYsTANYcbz+S045aF+SliUSK/qQPLVAf+2M8FB9gm+9H
KzgPRp1tXEhrX4d3DCp0JiDlq+eg1au90sV8nS6uOZZrq3ovOhCleadvEQavQrH0QF/Pj0/uHmoj
b4cXm7yZorJNPQRXq/yT2R2ndoPNuRVi3gavbnPVFFLXFWXqhfnY3cF7oQzahulFqPZWm+TqSGM0
IAbnJw/8vStYwRSIPA6wUfHkHo3zvjnJcWy58Lvhp0PBaoP8dHt1XOX2c8AZl09VhgrWMmNT+tJA
QKRIvCT6HJqI1/5T1SlS3OfbYdbGBXlj1p9DAhss39spDJBhzNrWSTy6UBV27dmxsGvAZv0PsuGz
0Vi/b8db+2Swe4Btkx5c94TLSesD3zETrx7NxpXD5EMd6JdC1f+2dsr0AQLhwcgRSC90sfpSQNmK
M02Jl8I/rJBfKX6UzefbY7nawIsYi+UXB1Gox76ceOT4P3Gm/Txp5j19Llo1OBkE4hme85bixXpM
tDXgq1IOXN5SE3W6UQx6wkkeuXX43uyLfaN9o3Cndw92vVVsX/1cSD78b7gl9kmCVwxhRUu8vgv2
2YTWblfugq1FsbbWaT3i6grqDX2exXXV26OvoGVReElthe/0YDI+x2WIiPOHyOcsvP3VVoMBZqKt
O8veLYuAo5EHKS8v6F5VtRc6NU4R3c3Sxegxb1xSa6GwS6buhm6lSpv+7eZK9UKLcHUvvLbmmOg/
jQLOyfSDLPL2kNYWBR1cjR3FkXv1Vs4M0SaaJgkPQxHlKCVysJMm42jHyk9Tjd+T0DzKjd78/URy
csDUQ26Xe95ZXJBtNWh5G1e5hyUsKI4mkB6tpBpdR6jSPhhjdSPeHxXkN6nFDFWcm4fmLHl3VXky
RiUypS7MPWzuYhpOQyztenoaOzp7tlW8VKF0iEWPvLDzscmkA5aRlzQZDVQm6qQvX1SDSmcRKTFe
cmr7QUxQ0Vob4QZX7YLiPbtdmdzRTrU74gyuWaCSU3SZ/FhoRrQvSlM+FHlUuSZ/5c7PMZg36zZ6
CMLY3w1Vn7zUpcm/VUhxviskTKwheZQxvrFVCHZU7HBZ2ae8780J9hMvlc5N0yEl3Q2ccyjL02PV
BdId7Wp/zxzGF5y0cuWo9fDOFD8OXMpMPjYtZfatt1vlIpfKN1v4X4tIGusjTBv66lEiH3rJgmJh
2TVqKJml5xC57N8K7rifNElWXWcIkEMhwf5gFrgDpvBLPFkJnXQfm9AY/Cms7mJFG91QCZR7VOz9
f5xEVcFxw6LYSUmk7lI9N+6zFF8Fs4Y3q4CGfc6GUdv3IukxV8ospqevNr7/ylkE3IUGFWJoFGrM
eRe8uu2xFUtn247cS6pfWfHN75/94u9P9DchFgeRnSjoKZuEKKJ/TC26S52TjRb/4NCODo5tuAUz
Wdm4YEzQ06JFMIsQLG6QMJvsXJWi3IOM4DYTIOEaUGTW7avuUoQ/pHjjYbA2heScqF9y21NVW9yK
VYBZGu43sdf35cFue09pSwD81un2ebQWxgDfScmWJzm1h7dfKmwddXDCnsu3m4qTLeqa4kbsH6BQ
yv9hUbwOtfhipZ/GxlCOiceIX6w+hFF5N3Xvbo9nPsmWB49BQ4dq3TxrfyoQr1ZeMSAoh8xU4sFz
+zlJ6ET6Sr8xZyt3BV6QdCwROEbJaQn0NRo7zxJDz7wA0fJo+qYkT1F/37F9b49l5dtQjuKjABqj
4LZ8dcT91FY+fnxeOg4ufpCwOOjsbRSKV4LAzwPQiKgf9tnL3L8LGy2zxizzsilAdCm/QC86+4P6
7a/HQhh6bADYYXEuWxHcb+id61HmhVrrUT5z+149F8Z4vB1mXkOLz88zbc78Z4mxq451AD4x0+Sg
giDeu6oDWL6PD7qCyPzFhArvd73rpxtPm5XlMKN+ZVYdD8QrwYlSb5U0Tv3Cc9LxfVccxiimeS3Z
6OEdbo9uZXFTGeQsmMUt0EdfJCl6W2a6iRqqV0fVb63mXlTzjRLdymC4O2ezFfIEHU7S2/MAta82
bOC+e31Y3yVS/5FcD/+d6EyavvGtVkbDu0nXkNGjOXWFL5KiKguBZAtPNwXlTvoFkjNucQxXxzOr
PqFej2j3MgnPrFYSpi8Yj14eprr+Vuv6sW2yg19kf78OkH/GosZg8c2tl7dTp2JGkISC8ZR5Fz0P
tfpLivzopUkCbKE0lMlvL4aVC4kci4OOSaShtFwMoh67AbUF4fVprjxNjRXu1KRzkCRvrZ3SNiFk
7cj+lmqRutWBWTkzCE1ihzUiJ8fyxVZR/XMcPyo8qf4iDc3eEu8ayPa3x7e2PF4HWSz2UJrAIxsE
MTVYiN27ZLPDsDoM1ZpTFGd27lxEsHDPRoduEl7bmY/GWNyjbw2YbqvQvvqhXoWZB/rqSko6MnO0
JwTVFdwyu9NEGjwMLSJ1z7ryNQq//od5Q+IPugRKZ6Rgb8PlyEMLWWFUfdTsQHG4av3+doTVAb2K
sJg3Xxi8ImpZeEpunx2E9xSERoAdDNaLbsdulH25HW/1OwHaAVVD+RxVk7cjQjEiDmTcxLxJjaF8
Tb/HvgSk7ksbKde8QReXB1ftv3EWKVc0lKIwylZ4lipGDLA686DUY7nLhxZYqtVIuHL12d/fv9yK
c6FqNki6agsYA4iTpuJBGIOD7H5hNxptaSKvjutViPmMfLUAi2zKJDTaCk8IfL8ML0LL0DR/hslP
Jd7f/lRroeZSEa91ZPD5j7ehch8rKOQvcq8NnZ0q0ic/E3sMN2oodxgyZIa+cUqsrQ3SZCoSqPdw
8i6+mZZLcqqPVu6pQsEnJeJViVNdssX62Aqz2FQDZ5ESWoxLUn/ybnW18oexlSKtzt2roSy2FSWb
sax0mxiofdWofhmpF3Wl2yBqa275ta/di6/nbXEoSQG84yBlQA7fRq8+oYC/71TBtbiRUKwd41jO
wkGAPwTBb5H1y2qGrgkCop6aGw8Aqx61MNwIsfZxAFVoqHhgcn9Vu7ECc6TAxxpIHOFq42WSPrXO
RrKyFWP+81d7yBhNPQ8Vg48TwR6bEL3uOndT+Xftq8zkLhUDa2SblhCwjtJUaZpD5imDSh/0UjXF
Xst+iC1K7doJbs7GGHOaDC53XoqvRqOHQzBYhRCehGdrWJzb6ZtW3ndht7e0YK/XW3f5n9xnebTy
gWb/IFoZ1nJgQLBSANep8IbYmB4syZh2sVRpe3lQpFNsIyVgdt1HX0aNtlCN8YBiT3zo+lZ2K4E7
sVKa427UtApMtCR2keqIex/y4sbptfaR0X4EfDG/h68AoojP9v3YOBwm+adELdzJ/KK2G+f96tS/
irHY5RMw8CBz2A+1U9xbao9y9vRRqNp9GRd7FZiQq8fJBqZkdVwIbJCw6ZgaLoubiIRBGS3JTOFH
78ruLuy+04X5DyfxLGr2f0EWJ8qAIr01jhRrkU/c6VLklkbl1vGH2xfM6lAcQ+bBBRHnCo1jScps
lWAyfeIBlZfTpJLsogB1O8raUcyFTLt+rmLxOHm7P+Ki1Np+tITndNCZog++OGVO5Y7lhzD9eTvU
2oDY70DWEW916AC/DWXlRmolvia8JkgfA1s9Kn1wJ4X2Bnxnnv3lBuTJOD+00Cx0lj0qy8cn0eym
3JP1AnCBLL1Itv399lBWHt/zKwtWJB1d/rc4VRwRS/hLSDSoit+9f25MZ+dISO3md1ER7sEYlOPG
wl45L99EnDfbq3MsScgXEybOGxDfSrSnMgC4wkPSBO9xe2wrnwny3qwL6oDiu9pC6AdncpTQfGsk
tI7jY4UvcGZvXGSrw0E2eG64zQi3xbLTsiycLEzkPDX4YmTFCYHFuEacTPSH/zAaUNwIRoCwxk3o
7by1FU9U0VqJp0ufLRMEiv2lKb/djrE2mDlhh/kxa/YtX1emwHfarvS5qQz2FkkRjCf3clK47bix
7syVxU1XFIEYaj+0pv5oB75aBlLcdFPVVqnn6FH9UprttzLzc4FmQwxOC2OmF+R9L1EaHSUvRqBQ
So2j4LLa+WEhnZtJwcRLkZOD00y1WxYQaRJjyr9k/hid+0lNfqdaWB4d1GdxYam0+64LxpM9SdXB
KIx6byEfdkanb/D8usjdqu+HUyLp8Z6v3HnwiPqnDsAg5sG9+lOkjfRggowE1ldrzg+5aPVhp+Z2
u9faVt1PU9n/bvS42mnF2P+qJjn6GGRG/CMQwjkLP1LuDZT793abdiew1h/jLocAEEzBOZLM6SSL
UD826HvsOglfRFXgeaX49M7SJMp/YeQ4CyNCdg1MMznS/d3ykLz+7DDG+HtU4WhR8+nfLi2T+lSu
1ywtfxS/JkM5NFX6uQ+VxwwD8Nsr7Jp4CkyPessM3uXtfLXEMMmeylRpEy+bPcLrsObSoW29qwQI
hr65D8TwMFTyt9G3H9NkOkGF/SLHycazcW3Ec5F2LvnM5gaLJ4ic5JWcwbv3wHR6QxSf5Y6c2hD1
2QZRfnvI19nDPOJ/Y6lvZ9cYhE+DiyZvO1XYczd7c7pLpuZYVO/sCoLv1kFxvbOIx+OKmqCKHuvy
SO/bytLbgr551vnHIlAeO9U83R7SaggecCwbsAZXBWglqZzGNjrQEzL7IPhV48l7O8LaBwIfBP0a
KgkJyuJYDaRKFUZHKwUFmEuKRacSJ74bWfGHyrY27tnVWJQAqdeD9WMTvP1Avaw6uCr7sRdD1r3L
KkRFK6se9p015PvQKYuNKuDa7M2i2LwVyIauGq1mW5qxQBnd04fAOgbwBA+t6vcbSet1PoTHF3c3
EmdwtMiN345KpIqeRG1OlyhXwR1/Msrv9nRUqMgFQENuf63VWBZqcLRx2NfGIlbdVGZjNGFCQSTr
Ppg8incGSbOATeX7J9TGrO8TqvYbm3j+Lm/zI0b4KupiYzncF4qfxdzv4XCeD/6dqbXKTrY1sTG+
1UhwU0DergnZBnhyJHUcAAsRX/MBsFr/TjU3StErMVjmyDnYEBrgNS1WoTwKGYZPGXtFj/t4I38u
xvRJDdqN9GvtAKbHxpqgJUplZ3nYD2NWTyr+GR6osvExVaX3jmJkx4oLC/go9701iO+VZBhPZtd3
dNKbHNH21Hws4C1v2VeubAUWDQgHanhUCZdvzFwaS7sf9MgbADV0A87Cvf/x9tpcOX5BZVODnN+I
1+Wtsa+UcpScyEu1T6YZ7lNZP4X1Yxk7ewVP32JLUmbtO5JOO7N4BNiyZY0/LMy0y62M08Sv3mVG
9Yz90BnNxC+3h7VyaMEll7mfKNCsFNHgzrYNABiv8qtz0MnfQuHfOQB6o1b/ejvU6kdCAQrjJKCG
VAnfniRlaiFTVjCDKOeK/ShpJOtx6mzssa0o84BfJYRZ01Witq3ImyxsMuXhxRDBxkG/FmLWDCR7
pfB49RDl8Rg3A74vXjdJxw5hNHhLG8C4a26iBlQIBAAHL7QEkPpvh1EV9Zhifxl6oVLuRebsklrZ
SQjLi3S4mKEEma8dfqF4/xTow8ei2HrQre1vOjzQA8AgrLBZ2appM7Zl4AWJejG6l6L5nkstCpd9
4jYQ3mPNOOWNcsCA+mgGyvtE+Q9f8vUvWJJdB0P2Sz3nF9Sm/iIL/2MXORtH//ooZ+9MckmIg0va
oBkhPQRbIfCkzMm/qhbSp8OodGfJbqRHtBuDk26QRQvLB8TkkLiHCNOAhAcBlGhVdbi9Q1b2PNks
NdG5r4f7yeL+6wuhVvJghF6jvKTZF6P8FYiNd+Y1hViz4avzQgctSCd5qeYvEETnEsojjz3ykxLc
jxCr8qT51ZTtEYGpB3zJP2qJ2rphg3757fGtbBy0y2AQYzbP4315Z9hJmze11EUeuuX+LtEGvNbT
bKsvsBVl/vNXJ0AT61pe9ERBkc3VqaK3mzSElcuAgczkSkrOJg/PtyFQ7RSOhT0hD9yyRvt7lKL3
uOJUD9MUJuexUMaLg3TwXrOGrZfPyoEN0ADvNio6JH7L+m2pT7GDsnvkSWV7bw7NfWpPH9S++xiM
+t8a48xL5VWoeRZeTaQ/0OrNa0LRAPPdrg2LZxUt1J0tx+Hf5+msCsgINMNmmvBiQv0I7rLTTpE3
aqdUDP9D2pnttq00XfuKCHAeTinJsh0PlB1nOiGyM3CeZ1799zA/8G6LaojI/k9yYiClZndXVVet
WuvJ1h6UtNtVzRYRgOjzvTe0SvY0edbrwsZQnb75sGNLzUubj0DItureorsMsJly8v8TBV19PKoi
pRJPZXjqDCXYW3NQvo2BMTyYNQCy69dK6MWA5ToLBIE+yLrIW05lE5eInZ6mRkL3K6cBNyaIP1p+
O5YACxU3RIRkNKM9qXy/N2IUx8pENn9pQ7clRyVc9xK1EAuhtb6+Gkke9xBK2sHJHO0PSgrhZu/v
w3Tj5SjcRotxb5V0gqeCc340w6zMQ1SowpNctD/suDhOs/MrqajotM1GpitcEOR0DGKA8wHnf25q
oQozBjsOTwqg8cNQTeVzZ1SICzI+vOEfRW5leaouUN0Fab0K+pMEb/kUsY+wCY3PTUpXwKg8ozGn
fTAq6mMdVPpeq6tpK9tYTv3qCcQEJPiipSi4FHDO1+igEgar4BjSo8m9MnQgiDfcNp3cqQS4Tp0r
tVDXsCCB3aFZgepsfeNPKCtcP8eiTaVLBBEd8HKYh1bN/tKvLV+10+w0dsdiYLLVRExuutOGeOPC
CA3BpUL3AwcKEdX5cnlITjWiRNkpDftjU32BG9dV2k9QXl1fkOjoIJCyEAQr3E9j5QMCNZGmHg28
k8aon09djv6+RDPhuhXRauDj4P6j/7YM86xWMxY1MrZDdkLVya0N2P3H7zGkWrn087oh4XJsVEMX
p7ZoAZ8b8qno1mbVpKdO6VAmrbOnQmu/dUaykaOI7GCDKQPelyRZq2sQR6PmjBYzSfnckHtpQeVq
TnGcs+bt+oKEjvO9pdUGUf7ta0cZ05OiVTfoFbhQVTwMElKhqXEXRebeDOQbpAVeZ9NwyzR60wvl
9fpvEGUry+uL00gVzF5XjYImbhhCnNMTpAjfAOd5sKLeXDfx5/m7vt5gl9U/Pa2lpne+cQqUUPkU
5dnJqYyPejXDgRHth4rlJcUO3wbcQG9caxgfNHoOyejcZ0V8B4xtf/2HCDeWfGmh4KGWtPbadjyr
mQP271SoVbtvpAreB5tZ1/A/FFqoWVIdXjprhMTVBU+yJIq6jgs+jEn8MTei4AbejSBz/Y4J1+uL
Wk7jxccFpLsA4qiYrnEvddyZfa4GQILL+adV3juAGbP8XpuNw9C0h+vGhF/QplpFagbbybrgrDhB
OzIxlXNanoHbuIiIptbW9NIla/yf/53YSiCC12HNyMq4BILtWZOfWh3uHaeYnw3fPtpRjIhFf6PD
Y1a6k4tQrq7u1Vl6hO0MGaPwtkETesNVLz5l/XUNwMlL/40Sz5qUEF69cgCzCaooBU6E8ma7C7W5
vFHs3N5bVp9BslzBD5Q7b2Bnt+ipRHu7TEgziARR6EUxLYNMJsiVKj/ZaXvrTMrXqoBTYyK3O4zo
mjDFuEUWItpgqj08+GnW6hdPpFge+sRvAH5P0kNWNigPftHV739/iMBJOw7pDNo35hJQ3uX1CBxK
YYr43wk6l2PVZsdBVp7mdIvVSJTNMKaNqBocYjZ1s3Mzka+QMTkO8HLlqwNFux/8kpveDa0vnZm5
nbLVpxV5UviXedRS6mekdRWessyGnlO3k5NVMfOD2HhZzRunccPEuiRBrWNOAps2dx622d00VumT
GgbDhhXhGx1Wf0pkFGC45KsAyC2aarmmrWREmfV18sfoVoqkDFa/frgdEz859lmo3EFA7NPQiPSb
vJvSrdaJ6CRavCm4cwow1XUUDnqmgluzJwpLM9yJ+ZcE8b88HTcWK7rglDkXuCqV2wv9olQrGHJG
8OvU6w82OH3gzrueyjsuJZQenBjFImUjHooSpvcmV+c/IMOJCoeecUtEsItxl9V3auG4Wn97/aIJ
A+97S6uNnPWWxlnW0giPrNu8Tm5z3Tx0WXzTRcb9wAiTm6LbZjOq4kjt5zw397ktfez8eCPBF51b
itekOnAHUjnQzq+iFVgIRA5kVPoIn1o6IHA2b6xVZAKICTU04q1ASaWCmLLMaMiC9go/2n7mf7At
VJavf1GRT0FLfom2QLcBbJ0vpC+gD59sBoZHpJLC4E2PqRM8FsZDCzmnJb1ctyZy/4s0iw5PLR2O
NY4hkOegGTM6bJqJTGrZO7dZ6tyFSfoYJNoHJ+23UnlR2Rcc0L8Wl6/8zjU7UmMYZky3bYqbx77M
wl0u1/fIBoM8yboPcKzeSL3pTswguralI3DXbrGVCDeSMVibgRbKg+sUw+g1humUCjcavKjpj5kB
yetfVeRYwAr9z8AqLhht0kpxzVeNMgix0TK86+T0h6Zvge9F1xwgIO1EhIGWca3zb5mOFAJDib5e
IEuKa8zdi4KkoJak3/XI2P+HNdE+geaOK3bxZLHz0OpkqLBPPAMfrUn/GOnZ3tLyn9fNCA/kOzPL
9Xh3PJLRnjKz4dMZpu+GgYpGJKi+QDokSY4cxM11a8KNemdtFVAVOZdGQ2dRC1dP2IZuGcKUbm6A
ha5bQXbwfE0dHjBLYbE8SYzGk6fXz4W10RMVeo3/LcRYD3CWdVa3qADhm7TuYQwVdJCqfZ0ZJ03x
n61geG3ULUS38PDBe8jkLZPeF6S0KPN0ThFCDNGXKsUFv78LZON27AAP1fnd9X0Snop3tlbevQpt
erwZtizfid0qHPdtrT/0s32X4IX7ad7KtISLM2ibUNww+HflhTO7LSe5BnsX9vcpAJFy2tWWRN3h
PxQCluGcBVDIvNOaeMxKTEA+IRld7XyXpRet/NHHn65/O6G3Y1AddB/8LtQtz09fEWhpHyxLabPg
F1Iah0Iyflw3ITh9PO0hbodvn7Lv+oEIbsKXJWL6MsZ7x+9Q0Slqa7cajJdmtB+tXPo0xahZXLcq
yKvOrC57+M5VFPTvTCsAa0AD6wns2D1ndacbHRza8291lL5LsNUX4RZcRHCbIeiiM8pUJLKO6++Z
l8bQp3bCpK/9oS4TF9Zgk47h9bUJzp/O8/7PhDQYsPV0LFBZNAVi2v3w2pDABYxMhLdTRIystuDA
QlPgHBSqeOYykXv+GaNsLCsV8beTtfBM5cG+UX/LY+CO6haTkeiYLMyZNvVX8v412aCfxLWch11E
w6A4aal5K7eM7EwOMxqldFDj6BgPzcbpF+0W+87SKD1dFp/mVOspAZTRSY1Tb3TUD0NTvw3Tlr8Q
pTVgQUFn8hBE4WWNdM7sobIQJh9PknGXGMZNqT+N6q6pbfgi73vnY1B/maFb1fSNsCzwjNDK8Iym
n8prd533ZrlTDnGiDWDYUtcYfqTah0y6G/LbMtjwwYLds1T4PXEjPDIviKytrNdyOQgGcPYnqfsw
xTDczd/U2qumz3JR7a5fAMG+YY2mBHPuuOB1gUbL0HTrJa0/ZU74KMWm1+TGW9T2h+tmBM6RUwF8
lRwKVmJ1lamNlTEbUt/2pzTt3Sn85GyhiARf7czAss53Tir27Syw5gGkbPFRHmDvSFtO+pMppwc7
/1DmWzwEgvNwZm/lFFu/DQfDHPuTI1nupPL8IjbyC26S1mPC/vrXE2wSWK8FPQfCHzqU1eICB3UA
uyr6kzY8KW22r+ZPgbpVkRD4J9jG6RfBHK1dttvUjBkfvVa7k2/u+4LpC91wlxrnZG9RHwgGeSBX
ph8MXx3FlYsB+ylJM0XJ1PZk6z3QNWT/qi+5/4+vfhrSt6R2P4W3PE0sL/wl2bvQvAGwYgS317/p
5XKJ1fDYLCSZ1CeV1QaWjRNS/gzbk85vSPW7ODzMLRo6GwnjxdYROqE5Yqk0oyEfWs7tu3Np0t3P
VKdF5q8u5BtkDAoXfjv9oeR5veE4Lu4YphaCPOCVTMhBHX9uagrSUA+qUvIiqwsPndIXH9Jc2uIp
Ey2IPBSaB6CBVN9XYazPkqQbeD2e7G48AWv5YA3aUWnSvz3yLMZmsoC5/oWBYW0mQm00GyLV90jd
PKcfnqhnuk5ubLi/i1OwmIG33VgQeepFz6RUS0vKNMn3tLHGUQw7o42eAKbv5jjfOHCi7WHa6A+7
GxncBZ1Nnep+nzjBKc9z+TWVA/3N8J2tGVOhFeA4y5gzJb917NfpKpuVUgeneBrtg9Nb5n4Ocv/w
l5eHz+agG4NsjEm7dx0NHSWaktYygpOj/m6m71P5rZS/jfk/f20FOgww42BjYElZYzFT9Ani1k5D
AEbL+MGubUHhGMW+jbdys4vosWSa7ywtX/XdLe2iORllsCinBi0Y4DinXp1i1+hBqhnRTaxar1mp
/ry+usuW4WKU4hOwuIVyft3TLe1ZadTaCk7tmADwccwFCmeWh0aXjNdIUge3mcp4Fyk5c44ywsjF
QsGdpjCqdmlUp3+bCi8/h1lOBiEgFruAfjhxkmeh3ASnwgF3m78w1elq+lfN+X193QIHAmyGNjNY
OfDL6yef0k6qMiIHeFJMH6L0KFOOcKwEu7yM2pvrpi5eLsuS3plaOd82tU2nL6fgNE9Q4k5Tvivm
FEYtMEhpPe9m9FrnGYHavt5o1wvPk03hnYAKG8D65GZxOamDLkleYsA1PEflbx46yxvjGdD5J+iL
v9n0wDc2UPhhKfRTp0J3i5fu+SEeqzjPBr0MTpFWHbOhBGNf7X20d69/VIHLXLQHdNCk8BFeQEvK
Qsv0ygyDUwpyezdPjfKUTMgqddU0Qa0c2cfr9kSbuJQ+eAYCaaR+er6sYmEyM2d8DeqS0NpCWAFK
dCqe+u5RGg9xdcgVhhGratyquYu+J0ycf+juYAZYgxRyBh3VMFWCk5b7x3CKErcyISvWg//wQZce
9gJkRkNgDZkhEaCmkAThqUL6uAp+NNajYyDy9PH6dxREBhbzr5lVqaUl55PGUuI7hhJKtmnyHVWr
jXAq/GRL0Xn5XJTvV/CA1JYHrbeBbLV2e5itx5rWddZtQfyEK3lnZfWYqKq06yYa2CetqCcvmev0
LrdpYV//XltrWZ27xlfmsp981hJAKTqhK9sXpIot7+nrhsTLoa2J66UCtn6C6QwC8jxa9n90ToNs
HJWw2fBHorUwC0rXBjQwPNGrtVSJFc8NSFnPJuNxlSbPDuEwPVujKm+cANFi6Jna5p+18KI8v60o
ytghLAq+lwbhK0RT3hSoGw5BuBjmM5ZJL/r468WEHc5Aagvfy+rJ2Tf69HPQpuADA2BbopQiV0eS
ay3Y/IXdenVlkgU1rpah7zVNCne/WhvHAunJCee6M1Pb3ghXooUR5ulw03cmCq92qR7TXutqPGs9
3rQZ0pDmbc/r//ppExkBt8PYEBI6UJ2sYuJEtg1yLghOXZKru8xvqoM+mqNrdLl9+P8ztQpI1iQl
hl9EwUnG0VgpAPhfcnF33YbovBFlFzEUJEpAeZ2ft7LXjGwuTYZzHXkXd9Gu2FJ9Fh2C9xZWh8AM
akUNRmL5nNyMg7KL5vKAysNOGzf8gGhnuJ/wEixvxYvAOnRGj2y1wVuklPb+rD6l7VsRbUFyRKkJ
czMgmnj6ku0tv+J9qssS2ijKSU3yEs0PVOzMY2ChrzNNUsMCw+mYRv0A5mGws43msXCFvBogggYu
eRFRkxjp16FOJK+0TLCZhezfp3Gh3WaNn27cJdGuLYQ+C38VqcOaER/9xjLvy1nyjNHYD/IX3ez3
UfKV4/L394lnsE3Fjockw4arkKfOyshMCFQLE3PX0jzt/Fl7Loaf14/5csjOwEsQxr+3sgp5A+B5
edIlC0yf9ilzspsCmcDIKdJdkA1w+w8bqxLag7aCXgmEEhcImEoG8F2bhe35hn/jdDCD94mbL2h9
JLPv1Jba0PUFCu4x+R0EPLASAtxdDyMYlqTlYVjbnhUP3ycn28tT9fm6CcHpw7MxeLrM6NBVWLnX
ivvV2nNheZb/qIavcPz01QYeSvTZGKJdwhLF24saf+MP8xTnseOZUhG7eao8SSFTHZ2efTYsv+c9
tcXw+qdOtT4Z700uH/bdfW5UrYKWI3K8oRuOUtocA6M4hJn9NNAIUkK6/LF9DOP2U9c3z/I8HoYy
fTGn8CFW0zsD7l8mCzZygEvUEaeV8UYFhAj8fhyg1W8aw1mDnQZPNgSvpRSdhiw5xH123/rzfuzL
XwpMA/RAhr0Wahs3ReDfVIOXF/7NIsKts/YRUz7jpo6nATo66qbf7lo1LY9hHTDVnCFEXKKtyrTg
FnXNZWtiWTX/M5gxrKMrcr7qOE1s2/Qlx0N4SX+YeaPfjk0mP0aQlj70lRGjLpOED/Boly8ZjAKH
ln7KHaCeX9fP+WV5dfkhKE1wDim24/3Of8hoWlEb1YnvmRGsGXXS6G4wl+jGxpNyG1lJ/y2r0sQ1
B797rpuwfshrZk9zeMM++o1aIBYFobVfjtVRYRtHN6yl6pHxueTL9R8q3Kp3v3N1ITulBGwe+Y5H
PTqEQaqc3IJY/tZOzHSVrRkeh0Y29k5YbO2VyBW8/0KrS6NU0NtXXeR7LSTWdnifMhchJfvry1v+
k4ubyZaTm8DAC3rxfBsSC3nNIQwcr9b0Gwdd8THaeouL1/E/E2tgylAGXU62YHvDnHzKaP8qKC0M
w2bSILIDVxJ5PUyr1LOXv79zMvlgS6bZho7XBy/gzN1q1G+C7tfffy88M4PXdEcvtaRitdPTWcGT
5Qj9aclCw/1y3YLowEEgxq3gsYVQzipWW06eG3Xq2MyAWvB7lG7sfFO6n2DJDxyynRUdrtsTfjZe
KOBEkB64mMKMHd3340F2vNTWjQNj2CUZQg3uy4rTLZ+7XJb1aQMx9z9bq0uPNmVQ1srgeKNu/zJC
54GJt0fdmdAuKmluGKehgePcV92hkG8X+cCpV73RUv8+71omLfA/CgqOPGPOT0ofNpDTTxObCEtM
7eqpZvxAJAAUZplkP2Yl3hKA/xO2LxbO4DkJkrnM4KxQP3kQtUkMq5LXdNZwBzLi01yqyg6sa/rY
J2lxkJtk2teVabyhCKndpTBZMkUHyrVnzt+Lwj5fVJn623DOuqOOyNBNo3WLYqoz7JzW0G+GJPT3
RV+pDzjLwqWFFt5ePyiivGFpu8FtuIxOrbOfuJWmtp4t30u0+KiZt4Zxa8jVAY0Bht423JIgMyYu
/2truSTv7rIyINJD98v3gsIqX2wl9W+7KQh/2mHR7sq+2ppqENW5VQsaE3vBByxC8+cG7WZUwB/q
vidFwfRqFm3yMFlQvA4E051Wh9/72TcfpcmwPNvK7X8mSZYDN5OV/gRrwdbUq8gHkJ6BBYJQknbn
KujMdhG3RhVKXigV3yofla8yP7QFZJmw77h1Vv6O/C3wgNAmxW4TiNMSdlaRwOrVvC1bPvkgPYT1
vtM/l1W2k3oy+e+V/NdMloR/JnplysC8saBKPP/eJZWdwPI5TNrszeqPuI9dW/0vwc2mB2iid4yU
s72KoMxtlcSa2PfCUfttR9YzVbiNgyrynu9NLH9/d1CrYYj9LMDEpDw7xn0wHPXOu37vtkws9/Kd
iaDTotiyAt+j+3MfNP63OZefLNneePcKU0N7kVtn/mRxjqsD0LH5UA6Uvlfn+VOol24Fz1w/jq9E
qtatbIJdN2e/unncB12zS0tlI/KJHMy7H2CunORYGhJIMX5AlvMuCaoPY248DLn2mgbjHhHkreKp
KPdZBkDhIgQrfsHQkTgAFgqEn9BosW5SENWTuaXQJbpUIJx4YCyMO7xUz/duhsQT6RQbE5GZktHG
2huVNfVGtlrlPuiS9pbXZrzvKyBk10/NslvriMNAGDeMVAJs88qyllpxFtpkj3kff6E8dNJjbV+O
IHSS4uBMmbqTrNnNmy3svchzU1alrMEcmnMx1dq02qxZ3UxtNZn621TScFrEMcaxJXlX+039H2I5
eRgjGxRSTAqG519YafHcccQzLtI+BtHv0HlKg491+Xb9a4qOpoMqClgnOh0ISJxbsXolTtNBtT2a
ggcFRzwUz0PxFleZqygbFFTCi8ggClkCI9iUwVZbV4+WRqhdMkA5uCsSZa9G7T1wvbemkF5sZ/ig
6NmLkvTmvmjVL3K+NQYmOjrv7a+ytLrR0pZzZXt9W7qp/ZbNR6e23L5/KhFVDofTMP28/nn/UH2s
TyuT2MtIIS9CUuvz7+uzgVGbp7YnyVWEAnANvico5ugFXRD9p6Nm/rMS97wHy8gPH1trmo9N7ceU
SJIOedrwSz8NCSx0WvVs8nQ99GU8P2ehz9REGn4uYGk6oo5Qk2cO4wZ4Rng0APktoCTADOv6e185
KHVbge0ZXXVDBew4+Mi8FkedAT5g8e71LyXyWYQycPfQjkOgvIo3YaFVSp/mtlc52p1fN2/ML/y4
bkJ0g9+bWP7+Lt40KhpklRXZnu4jFpX+IB3c6f6Hdvx43Y4orjnkWsikmOZSwTu3E3QQmMMsgB3J
inepaUjHOs7HQ+lI6d11U8I9AsMAQwMbBLzl3FSs9a1E+cD21LJ5LLvshgTrvk/Dl3lK7/pxi+jv
chCK7IY5QIa34PiAamplz5Bq2YjaGrffTcmviararrCQinJHeZCOSuuo9zNv4plOKpMMVYuuZp5Q
CHarmDnBsCnR69VSecOxCD84bU9wZAY/zVi5ylQqGrM3KfzNqn4DV8aNWe7rrSEikfcCJ8/QLnUX
hknXDaKyyNVGmR3yZGV8NuLwp8ZsiJnCERpJkArTArWy5gD30EuVaw/FvAWyFBX2aB3Ak8EjHdbv
tZ6U2idjVRYmZWjTdi3tUUvjXdO+MiVNg7S/qQxmanNrJ1sbEVdwb87srtzmrI5BKaXwLBbW9I9T
TF9Kxb4dEQ50Wy3e4hYS7CWVM0AbTOmCo1jPTM61OTGVQEW/DMpXA2XnyZAbt5Gz2+s3R7go3q0I
Oy7MDuucDKjEWEwWNX2k+sy7MJ5qdw5nf69bwydnjM2Ni6oKEiZQNzJzTAtfxQVfU1CpndVZGU4B
3ONHwwiD51TtlBcr05Tf0ey0+4VO/nNbQYk+F6pau1BlRY8UGdnevlHqu7KL7Ec70oZ9HFnBXRXK
3a6UmsEta73bBZU8um2dWLuwqYeH0JiV06jXgdtnbbOzHN/5UuWkgrzsUj5npByuf0/Rvi0imfQP
IFe+QMk62hxkZpvYXtSjcFXx6w+J9feOFR0gJoNpptPsWd/AgkDrVwyMezb6OIEz3mTVs9HYG5FI
4FMXtSGwGksh+4LNtJb9DnGS2OYFV7tDqN/6gf4EVPImTCLJVSxp4yQKHcuCs1vkFWijrgPtbEd6
A7PjUhiTvvWR9mpG5YcxyU7TrKK6kYV4dt+Va+kQxfpL6uQbgV4QelEl+Nf+cnTfxcUk9xM5ghvH
G9vuvk+CD61hbUwAiW4bIMKFfgeo+wW5whC0c61wyj2/ydV7yVHr17HomFo3E/tOC0d945sKlwQK
UwMmyXD82otEat/rSkgfQpGfjAQEX7AluCzIJcnMwY2AGRHwSKr2rLZFRS6Zyk+Z/0mFkAOCuQrN
0an4Msz/dFufUORAaNEx708HV0AkKTmFPGYEuTzObniYP6hSdl9k9uhqNUoAbeIbB4l+y/VrLfqQ
760uf393Npw6D7NGoow+ZspHdKm+dCVFuOs2hJ8S4m/YicGaGmu6vNzX4ygDA+Lpc7dL/AH5odiV
5q9Ze+r0l66J99O4kQqKvJUKNQN0EItk8bp0X7XNAKZUtr0gjv9xOuW1lp3ZDf0tLmGRLyFUM3WP
Ugv0Vsvf330+I4v0MqEZ7w1R+UMzyru8T8KdpZm/lJgemF/q8vH6xxQek4WTb5lRW4pe5xZLniGc
zZ7eseWPQJDbae/4dnTQwjjbyRDJHgKyiP2k+9VGBBDccag5UFZnfGF566xed0DENcgGAsvr+/EI
Bak7KsYhHwHYbjgTweYB0rfIxCh2k42t/FVNj3WYY9XwdGPwKi35OEj1xzbdGh64pE8Bw035hMk0
OhaX4UZCaqMsg0H3lDmTn0Z/dr7aedq4rV71CzF5uLcGs36wc6KeluUyYGHFOaLQFB3tzsYZ1Fp+
rBxzfHCGzREY0Ucg7QfJAV5pQbaf7zMtjUqerVb3gsF+lSr51oBdHh57fwukLzjCiMwswDWGopaJ
9nNDWSrHpW/muqchoYsR1wCNVRPllehoqVvqU6JDBH8EzXtqLDQxVodoTtEPzKZM91TJU+t8rzEV
aOtvs/r619eEhwLFRNi2FujD6mLadt7oKMwbnuq8hlbmqvLjLL8l+kMhfeikr9eNifaKhwkaYdBM
XgIzyzApzMpJDc8Ihn4nLchgI+qgbaqs/4AA5G32r6lVrm77sqkyhG148fiqly/I6244a+FxWAij
l8LfpUejJtfbQ+3o3pDagNfsKdqnpTzdxZaC3E9vWA8LkGTDqQmNOksyxkwlvmV1Bs0s7WzIxLjx
srr30+CQ6IdItx/a/CWMN0KDwIFClkBMB8Ot6YDIz8+7wUs6Txrb8HI1/62H5S638ru+Vj7pdvt9
GvKPfqVuKROLDgipHzNmkExifXUaEZ+YBifjNDLIu6syT1FvNSvfXz+FglBOLY0COCGA9HYNDs39
LA+GytAZMnwq+8g1t3TCBHEcA4wzUmlnYP6CwE6Jamumfup1cE1MmeRKkbXvm9+99dTn9JmCozN+
ub4mdSmdr+prvDd4LC54umXS63y3yqhrugwiVQ9p5PZ5HvvwPgoT86grUCwaJQVN0wREMcezvJt7
s/lQ213zVBeTuguT+FdplaOXMA1shjcFPWkSRd86lkMD3DyDw9AFT82M9/UfLdyIhWNlKawpF6Uu
vY9zmpr4uKCK3TijlKaj5LFhRHRllh7wUk8jd1oPCakyuvBW1eneLH+eVG6q5bh99Y9a03dX+o37
KVoRHX3ovYBdMce1Or9NGmaBpEaGJ5XRW40qeSpvgUZEgeG9iVXQD8NRbqXG172kVmfX6aWb0MQB
kAgcgj7buCqiUgsYBcbemRfXAJCswpCmSakf8Ij3giYwd8WU7jWp/RDG+WHotG9Sqj1GWXVQ8+hT
N+cb/SrhSnEFJGqEXG7q6kjPmaQMtYztoq33dT02B4lxL6/QleHGSKdqw+GJnA+vXHmpuCB4Ya82
rzT0tk3L2aJErSA7rx2HSQWbMW6cERFUgJDBtCcVEGgn1ZUdZUZSRo/5pmlmpAaKhXHmVfNkPqMs
rcdLAVw7VpLcIfoj618aX473jpn57mCF0q6Ss/SIgHF4YyXWsEvAfe51SNa+mHUdn6ZupPZV+Ml9
MSGxE1RgazXYnb8WaejfXb+9ou0B2UZKRI4Fc/OqmReD6AuVtLE9p5JOoW+++kZ5GwA7jdWt7sGW
qdUptDRfCpOsBJaZFYyeGfvZLlEr54E0/fMfFkVqgqMgSbmo3kx5X4FkpLLSxcZ9xcCfbB261ngc
A2kjeReFVx55/7O0rPndiwjyYk0e0UrymvZ7nitu7/yw9XHPDIarNT/j9HB9YSLP9N7c6tDZflhE
uU7/JTVVSLoWB3973YLw+vy7oDXbLRjI3gpDLJTO22h8kyPdtdKt7ogIxgFZ5P8+27r2m1W1XTcT
kGCtGYlU5Zuuz19iu37oYTKV7fZVt6tfpS8d0RY6IN70WKhbLALiheLjCbOAjNbVtxQKxdZWR4vK
rPMUV9YxcIKv5fDXytS8upjB+J+ZZUffHZAgCTUdGBOFWWgKEkf9oSvODc39jXMoXA2COH+qfNrF
qK7ijKVqS53lRcHnIvpWBr/TaKMtIby+FG3/yKbSNVmdvTi0cjPsaaCF0qNRMFFigAWJP6rpx+sn
UFRAZJTgX0OriJGUXcvoIbVsf6r3VTPubNvfNf1zhYSjOn2G07TtLLeBoWvaEnYW3i9SDGPpc3Eq
Vi5KSxnVDgKLz+hbX8u4/4zEz8YVFi+PlsBixaBgr52fCKMJS0VLVdML5K9BEI6uVFbtDu2D1DWj
BiAvHFrW9JwV0l2PkNYIGvP6BxYltrw9GLiGQQ48xmqRfinnFmJwljeoMjKIcl/+00p6/rloreFF
cuTuez4HwyGemtaNYn/eSAiEhQguxAJkRI7qopqZUtVX46y0PGU078MiOdK237d+t1PU+qNjWccp
nH6UQfxTG5s78MenOO3v7axnkLq/zzr79/XPsZzbdc4Nksb5U1xdIFXn+zEMwdz1hW96s9QFbhy2
/UNQRJknx8300oSOfgzU8j/07v/IeDJlhOu5QI4xH52n4NxMT4X0CPayEmCL3rlx3r/M/SwfJrW4
CZTuNhz/A3oHkQ1gNIADIQBfj1UGjh3J9Uxdq82/tfoPGq0mDXHTuZ2MDZ8kGifAFPTOvJ6WcfDV
a0b203lOO8X0rLTMSjeTInuvTDVYxKgpv89h9YkQkLhqJTeHIZTTe5gF04fBaMpTN/T9XRuH020V
aeVukibzUKXm6frWi7zmux+4Tn7MMJZMtWMXJi2+bwtStbxxS/PvBybZYGXpnZs8VtePurTRZT/U
8M0Qy3xrdP/eN4svPtQr1xcjOsf4FLrnDkSXFxIHKV0kUzIJaA60BllTAoKfnmrT/6HkwxetLrcw
UyJf+d6een5vrNYxWmlUSOxneY+q+pNfbVV/hfsD0pOYAxiXfti5iX7SoslAwt0rE9s1i++mUu1U
/Xj9u4niGswTHE/4GNFLXLlDPYEVNIgaHgzlXYG4zJjXt1Uswbu6BW8QLodZDtbDUOvFUH02t8OU
GQOdZ238UU6UA2frlZLwxoI2zKxpxuF6i8eqxoyiT16lR7c8cg+auRWnhfvPQMifltEiJHC+OVGe
jHXEhLan+OOvIC0e1FTfaOUJj/TC17GQgV3O+AU8FAJeROTxTrZLZs2FHbcMgWfYwb3OmMn1gyD4
bkRFjYIVQn80ppZf8y5VgyVGUcoll8/S1zQfXLXnWbeFu9syskpu5CDp+jSmxK6G2VGfj1NP39fZ
SOIFWwPYlUcpNUYy9rXjzczcVpsSbIcj929wtcGkH24x+W3YWPtOP2BYsZ6BUYy5/xq004OdzG/X
N0SQqDApbZFBky4Bjlx5mAqZ4VLJctPry+IG1bkPfTO8jHm27zUw3vb8HSjyV+Z9NuKW4NThCRZM
ionfvsA2RAqz2g2au142yHe8/HSXSaxHZeputLC91eZyAzgsipOL64ETbpFIpOV0fvCqMJE7yS5M
z8/UF139XIY/ggcznfeVZYYvvhyE920aglZzOuaSM8XLsuTGR2bzEOqp/L1L5OwOFNrWDouOKs1S
bgOXHDHb1QVX664qVZo1nmp+kPyvI8rZWrgFoRd+bJQaDZRCFgT4KkcIYw1GnJbZfgV0zIKmOs5y
+jbn1id24d5otY2rITpToF6pui/VREaEzr/1VBlSTIJleE2atW5j2vtobr4CGzzkf/QgpV+KnRjg
6beyAEGYIef91/DqazqDw1tXnSjEw8MzJN2uN+BFU38Mtr+/fm1EN5NBZW4+R4khq9USzUZt+6kb
NE+3anv3f6Sd147c2LJtv4gAvXklmaasMqWSKb0Qck3vPb/+Duqes3clk0ii+qDRjQYEKJLLxAoz
Y86aLuZBg2JpQ4Bo7XvIbA36zvRJrxZSMtteSrpcPhUkLINi3JmpDAGlULt4t62jOHvFRYxOKQe8
6SwnNb84l7sW0e0dwNrKp3pUfCAJUIUrxteyzV9h81TsREcoqyJruL2Qa2dlpvWm3AzC95p5J1b9
QY0HhbZ68VCK/c4swCoo0Q9YDnsHhedviiUodpvAb3vb8toW0sub4VwG1fKlRwC6FQNy95WT2LYv
QWo9xFO64XXWbjdZNlK9M8kmauWXS5qFyAQEZqCcsvoInZHtCW4bvN7+jLVtm5lyqZHOegHLd4gx
BSq0Vq5SYyGlsqU+/ZWiRWzLmZ79I0NVdUwYanS9HEKU25ZXvw63xXkBn331lmd5rSmFKCgnqR66
74VZDV9MtEvdQu63uA5XTf3tFNEqYBZ84cGSSR9lQyjVkxfnT6GZHmMpuPfyaKP8sm6GfQKlgy7P
8gpIkVHng17RAameyvG+9X6Y0ud/sWgwGRJtA7cAK3B5JEwhC+s8spRTl1dfNLU/WqH3u2zN/5uZ
v92KN3HWRGXW6ytdOaVIr7q5jLLQiJY0qWGwJTu89rrQKvvfL/pbh3xjqpbiNhRHH8xDqJeyTToh
HFMjV3dj3caOmNKM6JVhK7lf2ypQWhCJUMUi/pj//I3Voh1DdUhFuv5T8q33ymclSXca7FLv3663
ZhbZkS75aaDlinoahbR8iUM1dLU0FV77SWq3TM1J0NIBg/Qkf8VVIAS6SJIGSUwVJfC1E1UN1e5C
tdvXUVg7paElrR36Uf6YTuO4z7Myd83a052iEAanhqWQqGYEJhA38bGBIHE3+JLW2r0oJoe6HXJH
zsX63oT1y470prcnow3v9bw8R4CDP4hRFcNfo3lHH4jQXmSm0R3z1k7jgndAl3Bblf5LD83ep43Q
iB95/dAG6vvW6QO024VUlu0wF79rgih8I+CTd0Iw1o/1ONCopNgNwloFPUpBTLJjTVQ+aZ4v2VEY
hK6adc1dpeXhXuy8rWx97fnkLlMXoYOtXbWv8zIcarUBeGCJlqsozKcgDSOMAMrjLcXatUtAok6n
6q8m4dILJ5E1RYmB58i75hEQ0qnIPR8CKu1D1pmotGhbI2prrxcJLvVNAOYocS/Of6s2ft0KqnIi
1/phGOOe7OP9lZuZGOo/JhZn3wp9r+sShddLktxR0j5ag3SskMy8fcXWHrB5Up1sHXpSwFmXN3nK
40HIWkM5QQXxpZGK+6maDnqqAjcIkCBkMsxO4i3gwcrywWhLTxHLRB7LgiRUlcj/6oVyGnXT6c3Q
rrxwI75YOX0EF3P5GXIgJAcX1zkfvFbIB1M56ab1y5cb8VOrpMUuLQR1p/aSvhErrn4R1V4aFMRw
VyxbfVN3Q9uB7jKUaOfJmlt2G9HM6ge9sTD/gjcut0erzuoTLLSB9zHTrGMrBA9Vi0RQm71bKYSX
kZgJFCSQK07FomUa6yMhvExsMUbeD1+n+Tv0xVdz4ALfPn3zPVk4XZrYnD1If9GVWYIeIF3qq8Tz
lFPfFH8ETwpsc1ICO5Wrf2WJveaycmeZgLxcPjhRWxUxWPWk1s0XNYp3ZprRODc3kq+/0gjLL5op
beiuQC18BUZX5alqQr2XT82AhNsopuMDs1fazjTr9hQ2muZmeSvaVj0pH5Wwbl80cRhthdcaCaYq
gtxZN0oS4UYwH9FQCY9ROJOPhF63l7Vm+JaYg+4MUW0+KkVF88AUYPBW5NiRfK/4xHrGD+mEx1DD
WnNGpQyOTecxQYAaZrqXPTV78GJKqLZRMHliBKp+RKOj+sCgUPJg+V7gjvFxatq7Ctyk6btm4gLw
PfhD4g6QeQnO4HtuppsPkV+qT7waZLJpUbkiUxkfA+janFwQqwfJ7LQzSH//Hx5Kc6dZUb2von7a
V6MZ7rMur4E/ir1T9DyPrV6GDkgh458xN0Jk7yLZlotWcFW1HnaKZyZ7akjhRyMW/GMiNcmu6cQt
GaW160WFb54Ch74MhO/l+Uh9VQkLMs4TBLJ2JX00zac0+x7HL7cP/JaZRQDqjeU0KCNmOqmyNfmj
YjwPuFjJDzZu1sqTaAHHnEkEwMSR/lx+D/OYmRGEhXyKoEcby/SQt9KxMJk7yafSLjztcPvD1hwg
OoGwg6Ofh2794kVExTcstUyRGZlu3EELn+so2qiVrrXVZr1OSN2RdOWlX9hgUKxu2rKWTmOoay/e
YPk7I8/Fz8lQ9W5e6PEXBP50VyzU4qUTRv8uK+TRieTWc9OUEKgKwupzVorWE9M94efbC7C24Izl
WpTXCbJ4eS4XvJo6xe+jSToFSnwIrdR0Rbl9kr1qsKMifWiqzZLB2pJDpAZzE4C6ecr50qKZgusT
KvJbPaNZbPwMYtl5/zcxQocCI9rxQCwXj2hqWI0aog18EoZTlH+XfNMpaJlO6n3bb5GhrkG4UJz5
r7FFJFL12TDStpURBEB1SxghlxdK2ePLNBlc/CjutSbLjnk0FlS1QHNJCjputz94bUnpY83TcxLQ
y+V71OlqkfpyrgB2Kf9ple5Dm2/xNKydE0BIcDkz/wij/2LXpjKVBiTKZfIM7ziabiEaxzz7PFZn
QdyCZqyvKf04smmqmzB4XB6RvBsh1ElS5VTIzY4g+YXRnT2Dlwd6hkep7T5E8POqeuo7dKo3XN3a
7ClmacLDNUlKry02dGjqWA9zIliljCtER9SHJjAPMo98BN3yVMeaLcUFyFNTeJUHTbcDyz+QaA12
Ok8j3N7Z9aUAz0bng3HlK1lFOWjbYOJpPenxfUW329Nwg/5PUKiuB8+aLMVuUDyF4s/bdtccvkoJ
mRlcBuihXrjcASmPLVUAy3TSo1a3+zBVD80owZcjCgzZms0WlcR8fJbxBzkDRI4qBSmu06W9MjWm
KptkmaKX5gaobKS+6HTx7vZXrVkBtQ5LFx3f6wm40S9SefBS7dQEP9FTcqC7cqVp40mZn6jlp6Bj
Ol8SGWD3cumMovIDYI7aKYg+B8UuqHdwicZR74QDrLxF45qgGW5/19pu0T0UmWjAhV+9mrxg4TBY
Hd8lkn2HJTXzQDlOffQqqMnGc7bma97YWjYxwSREI5m6dopFCTalcAdU/fbX/L1hyxWEAWOus8Ll
QZZ3eRjqwSiT1JwoDvWZ/qHJjN4ewOVqtixMbYEwT/vL74rsOHniZKej7jthH93H2lOvqHAH9Ggw
OHqZas8o1zLZKHee6pCHVKWdj1J00rpU+VBTh9wxG0g9JBzrXdwpVWN7EpE2T67+axSN4G4KOk7i
OMbhfhx0/VshMgntp9boaOqY7zqllD8WXdTZvlxUvW3k3rOFdyjawvH9g9AcEkNs/wTw+5/lKfwt
a5X/JcikbKd1Ayz1BbKlZjImDwQNsd1Peb+Xh6mzLd6uo+hFycadXjv9DK4DzScYoXC+uGNp1Fp9
KQ+UpSZfsxN5SEARja6oBBs3YO048gjplLBnmfnlWyEUBGsaFfqTxeDZRyVBXaHrvejH5Pv+S1lN
/2LigK4KTwX/MJK2TJoZXdZGSUVCBIoL9KYbs9r1fZVv5EhrXwXn49zuYEbpquRADAUtPRCPk+Az
sCuowRNTAAfRbx+p1ru3r8CqLSqUhPY8RfjfyxugDCNsM9QwT0JnVg7FiPQ+lLzqMCUdlTgZQs3z
bYNrZwPoFxTYEp9wVQiIOqkfMnXQgPaZblULwBL0uwjC4Ntm5pt7ebMliv5AuoiCZ8L7xXdJwtD0
ScJIQqL4xp3V0qQJaN+OE/jrpDGHh3DoW7cqem132/AKuA/LtB2orPADrlykpiclKPhIo+DcHXJR
dfpSsL3K4DWrm8cUeRtuhmjDKWE5Upf9FKb3k+ZhmRNC2cCYi37LJ1VUhDbqdfUkVsWdwutqI0G3
r7L0k1e+W/edufWZFVmmxQNGZ8mPykhyoKYB/Z1B6Z1Z+jzypb01bWk+Xz91F2asRcElTEUmmKZC
BXmaNMah1LwUNlgp+zIEmXzyQzmmFpw04d2UF+M/RjYEnze29frc8guIpIlUmEe7jnzTqPz/I2+e
/NI2XxhtAhbICJCt+6mTjqOD+q8dUjiIeHw7ad/qgf0cbfEarxxr0MpMNmgmqE1tOdqQlxp0UQac
TSEvT6L8nI7CdzgcUZyCoaTbypFXvplZTGAkHCIIm5buTqgyLZHj0mKux3ML75CZxb73hI2rOh/H
xVXlsUCcbs6NGQBdXFWzyZhKNdv0bIbdHRPLjiqdwuRMdOWI035jG+e/7JaxRcwt9b0qSE2Tntv8
Fytt10AOlPIpHP17ncadn1Bd68ZiriDZdWdtDRuueQewXywmZDrUd5cqPYMapXnRIAkklnvN+yyb
j1oJlvo4U840wV2h7rTwSd0inV9d4rl4LVN4412eN/pNbRSBJaWV0XM5R8JTp0+Ol71Abn8UoZUZ
/A3szMqh4XqAoIKWXb1GHlUV5eZwMNlAgM1Sg2hHwxv2ensf14xQDp2jNmjhaGFfflARatUYMXVz
BkrlRv1nkzk4wrbbRtZW7a2R+e18s2qlmSJpP6oJLFqtk8e/68EiAPsVRgfd3Pie1XPx1tbCZ4uj
hdRaiC1zKml0iTuBGiWz5/YIv3XQjvvGbH/Ifun61ngSEhpU/7dvXUTCBrhbS4305DzWoRMjE1E1
j0V18MujGm3cweuQA1p2VTUNNF24BssnIwlBHci9ksDmQglVea4Mp5f2mr5h5jp9uDCzfDLSRMol
nn2OSCDbVlTajbyRoKweQqTeoOqnKX+VSoayEKRBKbNmw/dGgbPI/CmLG32TFRuMVDKJOPcJZzOX
Z1Cpy5xpwCQ5d1nhGLBvZdOLFbwbWDDLaP7XyOI2gVcVRaAYyTnPn+Pw9yDf51vdmbUDjg1KHdDR
IdO1BJ1XCfy9cVmwHaQ/Wvst9+4b/yEjM2n1n7rx2ohHQXTFYHf7XK88mDyXBGL0Twhvl6wCjVmE
tTdCY03uIY93hnpX9z8qq3BD8L31tJH4rIQpWJsD6VlJBn2py92iklqnicFCwup+lLLvavTFYnS4
6H5r2dckus+8f3M83hhc7Nwwmh1N8ig5Q0G9K4ofdX2XoWx4ew3XziDVTY1O7hwI6As/GFvF3I7s
4rM2fO2CVyH/YzYbzbstEwv3o9dMbML4F5+neudbEnzdd034L8KZmUeExGomrqL1ebk7ij5KKVlJ
ec7Mei+NoluYD6XcbKzWinvDtUGJBa/TPFqzOAOd4BWAiOsKKdfOVdRjTD+mCn8jhHJ7V1btWHAv
U0NkTHkZ5QdCXw55RllUtSq7GS3bDFs380e7Fr7dtrSyOQwL4eBA+jFPuQThKlqTRl4rVucyi90i
+hFSimwyeWPdVgqQyHy9MbNYuHLIZDNoej5IKtwgiiia5aAJO8dXdvHYHiFJtftSscf3K3lcGl5c
orES0NmASf2cTLHT68+pKtuZfPcvFlFFiwe6wTkKm13Hm2DCKDVfzye2q+qG+y7sD9Pw2as2HPnK
m4fWIlO8VOhmhZdFFIFksmINBmevj8c7S0tcGpwb4d2WicVNxZsqbWhhAsXdX6Ajf8tUrt69VFQ+
5sqpDDTmajxuCuU2NYugPI9Rcqzq9Fkey71qbgXFf5OlRS5wYWex70kiU6vjBUdFOh7vaRX+rjrD
gKElVR5jI5TuJmjIHaUJjd2o9Z4de4b51KjGH6UTtXPpi9oRduzu8+THuR0JGcQupRrtet34IxRR
y8D2qLmVWHQP6pQmd5Xq/4lacotJFV70slSdWkEZox7ML2HX4Y0M9dMkRspBKA3rCLem9zLlovxk
+kHyRZWy0NFrC8J9baQiP8qokrdl5hil59lSJYZOJLWWk1lTfgz0rNqXAfqztW+qxzEtJ3rK2uBQ
2/SPMsASt820nFHlMHjJo7i+m1Kk24JeUr9YKlLXoMmMl6Q16gMCO+3Xrsxax9P1ducHlcWfWuKH
gJnFB1MqmMs0Jf+rJfo6/Wi4XW2VvhANvvl//UhNdnm4C/J7aCfie1D+GihdC6GQXM3u46QEx8Ws
vj0YkWhrgywcWlGrd0oltM6YycDBkxJYYKtuiYmtxPYXez/7vDfXUfezaLIy9r6M/mT+DvUaW2S0
qOjvAmvr3VmJQciF/vLLcDOvKkK+UUtiGXnFWa5lRx/PpfBVmSIb7NJdZD1KWzDRlRtKYY3GGUxK
K0jpwlLRH1DV/BxVhhtJ4XPUbOEO101QogT6YoBQXqxeOiWQkBhxce7LqduHaiTsmywy3dt+YOWF
g5Ya6hq4M6kuLQsDQSgJrdgyCujXjeaGRo6eZYMKRO4Jj6QQG9bWTgRkH+BSQMnBBL74JpUbGyKw
gjW0lib5GEM12YhnL40c5AE3XNy6MXDXFHEYOFsC9NUwU+qkSopzVt4lyWeNKMS3aOqWlV2bm7P2
c2CzdHTUAv9jbd7ON4ddMAcfxRWs9QBJAm+yfcFtzFezPPv6pzJ99SEk7dIft3dv7dTTYAMxAm4e
qrhFWUcKeiA7vZWf1QwShu6ualPbUwWnGY7hcEj1yrltbyVKoTaHBvz8/s3U35cfOXqyMUmjl53r
yd8J4+MADb+81ZzeMLIEfjV+1bTCgJGgFh9UP7rrBemp9Kb3o/MASfz3Y5bsCFLZDDkU3vnZyF+7
+EM9DXZJdrTFGqjOMdXyZJCxENtTJ5+JAxeLFvi+wPOSn1N1Mo6eirJiSc3fyUqI/TVlEA6TFgqu
DNMq3a0ytOFLSO0h1KX7Rq+ac9Sk4VFp2vAxhb3NaQNxehhgTd1N8G98bFIlcoZCUZ1wFKm2I0fp
yn6TODkqHp+HRrMOWdhPtlyWPAFl8aNowj9dm0WHfrDanSCaqeuXpu9Ulla6ogblUTFS2qX4aUIj
KmeORC5mS3J/Vr1mtLOsMu067YKNefUVUqYZ5AeZI8B7qhZLf1fEfupLiZGdQeCB+UrD4FCMIVTR
oQ5ed/DG/lmKc3NXtuJr1MUpLNz6WQyixJ0FbG0py4Q7cDmBm2bmJ1FVY1dp/cgVmAd96Pz2s5Hk
WwWdFYKNy9+8yNokOa01KdWyM2ifQ9YKX60mePBK6aslhPtK6ZysGm1LHY7gZB4jD5jZtBXzrj0T
b5dtebosL65RxMjO4vQqCPcKAt3vv/MkJXAzkm9dg3N1y0ybgtDonJeZq01PRfqx1d4/n8Zf/cbI
YiHzdjRNUCLZOe2/R+0dRFy7tnxUg3wPumjjg1YwIZfGFktmWqkoW9AsntXxey08QMXjxMKXbJjj
pM+59UHU8n2t/tPB3svwUeTvby/o6o6ByebNhYGRyadLfzBNuam2po5/Mz7H3atlbCQoa+8enQs6
qEwc0x9ePApWkPjwl/D3F+aHbnrwIJ6L8i/oQAxdurGUa+8PyHn6U0TuME8tVlJtZSVTY94fYy7b
5r47iC9+f1+Pv/LmmGrfNxZupbHAhBMcj1CUMiu49KTlFMagZ9m4xGs6W+8LuXMi9MGO/Da0GQYA
BIHGxMmUZcF+UMzaJVTsEVYfdCYYhORoCaZkQ0cQ7s0+De51BAf3sWYmDrj0xBGCQg3sViyLl7rQ
+k+SzisXRZbxXMPM/1GsyxfGS2KYcpqf2pi0L2kSGi+ZjmQJafVwN0ih4YRanZVQ+pq52/pW/6sK
o8bJxNI7jLqHiHfT5XZVTNlLKvf1+6EjxADMI6PLQVhKlezyaNGD1htZaMszphymd8fsc2199tR8
Y9+vjzBnF2gPw2bsBRSEl3bykPcr15PwrCb/+GlqW/67M/lLA4szPBijXll+Fp7H8Kte/NNVlSNu
AQtXBoJnI9A4MA0MPGqJbBijMSiEUggIADoyExpS8bHUn6LsrvU+p6SlDbqp1vc2+NPqvwXrTxYe
g3YfV/WGQ5ijpssAYcaCI9bCZTWJIBe3qDeTbGpg/Tn3QbYvG9GOUTwwtR+tumuNsy6ekvzj7Zs0
u9Mri3Qd6TjCAkvV9nL/2hwQdt0rWBTvzYm+i931EEF9e7cVuo2qyD9MDTGgeGlFVD0xJu8gRuwV
IN0PVvTJ6I9pW24E+tdeCP3ON3YWobekCGaXzWplifCd8owjWGfZyl3dCgl4vsv5RqRy7V8vzS2S
GNn0B9nyMScq39Lo5AWHMX2FBDZSxo1rdh0Jz3PF5Os6eJRrPLPUVKGQZQNYY1/ft7H2EZbbo5Bv
ETFefxBm6AwzyQxaGzd+uU9FpInTFDcSEhHZ0Uubg1AVvyWonnt49sq63Tjuq18F7SP9dUDDV4nt
VAxjOqJTdEqF7l4LPdvMRFsUf90+fNeHgvwbJhjmpnFQV5dbU0pINQIuTxUMD1HZf6yNKuFlmH71
nvaQTdMnM9h6ea+vFTahl573agagLw58EHQWAwaJeBLTIrCnOEUW2fitlP2xUuKt9OXaB2NsZl6k
CgGNxvJ2oUo0+mPViqds+OKlrykosNsruLZPbw0srlUeSmYxhRgwx0M/a3ELUIFvidKtGyG6NFS4
uujWX5492YzSSW8s8TSqmVtOjTMJH9Xa/RdfQr8AhQYqt1e4Es2QSwVyXvEUhKFuQ++nH0ANMBQL
w8XG4V7dlTn6AjOK2spyhIOehexPpcmxE4tPQZR/0qRk65X/q+J16b7ZesB4VIVAdVy1PxSx72PY
PfkePfIhT8HJBeJjWdafBfgrDGlSHb+q/zBkUdhBEB47PT/SMbFr+nF6Wexur+7aJ89YZpACuHo2
8XILxXE0utbTpFOkBOnRHLTULQtjiwdpJdeaudtxhZQ66Mgsaw+BoEV+oITiKUSZW/qU6fEhAJYr
P8th/jgDILTGc7tkcPLpQ9dvtKHXXCSQJGR0YUmB72XhIik+50UiTdMpHhBYselWV44mxO2XAfe8
72Qxu9OUsdt4adb8CYyy0jzHJcIhtyi3ZFSb61biBvYZzAuMAUxPWk3Mmzdae0+I325QaK3Zg4dB
JGsAG0nMe7mT4QiNYuXX4qmW9EPamMc6u0v0feQd339i3tpZXPqRiTQtH8v5u7xvU1wdoVb+ctvE
2oYBIuVqqzM7wTK2K2NPnyxpnIBA5gctiJ400YMyuRueEll7YCo63nirV9fujcH5z9/U/5JAigJT
xGBWf9O6e7jb3WJ86dT3N4pxVJT6aLHO4NjlmHFYhKGvTfOZ6AuHocWC6ewo/nl79Va88lsjS9Yh
UH6VEQUYyXtpYH5b3RWp0TIrtgWjXDc0KxYaAJkAwV2uWqQPXpzOj5jVHGvht9c8VP3L7W9Z2RjC
JyhUCKOgKl4e6lxCRUYQ5Inhoaeq/gZNSxxooAk/3jaz8iUANOcSH3C+2RtefkmNwMRY6+p0UhDc
C9P+qRm8XVltCbCvmUHLi2fsr7T3kj1LF6zYD8yInKAI9kLVnVIYZIHOb9zQVTM4HR16K9ZtObk3
9gYF7bZn0Tr5MArdPi6ab3Ckb0Ar1py6rjJ8C/IB9hIqIperBnNOXOmZz62xLM/2ZGF0lCS8I8Pe
x7XS2HATHjNfutOLCcn7/FclW7XdRv6n25u34i34GewejSNmL5eOdtCDkXJKNJ0SeML6JHgWtPRL
G+lfFS8gBxu/3Ta3AtRhqB6WcJ5x2CuuuK86wMke4O/ppPWRvJ8KKfrdVlZ3DOn6uUE5dLvRmhIH
ldDkW9UyTph7ak9TxmBI6vZPWbsdRP70y3EokLEuNsCHIVgU5l8yU6RWENSMnsVUROwY0em2pRXs
AR+NVvxf3PQ8snO516NGG7hOtOkk63n7FPjx11gYkAaZ4jY4JDq4KPRR9XuxUmunYWLXbQVjS4Bp
JVahdUFwBnYS+t/lbB1q4oWRttJ0Gupgp5jFuVG2JJdWV/SNifknvHkIsj7KslpByJng0tYHBN0F
t/JjOKS3CpkrKc6MfWdQCBjMTAB0acmKiLo6ORxPUlJQAvseJuKulD6lvs+E9EepO9/ewBVzbCAb
x3CyyPMw//nbD1Nq5rOzhpirrA+VXDHA27mW+SJrHWwjpdPJvnvb4spuEUqDBJdmDgqCqkuLcVcg
vqDBGZlNv2PKBqGyVXdetTCzKxK9kikugURSBuWhmeXGaUpea+GPVbw/opq1Of7z9y8OQ1G2kh5Y
GSTLZuf04q6GowUJ12J8N2KEhHpWdwQOJc0ImMuVKr1WzlQTCk+xMb8GqXw0vPbH7c1YeRIuTCxO
WzTKIjKCAjx1lvFadvHez7qRvsxwfLcdnBGUGfxLi3FZU9YZjc7qTuOYFVR3o9IJqkele3mvEYh5
QZPq9KJxv0u3N+loEkEqL51q4J6UqHa5HB/8QN/Ylut3BTPQIiH/CVQNvOLltpgUg/NKYpx4HFB2
Eva6cU6lxyY+yOLn2x907XUuLS0OWtDoYpxXWBKGT1Z5n8rMtYbnPHl/re3SzsKJF3okpHliySdJ
7x1V+dCWiV00TKZkiE6grLF7/2cR7szuDQTeFazDtAD0JBBZn5B8R78jQEvqqTMkW542wrdrR0C3
5L+GlrjFfCwSU5wNeaa8G9rvFWXY25+ydhYop8zjtzMH5TLU6QEMMU3FTEuBktOkxpEtR/3Poon3
YRf/lKf+2217K1804x7+wlQURmoWL7tQwt3TSsNwMnrjd6Knd62xRYZw7RJmIgQid9J/XvalCU8d
a6lVckpQ/k8zyKi2ul18uP0ZK2EDJCak+zDBzGHv0rUlieIlbUdiVRRPozbuY7ooYqajxXznt09+
fp906V2Rv9txz9QpcOkxmQM3p7k453RDzWCQyRrq2HKCqfvVl+pOzNTvjBNuBEZrqwhDHyNHlMGu
GSVQwEklBEyIta1j1v3ppWch+HJ7EVfOAjv0XxOz93jzdEfQeFGsKAmzG8GN+/GpruONjs2qCUpR
1D/pJ1wRnpdCKpWxEBLSRh36sXnzLIv9ho35vb+se7EpsPSgjUC6wKG7/AzAdso01HyG0FvQ+SYf
0tJ09LT7njA7BcFMZ4d1ueEY5r9zYZOK+MwHSKNERmz10mZBq1iuNKE5oc6NciZCHZGU21kzPpeR
/Gz6pW7HkmpDtrHRxl1ZUAZvQFGTUTLhe9XsHIIqD9qsxfWBMQw8B76C26diJQ2B5lOhpcqkCKDg
ZTSciwJFLSFoTwqYvDbfi7X+JArHqmFOazpKTeBCoH/wzWlvDVu93LVlxRHqFAzJ/ZZ451EB42kZ
SXuadPArM7YzKd+f27BtfCBkeTAuXFGOo5SMBnVMjlym5r7hVEqtfqf4pjslG4dkxbfT4CKLglyX
hv4yf/SBqfZpmnWnvv44izrExQ9fIPr3/H1YvN7etRV3AY0FlUjq2TNcfOHXVTXV1axh0+TAOOpD
kztplP+Gt2PD8a7ZYYgOQA4XbpazvDz4fRymXVbX7akdk9Pgh2evrD4a5laPa+1+waIvaxAeSqTe
y8/Jw0TqQ689idkpj/5Ru6++cie1j4XmmNF3I9vfXr35ui6vM3tEBYWIH8TjMiITlCoDityiKRzZ
WQCx7a90oqSwFY+tgExmUuv/Gpqv9xuXa/UzHWE9G0qfFdRo1Wx4nCbvqOjF51JpbdFvPqhxvk/B
7jhq8jsC28smOLc/d6XAws+AnWdWuZtxAfPJffMzarEwp0bEi2QyM5BN89SHGfm96FSaTjuncZs0
/SqK8WPdZWi9ifUxNJWX2z9idc25hGRyoEyvIp+il6wqbyNObKvaaXI0u7NhMJy0hWX9e/SvNhea
IG4HdPZX8UgHSdwgeFwNrTcYuswe8nF4KVDPrGMYHcRRd9NIdcPsq9n4PwfIznItNYglM6cSzV9M
FLhyPjy3pv9sSPGhUJIPRirtanELPrF2tWau3rl1x6jz8h1rM59iTMiCJPoxLx9jEBRmvFUoXnk/
oBugvKRx1HmU5x/xZucniDk9LYvHUx6HTknATgvh9r6uXN1ZVp0HhIGVmVz80gLz4n4hlv3ArKTi
GEBqx/LcjL8U7SUQf3rjg1l+um1w9ZPeGFy8xX6RW8hIENKWwqNQy7a5JUy04seJkhh2BYtG4Lek
5vXlxsyNUuxOShV9EyZr30wNZHBg/uO8ZmhZCzaS3ZWr8dbg3+D3zSapahg3YSV1aLcwYD7sgX9C
YfJJfP/s1xz+/efD/kYCb+wMeczESoKd2LSexNG8rwIYr61qf3uDtj5HvjwRldTLWdZPHfrCsd3K
z3r1knWvg7G7bWbl/tDF1cGvzAV9APKXZnK4cADutsNJRcO8lgc7oeJVb7yza4eN8rc2C6JoOnQT
l0Z0dfyfw5aBPK7jj3n+/uIAQ5r0TGH6XYHeZ2ajCWaQ9yddgyZGDR1fH+3Y+ChOSG+0G1+ztmSQ
fRGfgJ2DaXW+y28OQA8joqrDx3Fqp9cihqPxEaKH27uy5g7emFgOA9MSZXjb7PrTVIcHgI1DA+bC
qfKHpHjU9ZC5so1jsHba3hpchA5Vpkp1PGFQ736kyUMfPublayJtxOHrK0dfACIrCmtLmVJE5dRs
ouV+EhgeGDOaiME81bo10ri6erR4yTHAhl5NK6RFiNCHX/WnshL7B4aVyieudOJ4CFo/GANEDWkr
dkejHq1jEI/ahiNa+0riBBS7EdIDYDmv9ZvzUefggmjBiCcpfx3RtpWsTxYtzNsnZC2Xn+kK4C6Y
0T9XTDim149eMbUSeejR10obGtSsfRyTXyMqd7n+QzUz2wi3irxr38YYvAjXD/+9yqRyJRj1RJ7E
UwMg0+FiJ8+DrnYfpkIQNr7wb96yCEFmZAYjJ8ClAfPNv+XtOgp0fcSBkojZjfu6/hCKZ1LvfQ7H
sFa5jTQ5jKTYSl/bFSMwgrg3xHtdgN1rl8Gao0o/ix6B6l9iS9s9vivLLT1Gae2cMfHDesxqmlc5
n1lYY1Yp9Pgn9eA1hpN70gcF4iziU9Dqj2p40GuXLieA2R+aeheX59hLHHXAwypn1ML0MnCLZIv5
fEXn1YIrjutFRrpCjVsbmRebiSjO4bKaPlqhaTOtLgr9Oc1/Cll0ZjCuZJwuNR4HqETyn1OQ0l3p
7GKqDp5i3bdwiQmVvzOjD30bnc1acvy63/AF69vL8s0FXYaYlslXHWdel0ls7/8j7bqW21aW7Reh
Cjm8IpBKlmhBsmy/TDlt5DgIg/n6u6Bz7jY5RHGKOvtpV6mM5qSenu7Va3XoOndTf+GP6vDMu26n
IYpsXTzGSNSbt4T+MuuHyrhr60PKQCZc1mD366O+tAPLYQBkE58rGFX++fIR29jrKAchHltTJCho
rLfa0f4jvTuDE89F9YlCV29p9OQhqY0usutFlpvdyMbgYYGaP17qSCGIT4s8mRSrp1iyVqHtQ0Gr
ZcfyabmzlokGIBKiL24xts+94im3lwe5afkdcY7nL1Kp6x4/GqSlF5aWo0R1mF09HG0VmgaPdHms
+2Q3A/7Je8mpPrto1mYnUDBhZ6J3HZv/1N7CFXNWCw05oMZC++dYpD4KYWNgcZLdAAAv65o9W0TB
nuiMwWZFZ28eDvNKdow2PL9W008lHqqSgZ3Fu6uhNbuFhxmOn4gXL10duM+ZjQetm+yA2ol7j0Sy
4btK9qpPaKcHtFdWE9kYnIGnIERz8DDBnAqLR22jRPM+7w8OTyGE3ZXPdcu1wPCI9vXyNtlYtpU1
C7IkCBOhTyyEiW5loxqW1bBE7B81tZ/QVHtL5jKaylFG2roxKhNwCRSscFGiPiqMqs645iSd1R0q
83Mzotv5VnVeLg9HYkJ8KwBh5IDYCCY05Y4mid9pj7MMAbZpA0SX4NVEDhfX2OlOr5DKTLOOtAea
gadxsqoparWyfKwId67fe8gVA2mGTlDMmrg6FWnxeLTz/uBNlVX5zaAx0Ml3OhqtEcM1Q1re2CPP
JHn984TIu1tc+yOQzvXOJEFBQT5mRtL2gHrcDcuhJfet8+Ror7R5MpHrGr4W2RPpbisZ+5CJmTsJ
DFa7OsICQLawG8U3Cx/LeVH0pj+gc6+4zRWHB6C4UCRP8vMIy9LQ0PAu+IoTdtaR0zkVY7PNm0My
Di+lpr9NuhaAFTokZRGi2gGC2bENtc5aAi9VJS+A892jv3MKI+eKaj0O3unu0cjkFEydKyg5TWGh
JkChqv4wSjbO+UyeWBHPgWlUDXgBoNTk1errjFcm4bLO9fWHni7WqQnhGKSWjTaMWasOdgU++OcR
PPTAC+/N8dOYfG/Tg3N1gQZLBZAAwlO8zUDQJqQl+7wxbUMpqgPTwl53fJ7K3hfnrv7UwjqrR3dm
pU8TSnVVdYAm8o6V2BRVetPmzl6zycOyVM+XndXGIoGycO0rQNUbMa/ge9NstCEOtVSHoQGjiFEE
hSZLba5zIiwSoMCIdSCUg2Yk8fJSSePOOWMYUUHumZd9TXj1QKwxLCr1XhnQBW2Xe1Mb71JNiTTO
AtZBOcoeJBHXWTCCpTv+GcLEGk5NvQbagAduTUWQZewpaZaINsPeQSMKkAZ/sp5/uzy7561L70Yt
XG8OGJfOkLpNalJXoVMF+ltIQ3rlTUqzBzTh7Xo9vwcBZ2RNYDRNF18DDZNBeVCwHJndHJQSaqD2
RdQBXybxPRunXwNNEmiXwHOK5iLh9I+jR22uq+UB4sO+2R3Q5BZCkVhiZeNowsrKxwNWMND8CRtr
cBplXhynPNTZw+Kiu/EpzZ/TGsy/feEP83N/tY73OtUIjsDpt+LGxAIFQC8Kr6a8OvT1kzNRUJzu
wB3iZ+mnfuU2bFU8O4qby+u7OZU4NypaboGXE+GXitLwKR/gDozuZiyjRQPzJpG8ZSQ2RMRD0pRj
NdgYV7oqzEO4dMm+Z1zGy7FhBQXSVVYW0If1dXfqdlyOhIddOfUhqd9Y91ZUr4X+evVknZhYf8KR
ZxtWvlm1h4lUfwCt/I1p/VDyUeJtzmNJgCSPxiGE5M2k5xpaiurDoL0NarU3KpA8p0uQFJJOg3dX
L7i1E0urvzkajpnZBi9qqz7YfAyK4rdTVn5rpT5Jd9CXjJzyp9PhkV6bgTt3+9qGnn21r2cS8OYJ
HLxBiTtffVAr7tvKQ8dB3dh8A6lhME+O73nFzVJAYVHvfEb/lPWtDkGWbHgBq8OOexHaXH1P/wN9
FL8u3kq6oLG1xtsx7BwtTMDmBcWuvWv9VqcvBah4ivx5UX8yvE+GRkeN4dVLP6ma7ObauEpwFHAG
17Q8ag3C+mYT00lZ1e2a9bf1JqJWLjlu2xbW7jcdMfxZSbWxIDVkW0V70DUGKSig2rzo8h7duCTW
Z/m/FoQxqLY1MlOHBbD23ePZ5Sdkj+vRhyK9osyRN/78gD305kJtAQ8SCEKdbiKtUEtF1fUGaIwq
aJMSdOYH1d61Mwl15T65GqgJ9mq4fuBzkI2HvqwQL1l4mJjDTJoD48a9Sb+VlYyFfHOJkIZHBxdI
5AGgOh3QsKgD+DUabALrq1n+bApJvLJxvi10n62PEfB6neU/jXLkUPPWsUDoQWvG50z/UnZIJsk6
5mV2hIUxZ8QsGdFgBwcrc8Z9N94T95HnknfOuqEEL4LxgBgey4Hb+F0i6siLaFVmeEmD8YACfNdW
PAS34O1EXcltLDMj7Ouat5WbgezqoJC920Kiqw6HnH/ACMawRpK4CrEHTtd+7ctSqem1B7fuw8lD
O/0w7Ps8210+M+vUi1OGCjka93TogIEa5tQMSB6JaxZZdyB26xfjk5uC9u+uX0CWLHvKb+0CC1bQ
v4fs2Vkvm2MToyBW2R0WF0K7OpgYaxQV8sm7BXmDJD7dOjnoSUGgbIE14Qzyvth5N5lJ0R3c4VWF
f7eMD8zbsYH1BxxtNZ5CpY2TvAOmXgnd6V7Lv5nQyen+tMb++hWy0DW84kHXZg1hI3RkWqpkSbtD
YiCJPszqTVaSEDxjSGbr9x5PXy7b21wmB/IfSPkhfhGzvYqdlmoz1R3klH7V6i9NbfCa/aklvy6b
Obsc0DC0ShHoGpKogD0Lh6gbAC2yQNt64Jr74NSaD2ExSsp4JuM+LZX73HAl0QzqfuJmh03EZEhI
gMEX1QAhLivdceEtxnfQczQwar2tBQ0Fk2ZjO9W+mxI7Uso6CdKR1LdkcUAntPTNm1uR6X7OZ9Dq
jNy7g9ZatjOrhIcTwpagLtC5YXhlvgNf4QBMxYS/elNgs9oJTVq+FckMBaDUVtAM4U6Q/1QMCFbk
ejy1ThJRTgc05/ZzhK657q60cx6wQZv8kS0a2DMm2+dDWj8gHatEepaNj0NeOd9KXHVRDpnNZRj0
IMUGbIsdBZ0HdQe/L+OGPWhz8dw3zu1bGvHUvnWdLiiflVulnD/bin6bTXoZQXOdRy2fAMXQ1NZ3
gOcKRt2qgkxtS5/Dk4RFit/LGEiFMiCWAreEQiqjI+jo20X1dR2P6rRqqI/eKWOfo8k9mPj8aijK
ECqdAfCJR9sdnfiIESV6kA29FXTA5u31PHkpam7vMoW76O6kUGQayRyoWvLHGUoWdktdRkoz1H5b
GQoqgSnxh4z0O2UCt7rO8AdrVPKQpkvjL0Zv+G0LmjNmA23TqN4fcCjVflct5g7daVCzcs30ds4R
fPQJMUOjMHQfLQRQmC21Zd/OZb9TzSX1Uz3TA2alWaBOUMdQusxCsz4vb9qRE9+wMMLcRuRX2GUZ
1vjJXy3HSu/GaoKa5uiNu8wwlCfAvvC6IC4HzijLU1/JbLan3tBHKrOne4+mLY6Wbfh5zs2bfOlp
hNwk0CpNmWcH2hm/Fmap31AuH267HNI76QyxSYZXoiQMPMds4VDAUTpI8+O8n+Xopg5aSDqzi4Oz
dLfucK+jnpA8ZE0WgPpDbeod7b9a/eucP1Tjvc1kydczT70i+gwU6IGGg8yDWFBBOqNmE9WrA3EO
o5H5E5q5L3uaM4d2auGdg+vIVTO3GcrBQK4i0e9S8Fx2aepnqhE2EKC6bOksMBAsCa6aLsbEjAxj
SRWO5go7Mq0GTxMZyGlzQGjoAnM3UrlnCqsqnrAQZEQ2IAfAQG9+9Oy5UX+PsubOzZVBeRJO2rVX
JM3pFWeShFIO/vbDmMR5/YixSxbmnePlJPjAv9HARIPmODhlIDROLXA0ppEJUiWHlPYPFut86HV/
bqdv1LIfLMvy80b53NrGvZM/ts4elKr7gQzPS7dXVeiGoaaBgM+v7BzOh3yqei/MKWjm8GysU4g9
t5nPlyKcwRZQ2Krvsm9j9XvWVH82WcBxs9V37ZREo1v64NpLisdktnC3lr5JXhLUoEn3pKeWb9J9
BhLP1rSeNUYlp+8s/FpnYEXauEA7Q3RVP52BeimRJ8tZfaDtb2MYAqBPI8J/JmjGlErsbe3OY1vC
ejpD0sErzchKjA/6qPoLvPGSy9b0/Io9GZBwraeKCdWnBkao9eaUMXUkScCtTXk8iPVsHB1mddAy
3LD4Pvoq/TH74bGX68/wsQEhIC5rZvfjgj05OiRohxZVSDWkys/LVs4VNU8X/h2xcDSOzqtGNOgD
/pv3qhkVpgK+XhwH3KquEbk2nXzkBaDH56gV0piKBZ1XXNANYLwR8Mk/uqL6paXuV5Ayy1Zwc5us
dA9AJIDlUITgV2brto6HCUjII68+t8a3Xr82C7cOHq4LSUbwtZ1F51XD09EE0xX6+JFQIq1veoOv
NTKo5uZeAWEAbhU8n1GsP90rQ2eOhaPk9SFz06hlt4ZdS0JKfcsVI8Pxrwnh/NIxwRNkzOoDnjN2
SHt7uXWpafq9jgoQKJzTvQE6srlW8mDg7fwJCsDVjbXMNNTzHprLS+76XEu/OwWAyNxC819HU5BR
lgloezKwcy0dyyKErXbkzEBkMpcsoTObo++58GtEc4qPHOCjEQkxMoPsUgbrwKUjtTzTp5HKcn1b
HgId9sjyvifyhQPmTEXJCgBnD7n1Y1igsNzcqnopWZjtpf/XiFgum8AZSlEhQ31CKzTkBKH4k5iT
xMh5WXXdx+BFB1ByVS4UuwXqopm7hSrVoSDNfVaRsDB5xI38ueq00GJlBAXXu4KoTqBzFqU23gFm
E132JJvH9eg3CJvcMcZhJC1Uq8ruyU5zpMxfZ1SWLxvZnE4PbTmrXriB1rfTk0QSwEsWu64PFsHr
BrehYV0tE77O5ZEJwbGbZaErxdTXBxXBPQMtJXHucHglA9mcrSMrQiYK/B7T0E4YCHQEAwiXBVPm
QWN7d3m6Nr3CkRVhi3u8H6C+3dRgqXorPEAvzDuveSlSyV0oMSMWM2q3gkuBnPgB7BiPrNF9nuS+
qf9khiSvJll+ESCBna90s4nx9AbBbGXIsCu/Lk+ZZGEswZFmBLgM2mIsvdZGU2Hd5H2GxgVXwr2x
bQaCsEA1ITEtdsJUMLNSUNZAfH7iPIGE5As6hi8PZXtZ/tpYZ/PoareLeTAI7+rDpNt+PnxSFCdI
yiUyZ1mdaXtd/loSjmU22Em7pBgN4d9yVXkbON6clwcjM7EO9mgwieP1izLCRLPwGUW/9nloHEkQ
vB6Hs2eA93cYwjOg1havNG3YgIbua9IfDGeOmPkNWY8pMwMvTwNjlsDQt9YIdEIm+jicjRZrUoOD
o9CxowttT5rS17NHr46SUkYnt20H1Qh0yaHoJ75uW29OPLt2EQ4jzTOOFcrzEyRcH9pMgkLZWqeV
ueb/DQlz2JnKMFqtDQ+tPvQODepF1li4dXSOLIjPaNKr6HPQYWFwfqn6m9Hd95NkI6w/UtwIxyaE
u0zPtKpFdgv7udlNFULgznugeOOOyjfwGQTd+Pv6zb0i3JHtXME7rrC5OV6kk4Nk32Ga3iyIRJu1
pOFz63mHQAftnmiQRC+YcN1406CA3aZqDrUGIhtrP6U/0qkIR+9nDc2By4PZnDyQhqwPahAviAlV
PFU77jV2dYA6e0iMJCjbQ13/XNBIq8w30u7qze0A/UYgvFCfQLfkqWMwRwitZZZXHZps8ZvkWVVq
v5Hxo8uMCLtaz1xPQacrYAhL/zpN9LFcrECDiPflqdtyQIjhwYprouXljDeN6A0kOoyqPpRLviuQ
JWx+A2oFxEMDZfQqoFYdLQWRGN10DUdGhc0HFsO+16cCJW/vkC5VuCRhC0IJy5DhXTcnERyMaA5E
48hZ92fveROZ1o0xaI8WRWJhn40S77M5FjAHIBnlgThLdHPMHJqhVQEdq/FmJd5D3w1+Vj257svl
hdr0cgDjAoCNjJQjVsXVZCFoVByrQ9tpD8xcXhR3kcQ6m7MFaDcKYmB3OKMzBV9EZjYKQEaT91PN
v8xQnBneLo9ia7sBiAmiVqAWwWonxDpKqpa2m+C+Wwb11qYzAPVe6GlfFuufZn5Nu0drzD+w2Y5N
GqenFXk8ZcjRVHPIku5hAqGpzaHQ6Wp3PctfL49uawJxsaLMgs2AXsx19McRA7jnJijJIsTOkJbv
fhjU8JWr4ZB4LQANhWo+hMNwagUjrkEXmzaYQpc0n9XWvk1cNCldHsgZ4yiEC3Flw5MC6w8ovJg/
YIq3eMacDZ+6WXvS22S3kORFM+p9WfyoElDp5ofSW1/i2p2ifLGMb6hygEodPGKSH7JuiON7cf0h
wIEgXQK6bBCXrVN+NKVlRhuNOe74iXTe50r1fgw1Gf0iI6Y/FvkebDy3zDRvqjzZO53600iB1be4
PUoCW3Hfvv8MFCAN3IvQ2RSxhy71OqQP8TO0ZNoBZbyfqJmGwzK/sjZF2rRAJssF4ZlvcFcGtnh/
Y5zOAVoSTTD+gurJW4UETucgASEK1OrG/hNHOXsPlpfqzqE1RGDRnO9kZK/Yyheotruf2oXekdz6
3hvTHzPpf2tsfJ0SZFMzj8Sqm0EsRq/URwKi6V2P0kAEkY1noPP1ED35NQpUPAQD9W1qgVefsV3j
8DvD44/wFIFDSViOGfIurN6P9rD+z+CjZ/K+403jZ63zB4J6D9ak5SG0zPLATbIdb619hvriVIAN
mXbJTs3VW0/HKVfHuNKdNFAAb0q0sQgvbxvBWb5rwWEuUFxBbh1MHsIFU0MyRYUmcR/vOva1uFK7
7/3rILLAGUT1FqBX4QSmKNjNSktobCy73v4E7Msg48ncGgBYVcCTiO5NlIiEbZ9Uisc7ox7ihYXq
GAwyWifZ94UJcvNlzhLQSsSGEZTgIxglj4zz7wOnitw+8iXvellC9JIPGNWSmzTWdooxhSgEhZdX
WHC1WIPVwNrlB4be85CPOwl08roJBtjbQMCv1fuTLB+4aQOYGgQQ8IPgbjw9d+aMbJ2eJjSe6z1k
IEp9P8tAzUL08J9hQD4aZFTobz4Lv7yEkclUYKJxQ3sI1STkSlTIMIabq3FkRVjtSmdGP5pKH1fm
19x48qro+sWAKhXADFAy3Wg2LpqKo9JK42VuQ8XYoZjuU1mkurUaR0bEdmNtMhhdSofGafvErb03
hVR7vjwO4R3xvhpoGwW1wTunnvhmIWCfY1OOU5HNoTJEVh8Ag2Dm4ZyGWSs5IdvD+WtLOCEqc9Oy
76sh7gEc10EQtrtW600cjnhv5KRj+K/BIdceIHgFukbT20vbMyQDsYX4qh30bAT0bIhT5c7zQmBX
gMO4vC5b+/doXWzhIDK7QzcGSIpj19yhpExlMnWy769DPAoy+pENnNAOQ2BvjARocfzA71/bJvEc
Bueb2Auk5Cn6yTuDxlX+lu7y9ssHPo/SI8Q9QAB31kreMzUfp1mjscl8owt0yanYnJ2jzwuzb+rc
cDnD51VdibJbZax21/9+FMXQbb/27Z31UBsI8QqDVmPM3dw/EBSxL39/y8kiYgZ1BPAW50286gIt
AEiJjjFcsA9lDW8JdN2n2SixszFRqLaB4gGsC0CWekJcoOQMPBXVsMR28htwqPrH1cMAxgXQNBTL
cbeKMWif2wsISRwWq2U4zTte3Q58PymSQWxM1gq9xlMWosS4v9XTs9CYKqjMh2yJx2rf8Ag0NYTc
5ZLk0OZMHRkRIlq1MCdtVvMl7vB0eW34B27uk0Hop4PIJpIXVlIvcU5v5yRAU4pR7j+wGkdDENze
0iaDNRkVhpD/WsPdB8UKsunKHPTqwk8GIpy9nCkL72ysRkpvGEALVPKuka224PnMgWkJ2qYwUWib
Qu5s+sS9B0/G37K93Ni167Mf3O+ClUafyKKmzRID6KahIihD8sq+v47yyH+jb0jLAKZaYo1DBuwm
LyX+e+OKwyr8/f1Cwo+UbmU4Wr/ECY+ItuvAQtDuLm+nTROQhAKGGwxRgD6fDsFwk6oE+JLF4IQx
2mjOfFuLLpvYnKUjE8IsdUbPKgo8bVz1jyBz5d3z//Z9YZbS3iisdMYQvDFwphDn4frvr0wMDjDh
3ipfezpFGm2BtpwHNdbme6oqAQUd8WULG/EfoFgAZuBlh40q7tPBsgAUSnMt9mg01zdufqcnd6W5
80ikE4mtrdXAIxL3HmjSQPgoLHiVzQs0qxM9Hk0VYP3I7vPw8mi2zvaxBWG9QVkzEeBs9Xiew+Qx
3zFIt0mWZGvXOuDJBD8h2JvPrqQZ9DjcbkwtVqsQmKG6uMmTm8uj2JonUMHifQQmF8DnhXlyCDEZ
t1IeN7riV0Xtg8PkAxawnd4ldtCzfXZtK23KAcyJQR7gp0Pu/77++3jDrxQIuFFReTvdt+j+wNNp
aJcYGFpiADf8gXN9/H1hhoZy4XnnIewwkv2gAr8r2UcbKwAmQRWCCXijgqNbmJ+8pHy0tHGKZ+CP
Kz/lkt+//r6j9NZ6x4EbAo955JHQhyGeOtVY0OBtdizOqhDKt9R81oz48hLITAhHoe+zwklGmIBs
ZQbGEA34Csl5lpkQvB9Q7dA44zBhKLslu2fU11qJia2FWPGSKKjCceAdcbqR0oo3iwcrsbnP1dBV
rj8HiC3//bwIHEp1p25VA5+fv7jm41Bcf4mefF6I+Ux7qBgZ8XlriHLlvnaCepb4ig2Pd2JCP50g
tUkmVcWrN06+9IPPG5Sd0df4geNwPE3GqREO6UZA2HsWjw4AtpA1z/9c3qySZRYpfTItpZOzngeT
fVd+lvU/H/i8o+HYIZ+8Comf/v4U4r4ubdgco2pZjtTPyQeCVgDa/1pYB3gUjukm6BpoDQtZG+i3
RhF9ZADrFQ0ymfWpdfr5atFB0JbSOW55F6hZFcjeo+tRPXNIILX+rwFHOGedW06uib6U2HUeS6iy
IIEJqoFQYX7jShS/NtYasd6aokaVAzeocCgy1BU8pmptXOv+8ruRuD3Z14WFsHoGThyGr7djMCJu
/YDHOPn1q088WmiF0q7iHb7f8WCo/ET2oN7wqVDogVINvBIWQ4yRSFpNw6QRiOq537LuQQeNZfHz
6s0EE6DmBfgCRP2i8lWJgh3Ebcs2Lh8UDuDi9T715PPC+qpObmQg22hjdfGn6es0yl66W0uMI4CS
MO6DVV3odAnGWdVMRTGaeDEfPXogvS25dDYOAzpjUN1GORM0u2IPXr1QY7JKvY+zprlnWb4bcuoX
Vusn1I30Vsa4tuHCwY+Jo+eAfgHnQbhG8dBCs2fK+nhyn5WGBBCfCEc1dq4Dw60xBwhrEPGtPF8r
d9rptJWZ0iYthJvj7J+k9+kvQ7YuG9MGLAq611dSJSBFhHWpZhcMyF3VxUUPColsN0JxuN/Txnfs
t8s7eOOQrITx4J4GwR+6JAVvBV4Qh80k6WKLxS4KtsQfrf1lExubDC03iP/QqoFuOLHghZ5Iu+CO
3samGxJ3L20eknxfTO1ng44jgmbsuHQ/mUZI2Z/Lv39jUx3/fk84hekEyl07MSHQOazvd90Ni+Kh
miQBjsyKcC8l6dTMSWbACnAz6a2ph2QIiIxOTTZX69+PfC4yQt1/xtKmYEZAzVbisWSjEE5GptjU
bAyMgtO7bIqU7i5RfC7btLJRCMeDEDKonQorTrKvykBvw8srvnn8/u5Ysb2qpy23pwrfL6BTpT7o
ynOm7vIckqWSo3F5upDdF5aj0QjJa1yBTRWldTDQh+LbIHtbbM8WUh/gGAUfoViX0lLb6+bOa2N0
gIJCXgop2Z6tf79vC4OoU2O2rZ5gzc0vPL0H3WWd3jTJvbTsvOmrMIz/DkQMdzyH9OM42W086WEB
OtjMR1/s5ZXfXpC/JtaxHp0PhyZTCSW2NqbaHqqCqvdak6i4UtP6/f5AWR65TPTxQGlY2L8gQAfb
EdpaYhOA0+xzPo6BZAevblsIQpFV+WtBGIdLLD2vEvhEq7/1xhuzCaz2pVB2XRol2v0ia03Z3GJH
5oRypDH13mg7Mw6M7S+tP10POFiTRH+HI9xSbQnu+AzIq7gr9m/DIjmFkskSozgk0wp10TBZqRaa
tt8D6/UHsr1O85AEH8ncHQ/FEG6T0skm4IQwFEtPfQa15/Tz5S28eUr+zpUhXCRdqZnUHpc2Vsod
GlAt9YlNt5dNSJZbrCUV0L1M8xET1vSL/zzlTBI1bn/fNKCOhAYd+KzTU2ixxoNg+XqL9DdLfkB3
6Ud+/9/vC7fUpFV0rBt8f7F2VnZbyXAZ20vw9/vC6XM8PPrcYv39SZRbYF3ykyupVP7rQkCUBYjS
SsApTFHtaOnsgBUzpslXuwkU+74odpdnaXsUf00IXmrpavRvvYeGng92m7kCHPoDCw1aTwtv1xXr
LVJmMKdq2jFnOAwQTmV71ZHAJLbc+fH3jdON1IGlg2Xu1Ma2tatrnxQ73Ymq/u3yRK3LKTrbYyvC
WkCMLS20Ed5PV966ZZ9XqITtMi3kMlzX6kYvGRJWxHFGq2oGGAK1dVoEpLhDd5zOwlk9uDKeNNnU
CXtYYwkSkhNtY+D7lgwlnxvOPhXsAy+p46kTLo56VKmxlNgAFKRT4B5c8ML5wJUOSO079BE1fPF5
0IwkYdrqcPvb5EYFpBatfpK23C1/dWxC8OlKvXAdOrFt7FZ7bXh0zQ/4q+PvC9uYs4GNeYrvO7HB
fe3b5e0r+/XC9h1RvES+DRdG1YDNPapl3nzLjxz/emHXWqk95qC5b+OkOVTFFzV7VmQ89bIhCJs1
A8Vj3S/YRmzZJUYwx//bDAnhR0OBXXMSbKERDBgDgKi9xMD2Yfv/PYrk/KmfStp2NJL1zta1z8yE
sPOOpU9a/uV/GQZKbqdWCO4L3lSwArYQx7gxrpSVfb+T/i40CBxPv6/ZGbhgWoQFeofy6i2EPD7w
+w1j1WZfmTXEO4+7wzxMDC6pYqHG0dz0EU+xkkmgFWOldTkLC3KQHwGEGGtVkPd+ae9BBQvWn8uj
2DwOcESQKEZZD4m301kC+WuZEY7joHoIOH1O3vorQf7/WYgjE8JCV85ESmTYcU/84pU//Lk8gM3D
dvR1YZnJKvbOFuRDhuS58/NCchZknzdO56dXerPTawRPirOvjRtpAL551o5+vuDuyGDofebgMNf2
3t013z4bsge3bIWFfZS0U9XZa0LKKoMlf0Qep5E5jO1JAnQZGnhgGhOfLOoyIB1tYRDISRVzUMje
wZtDsNaU4KpBi/T56SIY89CVdGoRIRM02+xs+nX5AIQBGHhgoFbF67XV79REnZOhtqa5Qq5Wu/Gg
eGFSyUbdGsSxBWGjNoRXzBunKubGP0nzaHa3hipj8j9bCAADkaEFGaRlAI3xTldylDCApFRnKaAb
fR0KsE+8uTW91ikJBoTbU69yXVPypn3Vc+IX8x2GsGMzyFevPncAHoKMAeq1IOVEKlhYcsilOFOT
zs2rwetbMIYVoyqJxjfmCtRxKCkgFkPVROx8dBU3SXOStq+1AhYwtNvLXOvZ0YbkMzorADtEgxOK
YoLrGIppaID4aF4tXKDqZz/UsmuvUFjAgVt7N4FmwNv0dNMqY1ErHvHy19S6XcKmub3StaJWBR5W
ABkAUwIWVIhjqF2N3E5o87qgCxk8KEkm2U3nSwDNJjQ84BZ1UVwQCz5sztqhb532tbJ9CFR1sprb
+QqAohLE1wAYuDgPIlGgktY5evOG8RVqsGq7s/sbSAG5/dWjgBrnmpPHqVM9Vcw4WnBNvCcd2Kb6
wQq9SOupGV67EqcmhIV21VSZNUDqXqz0uWKxjL7qfB1OPy+4JqIUSzck+Hz7kJuVXxYyevUNA+if
8SBAgxSjCdmb041q1hDjYEPnvpCpi5bHhJrR1RN0YkDwS9DhHScokLkvHDRg1E18JuknPd9KOGFH
IxDOQm8AjGgXGAFraIiElv/Lq9Ajy5urV3p1FgBYgSwY/FUiR8fC5mZBA3D1qu+7lIWmejUCykWG
F4VChJSgIsWFeroUxqKrvJ+94hVoCt+9mVRZFuXsnns3gGASDwe0d4pqbLZFSGGMSvFqlU8oE+fa
92yML6/2+WKsLMq46Wx7LeKJfq+mWlMV7lS81ssQWlbQmMEAaihP1rF5vm1P7QjnItdIuXgJ7BDL
89sfWe75lwciMyAshgtly5YuMNAyEi3MDLTs2mQAegQgvwHnpDkre5ZwMIqkMxZtsucXAHHHpgtd
LoPinq03LICsG9tl9bHo7TzdUJXrNcwtZ/ZijuGQhIkTzf3+ymk6NSEy5CAYyGs7hwltZ1hPngzN
dbadhM8L3jUfiJO4Mz5PtLvxHxDf+W5718jKeGdrvVqB68OVraLfT0QDlFYBisMFVrI7RS39GXCl
y7O0NYw1UsKjFy7kDAfAwJVFM4NPL8vnyb6dyCtZ3sb06v2kA2iFuAZN4Siei8n2jmu9mnaLHltv
UHRULQmr2PkknX5+/ftRAMtnDZ2KLT5vzCzq1X06dFfvJVgAlMFQgbgC8lpw5IAxdGOT6nqcUX9y
goKH164C4DdYAngn5BwQoJ2OAKg9krSISuKliobupryn3Q2agy8b2Zgm5BBXYTcgZVBHFQcx8Lr2
asOKmywNev0z6w6XDZzvJfx6U0fyAREa4EpCJpT3Ts86ktoxTT/PE/eb7z3S7a31ctnMxjhwQax9
QCaA6to7s+jRclsGd5ymVKx48na6EhiSUcg+L4yi0L0OrxV8nqqfLXXwC35tDgiEMyAuWUto6JI6
k7LpOy/rVUKs2O4b/7dTVJIjfe5bAT5EUmaV2YXCqbjOhUdApTaWdlyw1x60zaOmhZ5z/ZG20JyN
XQs1wnUlTnesV/GiVRpmxyBK9j0w3Sa/r15l0DsgCEeeY2XpWZfpaJUXvYY+7Nw5santxjQ0Ze1L
G8uM1wNmXwXhB8BjwpGrdXU20rl14grlcTzuozy6dgDogwPxE4pbMHImaWOPXlcyNFnEBglpHXTl
1V7v5Ptn9xuBxysd24tV7X74Uza7yz///DAb3ppFXM+xDn0zYf5rb6bOYGsknqvMh3jSo8foozN9
d8yrt+upIWEnmb2bTrYOQ3kSNXcKi2S8f1sjgUacoes2mJ7O4PUMNAtT0pXJi+nVAbj6bfM1mXyN
qlf7V4AEYQORE1CCZ3xfA2BJWm62yQs3g5rcp6YkgD3fsev3V81YqFeCr1uYqLJlekfHIXnBk7qY
bnIZePz8+6glIsCHxCnOA2Lx0xPnVbmn1J7mxkOIytwgW+fNz7srCdEKp4Tw7ennhyRru0nPvDip
3Z09eDuJR1r//UllEc8SXJ3/fn/dBkcOw4a+F62haBEvHE3AIRk/qdd77lMTwg1qLWVlaAVMQFFO
GfxWvzZ3giGAiAqpJWDTQSyqnw6BZUXZs6VQYpc+I/vg1ZnkrG2sAbKUaDZBJ/aqhvB/pF1pb5xK
sP1FSOzLV4ZZ7DiJYZw48ReU5QaanWbn17/TfnrvDg2aFrmyoliyVEVv1dVVp05xTmto9ZZTSUZ4
tb8mKNWU490VGoDgKnAAACbGyxeNK5YjYESrlmG14bV5LHUHfKg7e/CiydpSARvhzSrTfKwbGjbh
VUnSc9RZj2V/MnKPqp6ptpdQswVmcGvGdEBxQb6DAnzgjJf6urEuKMmhL8l8rXwyBRGCTfEODh1i
ZhrKgLhbCF2ECGKjVYjy1u+FcwKk6i9WHI1XGLuZgk4b/IoPRGlq0y7CK+0RpT7V6m5nRkedtIyU
E6OeWz3kiN5Nndk4xlVDpxrlgLYI96+hrQlCf3gW1wBJOvpVLed/jGk5dCCcutLGk3/JIgzKpniT
0X3pCLOvopV91XZWPaTmVenbQ1OehswSDGDDLMHeoXyPxbHQBp7bQFWlkArwZEzQPHt1VaNk5ogO
RX8xSzdKOMOky3mmDz2UgEwHkSw/J3vLNHDsbkfBOcVVUthpFEFBN6FfCHjH97/Wlwq4gyA3ZZ0Q
Nk1AlHvOR8vZ744xHLqKQ4awNN7S3PUjo7eGHoeWdtXK+QFtpo9zJXg4bKz0QgO30qredyFjR7iG
0uvUoPP5RbCVNjYrKmV1PB7QVhBoQm6V1YagQkEOzWsVP+mf9X6/LTLwRkc5LhDuiM5wWd3cbMKx
VwvzOiRf7c+S9rp7j+K5BiohFS9pZsWXJzkulbIYOqwwKJ61NzL9vC+ezS53/VtojYq3uQWfdXXz
RJqTZ3MlSVfzzTT6g4K+8xV6/paOKHK/sczo9clY3x3wxyIiuhzHrFJZqtPZuQ7Ra20aR72qLlm0
29fTF0q4yYo0eU4ipqQwPpenTESFzHYKN1moMUEBCCO3M8HttBxDOtB0Jl3oXBl1meX8NM0gzB60
r4myOwsL7lusNjDbaLykgal1qUk20fQHVhEuTT+dKbw+hWqnvFHP91d/fTTw5MXtAPcUrGGr1xya
JBhz2eftS6H9zs9G9Wu/eFQvsxgcmKpQNbgcRVdG1jgWdvPijM92fFDK/yifs35hNZcabSA/sg/W
l930OI6JGnUQy7Dvh9fHGabBmcd5DJ3oyyQ/UOPU7L4bULOMqcfbAb244fwtJ8fJQ6TjLEJf+otl
5keQRh/3zv67/wI3RlcQbeAj95I6hQgD5fWLpaKH91EOd7+kl/I5H6OVIzPU0ZwO6PL0Y+6SohYo
WNsmJKYR6wavKKYHbsZyhmKQXshFnzUvzfA91bXDJKG7KQL3eS0KJK7PATSxZvYKsKhIXrK/37jH
DqXxYFRt+xL359pxa1FxjEg+d4uSppeI1kI+GqyPlkt+713p5edzO3U07M7KhqZ9kdroYLxNhgjI
t/H9yE0zMkkAN1hX5eX8mENT1aEtty95Ebv0QQFP2+4RoEgQLwbkLLFVeUhIWaAx3Dw12UuSf2uP
Rf99t3gLx8BhYTcssMbN/2zak5lXVfLS2V6DMnKBGV3fbWA9vRHPzT+JJNysJcR7mfFWPxTdf/x8
7jbI8kYLpQHyVUC9f1R2fLo/PVvfbzi4m01GlIFoyXJ5p0lR51lKk5csPurTWQmPo6h/zcYOsjU8
oU20MQElBF84qfdlBt7ROHmRBxm9ph5o/3J/DGsFaMiJoCGCbkhXws1bjmFoQuDuJKN46VM/dPV2
t5e6FM/U31iIiaQJAE0Qj9ZTJ2MEf7cCvma0yv1vo+A2Kg5gUyKEVbzUbpl4s6jbGtuISwdmOQpu
o85hOsBfhfhMn1xD/yodp+4bet3uPs2Ik9igZYOfhxJWvvYXKXGAlkk2vtASHRIzNPnbywMGKgvE
iIF/Q2hhnX4rM9MyOnXsXkxQkPqZet29CmDKQAgdPGZwV/lHTyOBua7P5QGNLp7K3DnEUbF/nZmn
isQYGvogDcCdaFLEdJoaZ3oh5DE6x87u8AIIDm7Ec45XnIxRHPUQr5qvXf5iHvfND+LyKkABQGGA
zB4eMee66Bn87LzW5pdaeXjOlMte6ZAMyuT3DAbyh5wT39nWDHJnMgTxt9I+RrUAi8afAVzxC/Gc
sYuBUkrQKWUItAmkLu03VfeU8hTvDUryajh7lMoxVSIDanr9UKFjlahTOG/vePmcQYLrGjkNgfzC
QaJh+tBkAv+UvxSgAJgP7E7AVzb6fShhGsv9OPSBUr8ojmfLOAb+7pW+VcHnYiItllKKCEygqC6t
Dzt7gaNNBUYAS4QmwOC4REZmabMTR+vqVMv7oJPPdvHk7A3NM/nIFCE+yFIxgAMs5XcSVcqWxH2A
IAzqpBJ3//QgB/aOmAR/IzzTpXw1IpmtgQcgSNAigDipm/+6P//MytxeBxgAIqh49jGiYqS4uQlq
Sd+gH8XYBEb1IIUAmKL76gNug1R6ua9oY7OiXTEr9oL7taZBB6Ikw4lGI0piumHkKYLLWSSeOwto
jQZ+owrih+xVGt70vZjr93m6+XzuVk4n0hfDAPmy/F2hQRLcn52NkwZ8B4JTCNIhEPPeg/nGt8i1
XEMQMkcz+fqk9L/Rr7DsRNw6G1ZvoYPbS6WBdhbor9wFSuyFaMucHZ0aHXYFjvDGQoALBVvWBNQU
aSXuRCRJOzqTiilSfUs57uaNwTqggYXNELjIKDn8K2EmrWGOVKVBe5LCF6cSrMPW19us6BQRcxRJ
8D5qrCp5rTc1DbL+YGSeMRzur/OWfES0YU5hMeAWcZd+PvSWXPdpE+jkQ3Lp8of/Jp679MOkMUqt
gfjJeDHy11qQKNz4egapZ+EvJERg95bWaMqJ1BJJbgKqeXZyjCzBa18gnw8Q1o1UkDiE/CH19NAd
BMZ04wAgkYA0LYDi4Arm46iaPWYkr6QiSMdLlz5EFTpl+ZOInXtjECxdwUhv8BaxeKD7bBdVNKAd
U1CRJ8U+pSL08IapWMjn1rjuJfjDJeQnta86H+vkk50KJko0BG6dtRpt1DUCFTKaqX82qXd/l67v
HPA14zYDhh4mb9VACk1c1bg1tTEguqvq3xHalNVjFP+cf9/Xsx4G9OBqg53QNPYsXG7Xdia5ZYBZ
OSiTCzmmdLeTivJrMNIC8A7yJzhIS/GNWhN0LW3mYOz+xBe6F8YDfgjAChWYOIAXsJc4UzH2Rp/K
kdMHDXgCtNdid0r7fxWgcgUZc3jxK0vd94CxGtkQDM1v1fq9s5ko6xCGNcbUAA0LsBMvnoKjNK+l
CT58FB7SM+rYBbZ0fRCgALOPZyCaxCF/sZz/wUojZOXrMTBSw41oYMvXMN8LGcYoQBvLslOglYLF
43IWGfCFiYVm9kELBjH0OGkFz9i1TQLtEmMWx0FgNJncHp27LAYgLzcD46mRv9pVdkyd8mgor/eP
wjsD49LPgx60n0EQFV4G7p7lZM2hHrZxTayAxoHyC6XKkn6if/rpN0pxLlEpeDhsnDxoY3U+yLmt
kwpDEeP1OUFbF6OoOyjRpvf+eDYUYDAIzCMgaSGuza39HDl2KY9FG2SK6X5Eh52/ko9wFaJh6LnM
39M9+DloHLdtADjIQT2CfUaweZlx4NaDpVMRcVOBqAd+YbkeYylbBDDoNjBjNF8nn1vyuSk/2F/Q
jicVsaRuTtaNLm6PFbkUO10IXVKJNxY5SPVeMABOCeo1ADNAtQkYd3nKspFmOVw+imfQj9Y8R9Z5
/2rDnYQ5cQA5RMXGcrKioY2lKEmZ5+p21tFsdvs1+Pwb+dwElUo8G12YdEExf0DP6cwS5Iffs1z8
agO9g/g2PIN1yxmjl4YZLMJd4IBFttCPcnJp/An1iK38amYHJ3sossfqZ10fqukwhF6SX+n8ES4o
8Mb3p1JhB/3epzCDdPPSKEvH6VRJ64LJqtxa+tRLbxN5S6RPacZYMow2mOPPKnm5r3bDVmOno3wE
IAL4XxZ3V0ZapdE8jXFevzVvSH8gSXFfwdYeR34RLw9g/tleXw5rGJOiVquZBmgtJlVnaS8IAjsc
PSLhWSHcBd+Fx+A1SkjyeLLaICxDd7S8mO5FmEEDu+fxcAKOgKGaliOgYxv2WoWXDfmq/Jx/7J0e
lkEGdxZMGeA0PAAizQF7nsM+Daz01ESXSGSP1+u7kM+3fhjzyYyMqUmDyT7Q8mFUz5YocL1eYahA
gRDD+CEby3vvkTZaSk6nNOh/J/bJUQQ2YHMEN+I5G9Og5sbJ5gEzpLh94Q6oQNpL7IjCSJSJYGkR
ckHekk9B6Wqvq4leYwSVF4UeCD3D8JKGbtXvfkctFXFnvFONutArKNIV364+Ng/7NxMaxgCLigob
RIE5n2gcaF+rbfa+mbr0JOLxZEd1aaHw9SZ6fyELhcgjv1fp0AIRZtA0kNBgzDhLn7QfoG0pRNQw
WwsOcwQHFXTDiPVzLoRJ9LrKdCsJ0CfNcjwVHYb70/2J2hzJvyp4WuykVHK1N80kiIojVrtUfZsc
+vCYCY3H2o3EnN1o4ty7JJzCAVR/SeAobpucsv40gVSpE9xjW0fwVgt3RmjV1HbR20nQEncYXHQH
vD9fm6NAGTrKehGzRS/EpQlMZXuQZDNOg3A+aIrbjG6RPxhlcF/L1ihQL8RIYtGIb9U4TVfSTpuM
qggsDQWAp35/WB77k1Fz4WwA4slXZJJMT20zwetZDY/UOtmirqQb389y8BZuIQ2QZz6mreYNEgtJ
kwdq/OuHkfzcPTsL6Uz7jX9AZkoBeaF5EKvPqRXszxvhm28+nrvltBEhJApfIHDmV+doZl/uf/3G
oUbdCCp3QKCLwDlPgD6A2yOa2iYJjA5W/EUyXvZCgmDEFxq4AcxIvatNzTTox1w/Dq/3B7C1uNg7
qoGYPIAvfA47mdLcGOc4CWhyCl3ERe6LX88PK2/CE5DhmRBE5U6Y2TSFWUQwehq9xNXDXH6QRYWX
Gx4mdCDJDycJ6GDwuy13EC6fDkXPsEXtt6RDf1OvqM9je7JPg3VoXglx1f2R7aVGzi5p4zC3wwiN
Pate8KrpYqGxqoi4c700OpLBSCS9EwIDk7ccl6TTsouJlOFeil0lfA5j7/7ibCpAQ3UNaHb0NOOL
0edwcGwdzM+BVD2GjuTZRXe+r2F9IWEIgLpiZyEAija9yyGM1qSiIYqZBV3rZXp2sJOnqn2cE3Jw
yP7BAFiIFzrLLwF2y6lyohld96QhCspPVDtWluBq3Zgr4FTQsQ7RBQQCeG9ZSupkqno5DormoTxU
6W4XB90BUPSE1B6rueGL9Ap9JooMbvegHn5kqFgRGNmNY7gQzy7CGyMLGqIqbiqIT8khTJxDYg6e
uZc8BlhkFG0Be24giIFYDNsMN0qQaupDu+nLq6x7ZVF5UxF7RnJp1d1ewVIP97bTx7TKpQ56LHod
Kncaft/ftOultoHYZhcdmHYQAuDG4Zh5hohxSq7tL9P8MLcCd2DtdOBlxMJI2KoM48lt1C6xBrlH
DhRRYvu7KU+n5FmK6dnU6u/3x7FedCiCu4EqNOxY8L0t1yOqU3sieRcGjfRcdKdoPpn7XQM8MFDh
ZiGai/g6Pxa11Bw0lZaiazQeq5+lCDexsRIL8Zyd1Qu9LlUH4qX61f5ZtYKo4do6oYAO8UIbMHq8
4fncXkGbQqVqk11BsaNp4EL/5mRXk3jhfuMBrDPgACx6j7Ohc+MwkCazBqPNrxWaEhmm5Fp729bh
7KEQAH4IzDmiPgZ3wHtdI2an28X1M+qt3RGEPvf30sZKLORzZ6Jy0Po3q8Liqs9HfbgUg2ApRPK5
M4004gBkOr5fHS/peLIFbsiGeKR+4IVoAFcBdsi5CGCcLGiuVNlVctzy116GeEz+Qjp3olO9scvc
LLIroJ7gSG303ZcD5AP8z8qSVOSJucnv6wEz75DsOgN2k3iTCIq8YSgW8rnJ15SwTTMjzq6WfqT9
aZ4PuYhqRaSC8wPHWRpatFrPripa1KFFsX1W9rJNoTwcdAnM/2PNqWH4luau6+JMU6sas0R9s36o
h90ewFI+G+LN9WYYY1ROY5ldw/kC0jJh0Hk9RUv53BEuo6SeOwd7NMq9SvN651O2l6oRUwTjwC4f
tC8DxJ3bSEVoDNoEWEiAxy5ir6Wox976mEE+3tIoWAG/ERyZ5RRZcVTmUR6ZgUo/VRdTBA9b35zw
hYHARH04ChhwkpfiszrrRqULpyDz4p9VfOqLw+R4ew0dgFsI/IEqHw9e4AGXOnIU9jqN0ctBWj2P
41FzdhvSpXzuUq7BBqlmEuTHWlC1z6omkL+aIwAlUVWlIh0K9BNaRC6/P1Z6tGGN1S6Q0R2w1F2D
xq5sfY363/fnaVMP4t6AB4MHyuQbzlOtGyVbBriHANTT9F5ee5VeieBoqzOBUaDkVmX+BQoCebc4
HDurzpOyC9LijCBmbHmaqJvpas9CBbhWEJdhfACohV5OWNLbmWkPOjIF4TlvL1/vT9OGdKB6QIAH
ri9AM/iqYbtBBYA05VMwPSJGFtXH/ySeZ+aU+r5vshniB/tJOXfJ3luZwQ3//Xo+iZsUoWbSHuJb
6RQdDf30N1+PAB8qqhmygZv6LKuQJTTVKeiflPLSRw/3xW9sHnz9v+K5azlTzbAPLYif0qONbj3J
RyIi8d1YXrx0WFE13GtmNpabx5TIRJKylgPShG7+ODmi9NnGGKAAZX84aWgUwodn2nJUq2GK5aAw
QjeSNHfM0SVmED3dtsYBLXAw2NsWMfDlOAwH7ymcNTnITa8aPVuU3t4axq18pv/m7hx72aniEfIb
+XNOnovyNJPL7tVm8BWWrdVgk3h4u6pWUS2n4YxY8ZEMD5Hm1rkgzbE5ChTGolYIQH2bfxjGRhHr
Sj3PASnOanTo08vuvuzI1TJ6L1aPZMGK83xuNDTRYTw150Chnvl7FnGIbawzato0VEMAKomYNHck
SIkeb0SiQEjUhznzzL01Vfj8hXzu9qxHu8VCN1aQ5kc0mUXLEV1wv63XANkTqEGEAbsVlHTLnUTn
TG+rnuiBpsduEZ50cgzNX/e30nqWljr43Tp0NaXI1wQK8ZxPcb3b7EE8ezDjwYYST77G0EZuuixH
SwvMUXpsDmWdClKLm9+PCBgcGVS24WmynCNJL2nRRqYeRLiRbTXokr8YAdKiQBYgt4voMWe4m1Ie
WrkblECrX0bpuT/fn/+tNQbtDEqqEApj7CTL75+bztYiB+JJ8lzP7pSjR7d/X8XWFDGwEABQMHgA
ii9VZOaY5MlAVSAOL/L0YX7eKx4oLhQgw1Qw2lg+9GKZs202iJf4ckIPbirkpDXxeYuUJXgwbuVz
O7RSepI0CeRP9Z9Bs4662h6n7MFue8FxW8/TUhE/T3Wo6dUARRoaTvcgUiazu3+qYOhslHyxRArv
4qXOMOghCQ2/tkBP1rau/DcKkOJjtCrIWfK8MJI0TnOKOjrfofFBdiXwbuweAaQywhAw7ANMwZkk
R0liQ+lN2a8jXNGuowhO2/o4wP+9kc8tdhy1o1mPkC91B83x9PRAXu+PYGM7LTRwq2yR1CFRCw1o
m62gf2nvRr8SEeBhYyvh6oGfreJloqLaannkelxtst0Nsm9Zn7P4s/wXs8SSDSartEIUnZslaEzM
qCaKb9mXSPWq2XVe7s/S1jrcauBmCcS3Ovodx4rfWsR1iksTIvPz476OrUm61cFW6sZRAu3jjD71
0JHqrjV5uQh5tjkGXJ+AZiJSuLLc0QQ3DLS3ij/rP/TsyQEWrBc4YptDQMUB8zBwv/EMDHk0lE4f
F4pfZb3bX2x9vxODPPeNAu6JqxZyauRto/iD8dqd2kaAkN38ftwNaAsNDwnk9MslmIaZUKNyFL+P
j3bk5fFfmAtkRP9PPo/wjYq5nsLUVHyinBPyUO/35TE9iBNquCCAteafnHgkZFEfordLb36x25cv
9zfolqkA4Qzjn0OsGZDb5ey0cjFrca3J/mS4eQeyXhdMT72oun1Ti4J4uYrIAuvYwGlBxNzM0ln2
2+lUDM/V4JX1Rdg6Y2ulUZwPrDhavyFzxfkZdtoRc5hk2afNMX1MpOP9qWJTwV3SrBwZFQFIgeJx
yJ3lNO2dRnIS2Sfo6lie5D/VeJ60k6G8RKLY5MaxRlgPahDTg0/M826Y1RDTMI9lv4/OZuIZ8WF3
K3PGiHGrgk3mjWXKCmkY1AmjCdNrg36rIj66jSVnXIwwTBb+03g+DKmowdXoaLNvW5Urla2Lpoij
8pQSwapsTdWtHvb3xTiGInFSffYl/Rg3Byc/lyLKbLZv+IVHhSY4PRCMxqOacwhGeDllqzuzHykP
0/iIepb+6yCiUt4cB3LRcC/ZS2j1GKWtGVu9PPuTcqb0TItztT80xgrewKKMondUPfBvLdnpJVsH
wbhvHpIsPehzud+7RDEL8LMmQAgAu3JrETZR1cP/m/y5PcD5S737B3BjSwGv9E57a7MTyK1DF6op
rgpZ8xvz1Nq/rCpGTOAkYiHeWG1EvdEZB+R6SHrz8MEeQaa5ThXNT7KnvKUenQiQZH+K0jkMkeBl
tzUiBMrwfsTba8O2U1WPs2zUfTtpjrrxiCbdWudmu5nxcdhR5PD/evi4YsP4atEiWvcH+5NFarfb
XfHFKeCcwUpq8UrVoEBOH4HZyBLB0m+cDmwqBZuKVbfCJVye8twItRJNNQy/bJ9q9VIXT0q7k/Dg
fY4QmXt/uAA8w23eIY3iuZUrwyd6c1TswRv/wtHBIP7VwF0gObFbYpql4WfJy3gcRZQTG/cTchHA
OoAKl8FrOfFEmWNSVIrum+iyEH7QyaNjnpL0A8ruhQ/WzfW40cVdtVMz6j0yUrpfdKqbqQe78jrr
L56SiwFxi951dEqadyXt4R95f6wXRhbMUCgJgVcCLorllrKmapScqtJ9qb5UyeVy31Zt+CIoKkO2
A0ApcGfxAYlUM7M8VyIciMyVfuQipOvW/N+K59a6KDtzIjXR/V5HM6dDS59sXZAsYH4xd+stRsAt
sR3l4dDnGEFUnBFALgsv1i6FdARwo3RHc78XjYMN2B8Wgv1wtr10mqFKx1T3R8bzdiSdwNJurgeo
DxkkC5kJ/rVapiOwhsas+0Z8rjLXEbHjbi0IkMfYUWBmR46Lsx5oYlDbWVWpvjacuuKk1W4qoh3f
uixuVXBrnsXDkCHHovoxCntmb1Qfy/iQ7i7FgiWHy8kgnoAzrWhlhzCSzFKJVN/ID/FrL7rDt9YB
HrSmIXVto5SHm6dhlkpF1xoVD9Ynq/pkiCjHt25veM14AgDphcAyJ781DDPJO3x+Z3yP7S9ZfgpR
l9R/0Zxv9w/41mqwShjm6TCryz1pahWx8LmXEJ+gD8Q5VvOD3jwoIjaErUN4q4U7FkrR2EleYjjE
OczjKfoA3ujBOpPQ1f6E4V9csgySgigqHoSruuqoRsJqkjIsPT3S30VyEQL0t1afJZnRCAivAocn
Os+NbC4dtrl6IyDoCyxqgba5KAAmvnMu4RByNivvJ63qEefGCLzooyQf6MdRBLrYOumMZ+P/dHC3
kgXORUlyDPYef4vHU6tcuv7P/b21OU3AvSCgw35MbtWTria5ZoSKr0rPVvKIVht75aPZE4LlcKbh
SqGKfnn1hY2MtuuDAUe6zFz6Y5BFp3A9AIB2wZQHgwvoBdpWLRXMsor3vgQfevwwV6ZbtLuBiqwE
ClU+DILOELZcUCdUppFKqQFznshHe0wP8Sy4/taGBDX5ABECDAnPcFX8H4Xgpk67XPfr1pvT76jd
RrZZjt40zdu/GCz1oqKcBAyVvEVs6BSjLUmr++HH0XwMi4e/EY/oIKobgY3ko9ljqza9keDik9MP
PSg2m+tfyIfPjDwna6vLA6lpAd4ZiSCj0EyHrD+3qn9f/vq4YV7w9GbsRQxryblpsZWNduLEBvIJ
eLVewP6Tipypjd3KmDbYyxI1DaseQIDYVJGhS7J/CnX5XJK9FLl42jEvELz/IAFHnpA7zkY1U6ks
YDH0Zjp+6urxeH+KNr6fsdjBIKGxDVpYcleRohdJSYZU8yX7e+939f4VhvtiYRUASoVLyJ01wAhy
1pVT88G/Ww1f9f1xeMQj/pW/epxGWWGZ1Nb8If4zlU/JWLrOeN4/RTBIjAQWqFqAzpYGiRoghjGU
QfNTbCDy1ugi/3W9TREqQGwFzhMOAfbqUoHcjiBnrZLel7JTjlI94pJIYCi2VIAUBrcmqB60VXSl
MdoU9a1S69fzJbb8LL1oIkLhTRUW+pyAVxglMTxarukIOkzreusr2UFHO0PFNWzBKNZXNGzcew0x
YBdriA2NU3UMa2vwo/EN1XNj8ljNB3t/khC0DkiIwH4jYQ6oynI51Kk0YnkyB98BY35cETfenVWA
AsYya8Ljh6fJnTkn1xIktaPRr74l4RddBFlY+31L8dx+RZNv1e5LiJcrYP1jz4oAllPdwVTdlrq5
03uyJEDDrBeGxf9hQFiefm1FNBoTxZSi0kcLXGdQXT05kkg7VHu74MInx12E4hhGOIyXALc0QCYV
Xa8rhV+6JnDtjhDbvr65IRyuvwqIIerH+Kce0JLFmMxT4ceo8j6af5zJVZWjqIvV+qgwLe9ZN3D2
r5pMISsTz6SHlhSITFerY1f03mMTsXyALzTwdXBl2mcGuNsLHyxQoPBJRPw3m/LBIQLYClBWICVY
npG40ZquQn7SR7VgftCi3Rc3rBTaHQPFxaIrvF8zoqGHZsRp4UvD1Up8qzgKYWhbI2B39jvjHSsY
XI5AR2+MvAPPlF/OhfswxSLHYGuNWW8jtFlDoZjCR9TQNDuxmylq/Dg7FBa9tMp0qfeDb2DUb5Rw
b5a5S7uGjFBSyJ5Uu2Gw9+Yz3ttXInGB1YAbtZyjZtK6Pmxz6hsuGY+65P2FeLApIK6CKNfKe40d
cDKHxVQhzhUBN/xafv8L+azeF54rsgo8QSaVwmRMKOSH1df8LCdf9ovHWwi5BABTkRPhXkJTWdVJ
ge5ePum86aUY3N3iEQWFbwYzhEYAPPJJN0MFHdDU1pffxuZxLHbDklgl5r/iua+fa8xXTCC+M734
eZZ3O00QD9cMYF4wTK1ecSiAT1oLTA1+9KZ33zVQ59+fnY3jBfYiZKMABQdcm1/bpLKlOp6yzpcl
6sp4hGalZ4kiKBs2AkoA40GcBlEnHg9uEVlCwU3e+blRHdJjSET5+Y17852+FQg3NCtEZc/ygJUl
iF06I2z9yfwwVo9k/DCxHm6Cc7Y1V8BIwDUDl66NIOZSi9M2dZRImKtpzt2o+KdR/1ElEcHI1lzd
KLE5r6NHXKM0e8xVY3yrD10hOMsbY2AQWPaOAPoZJK7LMYxI4dBOVhpfCs+JeqDz/htnIZ/pv0kF
K5Vs56UB+ahJlpyXQTvMIn7PDd8CTh9qthAkY22xuGVQ49xRRjtt/QYrTJXJ09VvTRGMRRB1r/dP
x8ZisDoGcKDh+oFh5e4FuaFKNxYV9b8pjp9NgrlaS2flzww5hEpGdDDn3isdGoe1KpF1n5605hK2
AobsDfG4bRDqQ2ZTY+Wx3FLMqlHFxaj5URW5lCbubh4I9nYA9gyceihRWueCZckaE2NCeCb657GP
f++dexM0ExDuAE6yxgxlfd0qStIb/vQxaz6FleBFvTYZKK1FFBR1JFCy6i2dFEZD9EJR/Ya6sXGg
jhfSi9EJHPqNNQAlIAPQwXfBBcoZJtuOQA0YNpJvuQV9jcOv9+dofZqRZMQbSAZHKcirV9jzIbZr
pa5sn/Ttlw40RAXVAJaUvtxXszWKWzWcj0cyQ59yq0ZnNbV0ldntx90vOSwEyzwBqo/dxHeA7swW
pZgK1lqnv1S0xxB8P5vlpRfPYNsI/jBPG48SziiFWqKaRakafp79itpT9U0un0b1JM8nMv7ZPVVY
bwa3AS8NAKCcKsVGQ/G01hAqO8rR4+4upWiNgbMGygSUY5ronMChxGdDi+delky/UN2kurSiF9XG
Si/kcybJJnIyyQqxfOVKw9S1o07gb2woQHAPzgyQ2njhqtwAklTKm6mqZb95TPrncNoNIDAX4rnv
71X00ZPSRvZT1wpdAMV3r+5CPHcQKg29q/MR4onhJfGBiKCkG0YJzWFtWFU8ZzFF3O5BIVKYhCkA
YXLxp1SfwvghlE4OFRyHjTVYaGFfcXNHy5MFGpQayDbN+KeUn9PwdH+W1qOw8JRFPBIjQXMJ/rh1
qSTrGYBt/pAB5XKsO8CQ3Fn0dGZzsTzU0IKQJxoOs0gJbzPIkHQzmqBMvuWc8/mzNH3uREUT64li
mXAwEiJUAqo3/u05p2qmNElTBp9tqruwK7sPA+r08O0scM+MBedeAMqIRLkTl4ERFq6tpO7+FA2i
SeA+Bd8RPFYwuCxXWqVGkuc2KYIuA3XIKd69kRbieb8+DWtcrhbEx+oXRoURv9zfSFvzbyBbjCAf
Hohobbf8fDJSoiS2kgegBnLVTnHL3YgE9Es0jfcUFhwwnkpJjfKMTlGeB6nbhN/Kcve1hpgO8IRo
EIe2wHjALb9/lovKske5DtQCDLSNi9pe7/4MrW82aGD8s/BjcHXyDmqhj0qrlEoNrqxDLLul8yFR
XDl/KhJ0+dydjUPkHvlc5DgQbYXLtBxN10rFLOdzHXiN88lxvK47mK4y7j4T0ILjwCp8cI3yxAw5
OHWbaEBTAD2XvXB2Ds3+grqlBs4nG+0Mj+oRGrKuOAxE9ob6fH9V1gYQGpDgYHBCuPUq29c3BtYB
ZXlaOnIV1OljXiKEe2m6x1YEd1mfDrhLWPx3JjYk6DgzHk2NWc04I0HTVigxcVHOKjDkWxqQFXoH
/L3XWi/HYcVJPDqRXQca+VKUz7s5KMGwB3YjZGyQBcerkTN/UljOSkZIHkzh85gciv2nG/IR8rGw
oeB+83igCtkgy8nCDN3EwSlmaG4rXXYvNNqJw5tB4QdbCe6xrhhkNqeWcXHpp0r6aNJHAG6zWuB1
bGwnFvlELTEKNBnb/nIZQlPJMnvoi0ByU/rPP6nziwoO3YYZQQQIbV0Ybh/GltuwKYLHo9HCkEtG
+pQMhicNuleD1H+U3WR06+bb/Xnb2FgLfdyIsrgOe5pAXx9PR1Nvj7Io+bT2DhD2xgmEowlXedUK
speTeUxHEDiG9ckOY1e33VoXHPOtUbB0vgUeSgZF4bzBCJzTRREqZdBNb6r6zyxCcGyNAQFXdLKE
T8gCNst1VzLL6jJbBcnlVWtdh34gmX9/HbZ2FrNRwILhosaMLTXUKfC+FESzQZkf9eJZSq5INyqC
7bs5TSB4hx1B8Bv5lKUSVH1Xdt6mRVA7/+TXLhHspa1ZYol37N8tNJudxSCdmo08qOZ/NOeLUn9V
pz/3p2lLBaJN/1syqKxKQcok7rOpDvOg7p9s69yPnhoKPBFm65beLDI0CDXBlDBUDV/+69StBurl
Iguc3JcxhORLpWruhH9y+HJ/NBvrAVwT+iBhRVCAsjrsY46LvDdgtKxXEwWogvXYFI9GC6gwQtgG
8a3lcofTHNKWgAExeyHdQdgBaTVRKmpxkIBHUBy/ITa0FB/ldh/PoVxfh/EzAkjupJwoPerxWY52
u+dQYDHmI9zmLNjIRnpzjWtjNXSUdtVVy/PDuYpEBE5bQ8HdxJ564JJbsYWbkzSpsd1CvgJe4ckD
oZbX/GrqH3H5c+eSs6lC/gAvSpwUDGo5kixNWm0sdHo1gWA85qLGo6slR0UAesoizc+qs1flGmon
DVQzS3ot6EWSH5W9KRbGkYs8MnDJrH8Hn0xu8jTs9SymV6r9iY5aITjdW1+PWmnA8Az4tXhPLidn
HgrTTk2VXh3V+9XuJifCx99KZ5vgZhNVXW52FtHotc5/HExN8MJYWSZOOrvYb6TrSRv1aFhAr2/J
FEhvQ/d178YBBAXxUVQmohQO2ZulfISCnLKPOnpVyLEkRxFN+Hrql+K5EzbKctYUGcR3zROpvmQi
ApMN+UBYIreFoivc0nz/nWGO0nTMk/E6WINnlNRTX3fPD/qxwQdALTmIoXhcVhQ2WWySbrjGjtvE
H2Npv3yk+Fj/Rlw7a95MUzHryUbB1bU9NU6F2KsoHsc29+LeAUETbCmS6whx/A9pV7ZbN65sv0iA
5uFV2pPtJFuOnalfhCSdI5GaRU3U199FN+7pLUrYgnw6nQEwwBKHKharVq0CHFja4ClPM647ifXi
pX9Z9IWglks9bUGCl6cUIUuQr0CJV+k5rYijzouYL+yzYYyHluXHZIsKfmWrZzIkL6NvnRYuOmQQ
oh/I8LU2tt6NQpfkpUIG2URISLyJ5PevWXZdTjRIqJJDbnyCNTllxR+VP6DqMVX7h/sna2XN4AWA
/gB5fQFKFT+/0WwVZKxZARqvF3dSL6l6AE8h2oKf9wsBnQkoLkWXWciZC6kqU4vigRsvTv9tco69
cSl3k2EjH4s3BS5tVB4v8SFo6hg5cZ4aUMGDRi9x69+fwsq+IweFbCzwfvhPfuRZCFMbCSuMl1w5
MivQdrN0iqQBklDiQY/eo7KG56kaeSnz3JfW+jX8TFi28f0r+3w7vhzRt5mDvicIpb5kVS96SZig
QbS3yLVXFmkmRHKatCbmblJACDoh1/ZF2ThGa8Pj3gSxDPw+hBvFz2/Oqk7ZBOyl7eD18Pgndjc0
YTk64Ot4ZYFuF9Q+yF3PR0dTUEMxSGe8tM2T8uDml/sHaGkB58NLa1OaqamzBMOr1QfPeeinh4Gf
nXR3Xh/ljLezkOxTlk9DlSmt8VJMv6fxlfy6P4utRZLsuF6xKsbtYLxU7SX/WBgbO7y6SLBHCLfD
9iFeOt8DABIKm1QWvl49uanPK9/8U3p7E9ZYIrwPAd1Fe3M8qCWTF1VaklYUl10+mr7HS7+oN5Rt
bZWAEUYDTIQW8VwU07w5qCD4KXJCPesFHVx8AvL/3U3TxBRuBDhzATYtJ1ohr//SGb0/uIdIbfe+
pkVZLGgD8GZHZgWy5hKUujcQX9TNl68VOkbb0VbQYW2JkJUQSHwErhdRXtDXp8SoOvtlKLOgaX1n
UDY2QazB/B6FH4B2jnggIvaO1mzzGXSpmeCebp2Xfvg0xQcvfxjOzWev2K8RMzGSa6zkNI09F2Iq
cjAP8e7WiHCZkOACShsRDYDNpX1wp4ijDLg1XxJ2ZP2x3SpUfrt758uEoA/q2qAR4N7BqZovk+EW
XlG4avSiXZlj+XoR+5H1uzK/eKQMlCrQOr/a23AeNzRqI5AuAqATUE454hR1duk6YxW9JHF8jhTl
9LzXSgm8iKiRQNoCoAhJ/8q89RhQKeS1437bHhV7I4qyPLwYHz6m8DWBqJHZR1LLTvLOSMkrRbMh
0PHtVw6Mj94R4I0Uf8uhLK+rOjUDzuJF0xvfyc/A5b1jgW4ESKeKRaNZ8RoCKvXEXlV9t/GAH4P3
OaKib5WZ0vBq36KGv4qVF8T70gp4yI0U0XL9MT52AEg/4VHKwZlUi5W2HCLlJXeeCu08bBXGLp0l
tAp9UwoBYVuYDl1pEUXTrPTVnR4K75Xap4LvvoTmIiSzUYy1pXYtRFjKAdG3PN6LUIC7LSLGIELC
VbfgZouBt0ytwk1fTfUhfyy32CxWdgAQERPRHpQR4FEleTP9kGRDPin0tfidtEG+m7sOX4/LGbcP
SmxAtyStTlrnel5zL31F+xTUJ5Tf9h7/+fBSxFvvG7t1egyfF09u97FxNs7/8uqZje9Kbgwo/dy0
NzG+1gWVk4M1wU9LPyVNQNxsw69cOat4UCFogiwgrmw5dDJS204yLy9eHftL2fX+OJ61aWM+S7dM
gOP+lSFOw40/U+cMyf0KMpRjNYBM8KjF1I+OuzdlJkRyy1yw8EdZBCElKuon+jQV+1UCwVxcPGhm
g4yvXGo7sMguoigrXr8y/nGkeyF4COBiTMSCNfSkWAD90qxvxrhInJc8/dWWgbG7dQrGBzoUVWfY
C6SDpD3Iyj5DuVxkv4zqgTxsdntaUejZ8NLqpwqaWaL7sv3Sk/GUkZcy5RuHaFUC4HFIt+PKN2V/
LNOJPfXTgAVqHJ+AZcIaNiSsqAKyDbh0UG0kSAEko0QjtN5Ua9d5ARdiXx/t9BRttelb0QSUPsAv
xlP9TeXmmlASy9RL1rsvwEsGJv1UKk9V3ATZ7moCHakHxGXArw1SfyTH53KqnGTEcDv3JabVU/SY
b7owKyZqJkCysImeJA3vR/cl/U/DDol3skjgZAdnqxpTWjBApwUgFU9qZCCQIpfJPmLd63OQXRmv
xHr6fi6LD+n3XWbjHwGodUHiBEmUxU2UMdaC5r4zXtU+PjjoWtzrh/9Ngj7fC5a3gF4kmAIqI5Rz
9I4J6CgowIMOrgz8GekySgo8tEqmYXhTOROaXPY5q2KBEJwWHKp4aGGJZM2mSKUk9mi+Gvp/vJ+x
8fX+6sgbjN7dCE2DzAwOk9A8Sek8lXV5E5f0OUkOleY39rORHgZjIzgjqTaqvvBSRGGNCCIChycj
FllpMDce6gSFww9a80qbr6Oxc53eRIjbASvmgnxMUrlUG2p4ZW78HDUnV3spaHh/oST7J6bgwPiB
DQNlvUK358eoQOdo7k1xFNY09jXzVd/ZcvNNAFxuoMyRJAOhoDSBrCg6RWemF+bDUT05/XH/98Nn
RUEv8OWCAHv+/ZpbOVyLLS/M+k8femtfZ7C3j0deGqEr0ct1AeYcVaPQ1NLx0FALN8O3Id948awc
U9DLI4ArjigUzZh/PbUVavBkiJ+Z5Uf0t2EHuuc38YZXvy4F3avhtCKuIb/W8xgYqWlU4+dYfzTQ
lc8KkuLcbj2fV5RBwL0Q/0H6G4ljWeWMvqp7pEnDrLF8bgB78rCTCEBsBx5wgO/CKuEsyWT2mhu1
U4NUbNi2gdlcNttqrSwUqlEQZoXTARdfDrbmKnFT3qo4qyXovgZf9R4rcFQPO/E5mAd2HXAjAPxs
LJQrHdoxc61Yb2IvnH636TX72vW7zy0ECDpeA4w5gApI1jW23KKxYtcNi/gDGGHtfV7l2/cDNIOl
Es358K/5sdUUhjBGpruho5z4R4tumNWlTRIbjaJ5lB8h+iNH+ZpxsK3Jc6ew0x5s/cNUnvbaDGwA
mGZFs3U0dzCku61gMbO9YpzCtvs00odkiwdv7ftvxpd7iQ+Ro7gawfjeNYuCcadDidXHL2QtQdgu
qghkl3V0XMSix2gKEaT0DfUROUtOt9hT1+ZwK0Q6oszKrcEGEWWYguJL8XfGkhZzkLbAm4jN0C9+
Ch0zMEvUUP3Yv8XIV6Gm1kW9BTK88xPKnZrbaaVMYc7+Cpnx8/7oS1OHqiMBIhJUqQg3S1+Pp4Rn
kKKzQs27aixsiidOXu+LWFl/wVGA+jIkD1EoJ6mYWilgnTFrK0QbLz97TOK/748vPvEmwCo2ABW1
yOPCBOF1IgOVMj2dgLuPnFAv/p7ac064D44KH+3IfFU7wDveiHuvzUccWRezgvGWs2Q8aluB97dD
2NeAD4/U3uoMvCVB2vK+ydJkQK1TGOOyzl2fOa/3l2x5OwCKj+ASLAcoyhbNyErXK9wK0bGwzK2j
7Z0Gk/hI2fhxt5Mey8AlhMZzWC4gN0BV4YgvuYlscPTPKwanM0JWeEHCfYVtBfAXJ1hIADIfdWF4
Ci0Su6OluFFGaj3syifzjz48aTs7JL7NAahE/I/7VKA453NQ7N5Fk2/NDPPM7/OH3N1rxJEDwsog
uPTW7UmOtg6agmdqpI+hXRwL5SltX+7v9soKGYjLANyM+vBl6r7LqGLmXcVDNUNL5o8me1SSvb43
poCyBUTTIUBgBOZLZMdlZhZVPIVopXsx8gPS7e9YJHiuAmXnoO2ZKllxlaSuW0Y6D4scRCcVCai5
V6+Fv4RkIkyJYKaWk4qZN5Z24xhjaMS5nxel/45zBGgRUIiwhejHLbN4uG2tea016aGbMzSrOitb
/F5SzEEc1JkAaRca08g6cPXoIaptfM04Jd3DUMUBpT86fV9W7h9RgGUDbCyiAnK/QXVCvIBmhRE6
9m87+pnu322haf8/vC4FeMfUm1xeZBjer3TqT9nuWxs4JgROBKkRCjzAxTU/sGgmaYHvROUhisGi
yk83Lu0VlRO5AXRuEfXtiz5GTTMSxMroFGrsuz34dns2dpI/iR2YiRCXyI1lNZltjz3Lp5A4B/Nn
ox3z5sK2mNQXN9GbENAgo3IeT2qZMY5puW6wCUKM6WDxoNgbvfpnEv+OL4V+Iq6AJTqu4ABWp947
x9ppaC/6uBGYXt+Nf6VIBpy1Lu+KHlIMVPMaPvlubM1jVQKqGAErA9PhAqAYFQwEwp3DQ6v8WPTB
yEKydc+tbQVOK6LTCFnCDErKnbYu4Vwx4cZafuuXW3iEtRncDi8HN9zW9vIewyedc9D/9M89Skfu
30PiC2eOGg4T2pNCIRAgEAXQ8xPLGeA/nKJSFWU8pArih2kM7J1tH9/UwkTNNhgCwZ2/qDVUHQVN
pImKE8VOynGcjvvngOiPyJwBH7VAYKdwdhiCODz0nDNVDlP2MXYv0ZbarW2GcAfAjQrXCYC1+UpZ
U1QmhUl4SIen5HtXH9TkHfMQne5Ql4K4MWDrcwlx3SeR20xTmEXX0nx2M9UfaKBsoe7ErSxv+Y0Y
mRojR7VFpOjYjUI7gNSymb6V7FGzDrmOzquX+1uzcvvBFUQE3EX2SZyw+ZQalwxeF+EhZinPsCU5
P1XNE4JQ9lbMY0UTRagLUTq0LEe8S9JEpmo85U6nhuX0Gk0na3i4P5HV8ZGTEKcYCi/7CVUZ51o/
1lrIvGDkfr2Vfd8aX/p+tZniojMyLdQ9GqSo/Kx3P7mRVxaYV8TDkbDDAZ5vhdomep5xQw3VJPX1
w+TtBEIKLQeoRrCwAjiPxpzS8a1cNuQ5siGh+5FTw0cjsw1ncMVWCR5WpKDghix5TLsiVQtFvOqn
0h+GwP6qeEdU7t3f6BU1R9kOYu4I9InsjXQvGU7hOo2Dp31fw6fVwUdoqn6fbDVKXdtveJwIH4D8
FdyskjOlp5HpRBODEhpt4HksKPYG0bAbeOCJCCAKvAGomW93E5tWoVY2XBGQrllPdNxCt6/P4F8B
0ok17AmBpNaYQrM+2cNj+2f/Pgh0PpqjIguP4PX8+8dmcFoeaVNIf3D10TXCaIvYanUCorE4KjAR
cJH9KM8Zkol63QTX/++q8C0QvN2fwlKAgQp7wDoFFzUgl5LGlaCNszTC7WupPZInEu3e4fnw0usL
jLi2NhUYvvjgloG31Z9+qQgoW8SyvCUmkFyW1NkpqFmquWVdtRr9704OuTS7syvgLLsRISNfDRY1
RVJBhHfq0tPe0ikYJIGDRPUlvEwwxclveK2MC6OGrl+1/lQdrXjjbluaI9hRUVwNETAYMkWqEwOM
qsWae9XGlw4XWm0xFJFczC23YOUYCRoOuDbAcYj0xFwTGCVxrWi9eyXqX/1T4X6/f0qX+yxiNOhu
K8qFRBZwPnycaW2v5FN+7UtftXrfYYbfbKSIllMAk4igggI0S1wTsjKX3DJTo8yunATlMyeH+1MQ
nzj3aObDC/E3zy6qtUMyWBg+sn5M5Ki0H45D9Fy3Z9qetZ04Z5wqJLkcQdWA+Aq8WcmlAdWfQ922
ZNdKPzDlXJYbx2q5VgIcLB4TKBlHilyyGolZ6Sxra3Zt/+4zfych5NvXw0ESyUagLBcpRy/N6ppO
KbuOvjJwn6I88v5eLD0+lEGCrgXvrrXgdYJ69wx049qVl03QJn7jdYcyPjI0AlWP90WtrBRECbAo
/hQzm287Q2yFTYapXQ37IbOftZ14FDEiXCURYBStqxbU8pNHlKlG7cRVR+tpVUcn062We0vdwzl6
88rgHiPCJelexDgzmsgwrqZ1mqpHPp04Oe1eJIiAzwodhxWX0zkTwQJmzDautD+XyYFvRd5XpiDu
TuwBTPkyw2+lca6jkfl4nZoHxTvFxgdjK0a3NLRvfCUg3IOvhACR5CulE401tYAIVNJF8McuzhR4
w361E6Qo/xUiqbVuodB2REXjVfHAbeXTrRqV5Tohl2aj5y4KrAHhlcvB+DRNVhrp3VXRDlp14Nlp
3CrTW6oeTiESsgLqtwL+t0zUdgwgb7xCsfs0KPIAERw0Xuh21oVBMdBsDblBQUONwKzsW6paQsxe
q7trZJZALX7Lt6jglwYdVxI8Y7wbgTQHymau2a6raGmathDwJfqi5YHLz+jnVwRGcW6G3W4UKnBB
zAFXHGyOi449gghJmZxUv6L1Gq3PibdxOS1Pr6jwRbAfXCagrZOxqtWQ5qUDo34d2AdKT4DQaezE
f+3VciEEhwtLJno0SQumK31iF3miXxP9UBt+t1/LBbsv+LRQcAi2CZkXFE2N4qmA/l+5Cobop1w/
OFtQoRUFuRUhazmL1ZJZIBS+psgRxgHRgRfauJu2REirxIFqK7wcIozxKf2rpw/NVvunpQRcRRYc
fmSNYNhlj7bvyFTmtVeG3fSXnT2UZb/N4rQlQ5oFmN/HzNKVMiyUj1lxMVEgbXy7f5yESzl3qHBg
AaEXZBlwCeV7qe96QmLiJCHPD6Ub9gx9aIIOLi575vGX+7KWt7iDBCHyLzApcEzkEJHZJx0zm56E
rfHwYkW7zTqaeAueGuAhgbSSS1hJ1emJaUUktOCkj4HnfL//9SubMRtf8tbU0hgR8sD4cf6g0kul
nkm520CJKaCXGCI3ohZeLOCNd+taCm4/opJQtYcDL92A/74/h7UdAHTLQmYHYRtcHXMBesS1AjdT
EkaP/Ee2318W9W7/ji7s483n62pbEgDFk9BQTP9TVW8p9fLWm48v7UA75XzQPHw96USy/KiXf6Xq
zz6+7r/B54KE0txMZDKL3K2EoOug/HZPSvbzf9sGyRmkSuEQamL8wvDrPthiFF45qaKLDUob4bIi
fibtshYVal17Xhwq8UH55bLz5oN45RyhNgmWA69ioc6SYUpzt1XI1GShZsVfcuNBQ4x59xKJ+Duq
ffHuQsWBdJYMQxkUYpZxGJHH+NEbNzRtuUTwxZHORqgaGUikdOY7DMh2o6LKrQ0V66ihsUrPUnC2
H/fOYS5EWiU3cRrcQlkbetmHXv/YBe8YXrwgkZBHUyaZlrJN86gEeK4L1emjZj0WO2la4fvh8zEu
HAHo9AJTmmWqVduItIe0efaCaGeR79vwgooG0AhH/JIiBYPtJJpK1S60smvyc9xJC74YXrKlCbc0
2nlTF0bZgbY/U7YXGYnVQaoD2EKYakQIJB02C9AGtpPdhanZ+9nJAsrz/vauHdEbAZ50RN3eKZ04
M7uwtA9UP+ju2WzO90Us1Xg2BxlpqzgxUcfR6EKzJUedKYfqz/8mQJ+rGe56kqQ15tA6v6xfkfGe
4dGrQIAIkK6RcS/gvmuVyRq7ML5oeup37hZZyeoCISKH6I+Ic8jFC/YAxErdQQXU6BN5VKt9hZ5v
Z1SQUDvoIwQ0mCptsQdMe6MVXhd6FwKCzm7aH5eGW4fBAahBAQas3Xz91TrRO97yGk7qg0Nf3Xoj
2rdyRsGlLXKkGjxh+Hbz8Zlb9q3dtSys2LFSDqVzadPj7iMk+tWgTkgY6oXLkmR1U4AhkoVmgRDT
k1b9fX/85aMNqSwBNgcMBTZUbuTZIqw7xJpRhaZ5Um0/tz8Q76yRjeqLtYXCjQxqIFfQ68mvtgo9
MPO6Hqqw6YK2esimY7Q/9Y6JAMaGUnqReZfTKBFVM3VyPUyE+5UWpFtVz2sLhTetCaAfkP+4/ud7
7TV42UaohwmN5CfYZYMCDwVqHYxmt4+K6kULZF8IIYtzKxluvRpHdxgZC6NW8cF8vZUUX9FppBax
E2Apw6tHrjRMc9VE61bKw/67rj2RLZam1eGBndJtgbcEa9h8mQQXJKjQSh5mHxL7L8f8dv+4rg4P
YyR4B1G5LTNNjUh/uNoEtCK43AIFEAu25WWvSsAbCq8Q3M3oZD2fQBKrGmIMRh+aBtIEVeVvhUnW
BKAUFhlLEG+IEu65gFivkrSzlQ7osoZ/8MrdcCNgCNF3G62oBKORfH6MyKqoydwunKpjQU+DcjC7
0/5NAIAQ+DJEYITtk2bAeB5xdepDhgbcxwp/7B8fiSaEpC08ynFK5+OnZTbgodiNoak/29bnnXzm
4tpBQSFiO4IhH3om3Qp9wwpeN0ofxq19+KU0W9i4tQ1GHlQkgFAPhiDl/PPLqsviaaIDoCA/+/Si
Jxtuy4oxRfsvkZLDEUXKTzpAJNJG1WVeH/Lug948GeTasef9O3AjQlYCJWkaj6cQUXjUN5Pcdzec
9xVragjKY1HuDMyuHGYruaIpY2sDshad3PwT1z8N3UXdCImsLRQqkhGLRFxkWVQdp3Y3jm3Hw05/
RmcwRs7N/qgLUq8gM0DiATSfeArO91preI2qYcZDhXxRgm58ub8PYivn4SlAG0S8yBP9ZhHXmQ8/
dmxw7VGfwro5sSYA50akfUhhkzo/Tz8M6uG+uJWTa4KxB3Ew2Cdw+kkRBoMhcZqbEfzVBp3pweZL
trAUK1tiwuoBdALmiiU0NfEM5MwcWKdYcYNa/5gpn9Sm3D8N4NdEuYroArOo9RwMBvPI0h584D8z
v+y/716l2fDSptCxcKiTETQeAWKNncvsHQYKxCfgbIadAixELrppxn60SOm1IUBr9KTtLNUX9m82
vNDNm/COQ7lB6grDxyiJUK+9tZPydiFAOkZZZROnyqI2JJPr8x/TZgeVlVOE0DMeJAikwsLKxbyq
CZ94GJMhtJNgdH1aPLXjftf+jSodj1tkGyw5iMTR42zgqd2HTUXOBTIN03As3/GAs/B4gIoDALR8
P3BCHGKReAxrlJL6RbFhZFfUeTa8dNHFrZnxyVOGUIsPZRG8R80QRAIqRPBuLPAUWQ8U4qCnuKbb
6qDh98YltLbLojQP9DbCVMget5OUE8KQ1hgC09yiJ2UeTMZ+TwNPT1F5DuAMPG7xCTeq0CdjlDrD
NIbI4/tHvCP3jw/CClwMAATDGZYfJb0bm11vt2Ooj0GH6r9k45SuXKOicFE8bR30QXCk78eLcRpZ
FA3QtOCX+pP1frXVD3vlECHZiuYHgtoYFb3SIQLxSa8CEjyEbXaa8vPO7i+wFXgnwBVDIFJApGR3
NfUUIxqFuz2QP6rmj9b+qPxcgLREede2FlDA8Oefuf6UjA97LwMMj8J28X4W7JXS8hSaNhoshbPn
DJE/md90a2OLl1owFyB5k12PAtII6OLQbE5jf2zoddzZ1v6fPUD4SLzORSRJstcDSWq3bdw+TOtP
sXK1Nq7jlRmAQgNhJCDWBWmYtERNA7o4q2FdmKvl0cnJWcXvkefH3TsBKkNUUMErhkrIxX4eZ6Qw
E60N26s9ekdd3f/sAUPPjQBpmVqqq4WZGRAAFtrBjfzE2Njrpa7BTUVhPgIlKFnF23BujszIZUnk
Ufea25Vf5kaQqRuBmDUJQNfhrILADWlbSYJBvEFVwMctkBMiV9hvJBa2xpdOq6OUkeX11LuaPGiz
A/u2e4/hD/37+cZ8gYjq9ANvMfxQBWNegHBr2m2xQd7uAEkp4AVokScmeHMj1HELhlVUzV8b0PWj
7ZXfbfWiXl2iGwmSQWoaXg61DglJ8Tx9dbaoNla0De1wRD4bN6d4n88n0KZ6wz0r9a5Tdoopuss9
kP23Gng3RbpcFNaCC0M6RGNCU8YQUrwCZO9baul7X/dvswD2AKqpiV7UkofqGSXuii5yrkNQjq9t
vPGqWt6aWJ+b4SVFrqxhsvQewxecoDPNJbFOVf2QuvuPEuqxgOsBvSfWSYbNktgwssHMo6taBjr5
ZBU/d6/SbHxJGdAqXdU6oDyukxF49cnY7z7C4RE1r2+A2QXUxiwmpR6mJro642fq5/T5/uevHNTZ
8JKpoDEeOUWP4QF16zrfnQ5btEIrmjaTIC1QhvYk5tRBQh243THTTvcnsDq8gwQDms+IOIz0Duzx
kKaF00bX3FL9BzPdX+mDGi8wbKC7CrJsC1M0mrlCjG6Irgc77wIXXC37v/92fMlS8Cqx1MTtoysF
D2P8ZEzvsHSmJVwjVHrhKMmN8ZCTUdIeDDHXQvnpJj+3wNBrB+hm+AUPIzNZNKQwQ9r4lFm/YuuX
rmxcyCuWQlAtgLXoDeQrz0C3lZKbGpbIaI/2sb9k0xN3/t6/DbiOEecEhxeqOKUQUh3FHeCxuA9Q
ZwwP26+mLYL+lYNqIUkO/vc3phw5T1h2qRs3RW9fu4+u/mJ1P+5PYGWRQOcATCHYo5AOk7NscYHm
D6RNnGs/Fo+JeUk+eeUpzncSewsvFaWCeG0Kc7p8DiITaTZdCTGddo6PXXe+P4uV0zQbXroUJmaX
NGowvHK1va+u7w5f7wsQA8xjeXhoAt4kVBm8FzLsr/YMdBJpXOWqk8yPQre9wvsaWh/J5/0XD3J5
CMzjQQI3QK7sUuwhzZgJmgVu1n7cBqm3seMrayXoYIRaw1ECRmLuY3Re5pDSzL1rnB0szy/4UeMb
27FyZmcixKG78cOcotYtUhVwJJ8T+zzQ0/3NWBkegQs8+QHmRj5SdvNIOY0wvrDd7XcGVm+c1o09
WFkiDyl5kXVGYdQifhTDxajUtkhCMAqZygW9axVjw41ZmwOiFyj4QQAAhHAieHyzRP1Ah2IwDGCE
Hifn1BWX/Uv01q8HyX+gkORnW62NbBy8PAkH92kMqL7/4YwMGCrekJ8XUG7JiUT0iIxm1ySh4/wZ
W+p7r/c/f20DbseXLv+yAEarzjF+ZeIlEuRZwHbyGAuLhGwjFh4+KqK0MjuYwyc1HtgUXVmhB1Z2
KYutU7S2xbcSJC1QotGKKkRfrn0X9vxI3Q2btDW+ZPTaJqVJZmN89U9OD1b/jiN0+/mSh8RVGzjk
BsMXEbz4wKz2X8/YA3heCPMjfiGzEgwWwLvGpEaoW3kkeuFn7UNptcHobLyaxTJLphsJC9BUCdY8
+PLSMtWdWlAKpp9r3/vm9HwKev2v+6d1sRHIOIteDDAYQNosUqqKi2cb0yblmmVBOflVuncnpPEl
i21yuJDEwvjKy/hUhvc/fqFqAnKMnDzw8ohm470zN0QGJ27upqZydTXlHI8PVnpGodHGhbAlRKzg
jbVTSD9Vam0p18r9wlNUv3/Kq70mScwDnRNxeYpwvJx3MQ08SRyzgQNwHq2vhbaxx6szQIESqgKR
j1ykpRL4kihNb+LQTM8R2knox7g63t+JxUFF1wWU7oOMDDcCnDLJXsStoSbMbK0r1YwD005JGdg5
DbStfnQrU8GjR4CG0GpSADHmm5F1pleODSpCLfdSak9lcXK32gGuTGUmQrIdFVBveVZChKL5BkDC
42OCJll/714v5JFA2/BGT4U9mc+DTlWaDgQVp26KtkMXWgdl6nvV7qISUTgm6MHAHy7iepKC5Cjs
atKhca9O+do3Z5oEXrIReFtbrlsRknp0OSsdLa5cVHx8K7NL3Xm+qp4HY+OArdgpE/AnxFiBawDp
mTwTq6OUd7F7TYIGtTceGBbu78jayQLXMJikUMqAp7X4+Y2a51HXmuAfca915pvpgaYXdYvxbG2p
bkVISmJ4IDQ0hQimPaex76hBRD/E3+/PY3WhkPEBkwb4ixa2xMooNyeqOtfG+qxEIX3HPng2UGJI
O0DbZRxUyQ23RMwpuibofaMGVbUXRQTCPIRAUSYmauwW1SROkbqNx4iNGqWzigQoPSpbRCMrOz0T
IW1DX3egpecQ0ZUnt9B9PVb8YrcHAuVGDwugGQTrM+Bc8+OUOVGpGQmhoYfM2GNDNxyDlV0WDKsa
FBu18WDsmA/f6xUHTsaiYe4G9sHe7f6J1A/o4dG8DyVKi1dKrimJnXCNhCwOmgRBrNPuQzobX1K2
Uatahl5sJHS+UfM0KvvvU7x1LTy0AJgUPvJ8dfQczBzexEg4nrj5oqqf9389QG4GKn5xSCFkPnzk
GFztR4+GpvfJQhuOLa9v5YACXgCWF9SRwDdzpc9XXAD1Uk2nYVeFRnTuq5AM+50amAgQxEOPwU4l
s26bSdKaeoUppOR7ax4p+pir33avEhLbeKvjuYtSPTm85ExO1OgTo2FjHid/MDcMkTjhM9cYyarb
4aULIUp61g5xS0M2+W70V0VOSXWKog1ruiVFuqcJB4W+F9U0nJRHq0KvzNeSYamC9ywVWnFhoVbK
erymVOIy0WjoRAeDH5XdLJJva/Xv+NJatUmCR4Sj0lDHPh94c3jH5wNmYCJdL1wnSZsRr9fYVPfQ
B+UP7/1pd75BfD7UAZkAvNehE3N9q/TEir08T0ER7xvWc2FuPCNWjKlwJ9HVCyElvLak78/LKSmm
1EtD84yK6yndqFhZO0MiyCp6e2B75VLPiiW1N8Z6FjbWT7MMhpOnn+yttuiaCFvI+gDHWzSvQjQU
WYH5ImXpEOk1hxQRe2teRnqw6VMWH1R2UODJDu3kcyVoja1ymdXFA5wbMj2RnZPCKYC4oKPVMEEu
+xC9Ds1+Uw46emBaEfIQRMfS3qCvjo3G4kMW0hiouhMhv3afXTBBA+KIjce3ymeLx1Y7uQYhYdR9
Nn/U9d5KE6Ddb4eXVidNeTFQD8MnlU9NckjGbr/yCY5hIKFwF0H7JN2uGpsMmkZJWNewssqrupst
BVNAQQBuUwDfQBUlHayCZXk7tWYiSihY0G4BclfOz2x48fMbv9ux+RijQRCKS92DBldjY3/F+ZDU
Arc06ktENghFY9LwZcJziw0o+URzVN6e+073Per4+w8RMJ9YHOTN8OCShDgEzNJtnYoC6/8kwyFW
NyzI2iTQiEbEW3GdLmobBvC2soy6WKPiWGYHrzyikOUdU7gRIe1yUuRT1mYQ4dXHGB1vDu8ZXrCA
wUQIv2y+y0U5ghu5oTTM7IfUOSsbw6+YWA+Zjf8OL1kJJ9a1ptES+BrxkZBLXX30ajAInt4xCSR2
UXwLqMaiEofGhNjOWNJQAY4oSumh3QpoiYMin1ZAD/4rQczzRhk0xSjyqkOPGKes/OFHk+8uTIMy
3wqQ4ic2b0AoraQ0RNuK4tJvARzWvx/4bcFSCKWThvdoaxsxU0ioOBcboLotxrTV8cFnhuJqQN5w
qc7Xh2RZw3iMz6fDSfV8Xuy/baBk/44v5N+sf0Mms+QRjmn6FchYZzfqU6w+wCv2W0upBSCNJU5L
GpbTkKffzPbM2/co8c340l0wwudOW6XC509B3D9jHu9QgJvxpeXXR1bZbgJv2B3Q+Pb4nqsAlWfi
OsPLE9fZfPXjuBriwoUfyYfLj3Y3/RAW/3Z0aXGMom76Phpx9L8b/GBs9QVes9G3w0trY3KlauKU
U5TpnQp24AVS9z/uL/+alYOTjabDCL0IVvj5+oAbPB+GGug5LzX96tV56vJgbPjGZSbim7INAiwc
yivYphY5h7RUx7YFT0IYxSjttT61ziVJL0P5ufI8UJLvLvUV23IjTgq3NnYzciSDaKiRLzb1tfbz
/UVb2xeEMgSaAsx+CLrOF40ozWC1PUvC1D709Xmi527r9tkQIdfiqBUI1FpHZPyKH1r5lcW/R+/v
+7NYM3yCYQWVsoC9LTpAFZVCrZzjCQQwLh68abM/iovCmH/HlwxfBgR5ZFgYn3kvNALx8n9U9bed
bgT3tmYhFvLGvCJ078ZtUqRgqb7yD1b7P05Cun0UXvWO3mISYxcMqV9Gny1+3vQC1rTwZqneHmI3
k9AcMrUZzdIwqgI+HuLkEk8nLX7HTYTUIsLdCAKJbubzpUoyR1cGvUxDwzqb19zcGF4shazkt8NL
pjZnXlPrDobPy5/UOqV/mvQYaWeS/Nh7bkFv9MbMilgocluS9iXcy/J+QmQjLQE48T2137BWy90A
CwpA/MBsoioRN/d8nXBqRydx2ywkOjwm8p21x0Z9HLMtQraljsPlAOeULWIQcP4kBTGdqh1UwaEE
fmS/RHXubloOkPDeCpB0YzB5YZQFBKDNuG9nqFbfjTDGI9ESvdEQ1EXzNXmpqOb27ZTkefjEqy/N
8Lp7p+GVIdOEPDXopuSKQaWwG6txkyxML9YnspXIWloOpGZQl4t3KAoTwWI23+ZR9/KxjkkVKujx
MX522/1hjLkA6Roq+8EZ7BYCXHpgzWHsjveXZ+WcziYgKUKhjM7/kXZdO3LryvaLCCiHV6nTpO6W
0/b2i+BteytQgUpU+Pq7OAf3nhZbaEFzYYz9MDBLTFXFqlWrlIlh/IJ9H8znPvdROZaan7dLARRO
9INEvg+x7/kyJenQghotra7Q4uzE9ac6OlF2eixkaS/gnCHlLgrh70iXWa2GqotCu6v5q3K/GdrX
x8OLb5yrJtTV3Qwv7UTXJ0o5qBa7soz7ZePn3c4J11pPL81BAKRRGwI4OVC084XKWWWaaULZtaQv
V42sZGeWpnA7ujgMNyYit6bMMilGb83nOmHo8ca8ul/BoCxMAaEGfDxe06IOWLIQJhlD20b29Woo
ASuuazx7a8NLFoKgEhVdqzB8iI1m17X7trBE8JbfCeAFhknO51ZNUbQRCL+udMi9QQfr2oXk22+D
cCxVQOBFm0O5js8hVkEzYB+vGnudpk+k6I5JV56UvlkxQktrdStI2m87Tx2CQiQALPyEtl4xrFm5
hdUCYg1l/QAcIUqtS5vBQfiLLnYjgC7a34p9AI+fsRYoW1BQyLsiDIoANfS4XNxfIvtNCxaSC6V/
1eabG+6b+FisNUNZWCmYT2hwgeBArYhkrmkapY2O7kzXzvLzv4e1/kZCN0i6Yza8dK0bU6GuWwPp
giQNGIXLI0n+UmKvY/vQf6ylFieCukHcPvEYk8Ouul2SIasF9Kg+6NTP2IoKWRwfm41ee+jQjsTE
XIXog6N2Zo+gd/1LGY4J223/fAEFRv8FBM0A2pkPH9pmU3dFC1LF8mWsT2uNgZa+HllpoNdRHIou
ndLwACeqZWaD3ZK3z39SZcV5XR4d8B8wRiPUJOdrnIjpjTogIj1au4a/kbWQ+tJtE9WI/zu+tPYF
uq9WoF2K0dboy4HEf1nb48UiQQP2O9SUISLqSse0L1ym2yFWH+rLO3fxWvr+3rsX46MYCydHlD5K
zoaSK5mRVCL/3T5b/M1Rd7rhhe4u+b39FEEQSmgRrYGWFRt1Y+eIHuv1UGEe7JVyx0u6zTXA2GFw
4OFHBM1A1TUXUKLL+8jUAfWCdbx3UAiRGiv3eEntiQag8GSEapXTV1GjOo3TjtHVVX3dzj3uUQCn
V4mjxYrLigm0jQhCwAlHmZ80EQaKcG2YWohBuxP9ZPYHQ33N0qvVAR7ih/UHtMetOPkAWFWcxnYT
XfXMZ9mObO50g32B/4c4OIDsSJ5J46Njw9BTGwavtP5u+afROG0/WAg5wLkE2wxCvdJyWVpipqVZ
xVfwnTvKy8i3x8HxkEDVC9q+v/c+kQxqNzCboc0v1Gt7muiT/bT5+3EbwGUCkDm44WWKyFw1AHAB
/OdKnFMUH9feigtmDiYHxgGQTsSSZQrHkeqsh1mKrmpxySowzu8jdefSL1V/7Neaci3oEsiCFkfy
FbA4uQx/0EhMY9eMrhN6jKaHjL4p7GRc7A94BjM5kmdAOjUyQuFD6W4wMZ/l/zzekrV5SLoqS/RS
ULZgx5O9rZ1qy28Kn/9xt2OPcKZwagVzjoBUS/MwC7ALoekAqH5TtLs0mbdWnbc0EbhnAiqC4gh0
3ZvrRDRPaghvsvhaevbwkrgvRrVLy79WXhdLRwxkT8CF480tSG3nUljvGv2koAiDW78Tex/lvk53
buFpmT+s1ekv2HNoRDwDUPmCAIsM1+pQNOR2bYQMM3kme8dZuYwL5hyt5gXdKWhbcCGlHam0tqpH
y4iuNtokx60Xab6+HUIiHB1BR4LGImhQIln0yLV4lOUuojeq5kcetdUVO7WwRjMB0hPDRdDR5IqT
XHtT8aNhV/IP7AIkgAAATIO2AjT6fMcnFoWkjIzkWqeFR5TC+/34Ai7NAMcW7hoywPfIzgwK042y
AkCFJPLK8Tgom+mLXMT5BYweDgmwQvImANtrlUSgCnX71IB5Zo1DamkGcJVh+USSH6HZ+QpZRRVx
Rswc+an22MfkFG9H1wrQ5X8laHMJ9sC6qbMhISu9RnnpjOP2PQBmF89tQGpAxCwdUwa21lx3whz8
C5pXkV225hEu3DXYCgStQa32zn86n0CX8cI0QxvhWPYa1u4+16OD02z3blAEiDe9qDgAH4B0oSc6
mHkYOvSq5gfD9VYZNxf2GUMLAgCgtRDwlfZZ7/SJI6ScXQd+mAKVb9dHs+GF+BuvuVJRsloqSXYl
zeeOeWiKNm3mMRCdNgT3CVJFcNXkTCodUOPWOm52RWUv81Zbgy84zbPhpWMaG21ba+gXfa3SU5Lt
FOetQa3b2iNy4SyB90Q0qEPRCmyQMIQ36yRq1Fu91eiVxTsle+prFBd84CSJ2gg8ItF1GUy6cxEK
eLaNXrUpUNqJ/RplKwmppYMEPw3lmIKuGqZhPjxx0g5BRhQNVazzhjMFWPjxfV7aCIG5E7X6gAbJ
RQvccAujZll+TfirMe4L88jj73BtPiAF5hNaD6Rn6G85n4aqhJPG0hCnaUTVwrcJxBsTabzG+PoR
ObDVaMUGkJPMapzFI3JSkZld3eGzPnyKdE+pfY2uzGYBKQnTgLJVJHNEDYNsJppMJWUPoM21qw9J
5QErMaFmyTkmFOVvHteCzDq1HwgRIqOO5IvoowYaPOkooJdj1+tTCYgY8emx1PaPl27ppCGYCjw3
nuNoGCSpLDczokaz8FAGOYeXs7eq2f4iEw2egcUUuR0ktOdnoC3bIXV0QNy04iXnf9mbiZqhsbAy
cA5gu++ZVxw+TtHgipAIf+rA1lQe8+3gHoiAzYPewLYjYDGfAidZajoJQ8yr28FskM3tH8QU/ju+
DIMuh5Ar9pQnV7XpvTE8Te0nfTOpGGQABChK7EWwwpW2wdLiDKwQ2AbTTU7Mi6f4A/uMywdEBugO
0Ixe8gJ1jaedoQFOSloU95wMvuKBLLwrRNW1Ay/kveRR0iWIe2kkbKvkyqfX/Bs68fLGU/R97bxa
9mH7ncArDITT6BxpwfGf73eE6D/vGyByzJr6A1KSYbUymaVbBxZ5HCW4tQCASo5Iz7pU5YYoYyme
2jNL/5/DS2vl1iRNEjE8yX+Myc9wzV9eMrCwrCIbjOpQqKb5AvVKkemdWuPOObvE9HPux2tTuBeB
tReMwSBtQHsuOQUTaaHZjx3U3hQ+V+SpsLyhX9Hnwg2Yh9YgAmltwA0B7wEP93wWRZQyzlmHl5H1
wjS/LdEM8RhbO3M7em8mSH7Zj3qsxECR4X6b+975Vg2/H5/XxbX670RkuxSNrlOA1gd32zrFwDeC
O0DfPRYhdvRurVCXhtJAUO7dMUMNaWtwp8gS+IXM792fbK10aVEArgR4FcFfehctikOOHPoAFEPa
+aT0QmflSiyu0c34ksNGlDYdASJJrp3jR/0nZCa3RwZRNAZvEEcWT2E8A+bHqYlzrN1oYwaJtS/D
HUMBxfZNEDFzUHWLclM5dcSSrM0rcFBdv7jT19T+9nh0YQHkLYbuBhoGOhZE7NJ1CG3O4qidULrn
leQ09r5t+sPaE2Zpm1GKi3c8qHdMdBGcL1IJX8YciiG+Vur39qUbfz+ew9LwSBIi5QmXHG6aNIdu
dHhVhQgVlMUOTV7Wyq2WDhGAdCjMBMAR3oZkRMshIxU4j1DLT04VTT0HLTv7zRxgqJe4FSLU1s3r
ZbTrhIY5hKC41DkMa4+jpSUCQBNIcSAbRXu3+fAsA+9B21roBDX+BY8y/Pp4B+7NtIb61f8bXnYD
MjU2zCnG8GPyXA3PoXmwzQNnez35VSQrocal7UCeE2AMAbzGts+nEmsK6LRClPjU9i/D+OF2f8zN
/XCw08LvxpXAGwaWei5CzYgWp2YM6gb9kPLdGhvu/WZgeKCTwK8EG3TnB7Bs1MfRzKZzDV6iUv1X
Dz8/3o5FASjYFP2gRNdOyStjgKWbjKbTuRx8y/0Uk+34KtSmIdGCMKkoU5O13li5zCqdLrmAVtYj
oJWL19pb3JtpDIved4g9ISMCToL5FmhhxGg5TvFF63dg3aXmfgLxC/ojr2VvF9ZKECCJJmkAfaDT
1VyQ6ox6H3WjfmYZyFny8rnb7CKDkwV+KnCNiEzgxM4FaFVBaTRG9rl4Vc1Lka0U+yx9/+3w0nXI
ezIkjU6sc8ufs+xUDCv+0v11m3++rP3QwES1J3y+xg4F/03cf5vNLXEgQTCAIqQLAwee6/kKhRYH
Pnai1tm2P9Gnul5ZIWkGIDJBQAhhakS28AZCKc58+Kq020mz2v6MRtseWLZ2wxTtDfP3pjv3LgWt
RuECCJZ08MzMpRhoq6g3FuvPRmJ707ew0VaCN0vTuBUg3QhrrDqDaxCgfIuBhDGQEl5raCJdurs5
SEcVgdgxyyaIiE4KmDTJb38KEXz/5/FKSS7Hf6QgcePiQYrnqZztLJTWCcsOUibuEfc4eK11sNZW
613H3Tg271KQYUHwAQw2iEBIu261Tl1RNefnojk1ziFBJSs/9XHs2dkLNY+D+23cyF94J1JYyRsb
nhCWMz0q+Xl808t9v5Ho7G54yYb3RpdWmkP5uYmCdrrQjUr9fXxEUEXYCcl6lB7NP5+BqUONu7w7
M6f1Yrbr9I1Rrf9IEHZVeDrYfekIT9QegRKg3bnxMscGzxbZpqz+I0DkOWFaYf5kqE/bh02u2Qo/
59pzyJ+oe2iL4+PTK+nbOxGSsupqQIzSTuXntnnm42kj2SmGB5oOET9YCjhUd2jZoSCJWrTDcGbt
c5ocnOmw9fOBG4cSBPgdyWbdlDcZUAYXN3w8Rz+ZfnI21jyKz0fbMeD1QBy9UB/dacjJZ2PXnGvt
NUxek5Wvv1dQiD4AqiQK4hCTtSQFVY0mb1nWN+cp3iW2j/PTmH7UvKXttkJsMQ9EXQXuEFXSUOnS
LnO3TgD3qKtzGLTmm7MW6Rf/fa6c0JLyPTyKOaA+QLoIY9H12pRW1Tkh+7564fxnY3tmv9+613A6
cNFQiw23447JMxumviJFppyZujO+cnXzTRA5WCACoTJw32QnkBgd2qhnufU2Ot9r5/tay/n7iyZ6
2oNtBNkWhMFl0FBelGqP5jjmm0HcH2pZ/hXzlfW53wXUeeEOoIQQ9Cx30aZEaxzudOP4lk/gab3w
/CnVX4x2xf24nwekIDkIIwQRivxeqWxescgpxre0ClDmt2boliYBsA18SySygVqQ3tZ6quX2EOnD
mzp8drRDUXugFey3K1Y83W+kSAeWVDEdS0Ub3pTy3xQ8S+WLskYAc+/fzEVId3vQnMGkGkRQF4gF
kSIk/UqC7V59CBGoZUFk7t0vmFu4lhqh2uYQYTfMs+iui39Wrd/UHgq0H1+9hV3B005glpGQBIZB
fMmNK5CVZW10DGDKCJwaDbqrGZBSxLUfDmscdwuTwhWHx4kToKFkShLVqVmsm2BBfYtDL0R0Ito5
PBjTCy8Oj+e0sEEzQZL/AR4v0271acB1OZXkD2qz4o1NAaB2BbPK/84F7vp82QBh5uASx1yS0Z/S
L6w6VGvX8fEsEIyai2BggR4Y8MBvNN9P/FiSH8qadr+78aqBDC5IjBCPwgtW3vyOm1NvVVZ6GfMX
+8CmlVO8MDxGRh8dFKIg9yJjvQm1404nDh7f2d+h9W2NDf1ugQSSAYFAFASBPAdWdr5AyqhnTqck
5UUJmsFHZVy0Rmq8KAHXAjE7vMoQFpxLqNMo1GM1Ki/DcCh+D90fywk2HlX4/YBjgEwGOLH79Ck1
LYIXWksuSfacOs9a+LVbq/C724W5CLnGIoOjbBp1L5hQD31xoGt55zsNgvEBx4aeQgAKqkRaJFpn
xtiMCppXRJfp6Uv4oq+9i5dmIMBDOKmipFpGfbAs6SjPwC2t/XCYV+wfb8Ha6JKjWevuVJISo1tl
5mspgjfdyj24U3xYIYEwFR4UwlEyr3Sb6z2sNwjp1fxS9k85CqeGV9bvtDUA0d15FYIQXRZcJPAX
5FgUiLdbzc4G9zJOPug8kGYhG2GgcJnRXhKIWWTXEJ+FeZpfCbRypURXQvfCasXTnH3SVVufRkC4
Gch4oYgGc0A3q7kE0mUkjRpuXqLqXx7tonbnVn82b/lMhKxaWdbqgwsR5mvjZF4ybCTdFKsEKAHM
AkqPEG2WyzrDfIqcjpjmBRYo4rva9Exrq5ETQEALvZPR6gD+muyZmz3VsiFEzxXT8UqF+5WNTtBr
vY0XDpQgK4djDooBRJilu90qhc4RbnSwFz5RfCPxjE/btwIKHL45IpqC5mu+20rYKtwOJ9B6ov0T
P7Rr9eYL2gmAZcHoCWgjrp90XqdqDEc1M+1L5fgcMZX2XFY7be01uXDDRUNR9GIWQYM7clK7iQly
L4Vz6b6VE9tZlm9XoHQrdulHlutGkJjujbuWMtPiXZ87l8nwEfUYnO3KcDYRaTvi2mp40mL8791Y
emNUeo+3e+lAAYQLhkbwxkEZSjdPNdCaLqKiU1CzU/JP0fe2+MAKibcYUi6i67fsNjVV18CKqPal
4cVp0tuDa+0ez2HBYAjaclBMCq8JSn2+BxqNEy2nrnNhUXnQm59h5Kys0qKE9+pRvFfRn0OS4DbW
GKkmWJSRmfdI7U1AFn9gDjcStPkckHKxszrqMYfcbxKv+oBywn0WJgLO5V0nyxigMJqHk3OhytPA
/9TJSduIUXlXsaJMEXoWcXM0zp7PwLLaLjVN2DoyHhTjOq55Zu/pjlnoAwpW0A0DgQEozB0nk8JA
5qrFjXspcr9W/R70ycZTNfrU+IzQfPW3Uh6Y7rWJr2j7aXNYB8IhHQWSGmJg+Gc+uzgOw1ZLiXWJ
h5fmq95uIyx5X7zb4aXtV8KsntIYwxsV9Q4m/tp6vN6zSILSWsFNlLV6PZrtaNtokEO91HzSNpZR
4fMxPPo3YYHQNv0OjZHqk6ZV0WhdJrf10iz26O/t349YCFASaN8s+HXmy5+G8EBGE9VztoeOph4A
ZR9YoPd2eO8tCpC6nQtgY8YadFQOL2G21+kb3VgHK1ZIgAzeg4JQgjIPABAsCUf9S3jp8k+OV+Sf
Nq8PgGGi5yEUOcCf0vHsp6npCo2SC2929pu5lsq713/4erwkRCtTBMllfDGKILQJgCFyAabfE+2g
q5VU570ZggA87KCZ3lHMkl+D1kdVGqloHcTZm+UgtR151bj5jgFhj8Ag1gdhlbvQadoVVYNSAnIZ
xnOanqqVI3rv2GB4WB9E0hCGgJadnyBzJCBiSNC+QVEvY+enP7r+ZZUYTYJLvB8jUFYAMwT/SaCK
50L0XnXThjVosVQcq/hNdTzqekfDjD1lY/NjIQpnFpYbAW2gV+T51D1S2rEzhHi7eFN77vLvm4/s
bHxpKpnd5PZoYfyp9JBcy9dK9BfOLEraAeoRyKF7THxTj33NI8e4WCH4rd9YsPnzEUFBjAbV7Sgc
lhHxjWEVw9DiRaHx3PPsZi2juvT5gvseVM04VbZcTKYX6NXSQCVe8sZrT/mvD3z9zehC+o3bWteN
q3ctRmfVl0I7O6Bffyzg7kIDtwDnHsl5qIz7UBMnNKJdVmdBBlx9MdiBOaLcst/I04gwB2o5kREG
+zeSOqAKmc8jJmmj2Ckpg1Z7Vcmre308i7tNkIaXvHtGk65IqogFldenO7vdPR5+aZFuv152mdKy
IRpiHYHzo6w0P+UA3WxNR0kzkDLLqVlnnSVmMCV70hz0/+cCSXq7T406B3koCzrlRM7qWt9m8d9n
Lh++HjB0+BaI98HjkxZI6dWYo3aKBS2ZjmX+PPQHln9Py0/FcDK1I2ioj4935E6Jw4IiI4KThPgW
muVI8xnqqQyrbiiCwj2kn2Go/xRrL7qFTUcrQVCtQWlAycoghianRQqOqSIYjRxB0lOdoXI7X7l+
CwdXF/Em5GqBir5LgY2gcNEtHrNgND14Njt7LPePV2pRAsoQ8G7UwDYuO8QkdHpLj6syMMNDRP70
9gpYb218ySFLmUHbYijLwKC6pw1/6LRy+ZYEoHsgAHUokoFTKamODt2uy04haWDrPuJB2ZrLvbTP
4hCJFstAKcv2M6GKSopmSgNkpYAoIGRf6Vu9JpxW9GAFUxnAKrgd0vVImJUoNppfBm20dxFMRtnx
RtoKoWDhbCA/JJDKoOKSNGDFHXequUKDptin+mmyPJRKhf9sP0vIraGtOcrwhC6fa3EQVqiFqaZZ
oJnIQqE+YOVWL2011AQshYhDoD3lfPzU5kOmw0TDCHWvf/JG3epZ6gKBLhLZQgSmMB8/VvWwV1id
B3n8FH62x+1XARRo4tmOfRaAw/nw5WhOjVqRLLCjrz0NPZ1tbHokdhnwGZCwAoCx4Cu5jCkJiYsi
SCrf7L5Z49bnyXx8mWSS5cmYhxzjG+7eBb/K9v29/Xy5XXfk0tBURgxvvyAG16YrmkJcI8kKiYQs
KokEeviOU6UZs6iOKcuCyQIzPeuedP2CG1GbyZNCNj+1sFS3wqSz6vQZ2FHdMgtG9cUpPF37/Piu
LVg4QBbEVMA/jRejNL5B88ECsVEmdEZJG69LSy9Xd+XhsZiFKycECBpIoBfukPWpUWDF1LIOQK2S
F/u6/ID9QZ4cwXagwXBs5cYyuZ3Wjl2WVaCzi2J4ZrGyTgubDriQqJAHlARKUHqeJKWrU9pqLDC1
Xf7p0/CtHnZrdVFLiwStgQA1PByEL6WLbReqUaUDZAw58zv8bH2j4GmCOkcwJqEW8b5IZmywcIWS
1sEYZ/64G8aPTEB0PxKVLA44aKTDpBBoDXOI6+CN2tUuw8/2U4SsDSwPrsR9+Uemlq7d5zUWCEwq
XRsfdPXpsYSF64DX238lSKq7tSu1dsC2EExR5kW2tkN6eU/4P+XmEDL2QrTZBmzVAihdjmDFyTTW
42BUQfSzik8u+8B9g1MJ2wnCMHAViON886CzCY+U0bKqoCm/jZWv2WvuzNJZvRUgbXXaU9bFOgQY
+VFVjuFWrBO8F4SATNTIQ8ki1zj/fidjk9aTngV65zPbG9aqAhY+fza+dNX0oRlDNcb4Y+0pvad+
fXyMFpy92fBC/M3yl92klTXBMbLrE3G8EPGGzZg8sULotwxAOsqhkECbi1BBP2wlmsOClL5Op26N
MntxBjfDS/trKVWsdZaF4RvQVCn7Rt33NV25bYu7cCNEel6pVs4HlBmxoMgPDhzW0+NdWBleZiqF
D9NXWWqzwCp8Wq4XXi+Nj0cV0qNQ2OZdkHioYwdRypQFbruvSk/bjJXDFmNohDHw/ARyQNriJM95
nkdOGeToofQ3azy64mgvbTLeCRZ6TyGICGqC+RkyOa14ZA1l0Pe5Vx278DnqVpzVNRHSOUqqUmWk
hQg3IZ71HH1J2UayPuGtIhUgiF/wB2ZTumy12pNQ52YR5MOO1V6ketuPEW6ZaP+OSjEwHcxXqQmT
BPwUNA9C8ikxn8I1fuwFmwMjgIAG4mPI5DvSLuh537hJY+WBMh3bjHldXHp1dvz9eBZLGwFsi4Y+
Dng3wEjPZ2F1TCGqQopA0QJSoUsnLsSa1VmTIe1Ermo869GTKKi/5/a5zne82v60Qq8s4ekJDmhk
H+azSEEBpFodQmTD8K3nZ337IuGBjoHx9sHrVq4vrcuoCIlu04C2v7J0X6kHan9ABHreAXcnHut3
ba0izWLRFEdZgA6gE9np8UXp/zzeanFgpAcK0NQodxMtwO7TM5mWF41LNRqM45eUA3XiFag2fSxj
4dDCdxHsxkjtOiBsmG9Ekxo0S+IWsYbqqBDvPBBvKw+BuNhIsiJgIhpUg5BWuhjllNl6lUFGzpr9
WSnq/eM5iOM4XyfkZt4bWwGQJThM5nMwSxSMczREDsJj2CEis9m6CSpJUGZAt4p2nZIPw2NSJG2v
p8EEjMNzvRYGuL9sSK9CIwGLhYzMXf6b8jF03T6lgaEdqQMndW+t1XgsiMDAgt8AURgIkza5Hxx9
rGM3CRLtoE4cPHzazlhr4b2wCzMh4vc3vlIkAocpetUF+U/DAaVgujnXCr5nFAWCBwJgWkROJC8D
cY6uSTINAr5pzVeSfN58ipAWAxxAYBDwtJVOkaPx1kK4PoF5oL510pCBeyxgaRcEPEowzGG/5avm
NElhlomTBHhP2crOLs994z8WsbQHtyLEJ9zsQT3UkRJVNjaanjT9bG73xOC/iOILhA5N0LZKW9CY
Og+rPMQWFPu83qUrD9t7hecAbAcbKiIy91Qckd5oYBpxCMhjTpr1ojmfXfBvDy+2vvlZBUHCQgiv
G8gJaZ0AxGhdofeC+EsJ6q5/tu/C7eiScctcNIdGr7cY/qRfFq9wuR+Pv3CQELeFAyCeDKIlx3yX
I8uo+r7WokBxXwfyliMQ4K7sxLII0ZEQBQuwbtJljh2rsjPdioLEPDT586Q/k3BlFgtnFYBNxLdF
IAmXQrIKrROnVKdOHDg88Ye/piReuQyLc7gRIF1oUo+TgR4HccCmV5W+JgzO0ubnLWI8iJAgtoeU
ALy++U50Sh+qSsOgM6Zq37eql1dfHu/14iqhGhrYKERy7wL1k1nqJC0MKI3uWHym7Wn78ABPiFSr
QIDIEVy0M2vToiRxEGbHWjuN2/jxYPmR5sbLBzcMb1sYoPn6jFFG84lh+MY991/D6gOnFGzYtkhi
AJshVyakcemwCfR10KjMo3rsRX9XH1CpogG1Il4NCK7KGBnN6XqVFloWKPRkG769scnE+xIJgkJR
jQ5SRNkqgFG4QKCb50E9HibNT5wncMcZG4n+/iNFlM+BgA3EOvJ95opRFHmkZEGq7+zab10vLH+O
7bBi4pZOK0pUBZc7fI27rgN0qqPWaos8UJuje26zDxyn2+GlG52Hdmh2A/abq5bXAw7a/fX4Otx7
w0B+IHeI1jfgqbvDWzFrilo+5EWgO0eN7tX4oLlHfSP7zftmiI67UBhCvcqJH0PnaQwmXaxS5mfm
vyhx+8A2COMGhlbkru4zSxzBmMqkWdCpT0n0Ym5GB4igsIWUGELDcLilW21PcaJOuZkFSRj6I4v8
fi09uXSObiWI39/4MWB0ToiRQALTfRQODPQDag9xWyDTkAFAVY00vhk2DjhUkXqbnLds1w0fMAuA
NiD9jEIdQJgls6Dl4zQlU47sKoov9V2cbw7GgK8TpdqmDqUH6Kf0IgEzV5RnJcZHWFLrj81v7SP6
QrRYgW0WdaQyrtGKM+ak7oBsmOux+EjLQ2x5zfYEH+aBCIBgagLnv3yQAHnsiVMh5+aS7/TqlB+4
zeLFCb0nQNJyDc1QtE5ujQ2WSfe14WT0Xm/uq2lzKAOTAF0W1kq0LpN9gEgvW0ur8ixwhic1OWUr
XsySSoLSRn0+VgodRaTLFjLWdFmC4dvcn8ynNPN4fpqKj0gRNLbIRuNUyVElEiZuQm2k6unol6ig
nzy0343X9NKCRwaeQHR9QKU7IOWWNr/W0YA7nTsIaFT6cZrOxD0na3W2C5rDUKA6BCevilJuablY
22UFeprTIMvQbZyPK+u0NrykOECwx6gWYvgpQdXGc7UdHoOgHmrvYB4cFCzK+Z6Wx2NWGHkatECv
jH6xUiG39Pm3w0sGtAPEtBksDB/l+yz9OtgbG3sI0wbMDQjgVdw31ANJy69qJXOMJE2CCRmx6axv
X35BRaKLZwkgmnI6iU/o0lh02hBo9cH5O9nY/1h8Pa4Z3lUINIjQofT1rttqY8U7HtSl15UHYw2b
tHD+Z+NLp6dBEMw0xPhO/k9EdoOyt6Pfjz2YhR2GF49QFWoZEBOTidcSt+szhOrRvLn+bB5V/uXx
8OKASKG22fCS5ek6xQhzG8OPmZfTY4qiQZC3mD56fVWbkcTYDbC8igYliBneUdQRh6aawqIuiOPC
S4xf07fHc1laqpvx5aViBeHGEGVd0F4bdUfXgNZLm307vLRUvc5yGrX4fN18StKXaXhuqhU/YME2
AMyItxs6csKnlwOrTTMorY1i1CBRn/PEz/RTCYq67S8gUM8AxY+yQfh7d29EV0fBLoncBntue1VZ
ecnm0mnkzW8lSEsFqETpVkJCzLy0BYv2butOC0I0EVTSwGMEQz23O6Swq1JJtSZIvoGnYCh/Ph7+
fqcxvMABoIxFZOmlz9eqrOZMSdtAS09G4qO8eTvUDWEqlCHgSQUOP1g1KVjC03bE06ciV+vo8sTL
UWL5eA53l0EIAH+i4CjAO1R2+FgYKWj6RcNr9lpGvraZQ0AaXpzkG4e+qop85CaGB8EhwrheSn5H
5tY4vSRDWqOmS0zahml4DTvdA2ez12tbzQ8kIBCDClS4rYJGbD4LV28iokedey3Hn6Gzz+O16oC7
kwQBIhQjQtwiGS2dpEInAyi9SvdqqG+qUvoVXoj95qAMhIArHX3AUf+BwIZ0G/RJRR94HsfBzmh+
6c2vxwfpTifB8CB0K4DQojZKTnb3SWppyGhEwahFfgJ3FdxqyviW2Gs1AgtrhQmg5gostcARyTQ6
6N/R405AkGYeTH6uu39avvJMXBKhY6nwEtIQDZAz0pNBWn2s4ijI0CXEOqNrOuWHx8u1JAIgU4AD
BDEIkpXzI6UPJbVGNcEswr31M6QH888HBKACC1EAULndsaPmfWFqZUXINVbPNHuBEmzWLp44MDOn
AFuOlMD/iZC8ysmZ3usEoyB3/ZI+M352s+dG9wy09EPV/9qLaEFVQZx4Mormh2AbnS9ZoTuDhgmR
a+6VFUq/h2yrucB8UGEurgYcKLzi5wK0kNSoZ28goPytsl/jdlWLcLc4UniUgiRa8jJNqmStamXk
aojWEWrpmenKuV1aIfiwUOMCUwRagfkEmracnCrFBPR4b4OudmOrJxg5LNDN+NIONHyKUR3Skqsb
vdqNZ1dfH5/Zte+XLwUzSVuiTdk173cuB/Gk8/djAe/dxOUjezsD6cjWYeO2jZCQOL6ae2ripd/I
Lz0gv9T3H052xPDqf3XmjYkX6qc1Rl6xBXcfAPQGeqTBTb9DKJAENLNJyAmM1R4oTpBAqWv0TAua
GPhZhKAQ/UAoVjbpQ9yHVjYk4TXPPFvbx86h5P5kr4Q/lqQgYaqL6mmRyhF7eWPZralRNDSUgE2c
Tsw5VdY/+S99jTp/UQiQ/tgy4CBwceZC0rQ2JtecIOTrpGdeafxMFG+tWHXh1Im6QoFWFB1t5Ug/
KbmagnEgvKIcSf3B6NbgNTKa4hWDSw/Ta8pOqElYVpQN3BOHvlhXlW4Nyorh0ekSqTRkBsEcM1+i
NgqLqUr7EHd+p5g+JbvHV2Zxdd5bXiIHiyZjUuxGKS2SNKYTXpWWemWce5uRqCLjqyB26ULvCv9n
PoEi7Vu9S3Bcx72qPznlyltp6ftvh5d0lu3SeGIqhm/OCv9cxyvLv3CfZ18vKZQ4LBrUsUfhNSmO
ob4LO3+1OfWiCNFeDwTewH/JroLbFHoRcdsFB8POISfu7BpjuwuNoMp/RUizKNq2bpsGIuL42Ot+
sgbBW7rHcHNwu1CpAJ4pyb/NqZUOA+fhtQfUOIKPcKinH9Ua3dqiFKRvkJoVhdsyfF1Pc7ewlSq8
ks6PL7nhNZ/zNVrWxc0QnLIWaJogSvz+Ru2ltBkosIDutU28bjySydfJip8glJpkItAAWziegCXe
t9JBzk5NSao7MBH/ZCgR0jwW+gw11X21Yg6X7satJGlbtEjpLd5DEtd2quPX259Ns4lIqoP2tUVa
gKCvqfOzr75vDgpCcbjvD1dcDMCCpENLaAY7G1rOtadehAZcmxHa0vjC/b3Zat4S8GAQjK8W38Mi
95J0zZ9aOkz/nQESLnMJYEiI+p45ztUqz7p1NMO9En7gZr9TuDioBYP/Jo7AzSTqpkS0aEqdq9k9
98Cmhoft5gF1EKJnCOJ1CM/Ox09CA14zp86V5s8pfaJrAYTFIwocHpLX4AkEgGo+fkSInsVAMFwH
+6lOt7Msiz1GDYfoPCPiH9INIHaUNmmTuVfb6bxzyza2/hQeM7ZVOOMW4FN3TYZyo+WVUuOGKT9Q
bpmvBZYXNB4+G4UoglEWwWtp9XOnM6wxNOyr0/t1mZ/3Jf6y1zolLewBwrEiPoGEGogIpUVSxlRX
eaza195Xou9O9mPzEUI+UzShEwEK0CPMtzhj3CAVtumqDwfN2ivb/S80FcIKAZoAsI7chTAehsEt
YsRWeA6a+bHz/n38+e+5DUlfI7ElirLQOFP0bp5//0hIXfbO4F774mhFz92/dvGiGvvkf0j7siW7
cWPbX3H0O305gcOJYz+Q3FNNYqk09gtDUkucCZAEx6+/C2r37U1sRvFStjvaIZcKSQyZSGSuXOl4
zXQYvkbTgVG/sANlw3qvWA/0WkMCEo9W0ODJuMjBTnu7TogTOtW9mZ+s5lIUh9fntnIVIZeGkBRw
TggcyRHOqKijSR9NwITmS6P7YxJwckIZCajzXxe0dsRAgIL7Dq0fkBCWHP2552rUsyZ51h1/APcy
2XitrI6PKgMTdsoA7lwyI5VD2qaYAM0z6b1SBO5WDcOKIoKHFVAw1FThxSUTV+CuaLS6H6wwQmMp
qmUXdZwvnflQ/EKMAhFtuIJYIyCT5ImkpDZVqnISdpnlMe65oHPZvRWIQ6L0GbsO2yIHEUYz7/iM
io0wG+4b46Lv5jJAnlaUqyJ0h7A2/r1Ul7TWAG8fUxL2RpBPJ8pfXv9+YS4kdVyML211FudMJzPG
V4cD/b1s80PbZAfHAbmz23l7mwoLCw+kB15feKKCYVbGcXHdymdAJszQhGd7rvLT67NZUXK8G0XT
NUF0fwMT64CCM8bYNkOmB2BEq3UvdTeu8BUlB5McArfoe4PSTFn3TNIbjT0MZuiMQKF73Di7tp/Y
Xm8Gr89lRQkFFS/UA4SRwMlI94he2J2tDrMZqvMbx76MWzCDtfFFu1kAG0EQijbG0smilaGB9csO
rTqMlMfief/nC4ogkDOAhAP++XL4sTbspAA3UWhOpzqotpg0186tQJQAgY44wU3aU49b3U2T2gnb
4VBWgXopPyngqWl9gK1+YSJ/S5L5DbRKHxWaNU44kSBlnrIVtVk7s4ApofRTlKQj77ZcKKJG5eRO
8Alpfp6soz58LLYWa3Wrr0RIvnmcTVmDpgAOIoVvbf7V3Gp4vjoFQYPys+3uTWcuK9HyjqWpE1bR
41xeUtPPdpewwnCIXop/iZBOq55rVko5RAAsRvpTUm+A0dauJGBJ4LgBjnYL8UXBhAO3K7PDrvZq
ElifCnghdOMordkOsMihGh3/AOgrTUKZwIsyqjkcUPTMMu5R/5Envmme5+K8/8zChQN0ErkSpL2l
WyObo9qqJ8XCO+NkRAhnBr8yPlz0n32EAYVantkk13IFBbu4wEtcSYGxFeVa025R4oAOGYjK3uQW
4EByVA86Fpw1P4uCtj4O1gFFrXpzvxk1XdsUVLPg1IJAGokGcbiv3nw1rxBYANVLqPWeTnwnPyjK
QzP6TN+4ateOmCDLxdWH9PdtwEXP1KaNJydk9Gyij9J9Cs6XLVacFSGI3wGzKWKE8HIla2KlJO7M
BqpeJO/16gO3X3j1YXcREJ6W6LSD/KhIm4CSdLlkitV0GXJOdjhiyYAa3NDFFXPlgFgOGg/cqY2y
h+XwcVyrs9M3VjiNXjUF1NoIcq6tEbw1B1ooqkNkTm+gx8ahcTortDLg0xTPaI8ayh+3Gq0Lqyq5
VkDvaYJdSfDFy/EKVjt0zhgOcZzfOWXggEuf5X5m+5OTeWnvN/P+6AXeBCCLEIzCIM2T9r7EpqXc
HqH1dgAqmN1cxliy6+GlW2TkuV2pKoYn3afxTrXf7rYpuNBFyzEDHiK4xJe77lS0b8AoY4Wlfe/S
p01w/+qpuhpf2IErPR/Slk1thPGLi64d660eS2vDA8MsWJxEIYScF8mrwbSKziEwWR8y9dk97V+d
q+HlEpShLqtBrzF8puZ+k4KJauPNt6YUqBsEjBllFiIHs1wensTNHDPFCPXyVMzHoT7r7Xk/ZwrO
kMDpgq8aCFcoxVIKnejYsKQxxcVRg6dgC1m54okIOJygesYL/CZhmFhqNyeVY4SM+wmIQVMr9Wxr
4xpfE4JbHLZccL/B+1xOYm6jQryZ4JmXB8U8J/Fjlm+YwFURILBDHSpeMjAjSxFJnJi1OyQkjF2/
sB4bekj04/4ThScMXHAX1OcIwi9FzEqs5306GqFVvkX2lnT7HwBoEAVKbNHoSgOP+3J8VwEvCBoZ
GqHde7WtHCKibcxAjCAZWBSTOdgC0Z0X+MelBIaX/6xP2GzlE88O5oc2gyC/ywJWHeatAuQV/cY7
DPWQMOkgOdOk6eQxLTWXjXo46j7gO56Zk/2hhGsJuqQbZaPY6Kql6iHpX0b+nmwVsa/NAHWQgPrj
qYGXuDQDpdTzCW4hZkDu6iPf2bBVPO3hEgA9g2L8n2Rqy92YSrtllhrjPCU+8nznotxdj/JTAsJG
kAFgmWw8FEanvm8zI5z0O735HldsQ7HXVkgEtv8SIDkexVAaPGcQoA5BdGdNG+d1RalFYTMSDFA6
YZ+WK6TQkmi1Nulh6dzr8yXmd22/4dqszeBahGQ3WK+xmQw4pSp9zx/Rgn63zVjMQLpD565iteEO
eph0nwz70/6w5mJ0yX8hNdN6xG/0UP9ARh5YsRH8d58vaYBhdsWEcj5swHgG548HE/gLJwgNEAW1
JsjfkCmRtjjX4zy2EU5j2mEK4i32ALF9ssVD7g44EvhJt92NmoEVSVaNJKzbBzV5pvS+bc5p6fyC
JYKNExBO0DreUPHkrC7sLDZIWBi+NXpMPb++D2uKQBAUEuQsYGGTb7e+brO8HloSluzJ5u/nGY0L
Nvyl1ZUSPVyQP0dQxZTOklmjT6QVY6UoCuPe1nFQZYeN07QqAuEz4JlFjFmTdK2NmsQEOomEVnSw
SwC+cYuW2beeffmF1bqSI00FhY8GpYD6he5wTE0PvBfxL+ArUYyKtBvKLUHKK8NRdS2tUUI9Q8Qc
eyZ9KyIHQHu9Po812wS3XrDDwy+4ge3q6sT1mSE4a5lHVr9Ev/Csgx/z9/j6UvdsOoy5aUdmmEwP
+EdBfFk/uunGrm/NQnL+EnM2DS5mUVp+9bazNxZpTTXgHiO5KohmEJJYTmLEA2tWCSYxc2+03vHq
fVJviFidgYPHBFqEYivkpwRtrZGXU0NCEr0jj8bw+Re2+Wp46RI1CFd7Z8TwmuZp9/oWP8jq1yP2
AxuLzQbIarlA5jy5lJiUABxzMZtzthV6Wh8fkS3QIjpITUn7q1sVg6sJwzHdUSX2mvj7LywP8p5/
jS/kXz1DW32qVFCEYfXRUvvRpRvPuNXzczW8+PnV8Fzl+tCYGL7/6EweUU/FuGFZ1yTYeCWqqDBD
7auMMkynto3mGSeUORemnQyWnzrGNoSs7cK1EGmXs2giMTEgxKruaz8fNzyN1TkgbecIOCZyqNLw
rLIjkHcwEhrOG50+tLo/mYf9+ywuUBDAoGc7ZC03AnwXyNsNDgkb52L5jP7KDJCIQhwLUEz0JlkO
H2lzm08Ws0K1Cqb0fUqf5t1kvAIWDRwDEsyIxN4k04yiszlluRVm/M5x7/a3ghTjI2+KOkV43Aha
LacAflODpwSXjlr7nRn0u/nZpPElVZj1Jo8rHeMT/aHvn4j+3G21/rk9RyJ5hrsf4DMkomS8TUFG
R8tLuHuz6kUEMHIrO7S7676Qv74WIq3TXJQAgxQQkjWnsvTjrXZxt7q2HF9aJydlpRGJ8dUfffOS
ty97FQGAMzCP4VmCInyE95bbPKS5UWQzN0LeXlLnvP8+xvB4/4N+B2DkG6ritlSSJisRt4qcQK1G
v2qn4BcmcCVBupJ7pU96I7aNMHk3oXJdv/x3w0sXTsT/mkA2Z97I/KLawiiIFV6+GpZLJB0gyrTM
VmfLQOgi8Yv6qLWHESmIL3a///kDSSK6h7gM9lt+obOJ5knVl2ZI3K/OJdF2Y58wvGj+KFKlOE3S
USrRBKtukh7q9q0y4Ri93b8TSJYJsAUoL1Q5LxC7dVpGXUXCUQ2V7KO2FZxcUzSRSAa9KdBbSFsv
NSEfWjtrYdHDIb5UXkv3HyQMK8hTcSEI+oDl8OrETMWZgXAyvL6uPTbsRxci+4oHG+4zQUgtx9tq
UP2zjipg+q8/fJu2OJxWbKmId4rCU1HzI6PzeIr2xnk1gVUm8vQ+qIzf3f7d7g1eiJAuTVqWWUwG
iCBHpQyNZqPdzIqeISAsYqnYZbjXkqEQVSQpmp+Wz0pyAIegUvrKFzt55MZ+i4rMKK5kcTUj3yCr
wThNShm3IHRCCyPP7jamsXJMAQAE9x6KPPB2lunr4Po5o0XK8jkZ7tjB3k1qiuSnhWcHGsERvANl
OpOGajVDe3ecotFXO9UjSee/vs0rJ0mUw+M9C99CwAyXilCoTT/0qVE8J72faX6eBvOWKt++/YFf
uhIh3Zl5rVZlXUJEVARoeYuYM0F/oS0o6aoU8JkRZHRFbFWKMBily1Grq4E9NQlS28/SI3qraVv7
rYnAsnQ/oPQJuTehHJAkTabCa42ZDNloxk+W/aC6HlSw1Y5J6tvuvWN/brONIyYU7VYiyKOQDUK+
7wafgKbKdiT6MLS88Gbdc1GGPPr65A3dgevHyNwq3F5ZSXR+hHER9zgOhnQkcuLmGqCZ+bNeBG3q
R8Mpm31rN+Ug8q6AGiKJhuwrioYlC4xuTU1NMyUH2+0PTX2vgbtyq0Bn5WwvREg2phoo+gdTiKDN
sUu/ZeVBHb/tVh9bNXEPwdgj2yFnAhWtB9mqM6IJB7mvolNvql61VQ+3Oo0rGZJLUhZtm/Nuxsku
/Ip5nAaVut8KAIEtWLKRjRXd2JZWoNLy1EmAtnkek7dFhdT7y7AVNls7VUDZCBi2aI0rM4rzYdKB
z0QLIlfxu/Si12fav4nG3e1xcayQUYFfAhdadIBdzgTd5HoE7/r8maCxdn8u1Q2/Z20zrseX7hNU
8w1kyKb82bKDrHsq02ATlrIiAlARuCYCE4/Qr6QZpdVZcUTa+lnjd7V2NuvLlOyOfAioIV7EAhCN
xKa03ybnINWxePNMP6gqrsXnCDHZ1zVj5WZEzR0APOArEyAeaaGyJqWp3kf0ublk8UPmbsxga3gp
KjG1SczGFHTfDfny4FZfX//4lcOKRQH7hiishIMlWY6RpRbLy5g+z+2hLL0kf0wmP9vd+ga4NkFS
goc9XgG4uJZnlfRQuaQEPX33gYAHJd9Q6rUlsgFOQFpcCJLraJvMKXiqatVzVvqT5Sdbb72Vc+pe
jy+pWkoZbQsT45uOn83BVPr6VtuYtX24FiGt0KhTs1Ajo3oeEAE0zkV2V+TBPGwkAleloKYZFTsA
W9+0FAG9UVSDnb56ngs/032NnfLOI/bh9TO1ulyA8AOjBaoMlNQsd9uKkEEbO+x2Wx4AqnHrI203
Al1rE3GgbSjbMA0kWSS1RiOlFg+PFq320jfmeDL8eTw12Qbc4vZYobG1qAxCQgocpnJmVtV50itN
mj1Tx0dcf+o3ju3tOi3HF5O8isoi68GTscL4OvFm5+iOB7fabTwgAo8CLBXyOIaceRxJVuWKC9Lp
hNtBC+rSZH/IEbuMRwEQpXDckcFeTqK0mApUSpU+1859mp2qKsjLDea1tXW6FiHpRh8rOd4kZfrc
d75O/Zwc4v2P2OUspPM0AcPGjQSzsNojLw/lFv/6xhQcycw6NUPepcD4Xe2r06kw7sz9RkpMAYcV
Za+maDm/3AjX6Nuo0qLkedaDTj86SWBteTZrs7BRRQaqAtwYKHNYilCifpgYB0OdMwSoteyjlyY7
7bUd8JquRAidvNIJu+l7O8+T9JlioeJLx8/K/lfaUoSY5ZWIKDHbRmkgIrU/acBqVWe79i2yMZE1
43E9EWk7RC+EGO9xrFV0aIdzrR5/YaFAnSXKweGRyzUzCJFPKNMxkO5XL3V2YNVpkyt9dQpXIqS9
MDKH922hJ8829wDLc6rz61NYHV8UlOFJAaSW/CJvFS2veWolz7HlKarfbrkFYomX70ls9NX40ve7
Ii7VJxi/c5/i0suqJwfI3i2I56pSXEmRjlOF0GDaIMz/TIqjnt3nsFHO8+sLtTUR6SwNE7eapgQb
u/3JARbd8d3srho2hGzthmRl0bNOS5AeTp7H6RjZh2zLPm2NL5nY3gD8yxrF+OAlBh4s37glNsaX
E9hKWrlOamN8EFC234utcPnW8NJbxeCZ3TQZDhMCE/Una8MN3xpduh/0nBsOLF/yzPkdqY/9Vu/x
1RMkKPAQwwN+QL6l+dA69mRMyTNok0h9KtOntPMq4+Pr53R1FldSpCM0Dok96A1sUu74pDxHbvD6
+KuqdjW+dIRa0IzR2AbEqZ0vfZiVl3GLr2BFAh5ByFHgtSIcJ2mXa54DjT7G8TOnXo1qD3Ya+UaU
a2WRUBcKineUAMDmyVCFqeepyZIOpGJR5Ln2H7U6HvcuEwBUePQCTY0ghCMHnKK6Lucpj9SQWGcr
9u3qiXcbO3E7CSECHr6JyuZb/9uKE4MORqWFle7bsXngyZYjsCFBThrNTpG15U8J6WfX8oetF8Ta
+ODaFY8h9B6Hb7z0AnLDaEhGEy102wuf37AtBpLV8S1kpICYW4GlEqsnGgIDWpibL2n6rcDT8fVd
XhUASlEkylE5f6PSaGMCYKSCCZhWG/Bo8slWDeKt0RBVlPAkEQQWSVpJGfS069Vu7AE9Nvz6g6KB
6jWst/orrU0DoR9kkHCH3jK15O4Q92qramEK0E78rgdJyP51uhYgzcJhUd8D8KGFdvaQjvf7Gemw
SFffL1nuxiRxjm4pWjhH3pAEWzzsW8sjHdN67klPVQyv2OeeXai6YbJX9xicEYDKA6SNTiBLNejY
WOVlZ2ohM320MWvdN672oO93hrFIV1KkRULfI9QkorI4dOsMHKZp8GP/HoNVA12cgaACN4Hkg1E+
g/egdubQcaogjatgt6eKLAiYtQDdRScZQ5V3QVeiegBqLtQJuhK7vjpvMR6v7TPqDWGREJsBV4v4
+dWjxJgnlmrOpIYFqokJOyXaVrRhRQIUDA83RPvAsSDH4HIgUlJbyY2wND/F7vdiy8W4vToBC0Jl
t2i0I46TtEZILmsUPB5zmKJJJ39jfQKQ6vVdXpMAEhVYCcH+CDbi5RoxrTGdyUnVcFYe1bn17Tnz
G7YRWVpZJlHAD4Io0bYeMOelEDpWs8FByxlG9Emdnorvr89hbXiha0hBCCIN+VpLZneMOq2YQ9fw
49ErtvIba+OLunFc/CgvvKmSzIcZVQbzNIFnpo+fbHXDeVkxFyDtQhdzpJsE/629XB19thO3ipop
vNftj0dfifebI3DYAakgbgMgqKTV72pz5lXOp5CfY2D9k6dZf0qT4+49ENxm2Ga0lbfAtL+cBAIb
o133E3DNYAV7lzXvf2V4IDmFIoD7Q14jM+4sJQe9SFX+XoG/3N0PmRZ1cnDjUcwpXHrJmia5M0xq
WgBECERBfCo3NECs8fLZjMbrKLO2QCwCc3fTR2Hom6ptuB3S2EtxjJ6rLHh9hbYkSH58l8Z6CxEo
q48OmnZQm6DdOEfrEpCDQwYO/5VBKUZkECqYmMKkvYMDRvMHfYsBYkUVsEx/ixCfcGWxlapWp3aa
7LAaXa9UhCqb+e/V+9eXakWfF1LEV1xJIYWjz82MiaTq2S5O+lb0QhzGm80GfxzSVkiQgXh6Ob5r
0WrkfWGHJPli0TtnPLH0i/m5mbcioOuCYDrwtIIJkjWbt6Oe9j0FAZaG5PE5SgIzP0Zf3e7w+oKt
bgvsk2g5JsjOJOXWXaJMeBZZoUK+ForfOm9yEE/8wq7ATCG5C9wWHkLSXTfSuHDaCewACvWmOoij
/QoCNljUov/kLrwpyqtnN9XGqQfVqXsi5aX7w473ezRomoYnKPJAoh2SvExm2/MB7aTDDnTT39J0
Yxdujy36c+FtIjp0gSxKHt4acHmYY6aH7ehPhufubgMGUArBNQowEmKH6IuzPLaaQc02K8wxzMjb
5Ggmb18/ROLXl1ohOsqBSxXXHIygIQ3PWcv0JMbw9se8e2iSx2J/QcFSgqR3xO7KsYyMMYzy3Ov4
y7RlnlZ2QAMxCgD5Lv7npuxfTRw7NfRqCrN08hm3vD42LvtX6VqEZMbRlh1902uIMGD7+ByAZ8cu
ttBOP/tNy3sBuAkmA8Qzdlzai5hOht534xj27QWsJZXhVTU44k6x4tuaR6ZDZwXWVuh4ZfXwklDh
xcIkgrZPusPjvinzhnM1dPXBd9ouGLYWb00CAigWHAQkbW6mlSsZrtiKzqHBY4/4PPpj9+bAiYUL
Jbo5weBJsThqoTWoxaIppOmjWufeSDOvT3fHXAFAQ2QA9yAY03HRLtVwiEYnB3nJFBZo4501s19u
mfOVZVpIkM7Y1M5K1muQUDu+87nbIlK7vS3wZISZAzRToMBkX8eIrMnspqRD19zBI+3DpJzGwTPc
w+ubsSoGNx+0RRR9yOYQ7J4orDfyLqzS98qc+0V3N3WI2BSt97qgteUCIxH+g9gi9l1aLhDapXbG
igG85R+V3LO1jQ0XGyopIx4XuDdAxQI6CBnMOre9NnRm1oXpDytuH5tvxu98oI/1N3//POCN2HgP
A4J4Q3/FaVYWBht5mPcB98x6Yz/Wlkn0YYRiYNtxkS/PrYWXsD4AfhTOeRJ8j7XdTXPQvxC4LIxN
xNGSw+3AhLmksvIpNNXHSjtpX3avDup84dsK5lWAciW1o4kOOh+mj2FKW499JNP+mBkKicEACN5K
5OZuuCzw5AC+OFbHkJiHxg3GLcorYbOlY2TCbxL9eHS8sW3p9itqYo6za/UhGyPvydHf19HGI2Zl
h/HdQDQJtkoEYaVbQ7cAD+napg/R8WcmD1H7bv8W4FJCfhEQPMBHpQvCTVijFkMzhF2C048WXv/d
8NION47RZXRuh7Aeg9n28y0FuPXGBaPO358v2Qk1bRHkGDC+Yx4H7kXVSdPuGDsM+93+hSC5emJo
qKVlJgQZbdAUXuE8uxMat+IO310FAkEC0QkoCOpAZeLyus+jAiEjCKLBTKBzaXd5fU/WDi0q33Fn
I7wFEJt0pMiUwykYkVah0Yum3hlj0O9PGrjIhCM4JP65jaFZY11ZZaurYQV4ddCpe+0Grh4UpOFl
IfpAoL/F0uwB/JqZLCs5Onfc69P9j9fX5+aSEwBCAT4B5SnuUpkDk7pFVwKqwENtfGhNzVPQuI2+
b7ewzjeaLYmRVMMebd7rI8QYFQlUM0erzc+7JwLbZAtMJO4GFL8vl0mP68lFjWMDn+MwOxcyn9v+
PBZfX5dyOw80qcKRhQVEkAWNXJdSEmaAGL3QyzAxfDDAeIq2G5iKY4QrCFk6gQgCJdFSwuyyunU4
JNAfzX2xFxwnDS59fsadysknDJ7r95MW9NHb15fn9jQtP166ogGGHPM21cpQce7qd5N1LtEgjp1f
F3Kj0j8n4QgIsot/y7TZseUqMWmNMszsu7h5mJJ7i2x4TCvbLG4hxDxEQSJ4iZab0FZuhc4NSRmq
wFR4fXZ4fQYrw4tULwqjTEGzI5fLprNp59pAqrBTz9/RcPv10Vc2YTG6dMvVTdOMmFkVks5LjCBW
ziCuLrfYCVd2QUTaAV8Dm7GAai+XKB6hcNROWUi1d310SsePRNm/TAsR0mnqOHp/OE3BQs35qusP
TRXsXqjF+GKbrsJ0PW9UpuYYf1Afi+EUO5cJhBxbjTNWNhvONx4RSFijXYCcPJh0I876mLGw4w+Z
7XFnYxbCdC7cMtEW20JcHA86IBPkFI6StbmpRhYLc8vrLL+dz5XmseyjQv15KwC1JgtLBsIG1KnD
D5SOFv7/hKV1BZZh4mksGMoDIFoGoC/gNU43shY33g7mhQgISFkEEx9uvuXu1FFE1UiFLPKSDwHr
/Zgeo+4yj+9ePwU3+yNeRSj0Qe4I1wc4cpZyunxMormfSzDkBHgM890GXRpfuphmRiOzmjC+mvXB
PCueRvcq/E8JiDuCIB3lJbJbm6lOTXoLBrFrj3X/HJNzFnnFFlXe6jqhRBFsrYIDU05gAG078Lx0
i3D+pGR+v8VhfWNPMAm8gVHYBZQN3sDS0VLNQWvciFdh4p4G5zC1yDBsrNPaDBC7QYEN0kioWZRE
WEnZRvowQgRqSmaPbeFrbgyvmMLV+NJJImZuxnY/VOHYBE7/loJ7uHnXkvPr53V1of6W8rME8Mpq
sWoerFKBlLz22/ptX3+IzA3V25jIz+jelQiDk8GyZ4iof2iOl9MHpQv0La6CLSHSBeLYOSXFhN0o
Ii81jlr6pmh8S/36362WdIfMoNxP3KGrRGskkvkm9ZStYOf6hkArwB31Ew6zNCBIWOpRlWhVOCS+
Q31l9KgavD6L1ZOLMj70skFs8CYuPHJ1UvK+x8lNgzz1Ys37hfF/Ug2jJBhmXdKMqum4PtKkgl3v
vTcqwmqvjy9+f3FHCc24Gl/SjCyKeMbavAoZPr46jc4xCobuTtt4A6wu05UYydSqRjTQLsY0uvJr
lD0Q98fr01gdH8FTBOdx1aKp13Kn9XgikZ4weFZzADbSYaueaPUkIfIB24T3MPzb5fhTNzO9jbFM
oCFDNUDan7aQDFsSJKWL1TltJ62qQlT5jH8kzZHvpprBVsMhRM0YiB1BWC7twThZYzdQqwpdcjdO
uIY2imPEGstHSTSRRE4SL2LUKi3XaBg0tEkn0Dbdvs/agKSe8iU+GV90fQO4srbZ14LEz6+NYJqx
IdMhCA00EtB5zIf9hwkZBESW4XsgDCK26mp8BENyjVaueEp6LH5vF3+8Pv6azl2PL+zv1fh5aYHR
rorg1yCYpvhV6Y/uMa/fsPxXJgLsBzKGKKm8eY+5VhYXE53KkCn+x3wrFrV2YgVoFeR/FlZJfooN
qT1rdcJLuB168kLgQ1sbG70lQTJ+aj/VZGaQkKOhL9i2ugdnd2BTKAX0GrFN0f5UrugCGymNFG0o
kUe/y8svrN/7XsX4gPkLgkek21DQtdxrK+66vECVYJh7+nwixvH1o7SmCgjDgV1Y1EffsJ3ystdT
DvcJXDDvSPdmN0k8vl5YVARtBLxKjtH1JVD0HbhmwrbwytHLtyCxa59/Pb6kCcrIiqyIcUBR7OFU
nrW3Dg3JDgvlhrB1aKaG0LJkVCut0drEGvhjoqDxrPMV9SsbKia+8NroyRIko2dkoB/TkFl5zIez
yp4s933zgDbj+3YZy48AoFBkE/AqnNflIXK7aDacuWge2w9lfGfEf5ax/p9v4//E32n45+e2//5f
/PkbZVOTxgmX/vjvx/RbQ1v6g/+v+LX/99eWv/Tv379XTVrJf2XxGxj4P4KDL/zL4g+Hiqd8eu6+
N9Pb721X8J+j4xPF3/z//eE/vv8c5d3Evv/rt2+0q7gYLU5p9dt/fnT541+/oVLpaonF+P/54dOX
Er/3wr6kt3//+5eW/+s3858gnoZLhEYlODKgW8Y9N3wXP1E055+CsgihLSJow/HXfvtHRRue4LeM
fwq2Yeg48sNoJiQ6CbW0Ez/S7X8i2Y6L1wZIEe9ZcJj+NfHF3vy9V/+oOkQR04q3//oNWa/lRYuO
E7hkAQsVuTxEtdFEcXkc2KS2aV70Pzpw7/XPiW32zG/dgavByN128Oxy1hLPmqb5oKFh5EOE6raT
M+jm98jVi/gz7p7OQHO20uh86qC24WNs17MWtHpVJmiAhYyq1htG96WDI9F5Ta0BENAYE7V8wmx0
7egL0ll4F4D97YUpketlZmFQYKpjzTiNZWr1h240SXua+whviHGuVfSwsGoVPBRzaZW+Wyg2OWRW
2QdpiQbhaO/K6lDRE9fxE11BAFSts6b3EjUbuTdnEajr6ogp7xNrQulcXKZRc+IOqX4YeEUY3LP0
rH5KwbD62dFzS7vn4+SeoqQZW98acJV7Ni9o4fdRxhKv69K5O6RgiSoCRhVVP2CQh6iJTf1QVMP0
dlBZGXnGyKbPik7VOBjbvlNe5jqm+TEjvWvdobvFMB2KPEvfpZrFDrFVpMMpqWLAc6jTYB0bJQej
TMvHevwdv62gOSsb++Fd4qJ/8bNbj6w7otBNTX01oerbrKw18tincTkdDd4OedDPCKd6dRvVnznC
6p2v9G0VecnUN3/UZRLZL0lVGaWH9htsPjud2o9+NozDZ1KlRXFMnEmLfTbGyRx2hlbnR6dWcqTl
ay2OvTnV3NQ3uZbckaHnnddVtv0Uq0ZtvLXnuk+DKEsxC57p7DPt6sS95EOkP8PJI9SnsDB3jM9z
fDB7sBEc0VypMf067sf6iScGY140tKjJdcD3VR4M0qv1pbAsSj1DLec7W69TwyvVwvnUtQCEBagp
AMmPQbrkYwLeSNsrTJabBxINVXtRYpA8ItYLNqDPQ1pmPyhLCvS0q8xY+4OSBrgingC83PVUGVNP
r8wvWo3HyB3yWkN0jFpeOj53pnQ6tG2X1UEDnUoOKiVx8p6RfPiq06zTPaqrHJpUzOocpHmE7gYk
ijr9zdyAef8uHjUMZiJHPGloo1jF7aFOlabsvBoTw+r2sxXd07FuVb82cSscK9cdw8qtVS2o7aFX
XgqTO+bFUTQoG9ecuffAloVBu0krkkBrgMoZdTWfTP9PVUQP5D5NvCzrMQQj4Lr8faQRQTcEZZqz
DL2vDWDnfG6gCfYfJigA58HjbjcqjafkKQVEhZHEdT+MCbVGM0itEYIBmWafHTDD6G+KvOyj45/H
ddbriHzqtA6bXgLX3vl/HrpmSEr36LBe7QO9navqIckHUBcZVpFzP2udL7YZ9yQwU6XGoe9j8klv
HGpdKhNOuhdPtuEzkrXPWBMj9dJkMj8rPMofSGED1q4N6ChWZIn5dVQGk3tVRP/I8kI9w23L7pM4
ag59q5NLh66xPmhjeRHEjt6f47L6EXcI58yVbsVHSynzJ7vQbQQSchUQ54w23eT1EUePFnD9Docq
i9SPY6+BoKHI9QN4AKfPI3PsJ2qr1Xu3d/LGq+KY/j4UqnuPxoyp4U9KlQx+l3e638FfDxpKiw9q
xNxLTQDTIOgkMHhlzLLQGDjr/ClzjHMM+ifbGyc7eV+M5AX0OI2GnUrT2DfVnvNnRx+6LnAxggXm
WxvEEYy09gQRXaqhclrBQtPCjQPExNLZz9041b2J1HXANHt6m9NGSQJ96kloaSV90ByGPTCU7l03
ugg8RS25m+wx8x2036FoyDiQICZN+nZiST5iDZ3pzVx19UM80PwAt3WCOebvc5tnT5M+/VCzofno
aJSSw0wiBBTRyKtSLj0c5Y9jnr10cxNfeN0hvzMNRdA7Xfd5dIcC3XbS6IICpNxnRUdPLMfR7TlD
ptpOs+puRhDukPYJQhgKGD19ylxm+IidQ3Mzra+HA9AjBaxZkfzo8Gh5gcUuY0DKXbiFGWvrk+qC
991jdpm8GdzazQ9DXTdHApI2F/bCmms/wZ2g+1ldZg+za8aI+iRt981JCvSS+L/MfVlz3TiW9C9C
DRdwexwud9W+WdILQvICECS4AAQJ8tdPXlf3N23PdNfXbxNREWU5JJmXJIA8efJkbmiJkDIbZ/bR
b1l4QOZj8G6V7kVOSTJ+1jWJvYoxb30clzHeezUfIUMG69qUyTpNGBOmMqh6Hsc3W9s2R8+odI+d
xF6ppUngiUn5CUTReGi7ZHuf124quA2s2o1iiMOce7L/xNEodX6Z0z7IXk4Hhb5oyTfht2g/dDQ4
1VBPJoh1kJDCzhZPLEck0PyN9I5+j8X8g3mbvuZtz8sJUOR5pRl7S5F29k5St9QlNcPn1C1we5Jr
zQrtsVTloD79ssZ7gX+qyVCcy0FmZ6+dxwdKV1aieHF1qbNl+L56k/mRSjPeYYeHv2GKtXeDJsf0
1fcRc2XFbEu9+EDTPduSK9tRKJt1G7RFyDCnPQRr8qH0Ot5LEtcP2DBVZWq+fbk01c5TKnzsNgO7
Tttm+2owh/XFbrzZBcZM94hqz4phhalG5619CScMPr9NrO6wfySZNjcqENvTpoZQFkOTYmOYjB7m
Q3PxHHnrgch4HsDzTFSy8bsm92sNfgDU/noteha/Nc2GxR5sc5ZvYdQtSJXxA11k3LY/0mmhNJfL
YF5SHePsx3aQtkVdbxvOE7b1uahhmdYJdfHMmCgOY7ngJcq7uAuTHaJKnEPaEWm+NPE0x7up2WYk
xnZzUg5e1u7NZFJRjMkcdUU/9pN3v/apOUyTir7DLrE/IU/HuBx+ky4uWj9uN0wsJb4oEL1SqwpZ
BZba3OEZpM9z5q8mTwEhPZm3SY9tjssofQ0Qr9YUzouQCa4iF0MUHlDelsTMwlQAQU3ZUyyu0ve7
ISt71pHvQWKFt1tSXrMSVEE2FxEJxnLO3LRbHONbIYa5znDcDdi7fZJkc+7ZQHmAJZm9GqIew2cN
01B0mjGIyQMSgH1T9nOW8CrFuWlyFfut/97X1H+3YbK6O5utXqFWSod9VAMK4QzwZrifLfMoKr3N
g72LgZTqK585v8H6X4PpxCObOTyJKWyuMpmZ13qlwz1O5HQ+0Xrp55wBdcictDVOrlUPwze7TlG7
93rMlO4bR22/S1yI46NFhXUI5aL4Xs6Tl1ORJUMxbyn88JYlikluQg+olTIZ+/ftSFsfAafzfBct
lwCCRsDmx4ZNdlaDzdIqAMCDtqRbvMMKCjfDZlLH55UNkVfUjZOHkHH5EFiHc5UONPoBcHQTKwl5
wmiCMTn5oYFqK4m3bs6zIYPCGxs+UTvCnDwvTR+elUkHuvcss5A6cjQVz71yeP/Jxa8sz8ii61wA
Z7wlA2dpTrdlvGlwhkboBfX3lAklS5hAZiIPBw+gw80hkj8YARTLO0JXGAggtAbHMOqeCp6XAOsb
YMCH7vj0CFthHMub0c219m0MdV9idiuBrRWLgLYqJ2Ny07RqeM98nulcihY/z0Yb+3lGhwUh9dOM
WdRm7ayBH+uwBjnb6njNhQFndei63s75xUoyzSO1dM1Oeds47oOEB2Fut4hceZ1EiuNmI+KfUPhM
cPoObf2SzdJEBc+69HVRmpd1RFeNodE6fRlD+GPhorH3FFOcDUc5i/AUINd+KDKVYPnquMNlYuw6
eEkH2cEJzOH+r2iwNEViZXKFgeNMV9yz9Bl5Nf0bRSj4vpky+U7rEGDeb3v3LZj88T4d+2bFJxaM
Hi2Jw2MXhGY5eq3XNUVkrffODIc0dflZBIjWd8HV2jQvCP+AmYnONgwBz9vSp4cpXYYQLxAVBKUK
g3fV4rMfYbTUZ6/2HJzgk/QI29vpKjNdL4uRtHYolQi3sLQZ8boL+jOF2IJw+yJ8vb1Yf7W08mO7
PSazTkwlMhWe26ipvwUh62FE4lx6t6R4w/IOnlyFd9ksIl+HQdHT2Rx0wPUj4DdyyrH883Rd6sPA
LgWh6LnMceOba0iZ+6MRRFdDkoijGMS3KJ6GHJS2O2LRLX7RpnzOG+0hRSWaSHwQNWt2JB2Qfl1H
8rumiv6wc0QeVFbr98yJ7JGvjFewhAnLICGKFFGHUOPc0x3CdLF8v7PFEQF+1gtfJ3uJKerFBlFF
Vy/tuB/1mrz5ug/nMjbempNL/ZUufoyv+3Rcb+cgE0Ug+mmXInGP5lnb67x1M2mKsAvnwxzQ7rRO
tdvjsFzyFTVl2ibJVLCQw0InhpjTA/LYy0x/qZOEP/skiM+BhlCrxqDLYUP6DdDbeosg+eA1GpZh
y9W4iLPfmy2sAE70Pl4DkOUk1DrH297wvaPOHt3amp1Y/fnZtX6yTzgA/OiFOwQbzbdmCqzImQmz
q61NvvXOJ1veMOFhiWabOqfwvzpM84Y1wrhtZJHVQXqqexcccfp8Fwvn32ICf8MVPsNVik21K7Oe
xFce/DjCEjRa3RdTJDO/mNpJPGCXbK9VahWkjHWGLQL2xxRnfdbxHLxntltWGb/2dcYLa7gsw8EH
tMUUSKFQ+BWjnPUdBmW7SoTLfL1s7fdowk/N60SOOg7bM5UkOMwsLmocaLQafaK+p3IIqzox423W
GiSxRLzX0U5qNUd70XTTDe2Nue8Ya/bJ4JOTJpy3lckYkKVNRJKjCvGiXE/wwM3bbAt3LVHA18y0
opBpL0/exOZ7DM19II3PnQAvpkOzxvoKbvxeDl0+vQ2UaV9mJeaxcqmucTbjoP+ySLfuRcQM4EUw
TYVOs3rZhW2Ndwnv55ENug4PrluyT9rV/UNnvAkPP2Rzjonqdjr7S8tIvtSjl1VTIOcfrR5RuPhA
Ndgns0bkeqib/ULi9TNZaHtrhmGwJ/glzncmIVhEAgNs6KxsUn/znIAG1GumDWB2Cr/oCTUh1dbv
9k2SuE/WdKmfS6AOrN6V9wRzdShQ8BpvwOSacg+GsLV9pKkiR4BxIwuBWJQiHHiPQUWUTdUQdoJW
xtJ5N7LgjWIq+dzJvi5U50+7aFxkvHOEvHvQNe2DOekKX0p3FvCsOzrUHxhdJkMFjIKzVctpztFa
YcdxFagN/KlbDxqy2mc3JXVbYF+ImiqecM0OfP2XIe3YVEwuc6CjsuaOYzrmPeJd3KI6N/3T6tgT
sl6n29bFiT4ummDhJA218kmDs4bxX2a9qbCxXO5qOhN2u0ZzWsx6zl46r9UV/D6W/Yq23rZzHMmS
qFa8tRydbB+AB7edv4TBCNF/pD+bqNMftuEajNk4f3UQXOjShlu11qTdz6qleyBPkuZpttCTm8eh
MmomNzgAx0/rk+ZORHwsNJt7lGDbElwHKP37PVk1Oy5tuxyh2JL3ap53SdKmW5nwtf3c6mlYCxy9
2dEX6tyESBvxNRMHnypsFEhhPCQ9OJQFYN0WXWzT73rBGGUBkUgalVOyWmCAmOhp77x4u0+22b6O
0boeehuY6W7VzbrrxfSO41g9yrRzVdqo9k6t4oi+Bd9bYrHQ07ix3+kSL9Fpk9PmnXiSIhF8VI68
bzoaX1M13QwyUFUP8rNwYVK/wjXAe4DDjyqirQlAoHnwHWnMcCDcgi9MyCPENy6XoMrWAzAzZMxT
SIC2USdflACxuprt1hxRTnb7ULP4najaLxseimuJpzT1cyzLKWaQu4gt6o7geiaMTAXr0QpKHozE
SQTME2EphA9+Yu0JpB8vBI6pnSaEXjM6rVc9ZvhFFWBKeswzEyYNnAP9FRAgsvWNpzP/jVkgu8X0
Go3fhvRITZ0duLmhe09ECAzXrj985ZbdGLT1S9CGFsCK1eWURfLkMqGvG77FN3Cre94I0H83d9+S
PvWeImOwgowy3W2bLTldnHmZaCfqK5J204uhETmNXTq9pZ3HkBwZNn1wh34eOKAuSjlI2MR6LZxK
rLQl6qEYdNdScx/qGUXxGUH1QaFVbwpkatLi5CmFN5qnRMVAgKFG+ZKvFyaI0dob9yKcQVyOIQdK
hVjXI3ndEu95Haktx1kMbc7FTM+k8/ANKOzju5Uu6gknrp53cVcDS/VLz6O8bznogRnFiCr9QY/D
eZp6TKf2AqAqF2mz1FXkfDdcAZlkshwh9YsqRxMUXXimsNlTQjXzX6gc/jfG/OI1AUAJnQYSXX5l
zMeesgU25t/TOFkRE2y96LBuVDTF2kNVSHvL+jLAHP5N0pDh9R86C38j8P+RsL80Z/67Q3Rh6y9m
+xiKyn4q3X9PMEvj2cDKYftIe9Nd11lo93z1ZbmBdC1rf7SHHiEwD4Q1VBXSkr8ytvvZ1v/l38fg
PER0KD2ghYfI8bduwZJazcVYd+C9ZnXhuMiyHRLSxWFhBxXvUYCDscyW1dd5MhNnSxfPmwVVsF5q
bMtagHqn8DcBu0Bi2qJEqKyqU13VEboPRY9NbCh7L4HPY6YWkT786zv4Pz9Cepk7hwXDZfgcEzS/
PT4BGzJkFoMM3zxfiEp5XQIONKvr9StTNJqfBqj0PRxeGd4iRzzvU0pMSex0AoK2WrQFxYSyBWYp
a1S75sgsWduz7TkL9pEIFMHwtBndXb9hhj/3VxmSv9BG/PTM/eUpXNxIEmgzMeqA//1uzkcE7AFW
n7Z54LMm3gstQOWTrgu8Yp5BMFZT4/st0F6DZ4RwXdxc3vqXW0/c8kJNo9R+08TNpf/zKZARave/
aLf/bxcJ5TZkRj8z7XGdvy6TMMR5kaBZnceDlvOehSTuz2rmuC5gj/tJLPX3rJnQbpLNhpv8863I
+gzvSTDyIK6E5DUYq0SLFQxotP1VLtnPOaN/vI3ppRWK+epLIsMltfd3zxIZbW0mMH8Z0BbvQNis
bfre8nGYKwI9b/ahRty1ciGCNtc8CKDHwr4p5A1f416coySEBrNtB4aGViDqdodemOHlEhm65ZEW
2D3lpS0ESkBExTKtwUsUsVjnmW7jAXSYbOhuBIB2pVKoOQCqx3RP0l71+IWK/EDpJB+gagXpWo9o
nhRuS8nHIJZ0uV/Qi37KXBi1eQgj7b9KJftpBPzrzcEoIYotqA2g983S33QxaFyIgY1QoU22zeaH
PzdVExjp9v4ADvIG5wISFOIa/Zgy6fUaH7kzW3uTdcK5Nh/XyQf74RrAw3bssJaMC7GM2Oj89azq
MVx4Pi1TnP6FSOJnxsKvV47RfEQLwWACnW746/764m3oragEfal8xpWIG1KnqM7sVG+sqAH7+qqL
ehpew0YDNaGua0zbYN4Nke+R1+HPFHXnLRoYpt5nHVq0RedHGG7AOdDIsxevmMpSkCGQHJ3dwJRj
Y9F9ShXHjwYu7WuAvM7LljLVVqYfQ6ya7QjiSL6iR+GtT/96N/v1PMA0Emx9LlYgl9cYMinvt6ck
Fozf0obJXKVLdykCOMIzXHtUnhpOca1BaXh9DDhEp6BaSab+aqg1+FV1gSvATb7Im+A5A7UqNG2/
3W3horWTCHLeRG36Xcx9Chy8paBF/uxK4TYn9JghIeIVTukTfHWEvuysPg++RiIauqIdopqWAfhl
VgQt6NadChf73kmc4yigGTuSeWFjhWFtuo8ggRnKEfV6nXfRRtScq4CRKqLgWvf/+u7+1EL896sE
WZsHGQ/E4v7F0QXhjr9JPiIRc2jup28orsZrkEXIPghsi6sHyZFdoxC2ELXCvePEkkZ8DF4HRjRJ
dMMqxGiwsFqybvKhE42z2xXkbjmvUj4Gzk0r2mJ+9JjZVZ5j22HZeCzqZIEGVKdLz1v869qlCcys
fDD/6RrKBhnZnR1AR0Zwg88G/UAZ6rniX3/i3yb6f35iSBUwVI+oh4v9xG97Ykv6BGkV7bcpvLQG
EWOKNZ705kL/QZUAo1mwZ/MO71h/3c7c1fuoB3WMsgKV2TSGwv2VJOZXtHW5IASSY8o1uIxMQ3n7
m6pHUVonQNGXvQLH+bG3A3mUMuuSnFufjaUL4/V5HmcfzeipZXW1RGvKrrKsq2sQZpOx+YJeu8x9
DqFoJ1I5VVJ58U0SNqG/s3DY/6HrCN3WaBjVtZ27sX30ltShRLz0aLHRDG/BYCJIotByyFfPAwH5
82/JHA3oN3gzSYqVz/WMIZy0aXeGEbwi/TTy3JsNKtDI9FA7RYMC3l2Vb4ZiQSeeF1Di1PVe9c7g
jZ47EI4t6gqBX7nQtVDYRabXrOvxy9qfTdRA0RAZqYkdDxjm83cplAuohSMGr54+RVGOTi3rXRXK
dkQ+R6IyeuxWeVELkKC5WtvBfzbZClIbDjxA7o3USZvPKrtuvSH2iy7w26wKJwUEHrVtjIYf7i7J
V4zrjn+urX9LJ/TUK/z3uwLoF8nQP5US/V/UCV223//4uxznf+iEHpaP7tvHL8Kiyw/8KRQKvT/g
/AaFKMbQYBrpX/Ju/hQKBekfcPWCFylaF5DbIobs/+mEiP8H5MMYrIXFNH4CSfE4H/4mFCLBH/ju
C0gMYJIBlxFMcvz90v4/lEIQ6P1WemASHNYCUGRAHnKxSrgcBP8gNIXajaGfljxOjYgMmhhtmnuc
oXs9LPolQB8LpFnc3og47e+7bU2vFz9yn143YeuQLCwTlGIlt6G50dPs3gLHlscVWdNPyDEednYx
6xHvnHzZVv+J+Hx79sFEFE4Yjsgmu53phNpOrECteTjzdReP+LqTzXREPyspknlqr8JapCcFPs7L
JzRv+E4Sbb1yCCJWQV06vzaga9GbE2JIyrpLovdI+ShSON0C9Mri0NwGuk/Pcox0nDNm1Cm2S9ZC
thRP6MMPA7IAoLhN2sJrMzT56WJIuXJSHyDaGtA/icIeIa4T+kkwSI3FcfKsfTGxX6t8pCu9v3R3
97gUc60YjYqxZ/4dHdYEJ7S/lP0aDcfY1STKQU2ihho9aFA6iQbt4J+M7Tvg6PoG81neWVK/VN7g
7pbkFYXg3YS2NNa6y+Nx/DGG7yhzlnu+LCdsQZ/gZq6gbqqYwtxvfVrm6TlRXhE1FiWNS3LP04+e
YN+gv5pPo15eMc4Eb6NhDm413FExyAgyMTRJGcj4M/BcemWm8YRbdZsK+gipwADtjt2JETqmlQmO
milqSzGkX6NA6kJEifvw1PQtjuEkPihQIS4yb/WYHZeAnNBwwagwZ+0D8IzcR6Prv3Ve/Bh3+gfd
/GeYST1C3HRYZ79qtMYGi+ZkR/CnMTC0BACjc05r/OqNIWVJDulwWBULKk3oQzyoJ6388UoGy0cU
rjhKanYYZ9A+A6QTi242cG5Qop8x13/xYqmfjFygxQiDiKOAWyDpYov2fvQLnldAcmQcy6YgwJZB
Hrdhh8yUfh8RVdazPY4wo35ZKFtPLomLRmBLn19n7KX2GwE7ColGybu3MZpApk2zobkBP5b3K3rj
1TiItHCEalFCbYbRpSjSaMFFJPQ7XPNqT11GArRuw1HNV/4ozQfxEoj8Zx5XcCXgR9Sf6HLqAaxT
PrkOBJiE56Yw6oVw9OSCGf6VQqFRw+3NWkf4KsngvTpm+bKaw0LNF0wrVzpUD+ECiMKDR7ktF1qK
llMw3Fve1rsI9FuOdC5ztiHswltav3mr3KHGsnkK7VAOtHMyLT6PHewVxHDiMNj6KrSNytNpw7lG
06sGuDY38zLuaOft0LxDRx4dndMWwp66CXhfhrj9eT8TDxUgslod3ZKcNkOyV4G5Hf3GBLkb2VXn
OQicVHtFJuRvq06rwgATVuAkslIo9LNlzx8V+ng4CV3wRFTE72H7w9D2x60E3bLusmRpRZ5N9ltb
8y+q1kfS/pjWxn8CeTpWaozJSxdTc/TH7CCG8csAccWuVTG2p9A/NCopbZza/eJwP6B4iSojB3Bq
sV5KZtItN0SoYps8M+YmxfDmFtIDdSzd+R0c10JDk0+f8WRnxTLDNXML3laXPWBC5MAufbhokAfR
uU+uECImFgTKe3EpZCnRcXo085oV64XlQscYbkWKyb2lHMZI8ivDrSuNSkw5sOirmJvjOjZlK8QL
H8xXutrms+nMQWo65npBeTnaAhwIlB8Onasguq2pvUH580AIMItH5rAIqD241Hv19KVFnfWHGik1
fYBnUC+ubBC1lHe6RSOWRTcywdAtPo4uXL/VNyoKbSV9yQ6E2gWAJTzxaeVVzJYDxJ7JgYr6Bcxy
2U9B8IZe04InngiGSPWNn4zyxU7VSCd3aCuBXWf8uWXtFznS/eShVxfGb5j7VOhyprQ7DEEdsgqb
Lf0icH7eheEQPg+Lxa6e8k+/DrB2qcCNW+O8HeWY91sy72nNo0K1M/0KAUGJrScVeTBF5Dhk0AiG
TpBzCH2B/YBcTZ2pb6fP3sWLy10QRV+7gHS0RJ79EpZ+jWlhNCi8sVTbmOwhJ51v+lo3Kcj63n+2
DYItHBpWZK+86KbNLjFecwc4F2sWYrTQR7dCa7/Ezp3tOKh99CQieU58ZtMLt4pNIzPtje4WsVvg
TFGAo22xMI1XSsJr9OUzDO9GdX3YmmjFLBZNvgwcEkulbiibDtry/aAOvZvbgx/I7hBu7WwhjGzy
2PD5OPfLIWzjHyTrx3PoPK/kro1nVPGp3dUjJQfoXOSu9xqGLgOkYtm8nTV0p3eGuILHC24BPsPs
4pcJ8lZcUD08bCZC7LL5mDckI7J5SJ6JXdnOJQo22d40lT1HHgfYNlaxdIxfuNf0HwRSxCcOy7TK
sVldh2MjX0i9iOPadGRPw5qfFriFn5ogIzek1es9Sv7hrV5jTsB+bStOT5QER3CiAQ7sKX6YNOmu
VO11LxNmcz6FH2+PtQtZ6cXOlB1l3i5VKbuDeLst0dtnR+Ov29ef4O/fAsD/FN3+goFvh+/d46S/
f5+uP4bf0fL/QRx8oQL/OQz+T2smXf+Cgy8/8CcM9pM/LsQ2FPNQH8DdDdXgnyg4+wPrBYaeoBog
msdkHuDp39Xy2R8wWsVEjAfGBxxEAKbxbyCYxn+gbgf0Ajy+UBXgq/8NDByA7P4FBF8EArBah/sq
2H9o6UH8/AqCwUhOIt2gh/SymQGQXdTna+UAwRgXyS5MxhPUZXsv3EMdc6hhhVJR945unC3mALPa
YDfEUxbBYAzKDNE848WtyDiifHQQmzytATR6QkRAeT20JSEvsI/ERdZgoLIN3K4GNllDWvp0Os7+
XGka5qAiOdqfUCRg1UJElAfN62Si/irMPrWGmRlO2k6wJqdON9D01VhkDcJJT424DWx2BEEPIjkI
rsEfF1PjHkyATG76hUBvNV0MgUhyRGiBLFpvu6VxA3WerL8ELBiLxbXFmpCK6OuFQNgFoznVoCHe
Qg3rw7pI6mY/+gM4TphBwzwe6/p1XskBkRoidxKy+YiVmr/3nckRXesP7xMUe0OdvsZNBc12bsM3
230bBj/v3JeZ2KBcmyA8JJkqIeRtchObEwD+89iqfWcW7Kr06yaQHdtkzXO/nYI1LeusgeS4ma5a
4JZQdhjdDd05a8ghmbsCmXU7SxtsIQFcATIpDnR5CB07LThxX5IxhEvpU5LdJqPG54zSwiofx5m7
1RLeMB2yJPdQ5mOqAPkgI/rXWngHEgLiB+rKc+9iltl9C5r8pR/S8ckHBrz2WP8yTUGOTuo7xwc1
nvfqQ+HSeuNbQIcTBEJ5rx+lMIWC5ijfOPSwSky8jDk4f6b7Q9sHVZJ9gg2+bsx2nqA1KQeHNjFS
6S5p1pi7CI8zg2Q2HesXDRnPuCi15dLTYKb6O70ygFQ5fm6jXb6nwxdmVR659UM3Eo6p6Z2V7Z2G
vWI73sNPIScMIvCWlVnoOLjqoS8UZjfkZTjkKtja3Gj6BMWleXG2e17bxuROdepQ9wCGo2SQEnle
m9ve3wMwFVAglkkHeWD3HCVpdeG6kCsaxMMZ8XRzoTaoRlJaCJndMB/nhYJ62dYwmYnuh4y99D1u
6QrxXHOibZAbiNPyLN4vvToyJfOYXw/xkcWyCCEtRADawZEezAxmTwL1nOLljpJvkqui789Nom6N
EhgkGMo0OkeB3a3zfA7AfGSZecIIyWPdft34ma/yORjO+NbrGF6BVTBTRHi9b+ozM/cxladQoNXV
7202lMJ3OW/OGLHLne1x/eC7FzIB4qHOwgBHQcU9C/D3GLeQo4aw1mg85C5fiSm6sX4eV+9Ob/LL
ytMbb6O7LWhztMLDNfNhqDQWaXJq0669yuotH7PhaYz5/ZAcQ/C+CZsDCDb9gzIYsOEuBeiX4wDk
zy3IHHcghvxwdVKfo1Te+Y3GcWp/LHX9rrQVFXKrXnu+JXshvGqcw5sskBPIo3osOxmtX30waa/b
MKT3iCvs9i3rptLDvlEhP+BJYHrjtLnU3KotwzjKCCUUZo+wtLSDVIakc95l+i4w0aMO+4cmXa6b
TO9lK7sfzbZGL22Csd/ccpqPAXtCkxrfT3I8sKE2Dw1H6WHEiXvmMAtybRuv1MDW0KG9b2j1FhNE
vnkUfKLPdWjZdNYreWRTKotEvlG1FJJ3E+Q3M991rcH8CzpoFbdIS7tI5DBtUvHxgzmb875Lih6F
bxf+WEZVQpXiXi1kktsGptrOX1K4glYzYla+LZCN5ZjRIkG+aUytHFyzVlBJmyJMNGTTavPeFyC9
K18LVqAR12NQaJqqpPGyvenwmo5pAlmLiQgkr7eNNGspOfV4ziZAuHB8VUH6BO2dB2kYMTgpNu8r
ekQwpepbQO5tXCv0P6px/BIk4yvwdgTS4lWrE9FZ+jDW3waDEQfWXlzqwA5gkcnDjMUxOIiNS5Lc
1t6JwuPUZvsp/NrrYuJYGgN2yPG8tv1R8fk9lmAtWcoOLQ9P6O7uGryGAwRuW/iB0hJ1e1eF8LH1
UpoDgpYMilwIzGG1A8zHNg7Ni9h766vBfgbx3Zu3yTIZIcY3ijb7aOuTCsLjJF/T5cFnaYWJgasg
3a4GJR9EFD+Gvscx1oSJq/Og0ptkqN+Nc0surLtK8fFmyJZm/VgHVyZCHYY+kzgFGLrZ0vuU8jcI
xkq+dAWr09KaK0ofUa7jBbt0ePk7laYMUDuRqdlzqGmWDCEbsUQhezT6yvBXNo3vKH5KMZ7mMAEr
OuaQ+f8Xe2eyHDeSrelXaes9ygDHvMUQIyOCkxgkNzBKFDHPkwNP31901S1LqfJWWnWv2qzNcpUS
BQJwuJ/zT8ebNDt0SxAOuwtyJT6307C1a+VkyuItteXear+VRffqNMvisQseYUoLb471JaxUu/Oc
6GansfBVuYN9Rpye+EZXecnUtd46AGX383SnzPmD4Np7ZPGDX8bxumskMa72uYrnLWH/0FnJmeE1
tMm85cX9RLK6iVsRQPg6XmYOKFSKYjtO6VFm7X4UiRc3FBqYAgCAp2nvVj1gSME4scbI32qlfsYi
9R1x6lF2qFfmMgpKWMeSFays1qZGU/E0VowZz51PIXMrELHxiST2Omhuw+0NB4Mv34t7sXpr2Vmb
RWjKMVKMCKqGpYK61lfBNZTiDQaeDU+iXizhjoy5eNXiRe6RP/MtMubJc1ClIXIUgTo9o6La165L
R6SkGwbuhOgLX029BCeMHjTchpt2aACfMA9OaUuk8lqkW4OtKhkQXnHC57VLCLJ+bCy5iSSK68yH
SPAza3wZrGlvlwYPv2lHnGyr9FRBZbLWYe5ox7quLmO2R92PXHQW6ra1eTrtgr04P1T2tCty26Pj
O6bVluqgHvV0zyEm/LyPNllhb9fSDUD0LnUnvFFVfk565zWuHbhL+qCV7VOjlw+Lgtvako9KUoe0
IeWbTnReMVpPeTu8qepXWerbsf7SFv3ArCUt/ojN0U/0aj+rI4AR7XNbICfu2BHuGrUje+OUNKfJ
eY/EQZ1eNL7oqDJ8xP9zczCXK7lnYasuuzzbuSu7rFb5SzIFivuiI1dy5g/MKCFWuI3Izyk/OMnY
53Xy7oxAquZzVph+VcvdrCUcF+V7divwBtjTa1eYN2WHXyPAdmawK0cuO4EnAMemfdQYbWsT+qkq
41M2O1aY0u/WUfalOnxKY36MjfkurZ3aY9bkOUv2+MiPslgC+lv1LGUbpKPxo2NOpytVI3SyeqcN
ykbVY3bdZtcUbuWLJg1ak2wsYGgrF5Rv8nvVtLt5HSu0nIpP2NlBpNa+iPGdqKvcmFb9DZdKODjt
o9afRMcySMTDmH7ZKnN+tZzdVj30iTjoa3WPkzcN1hJgoBsASezxpUUX4FpDGKWRhhgqgl+eNwhc
X4yp26eUTjSlaQMuFWnMUWTjNExQLQSHeRhPpbQw1zJPU9ZYW3M0bLWzATT2yv6gmyeSyOnpC/3L
itZvNQE3Hr59P05G+9HN9GhnLTNNBVnudSsdmJwHs+m+kzsyBK68ua1kzeBXhWnq7rtchnDVFABu
7QK4tZ/rT7Nug8ikdSgToz4U6kwfIP3ezPBlfcMQiVCBB1r3exwKwU0I7qE2O6lFf9C6DoHZukvd
5Wom80tui1ORakfOCX8W1DW1ekQ3H6QiueEdO6EI6WnreJR9i0XNmLBgdtJTLLvcVMLYJEkm2IhF
EzZZcmzxTjXGSKAFyv620/yyHp8zIs9cJQ9odZ4XHrkyl2BbbCrZWt1NlXCwxxaoTYC2nVJS645q
Es7ZuiVXc4GqMIMmGz76lC5gHtUflK7dmwVzHeRSU5lBaRlsHlO1JX6196dRM6pAQYYSWFqudb5i
i5vwuz3aUZPuIPu3bYP1Ay7V3Bfg8+kQPRXWGt8XUqn8qe+ab92KKoShvuVsX5RF5he5ZqDzWqNu
DEZpYdprvHVVDWrpbaRN/InlgDa4G3ssKP1bHkZSKVc0BRFuZpq9SRdesQ4YZCN9v3Y6ooTRfEYx
e3YcIFxWDiuyqYnd6RRk8qRqY5Su1h2eTOw60xg6dqJcE4d2IMMX+65Y7n2m4u8UJhW7JvLLktnr
Rsx5vwfgcrwmr9kODDts6vqQu9Ejsm7Vq+vmnDB3268ImOkm1C/IENPMDItuEIFloLdu01zxs7L6
0KwsY3pY3H9q5trvnAIjFOySP6eUbq2ur/5sZ8rWqZX+brCNyrd6gLYe6rZNR/eO4fAOtka0FlJV
DuZkPAsFih3UtvYLOi2Tkca2FB+T6NG040PcpYZQgrmd8WX1Fk7tqdP31D/bRoPoaJrMX9Sm8np3
Rbvbb5oKO6W1XoY236d299Cr7qWk/MNR4Gk45ey19RDvjoBycWCv4qde5XfVal2gYKk1+VjEaPui
pHpE7UL3V6egu3OVXKjjFQgBMsuHgdcWrRVGE7PE7XJzQ2i3WGjw4PemE69zpz3qjdgtvX1Xt204
6NVFsrKPefrVGs5bp4672bW/UOMHeZX/7CbTS/vow7HdnSh/OO5LPGsvutY/dYXxbOINOkRL8kOx
rQ+z69/rsn+zlfExxdLkK4a4lAi98UZZH9gdvFlNwwVl6a6Qw74XTaDXLbLZT+zUyzGx6jRwopuU
ZtItsEXT8gCNvTpH7oHFTM/G9YrkMt7USkrVvhRB5jRn/BFg3uuDaGQChviOjD/GsTjVXmoOl9pu
rRCmD2Rt7E+KqZhn0RelXzo1Y7ZxqeFf7zk+jCI/CNkcynT8zihukgiqtWGTsWTQFi6bHqiFHA51
HF+LKnmqq+IcQSM0Ig/MgmKqWT8nBmnqHLx+0mkRNE2CQpTjWloUbcscLo4aqEW2pSt/xJCD0c5A
xGkvH7My7ca1V+5sJ/5KKXO0ODsW7XSPzefTHawW81tG02/jCFirV2e1NyqRib5r6xTtVVh1zitq
ZR6Q6uBCbtzs5snwbRHEmfaeZoT8JtHOXC1Pvx0khBmEhZMVITENNKtxUIj1UBjutuuBkKV2qDT9
qM6jpxbjNxNhmJeU9hZwfzM5qJjhDVOEcoyU8E1KSc9lp8ot1PBobZj/iO9JF9c1i2cvNYA3tJ42
uwHvH/bJaFFK2R/40Hel0x/GlJNwaPYjQn1qd4yZ7pi3SHuLu5gSdZkgK7suOZuMHkJg/UKOxuTX
StNy4maOiglrxkzdQ/vY9ZJQisr9VCw9XWs2DFcqovHObcUPg7NuUNZAmyn9MNWCpuH0Pk/LLAHZ
G6ntE31Jz7N9K04UPbFmb20c+WDPcXGT11nzQ4YP8YZmPOktRr1M1ZfXoRGHuckBpVzN9IYpqfwx
67+3lhm68jPDsp6Xw3OSyjP2sJ/4/Qd2TMxtsd4ojY98aPkWRxZRCV1cAjQhSKfEGBd1uZm8u3gD
TVbvMqVXH9uoOvJrY1hX+6dq4Q2ufCThMEO+Sl1epnoIp6r368FBBxehyebNo73y57o9JWq6IbSp
3qp4dAMCOazAGG7PfC0CZ279OMVXVSQvkVmHjgEsM86meWcC5pwnPg1fo0XWs+W1KZx91yzGpjL6
NsATZBysvn7sxjy9Gxe5hHZaYcbUxLYcJLwah3Iu7Zv1JMuf2w6ncLlAk2tzkgcKkm++qpEVUsof
ZX0zbTXDfTYuG/uGUqCQpRPZzcypZ2DjRivVeKNGMcnnqWTZD/CPZzb5/OoIgL2MXoD9+g3PJHbh
mfplQJnVmbg0iHFZzqPZy29LmS4fSqHGX3kF3Dme21LZpW38QxdDuo1xuXhjTjiEA4OKJCc9FA1W
Z8U6TMWLqdFH15EfNzgWndF8wqfjq4Pc5bbF5HN930vjS0/BPvJFCUszfZB1tdEznHERAzE8t11P
ydhc8SzuS6V7nPmIPQyjj706RV4cmV9D0m1vNYpuzWGk3iXZUdHUoLYM/xZEonXFs6P/0IfJL9Ii
HAr90a3gk8tWP9nj/ClmTHiirfdTlx9Tuyx2Yo0eM6M9tULbqhJoasHlsZsGln5xey54yh+7Uj2V
tis3ajwZntLq6bWI3tBb3onh0S0fW6vaxbO5KZtVuwBMWWYMzllsm0ziTkHw+L72uDX6zKzCSc2C
pi3ORi9PafS90Z/S1Wb03wom1+mvSxN2JCuAy4HpybX0nSk7p1LxV44lZUiUQKmi0Gh7DCTj+gro
cUALvtM0IBAsNgd8wri3NJoBrX2asPVDvptvikp8BYHKEEhU6AD10F/OY9qYXjZY74vEUqFbbmh1
IvW1AdJ0ztpjZj73cOImm9nAGYv3Lqzi9FjU2sGxQHtSEKBezXaxuvgK1Z4omWQDSb1Heb5bXOGL
eVo8+J2rjDDDm/Dls2KUtNKIl5Sp9arhrVcuPag0xL/TiNDi5FlMuaUAh+nKAsNe2Y/WiIwENZbz
a0I8mPIOB4nNuQcjib9uH5iFTpmU2q3Sqa9DwV5MqApw/XKe4ydpO4feNveoMjzFTH3UzpN7zVk/
JNI/jGX9TnQvKpgpCkVT7N2BLXkensgX8aLlObOioF7RB/PsM7KfpsnYtuptg3a3lfwhteK9d5Ng
jV4tgIlxwiXn/MzochQA0Hws4RcT31rUrWWPhxyvdVKG1Rjm4imRP0X5gaVnKW6W5s/BKY9uN4Ua
ERRW/tan30A11DLdNqDQqrEG4ArnvjA3fU/boGlnw1U2+VQAq1X9sYy/GrQtuVaeukh6daxusfxx
B8jWktYg7r3wk9b1UTF5UZM5GyW52la+odHlyd3iDJL3RGBoLUr0nPeFBoqcW+OuK40dZnevNa17
s3py9I9i1D2xJOFUi8eyoKnvDGU7iolhI11+Ia7oSHABdp9Kx4xaoADsgmoFpW6V8QE71PfSiD9r
jZMQXd09Q9oAb4x7s1TvmEQatFW6h9aHnCiT6kB4y7W55Ru113Y6VzAh0fyi6emmib8kfEJ7k3Zf
q/kyD6bnli/1Inm4vU9ABFF1yqgeZqPaK/Ixn6AjZG9tLTmQ5ONgJJ/u1K4GFI6DSX9N12GfNvNz
Id6LGVHCZD+i/thmC0FlEht9dIzNNyN1dlUzZfAu9rfRrLGKzgUSimybtsWxHi6RO9bPWoprRlF2
bWYTMizpFF1I56c0i45I3f1KKltdLEQLxYRgzKgpBAc/mTXkvCa2vyoRB+HjbDxX4+o5QpQnKw3j
4X0UhwXAd9grmELtbvBzgi8n9QDPo3V39FKGhkv9tOIOzQAo4VudfZ+uBOocKirkJAtzisU0rKqX
Yr0UVrkx1XeFYzy7a+qDjO1dRg2RyGdjyk4Ydwp14RAhggjK7GZYzOPAIZakYMncWkNDQVuwfjKG
K3Az+UB8B/biq4MuMha9NxX9CYy5nm/Q83rWTNrIWd+oVXxPaHpYEB2V6bvESM9dezJzWKyauJLM
oFQCXUudKTBMsbdb84JI042uHAFeZFeh2h7N6mgWJ0t96ZUdjt5IbvRU8+rmp6xedAQyUZgKzsDG
fmxL/qpWn4jEes5EsSsIa2CCUOKVykunZeGQQnZMZYrySxBgsF0afVfPje8USCa6cydYt/G2dec3
PXtAJr9UigfE4hlZc1dVWycdfSDiQWdjQZJhi43hrkgztO/a6jwlNma6rrxx1AKyAgrEge8nkEMR
ClPvSszRwihPU5G5HqEEV/JV9LBex90ti4ISKszrdS80y4MtCHotw/hGgZmcmfpS8G2QiJ+INH+e
EkfQJIw2/TqFULKPIiIMWtUp98bS06AVd40GaFuMd/061LtKaS5DEn3MVv2u421eh/FqkmNyzaai
OrgYpTeM9GlOi9u95fKVdKTeU/v+R12kd125+siEQHtGPx2bEP/WoKK3Uy55NHg3kNxdlm1nK+zC
ltcsl0jllpd3xj3SCRv+2NbpN8NQgTh2hjEqO9lvJZkX3gJre4N8nwkB91tECGGZpWE5Qqs1d0tL
wV8hqX5ZtJc2O+sCTTesx6q0Yc36XHSMHeKu1Kd7rf8x68o+rbu9cD7cIX3MQGFFeh9hDXXsLmS6
K7VMu+lAkvN6nxT7ZQyT6FXMx8p8AuU+k5NG/T2svjAFah0VEKpvh6eV1CJfGfQ3knwIlXhzpuaO
nJcAnXdGCZl6duuwlZT7rFhP6qJ/VvF3siaGYASndIVsPSK80k3LPHnwAh0sCgFSbkx3k8oviV/S
r2ZzV5p9fmFEbP5mrZG1YUTEPd8Wemh4knBNtg6IhKu80WfzOdmwQP34lq+Vn2Bq1Qv9AUMfRnwr
/RndlEyFOLlTvB5SifMgj3dtr5OAIqlSHKUJsoyV3Gqg08ChgbIwIttWXIjlHIa3U77Xinsmvy1A
4WWci9x1jg7ZDs/TanxYKl945UqcluVGut3XOLT7JcPrvOQxcQUpiL8LPOl3A5yIlA+um6kfyHSs
Xb+OzsGiRbHXwW/NjwWqneQITQIVAbHEk1XubXc59aPehpodW0EVYX9E59M+KGb0uI50H6OZfHNF
rJNnB8qRRA3al7KPd1mp6Q+ltolcAr/s9DLjhIO0m4ltSvUPN1lTYNR4oeWUxqVlP0Lvtsw71FHQ
6LGaRlcaQ5cl5K7HTIsHYvRcxI/tqJmhtRBdYwO9B0bZ7RpbXmPJ22hnQ4ZGd51nZ6ck5oerm5vc
MiCyDYE6ZqUFE5u+mL1crBdravcwxJvYYQX2yb4R6t3gqmc7mUjFUix0WlIeMtR0hI0kdxLBXcBw
OHXrspLubWshTyCeHK8gumpf5cRoqo29NGiCiuIqxsbIQgFKsu1JWUsCVWQ2fs6SUSnsJ/EzQrBG
eHafAF7mCdcNMrScs4WZvtGHg6KbVgiLox9Hg3vqYR3AaIccz0fkpOYmipp626vVo6mL6rHWIEjd
JbIvTSzarV6h2s+tVHyz++aUz6Ue0moy+cCeO09r6G2mRsVFVQNVrOQXPLWgLiGIvnaPKCqJffKK
h5vCCa6a8JQV1YRIl4d2auHIsdVom0bQG6t4Br1S157Ia/sxOqOWn6sIIxhBKbX+NuMq+iKWSvNi
oc1+g3I1KPK2+1pTFeVvvI4/+QYnDhJ9vKx1Z4d63oGulBlkcKO0J/SUGkqGZaKtWsmJpYGJEa5C
UMgQKvNzasjiKZJC3HeW/TIRZuUZTbTLEG9skrHS36DcIabrZryMYlVCQyXpqUdCGDDgotiYa+q+
xnlCnVsM87vjiJ9J1RrDrrJm867tZ/2jiyG9mU+W/2wqQmuYj0plryIZTWZlRyx/WXkkiIC0Wcl4
Z/Dp72bVqO4sBdCpjna8i4G9UZqHqu1+DpPWXEw3oXOEjuS8lbbfcDSB9ShMke3KWd0nCnWZ2s/j
WSsW83UiWKb2tb53v1QEV7VnICrciqLD909vE6ZZvaAaxmPWYK3W/Chpe4we8Fn0wcVSkO1h50/j
EDWPUyV7CBSGvafz+j5EVbkhDLD46RIowMxiwCKo2KnROY3TKnvox5gxPiulmwaBxEvGJq3fMo4o
LITvtrN40yri+VqVZIKBvmbf5GZ5EvNKekxninNJ/0CF01BR1YttiEDPNHIt8tbgVJwj+E+SeS2+
a62+w58CPIh3ddu0pNoYTtXx3pjXsonyxtpW6il3FqLqyLV0PhtzKkMYbSYtW6hbLmpdud+LTtG2
2arY4dR05imyTXWjUh8cQKgpojhLLz322qs9ycUXnbDuUajhxiumCrCyMa1j1+nu2cl1O5jIVjwg
bGo83VXAdCSJZLQT1vS9mMly26bEmfhZxJzQTu8q9dD1jnG34HZ81AbmflCc2XUYudC5NGBLUOPi
QrubE/MYky15QhJidIDCS3w/AgCHo6FNDCmR3N/gKLDSmj1vXMJNT6YGG8yoxRR4KqWVy8WwzfFQ
xr7SqFcnilYE3WUqd0aJEXPKh3jy1Rz5ZMAppjyKHNkP3tFPNSolMMMSfZadIRD9QjoxzkQLU+RU
FRBF5J7dGNSkK9wxGDIbQT86qr3Wm/cyaktOzUpLw6ghAK7CSkinyEDqq1EgvATgIXeot5pCO1t5
PioeqfYl/UGj+TkiklBRnEzjmxU1mXfoNCYiPAOymgNH1Eqgk9r3YDcxgstoxi6I8zWsZyRDMf7B
nUP862NUyPShob9ohV2eMwpJRB9z9JU2HaLzqI2dU1On99JtSAfJycCoOnUz2jpEbrSCEjdC+OnU
xK83cesBtfF1rqv2YgyVvMeGsbJdCz3ktshL1KNoB4g0HNs80l5vW+EG13V+EU21fJvViZfAmkBp
LMwtOVf8rExZRUan7g2jXp6tEbdqLksNeTkimhR84kHtxPgAUkX+3dQt6YwPkgzTIJkxE2EwNswm
KIbyWwKTEDmIlcuinI9RvgxECuAiatpYCYjsc34aaQZLYzrDpm5gffmGIFVag+WhUeZ/ZnOynADk
vtcjjDmZQlt3JdjTw38CGCvX6mzXLu0Tg3HwN+alsU+6XN1ZhF4eulnfLi7Kmd519rZdg/g7aFRr
tT3gUCgfEHCPJ0hLY6O1cjnpS7+EylDwjWWMH3KJ+3yUUWWdhDOPF8IRJdl6bf5C2guIU4M3BiHz
LMezDkvSelGqRtQ7U34vB5luSGdEfS+Sx6Xs9MvCux09ihM9hE4ijS+RL2nmFA+YKce7ybCja60s
Kohb/qqBLvil0pOrKWW96+py407GvNGmrgnwIa7fXHN8dYXqhM18A0frpRhfnFknpqZuY0t62FSA
k1Z7aHZdK03flLk4YV+H+Y9rdUP5A49UwEo4BkTlCkF6sU0NWVYJCgSTfJTkcZ771up8fBHvAD3g
M/VM/EukM0O9kGgvZgsLgiW0UDYdJrIBJp2OYcFu0cgSwFNRI9jiskaWUSHaRVxfBRQMA4cGhUhF
bsdmGad9CZpHUKFG+7JG7yLONYMN27rFJ9GDBHHt5h9axauLBMICvWTqn5enN/1FK2dCk2I0J0Nb
Rj+rWHPuFmC/Fm1NsOoKSp6sCBCn459UZ/XAAs13DAu2v5e5izgTUvKCiIPR101nbzE6W7A8mlDO
qki47zrfRcPYgcDE0tqr8wQJJPWY1nkZogurjb487dsCrVOUoiWugL1cZ6rDDNH5bqD+wE4zO9ei
6Ppdi7Ju8RziLHkFjmZPQd+LxPKABeVF5OMAZISK7WyrBdj6XMl9JsiK891xXLHd9Nm1oUdA89Wm
Imi0WH7NZZtejGK1/NpCsG3miexBLVx5QP8Ko5Pw76XUx+uk3RFR1t7nxDJ+7yW5HV5tjeplKZT2
cxnq9SsvivrgruqSh3aswBTo042BlfE7CgzzQqbhtBEAUAcxTUQ5za6ZPChLVYVrrA3HeQQmn5NB
261y6t+GeI2D2DWppvWieXTHNj2BYdVhOQuqaCYBFvQPfIm1AmA4IPJ4HiO5fhF7XJ7cKJo2dbG6
pScEfsXetFV/VFH+rbXswmUBsmB6L+rYIllWBjhhzw7K2ekuMnZ3MstLn8Ejw95yKu0gbE74nAlA
p7Zv8L9ky3KRNXKeLrUfI/hJBOd69kZ+SEsINW3rkWiaOiAVAsNQsr63kWye+8FFnpXVUK62HF7U
nkWFhl3tAOgG+2g5sErZ/KBb8SsIPGIEdenOOAn07VCJ8SLVCH46zYnV7Egg3NUWo8cmbEihUo/9
g87k5PCmvecUsomMmIg/RstGSBHE2eKc11t4Nt+McpfomvG9i3mYiS7IWo5jUpOiChjPgRryiFWc
H4jv7Xl3lroi8LGyypc2W0RuZtqVzeT7CKu4hxYmThBoIZxnZdlUqcxO0ZLxjRApyLcwm+v8YbmL
++DEpyKC+kiOrnkfkaBysOK4+yyZ7h3huGnxS4FnEzI4UAJ00bqxtdtpvirHNganNMYKwuVo4jUS
3eCpGl6XGbNElQ7B0DF7l45qlXz0jh538ECRvaNAMX/ASRhvnBzRFq1ikUKW2OYPt1Wil7GsEnIW
MkIbLSh6HOSdqlDYZ1ZgN5phBEVR1Z5qtJ0vnGRbat0uzrGSAP+NvrNq8T1WE9vodl0EvN50M+Rx
3a37wga8T+OOWE3jSE5B6o9mjIWWkHNnfFFq/gRDM8JrkHxz+fmfy///b/yvvzgEtj/rWxZ9//+A
OcDBwP3fmwOek5//Y/tRfv/VH3D7mb/7AxSNaHxs/jr/Ica3mAP6Xw4BRbP+hlPf4v8bLn9Gr/ZP
iwA/5SB7NlXM5JhiGbv5T4sAf6Qy+5uxz/Zt9ohjmv+JRYBsjF8cAmR+2CpRIjhxbbITTbaBXx0C
TS+1RRbFg5App5RCPfhelZ35oJc22zI8aVQ1F0NLB/fZntw+8lHEuM9qZ86fawNZClHuZAf4zhIV
IHKJq46vS0LRZe6+6Gv9OkUpMjS9VY3ATdL1sbZWdj+1MeYE56ZiK3ct1s5sNy9j+o3zpX3vNJJN
t6uQMylrHdjNKVUSVfXikrATvzOdG0mtTsilCCgPZNs6727qcPISIA8jmdr07/Bs9UT+G7nkpU9I
akmAdqlTsIppRkSYk1cZWi5TCEiKVjrSrlEdojh13CIKm7Xqhg3/JOV/gyoIHVaLWNRh8N+PnuRB
rA+CjRIRvZEgw620mnJKh1twF4eG3pXGDSVfMD1uemuICnasGXEQopWp9RXO9RsFSaJ7qOSS+B51
MM7DaK/AT+1qUhmNE2HAq+Emg9eZHbJitmG5ICSiAtzrRkLtpzrLQI6KW17zbLBlMJdGe4VNLm6h
0q2ShpYk0tMHjUu1cG0EJY2uT2DHttPZ51RZddQIEb5TRIKRKncLFlHhL3PCMLIY+Q3C66K+xZxO
UFYTbuNPU0uMeEOoqUS7mXYLtZtegx1Pdp2p/tLM6H1v4eLU14CxsX/LGYEhlsr6PCzZomov1BEk
jxBgABU+rWY+7DTaIU4RYqE1b7bH4q4gY3CAwy1zIhVVuynDomzl45Sq8aE0gQ8CGFhJgkaCICbs
Ib0SP8+0hAR/oPX478FZ/9/x9D9vGWD//aYWxksz/NH3f/vr/7D9s2cRsgMnRtqGrotboNY/bP/G
3yzXNHBB6fghNOYu/HM307W/WQQFmuRXqRrjkkx+6B+GJ6H9jd2RnccmmIzUDK70Hxiefs/euKXn
WLeAAQxZ2D1tfu0/Wv4dZalZUlbsz7fPVep0QcWhaem9sRQYBCS26fMfHsyf5Jv9unvahHxwRcIM
wIWxBui3ffqPV2zKBMIfXY2f07Trar0to9T/95f4LQDsv65hmabK6cHsslvQwR+CDCyxDiAEDuMs
gmy/jn6BaO0rOqS71LtI7yd36o3Wj847IOjZ/8W1b/EpfwyU4f4colV4ZyYBRbygX6+9wHqiTbpF
f3Q/kv4C4uAl+F4arAsxfbGhEkyOuWb5+k+v65AcwSJi5DRAg+H8ds/pSGhmjmTDrwadjG2yIjvt
XMfO0dJDE/mszJoHUZhbx/qL0e+3JfLLDd9cfJjvGDZEdh2BW7/eMAhQjeRC5AQA14T+TAizdLsJ
i2l6rnV9DvCzmn/xgv9l1XJJotFw3PJRcez/tobSySSNaeSSfbPQ90ggzowTLhmV+0m1v3Wu4T72
gLJ/392os/58ls6fXJYOhAwiSggD/Oe3y6rkdNp1Co1Tr6i8bg3ld85TIhfIiJsZbau7B2O2lR//
/s3+ywfjENJ1i4CDrySJ6fcX22pAbPkSoyNRjJ4QPm0orsSYlXLz769DWfX7e2QBCUtYunaLIfxt
K7Diwur6loQicm+9ttY2Er67VqvjDNz87y/FxvbbpTh5YANUm/qJPfG3JWPFGC3MVmR+ZYM2r2cp
2GzWv7jIvz6320UIXCEFUL1tA7+uSxwCSExoRP20SzfpYEd+P8sp/D+4EwypFKoktDBw89eLlLLM
unHCbNAxNGCjTLJB49186JmaBP/5lQzD4SQxbOjU/53m9oc9Lc7cTPCNswwS1Wff9gcGFPHx/cUN
/dlTI/mSo8r4+xjfX2+I0sQxRENYeCySZ9vsntqi+YtL/JYbyPZMmY4jn29X5dXovz80lMsjXA5v
ZurRXeeRLhgdi/Ru6uqnVS2Jz5iZPkAk0RToipvvOneh76tG9VF0k0aIwWDi84qW+i9+sT+5dz4y
Hi+RePQJvz9i7Ov9qqoIQqBFEH7SqM6b/0XdeSzJjWRZ9IvQ5tDANnRGap3kBkYmSWjAocXXz0FW
LTKQ0RFTNatpa2uztmIRAcDh4r17z01zx3v4x29So4EHb8R2dPLyZtMIWDDdr3xsayOZlxo2/4qS
vVGWZ8b/11XQoSSuOyzvUzmTzMLDV1kLqdZVOFkY+u5n6do9kejRE/kS5krEZLxrIv/t2rn1zUx9
uss5MLmFVjTVPjRFfFVQkNgZdIIuCkMuG7vR/9QNzpYu0SkBiEb8Ov1Uvi4jtP10SGB8S5jA9dm6
aaFjTYD98VSGx6T/ZXs36MjvB/359GU+1t/D5YrrGKYKPWvivVmzuUelxOzGvQ5qv7X2jWy7DRbA
/gYJfkS2ZjkdOMpKtXGrcZpCvtuXuwaOCHUj398S3ptPPc7izNz7dWVha2jjO2fT52gg0Q5fVSor
DRUqdJtcgetR0mjp3fYH+/3GvKhTOncZpPMzi6jJ3zl/EJA7GYOCPSa6jMNrWkqasargfSmQ/+cd
QtYgzPZA/v+KC/yvq+b8q4KUyBrNFMnKST7efEMU4Z1Um5QXK6Eo3boBEIam06ozV5mvXvOrTL/i
0/Q4xjky1gxEb5zjKAumYm6SjyD2W2QACdbXM29s/vTm15v++afrwY4N/bblrszyGtnUWLyo/3Se
+LiEzsdgkxMNmmv+gnJBt83lEoizrYw8ACdc5Agfz3wQ09j6PA64DIoZi+/BNZCkOLOxp9ECi6NM
8EGYfndVAXHF9Sv7by2ighshyupHVeEJDacaedrThWTWGnPE82d+yHwC+PgdqhCUbinxfLldTGBq
Vjm40/wq2LaZOXkoEaEGMMBqTbTryM3PjJmPCf3LrbMRYZakniTmE75jdjpE0DamDN/0W4MUv/u0
6elHEDWAUbCNHr3KNSESeOQJTtkQuqJt+ji4iyfDnYgo4sLps++pWRVPdeHdnH41R8aYYVgO8zfH
M9AYszFmjgZnI4OALHDU1Tss/ngDEYal0PPwlP3frjV9X5/GM47jHI4X0+JQoHER+i8LKE0f5mdu
aRqzX574p1ua7ZeEBe+5G9m5d77rXPmZ3MfkTnWWcTu4RI5pgTZ1m37YZZ6sTt/gkWmIkt10cmav
xt59duUxjKcOXckwtwAF9KUVX5aac26yU798TSwrmkvJ2+IcCEF79hxZHAXGboKi4pTCcpimu4Fj
38JE129K7EOR/5x3PkqMbN82wRY68ZmJSZ0fQNm6a+ChpnonFU9njvX1lbQEImyAZCK8w6ZSlujg
LnMBIpIkNLWsnwQ1wIrCkkaYwOmH/GXEzq49G7G4h11BzY4Wm/7eTdARGj2945wZq6o2H0Wzy8we
siqxWXSUEWBe4IKwG/jk4Y+aEguiH6C4KTKOdrgokuZCtxVMfxnJmmrVbk/f7JcJa/oVkEmdibcB
umY2osA7obqreNV1HCG8bffILNaKGj3qVEQ9TFlnbvvY9aZ5wGF7JKjazB6uY3tDrPcmrD0E+EwZ
WwqWK4sxZZmbHjH86bs7+pBtDTw0w3mqqc84sYHSthWYqOkhT0y0cB+Y7X3lhvvMKO7VyIXBQQdV
He0rGXoaYk1kpEN5bo6e74ym0WwbggwcqveGNt8ZxaHdoaRXiyWRZ0bzVFcac9SoVBguEeaUL5ne
dJKkTExtmz5ppflw+jF8mTY4CDvU2iZU7hTuPtuWErOmjHXNpjAeuyueMkY5K/iHFZTpsM0CZEJQ
Nx3KgbMVOCc5Fd2eKJdUir+ZGL99Gdw5tftgifytRnj0L27p0+Wmr+vTVN/FBEAFdAQBduCeG+OC
AJLm8fQ1pi/wYJ6f3dLsscEiI5tXhQvHymourK5cdRlKJ0AB05xw5oZQBn6ZdjkYA8hmvqUOxYZm
9m2QLUZqYxoolMYLQcMFLMHKJEgFZeloDcBVEsWBwGFBz127tZc/5hw98ZBZjanjI/TkMC4SjDXW
0iFO6NbxvYZoWd8xE2xPambv5dBGSPNqKPWP2mj3N0mnKm8DrIdLHYlz/L2qUBqurNrIbztUpSiM
pUdWJDhobIwqUMBdXBblnWMPKTAwJ9TQNuMeenaRTKlMG814ha/twY4iyvS2Yj9DvUrvOw0U/FWo
VahDB7Sk34jhrVBRkjByX4qc3oVaAcQgpKN/EZ2GyWccCew0RJpe9JZuInfXEB6xsL7hrJM4tVUb
ah+6UyVGQWLE8R+T/rhxUcWEci5kq5LvSQSwD3Y5h35Yl4aI10Pi+9Z20DgiAkQi8m/rEW/E146A
AydEuQnxzO9xedvdujUnNaZXBe2bQEeDqtvLrjzN8idUAKTAfYto/i6uo02ClewStLG3B/bYbpLY
oMdclNaroEFb7sxBFVdCzYx7t0/11RCNj1ac1zdkU9QX3RhU2iounU0FTdkrosxD/OXS6tZyPOH4
c+udknt597MykyFd1k3ebdrGqFepHtq3ZVtrd6TKygbzWKpvGt7oSh1QDz76XqY9m3VfEbIyYm1C
yWS66UXrZOMlsnYUKoCfeHDpus6VBsUcKpyFXongrksHvCJRDeKbkF9HFNtUxvablSfVn1KgViWJ
+VqtfG1py5F4laG4S3uJHcuZJHtJ/8excBLkQZzGyPQzBT9rupXmAOukUxYjkaW/JChRPP/4AuII
NyGMPAtFui0xTBm+jsNOi+9UWxH3vK/6tg9DoV7jhftpCrQHgpfmL0I/4TkbGQCkmB217hKKPUkM
ReTc5VNdKVcIIo2gfHa5oSFcEwa+zvGnrYfWtwgY6pVadXLtZdMPDGMJRtCSCObtkTBaX7nQpPZH
6gZc+hj19CKNw7WESNLQ/VOS+Dnq0cNbMr9wWoVMv8Z48ILf7lA5GQb+QXnrzfx2yKf8kTHGhTDo
T6NeIkwZB7mnu9Uu+UPKLrWHbl9OC74yes6l5I+ankTcGbrVwOkkH5ZQtskB6BH+Rmp7a7HSLStr
UHdofO1F0qEvK9ZjIp4SvUAkx1fnL01/Knu1LX26PvyeVR8qlRT+hle86wj9ML0n8hq2M2LL0oun
ICn9FyIxganBCoy9V35H5X9JYQ7lr1tnvvtm98OCVNPbpB6fU/NNAqxs1O45Z3hk90gZeiygMB8A
FoXNLqhcLePDzOLHTqFhsxBqoT02AkIuGRPCaVZW4K6cJPg2atoPX2GYATYghgXL6opXXz/FlLYu
q6hKniuCelYAZC202TQG9jVTGzHdGDSVYkPsoPZeEWAL5rFyYQAxK6z9HrBrrF4j0iBLpF4MAVAy
1D6/4Xlc4hnbZ4GPM02ux7riAyKdN3CsHmFrAoZmIbSxXepqjtOwzl98LGUrBGTaQqXrqiIcXIdp
NaH0HP79btwaMGMNp1pno3sRpBhihPvdbLTNgKwLBMwyGcNNCyygjZrX3o5XAjcHYPcVaR31r4ZE
mZxDyq5SrTUgZlq3DQTaHfpkeJg5ZhYa6y2sx2W/aPO8q3ctTovXosMkkGXVG/PYCpC1aCfH4J7D
LvY2Mf6xHLJ9QikXMrFfasLXbyKLacG3TAwaY9zLDbneWHMEdoDW0m4VxsXeKA3sGrFuFZsw0jtt
4YwcnNC3VO9VVLw7vnk/iiTZOZGF0rb20uJWGrW3bpUIXgHpyo864jbUUEZwi9eeGF+nG8dNU3rF
Q09UG+9bR3yXD5q409QkWYKYjn+Oo+1dtMhjncnXA8PJesEYlexG4q6MzLvC4PmSmcZblNPRdiIi
Xx3nztIJ7LIrIqeHsbgz47Z4KBT87MSOM71mShcu8XMXjCe/cdULs1DBTNG2BmntUiBUyRDFx+oW
xmKwWR/GxHuts1xD3A9Lbp0ice33HgebLZ4RvOt83h7+uT9GKhuxJl94CJ6yOhvudBH3W4WMxivf
SjwSharUvqyzGFPq4EBtCMFGXSeEG/PJ+QjcEN2WJb28inp3AF+jw+W4GFX1vWr6VwF+VO5pKCBn
ajvv3bWHHr1mL8btaJp3iZ5KTuxwybtY3oSgu7dsaxGC9SvOCyuCTPeOYSI3Itsgg4QSprBwBsJE
UHnsQoCTNapuz6T81wCksNh7vEZIkQwIiFlpPFS+rv8u1YItjuxgxtn2WpTWtS6Ca0okW8K11xgY
lqgivOIGPCxssF0jXWsZJUF+kSRGWS076i7aIrKKh3IA5kh2RoegXg9TvhsnenP8YEhg0/SYKQwT
PUKQ9tECFhlkxqLlEzW9QisvSvOCgNDyxe1jc4+0DtkAtB5UhVmWuJe9b47LggrFgsFMmENd4WfI
Bio51EkteJTjLuj88clpm5wblEX9PJbIIheoPEFhVo6F4su3xx0pkfaKrc+7L/TsvcrHFhO8Kt+Y
qX5QhJYUzWujAk3jDve+hoEXMUlxkyhtZJNPDuocRg4eRICvab5A64iz1HcnpliJMB5gJHYcsgg8
FMIg/a57e8CTberRsxKXaDLTNup3KL6ht1FIwI0pCCrfaYWN6L/0Xf8mGlG2IDPrtj3ySJclxQRn
qFXokmnXZYRNEk9cmFiy81c3wy4YWW+VLa2VDgNzUrr0V7WmXJiyeETAnH8PbbPeJsZYbKSlqDZP
r+sQlHXdTWqlw11AAAP5ne6rHtXFtbTxo2U50Wl9YKZbG/w0CprBv1WJpAmXNjO1gipwobYeoEYt
HyVuxvQZGA/djqLDgzQUbnRdp8CPI9/333wNIwhGr0m5khZo6LIAzIQ5fjOG4QZzhBPtLB8PJCm1
iu6HCQ38Nr+rOwJfPaKE39NBz4D3uZ1Dyai/9wxva7f5pWrWxQNI0XA1cFhf1YER79ImCK4yp7uo
A6GrlBpxlo7ptzJqLrosKYN1Ed+nnvOUyay6dT37NVVClIqZvhlNiVWsR4nsEcuK1DVu0zcfw4x7
mVRtvJWsDwCnRu+GJGII0GN766bBo4P1Hz5Bw/6wjaEUSABQD7qKChXrgOwWOVtghZhV4yEiKg+M
kALHbsjLS0cLqrdk6B/Iu7rXvf5VGfRtZye1j4CQKSepaXdnecjf6Fs/4m7U27VX6jAOYqFGdzoU
E+bfi3I02ruwzisPgTpM/EWMheMnSNDitfac8kGy8b0tKtROXTXKp2aUl4NCINoKe+dDSMDzSqvr
LepwewUtJ/6DJhj1ftm/SdSeCagOirVFYrwgD+pXptB+2E34G0BnfxVovS/XLmDUfWk312GkdVu1
5yZy0r0Ar4UvOqEsUKExfpOBEy+8FmBO0yX4h3Pz1ocFtTXB+i+Mlu14BUbDF7jASm3tjioLm111
j8UYFKso7HvoGuQgYJj5YZV4yOEx/ylti2JBLf3bdHLShfFaOtaGw+kSWsua4GuANjg61glqpatO
1bNdm7uk9sHD2BHKRDYrZp2Vq9h4hDumAYRr4/Q9EqhLzF8PoC3Wims7sRJaOROUEF5NvXVjzred
RN+GL7LQ2kvdbHPo6qWHn9rSlola/+mjiTqAyraoFnkvUqwj0MOXNoeSd8w9ZPKYIMyNIui+k2rp
rszQ/2lpiJsaD9lsHlQPrpt/z4gLBY/gj+lVUZZAZQB81HwAQXxRNiqmAMkmK6jr/hb2FY5kU/b5
JnKR1iOdbuHmxgJOQEy9ENtw0K6lam0KyLo7I2Q+tfuyBOs9etkfTQ9Ipe2lu26jIjJYNu0Ap6XO
rJq6JYWpIszXWgyitB/raI2E9mc20PAkpP4V1FJLgDw7qiEsmMTjoJWbpGyMHRgZ/LEMAyIS4/4l
M1y4vrly4/fxn1xryvvIIqRoo3duchuGLJO7mmk0wE7bsQ9V4SQgdukKPOl8OCTWwjss9pyaPf+y
HXGFXPWZNsBfzQodfmtshu6D600SDY6Yfr9qVKclyR6jGIL6rsGCqdtFVti4Rgk1ugawYtOm8nqM
qa6Ewcts7cbWQ0n1htxc1gN1FQ7CvQCUn2h7KQ1Ip4ZqZR5xCvB7d62R4mIm21WBrGipazxf+vAa
ImsDemZ2/IBIcZE6+zRgZe3Yi7jOkIz7ltC9Vy1P23ArjKArtmqgRuVCb2z5o7C80l9EcUx4k2GK
5HmoWoS/XT8Mz9T3Yx2S1+D+9sFA1iv8GPKqjfTgzq6S+pFYsOZbQ3pItvbHIeivZNR2e/6kqnzv
fMdPt1FQOi9BOrYD8Y9Jr/8MQ+necezImZVlpOuQAxy7ewkaLVt74CxgQYXK4Ly0ip95t4FsKwfR
dm+HV1FTWf5Njt4TVFnmA/cQKebL0K0x0Afqri+7hy7DtY3f2eReyt8Q6HqyNbK6IqeTg9aC3nep
79M4K9xX2DxNc0k5OsnwV+nuNo5NdxuyH6t3PWGwYOI5R2nS9OHQ2fjBGI3uzWDU3TU9+B+dGl1m
ikq0e1Zgx1WVrC5JfWnj9670y2ds9MEVjqWEIxf4wK5q8JiYeW30z2FLyHi7ld6TAj43LPehlXMQ
R/PPVCAtb8lKsmHhk21wkweIyYzfoV88ltFG9/YIarUrjub+ntWUQCWDU6zYquLejDkW975I+jXW
DTvdBePKJN4s7DiwTZYZL9BKlmDiXiotdK68YcQGS4jKunXg9q140DdJ6F3qIUHEYrjUy1fD/j6M
KENLFRi9PuQ36DD15L7ETofrElxPswR4ApmoDswcz5AJAuyOC+ZvnQbVumuj73HEdt8fIf2q16P3
WjorxZJLo78cqsYjo8GkQheVxSaIjJ8UPJQltBKDRJcyu5JVeBUUor6uOdVZwNYUnpLVoalXvTJc
Kn2NqzcU27Yfxe+KrkEDPmv07KWuO+UTQV0IYPnwkMZ6bXkpbFd/0DW1eOm04lleOjoJ1HaTJ6yW
kr+9jJYR522lNq40vZaY/YBuY2sWgEJwuhXQcZnOLYAf0usCdZPA9b8NLfh7WtgEK07ssEfY7AXK
T82Cl5H19WKysQsm2Qn/EJFfCI8fP4+67lpgZ+OQSHxqsD8w17P2LHCwTdxYI70w8ZgmsB+tFHw/
oEQmOD9EvE9ezv0gUl3ZGCVBwtcpqbWBpn13x6F/t/0EiJ0GqgimkA7vlwHJ4cbOrB9ZrFB0yXKK
MiX1+OzKicOa0No+IY2Xb26F6BakNkSz6gZokUdBB2PcEqcyP5iNW7JuCttAVttfxo0fOJDG5Lc+
Fhd2iYkDeEbTE1fhM+JvlEGFSNgETwUiM6wUtvG7MvRtalevdcEpbJemdWBTsgrwJtCuvFEzbBMZ
a/M65jt5Yk/qP9Su3JiJZfhrL/BMIAyUoMZO6LfOUFUl+eJ+4Sx05M6wMqwcqi4AmmWoOl6Hr7Va
C79+6i3owT8bVXhXUUxOXDeG5pLoGXWpjSbaeKAgzHfZBkqEp2BohxMeV+omD8p9l7c3bTlMlTd3
3yhS3jSArrJcqKuhcSroafWIvXDVKKZKLE+OuwwapWLGVza8PjwckHcoimbmtSxIsA7YNvxQMTv2
oNOQh9hZqlFPiFHcUUyAKYRZFSRWFjMrOuHIOczO/yS4nKP7zBnFI65jjqFqhf0CvpnyClsOa7pi
i+w2zgThY27dexeNU5RwGbAeFsrC9ghh3bdEXVzpSKycteflFaaXMmCUJf5IDAkb3E1M9QLb7Rhn
T0Hsdhf4vILXPAABfwXMM1eWZLUV2tq3tLi7HbzWj9DID2T6go4BUmLBjnKJt4U608OTEvGQdusq
5nzYKlq0aiiYAtDV6nfPsLqnikX/VyLKWNm2jpLeI2uv2ZhCTFvFMi44PVRGP001KaLZES1JQBAq
QQD+e9zV4tJVI3/nja1dL724zoHtJShhLhzHUcHUkU/obKLK7otsQurK1HyQNckoPZum0WW9Q+OO
2b/+1oXYIrJ3xcD6wgmqgq3IU218VEBQe72Rv4K+LfCYZjtaHl3tACNqAkYxDO7YQxnP1MTv9Arf
d5zq+uUgKvMW92ezUhtdWbGGdhGZLUnyFLWMLOoSag6pUrSOwfkMPvtaKwaq8LuePLmOyIG41LCT
/+g61DNwHrwEo37fIWtfMAMMu3/WVWD4fSiaLPRj6KbsWUsKq8YYBHkHBbcuCfdqqK6nS8t98voz
XZ9512m6EE09eJw4Laf4y8MWCbSN2jVa2hd0FeqlHWFvS9XoNQ6sVw6t3YpmVI2AyMjPdDLm3aaP
65roxWlTC12Y0+/61JoJEIT7SoLarU3TZCtKP75Jh1ye0T3MG4nTVfCtqBYyJpP/mT1GvwYAFiQ8
xsCAOZ9hXU61YjPaziZLYSXXLf6N0y9u3hf+uOLUu7TJCEBiN+tw1QFx4XlHLzFLAaVeupWxtALz
zEXmPafpIjRGCUym7464cPbw2FlmKOomqWCI9TTk1LV2W4C2rGmn7+bYhVzaovRFDVPHqHT4lmQC
dkebhBgGNWRf8bZRFpc3cZMVD6EXnWmpH7mYiWCBHqiKKRovwOHFItLCNCeB/Gy0nA7ZerDPruC4
8/WeeX5ftAs8wCny3CBfBQU7yrDDSwk7Io+AgvKyfXOByGys8tlL15LFISupl4cbBwKaem7MH7lB
JjluEakTroD5DYal6xPByrkoqYJsFVSFAPRGMEUWJ/kKirpy5oEe+cYQRGJ2sEwOFUh/Du8yoEiL
P5ph4sZkhrJAVQuABuvTQ+T4RSwL5TZziDll2Xz+kE3BfqEL+cRslVIE8FkTo6ExnHljRx6d+2Ft
Q8RnTcqpw6s0dFhhfvDoMuc2bR+y7pcRPJTJy+l7+fhwPjdzGRdchlkQN8qUTjlrrgoLdxHEjoLo
XlplUfxCEtgPVj90O8leB/+LqGejQ36BaI5rtHTAjltXmt0QE+88axmPWanAehH9fWcD9zv9844+
BAfBKO1znOzObG4J6rQqGnYN1J/UdCczSvbtILOLEpXOkghqd3f6etOrO3wahtBQatoMVjTM5mz2
VDtbzzXJV0L+2tb1AY85zk1UupxFByx59WYIyp91nLydvuzX2zRQSzucjgyVL96cjaiQ1b+I7ZIP
X6ZbVo5VXwdYm62Hiez0Ly5lmJgc+CpdrAeHw6rPilhrp0pFSlmYTD+B3kQtOWafWYemL+3wSbIg
oAxloSP/l7d3eJ2MdpdbSeZRvYgg+hLXCLE/U8d1Rz4i4eLTDvnMF/NF/oszVOjGh2bHRLrjzr5+
p7N0HJSs7OC/dRDt6rYOoONwBKJVLp4rFWpiXu18+hqF4LwaU7XT64coopd5+il/uXtCtW1E4Ajg
NfTO86fcKmo1xJPqAzzoatDv805AyEgXeskxLdll50wzX8btdD38sXhgqcWwvzh82iZ9LmiFGl2D
dXJXXwLnXqH2e623p2/ry+aCy0yz6yQ8d3Hizj7HzKKAYHFuWFIOzxbYPAhu9YYHaSpPbELDpaO1
q//bFbXDG3Mz3SEfXJZLK/lVJrgKEiB7Ok0Ipd5E6dlVcnpOn0Yt8kFjkgQhyWWDyPw+G0FIlYra
h/MCh73Zq5Z3o1fpSnJGpTyS+4BgCfOTyiaQxl8D5h+ZK/8XfvL/R07xDznXf3dVPna/f/3OPtsq
P/6Fv3yVmkGOHPVmV3V1G2355CD/y1epiv8wL2P9QUzFVK0bzF9/B8lZ7n+Ya1wLBzfIr4MgOdP8
D2UVimWYP6YMZvYF/9pXiReIH0D50uLYhl1czPeiDTpQ+i6uQV0OUHMtG/ueGJFqZZCxsEthlf/R
IpwElcAtfmZeOdxr/3VpThBo7lGS2ci6Dz8HDTOHW8XSXLIQ08nRDHkdtrA0HKlmZybw45fiCMEh
FTeXOt8YQFRTNeoE9HcMUjBjsmvCAla40lJAOP2RH26o/rorV7g6ufU475AjHt6VSm2o1CvuCjaq
se8ac1gZhTGckScfzsl/X0VnfcBr57Dlma1ICAv8CEqdSb6M5e5qneTKdhBy37C3v/A0h8ZJX5U6
gNioV8/c4eHE+fe1WZ7YfkO0YNge3mFTaFYSRTQnC6WuMvakZXYBoz/ftNTLlnkXIm7qnObM7unY
K0SJN+2buC7L8OFV3aSTHZo5cxnWyYQwHPpl0YSkq5ZERJx+hYcL0McNaoKzzIdLdNrtH17KqdVw
UAnhWBagf9NF2ej6xrIC+97CPQ8/KGxXgYN01nXK/tqTlb4+ff0jQ4iBM80HbMqRtc5eLhWQSHUS
Xm7bl9GlloP5X/Iya/PMdQ53an/dp8ZuFCwrXkpjvq1pRdO7PunYy4lGeCFrAjUUx6quZBaUK8qe
zu70fR15hZrGtoaPcLLFzjekjtLjQo1sY0mDU6cj3BEUPFi0Pmrylf7FpRzYFyyAFscB/fAV0m0S
OtwKc9l3xTuiCXvrcza9D0yKQ6evdGyw6BNkw7WFZvLCDq/kkapYAZTnIQ5IhoD5qCHNdF+9Rkhb
PUHu7x2UEzJ4oYqtXhUttsHTP+DI56jhUtdtgkcFptjZaGHzokaKFpjLQGrKk+s1dPDtAFV5nfbP
DT0dYjPc5MyrPDL/MEI5XFDEwJA/3xPm/QCaSeP55iHc3sKnQ5qie91Qc1L2saSo18DX2ZC2Xf45
fbvHBpGO1lqdYllRa87mV/pqfVMnZDJqGYCJRG3M7ZhwaiV2RjnzZI/epCvwnomJPDAfr2qVM4eq
nrGsLTdHozZGSFVhHsuqta7J8w7v2MHRWQylYZxbRo7c5lRpoEw06YQdfTaswtCIfCFNg+pslOxo
I0WQkd14Hap5cOZdzsopH/OAbungDpB1Cw6os/muYnMcY9inr1nCOXaxIywUGikbllLEmAPsDjgv
W4h51qOe5mKtRvYvRaALOv1mZ4aQv38Hz1nD9o4ldF7MFI7btmPA7wh0VBqBFzy3duauw4Cm+SgL
KK7IVZaGG30HGFpsQJ7/Pv0LjkyIbNH4IeizBd6b6aV8qmrWDenepHQSZ5jV6IppNFySsBlsLKPP
NrGOMOH09Y69ZDzShoOrbfqKpt/z6XoSUWFrmB0DLO+LjQilvqIpAwJdKM6ZsXxkmqJ7zffKqWra
8M1ubWzh+ZkEqi8JKveXud1igjDUoXu06J0TVmpau8Ju5W9bdgmiyfRczfPIrXKYtSljTY45MT9t
Da0mqkwhKdI3SSpuDADJA7MUpfih2J5+qkdulTod+2LcJyhr5wUIKes2E0pgLDH1g5gjlXtFFqmc
VAzVJvHRClMrwXlj1FOsVFCsT1/+yOr9+fLW7GsCRKj4+aCQ1ltOQ5bc8E1RDfmZ93k4VD926uRP
49fTdJv/Z86GjiBtTQaDLtdZohLPqaXWq237+ip3BZ4eki8uT9/V0evpvDn2tSw3YnY9mWS11iQu
Elasxyu3rLpVCbpy6XchuGnHP3N7h+/w4/aw++J7dihfwZKYLWpC8z0R2U29FrISi0iL/c04aj9i
aXibqhXqpeHKfGU1jb8K2GefmREPl9S/r87qBmQCvTVHlMPvUqGZWaFYIUfPJDeeBCAdqDX5zg0y
vnWYdCqZJZV+d/oJH7vodEhk5GoGh4fZLRNMpdBQQ4CM3CG9SLIuWYsKzrWLaeOP7UTxvT023ZnX
erjEfdwpBhtKAaykwoLdcXinHom3ThzLcq0U5kiPPzd3oRyIVyxGm3KwTaaD6xNF7I8EBpy+3yMj
Cps16AuDjRPGremnfZr8Gi+shxQKyzqtCWOoFcW/qqXrLkVrqzTvRnFmeTl2qyqtCfaDE3zNmr7b
T9dD8hRFmtaVa1VQvetD397bJkwx2VvWFZGuBWpTXUFQF9famXn+6K1iNOK8xn5UnSoAny+dBEpq
ewGvdrAh8dpoZj50XS8NPwLBMTSj0492bombzvGMJEyV1BBApLjT5/XpXkWrWVkGC3ktUdtMzTKE
JlaA8gF5rXzObatwllKzsVpOLDLY3I57F3ms6Drik7XaIlM895Omb+ZTNerjJ1EVocoAu8Wk5nH4
k2IkEOE4VgQTpN0z35ezQaeL7CMyyVJ1p8QStC5XSIN1+JWEbqBm0Te4s5ozM8vhQvTXiAcZgjVx
Yk2wez38HXaY6kaLs2Tdwx7nysO4j9FPrVQC5s58XNOImt+yCekUHy+2AFebvXbFzUSAMqdep77t
Xhudlm9bT9Zvp1/2scFFUZqGM2Wi6RhyeEMqK10wWOR8ubQVVhoaFhQzg/osGosccAFc/cyJ59gT
pIwFEIfOs0kV4PCCNSR0OxQFZJMSWUczin5PG6u76PQo2P7ze8MizH+AKMEWmo3jQvezIWp4WUlC
GqEUdrYbs3pYGAj/iRmuz+Etjt2aRcFN0LewaCFNc8in76YqEVageKjWRQlvo7HNeictl8hajWjJ
07c2/VXzwcGuz6K1N0EEtNnMa5AiWVcBOsw6t3A5m2P2lFcOXh0DkT02DX0ZqQnMFSQn5/BQ8z7Z
x7cIZ0Vw7ue/ztyvD9GRhAW452sntUjOcUdj3SPqQjXT1hsNScZTOFTe+0Cm9i6AhCuQbobxRqlz
G2OFl3jkqgjUFiTpgO1KNCTyhhJ4F4ZK+9dK7ME58yUd2Q5wCIPLYU2GcYqih+/F0yq8Ay6q3y7D
+OM6/VVPj/bOxS8NdbdvboGyEwFeDWSrZf25RtqR6dQVCDkmuMHUup8Pi8SMoEdqHnNXECtgfxsU
im1BqtEKAL2lLoOxglCowGD4IUvFWlVNgw7SMSJni+SxfI7MUX85PXy+PhEWT87d046e7cLHme7T
SDWkJOfbjvG3OR5YxaBxiD2y6/2I8vh7QSzLc6wlzn1aVsP9IEPr2+nLfx2909pt8Uio3bJ5mG1y
W0Oi680rCh4mMHOziN0lT0jfalWj7Is8d3ZjAotTHcpsc/rKs1PiNIGDZmH2FlPLmsLVbFYdqaPY
BmKxNU/G2klMoVsWLDFpZ335xyYd/ALton/Zu54M1vpkgFJD0T2f/hlfZwrgHyDshA69j3bzbNYN
bE8d8wyyE8lC9gpstsqXqka39pAPF//mUkyhrsVeVJ+PPr7iPMdcjWxvNOqfIE3NtVcRqoL1ILDO
fGjH3itsH7bdNARQ3cw+tA5hrh7prVzjBKhA4hPCniDms/DQes74PqajvSiK3u7ZoUHvP7OyHBvU
LJfMwMCV4ELPVpY+ItQhdgMiAeNAu/SsAI8VHPHlRMwhPMxTdpxiFWKjlACIs3p1+jl/XUhdissT
v45OJ4vpbGcQebQAaw2KWNQ42Y0vW2ImEOppl6MpSPcGgHpmCThyQTbdNHN40lxuflBth7bWHUNJ
1xGZviROKoQ4Vr1JlIfdj5ehjx3nzAOeRuXhouOy80EpNs2kkMNmr9fTpd2FnosXkuLSqmHBvkaZ
ZlOnq7zLSFIAhjkV/4svlk4uyxzEMsQ61vQtfZqr2pwIPq2N87Vd195WT8z4utcrf9MTAEHUUYNI
1W0TddX5KBqjvI5vrDrofp1+u0c+WFY6B7AKxSWVQu3hj6gcLXMrv87XpdGqPwe1Tbe63acbzSzL
59OXOvJeWZ/pANFbo3Sozp7yKJAukmVdrFs0vL8rzc32ZPdgvq4JVjGraDzXoT82J057TM41U41H
n0uTyL8CbelkBTlDWmuulAL/JmXf+AnegEfieGK03wvmUrkOqQFtK9PySMD0PfTGp2/9yFPWpyoT
WkQKl3C0Dp8y/6RViBEt1szdbr9M3JIeWG+oK90r/oez89p13FjW8BMRYA63EiWtMDnsCTfEzNhm
zmyyyac/Xw8Ozh5RPCKWAdswMLBLzU7VVX+gtng/2MZqZqhKB48Ot85VdB0M1faxRVG5Bc88KH/6
0nq3uHiL5UHwnsM/hrua6g/3Y6q5W+0gCzCEA4adXQu45jqm42CWlEKFOYHeNt5NoxPh0WGVv+5H
2TiGKesQQz3LqXGvRgYbVkud2WlOIlAC1oOVP0E17I+LRzoGVog/w6BTFM1l8ZPsXyxf0l9OCLpP
CN2thlgB108wQSXftqL+Vdmk43FMxkhimAYKxU1QK3v5sUQWoTqZ1NpZwevhDgCxOyvCZs/DwAL6
IHTQxJu+FU30l94j/Y1bmma+fKmyNZHTsqk3g9NdXTbFqCPhOFP+a7xUgsMM/DfDtFQfGtvxv96f
zo0DgdUJ6tdS65Rve71orKY3Gg1MFO2hKj82LSoAVVRqz0YKQTh262onY9i4R4FFGqhjAsaklL7a
hcwVMrN+0Z/MDE/kzGZj8BidvWNqQQYY3Hp61RldzUUzRPK0zLO3U8va/gGgQGlRq3W0GrCDJBsX
GT9AwD+DA4clo9nyjvErUb5qAmgnjsScS1Re/TXrzC8v/9w+JRAnoIlKorKKnoki0yfRQ0/waRHB
kkQmum9oS4+jKZ848MvL/YC3DwTV1wQdpYAMCn2ovscfNxwi9zqI1QIO/JJ7D4hNoM8gJWZomvxU
YQ77OCYCUsKiadCFy+w/s1A+V/gqha3mj2/v/5qbI4ofQ08X6JRuAy1ZF6D1fGpFYA9BCGFveN3J
DGE4P7LPL4/CM5Fj0AKYzZv5eshRkFdzPrl+aHnFcs6GDJzW2O31pm7uExPImenTK6VxgMLgKkrN
GM0lNrECqJISMequfDQ6B9YtwokP9wd0G8qiKmiid0qXgi+3OvYabLGQFtXNEJxv9W1iZ3yGBAOf
pU3dncRvIxTZHhhplWmDJV4dPcjEDJTcZpzd8UyZoVul0IsteE/DUdb2nO2cdGq9X91ZFOxp+6ie
KWJc9Kmvp8rpfB+Ir23BXXd/amU0nhzkMc7d6NEAUaKd9z/kzeYnEt0z9VpXKNz1yjDQgLaQqTHp
uiQJ7Ae3fZNl1fBWn5zxtV73/RPAHzxlkN5ZkNLtNHtvO6pVsRow0BScznzEzclyVwmY19SNA1XK
hETv4w4RG5E7A+6T9pdkRAPiWNqd9cXOFptOWNkiq5i22UxSLI0yOeCUKPckbtUFdvODeFIZQJ8p
fq7vmqlBlsMoEAfye83+7jcmwghD3L4z4+LDrPXLR1Akw9+JNPawlBtTTypqUAF20dj11miksnd7
bWjpQxV1iuhPYblhC2nrOUMh8pwtvbtz9qx6ybzOOfLRLtTpo4Ito6VwvdYC+GxCCncJKaNRMOkM
0DLAczt2b1GIPoOo0/C8xJIOeOVMjwe+aGUXGrI+UffPqJtU9+4vx43Nxi8CCYIyG3q69mpfo85s
lsgf6KE5z9lj3WLRAekyQCaiGnZC3ebhCk7DNc80U37n/rsevWlWRodpyhxadOdOmQ8re6rz8XlG
IuaMOAnuGNqIZ9UyzWE6DkiYQ7PbOVw2ppzsFCXlQKGzbmYAE9vKGytrDoWHdWQd4axhorFzwiwB
liBcsZ3TZWO7U0mkZW85oCRuwNEplq+pmzt6iH3JAI42aV8bGsadKCVpfxu9haytrQXte4AiEoUR
Utv/xZv+v8K9GyMGtKDSHSrSlOes66+eoT2KjAqLnJpYjgjVgEBH1C+fK2kuf091gKbF/SW1sZ2V
cwE1CuoxaMCuFvmEhNGMTRh8Ok3H6iaPrQRXOC13jprrgCimEeS3h6qG3AM8LhJ7FfiNT87TgxtE
J8dhyOr3/ZFuwOUFJeAneqj5S3bWi2VY0Dgr3EuDv5dziByv+1g0ZnRBv2A5FjgB7xzxG3uKBANx
ap4HwArWH8Ausg5kYreE0ySQhMGd9oDfrTz5VjLtPPI2citUFSkGgRnjbIEPdj1YiURTHjS+HUpR
dTEUxsU6Taz9V+hqRoc4y71vfWV1oZ9o8DkKlDjIsQznzdx5iPk5mH2+dPK50hDUBIWIniaZz/Xv
mSnzGSMtvNCx0amLU1c+kNF2BzEuxROqTWiQJ914oTa99yluEzsqU5R7ucjpotnrmmNukVPLQKL0
1tvpg1c445PGltzByt7uJlIgBTtWq8vRndUZls60tpsUF1G2lfnRj1vzkrWJjQ1Sa4doMKPxcf+D
3i4mwpGyGgp346A4f/1BtaQH7Wzhfz3iHoUJtlxOlgUFl5luzv8iFLU9Cn0ejMn1XTAVwtf8onJD
LmPj6Atsjec+8Y6+9PaOxc3PqFhqlCgsUBOrUS1xl2oGnOqwzq1XUmTxOcW3HAWACKWrFJWw+yO7
PZL4iI5iP9EsU1WD64+oI2G0uIrqbc5t8wlAcHFm6+JGZfbZh2bR8B42rOhSu/hm3I+8OVCPWhdb
0+T1vrpfkacpKmuc+KYpTJyxQfZUTon+GimIAlaOtteN2YxHPwZ2jEW9dt1MN5CsnGPqYGFAa/PB
c6fyEw67vOuKqHp0sa796/74bg9bCmtqs4PqMWkDrQ7brESwyMiJByMnupixlR6S2YH7spT2GU0o
96CJBjlONCYfB8PZe2dtDZfGJ2UuzntqJKvtOCC8aOUFn9dEGuQhihzsZG0rpigf2E+LjPf642q6
rlNVNNZ12FuwDtkl6w5AM0+5jZiuizVP1r0u6GF/1HrXInccotDqB+8cu/FefrwZlKccDESDlvy6
3mUtAVVhH7U7EJf2UxBbNY6WStLGn6MH5Izay9QM5vnlE4szngJl8PK70ZM3ZGYF7YSURu9HsGSE
kXbnHkyKfTCS0f0HdR1UHHUD3SENmUf9YHde8un+T9iaXACAlEq5RbnLV4nEkMyQ+hMTn4tocJ5q
iQTUYmhR2KDlGwox7L2MtuJRh+JVxjVCMXx1SgTSLwoEsagQm9b8Sy8z4wzas/5mgKy3MNKu85/3
B7hxtlP2AiegagQu6LHrYymHfF+XwrLCqTewBErm9OyQ8qLyIn7dj7QxtN/sNHUKWlwkq/M2w3a5
MOrFCxtg1llf/ajhWJ/SFOJ91rp73fuNaGCuQVyTlQC1WXtF1HmhIVyje6EukCoVFiUJT6DT1+YS
x3do5DtJx208TiAoMuD0Vd0gWKW4HZK9pYuS2Ql1veLscUEfETLQjmWWTch+juNOEvAbD3p9DGCE
QROMhjslRE+Zwf2ZYjbF6C8wZeNTV83mL2mn/i8f/cP35TTqb/TFsr+XRTO+S5Isfkwb0eaXyEMi
Xi/T6RWtCJ1GQ9XDOI38LySwvHfvz7aazfXP43WDHwSi24hOrOpCgQXZ3KiSKHTNwn1gZzZHcy6m
x/tRtr46O8Xm7OciJ9+//gh9jQd5gp00vr1TfWn6On30Su8T1uP9I9oEOyv49hCkJccFg3s0Mt60
Ua6jWfT+yBz7KMxlP0Jh1oJjENUW2oCVPCeOV57gau3hSG83KCUh8gZmmQuObtV1UNvK+ixxl/hk
6wjxGEuZHLM8ts+kGS9u15DakTUr+R9aVKTO16GQ3F8MH3v1E5qS8mmIPe9gu22NuC1COvmkt89L
HezdLBvjcxRd36M5piAvq3WcyUTSdXNTYHYO2Ba9RLR88sTHchiGnf7xVih6ix5uUWwciJfX42vR
IkzyyEwoqBvWP03ktliFwhVgK9gyv9xfmlsbVJm7EYeXIP+y2gG8/NwJ+WhMzStZ/924Y/d2mhZR
HEd6VBekixouahu9Nemb3S9dVPWpr+K6Cqcagc5h4KoJJlt8nuMpwZw62oNB/844V1sULT6a+WqX
6pQ6rz9HXRRIuUktOclxhnHfGVb6lJqN9jbDtgmpzqloDqkszXfLZDZvom5KX/c4M1/atjdfI+k3
vw2yIAZfASZV6njFIuzUibcm8mzfTBwysG0OLHqZrSZ3Dpc195oiFucemQhZAVeXufbGaGxQPWU0
JCekST/WjV48Gm2eKJpUghMcEKCk7IdLLhrzMHn5cNG4VCEnCP9NUZnxCczInhXZzUnEWQeXkF4g
nXT+uUpCFUasmpLFPmaTlzzGONePh8mmgoiLvPXB0aPyfH99bQVku3AB0LhShZ3r2YsQzNUEkh5H
SvBo/SW99dQIU4YeorKPyKXtreebzQPXjTDgcymeQcxWf/5HScNrF2E7ETQqDH2ncwtdBXgCeIRl
wnH4/tBunkqq4aeiQEewQMCtviVJL47nDtj1cWqd7tBTJfrHMGAWUhgV9Oxz/SEotSms8LDZCb0x
SqwZeEXw4AUPus6/NB5jfdm09lFqwj9B0ypCi7710baF+HB/lDfPFiKw/ygDop2DIYW6bf74oAhw
dZSiIFy46bSctAhlREFjMGxKbzlM6MyGBYo9HxJTG0PUA/eA5beFYOJ7CmtCUu/RJ1otoISI4IYy
4kPpUZK6SNAH/Zg9NJ6bIaNK/zwN2UdRf0bAz/gU9NP8OveaFsP0aDre/xgq2NVZpH6MkmSiDgxu
bc1yhtMfGV4M+yU2g/LYNoYXVn3Vn+5H2dgzytAbTR880mg9rk48HWsVM/Jq+wiWfzyLoMK8ANDi
wW/GIMxra+9puDkq3mqmYouq9/D1FM8QRDwJjPlo0VFA/hbdPNEiinl/VDdpifp2PBoUyI0TcZ16
GlMJTGRCCIkzN/rLqkm6UNivfuY0TbQjYHn73QziaIfgvPUtFYnHoLIAR33tKZaR/Bn27FmIzQ1I
H5tVKQ+O2+jnxW6N7DRY3V5taDsim4XaHsXsNcyuM9sRdSN4O+24oOBs1znydm1xKFGaOw5ZNOx8
19vZw8+OiglQGcomVOuvZ680vXwxK+KZwtQuDr6wj7QbnfNLZ48o9BhBquD76a2JNHYQxQnlachQ
S5y/NTs/O1nYVL6ZGlEA3Jy1IEOOsHd2cIS3H5OkC78yW7kFsv1Xg+MVxJ4WbAUbOuEDesPZg61P
/in1I/3Z8Ys9T9jbM514NhUaz0RaB0WY649J170Mmj4AND3Y1cn2ZPUoAtM7BYYkQ4qomdaOj1hv
iYb6/Q+8cdARGlIJjpC+B15vdZ3M6IJO4Kito2PmURgPk6d8P81T13tlOINJPsTG2J3xa5tCpzTl
WXM164OOiOjO8XN7uVjo/VDNoPvEXl2fuMMI5snNOOQ0Y8xPUdsmR90YPNRL572semt6WVeU5cnu
EHBYnTx9Gk+aGaEaEYsBKdLGkscOV5IH9LrGg9EP0062uxkPXyO4/xQ4f4tr/HmZ9YVlTGBGWU4s
LJTMSj6gcItXglmFIdvPO8/frU8JcISd6YBJIgW6Xk7CnVyeC4g45L6OCKqO2cOc+ONJGOZec37r
GFC8bUrfMEHBOlyHSnstx++AUB1uBqeAxC60Kn8PYbX1AcEuUEAkpaU6vNofMdbISdTidTLB8T1E
SYGWvj1Hxy7KfnqjZ+ycbbd3BvkVPRj2P9vCXPdsIpqeZuMZEFtxGyLDyoxLkVdKeLHrn3qY3cfe
qNydRXKb8VDGY2zsAqgidKWuv6TRzDR/8ZE7RrEBOlrLAvFOzjhu6N7EA6SqJa5GWlv+x8615glR
Vfn1/lGgpuo6y+AHQE5gC/pQt9cMPtRc5iAHA3ZUFhJhoQtI8aJNL4YWBJ947zY8ZqpAyfJO7+9H
3ppearUkOFyXOMSspteSfVW7E9/bxxLh3NtDe0jTOkX1a0D7tLf2lIx+s+zXQ6Xli4yD4XOL+au3
fFXgvOvqMRuyD6YEc+DKhS0ZC/+vyefhG5plYVYIhERuGbpW7OiHuUyrNzq6/1+NqMIcA7cNhIcs
WRnxqZZoMOHqOiCbK0WNsU2A7ON09EHmfelT1/inoOg8IAVulv0DiP+8h6FYNVRJXDf72/IG+SN3
ZdUd6AEA4XCyRVQIw47NDrxhY4kpbhCYNs4F0i41D38k1UOd0L9eIIi3En5Qkrv47gYI+adxAk+0
FdVxDlzk56jWHYoB6eH703z7piYhojyPmKMSBqIvcR0/sPqgcSLfQvZFT7/Nlj3Q13E7/ddU4Nd0
FFknPg4GoFQcOHI+R5la5qfWmN3+sAyp/bX27Zg2edK1ziUfRPTOSQVeGyblbTwgJ0HiDZqrzA4x
rRe4R0k57SUkG0crrWEwT7/FDXgaXA8hm5fSSToSOwwPsbIK5uLjJLX4wIN8Pt3/XFuhHDrGoBLo
+YG7uQ5lFaJpDDYk6wbYJVNHqwZ1X26NYtipz24ceIob9H+hVhdiZavTLmVUjiOM59Fsiq+Lehod
eAUmxQFEq3zAMWo53x/hZljHg0DG29kkv7seoW3HyKmkjNBv3bE62HZvK+akQMpRb0TzNQhS7RTZ
uI/dj7vxZemeUuii+kS2se5EJ35fyYTfc9Q7C23+Om1B7fot9mn6r38RSbENyesUqnF10OC+0g9y
znkxo/ILIFh658BGgBm5bbf9fj/WxlXMzfjfWKukFUuUsYoFuXLSF/rHES2c743qS9+Psvnt0Iei
pkLSiHThas702p8Ks0HZw8CsCLXK4IOozeopraM9rtRWKINJwnIQFBiAuOtQaR24eQSi8Gg1NgSt
DroDUJ38wcRgdadUvrESyStohNDC45m4Bp2OpSexAIx4zcwdoCe0LM6aj/NN3uCxlGet8WGWpfPt
/qfcmjCwbWph0NTiDbwany+whR+ZMJzzWIvpCI3XBDV/P8rWV+R5TUIB1YtJW00Y5VPhzi1D67vO
/BZ31d9NZXof3Db/F2udoZCkID5FhWs1XZY3AlAdpYVByZi+rp2WW8SM4yZcFpTTXz4o0mmodJzF
vF9WsRqlGFEEk3VMzGlAgRjY3SAoatbzvEfi3ZolkmlkXSx43/RrrmcpmY3JaREjPRp9Js9LHScX
b4hejHSklqc4uzCt+Uos+usoWCIgmYkixtEbup9kfe2pzM3lbDKg4+iO0cP977c5KFUbJW9Xz87V
oFwtmO3GF9QnKJW+qkTPaysqvEgP78fZ2lcw+P8vjlqcf2Qc6sYxLY04Fn6AZ9TXm4NptxgJF8GC
JEZQPBXs7Z3a4UY6ycOHZzStBROFhlVQWC0YnlULQXuIpoco6tMvY4pibJt43utiUOZX94e59Tl5
n1DtQWGVFH6VWGVG3mdCZ+l3Doq4w9L8qGLd3HnVbQdhkSh2C+T/1W05+2M5mW5Phacch6egzYDq
m9iW3B/K1owpgplO2Yy61U2by8iqMh1MC++ZJX2F8gxucEXahdWcYMKJCeQURP/cD3k7MCotJsUd
8I/IYq/pB5kxmI0xsfYL3gdh4DTuB2O0/E/3o9w+b1Q9Bz1WyJmqxLI6B/tyNJMEoi0sEq+4TFm/
PJtZ6r+p2gjV+YkcoEZ34ljVmdg5gW8/KZERyaSgzGEFc+x6E6AW0UzAypk4vyrfWZqVfgHULJ7r
oe0eLRtLHNzThheXsCgkqcqjwtBCxFIf/Y+dR3WzLxI2H/SrST1lHGwuC08LbWf4WnGL7qRUt3tO
hQPOCUPod93sOpyRxi6qPSpc7SI0HKQBfoVTHsps+DVr0R5ebCscpyXW6xyWwIvUn/8xugF3vc5d
2OL5iCK1guXh2ZknWN2l+WccvbSdeu7WElWnieJFkoiskdGp4cHJiXm58LbCKctxpgc98e2dFuzW
QgGPQWHqd+FmXQLLOsTwoCCCNAn69A0P3+miTVl21JdpOKZp64dQ56rw/r7YGBpdJARFFOERpMRq
dQKjxKi5Vzw9Lcau1cTqJRg5Ze5Huc1CwH7x9ATl7BBjnQjbreeWQ0EUUc4Abb0qwQ3GxePOg057
P9TGV2ThU0Lhv6Wauu7FTRSiRrdko5uZHoWahY2jn/hLGCxNfTTsCqNZJ96jJm8sSJc2vepWsURu
GoBVu6R2U3HRJbb4ZuSx/0RTq/qiaVgK++i67+Q/alKuCxiKLwvSgh4VPc41itdzSpq2y4wWmD9P
7+xskidIx94RZZj4WLTNdMT3s3yScVJ+8BNzT7TxdjYhR5A76PRooLCutZkLnGj0YPaA5pfx9N13
I73F8VWUp6WeY7FzuW4GU0ULJtSFfr1615TTInWxVDCC27y7tOlsv+qW2b3wSjUu95fOLQMCBRrb
/02hp3yKTMP1uVJpnlnUYi5DTHlHyD+jPOlsiVOQifk5HmT+ypFoIGE8CTFYk6/s0e/e3f8Nt/uR
uHSr1C2FdswaeACKRnOtBS0ctHjlo54azSlOl+T8L6Kou5aEk/Rv7TXAa5w1WvhYH5q4mKVkuSAr
qP3dj3K7K1SiApVGFfcYlXn9Oa2hw1gRx0mQl5S7rXQZH81hjPExm2Z8V+uh35nArY/HGYbSPYSh
W/R3bPcIJQMnCJfW6j4MRu6+Hhu/38met4blgQkBv2IqfUu1Yv+4fcrMQ98Wbxrwcrn9kEgkAIql
lmidSbyHjXgv3u2Jxhf8I576PX/Em2t6yjBTqtCbtdcFeKgvCLPOD6lTZ1A2/e9DkAQ7m+5miFCK
6X0pAB3luhuKBB7moilj1F6l2dkH7KGD42R73YOtkOdGijPv/ZVys8mJByWAKpSy2LiRU/OSaumH
bGSlaEl6TrqGxo8FvIFfOexceL/bO1eHp4plqTYCiwTu9CoTlByPNUK+Zdh34xwc7UnGX1lL8q23
iBHpurSsaLphyDeXIji1TWD90LEPRUo517NXw5KYnxfTQld0zpDEzYuSOpLEB9uyq/IHqh/8/rKs
v/Co7x8Mt5vfU8EekWyzcLDXsFb9F1+OM4sGDDcs3dLrxVE1yDxLtlOYltJ9NemeODkjjx2/77Wd
RXGzDtWHIwyADKUyusYhCOlZcuLpHRbu/N2Z/OoHRgrzpcqGBNR822fj0S7SPeW7ragKIQYojb9v
SIBVkJBTYk8W1poxY4AnG/gPjobVcxOfy0HTgembe8YyW+uRYgkEZNQbAfutTq4lz0TUuloRFg46
ZF1mzmGPACd1wmoPyL0ZioYPWDO0BHnfXU/gtPT4fIMQCHEhtw5O4rTHPJ3wPKTy/dLzmAlEUQ+B
dzACqvB0HQqhy8mefBvv96n0Lx5dtXB0hvGk5QnOMkEZ/ef+2ry9T1VA5QQCBQFJiDX6QpOU2nBa
5TKTMTaihl0HZ4DOxZPoNFxv46V/1mTWo8mb13+lAea6np7VOzfqxgIiCtAPeGs0HtYCLkEJerCu
/DxEi8ELO9zJw0XazcFBCuNNEAXtwS3taifoxqxydJITUlbn4lujW/pygKyIm1uIhmF6ipAi+rQY
Xk/rBaTE/a+8GYr6FKLD8DvIy65nta14XM4ToeJOjy99X8Tn0TfFm97pipcfNiB2lKqoojvdNOlR
HxyxxdMINbbBoY4W/6whqIQFZrdX7rhJccl+lJYdsF7EnXnCXY8qLjMFU4pyhGDKINTj3Lk0ygzM
GYPgl+u08jQaSKd2CrGAqNTes2jrowLMVlJdPCUoTFyHb8mIXD2KcUxPjOIwCg3l1kY3j0YTiZ27
b+OuBWYK8EF1CDgEVif44mF6UzqiCBdr1GGQdc3HIkKpqo666sEoreJyf71s7QcKp2R/LtAWSi/X
Q7MERRI3l0WYx2bzVHpOe6oxaz6j+7Mcc6MsD1mStTtHjxrE6tJFEPy/QVeXbjrj7NuhohnKyBqR
UC6L+SOkbhc77tx7zC0rOQc5Ll4HaZv5t/sD3oxNOQvsBThqYJPXA/ax/R5Gc+G5Igfrean04UBm
CGKyt5JjV4kfeVAZT0K6e8C9rUVE5VjJ4aLYCt7kOjCWspWv4R4d6sMSP8y8fT9nOgUEjqs9WOhm
KLK139ekkm26DkVlq6gavSqgFBjvl1L3PtajB2FZYGx6/2tuRbICOrm8TZRs/2pQfDRpw9bLQ7B1
6XHpFw0L6Ko4ZdLrzvdDbU0cpFFo7yR7IBJXO6OiLpi5OscNEqHV41xmXYtXffmhbTvtYjUwlrkk
MUY1O/n5fuStm4taJP0WwuNyuHaWA3aKQOHkcNItmhGaQWad207vH/3ZTY6iwwpcmc9/Gduk7g6m
aqWP1Nh2UtWtnUqzHIYVxwK39mr8c5Tmqm6Sh4OdBY/CTNDqs6vk2BbVD8NHL5tWzp6s280TinNX
IU2UMCDv0HVXqknNcoybmZgp9E9p9+I9uj/+TkFta2YhpSiTSuoYcD6vl+tQxrNM+iDneBXybWUz
n/4sozO35XcvcvC3bgeveTO7yFnsfNSti0XZPsCbAyzprVHMUzUiY9SVRWiPZofF9JBOJ9nn8YPj
5N2XbGj8H34Qy+TQ+eV87Bdf33Nm2DrwFQMfHAbyHmQlq8GLvE0QH81Dl0vuyPMZbEgisnDSqd5k
lb1H+N/aseoGJXsHUE1l/zpeWrgGZqTEczLszv05WEKjdbNzEnTFzo7dGhr0Hx79VIfYtqtQWSe9
Pq0t0p4gNQ9B7btQ+aP+oXCr+TT1i72zjm6HxvmqRDzpmlFdXLfyXbszliiO8xA33A9x14unQSfR
LEDxvDihA4JBSUadRfRG1vlIoUS+AhtX5zJrxGVS1oBA5cdz2Y32zgq9FQ1QcA/+ohutbsz1uRf0
lU0xuCRj1VL5zcQruT3YIkV4CuX65eNMU++vSRby2AcipSnuiPdjXbkHE7WOczlN9c5peHsO8WOU
TipHIuzLNaCw0DXPHpacc1hLi0915Uz5sXB6+8GdKFcdorLpP8eiqeKdpGEzLhUWlIZ9sAbrNq8w
47IbxiwP0UH9JTUtPQE98F4Jh1I4r+05LIVjfbx/8m+tKNgcmBIoEcAbsH1A78su2zoPbewB4QpO
+dnLJv31bOGn8S9CcauhlccpwDvpel8uk4j5nzLNHejGs4OpNzumdTEy6fb8p273pQlWgwXMja3A
/asjp++TwRE2oSYbB/cxh+s+kOOGLaawD+DNzMeXD03dWiBsgIUC3bweWpe6wqyKlt1SOW8Tv6uP
3OXV2R+SZSfS1sh4KLA6FFjz5r6aq9TytYmRFW6qtImgLSxtGR9kmvYfh2KqdkB0t/ejgoiQNUPI
4FW5njTbnGPNq70sdI22PY+e1r9t/c7cgURurUJgL0ruX3HZ1w16w6yp8ZcN7uh9NB6ofLgnJ6fV
JThzTvenamtAf4ZSP+WP6mKV2kOVDITy69x4mw9RdkHAe/wXW5l3FI1I8Pww1lc5uOQqNGLMbxAN
y+VzUA3+66hDWtQZZfTToyN5bIbdvvzG2lA2I0p9hXOL7Xw9tLivSp3rPg3pov0VRZRuysXy8MCA
fzbD6Xn5l/ytsQ2klEc/8jLX4SJUqfwacRN0ANr+3CeufAdH6mW+Z2hUASb7XQgj26dZsV6AXWCW
dtISRZTN2AEUjupj2zXZd5lo8g3w0r2OxMZahJdAXYFMlJ22roWhwOcT0VJrUXZHKGAOruIJmsrZ
ruzIViguPAoL1DO5/VbHlBB6I2l/pKFupc0hjnBmGWNj4CymcHR/2W9dsqqOCaOKXIVsd/VisrDc
TScO3bCYIv2AdYnxy4g0uzpEqVJXKfBD8zEnCBMZ6JcY1aQjCijFpRJVdZxKV/y4/3u2hq5gCTrL
lKfVuvVkwzWfHK1LEWXX0rfGUkSvOfTQKNLjPfzjxrXq0SKlW0mrEoroalv0mF+55dKkIV4pxcHy
2u6cNwKsdZJ2IxJFRnSq82B5eOkAuX0ABwA3QnkARbPr3ZGYtPF8PYd01aXByZSiO+SSA8HJ0mzn
iXq77y2oxcDD4L7TCV57PADp9xo9T9OwlFNxSPt2PAFYw6ulhtUfGGjr3h/a7REKek9VVin2Mcj1
Ow2mMCixAUH9Bam4L9R6yxO8Qe1yP8rtCkE6yeOtxOagxbyGdIhcugW89gRL6skKyzZr0crqsdjB
/OVwP9TWgOCy8jBDs+pWtH2qEJurDC0Oydg1QG8wlSfK/OH9KGo3X9eEiEBVGP8PViGr+XpFoDlK
W3BMZFghSfVe74Ls7DroTnW8DS85/9nBi7Xqfd/O/ssXCJc41UWyIdVyWj1TYJ57MsA5NuQGxspl
CMS5t/r572rJcIuo8nln7W8sSLIhxW5QHRRIB9cjxXQp6p2BeFFXzkCo6uJY6iJ+DMx2vrgFnN6d
Cbzd4jweyPTovxpKJWZV4yuaAX2hkgy5z9ro0kDaReR0MY9R2jlPNKvsJysV2U7SshUUjipnGC97
RMbUAv4jkxhzi8xcShnCnK9OZi68k9fjcWW4QnvlmnH9PsXbbCex2NgVgIP/G1R9+j+C6mYHRgIA
BJ1QNzrW7eI/04Sajt1QxB/ur9fN8ZGmI/LPzrghJWM2301jw3rFHHf+aRgTthl+qlXn1Jy1sC9Z
SlXtvZg9xjsQIiJbnlo0Eq+rqbQRFaplUsgwd2Cp0HWbQ4km+RM5aEB9z/FffswQjxQNMwH1kF/N
YiOWANOsSoaZN7dHUp3hZKNAeZy8zNu5gzcOAJ52v4UA6XtxF13PXRRp/ViLRoY9vZvnBb2FUxdZ
kIyyLDOMB7RwtEtk6NXr2pqindgbRxztPdUNowxDUWS1bnJTZqINlon7bvrY46T0VrZ29un+itlY
nPgoKy94JQAIFuJ6gGRNRoWH6xSKxFLyiiK9cL03YZ7O7c67ZGNxQvajZ6kONmQIVulMkOb5XAec
nn5Fd77Lx4WKpF49lQ79vqLJ+v9o5VjsBN0YH6IHlPDUOWpw4V6Pb9a1hdJMOoVuIINDUhV6iNZ6
/5B5U3+4/ynVfFxfFjC5oYlDUKf8gtLCdSjX6SMjmKD7syLT7xpAuKMNReoDVbwyzCj871SWNuOB
2gSJA/iI6sd1vBnERTN15EP27PhPZSHT10kRN/CNZVz+bANR7gS8XZAMkN6s0mnj0bzuOPV+0k7S
WMbQ6PBIidtxeE57OezcRBtRUJ5TACMlCYRExvWwkmTJLbPVRMiChdoMDOIJf6Jq51De+HgUbaAy
AsVhVa4LRsto9cLgVg3HxJosMuppvERTnH/ROpE+L0YX7VQBNoalaFJKKYL6FPfs9bBqZ6pTmroi
DGpbvzTeqJ2SfZL97R4jbaURgSy5irNGKi++mbeBu4hwcPr0XdwN0ZPWzSkn82RQThbeO6RNup0Z
2/qWKFCQpiDmpJ6W10NLU02QrzgCTFPp/0T3tzjGmZQPyYzsdjbKPemb2z3NC4y6oxLphB6whmr2
QQvnqylHfKBKjHKStH3qbBYM1ds9GO/GrNFfAdlEvQ0q5po9PIssWPqhYslXY/vUZpZxyROeJPdP
jo0BsYuBgyltZ8a0WvKLk2mdbzAgGRXFOzPrhlNm17gLJnviqreRwIuAt4ZQD0zGXp8ZNKsSb8hq
chFf797ave58CspyMSEntkGyM6zfPp7XJyLRfs8SQskcwavbE7mtMcU0T4YiTeoRLfBKQfSX1PcO
6FrwvFrosjyIuJzHi0NOg/rPnDooSFWZzhO20Z3iEOFM/GtYNKc/5sFQf56mef6l+X36aU7s8Rd5
awBQr0UJ7WGmxGwdism0lvD+BN1uKziAFBiQylCaGWuUyAixIbfidAjTmHrNIZFl/TmnbRRDk/Ot
AyLrkLCCaWdf3UofkJJTHYJUgEArS351eQWcuH2ZNEM4QvD6IqNFQ/V4dBbj1AgxD5dUTO7ZVh67
526CfO7OkfWP5nWNe1jyxA52jrDbfY7sNm9HBeFAY33t1y2TuOgnOgxoj/fpc89L+TTHBf5VYz48
56kX79w3W/HoSYMaoTXOmlWb84/E2cbqPTeygeSrdMxjiTbuKWjh3iZgJw8C/6ydO+F2s1Pmxo+c
VwkHzM2F2o+0VYqavDL10hasQ8cOrPK9bHkrijoq6djSc+eovh4VBqDAtAFjhmOVBZcaC9wzLalu
Z8XebnQlS6REDbmwyUdWycG4dEYdYy8bxqafnqi7de/tqM0POnvwxegQFYocFTI4jeA1hiCbAbMX
QUv6j73YwVnK6XvpYcZKSi4f3KiO/3N/M24NDZkK5JfQu1TK6NcfsEF7DSYTeXFjS//YIUqeHcyq
Rr/McotfL4+lEhGWH8V7SjbXsXqtESwYxKrm3k6euf2iE8Wn/PWozdWey9TGIcOCIFdV3k0kCqtx
dVJWnAQxjzdd6A+aDLwDanf1oQGE9NjOjjyaPNNP9weoBnB9RCNmQm6MHDX3AsDy6wFGRiuDQVdH
tGwFYMU0+Vjmk1BmAv7HGcWwxyYavXM/j8bX+5HV/3kdGeVmcEUA/Wj6rlaoDOJgWQqmUbQUVVFb
Q3qE83/yf96Ps7Vc/oe089p13EjX9hURYA6nFCWt0Dm3Twh72y7mXExXv5/qg/23uAgRyz8wYxjo
mS4VK33hDUTHaHUpShpiebcz9AvPk0h0kXasVIhL+ohh0fgNfrHNfPAx9y4shIYYh7eV3HQzFA2E
ZdKWGGkzDl+YoSp3aTLkCzK/e3bzafx5f2Y7a0coiU6MivYs8IO3M1vnPMUrViWnlWPgEwpCU6ZB
04bjuhoPy4AfcZLIIByt9UhobWevqsCLtINjz4w3IR/oDMMsu5w4Qqw5PEmrwJogBStgmYP2gxZh
Fc5eM1/vT3hnKW9G3XxfqxDLuk4UGizEf7ApLJZnQ4j51ATySNBlf4Kq/KwkQ9k2t9+WSWutvnCp
zbpIL7PtLkBZamoakjcYz/Tp2c+NI38L9ZdujoRqKiBWrIS3nS1O0ovrGSEOAxXAXEcgWnTiXTyt
r8dj86TSiVQRFRnCVpK0mCcdAdmUZy4QP4Yi8z4VqxdfOkuaR7TTX8zB7Yyo71HsJoDCEFF95t+e
cIQL4nWoQci4vV++d5JCPo4itoEOp/U7Y561v4elGyKz9/on9KDrT9aUD+uJyyH/tDoON/tQuA4G
G+7fIrHjE5FG/y+9VqqvhbNgDSfkUbdx71TBpCNFo/GNydemEhqLaa2LhpfTTFYlMIU0eNEBrqwB
GUXoONdnIav1TF9fO3hIX+45SsxciTrXMZ2P7Z6b3MEZcs9Dxkpv0iVs/bz5qFd6O4UU7NMPxrr4
xqOE7iMOBn55rijH6GRvlERxgtiiGMbRAjKyUPwdFte9rEMbPJPdF+E6xvGrr0iGUjw+RJ3pIm0F
q91Bj9155s7KFq2Cw+uNTaR1k/ve0eq2D/PeOpIt2p2cyhMBhwCO8TdBtK61HZItkmd1cKYoTQP3
UmKjEaZmZzzcv59ebh0mR18V5R4g5WyezW6PpZnZ6CBF5eDZl8Fc839yrfLfY9jbn5sRsp8zQATV
9fwIov/y5WFkbiqacxRPqJ3cjmwJq23dgDO9NOt8CvI5flOXvHRJPCFyUOVN9/n+VHcHxGyJ1jUV
LyCrtwMSurZLkKpY2ffaZw8KX1jUWX0qu9m8JCng4Pvjqbfs9iLx0RKlg0WTQmWwm08rbAOjl4b7
uMQG/SntrOkpMFDgWXB+itBnKj7XgDmu9disob12f756dNtT9XSLH0CHZJPICrNoJT1B8j/Xpq8s
Uoq2oVX63GFBN5xy+B0XKGbV2yyVw9kw2yPU2s4mvvkB2/d2ajWjnLwhGlqaeLRHwJAM5fimd+Yj
otPLR4iggtYVvxdAK93n25WdjdwLyqCSEX7XfYQcpH3SfYRb73/RvQlx23EgqSSiFbvdsNPkuM3Y
yqh1adnHCxfNEkuc4LPg1QYaFCGootOaIFxRYuu3E0r5w8awpYz0HMvU2LDzsJrQKWyWUj8l2qGK
1N7UoBISODAzYr5NWDZW3dw4jS4jJxfVg69xkSZDvb5tQGqe7n9FY+cYqpob2hz0ATGl2u4LS3VB
O1OC+YOyTPRFDzvMF837i5ZWsIZ4ATsXXJeX6rqY0PzPCdo7732ZOCWdNonCEGgJQ56pMNef8yV2
33h1miVIEDjLkezz7ndRDo6I8FnUyNWf/xYL0HejGlQMMjLToXuQI/JUc5d8SUURHFxOO4UT4kSs
wmD8gwmkVH071Dz6ImgNPoteN/2l62tM6jRKuk2XNee2Sz5n8KWuOL7MnF3dP/nBOjxB2eoO1mdn
efgdBBHU20gItm9Pu0DDlQjVRbUsAlxW09UJEW5zT6S2FnxF4b062eGdc/nAZAOErtuuaoIbXFNm
YormJJWPnj9SrxxHim5OrB3MbedGhjgA/pzrgrxx2+7QyxpQ3jKNUeVaOBHAEXtcszKLsBoZIqiF
QGQGfXxo12SNrDI9Ql7u7Cbq3FTjGFtldZudL12otGnt021Jhf7kF9ZfJeY738bu8JDtXIikc4Ag
OWVUgrdw7BaJlkpPY2Scq8Y6yyFvvqxxmx6IAuzOB6A5RWb8k+gI325Zpy3shNx0jFCRWp+ydZrO
SZEaFE215mDldsIUajVIYcB3AeS9jcFaL6hKOjBj5LhJ+VWuffVUxIH1yTBzMxwbrKmq1JjDcrBf
X5UC5E0phbqUAdQu2FwBnsaOAnE+RmXRGhGUG2Ldts7OSzJYBwHD7h2g1PzoxQHn4ea//aCIG6O3
5ND564agvehGKa5lldXnOU8+D7WTfxgdc3jDXVRGo7vmoQz8+irJjQ6+9t4dQFgNwRyuMljJzV1k
SN9v/bqYonpBHS8s1p5+k24U8/eksgFMJwtS6fefhZ1EAjQ0/GFYlPR2rc3ZsBfTLdaMpm7QDikd
/9HCmMr1nv0Fm50ZB7KTFqMXdX/QvWOiFpZGOHKrJM6333uBSihNR/K9yZ/Cwp21T9ZSZx/uj7J3
TIis1QYiFINJfjuKl1mpY3e44FmDcM5xPNbhuuTtu9msjxjmu1+RfcMzQuEIYMPtUIFYMomz1xjh
cIyAohFDsU3lWJ/RgvxnmMvxa6HbRyWAvfnxXoGkYMf4vF23g9ql4Ui3rqcIYY6ZTSn7OtKla76T
hXP0IO9NkEK3zu5UXYZt367o1tickoUrxxgT/9F1hjT91KIg7Xy1ZvVKiRq1XMeciqPO0N6ZAH1K
WYArjddjE2NO62LbA0ILUaOjTy8I4qNm7OVFpsZ0BlN4pNBxNN4mfo+NeLaajPHSZsgivR2Tc9F2
9UVfAv8iRutIVWxvFR2c5VWnHGTvVrxC6QmNcqnHSAPD9h3LPRyyZWzLM67g6UGX5GiszTa1Zuj/
uQkMAAiKeZ4WJ3iqFuph9ZIcYfR3h6JYTGsZkSpaiLebUwxWi0IkAACrKZ2vgxzSUzKW+hlE7Os5
fHR4QWzQdlM59bYkkY+BNtUme7PWuuCKup1/NTtQAAHH43L/Stm7uNDDwSBRYd9oLNzOigfIrxxz
HCOIVLZxrvieo2IhHN3Ke5uQbIDdjjwT4OvN1ZXkKaV22ycotd30o60VLl0FJ3tqPFv0qAivR+d7
b7mUcStcSHJXCE+3E/MxiUewRgCYJUK76K60L22FH1s8S/Og8rE7lMI3YNi6QxShsysqc40JdPWl
OueYhn5hY0hqAk52MNTecoHOpUVCkZTMcfMZu9g38QBOxyiIx/6xIrf7rGmHbgW7EwJL7vKM0vXd
gpVQ6Fr9BBmhqIZFcc3cEgMsd5R1mNZNfvCm7d3DoMz+b6zNOg1WbfmZB4ABtYHiCpXJf/a02f9z
KCB2anriRRnUsv+w6+nXobIAvJx6pwoSf8vGiqwZWplxRVHaqP8pjQ4Glxj8+CAq2P2Ov2i4itgM
3OZ2GKcoMllNbHoYzln2aBTCfkpE33dXPQdjev8k7w4GD0thNRQGefOsdEC8arE05ARjb8eh1TjJ
0zJ0GqmewS0f/ofRAASgT4lGEZbct1MzELDSxzz7BUOp37nxhDvIbD2J4lC7a29efDtsdcA8KUrA
7UixkXmGBscO7FAhIn2Nu0csQb4mY60dwI73UgNyD1JIsnRMfDbhh7u2nVulfMEGq6vv2oyygFeb
uVK+Ts/jMOhhNWvFaZ2L7/c/5l4lA5tGVKjRb1HOo5tDINxAy8uJLAsd7fXZnTD5rp2lvmZyROFd
as61KO35Q9uM6Q/0k+LnDnHE9YRad36uk7q/upmw/tBjWbpvCjep/pHWuPx7/0furoPqDXCHIxWy
3czojzeZEfD+BfrkfM6SCXRtoYm/gzE7ci/Zeyzo0YCyADCpehG3S+5UEFNbj0epigMEarkfLm6/
oPBvgn3A1euIVL03NQVtIdIFmQDk9Ha8oTJSnpKZpz1fUBOr3Oy7rTTQ68H/L0kgjEJaaCr3RPLy
diiObkKrkqm5bYYlAzZQ3XcktUf3lDbYifyHO0E9FT5yQNC7tulXrQwGYWEQ+hlZ/IAIwfBQmal1
wtgwOd/fHntrBgpO5V2gVsCb3k5sHL1E2BNV4lE18IWJh/Vc2dTRSpFjrB2MxR/3B9xbNCqbVA2A
a5EwbO670W4H30oziXqZrT2KwkQQuhqTlUM6xAeP1N6zi/QcKgcUDlRqcjs5knmvXmzGqkd7/JTn
7qBFpIOjd7BeO+OojivUMSiM9KQ275Jn9ktVIlYbOZOVPDrl0p6LuC1/3v9yu6OACQCGQ571otMK
o6ccMR6mFln2fX0Z68R8FKk5Bdf/v3E2e50KDshEnsAIaNYcLv7cAN1K0oP+3Uu7CBAAyKD92uM0
dLf5hmMH6WhgBBs1ppUsT25Rz0ZYNwXX0tgW+Q99SOs/p6Xu5INVFwbJiExg29ugSv7E18q0zvri
9I+GLrQkKuk5y7BKC4/rzfSGP7rKMLRQt5L085BWhRnFTUVxoTMQNH03dnmlrsHFGsMxrqz1JOHR
5pQZMvvR70klzl2dr1+6peiORKJ3Dpyi+6ESQ0JC1WxT4pncCeiYjZWv8H1kA8p0+Wy59fhg11mF
TP9yxG/a2zWEg+ybX3DybSchjys7aNCDiBDHzcpwmvQu9IamOUqPdwJCSnMwawmlKYhtKw9m35bZ
2Oh0e7oOIpoJ6p9oTY/qpjSua1eh4UdadLBVdy4TxaqgAU0Bkvxu8wKsdBZXa+Bj6mh6PEzZnH/q
GS+EH2C/PoSnHB6oxg+KCESht3eJLKiq4II9sF1zhwJYmX+36AsfxDJ7q6VaAEqXU7H51O75LcJt
NHM0NVHRtGt17QfI0ikLJ6rj0f0jvldoVGELrXul580jejuOEwy53Zv+gAJ1KvXI9WfxYSxwNT9V
Ver+T9tPcGHarhfT26mrhs+Yty9/Za6rGWfbyPE5uf979taR8I2yDm5H8BA2hwLEYpMBG+XKsahd
rcIwH0DE/lsZwxE4em8k9OAAbyluBRy524m3kz7r8YpDuk9F7Odo0O1CYjafwxij0YNge+9IqLUk
h6A0Brv4dqx8FnnRW1ofGb3mGW9N4XmAGcdMq0820rb5pyDT/CJE/G/+6/733LtkKKFyy9BR4bHY
BKZLX3S9gcttlDg6ViPLUGC5gz/PeyMQ7glm+vIfFpCGKCRbj+YodPnbqSaO5tuaNhJGFGYeap7m
Ia2Msn/jms3B3t2dGwGmIvBTjduKLhR4Xtv55AxRPdjDIzZO7il2kvE6uo18dJQG8v1vubtjAPKi
BAdygFbH7dQ6qsJEttwxdj/Gz0mtWVjoBMaTlRhHTY69qdFgVuboFJGA09wONaJVNIwoB0Ah7p2r
HJfslDReevH6ePimMf5B3PLrXG0QCjB6qRWokgERpfpBv103RH8TKqewIEqaPKdylH4QDvP83MzV
KsKp7Oev1Wov/2NpLQ8rjdvkk2vl1dFB2fvEv/+MzaGkPtfbgjp8NPJZUMaHuIlesIMaSiL+w4vB
dQfS5ZdswhYDkiTWiC0OHBoE2+QptSsDFGfWX9puts/3N87eXY4UsDp/yvhr+9Ib+pShkUYGnCxa
fspNc3pD6VX/cX+UXzfWdg0xAaYqQkFFIaI2a+jbXT9rs4QFW3vuOZuM5WKlfhuB+odq7PrTG8fK
6jdJBT6vLmf70crFcIVo2pUh5a95uHS59OA0UHS5gv2uv1Sx4zwO5M8H8fgv9PuL3+ooeXnUP9no
m/faREWxQm5MQi3rhn9y4Y3Xfq0MnX7PYEOo7fFMLnOvH6+mmXdfwOcHPxLbyi9482Z/po1llPhT
+n0Tdc1UHazX3i6kiUk6abBcJJW3H7Jq0A0yqIEDTe289NROsf8AZtP5o4due3Cp7NQsGAAQEh0F
5B+2cuo1Nc1exAsHz7NIkOdSnHO8Sk5rCjQHwaS/B/jZD82cHt2eO5OE7gSsGIECiHEvTnxXrysB
HAXdsRP1eWhnDrqTEdRFhjX7+cENszNPlKOhe3PD0LbdclFt9F6n0YeLlMW+HboScfXKnrxwapvq
LbBf85Lm+k9znvqD9GJ3nkrijTo8r/0Wq+P1NfzRAnoSZcoJpIlTnlukLa/66B9JMOzdolThFYaa
5AyBc/VbfrtFK5hLi2W0HPTKSh/aRZph5TUyDDKsjrXB905G3E8fhcYVo00p1gPW8mpbJ0amhQnr
F/E3EojtTR6DgEoGWl+Y0TXPqz+0b0w612ElD9t9+/MlZQOxoWwptj68np+1oPIpw46rob13KuF8
ggPmPwUT7il60uXhui5eVCIlH3rW4p39LD56MnZiK6Kq//sNW8SrD4GDdAQ5+cbsux+zTlPaxXPk
M3oH1dM0p8HHPivz1+cAxKY0pzk35DnbU9vHQaKVJfCRsR+nEMUN8zkmbD0YZScKUNQGWlYUE5SH
y+12Eoi0AiBmFANXhy8iyers1NqD926dFv0cJ1RqDm6jnZcK7q9qq1LbUv3+2xF1Pe1l3Ot8TDtZ
1rAMOr0OzSSw/7n/Vu0dyt/H2cQ3UAYTDJWpRdIBaS7TXMbntgF5M5VTe6ACtjslE5QPZiYkh9uA
tDDEKnRHch5QRYwyLBROcK6PKpB7uxD9VdRl2IqYjGwKTK6FemWTsVTSJswXZqxiX3s+y6Vro4S7
9qFc3CMy1u5XRMlHaZzxz22bx3dr1Drlr4puXT3pC4LWg4MVGSYKycH1vbsVVeEA3DPildv82liB
TQwDfSu3Rgu9wk3ZCFef+w3CXRGJqu8//4cdoiSKLPgoAP43O3Hy0ZEWMzGT1VolyrKjfcrKefhk
YZ/5+F+GIj4jYQGCvKVkGcvqa4vqyRk99nfJstRR62f+2autI+L23ophYIXSOv+lVK1eyd8eCLtD
Sd7Q1GXV1u032a7iDyw9nDdTZcRf7s9qb9+rSF5xxBEo2T645PGDJyfVTtIz/wsU6uKbhnbBwb7Y
nRBlMLJaxOHI228nNOgaVJOBF48qnnbB3aMNp7xrHqZKjw/upr0tCLsEFDNaD+g3bnaEwKVkNnwe
8qaQ4oLWuvZQdFn+ZbVkd0GmKz64OPaONDABJqU0bPiMt1ProKIL3ApIEOy5jRqpB+8TMc+hT9Xj
nCZWglfvGv91f9X2vifrRTUUFBIRyyYudjOtaWY8UiJR5v4XaP4TBuGyeY4nFNXvD7UXkf021DYr
IXfO27yh1KL7STlf0iTV3hW1pzWhOyXByRuc8u3sVcAjue6C6P7ge4vJu4mUKbEDJfPNvlmbLLUb
DZy28g56S7b5vnA6PdLNZX2bmsmRD/veYQDUBctAVXrAt9+upYlbIqqwE7BwW4csZDvzRev118s6
YbJGeqe4ZdyU2/BviEdC90kbIikS49HwG0xt8kNZp719yX5U0nSUIYCS3c4lidFwwvuLfbnKBYzO
spyzgpLx0DnmxcotXD0SpKnvr9fuBwS4RqcE2BOg2dtBc7M0M9FTJgS6l1+bARsKKCFHzbW9UbiC
2faUJEF9bHZFjACI5aYFjY25bIAR4C+zDHF5vj+XvTNGuIpmCehzUmW1N3+7hOcVDq4zsvEzNDq/
p1k1h5B6FhF6uftfAipFU4MpystivADGIr5fSJeChtf4ziVz6hJmjX/E+to7TcSi3IwWNGYCkNsZ
KVf3LJE6BCFtGFBat1Ug4JTXpszLR8+rxcHp3asaEwWAmFFgBcbcvGO083SAFzAosU0Go5muwbXQ
UveNra3JeYqB8Vtr41zaNdPCIXcr3Ors+Lqay5GX/N7M6TQrew8k4mgh3c58mMbJLLxpimgryb8t
u8hOJVAX3M+woTBEZv98/d5Bz0w5ieBwDB/gdrzZw2JDDoxXmUP94NlJfXbtpvs+Wst0gKneOwx0
RhV0AgWFly7qabz4wQSvLZm74CKCPv86YaJ6ff2EEKEiykI4kEByMyGjKBLLmKFCNbGphZWRiWjR
fKJXLfgPXDaoOXDZ2DlK/GRzh9TdlIC8Q98rc4c4zJy4DlsjHr8Uy7QcdE927khaCPTNge0g47kt
uPd5T3ksUFJiieNerKyvwqVopgsqaR10Bs8/0ZY9kinceVCVtSfpE6r9ypbgdm+MsUwL3xgmxBe0
7A8z862Huhvlyeq7/N/F6laYounHIJbWwU7ZudBo64E0pLtN6r/tpDfAH+jmwQ8ctdS80Ln/ux87
50HPxEF08mJLUixS5EfF1rEVVe92hu6IaXqaJhTdkqI/LT1AgZqm66f7W/LFmVaj8LqxcECTaAbd
jpLkbUX1vmCUUU5PLsiadxVWIReCw0/JqL1a41wNhyADHHT2C+nb7XCisKZubKiv1YnvXzVddpE2
2hnmrIb12sNG45DQABEqLhDehG0YstDBjOuhidpglk92UK5Rv2TlM2pbR4G5+qtuCqwMRexPoxJh
XuUlczsrfRClV4qmBeYwKS+Jxgm9zs0vS6UFDzEI3xD1lvaxofgdTsH8ai0/NTw5ISKokMkoMN4O
XyLvVac94J8SwaMzlbL2U1MqbimhWNRVLY2vbjkKUl6cAzUozVKF3+cp2M650TtsxUrRRsrv6NTD
SL/UGt6eVhqLy/09ujsUOTeANgrhbJ/b+bkrT27vWE3krd567TOTu8UlWG86bzl4bF/cZcyK4AGt
SUrlypTndijlX+UC7mgiPRCqZW/F/U8zqeQcisbWPtbW4HyElpF8vT/DnbMO6EjhBVQWCTL2dtiW
n9JNwmii2aiRK1hGogtRD//hO6ppkezwfAOXvh1lwpqX1Jd9Uo1DdbUczYz81DfCYRLB+T9MSGEE
uMIokW5NbcXiaYEdMyFT95pPVskhpZrmIjd0f5y9rUG9CQwnjx266dspDZS6k8JuEPhKy7PfZv/O
MgCYMgZHfaW9kRQ5D9E+JkQt//bjoTMcaJRJ6sg1Vv/BB7QStlmgvxkzp3ntE8MmpH/FGoF7UKDR
26EEm0SbPCojTpNOWDlP+tVfZ97S3i4e73+/neufhgiEdzYFHJkt05ItkI6ImFeRqF3Zhv1S6Nlb
kxjvMaeFmZ4az29+vn5ImgMgvpQE8Iv+PAZxVsoE8UDtp/QMfdQOs35eQwPv7Gvl+0dN8r0j/ft4
m0hhLmIWc8Qe1JGGfaqbQTtls7k8+jK20GtIkmvT5kdKR2qJti8CpQw2v8GL98KmpOK5dnq9rSJT
q6ozNXH9VFBRee6KtUPo1GzeCBQpTtbsmgcn7+V04ZEq+xDSR1jw3ma6Xup0btNxg1VIjT0WYrWi
aYDzMYpi+KznU/vomRyV+2v68nAo8iolBlJkeHRb8bvABLjSjgg08E+LPkSlPc3kEaGJQsSrLzF2
K/+hnIHIEsPdHg5ZE5mxl2m0FrPzrR/nJZyduPxcdl5zcDh+idzfriJCoHBL6NsBsoCKfDtW5riF
tjIzEJnrkGI10ftZWGl1/rOYqxpGIEbBp7YvxXCSs9G/BW7OY5tDPTN5q0T6041zRBV8G2jswcX3
8sUgqSYs5KKA+uJvD2471m2Z2y6fQbOyzxnFuZOO1crX++v68nqg0wQ2AmFrSgRoSt1+APwihyLx
CWwy3YQtnmpOSPc4+CLz5oc5Df5B+3BvUgxInk6lANi02ma/FQvWxe3slgpn5LuDfemggLfv8SZ3
j7QN96alCLRwPRExeVHdpL5drWycFvJxi/DYkBR5CM5UhFXQi3e91I4q+i/1DWHxkMSj0Q02iK27
2bXIOumU3Ni1fpaIx1nM9Tu7XuoHl+11XmxHy0NzNrW3sEfsL94SwyJETKt/G8tA/szdoI/iPKi/
Z5XvPveD8J+HPnP/tcva+dq0iY2bbiY+FY2R0r5qD8E4L28zfj0Guqo4i8zDlgHixaTMlp128HCH
ygu1INc/tqtZPFmYb74LvEF/UzmL9WMxtOAgudxbKoALCp1G8IfM6+2WWNDfmv3RIrQe7H/lLIJ3
wdpW59S3v3Xgf4+qinvDATmCfkvHUQGYb4ezqjSI9S7towWnor8rzZkfJC4YaEFYfihL+6i4s3Nx
/hI187g1CWK2Jf20cu1qGLUOoQ5zfJcMnRFSPbUfG386Eh3eeRgYSmV5ZADkXpvDpdvJoOeY5US9
043rxW9lc650coQnATj8qbB6P+pFmh5U9nf2DvAaqpjcotQ0t10YY6LiQLe2j7JCxF97G6beFaJe
Pz871uI31E/7/GfaZcPVaEAIXu5fYGq9Njc4ESY1YtUA4l3YFDmrPi78vja7SJ+k/JFJGzF1v5zf
dMaUoLgmrW9oElR4RJhT+mmp8qPx92YPbwFoHmVWemtqv/12owX9GkO87vuoE0v+o8FvI/SSNHls
PU2c/DRbvyyNnB6a2jvqOOzsLOW6TjrKp+dl3qQUEAgdY5hlHzW+5kWtO4kPpi6SZyALxcf7H3l3
KKoxNLFVhXIL4RlgRtM3qZGAqXAwLldhhxL43qlMwXjfH2rnfFLrUXozviqJblujtTTg6KO+EUkd
O5rrqnXTwIvsAPE0hqU892ZylOjeHxIA1e0S+pmFGxMSnzgne3RHXT9OyQYdVzulq7a8GXtnfi1P
F6W8/zdJ0Ai3I7aeu2SaFneA1dc1Em5HV2hY1jdObh1dCruTU2eTru8v5avboSatN9LYzhFqzUfr
exrI4s06NhrW1EsKQqoI3A/3F3DvQGAsQjGbJJSbaDO3JnEbfU0RMU1MmYZxXdWPwZj+k5pp9wEK
9PLk9U7wDhWEI3bPTmxBqQIkqfLnoDu1iYvROOh7K+26KJa5C6Ww7E6Ia70+S4SVRgVGoYFUK31z
yS5tKS2XNDsSevNnXRXrW8swYuiay3C+/yF3Dh3ufbRKqXAhz7EtgPZ9U69iJI1yYxwm0eZro2nC
KwLZ2yPUz84lSvTDtOjlQUne9uztxTB7UJVl1FmW7E+zkbXPnYT+hzCQ1j/5KGl9S8apeqrsKn+T
SQB29+f6EvukWlSMT4GLjJjDf7tNV98bvUphE/jLZyx9p7/HkSpeq9X2tbMo1BiJ658F8U9YDW5w
JVo/MjLcOSnQKUlZCUL4DS9kxTJ9mYcU63a7nIqLm9nT+6kNgCfP57QMiof7M97Zrb+qlpDNOSpg
I28njBx6P8c5E0a8Inkuajf5Oso+PRhl5zAyyq+ik+6QaG/eiEIaiUfIwZywEP456rkbBlbZvg28
pnnOMT74RMzSEPWtR/fO3pYipINvzmWA9NU2rJv9JZk6nSKAMJyHpGv8qMpoJYk0mx76tNfoqRlm
NK9WffH8ufh2//PuLSZUY5pZqp9GAfP285pZXsSNTU0gM6yVK8f70RJWXFCy/VfXEvMgV9s7qrR7
uO8AKxLGbhYTJI+dVCmXwsq2mcO6r/ons8rTdytV/4Oj8nJJ6bozCh0Xk7hrS46t/aDLxhY5tmCK
l4+J68SnEiuNENSec0W6vYlEGsOAivkh97+p8XKaKqMirbcRCwJ3ulnTNha9TETTR54jMPrLEyc9
m1LruGjxAS9CfTHtB2+dnLOnjX571r0lv/ZjFeeXvE7sUB/aLgs1t7RQCNTg/Iz2NPx58CPVt74N
CMH9UqDACJ2KIeHR7cr7rsjqdEJItJvF8myu6iWSeR3KYa4QwPKHN6v7iZZ+FAh7SkJ9dp2H1Ope
DWEjwQDHg8SR4qDTCrn9GUhLuI0QEvmr2nIfB238KXqsvJbRLi4GMqjnLF6PaqUvNz1UbcUWUfpU
EHHUn/8Wi4rVrFMR97CccKTJzto6j0ZYoKOpX0GvowgZDN2SXe9/8JebgtjXpk0HrIeu2TZ/A1Tm
WYUk1ZY4kJxoPorTPLrx+z4rnIPqwS/Ewu3aeiSnNtclDzCdkM3ayoUjEZRIUcXaYONk1MblGvax
FZih0STT05CiSn7FH7KtQ2sCC3MaK3f+a+200ToHVoa4i746/ltfdl150jw5/pzMDmcKzV/8b6jh
NssF82ExhH2l9+/rscDT7/7nerlGrI3DB0NIQnU2N1EKyN46LjI2pcwK/WRPrncCFaX9K+qkgC45
ll/uj7ezPGQnhBAUuai7bLMznJP56728i7zMFi56mE3wcUXy8EvnTHy2g8FeXk6A1sgF6eFw8fIv
tzuwybPMWToPl/NCr9u3uWnFzs8pn/CvR0Kj9N+BenGmUMOPd4i0QsN50illFl88+ubZpZiUUPXS
Fc13k/5hH9a1ayahr9fJW1GmVMjlmMSUS7T1nSXLEfuFoAm+tg0s7pA6GiYM8eR7H7K1Sr6scm3M
UPcQoL/EmZO892Jfvpl8TRdRXRMPhW2R0EbOCwu5RBCEfX0GZeTgXhyD7TtNmnQc3Mux/XsYYX4t
p7mZlvSyJlWG3SMEWvFU5oW0wrxGvPwUFLMOJww9uOAZfxeRYZadZuNl0FpfPo9EeMmPDrwnzgXm
IEy0BwO0by2hxx+sOTeaB1TK8MSojKLzKIq5/h9rgwjSq/MrQBCUWkBbU62i/3C7QgBMzcR0qVsL
Lw1CgS/7yRlFiXxyEJyLJfHOB1uCv+/2yMJAQkn4FyBCURZux8MwxTV64N0AhovkR2+3zXlAeOlD
NaEsf3+ol0eL3JQcFR0lEgAy4tuh8AEQLSTPNjKntrzGvpE8ewt+nOSOyzO0k6ME/FeP63ZuNPLY
VVx86qXZ1nasYbHAPoHgXWIHN9PF7NbvZiZTec35P7ypLCv+q0eJV0REsLH4UCy1XZ5qCjPryXPj
IP5a+/P0lac6rcOc7m/8bHed8XfdtF0b8ri03+VgZx/SuaaOkqRi9d8h+Uyi345ieiy1DPk4si1z
PnW52+rhYKZBgqpd4Hzzekv8cPDZ/tIaXRWHjls6zbkUxSzCVWbOty4pZX0CFNP8T2VN5Wc9q7Sf
wwhCDk2Jyf+WUH8swy4V/SOd22KN0kp2H0Wm6f+ANUfGuwnibA29pSJgV6vx3ZS2/Ibwm/tU9Ln5
zzJiWRK59pr+RXzXNWdjxuMlbAqse9+viV/SHcla72MyFv03LIpW6uha3Jenpoda/lzmhv91hWAn
3lV9ojthyT5tPq8ymZIPXmzZAwIHfbYWkSn0yvkQl+iInwLCLg4eegFPhR/M36whcYaTZrXjD60r
0x5mVpcul5ojgAYn8kHoMmBVmUcSMFlJVSPOPxa5sp22jVi+m9Bp0kNZoV4XGiM10ktNbeKL1DLS
1wrfkOHkxvaShRLaz/Mqg3r6IOdVOwtBF+xgf2+vciWcTiRLl5yzC0ljs78njhloYEBfs9s1T8YQ
FG9ghmTeqVv4g4PB1D3w+95Wg3k8tQQvUF+ARt4epmGAL7FIx8AAVS9OcyG9ix/LI5DPC+ib6mwo
3z5eJlXAc6zbYWi/2y1sPv1kZFWinStfzM9UmuKzI7h3w84M5s+xcOSzO7Y94rmFb09h4etadjIq
oz1CtuLtqka8nThhG04pfE2lEb7FZqIgaKbz4uE/URHWffFkoY3gxZygQ6fcTZ3vk8Dj1u5tRQU0
WmQUxORU6wNKKhkSp1U7D0AJTA2/92bomm8z1u8WeKkpAUQhqimJzKDLvbBvZJc9xNg2UNlqBt08
ASgZ4o+Nk+XWue7NMgnjOY2Nc166uG70EC7ORhLLD93YC/7XRaKunKDoQ3/ya3EBqLiOJ+wkl+p/
KTuPZTuRrVs/ERF404Vltrfach1CNvGQCZkkPP391unc/+xSlOK0SyW0IM2cYw6T68gkv1e3lsM5
C0zdHRsn8545KZLh2C02e1T+bL/2pQj3XNZlVJ/lKJbPUT1NT6mW2TcTOmzxqpx56auIZ1tU8Rh+
k5OB1FnLWT+UHYr6XMyBpz8o0+4fSn9yvrSjiB8STMVcVGlKrIUXCUxLZT+1d06WYUPXdgP54KH0
x9umqqy5C12dfh6VDDcSaVR/PVf7LIp2r6R7clVqvzD4W643ZRsIIW3pfdBhukS5o0esHlsxPjJE
GpuDFTvxcDJN2zLXOh2DQvhJc48UnNXFMG37gBg+uSE6gPIOf2lmKP1Y6jQnNIlEhwVBiz7TWuHA
2Xbbfiu6foAyTiBKkeC585X9wL/Qhwxwo10dCfS0PbFDU+eM60mKcEOYltrmNUYf4x1MG0l6sorY
xlwlqp0OpemrJzFQtbzoVKqvVePiBi1IJHxjwjekuS399cuA1aQDHdIOP1133uOrEevivWidPv1s
a6EcKp5ZtAX0h+gzYO32arolfahScmCLzVmyHzv/+FerJgIc8OCIvyyj1/SF64TZm2v3sjrOcVVO
h23YvQTaUOlj01sHE3kGqyiXYktK8ai9ofILu6AiykkuFg2cnMDWeR9v2fxx7NP5p3E6dzvCiJ8e
4JcxdAhqL7rrd+m3h0zLPsiVRPwLMdFxnUM2j81J9Q5+UQoviODEbDH5OSzd9osmPuGvlr4Olusu
jRBn752nf9NUDOpYpXZ/i1CtbG9JIIgwJYzdmYt6UKtzt24qkkVSpU1zMHUSP+PfUr9q1JDRbdTy
9nL654tsTs01NqRDXPdn9pF4UYFJyRMb1L403ImLucObuc9uIhGOa2FqG9vjRWtX5evSdMNxkDH/
8mrYTHA9zHb4TBzubHOZJM65ahYSBPCpqb7XdigfxjWVHdFHk/s5gtaa5H0QiGe9kraM2MEPD2wI
2kJnjean0Ik6v4irLfhlVJcseahR6uQWt5YHv0oVS7Q13atAiuyfMZrqbltTptFd4pUQI8UWTu41
SRlhVDRNW0dNLoZk8IuIiNm7IJOELznWZ7/atnkZygu8ZtvdfihJUCsh9Yp4yvuyXU2RWXhXNvAn
SR3ihQTkjGjKHmIaInFVmnp6RJUff5uGNVH5shPnUlzSqtQJLxtt8kCxqG7CJmifhBMKyvJAT8mn
uRX+uV9rmqhI9EFR1bHQj7r0u/rZJ+BXFnOjxg5rWka4Oa2Rlx6cxdiXJPBVesCBJl2wdJ3sa8Lg
YSiWoCoh5Yi0G/OYUHOTe7apu5OjhgpBU1pW++0crqq76few+eGUtK3XXSPG7UjgT+WeZIp/aQGR
OckOJa9sz1NrBWlRm7O+kH96Ue6GdfuANzlMEh9PG3mD5DSe6nNTTmOVj2LP+nsjYvGbSUWSHCHy
b8HJCTXGAkm3ud/sylQ3x9FkjQ7Ka4OfdNzUQuPWBOddAzsWFyPDJxxJ+rKQU7nAyUnWBIq333Qg
jWG0uDeOM2aCrbgHa9HsyHTufZbdxH9Ns5ep8pNHk3jhV1Fna321T9MaPyEH1t1JjlnVn4ZOus9b
G+3bxbtyeEzWim9COlBFTErd7Sxrv5uuGz/qv7kXe5mChFL9HJo+rc6k2Q72ZjN20Lkz9t7HvVcL
R7NvqxuDxWfEvMIfP4PZhQZzqWH92G6Ym+frniwLIXAERa8qYLuMaFDkqQ/b9Nkoj/gW6y1JdIBI
vKfHTkPMybs6sjx8HtLfyupIwT2Qw0e2pWtycl+c7nr1S/dHE+5yutl17z2TqhHoYzOP8U2Lw950
nrpuTnlJo3op45jq0VV+vD+vqhG3DiUqlUXJZxEzXtrXiZi6D07tuDMX4tx/q60Z/XySk/sdfW3t
52W5LfeqZJkfVou/1w2mVvMI8z+M6lNUZdlVbM2OYIm0WpXPnUtYTrUuJismiD8HPaAfOcCLU+Ft
VqkFS/lmshKGl2wv8Fi2fZXmwgfPvGX5BD9geewqb+OuVAp/x1aX7nQzehM3Jklj9ReqzJDgeS8b
xyIxkJVv1tpUdRGSBz5RHXjODWVqhIyKVb93ZyL4xhbBbq1D/AG3EYf5qJlCIqCX4KNSkrOw3nX9
E96u8HNHhp24lrre/HwMTDc8lXJGDzjuxpf3TYq9ydtO6V3fjUxUqpzpyp4RfDk0F/JL5T22u9dn
eRz0pT5ubGtTCON1AZ3BkqLj7fZN5bHZGP7o1R+PUNH2GbRjnrerMmy26tAlY//R7ZqmzFs5To+z
0ybfdNjzx5pYRPgBWbU9Tg3qiEIITqrTVGdNlsMjaD7VTjM9M1EOl6NpvcSe8FNdfSJr2qUpuJxK
TO+TCbHIGK9+U9CKq1M3iQ0QQviVm5vUsjrUHK33kyd3A4vHeuud51k6xYv8JCyiSZYvhHYDm3ti
Kl8cx9NDIWDUfLOiyYKDkW6JD/zk8pk2V6kHT45ucl5rVaubKUI88amuayq5pNHRp7lxnaUg2zL5
nO6gHwc/6vCOSnxd4tNWd+Ier/cyzQGR9XofVaFO8p2/FYrgCH6RLb7T5Xb0A4APUTvhdtBjunKt
TG5D8056J/eo4pcXovftY6K3htiv0o2faKzS69nXq1MMPO0n6aUC22OBQ8ccdEF3ChufnShrIqDP
rdB+fXJBzrO8nFT5AwoBYl9KOLd6TdppDo5THEyfGi/p+rwJjXeXxWbns/Re8LECYMDezGmdKyyJ
nPSgfRMGZ85yeZdcTBJyuXnuLwCDiHxKqykF1rQ8SNtRNrlBWZVXNl1rt2hkVKliitaoOeBd4f1E
oeBcvobwWLpe0B7aMkj1CU+X4SUYI0GG6OZvUx5ktdxzH8X6VxSx3BvtHMKO9jrSD7glhrEqRtGk
623AAdXcpqaxI3t5hmuChV5ys/cwsfNtlao8sSWVLPp42e/DYfbLQ6pFt+U1JDnu1SRUABsQzNai
M3qqzhqZskaHIZmVN3NEjrDQqbmqfcdLTt44+J+iARj4jOEPm0Ba132mParbY+INaXZXtWQy5m7Z
rfddELXtdedxWeVTUOM+WzI1eXVn5S3HSu/uNzLXlHsqha/UuelW+SlxLaMkegjxFK00UoWsMILL
o2ydCFadN0YGi0vQkoiH9IbKOkCMDlTanwGunPggmZi6mLUH7N2h4r45Ma9xqjy+mLUR8ENmNs3c
GJOtKP05D+k5QKvIQ1AUeYhQCqI15g9lFvF+ZiyGPs8Chx8WZ7WlhaurlIJyiL62s7/IoiMliMOI
Zc1VDnxyp6zEO212Z0haPsMqB5QikVve+st8P9iuNbnskx2OXjx3U5Eq1m0R710UnEIBgpCXUQZj
nG+PcIsnC5NP66S/z00dDxw9ffaxiXXqUUGqsKxzcnPi5lzGK4Q/JjtTShlGHmfeQmt+o3AOKdTC
2KS5XEXwYxrwD8t98qPmU+rIqfmQDjZjooEjWpJHkbEGBd8EtN9nSXfUSdDOxxFuYZRDRJ+mokfG
w3GWZcSPqN3p53NX1+HNHtiGn4HflHfuo7YPi2BsiC3ag6HdC5SJ1iuCQZunaK9WXObgW/ySQsQd
HUGd3KlRkpziD+mQcAViSfVUcox/0dHCDdKwLve83eP9jpOBsjoYFaUJCb/+r6GtymfVD/LzvPdO
fxe0ZnNwl4vsca0CrGsuipWyaLKkfXPNtsnClKsfM1VKs9tGbNEzX8QLCkUbcEJz4SfHejD2o2g2
eC4tjDWvCE0ZNIWNRHLrY7gSs7nc6T5aNy53VadDjZaNyeihXOOwo9ianEOjHL0V2azi33G0R9lt
NC3Vx4rgEb6+Nvaz1kynDu3iqJ9jmAFreSZMrr0xNH6RzkHwZANvG0D8ZHdnW3eGzNlW04dwFJSZ
RjR85nUhPKmIJRn0uQr8fikGO5W3vsSIrlgRmAaH2lZ9Vxghq1eDj7CE76qgvNRZravbqdJrSW5N
vI45uObyqkYb7UczV+F4g7d89KtK6rA91MtEOx57q0iuNoRg42Gu42XNVZs5b/vgq7GIAAzHs99P
+hT7uk/zaIiR0fInQMV6l05gNv2o8z0xtmHbZVN9YHmG37n6ym+V02AepeykiQ/nPO8Jey+Xn5Fc
tH+f9Hs3H4NsiX9ZpiQkh+5TRydNYZrPbVM3hzVrQNxakoEmru2eP7IHxJL99Jzd/6GlYBm7TXMx
JkADMDMhqbdfW1lXN6JZ4gl7EmxgCgMm9kk5IfRK0uB7Npo7OByMsw7fMIlMfyfeFpFr4S1pdWiM
nZO7tQ+X50HH1RfM2uLuUBt3bnOA23m/2cna+0UWwHKdUnFlJI+63Q/Pbd2V+7cGU9Aq1a/+tNbi
anER212lZbCyAV07/O5Xf22OLYVZCxA6BJ/t0JlvOmlGpyDixJ0AYfoMEKZblb26aN2mPJr2UOaR
CY0sdKqTZ0dFTElwjA4hwpaY2XFzl+NdR13F4TIq/4yKhTTWQYogyfEgqn93RApUOSoBfLkH2Oc/
F4KNvutmrlraqHboDpCmdEs703AXsfzJn7PrpeOpbGXkgaqsa8AVtXxYkzLkaxCEByaUGJ9xAq98
PbnSRJ/dyTAkiLPGLHlQj8mYN5wzw1FZN/ot45h+wtSXkSeeC/TdTQ2tmfXFv7sf5vUjwhNRF4IC
6tWxk7NQGFjnSjKgSXM0b4rL2Wimsy2mFXlQrmTazpT4H2UvA6LbrdE/nUHIh07W4kffjuUnu9X1
V021DFaNC/Sb9LBrLspB7G8bGeb8vtBBydqF6ZYH+IaIwu/gBib0ZnXu1cK/Vxs9DmJTZJvHzXri
bMhcflHbuLxsaQ3cMk9z09JMS65FBQCtD07FDVHg7D19SBMiVvNQjPaZ8xoMobHO+m1ywvG3nNZx
Qq5UJ6owe9gO+Y513zOGXsFrqcv2mm5A/472JXip2EG/7DRC3OuATkZafhfoNquCGHmQdOM1L/HQ
TXOXHpRc+3BL3ySdockr4IZvnjeP1QFWS9Ic5RRTfuN3PDNZiXb1BI6zddTWS2MKhjKDeo5oQeub
INvRBjR+H3xRVTw8ad8337J2as2d3Lp0ZTS5JlHuylhMd7Wq0uFI+40fts3W8VDPMhuvW0YHP2ug
/tuMLMjhBlPJ5BmvsovBHGPHqcD6K52P1C/9w24n81y2pvmOyny9xfuurIpwqYK3emmzLR+GAQBZ
M8q9T+Z9FKQ3xVgHQ+Bq53zWQ/Sp760uOUFjjpx1i83jlnWg/17oDOqKo3g6LWFfOXnslxzmlvuM
EZk7Om7Rc2Y/7x7XNsrmBWwSZlyEp5PrjQCljRhevFjp7QZ0I3zdqZaZ+hka56P1SFbKBRD8DuLY
2WvTg5kWXe3OLB/lAOP3PRF4eaO2wSuq1Mm647YEti+U7vA98yHZPXYqwPFLZFmbPoSMEH93JOK+
jZKGl714qaSrrU2vRdmvDSWbK9dndgPgEHE5+mEWzaDwoo7XvugyfHKLtlXBWxSOTC8WsiIu8xdn
8O5kFSw3FUBGma8Kue55U2KXx7Ieko6W2rMMPdd9+rFutn6DlDvKA358ojmUVUSSwKx0SGHAHP13
ua72bpNm/9m1nKn37uit7FC038uZUtjcRPvoz1eb7JyreHOFZjAU6/LUr1k2nGfql2+ZtfSywbT7
p6kMZH/oQ9k8kyPrPIbJFL7OzFLrXMs4eUax3H+R9erUx6FNoimfHZ+/0m7kkhdxZAZawzUsgQLs
xtWh6BujIuAgbw/VUl64xvNySZUctuUrRW3zqdIpF2NSOpNg/6fMsaD+6iuwkV2jcQ3YIG3b0G0l
mzthw+gOGGS0kkIhi+ofZWCiOV8MBC18xazomMj4c5+jWR9tDpXef6M8iV/CziZzobvU3ohx8rJ8
SiLnujPbEt6usVyvje51fdVtfvXW7wBJdxU+j/IksOitqfUNLUoYTNGXncalOkYA3VwPDYDV1ZKk
ZVZsjP7fsAOKmhPqszE66G6T1YkhrniGMdWRq+IBTk2jl53hzusvkbTJvbJOy5Ct9d1ryP3NyIRJ
sRHaPmvvPOZZS+6btn5yfI+7XWkzN8dhGcpvAv7flEujOBhJckYTlnZ72Ocu5dRruRmPMrIb2uUY
m3L+tHcDHFg1cWrkWC6qN4SLzo+GBfBjgdlQFcwsys9h6zeP80IFUeyrDJiPY+py1rsC46vqadBH
E4uZ1EPTdzfdoB1x8tzZuUk5+OIjDinhcJhNUg5X7dztfRETntDnUx1z8cxz5N2F4aKTI+4E1F50
wUiY/aSuTpnyxVhUSnrXO0A984VR6nPDZCzKdWUpXePerCkgu1wG8LM45KLmtKXaELD7Mo6fjWFx
1twnaswoj6Ld/9nDyfg+hhi/Fq3XedQEC44Wmag5tDXO8QXjtznJs7FUj2u/196BndEnuHhsRP2F
md7Cc+x1rqCJqPZPSxCtbtFu8RgcFgfMh2rC002RjDb8NHZwum8r4pf8XEE0ud+cLfMKmfXeo9kv
bSaHT1TdwjUdP5REg1xIJb73ElFIzzkjNca6fdfemEvRU2A65rwmEiMRjLIa/7Gj2xmeS7/ff/aQ
HtLrMRz0W1rX4imW6akWkztfWcerFGi78sEFwq0NoRtk2f2SbetnRhbpdIVGqr+lIZI/nU5wMijr
83+0veM/7es+Z9SWZoErSjvwOHEVkVSV7mC3JUUEoE4SdrScbVAdLw23OYipTQ8crCIDvFm1vBoh
e4EeTR3mFxuZ8N2d6oKKwzJcm4ctLO0XybX9EvBxarhci/97TCuq3otb3t0SZKM98xvHx7BpJsrY
xpYg5QH/za0Jz8qxIob+tXdZRzuasMxzoi5CdLG9gRPIh30O1hJsH2g/+hrbhArCV2X9A24Edk8L
zp9NnmDRkd0z4AX0S4cQgIp8m8g9bKzQiOO7cxA0wTNRj9UgejcfYzzDSH6PF3EcB7l8CDMyw241
g435uHXI52iHY9S5U7xPJIaQjP0NNkk7nTaHHvvorg2Xja8qsZ8zQPc35NHBBTaO6Fw2w8jpagO1
0vkyt2jJKuUJOEYi6cO8bdIUDMjh7uB6iMVwDPcBU0GKPq871XsLFfLopjpzZR7IdYtOJlh656EH
eybYdmq7Zfo1VUpVD1akK9kFc91S8JBjGWycorXf+seusw4EFCOgdKoHXTOe3op4DqR+k1rK/UwB
Mwknb8oAblNmIW9iTOdXzqu/2DDFjd5voUjloo85B4+J9IbmJRCxNGXuYi/aYSG6yeBDSPju8CAH
x7oAMVw64dXsxsiqiNX0qbIH13E+uVW/9teNXWVy+f/6eryt8KvQr7FndkotJ93T8RcBoz6lDWM/
nrFMGUqGXI9OtNLm76vrXUW29dd7GQKiMzGYzPAbI2uzjwXjZBqxk5piUf4usz0hPzps5u52HojH
/dSSvLL8TD3uzgc3Hcu4sBjP24+MW5T7oTcxtVBRZnHvfRmdKXLjU9cxI7wqPWMYKs/Bnu4/HTte
CD2Uc9W3Aepse+YximmiuMRxb1yJhBN8DkLHZXN7ifDBy1oshTHIT1U4Y/U0QlAAgWGigstDy9tB
PDHrJLoy0a6d1z7yRyoNvU4Rw5LSqA2K8+JKtlQE7yL9HssgTr7rOG2T5VwzJxVVHtq4mWYQqDrs
P08pt8zPjNa1PNrUBvWtretueYw2iTl2ge4Ny+8qsWVyaxWSjXMdGNPfuXTo4TklYWM9dkDn+3M8
8e8fczdlVICFPwl+P0UtbPchrlzHfi03y7XBrGTLrhTrm58We212BhbX5tpbDFdm5fqMUoDXVnWz
ORpT53hOWnM19ytZIsvQ1StXpZ6bBwhRlTyNa6LHG7W7e3M0UR+0X3H2KCV97pyqI6hn6F4pqCZ7
3gzb7h0CZ+sTZhmALcUWhUP6uWXHvOAJ2Ni7eYvoZnaX+/W42AVbBPyety9a2OqXsrunrmMOgfZg
w7b84gg1urlwzPqGy6bwT9bN2pd67AOdo57vCFni+guPuJi141cxt2VCrxVk9kpM/KGCe2MrrwXb
5aeOZBMdXLjO2xlipveGAAmMKQKzz3KdgcPliGqcJyapoju0abN/3WQyvqCH9j5sqXATGqa5Ps6y
qgeGCNSIeSWR2+aMUKr7gd77KcW9AyJzOPdRXsZl9XWZxewVJlKLyftp2j73/r6tFLLGdQ+e9uWP
DVPyz6tu7Y1Dsd9Bixnjaz1jeE+TFh+dgH1ByGV7HTSNhDOw7HeMgUx3HIUJb0d2z5rvvmZ8M20l
Ab1hvbZ3XUJI5krbQBsZTFOfm8qfyAhgMM5kHhDoe7979sM0TgnwadKZ4SA76O2HvWLy+9JwIn5w
HTWDSeNhSjhElFQbc40AEkLnxZA+Kt7uh1pGkKbb0ajP8I7Sl7LtvfYkhjJJXkaSvz9JAi0h7IQ2
+pmNpt0AY6J5O5Rb1A9FtNr2qERmL94ObYJTM6ZhXbFaUnDv5sVbsevoZH9t3LW6WiEzj/cRUqaa
ljri+s7UAJaBnRzzGswmwX5W363uEK1HXTHpshFgzzP5vVz8A4NPWSZhLqNEfZWCu+lotx4+R0Pr
zm3cZiTf6r3croC1RHiY07mvbmFTOT3JhnXfHety1287NIH5SBu5fe9jr/qBkX2a5msV2dse4ydz
2qSsv6plha6cVlXztExhzejST0d4i9u+MGVZfHVLv0T7ig1/dn+RN4jC6+NqKWD6MIdhuMq0dzED
yQdTT+5qTuDozGVlutDJZbkvr1VFZ5yTxYV5fkKlow6h3ezT0gRm4pXYyM0rTqA9FyrpOPG8DMKV
MDPHeZZhrX72gDQ/MdiH+WBaTKkLliXAdbPX062wlFhHg3THcLhdQgmjvZZfWhmEH9zMll3Osc+6
8edt8e+cSak6d5kEfRZijjt6vBlK9zirJj1xGKXViTDV6qTdydFFwvDKO3VeNj9Hs9gv3L/Ivx+F
ip+w1sHmtR85xHNnb9PtWNXb9lRDzX0Nain7W5XFY3UsQ9OIQkI6WI5lVIqUWQ9FxilVTMUvEAKw
vom0mMAyvUiePL9v+pOewgz8hwYQEHaxptCbp78O3L1h0Xn44HxCYjHsB+nCfQN3qxJxdKusxiU9
CeZbJinb+Nlr9rQ+7qGTfkvGOQ0KKQdrjmxu3BOafujJd7dzFl5Ld1zujSXlqsAJCZQ97fvhxh8d
IOzKo5M7USD4H2Vk1C/OUIZbbe1ewCKQbZf203ppoRrCoN+aRu1XDVSKDgzWYTQLPah9U5WKPngW
Y+Jbj/vuee+9mHrg30ma/+CVwRbHVinF9cilpntvejR0y6YpqsBhp0adeltF16b561PeS2Ex+cXu
CAdwnOkyPI/eMeFpUmTc70NaTBMYdNLx9aPRg/vUwumwWyCKGjfyv/y0f/DzLg/9Dx0URSaI4uW/
/x/6vRYeN1GJLXVIyvAtPsnj60jEwLlnhP+/P4rUZMi6uEdxq7wXbOHA43VbOyXF5MErCNJ6OYu4
1efKk8NfvEres2ovfsmXlPb/hELgRPeOoVet08C2M2lRNtOQtyVpCW3S1+etaeJ80vvfRAx/WCAX
wjCZ1NibwQx89+nabdpLKCQZ/IHNv+52Y69TDtK/vMA//SoYzWhafexP/7FAELP3SWubrIDCR+Ds
CgM8KL320JmIsW+jor/QKf+wNjxy3H0KedQSTOr/e234MMTnGYV/kcXyex267UGscMxrPf7NHuRP
7w9rRNyqONhZje9Yokjk5CSdOitAQNQrhIDkvqPs/cv7+4dg77IsMnR6rIgYf4X3Ot0pUhHdIZ/J
WQDxx3by72FteAeVOsGjkakpmq4qX2RsvY9MFvXRhyPz+j+fJWh84HyH3Jkoai6v4v9sOFq7BJkG
L3VWUOeLOoOqAksrCP7XrBIPcddlSaYgd6Q/B+8e5DcVSm4CT1HpJibMiRiAT7a6k/9pX6e/2Xb+
c6kEmEAy04J6yzmZvdtwTuXNjE5o4Z2qtd+ZnzDc3PBE+IzQrv5bxvR7wcbll120unFwsZ3nF/73
K2ya2SsZcwB4JV56PyXDN8mU+kRV8wP0qy/QV4SHVpj1L1Kefx7QPPfi0MH+u1Ca3z03tqlyKOjZ
D5GJThNxXYXUYXLqs2k6OCLeCtfrvdO/r5c//lgSi1kzkI0R4Pz3j4VMYkPZMldaADPQskN1h+O3
nSyBg/kStvLoexImKeb+//P25+degkQu+toEBdB/P3kIJQFBvc2KMtj7j53TDy9b0AGlrnbtH//9
V/7zAEDCi+Px5f7jPnpvHFMHczMZmfGsQaRnd93k2duZI/z7U/60SiM6WqRF7H/vvfsAbXkJjJpw
gNpIoRgemVvpob/d4Mf/5Qb601qJfJRfiEmTyyzov1/e3mazTHBgKjLYWg922cqHEO7PFw8/Bve4
D2G55hQBTXT895/4pxeJ/x0paCQqIqO9vIL/c7w4jQv+qels99Xvv3a+iPpDly3Bevj357yXyl72
IMLKBEFnhPdY8O5umB2P7IMtzpASIBXEApYd1yzegYkE8kkIDITP6OinggT5sAbp/xpVeXk8x3iU
MLnEF/V99Ls2PuNZhstFiUl2EWLWnjd+QuDc2uBt6C5/c+D708rBs/HixRqA27/316ww4Wg2ZKxF
ql1zIgPmuSQ06EA+WvqXS+pvT3r3YnEQ3etN8mJFPEbHrvcIfGja8tDLKbz+92/4x0ddMlp9bCuw
G3u3wYGzSqHKMCtCpw6/Y1RBEnpQTx+nuvpbRvk/S5dLtPb/f9S7y4gCI9YMmrLCVBlm1T55ogL8
7EjGdwQhk2zJf/9p709NP6JwuTg6uP9xeI7ePY/mBjM33erj6qzeGfWRhZq1Zaf2kh0QBNacEgGE
E2zd/JeT7P1L/c+TMQZCU3i5dd9rFxtfo2n0fX1M5zb93Y9jdt0y/cUY3xv/sgf/9CgcE13OZtwG
o/DdGRNjvN9ti6sRzZr0N5T6sEAW8WExyvlbm/D++11+FXKxiz/wJY3h/X7rOq38WsBidQJ7z8TF
+6j6VeUMJ+KXLu3+pop7f3ryuIs4F6cYOIsYXr77Zd6iCT5JM3O0Tg1HMk7P0X9EE2goGJqOI/8O
pnd/+XLvj7TLQzlOqMvCS6OXvStC68jIJRlhZqYMOS+JOe2VwYrkTaEVPlFxREdAnvGm0jL9Vm12
ff2flywlDV+R9ijgN7/b+EYwRFNbvxz7TS3npT2N40vQC/3UV2l0ZNQ6QhkZ//aj/7CGUOZnWJtl
+B6imvrv+8Joinkeshxb1TCniX1nL6hQ499C1XAJ/v0n/umzXtT4YXoxwGUx/ffDpIYYQm22IJQK
6iLr4/VhVNX8VHpbdVokZDNnGt2/fFbvD2sXyRQ2rdgPEu7x3qm8qxPhinZaYKIr/8EHtmXqksbL
924Zsytp1vVDUu3tTbPM/jMdXvcJUDg4ShS7kvwbRmVl1tcgU8g1juVYBrlHuPjfKug//ithqF0M
BOGYvl/yliadVOkGUrKLQE8u6Z6zSqIr1TnzlYqj7se/f4s/rfYEqQuCdLgL7vvqDrHn0Afxqo8B
rGgHDqLTlccARhNkGTvckqVaH1Avlbdt3c1XJZ4X/4+z81qSW8my7K+03Xd0Q4uxrnoIBEKnFkzy
BZaK0NId8utngVUzQwbTmHO7HsrsWjITEYDDxTl7r91v/vwJflAffnatLS8ceyObpHugyEgofh0O
LUVOfUkwCrLaLo6U3YqNQ/75zomSbF2LafYrIa0Loc51YOUVMm6ecNB0XUYrBYHTnz/OR4OTqBmX
fTawCPMcxYOAPwornRbzPMTFsZjkdNOrmCuU2HrJ6sihxzQ2n4zNj64J8oG9L5BYVquzZWrIVXVW
hkgGOINS35z0fmlFSecmndw+W9G8o5pQhKbzycrx4XUJC1hIlcgSzhPRNLrgc0yZjfByw6Z/IMsF
HNuRQ0o3JcY2q6jxJs0a85NH/uF1gRsusxxG7vMnXsl4TDqrlIGq58bOSTPbRlYs02OI63vdV5NG
UwQz2SfzznIbzwcarxZLGEBsAI7Lu/DTpnhA3tvpBk4PgJn9Q5KMYq13tvXw5wH0wRtFsA+2cV5g
eJHnHAG0pLklvVkEdlulgQd1aI8tABGFiL5jW+59oY+6z9bAgOffGfs/X/2DW4tbUyXA09RQ7Z3v
O9gnTG2mxQylPLWPqY1q3iWTacsOVQSy1OEHNOIzYM4HkxYXpZrCrmBxsZ+NX1YySLMea1bX0UOG
nMLqPFFUz5ww8R1r6P/+OwrqSF8WaVKX1fM10hULcNl2ZWDmk3IUtmhvYpS91UbFG5n4ai6jzeQ5
0/Xfv7ec/NnScWN1oph/HT8Sx4SFml4GSjfL7VRpxU5atRrgsnWvdfTqGATb6eZ/cFGT8oYOGmXZ
O/960boQiZpbrMx2FlfH0aTu3bqW8hrV9bhVS/2SYN0p++RN+WA7wDaAIaxzH3UI/L9edApTx87N
UAZVWAiK3EZ3J8nYzFkfWiyof/6GH2zSCbbATc2o5WLnh/5eoiDs+oEN14S32MA+drCG2bhT6GOu
JO5t34DRvZHZ3D79+cq/hY+y9NAIJUF2AWctkbe/fk+1nFniJw89EZUC+hNTc9nQhPyOAWPaxLVB
PKpRt9arW4c13nU0yog5FF095AR/P9CNQZCoD2W8RtWEX+DPn+6jt4p1mReLIiWHiLOHYPWDqjBz
sy66iNVcstIxD0X2BZ1xdRVG/d8l+/24GdSuqcCyJyMr49ebMcWu5jQNR5a4o2ZtSegFOsXJbaJL
/e8vAAsfGN2otdCLz8Nw6BUZIsYPFoRozLdseR9L3vItEwxnF6+1rjy9yIK/fzsJxIV7B0Kf/J2z
FwlLW2Uj4u4Cq6ioFWhldzUk5RR4IcISk6y32z9f76OZGMae6xls5lxSoH69nW6pkrs5lX3Qm6G6
G+NOw0Mv5APuRw32dBFe2lWVfVY3+GjQADIlxwXk5UJN/PWqfRJ7Q4SnICg7y/Btr0FZlifKGmGg
siAJjE+e5AczhYFC2DR4noSBnF+vdpmBaTsPgTVF2UVtJe2XVjenLfW07Oufb+gHX41KOSg4vh8l
X3v5+U/LtzVT65zndKANifzScRsHG7GNAVHpEH+Dip8/2ZZ9cEETlzWLOL2+he336wXLysSBglki
yJoo3JT28F6Yib4jKq2GflTVnwzQD24lOE24vnR4YUqcH4topHf0fdUhEExaAcq+bIuuwURdbn8G
D/9BdTvbCi37IBLQwHxRTT6b+OwY6ZidjGMg03jaWQbUgiZRupu0S7W1PUjB8VMtr5NOqAdR46+x
hDdfqUMXfUsgYb/g6jYhHBjtrl8CWRzDCu+isO0uXQ59B8ZDuisxseyiKJOf4ck+OjDgU+CQStHR
+j3katYMIjTRvwVWKyokQiFGLEsfrSMRdeWXCiUHu9hpjJ481uN91SRwR5AKKe/SqBJMIQABxPrP
Y/ODNYxuAG0yjb2OQwPr16GiKhVg1JahotlSQWxUuAt9qYfKgqKr1sxsNyuewFxZGZ8c4D66MrV5
Ctn0IiAVnU8zVkcefByNQao6bwROmGzYZ3mJo9wKNKnnX2zRJ6tBeN0nO80PhistEPpKHNkYrrr+
61eOcH+VstbGACh6jLzMzlZkBBqB1fSfxXB/MJVC2V6uQy0cvsnZdzRkHhkshyPMhnAR55tDsUWp
M9LDHRE3TnO7cxq9/+QLfvD6LzMNERRsDFT9vIY+aVbXZhXG9nqCcKKiiEWrDa5jNw9jyQwA2qP2
/zyMfrunjGY2mNbSm6Ccd35CofVfaaPbTbx9ibgUWlxu9coctkgp/25fUOdSDFgIFexi3N/y6Oo0
7+3UgYOxiC4PeO+SVda76IyoaH+ykfnoW0GaMniCLtCa89W+1OopdW1lCrACU6EvWrPzLUQrMTKl
IQ/+fAuXZfyXmQ2IIIVJKOkUWBHenr2JLjYZlLBgExLk0pcosGn1z3MFgOXP1/ngSzH3cODRuX/8
z/t1+GsR0IOoMaYg7+EgmHi+8L+Q8xt5VfP850v9NvwXLqLN1pgZm6PHD7blTwufnXkgCJaCObbV
Zic7UQcCd+Vadsq0ofQ9fVG1fNj8+aIffT/Kc8aCk+UkcB6GFcPIw6yqITpCvgY3Q09uy4manSMR
x/5PLmUQQbB8OfZKv95KG9+bhmpx0TdJUmotgWoJ/hySeM/5Vz/uv17H/xW9V9f/Ggjin//Nf79W
9QTiK5Zn//nPi+S1rUT1Xf738mv/95/9+kv/vKrfyzvZvr/Li+f6/F/+8ov8/X9ff/0sn3/5DywQ
+IJuuvd2un0XOHd+XIRPuvzL/98f/sf7j78CbP39H3+9Vl0pl78WJVX5179/tH/7x1/Lfva/fv7z
//7Z5XPBr23f2+K5nM5/4f1ZyH/8pVn/qS5ULmKxOX2R085MOLwvP7H+kxeWOiRHEEYAdXguUlat
jPkRv7Sc9+mEoeQBssULIKpu+ZHp/Ce1RI6rdF4o3lMG+ev/fLBfntD/e2L/ATvoukpKKf7x1/no
J7aF+QnlFm1GtkbnxbHZCYvakDMxB1MImWwl7HKIaHmHaopQlg7uBZ2K8ZXoQvHJuDxfWrkyd4UQ
TuQMS7j72QrnDLhNlQjJqBBFEcLGV9WXhsRCJ0BDCkfaG2xP7jtXZu8CwUH1yQzzu06FMhLQTyZO
BBy8imcHQGliIaztFDIcyZ3qak5z0/BdG6hHJUbvQU5a/m7qU6mvFXAWfsJqXG2lUM3tT0Pl30/k
5ydwvhCipmf3i+oAuRHasPOVvh7qYe4VkfoZNcj+3iWOcm1lYapcSEPnPvSVNX5SajmffbgkIh3K
AezyKMaeM7V7tcqbBhEjcKDZOqpGFj+ZBhmAuHCU5JP7/PsA41o6DUKd7Ter77Ki/DS9inEYZaem
mS/nHPV+LUYLegFglGIlE2XEn5Ko9aUzC/Xlz/f1oy/Jzk1dTsFLf2v5+c8XLlG36rWW+UoZtval
PaZhejBGBf0tBfjPajoffE3eY94fiu1c7lwuU3fSoMBiFD7MQOsIOCILQJ6o6zxK34pWoz+53Oo/
f8PzxZjHiBSO2g7dNBovv3UzZrWzc1x8fs3K9mJpuFpXKfPFJ5f5/UXlnGbRkXeRjrCDWn7+040E
01J0Y9ZisMpz60iexxsUEtlt5rFcGRgyNwpbxBWgibL8ZIr4/RFSfmTu/LE+W/a5IIADBwUtcrr9
AUE4QtUshuZQdvMbFNfis77ZbwcfTeXBMUNbFM4XVOjZhOAoWlY2ul75fWqmj05fYCcuNLXbahon
tWCsbWxMsEoXGXeHRAk/sJQu+qhRCdBGIYIu4nJoPnl/fr8HyxGAHDGNx/176FXm0h6R4VT5Xcx+
6KiGxeSX0suGCxJCvU/moo8uRrXOY2LgDAgE69dHPU9ExeCtZE6sB+soGzXZ0kWMwW+Yw2dhcL+P
3mVxA4dC/MSyL2eF+3lY4UrHAmbC7xmSztsaKU7TxbMQfbbr/334OnScaajTcdJYbc6+E17UkbUR
52E7lP0FQC+yQwYYXPkMPGjFPjd6xchS3BcheudPThy/z+1oFLgk1U8mWpiZv35HWYpIgmHA9YhC
+AWg0kyFk6pH5Ns6+oyLrtZZev7urOCQc0HsL/MRcUbnL02juWBcQhuFnj6P18qc54/MvO76z1f5
bb7jgPOvijlzA9r85ec/TQrAE+Z05huDytOUa9dMw4uwcc1DlnShP2Iau9N4eT8pGf3Qjv18/KDP
gRCDA+PyonLV5X7/dNUKXLeCx7jzESbG3jE0IneXFyNGWtiQ7k4BLAUqIHPzgaZbx4Cacjt6S8qi
xIkGiGjPMT4zdhl1mM/iaX6rdi8P2qbHb6DToqR1vp/Bv+zJqVcmf7bqauvqatpvU9vCmKXp0GKc
0kmPkOZjeLQRqkpI1HuR9hGv8Zy9J47X9L41Wk0VuEaXfPZe//YS0A90VXY8+jLH2ebZjevHBFKl
Ucy+1FL3Cw6C4tuMBtoO7Ank3gzhV71IiBanAc95JaL5jm80mMCCAjCsjS+AjMqd3jm9Ax2/1w+O
gxs9MNtu8dHk7TitwYgwJWd0PMYAX3ffYHIazJTSkWmP66kus7eqZaHh8JGRQYVTQw6boSz02gfM
wAbQxCgiVmo0qhcDKtD3vgChsxPAeFJ0mA1HsFp3+Xf6RGc/0NUsP2A66xKs27xbLSZh/CvxyIcg
Ofx2bLXkGmhUudGLJIPmP4z5q4M23leHAYaLOxZx5AMm5C8mSj9e4wKETxKPhnvUI3MxqtQ9uy85
F272NbXT8TJR4d8Ef36Nzp8Lszr7eLIiac8sjbyzNQdWDkSZHreOcpn3G1xKRh6YcMk+KxIsqwXv
xk/vDkVk/r6O5Zya+dK8PJsH07EjPwlixEo3Ezt+VnTFw/wzTnCHdDXpoby0AloJIdfBrKbYtwDe
XIdJi6NJDXtoD7I1TgTcWJcY5qCCRrYXX89i3uRZfDJIsFstVWX66UNq+qxp4e2cQf2EcL0Y6eNi
lv5cFjk6sUIHAxDO7WaQybdZ7xUF9lBY+4SC2kFVU7RIxlp9HgBhVWOTPsFtwVvtQnm7S8y+jFZs
tdwVKdOqgBOg9ysxaXO6tpvmZpkSE2CHoYmby6mviapz+1OSgH6u3cqGhyVVdHBUm5j7I2JAD8wH
zjouTYik+MhK8nSSbFCxubvODRJu6yIDDKlziLY3XQxCBp2K0tRb7Pz2NkahtEE01sKA7rT5ixEl
+9qsjfmZhw7nSNB3XDfxmIutgi4BfTgrT7tR8qK/V4ndwyvWCV/UNOY6iZFV62sU6pJPMQUaZFF7
582uclCLuVqnqL1vQnWqbxvTye50PS7eTYFzb+XFDQ53DXK+5kd1ir+6i646r26MbZu7Lcg6Ibzv
ba0BFqoVxXoK+3Kc/Iow22iVGKMDPlNQlmphrl2rSdjcaFaf723GyalsQuugSGNjt567aY3ROHLz
1UuKFRDYENtuE7cThq9olmwDEOum3FGFf4/D6ZtC8ZujZDd4T3g509tYgSJRdV2TrcjhqFb5oBlf
MbVqu8FDiFPm4aNVDvp1q2oCl6/+BhuJANXEBTvmzoo2+NXUT2AEcsjbkenoF1Nhp8eisKzb2tNQ
ys1dZEuAO0YGgMlqv0NrphlVKWyKt1AwteyS7JdXJ7bvklQQ6tfqmDP7sZgN4g/yGaStoT3WQ1ZG
4Nl0GBlpDYaNeIRVqloj6nMc61Eyv7ZDz37MwhdG9XfGhW10t06O+CnPvGaLkGnGhRiP1dasUvBh
DETSPnRPWH7WcQdJ+LIDoSjygJFHFgExKGHoJ0nr3AN1u4/1UEYHDi35PmsR/K8LyIhb3YP/HMxy
yr+IUWIGrTIrZ8aIIpYROEuQuCtkbLOiQm0b1HWnmfNF1NnjgWM2Rbo2+dovPv0qbe9gMkh6vwNq
FGMTq/NjC/Y95ZS64q5aq1Yp9xNy0WBgHV8NTFwrstXqta0U2SZvOs0K5t6z3vQU8wEWOqnla2GU
41VdCezacxwRzJohPovoNAdJDudyzigl92Zk3vSwKa/wynNypsAb0iHGrxo/lPhV9tj77+pGNjek
hiRvcW8X+7LKT2jG7r3EitZ2AbO2tZ7rcX7OHDQYpHFk/Td2O28ejkB/VPoXcHHmUzrNDuPZNPfj
rMNE7otbqKFXylSVR7UxlS9krFxZI3S+LEq+avNbWyYPbuS9xYM2+rM7HaBEXDBJRSun66nKiW0z
Q03Co1MGozC/RpHX+7mlX2mKSHx0Cpu0nB8MB7BnoY7HyB4vyoiwHcyrD5FCwL01Zd+7yVrXrv7V
s2qoosmDB8FwZduVDQqncelfjs/I9um2ZfX0yv7uluCCexfI1QYkKUg+jahQq65L3OMFbmgRnWrG
GGaaFRjVW7gMrh+z8J7wyq6giyxMkdH20clE69jWriA28ISwTfnIOU5sP/NViAdyDcRGXw/VBFVA
4tftCLlaoWgyuIJqHUZ83mvdHYwVJDBzFZeKD+Gquiw1KOxOg8JeGrXDWcjYKWWmrEojvY8Ge8tW
Z2aDYDXByHvSJXTVYWze6QbvEFbwqwy7vEe1k51w8o551dyze7PcddvoJtxdzXrL2HjUqxRSMeAs
Sz7RMy8PIe/ZyaxAkyH92Wh1wkcfFW+n1P1VJjTF7xV9vDOVFntrUT6oU3+EboFr3FsOGVHS+bqF
X72e9+wmLmaBAAwc8ruYCSzPB6LDc/AZvSaeyiw8iDYPt7CboRKYXUDgQuVTWQGhYY0G0uokDure
Rcvn5A/I6VComJrKgymc+2aegXULDJVS2yhWdJOz/1pRpRgBrw43YB9esbL0PnNsdFIaSwa1Er8K
PUrWvc6MWJYO5IsWTkSpCGvtoeW+SOv6VY/bA4wp94DboFqNefndVboYXGKRfOd4CLuJzGukHlX8
JsO5JHTaKjYIA/M78MFAWzECB5AdPHY3yhyoNbBYSRQYRp5sM2fqll3zth70acWYeAeNCOpJ4+Tf
iSm5SIrS3bf1dBtr5k4b+ruirE+yq28hQqZP49jcJFFiYU5yJl+v3VdtyuFpxLmxn/tWp7g0pYGd
YCSGjR+EOT7sWBKExex82zb9rWqBUfaGcWvj8TGr8cJompjxbj5UGYcLF2u120TXKYHdjWKdiDC6
0SHBr7uuv9TN7DJzaqArWFYRRbg72NXfq1lWK+rYpzjSmDfK8tQjHF8NER1N2AzfbYE5mYeiG8fE
KJcu53DMKmGvqkJHQ5YPJ1dE26aoyhW7DGcfivHGWPhuG40bucqXB17Irw5O57UzmlsQnzDjlDLO
LtUIKCOtjZXuleWDJ4tXTjYgGloBmCzTq27dUoVjLM7YhyNnumzEdJCtNwdG5xExPVh+nczfAGxD
vdIiFnGDftI6VqKTlujqhTnm9UrPLTJD5u5mKBiUlC6K1QShHohPWK3KniCudpbKOoZJ4Jdhuum9
JGjUbBtDnzFMgiuojN9muveDpQrwti6eB8VzIOzDmE8AwVEN8DYuKUiuuUDxTUAyojeuSvbR/jCE
93bZnGwyi1ahbleoeOvnaNCOPR77qyzMuh3UdG1NO7hZY5n+0td2cpEXk+N3NTT0qggBfCTbvMj2
an4fOvDEhwleSk0GgHZM1PjCiVPgJy2r8ZK2PYRwWxpwwGsJWrfPmzeQx6+2k+yj5d7G9nxvqW1J
0A7kx8FqM18s3NKmoFbV4gxYA3yE2jnb2zpOtsoAW89q9WvSYNB83zWWGW7GRmxtQ3kMObUNaeej
Ablmp7FRPbhUJqx+Khpvet4fBNiSWVW2rUoKER4IbyUsZRNl06Z33Guqyg9qEb6lpbmxpAUU1wzM
LqFD59wNVnE1C+AeMxIOh5ShxhhIe0mYullhRaUFZm+aG2z72cZw82vqp/lm7PoqAAoHt4dIUmpg
CYDLjseBoW1dlam4TNOBDbstALQyv0Pp22Gdr1ZJaWxjq5+gpbV3TSOCVlHqjUs9DbbhsuFRqkd6
r/bKGdUTXJxbPXKgoVFuskflCIgtDXI1kwcbUxpDygR0noPPNpNyW1lwuzSplAXBbd63hGpPEGYA
BVgKyE7xputpSo/AEE4ZaOxLQhtfHTxgvjOk6aly2ZGzm/7iFs214w7lFX7heGcBOMHtwdJNfFer
K8nOIBD7IeFUch+53ovd1ZSLHBgNzS09z3srBGUiKBCOtvk9cdyeY6jB0c1xvqle2q4SGxjFALBm
1RnzReLqpY/IC76o03+l1v3cSddZha1TB5Bv7+1hQRNq+mZJ79yO85geXLATWeRCQFAcyhrNDf2b
G2fJ8EYk1PpzNX8zB+XQylonB6MDXG04tyPIoBX+7pAEgfpaQdvti3AEVWA7ezZpGKQtsYFDYdH0
sPI1RfOrBCoYmFy72dBuuama9CVrISFMSnxV1Tn7LTnm48oVzXdTy28KoTH5U0daqXb9KCA++c1U
v1XGcKPV8ABqdzIeFE2CRxuk5edhNPmdJsZDP8xXoNYJGdCjfmNFaQFgE8Mz9IjmOS26k57XFwkL
2AHoaQhYBYke61VCgBATxwXjboYj03+F2WL7ZTExz7EdmZlCTw7MBwxUml3uUIy8KhLEiJSeJIUh
uWpkeAXM5DBghQAykXrbGpnyOpscJVBMCINaW0PyBP3rVxn6ElWfycEz7BDwa6atvLR4bGaxc+g/
Ez2SdQAQnWAqlPIExnxeUfdYz10JXUt5nwEpXquRiEFdNNOhQrqwKRIe81hpSpAThnxh9M1GzcJ9
PCzZCYbytV9CLexcgd4ED6CEo7Qtc+U6dcuNK6bHqJePlZcInwi7veO0W2aztSrpoYrROFVS3FQd
RE69bk7GHAaeNUkQYqXF4sUmJyvi285z7qt0xEAO+xGd69NUeldeZ+y6QtX2rcttUlx3XOfdEKSR
eDBn5UFLGvXYuNUNxObbRqtui25CRTAnX9W+2Rol791smSfAmEQuCP3QWt5hnsfAbeqLUW05lnCC
YanexHJkjqqcjdm1W3AnAXUM7PNSY2ER5aVrVboGabicTnpr9dD1vH1ShDeaWUZ+74wZFZNw79XF
xiiGx4KstnWUa0AYOdSOmctJWfsu63F5d2sALmQYBGAVag9yC401QGmgn26bqidFXcv1rFo36TDY
G2VoWzJfrMF74MAo7zw1JOeuUZWsWIMhBR2oQH8nZgS14Xxp5Wygb+2kZZmeyDcSOyvr44sGLvzN
GFXNd4FTF5BHK9gyNkZiXMJZqahmJdJUgO9S8/GjytLfqORYj0pfjDvU98OlNOyI+PHRGR9rMAZX
deKqIQ7jBHpxYnX6dVgrIYu1BhR6Xxl5HkhLh4jGK0XKjyqwdtSddl/1CBBPnSWdexsw8TVi0Gjd
RdPVrIf3njvdoGFUX8ZxNNf4mpjvgDBPL0Y7Xw0O5K+k0dODHeGTW4Jh0nyjqqr8OnKDGGHCWHkh
cO3IjPsbSy+6jUM9SxEcFtL4IlSi+9FEdlXyuccxvw05POdzd61H3g2F4NJHBdL5hWddjXFO6WOq
0gsdGiEo+FCEL1acZldxWgdVCsMyrVQ/nFN3PTXmS9O6S4xFOOxzmsTM7fAe+aXZ8lWFsetbLatM
O0SwqtMoIE6xuqrK9oja+EuWYKQSjdrdt47+tXTrRwcC4ErNSe6N69h5SUdL4cwRkkIZpfMx8SQ7
fSf+EpOOQ/WxVftdwVyyyoX1mE9uflfU0ZMOyJcxVwNxy/hOpgKkz8mlsWLXB9edRGlgrP2scfCE
0IwBoG+HdRGVO0f0e5K+bpPOuJJzlWAN0MMj7fWXKkurbZRM411cK0V/6saufOZcFr00Zete53XW
bMbEzW+jWqeym4x+MknFopcw3FKgXE+Re4gHe74ee1H5ClHv26qzmc9SjZNUGqcntYysO17wZ3Im
rhN281clOa3VyvWqLCBQQ3ngIEzFNaSxczfJdt6zLLarloX1Hnl6dMpRZV47IPsPzux9mcEoH5AS
X0dG+gWKbncEE1gFsePNj+SnMhDYtIlACFd9yCtO9B1EWtDdsnjwZgoIdlJYd1oU8RUgCs2wLt09
cT7eerTs4bqevfgVCZ79ivm+f+yAqK8Apj42iJqPMVyiqzQi28m1xvQid8OerQRd9FWSqqu0IWzC
m/Sj2/YdgYiWRfqUQE2q0cQX42vqiAseCx20oX2mzZyvW6u+GZoKMG9M9Yk3BuiL11BrM+Mj7RH4
xU0NjqmU3Z5Q8GKHBrXeVbXVPxgjGnrsAPaTjggvaNhE+2yltI0JihEpASrrzEPi7JBcmFAaWpnN
pO+M0nZ9VOj2QuMhRIY0JBtFr09sQnaYVQFOiXi6VWJ5MEgJq1y1rngapuF7apSbyTVCSIla7ONy
0YMkhkSVV5NIt1Pf2NVd1KqFsgZa2V6A96ZiZcDMfgD5yLqg1wmyOi/9SpGEFAIgvKOPGEA7kiem
bvEPUT9ToM7GsrueDHbSuWXn+z4Ly7VE3Q1xtsVL26s1cNfactak8Gmw//Rc2VeTnV62hV0fkshU
iIOI8WlUNhgbEGLRnaNm1kWZdiel0IkLN6z8ay6T+Cv0OWtcaWKYaLk56jOBNu2GoEfjHZWURpMA
8+6qi5L22fPS2DylIjRxg4Z5vPCWtNd6qTRzXoKJQFIWGxXencj0QU2mDMjJ8lyCtLKJ7eI41WTj
1XPXU0ByHVnlTGmm4txUalKWkNCgXVm7qW2pVChUrXm/B6vzI5l6z2BDJpvDyRx77LhdcjYOWgxb
c9+HMi6pUlPbJe0O3t27lEPP2yuBThMANJftt5S/OTzhqGAt0DJpRC+eXibjSZ2lneyHohMQl2gr
PIpC/uhK2Mx2CHJLOIi6W6s+iwS9yIldv2SvrWrbpgkNa89aYVccgewouVML036Jisi+hqI4R3it
lnZC22Qi3S+SPJMNRSl2nZrU7k3es8k7mF7vGJsQUt6wq2Qhv1R2zqAqgQgOu7EfjZQMMoi3SyHE
UdJDrI8T6JKpg12yeJvM8TC04MovDQD/5EZ2sJKMTjV2cd/jZ28B1nK+ou5IPbtFZfxSNAWo5QLW
4TspIcK8mnrbLILUQlNHq8wi87SJBmXctGMF3pOyfNH7Y2yrSkDzkhQXVq6FqdnXXnYwklC6QUpV
dd0q+prjNgQJ5QZlHhVZt3kpHGdr6MOWYInbkXTXJzILVnhxX5VhYW2JqxZoZt8uUQ6yZrrxtGbX
U2K+mSm3rl0Ra0ee9teYXW3cd++uVOcgc4b5q8iTNe4+ULzCJRFzpnbHiYt6QzANnHzkONjrKaXg
shzi442JfpWj5rc2HtrIB29M2ygS2oZTfAidzpgzP2rfEs/d9crwDeKofVnZPVRQb9xE4P2v+BXz
jpJ5dm94nfWoanW666zxxZVg2NN4dnYNu+2AI1TcrfJGdw4Vn3WVZo7LI6ZMGYjWKKnXZb3n5VtT
xR5xM+S5C0HQw38Yja09bYVJEiZJGdPIK2ITjXbqHLV8QYEbNQQEER5+aMRQGNQalnbrRiOuZtil
IuFAb1oZSVhlLDkXVI7B8YRzY9dR3cm9bVW5k3lKGnAKQVMTygt2t07KwBga2zmWiYLZCJpLWWwY
MK7YwH4c1aNTCMW6IrbLsXcERitOYCpIDMJytrILrY9U+zjUqlHtebzJvNN6XZ/X4Sj53I5DGsYK
tQpdWNQc0bCpGqlnN+yYx+ieNLfcOGUjiIkNySH8/8QsBDhdrTyJB0iA353L8NQCXpUboL8i3sSW
WavMLm7kriqUwsap0ObJuMuModWOnrREvlOJrBp2LvkYdQMIe5kmejftim+9TdTRtSmMtLjIGto6
a8T1oibQo47EDBOkUJULz671ZMdfDilggIM7atK1qGa2zVVktpywdOJhD1ZVsCSambhiDM9y0/aG
VAIoh9Hw2HmlFxjtCDnaAz+/KxSOgdj46/A6U+t2h45sWHo+j40UmgtiV3jrdqB7GbHvvJyjMtnT
i/vuOfMXltQlpbW1jk1rTFdM3vKYmPax7N18V8SevUWusCg/Bmo5hiW3BeSoIJ6X7EilNX0NNORW
Kc1hHwuiWdql+T6N9LV8y+6gUbqpsqFnHj6FpQ5nkbJa/IT5LR42YkC5wym/JXSSEjR7y76V06ls
65hNXcJYsEDFHnPHoBAU57Z3WQD/2+mJKzh0eanFMaQM8WxnU7pmLLNzL4i5v1/aKpsOzfnTSG4F
w9xwy9dGyaaga60TmU3Zyxhp040C0+KmF8mQbMG/tb6jzGDmVfWu00s0P5aabJBn4ERpcieh5iVC
f2o8sVGiTj8kTBHNYeRAttW7/B3iMZFAXtjc6S2mOJ+CnMk3meaB41/7zeOh3cW0T75lSTms1dwT
4EfN0s/xhWsrqPTc0ykhjb2cKG/NrWruZsKtDqUWjtcOJ9Vrh3Hn4yD5YuJuS4CddjoWd9ehceZI
fU2HY3rIaLQ+xplR3WSa82QMFHYGrXCDgmiZmzDs6hHT2XRdtKHKzFDlvqOX9YXbtgS2VtK9ysir
CSnl8ZzUKYenXoqs37eezLcucuWXASnstu6H6qQNpbg0QhKHHCqUnL4tfWXHy2zXxI8a7O2jU3cv
babnOF7cPXR/CPJjY69ZMeSlJx3jgLyopsPU1s9OkiXhWmv0CU5BudRI4TtWG7qJRpBbTZiQnmKY
L50Sg9VWvLLRApEVSyrmYE/PjZOlAwhhRefYnybXHo27p9ic/jdzZ7Yct46s61fZL4AOTgDJ25pU
VZLKGr1s3TAsW4vzAM7k05+PKu+zl6pPWKfvdkd3K6yhSIJAIpH5D+23IfPYJmzjXvBJt7Y5qy8d
MtszCUYxHw06x/5momV2GkhFdo0o+l+O1M19MUfNnai7I3ZS1I1MNbh7CgpUrWRtUygyE+lEayy2
7e+Rnr0VHEq9tcupODVOiEKsCw4AuXS25jUS3ilqe0a2VQB1QgLPHL1EgfJ2IioNANj0tWnBVhVx
1esAclUjdeLIwv89ta7niJohaoIWZZLcGhAolAbV/SE0WSqet0EMzX20DbQeJ9CbVzQkfZp6UWBd
RZnFmd3FEXMdDsW8mx1D3yIvW7+62P6dkrR/64wCLdFGzwfONCFC40GLCmQujEORl+NBKxJRuZg5
mDG1rGA25JWjh1gAGg+c+xHn3+9VU1nYFvZ6urUAuT8U4UDmUVcZVpWFd6KA462w5dijLbzn/Bbv
GlxHsCcYH8CEiKdJFe19TVeM9DUud8x/4BG+kex0Ftt/NaZcTm6BtA+hZCZCvyndhwCd+I1XJtnB
r3t/XyVdsO8wT3xVsb9JsGU/smQPaRHN30HTUdUOqT0aiarvhRM0m4i0nxMtFh6PnT2Y3wZphSeZ
xj17M8L8Za6sL9bof03VUl818zy56qQZb4wSbAFwvGjtk+BztmsgjMWzfYVXbnc3V11GmpEFzP/I
f0MovPmVp8VblhSo4iNp8KNHv+ikS0c3q6oDgeo2Hdehp0eze1xjqDCvvcGKSGyS7Di5WDplZr+i
ub1ztNiPQdEfpArxth7l0cJMfG27cbX2y+l7YyXJFiDJc56nP2ULzKREFN+cKgfvHuOmlL52SBfA
CwaWICfSKk0ABuXtTuRLfoMB6qaYIL5QVxlvUk7jOFKP0QOl8OIa+/iHnsy59/JYoXXKcUJ0tCNt
YLfHcjSYrHLiyBzmYoqum1rHO7/vw2twHi0vgpjoDz4bMDbX2JHNj7OBWUhKEN32TOJ1NjRAqQx/
G3bOE5rrrzl4sZ3EEmtDQ3BL7mU+t2a6p9SeHHOsCqvGbLYeY/OGxS2da3uInbXCiXX2qsFcVfEA
ZBAP3CnHYdSLjmLO/b+CPMgpWLpTzF8geL9xsO1IoE5yMOgGdrKVloW4RgKNkjaaME9jU7VHqxum
a7hvbGlRl+59qmkU4cfmS6M9CkqL3CxtYrRzU4QaI4CaJw9exdah7Dw5nnFFTZFDCMeuxZQb5J/f
L/5xefUUIzi8Sgmq2yLLJZrTAIyc2Uq2k8jdTUXt5TY0FbVgA/HfIjabtdm4/nVb1OyCMpQPRuBO
N/PU6WcZcIjNqVR+E0ocpkkcy6kzrE2flOUNVWzYTfULkgz5XYdu0bVK8vhoQYzc6xrlm8BzzOta
G94N/BP9i+KxcR0LHV6bJjrCgR1jsREmxhcQXgItp0zTdaBNRtMnRNS4TfJ9NQEi9L0lZyzxQRtH
O0W2vvB3Fvo6WMemsr3rVCFOmAmU1yEH/6dKVB6KMJTsM5NamBXO47zup6x8MKzqhwfT76bJ2A53
zdSXe7cqFcIuOIW149S++qh6rzJA1SsOd4Tn3LpWI0ev24ky90M4RHSGMXTXKFFT6j2KnlLjkjLS
ASohJWvUNAPDHa+omZhHd8iwLg54gqIGgJUMVDZ3KZqYRzWOfrXCCcg7lotuPk3u8mUi0ox7VrWP
vVaa4ZVT5dhRu00z0ckUKO2PiHnlSJ1jPOlSRXKndgs2gdUWy7r+K6hJMal9eLh290aPiw2VOwMN
dOEcQ2oq1trutPvshJbxd+Qhat7W5GT9FDnGcyVVcz84jnguYpy06sKtj3M7/5VofFhHjlj3diLr
Yx6o8kHk6D2vqjC3D/DOupoyuoVXxkBzbGMXCGC3xjjdUtrPtpKDIaaTlPHLQ6YKoryCNUb9GvEu
B9vbsF4rhQLVupRV8XOyi6jb+tYcPEe6Tf+2U3To3EGwF3genYYWJz8QUX6fMOXj0oBVV8bJk1Wh
jL4CFWdh51BqbEOU2Vy3TZNeEdDI2TI5gwHj3DgA+XXNXYOZL/WEGSCnosKcTl15h0pL5D2h2i5p
CIGMWwfC9r5gz+cmAGjM2vzqgKkgecLt4OgVRbDmRK7svVVQaDDQcmxXY4SwPfLRvcQkrYcBtTad
LnwzMEKiL+oC06qi9GjZhflqN4M+ovVBfJD2SBfDnm8qnx5giID4bTmI4C9rnl+jETVfKel9p5I4
NsTxTZq648kejXTnVmJAN10tp2Sn/OV4w6E18HDQuIiUbvc9ZpJTTRxjax2XUQ8wSXpbjRY8B5uq
yvM1qKviiwQxFW4BoRH1yLb3ZoBoUWzFVJY6G5n00ArKK0wdcCVSU17yTEq4QJA8Z9Ur9ydlvHhX
47jeSDnA/y+a2wzPUVx9UoP2FRQFINlYUpugW5Ja+rtowu3c4tCwtkfvp48AP6Zs7Om5Ntu/EmGG
B/xMwmaDv3m9pxyFb0sAEILDrlhNegzvGG9wRODxrpGyHcGeDmW/myHi7NIIR16BUW0horbazHQx
xLVvzPlTX3L23Kh88Ex+WNziqTPfeX6Fm6KeQjEfiav0aDHVxg55RdGL/ijeWgjNM/m87Ri3yQEb
e3J0fmZsG4I0DeRcG1TMgKhwIAn3vbLteiONod+GAEt2lP9Q6S4G5wGVnnQHz4D+kOsAwhrlS29L
zB5NsqB1akl3zwmr/TYX8bA37SojcfAK/CgbUX2zO0lDtSod91st0fAHOTHlt20gk+vBGLkPkr6A
nhfn5bAz+o3om/vIpqTZZBM10K4o50NMAfYTJPYlD3zh7YPCNhbBB4+zr3cB/0ZCrXX6Govedzj9
7NXTuB5ypZIVhXlAPQ4pAjFrOXW2bnCYBq/9QbPepRHcNjUEGZ9T8H5Al54ZOxYAXImG451PR5Js
LBkLHMxbu7M2VdZG4i1HXdDDK7jMhzN++D8i9j2VOf+95Op94Pj9/3H/rt7KhTbXXH7U/0LaHzj6
f+B5F1rhB94fcb59+/Vfj+2P9q35J/vv/e/O9D+h1L8gOSP67UL9Q3HPAHt95v+hlPwvaZKSU1iF
dILC5//l/7nmv0jeXBviOX54zJvf5D/T+xfNVKTLIQW6Jhqu7n9C/nvXVP8fTPByRRNlcoiGCwUO
dskCT/4Hnj4zk7owh1S+efjGd/7WAr2KQbdRAWv8KmVXpT+AUtGtLvTUTM6mRQcAfIEoA+M1LGoH
MFhpjal7ZKIClsbAstCgOfOMCCfzCo5MmY6g3STOy2O5YayyZPH1YYm/uSNZ0kMWjW72A92uKvhp
U+lSp1DFGoxYbsYNt+JUss7xmDfaAcgxxuEpyEcwFPmN6U6aWw7pE2FtmNtF8rdo+pK/+ccrBWU4
hWXxT37eR6YDZC5IiigeKdRNeH0wYz6OkWvmmHuqyHsLBpAWMIRzJ3P2mdM3tUt1IGzjgcZQleH3
aBCFg92fL39BS+L6LhQoKAXwCnhT3MzH68+J7TXKUPGvBFumFLBhCTEUpJRvCZ1QtR1C/A/qqKU/
CExNzFVxNzj2BM0XBKga7GOrlgICTtHars0TpWXNz/58kwt94B/zCGgH8GXYYTYSMkituRf3iIOG
AJlmi19KgGuyNuHsYti+yzyntZfErlXqJZVG0H5CELt4N8t1HR9MqiUN6Gn25XWrbsLtkhzkVzgx
59SKHknWUHUILFDiQxJ38ZciiKBpraKohBvxSYBfKEofH9t1IM96cDelh4rQBasiJHMTxhjZvwQd
b01HdDCU/MFCEi1e6bGbnWKB09Ctneqpe0ybpeywaqI4Y1D+/AL+/U5QIIfWscjvwAp0LngEkRsF
WYLP+C8H99l03E2mmmHmSXq/jbONvcBRLzUqlKQKjYIq/lKCjKz9bU+GWA2fvJVlW/swLJA8oCSi
NC2hs8Ic/Dhj6a/g25UWwU/slwpZX5X08YJpK1C78qerycOX1PqEjnTBDIL7iHbqIpOzyKYSTi+J
FKE/J9KvWvFKg8jNOau30bIg8rGMaMx2cBJmxI/yBkroaqR+x0BIIGYdjWWVUFcVZl08+nmU13jT
yLK2HvI+LprXP7+mj3QPFJkoc+F+huiqSwyHEfZxZCjrebWh5/F1rGFTGCvqMAbvxxgHm1RnrO1e
PGK2pZdF0w7l8oVq5GfaIv82WDDhFocN+I4eOlGEto+34WmraadGla9FJgUxPCF6USLtJzSd5TXG
r8T9JkSfg1MtZ/JsgQbWptx7IhEAZnVEtF0iP8kTGVg8Z/21M6Y4IH0SVszLaW0ugwRlxaWdCLvq
UlV0tIei8ovZfm1AGOKNAxK8yjpYHS31p/WgJ83NCTfv+Vk5gdScNl46T+JxoJR3aKAKgD3O59mY
rvNIF22wKrAg4QDYUcHLHlTuYwoDJMwfCYmWSCYQxsbsZ3wqtdBBf0bmfJel+ufSsKAg+oqcECo0
1EJ5ETGYmQUCLn314spSJoA8DeSKNM1/CuUY58yuILQH0zl6Zp3Dz3BJJZxUZuDxoxFwHSCxbuB0
89kaeieBfbw5SL4sJNNc7Bv+bVqkY9rkYLeql6pmFVFLRVzZubXMCN6p3YDJ1yBR+mz+mkcj/rxA
C+pBR2sC/qAeQj0HYl/nTgKdQHSNotqglgQBq+CcllRK/YPXgzaZzxSaelf2D1WNmg7sRHqfaGJi
sstbiBl9XlCJ8yPfRG+RTMTLx5F3Z8tk4kuDbWfrbSraEs1Oud3y7tIxjEkw9PvlKYUIXK+8EmlV
9j2SB+48FsWSG7SVzNMfIzIHuqJIBrDn0bEBCt/UWIyhtZzlNWg6gesrnl4OmyvolSJwvlIrMJlk
rheSZ/QaO+fPjEcuo6alYDq7LsRjx0XHxbyYGnYwFaHpV9nLbOYNrKvRMlywFUOZlNmBosRAoPjP
opFF+wNeMfs2GlyQwi6u2NQGMnGASr/bM2QWLAdQ0iT8WZizsXmrXkv1EiT2zCQcrA5vsVuXwMI8
/fNtLOnsh/0CiTOFpAXMdAvhx3eBjH9moYjedlrQk/uaO0UOnKctOyneSh1polGUNoW5rQMcAe96
QABEnCqSZbgNvdaiYoGp8pD1tM5CelSBpx5HG9YTBtGDqfqH1hNGvNaLutk1kwiYcGI4FK9XTqCo
rx0RO2MeAt8iuzgESdouK79HNeGLxX4POtxOIT31n9AxL+OaZ7NBkW7w1DytzZngYwBO8WqDKd64
z31XGCSxVKYskth+XuatQ5Ll7CNzGJm2Iw43fAnb98xWqGqZ0naXDFbwGIxqmdKWjrE32ceVtdiH
gYRqDJPafV818dUMbI5VFwz5klObk5ezOl0TPOYnCcjFWReBWwnmg6MJIhawpMADfXwkbRew1JLC
evZwj2ZttTC5uYFW0DZk6b6vY8swJu4tAHrLEidWLiGlrvA5/4G5CWm8OeJPqFclCIr0R+YnrrOP
B/hDGpTqUKpToEd+C/DN8ojT4ke5SwUIul0F6ghbxYn9gsf9ZH5eZJk8mo+CpWWyVAxkyy8tSdqR
Nl7WldOzHfZLpGprzdSCMBaXP1vDSy0w522p56/08Zb9MReIl9b7UeVZOG1nrNtQTPVt0Q3PZKk1
wzGAFGH22TheJn/TjveZYs4Ag4zo1hE297FVDYS1loyEC8ZtYPAvzlgmQ5GHDkNBxSASLfWpLmFJ
RL6FDfT6PD5LKEw/UUm6WKMe6QLZlWuhSLZohV2muuYwO2pSWjz1uQumdndOb63IG3uEoj0LHaPP
wsISfv6xHS2XdBDoRPvW5n9kTR9nlJHA4lTV6D41nckMaae2ZUKx9zM+TlLhvQz2VJSUd1DBmBjw
rA8KUhaCHqM01GPW3rkKu7MEvA3ucg+cQqz+ocZJnh0gFyx8SEpsVL9fW6hp0dEozryCtcIqWl5H
mI7LixAJHQBr7U+gNx6MEigLyggprSdaVO1yTv3zlHPebSE+PvyyCRAkMKQhC7o82ZAONiKkRPwE
x1RR/mm71IYuNxhBclLWjO/pVke1gtDgI+yG2FdN10cfjayz6QZVZDviGvqQcG6DPMIDVQ/liNAB
NCzqSZ2jNvRLyuyXk2Rz/ZCXKq9/DDM6V1+c3jTGeeMlBTS1tSZ/bLodeglef6p1FIxIJuRGbt7Y
Bqomm6KocUBOlup/sCpHT884zhV9TTcNKEHPYujnesDqfhQSVY0daiad86jwenPA5YxmN8A38ofI
DMjfgrA9tJFLZrZ2kSyYZ461TMXqMKYTRuMaAIeCxOKG9kbCCpufBlVa8dfOyUKw6k5Lw3/ifFpO
+P22QC382AJaHsqMqiXK1BtdGsN8HfiFQV9oMCNrF4oGl+ZtlZa58zzJPkzFs19SMnwa29Fub0XT
FuKBHcPtfslaqfp5dvsQDHJVlmbU3PvjnKVXAaXPcTeXjgdLzwdQYuG0Xc90qF5NHBaKX5FF42Pc
MFUm/UZXelg8pum6mcm+DQoN2ItzgMzUVZCLVJ0QdBcp8pTgU5oseou8wm4Z5dG0cY+9ne2yZ0pT
bm+q6N5WRku1tSicqnIPnR/EUXZTyBFRzS3qAsDibgZcC+N4Fzj50MkH8B+2PqjEiUJvx1xRkGWr
fjbY1rPGiwcf+1NH6RacfT0n02EIwZMAzYhzdpt1ShmaANtXtLO+UbtVsjkwOajFrwebtMU8gW5I
+JB2sr1Rfcks1+UL+PDlmwILWr6gIOtwublsHP06dyBX+iOt4Sq09uYohOuijiDTzr0ai8TMafc7
yCoMK0OKmMcJbcmm8mMMUCf114mMfBl+mVBRqtw74AfJgGBmagurOqTd5Hv9F6wKZexT8veXmoRb
tzJKv7phEIj52nGyhpESE9KA+S1RW0fyWthQQjKIVjo2szuYNcg9bgcsi4EMInEJpnBNyFpuCb2H
zMCgOYymGDh4lSYLJqs1hCy+WaFVcL08yXz/uQMdp2k7gZNqN5bXxewgdAmi5UO4f1KWldb+ktOD
3uXp11VkFrbaJRF9SX8FXzflS9lEeIYXOeIbpAl9G2Ip6A9AyxazI/KNKwj+Ob9XnR81auXM8OkE
NURI3n4TcLUsMjlkwvJfXo8JDMiSf5nZuIxz4cCZgRvSgWO2FjanFzlvWnOg0bs6hkPhrmkOTK5e
x14kO8EbdDrdfW2TxdiS8RLRXF5FHZ2D8dYDT86txLzpan5UzCyuYPMj/RqIcZlgqhbLm5eT4HsZ
1Au+1/coWSOQ33rgyax9D2mEZ/z9PHVt2/qVglvE9yQ4cPWYwtry7bUz+BSAVkh1mozF79kTzI3P
R7o0TPgZ4tLvg9Exa+r17xzXl7Nc/mU3INxsI67F4++hFudf/+9BPv8elQIrvXWtKucGTDoo/WsK
xSiur+LCnnhojeQK18LwOYwNICEKd/aVPL8omLctU42Td1eHB+izUyBXZhqBcf3iI13PKPVWnvEr
FrhI7ooyR9BjHG1MS9Ib4gnNN3FNMfSrfx7BsmIFEdfOzxRZMWe0dVWipWvuJ1xQ+TPj/GrP00MF
acb4KCfmL7bSzZaHH9UUMU9Ds14uEzmR4ptTqQ03ep7xLOraI09qL8N7nkhzR9Ob/Nuyl08x4xqE
G2cz12Z2NW203Pp5QGkzzfyjzGw6M1thSPydDjOtnLG6ClGV4a/R/ilZ034SLpWPZuD9xr1r6VcT
L3SmTyPJWHl4bIyYrg217OUDLaCuNXhHKGGMSGEsyyGf5XL/RafCaHjuMFUO4x0+Z3wuwklmiOpL
g5Vde22f5woKAOCfrn4PuU8/jtsZYzvlQ9gBSi6eVHHKPt+bcAZB0zdYzEIw0wIjh7WB1R8Xl0lU
cmRqs4raZkbBgJINrynqDm6Jkom16dhf+R7tU4VBbUqyOE5H22+ysdy3DuCCfJ35DoIQq6AJOedD
tu/4/ajVDV9IGmV2ynXH/0/5QN2O3plJqUhTy89OfQoTEqZinXB1MwrL/ivSPyOngGCal7kPoVlR
JB5tbRFhPECOnbfNcrbYHNefIvCbA+Ik9Tx+N9BHI96g/VSm6f53OTlB7apO0L2At1H9nJzGsW2w
PsChjCv7fc1oLIEZsCYY0mD+akdeObTPMBrhROzb86NDvG8YIhvSfsoTpeHQyK2aEaWU67Z2luEz
x2qZNdSrlil+rp/i7DQwAmYHUgKwUxxbfKmZ4Py+jqk+ihXoT+rKvmOBBgAeEk8qv7Urs+Y31GQu
Z9hedg3z6lxkmU2Z1cGuKzScpEMIFZrPmM+lt4BjOVVDSKApJUr8Pjn65jlnp2LdZhQm5HWeqmU9
AYgBJrcOU68lVMJQm9jzmolIgyUw2H0Gr4vtpVRgdV5KLR4d35A/B7PNU34fSM8CcQSZhI3xyYc4
s1AqO7a7WzfF5K29dyhjTXi2IwCIX48Ca5Y1G0oXqMCtXIpA6sUJbZMjOZuhz8ufhTPzVAo2HgOa
y2CZbrVVm0y+80gmbUkl2o6N2O6PwyzzwL1P524QjzXJNFWFudK+eiHeMr9ol8+MQOIYyzMEVSEI
/hwvlypVFpOvkln7eTlUL8qfIm2+OmOmshN4W/zAd46FmYz4ewDfMwZbdjQ7k6smo/6NUQZ8sPor
FckhbZ+MUCdhuA7kZEfjw+CS2+hffh/32vreBB6lias67focr0trbtKvs9NZTrnq2B1gJrSmWZJT
YnLqd2bHLAdmgqop3xQu3I2BzhRqHecnOb9LXQGglmspbeA9W8y6CQsZlq5MN38Kl2hC9r8s3rjJ
l98o3qv3QWIt35MmhCdiInrofEHBV/IbnNyX3kaMoghLOSRbDE5zO5nVNmGhLqvSB0VY7n9PWXJK
LulLmj20AN5L8Es4FeG6BuBvo99i1YZ310VuiDTKYBQU7J1pDnzrMOhiWeW04JdyYEOfiC8OaVl7
0NBWxKNj0H84Ubdc7jyN6TS+/L6QrH22NExfednnExseNLOLgF1Rdc59eg5Y6bnQqNExZjYIEEbL
PdaqdhwgdjlqOjjPq048drHEtWHVQp1mKsXoJDEekQN45tHts+W2uvcFJ8qUfWQVyG5Z5JW1tBnB
S47LnHQDFDnilYyaIs+3UZKxGnfnAaEOvAS91EP/i/COmkNyHVl25nqfFL4uDvSLEiv91sV/w3ex
yrosK0ctPQTq1dYjLmeKu3bDcGQ1DEBTTlo4ywrCgmJZXT0Yeu79k9Pdx4Ptcnm19GowgZCLv+PF
wbbuxlIMjUup6hwaE2rA3AXnAFbSny91UUBnNWGmaHAtSlb8/6XzNIBq7QWkkv89R4x0BI6gq8Bx
vrg+PSsislqsOFZdnPCGS6d2eGW/g+Of7+VjCUECg6AqhBQfise2zTy/aAsFPXKmLUvvEeVBwlgs
zSUfh6nm2tsZIt6n4/zvF1wkzWm445xAcdG/qG+mUY1yc27gNTwWbBRhyo5/wM6FMPd7Zf/5AS8k
tpYnpHZrSBcQlWXSjrq44JghFYR1unr4HTFANS5F+wloJNCb0Wm8fpdUUGzuu8EGLZ93xRLP7ZrQ
IJrZYT/65I4+znTuiKOUh7AYqiSLYellW2zyDTG4E9TH7LyoBvI61vjYpQFxPfb6mFcQOd3EyvRt
NgdSCxEtN5JUNl5V6x7sWrCTuV2ibzkSWqY1oV7z66yPwDzFk815cj2c+1nVOcz++SEuXyMvzjEQ
2qZjYpom5MOPdSD2XagkSPucoiZdItP8nghVjSy6+0l4nfOJ/9H/63rS4EUu/0F7/KI4645kI5Ce
utPvbW8MIw0lvSSyQmdu4vA/Kq1Jg5I/ymw8n/cuA30ZDoApL0jPODmdt6XFBHWJkymMi23R6GXD
+POALvHlf2pL1Gfh8DFRF1AKnWL+/XFAh2ke43rGedEtRJ3KtZvnrv2iahbMfxbqlkvx6rxFdA5B
SvrKF6EuD6x8QpQr3J9TkV5SHWEeWXCdPmuB/4Zi/OPBqBVyKbR+8RUghHiXcd0w6MvAM26u6tky
YMFaclzQCJ3hWF35dzMX9NDhyofUVv1VHuDJh7uzDFszv2a3BoITIj9QUfm5sRxqD8ZdHsgwBFNK
biDLUzDGKYJ5ILhpOX1vtM45BtWJ5RR6m2fdbLWgvg3V5BuvhraSoYpnYv1255/7eaniMGJ/CQqc
5cfbNIx6H8hM16vYpCaCmZi956DhxngJY2LMq/idoLiL6GW0Ss9pBRm6x2ah3sPY+aiRDgahe4Cb
QOjmaLikAUNvCRLa0gKmfSqsjl8gxVKde7IboKikj+fcpqI5ymo3Ks8EOpw2LSwrQHW1X8QbVblZ
0oGJPJc8NNsmTIBzIvOeQdFZGxjfWXvLJu7qnsoSZ4tUWdvKQ3/zMQd+SKZg0K1AWjIb84bzFPX8
LMmebdJe3z4BJPWd6pAoQyzFgKaHurSezucwf5igHm3A9ueUXanAuHQZVknUemWwFvi5DEa+0jbo
IevO134F9jTUiJLqJzn5/Vw+0W9YOlrkgMign8q2oYnwFFdUm8MNICTgBLuo1uaCGDZJOv+eOHo2
3lGqcbBeTAnY2UMNZQiq+wIibGpB2G6EwUmYwDECI24jeulIjU68280woloBznVhqPdrUjNUGOGP
TsFwg1F1C++MdvQAmUj4Xk1fNI6MBv5P1g6vysjTCdqBQ8JdrHK3yOtvBZUXANGIdC4tt9+xSNMP
D9UNPACXA0cBHcvqyKLf8ywK30ueOMGC58t5amTv2WDhZjApgI2DiKnAURsLUbxuwtLlNqw0tVZD
Knr/iSBeeo9V4aN+kCO4JldRCGNKTrFMNlOMLAb6i/YeIcz5kMNJ3lPJKB/cWllrKKvRyY1bmC7a
6eungEm9d0JZLiBQK3pNoKN8C424RBnGhBTtZTa6C1Q614NVyGsIty8of6hVMVTqRg1xtXGdCFiy
Bqa/S1BX2iZl3H2Bl9EaW7Lyxc/MQJMmbVT+M6q6R8t0quvaEeF13jeYnzaUoMG+gDktO3+Db5N3
71YREPm4in/FjQ42WVSFq8kpio0MfH30ZivfTQG6ezAypcNHe1OBQmjh7gY+8uBxHntdSLJX4B6C
X9pPs6t0NLN5NfmJ3EWJUT5WDrV5JA0MCCbCLsPnYZy9H5lAC8S3u/xp8Kx4a1itccS7MYpXpRD2
jUOZble3TfHWJG5wT/EQnHTU2v4vk1YP5xmzMh96K4niXTUVYmvCWH5oeoeCA6Fg00xjd7SbGps6
CXh3Hbh+EHnf4t7ypwMIhA5ZMScxt2VXtRxz4jyaYNlI781rpYvWRiCArPvAETYObt/3Y2+nnJPy
8lo2ranXgReVKE001c3oOsZ1o8xlhgZy6aGG/XAcSWdvUdXtD1S/xTFO7QgmL9HvlzmA5ccdZBFY
gjYrvg8VSmtaiHFtxeb8AwPz0gJRUAEfnOeGmRtl6H2AmKo7dHyGdDyqLkQOAvZtfJpMl0DMkWrd
D3ZmHyF3ZNURtb96Z1WddS2zfFxR6f0qh+mn0QVYwZssn77p2g2lRSOGc5sjXyun0t46blucqsip
v08V1PrEoL0dNqsuBQORrt04RKlSdLbzg850ubKtDLkjCgUry8jb+9Es0vsmwkFqnbZt+KyjSX+D
BIqsqR67cR0gZoNTOvdHx9Wj5sbCG6MZsLQ33PlWg8xJgWIFejvVDLXDyL8WZQx/terNe58mwqGy
am/d1UZwRGfJ+dF4arxJqPf3C8QZzZQ2aFdBJzQn0i68UWg4xYitpP6PWpDUbBCAIV+RSaPv1KDS
HYFeqbUfQ1puzTK6A6cDtmOI6merLKqrvhvNq6Tq1Y/aDp7huCbPs85n7wov9AlZhzx8mxiQq6h1
oReTBk6PCJVJeO6OpmOb4lhoQD4/KD+trjR5qImgWeM/+6iUv9pjZT8ldVC+9nM/v0ERCza9W1q3
DsCCK4OdYqNH3T6SX4qVRKD7BgmX9GU2yuLKzswAZBbl5FOEMDl7GeKzbJSxRz1IpmqPiVWwrpoi
uUplVz+D7bK5f9SJTaOwd4mym+/U5fSdX0Rg9qfMf8zzer6GdoYooUvI5Ricx6cCdvax7pzhrmiC
+glGn/PTTnuCg6Wn/uRMOYuHmtYX0247mCLucIiHEfm9svOKK5S2HfhsCoQlZQ//MIs6uAmCqL5H
ejZ69iidfIed2CIjFaFwJmr3djZFC4ZJxTByA3lDh9u011Dts403T4XNfK+L3RyK8i6lBH+H2lSl
gZBnxq4eEv29ajsUSQM5zze173TXAJVSqgN5+RTaM6S2CA/dre2m3t6k57fuq9n54vUhQmBdLX6J
wAKDdgMbZI6Roc5Hct2N21HS9m5SafcuvrHwrREIzfwquBlEFd5RZclOwpmKr1lb/+BvQgq9sfm1
yclgErTAT6OfAL+UlRkf/bKyXjpUc4Z1Fg3GLVCf7jm2ekSLIiuznbUfme61E5S1t/ONvPCPeG9X
G/q4zrzq6XdvPH9GkgqyNUIcORLOp1LQ77+ehHYZa2UMbX2j/Z5GjwmhZTgUjs6/2KhK3LuFDx9P
jXWEJIpf1Q9JGPc5bq0lvDh0oJF+EXUhASEGgSmu3L5p5ofJK+ouulpSD2Pj67HMSiRDq3II02PK
mRz9QxNqfLOWeRf06AF3CcSMzgyfBneG7FEambpZiNkmNF9SxOuWg3j7FdokiH/iSF21UpE4hQWw
on3fKvcordEokqcZdTPki2HkGn4H1S3UxsFD5me60tlU1AjYNLJ79AUeziBwwsxHk0TgCIenheOP
j7ENagaqo5PdY+or5quBg2ayNpC8Mm4GH37A2oJY5t6imTkPGwByM2Jxc3xMrDZeK9NNj62Yxib5
gs2g8lHB7fPCGPMNdZo8XVBalYVaXYvwpYeArUpUZlFgXzTqkB1s9LozJyvfOmaXRTeI6+EFhSQk
RLK5hVO5wkeOxg96pum+iP8Pe2eyHLeWZdlfqR/AM/TNsBzwjs6eFEVxApNECj1w0TdfXwtSZIaI
oLtXclZmZZkZgxf5QDiA252z99q6UawDGoVXSUSZ1IuHaNhpARnxHsmloUVJLK6UPRYbQTuyNaBf
qj3db7NRm2vJcAbLzWIfMKilJxqlOGp2T4qQqlc4tLGnVWJUgR74ikbqRqi2qssWLpQK3DWzFK0H
tGbej5JeWGzMWnvEJ8VM2vD/UMhSNEQ/mYRK21yHAqyigXNtcNZJBtsfwqc6FIZxpUidCc3TzjN/
h99L/x503csE6vZLEIqXYIbzYr3ps4cebcfat/1qK7N4yEwSZkX7y5oO6aim1xV+vk0XVo4rSgHF
10KmKVZYhrOHCqiaV1XmuGrtSGd+7cBGNhh2N1aR0sYLBv+KDqMtu8pQ96U3sdjot7AStAcLAVHl
RR21ntn6CqIHPVz/qhQiuRNlXtvrGqr7ZV3kxUNb1k2wboeg8/dUjcncluDu7LMiLj01L9NNApDj
IU9kZe00hOImviFdqcmgH1RB07IIaprXDsciT1X97nveEmI6DSoANBkXfebJTofXV+Aau0Y/2CNd
rHCzOzVOHLdMAhK4ycwTK0chcMGF2Ja3+9rkx61HitwPk19Frz5973Ib018Dk1nJ/Woak+qaVZ7F
PzKT1Iti9hfcgn/PqhNtWlw4bpuL8CmOAuWFytuwQbQDB0N2iDsXVnwrxTJO0cwMn+U8+5LGKMEC
Dm4bS/Xjb0WvQgo1tKL4RgZeddGqGqQsvxqgN0cURy98ofKjA5kKdzR0Lodd7SbmWAJQT4l+JqFm
vSR+oDwnitZfdnRuPYMsu71GyfiJ4ruazHPaAMQzlssrwhU19q1MjvNHqP/Uk/kwPML0ZdUe1PpH
0dlSBKoObDkwWY4s+9zAyufWVTQ09JqmgmIhGEUFWjzzCBGdUWxcpaJWf4Rh2CRAErgHElnwarkJ
13Upf/FNhNCD9hnEAstrQoScBOGwfF9ksPi+Ck5tOOiEpskvLLzAtB3J7rsdHD/Ta0Qs7aLSUL/M
ugHopx0IvmiUxI0BCepH29mC5YGT56ZofdRQhW9ol7TuqoMYEZWsqoAtzeVQt+JHojYDkU+UGTtC
RdPhZ9OMjBUGJee0VlDFfO3oWnUw/zpiVuNOu6BIHSCZigYIO7Ns9E1HQupvMitsDvrI+W0lsR1p
YLKVkrGWygzNrzx1xlNTp+k3SwA8TmoyKVNZKuXrtreUB7prtoMqiD3cymz6MN32bKoumP3yfj2U
YUjEJSyqAIBqLRXXGlhoyYUWj65ozGRDrCsxc+hRpPARuXqYhbGedKBjTFopGRy1hE1aBUqCfQTJ
WmUEhNrQcn96BlGTJzdqofS1x6nCx4DKxzvzjCulDdJxK8mgr/QboB0+rn2ljLTvKbJRKXc7ySbD
aEPDDJLKFXnVZuGAYmNkihVJ81kNBIsF1xi9kP6VnQI0YJUfvbwb/Sw5wCZQNdmtWw5g4jbtqA5p
qwGZtwMetRVl9EycqF4EXs9QoY2CG0fLq1U3lIXZbAL2avm+DVsp+1WX9dAZ6xD9U5aTSEmv7cGX
VXovW4FQqsm9aoSvG9/GrUh4D4Da6gisddvSA+iQufPz3zJIszLPsY7z0XMIbjCeDbpM4cOfYq0k
5oZDkzpzaVQFvyEOjoNVh5Yr8zj1C8bhZL0GBJUN5hZd9cR4K5Xaib61og9BoIBxHCeJk60fAwfS
Kqbj5qkNKSjYlw0byuFajh151N02qGHSbye6W7wtlry4iH9odpt3mWekTTvmBwhLqjSBWUZlUbuI
XuA8PWiNIQgsMBGqRnA02rYcIWBqUcMeh7NDUG6EAPqsItPDbY8K6UpFzMXWXTjMmOOMj2wAXkWN
lY2joArbUUmNXCRVbdrrwPQHPUrXokdxA4cZ8qF9ObH1g7gopSZwX1zYjmhBdZdgq61x0vQtfb/s
Sdht+kVCXQMAvMB8tgI9O0xr1CbZq5wn7LJQv4dVsi7M2gk92Mw5YZ8TftM7DEPEY8ao7C+cKOhu
DdSxO+rA0SWUDA0bptlexco4ZmuhZYi1OodGsJDSh9gZemtfsoUjYxwIDFbjHI7+tmoI92wGsABQ
WbFbv4pJhgDtV3Pih8k6SsKGNo33dSQRQBr0UrpmB8oJERijYWwrU28yz8/s4Yc0+bDEQFb2pXJv
J1FieARM5z8rkOlgieOOo0E+4TVfyVWshGu2E1W9a0M4ka+BNMwVF3bUAGCnJAw2+LQ6X8JwqtiI
c9TSyV1f1otirY9yvVPqwvqWdqmO698CUU92ELAXgxOqNdbXGYnurUeiads8I31ANrGqBCo7F01H
2bFBUlR0RRS3rgNO3tkKhAM064GG27DqtcRaW4mZXpBBBiIR4TXmCrR1IkO6Qdxb7dk5rAiYIXPs
qzzyYqyBCG2MwOWuFGkZ46l29B8TggW+Dd+5ayW54HdOYmMqYrgdedkeHCXbWcdoK94kxEsUD2MB
Z5xpuH7hcNmHd1acVfOuC5DKjh2MeVGRYxH9YIrUxq3W6fF90Ws+rnYpeA0qOBbQ/KYBuZrfUhmZ
ICGCeZD7L/ZgtLd9lYb8BGxsdIetrGA2tXC/D4nh3CuUDwmNiYt+r1C0iLwebczXXiNoyjWSWt/l
xEAhT6yMBwj2BeDjXH42gcxBk0KHGFbphEK/JjgJy9F4jadSjTy1rTtMXWmOQN6JOqfbBybpFkjF
J+Sggd/Dyu0daHV9xWnYFdDU1Q0dIvqssoax0As6bfb+S/gdoAELC3mhFtTwxoN8rK+0VrSXgap0
UAKNQFgbhBDisR+sBtVxk/MrUQNYLzppKsEqYwN+U0rzjre24U6s2FMDfTHx5SNHScooBGdhxyiv
KJfcQsJQIXuYQphrcnDi0dPkjMSVcuDfCQzkdMhGMuF1mvjV11DuVKjjbt8Y4zeL2aI7DBAoQNWX
nX1fG1XT8ucMo+RAEFEFAgp1paU+EMYwTSxkQj4IjkrxnYMkheoPsn4SYEmivkWrFwNHtdXvuGLa
nD6D5YxuZNQxAKZej0avxUIOSbSyG3/dhiAwmX8rLT3Eijoam8bsjSfJD8VwTeUqIW9AL7IRwn+m
fIscFA8gdJTqukBhIq+t3hg5FDgqrobSl41snSlx+JgYQ9W7rJvs6tife6FWlfb83MybXuspQ2tq
4YPzyLTnEpUFnvM2/aaRhPBcNQX0gCin9oiiEqFU0PHJp9W3QOpBiSX1ILmE0ilXVYu9p6bu8oLx
W9pXxPLCnYwS66Zpm+KiMQjP40SeXFIXwGDuy/YTFePI4jMIzB9CnbT1oMv1fVeN6j6pC9K2487u
592anCGdySnxWHVt72qiNUxvcqDarrLIGba5oXbpPW7ZyKsobnkVn7oOvduA0KY5yiEH0Y82sFee
iUoZnoFSwE2pWxnrpJGsMzv1fyErlj3d0JsvNtv9raL7yo8CBfqzzL9irCRogQitpGc8N/bVQJN/
K7qGUWe33xEoN7eilUd/ZTeFrDAOplsnkBJ2NIqebVkPAKW3dq3BZEScwr992Zdq9TWm2OHZAweV
ktC0CVyDUjxJdqo/xKGmw7unqr8XIldohaG0TDTt59hS/a/WiaAeVP1ggUqyzqMHjovpmRNtkYn7
Sq8L3bghDb1klq9JukebVJFjQ52aWT3OSnoNNByLG31ESjNuexWvhupphTw04V5uwyye9gi5x+aL
Hw298dPI9SLZxYWdNbrr65UM597uDL2vmLwS1Cz0tNBHxI4SmbKH8E6Z2Dba8hi5VWJW8rBvx4Eq
5spUB+A+et7bL3jyGyaVUiQpsO7eMkKZvI4O0DJV0tEMAgQtOhor5Mhs41FVjXihGTTI2MlBG7tQ
FG9yKYEN8mhoItRb16IfE/gzUxTABPNEAJwXQBzoetogQRxMcnnXaXbDESbSBrOqngq797vYoxFr
c+7DMhQNMWz3gvB6r+5N21TWstDauvzRJlOnwHWPAxGNbl/MSI3VJEJmhp2PTTJ2XCrW8y/RzUCG
QUiKeWeVX1spmMh4iXw74b9DC2+Zw0Fqag7MhxiAC2DvQXZsq9ucbjourG80/zBQO3hlaXIi00P4
8L7rmMucOeJBOD/lGBfJv7reqpkYtJ8qLQtQe/Z2l2cuVM0Kuij5LhiRYBnLrMINCBfrS/y70XX6
vt53e7ktiz49dlWH/isq8NmD/7f5KDJGrElBZL0mMCPZXmZ/hB9Z4qR8iCCGQSWe/ovve/LzXzQV
macxe4dp+S6DuCga2o2MX+It+/MXuz+qGs3IK1rztRXqLSK4Th4kLB9RTLPyz6v4/zSHMyHOisKr
OJ7ivK+r72/p3xiH3//CH4yDZvwz97AdBJM2/4Ep478oDpr+D8Ik3SHBzUTlqqvoWv6V4qxp/2Co
1NkKErynUvXjv6KLPKc4q84/mD5oUuOVskwLOMT/BOSgOIvPmFg//hmJj1yKWzGWogWOoHVkWTR4
imGIY28y0um58rPqjsl8evY5l2sb5MT122hp4ilHvZ5ugl7trTsr5AjtagU46PWYZCTb4FgiQy2U
6oTsqsy4VoDEeDLAtccuJqwXbpsxiTVql/xJTqqt1aPV9Zq5p+Qhx6Y9CiKzViFCSmWxySS7NMmV
GlswrRqwsssgRmjiBWWrx96Q4JBHh8L2QleKep9asXoFvrfNd0YmxzDC9SzGYsoZ2l9XUlG+6Rzl
Gzpdg8gPDSwmPN5qpTtbqWkKmglKphcPlG/UYN8XlPPWrCfNFSuIX5Df4uTKTlExq2w0bGkj3TCn
nVjsFbtxmxw1Hs4RGXxikZhKu9Okok32QxvD+MuovP8YzBbaKoFAHAWMAkGnKwI7Z33Bu3GRmF0T
7Z2xTtDH6zJIJ1uAQXc5vbTZWgFSqq3g1nR3ZVX6IfaYqCcfksq0B/rUAZndtkRJxUAK9ZXc58pV
6df5U83eNduK0RlfZEKBerfWhpYq2ARtljhE41Jrhj6nkN5rxRXSxO9xaDX9DpsQzJ0hMyobKIRt
hZ4ZRw4Re9AGiX2utLmibGlkPza5mr46kjXdZ1qKeycSsb8D1M0aEWsRUDJFpPGao5EPNntoBO2w
0bcPXdXkiCeYtkld9CNoWmUY0+KWInNUYU0Y7KgxAGWTp3KOIOiI6VxfKTIAG/48P3Ul8rbAQlBF
zttU2AWoZVwHE2XeoHjtCL22182YSC+IraBMp1Yxbi367fEKOWBylTlaR4hNrkg/KVLW1Tpk71Tt
HIcm+LZm9XwWnS4u6AbBlQrHPiDNyorz/LYlIe+6jgHgcfjDV+dqUpyXK5l2wK9x1AsY0oMyglgk
2g/TVQPOYjVSb6p2ugV3apcRlxDepPSDqAlPhdMfgCw7VJjpG4/5cyJTyWInopX+BR3iCW+ageV8
KybLN7c5iMfBi80woEangCt0M8BrFx0kgvg+1ugtkxFFi5dBQ4XiAjRkGu5IJObUuQqEnsc7IsA0
yOdEQgyMHZptGGAi5z6b7Ze7PlfHCdjBpIr8UkvsoH6t5SnCkBIZlO/U/LsBcCnwcPnTN6ZUBe4w
iZXyseAjuAaOHV2WTcQWMrTYRyWtcDZTqeF6I6z7TJLrf05XKloxfG06WiSYKguNVVZgR5Y6qF6F
UxOt3HMKY99HkofkK3/iq/9Hq93/HZjoRrzl9C7f3pqr7+L/AToREsNT69muyIP/dZj/4+F/379b
1uZ/78+ypij6P7qOGBV9qP2vxetfcCJF+wf1KG5XonYt+zeE6F/Lmgq2aMZtgDGgPoAt9K9lTf1H
YWsHWB/J5byqKf+TZe39V0JZT7f4H9LU3+/JsFNltKfhIAZGTRrVBecsV5W8vx7G7R9Z2N9cn2MX
X0jSurHOiPnu5QPuwZXZ1k8iCvado65PX36+zL+1aP++d+39vVO9Gq0E1MvBsSBaSoSnRqvTV34P
Efn3lXnqf+9UbVnEKgVYQmGCiZi6gdIsQXk4rsbhCnOEG3Vvp//QsZ/AVufvP5RrMIBJJpUPlX2l
VJcWoWanL3zs0S9GPSk5lNFUVCStCu2Eyjno3znB7OL05Y/ctz2Lof+iWUUa+rq+nB/QwOz2xRJn
hJrzTu6jd7o8I1DT9kdZCOUAUWmja8GFExT0SqVNjyaFAuNNmwy0bgZXG4KdpJa3Fjsqu3Gw9iGb
IXolwN8qpfbBLpurmBBOVb4g9zEB5yF2p3/7+8PFf38cyzzuQmDQtQpZPgxG/Dyy+cCm403JL3Ix
L4hz3Z7+K8ee8OIMp9BXathLygclf9GqeDXEZ0bNkS9jScqjNV7Vac2It+SnMaEpM2wy++r0TR8Z
N/b8Y/76LJBPDFhkuems1ahbr2nau7Hy0wpv5Erd+cWZn/Dbmv3ByLcXIz9g/0mjdpIJlnkzh/oA
PtmVahIKUvqfhp9tU8m+0ArLU4r0opANLHftF0im7LodN7DrdT9S/pF6r/L9Ld3MDZuym9IM54KV
B3J2kwUSFNb8KvbRSNjUcvweygAm2A6+N4GOGzxhq0mHD0vAuEalK6yehvGraJsN7ZWDL65yAnml
uRfVhdejnN8AHyRUcdoUKtiLdrjuSXsKwBFqxkVRqJu0TNaEI1CwrhCPyF6kmvua2EKsWddS+0Ld
FRPna6FCL43GtQ4Q1rdeB6KYLeJZJisjN/A+RlbQaNXd6Xd57DtZzIF5j9/XnmL5MOYPZfWix5cK
wqHT11bnF/XRC1zMezEl9axNGUMmEcXZROW+SSPwlpY71fFuGPdjU68D/TYCO96q4UbkxlojSaaP
woMYkN9pI7pG6VGrgp3dtBeJk1+MrGUEB8fuSI7s6ft87+3491BfzKJ5zdFJVHzPHVGJvfqccAaq
xheFMlBRPaO3WyW6deaZGPNv/+CZWIs5lWE5TIrUyAfN9r+OMVxY+9ascUHJIBIcaMfpmxJbDC3K
eyaBc42skAxuHWiDeX5AzbZB99vKX4M0pQFNwmfAB18pxoG8C+KWQTCnYkcohwtjbT7WYO60OQRd
QD1B6/ENYgyAXulyrpsZ4pfCRaquxzltk7VRrpIEeij9BhXRSUO6TyA/9MpTMZ+EwpXpP9rJW6HU
q6zpzwEajjyORbXIx27QtxnPXm1RKKFoAGZ9+q2qR+ZWa57Z/5qmCpSkdFtgEXeEM4WIBNtcRW29
nhvcCXlrEgj8inU/d2XlxR53FiEm4A7ohYxuRaKrOX0drIh/ZLC8KJdxdJebBO8q5jpX2dOfvstj
N7lYAMwi1koL598hakb4SKxm0s/TVz6ygFnziP/r5zvYjxA/qywt4SWNGmIB3Uh7zcqdkiln9gdH
Jg9rsRCIPuAM3LPINBIr9lPXf9ekt9N3f+y5zFPKX3efCMqG9ch34QAa6HajcWbBPfZUFvMdcqQ8
FqQPHWjeeiQtkdk0rMpqbzfhTq8eTt/8seeymPfMNK87hfPzofdvIcvE5U8zPnPeO/ZcFnNVgQB1
KoJRPoSVl2u7xvBO3/JcdvtoXjIX81LplLYlz6E1gvQk2Ovb3G/W5ghEH+K1Ec9ZF98AZKzU6ksE
l1jxybbTH/sGHoAI3EiqPYXMdIkc1b5Kdl0HMb82LiKdlr9abQKqZd1UbmHzo1ki1bAy91F7W0fD
XWddq5R/6ux7reeAI/YEbIpG7KNg7cgbEXzVg/jMnu7Iw1vaWaTOGrACW2yKKmmjwWBwpE9eeTHX
mGJESxRl8yHlPh4vNbIFTr+XI9+ruZgfBBjKTIc9ecgo0vV9spG7cB2adwNiFot21um/cuzBLOaK
spkmSfUTpspwK6n7Sj8zEI7d/fz3/hrFbUa1PcXbcUgidTUFl1P8dRp/obLGfKOceULH7n0xU+h6
0RgR8fOHNPjZKge/PMdNOnbh5VSBw6InT4JTW7gmf7YUZ274yOxgLmaHnhaghQhiOpj1LDHovTEP
b6TgzJx87K4XEwRc5IqAHR5HRuxJ0200NE2nP5Ij920sZoggkQkVSJzpUPgPdS1BfGMXjrf69NWP
fCrGYiOA55aMqLFis08+n5U8DvJtqFO+Zc1W+9fTf+PYL1iMUqyVWWsN89+oYEV8sRAsRM05hu2R
B78kUUZFijO9ZaQW8BQYo+fO+Meuuxib4dRljZ1x3fY7YSwI9E8/i2OXnf/5X0NTAPKLSnAth17e
hePan7zPXXcxHAenCoYq5XYbDOu98lCbZ1a+Yy9vMRzhDwmjnS8cBDedfKdwBtPOmLuPPYvFiExb
rFhdz7PIxV7qyHe//9yzWIxF1aljKZ5fncO5ZtoZxufenb4cidnkBHA3ud9wa90X7fpTt7u0saoO
55AStCOz9VWkud20/dx1F8MOxY7TV7S4DllwN2gveJY+d93F2tgkIvJNhwkptb4PyVWI1OZzF14M
OXnoSz0tmENJkMbYGCaffBCLMZcG4eSnnQ4ly3xQp4fm3AF2fpAfnCn1xZgLo37MLYI9DrG4M5Pm
rq0zKmH0JSqyaHPrk09lMQAD5AZRjHLyEKL1njN5cK187nkvxp/o6rKbaiETDEaPaj8Mn1sL/6Mp
EkYJ/6vxQae7gs6O87mBoi3GXysRzwXIbzqMHBpatwk+t4vUFmugNimQQhLmiz67yPWN/8lDg7YY
gD0e5HaChnbIes/Id6N05ouYf+8H390Sz2CHSGjLgucwOd/76pfeplsEly75j55TPc6C3ai5/dQn
oi2GZKIguusqTB8RCvOsfVTyH6cvPF/go9+wGJNZ2QurEYxJmdBJeKqYUVkGjM3pqx9ZWbTFyEwy
30llurCHQTVdJdXd8OVzF14MxliTNRrZPHpUq6a189tP3vBiKNKDBo4z2GxOLRsJ80302RterIVQ
LUyFjQxzn0AsuW/bP11J4lCCt+L2z5v6u/t05Amri7FY4QIm55z3l4cHcnHoTcdnvu4jX8Yyy6OC
CKQ58+zh6ATgcLBt1ds8ODebKvOg/uDDI3jk3QZMttQe3BqrohK/1GN4GzqpG7absctXKFzWjvGl
ULClJDUya3i4xAAFyn2qbEd9o0nCVUZ5F8EAOP05LYgr/10DVRdrKcEOxD5U3E3dWSgskpWOEn5Q
LgjcWTmMDBIo3da6Hzr7c3P+b4b1X/vProj4C1k6HsjAvi1FcVOdmfSPvbbFgB66ykCmwi/BRhUr
4Mr9m5AM6NPP6djFF+MZ9xuO//lrazTFLdNkY8sPRHWceQsL9vO/38JiVKeY16q6UocDdDnysocV
XMBNbpJkXrz4NV5LJ8dlJV2gaz+YirrK8OoJDQk4/lVE1yuwR5tCia6LXPJS3IOJJV80Y3fm9o4N
tcXcMJkKbICeIRzKhD3E+2E8d/g7duXF5DBMVkle7jzrEPVV7CEEfOp1/caG//WR6VPh123CdSPl
YsDkBW0Hb/V45nn8HqofDOHfQ/uvy0OyGnNzntN6NI1RjNOPmMrBwPVFvrc6bWF1/HLir3KHdaD7
kVuPuro1el4T0ua8fMWUcuj0zSi+6lO2JjmOsLBkK1TcnBPckVTbi/rJkO5PP4t5JH90s4v5pgI5
gGcwGw9iVnRHdzU5bpnSuLpyDrx/5C0uBam0e7BCakRDFJDl4vTX2Hxujlfm0fjXc04NQ4SRnI8H
md4eB5NPHq2VxVQxKUUSjIKqXU+fRMownJrV9vTTPvYsFhNFlIpBGWKe9gj3IXHz7sxbPHbdxQyh
KcZEkqbCBGSZdBb7mQK4+twtL4Z3mWZE85TFeDBpelar9uvnLrsY206nS7WZGuMB0b56G1TrT11W
Xqz7QC3SUbH18UCMlXH96csutuAwaZoOv+5w6B6nqPsh0vrn6fs9snLIi+EnDBEAuKTRivItlr4N
drT2tfRzB4c5Ee3vAdICVjVC7N0HSN/0DKvPbTLlxbjrRrbGRc5lh4h0xlX5ybtdDLvBbwJeH5fV
Lo170hRPP+AjI0NejLge3zmOCT6IPLyFCvkCJOZck86Yv9UP5k55MeoqU/vXqPPRnyrdN4el2Whc
QI4bc9pLeKmCOriTYwzAFdHBhU5+gbMm4qz24Z0WYp34D5IkNkVxcOw7Plx3pMGhPibVVxOP1NgQ
MBqPq7HIV9FU7omYxKn7k/TJvaGMO9vfGe1901+Y9k44pGrYzYpKI0mzuL6Jqh9LEBfmOmvwQU1k
bct4jUPFlcIvlfz8uYe7mBtmsE1ld/140C23Nl2/8k5fV5nfzkdPdjE7WE4UEYYpD4cAXY1pPcD0
cBNF3mT9sy/dydFrmr5J2UPZfzU6qAD5pz4WBOjvB0w4yDMnnpO2LYF63+njGeTdxx+h7SymjySa
QaMOHPTkOzG/4+dWE6Iv39+u5QxJADWAy/4yiov2nJXk4y0B2PH3l2XFA+Iyv1U//mqymUune9P8
6fefa+5zmHl/fS2bAtPWuO3Cf9JM0OVnSsHzz/7PjwYk3vvrmrrITRXIMq3t2QXr83/aCoelkX/r
snOb8WOvcjGfOGmjsQOnCKh02wCatDjzyX+8ECAGfX/zpSXDRSFW8JBkW6JOQeY4rh6cay4du+vF
QE1GtPE4/njkCDiKfS/2pwfq74rFR898MVD9VKApw7vNu7wE/n2njhdBr3v++CiHX0LEWJPee3Jn
bNIivo0UBRTCteJImwi7FuSknQEyCPP8RU7jUguSdSla0uetO0UyPEnilEIMZf7Wil0VPcpK6OWY
lPBNulNA1HMyuKd/hvJ77frgdyw1jaRxdFiqONVnNf7CoF+3Qvcgd7l9+Rr7iltQXwoCvB04GUPZ
XmdGCdM69JJh36X2ymit/cBuv66uO9EjScs9W283kpnuEhb2ylyr8oSYJ0Clpnsa0i2h5pdmfgnq
0y0KJuwkXTvKl0F/1VD6x8kzicoPutJtDDW7KZIfcvNkteq6JhckhM5kSuYGasAaniVotZ8iugxD
CUWLuWmK2zD8mkLJ1ssrpZu8YUAfZuxBLpARctdBOKmBcBRkh1cgpGz7iyYyrxq+pyl+B/lbmqu4
FwCjVQRAqxX+TjzmVu3a0KCC7Mtk3IKVcv3EIpclxvzve326nuQv/mijstfXiWxcm/aTrV0mMPnH
kXiQ0cGaupV82wXedmvHON9MaV2pyqrIfskmhIP4RWuS21prXa2sz8y5RwbUUkw6hSbBEvOx1K4v
4+piiHfScEbpOC8HH30si3kXcW1pjBkTTZfoCK1ey6Bxc4yleRhvOr53Anwuejs6MzMcmY7txXTs
ayRL9ZhXIcTcGvVjlVxBdoFKcObHHLv8Yja2lUiQSM4IxvEJ9ihai/EFvINr9vGZVfXIvLwUhtZt
JyftPN/L+YHksZVjYxG6QHxmJmd+w5HpbSkJVfNGatOG6Y2NrtZu0n59el44dt3FpKykRIgmgIQP
CVhhfMTNmfnm2HUX03Gvqa1BaiWFDXxPMtE5Z7bQx97lYjbOhaiUvArGA+Uoz6pyxKf4svVboNPn
lCdHvv2lUJHIwY6MJ269L5/S8kWXrquEWAq5pkoOQhCWvsjPTctHHhPevXfnl8JMWimHWzKb8V21
tbfIdO4+9WaXKkDyDYp8joA52LM77RCf69Uc+datxWBVEiKywrmnEjX1ldKP+6IgF69VeDrphSzp
3unb/w3z/mAKWsr4zCJqulRldrO0y1xC5a9dOgTGTPLtVDTumBbEPf1oxlsJJbId7TSYGHJ9Y3T9
qi8noIngE8aNXykreSq9Hk87/jB3ENOjKL/kegOlJV7Z+VuSXUl2gtus2pQkpZj25vT9H6mR2UuN
4GAOOSlLjKy8eSaPEgxQ58YtJ5QMGhEYU+A+g4nBjRJtKe6Ef5Oad5b9oxKVW+alGwOBlKfEI8P1
MFGVkBzH6+JNg+GrDu+U5CkboVGem4GPLCXWYs83DJJdOQ3tGj3xesJztlr8qRIWxuj3X/ikg+Ig
/pFmguYi4+iKMxPMwg3+XyVjwuTeXxjlk51awB0OQjwCtLFfi0uoEHbkRtNGKLsg2WPUPP0ujz2d
xaQDvzZE9s6n6KcXXUuyXrg1saKevrh+ZEAtBYikgbaFAzT5IEvKyqy+W5yFx1+pdinSx7TYO+3e
1+6aNHAd62cdPBSiv0jrBynZZEa/KkPL7UxYRgClHCK9lGJnp+UDDCFyH6mPW6FrC7Hy7XsAu09h
tSGDxDVrc5Opigt9mu9qnYlky1rVowFv14DbUFD3nq5ehPFTZN3lwZZ0G0mcE8cfmfKWWsRGtwjc
kmQ+CBl8j4RU63MTnrnYs/hpFVW9xHMk6yMab6vu8cwL4oP6YCJaKhHtUImldt5mBdWPdgBTWbXn
Xv2RKy82Jn6DLy4s5ynO/pkXt1L/7fQdK0ck4OR5vx8cE1iAdgJ6faholqhVQe7RfdK/ZMpNlVMn
G4OXgI5AKl7uDKJwDM/SL1LxpAQvWjniSACjQ7HDmuStrhJRM/7q8bDK8TO5RC6uAWRq35S+ACu+
rqHrBflKl2YXMObcxlh3lo75WQEciLFkGN986TKtDmF8KWf3irgysoPIr+TpKjUOzfjWVDuhbxTp
m5k8RNOtBNd7kzaPYDrBMEnjla0E91YF/cqulK+JnnC+u6jMb2N/A8vSM+wXEJ6VCYbna57CvPJD
hxSaep1Nv6zmXm+qVRNeTbhqQ50Dio7i3YCdYnnkxq0I/7wKG5JXmkdrBOZ9q/aPZX8/ta3XBrdy
/jDll6W/l6XrJN8F2aUob8byIdYPpnYxRbYXTrC/w0MMbc/pbxI1oHr8JdEPQnutoT6bykU0ArqO
O8+uX4Fzr4kKuLHL+ivh0C+h+TXsO7eW7rh1vX09/eaPDa7FPA6bFV+uzBjAWBI3hMZ/bhaf8QN/
11n1zCSqZ+C6vYoZ5Qp+3un7/d1T/mhwLWbxEjNIGIQDFwaJSFsUWDKMbf+OwMlVaHxJFU9LnuOv
30iOmC4l65tk/PSTaTXZe8f+akZvxpDdiyq9M6Sd0SW70HogImZjcDotAgx2nxNGgeV6//t9uekF
9ClWAJGtDOsgB2eG6rzR++D3L7Wl5RRpcYwz5jCRb8RyHpbbbviiYeWWvYEdyunHfOSzWGpMo1JL
2qpumBpL+uceU//nrruYcm1AN7olZqVAchlbXtp5p697pO4MheL98yZcLv8jsOlwp1Zxvnas72G3
UdkU5VLitco9GaT/h7P3WK5by7Zt/+WWHyLgTeFWYJdf9KRYQVCUCO89vv62tV9FZx1RjGAhd6aU
2iAETMw5TB+9KcZ7s+zqhK5NB7upwnVx8dt2Y8zMy148DHF1T8bQltaf7XKipJGbTOI3cIFUVy1P
QndSdCaIvF7GUzfMvUT+AIC6KYvfgllvhxJjb1ikubTLcIEKzdXHAhhjnMeuPeeh1w9HIzprygkg
C3ieb76pqyPB0oUFO1PCpaa5y6SDQQHj34/0syVw+f0/WonpOEuZGrGCJdnT34fkizD3s8tebTiQ
VkBFX8I73PXtWH8JqVx974avtpzFzGv4kSHNknchkk6z0X4hev0kmvtvQO2PJ1FiWCtO3YLiw6zs
kiAk1h9G3CT/fdsXR5i/ftFXW0VcxooYayrFDAEkdYxB9cQwFXBPqlK4Xyq/4dI4YTnjAt0q2L/l
BNzAJ8BDnfpa5mjGqaJMfluC+L29+1o0u178VhhyWPaF3v9SnnHf+vXvv+on7/5aNhtNYaZq8JxR
rtu4seOm973rXu0qEWiDWmm5Lu5FZuzGv7932as9JRFoV6UZ+hhZf27F3TdFyaZ69clWSgHNuuJ2
Cx3LNH/4svdxWTF/ORvUy3P/Y6GOIq6n8cANw7oCUbcC2MIFXsHv5JBhqxqNH+VCaty7KVA8Nb6l
kOmkOO2b811pvsepxlgvFq6afK5SplDyl3oZ7yfGKPsc7/z5MSyY6JOC2ZRssa82HaK38WWVT2t1
EzVBnm8GKVhH6k39eepelEj8Ip36bN1c7RmpnItKU/PA1Fel3jXT97aii5fEn48LekW6JiuPS8jO
0RiI3Rffzycf9H+DY3+8hnhUUqmXFPr46hn/wcyG8UyfEYMb1YRHEf/63vK82jciOF4Dw3hsS3IJ
2aD3O+PhW1e+Vu1WuNiIEG34nuYNtqBY/3zvulfFK6EKI/x2uK4kHoaX6at5h0+e97Vod1aUIQKO
jbq9fYAGaZcVPVK4x17V3X/vxq92AqXCf1yMBqrbfXEcOrLb4Ytw7pOz5Vqte3EwtvBrpOyp/Ghw
PZSVQ2taXxwtn3w3yuX3/1iI2LqpZne5+Kp5w+J3X3GvPrvpq+9RrtWobzBy3GvpD936AK5kt/jV
f+9ZX32VSVhpIJBYJA3T2KGjfnXTnz2Mq8TBEImbjQrVQ++r8wb6yPdu9+ornK0lF/WB2zXCt0g6
qNEXvZpPbvdarQvLo7UaeWDPg10tekPzvfu91uqa60wtU8zY9CQXO1gt/0JM+tn9Xj7OP9baYjDY
qRgpPZMgvBkfv/Vw/7fWVmvFFfT1fjy03leGH5/d6WVV/3GnWLxba67+/3dK4fLfd/pf5+YvZ+9/
hZU/rophGjmANM/7SasxYTdRmBT6z0kacNrvdnnROWUInkPy0/ziZg1CuKD7WUZ0EW9qzJAwRK6C
igwjvcX9HivuY1M+FfVLDkdqKiM30VY3iaZ3xHKYgWaMtGK9EA6OBt3LAYC667A80JJHM7lJmThp
t9p4UmRKKGeY1QH29o7RPudjsy0UGizpDxQiTimuyjaLNeSvei45IqMxOHBCZYjqbZgV27HqdnGM
uwT218euP8HL2pl90Id380xBZQ9VpsvlQO7wVJMg69maFrmU3l1s2W7Wqdongrfo0wY072p3MLrV
Yt1a2DFbVhmokRSAC/RhbT9Yia7ZdRzpm0rJv3fY/Ge18ccLkYZuxuSW16z40ePy89+v+bO1c7U5
AXUQldhKaL/40XH5oqZxOUX+tnSudia1q61mGONlb6yWq1J7W3s6+YKORumL1Xn5CP/2E642KQ1W
NxxBJORKqPsldi2iNrs5UUnSPeTLy7eezbWEOEH+pmIAuezzbXP8ZjfgWjicSaGuZhetGgPpjw3/
ib53pP+Xjf2xPMD6aFjlCvQF1d4rlLsLQubfz+GT0/Fa3NsMUzuLTEru+3YLJoVmDfLh9Csp9Scr
8Frhiw5JnqWB+wat4sT3wAW/+F4+u+3LD/zjgcjGuuDTGzEaZ7w2wnpr5vAX5bz44ql8dt9XMUMR
Nt0EAXrZN+u5W071V20d6+9LW7r6IoWlmjMhpGsJ+MapUdNQvHYy1P5FCKsIJlkL9679ak71ExWe
+V9z6Y+nFA3Vqo8d/VcFj/zacvvqdaYiAPYlmHKYisXoYHnn1W1D8Yjq8XCThe6/19VnT/DqI4bw
Pk1dwt6T3VFa/mJn+G8C7S9bw7U6uE0Rw8DAYD2Z0T4evD6DdW5q5wu7JcwTF/9zfPI1r2aPX4rK
E0WBitq2VtF3lGWwmCba+B9cwZnKIDOfCvG8VrssYq5yfErNYRuhng9ROoXS+HMa37LuPus24rod
mtGfDdNprV+C8ZUF3n+C9L/9da5SjLRQwJhpoNYUiZx0p6JsrWqYpFg1iUO5R++iZtslO6OyLjrJ
6aTbRL779/v5ZJO91i2nscZoZkpUXMTHIUrscN128nNu7Sfzm/2fa/XyAhKsZx0gvnha77LvpcHX
2uW2TYHVQCXf5xnv0vBGjPv//UQ+WbEX78c/t5QqAmUfTtyumblhZdfqF9f9ZKu6FjA3MHgBslKQ
S/pDJ7/oeHX34jd1gdcKZisakrpUCJBr7dcg3y/Fw78fxmc3fXXKd3UmwnJYGXBc/NGUPHV4aYnr
/n3xz5701d7QFe20aDKb94qVQOom6hehyd9vGm/N//kG22IBNyTxpOMRbkwKLcy/FDL+fdP/nYj/
+2M1rjXAbZK30BTJT5tZsFdFcvvSItl5gqFnr+XowPe0OylyiwKSsvkh6C81oydZFwbqON6q6ldW
Y39/esDn/+ffMjUj8KM6uZZovgjVU/G9sgEwpf953URMJCtCcAi+7Kkzz8rwxdvGyVvmEn97dJcX
9sc5pE6oxnDQ59PSwPEMjlz91KdDJL6Y3fuEurBQNtF4zmrLKY23MY6QjexQQeEJ2jpDZtjjuImj
g1nPeJU9T8azqe8AQnAS2GIhBKaE57/ALCN2a5Z4I3UHQ9kq/CvDTRmiqNegDLXBCpBWQDtR6Rv8
XTcdZmh9vMMUeQeHflbDXW3Ve6l9N4ApJjWO3ooEcwGvFfV3BW1ENh6E1gSNjIpSPVFi90zNDGax
DgDeeArAxLFa7uC7uVm968ObSSopPeounFwXs16nFTahQWql18x/m/aglMfKatxo6mCKAJ/sGrdN
72B10dutgQ2DsYqmu7gWfU14KuvftSHR0OZXVjBZhpObOcST+zLahbm8D6fEn5UbQJcIm50SSgTn
nyEcq2o3qpITT2Azx49FOMhx4lTSRk0jH7IQT3PCgrrymvC3OL1NMwgkA82nlH7UPCJ9HJxomDxB
PFnFRpxSr22qTSZFDFS1YG1EvD0XcTuvXbCIWBoKv6cCrg7RTFN+NOIu67uNYr5OF+UtVDaAaBq9
tFR+Luq9Nf1OxG2XPMkVIMaiptAYu4twms0x6FLtqQvvMjT8bVvcaZA6Fw5Gi1Z2NPn4IbgTrDVt
+JiqGs9mQISpHIjajQWDO1FODaRhgePenhZfiiwfyrCrGa2jcMoLIcQAq+e+37P0qNZSIJuKUzP9
IM21ayarqxr3VM2oGNngUIJw6Z0BCKJFn06W922b2WP222iSk7pin8U056ScVhwQzU7DohkJtPWW
zwH6Y3dq9QBwum1gak6Aip6pE93G8gA0q/eafNNZD9GMUfxhzG/GxZ/5ZX/535pwsZN0mgZnycc6
O/HPkn+OD1YweGvj0zltLc/JYjelbl5MPbXzoJNbWybPHsfTiJIqpn+nn4p238gvF/ALzF04Ux8m
MPbsXeleTTMYwx9L+EMaPkDRQE4OMqzvEqNw8lw44mOe5sdwfQ3lTaqhEy4cGFdzfq7zk5xvSVMd
gQcqWSGzywhd3HA6FsWxTbxJvLMS0daZZGmEU4iWIo1rT1zO1HH8SIDMZEZuV7yM6YWqwqQUUXv7
WqTbcmiPYb5gVDj7olz6PUy5maGXWLA2ZjlvCvWM1srphZM2HicdF/remwpGqos3U3sAEuMaXe4u
7fAwY10mU5PAJe+C4PJ66VxE3HC3a1fBKbLntdpq/eyP0X7ACF+PQKRpu7YcbZVFKmSWPbPrCBIo
xktjtvFlNiKDWb8UDJSaIcnmkU9pZg+dRWkEgck6O6bcuY0ZKCC7oMzacT4creRGU8+GeIOtvTO6
CNLpiUlDjHfCm9HeSvJ8iFT5bs5RoSiqLWRPKXXVFa1eSW+XIMEs77M+2Vit4GIf4WGQWgr0hxE4
5cNdUf9q5+xGN7Vdmld2qKSBotyFZmHnWQsuG5MQGiRzp6A0n2y50DgMB9eaHixrgZ8DB635obcZ
k63oz+vI7aP5EXyePVStm0r3+PLaQGLsFuhXh4qPb8+MVNeCRWWYp4wnYBVvCWybqDGctC429Pgd
AaePgWFmRTvASHCr9lGVUJZ2yWbOtxpz58boMm+AVDBzW+XJ0u9D+WlI2pOM9WTEvKOFrENWah9p
vVd3r9FI3aXsXlpx/imhSTUs4Th3HALlml+8M51KLyCkDRtQAE6k9Fuw7O6YMYMg1j8qJPD53ICx
4gjJ4dOYF++mzFe7hwUClTWEcGkGmEOJa5Sany7bLu/3de4DPesFSsS40M/368hYauqVwz7vXib1
PDRPuswA/61QPlNCFeodLOaAPzHDE1aE1zK+nVhBTWhRFrlYxhZ2iqQ+U84SK0Ye7qOKnrwc+foY
xK1nVud0olAFjvNe5WOJS6hs4S6UrT3NMQcEgatnr2CNd2zWFjNnghJToRORtkleLd6Nkgz9M4Ej
8agYd2uHXDh384nJs+a5Cpn1tDJ+0naKjgBNPbVRKavFniHPD4nyWrY7SaBcG9cu8DKSQnju1Q0O
tML02tW/NHmrdCRT9bbSbuvoXcKj30LlNE+btNn0+U+p36XcUhXtEEttgTqQae1HTbbD9GGCCDMO
7hI+oSCSKsm1VBlwty8aaK+S95khO2u61eCLdfcWUHDTL+azMAIUTbZ9f0ekyRGaL9P7qkr22Kae
LAhBvrKKfujlW0eNIpaA2S3GbmSLTWsMFdKtnDJVfSxLCVeFiqSm3UQVfK3Kz5fThRjQlOxesdtJ
N1JWBSVusE23+qGRAsuLvES7YRhwm0enlQp23m0m4beOhyGiHRHOcSpR+GzhB10qDhoOfREDfmW5
OHVh2Zf9Bo6gE3b9w8Ah390Wmb9EZ1Vx5+wQM2ZpJIGoBBzGaMecLKntJHdF6U0UN7O819THdThL
6pOU3yj5QHvsthEQcDHAPKh2KJ9H0/QlelD4YKQch1P83EduW25oJWHqcJeMjwJnXwu+wu5r/I/X
luItP4PRDxhj5yhiGiAV9m0PjVfgw1TtaWy38hC6KcKySvRGi4Bs3BjVcDTzzm57CFYmccHanOU2
hKkbnsDGb0qiliLLXOyFnajfsj2fjHo/sDtVde0kUeTEVhcIkwbGYiLUwla1HD3gKfZQX/DMfjYe
06kLLNANgENsK/GZI7uJiZzjjvIsbd8k/hCXYybvi+o3VpGCdJPHu364D4vB1pof/Rp6UXeTNOzB
87FOntYES9y1dU3F6ylbq8mPrnhOZT+bsJsb/IH5GjNjB4s43ofUN/BqqeCSTelHm24YVHKSMmER
GW5HbWBlB5ifLeshNzZrf2q0ym0SLciHfWUVJ6meTlmETgtjoFmAAYGnGKANX0g4X/TZoOLwm8nl
YK66u7ppnDoM3WQFKDXW74CeN/PgGfylQ+BJVdgcimnCGfeW4JCtwPRR2+j5m1xUdpIk7gKnq6s6
X5IfUP/YZZQ5q3kYtZ+ytC3Cy3NVbrpQtke+oa4Hpc0j0MncEyHQIXmAyyzF2i+z95XzrSB6gRTu
KSa1PRaxQoTdKLE/wYaUl58CB5yOG/DQnpborSKYFnGoMOLNylMum86JtfU8aKJXQmbjA7DiYRN1
1rFn0EnRfhlt52eG6UUCU2Fhue0X0VbgNjesm7SuNrn0Ope1q+cA07GBOEq9ApRd9to+8SW4oGO3
advGnXOGCYWLF8YuG46ZPtyn+oeu3oT6XVbcEID2XRe01eSt2d6KkJdIjVOlG0xiHGgzrIGB/R2h
b3HMJc1VU3g3unaEfuZ2DbFhJW+KegEkWQRVzsHW5EHXMA6mSXwalSOzPfcgUcpBZqxKDUbt12Th
9bfQeBiN+lkxTsr8WC8vxAybUZxegUHw45V9JGUOkl82twn91vtSB2KkeSl54KqfAInZkkw4DwvS
ICyvm/EmKXKnk29LuLamBpC27h2BgGrQoT6D/ommOZCM57hQ/HUoD2MJMS2esXdqblvcKuNWulE1
jpxpsLsm28tKSS5geFG6TxoXYqoLjsvpRtNpCkzCdJV0tLKtleimNR3QR44hbpuWaDHjAgUPpe1c
LfNX44KMrqFinpu69OusOyZG6RRmvGEQwhFwvzC5qIE+I4UlifkdTT5zo9TZYcTwW+Exr8J6sEr0
Y6r2I2dDbbHXkQiKVvmjZ9BPDw3bqoptN221OXcaxNmzRYSPEY2s5Z5SzHfZOgUlH6dZQR+noDsS
yc9ZfGNK83GFrcxqE8EP/dKN6iwn+7Z665TQ002Zw2ty9aXbGB1zJvGpq5CPm/s6E2xMqD2c9KgZ
MecGcJPkJfwYw8QNgdzq1kZsSh/78r1i7fh75NJzrMVBvPjW7CnK7IXYDo1KsBTm73TEKscqvcyY
3Thy68vE9GGYer9a/N44Gwo3zlRfOTFqMQynpjY8fbqT5SWARwk/3bRx4vPnRL5t6wKADILIFgmr
SeJYuzJQaa1/7EkRIbZHceU0jHcQOaZR6JlR5SWrwbjqtB3N5sPAG9yeerY2Y+iOdX2PewuAvtuh
Sn4WanyzsNMwBVk2QbImDvKFosAXeT6U0khwhx24xK6ddHO5LTCWATZ1ssw93F0Hgx170kvk8BXq
ZHMT1ndde5wind3xJbF+YsxX2zVGnlkSc6SRASU9Qyjs4ngCK4N0mkzqp2sbOVIz+5IIzrdVjhMe
A4akuHxb8H0eS6YlIw5ebbrHRtGrTazKw+ph0uYHEf/uIc8cKk4MNgadFOQwm2voxNm8HIBGeuNk
+LAiEAo4wxR6TTzYevogRblryBa4e/IJEskpXZ2JT3AOS29Yn4yOkKBQnULXN1YKZ1u0hKBEBFmw
VWY93vvtfGMpnK6S1LuNFj6tbeYUWnxaVcuVxa2YZTdW82E2qq0ywNkpswuel+OCtGpWnZ5kYTG7
k7o8rMq5nML92sueXPM9ansrvF1JyuGNB6FFFhxBj4fFCGcmKGMD/MR4qCv1A5Sog0t/U930im+U
p0ja4QkN/f2HnDyN8e1oxbbVH9i3ULO3ybFJKWs0A0poX8daXxeXByFOnTCUnazKb6ixET/UNm3e
QF+sWyWNN+FibfssOqrF5GuR/CsjQtXH+DAZT8vYUCojYrAKSjAAnFvFtwoYy4zGlhmbhy4EihXv
wDayuSwk5BQY8G3DHFq2FQUHniKya3IJmry+Hgr7UD8pZBqdQTN5ehiMFT4Nab+xKkGkHEedAdyL
l30127neerIFVd6sYbDjya5K50SIj9OFSgvXk2FGgUiniJiyk11BBjSw6K+z+QG2dt90mS0lP/sy
eaTbeaYqgnmDtCtjTrh8ME6m2j50fRggtyNbuDGr6lzHt+l8d0lMnYJgGAq1k07HvKTBbMhHfVqg
1veEZyt50T7S21Mdcgysb9giOkap2HIpeKv5mlKrn/iKqBuhx81jWuTjaud0iMvXCtqpeqnkxHd9
+5ZSrtFVlcgsd5voA/oFda3I6fjWOozqF+VtRhgpU3LWrffQiO/NkRW8BNpgbvSBVKVRDnGmuLUO
0OYyAgTEq9CCwvJa7syYPipDt4XO2Gj1iUq+I/HqsRIPInMTl4at56NjCYmvU3pTR5UEn28CLEBv
MqM9XzaeLUTfDW5FWv8c6i2b7MfKxtkzTZOG0akQxk1E0Jor5BNShgI5deQk/5jrzkGaDnzg9lIW
kTjHJrW/T+WN2ZxoZjNGhLVZ+Ttp3qwu3CdiH0gN54603DRx4Rn5h7AGWqH5crjNTSWYY8uJ1zYQ
WbWpQvw5axuN6IHcWFJWL15W9jxR2TaGSV5buWkRbYp8vCmt11IaThXVKE1T7GEkVo/E08qt9UwO
daAYEuOlWHei8Twi0YmE39VyQ1ljMe81N/Om5FcrmweLqlBmnKDg+RkxFVBuprxfZe2tCHcTHax2
M/Vl0Kl+x5iXkB0zIrmxe0nLbUURQx08TTyGSQ9lGLRz/LPESDmNdbvmY2oT1V/Xj5mAZSW7nDHj
VrpDJk1eQ+MlxVQJdm1AfQ3Z9nQuJuG5xdhyyMpTyj7d5MATinwbN0y0wDeXUuRo9W05zm6WKHZF
XrrObkGmjfb7EI3mwYiVTUEIV+iRbc2vRT/sxfBcJwmT+OcqMl2hgSZuvakdAL04Oaa0BEXuNxJ1
nv647dXsLIBKTsqPwhydPhy9sSH6qzo3G0d3jBK4PiHlysdwDTeWGZj0jnWoPomR74v2qS5Dx1qJ
rSptD/MW4QaV3P6SR2pHcHE7q3OYC3BaA226Dlc4R1rSFc6CTt3K1EM9s4lbra3HnVdVM6UmieGH
ySmICuZGpWKHEBXgSjOyABuJuReGwIic2up3N5RPRnSxpk/P0WJ4QKmdSLdcrQndop74o4Mbp40T
y9NhMlkoRXaIlhMY37u0mW/auWTSnk0sFXxVSoKxCqkDMNtfTpuMrao1Xg09sxv0LyrLRRYJQ4SE
q7Fv6M89k4WSIN02qvWk4epCdeKROXMHr/djs1qPWTlt1U469up4XMI56JDSilS2ZWFb5NjuU4C8
/PFUFYjGS8+YQfiNwpbjUF7amByTcCwaj/3yc74ze2Xf9/0PeUKKIpOFDuHkR3JISbfSmGgX7uOB
EluLHk2iOKLF8o3YmkS/7coBjyeDMSabaWnfRasOCnl1G5Gh00LdFZLg9ZUmBFPxuobqXqPXsWig
SzJPTrKICagL9jZyl+rH3CGKbpaTHEpuOR4qTDrmH4ox21n4oEUvUWvthjrb4233I17Zua0paNfF
0VI+EP0Z9J/dSx/N+NzA51Bjw1sFIDpAtOOs9gp5OnctDElDj+9ISmhNuGNJom69xL25m+LybZ6Q
7urVcWm0rZS1OEqIQga8sKfVS3+XRGhiI8pSdPAT62vxJlVwjOYgSNNBaXnGy320HEzhPKe8sk0X
A6YXo8fU8CqdMN/qwRSYeFXIlQ5cugXmsopO095qeLgNQhoRRGnOGp7ummT9qNWgbmtQKgLVt448
w2p7fyLvj61Hsb0z0upWaBrPyuRd2S3Urxu/w9YnUlBDzfcW4WrXWLu2lsnNWGHmaGEYVNt68jp1
9wWFi9CSd2JvUNlsKrtvNWKmtXIF9ZRm2wjR9qVa50dtBQXxVl1PMVp8c5rcCkiDp+RNjpz6TosY
YxnLN/Mym5sNfmzJNJcH//JrYDFgT9dtw3/3NAkuv75MO4fV6q0Eg5Nk2jVjan1SXvIe3JK4cDFI
hIiAk2v1osfeiti1KM2hJ2Do1vjWkAdb0GJqqdrHHAL4RCyUd4Xp6D0zLfoNA7luRlsn208FRZiW
UHpW2vuuMoJ5au0JNUc4i340UH+yzlGiuEA57UFsnH4Z7kG5vNUW8wdt6QzFK+hMff7Q2gcjfF8H
jknB8HutDhqVcjBeH2P9y6gfGmNXWCNnbue103GOS78bEk8Zzrop+AZ/vF5/kx17o1bvhm4IOkt1
MXtlhsKyCQD2/QBH6ti0aRAtr+WyjbV9IRd2UR4s/akRO6+eJBtctStQNUhFzxSZNpZk2NcG5hJv
HWu/psQr0buWLeLwioLxwiyFRMtZioNEaF+SUX6qJy3nc5wCSl93hbkT6k0GJnvqt4u2vomEne3c
YzTFAGS0DadN2DSbQcDYsxT9OKFKNQx+KGm+yIew8LCH+NeclW9JB1+1z11Bnzhqf5kLWMnZfEoU
bCYtI7s3U8mRMsT0As3vFcAshjB+lEnE1rtx2nNsbFngQd+K21ZiH8jGD51dqurqzSo9RKBLdO6/
4ekvyUCJMTTcxVTf+n5EKZfcWpFuKyNnNABnjRCl365ruSlHs3ANUXXn9RZQkORYlPvmefFKJTng
2nILM+YwddnB1NdNnMjbUBA3YmmS1akH2Pa3El3kvu+CkJxgLFS/ycaNOkIeoW0h5cdIecyW5yp9
t9L3dHqLOAIkvE2yQ6+8VROl9v4caadJvx3J2Uq8giMqkRRMBCH3svU97Z6t5TkbPmbGrcrlpI4b
avjIBEXTp4KqxJqnZ4wpHC+ykFaKGMG8oaEogY0XhJtIvjWpyljiVuh383SbtceoPqn5UYqPiXQU
l/dZvvh537MM3bHO/EEQbjEFLdmaVjF18pDR+mxaXmIGOzvjNGrn/HICPjRxdrfoJKRN4UEyd3gY
v6rqvdX8WkHe2HHizt4cWt6cOOxEJg4u8b1OvKtRhC9jPD4jt1FqZ0XyhUHgzlBJwJiVVXZKfrqk
l4t1kwnndqB6VB6FULlblfagcaRFKq3ADbbktN6CTmNsmOh/vdGmbVh8YFKKjOkwiO+SEG0UhQ9q
Oqap1wlPc/LYzo4s7SgVlLhGZdPFp6bby1pQK5ZbVMuO9D83L+97PxjKSUhOXX/WVKbC6fbSTIuo
Xu6nbFcOpvIjXeWA6aJ9Xr3Ks3VQhju1m/FiLkXcaKy3oRrOGqRB1xrfNPGpjyWfTMuPADTrNbir
3iv7n+z5t2tkbVRBOV7scfLh1oyfC0jH8vAoJE8F/aL+3qzdtDZ3arwzCc3B2/4SpnvtR5luhbbz
ugWOrniSijNmFLQ1nC4wR+SmkReFGPZ0ysNSSE7OfjyFDev2pEA2TrKT0cUeBulBLoc/9Pg2ZkcQ
NQx+iBFpGJD4mYldGkG7JZ0pdNUZzPtByLeCQv4j8oNqyEwPyDQ8caAqKdzX0a8iKt6tpvLW0TqI
SrTX5fUg17Seu05xGgNtLwasOXG4lZiexvadNL5O8xESSkIV4D4jJYWd6089CJ3eHLw2Rg8YK648
PsIFxCe4o+e8F/t3uZ189Ii2TOkjp5ABgtrtJeF+rn8xftV01DJq/p8yfRym6t4c7iVR8P4tw/hM
/XD5/fe3u6SMuv/7f6T/T42jrh0mVAp55wol/fsvvMc+u+6V4i+di4rzj+uand9Yx9r4ljLeuLYF
E5NErLSF66Y0MoeN+F21xpVApwRhJtcmysqlxUyaV/SFsPKTAT/DuhLnRCCS574QOJQUfZsmr6Mw
epIuccbSkZXVYAbbHeWyX1i/zXC+z2MI1dRfI8jWESPv5U89y764l0/eybWnF1P+Wp5e/o6NRmvK
zb73qq+NpcZs0s2s4pWIxWmhlUUD/Ftr07xS5pirbo1JUTAxJLlD6iVfCen+Lrk2rg2kEqU1s1Bm
vpnDptSKQDFPpO12mK9fiOo+Mag2zCuBTiJGvTAmwoSLKeW6BjR2H0Q1MTbN8VHaGqlozwIMQkXZ
kjHuE03zVPk5XHLC0HNp0VsZ2YepjEhhdRLb8dwXX0xqfHprVx98PmarGEfInQqq3uBimVXf4D0Q
1fUhG37Rg942w6bsH1H7qPqxxkJdx8VCaAxsHDI7J4cgE4IKeAiLB1n73viucW1YxeuoKCZY2NQW
LjVnSKnfW0IXBdUf21tjFkPXiSjIe1qzi/x7+J4v+4U3/T8uPFVtZbQrF1YDobdh+Hzvfq92C2PK
JFWwdCwbZUdUSEPdb1332qXKaNWsmZKW211kN0LVq1EG+d6lr0S3EPHkch2YRCz7vZj7yfy9nf7a
kSoGJ1BG47Lspff1ufr175tV/q7TNf6XH1UiC4a2GGzHKuosZB6jdnGjpXwyrwmN6/ycFAohYHhr
CZeeNcYgLf3FKT/U6g9aEIJwUNNdQjRRp2CxZHVLJ8LPIOU2669yxFZ2mk+X7nwiWsEovYjh29jc
WfL/Y+48tiPHtmv7K3dUHyWYA6ch3UZ4SxN0SXYwSCYT3psD4OvfRFa9q8xQkpSypVGtqigiEDDH
7L3WXOraUm4Dv0MQtdNGC/wwL1OqnT7+WdO1/oUg0D4bb2w9CjSdiv8+kTcDrBJZdWQx1PLRKMrn
sOAnBl7/e4/oOalqiM3USkoeJTu6HKuV7dx//BvemZ3OoVJGJtpMEyGjvX/Io2mv8PFx3xnt7bMh
wBJtAWuTa9MpOQMxKYyKR2HJIQH8M0Ds92fyV9f/bDToItVQS5N3INKD+ZhdZ/lBFbd599QkLlVG
jwbytjMOdX6wk6esvmRaz7OHUlEQusUzqpiUrpN5Xr6m3ZOr3Hj2Q6g/Eq9uDRRsSdQgCb2eupYK
mB2f0k6erPLyzaBPShK2pRdM53dhfG+GCzwCM4eWTeSuNfBhdhnMG/uot2tbXqnUEdWXMLo2tVd3
fKT6PO+CS62/Gq0pi+0qrdwLpdr30UWYIzvIS5qMTwX1HausrvzMQBeJgsc/QYpyqpGM3fymF+qi
SO87b1fie3B3fvuJ6/sdr4Vtn42EFqawJmphEk1sDjaDCJ9o1cDWHHoK/RbiR3du+hqJG/miYCcs
KL67fvBbAEWSZX8e3uvezRWJynzfl0ff28jPLArvPOTnOCs990WgoB/Yt9+c2+KTOf29Qe2cZTWE
Su50JTaYrHswiRdFCkp5bA43Tvg4f2vKcW216n1toQ3WTFVHEqbpSPj2oqi3Qbxlty+btZkMFA25
2HQ1bFM/+vn4RQ3rS1dkqA2saycLFrAx1xrF5T60tv64SX1jHqThYaCeHBuHlGyW0PjM2f3etZpe
6B/m7kYkMhtjjTXBDgKB/D0KjW2djZVdTTe7CjhseEE3LvyMmDL9+S+GgHOG1hQ2EKcpT4xn0pb7
iiFpY1W/ORdaxs+XIqxlW5XQE/fhCINhmUafLFTfO+mzsVFTUhzXBccN/HTudlQ6EJPI38tOtK2z
UVElriNVW6Dl2ivd0d/bbZyzlWpFz+qkx4Nlf/FurZeP54h3HrVzrlJs+bXSIdOZ2CR1tKh/c8d1
TlKyZJ17croC45fx4jPSxzsTmnm2LUpbOO3CS1nLueW6ctGjo0GyVWQSTrP4vetx9uqJiAFFJka/
z5/aRfb2ewc9e/EiaMxq6PCwVV9Ke0kV5/cOO93TH4aJtArZdOesE1Ex0uZyHz8+7HtX+eyV002/
UqSus4Uz2o2NADj1i7ldG2sj+Yxt+N5XnL19sQ4d1kGJC1eepsRbZ11HBNW78SfkoneWuufkolaN
AkPRGsbPQR56v5u5idw7lDMH/QqT3O8t078zuX64/FEipNXHsJ/1FJn5xm381cc34J138hxEpJei
a4daw1N/798qv/dgn0OILJHTsFVpEZiat6Woj6f947N9ZyT9juv84TJYng88dtqthPEmRuTE+ioP
suXHB3/vUpy9jrpLpHCKi3iq1spuOxi/eTXO3shiiEwq41ziul4Nk1589vH5vvPknaOIQBiUOvyw
gUg4RMEN4PoYzdx1OURLT4yffMk7b484f0Gt2PGbiC+hLDrpOugvCFRfRv17E805IMgwyQvxa5gO
VlmHM0toixy54ccX6L0bejYz+qajxa3DDTU9aHCQHz5ZNb933LNFswOqNR0Gzlk3F/JVidYfn+73
3fEvFjfnTCDRSNONXdnvVTxhA0zACE1a7x8i+MJK/3X0OxSP+IpqvBpDuVB6FQvX1kJzqeozi3ZW
kqPmurR0BwEwNo8yWEeFQdMzXcvxTmTD1OnfB44+Ryw50UGNIrhzU7F0Bmudj1RljbVmdQsKZnMB
QsPLXiZ3hBKrSBWeRjZZpDkcLIB9/Zjshdog1bypkXaHFv1zeMip/UyLfqmxy/Ip9Vm0XIIkW49J
v9WbatnA93OyhTJah8Qftm7Ex+2bSTO1uRs1fxXgTOrSqxqevydOjo4yIdXxed8BsENd8MkqxLSn
+/+r63xWS8GCr2msTSXs+QYP+73X35nojRQElLlzkw9cH+9JRspad43t4DarJq52Q23Rw9jZzUBf
Xm5S+5h5sPfRpwrY+71Lq7yYdc7XqSoR57vKxkyk5+sJQdIbyxgZgK/ukAqufYFhh0+H8bKMv0b6
M9YHHA63GY3DTGxGes99u+oFOpbRB2+4kGW6CNF5h/I1x/cFwmgu6nqWIBa2+x4f0EZo0SqmuzEi
Skpo1JtfSY225N5oH7vEXaeOXJsBRRIU2sNLrr9EJJX0chuhy9Aum2SluOhu6NmW2rwqtr3+jTL9
XFrtXVxnl4XS7IeYplJHpxLzf23k8wpJmYfGJDZgwMr7oUYp3V0NSOb9lCsRXdj05DCooZGCghZC
NFbaUx2UaMDEJgnEvB+UU96g+XzWtGHWstksgnwVj/F9T/53Et7nY7/Mq71hrXKVXj08x1arFjYf
yvR+JApZmvJagcxQCv5YDzsUsoq6MBCMt4M+4zUorAs4WLO+2FhFM6vqawI05lnYLg3xmpQHczAX
kZXNDak9ZHWJTRFNOmfVhcaLRRABUVOb0CU3QHbtSh1JtsaTkgb1qS+LSf1lmPVp6JqFg5Oi1ZUF
uo11H16hm7bTbJmA2LcVbS7DbtuhwvftZE6s5FgQOxGMWwWDlbggYG+RIEd3zZigDGeucQomX12i
ZOl8pFhTg3GpC28hvGqrefWqkxakU3enYfV0vR5PVboM7GbT0mtrwmCZIFaIq35dWt+azluFobvJ
YGvqgfGa+UinMWj5NGidVF1aob7IkpuhMiZEzNxSQPtWyUWifw3tqwErA0XSOeUQpKku+Xnp3LHb
bROY82HyHY4eYqIviVtcOyNMJjoo5kzBj6AoRzdqjgWN37JfpuLLQPzuGB5s8Hftho3QFfWyS2eU
B809acFb7+PW1JAkFCjbzXzei1tVyp0br6ko0Rf11iZ6C7561vsrunQYgOcuGnRkQW4NHfsoNRW5
WIYIs1zKZLxtHQxBJbJRVcwy7pjIHqr+QeVJRBrV0yTwOm+eejlSqXRW+8q8GjBAE/syuvbMkA9w
j+swmMc9FpMUZeqYrqSxU5E5WE2AnI2uZYHaN8EE8JzHBrbCbRkZs8A2yEkE85fibKwO4dCvoECB
HlxG8U2cOggH3jrDmZFQo9U7JQP6QJ2o77jhnTU34AUZ6smEZoBxBwC+Dj6rNp/qPF0FdDOc6DYd
TrWKwNx359wMNFZ7Hcewm6G3d3mOKUY28YOSVpCJDLwY+iaRzrVvujedvUe+lSJ7LsKdhMlf9Cur
so4tA7Rdf1ESPIExXtGwXqgFsOaIpRXELdomqGeTIF4mzZfe5P1skekAc++MN4iNc13FgDWIRWE+
l6hbm/6+6bO1Gtr0Xq9jB2yms0EcpDXxvA3IjpzMj128y8dLjSlMCx/qFlV89OxaYlMUFnLDauPa
KtW5bpZj5UzMbqaovHQYfi6t9DqPeYx7c+ag61fdzeAePZu4ttqGGJ3Pu+bO0VBvorFf5HHwpkbJ
zg9uUvrrvEvThChNBFD2g5AZQ2S2HBv/waPb1SALTt30aPlPjo8UngeuQT8nyYeZDYiGCl5R1bmP
UHpkROjk8XhllepdiiZ+SLEX9xnjcuQ+pQojYtDH1TrprYXV9PPKpPZsVvlj1VnbTj0gSg2wqsNO
wToMgdTKVka4b7oXrTqGyVFXHx3Zr6KcWbmnKVlPyFy51wXT/tehKbd1Yazj6ITWcDl42ZEdwFxw
3wDtV/GNWcBkxgbYuOhrG5pHXrrRbPdY6ceueinpyPty3hC/YDVwDP1iOThbs+pnpX3XOE/UlhZR
2C1K695MvxnWTRc9khu2EFhJfBYdbfZi42MYSd7Ra/u6iq6KGhK9fxNV92m44o1aS4+jmUl49OPh
SpIJFiq7WNpo6RiB0eDCVp3TccGIZ5azOKrxBDu7OlPnMkU8kNbRso1OXt7suwyfBlocC5l3iXbT
YmXCZspy3UdvOKlxhg4XAYsf3PrjDaexUBEdqU73YnTeoVKvFXEnw3VDTRgrVR/KbaLsbI+asHuM
aSEViNgnDFE62K9tzozTveV488IhWaVtf2hsrG4u72/5xXO1bR/QZa1Rdio8rImq4pfxZiZNuinS
Vgl7lsKShdrJbD8l6JnvLC6/Vx9/2OLkTdDGRdBRE+1Q9iX4w8EnldeB3m5qpVyEDFt4cjfSWJfF
eHC0x8r5ilp0pifWws67WTDiUsSyVKCH6CMT7/IlaTKzEQOBHLFaKstStHsEeGF/HRXJsgDObsVX
bYa9M9L39aS6K1jK0RRrBP5xu5gn2W2sXTcgAsZGLpzcWKresGBX9zXFrunG4yr0gUdQXh+uiRZf
5Vgew63EURU2VyZ6H2MgCEG964AY2tguIu+YBK+ITs2i20nrFDGiRzJb+uy6nNY+RjHaLereHmsQ
rF5U5POYQEGJybjewarSZmkZYr5eVZjTJX3cCvkML85YPY3lHuoUawaMvXb+oCpAoim6TcDWVjmY
pX9qeMUHNPN9vXLLo2teVNWiCa/1fNyo0XbI23mN78nz0d8q+cbQ/TkyLmbQnVesvWSry3puWcFi
5MU3bZSP2BIcgYxZK5bCucwYvtSynelNzniHOBLLjfEs2pNMTwFOLeqV+VTUDa8LJGWwJdzKXYUx
SzVnrVg4ugz1ECYXo/LE4Ip2US4M1hhFdxoiOor+SvWOI9NMVd44o7Pw9bXSz+TJro9lP868qSuh
7v3xWs9ube3KjKslscAzQTs5bI+t/aXGwZhsewYAi4Wlqbmz7wpynPcx930MnxywDDEG+frGk/eq
eh34L121D6MHDxdyyLOQ8vwZ5kXhv7gVriMOHN3mVThlQzMrMzQ5mNxp/pBE4PnOVYBfpbdR+BIZ
tmyx7FWpetsn1zkdaBtGP5LUpZPqW1fXVo7lnYivXsbuntATJ65WRYFQXdcPTR5sM/YJHmLqPLHQ
GHF73IHCenmf10+pd1OHd1rq7rDTgM4zbr2+/aKoxT4xoXLYr6PVX3ekZJJRQCDaIiMirKZS0+a3
oiHYQ0XyH+Q7D52kEXIB8BWHin+DFGpeY6jsVIbL4TpPPfJS+lnnXQzkXBZowspnTzt1ej6rsCy4
Nk5/cWeCck1DfKVqfBDFXZes2/5LFA+LvN0BzJsiNVngoVcSDCGaccx4FY3imnzeGS8ZbnEcv4Qc
8LI/a9GpZSJWufvuHU4oMmYa+Vx5e4P+qX5FYYGF8VJHctuMR1Mcwq5fO467gJXRqPuBkTYVTxGe
gN69F86bRvidFeZLv8tPtvDvMmzNIUAOaCENwPRF6yEiDxirY3ZqPhTsNf9RS8AfDME61V69Zlg6
PRMm+ul5JTYiWA+yxPO912j3JRa7xPohjnKswzEKsxb7N8CCrr5zlHqv5gQElUHD7tLyNiML0byt
vwSgpC23xa0UrIWL5Z9+ioVbr2tQRKbN0kefX4vy1mrdLfT5C4n/3R7QfyaL1ALgp2FR09y5JE4p
mjatkkUDPvnWujKxyQfexeQ3ATPiOaumd+liNfPKx9eLBT8dgxXWn5LVspyWPQTQuUq/ChDGZn6/
cLAX2PUuVA96ft9TajKSAUvFOI891q64HjTLORUjiRrT/XSHddZt6m4bspTWk/JbKJJN5BlzzNlz
p8I6IG4GNtspdRkF89KY+AusEcAdtmGLYNja9P2ujpxLW6RYUMOjYYCTTZDflc0y8NcReBKnTk+e
JtYNnhG/ai88Yewg962HAJGRJHGm6jejcLZ2q+7rhOeREckBWSzNRwWDjJcxQNUnHyl8VT11lbey
U5TAt+QzFYN3GDL7JonlRnPQ6IGM+bik8d5kdlZSw+PDxcBdvB+w4OEgDqq3jw/8nXj4qz38WVFN
ap0lhV72e6dt7hjMLjyANr3Fis0AoUAe2MBK2UmRRzpvgA2Yra05Nqz9qGiXce9s1Xq8D5xvketf
uN63j09q+u5fndN0FX6YuqvRLVGaW4DrEjGLWS5MYl5Z5IuPD/+dP/ir45/V4kTsdF2Z0PwqVGPR
jOqd9HeZTiyV/BYqN36r0cLeahJNbrOTzIntEF0k9kX5aVDtdyTkr87grJYOyju3eAb5hVQcRrzo
+pDinCiXaK52nnTxJ5DHmF/2JA6EeIJr5qpUZ5bJDk2xRxTawx9wdPX3quLGWYEvwDIVxrSQ94Gy
1uTdGH5SiWN2fedWnpX4bCvD6cB8tcemPitJo6VuhYNvg4jghm0mNopszwKI0ItkntEfz8LXMgHp
ri3Usb7JmVHGQCxK7FzMBUuBqbhH4Z9kbBSvu+LR8MXKtNqVGMUuKLploDwKtNS54Vy6+RdZdPPB
D5dpel+O9lzG+MaKbV0fvOE+a8oFHCAX76jWXFZRNE/Bb1SUZEvvynB2DqMpY9q8sA545MryIVZb
ClFQYIjd6bFeMbrXOdaZeJzbxSNQjcTD97VrOtjV6gK9RJvaLB4xlCvNQ8BA2ePN6fN02nPPPaWe
TX78si1YVTzHAYvFGEkrqImkwUMZOMfG6reKQPs+MS2WTnJw1SV2TzFi7CsvgnxbD97cpJims2Pv
jXQTgayKWUDnDbZzbSuKeAZSEDdnPtxFTb6o2mAL1wwm1aNtLMsw3MblrqAYRShR6D+P/bcs9/cF
lpgyQGmM3w+WiW6sTXlwATvnJADQTDqMY3hRhSGzMd4nZlWpRbwr6cLv8UpLjH/+2lv5pgaXyeZW
YxLtHyOhH7P8m5GXm8QZFkk7+eB3RXAbVuNjLFn8WDjsLG3J5mxehMw4GNrq7LaLj3p8RFIJBsmL
Vu7wYqTaclCjk928ucGr0INFIcEXpjYlgohdSTyrdHXeZxulODV2sRiN4puss02jjOxuHm2xR3KN
MbQ5pIaxhPzBllfM4Q/NOiu9GrFdS5w5VdevZO5RakkOWMO+Z3H7QfLo0IIPknzZFl9iSqntZEQE
5WmPEQUXe59qF8F4bFg9VoN/ZyoPQ1Tt3ezNDvCfmumiN8rlgAK/le6FCIxd4xsvocFeHYmDq74p
nYFLlwCq2oQuVxBJ/hDhcILD1RYrFxJFloqryFY/6Ri8p608x3arFhHdXtFT1sfNYwWU8Kz8IJOb
OHiUxRe/byAa+Y8j+BuBwd6N4WfYCvigZqZIFBQFNqoa4b+Tq5RvnzPllQjzTwaOd+a7c/J37UUa
JCeHfTsaHx7Dgb34x4O/8U4j5nuk4Q+TSxBhY4eUIPfucNHU2mJaadQVyLDym5DROmMganBAhFVG
OjCcM4zljaEtfUuZywAoSvht1NNT7FH19G6qNF2krI2NQl/k1G0itj2Ks23aDjcOJLSQdVKgbKo2
xy7M8O3duAmvTZavrAa3DY7Rj3/VOy0s/Wx9UMZRx+vvSVaQHbXSm94PFoqDcCbAEzh+put4Z17W
z9YKsJ8zHXSS3DfxXUq4slkfXMy8H/+E92752aTvjhkbTlbF+1zdRD5Bl/3wycV578hn073ta6Gg
ni33fX1suxtm808O/N6jpP+8TrFcI5eZTX+gBYrReSM8NNB5RDxn6uLji/Kd1fuLhcL3d/eHp9W0
s6SOR5Mbi3+liBuyPy2KhLsIUEsY3QXqesgc5oxw7gpn/vGXvnebz+bsbNRUe5h+VhU8G/a0ysfJ
CPjg46O/c9HO0dtOHATp2HKffVMlf33f6w22W9B78uvHX/D9of/FNTvncEdeg37YNFjNWMM0627D
KryIC/Gi+bQmyHoMmSUb7dXuekoVyUXqfXEqtpdT/h82Q9hSi7YAl+YPm7igOqHmL66VbhtcprQs
V1WnLaMo2WfsjD4+Y3N6En91xtNr/cNdLtnda63gmjRZdJWaw7pM/aXbyK1uDescW5qiFbM6TxaA
66H8QOPI8nsXg5BGUdvPNk4k55H1pEUoKXNjR7dp5gVoUqN5br/4EfNRfFNOoBLKmprG4olUWxWH
sIQF5dfgtFSQbl68qZ1maQSPsfccm8USf9ymGOL7fOg3MXLjJLwyaOZnBAW37pPniXntrrMQ9MPY
v4henAjkpPZh/OaDcjamDbEb+CVI/r2W5JR2knkPiJuwNzq5f+vX/+21/3f/Lb/66xLX//wP/v01
L4Yq9IPm7F//eQxfq7zOvzX/Mf3Zv/63n//onxfPHcb3/Pz/+elPOPLf37x4bp5/+hd8ZWEzXLdv
1XDCj5403w/POU7/5//0w3+8fT/K7VC8/ecfr3mbNdPRgGhmf/z90fbrf/6hT9udf/vx+H9/ePGc
8nc3eKaei3zaJ/51uH/9zdtz3WCmUsWfQkUnYDvCsmgHoSmVb399YvxpUbc3LMcydUMYtH2zvGoC
/uhPYTnCcF3Dsgzb4U//+Eedt399pE3/zXV1yKiOY9n6H///3H66P/91v/6RtelVHmYN1i7x8+hh
O2TtqoghXaIsbY6nnrWe+zAUw1Ap2brMvPg1MOg/VwhB2Vj1s0jTrXvenPS5sW0aq5FrDFAjvE5r
KMZU3cysJ/t1YXt0JT1n8LemxBtZx+7EXrXbvponA7Tvruw0G0Jce9nrhYlFmZbfQk0iXZlVheJ3
UzRGdlkl1XhFPZvXKWnd5Bovp3Kna2lyExo2i8QRu+8Ac2a8VHOv6eZFolkJpBaUqWpHMyZCO/yQ
tIKNkemTccmewFXmFCLwrzSpFfUAMDRqx3E5btm2frblOwunnK6kQW/IwK+u664LJOPnsSfpPLtx
LOBI/WhuLE/N4ZxSdaZKUrElsrxZlw7pqqJbOm/pnO0SGR29qH8UaaLPUl8+981k9jTd7KISxt7y
muQQjMlbTtNsWbvGtTF65oufI/EXXTEegSpGC5uE84GdT4WI042lN0No84m06Wdzwd+/yzSEY2im
6orzJ8TSrLzuVQnqTyovLgVDxU4McllBvWiBchuBVQ28uLz64SX6+0H98cH8788lV3N6zpkjddM9
N4GZQRAlEZSgtWIAzNKjyGDo8pQpGBuW36hqnyyQf17w/fUrbXJdeaEcxxDn+WxV2hm9opj5ehA6
ceGdT52NuOSFJlkBRt5YHe1e7z+5tD8vDP77l56NzNDwDMTCTr6Gn8wcbpF+VMceG7MxslcfX0/t
VxfUFrqjOcLWdONcQJupXeET311wGweoUUYFQNPY1Ya/G4E5LQbfB0chXH81uslFPJXMg6yLXu2i
jhdpADK1BYF2zMYS5UvJvP/x6f3q7FxEE0J1dcsV51L2yveT1rfTfN0S2FrV9CGrcdzqkyKnItvh
4y9j8PxhdfDXZSdgS2g6geuWak635YdVQuHnfVTAe6X5MQZbnkB/JZOk/OQn/eqJck2GaeHoPMHn
3P4KoYGo2Nmuu8ET2yrym/loFcM6SeNubvY2hC8t6pe/8dNgpPHLNGqZ5zsLi3J63BgToU1Siekz
9EQ5CYGfPEzfhdH/tb6arqBQVaBUlir4Rzu3wTUyj0UxEF4U2Fu/PTnV1qtUWrYuqBmNSDZCwtOT
pHigPLTlsBBQ3gDPLVzlm6qsNDpMCpDJxrsbUCdkOXqxZNlrXyX4ZS8XiDvieYhXe4hWqqSZZq89
w9pU+LP8el+qX0U7tZwrVlxghcatVHaEvK+FeGrQ87hbLzkWRK3iV5olJBfm3rVB+DSN9QOx1rNG
px2SmvOYLoVEgmITuWzm4cqn5AER7LOIVv3ngt10qZgbDd2wdV2YmjjXgldu7SpjGMNUJFtylSJD
A/BkmtdZZMGHLmgelEY5rnKDwT8wIip3DsvFxlHtpWmm1VaVSXgRdk259pRBXZeR7ZPVVD6XYQBU
TB9g8foOcqGPn6NfnrbFJGay/DBZFkwv7A/viJWwig61qoLvNKdcOyVFMy+/2nfGt/RgkeuwhFzx
YMAm02Eaz6y1dbq2/irS/69Wk5fFW3bTVG9vzfG5OF8t/rS+fHfd+X9xTTlJ/z5YU75VL+HzTwvK
6Q/+WlDqxp+qauk2cn8NlYE+bfz+XlA6fzqacFFH8ZllOvq/1pPC+lNzVR07FR+ormEz5P29nhT6
n7qhCeFquq25tk5y/f9iPUlT6Wx01TVb54F3LBj3lnDV7zvwH56cMKxD1wZnMbeqqNuFQawsuyQ3
d4rt589GrrUPcA9w5UbofZqhfzLwXAF/aqpLp/a8QyhD8eIhJZi7UehsE6D1D0E0MmW1ozg0URQi
OBW2/UWLcKsViZcFe9ZU2ZWrs2CSeR1+k75Ad5GE5tYdJ9S5F1cnpZblhRZFEuiibK8Y3Jpjb7XF
fT0q/jyTQbSUJhn3em8rS4DhkG1cXaHeWyIpalR/22gDfH3MtIS8qX157ZiDuBEVxihDiaOX3AZQ
YgfoOwyDZimo+OYaAT7JH41lbvom0A9g7MclqWgplfYgPuS1POqmCtyEolhvnxLNg76kazeeajhz
x7WMqVrXchkM79l1wMCpuQaMpEXpFg74DQv9qycBDUoq82HSsiC2d1Vql5Dmm1WkjUCprWCn05u1
/Ds55CfFTCoSIEx51Q5eCnpA+u5M9aV8yCpGx4w0IM6+bd4cCYkpTBI0O6NuYFiFrKcOcnhhY6ze
iDYtt8TI3uZjJtnjugZELQEoClSkDIyLiIFwPYJuufbSXD+S/lncSehlS9tqLeDISnfrw9CZmGCM
v7qayF1QSryxcd3eN0aPu1wGSb/0Releum3wOtFZtAgAa+po9izxUoPaIPsRouu81zYABAdtobmG
k+ICdveVdeG13aIoxKWpeGKho+u06+aL0sFwD0pjLgeos2ovtlkK3FKUaLECqDVtf+8XCFeGXp37
cftiG+HJjI1w2cfxUfX0YucMERqxqVFriChf5og4mq7flwp0JqaUpKheAh1kjd/68TJLu7tOd+hf
134bHJSyVuiLlwUnAbCQFnNmgduPna0DVOS+taN4rwVUaj2HqzPzUYqi6gYfN8CwZfFGYyACKh9m
S1l+1XG4UzsY4cID2tna9LoEPHO/hshU9rmyrix0Mc3I5Q08b5e3wbLPaAJUrmznoesARK+dtRMZ
SDp8xXnVpCKwlgqP/OnAhqWqaS3qWTidlr+2nAwmqD2sQ3VQZuaAMjlCK6JVylIV3SqhNWLQntGy
UaC6yPsN+rtyp3fuW1VpW6UHv2pHzV4z2YL1BoYDv7H7Y9D1xbIy/VWnW5CiZLTv9Bb8bWvywhlB
B2gs3htFqO26hB5drxDaUWmsGozM2BL9bICnLS7qzhHXvZJM1MHytVaqO7uT+aXmMMHqKonaDd2b
oQPcX2tiXFJ3BxNZxYfaCqNTxcpoFg2GurCRQCNxDOd9guURXBqznipymjKFqJ7HRljU8KBBxwNw
/85kW9l4/mXT8IuKKHjUk1Rdd4kmYeEaYtXmZXvT6uaxcRSuVaAssiLboTNFuGR8i9JwWwmAgZbf
i/s4A+pWJJdNTYyJM4Tsjh0RLAwpX7MB/YNfqsa92aflgiZ4uHdLBZUeCtFGKF/cMgSUWcUj6KPg
lj0KOr+QfdqQbmx0jqhS89A+wMEu7sUA4TjKq9ckwAecmTSOagFWTRwVQ9uGQ3Of2wgNQh9brd0U
N14Qfs0G1PNtSVREUlzY4STWSBL6h7mHiD6MdibaNR51q9qi2ezuS4XwCnJAFFqKSjbTx5I9f5+Q
lNFNAjY/BRfeJ+O3KvqOLkrkEuWMv49Du163MXvBGf2+YRZl0CULcAi7ptCSFeFaFCKChPeJNOi5
ADqwrgYHZrqMzBW0y0n36xF6YgX2GhMEhtTRt5ZqaryMUrAClKBcC5H1yNx1B0MBMWFup4DDs239
KcyFibYraLQL2lbVZe2FO+HH154OvhnaMWR1X4zHJEZj7zooKjPNCr5C77I2WudGX3wzHC4gd1dv
bpyabz23bReP7rXWRYKQT9m/mJHiPA9FTMq76e35IaO9SHykU6W/dZiKYEKa2rZy/OQmtcOvTaPZ
C5GXxkJptOw+b8buVADPv6+HFJ6SNW6DCiGI7+vZtZJ3cKKGyCXSNRqtL9Clu1nmpsum6J8GOyO6
W+QTxFcxoDl7F10Zv8pApbMYAqYv2cYv1CDxYZvZpf5cBGFdzFtFr+9DJ4B5mWkem9LQAF7Wx4kN
0isry1M2WjRwapkogIUHRWwdpVceja7IDiw/Yofcnsy+JWTRMWdhVrSPtqLoG3c0s6tGaTtSQOMc
BUsOlx27IerTMNWzmeF31cGIakShmlfpd0XGJNWFOsNAmLbdS6s6sJm9rPM2gJeLe111zFuh5Q2w
2yLAk14nGRRqlLLKc9mGLRoovbpRDCc76UVQ37AUARUn/x97Z7JcN5Jl21959sYPYYAD7gCmtyUv
O7GTSE1gpEiib9zR4+trISLTSmJmhSxnb1BmOVBGBHUv0bgfP2ftvSsFFUQHoy1jOiUOhruZzaJV
h3K6UdJfrlBT96ckL5qjjJb8sfbwc9cpj1hfYtjeTO4pXcz0wvVI2ICVrt/nBZNneKT+I+Y/YiSb
tu6jP6+6uywWrJDD2jZ2jPslr46gQcF2aqvhTvRyrwOJiXxop7s4Cu+zDLu/zL7WJrqzsKnDDDza
9t2YHWiGPaq5iD5SM0L5utZZ23KMlG/Bql2x/SNWmJiYLq+2ONCEyndJknrAW2E036RFHWEN2Hfk
b+Cb6QwvwWBBPZYsFPjPWs3rWi5euHUffinjlryeaYnabZAAuEd9/aKHyKI3wHSdx/dK6v4Y+ryj
I6NlEXYDUVCxJJ/kT8f10b2yyT+8tXPQ+IoWdiBwnKW/094OmaMeDa9TyeI/6fvMd8U+yLzwSxJX
7UtqerlNe7YZYpg0XtM4d5VZFoADcdRIXaq/uGsMbfdRkSbRvs6FvzwWuh+5OKU5Nja+begnkj21
V8sOaiAsDUVaq50LWS/FvcxzH1t9bXZmUkfi6XBGSJxXHHm+hm5HgEkrq2vsUr2zONOs6nU0PRdR
embP+ih4L6VVXcY0akQELI4KgyQA4dlfU+4xeP8s4gs2oep9yCAzygXbxUU08RGBy4jTe5HFuHnl
L74VmBvB4D1rJnkJY1/dyQbwzGP8/sXhUP+szTBcVNZQP8aqcG/GnuwnVczVrlWTs23GyTvqost+
DFUY4fjPxGdBGwV2U9SUApUOPtyywNuM1pU60mul9qnjnYThSsBtczXczDGan77eVSU8AmSg8NRZ
Gal0n1lJ8SWuTXJaamHOprZbFQ1ZfAPLjKgjXcpmjxWltXPiCJtedtjzSqS3/TL736SbhNfjopcN
WQ+ETGF2VD9iwNTW27qEq9/IZA7xI05S19p7gLEZow/cVHdW9n2c8zPX6va+s850L9Ng0e4mnhRv
RbfoY58FKGmUG0TnWTE4HzlKo7OmTC781O2gWVP3omhigktMypQpmctzY5r+fOl98U2D4KMQWgrm
PqLGpECmikZxqdtgEywp/KdvCvzCvZCpYyGjy7hvQcpxDIxDKMTIORlv6to9UAxuHP6At2OGryzF
mZjjdvPncw4U0nw3E6HHjcTsiXnS09gVcMrLnAJz8OBjTGh3NM2CyuEQbSVrBDex0CUvGmBgbjyb
k0fi7rHNbUdSPsawBIMPrYfQWDPKHN+PsVpnOkn/XbpnTasBj4t2Anhplv7baHS11YFLgIenzIwd
PlO5B5IuhOCD0mHEgrIgZq8Y7YgLh3bA6doc0U+t91Hj+g+ziu1p24Vxfjdlbnm0gsg/xBW+qPbs
aUy7FcEkFAeIrZo15WtO0ZVhpjA/FKMPe+xm5Q3rf3zI8LfeQ/XY+6Uo05vI0unBjaV5EdnEC21l
ef0hrHZ5yWsm/V2sxsNU64ehrVFxjKEh/KWi0CBGAFNgZg9bEWn32krO5DKry1KyJ7m5Ka/pqplT
VjXFg+AYwMLEoY4NBGN6ly8wFrH3navTn2PuqHbJUKht3VrkqDS+vIza/rlxbbkrgs5CstQjVpOk
9Z33JfOJTWWr6mbuUatMSd9BI8DsdSajVHGJ1XHYnE+6U8uxsLDqC0xtXYxWsMLFajn0LahzxM6H
J7txz6ss0WeZ9CyMFHVlbRsSzJ7auZHnWRMs0OnkXi0KTWXjl/MZ/4gN1TYcWo4tQqdvCnO+fMeB
9c7W4WvJ87sRMy7mwzhj08lU0+p0scUDZuHwpTkWJRMYZtmhM0uC1Z6jHjHnzS2yhBR2H/dL4t4x
pTwFxMLhF+184cDwvQ/f3Ckm8ac9DrA052mZUuM6KQTyeFdz4kNcM4anMHHBgtA8nvN85ODUY/fE
F32OiNXYQkR9s0bUPLnOuheVe+9jlqCaAG9cSAhxyuUQBu7VtMY9ZtEqX/CTD1fyRsBDq63XCw4M
4SD3flZ+mwIcAyev/xpi+LDP+wZH1TK6MoVP2mFXFNfGxZUEu6bgbJmnINpxLpZXdqJIAOD/Vbmc
Hru51kyjsBaubYuHGNqb6tCFI6kw8qfqbZfMvcR16JhWTnWhBQbIRHhNSyXvzVJaBwu33qN25PMQ
JcETC2F+Nqb5d09VbrytrSbgl04d66tdzcu+EbU8cuuhy0Urz7oofxgHTogsbSnlRdhxVuBAvxFU
SHd1FIHHo1UbUeIIvzjGoY2tp7YHfxsz1dqRfJ3RKMTjeAmn+zRbfsyonXeJ1aGorrKeoKEm+qJ9
yXlH+1/dtAprUtWi7NwLs/41GxybRJcOdRSvzn5VVsVhhgpUTNa17w/hnQgHTkUmCq40ByNQ1as0
L4sbSdfmwtWpOui5VzA1Hs1HJG2jrxtoK05HbjtfRbNfoA2kwNTddajDH1kPRKFnQt/KosUcTly4
qSa6UekQy1r92Evr3li12QqNEXritM9dh+crh0qeV8nt0CEpGHpQw5mmi8lvyIY0xteR43inQSJI
dabi++KhM/PdwT+jh0sQMeIWbBRbKuf0WlhY906cl/2Gv0ME6VFSoW8cIky3NFfEPovLY6qcXSNn
Ch5a2RQgfPrQOi9pZ3oWVvE9kzrYVyPM9eIatA09hkn0lfbcPbzYLNjZYID9DgKiAetiuXX66l47
+lw3LEmWnMOdi6Ie4afTEJXoXbLfov2M7nPxaolxOHq2xI5nMunrFNMlos11KgZM0NvhoqNc18iT
j6NhM65z5569or3pi745lX5Nm6ISnLFG74JIiuWcSeuZwHRgK73oMJjui67C/QxIWY7hjNc9RmTR
iHbNcVhw4qo6T+j3bXUnB4akhbw1ykuPRRQRzDI2805hyzuGsr9p8wr2DB4i9FhVqjo75lG/bLM8
usqpx8+aqEAAvsTYMZXt44gRjWuyy7o0bw0N8D3enJxU+b2O85QuJ9SrT65Tmduy9R+6SJYIsWrq
2DHsjpUXDNcF/YLtIq0zHK7ac47oJB/4NQoeD3154cUodjJFhlsG4N+X4jbE7IO11HJeOb69MsFD
/zIi0mgKlFiixf9aR2hEaMF4lNH7MmfeEMcriDdg4J9qpHbJFOqtxfa8YbR37ij+UCd2in1FTGKq
s3GhVHADL2n+pYiHMuZGV01RRjvpZo9T5F7bbWyfBYYksVzT4gkHw5FeoQVahjL5gbiiIjos6+RL
7K5S96S6b8T00rkK0UOJQUlelVyjGNvqtJnwrM7oYpjOnGs1mQ1e/yhAHOtOKH2Kofe3gPT5tnbj
s7igo2fniCKyhup1JgFL1QSyQf08O2w8N14ZXNkU1uGAPr8jHSG3sQKv4GaNk51Zyl5DK0x66QQl
j02/H1lRcJtX0l6fEzJBJp7ypIzC40yYBYUHUtye0BEMUBDXkNLDm06oj8syUnPA7HlBN5SAHwlF
2XswJz/ctFbkec4ok5kwbliiFpbeYL7R2kXtxctJPZUedY9GLQm7OzmYrVr6djtHsrsrIRLDtHhy
RabPIQLLbYkIg692aVvNrarU0biW+giw+PbS6Jg3y7MhuJQakwPGUnpIGmhYbDjzGARL3lMnRfw9
DAdiRpZo6woc/Ibkh8+muOldrptPSfZEuMe5HgiMVQXu884w3DISvBBde/CawkD5yH7bTS49g5Tg
AcQdsV9VD15eJsfJwzcjbgM2jhmBO7kjOlenMuounei7P/BcuVP6XpSQQdb6BHro+IOu2TumoUaX
ErtE2St/ZwI3J7lZ3U4DtysczT5qE0qnsjxG3UJSh4+kusuzmCNnhWHwIVXlQ6pCXPrhBWpSJo9F
kWF+M5EUhg4ynN1HlbgfUjnOZTI7q+ewdA9Wosxl39cWYT/fbT08WTi5h3Hm7qTRb76uoOHartgC
WzQod7JylwBYJht0qWBeBXF/ZHaOrmvO8mp6nhZQ4ARh7c7od+OJvaOma5rQmIQWP/p2ehKZBKtT
yEpVSX5GZuLsKh2T5dLRQj4Q6BpfW4S4DLn3zeqzl1qA6obDVQ/JdqaJR8zrctnP2p4ux7mdsH+d
igP9b8oW+AZ/uHTSNc2PzWRq5+2cY5q9IKsvS3WV9PM+TPKFq4ddeziK5SCksp9TZg3BJFCvNFF7
5s6YmFnvbb1vef4Jq/CEvx8dcxT5x7x87e3ngTRTgos5WBUQ9m7+PsvqEDQFBeQKlakFP7o+t1GA
duVACyv51maFdR5bauF5vPRZzR9sC1lN5VrFW9ILtSsrF58GYZZb2pnIsi2kpAnadlr4eC9TjkaX
I29WalX3fhZddxjLHweh06vCj5tt006PI9L6Tib4dQFaS9zNd8FqJMvI4El45Vm/IGCtFyu58PKs
uOLyTwerl2dR7/FFMaR5MCEm3lyq/qm3nmQ4HFAx7imrsIVzSzz/yyhj+u+Ye6+kmTYG4hQ7y3nO
m3ikJPmhrHQf5fGFbQiM6oe3Cn9axuuIn7r2LWQOI1aZdFHgzVHHxwKKIGiWjPyJhgaH2luFIFOC
fGnPTpaTWiTgflow9vVt8PcIC5BJki/mNN63mUJpowN0U95Yjuj9W2J4FnvBjq8OzqaoJf3S7goK
7aa9FUNmnadMDPBOLyq6t6pj6w6893Y1/qe74kzTDxiT+OA33vSc87JzAMm2C3aZMZBOykNIDgTI
YpqfO1m679hxJVRc6j+vjCjb0cHvVX+Kx2RG50j0YgO0OCCk7siAs2c6KrTFBfUvz3v/Bb/1wxxm
96bPFoIl4/J726UXWWTR+xrv+k7qnRsh+E5M+1hRNaUzdbMxGM+X0vdP08DYogoM7f7U/zEVniLx
qNzMpMocM1/LC6PYqWiCGfxcV3Uq6I+qaSBonxch1N6FpjHrsuulNWET/qJsdsaq9tB+V/jSq0WQ
7NUPfu2s7b/makINdpHbw0LfZGRRIfQ4R2naXtEg/aibigDfSLPwOlR++6V12ptusNWemCbiTDy2
SZcT19lMcM2OYu3BJ8LyjNRXzdzfWXFGh7rHc9CMTsnYbZRB89zqgYCwPgt5ryuZsLJmEWlTTuY/
+hP79NiHOHRSTp0PfkaszaIVtpal31dXkVOzMLEHxXtbd8Exmzk6OxolIx8Xfsnovb9atq6p7oLW
2tp12Rx8PdLjX2r7xav7S6skSTyo0vOwdZNvQnZiN4Qs88Ok+8PgreGnUxhto4mPmJ3hvmNffufm
6v3AVD7b+MGwyhAz+5tVtPZbQm3TbKKoSN5rTdpH2NMRC3oiZxcu5A/ZevZlUvj2i0kXBuRVNz7V
GKR8zek9b4varfFxaYpTomjuo/iTq8zTfRae51zREpLHzFBo9iyEN1GYPpZLF11OeVjdJq1Qr4Pd
kgMVck7YydBqdnPvJl9xxZQ5cvZhua50mV9hmJ8fnKlFkuXI9Goe++aJFLHwNFpldKA71VLVFt3O
JQTzqppQHpdL9RLj++mlzA8Sm15SK7V1nrSZf80D0R+ckHkCN8yu7yn7iC1NS/mMg32J0lvG49cp
zLJTX3oOfabIu5mxaYjpRY72KawXknByZ7mfMuoRVTgTdUeFf003ifjGL6iHizpWx64IAigzE3wb
vcm8Ec7Z44oT1Ic6UtitGHs5DEu2BloRP5yOCx5tWOqiRqvPhWjap0pIYu7AjS/qdInWXCp6cKtG
11H0EZHKWlFZvY0+jWwvxSejWdrHznJslhsrXt76tCbiPHWiI61S96KevmZtbr34UxdxMlLdmcDe
8BZTIATGC9YIWZUWxymHt1FtaC7aqJ3Ywigu8nZcXx49I0Yq0Y2SbFZT42kRfUmjgewL4XjY3vb+
dp5kRYXgFz9Ie1WnpWL0SosB1wZ/qDvmk3l+Zzjh7/8f2VbSlAHd2yUb/E05hOi+FoQuZlrivRuT
S1VYMcYgxjN/IXn/i2P8Xwm79T/TGNuX5v3/fH03b+8/Exnrz/wFZFhC/KEUnA9chQsQAcf2TyLD
EvIPUDskA1IJcCybH/on4uuDZCibKAPpAVa6IYDHPxFf74/AdgE7fCg14dtY+P0HSIbHX/QT7ib5
eSDfMOAL+DC+/mdHs7hUeESvudiTbcnz3Cv5Y9SG6lk2NcfsfHG/N/Mci21h6Mo3ie4YEdNWPlRx
UL7UTnZKol5pPLDJcJqyAuKnLGyoAuZ/L15QC+LJbNiIICUMDDZT0AcW1RysjhXWTdbnCEDzuS6/
hdHIGjxFu6lGDqwH4bhnxglXRqwOasaT8zHpPfmKuYn14pUzTdeGeDfPRhoo1QKIUAzzuc8siBaD
SB9/uqn/hjgV4DG/Xidwalg9SGjPVQ5p8b8iT/WcFTpnQCshfB9du8q3baEnnKp6ExE4WRAIWDll
chaTIouQQ/U/OPqjES8ALmuYrHi6t9IM+5/MF8NXW+XlvArgzNr0vaqLGm+LzLI5onfGMH9yejKT
qtz7nSPjv/090B96MIdYBELR/vp7uJxrfDnWH7pJkrsyit4TN2de1LARFrgqbcO4fjMNgZt+FXPE
GRJ1F5YTq/Dcsq1jrLKNuth5jYpoOHFCI/y6tC8ZH4nzgHCii7wavC9ulWTnsVOnvyFif+VAeVax
A3C8AGqS1wZe7hOOblybI30Yf1TkWl5iQeVdBjHg5NwN4tLJ3d8ql3+l89bPA6JyZMg95a4CQP16
rRbgujkU/nvvFk9WLh+Zzzp72WQds8SKKnMcbVwZ0upP1fREvMlvSMo/FcH/TVL+9QV8ZQs4Kl8x
gf50s8qMvlA3EdK9FLZDj1yWI3LITL/VUSU+liLSNvZuw7myOpkS1mfPryXjIkqMVM4vo6MZkZZs
CJfFJG5k5dtk9S6F/j5EQ0HG8+wnFN0d/A6dzfRiCISqKLR962vNyGJQdi4PsdslHQp+wolCbNGI
gzTxt6qq4jsLFgU3piJoLn7zrv0KlfNrh6xKgZRShQ6s/Gc41nPHOk6S7oc7mEFvakQGp9nyxyeG
diPaFztls3dT+yOxJ8FRIJq8dS2IWrybC3WfUBOChIDRo9Qd6/m652gWIBZt+m/KsrvrRHnMDCcZ
3KqglVi4TeM1/wi9f6LBx8e+Pifdzlw5kJ8PU0Dbw8cb7u9/x395lENnJT59XkLhoP9Yl5ufODhe
jpqptnxttO9tJCkj+yK3aE3G6IaaLPqd6eYnHeZ6SR3B/2C72U94nNdt4KfP0xkgPb42r30XTk8y
Ij57XvMJqqIrM8YboXhx89A/GywCULqomelLt3diqPDWEQPrkfBj4gcRo2KEElbqrHWqPN4ZD7Kr
KEMfi7gAdgqZS4eONscVbplFe5sGengQwK/YhHTx+OCQv9j5Ctwnsn1MNnz0z0NFu88A8pNZFppT
6Kb9B2+/cyPVAMqVmVD9Bl/918fLWdFudDch4LX3WT1Qeqk3TeXyYwwjRuMxbPLMFcM13yQXzQZo
ld3lNx/JHv/r7hHykcpmK0eUQ0TfJ/lHkqY+QXnTD7swwXmYd8tOcHwnFByvh79/sD5pGP+80+si
yW0OxfryrOT5T3earZp5kGl/zOHwxKFKc9Lq2uIZczo62KQgbhX02FkOITqicSN6IDVZfjXjDTX9
5quIX2HP9av8+cDZUth8oeAzt5+HpR8kInytvcl+zucFnrsnweOLyEw1biay2AZar7P/mEWkzm4s
L7aeEuacNIpUTi7yqG8mt0eQ59j9OoSbqncZRDLYFBLmmWZd1J8NugG6JI+juhBRSh+ycBOYChFF
io8sffObO/mn1uOXNTl0HcFbG6K/Cn2e3V+vr50ugS4s9VLkGPcDPU3qDQPUZWt41W+GuaN9UwUV
VU6hAocJ0BC/TyaggZt6XrDzY5GRcOmgtm7SfLxe6qnbO2mSBjvJwOllTOP5Y1YDq4KwlolKYhH3
Xlu013k8e0/L5MJS1ZG4YS0eBG2TM/ws0ts86Wpr48+MInAiCLgANoMMZw39ZiYw9/Nz0VjC2zeW
hW/K4p+sRcgLr+HY6xR+icXdkOE4E8oMpCJ2vOzWUW7X7hDUyOo3V/CTEn59LFwHRauNis3xUJh9
KqWwiGrHNhYvRiQ2RhIGW0sn8UZm5gkeojgSzGvodTgRqF5jz+AnE2My5tSnrKRjuANttok3Jc61
KItvvugk8aCmvWvzDu6maVyk81Os+osQu0ZGMF1b3/75jv1HZ53/ESj/BTv/W0D9/0P03FldfP/n
w87l++tL9asA8s+f+Ouo46o/1Kop+Ys3d+Ufju1KNptAqRVF50X5x+nG9f5QobC58w4/EPprEfqP
040Lv84phIKHGttW7Iz/yenGkb9qfQHWmTCF0PCucjlFyfBTCWe6IajjEm9QmBE8fbMhj9+K0B0I
JmdQdGVbE04QWZc/M0+bj5Y/m2zX4x/73Q8MAerAOfVbz0B3hG8oise0G6PXnJrQQ3gSMCeHqMLY
orIi+gxVWX2Pc0S+ojAIue3cyi9ZQ/KK0Fg6J5uydYg9nHmtmYOYIaj4O9f+VqwchCw2B6CPQofy
sSrC7IEQ2fwBpi2B2lss/772QV5pwnnNZVn240M5d+m1NfRzx9g3jS+Z53TqUJiCDq2rsMNzMFxm
d5WzeeowLcDtC/M2Qjtkj7VjS6t+66tWPbKK2MEOjScQ5NL0TXPhDFO0D70JoCDpi5pBsOxXy8t5
zJ/jtHkrRpNjujDXe+4hnhbaGvG8HYBH8HjUkCJbEY/2d4/px5WvpvqbmzjXKAIBsCwvczA/jfL5
ELi9D7XZYw0vEroYjEG0IG5N5NPGFhJnE49IP7VFXWifmmKoyLoWZfJdFjDpgNzDHDKhdogsYaAI
VuomAR7QTlxl+DB3ln6pPEvX2xgNoVr5phGbyCC7buns37i2lQGi4iSPL3Ed4g/qdeiZdwxG7OgI
iivvUlah70EQlUTm2AJiJ0qWDI9kYqr3Jd05CkyoK86vBpkpaqsII0y55B44VdF/8yIVVztoHfc5
mhi+btkc0THUPt3P3unFj6Ie8qO9hJGmJezkHyW1/1uaFJk+LaYtHAxiLfXO5cJM2V4s5hIYzaR8
EgiTy7yeIjHsy1czI7Q/KDtbcO2ZQuZyDdM0dKSpl2Srz2qebOMsN7dpuzjtpmODlLvYDqIH2130
B01Gr9p6g79yCDJvH2CGyvvCLzLyazNYNNCqRmP7JSEdZtoExxhey5z972razavQGy32362mV+9T
+qP+uW305w/8o28UqD98ehz0jug6CI+Gzz9XVstxgj9Q6XgB+nBQOun9d+PIFX/4nCds32fdZd1b
z07/3TiSruutK6/tuIyu/P9kaf1URNswmPTvbZZoXnKWiE+buHHBi6sq0VfJGKb+TtdixqrM07n4
YZlIwFZbCLMvOvS71gFAIFu+/nSt/k1H5nOha3MBfBctj0I2t67v/KY/F7pIgfD77RqOJa2GKxGD
UeG9F7tOT4JzmDTrWFrIL5ExE62LLJuUdypKt6tLPJxNjDxCtWXEm/yb7/XrlkPBHSDnQxVHoYM3
yb98L8Gm2Dlj4VwKWL8Vs1dpvDWEnCBlz3LQXwRLRl23kDPtIS+nMNkFbom5Hy3uNPtCQzgHZScS
yj/Juu2d/W++36ezCCIvTtZCOIHLtHc9fP563XLs3kTjyuYyVenS7+zadnFIa6zgCztG2XxMTNE5
oeWuxMFbmJRK3fOr4HXOkx6r31CauzAXwXARC9QuB6yPw/TLiGOm/I3K2/nUf2FhDQNYbZf2J+Um
s8Bfv6lTM6i2JuFcoKnClJ+TYhOd64K+OsqHqRN7DL+q97pO+tscSgTCYdRgVhouM/1NT2L9qJ+q
fiqZwJE0JQKfG7z+4devUqVk5RXs0xwy/AFrSKdsi6txXFzJLLjPmudU6Y5Q87+/V2t18ulTV98A
GsE2LWLq2k+futSWqrK5u6g5WuJotRgdbiSYqk1o8iL1wyINsaFW5aXTsWbyYG9nCyb27u+/xqcn
hl8+lCgHuQU8zp78/MSUlVcNbYV5pj1lwjppd1D9uVdmmLjqpk7r/8gfT64fx9vj8HSGyLBRLP76
W7tzA0CvSagWps4RV/R0okFN2XuT6fj3v9l6GP75AuNcsL4Da0uR5YSl8deP0lGsAqQf0ynPLIxm
EFOsl9CBXrko/dYqHw1uYMv5zOjX+2vbo/z/9+Ya//LRnuf5AfM67ixf47OnADRK4YZzq0/KcjKc
UFU57kTeCHXDXIpf1MpQMe913FvmN0/V59spPST07ADqz96TUJ+eKsuGTzZu1Zxa2FB7q7uSN/2v
5ShRI0/S319jB7uST5eZPcxxnJB/85foc70WP/UkWqCmCDZyOLa1Rd0YW+380bnLPJy5MQMTNCmc
U7dZiGGpCTO1B+b2LsrCjyQUsp5vXB+KDSwkPJ+bmcQ/jXan5Jx7EZlU7EdRjVv6pGrTUO+fCq90
v+kQlFDblrobQyydJ4O7H+LF60lGyT06CKRbGzIYdWgddDqluXeyqcs7630oihanMt1/hF1kXpu+
JdHccorzxF1wX67K17JvrKO08+6KdlawbaRttqGInLNiCZCSCUDDC5M73TFYwuAB3U1wk9ZhBYmL
eh13Hf9gJ015yREBf2zLXhJUTSiYYkLM4NHTR8YP5i7xgSKQpuWHupfZCSItPlZR+Tg2+XI7jGLa
q6U2SPF6LODDVp3FbZ28NH334XdM9jccFjScS47NMnml2M92+TEMaetraYbwyGVArpR4zXUXcCUc
K3MS7MJx4nUzztbSbr5G2A3uhZpyWqfMdl9M3otjNEv/UMmofojh5PeLHVU7tmfnNRgFaP9MBOh+
ruP5CuXUl9ZV/q2kIwjz0zlrVGB+N9T28DGQvLkNMsxMTqFPzEA+y7FCoQmW5PNNBtqgYA1bWSkb
GgBHju8ycuJ6yyxNIw+a5WlqOqY+SURA4azCY6+a+wyQ5lQniiAOT48Qgzqioct/VvUt0n9lha51
IeJ2ucyysn+IsMh65pBFiiDLQ3aTd7O6d4LIvWFAOnxlRM08NhnCve5z60Irz8KPMpjROoaQMBuN
2vQ4aM2Zpihp+ZicdscOyi77kU/yQji0bBRJEHachQff0rTu73Vs8XBdw4jJ/lRH8w/pNJKDaeuQ
jjK35xZOvhdD6PlPw4hd+yYxZXYGTUETA6CkO6tt81XEdvHmzqjCmqAdj5kLdZqoYrjWvkX8LIIg
28/TbW/rq36eOpp/jaweZ29JiYzgDg3eQj69IDCllE1+yHoAESHaYWsw/rjyiJTasSaTRi5EVG4a
mdz7wHaZWJEZv35D1ETcQBOfO81c3jsy+TY7ebvJg6w7+MYdNwRHQR6mARG6CHG7uG8uEQjZjNL7
G/ywR1ggolLcIs/OpnhCwCVIMnesCMv10QvGw+BY7XYcsuV67PzwKETWMFFv6i+VO7f3aonK61Sn
MSPyeCZpCKtHo6f+wmoUIZWtP0iIv9H0etOFDu8l7TdoDemvzu/+XGDbFyXJ9I5yFJFvvVpvpkDE
V07SIbANEow+npI8KqzndJjLiL8kGMGl59DPkqsmbKrszcE08QNVXiO+LpVr7ipyF9RurDSu1EEG
UPst9E0afTUN2znNuCXN0tPAjCf/COoBl0lLzK26V9QZbyZYx4YJh8jly+AF8XQUaYBJPBFTiBv/
Ksw4B/ZVsVFBN3g4/ENgbdo5c7GwtXNgbWsaoRCDdjDpYaYdQBZIllDVtT0pNYcwq0VyPrYFPucr
hLEGzlpojq05za8SaGR8mBFDBJdxhdSNs3aV5ic5cwkqcOOpNpeTg9cDdHjEprJnEFtQNjsgltBw
ST7lmzJiRI0yArkxntOIxPYe6yiiCr8eYZ2bQuZXOqz18sWzocd30FBL9L7MvB9XZZN7L8JQOJ6a
uV0eKzzS6xgYxVAeKxWzK/no6+TTpB2uDRg9qHeLnPe0iLpxAYwiZbPiNgtTTaiMaV6KJTq4TucP
d2Wp4/zUJ6pZvnTVFKiHUgV1saefNYb9lqdzkBs9BljPcWMjKBDNTl+9V0uRlDvN8Ka+QCFjknM7
RL+Cca3FCFsdFps7lOz9Kg2NwWNeVVeqGwXzcNoQdwgiuN+XGvofPssqtM7KK6doC/A42Zc0lLd6
nAbWLlZ5HMhnd+2dcIc1EVfCDpEd2PXQ8u4PgWvvq8DOph3SzJwGzJIsLR6+/8XcmfW4baRr+Bdx
wCKLZPFWEiW1enG7vbTtG8J2bO47WVx+/XnoBOe4ZaGFzNUBBskgRlJird/yLiIzvb/8IlWITlZi
9qAyTLqfDSgSnfYOTtTgA5zEkZfupJbZcHBcG3qkQYGkunNykUUnf/Kk/OhPamx/FCj+YOWuzBp3
F+IuhLK2I3+ZDqSfqWqCqOqT9M4qy2z40o9jmXD5YXJEM3/W6LH8kCBRanuz6k/1wBfJiqKfRB9t
/XYhNkVNq2kkQt4hFyaFMsL2YxXXUfKh7q3OfdDdvDBTsWjs8HPZziVXVjjgQAoQRkAx2nRuQwt9
M5JUSTRG5rhJfyaELaCsMevSDU5PoWwoIFXdbK2EpHIa0vdG48fPXpSKwEgwuc6V3+jD1GXNTUSF
rNsOTSgfetuZvjhlF34QM+YHdRm7qHqKeqcQD/tIWP4MTie54fPK/ViSA218G/x8lWe3rgzHfI/S
0UznsUBCwB+mr43u403eAqKHYKLujb7AEkLO7DNwRzfuFBqAokIMxuDlbKoJg05kMiqGnMy3tC9R
wOl8703i0fbyE9/diSF20F1vKONDl3M2oe8NQbNofEAMxz/NljEEtR8t9tYFHLhV1QRDXoN/fHIU
gsvKWAYLTcMxn3aNT/k8Bs1lb8DHVveeE+UZAhjSvLEWeLMJJdKjLXQcpAWq9Uk8fkTRAnsc0KId
Ei/g1M1COrcAFuaThBIBNH4EsIwfL2wedjW+zCKI68qFp1HWzjcrwiLJTkNnk08UPbtiKG/6UjVv
q0VMGwXW+qZd0NEou/QHlrDtUwNwApC7N+yqJcRLaariJ3D+in8WeRieDQI7LKlqXFNKqNZzXHtv
0rHF77m0nYgHbxFbv+0F6kl0Rj4sY93CS+yriTdP2/G8tb0Ea4S2H8VPPzTUHQBB+6MVkgwjBFTl
WyppDeZMZprsh6Tr9YbcqkUyKA6dj5mwZmcPVLRQn2ULQPoBphVW74rLl6zT6VJCwA4oYukoKBk1
ME2CIWvAaQK2G7zZFMoGSnVNdoqixPpmR1V4m9mAJqyJUuBW+5E+2LXC4UI5FlTFPpqNHYhIUBmp
bofTFPXjc9W31WPvtARUfL166psKNlbtetl7zJ+qaTdH2npOLFt9SLx0OgEkrZ76JLRvAIcV9U7O
U3djNhOlhrbtEgAAekJLKXHk3nTr2g1wbAYiO8gs/KsfZv+jIxJEx9BB6cE5GDP/HgUe9H5aY8K2
oFFxhRgfaAj+wwDogR8k+a7rccKaJq8X+6EdolNBBXyDIAPvFvxXP4ZX3CYDzK56uJuTFm1/lWTv
RD7B0fCbYXm27cjlQalzhJCrybcfVG+AUxZm0SCR0FbpvZNx7E9KzQDzSPjfcqHntM7RDHzTTmF+
7AfK6dNk5vBqRj0mAaxdBEGMXOdbOZsImfsFPuoR8NTumPoxtPyJ+YYkMWWOgekVsqNwOI1AxMv0
tdCeF0DPEe/0ACtPQyLexhnSFF07OYc2jKp9FxbJ+6zMvwqUr458oIPxBynWM1PbODtY4B1c2wTy
PiVfd29Y8XyI4g56GXnTgWp9tGtAj0GvbvNYP/jEh4+oN4wf3MQbQZfQHv0w2WV/UmmT3WVDVtzX
ZXFvNHP/fWz68N7FtuCNpeN+b04zBntAIfE9GT0EmpIIkXWFZKnKJJ4RWdreQWFli3VWR05l9sax
XsUNIEIbX0EO+ti0GcvyncNqUXu23fIzKJj6qwO28CAH9ZdVEmDyOYMaAmOx5UC4MpJcJX56lFh5
AThROP8A8f3RqNQ9GSPnoi0TcUi7fDnMWrTkV2V3D2WvDYRTg0nIRrWfFGILhqPFO5cseKcLwFTk
5HVQzs4PZzLineiK28gbon0zhv5bNFfM9z05wAmhDm9roV7y0CPus10AnSGXt/QBNnveJwfI5YOR
4qeijD4+VDKzNp6svRvH1PWhkJ0TiCIxV84nHCDZQIWBXVplwGLBdyEpUln8q5mbn6ox5Iw0pfgs
x9Tc1xKuUF6irNInyE0DKz7SdLaJxnTt061wiKgWftBeJTCFFjP73toeJN/c8AOtjYJAp5+PaD/m
MBBhDuVGFgWFHyHmNQl7/I7CyodathlCs250clK6zURZT1C/vZ/kWNU7TR75kJJ5dMHszhnaLwog
OUzMJsF+Y6jfWJ1ZevdzwemC4xyp27iYzCShW64cXKKcHqEWo5rdx6R0jPfwIXxkX3SYpMcUtxUN
a7IPvxD7CNRifDqzs1s8mTDRP81t0x2qBJs05L0ykjIhso9qyvF5QEVol5Wh8wR4CHZx5uc3SWV9
HkZdP40x6vVFE+rHsm7G07z4EXe2J25B7vbbkDgBeSOFKEpVlLtkEoR0jq2eGxct/w5V/DdJan2E
xWQd3XimCGjmsbsr/fx+MLnDVNt7YNwlP0LXxXeuMrjYsTE9V0OtafGMXn6zlNzXc08UtC2Rqghy
paeHqfXmO842kkha+ncI87unNMy+kRqnbzPSEEghjfW2lEgBoPA5HKcS26jIRA9owz6JKUA02U0B
SSiYrTx5l/q1fgBLaNZHEFkWivhe8UU2Rv2pbprmQZoQpUVNKyhPGuMrhVMuccwWcEuyvOyo6Pvv
KVkv8zayQ/GzHSXagJ6H95WUUZBTxwpAEifuRmQtQjtV5qGyCjGJflxV6tVYsUAosnqO+zZ7tLK8
fUI+JdvGtiZVRCWu3JRGdu8nxGZmOXb42em/Epm1qEA0Hap9HfLMyLZm9ZfFA0dtOgkJasm7zf6b
BtDudfTV4T9boD6UiE1qikfRVRgSrW+t2VhwRWWj7idtyQfKivbbTlvIwy2FZx11DLe9RLtpi+6C
tyWrieHepsI+9IkxToFDAPguTlX5ZrCxLPRz/PP6ZAHqRUGDyJ52KzoxdbSjUBe+A7tmPmB0aVlb
vBLFXSmtnt5Xrc0t3DX3VIMyCrrFH6FqGTfahB8R5UgFRXUH7bDrBfIepOj9j4Fa+ZpNQrCYdHXI
Kxg6i0TructM6+tCLQaIycA9RrzPhKnO2+PI2gRMwI9c+s91hONoVkj/SS742IgRQRREtPIjytEI
0DdZdxibFkykRPkMKCii620n5juoL0IQRzvOs2k1PWwvT1MScRx+Ap57sHQ+GJD6vrpdV+6pAGN+
iz0d4CH4GZ9RhZ0fVTNDDjIQmIIo1y2Ls6PcOKANluVfcijW3ed55pQTHUHrAbO1Uo/aSn73i2j6
wWOptwkLe9dpI93ZFdpxG2dEumyQia1hNJjVXQ7yjhvTGjR0HRWNu4TeZXJLySjE4sqFWN1lVI6+
mWNUe0eby27YkXY5MCh4wfLMbsdYkLz4Rokzp3D75m5gYw/98+QKPTaQ9aS2oBdvewEVrrB3MHbj
aSI0nMZ7arHiOdWYspjwf1pe2nuzzYof1EoIOZCnAm6a9aKZ4Edbqsqqeuva/LaT/pXDYAsAA6zM
GnLJWCO9AC2u691Vrd/nafAIk24RpOJPrRr7rvsmU5BlFriHmF93cQg1n0bc0nDCTK/V+aatTP8B
/YgEX65GS8TK/F7CpDBK976GfOB+GUobN41lHOcwCN1ceTsvMfvyUGIuywlcMBjS7+cGPM4hTprM
v/NhbDtPs2VjW7ItzSJlTfhh5AgJUlfyUP9Kn7m4w+m7EQMe62GVOE34oc3czt4LGgHdXsGuLH4k
ftcvT95i5hT16kWRYmaoiraHZSgAt6klWtJbNIu094iqhoX0sB0nVNgxEY75m4SNQAplRqrhMpwK
E6EZVKeG9LgqWdLDR4vycUmdMPmyVAWaUQhskjwOs90h6FJZnadOfWpY0xvL7kj8Mw8g+21TCyRx
cDWJjcLazNi5UGhvIgxElB/axeO4YNu8rzzZUQXJiKVvmiGfi1tlRJS+TX/05HHgpqEwr8Noenai
tFRyK3QJUY82QYhPneit/kBoSrEgyiZT3MyJImGgK4R0xQYkQXEyKS8MO+n5Mrsfy6lKfxpJW5ME
aSL0m1qUjdgvg+liNE2NuZ9/LkK1CwT6aFHuTw+mb4Vm6tCxn4SI15ZZVTHxttHy19CHpv7kmPkq
8IYGBJ09N5RdcpfHZpNiWWIzdukR2n7iMk6tR2KhtCVCFg1efrnAm8Z2IaoVZGstObzdTgFIsEVy
cmo6JOEay5jwW/C60Gtht3VQ+rN9uK8oxwn9fsx8m6XLtTL5m+e462ZBhHAlXDqiIngqPATDlhp/
wU0cEmK+70QYUR6eZhxyvGVMTxbqbnLfhimXlGj7xX47RAuuk01YWyXOrqQ8oAys1Ts3cpfyMUXv
hGPVofYBKtfCpvmUJ5H4FKZejwgZek1OTBxHlwzui6eOPIGjf4eCCyKKNoLZEsHgTiLH0MjFehvL
DgAsEoo0SMPCJRmclb/PsqHo94258NUUO/xb0Q6TgtCn18pZFrGYrrJEGWD3tkz7xHbHguZYWoa7
sRPAH8amJrbi4puaE9h0/i3paU8R89FzO3WjWtTJCYcyviHi0ZDd/u6Kyl/L2tpTK95ZKI4jiaU9
t0HJ1jEbuKWGXu6MLnexfy1q3IjmoVBW4C96LB/GroEGmk6DgZgY0d7D0MrqZmHE9gkATFZ/9TsB
S3P23OxAITutT6Sa1nxLD27w9mmr3PKYW0NhPsVZter7TCPWDXCvdfrQLOi1U1YQXXmP6za+j11R
h/uFYJ8YtvRd/47ECAoClnBTAWHD4DKEy5ZQ3JV++4y9cxlC/3PZtZRpetjo01J132WaSYCWUjff
5sHRj1HBEh1nS7RwOBGIzwhKK5Z7AMs072zbsZ49GPDOp6quSaasJar/QuBs+UqNKIPo5084IbiT
j/aFlVShvZu5GMJgPWFc0Yqk/piX69bo03z+9vfh7FtULvnhrd8czX7x4tVnqAOtWmqBUXjsWhQG
i6FaupOVFs64zwkU3X3fUkmkKVSXqIKkXQqCKYJvn9g29rGxGU3zyZ2tNgL3E1Y4ABpljkLclA49
tVScOMkr+0QoLXbluFB/dCsPxSM2rrf3ej/D8rkyECCcfVTZUAmvf3qdOSJTUjliofIMWx5/PSmp
7DQGUr8nmiJF8QkhGs58YjV08RCmySicRlVOa2672Hzco2VBXdvXnsyzg7UU0WG0WivadbnusZQp
IiwuD04PKu1Exk57eGNx46Y/U2o72YlnwM3uHa2gxezgD03tnvYvlXXDqbHqrVN//oj0xnyHBDBN
cRoRLfcnuExurykribvTdmwgofmeW5ycJTWbfS8TA1GXvq6s8GPixU5z8A1HYQteDUTa3NNFOL7J
4Qolb/wpwQBdpT47wur7xD5MuaafFTvTAHcfNxWDb6gLI8NwLany/NQVyvB2o6nS42Jhs3QUMVpV
N6Qb/gcpKxRMOMGoTkTKhFRSokYIsXPpmm/QXUm7+y4Rzh7hyfhT26hw3K1cZmv79xvxd6t0KsBP
BRUkm3dIOVXRPZPkVG8riQEx6LWw7T/Wc9y7D3/fmMjaZeKDbk3EJyZhJliFk1nYOB5K4IEHoxtY
OKCFNH5lLMV6A5tlfLSWaYEJylLeIB0g0y3USmjObmuF/U7z4nH7uHnrHmbisA+ZRLBxZ2Iv87kW
nqkDPSusnrZeVY9WD/h5cImUWWRsz+aoSY0jsqVsCzEjQHcwxFDVj6OkfUHls5+Mg1kmk/8GMS7O
cFJFg/qSO8rJ7yUaSt8pMzTzXYccjNylPItA7xWE2KeIyHd5DGHT6/deNCC5TaiB13hquPouLyNz
eWptxR+6QIsGyiDspOQmNNpYfk8xCDTFPjF5JG+RWpubH7wnecaDgqxEgkuvmS/GQ0c/vz6MKa7D
R9hka0HYGCxISDtSaCBw21hHjfs9BMALnlDiX3qnsJyuUGkw4XwiVKcqZHGqyTJCE+wvDYXxtsRM
pcZHQlXIGjUFVPTA1bz0X9Djd8YdWiYriIfmgE+LIPHBoQBjJpLX1EvjUr/r2lzXb0km5gTdot5R
d16OWMo2BdpWoFpSpJ+zdkY7FkM31a417Ikux7EskAZ7oP5U4PhWWr2N5obTUmwHJ798/CdGcszB
JuqaIwzBuwS0XrwBleH1nOKiWB4iM9N/iWTmBjBcgULPVhFUogXmWL2kFjDq/D5KjXp6p+oaqnQS
oWx6BDfOopkoeVU3lC7q+mgYRoRPhjNlwzt4L0oczZys56gXSDo0mnBWHs253soeZcy7UDsaIZvI
1Ri6a8uIfngevc+v5KxG+SkCiv3NM1DS+G7OCEJjTDPFrtdvxiZGWmlDzzJGPbIvLNxydTfGn0Z/
asKvzhyyN9CfiH0oRwsSI3Mfh/qmndNkZy9GtlDDjmlF3NplZmf3XUQgH4Ta7cx3M/WsehOtE3u0
u8To78qCCgpuoK5f7yEEWNmzQ5+fiz7LtVNtcH11u3xvK2lJ2ocEXX8h3uFqhehepdxtOWPmd5en
HRlVJ+KIeS0ebVCzHF+oyxqNmSaEcD/YWYqiQkhbGp5v73bfCuznEACV0ZiA2aELNdy2tVVXxxaM
nVibLMlyt7S9ZT3UVMrL1clCz/OmGknPws1iVP38qXLyJqE6UjrjfdH0pXzSgsfxWLSCu7khQ8/u
U3QIl5PWeQkeqDZ75WEmns1dcpN0YeU/piF0ogcFYdui1ULE4lIUgQ3Pqe9tY74lZxiGwBTURJ49
x0A2nzJwMXSAkSuzQ2JhdFpqhXlUhFDDe0ovML2byo3yoABTYdRvkCPrhX9vQJKK002SE+gOwcKw
yTUs/xkKcE3fHYvYXzpydWaQZ1gyh5i6dXU7HTTGhfa7Xs5+91ymgFW/ThC+p4OPGxQ5w4pr/uTn
Ps/PL3DJv4Liv68K/vffyb+/QOsfflSrbU93/p/6fwjUB7z5Ck5/n1BsLv/6HVq6/gv/wPTFf4Dk
e+AAPRBWwMr+F1hqmf8BGWjb4ENX7qNal/MfyL5n/gc2D1xlgKjIt//iQv6DK3X8/xAt+j78WBMv
AxMW478gJL8EJ/E8QkS2wXRi6mJK2/9lSfQbVMi20yT2V6y4OyVDizaUGk+9G8Uf/Mrub36blAsQ
0pe7dx3Lc+mnQJcC+4X5yRkrK12bYAQvSQCmU34bkA0Dtlq4cjcibdTTSCoh0i8eplwOCJ37/2Jw
mBEO0yyA1p0dHVNG3NmRiINGwr2kJFcfiHttmrYhLqIFQ/fAz0/umF4zZRQrqu3/UG//fLdCiR9K
KbZTK1n9dziWTbWn4XKIgxq1aAjIIgnmdkZGhKjkYRprT29ccguUjJr4MBdIckSZR6+qyly01Uaw
Gq9PxRmU958f5JseiE+mg1/28gcZoiUKiBTdxzIkJJEVOqOp0x/Zkss+XJrqJwzFVhEsDN2uSrJs
bzmZ/xZ8tLiCPRTrtJ/NjQfS01Kg+m34a2eY0yUUcDWqCrUXkJT33PSuv03iBkNvEzYEbbC4eDTG
TsV7egXVZz8fFqBsCT2roY1QIPHMucXLVpj+LvUznpErU/USE/trqoB1Y6siXbGeuDPwHg0x0VHt
RxdQjckT4ncTqlDUiqmRO0Fbxt0h7+YWT+e23HeNkeyaqOqu+GNfWi94EyD6oKyp9bJ4uV7KiOm7
0OQOYtlOb5qklgQCbf6QDJ1x4+WNt5udCN7mHKGmnsXZkGwmt9RfPd623esT8ud9sUor4NcDwYed
I8/AojA8B7/sVkX9LrX+anPKxBP1h0MfteHh9aFeYoD/nvrfhnLOvroO45BIMMkC+GedhgxvDKfG
CMMvDtLij0OOjdnrA17Yi+vsclW7nut753z3RPipkdddilvgap9qN+WtlAjcvz7KetrPdjwHZaUM
2KvZnHcObXYKC1a0yY4a63DXZzb08cVZfcMgIfrK+QrFybuyaqtL3oVBwfeuFkgu8sUvdxBoWxBu
mBkHbpEX+6HIZkpiXIZFbvT0SoZ4D10WaS0sobaDWmoipYjDNAJ+ecwwjjiIPkVf0RrgSy166q75
Zv75+7gA4O0APwcRZLpnk8I9RaAH9RT36d46oC6vdlOejAcbG4QrR/rPbaUgwnHxAQIWFoSKl1OB
nFE/UpJfV5m+sVHTDgr5YSAsc72j8RNdcSK+9GkSgI9t+h7f6Kx//tsLW0zUTxzXT4NM9vG+bFzn
EA7mdOPWph+8vrUuDYVNEAhQdhYTeTaL6Bdzi1YEpkr7XiDbOkcMM8730zh529eHEn9uY0DjCp9E
ApRVaOXsUUP6mTp73HA6M6qb20Ia8wnA4eRskOtUuM7XyFspWg8Pomrp92Wyvo/oCO/CLvR/NoUY
npNB+jTe5/ETMiY4cxpgigNZDPYVHYtLP3Ulg7swcSyLy+vlCtBPIf0KsTYPa1Htxx6BWjFE+Z7r
zd6Zbm/u+xIjqtcn6PKgTBBgfpOlP7sol6xAIqucsyDpKjRe0OpVbx0O1bE1lvJnjRbEA7IuxrfX
R720A1zYQf+Mqs7OeaOsRZjmgKQ0fZLbROm3eZy7RzCC6sox+vOy5BZDtI9dRsoFheDlpCo64Ajk
8n12ldLm6Xx5n8pFXeGBXLi4Xg5zNo2jUyctjYEsgHcNpKoxsIa1o+QoIhP/eJui4rbxqmE7q8F4
rp3QoY2D2gD2PzKLT2acNW+Niep0NZLH0mvzHl+f8Eu3CVIhvImA7h3bPBN60B4gZR1XWaAJbo/2
MJGD4jz5boj96nkcrfD4+ngXAiYmxHGxAuOUg8U+28yVWdPvKEUWwEfxvvVoe/yYtVcjCD71DoC6
zh8/9TouH9GmUm8V8KDpJsYregZ/ny1oc1qh+RU9a0DrbiKd7spLc2k+fC6F9eysbIuzbYGJEVst
1kXgYJfwbl5GA5eaqjE+ctlmt1S3qn/9nNJWI7FAmwkSmHke1w9jb3ujR+k9jSgtIZLK+5HQ2H/u
Pf5fn/qr5g+Yub856eSnl+kk6757+YpDsVh1oaTgM4Gsv9z+WSzEiGFeEWRsOqAudB+byar2Zquq
NwC5FB0aTNeFHU2bCmmAK9vgwjlneHKJX9caxJaXw1s0DouuqGAMAPPfub6JWFyNRmluz9OVi+zS
UBbiHQ4qAhCxznl/TkVcnPcjTzNuUbsOuOxt2neondUj4NHXd/eFSxOiDGVP9rVUjr9eOr+9ld4Q
utXgZnnghy0ooFKofZZLByy9JYA4hdNhoBzz7z/QIfOlqOKgckRZ5eWg2u6WUFMVDOJ2iJ+6EIly
dOzmW4RF2/3r37cuy9muQeCIufQ9KMjuL3Ww374vU04kRiuKgnBAcngSclwp2MMOh9UePqIC8TD1
xc0SZz///cDOOiBxDzSkXx6Svw8cC8BUwjZ2+DtNn3IRI8wXW/HBJgjaAF5Hm1up7MMa/V5LoS7c
CEQKsPhskjwpz+UnaMHQjktqRPKlH7/Jm+jn0qFtPsz4QOLrPQavf+ml4RiNoga3AaH82YVMmk2O
EgpjF+V+fB/RxHzOlqX+2MRl/gQv37oysxfH800Lbz0yfN76l7uncY3GBmVv7GrkV+9KHisEbYgu
I73EOB/1V3LBP3eQzzoCRmewdT3Xn/PbQqYgiXU8ABxewipfs9/+hLkU6lK5ORzgGjxmmMKVNJOu
TOu5ozKREwN7SCihLCGRMrNfDgxiGaS3DxS/E6mld25eDG+yqXanA6AO/21lI+kfTBGneqOUgSRi
1hlzdlt7q6QI7aV5ixRAfGuZqIRsWhR3/8INp8USyU79j15q+2/oftdIQjuSevIc9dSC46Y0nQ0o
URP/M7+bQEzk6FYnkW1+EZhTq20Tz/SWaz+6puB0IfBAvsIFcOmgp+P9QYZt5eBgbwWatenNHDc5
DNIEOMZdPk3pLlMi3Oql10FpmvkOGpLNPwPSalQy31s5KCRacfNtbAgEd9HFv3JlXagI8NvY447F
08ONebYNrGRMk9GPk6BeYgs14sV6wswR+AkG6kcTQuUGu/AUNV1fIuI/Dod5QNWlzFz/Slntz9fB
h5GOup3n4pBunSeWhS1m7NOcKICsi877VJQgOJfoptD1NQbnpSVxQVOTMhNwOtRkXm7BzseMRGiB
r8msMX4Rs92etF17uyRLELDwrT794CBg4W+aJtLfDSO26bZMo9q5LrADGMPNNl8Kc6/Rn8IhBVnw
f/1+UeClmrrKXSH65Z0dEr1Apa37KKZ3wLJUtDx3Gi30u9qpVUCDiK4VrYsrscCfj+ZaVWZWiMY9
qmhng0ad0qYcwygYJs4mJbM6Pmamn9DkWcrs0/hLn7Twrq38nwnAy2HPnk2k3UZQwhmXXDqmN7my
W0py5bx//Tq/9HG2FMR2ghfzlyrD7/cdZGHoKysDKKls9wbJjxa9s1EHKoydbYtqcQDyvL6yjGdM
+LX0hKOnb1sITpHhYO/5cqdZcH9y4BdxIMq8wigQkRU7GnLUXIzlydcJueMa2mel5C6oVvEZEuQr
y/qrHP4yWFh/BOV5sOgEtueyfLCkSFzWH1Elhf1Gyik64j7UPrgICb9lafWzB9bv5HDT3PRJVNxU
uVPdjTRHT65tWfcO6M7uysz8GfbiIyvMVQYCFrVz/roKlwwTBDGLbss66OD53hq+N+6TSXmIodQ9
prCI5veojwYDZdnd67vhQimd8W2qudCpSX/O04tB4OVmhIzfuQ1yCSTYOKf6zp3fxjgWAYW7reZx
tQwVefqtU669Yp68dreEsaTAUNtXnuNL15/kUVw1tgQ1vbMrSfh9o5u2jYM+wvJKYNyzx1bko8KL
8L+ZeTbEr8ok4kpnW5IMr7Bnc+IgZJlznJEC/KyppAFXnOGv4Z8Ubmni20eBs9VDqCfr8+tTfyHw
oEvkA8b3+WD0LF4eCWEDP49zAg8QKRXM4/CHXZbD+6nFINurESC1cPHcjqipfn194Ev3jIN2FSkl
9AxSnpcDY98zeePCFOdmPR5K8Oe3XkgF/PVR1uk7P2z04hR3N106dS4z51a0qxQd+WCoSzNIQGpv
485pd37lRe9teOhXChuX7jVnPUkU0lHbMNc//y2OM5ZOJLpgvCWxZhBBrQlBHH1R0JCQ5D8Q28BI
LVL8L17/zkvjuswiWjLofUJjezkuytiLmcY4CKD2kRy05X1bMepv0CH4aSOzfWxc++frI17aODxO
EiQIpWfbPcuU0VVBuJSQP2gl7or+0vTEqDPEM0036Fm4iabJlfuPXdFePTSXjqe7BszURG3lnL/H
iafKzPOzBHvDstjhG2nvKpBOR2wI5JWb4NIG+n2os+ewLPOp0DApA0Ohvq7c1tlqW4CkQlR9D9HO
vbJhLy4kqYzvU32ivXy+kIpF9EWDFUROHNwuSt1Dq8UiaVolozMz3BRzPh5eX8tL88lQ9EYIPdlC
61r/tmtl16GibvGRi4zoZLZGAmlC2Xty9PHKRr107LlWuVPRgEZ16Ww+EXnJfMImGoOU2PZWRGdy
hhsTvP5Bv3o65+ce5Thqwx6XG3WAl1+U9VnTS6Yw8IqkhePZhns61zTQDJz1jrmK7rSZtp+Fp+on
jInF3m/q/mff4FlpoYN0JAgcdzju2UEGfOyEnHyyk3YxBmgW1Veu4EtLTh+QTj1KVdSxzwI9bymy
rM+bNFjUSkVvSmdXtw5mhSCV0LbDKE2uqJArM7QmsGczBDQAuAkoUYoz5wnuDFyuzNo2wUDEx1fW
Gp5tKCIf59BYtgbApq0YmvzYijgDHNTfaNcarzSJL3w3rWpAA8iAI1bzKxn6bdcZWOJEfUn/3ErK
IZDmtOywIkiOKExIkKBegrRbNV2Z7EspFkUaWBO0fi1Ua9Zf9duoHXhTFLbJNmqt2kNc0wbbaS+G
RbOUPd0pne0XIaGb971+MAS8bsgGSQqZN0Ts4/VFuHDu+C0OmvZylQQ6z3wGaRUTtu5RULqRucdr
d37j6cje2fasr7Sr1g1/vtxInFFi9leX0/O6fhTllp/PUOMwrcb4DS+l+LNduBilNvRYDmUUZz9S
G5voOPKBaY9l2968/rGXlpsSIAtHiAfG6fxmk3XUT0MVB7Se5G05VPbN6A7JTR6hBGHArkGkcdi/
PuaF25uqGJ9NwG1Zf0A0xER6nMYZ3RqRZAc7jfSNkQwK/LGbH4c6iz++Pt6FRxHdEtNU1voyYjDw
cnN5SGhjq1wyHvgFOP9JiZsFPnHxrvs+1HK6yxazvPJiXNhEvBUcIMpiBNH+2Yb2HQPNdBzKMY8B
htLIEdqTjSEZaMHs7euf98d0krBAq3PocDtI9p4PBQWlWsjiMzT2MTkjQ+sOZsVtiUiksQNy2lz5
tD8PK1uVhwnkIPVb9OCsl/MJGdkqGiS9d7Ec4P6LESUjw8/RbTSz5l2Sifmmx/4hAKsp9tlQVu9j
5I+CpsBv8V9/Oo1sy+R5XIX6zo9qNzoQs3uqVJW5ABQ1uzJAIQLGrqraa4L1f7yR61dbzuoksZaC
1NlJSRturchkLNh5WBkIt5jd7VxDY7py/1xYTwYC7bEOBBFh/fPf7sKozyj0wF3epZmhKM6FUHdL
gL+hAAQcz6hHvz6Jfz7LZDhsVTapDyKDcuPLAdFfgxFPz3aHXjH+362qd+3YJgicOvEPaJPeJrVS
eTuZ0/QZ3Fj/RsaT/FyYNQr68B/3XulP0NWS6Ng0qvzclF57l1VG9UND77+y2f84y+tvJSCiHU4n
CJT1y9+KvxfKVnVi7MJkKk8Wyh/fkIUYPiP9ES3oVbXtZ1gldaAwNLwyT38c6XVoG5Hz9bYmSTrb
9k7RQIBRNCzMHolMnTbW+87wnT2qXtfewwt7DbQhERl1YCQy1dkWmBYoEKM01k4qttVDnk5bquzJ
x9cX/tIoq0zb2stD2NE5CzAxY0Ui1U6xVAutCsGMZrhFI/dab/7CKDSZaMBYNnEf0uIvVywVoV1R
YMb7pJD2bYNv58bSzrUCzqVRflWtyNpNXu6zb0l8EDTKG/HFjXp1LBsj3StdtlfyjgtbgNSK/Ngn
O+dzzkYxBmOghtWvPaukuIni3t5rR+W7th7ElVvgj6Eoh4NfXLscDoiGc1FGt/ZUQU0ISdt5aoNJ
2slzFiPP0KZF9P31ffDHmcJygD3ANUqqQcvs7KtGWZtdDqFtF7Upzt9ChgE+kDEBOfLC+NDFb+CM
vi/+h7Pz2rHbaKL1ExFgDrfc3GFGo2BbVrohJFtmzplPf77Wf3Aw5PTZxMgwdCNAtbvZXV1h1VoT
omH3DUvWCN0kCQ7pPpdaUL0+93RtP2R9+mucLXOT98x9RIFZD+45XXX3IM6RmIKHyrPI/rlZxPVb
UzUT7W7UaYyUqTOAmX6sahqBi/NmgCJ5Od9fl2RD6e/R+AO65zKhtPMUo23D+BJPHlqFZd+emtSd
37QhGB5UmDvn+1B2NZOeWXoazDzKX+umbKAipHJoMYC0eYEVyULYDwstC4O2d78lIUVLRMIW7jj4
lNcv04aplwInIeSL2HE1UnPCQQEGnXV7YOZ8Xhhv6eM/zWGN3FMBo9ejWXjl5yis06/3bcu+J8Tr
gEAoBpKsiL9/9kgmFkPdzKV6AXN6hl+08JgYY28FhhYf4fleuBY2FDAZnEhIt1BFMLamQoCnBlR6
XtBNnvYwq+v4OCh2d7CgF6++aDEBOzWoMJiw1+6suLMWTfDJuAGBfvlo50t0guO3fAdaS79FEHK/
/pgwisHSNJWEH+627aosEAVthUBcUCQ1yF5k7hjt15WbV9XWwTsjWxqIe1BydIlfIuVQwUIMQRnc
AKU577Gv0uKW0qzNmaomZg/MqR+T2/3j8bKez3aiCUPzlDoRz9vu1RlKimMCJBhA1uMg0osKF6oV
S66dK5iE/iw0G1lIpjPXYGkMtHtDKNAeFQ+iJcZ8zLNnV8aZIZ8jqS3JseVneUCXSApodu7c0Ki0
Rsf6XR72uPyG2hcqLVE0LtfFndcDtJTEFhgAse/UknVs7r5wZYbLXEYeHbsK3EFlOILGP/Rjo9Av
97db4vAAShE8koHwyX5pPT27jW3sMHrdh3Dtd2NxiVMNaicgOdXJFWJisdGOn9xh/aPziurnfcvS
RfItwVqAf8LXbhc5VJAoMqnmBTDYa9A0hc2tBvTrCx6lozP1ojhDDQ4+E5AA2CMO0La2shTlMR1S
XZRDAFk2Zqc9tGYxXTMmlh9stykuizGG18YEjKk76YIEvVm+/h1zSZsFBgKvBD/69jekK0NkNTNo
AYxVrj+uE7zfpaYhsDKaX+5vreyjAp+hTkeeZwPW3pqKkGbuF0iyAt10lPdjsringe7zJTTTKFDT
1CK31Uuf4ers1QhldhquZMZ3UMoAKLRzTi1jt1SNWzcIi/pnsTqQnBhYptFypBknOz/E8lRZAQoB
HRXO/9nJbUyvgcOzdwk8oIVYbRqNY1b9sKfJO/hyL70gKACUDYl16H0wuL+1NAHMg3AydRlfBUBY
JU4ZWFMLSUte2U/9MuYH9l6uDHsmc4+4GgKePWptsKEuqFvmkvup+9mGbn4bh+T93JhHHMgyQxRW
QNmD4WCsZOdqK/I9q68hCtVAwtxUmB2CEqRGAPXHp/snUmqJ3OvXZWcsfHcsysUz5gn+QgAxmu5z
Fq1b1KAvSl1Mub7eFG8WKT9iAMgh7Q5/qtXpojHqHMRjTrIHiB944wgtUA/B5utNEZCKB4H3mCLO
9mAwlCXqorUN5SdUZllnxnAyKR1gBt0+v9oUQwVkYxBjk8XssyRYACk7r7kdWA39BH8YYHaG/6J6
P8BS/OO+Lcl5F0U3OvpiWUDStssaVHhmmBGyg3p0vgCdnd+PkTYEqzKWNLQN68A7v4zSQIeC9WNd
onVp7c5GjqQj7GUTPMVOF55TFXbj1MmT1xaccPx8qv8hs7hZu0V5pLCoYI2IKSc0LYsuFJiTtnsI
0766AQekl3F/F1/UZ3cGd8tiJKbjO3IONUFEgmSAe6bI0aD8tJrvkslIzp1X1gd7KW7spiyNUSAQ
6Gzw/bjRu8hhha9whnLODoYSfXmotZUz06/5zZ3j5JJTTD016+xANxqaD0W5TJ/ur1l2chjUpO5B
KKGi6rc9OaSBQ5MmUE4r8wrLqJblp8rsi0vBV72B+dVeC6sSy4Umn34H1RCyp629qRq5ecbCBVRb
62saIkPvK81kPbqFyxT//cWJE/Jibz0GQW1mI5jq2p2ghgQ1MzoWN5c5PZ0pmh9yOBJuwCjT17a9
WRd3wqGHhjYvA67bdZXOMBXx2sDgrCY900eGLgKGLoDgtv2TBzz9kDfVbzxzYvxGPDy8O5RLt0Z7
WKs6N+WGNEuX3egV9QFaZaitza12GvtUfb33JPujSkJDUejX7s6q6eKb9YRF1j2q56PtNGAfYUTz
1Co+yHdfFr7FhorBKQrAVGf2PqY0GvShEg4KjOlwSY7akKMwP67howmkGSbpRvl7bgmMVGAbt1lr
+zNcduZ1IcM4WLbM3XF4+DmA31yCiu02k69m4TgaLLteUjq2cEZUTmy8thnIgi3uhMA9krbsJSSU
potBS4xWgKCjG5BRIbEeG8iSlssICRSyHV1SOgdP78u4U2Ac6Q7TqiH43GMYzAa+Ciu0yeXrubia
qQ5CfZphp07p2cCjMgVRNo4PXpwdOVuZ4xGZBIzDYNEov283FTLJNW8bZKQsCKjfZ2nZmGSOCXUb
usxj70MYDDX0fX8g+5CkqDR9ydWE4NDWJgwuStEZixWAOIoui46UlpP36sFUlszrPLey8zohyGyo
aWHQgwx9OC9KN/r9CK15Eo1H4B6ZKcrzAAkINHT6e9sFTUajuiuENpTJDbBgarieYnoDZ5iTk/P9
vXsJHWS/mGgm68S/MZqyKyCuc55Hbq+iAW/HgxrMM9o9fmSF7pfMSMr0Ic1i/VoMmpefQpNqcGhP
IDcm2OiD+79E9hVphDFvL4gCCBG2i05KpDw1jRKqZTAyMfa98zYu3PXzfSuyd1mEiDRPgUkTmm6t
tEhaR54a2UHV1zqkqqMdvmHMDt3gqZ+U+GQ28fBjLpscvZE17B5nWP2rgwhI2Ni/X8QFYqifEXtv
P6PNu5gj05HZQQ7pYVD283qxnXFqA4BX9bXTteQ/yy6N4uCayK4mOKH/URqAR95tsJFaVR+5lMPn
eVXxuS002rHXULkajfkCT5VyxCQgswg0DVyxyvsJBGS72SXUuNClDZCwVqr9oVMVhEcq/HhkDuEZ
Rk8oa+9/XdkZErBioRCN8/l12J+looqC5GsLnUtAmgv1khlV7yCpCb/dtyK7nq7wNFQyGBlzdv6m
ySPTWQzeS0CNxik3I/cMSWABw3rmfbxvSraDVCw9QOuMDBE4b3fQ0OFRHCccuR2HTORais4cLhSE
bg2Cv52L5eBNfAlYxR08N6hvDaIHAdl9ySHpm2x8o8H0GBiDWZzswc1P0NN6JxPZmIuqde7bps6+
oRFgn20vjE52PyTX+6uX/RreZwrxIGmoRu4Vgu1WaaGsI9lam7L5Bnlg3p6UtlamU6JYxc9qMtYc
la8oY+Qq0wqFU5wUT9BWKBQiSviTbsvad69Gt9DgAd1DVC9iUPTtdnvUGbDNz8T2C6ON57mnFtq3
9tMyV86Bd5ac542l3QVqUhP2uBZLmqJ9rtusvM6rYh+kKpLjjBFCFNEOZkG71wYusVU10CkOIC/M
b2aLZCgj0VMAkdtRyCU1Bb5RF4phtGZ3N2e1ymocoPgLVnQ4/Ywuy2OdNR9XY64Pwi7JxcHB01px
RKpOmrD9RlPqVUzOUxFwWrO/5JOOrBKwtxvMTebZsNL0wJ7EpwPHocWBn6O1bu6+1JAqbm0UeJ7J
Yegm6RwDnbBSvUFW3MQnZFKzvx01Bnl//4ZIl8nkGHSYpMYMeG6XqU1e78wl4TT87O4T8BYof+E2
PjXZGr4zW2s9uJGS55N2o5DwoqLDZN7uA6bN0pZmtJJ6aelEjaVaz1Y7QMTDjShPbjkU1zZa3LdT
YnanGPaTA/vSbX5mXxywZw4+HYe+hkSTbTbN9aYjoXvuch1a2RZQvwGW/GQJ4YX7myyJpmnrMlVB
dELbYR8zuFBEluacO0FadfUtdhz9lFUqeAJURG7Qx+cPBqyd0CBCMHnfsmy5xETE8bgaHgDx98+W
u6R1mzu4FegM4/jKSwSp65AYMGtX7TuEBZGLLZpX465wb4QnFMzof/Kxd+4NAEfGI80lTV0KgyQL
RdDn0MfhSI8YTGT+gBKJwOhQqyCd366vWNrcGBfqnqsdMYE8Wv1pgb/nMtJFONhK2U15bmrn5ZbR
1kao5Aj8VrbSbZBGz7UQdu3aNHyLQOhy/9O9nP4SMAA269dzShV054EcuOU7anekl2Go/Gwm5EW9
rPXOThNSjQnXuKhPats5wyldxvFNZSjMfWUIMgRjOrUI05jt5yyCuM4Y0vUvY1KcL/d/oeRx4Vgh
NypYRUCw7O6ya8AyDf2CE8AUNzwRGf8zRU3zcN+I5AvzrPCE/6pCUbPffmFUnYbamQZH0DGmfmgp
6RUBUbQDEudoWPkl1QCF0ue2dnWTBApMbwhhF7KXFuEcr10dDX7FcvlHj73uZ4K4kPaeoQGnOIOx
z77aU2dGpzpqBDt7bIMUc2gvOOdiHlx4ThX7/0oZ/3+H8F9uhuAhohlEnZoHcO9IHCh6hxBUTGCn
Sv84KS1iGiiHnOOpcQ+y1Zcfl+yCF4mRJ6o6xPzbfVeGNYNLNbeCUbH0dyg2rQ+1t/av9oyCyZdx
N7J9EajswlPF7o14VVISVYK0i4t64QPRGHWdLJ8Xxh7r8mOHynWg03F4LY6I9IkMjvCL1iytxN31
anvmVOjkWUHY8xJ0ml7DTdTMF9QbsuC1ZxhTNMtw/2RtJBfbvQybMDfSHKUWxyvzt1mcqjfoIQtY
gZVPv2GJjEKMLLnC6NaSwGPDbl/x1TylBzyNTjvT0oS1s2ac7pt6+bTw7xMfETMQsbwYJFCrChh5
HpqBE5Yp8pDJV/wZKn1zCtM/I4t+3mRH0wsvffDGprn7Zs2iwOnRYXOylDFAEB5ZFFtvTslcx5ck
m4qDNcouwbM17o8nJP79RC8He/DZndFpaC5RbHgH8bN0VbzSotJO3rlnp1tbZzVglgfaP07ZafLQ
REJJUGh/rPNNsd3oev/LSe1Rq2G2jbiWCbvtIZkmaMWhZTLhrk6hCFg69+Lq8Bg1UF4HEXzfv3PJ
aUtSkyHGBI29tTf0RZ5QJ+WkZG5xUa0OAqp4md8zY45ckz64J0Wx86veGunB4yFbqRjfJOaiA/Yi
M7HbLp06SKQDC8WrW5vO5KFKX97aWW0ftEX5en9jJbUwZldpmfNk41FIhrYrbdpRb4CYW4EeK+ED
cBtUS6x+RRx8gpkKkbFzCOehz9ut/HCN8gtae0elP9mSAa2KgRlbsJ/t/DYv6dJqzkz+jcTKubFS
J/ITV7EeOggoHhYlO4L5vHyTWLMGAMyho06CsFvzUHvI7jRwlgwdN391mfnu7Xo5t2H1/f72SpeG
MapBgn5onyI1eWIPTU0tA2Kx+gxvd+mPDkRfgz3nbypNjw5Oj6TXgDXydJfKpm7Bd7H9nIbezhO6
EcJvC2gWPNeXooBNN44QvoNkvH7IUSo4aSgpvYfwrLsWXqyeDDvzDh4QYWhb8OOHUP8SBSMVgJbw
U8/CeB1waE+30SKidkJS0Ig/elWQCguAT8NU943pHaU/MCs/z6K464KYIhjdHaY8GxCW1Ae+bdt7
FJLbTv9zsoz8Ab7/4h9jUJR/rQWehdxJzA+6Ew7XeVLGo6Kc9ISBbhCjcTAu7Cdx7aQzZuj/qTtC
ln8rKoR1w3z4K8pX7XL/hEktifICQCoYoPcjUEyoUg0ICUeK3jX+DJfBexpMpXtYKXAc7K3MFEG9
uKGUG+mWbz9po9pIwqmY0hdzuSXQCZycAcmOJcmPXmqpKeF9AYkSqO/n6qNaMbspwSulZGGnmMnq
L2uWpUFoj8k/9zdQHMT9QRUAFGIPgC9Q/W5Xlec9miaWZgbMSrXf9SHhfTER0bpvReIIoNUB7Qoc
VGCUdnvXrlqvDfTkg3SK27M9tM5Xd27HJ8XW/+yHaDlYlGT/oIMSSF4G0qjY7szpOYqqmgLpfb7U
DIRlthNwDd3vSjXA3HJ/aVJbDIEA6MXkC0IoBk4nsygTjgVzIMws685jb5k/DG/N/r5v6WVRQrzH
pG8k6AKZuPtUfUn/EN1dVjXUhnkZLCP6w9YiFL2hnG0NOIrdBNiihxIiFcSDLyjzLCbwbFGV5TPS
zN0eFNR79LpbiAkm1UkvU2q2b7sE6noFEb2PeZZDqYDebOpH+KXHMh3rM4Pp2ef7WyDbbHEpOEXw
JtFf3f4INJ0WF5l03krF7BGq15P6MXUZMgGFUHcHvkV2aAXX6v+qe9RJt8ZoTOuTGhakOplHmJXS
W/Ana0JQbBjHLEAESll+4zA9N7nLned4Gd1+6azAM8f+odOK+dxrsfs+1JIjekzpaWLCD/5ah9x0
j8tE8EGN84Z0ca5KyFRJt5rrzJzS2cpcR0EvzM7+Dmen/aTYk3YQdslsw2TgigaReLB3y6TDMVUN
DiOoikR78jzYUiJdK06e3RqoO9rTeYiK7wmKsQefVHZ+ODw8TfRZqa552086r/06Up81g7J11KuT
xLk/5oZ5rVCKPr/+qDJYzmjYr5Fke+eDShPWk9WmHG1X/b8oZFofUAHprgy+WAeLkp1TU6O4Tqju
QRy7y7EUatsw4FV2UOBcg7EbzQ+o8jLFuKiCccf5cX9hsiALhAyNfua8ad3uCzwz0OE0FwgZtwnj
7zlu7wENZuvNHOrlD49i7Ufk0a1AqRg4Q8PP+qNYaB1nVdIddFUl5R+mb3GHouQvFr9zB4k36oPd
El+6ZAu+0irLU10BX19b7WtdrzWleTt505ht9FCGgDo9FSkounw1Nc4MhrAopyFqGUfYREnwh4tk
GoEhJMB1+0G0sLLQ4pp4vjMFthVAIsi8qpGB/hUxwzgznAYF5REFt+Qh3xjdeasa1WCIATHKrA5i
s47eXUOQ5wfPgOysCRSPoQFvAT8kfsWzuLYIvTCZpsQOklr/hOiddV17cAKWmj5poVr+cf+oieu4
C05EiUlUwjFIeWdrbVH0iRE5zQ6QadJ8NYl0vy3s6V2ijcUtUusZId9J9Y1YiGYjufvhvnmZt7As
DgCYIWY99mBgy0tHB/wMqKwECsuwSzp/QJHpZCVxef0dU8AggIwTt+zzhRWmr84UIN26iucbZOrl
mYy/eZ9q5lFwLv2ETJVQcUK9kUrhdlOtMKsLOEfpZU8JDZ0y0t83w6QFEPVBH1VXR1gd6S4+s7c7
mNA31t0EQ33g1Up+WZk+OZHCrWdPcY/aNtKl0TkXtEt0HPfZDwLQydxR0AsiSEDeUKdA5jZt6jxC
0LsZ31pm8mrqUbgOKKYxiYcbYmRGLP7ZfbALCnYoSOF7G9RLiyHR/QalYd9Lw1ePUu9M7b5b03nJ
wJJAOqwTEpnaMARdU44HVWTZlaPARPedKjJVkd0F77pRa1MuVGAoXido5t3Bz0LNe8z1SL1aMQFg
XnshEjpr/V33UKU9CIGkP0CAIUWdFybS3WvWhSEym/CvBxCJuJOPCJ1xMsbR+1lUpoIcBPfdNkbl
gg4S6nRIhR/4HNlxRYKDZhhPKZw8uzelMuFFJsATHm4oF9+r62Ly3dg1/prXJA1P9++9dLVi0ojd
hs1ifxkZHc1LC2WkQO+02XfCaXi/Qq0ZxD2kVXaSFFA1KtGTU2v229Waj3o1skCMTgGlbvpWFIR2
Z4p2oFYOaKMxgRgXqa9O5ddBTZW/NCvsL/rEx83Guj+1BepK9xcuzSdocBK2INcAgHjnFmanG9QW
tbPA04b1n9Gc+wuF+OrmVqN3a2BRe3KUqvVFqQNsKiMfVFPqo26G7NEUIgd8ab65vR8MMhBs9MKF
5jI1rPdNHsKPGYXHciYyv0TLE85XQWrBeOnWS+QpXCGpCh7dUrv/zLzTLnFdp/6cm/2ZSsXRzL10
Vb8eEuCR9Gr2Rxhh2QTtPCvozDY9rTOdJ3tdjkovsqMrIgBqbQx2EwxuF6VEnZfNA4lvo0ezcVL6
dnnb5vBcXhbI0BK/6/SoPnPR4VslRdaiYHDy+TfQjDzP4N1p0kABBKXH9mdACozsiUalLdTW6IvK
S+OP01Q+KpWTB1U0OwiNDPUFOTnDN4u8uhn1EB5g4WXf9/lv2DtNNW2SrAO9mSx0mpU1bp+Qptdv
2aBlvgog/nb/8sg+MB7KYaSNOaUX08r2MJu2E1EyNqtqulVWr988RAr+um9F5gkpNcDly5gNdnY3
dIqpWtJwtIIJtY1/wr4xC98t8jHxvTEcj3AtMlfkmqIWz5QNrEa7PdQGp1/KlfhVMdKWKVPL0x/r
ZMrjkxsbyDD1WsJYQWn3aeT3EEgfVWylqyVugJ4UZwCH4fYcmS0KfErXUlqwJvdSF91yW8EsMc4w
Twd5i9i4fVjLsRTjRMRfIMq2prJpscuV3k2wWmoRodqO5qqjIOvag+U8JzCzBtlSHM1QSK3+6gzr
9FdeHJqmhLSoEJ3bzM6rh8rOPlZMnV1VSBneKBP0gQhoWwePuWxTKcJRCP4FMNm3v5GHRWBXFMfi
ah7etghL/q2NCWqFIfTwB7Zkl0IEtJTdDY063P4D6oy5RQ6MY3mbVpcKWp23k1ZFB1dPdkxFxgYW
SpDL7lc05q05QCgsVqQb/1llV05BC/n8dUlKM2CuMHns4V4DLpRPB5Mp0s2EBZ7omIeEIvT22JhD
pMcWg2/BPMTjQxfnuh+yG49RGx3Rj8hNMcJABATH1l4PzNMacHsRZWC45Irz4vTfuzkczxAj9AcB
kMQS+SSyUXD38xLvnUw7zWhKZeA9nSExT3DFhI/jhICpb9qDcX21Q4N3ne43k8AUD/cupou0cUYL
xA76JUqC3tQUSFrd5S2aykdEJJIXAVNgnDgi9Nn2s7i2yUCUkVIjiapB+Zmi9uAbuh5/G9rGAVRb
HAFUJY8x7S7hP+G8JawSx/ZZHuJoU5aoNi5Fq9xSeT8VivqxDqFJ8/Opq6fHNKlz9zK7rcnU4urk
vjJPy5f72yu5gL+kkaiEgw4hA9v+BjePDIJlKj+Daad/j96wnjvGNH/etyI7MBT2Ge+ksEJLYffe
tyvZKxyIBDdIQ78p+yn5pxmUCs1wPTrIhWSmmBOi7kCujA/bbWpeeR3ig7MZuF7c3gy3sT+UEZGN
rR6yu0lN8SK4dA3pYu0rWYtKdXlmQCxwxno9R14YP2QDo9yDEyUHwYrkM4k+hQdlPBcB9NT2M9l2
OzBOiq7QaCTzJU5y55o4VDXufybJBSAYw/XTwRKsP7s0zhxcICXitSFF7s+aPtSf3XEq/vGU7oer
J/1BUVKyf4KTA78PFz6L2n2q1nVy1GCpZudFV79HKwkeXm+Yzro2HQUqsv2DckS0stDM0vYwJB6f
HplvmktJq2s3txmHcxNl5sH+ya2YTOZ6xCTko9uvFDZZX9PCNYkEqvJGSKI/uUzO3e5/Jem20fUD
4sHIAWng1krm9aitNfRTIlTWLkoyrmT3o/p2dNLvr7fE4AtOnucZcvzdekq1rXpYZ6i8d6b5Ti0X
/TYvcXLKbDqc901JfCFcPkzh0hdm7HCvRViUJb0c9KeDUss134hqw9dCJb4psfPFUPLY9NFTUW/t
MEMvbHXEs/ftyzYVdkEGLPHFojW93VRiLAavSqJz5oDVKyOcf1dmRekyNtbl031TslOCDSRYGRSi
ergrkKIrnxUFlAGB2bSdIJtfoJZoPD0/WJJsS5/b0bdLymp9ahiE4zYv3fDVQd7yYV3chgnHNL80
ztpfx6K2zrFShT763kfSHtIdFbkOCGXqzntn0qe1PfUdPn+dyvxJR8fiL0ddF98KtY/3N1RmCQlN
EUYye/KCrm5eV7omiU4DbsiyG1K43p9xR5YOaa59sKeSeJz1QBNCLCmgf+LbPnuyZ292q7yj1wfj
RP6vN5jqo9Wr2fcIQMMj7GbFO2s2xt+48DQl6N96NCisfQOsAyaRp9BpBkuaGX7c0xQZy7C/eSAN
gvtbKVzuLssR74uorED8yBHdrc/Q6nY1mJRs+plkJguH/ppUVf4mNpzw0vZW/QHGeOU/T82Oyjqy
x4fXjcYQoCpGj3emW12vRyWO6W1mOqOMFQ2f0lkznzfCOHdq2R4ElrKlEuZRyxBDaEwXb5eqJHa/
2ATngPZ162GE2cfX57ANSiPqRG9R96u+bM9J3A/n+5sscwAMN9IFETxt8O9uLY/MIzQrVy/AXnPy
5jkufNUrmwPvLTNDLCtqdRTcXrB5NYWZJkUt+u5ZYX6v0Fe41rm2HEQmshtByCA4WelOsKLtYtqY
QZIohI9sNZsPVZFZ17orlKtTKyVobas+paFSHVwI6cp4jjinkPW8kNbqa6PTzYSV0RXMg0ln+nxc
vX/vfyXZwniM4HuD45163P4rVUrs0UmCVUZXablUU+9D0tmdiM871NiL2h+qZDjwL5KVicdPoH0Z
vH9B4AvxtVqpi8L4gzUMo++kav2mnZP5AJUtNyPgxIT8IAp3a0viCOnonHo92gTKz3qx8r+12jnq
pkut0DUG9407AbOwPRpxYdCUyJjcd2pbudmRsqR+MwzmwQmUvHPweAu1PqpqwMl2izGLsVLTgTac
5aTmu1JTfoRw+UJbbzzmILLe9+34TZ3Rd9BH96g+I3l64HSklyRo66Ei3C1RqwFFFGEkyNci703Z
NTDKmpk9+602m87B4ZAag45XzHXxBu07qw1s1a2ZiDZPsXgf1LB3zrpV0C5Wh7qaz/ePv9QYu8nX
Y1KXCHD78cYuihYwlk5QNfVPnGPzF9qjiB2sydF0keyYMM3KeghoAQrtLJmdUkKNENLPKJr2AifJ
tPoLml1HPU0JUx4QWopMYlAXx7Eftsgnldpdw8dSWxgr60WPn8a67M7J4oy3vGJ+L8in1QgaO0Fj
cR4j/cMIQf8loTYfndopbxiGtGHxDu5vtfQAgyWmkILUCyWF7VZrMP4r68CEj87T+i1r4+GRFLke
/GYewgv74XpQ08BF5zeGmiUnOyvq5iD+ln1uSoygbEQll3H37W+o0oZx96wFbkEi8JbR/uEpbe35
0k76Yawt8azg8OFNAZdJXWwfa2uJFQ4GBQ2qtrH7UPWVcl2soT3ZHLnPsAXOJz1Kut84z+ToAoRG
JP+Ca0NN7c5RCkCFWWcvn/QJ5VpPy4dvBQnNb9xT6tFU4Fy024BKbfeyBeScwx6NU9Bh5/ZDPXT+
y/S8KK9D06rm5f7pkV0fCHoZaBUCOoARttZGJDPSKOL0xICzsw+5W8NWbTbO8htjGiSccDEAIOKA
7D3CAP2LQgbFjNhav3dazf2ngd7nv/urEb92F4CicsacEtyDov68W03U214bhvg4lVrwG6jstQ8h
44CnONEHhMPn5ChLkh18k7qiqD9Qq9nzXKHfHHmABiE/8Fr7YhTA6NKsHy5DGR7Rj0tNUcIhsKYB
Sn1g+6VoTY8aShpMcCuIjnW9kd3asRnPlRsfoZlkLoUG9f8ztbvORms6Vdt4kLoZzCf0Nn0Ke+6/
9qhpwug8e/60aus5NtveL1KnPuiVyI4kYD240MAD4nB3yXTVp5Zu0e4KzM60/siYOLkUU9EfRIGy
7SQXI1SidMknFG7meS6Wk0NPKdiKbIna2xIuyK4DUXyCTny63D+V0qeDoWIxRPcrpd19ujSqwMw3
EaiiRguthzYniz3p6th6vgIpJ7SrTYR/niPKx+/sNUI5BWmNqvHtxda+guifr3rZTP9OvalUBz9O
ttvMtAMGYK6JDGr3rTuGmHLNEHV/s6j/XiowHoB8fwM0g8g8JTSgTiI/NLa7HcV16GYak/NDq4Vn
x+y+V2qj3CJt/R33KUYiCRxBIFEe31oiIp+tSQcaCf8wUhZ20UJwkKsawqQZNaQDRgDpKaJUp2kQ
a5GVib9/dor0sZxrLRO0c1YTf/MoE97SXNU/ZmFuH5SmZe+eoDuhcgABAdSqW1MqcxVxXwiUDJOk
Z52MNyjdifq0vkT+5Ezzo2LHyt/3j674R/cOVdA8oQgixP72NUltKWOTQRruYtvHT7NVOz6utS79
xuvUoO7GI1Sc1CDRCInTL4jIbkNDBBbcoprhtENMHQIQzfvROAz2jJ0Rf44r46hBJN3VX8zHnAxh
d7urEOQo3qLSYYsQMHyXG731t6YUw2VcjRzOkyZRTz2kd0fRpPTWPTO78wgWk609mk142EnVT22S
1zTC6qOhPvlm8jYBd6Gpsa/7F4at6LEgcihJNMg4LQ39WguO6ROjLUickRvCf37/xMhuhGDL1n7l
bHiU7YZmbdaNoHxoWcam/a5bCuMcTabzNnPd5CDqlG0iWFDGAgiU6M3uTEUqAiMz7afAGpIs9gsV
HJcPV8JhniY7JNS1EF0ifmUYaGdoodtUagXz7d1YofJR2f16CbWpqc+zXiK0nnvu2Rua/sv9rZQ9
ww4YWEIaAFNkqNutHMD0RBm5VRAzynJN3b7/vrYpWIw4Md5YhmJfbHATJzjlW+ZeTe/A4chQ33Sd
8W3MZVIveZGBV7k2rSBw6DA20NoxYFN9sGKk+nxU1rU2aNdxeurNGlV0c5gAXk5A4ye/HlwTmhC3
qY561LLvAAgddySCPGTmthsCUzYfNxfRVpUbT+C5owspcxZ4vVqm/uo0WgArUHWwD1KrYDf4Dw8I
yHRrlSn7cRp6gsrUUEVFsTJ+ptmcvoHAcX1XJZTfGK88ohaVbj7viqC6U8Vg4+7j04lCVQpOvSAG
8XWBpa07dWUbf4D9xTnFYIe/emD0nkoeO3QgVJtYIUw+ux30W/dPoeyWifEjTgKQK3MfIOhObI+o
7LDpYxxeyRWgqFONowxSboXReziEKafuJ52UOQe6O5DG29OaPhj6lD/ZqaUcOCfhVvfPmSC04QzR
MAfTsf2Uc6oYRivyA2/KO6outn1N52y+Tqm+PvSDU/lVCPW9ndbq9f4uSliuRIucISpyEyB6+7TV
GTSYaOvMxWo2fNBdRT2FebF8gg9+Gs4K097DNcsMvfZHy52eUDbN4HATH7yYrQ9mo6VHsFvpZtDx
gORMhRpzT0BYhQ20Dp3jELuEyw9jVvUEsJeLQoteQ237aGoRHDitYT5BSXrEMSR7msgDKY1Sxaa3
v7vKKAVrRrQKrYOwGNJ3St3lQVzqyvvIzJrxqxpH5tF6ZfdYZBW6SgVHyEVuPz6xVWJ1E+udwtCz
3uq94/yho1eo/qHPjf4hW/r23FmNcZDOSFYKwB+HBehWDOiKk/8sRMQ9LikzZTCnO1r6Pte5vtpa
FP92rfJ5tcbywJzk0UDNgHQUfQxNMANvzS1ZlTUUoDhng2F/yJcWQSEGS7/ZYWksp2X0zDcw1mgf
vVJoxK/KEb+0bLmUZn4NGnDM9zydS95Gip6brmjFhrWvjNAW+BkF1G9rO3gipHLXfw/ulsgId9ea
7BuKC0FvZr24W22xQLjS9k4wd3X8qWtG/epMWfSB6Rv73yQbCn+x+7ryE0v5YSxGH0DNrx+4Sclt
4jcAxoHMF3T3vtvd2SnqCvNCxdMp12tr13ALMI92C1en8G2b0Tum0Z3ikrVFeuDVJCEX6Rs9feZm
SLL2DBhDYdkApTG9FMnyZ9PX7icmV90HbfXc/w62WpzWF1sNdpqOhujX7AEyhUHJI4bcJBi9On1H
GOD9dNBenU9erCMxG6aaXhENZO07Z4qU2l/UUtUvScTv80s17apzQlMJQsWuiHF1rV4ffQj5L+Qk
UDrg4dx3jm1liIshS6DhDZ0lR/KmL56oHhu3+zshM0O5TCBC+B+tgu09a6yqUKuEM6eFcVwFS1KB
lmvyNf/rvh3ZfWK3QXiBLiDN3EUf1lClvWfASwbcK4tO2pA2H9VOD/2eZAVel+jP+/ak62K0BQYH
ZK3xl9t1aUZWLq5LUJ24S/kFtIH6r2MPR1gX6aoE8AmwMWvas193dWmqiwOLU7Gu0zuzSul5QMEd
NIrT/wFdxdEVkfh+uAlM7iVlDmATO99fufT80nR2gnoalPykwrlRXgwr7qNTvA5FdK00wOtnxKDj
z/f3U2qZOjX5rCP+2D10du1ai9eRO7hKln5czDD6yFvBwdRrm3e/0KgYVsoS3LcqewXo8wjqGPqA
L4qFY0MQrqQE7fXoGQPAqLV7W2d69J4BPqZutdRQmkuSGPHPuE28+ETrdfmNSgy01MAOBA0v+Lbd
nturVkL0Tc3c7LSGZpNaRl+9MvMW35ybo6ka2YGijAUECKQsIgq7a9J51kAQR3jV53F2QW8z80N7
aZ7KKPyxktAf7K/sq8LuRaGZ0Inu0+6VdY1p0v8PZ2e2G7fRbeEnIsB5uCWb3WrJli3PyQ3hISnO
8/z05ysf/ICaIkQ4CZBcOMjuKlbt2sNaa9PUdeG4Gm/WyGjvykF9Zy1lc/EWQOvt0BzhPfdNkusi
B0A+sCWuRLliFxQImR2EvBj4pqmBDd+7CyqNq/d3ZafFAxOSrAME8p5VqQoEpIJt5a7eugM9dxn7
Fqt0lwzKE4USK6Fiif4q1tT7YTPNJGAu1KGoy97XfGZ1GyzbSAojZkZXQlk69b2HAth5LtTl76U0
azUg9Jl0fxh06hh2Yj8q+mCeG3QbT1o/rTbCTKAc7Vg1PrON3UeRVssjQwT696/fsT1PibaWnHTE
OEDe/NutMZRFdBVNiFM8i/VSeWX02A1zfXndyt7jjm63vMwuT802MWqXSM0sekAnJiCAYC5KM1Az
Wz0Rw/XnPzcFG4MKI+016uLyqzyLVDWVKU1eT6SqeSPDpJXU9FMqYBfEp5KD+7O3d0AUJNIRQdMX
kzMKmyCtzFwgvWmenRlHpZxz3RkPDu/e3kkC1m/gJggC+SueLWhOMwZiG7LKViz/AMgTd3q7/k0t
+AhSsmeIdJKoSpcjhrdT9mpVG+q8Aa2mtDTOosyYArNEzykTRPt//JEYUgQbgZYdadO2xVWuWZqP
EupYQQp9QBE/C3Vw5wFUxfYgpN1ZFTEe4Q1bSOay1TMw9cyEww54fk2SCF36ITtXlNZ/rOjH/wdT
ZORg4mhC0CbYfCkxohowQeQlynHqC4X9OHQSVA26VDuq+O51Y8j/JA9HYlcQwrk9FeRBsZaltXPK
U7W6aHqjBAnjJcNlFINfUmMO5sxpws4dFz9aBHS6Qmsu8TqXfqwOy7UrrfwAUbPj72h4McVUSoDT
/N08J4tb5q1esnx1SJpTb48wsCqN+Fi3k8CahiPJ2V17aIDQI7UhR2+DV55sBqQ1wDPiSVHAj2rW
Gi7tbHxZjMi4i+JWP4hi946SR43BZJo5LO3tgIyhM5A9HImClKme/knTSlwnIoFwKrzmANDzu8Oz
SVEoIpmyKKzJTHizmdmUR4D2eLIUrRrtoOrZ2kdFaztUuOitPzEu2v430bt2OCm408hfiaxRe0Gz
qoEvmM6jv1gkjCfmpUA9njqn/kAsrDlhvLaF6neWt76vJzCOQb3q4+cUFkTpryKH4Q5fJ279nFg+
DgpTKR/TXCqOqOrQ674QjAn5VWmzavlMtB/sc0xQLyDcNiM1vaZpn/K1Hv7R5zZX/L62kTFbllJt
ArXtqyUw4iZ7mtZqqC9I6RlqmNadrpzstmg/pqlu/Vybyv4QF8L70MZRu5465MaOegovI0vZw9PI
VcFD8E8ZMDzzqeaA+IiljcATXL3+1jULE3MSq780llVePAddztojuu3TSOM5VD+97v1eHlxpndeJ
EEgKrWyeqIGRR1GdybvbReItcxv6zicdtd7a1tiZwRTr7q//YBFkEUPAUC/mBb5db7ZwbjQH0rKL
Q360QYEEi21U7zUnrsOu7t0DT/gy4KLOSqKCeiwrpahxa6/yrFhfRtp8PfPd0DCJ+7Ohu31QMRuA
DFpbzim8qYNtfXk9MUqHCIVx6L3ANG6NelkqCgOvd7I7O//Sr4lOLXK0HiOQwwdvsvTkt7cTU+j/
UHikmAzy89aUSAdlWiLyy5jLGBSJEr0TqWod1Oz3zslzK/JXPDulyWLMSWlTPa9XxbnPm3J442RG
HsSjaqW+gf7Rf/ls9KCA80G04dm8NRi5Wq5MeHgy2L4PK33NA4Dl8yVPW/CesFyvKZMo/zgWYC8l
CFOC32SP6NYo7E3DgtJDX6qPuw+2mUT+EI3F+6k5JKfsnRCkwOBYIElKNWKTzFXN0HeKxbUfzBK1
EnNsArQkbR91mCNV470bwKRkKYyCkhJP9e2qyCyk8AUAL9EzM7kcLS+gKRd9RqK9fmuvk+XbbnFE
bd87ML9Z5VRN6Q5sw6pkbYx21dnKBPDgdJm1pH0ac1cP0Qpo+qAxSvQIXvcsu+uUKiK8iihyuRtP
qqLn0XcugMKmSfQrE2DHE1zF5k2xQPoxGMBxQZeguvwXo6TkkqBLrXRz/czeTdBAAvbS5WoFeb//
e/CIu2NF6QNlyaYgK7WjhW73FtazJMYQ2sH0xm1vzg4iMzAUs2wNqcSWpy4TjC+Pyjioi3o+6YW3
HpTmtk/Ub3sErVAB8J/ErrcHKMo6T13GZA2nrG+fZM/pkmbT8HcWLc092EH3UqdCffKaKgp0rUHj
5/U93lsvS+Z1lIo7L7ypUw90MuyZ9Trx307azk8JtHLfNqdrYcTTP69b21stRR7mYeK/ARNvdrcm
NV1jmkuhiHRmHS1NfJ/WpVqe625pPqpKDRdPW9q/omHO3/Szq//9uv3d1dIjhl8LNY4I/na3Gf2n
jG03riEFChfpCSs7mXGfv7UHTfOVZTiiaL6QEZGfF0FA9Mgo5NGWlz/omW+fGLM4Riacyawvtbt1
Wp1fMim7dEOvheZSTCelVvRwWBr1wdSy+GMMZu0gKti6Q34Dd8cBEIDMLTDUzYM509Xo+MhraObe
cpqAUQSpleZBCkcpfH1/d01xksgPQGhRt79d7jqJQq9omoRoowyPZpyr575U68/jXB7xHHdMcV24
pOSXdJy3aMa1Tyy36xj3AazR/mAbBanBlKUPRaYc7N/W97F/VExQpOItAVe0HRs7ilQBviHUUM/t
+KSoK/p/86L8EIT1jylSk4ZfmkV3EBXsrc8mSSc05S+ezdutNKiA6iXjxkKnU50gQoXGj+iCXpv0
cO7g3ikFUcS9AD0BJ3G7wqhniZamrOHoSbbH7MwLhYHUvitofPy1GFn+c3UXBzFeSz9ra+2qiOGg
yHjgi3Y2WuqhSlouGJkXXA0mfwxu2ytq2GfTF0WYyr1FDQ1R1nI5x+tIg6aHs3VgdGefiV9lEQkh
RPgo8s+f3dC1sHJdzYUWkp5oF00I5Rxbc/JhJvM9eM92vB/JFH0EIAPUfreUuqKk8q7ZmRZGWuOG
Lv+4uBqi00mhL2Fj1MMbz0UikUEc5aka5uwgcX+5UimsAWuQiebSD2wup6FUs6pYpRa2zDY5zYWI
vwkvb0+LWNfr637gpZ+VbGeSLjlVgrrFxu0lRZu2zBDRwgI4UuAU+XA/qPp6X9de7Rtt139+3d7L
ndVUBhSACccfSI7K7Ud03RY2IULp4QwPzG/VabzrnP6nMdTZe0ur6gel87R7lS/tr3WZn163vrOx
Ut6SaBMuPuXuzaumR3kkKnOcQpThywclif8trEa8d7pMPb9uaWedRCeoUVHlYOTXVpVqsYfFXVxc
0dzqc1h5evYB8f3lKqySgvfSdw+VYLKloqfVyUwn76Bc8Zuf8TwhogGGr0WchZMKZnWLSRkaOvNd
OS6hnemxcTHsKFN9Mj4d0XJbxG87ihFewJgu/adba910li3BNEjUPn3KSZ2Kdy3TOFM/1oVXB72V
MM9Hsk2Wh55YvX4Y7KKnhoVYVXLNuzRq/aZxqXRlzhBd8mIq64NP99Ll0JygQ0wbi7XRrbg9OHTH
G030Fbc/cquL2bpzqNWq3DzqJrmoE7xhVNn/vP4Z961yA3Upp/hioFHR5mhaq1hNikG/wLKbLv0y
zI/eUvb/tjNpezGW8ffXje6cUrDGrtT8REmbwsTtUu1JKb2FaQqhlUe9z0AN4+pY5RzOnWsfHNNd
Uw6tNBfZQZXK5a0p8H1Ga/eOGiZdbV5qENABPlgJ0JEsDj6gdFrbE0n0TE6CHbA5G1MILRdlFWdq
WNhuFhhJulzsyE18VXHtd17kKaGdtA/U79vwz7eTeI7oDpwd6IJNVDUxRW2pwf2F6gyd0Nb5mlrs
MNRNs8TBtdt5n7ltPNDyiaJ/s53BUOPRAc+kRCCQaq7A6/5aVq89FyW9jkydm7u+7dv72QAV75dt
2gTgLfuD9e64dG482TuYePKirYtNHGFDo2w5PiozrtOhGO6TMY1/tkDC3lQN4i4HD/OOQamiIoV8
AQgBkr89RIYrhG40zRIO5lx9ElVKhVuI8powCS5USEEP7L28lJLZSEOJyIVe6XbWRmZTj6Pzroau
nYgHpXQH4GxGhBxDbHfnKp/HT0vn6J9eP0Yvzy/BjhyW5xD30LmUHv9Z+GEOveHGFds6ADgKZGGL
CfRK+SUu2/IBUsmPspLAM0s5aAi+vKL4ArpMbC6fk/Tz1q6REdQtLS+mbnXeU9ZnNGizJL9Psjw+
uKI7G3tjanNFxTyYaVbhDTw3LQC0oVKZC8t9p7bGdF6jug40Y+0PIpDd9QEzUmFrS0GxDTRErZiH
Gtd8Ta0y028gr4tfjsV7MsWFd3AzXpoin8TJSV04uMzb6HmqbWH13dKGA3FfsFAoervq8QezdpQ/
9qvgIzguILu5higb3n40BDQSu2tXoH9RmwcFypznqnNN30kU5cPr5/JlpCGhGPga7ryUtdi8FnWC
JCK8NUw5+nCtp7H3FactztqcUgzhPPpLyXA8NHMgvy9/PmgVrSHVRLOWyg8wGNh4t0udhmKtGGnd
heqaNNe+nO0v8egYPsUi7bHS+zIgSOruyrwennhE13MPkfI0AjfIAzHT8TjwDnsfGWy7JuNaCeve
eCMXYec2QiE9LOp1QrClUD/THKHrpblHQ9le3hdX490kpcUpUDLdHF2bCdCFsUZlKCyjDBCy/DXZ
tXefjn0XVqOxfoiX/git/tINSZtEljJ+lfHl7XaruRM1OcFdmCmRkGOgdd9WxuXtkuXDKZGTAJtl
0c9eFx9NlH3p5tHBQGafrw21jQbureUVjKMoSr0Kqzy2iFw17Vqn7nxRBmYhrgRKT68f7L3dJb3E
1xMySJzrrb08LaOq18wqtIrJDRPVyQKkwJLQXTvzLm2zr1Qzj1rue2ukqAi5XEpi4nhvbWYE7YR8
ahVG1awHqdPE4IxiLpM6p4GoXPuPnR8355m9jZ+YLKfzqkSrwtmsE19vaudttfTlRXVr+yA22V0a
RS5mNPBwkhvcLq1Ssq6OuqkKzcYcfUQ/KSKUtfIuQywDdWLvzyt4LI30B1FeAhHoQrf2lqrLY3IU
tnLOxJ2bVf+MWcUU4hZpynawvIOd3LsXv1EFjIIgbt563E63WyNzhzJE6Mz6Iuj4B56TJKeK2V+n
rtGct1bXZkGWGsXBqyIXchvY0qRDo5/FIPBGa+F2oSY85zyHshPGUdy9g5u+vLGLMTuoMr0AGOBn
n5kBEXJrRtS1sWiLVYa09RPUnHtxMsy2e+NG4iliNPF97BRxGAOSDloBLytO2W1zGqY3zJHrCetn
84CmuHei6A8R+tF7Q1p/84VbtybX7h0U5tdlCpu0b8K1Y5i52qzT2Y37o5rlrj2PEAFitCyVbk5w
N9iMMoWUE7a6m/0q1NH5Vuv6pAbj0hWZHyfV+PN1F7RvkaSFF1wWFjcuyE67njSdTzs3nem31PbC
IYmas2YuAii6e0Rn33m7EBmyZFkN2RDS3Ntv3C8m+F/bLEOtcPUTQ5DdwF298lrXTX9wnva8qyyT
8pjQLIJvdWvKHaoZIRKXj+fG3ltzWqZTU1bOx6grpjfIf+HzlgHw2+sbumMV3S3aUiirSjGnzYaO
FCOdeTSqEJXc7lrNo3JXjMBlKwL+YKhsLUjpVh0YlRdwc0GljgU6hb87VFulxxR0brp6eRP2mjNS
0TCjt1lp/rJGYzgxRmW6jy1d/B5U89BNWn5wS3aWjJATBSdeEzL6rZplhxrROhlImWlTNARlA29g
8gSC6PqYfXLsVgsSUz8a9PiC6MUrjQoRRSBDati+2OiypLJmG7V7Aihc2yGdlBVZ4Ga0fhAbm1fR
G9ESFoyOe1fM4IYflrSPvnmVSOrTbCvKwduz3QP5a6R3RF4KCCCD3G4P22LS7iwy3ZUzJpdr2g1D
uLZNGlp929FPQ8U0qoojWtbWL2OU2JuJqFRugARs5UNQg1WsOMujkxPH5Rd2u/y6tIfM8O3h+m0F
ABKIXUqoL0B6WuRRAxuLCAGcwnijK4r5V+F53SkyxHCd2zE/d0Zt+X2SVA/l6B44qK3DkNapaMoa
sSl1B+TGP0tKjWGwGA1veicx1OubuDTuDaGO9/VEsfr1m7tniYiIug1ABEmIubU0t5UxIUoB9pus
Z/KtkpKUDx2z+Ust1/IAzrFrDCyOJE//JjltjDWeNa2rDrzdWrMuMCO7DSY6o2lg6Ovy6fWV7Z0T
Sb/9n7HN+91567AoA4jytq9rIM9ue3GAyVz+gxWZDdIcISzathRKezG0aJSIW5g1Zz3prLvY7Z0P
r1vZ3TgAIXSoeSc4/7cb50w181XBzZ+QOSyeokl8Bg83nBcm8h6s50WpSx49KY4JtocE9EUrCqUL
R09rAwIrKFUKokb+d2OWXsAjMjzUbawFTYRqNjK03cVoR/c9gdKfotd//4bfeA6wTdRMNxHBVDdF
4nbg89GLTO5nPdN8VWvsK8LWy0kTynqv9OZ08HJugwKMEn1B+ADAjkvfEqh7OzVjNUlxZnY9nAq1
7aYgLfGkUaS3F4WU9uCj7hkkhJbNRQqnqDTcflRoLVGSofpEBzqC79RALWW79ZO72sq9lh7OHN05
RFgDRoUQKKHWVp5hFHmdDqaHaHCvVXdOXYz3sbnYZ4eo/WAvd03xQlH9wbUwefN2aWU05l45ue4p
0qfypBm16jeUo8+NCcvvj68G9VAp2C15ZkA1b011s00WkI+sKm2ma1yLHzVkgCetIxF63dLOkwCx
GaUb1KRQC9oGOX2qjBqzX1AQaHP7aRn19iv94AQym1V+Io21H8poFYEqpoia9yQOzO/tKSOeeY+A
NILm3viAqF0aYNsgVQsqa2eta5vL5GbdqV3mH68vdMdzUkyjBEvdCQ37LUgkZjaRM8/4NK+A39yY
iveXnnn1wWOwd/yBonHnoPRKdNHth6vt0rZaJFlOfTsVH/u2iK+JSMfA7Ab3TqN1F7y+qr3PBwpU
dingVaPecWtvYMCos1o0XvNuHC5LLZRfxWLnT6pWmikTfOLuYo9u+Tayh+Zr6XTiaOzKi1RPehip
jyn5rlzAF6XmZPJsCr3eCQq+Ks6T1UZB1Az5D6Dl6uc2rstzqompO/W1bc4MtOn6kGGH3kfauQXT
f7zE+ZJ4YvwPB8shtWZwgMyHXgglRDT4+nL10HxdjTP8mcV3DZSHGjqCB5d1J2CUol4w66Tu9wuw
kylUN0WVwjutDdoDeLrae1riwdV8S1jDY512Rjg01tGB3t154E7gnGXrH0TH7bfHzxpuB+n6lFdx
8jlt9PgO0ar6XRML+0JmVE2+MetyVnqtCl+oVvk56ZnWDup/XCnvqkP1Q7WK6AhDs7MfXDSKmuCD
eH221Y1cmPkwRI13clut8nv27W7tMBgvFDprra8Sv2Wq6/n1m7DjSfDNTBiRBU5ZxbndDatuMpHR
zT/BqlzJFow+nCxrZJDwvJ5eN7Vz6SiegO6wmRPD+Zc/5VkgO1mg1bWCN25KlDZkzDa4B7urIVdn
fdCTJlztvPxsNkUeFitalq9b33FkHDNolPgxEtNtB6sSXZ/aXuydACwady0z3MkVp/jAsextJ0M8
EfuQ6jLkBbdrNEd7NaKMdxXq/PfSKsVnwRl8YEzqERFqx2UCuJIwQamBS6B2a6lJGjGXBXs4glwL
qgYFmwp11cBZOznLu0nvXt+/PXsQ5XnASTWho27eVjVpilY1Og+sSl/AVc8+dUy7vyhNVQZ1nh+1
kn93+J5n9BwQxr3KDiAy/RSeNuvrRpHxkVrvNJRxeU7iZESS2emCRtfr+6VT1ru4cUe/ZZykL8f8
+gmiuW9zg2PrTZ19N1j2LwT29GC2KaIze2862JC9T437cLg7fAH6MrcfQB/Apnpe7kGrTAyOs7Cf
2sLMfYCLUfj63h+Z2uxFzqvZFSWmplwtrqnmFDTtjOS9hRTFwSXduSbE+oS80Abp9269UCziIZ1Q
/jg1ZiYu5lrS8l2V6uCa7BwmciSUI5EfQK1rq6ghgPz2NQNCUXlV+K7l6grfEZ0W1uYEb6l37X9f
38Ft6Vi6G/APvwtuKlCITQJI53WNbBvNqohJu581l3qUE+VvlTpZvi2U/x4RW+j9ck3yg5XufDqi
NMp8vxE60Io2p6SyC92bLFYqJxi4aB34Hs30R1M0xUEVaneNUm8Jg3JAoNz0Z/41XhZKp7qITiOi
O/9AwEBtLVbUskFFukm/LZbQH51Wia5t07fn1/d3d5kMFJbUOFAmW7KLHG5jOGiEEOSn+pdmAWe0
uFaU+141HhGJ9mzh9yT4Au1jsLy366xSx1js2cYzuIXuMwnVvU+z7N5doTf9+aoovMhMkJ4yodqt
JQYzzOSadYQMWtIoIeUeoInDWFRDEGdjshw8UXv5NqAHOScExR+p4HRrT7USBhG7cXSaxopypVdY
/V+2ng5M/HJVX1kzKD2R/WXtm5xhLIUZlGVXHxzYHQfAb5CQCyjqshB/+xviSJgQwUrWzMycryg/
N58b8ouDpe4EO1T3aQ9TvPvN7bu1wsOpVHblULgbCzUN3SKuYNbBsGkG7WQiLmSdFa3T/nQuKm6A
oglnlJIGEedWdVHVqyxLTDU6rVpr/WWpk/0pncSnPz41N0Y2X9FL43KtNYzMRhdBOeGy6VUszkUz
Tf++bmovmMWW5Nii3I7w4ca9ZF0RZY4xRIiQL8V9Jmav9Qenzz/rerZ+1xQ7uV+UObs0k5F+EXo6
B0Ds6vi+c9uq8HsVMPw4LtXRIZJL3DzeBApUTygEgwnfNjmUKTYGc9Wi0xBr6YUS7nxmSJ4cvBQ1
ft4cSarsnSapMEaOKjv126zFXbTRYsQA5nQRR5nfQjkafMpk63ilY+a+n0eqVY9AKLqjOGXHGQHg
I3DnvlC5edFNLs3Zg6mhnNzIBJiE9P3HpMkbhmZli/nnEcfvPjkS4hJ3sq38KYqTT5PRM60916qg
yxqVcnDShJNWJNfXD9beB5Qt+f+Z2ngBDXK9W3WTgrRWYZzy2RvOyJOOZ08Z+qAkSTuwt7eNFgpn
4EwQxwB/eOsPNK+JpsZaFORwGjrlkWb+0pP5a6EN9pfXV7Z7ZWQpHVFdnv0XGPPRiUWv6XyxxauW
76uBPqhvqO33oUGaeNZt/aNM29H0zWMf4QzniuaJ6Tcq6NiOShJ1SLM5vf6b9nZbAl6pxRnQVLfD
w42oV3JHUZVT53hQuGAeju8aprP5JfoOV2i7w5/OZpeO0JGYHrJN8v0t0GPJ60ZRl0qhIJ71RNJO
98McxjpkGtbj6lnFf3CJVDtQIaKISzVp83mTIaKhoKXsuVsWd2kxME/Ghf+SyPnXr+/l3klyYPlw
J0ERv2h6EpJn2ZTiESGNR5/ztPoGgMU7a474L2cWDCbkCLpwxFsb36t56Vok9qyc1ll3vi1j/NSa
7XRKEv2IvCz/T1t3CroCMD2oILCncs3PIrvFibN68Tgf2ax3pzozOz9S5qOd2zuFlIKhJrFx7gv9
eFLMlSoPd9C0l/bidtP0FXhg5Ct5n51FBmH69S+1uypqwlAwAA0724xcUZ1hmaRU45BV6ml20uZp
WFIA6a+beXkgSGRAEwBpgsz1oq6irqgVlkgahVZsV1/zFgBxUJdL9ZTFa90dRE87xoiaIELxGPGv
7ZmYe31m7GYlwlUr1sDoPe+iWpETjI4+HYT7Mvi8PRRIlDF9AXCG1FvfgkVq5AZgYJjcqclwfsBe
E5eyntTOZ27kcI3B8d5pjTVY/mqZ3uxHxjId3OqXH5BfIMkzcFh+s9pujyUjT/R4ajzlpM1T/jD3
hXaflojmv/79Xh5LaUVSbCW3/QWv3Rj7pUvbXIC9EQhQKUnxF7KieRrGTa18UrQy0U+vW9z9iMSl
yB9LTMi2UBUtNWOZsl5Qhmq9a7omEVoQjRnG9Dj++Elncc9MycU/u9nDIqbKM1sRtlWWn3qr7N/U
EWmTLuzow+ur2v1aNpL1HBqdOGJTRGDEgO6m8SDCbnYZPK113UdVeMV/WBCdJenrZVFky2saGtMr
7Rip1yppvUts1T9FIcZz4jAQ+vX17H0lCsi0WWXs+wJ00UbGahhzJOBrJuJqa5H6oayTovLVhBLu
n9sC6S8pubyavGG3n0lzk1Sde0U5NbY6nGJAdXfd0s2hDbLvj9tlKKvIpJNvhBzAVg7SLIw6XpQ+
lqWQ4m4VhrhrtYZxU9Z8BJrZOxE8yIB6fxcotgNgVHsSWjXocQgltQ/7btakml1z/vO9k/IGss4P
YHpLQzVF6ZhR0sTh1GYOtH+7921mGlyNRhx53x1XIWGklJipMUum6O1nGmcvnujwJyHtfvGmZ6rO
2VAmJ2yKIr+ASrLfv760nQ2ECEIliyYgXIwtUBcAeqbZjRUDcjGnd4zREY/McjYOHODL7EZykxhp
AZVOArk2hUZTUURjtF4SVlpkBENrjIENaBjCfaq811ORhAnh88HrsrOVN0Y33kJkRSPG2ElCu60q
wAXl+D6bs/bBKdbph1vP/QEfcmcr0VeGd8FzRjt6O7tjmPRO1wVeveg6I+BLelfEHY9GHu1UWKTq
nhzdgSodx35zQtJKyk6gwR2u6qqEked2wey0UVjhTQI7VfTrWJbi0sMOveeDMzVbz6bw9VOz47gg
f5N7OOiuyvmmt6fU+//xeCILF6uOT/lajRe3VyI6jqX37c9NkV3ji3mfgTNsvmLe0X6DH5CGkVq0
13pWEn/V6jXoWtc9OKUuv3oTjsiRXdQ6YZnSOZR//uwlg9SnF1WcMzhjdJd7jkn7xCCS7NLzmr5r
VFl6GKs8Ic4rUE94fZk7hxXbgIP4m8FH26+KeK6jCavIQkUodmisc+UjK68FRsMjrtfTkSjo3hd8
bk/e2GdrbURULJaJPQjDXeCmUxW4wmwf9MHIDxLjnctPdUfCUIA2Es7pt6bcqejV3PDSUF9j9ftc
0OSfzTx9ahLTKf2cSuDfZHfF5fUN3V0gCSJtQZzOCxLtwJ23UqQ3wsYCO8l/l98BGNHuvWaIDxa4
Zwr3KTWL6DiTRt0uUO1kMtJ4fLspmU6RSJMvugKeoUV++cDU3l4S+8C6pjgOTkv6oGefrWqLvO3o
NoYMeihhyjbVWaiMRImX0Xy3Tll1sSErHIRde2fzuVG5/mdGnd4yFCaCcC8ctb63e6EFdZJX99Uw
JPfu2B+J4Mi3h//l9irSZYW+LgU/qbLemuzGqRNZNCNkzKSB0fDxRBqTXmpmy/hdrBVIt0RqFAeR
MS9dQI3Ba06DaCrzpMypfhJMxph9o19n229SpfmoUZ2IUHQ0msqfpsm8FmDpmqCEpVL7Drjef1vF
hvVZLqb4sTggjgPHm73C7yqvYfCvh2K5X5tOz1Ay5ltNwZIsTYmAS5xgJ4nn6Q5oY1lz2nrj7zHP
muI6j5E7nfR+MPpgqPkvMZShOBcX4Jb8qa2zO9XKii4oaqF/SxDxbE99Hy+PMExFehnEoPxtLZZ3
V9oi63xtThL3Ilh1qA8J+Pm+mgc9IDaNu9D0+phZEMzfOtVK2kGV6FqNBiJbeFW7ShQ+vGckkiYP
BrXfoSHytkti898UDbY26FOEnIHij3VzLRnzHftuoyipnyfq+jAmsWLAuU9T9arQWaP7M+L//aUi
kblEi5t/HIWGJlIihHPJzJ7pX51be79MXel+0nLNZGrQ5/dD2jvmQ924SexPuj1OQWQq4zWrjUZ7
dBdbfZPZ6mQ8xPMqvuAb9KdxTabvZZHkfyFg2X6nsVaPvtK5qkftxcjeeBUVrjDqLBq4kaXY3zUH
FxO0jjuJs9ribTpNXd6BsmrrS7MkyZPawUcKsmhs7kxUKZCq7BM7D0Z9LJrT2KBb6asQJGN/LVrl
Z6OU6cDY4DrS6fhP67Wpjbz1PYiOdaCgQPC+N+g03q1rlE9Bnw+GE86GU1IPYLwW4sbmDAigQ0nA
9eHV91+0uIsetSXrk1Nbm/23NFZmiYTJHBG485i/bfBa/+ippy9+UoMZvBsBe/xQhynOgqaaDeOt
PoiUQRwiR8bLcrNyOGlJVXxlnlZUBYu3jvdtJ/r6BEOxuo5GaZu+okbQdup1KD/no0Bmo2uiuQ+i
vuFLiLxhbgltFPMf4tycDiLMota3BzF/tZnLHt0XGPsJqtYoAtSiaTvyckaWTx9u+TEh9vCQlY39
C7ENgDCZF611WBRoDoUZGgpZaDhD9b7zDMXxO9VrVV/YfXzuSHodP42s4V+dHOhXrHrT/WRFWX5R
lVX/1DsFAxiUqrQ79iRSg7pisAoTTxiYy7aKZAmcOvcESrhK0p1FPM7taSoKLTkv6lhWCBDqWREg
eFItT2uSrnaYT8IuEP+o7DdtPg2uT1SqfheTWlJtB2xznQw9q3y9zrKfY8PELn8pCoXxzaP4Ae97
+Wj1OhGWmc6LFuQk+m+6joZAAJ8nMX+qTuI575cMLaCajHw8mU7TQ+wz67kJ1mg10pLxzFUdn5cU
nUS+Bg9wUIqRhtgw2EyOpG3m/WXWimY+RfpsIAre9WAG/N6Zpvw66lqNmo/SNXHvg121vhcDQxzO
tWPn1b80EAH6tNBe1bCudO/doKWDWgZmHkdmwI+IqnuBDGTmJ04fT48i09bRp0c2vXHaTDERXKwA
HExK26bfLMWk3TJrZTlxlRTnCsu+Hf1BU7sucPIo6j6Ns2ksl6oVQ+ZPymr9w/Qv8RZ9Hjs2kHrU
lvciQyIhaKZOEb5bT7NofCcvsu8eEPPWR11ySN/1yGK7rV81Tqx9yFwCg2C10+RzPWiK5ztmMmbM
+9FG+iDoDKBuUCsTcIlu7qtTLHLD8N0lXpKLZ4zDV8sSke07mXD1u3lVvMrPmsmJz8WSzNp5XeHa
nhfUb/U3C6z+4p9x1UT00WjjsvtQRZX5cQWshsyzZ/bVo5XqevK2d1HO+pUrkVY+QHf04kdHnXP9
G/I2uvvWHetMOxFvKx/qOq5zHIIw/4+z82qOG1nT9F+Z6HuchTcbc84FUKgqelGUv0GIEhsukTCZ
sL9+n+o5s9ssMsTV3ChCQbKykEjzmdf4wDwUWnuOv9hO4q51VR6U6ddPkQjGa2+uZ33sLY6bfdCh
KHeMgrZvDn05Fj3CFX27JdKvfF5iaSh0rv1ZH5wim6u9V3fwUZssGJ8KqzSdm9lvmj8XrJw3ALe+
7jnU5GjfVM0mPnbGorNLP4f5tOv8MnwfjKbVpFTWmmG/umP7pz8G0qcdW6wfDT1OIhnz2SivC10u
/j7i+zi7bYxwo3FXq8svTT+bwngRvVEeheEivjuG8PcRYFDqynFLL/++6qmtdoP0tm3nCtF1salV
bb9XfSmLdyzAvk587QijTxqT5XYb1JOPBG0ZADwVq7Cjg9/Vfh9Xg+toWEx5ELyny2GYfeKrscn2
rS6NZTehC4ckiaqHVe0FD9PfdCoHH2OWY62bBFbr7MTlMPpXJE9Tc4ymLYj2pdlgiyuMZSSmzvDb
cdMw70v9s3S2/Kt2vEoluezDIG1Hz/koAnMerqvcDrHNjLBzeADw5Vc76foIxyNqODqgGUO7GLcF
8YJIbUQnYcFtejMFXWMAPMSBM8qR5imW6E/LEYV5J4RlTp+tzMiLtBIbDK2F4qPn7H3ZbOF+UP4s
TlAVf0gRaoMyqzRCUcF+bqy1/2LmyH0ZcUFjst4bypgQ+JAu5rMHXVV1F7ug76onXA1QQuN+Jsft
sdfpD5SmZ/3BN8xhTVTXF5yKCIhZuzmQLZi5Yqu585x1jNjyVuvsq3AMehr3w9DFLd3ZOQ62oDO/
RWVYtfFJvcJBa3TpIrIGSGcJp5ecY+QYly5ZUEcmHcV9IkhMu+YE0CYOHfiTRXq9BhQLYX+dsuJu
nPxmTYsxW4sbe+naq8EQotqVQy+urag2mmOD0qeZWLPIH6eKd4joS1gLkHa0R5Oq7O0y1UKPUQwc
xFt3xdhEy6V2OeTizc7nLVnEor6sEJzvJrlG4KeGYMmSUZajGWegmi+WPJ9dJPlKzeE22frzOBXR
iLi4nztxtej1Tk7aMw4wd+w8WTlSP0XzgFsDKvviDg1UjtyGbmmxszgK6tgbXbt8hzaNaXLuY/kc
17kuI6zWrdHrOcO07SaDa2/NXiuzrXfamKW9XzMx4o6MoojYOc663qlFDk5iEVyXcVv4i4v0qRZT
Qgbq2yzGbcpvc4CzxU/VVHoRSTtlNQg2YnSZeCIkILYqlLZiNkRY7UW7eOs1VgzKvVBu4dhHIfFF
P3rK0t0hNzLNd6fR1KwIaQ9N5H/ou9Xva0KgUWURkLU+yGO38mR007ut0DddVbgj362D7BLbwba6
Yby6gdF/IVztu89B37XZXdZEOWegSRw/57Hh1WN3Nc32RmJrL1ofrcxvbnMaOfku6OtCX7hZqPJh
xz9GiW923njkwVJNuwmBKZn6Bn5McVWFRGccDo0b54NFOR2KsCrjNWrQ9VmmMWyPDjVbY4cSrzO/
x1DR/Wjxadtho1OTx4thD0PasA+6vW2u4ffW37osxp+zDY69ylEs1s6CibITZdl0NbuR+hBsJD2p
G8wBmFqZo4NceUoPd50WhhkvfvAXdk+jTB9wQBRxJTzFSWSg4XmzED4jUMTVMu2sISt/eEsQruyX
yvtmz5nXJ3MQ5feKmMTe0ZNxj4Zvok2yiogyHOlNodEgtzIb0xNXXbP+MuPgVHBa4ohyxZ1yonY5
SMXPZFi49a4GQfUnSuk4WnVUTt+X7rx81XNT3fbCIWksa5h013UnXOKPPsu9uI3msT8WpsqBlrbw
VOysyKadb9VOkaJR4oo06ibro1cXwRBrd6W/DWVM3iHcDavEEO4QJcAZ7Xf9At4xBncd6QMpWP9z
23RzFY1h2B2XRsxf0AyKbqo1Ql5/nEC0ET1Y/IU/Ras6lnWwV7Vj3ElXjhzBhRNejLiT/azxd5P3
4TzadyxMZyBxyI0Huh9BQYgn6ksaINlHtzEaFddkE++zOsvNnVsO7Qceyy2ugkLmDFOG5t1irJGV
SMPSN5G/mDYBr9qyK79d3M/KJIrlUbJVH6vVb52dcjyou2Rv22f0s9nxTjSu7kENmEtd9GEvgnhp
eD+7sM2Gu2rthyCuxyqHQ9lOzLbJXXdlzrb5Q7p5zT2LOtMjDh32T6PNkYhadVTdLLrnZgvHySxj
MXH8pGwF90uFbbpMe6hyeOJqzxNJScbjxWtZgfh3Q73FVl5aF+Fg521iz2GO/IkjVBIt5mQnjqvH
IK2dybpuS9YoIpxe1sSVEluTDFOQyWM0u66EeYiOZurZlXFJPmHke78d/B/FaND126ahKcmnN1Fz
w3TcIZsjI3VLJIardC6VZ+0VNwCMO0oST3ptF3yHJmQRDrVXZ496GytyhbFyvBT0nu/HrU3j0iHP
zcH9FvYpnTL89cFRoUW8CfX2qrMVn00P3BQoIUrpJ/W2isM2ZvMSy7JxqvfjZJk/sGjyxyTvg1ru
G29h/w+k0hX7F1kT7gXf+lEHkch3rWcR5NeZLy0Seo/eSivbaEm0L2yxq/DXrGMLKP0cF4uc3ES0
oI7iQE01NsTzDFzNkC6g3F7536diHJaUaztXXMyit2IrMnv30OLcXKdy6aspHb0ANnTZ6igx5JSt
vGDUV45F5bdVbA3DGCa+mxfD7ZKJ7rZBLUPHMOej8CYj2T1OonE+06LNxridVavQV4+ch6oA65R6
RrntCnG6G5zRxtXMNAfCersCiZwsYzC+911lF/HoF251KXvKjTFUMPcDHk1qPaquij5Du3HwqM+t
b6YSUlxvJVok3Klb3yWzFM69LXFPfVdJv/teuYaQ+42o9mnZuIwTwVf8swVey0mCE/3N3FB/iokS
dXlc7XZkPh2jbGMgTraGy9uWUazCE3HRLl0iFrn53zq5TPmlUBJTJ38O3SkBde9ROnO9JkDlYVEs
UyxAucJ8JaLbUc5rQDmHcssdYm71GAM8VPd23mTbfjaX9qmpF0ysQ2+JiKaWzKMmZLnF4ykj4XLj
xJ73pLvTTy4Cq0T+SJYIzoiRCfHDpdx7/YK/KPWAbdfkrRFdubqw74BCWQ+yi8wiMad1vKC+WZA1
BUF1L11vneLORtQk9lGRdOPQE+qjlbnlo+0M7pNedESlOuvaw6JRJElI2UjFXbJfjy0Y9Zd1uE0q
1jJEX6tsO5FxnlvrE2d/2GI9OM7fnNY0BHM/5pSAdR3eNSelKRqrRfOjdWc9H/AsUf2OOUUf3c99
+322tTZm2svmNLHRogJ7cASxQMwcD987s5JjXE3+uMQ0adoPQdjqaw/4YBtLVsLd0Fbic4kwy1NZ
eNmRSNaY0atrKmIP5V/U89Z/mSdgo3HXRxQJpNM3WZzji0YdN9BGQ8BYW5e6FGV5cBo7p7Y2bBm3
f2MtiGpEOcdcNQ9zeeHjZdolvTp11VptkgmYTWvf6iZYkf8vxmngwV3ryGTIHDF/x+1SPmN6wNvG
44ZtnL7e5evcsuqjYlgIA3T3SMElMIlF8uV9RfAuMRlAqyCuZt/86VHozuOiq0QIflmoxwZ8uB93
w0DOugxLeDsMQ4uyXFNZD45hWt8iUcxWsujB/qFF1N5XLPgt8Xp7usS5vAsSQxOBXPgj+oTUJr32
EseaKEyMSrv7YiWvxQLODOa4tsLFT4Mumw0CtLlZOZy68gt8fvG5j6z6i6pMSg/KXHNvr7NuflRT
0b6PKsygYxX5yt55ned/zYoFs+SeYtNGmdkxH0u3dq5nmuJzYhYGphlbMOU/w7klHhzJnTgHbM/8
6jtFR0krn3JCp7lX1z5iLgaJer1d48m4FckUbXRp7aj1P1iqci/seqq/SA+JjrRQnv9EuLWyG43e
f1C4jHe7wlzrz7QyqkdLeOsINrydvltwXmzKChsxkI87bQE8c6Tni69p+7ha4LViraPlE3CORicw
tX1WKa4Cdpp3rUX0lDXkbp1apkOT4ayHho/nHvugzM1Y1O1KTSQcjWJXZ8PpxMZZ764X1pJTK/PC
H0vRq6cJnLiKZRiiAu/ooQQkj27BeygtgUhW1fc/TMWpm7KsvKeVY/kToLH2U+kpm+pD6RFBZEbL
ASpE3w1JUNbGnG6OhZdEG1R863pQZkgRAtgo6kLRZOyWyO9PV2HYXXTTzFEwj055Fxk5ylZ+oOdd
PaEjlUxuySU0kxA9WZogCo6H9C6ascEFkDTH/aQr2ni3Xk1imHBh64DtoRv0VHUhFqTc0Ku6MMty
sd9JN2ANbRP2U0kxz96d0hvKFM5YlOFxoNpLdtf6bnHpUGQUqS4qcdk5yzTtG9PQUWw1prckoz91
VhKikl2n3eL6U2wrP/hOK2bgtazZaFOykYjiWJSYD1FlzU6SZ9sCrb4u6iuBXYpx41Rk+bvJiYwu
DrVD3SbKPZfeR+1YROVT2FITV1X/ME9mXe7G1l10rJtoLO6o3efftI12J3jaWr/TjWfRWN+kf9fI
TuQXglv+fdsWE9jFguA/hejWjrEC067gti2Eq9Jq3SFBTNg6aDVWIu3XqXkYdECqOi4BwXxG1DHQ
t/OjmxY9TNTFtJ5vgfdTJ4pgH22xPfrca57wgp7g2cHmuFFz38UW1cYHW85GcYxUVX0lHiIPNLIu
QF40oigD36NRHEg0he9z6bRfy9DNPo7rMvunKjIysZq+RJjMFRlNsinlXQay7qakyfuRmBr9zDZe
CNCaw9J44XLRUqn7imuCe58bQV0mPbd9FMPi88TOnC1rxF0yG29yZwnQwqD4YsUwkKmwydAzvi6k
F3fF5ukP/bTW79q6I7iSYRt+YFvxkrowq6/aOSO7By8d2u/NyDDKC5zxHNA6upOnvMKf+B1julI5
/ZbVEhA3lXbJCV2SiGoiils9sspdFk707/EM7KokEpV3cPPJxvJB1m7LFem395we8l0rxVJxKwCn
3g2ZZ6WO10uHOtZk3RC+TWwl4NVeeD101EivB3I2FIIQ+Dh68zLde7O1fhvlqMvLSCuOwXxU9lE1
fhEk80kIPWkzL3wyes+6yzlq2MJdrutUBEv0Edq9RR22lMHXNeuBHMyRDllg2Rg81GqQFZrUPnh9
2QxdEJcR7PU4rLugOJSzPVp7M6QewO3W58AvpGgy6nleXsfOEIzqFMaGB9FSvtstVW99GF1XfPTy
0b3FnG7FZ2Mwqfy2+bLiXk5hMMZGoerQBjMidDaiovgy6DFTR9AxORr5kfixlkAk434LSIhAFprN
PhwyYaa+jLw7qUc2R7FUNHH83F0obBJrmrvJL7r7gLbYn67dTxV6hARCnOzUWeMwb8YoEVvuPQpX
V4/Y2vQ5gsXVeMxxdKqvWzmSadpcAaQufrBcUnpDd3PIA1XeS+cEd/fk0P4+5OTEOoe/EFCMgijy
vLenbattih7TKYg+8prssf3QO035Bvrj1U4pKAxAmQFkkHNUu1vgC1JnhUhR+7xpmhlg0FgcwHD5
hwyh46SNwrfASK8NCcYFTu4JdwIk9PmDTfZq+n00l+mKZNGp5hXZu1572Q4xZ2KWFhzDoRzC3yds
4vZq0aBhUqFonUMHaFvmBg0j6mFSjek04AxvRIG+1qP38/d76ii5uEBcTsavwRmMx6hoLVSZWaZo
b3vHCjfcpFyckeaMoQ7/g6EQcAEDBTTzhZCLPWZkqISHqeAOv/PoTF14prce18l5iz/8ErcDCBVt
GoBdJyEE/+y1jWxP7s+gSlG1kO/Qz2mvXU1z99cP9LKJzqw5UANQ5HBPpO3niwOR+ikbTyqMVKd2
KIqPez9kd+at+Uhn0nljtBOa73n/HNYpdszgGAlEMAN+PpqyNhmVHXJOgSzoL2wi3KMQcOeNZLRB
Mc1HFWlB709nB8dd3mKBvdwIbHCYPFiNnZRazyk9xTg3o7UgL1lnNApFNK2XGNq3D25EpTPze7Kz
Nhrufz3BLyEDGNvZ4OYROcI+55xtG9ZV4MowUik4yimpa6Wo3NYG9z18hN8eCkU5kJSMh0jYuUvP
kkXFZERTk6KsOk6kqjmexLmSNJ1sP6jekKV6CUuKTgQkE5Q5PTNAH2fv8tTa94cak77M6S9ntCt2
5FQUfAIark0o3zeZ41zAdn/jKV8bl413shZHSZME/Pm4ckAQlpRbpE7VBDeTKaq72d/8HZ2ih6Kx
9UFW+F3bK0v596c3hLJoRzj1wAg7G7g0h+3k3CvSfBjmC2uqtws7GEdULUJBbf3Xg736lCHo7ACn
TDDFp530N3ALtd7eH9UiUsUdDOVptBSVn8bc1+N6Rwux/yAjOrU0q94S0HhlwUIMPwG0QdlzUZ29
V3eZbDg8BsG3ZwIqaybn0BNeg8AwmzeW0KtDoe6GuhznF1vk7CErj1O0VKcZDR3odAhQesaQ37l9
J9/Yhq/NJwoF1LO42yErn588fUU4aLQirUMEV9EiVYfOmFokhm3r0+R09mG1vXGHrtz0xnp9ecJG
BBUn8hWDs0/OYFiZ2Q89wuGs19GlpBMV5r4zlYWFZeF9qHK1fPz1ynkFicmALjYR4UnME4Wz57Oq
hEbaALMP7DrleutkaklqRUqWK7y7MqumTUex8qIRat4VxhTtx6Z6S8L5FQk9vgQIzBMs/iTvdnZ7
EURrVASKBgx5NlxtxJ4PY6Trn+XWBTpFvZ0KVZGjxR1PW0FeC6usz3ceMn+X6LbQ+f31pLyy0uBv
o0R54pCgK30+J6urQEJsTWrmSMmBU5oJ+X3vKpdb8UaI8PLe5tKG5e9yr1L3On/fBXCoXuSRTCMx
RfFYdPMVuAbzja3zyl12YqWiT8A9ivXiadX97XxoG7054dLwQGog6m8C8dRu/fDBy3yYqBu+doPR
Lw+/P4tAGjwLkO/Ji+A0y38blA70TMgTNulW9HPShotzdKM226uilW8gCl9dxX+dQBETyQI6e0AD
Q7QNBL1M3SL/1I1AeZ1pUgnYHXmNEUd2tBFM3CN6qT61zjYkQtjtW4qir73Kv3+Hs0Wc20buzDri
eRfEgyigCHldGML+/bPp5MWOWjPQQkRUzk4IM8ASeaX7kTIWjQhlVo90hjGd3Sb3EfgFBYCqnoqv
XIdvSSi/djgxwScFP4yfEaJ9/kYhRW6cFJVMpXDH6zLowVCuxQCOEDU/bQAZ+/UKenU8ZHh8cNPI
q9inY/pvK6js4OYbYkCF1hRrSm9+Tjyj9veTB/xmPMny/nq8VzippHNo0py8UQMOxdMr/tuAMDRz
c/WETLNGdMVFvTJS0tpedr3OfnU7LI5+rxSAHIm3Db7NMzgxpzY2P7bdKUzztvEum7G2P//6e726
slA3Q9YTMXL/XAZvlJ5TZuhMphgs19+MEUq5gdTzG0HEq7ONyTbobe48qvDPH74YF03N1yYg3Kj6
l5HR3tXWDBaNuu7NQB3hjVP2lUMJpxcOWkSeaAmfg+ILv++9iSJgiilqdGGPo94DZPLokxGumZn2
7rdgaKfffUpiUOgvLGEPHWX7XKp062vLpU4lUyW77CnwqvoTpKj1trOW7WJ1IeS+8Zgvz6a/RoRT
jRsSMf05a7RoEAMo16JNA09XCPF67gdXRDTLwi1ISjDeiRQs73XVNOqsANBkAwL21yvoRUBz+g4o
pvokvqQ055BrPUxuVa0GC9sMfKSstvCydk9Mt4kOuxS5vQ/NLkyqXoy/KynHyDA0mHJ0HvgCZ6sK
4Iyjs0qhTY7r9nHUfZ4CPVVxt854Q03uWxLhL1bxaTwIW9jSc069iGe4Qdd83ZoW7xu7+h4Wfid2
AYXTxw291T6xt+EtV40X65gRT9Tjk0UKCO5zkYWliYD9UKCBxjLhRxf46m4qgKOW2PBcAWYMbkFM
Bm8cCS9ClNOgwOADdJlIkc/9uMtxkiFicG06dqGMo2iDGwlWiRBfvBWivPZ8p+ubUU4IxZei64bt
gouQaRmYoo89o+mbI7JhVhg7m6kPlArrb5LJPfx6zf61MZ7l/zwjksJUv9ioyAadLZ12AjoKALhL
DShj7zWFa7pgEY7gopodRNLQq/1Ed69K+y4PP1NKkOBLpiy/LkBfA0IAyp0WZKMPRWFlYSxsIE7/
g9MEqtQpRqTE84L8S8nPmQo/a9Owa+XRoH2WUjLoDmFEt6fY1unu13Py2uqmg0qZjHDudA0/P6Pz
qNeNS10/7eZ+TbxVFPvFKNwrNOtqtK+qt3ixfy3e83fAbXgivJmILp+r9HV+A/ap0V2azS6NZjPb
3hFc5MtVhoHVXbD6m06HtXC+asMObitTNu98exqyuBk2975T1Kt+f8pR2uT45qaiZHh+GU666ycl
sy7FBbdJI9V2RzotRYowl7UPwDe+cX6/stMs5DcwqcAQCFbTWbxFf8KRuTkz5ZVTHsdBP3qrn6ch
ijn7X7/cF9c84Ry8eBIghN2o4p2NtLlZ4eY2+IiKYFnFvlk6TyjlvSVw+PIuOK0fVLh4pafKxFl2
k8/4tuD91ae17Mw9mF7EpR3HuAw3geSiByKzzwLngozhLXWql3neqcJLXs1JAj0M2c/nyxcH9KgN
ZqdPHbBHJLY1KMwgKHYaPasp7UbXv9DtPKZ2QZzj6qi7K/pRfSFDest09+VbxRzRoRZleRY76Vxj
u56p3psgMBEICLOjsczLnxHF9nez9vrxjRX76ljElaTXtPhReHz+1KCMQkoXjBX2po7F4iC6a1Vb
vKxrnf56Cb02FKTKCDNxC9LRub6aHL2u3UKvT81VuTuWmLiws+ZjbfXVG6fzy8V62oVQL9ESRrDy
/CQCHOHAbIl4lUu9qZg+MCSQQuVd/sbsvagCs2bQlLeYPtzAuA+ezx5ssX52xwonqWH9pLT/waBw
udumSqWej//05tBwCk5ow97o6ze25GvzySNSlDhp8HDhPh9ctaazFhtPORsi2g9gMi6AH5fHeti6
N4Z6ec3+5QqIczn7n1ji7DkpGFodeNghDSpP70Vn+u9WIqfUDLIOJC05kge4JhreaDG9uicDkDL/
Pe5ZBc/2+8KssVgFM86ZMPdTftE0obW3Zaf2EjfKHUKHw0VTRRE3jB4eNncIv0s8q9862V+ZbBI9
ajfEhBRDzovfm5sjOFzLAQuQ0U/goJmXQQM1tx+it7pcr6xelizLF91mn1d7NtkN5ggF+fmQrsCo
djT59FVLQ/vbb+/Gk/rCiTjKQNRdnq8eNEgt7sd+SPHskoduWosU5zo7XqS1vHFLvQwMIBeT0ZC9
0fzhiH0+VItyXh72NrukF0MaCjw6c+XIp4VNFYcLCjlvbMtXB8QC2uQZaNCcq8YU4WKBAA0GcCXI
Oc6wqXei9n6CH4Rv6NXijd3x2trg8ERVDPkYiExndyNuzAUeMK1CIyF3klJ6ZoysoZmsTOobO+K1
teFh40qTkNsBDeDnUwlBKlhEhFvGwGzfWzMOYLvIr+jH/Hp1vDYOUTV5A6otPlpiz8fBH64r6jpH
gleHYRpl+hbq51u+aa/N218umWyrgN7g2SAjCa2RZ/OQzkWEXCzwgH0ejNvOk+zzXz/PKwcYVl4n
zwpCCx7s7CBRlqenYelwg3Odk+0vUntZqUC1TuVyg/a8n4zl9NvSkCx7WgLUF08V2ODcuQyrraKb
qlmlVkPmHg3zcISY+q5blfXGhffKTHIOmOHJSpn46VwuwKIhKOdIqjSssP2YayzuKmjDyRwCs/n1
TL6yMphGlIGCkzYBvcDnK0OdKN/ETyoVmLm8A3cSxK72pjfW+Ss7mGvNIjBBvjPyzr09fYno17K5
rHNRr2lVtMVRdvaA1wJAH0rJ/4MwiF4u5WBUZTkMz5vHdqYcS6yjTtsCxveIRWzcS8LAqimW/yo6
/K8fy//On9p3/5WgqH/9J///0XYrfZ9Cn/33Xzflj6FV7Z/6P09/9n9/7fkf/euue5IPenh60jff
u/PffPaHfP6/x99919+f/SeVutTr/fg0rO+fFIXHvwbhm55+8//3h//x9NenfFi7p3/+8aMdpT59
Gg0G+ce/f3Tx859/oKf2t7V0+vx///D2e8PfPcyl3p4G8V3+fPFXT9+V/ucflvkPl6UFGRN9Fha0
y7KYn04/8f4RcUScNLowNaELffqJbAdd/PMPN/gHvX1kXulmnjryJ5061Y5//cj7B4koaUTokY+S
Btt//PfTP3tP/++9/Yccm3dtKbX65x/0llnbf084KWjT7uFbnOqvfNzZ2ndK1Kyt0rapqG7Fl9qN
akhYVe7DRmKJxiYg3iSqKeFDdspjpFH6nTUbwbumF9lFQeso7YrIjF0rV7dE9N1D4SzfOjW2Fzob
LSyY2uiqNkR+DY5uuslD3Yqdrar2BjQ1Guib795M0ZBymtoXXR6hiych718u5RZehHVOZ94Aghzb
kzVfISkwHsbMry+rQeu9pdrtK/pp1m6ZvBDPLYQNr3LgZldWtTzQWC9vMHzqDk4wOBEfC0w0hyz0
RWfekp7ma2933b3wcPuJoE/tqPRDmjCaIj8EKLSlQjnOroa1JOIB+kc8FKV36G0HGhOI++W+6kx0
8dHIS/KopRTiguh33Kq7DEALHgTovn1jB9OPWSzjfnDcJ1QY7NRsoaghfuUkNOWrS1+AyiTa1anh
DNONpfLp0gLaiIkyZb6LebKp2M4FxNHYcjC7W4QqvpjI1T3axqZ3xLB1POFtn3hWuV4Cgnd1DNjW
+LoNlv3YjFVw1NqpYF4BM/qaW7q+pDraPajRyXerO8EcULX4c8nt/FjLab9kKA8QrK3HqZXyomgz
TDCkdA56MOUxbLru4zyoLRkHyLu5swVXqvB6L3ZrNR3bQimwkaXwrtqgtVAwGLYLUUfGrVOaoBL9
pj1ErVnt1rZCqbR0Ggm2zCgBuuFKELdrp3aj5/3Z5r1/NQFnBwzfbvd0Wjz4BZRO/a4JEYZ0okPY
G8MBfXB1RVrkxaNT+5c+1bi9mBZ5DOYmxAhSDh9tYcARUFa9twirDv1JOXiBSLXz4KPvesewPlDU
FPbORbwU+HAe+96Wxd0SHNaT04+CTnY7N91B6Tp4JHvmt+DbM3UC7PESgGdu+v0MEyypg0zFZtUH
ly4kwRupMg+mBcIIIiCqR3d7iuvGCy6acGsuiqbXxy4CSoi7xaGZJvOTgw7iB9fP9H5GBNVIopNs
g/BFmOrRn9KirdwvrRiL46CRRsIuwpZXWSSLKjbVOiZNG25t4qrK+lKIYjus1TT9yJHJT4B9230c
zra9U90C90d51L5NWRaHXAwZ/3jYH0hUj+DVt/AlcSlOorUTMex23ChQ4kTfnXc5xSvBaaoBq46x
J5Zv9rCZCXn88ihtGubTNn+rYVMmwhLOrTVMVyKfGtqClnVwDPCWaL5lqRKrcYCKPKUUas29bJgi
PfnWTd8vHtrOTXf0wecj+DAo7ySFUBQB9WsxfurnCKRthotEigrAFwzGt49Uv7pdNrnzXrXN3lyW
9igNZe1QUzET6Ghf2lCZ6ewG2We26ngNGVDccwV+CvA3Q+3CcFIq16xG1Bucu8Wt3osS3tKqoXgY
ZV2/y7Cn2Lm1Dvu4npfxtgfBPqZRW8E0lzCUP/n2shwdmGZ32pmCp34prKs1HN0E92JEnSpbl0jy
ZJguWIuprxvXXIx0zg0bXQbdnCj1M4QMlL3lbVH31VVRAKKJzXo4tG520g7ZHo15WG8Kag0/+wA1
oRhE4nroOlUkYLCXvQrhXFibiJ6sTMBi5PMOCPHqSxCo85VdazdGJ3jfifojxH2v25VzBefMM8Zm
vgwJE6O7ErPqLTH6sf6MTLp5i1e2WSWVIbf71pA3YT64O+zQ7QuusiKL7QVGQQLRiBUKhOrDAnS8
u8DSRR5QIlbdrrIXkE4m+P/GuLSDfN4tawmK2+O4Ez3WWbtysoHUl8YnqKz+1VY31QdQ1fsmmsPr
fEY6hW6UvdM2S7dui+qAocEua7Mch2UjQkfNLcbrfDJ9WFCue7A77e6ievqB+BE31lg1F864IoBq
2VA8V1ZQsXh1IgIVAdsWVVIO1XZT+jCvprI5tI0q95Erf/j18FWo5iKIpi+Yn966ZvFAgEaHjnIv
+Dvpw/JCeWpMJiyej7ruvk9oTN4Ya5tfe9ZpkTjOcDTL/8PeeXTHja1X+694fWOjP+QwBSqTRVaR
lERqgkUl5BzP+fV+wO57r1iURbdH9lruoIlEFQo4OOF993426SWD0cP8iOZI29WSmTKV3Y3wBuMR
OkBEPdUsDrFLER2cX/2QJY74TNqEu8ZEiEogG/KgGcau901ZPel584gk7iabvFs8fKHfju23vm3a
TU8nD5teTQsvnjZp5sw3UjHNIOKx7vGUoifX40CY7tnItWijK9MX5OnhJ8rm8crISox6pZQs214Z
EJuJn9r1BiazeDD3IQZeX+HEfRfRDbjNAX+uhjFzz3meuH43ZNdDBgsksFiAK59BWOzMxFPv69HJ
ngnPTsHBuBFumyQJ9+NUNls4RDOz3ZB/EmGGdtjV5Na1RROoHbjJ0HWqx4HSvkkRhIN7TSdpr+m1
8SXU6nqj2SXnbNmTLGKJzvoGd0u/9fJCPbd0fFJf4VJvcUyKHPf/AYeLOExOFH6sxtlKr5KqyU9z
GH7VYGMc2pBFDP/mOeIAcq8YurOdZgkZqcNr1Ti1s/cywExub8VPaC0tz4fjojxlSlTvSxA55VrF
ieE0rC7Myy6/WNaWgamu0sqaryx9tm8zoUKLiXKtPkezdJ5LPT+Nmg1Pmm2V1Py46Mojjxg4eO+I
8jRJMXw0MvVTV/FGzZiag2TM4SFL7CoIBvMNgT0RR6/B+KDjONlFDRrhoGTriYHUVBtKN2wi/JoO
2crKa/uxTlzWwdpor1A6hUdbxzoYt+l410bdvCdhqkFk1MhAFK5AF29QJdW9WcElOeamr6mzy7oy
us5N1ITaVRS7ysaLRO93Zh/oVquTDVCE1zK2jW2cK4YGoyfPZj/zijgYEKZt8Gxsla4ud+QhHCc3
1fzMAcFyoBFdBcoYq5qfCvr52UB/H8xI5ldjm4VrAkXNz5SpXWyKroKDM9WygBRh51upt/OOCBJx
U4V1vJW0dQ9zq7UP6egOLCGa0H0C0edg0tTmNDZK3e9y6hyrmZedZMJ0aUsmeah9RqOVLW1hLKS6
UrjbChjRxgld5T6LZyauKrSxlU12/ZG8puappbGuXufuFH7PDXj993FYzhbmMEduKnJJQqxAzuc2
GWW+cJdMHdVCogSd05Rby07dD2bV/WgN5UfV28b9BJBv5RZ4TmOW/cK3+rp49oy6V1dIPhqMsL13
05rOwA6kcD9KWyrpit9VDmC+tpob5+xIYuSxZkeoI0eGTYPm8c5KGSrQkiQXPgKZAMKvijZ12WtF
MGAKvViZ1txveh74LfSjTyZ7yc1sqeEG5neMlmZOv7uFJJ+SfsZ+4Fy/cuwM6hSd3jVPotnNBK5+
KGcaUWPxuaHz7+MKzgJSx76xhciuS4+dWCEBA+TWViuesK/gi02Sa9OS91ELB7PulfE57a0b0FPt
qcuzaM8+BYx0s8ntGktd/F2vvLUryrtG9b4DF7pLZvOrkelbpVKd3VRJ/Rpo6cPkTvs8d044YrU1
iJ09hTeUmGWdgStSmDlje99GNmvPHM1rJsIsaC329JO6ys14q6Pr+TKnYcy0OQm2aB5UjE0Y292d
mBvN24UgVet9OpDgeq5AmjlnJUu+Ouxgz7pi9A9LFXJhPdkYQnQRnZWoa7gRcJ0qB5OwnI3iPsR6
7EuPfJ6h6ZEBdCB9J6gct54lhOrbXjuyzYUIfrWEHkKjaSOkdpEynSd1iAQNIwDYsd2md9HAHwkn
32s1caRDpiDITpOdW0tOC3HO6lqoZrxXolw5OZK0z4Ajpbwx8zH5rgLb5chVVUFitdUNTGH8s05i
nUwdsoEDQNYvZ02qTMaGvR3Y5YB72OaQFLmfudKB3WigQ4xDG68Nilzslup4l01o0/MwxdxZ8oCt
hPmHtddortJenwLNjeZj0ZsB3oZHuzK5EfiwlH0pMK7qmCracJhxoBUONCWRapSRWFzh5Nzlsi9X
5fBYFlHAYjLcF4lU1xTSip1thO3GdSv8KpZzKMGVHGLDoC3e5uM5bvTr3GxOdjPIdWdHzSdVaY27
JhONP+hptyqFHh/tRsZr2rrw2tK82LapE+0tHRQlZV25FmzBb6G56cdYm/VNU9jm1soH/Mqp05xT
YBcHqU/TflgwJ7OYj4iWzo6FY97sJ2U/YXs/hqIpsPGXAAztWBTZpk/G4k7287chrbTdNKjTSsCR
rnxhLPSIZFDKa4vXbvLDrrMC4HDJB9jZvLLYcu40MWWfhjnP9HUfjpG5nsDyPLSul3B8KDzSlxJu
4nWUmPwCT+achHqJvdUGLidaD/O3xoygSM0O8AG3QWyWjxGq2BtNMRltY6SM19ibXRxytfLYVi48
0iLnaVHyPbhaJQ9ylBxYc2OXuXV5asbW4RiZRic5hd6aGa64syzZb+JWlUFjY3MtSnv+0o6aXKW9
wrATat18q+ui+mT12Fn9fmYe8iNKDGaVVHEAx8v4ODculpvUzu7HRqjQZiysrbLN97Mjs2OSmg8M
BjY/Qy/Ug4RrVaxBohEDNivNHmdUsnag+7M+pzxfnJ0DooTRXL5L7KPgmm8L0bv3bVSzJ9STzn0s
GBgkY7s99Y66PsJiwxHZCvHgSqvGfj0rX0IpYOCUXfID3If7aCsi3Wf4QR/+vbKKRvZ0OwHMaPHy
dnVBXIfGzgL6H6DeeNYw2V79++CkEpiYuSBzvHGnNtjgReTNZP3ZNykhAQFi0ojdQnLm2JneaDMs
rJeq1N8q0D1UBf9d1txe1er+azW87fdqqX51l3/V/8DynUtR/P//oz72pnq3eW6r7/+275byXfdz
/W75sT/Ld4r9B9U2CJ00DVSKbos/68/yneL8QTtmqb9ja8JvsIgX/yrf2fofyH7hd4KFpddAv/af
5Ttb47dMomtoGBMGiM7h75TvXuIy/1W9Q/KhLdnYNKGQM7tLW+h15TqtSoD3Q2ky2pLu3KWetmei
fwAblKwJuAn3SOHo4QySYzNA3C174uQmDXP9kKQAMDRyG9zaju8jNYNImMQ37oQJDL9vdp41589B
+KpI/HOx0XjdWv7zarkvVNlxRdlIal5f7eTWYcph0ggIOuk+hghIHGxgrftQG5UNX8Osbfa5aBNh
1yLoNYfmLh6X2E+sudoeCFzXrSGpFps0NtydASIRrFLeV+ixhjT2rUSCdkJ29x3ScX+jgrK6oRpD
MUeYWUyBM5Xn2NYBLVbSusfZCsXS9DDvwhQsYOooeviti1x7aeB53/swnO/ixsJCArEhO4HWUNk3
OrUelFgsP3tZQTTlT8Pvr/Lsz3dIe60VWe4Q/+t0SF1UWPhYLno6/ZRLcBYNhM4KpgWIsOs4q8br
EWRLt4snoBJxnTgGFonJICpWhyrUtfEETM5BXx2VCb5m/sA6V0WsrWFx6OekwYsCSsmComUa7wVa
vWSBvR6BgFbh0ONaUB3UQRdXjNWhI1bU0oLWAK/Tl2G+VytrgR+4Zeu3iRUfVL0OP8DgsnqEL2G0
y4fohxlWvRE0saBYlObt0eF4A7MtahzFnwxVfFQbo/8YUm5MgiHMJqAXYRffjXU3nwE2sW1opQBa
QT+yDhAYYxmbjDn9LFNsT+CncmIuCeBw2VdP0L0YMPG3QVIgDNBAcqhVp9INBtGLfNXNc32WU9+v
Q6Ue2L8pIptZe+IHp5zCx8HQ0gDHbHHXJ079PKh8jdSSAGOlVw+7co5iVtrCVZ5ifWh3QnO7bx1d
QFa4nOg79o6tWI0SKzmiP+UEE7O+rQpBEcfrteT8+wG0TFQ/lfNfBhC9VEr6/Lu8aMsA+0lRrYBO
bUNV0QJUP8m2dcKk9J2UW2LkbphQ+WxB8k6wmnyltN11qUXexhkG8w6JX24FChtQu1PhDrTjKXFw
x62xIWmYwznAcpY3mltYiR5Kf6OPLUqKUXqkUIj6spEhW8NJq8VxCKtdHZft5LfkDGq+atLLnbsh
4kg2XouwwwLKhsrkhxRKY43AcBuDR3suS2X4mI8VG4ks49hbQdY6lm0uIY7aWXrfk68KUTAUbWCo
OElh0kZVxpcS4MvMSRHXQMFYyM0a21coKmyThro21C7DY6MXVwrW+yNoUcve6JBEqJPMKpLcKT5U
04TlPJn7PFtJNpDXcbGgRgbAfadEt2/hx87sR0uKr0121odGBfoo442K+nWDsNn5ZIvC6oAgWfF9
685g2ZxEuVKraCC7w6pvUxb2J7vJ52uSDvI7XXqcUN959r949IuFkpY96hn7Ummd6xIUrtbr4KIY
XIloYePSy71pMJRt5WTYqwU386VCSPKO3eVFznw5CSBWRZaEUcHTL93ZwDtccAGpHnR6XeESq+en
lJrEVWvpV5075nuoUs3WsshEVCmD5oAfIPsM8VHxyBfxaobK1KnlO1Jo/RcvA3GCxHmSjrakPVw0
47XZrGY3h7yKv5qoUtMZt2ndUVFNHMq96RKTUBt2oIFzodviub7D2elDVIV9QCfD8G1jVLcDiRsr
cAfqQUkIecEfHl0DmZoL8juNr2wPmqBZytS/f5gv0ryLW4rcgY3FS3YvqpbXL7IYTCDIMdCxUDHT
a7tMxQwXUhflLswADIU0aIM0bb1HNS+UPkiz9jar6x9woqG+ZVZMv8iZ2Hn6pKjq/FoU6q256NJA
HVFDwpWd3Ai1aQ4ofvV4NU2sMH5YggWHazusRUKtEhBwA19JQJDiPn4CdiECjb3teiKSgdelVuur
it3yN10dW/DKwJ6uula5TcPpVtqtAmDGdpIHvbdREquZ194WvNdPk6ZRHUjSej4OMmehL4b5ykjN
8I7C7HxTlAkjVxVwj1oMNyCnrmB9QbFUJs+9QjVqpgE7hISqdyp3bcZMZYIdeNR7N77nMKo9FgnJ
e36ix+MYKKiC7mhOVYHTWvM+l8K+VvvkQ2MX/bMDMG+lic5ehS/rBuKWWL7zWv5qTWf/znSMgXvZ
/Vx0WIfULDONf2DXJCElbs0EpgiCuS3zcd31ZPsCI6RawjJ61aSSXHsVqVcWyWabUNrdUN98Fr2W
buImNqGVmXCgc9AAdS3esy0Yy7VcjDoSIliuFw2ySs/19aij+SgAwqgsH2NBI6Ax3CsFQpMRmdqm
TG17w2gytpCXyAON7Shom+aJutN08Nwp3eoIFBlvtDZ7BY5NaWs6p7KxuUL0CSwqSjfUrcwPjZDW
qnMIUOrIo7yr41RZk99oPWXQYKE52fEWkGexwyP3nn327Uy1WCJwUqHfY8+M1+n1F1QoRLsIHPmC
WqafqlqjSFLJ6RN0Se+6LTJnrVXNzJK1gm8yejNBIDYUW4SeQKgH+5vKsvbeu34hCWTR5qI8JLrM
UXhgAQq8vqjaLcJStQst0EozPRFwMK4V0Q6B5kA6d7V8l7Sl5/ccPvGNsuE/zMPk/S3B18s14Etd
/Pe4xheP0OtrSBKooIQYgS2sp69WYtq70Rs1Gtiwun8/tRlvpmWTgeVgqWOl8JaDy+uPmjuRKrlK
TkUXzRTEC8f7yBdj/w0kbQvEQfmMLEDJAtJI6lOnl93nyjGij1hCIH2Gs975o2UpVzoMYXrdXq59
yaph58k+Sugjm6PtS4HwF1uT3KZg+ktqykaWbgvmzKNusyNqjc6sKTl5RAVnVftcAiKjaEvY98Hh
YO6uKVW94ySwXst/Xm4wlgqMFSiSQSNeKuo4xEFqLBs1mNj1rMqZ9HJcB+U1vX0J/8ekqBM5011b
5e5eplFKkX0yb6vFsbVCo8Eft9L2WGBNsValW4r7JleWbjVlpC/RlHTEFQCNxN70ULRl1/l5PVZg
Hwu3fW5M6X5k32BtRiWqel+j4krTZhz8CaOGtgZ1ZvoLwHlloicIUqCGt0Yh62904ZRvqlckTxHl
xMccFdaVgfHgy9Sb7KppX1vXWaPbFdw42MnOYFWA4uNsr8ke60pROoNJ/f6p0Mf8kc5zCcCo+sAp
bdS2ddxVW1NL+SQ1JKSu05M/h/TfKnr81yoa/9tUSdoikvzP6xrXyZfvbfL8c0Xj5Sf+Kmk4f2D8
hvrC+85ZwQUm8M+ahqahVkKcjGNNp4n5khXyV1HD/cMymaT4KSSoS7WBn/qHJukPwwKfgZuCbGOE
iFiW/lFz+evQ+6dY7NeaJFSmTAA/rUJs1haR3GK0woKJ2HD5/Z8OMa7A7qr1Mmg7w6k2jmJz4Miw
HCtB2LBH92HA0/LUp3J0QMHRmSSvQ89O7ARrhChx09sb15jaTWGHYbGhf66OMBMjA5KaDDt1lck6
nleUFNXrMsL64IPxHe7IKIf7KMoOIaU3RFIJFCNpt2NYJWQP1IkdggLPKm81usCFwQm7ynfaiY4X
1MAir6q4rRaXrJwOgFpm1Tcap4cjmfNe+mBBAcMVOpTIiUXpU06c7aeib2JtZ0IffXDDvPhul5Wz
dxVeGr9Q1HUx1eluNvJZQP0iusPue5msBDWU+1atyweCLTrFdzV3euozKjpjVi+cp3QRa1ShM36m
HMyZC1JLNmzDBGnxOhRlW8LKq7wfqAPHD7NDXeCqQvC/GVAYSL+SdmJDltTZJbeWYELt1c69dzp6
Y35czmRaKIXR3olMNZ7Lzqv3HVJd9UAro3rOZiRJQZHlyjXszZrGCNPhpxnuaLmFIwGhUiSay1HU
iUzHh+46XkVN62KlHvThKQXAfZU1LbpV8L6u5GDm1NSX65z5GzL5EEiIsGzgnckNatpSRmpNsCt7
9yqSTv/UaAaKVJqAGmkvLmmkCzybdnzDYlL6Rm3pRyuLNOQbFFACS3Bs9U2Rt7e2IaHrTKnRXxkZ
ehH45BzfrLx3qsPIl7vvzQLaTdMbNEAGUbOX1WLCEygoUY1YkToz33JEtWxwnp35HenKcykMOp1R
lva0GGwLlHVa5vbtVDOVAnlou4fZ9eS3URXzORxcc9gWleUVV0lUg9fWpyJa25DmA6NuE3BtqM2M
uxAW5fcSvNa3WOkn2ulUALZ1OMbFqrdFeqvYHDbxhultHEBjnEF2Z9TrqbJRGnO60D4ash7KvagV
+rZDHtmGLyZLfPKS0YLDx1G9DCD+l58EMg9IMY2i95uFtPeBRmPbbiKqPw9FP7vVprZmGj3kaokn
TVaDXIDdVDwyta1vDL2CiVuhRqoCFdTerVWE9OPg5Bc4SGLpfhZqpy6QW+cl78OyxyNB1uQflIkD
E3PI2JD7YzM07moh2MQbR07loZymYdxAk8dq6jSezKmE2YRr6Z7mZkGiL9g1kcrQ9NXBSfJVk3VZ
5KuFEz5gACp+aGqqGxvsZnSC1GhQHoFKFkowzVWR+w3bcM3vB0sn841jxiPeTljhsSgHqHzapDEO
GyIfWqEd2Yo5T6HejzSlPQ8RDEIdZdiEYT3/aKNGJXBB0r7yLb1QTl1DwoAfaujzehMTBAmsZQMR
Qqk0G4KAJqNAI1/xmfoUqfaN3nNkytg0BdLK7aPbuHO8CkP2Djtg8UoZUCpxkCeYw07GkyxWrWlX
9UYBlfngCXsB7Zld3R2MVkt/2B1oP8jn5L4WTRiKwPPmXL3zQME+u5AykYBZ0uoqYnFU+r02csPc
r8cs6e7GPhuSTV+59XACamuCPmSePrt2RoHRa4VLkgrzirsezS6kQ0NkHX39tqEaGcMrCBq3ax+L
ImoPdjcJ3p2qnG4FVZMbdrL0G10lpgZHDST5Eg51/zTOXsf7OvD4eWoV9Et75oQz2JP61R2F4qyn
WXjNHTrVrF2lsSo/5vmoPhZpzuQKI8ur7hstI5qBFy2rYQ5NvSFuORjnYpNPDflrETrKYQUuU5Ob
BWbtwmjNvds2VPD/BEYVIaQvI7dMzgaQbUrKgqyjlezoEAZ5N6biWlqhyPy5a2vCIyieBREv2eeu
4l6tlB5U1YEs6/ojhIayATBt1SMpjEbHnakad4gDY+wXPCK6zALthFIoq6JzQuFrHfzZPQqpwUTf
kXccjUSf7RF2Vk8tQJpzmItEvSoTbCyruEuIWHBDV39A32cTKs28daT+FclTKd0JTWQ1Zls0R6Xr
p3XJmqcWWRtt2iqb72yyFgCdAvpGJRBT3XSvSNPS51un70N1rzpz4o3BgFX/lkiOdtrEeWmqq8HN
upPCg0RXMzKliTpNw1WcdMNAoGr1F5Pn//Zt/2+x8/7n27ZN+738Gv/bsmUqv3ev92/LT/61fSNx
+w+gAsv2CMIA9CLOV3+1pOge/AG4cBGOU3gn4/1fknLaVctejxMeaZOkR1Cq++f+jR37H95iTUCQ
53EKJVX272zgXizBP+3fQC5wykGiSiODoyRIrtf7tz6dtT5JJ3GcaG5umjpDhEY2+a074p3P2mk8
DnM/rTWtp+TmGPIwlFW51lUACRP7Acrr+AyNvEMEaSIQVWwz8akUFYfGJohqjpPhISlsZZWW8mM7
DxQUkucpnYeHEBnRVrXIa1OU8j1+xgVYwlrURfgiPWwimP+oyF1sS6cGmXftlJhrasTpDee5z/XY
+FMrle3LhYJthuOUxCcCX8ShJnvrnVrSi4Pt1Z3lCsjig9i4+Fux4by+s2zOvNSo4RXJeNw8ug2i
sbKZ02o3ZsqaXKR5o82hGq8i+MWP1OjiOhjdsP+E2gwU9VRWxLPYgsp7X3lyV1AwNnwQhOUjRfH0
K93P4jYFlX6YjI4FsVStdD+TVuYrMbE+Ntub6xZeVuXn1TJh90PKdNJ0KAU0PQdRylqWOkHmvhfR
flm2cZchaTsoEigeMSIucXZtgyBda1rUJJZn3OVR30jf0TxUu5XZNT+0JNZtf8zzaWNjtIj9eQqp
kiA4jvUGdPEER5eiQJE+YVw13kOcXGBsGBgMCOrMmHqwKZEBuhQ8fjqvkIcHv2zSCFLCsUExIc5z
dlxZuLUaYT4ZGbusNSji6DaN6vkAeIo8I1NH1WZ39YwMDkRd5TdTFr5Tl3/ta1quy8FDzyhRTQeq
mnVReewSNuegp6cjUo3PfeZ5DIY5e2dMvrijXo9JDmy0G8AxYEuk4/3624/AklsLEeFRLVXacu3U
M/wU3l1aIVnT9AfqIfK7FuvKOgYKgt45Vzib1X3xUORQe1Fh9vnSdoJEK1VBiAiOGFTehQFbGMrS
Q2+UIGjx1qQ3dofv0dBEvyacwz0XmtKW9Fe8Z2FVBLvNscAr0mmJeW/ObvEZKvXnxBolIeoL5AVt
Tbwye6weU04epp+EPW28zoHKTO+k+cbAy1aqqROJ89M8/tcR91Vf9+2TYNpg6gUzsGR9ehediFZO
epXGs3o0hqp/1DPkuL4loB1zsQYHzYo8utAeN6j3aztwJLRhO24KQhGdgjSg6aFElpLm3965rItK
HAMECxKjA0uk7cD8vBwgHaYGDiXiWNbQu5RQ6sdMEHgXYnLZFxNaHkVB6URU7/RRyqqBTWQ5O5Fn
xeM7V7JMXK8HEd0jC00AvVqcyJfwMg0zclrWinpU5ooDYZhb0cqUBg8p7cxh5XWGvUmjKk0CrVLF
Z9212StWHTcwmy2QJRnZDjWns9le/f7KLsp2yD4oF1t0kCh+0OO+hET0BtgriKcjvOTyuda5Ta5F
riIOUyPgwPuOp/NynPBpVN4xYjGN4PW/xGcqMwcrc7LVczcbzZNJB3lTpG25+/13erOS0aFjiwAb
AuShukwSr19ZRdFJVmoi7cxRzPDHjm45Wqr4SoaqS9YWMHy1MD7XztJi9bzkc1pM5fada3jt74Rs
onJLYZthO8NL+lKE+nnSlF4uoJ8O2Pxmb9467Dk3k6l2a0dnFMaOezN6zpGeSLqjwqP7lE/Do+Nm
JJ84JvUNDyK5ChKBWJ/wPT/oBYVluTZgxah3HJfHQdGLUtera0s7a9AREZy9EnGw3dNyATaNVFfA
p5cpRVw7I8+ojnvrLulalBekda2zPHR9TgrvdWUuZDN/Xg3jAUozqwx7q9dXQ8LmPBeqkZ+1Qsu3
VkTCjTFTAHFXN31k2vdWYc6BZYTqe4/ocnp4uQ0/ffDybvy0rpk6iXV6qubneSoo29T4aGYVEWdT
lM2HsJlAZ5U1kZcOLsCh5miYGCVHdC96b7y+eQmXkiSNqRf/LHbJizswwxCbEY7GZ6duSaNgV7yq
57LfhYMBMz4tqxV5thn5TGEZlMNTZfVPXWltZsTGH6ZOOqd0SIzjYr/dTHHevjNFvH2duDxtGcyL
Esa1Xvo7P90n6Owwt5yUo2M0xKs5dNozwKSdNdsRVsSJSb5Vh5s07b0rexysDZmR76H0lhH58/yJ
T5Vl1FwKu+zi2Xm/flRuUlJCqKbkjNiC07ql3pkRAghakuG+6zXNr4YQdRfGhtPv3+NfPRrbgBRi
0E2DD3SxhGDet6JChnxwg/7BGBgecUEMgaeA7SMj4T2M8kuH7s03hUPEeo+CDBXB628qiKbpzTZN
z5ZHatUYptO+sZH/RAh190nfCOqbFLgKKlz+ZBNZ20o32ZLYKv2BhuJhVqfPTYqVR7QNRFtcKQHm
1WalpgRBT3UoPndxYa8QyX+021rbUCeLbv4b94ztIv0gquzsGl9/hTFJNNkmQ4KQZEjWSmZghsrT
x1QrFV8r8O78/uOWO/Lmjtlgsxz8R6wwF3fMndVwUOQSnh47D6hvRmLWXLQrMv5Spd515ZEb+/tP
vECJMYHqvKo4mHUOSouz+OIEaGWJJLzSS85AhMk+DPVHte3C/UR2cAPGAr27A30wI67GvfGs6ibB
Z31d9cO21XV7TRVI4c7//preDlRkl5wJXjhuLLMXb0gZOWOsVMwh1FvcwKycj7o+nmUfa5Cxqdz/
/tNe3Pyvb7qpgsSzQTRzXFH1i/dCku7Yoy8jEoGo25yc1pS2uIJnU/XbWbbfzFI7Oa67wf3KHifX
qcsT+ud2gdrh3RwThQ6mbu3GSFgfcKrmz0vvRbwzMl6u4uIqqdouQVmIVanGL9uyn2YuNt5FQ0Z1
eoZaZNyOOAA+LHqofewheA/K2pCFb+YVQssBjHbKuSrJ1pXDu7bS7NS4n2gi3mhenn+lXD2U9BOx
AmSdPZiYvEvjWIJ3ugZwIM5lbumPv7/HL2SQi6tfOqk8TOoa1NEvHqnjhhV7/TI65yW9i5BkvTXZ
bHJXelKH9Kih28lLPSiGhBCQLCN3nKRw0QnxaIe4OwQx3P5QZbu2mRsSXdJ4hX4qDmp1XhEWQmgW
Wb4HDHNNMCOx6QDko7NFU0vXZ2W2tkdf2SIpWc+/E4qsHKz2zrXL7D6kD7UyTUSEtGjv56zXb1DD
YXTIMAxOOPw2TUkOrug9fa/nab91Sf5+Z/y92UjqJi8eNQqqMEBML6VPSBjVyCHS+ES/Aq17gSOT
lN3k8Psn8LKsXD4BDjRonMF3s0O+OPl60NoqbS6iMy4ngbMI25xe4vDPWItW7UC9s86aft0pmrxP
qRUFJPsOt1U9PWCekkddd6sDmZVkEpr1MxXaD0PmOSvW2QdbzE8h1LC1jBaMcjPhvCd4INQp7pgj
j6QBVPXOQv6Lm8a0tZyVoSs4hnXxbVx1ECAuNOVkdJniyxa7HiK/9Ovvb9ovtgvMQzY4JBg0aPUu
J0dUplSZ0HucEvo6fohX8qaIsATHRnlrdj3yqZj83rCs8YepR6u1infWH+3tisAV8AUXATvLwiVi
Uu1dnfK9VWDkcB6SeutYN8RX+g5ZaPG66Z013NsrTa69SWxaMV8bjYc7cjjW8Y9IR0Waeu9UKi6F
7CwYXBHJKwYZDNRR1ItXWUKTUCJ1Lk4y6o0dwVtEJIpE38jUxGaclcWVCzfhYWyagkkHulPZ27Sd
wrFaqW6/wIqzkfwqmX6D/RQeBLGei0FoWNfaIjuKCCj9/VN8O1aWxYTDi26gl1EvZ07HmUw6DmZx
GvWl7TKRaZp42XvLyJtDEreFUu7C8DM0F8nS6/k5RwnWC8soTm48dttsmMhS1IxuFQqy6H//hd6u
j2iQqP3qkBfRqVyOiXhMbLWCK3WSSRGtdIElJgqLAhiAngaZ8a5m9Bdf7V+fh6jgYoFEjZ+2o51k
J7L19okLylWjA9tl3i42tXVtoPx160OOgVopbOCuu2Yst5MhfHdsDtG8+f23f3PGQpdnLKsI5XSI
gar++kZHRd+3s2jzU03+j19bVJXgn2ynaox3uk0ynpkQA8U238ITP4fr33/6L4Y/YgymaQ79VOs4
Db/+eKsdy7yx5vSUmKbc2k7b3mMhc46OgbtNSYl4VXTi200FU7SpDd7OEBNCSSW6hpaSYe0iTOAg
slbbRWoH6yTUZ+ioIjriaEyuey18+P0Fvz1uYOfEAaqBMqL7eFk4qmqb+BCKaKdOCvKVIYPSGUoR
JplEykV5SY/NUW5pAb9XbfzF5EnpAneNh5iS2sFlKgXhchPjI4xPFPDEZiqSu9E15Ydx1L+pbiQ/
9ZpX+0arwl3wkENQSHqPO/924HIFy0jRlq0d7qDXz0pvZh1hsIxPwEfuyrrVTy2yZ38qy/Kdu/ym
sExUDAsrpzq+LUfMS8OMSNOpga7PR0G1SB147IqbGcdBqborp+huary2N/E4rGqFDkkdrqLWywMK
9jeDIOTybz9zcKlQkNlUcPbSL14RfXJsORgiORnSU3wSwLsbGsLWWXflY9J2u5ZE+nsV2+A7VL+3
My2bGEofy0bPYsG6uN+2oTWNAzLopIVY7BW63IGnj97q99/u7fTH01x6YFTFlvia5an/vBPuzFBm
Rhmf0nYe914awb6Ps3qNb+++08Q7LLBfjCFmdmSfaGyZai/TaszGzqa+rNKT0ngPcBGzjZDULykk
TO9UFN8u9RyTl+wB16IfyEbt9fdq9WaaAfykp3HSvlW9MNbEgrcfIzf/mouehFPaTP/B2XnsNo60
a/iKCDCHrbJk2ZTd3e6wITqSxZzT1Z+HPhuLMkTMDwwmoAcoVbHCF96wcJt9NDkGBQ2mALG9EabL
CpGoXSiJi4Kr79nUqld0naRDbMp///M3o6JOQ5MeNQnMWw727psFGVT0irfZLcB/oG5SmwdT9H8b
tcsfBhkE6f3hPsiWpuL0JGGrEyIi+3i9lgp+u9SaVMUdg9R6NFQFInIgxie6SxQ8DLEp7LA9BJE1
numS2aeCXtE3p8k3pSisYxl46qH0jZFeRmn5v5u67vcNqBEt6KOXsMirNRLbYgF3+sH356qaNhkh
BFJjs5hWDQrbM/VMc8vS0jd5m4fPUqafa4tgMy2lCidSaKv/w0KBeadJTbmS8unsyA6eyPEeLFQX
P5D9IPunuvocNf+Ajv4loDrUOCLHgwewKcEk2QG0AdAMtJXu7as0gb3QfrFHXEG92lzrnnIIu2bh
TrldFS4TKiKTzK2FOPNsVRIPBeaQ5/OiZvKlaZyXqpO1p0K1z7pcJi8olQQL4dXtLTblqRyHKbmg
pjrbO2j1jFJReP6FQhrmlk5qb+NYafb3V34OJSeOvhpmXnZAnUbvMtPyYcDv1LLeRE58ag0nXNMt
/GbG47fRrveJL51Lvf9lcYoXrtHFHzBbWWMQvoaekH9hdwBM0kxomejDkRTumlzdtU70iLTvt8Q7
eah6J87YLGy+24ucsITdDgmKu4sazPUh7bwi0lst4/YpNGhFIWMNzT/F1zPwNl/vL/dbsfE6/2XF
KfFQyaNnc9NAi2uU1YQq+xetCF9khSAszg1APimI57WqZTt9CMt/ZC7+w1SM/q7Ihf1Q62Z60Cuu
4khB5YowxzlXgy//C+vcxL0+ltCTyO3ib1551NibsXilvgAFUhr8PR6vHvKUeg+dDY2saONBSUVc
DCtC+KDmOunj4TG0A2enGkP0pNpxvvPaxPylSUW8rvPB+1YPine2J9Gn+6vx0bfnREE9o5GH5cc8
XMFprnEAoYpLA0ts0gD5i8VscfJUaae1anMyrJYC/AhKC0Eo/BsMX/mSa/nh/s+4jU3pZpJWk2JD
h0Oj9HoD1DJod1EqwcVgG+KjG/1zRriQbdlFZ7Ic9Avr5k8S1/K//zwuAQTYG1g+GonhdOe8e41U
ox/9FEbixc/NYQV1UnvOGtt/8Qb1Al45OPaovRzSsLYWCBUfVFtp41FuJG8jpKCHej1yJjVNUdBT
uKDcWK1Q9P1X47++STTkftaFLwRvI9ZdWIm+yvBcngd1UPcKl5Eb1kGwNSrEnKxcByxoPd9fkw8i
WOqK3K+UQrEA1eZBo5BSlIaUzHFDR/2ZUwtZ519RJg2+mVTqaaBGn8waFSmTbLNTk1NjRX8rWGqP
Q4QE5f3f8sENPFVcKHVC/EU4d5ZLZyXaj1j3InVWRv1PJ4MSL4MBX9gFt8EPfUOeFoIfat/Qumbf
IhYUfUfPdpOscTEH6c+w8st9B2R8iS3+wSMGiJ9slRIuF52hXQ+lpqMmTLXzYNVp2TZy2nDnF366
KiyzRdkwa9dxrioLq/hB7YgDzuppb5EyNIHrUQGpCsRoAscFVwicSC91Y11lIOczXXyPBmTlEtjS
+7gZuH7DVEWsevSetdHGEVsv4OfWJZD5qs6lEwLtzdrObflf1eiv97/2R5cREDlqM5xEiAzy7MEd
O6loRzmxXb8DJpmpBWYtA7zDulSbr1wgP1MA4+d+UhLhVyE2WshQ0Zvg98LvmMa5fiJgUXA6gf6Y
1GTnQaoTSZJSF15+acY0/2pCcTySQKLlxIW0GejtbkyStQOmaV8kfei2LXH8ph36dS716SbJh63a
h8YZdnO4qsdY7Poc0ZR06KWHOA6WCHI3ryfVB6JFdXKMoAM+L+gqBlXzjMvkIhd9s5aBea+aOvzi
jKOz7kdU8O6vzs0WZjjIZtzTBGME1tPPeXdngthNvM7TfFLoJgQuOCb4q8AIsCFH7swgrTY8uvHC
fXlzEUyDmtM9zaONL/HsiJZsYXSnGbSjErOmNo2+a50MC8/QW1v+6sOjqT8JfFAogP5pze10yFvN
TJZzx42qcE+ZhLI2TIYoXDXNEQ7CxvbxNPf3XfM3brFPP/aR7LbtF9RF6bPkD1IfbSC2/O5Ft8+g
7Rr5Fw+tV120/FNf+LE3ADtCF840US+XlwkWaJ4mppY8FkkmuTWNg62VtC8Womf7KQ/6DF4tOsRI
FG3QEnqxUN47wQ6dAhWP3pXcyymlfmS5BD7Tx/v74/a2QSOFz8XXIl82KZHNNoiWork5DP6loZu+
80tPYEMeiWPZlis5MCPoM3SDSRn8J1sOw70zSZroXdDsa/BKPqRJu0Ewi0WrB/HXpxv5DOxq3N//
mTenZrK6nYhRFGqngs20495tY93Py1oJFPUFmWAVk/Vffv08CceuYtElSxH2dK1f7StyKgINDijN
L50C0WywCB+mwSePyyXbdMtMR6yqR0sBOHiI1p91Qr9MfZjiXR0hpwczUOQVjYRf6BajA0K/cXd/
8rdpsUHyMPWZeIiAps4hADZ8PkIQ1bk0euXs+6Yagw1JH0VKsEMvzdiJx7J1vqNRp+4720ZuLCtQ
YTEMjW9Y9FhNG5P2o1FUn20QQb/zQqIajCNdidtJ43urwbH/gQ7Gy/7+L7/5bPxwSoj0YIjiMSye
3T56hCqnInv6BTLFduyFhQRM9kyDjueCBtB/HwyIJLUsgpBpwOvPBhzL1+PS0C9w4Icz5lnp2kvp
Ntaw4RByC9SF8W5uOSZH8UWffAgoIc6vH3zdad7CKbiMaYDknuogSQHhaOHi+HAUdiGUVnYi+Ljr
WSWJmRd2aeoX7HX7dZujqZY6CCzeX7u3KtX1ngdiqpg8o/JkIjJvFoBLDuNY6q1LoqjtpE/UfMki
NGWbqjNebC2VqXomZBihhU5AVUXdugbbCG1EAhmzbZRGcVZApdpLRnCC5HQweP+serC+2UPlfeqa
Ek1vHw52jSxKSY8FxXybLA6VmFXbl/ZWtTL/yYqS6AvAajA+oq+qctWT0h8GH9FiA3QroLkhi9oV
UUlyDBEBWfkS/70GMpn/xEPnkMuUcdeOV6qo9PhqkK8Ks0XnOWyRn6ZB4vEAgnWMcpMTokj1No96
Zeeh31escl9A2Wit2NtIPFv+whm+OQm8VKjMAwgkLcedfBYbk7WMQZM78kUXqdhiZIIiaY6jkSwj
iIJK99JhmEtBwR4lyABQT2hEsIx54PW+qRMjauu4H12lRWHO+g4B7Efd2GcRwDEBjeGHp8L+kQXD
S4cYswKgugjjg9aLleesJyMZVasPKqRAycIh4F+s/6UpTK9YpS8sVnkR72q6ysKTNhjCavQoojB4
yGkkpRTtEukLrKJ6TTvmuSmdXaag5opuMlKCC/uWWVxt22mW9P9sMOEUDudEiIbgvUOocXSboSXT
V8vq3PtFjM9y+/l/GAlOwv83RmjtXq9n52tBi7bC6LahNXylyf3Azk6PY13H2/sj3WabTIqC8uRr
DBcBHYXroUAEKp7pFKOLzi3oR/13FcdQwwACZm11EG2mrfSh/icQFg8MeOhhfOl4lKOg2+Q2BXx5
SYPqFmsz/SIeReJIdQq4Zrs3UlUhD3IwukFl1euoUfVjBiFwZdW656+Ay+XbEj3efQJr8xwiQtOl
5qlKoAdovZRuLIVqSWvm9pOl5eom6+JyoeF+c0tOJjoWMFfcPukYzcv9mUzyZ2WW4kqjEx4NuyAC
hFK18GGmaV7vNlB4HGS+DH0S/D+vP0zbOTVsB1V2I/K+naJ2HXRmJzaOHbHoqg48+3uTORctc9SD
GYt+7Y0yGDmYIHtTBLBE67yxHtvA+9MFEyJKiIBPCSV21WKtubCN3hAos19L5xBeB08icOS5dVoU
6rmiB1LjWiavYIuS6d7ShbFLlFFFDrqv4pNjSMOj8GPcS/VK3pPBB5c+LYNXBO3LS4zO3h4ysskt
BZZO6VMIn2WJkohSNgP00Mo5jgr6Sy0N9lUmLH/fNpZkoWaSMiXU5jaWHMsrXD2TvaOhVZwm1e9I
rXT2jNx4x8Lw/E1aD/U+dSAh60oH72awxI4ygnpkn3dYCYXlph9UcaL5+DcZRLNvc63+JIbORj0+
eLYHxWEj5or40fWy49Z5lu1o6CPm0xpPvNrnSgudfSOhJXp/O7xZDc0WGPYH/iFvyScR2vV2yKNS
YPhX966ZqTxvjlH7zz6M9M73IFd7hbxBieO1UkLvie675QpdHx6AD4pLORa2q+VknaiKin0R9NV+
1JzsoW4CuBPIdjzl4EsekPC2/upKom0o+MuoeeXVwaH6urCxbzLoya+Y4J+/QP5Q7rieSGv2kYEw
T+eWBtpDQUciwvZt92WqyH/ZXb+LWnjJqh5adMOQgl7CpkznZr6QgPKx8lWIScnhr8dPCnoclZy0
rhqG1qsiVeCerd4+9R0RKQHIsFdwNvzSGH71o5LIUpq+3FQKSr1+Y4vN/c/61lqf/RoYUECuMJGb
gLezy27Ay6GFM2u50OXCo4ymGNt1NKyz2Q8vo93ILb+uFpsobDVK7WH1M8HA4bfSxMMLDYfqs9Z6
5iohOHwMS9l5LkCyPwxaaj1JVZK4AQ4wO6hYCYxwGbFozQwh+KKSb2IRgjj/gLMZvgN01RO9NI6q
qM0fAMCDT2me587CHr4JSya0Jih0onNqaTet30zzKXmWduNqaHRhXFSFLpgblFyQH0F7qCsXKgO3
abAz9ZgpQ4KmBnczN53qwNbnipraruJJ1c7K0/EHCYT/KJy8cpuoRN29VJodu7/d6/1YrEv0Zv40
gZX9BIVXbrlR1bU6wE67/9VvHhAKCDTA6UuDA7rNVIYWeazUp3aZI24B2S8zj4juLVk/3tQu6ZpM
yTa9YtIUfY5p0pQ0lFUxOq6j1o9tpkqvtdqdIA0qv+5P5+OByBSRPgJJMW+k4kBlxPj4Oi5OAOmj
aRWoc3lBtc8rdck38zY7ZVKA+aZu+1uRfFrad7m5CR1rsNXYdqV2SP6kaag9k4PK380yqVwnHIMz
9OpvmhRjwVFkU4CYOOihDrg/Iib+Q5IklM7QGjgMyYDyQymFSFlL7aEjCW9XGiXFVSIZzt/7K3Tz
lr8xcWlt43WMMdkkLvv+Vw9NjNQBdmeunKJR1MsK/rRCUydmY9udI3twHiUjHb7grx4svMw3NTmG
niDbE4UJFq8zKyujGhSQ6EX4TDQjdpjdiwU/fdPZeE7UZrCKBm+p+vTRZJGEpaZB3dVktteTxUlI
aMgb2C6nE/3FVjI3bZ76T3zWhhJYEgVnlCebemUG/VKF6Ta1ZLrU0KEqg7KR+RXXg/clznlRVtlu
jVblp0nfa6UFTb0ZSzt7jNpG2YnKc3aDXdZ4PNoIkxixgoe8Vvk70ReEDbgwnDujpFWHaDUKpBNN
RpgjguFjgw3RUOCXUo5QD5uolpERkNA6C/FUVWJercAbpHJjIB+yHWFMHuo6sN4YCf6WTVCvumCI
d21VDq5U96h3K/hxVaFUt6ssL9Ntm0j6KhcYkq9ASYpDKQtxCsYRUdQRmq5ue0cvLdCw99v6MXQi
bMtRe0FAVoWjkdj9sDYbWft8f/POJe9IJSGfT0ghsn74KHOzyhDjJIFDtuZmEi6qnWghDSL/8ShQ
ONeQZEWHv2ZpccnQvhQ1SmBhbYoNqiLtkVjxk6jVEJ0zZNCCsQEngLYkup2eLrayoi6BFW7vIn4r
GAWwjxTW8Ce9/v5KazZSJWK6X3Gl/PTsdKuNkKf9UbzcX5Xbx4wmhEKVcGoP8a+zXY5Feg7up9Zc
ZbwQrAJS7SzMudT882AqCyHT7XvBABNwlDcTsNr8grWyPgu02NBc0HLtk4KnyTppe2nzn2fE48xH
opQOBEefBWZmr+p0ESTNLQaV+Ktt5G2cBL8CfRKf9EAe3B/ug0mBZae1z1UOAsdRr79Uge9JYev0
KUepo89p4QRHOaBrFr7TLcSQIi3zcmiA8Djp6mxaQ1Z2jUl+4Mq+/8NoAgD0gwfxr5JrrLbM/EEM
fbgbe4xfQ/zWntUg+nR/pm9xxlWQx0+Ax2USc9I8pQJ4PdW4r8dOKUbNrcco2mpJ3B1G9PkvteE9
A6cYvsPI40nAyiF+VXIT5WSq9r0DxboJB+2xVIOvwhi6RxgMzUMxdP1OqmV7r9lRtnNyr7r4SoYC
yKi3Ry/uKNy11QOqW6vaLyFEV0jf2m3yEEZQc2IA20jugKNZlVCFN6UvglOIsM9S7DVdtLM5a+ip
E4BR3UaLYjqo7x7qMhiKEiFv3RUJqjujZfXnOCPE0hC3cn3LLr6WknOhIsWNR6cAWINitd/vL/xN
qkE0AH+PUIskGnLqbN2NwKconWiaa0NOOjaG0VCXTnTMiu1mk6T1z9qo0x1oZddEEmd/f/APbiLN
wCieBxAYAT3z6wXIFDUUnZVrbhwYZ7WtVXS8UuWxwTPtP6ORuIjQfsPwjOIbmO/ZUVIsMQwStvdu
1g3il++kPwq8eBZ28UcHic9IHMkDS2HCmm7Ed19UMnNZkjRG0QYTgk3coeHq8PrREZ1aSFV4tqQ2
azEFsfaoRP0tIng799f0NrRQKArBp9B0lVDzTb783U+IQiyhGi1xXMQVz6o+PKlDkjybVK3XQ5El
ZyfkSUzydiGG+uCqgsQw1XuIpyclluuZj3UldKqNDkrfkbLDZ1zZ4qyxFK9/OApGstz1bFYwwtej
JErSBmXjOa4E8fQSI5urKX38fH8FP8iJoIdxvice/NQvmaW/RuM7VdObtpvH2oUuob9SIPCctCDP
z7mpFy9apg+PutW+hn4vPxu41+08fGN2sZ52x8jy61Nj1AsP3O1BVSmpwgRGc8KwrDlct1AGekbg
stxWH35IuKQ9hAX0QQ/1I1zr5Dpaa2YHOzzkCjpJnm4vvEW3+4rX1WF4DfY86z/b2qUt+0qkkFXo
Xo3LWNplm6ouxEqLnotqU0ppuqFouQRtmj7o9RUJR4DAauq3oEYwf5nQk5ftoVAsF3ufb3HUAjdD
OCLrwhdatz81qW0XrqRbJjxVenJhGq84VtAXmH38qI0wdi2l0SU2a3DENMQ+d0YxwTfLR8XEL8su
lQc9FNkGrkKytRtD2XTgGNY07pulSswH84eeQp7AvQXlbJ4VyVLekaByPTd5amzlkEdqZYsw+RHR
WXmo0iF369RW/siOLyFf0KyHMdo4fQ/UCAK59qrLaNmo3phsC3z9LrmmUUrSeNdX98/M7cFUIavz
+whUuPjmBN9QJKVcqMSUii7MC8aOj3HTBAtH4BbhMtl+gG6hgI3+Jk/W9fEHdNyEiLYpro8+YrwK
AuwgQ1H3O1xuHoIoSTdGPQ7btJHVnaM1nyr0/6ikes6/+7O9bdLjU4zOE3A7ekeEg7OM0ZNwmVZz
SXG7QYmOfjhmxxyzLyxHse5tV6i96z+8YGg3ZtpEezylhovQimMDffB75ef2o5OjGEPOV5LWDAgF
HnG2SE74X/y9/0tvbw1CCxmOGRVyMCDzWN+k4VtJoWK6I0qVf/0KoaKsVTYpqoGDZh2CPvwSK9X4
I0NjamFLvBVPrs8uY1M/JDmaGs5zZI3UjFrYObgCOk64oiZyrgstxykP6SrpNI6/y+RP0fa/s8mr
rYyOqdmcbAoSq3QkzoPO4tjHPny0arQR7YcQRwdUGfFGbf9KjnG8v0y3gQh7F7EFILSIXVE3ud5Y
QZCBDfQD/Smw9X9pK/KnJPbzjaO3wcJItznRlD3AgJ/CHXiXszhE9sNKSvJOe8qVQd8VWqLtutjK
thWAi+2UuC+EA7fNK8ZCQgrsDVEmptezh9mQaxoiNea0JeJ3lPkTfS/FmFM6IjZ/q6ljnMwixXl2
iveNyOZvePBSEtE/x2Yg/cA42NqVbSHWuFQtBQ036l6cIoji1CLYIBNkaPou74IVidsdF9badH3v
CVBAXubbbAh+B/o3KVE2AoGjNsIXOU3PGea7a4RvVpH6qzbGZ9OvHirpgEazGn2WpE8+FgwrR34q
1UdhPyPat1JxGcMFYVM69MaRW+pB4fbVoc4wrbSWNvsHkR8zIYq2NEslZHjrTbybCcn9mJr8RYEt
eA1KI9pIIyYLNeK0z75nR5sKrY5vjalUaxSgMFfOpQWGze1TQSaBHhUNg7dccbazUNtSHT80Vdfs
hHLOY+k50Zxtgy+z0hag/UT35f6hecsN5gecXQXwGbAf+gKzkMBXarMMep9s2EhOulFuWxoVgZFt
ImyLoubFBu2vS0DSZbEb0VptAqCRZnZMiuzVl811Mb70dr6WjVPgnXH+XYVS7uL6UGOXYtfIueKb
FNVoxNcv93/5Bw8JawVvimsEzxgS7Ot9V8iZlQaRprqk1f1TkGTRi9/2oWshs7vmLeOBt1p/a+iS
vK8q3dh6QhWI9wNEv/9L9A8uaAo8HAMOKLnv/EnrVZHaKNrq6LaN4A70h9CW1nmiXvBi3TrRixI+
Y2m+QT/0UAz1kUMEUmDYSkaxpWZ0cQIEa6VLm7/20gnkpFG+htK+RJq3tX8L+clAvy6/aFH22fSL
Az5sh85SX0V6NGWJ/8V3rbDahvJTU1KdS2ms+AFAiDr67amT8/uIWWz/KU4LCng1fZBRsl7Txnmc
lANIXZY4/JOQ4yzcQ2mboj+aLlRYIBtffxdcFkhW81Z2S7SZdIlrH+87M/oq9d26IfQR1mUIP1Pw
q2g2pihOC7dVzkH/b9S+9pqy9luXalrfBbscRVMdJnWWysfG1n6ghYfTZBo/o+fgjumurr9kyArJ
xuH+B/0geUBcAmYEKSZXG/Z511NANwb1trIZXT0wxnMgqUgekC1ekhxlbjGq8T6ssu6xybxwj1Uj
QvBVhEM0fGpEVQ05frDauDkGfmsvkRVuYzQADESS3LQI15lvsnbvrqiujbQhBxHs9rU4hVWNZY7Z
GQfFjvHb1SyJ4m5S/yAQHXYEce3vOh3FDt8neeU42efMS/pvbVktXCIfXZw0feHWgmKgcfF2QN7/
ql719DCG0kYspJwqXf1OeBscQ7r0z20SiL2Jr8pWK1UwalSaT1agLckZ3r7+lD6QDpyYyCyNOXv9
8TBGy1YD34Fg+kFBJgCMAIythzEIlgKNW97zVGahqEdOY0MOmDNGDA/Zvrb2Breyh/aE2tZ51Iv4
hMV48ehHKNEVHTSZMpUDHAhk4vQiTNiwbTA+8AonmzTETHiVa6J5dFpV+elIvnVQsXx9lofRetSE
Jy+8K7dtdUoJbGmwS1zzKqJ51zu6USJhF4XTu42cnKBV9K6oaXyvAlmlHiiMVcwNvTJ7S3+ucGF7
kAWNc88R/aluI/+EECH+4XYwPFU427lKEtpPnWGhn4XxHo4/xZYMau/7FfoFaRFdmhp7BxNhloWr
9qPISweOiJwYQR6AketpJM2oA2JrtKewTDaIJHgbYDwuLp/N2sn1hcFuzxpRF3nyZGsHb3Ie2ADd
swMDN5mnXmqUdSFp1qaoyr/375rbfQvrh3YxdwpZDw/a9YyicAhzoKix6+lB6iJB/TIIx3jEHPc/
5/7TQLRIqWsZPJqzOh3Md6/V1Sp2LV9KD07R/ilj5xTinb7GVeacEvuvSvTDF2LX24iGvizNQMgr
QGXZfdfzazMvckI5yVxhOf6rNhrf1SH4rCMMvmoduzlEQebt7i/p7XebhoQHoMGaIR+YPUAerGwr
GevMlXzbPCP7o55rYwkc9dG8SBunNZ34opZ6PS+509oElQ9iHaAf27AebGquWbi1zERd9SpOTlLc
RgvH+DbQwNSTPuek9kAyOAc8Wnbqe2LEii8djG7PEyy9VLnePGGV/dMp9TPtcYUatDacsVLAs+D+
ut5yA6AevB9++nnvrnmc9SScCqvcHeVy1SZIfGOFph661tlqXbOhqPjZS9qDDtw9a35ldksxDe2g
Mv1UhDWNsi8FsXtU78fi3OKYSFn9h52XF8cX2bpRXgJnSa7xo51AvoWaG017CFTTn7/7wY6cprk9
iIKCMVLNteeoW9vJooV1+Wgr0HEh/+EJ5HKdnSxZhiJtBHKODA6e4LEIWJwofR3sBMfcsCmxtdaX
4oAPxkS6CPY417nN5GafQi0GsxpNI8EbOFmZoF91o3pBnn0jtGEbFt66RES5aX8hLvEU5p8Sx37J
WmnN433CqOGia8E+7ZbOxO3tDC5hQhuxNQHyzSu7/ZgNTR4pqRtm3dfatDIqIrJ5HPUEVY0iX0yL
bxcBBB63M+EQPRgutuvPm6tlIZhz48atnn6N4hjB+MIeX8WgArlScRpZx3rYPUWV6h1r3XlJOdBf
UlEQDVnoDJYeGLOVY/raS1Kn4hjm1vgzcYzg8/2D80GqMgHouXiJjxBPMmeXRYafaNCVOVriBC+H
ylK9c91pJvaPZvStd+qLl1Zo3VPiWymSmX4pRqNYZ+QbC2/A7QciseXlJKIFk0Yt8nrBQlvxu7gC
vSiXiJNqUiftmsop9llu0C1UsiWlttt6M+MRdExgaXrU88YUiMMixJiscUXrR+h5FXjy1Xb4mJT6
rrZ75Zx16Ao0og83Cys+xTPXaS0YFBqiYPCmDoo+O5OqNWqS3VqNGwnZ2Iq0UvftYEgnr4Lhgfu6
9BzgNrC18hqJNCi93wV/CkZCGO7o5dWmS5wluZwPdiv5IUAoQFFsgre86d1lFGllLyc0bdykVs0D
kax3Mowi3dCly74DtnW2bdx/v78OtxcgbwWYmKnwbCCZNXt968Hvikz0LYVwUlJbiaz1qKB5dn+U
2xgGpNIbSQS5U/qP05+/m1lYGFJYxmXhIpZRgR9Mqr2t5PLzGDhiod/60YQm/hDsXAACfOProXIM
ugbb9nK3F8QNHpgWakLluPDOvrUkrrfPRP0FXsHlyrrNFazgg5LOpLL3FFZ0oc0hTo8EUOc0Mcy1
Wolim2fGLwya+4cWHbm/Tg2lXbPIsOMygrlBF2ErxQmGs8b4sycy2nWqhysRLx5aAjFy0LmZbAep
1X//1y/BviItgTAM9pOa4fXylGZtDQAovKc2aKjTRPD2MjOt9l1J+fb+UB8kfQQhU0Ap8+258mef
okpQ8wUOU7hQPX7WZHkvomy9bRf5/i4RNp6K3NwHTZZo3tvjpMVYVwsbbxri/WfS8A4n9DKp2jkU
FebTrfvGKlOjrp+od0q7zhb+VjiD/drasTh0USYOrVFVbhto56yN/SXxsZsWgoaS03TDoG/M2dLn
KCwxYGCe25311Ew2mJ2tFkdR+Lvem6Te5HCbhpzqQNNHcvPou2hM7yi10P9q8o2XXGpVDMKKYDcE
6rceF9NDJjAxvf+Z5rcOYqag4Wi7TdUMHuXpQL07m47vwxkZdHFpneJP0HUGNRe7PMpGlLlaCWBW
E2nz7f6YN/23aVAKqcSoBJz8YzaonyJ6nsUivCSa7n/qfAd+kRGiIBPT8rR7uNfIqQYHSVNrLJal
9IxWebKOzBEntMDIlxKC+bP39nPUCSo3RSdkW9dr0AAlAJJni0snOb9Ctf6WaMZ+cpZepUXWLuzJ
aW5Xe3Ka+7vBZkeQnFlQrrfERW+E/eBFtQdSAK3c+0t8OyWIi1Mrl+CWoPzmZVVaXx36VlxUDKE+
27FHDsJXXpd9bx4UMsqF0z6/4ilzKAAXCWM4aSjzzK54lXqO8FJm1fnGr9HQo6MR1fk6GKSlZ/LD
kab+DSkqL9f8hs90ifyt6cUFlw7bWKVod63ivtXGFcljuL6/jDcX/du8iHqB/k1PijybVxfB5OSK
hz2g1OtcC3eaPXWvBBKCXd+P69FrXvII1BHlcJg41tbwh4OcjLs8iR6HEbtfhaJ4TAJDYLNCVmXn
a/4ZNZmT8KOFoH8eTU2/dSKc6xMgj/d89luR0bO80HTEJcgHHMf01H4ZazXd5i06FJksuk02GN5W
z/ulvPOjb0Kjy0DKkWyWPuD1AUojuyzTjpFFYugrBRO8BxF73sqX9fQ/ko6mSdIZnuYJEoUn/noo
aTQHoxTIcAXCStYd1ghryem6he9+e0inUwokj21GlDhva3pBhPdV64eXHF4jzYKIMAwm4e7+7vro
kPI0kJ6xtRAwmf783d1rInIIRbETF8/xnmLfa92SmuypkLr+SaCjdvxfhpt4uihd4KAye5AB7uAu
knNGoXkgRGr+I8Qsto5k/8I3vt/eH+z2XWEFqY/TJ8NxgEjsem7Irap52Mtcc31rrPow+FvIBVJd
Tdjt48S+hGr1+/6It5tQQ2qBhXyrMIN6vR6xHdU8aPSONrhugiuO+3KH9GezarWiW7hdbyodBGjY
4+gUO7hgJ5j19VhRa0CoSlUDyIa2U3GL66mCbjC7ho7c1Sepq6WNHdi/jOyT6quHXjzG+iXrvwTJ
pSqBHOonBQyzGlAOjcedkHp1XVrpF2XihStdvbNjDSWpbOFn3+SZ/Gzqe9QqJ5k+AD7Ttn+34Trs
PvGks1QXI3I6cYnWbdApJ3YNQnsTYe72NUQxcIUnp/mkyG17ahVUXkLLqRd2/gffiiQHWi6ph0Eo
MPtWRlmXZhghzl2LWnmYWvOHXhJwWgFvL0x6mtP1e2tNDgLAFLicSENm1T5k/I3CSaTeTQMfxSZU
A3e9XKZf72++26N8PcpsQhjt5Wbp+QNlTBtsuqZi4GAr+0ijqeX5+f7+aG8dw/mkJr8zqOkYyYJK
v/6QioTwjl1Wg+unyk6qvM+5rXrrqIJUGOAJcCq671LonxvlnIYXszuFuAyGr/hpGt5Z7X/7tmuE
FzVKV8mwbop2nZsXYHJunP+sol9VeUq6P37tr0cZAZ6dqv6xx19jg5Q9HgPOlpLLqvG+d8iLD87J
sdFzqRH//lbnF78/C+dX52iYFJQwrg+hFK4d5ZNmPEvjZ1nektlK3XON5X0d7o3in9MeO+UV2fyW
ciTmGysr+Cc568xI8Bw5mJPO0K/U/9pJ0SoNf9NPjwIoLNVPS/xN038JDHnb0wkzTkN1UtSvufNk
NyCg1E2KlLAEftuKj9ierO6v/01uQ7AMamxSMaYuT/lgvv62IfqAXAr0YEOLsnGUV2T4jd+10/sP
hRr4yMMnyhG6hH7OgPWt0N21lgxd3sLk2S4grZjQgkTuKHxPp+zdcU6i3obM5XVujXviKORTmB8G
o/6JhcSbm+tfmoDxZoyN34od4oL6Mxyo9KWYkR7TAs867dSK8RxX3+z+z6j8dZRDbMPnkJ4a/acE
siIb88coe+jrXZhZX/VMfTaSn1ZP9xhljDVlu4Vb4TaAASJMbkqzgyf3hupryEFgdeb/UXdey3Ej
adq+lYk+Ry+82dieAwBlaIsUKdM6QVBqCd4nkACu/n/Anp1RVSlYvw43YjomZKgEEmk+85rCOOgp
/GsjeVaonAYpJJ2tWVnVDZr9vuG11oVhz9q5xmubDjzo6sIGyOEkJNfaCokza5oPg8lHypy+3U0L
4peFFYmdmYHIQ3t41D6lRrQTZVU85YNh3aV10TzkWJnfiWGIAhto7C9f2JRl8OVDbxRM8xkwss5z
C+PRWD30CNLWiFdvzbFyA2pmfrsC0d5e1OcHJSYvnCWU/QxvRYAerybVLWN1TmtGQ/J2i9NxBQF2
ugSGOGuOMtnc0hz9q4QmgscnW8eBnqtrjQ6tvVSuIk5kcQWU2S+Kp7EsWYNjQivNwntIiYMsBp25
aF+yqPqKJazhV13/hNboDgfdYJzg3BuL012IXM6P8pVZx61O3YLE6TQbTDP+WMzIGzSNJZH4MpRn
y1PSIMLL6IkWi/H97Xk/vwv5B5l6pExBIgPrPp53hDdam9K4etAVmNnCS/rtGNfTxrAvxc4/2V+w
9LmoLBqJK73leKSlNJdEiYEtOMidhXEKrBHaL06+yXIbJzuKatFXaQ3v336/8yoIX5yYAxQRYGsA
YOuE/3BMGWUNtigploOEHf4Bu/DlhtZXjeC+Nh8qCtoHvGUlpjfk+KaifK2FgnZVOjeBMGKgFOR5
uxFG6pUNA95Xi27ELkrmn99+zPOA1eU+5SSgFrLi+k/ihBR3j2zubbQ7jKiG2NVrj5ga2/eNuaSB
TK1sY4zDpe7nT749RRAQyOCuyWZOkQIVUm5dJDW+CBnzMmku1W78IIACjBdW2RlGkH0H0xwEJNQb
0qdTIcdZmYFp4c99MPXMDrVRtR+KbnlfNPkC4tIT5re5R6PLa4pHOgC+jS/ln41nTTsTXcU/uyl/
NuKx247CMH45QoOXYpPL8XhUK04pZHpRdkk/NR1m31WMNpKl+M3UlBeOt58tw7XT93q3rN/5ZBkW
bQNwxmq7Q9ovoIqKZL5xEfDzNaiDd8JQzG02tRtVF+mWQMQOU0ciBV51B7QijA2grGpbD+qf0M6W
oFgdWOZ8mi495PkhvCpg0QaAY8EOPcWCO0JHmtvqmkMCDey9acnmfnGzTyUWxp+sLsnvMtt50bxS
vFOc0bzvnXQA4NmPj4hTf8zSjh5FqxaXroYzwUtjVc6jpEATkw9EufB4C7tiABpuD/VBDJ9SdMiu
9ajrrs3Ckp+qCiRPFXtwM6PZul3wCHoQmMJs1LJJPg2qvJblJefJn80SywVuHvg+OGUnjzMIzG+G
no5qESfNc9rXyXas8mXz9onws1HIXan7QMWAO6wfv/QAhlu0wOwPjlsmt8OSovprz5csN9ZldxzE
gQxbuVk0aleZl5NzpyhAOaht3ULEJx+CTNluWtdaQltJANlP2S82SNYvyVjUogkcDYCsxy8lLbdZ
pkavD7iLiRt1UAkApXOhj3h+rHHO0OQlblmtWE63mi5U7M4Hu0GkI44hlveP9aQVXz0UGN/+RD9b
mJSd1hYW+2WVPTt+HV1bEqdQvP7ARYaIx6BFe93JdnbWz7saTYi/mk7fp0LMn8dpTgNgrkMw6EaO
UrTxnDnVJX2yM7ws87uesZCEmWd4DCfhTSPAYGQYuB76RO4H0/LdrEGmC1PfCDJzmatBXUrjKWHH
hLWnblQhvXBRh+Ejvosr89P0apr1tfS9BN0aD/XdW37W9fNSjJtMIojL3WiNn90yG3ykJefnUXjq
VV/jVKgWolv8xEiBzxWl8eXtyV7Dg6OVSjeH8GSFc9Mz5eMez3UzTAtqn7N6UHvgK2aypEgB1t71
oKETUpZuejWCxnyutSa9SlVluVCTO//WnIvIpdEoN1fi22lRzi2SzluyQjsUU5k/R663b7Jl2keF
sQVpCdp97KMdcl+fqybLA6se7dDBzkFfsMubF1ldaAKeLXIeZ2Us0WbHiuDMxSbWbEFzqdQONO+L
60KPk9sZ+t9LW0aX8s2zk2gdin4jpDvWF/I3xzMfDYmYLa/WqC7Uy4NiOX0w6fTI3/6+Z+Eho7i4
tFKTgSkBk+R4FKgFRYK8vXpYycFBoYtyb9SaRG9sng5sre6ptaxx0yK4fuHaO+MIcOVR1CWDpa4G
TeC0dA1YvB1dT/QHrJOxlSvz/pOCS0g4lVK/aYU2753E+lipABGzOgY7idXfYR4S92l2sJSlmTxi
HRJHTwVi4/tmxFe37trPYNYfyNJVX8s9cT17U3lQkp57nLLMd7NY+SYIJOr7BtmsrTHhyiobZduA
kAiLylL+pG2ib2csWy8s5bNYk9elCgtZlf9olpwE4kWdeiPu0nQe2w5ZVOpXobPg95nNGkYBhjeg
a+Xkl4pG69F+vH8ZdW3RACXEFejMTdNZ3Lwczf6Ayt8OVIfTf7CoACrNCER6MxBbt2Ye6PWu7J7R
xfGlvBaQMZTqU5yBDS8f474P12O2MU1qnY+RRDBCb1b9s72S4WXlvTRS3+YiC4v6XiQKDghb5JuT
ge6HVu6byMDKEqGdVASumW9inelP0D28g3Me51agiDpMRrnNnGwLE2/vFHIDDzdEDa8EnpB0SH5W
yX4yq02fFeEaKBaIIhb8WIRR7bQXZgzgE7gK+GJ3Y1jdtnIxnub/Y6lit+xuzSINI+UK9PaucLQg
j7+oPM1k7gZd3/XRvCupkSAg1Y1JxsUINf7tPXae/lLgoD/mkFeudePTlnRl9yq9qk49RMPiN8oy
+jkmg2i3ebeKMceHmdnaTaCZQt0uOrgv/YIAZd5ez7bzXTHa+qqwKieMaFEEGEPHGwXGQdh3rnFH
+nZJVPhM8wI0ObJflLpYMxz9p0YbXu5GmlLolJgsUe+rJm1vUWnVKBpK5cZcYu0+UYvUT4B0a9I1
N2onok1fGNoNHtN/AnE4VA4t8lVMpg2WPJPbyPCqB6NcLt2852ckGANa/JR56TrQhzw+vezFFEY/
g5VqqBaEcznF21l32se3v9/PRllJCzRrCDxpXR+P4jWqNUIMHKD6uViJ1Qjh2ioKbW+P8pOrjmgG
xBrSSGtJ7DQo7IYqiVSjHx6wQXKu6YT9qeOF4Hel/m1S4fMZZonv47ijLhfkXY+AjZMtnl/GeXrD
/GrhhedZJ+/46AAORpucJA2ULtINx69dl53VxUrePHReZQRGncuDW6HaXaWxtU3b5AWP4nEjAfgF
VU3ohYG9E6S5eHr7Oc5nf4VxMB+IXEM/P50WK42nDN+X6mHxnBfPzHBUi9X6wjV4NogJFB73C2Sc
6DGfNUkqr48x+8iUw4Lo5i18RKp//VRfOI3Pgql1FGQNWfwQlEgAjmc0S1mmhjYrB8Wsl40oxmYz
2PW49xpwEK6bZNshlfaVMrvODnygciFCf9VCOPqieJYBDF3lySnPUPc8Ht/Ql8rILGndWzJFjB17
Vl+bcKtp6yQOSfFMGFrUCX0vpYLvzqinpeVfszcafpoXD0aPVFmv53OAIM7HbBwBEsXKiL1i5+gP
k5c5e5e2803ej9KfMXzfvL0Qzi5Qsj84XQh74Tmz6gAfP309laUQwsoPedlqIdWnCj5VRsFIil2n
pVd2OqiX9uTZ9YngDHf1qiXLJ+PLHY/ZmVPHNNLiKXFRCgR2Jg8yQzrEmWrzq5Ma6dVUU5vWlsW6
ww8Dn8vIbq76JXV3M/KOwdszcBZ9UptkE6yapaiNUds5fhoPjf2oSZcGroWL24qVGh9bBIW/K7Ni
Xtj95xuCxpmOjS6NOrCSp7sumSwzyhXgCq1S5VvKDsCVkFG8MMpZ9MmsgdKFhbJ+Vdoqxy80wG+Y
qV1kh8gZqm2W4IOaI1+2ReY8/tCWMv2Y11Gy7Wh7XRj5vC2KIBjGobhuwXNcs8jjofNJRuZgi+Yw
SGGFU6IOdzgwZPgPZtvanPJtDK/T74qkvnLwOBgRawyyyhy/vP1Jz4+EVdyICxcADUX4U7RY5EiT
Xk1fHiwLnAiSImInLCfQslk+Ntk8I4NOg6c2JRLLUa9fmIXzLUVShUQ+4MlXkY+TmFTquEQsqiwP
UGsSv4IwtTMHawzZge+yMXc3lZZd8lQ7r8kBfuD8cVWyGmospxVp5FAXRL5c/Z6Ly9wQoDYbIr2m
DEVuxn/GilruE3WB4F8jeepT9kn8ehqQY4/t/K5qcj2oxdLQfDTUz1YzsOnzJjdujEL1fnW/rcxq
JDFgV9NwBVZ+vEaypRrdZprUe1PR39MlH6k4mWj3ROOF6+fsO4DPIAkC3kKZFk73uht/qJYrJXiJ
pmagRTk4Zfmng+1kVSM90XX5h6iMLvWS13/v6CJYx6PzsBagXmuPx+MtnVl1tPrVe6inwk+cKQ3s
uCguvNXZcbWOgmQ0uQ7lZ6qvx6NUeREhFifVe0Up0cHGG+5K58T2KbMvFypc58ETY5lQWV65bBwk
J0djM6VaWS69ep/Y+pOxAmsxd8kDE0TUN3OYxt3Yq3dRoz+ldu/r4OxbP+9ibxeXdEuryf3r7W39
qlJ9OsMmOAdCCpoLhI7H724MbpdOXqveu3Ezh5WdRBukQLJrrTYGv1Ajb5epSb5fIjX73tg4Y/pw
kpPPnr4YKLeL0ttgqNXvutgRPtbj1TaiVbGz3aLdozT512QXyR74pLJTc+tblOdN2Hb6zDGlGDeW
zMv7dKmTl9aO5k8d2u37otatmyE17UNbCS3gPMd+1RzbWy4y71mrhovuOuvZfTwDNDEB5xBvwGDD
P/54BhynzrJBb2AXaoMd2hLquBy1xzzTA6+WFqxkfruXHbp9hhsHbae0FwKG8145ZQW8moi6QAat
5dbjR4hsJ9PjCi6IXinXhqXcDkbcb9rOmW5KtPqu+6R4kcuY3VQqGoIYTDbwDjIDr428TG+Lggk1
4kXb4Uw7frdFYYZR32HQXEC/z5p43xHk7DKu7E1L9LOR2qTe9m7ZXLepIQJVQXo/WGYYlcts2HdV
lJq+W5fKrWZoLX6LFWe9g2ZTWj28vfp+csQiDEKdfNXzQbT99DxpJ6XJhjaHYTMbytZEiT6yjR6h
jVRrOS5TMdyWiteFXb7sC7k8ibYICwPrW3XsrasyowdLECiiJ/qfXkhR4zC40rhwup4fejwkHBDS
KmIMLoLjr+PG4Kg6t1fAipvtdT8nSCYWMJcyF4xK2mWT34+GeuHGOz/5qNTSdKLk5XHxnSrvZVgR
NSsf49DG8fKEZlh3pybZpRbfuraP1v5KPjLAZK56IAigndyr6De3vAQCCirrX59NuaknmW+EzFoA
pRc9CM5PP4oKNI8Io6jvA2lY3/qH+8O1OWmtYtYOWd6g7930NjWRYeo/1dJUNm3U4UxgpPdzr+lX
mZFYQV6jG68rUx/qWTE9AXu7FNqdfd31kRDzIrbgYKOhcvxIVY8GiDOjpIP83Cf+K4OibMqvZQ1M
JTbV9P0cXRJiP/u2r0OCaEe8hzznVT/3h1nAIHqy5zrSDnNqxYFA9jTMplr+agkYFSR6lqvIK00i
iuLHL6aqyFbnNEQPZqfFW3cp3E8D0u37UqmNp7f38VlwSGTGMHSimECYYic7JGtkhuwwMnpqlw/3
aX4zeB1GgJ6nFAHiQoYa0GLf6Ki9X0MSvjD4OUIGk69X8UiqQbRbTjERS46fWWqL8iCRv9shvRjt
c8vpKEhoGsRN7K3UjWzVZ9VNms3YFxouBfW4KSmK+420oiCO7fnCkX4etq8PBeyYeVkphaecdTcf
FS72pDykhtlfUdRWw7quvV0ed5af0zS6GlX9XWJNQa5mqDal+T7Si0tl1XMsGI9BdWSVtyGNIJE4
XgQGkEoMfmRxqFrtblbT+A6tTWNDlA2QSWvrsIDTEXqDmodThbl3kVcXgqvz/UVUQepA8kA14cwm
o1zinKtlhCM+mE+mqcRXIkM1S0kaEaLltSmM9tKW/slbg9MCIA1HR8Ukx1wDvh82WIFcp+jLujjM
TdUhw9p4n7tEwY1O5JQupasC76BykFExY5H27aafPIoEb2+K811+/BAncUVJjSjvuqE4KHmqbFtb
yTZFncXvf3kUyP30eGjQQsI/hYeVwtOUvMySgy4TMHaqpoSygsT09iivbNTji4IyDC1DaNuIAFJz
PZ7RdFbNVsxVcog9GXKZ+2X+oTDSEK7SdrI+efpDZl0L44Mpq8DJTB8Qre8VQzgrWA0P9040o8ec
4lOo+iJ90Zf83qiuLfPbEJsYxj/pyftowlUiB3o5yMDtgZq0xZ7IfOtW8j1EqFs3Hj803ecaj7RN
13xB7fjXvxcEQO5AQARcBKesZEg/QzykenzAU+XGLRUdr4j+YsRzVqwEpOACIkRKcCUJnMbbaMxO
RChtcsgRrt831uwEEQy9/ezV20Rx4g0WHV0g3cwLHLB0+6rQNR+AQ3/hi/5kda6sL/DNYGdJ5k5u
hx5RD29AX+Qgx8yguYHZoLpWSN9eN+ebH24Z62Y9AZCrPT0Fm8Eb49Sp4kO1dM9SXbyntnfEs8JB
hQtK6pDisIDf/fKghNPAQYjrAW+dBvRJD4gqcZEWWtS+uFowirgBWI7/SjRti1wZQyLRS06n5y9K
SsxEkqpipw25/Xh/9OaU0BUWFaoq4AMtO7M+qO4iQreatJBlFN+kbVns3n7RVxuO413JqICTAJqA
x0Gl4nhUr6SP1s5ddRDeYamjQEvwN7QKFMdKv4ZhsMjtAEe7ep7A4KryuVDI5sxNJK+aaN9Qq7Lz
ezFcIdziO+7jmH42Wy+w53mfz3vNwJ0G+hfcrLLeGjLxM+NJK++M5N7xKAPHVv9oL9p2VsGs9wUa
j72fcq16abmNRLnrkcocNREK5DKdPn8pAT5v5gLMrNsBWEwEbkGyk/u3p2TNlH6cEUoSVOhwm3VW
5A0AyeMZcRb2tipT+a7icti3Kr5oLWaQe6VWDXpzaCgIZ3Q25WBeOiJfo7ajodG6XXWjVpEaVFJP
kWKuVyYLl1LxDqFM3RcI0D4NhfXQ6SK+wr+FFlrMXEduGW2MjO1tD9LcZwIkeWnPyGWNpY4rr51e
o/9jBhxC87blyHQwb31aSmy3pujD25N11u9DWoLM311lB1lFZ1aP0xTnidnZyiOp9x4Rlea6dpT0
0CRFv1Eaq9srQx8WltqEiiSAmSfV3USmoj1kburtJ4HD8UBJ3Z517MZHzXia3bELRR3nD6We6ReW
+1mgtyJ2IORjTsIJSvPjZJPVitcOztgZj5EWkyjoZr+FSFB/AmH+WYkGVMgQMQhUParv4sW1/Nb2
hiBPxyF0eyffYqk0BriHZ794BQPbo7O3prErg4NK8fGay+tFqb160h+jOk42ma304RAn0YXK0emB
/ToKFBnszeDg06U9HmVqiqSSy2qlMafNFvs9tl3biqu3l8SrCsuPqxiAH8AroN0g/AjpT++FsdQK
TRSK9ZhpXru1O3MOGpRe4UOrLygDXMvcyDe5Wzzbq0bH3A+basyazTwh+uu5otvU5ZTvvcrTrhFb
+djh4uMPyVOSpAlSye77zFKncDSq+po6u83pQAaEskob6LGWbCrTaW+9qLT2SdJUgbYo+ZbirBWY
aumg3ClQfcOnOqha03x2c7sIzNxp0Y9ziws319l2ZiKYBToKHK7Eoa+L8YcYMm3k4glsAh+JdTbW
Fr33YA7Gq3RDmf9mCuq7JITid2g+i2/pU3ThCluXzMlXWNH1AHfWciRZ4vHHRmhZ6Ekn9EcAn3tY
nGbnhLa500gX3v7eZ2Sx19cEdYEgFUR0kN7HI2G96Jbsfv2xuXV39i6/n7bNlbaFae3HG81Xt2Vg
7JoP48Z5tHbOtRpWuzhMfGX79nOc3p+nj6EfP8ZkD0M6qq3+iEqwbyEFV1ifjWbX6TbwzQtr/HQn
ESuDa1ljLyITpEROXtk01mpKgtrapFXWnePGH/rK8y5k3z8fBOw0ZT0u5lPdWwKqtouKEvB0ipti
nWbpBgO59MKrrBf80TpBlwQIBL3+VbqO6+d42iyZIOW6NNXBHmLcm+FaIwddxyszPwoRy/hMa6B8
aMHMBUq+XFo85++4Ygn/ruZQ1j5l7FEcnuGhMnqr5jbsybleM6xLxpUnowD2WlEG+O+u7XVKeMbx
O5YFlZ8S4YkDFdxy8Bdgx/uChPrx7RV4Co78exxq4GiAUAtjzx+Pg8ZIxG4wy8OkZtNVUk2STm0d
1HXucJ1rAnNR0XRBF1ld6OZougKGX557S4122ognnSjH2mcl1BvN6MabOZkTf8mhfrfdYO/iZroa
kn0+pl8kXn+B0Lobt8mfoIVnu1pvvs52lF/oo58EQ3+/EX0helgrAvpUPmGGNR6JyigPrRc/zibl
3o7vZEEE9VHxSX0zRqOy0VT31zbz67gmHSJOcCIq2rPHMzkDhHTQMKcg02vW+6Is0utmIKUTZhn7
Ret87JtLdtA/WSQgUkAoU1DjdU8RC7nJRSLbtDgIx0z20by4QWFAjXpdI//1dfrv+Fv98PfO6v/5
P/z6a93MNG8TcfLLfx6ab9WT6L59E3cvzf+sP/rvv/rP41/yk//6l8MX8XL0i00Fd3R+HL5187tv
PaZCr2PyDOvf/P/9w398e/1Xnufm2x+/fa2HSqz/Gnpj1W//+qOrv/74jZLcDxth/ff/9Yf3LyU/
98hvdGd//9tLL/74zdJ/BwYC54EDEzgG+Jrf/iG/vf6J+jvYQHDNbBUqD/yN3/5R1Z1I/vhNt3/X
qGniFbPyjzmf+KG+Hl7/yPydq4xkEOMf1gYF9d/+972P5v4/3+If1VA+1Gkl+j9+O/7kyDkQbzMy
oIcV4npmqOEgzCU1jFXAlzVIDONXfJ2q+oVT4WyQVaqAmHON6ZHlP4PZ1zMmWZYBepuY6NrqNGvf
tnN04Rg/vu55FUYhrF0Tx1UV5qx+SnOhZhtzhrSRejPZ6XMCpGmbjkqxrVVFu5AkrbfCf26Nfw23
auFRMyL2P9XfiKZYgT6KY2Ik8peB5CyMO68JF5wzfSWxZAD3Kb1wFh3fVP87JrxuYgxoGqd1j1pE
6twYKmMWY3GbtbF3JfIOcI8wRvzHODoVy9iTpMxXmdVfqkOsZ/fpG6/YUs8D8w9E+eQOGRHJj8qC
0b3WoPIgxzIcG2y9ElfEF170fChM2RkDmhblsjO0cBpHQzH2eNfELfdhrcYgALy+Q2JjviRd9Xdj
8Pi9CGBwKGQJkhWop43Dsq4iPAkgORfNZMqgrYfyOtWd+CnVErvarDfaZ3wzJKl5a2hpMLtyAKM5
lJ8JEIzdaCUy87Mis+7aeYw+cNsnddjNefodTV7Dn6rK+TS1Ob72zaRuI90NMt2daHoZFK0bFHmT
YGn6/tO8FPFHc4zGz4qWpM80NA0jsPIF6dEoEkIN9QLuPmJliW5tEnOS9daNuyUokQi8TSAsQ1Fd
InFbysjG9nVoTSxlEWz8QOyjfY2WbjA3I4LxPb+rQ2waE937PoFUVgK77ecsbNs+BiBQ2dGNk2lO
0JAK3nm0SF+iofM+CET0vmMoPhbBUDTVX3JoWu1KZj3WGfg1l+8xwV6K0NUqWA5oJ79PF8t9nq3Z
fJ90tVFAsbUnMxAODCg/1kzlTwj081d9HrWUiovMtH1tlNl9aktl9kuuP3yARVJUm9iG1MidOybI
wUTWJHxjwlUOi4FehBY6gyNSkks/+Oqopi+9swxqGNkJ7FFL2gqNFMLzsGrE/LWBgPZNdZT2DkBb
O+zUrk0+qVaWPlPw6PHYRXT7eREGYpZD5hR/obdOCQdan3onM6W917MZLJ+jxvS1Uq8KlrX610HP
uC4b3Rx82I0rtREX9cpHuHzMA2kviu0rhpDbcR4iejm1ZoH47WbgzYayp6KFFIPR95Nfepn3l1cW
/WOqqqjLq3qSwdFGV+1OSRasHZCSqAYcgpfsQzQ0NvJSDZKWG5mBPvP7rEpfmiY3cUltJ+sGD90u
2mrz2Kn0j9bWZD86/WbU8ESmh6Ev+8Q26zCOWidU0G1ElEpOy19zmVWjP82L6JHkLIi/ZmlP32Hv
1x8Kmc0vfdmNHxW1w6evqhaqNJzJpJ4TimafXKvVZ3/s6hH8lDPqH50mw+K+0QpUs2thX+GV4e7i
JB2/IAZmvOtUlPbSehm/C9FnYSw1zNvbpFIf9UHrL/E5XiulxzudVjAHNhXGVxGb9Xz9IR1thqU2
hDn3IU6nQdZ7PlJyO+m9r2Ld94YJEdccawqmY7D9oXpq2q/SuOmLMmi9e8u7nQjGsjbEqMyNnsW8
KXRlrdrtfj0+uku/dnVffxfHwdBxUPV/LooiI3grino3cMy+/BhGvf7A32GUwrn9O118ylerDwmq
DGScf8dRmvc7oBEiLLor9G+g2P07jnK132Emexzq1LpecZ3/jqNMjRCLXIjLheyVSEv/lTjqlb/y
n6VF8RjcJMEd7Wid8hq31/HSiow6UeeMoN1vVMqiA0wWO4iHrBs+TaZoCn9csiYX27otlu4BSfDF
fhe5bpbtvazzZtSnpsbIYXbRZS9DacDj2GdlJygazcKtQ2SK1MecEtmHJE6B23dlkc1+JfPU2tSJ
HdmPKNVH0VYBcpI0vlah8WYGUFzqqd/2OWae4D0yW3abttWHd9ZC59THeE99cKHcf/VUocwPDRrq
16B4NM6nXq05N+qUiglOoVINQFBan7TBwMlFz7y4DFVJ/8DPKardWTKSKVATmrW+NEUHj3/AlBfv
VweyO+ri+TslNvHAxFenKbaqPmr2laplS2Fu7X5mqqD4tRVu714Xw1f/YRn9K+j9Mcg9jib+/jYE
uNQRUCxCluDk2wBqHXXmDHi9Uq9El1l2HXY0S+PdYHPWpeHbw520rdfxACCBIQZLy//gr5yshTTu
WXLCJCpQssX0daTa+jCzY1N+UfVyJcUIIPU3Nai/4uvi9drz2EgCANmzBOa0n+SFGTgOHHkiatTA
X1fbgFd0wckT9TGyzTFKMphBZojkhSbFqnCg5qoHVmbIZedkMuk3buH1dqi31VRvqtKJLz3GST0Q
tWI6SWwUAli6+WzYNdn+4QC2MVJalCLiUkki3FzCOkWA95BXeer5eSKkujUjJcJzj0wqvwEDanxT
NRyOtUnRbR/gm768QFLvvQ8sedeMd+jCJavQiTs0y1+aMCLnncntnTzJaJmjr9Y49Y1FNVtI69co
yuu7sNFXB6BVSgPA2Ul5Ec2QZE6F1SR+mrr1Z0S3nXJjY196Scr2OLFZB6KKyZxRfgCBQgR+PGlW
ZUSsDsLEFbspUEND3FK7MykRi6CCNz4H0iqLIXh7FZ9uGkZlyxi0w8lDYUvox6OWrmybFckIV0GP
8dzMm3lr2HUUYjzcXcilzt6QYB9qNNsFag+y/uuf/7AsYspWhZ4XYH8ju5iaUDNyPdrTKh/d67kV
lr42tKfpkk37cQrHxAIJoyBGp5IEHRWzk2FFNLpG2cd2TBFnsYlgelouEWGhX3lR/0Gbu34rSrt5
+cWZZVh4RcB9UMg+R8oueilnBDPwpzDVBaNQzZLT3eC6gKBTDabB26Md16/Wl6S0jym6Bx0EIvVp
v8cRuT4ui0OzkT7AsO+6xtlFg2HslKjwHpAKUzelbSzXCRN8YQkh+MmH+/FWhEPF7FKpWFFNYJpO
ZjiKcnRIWoP100cT1thB7pl99a7vqiV/KXBtJAazY557ByEe8GuSx3lX+Bo5O2YUeUO7OPLNXtha
EtR5Z88o22VjdYexfG8HajVgsQr+0ZZck7kOJIwwbqmXR1mvfJ6ID1w+1kvVia0ttTlJULWS7fyu
Eaq90Gy1FftxiZBI+m6kLVowe7W3c/L3UTrq8r6ldDB+i9V2id9LU0Jf9bPZzfI7U6a6iX6fqrWP
lVfa+FvrcW1jo1AYsXOTA4WbdTwVkDUKZlnUeGbENVH3hDFaN2+xaNYXSOpaleofM4WweLzyzLg0
AaSixFa8TxZQIT6eTIs2hY1Dd5G28TItnwZXB8Acj1Zl+WbexLYZqM6QKO5VUxCb34hYpbPcjW4F
eniuS3PPvxF7C6CIqY7GIGfk7EtRJQKRsNjsijAH8snR0au24tb3iZO5WXnFynUmGTaTNXmhWMbS
4lZPFCWvfTqVEDGLVi8n46HUpnbGaQ0dG9nt26YslDSsjcqb9U2lmG3iBIMRzabux/M4V1dxWiru
N08pveG93sl8/p7bVuPEPq7PTvNFsZoGMSikYtogNaY+ERtPk0r/jcjGEaEzL0n2zfNQ5rhWjIiY
xK/KDGsHZaoaEN5pvJB3A9Ge5IZSZoa/hIkdTx3oGUy2j6a+aNLvbK2W1/pgl95exrJUAytuxEil
elSUe1udSYfgwyLRA4E/nasHYpfmO8Qj13sXd4pM7GBoLC3/1JtOnHCnF+pY4G00zeodUWGqv5tp
gxg3aBH0NPwHHVeIOrdT69oVcD7QHKmseHo/N920jz0nyrcNLqQ8l5YX8OkAzEt8tJyqe07VUvM2
tZAVxNiC/NdevriwVCYiTD5ZTcXBrc18R8pkVOK2R5NMs3dNlWoFlncyT5bZd2OwYYsieiNQ+2q5
kbY7GrupL/PiSjbcK1NQOCId3PjajSGdtxsng3T3DAuqHD4sSbXMA1htwOtXk9ErCUvX1cppm+tG
gdlKT5a6OL6wwOJ81MVgqtf1GI82ym5eZJMf4jW96hwAy6cj4cO9se0wNpVShp0xm9mVMY2NEgiU
9ew4mJRc1R9ce2ZmMYlvF/MLjjhQvfi4YA7NSKMEUsZdrl/ruUVAqko5ZZ8nncbl1oJfPtyjetFU
t8tMWeHOLgeJzHaKu2gb5Lpsnb2M1HG6nWtHS3ZoNmvxHVT1OP3gFEi1DndjVjYuuHWZ1GL+f5yd
V4/byJqGfxEBsphvKZHq7G6HsT03hCNzTkX++n3oPcBaVK+IPjcDY2bgEit+4Q0HNochb2ukfEPn
e95GYfcpTPosER7gqVzOPMZTT6bsyNCNP3WjkSQ3ltHV03BXYBVBqpvZmQ5mVFJyFu/aOVfC1lOL
3q5eKseRnXLMO52bwltCzci/ztMk+s+DgsoCog+Kpv5T2IM63NtqUclbpdX78FEJ4/49hR/D+DFD
HMr3HsTzQu36VtDCpF2LuQiwKorS5++wFulK4kxp+Due0a9NBwDEJry3nWD04lGgbbjiOWnGw7aD
NnE+SoilZApjsP2dcQ/XHoR8tTtVqPeUp0Y6bRm4jYEa4PVncBsBr4odBBY0/f/AxrYYTqgRsq7s
PvwNTN8ZcYUoy4zOKF2qgNRtGm8zyKx0lNoe6SD+7/7WCVN1/nL9V1x+OkxfMNu8inTHtAt/DNNq
QkeP1/cwDmman2oZtcBSSgqF7WND2kBhSW90EDfXBz6PAlYsHoQZAHlsaEAfNObO51zAahSCfv+N
PiZWih6YnPuTQ5HlfcmhiU9Vhw7AIpYR3mMC1XAnwDsPJknN6Wv+gfWA5KVCvyVVKyKyBsNM7GCm
04YjoGjuIrCWT2HJ+7mz0q+MRb4voEOQ3tNuWaO+v4JJVC1wLCV7CQi93IeIB9iTppk9Uy/bk8A9
X871szRCU1obK6URkMM6638NFZYmMsJOaAfNrGDXUWbdLYhZRC1siBe1tMedVbwcD/UMBPwcoqnV
kmqTcqTwELRhnN0gC6f4poyr7qay1cpzdIKaZdHNnfG2uwbW3prCYlzMqaGru5lKJbTGsUdSLEAA
2zlwe8tAxrhTG30IlnRAY7gqQueoWPobhWzXqUXBluiYDhiQR9B551O7Gus1uVgoaAz4A99lPK3y
wK0R3uO203xWrXG+zdfu2aFuW8QE02IqgrRJ6cNYuM+/qR/xn1+zwk25tCCnb5v0+aCO02w2OAzE
kR0fHZnm91GlYJyt6n29g3o4T0v+DMYDC/iNohXFyi0UfxYJZD7gx6cubZ3btM3cQwyFzxM1IpS6
U6pofafKnjPMK6OirPyn4UIaRn5yPuGR0xH86sYKGsl7tCgFnXtrHo5CquIDRmjZAU1ac89RaoMy
52NX8a3VcxV2kAvQdDOsU9qEIcJNTpW9ZCriHONEYC/mCjCkVliBq0aIJgJiqobFz/O6qA7drNqI
J6ltSrfi+jV5cXcAP6PrxG8Cas8p22z4aBiR8rWIqnCoVqZDPeRt/s+Ifq5nzk3S7+yqiyn/8yKR
8NKwXMvSm+sjbWOtFwNapI7TIryXQHU/0JafDsacFfiwF93PwUp2UVkXtwjtfRJQnh/OFrnZZlh4
gBUKryGeIJlUP6S6mN6rZYfUyzAMeHJBrdvDgZ0/viyyDfeKdw88HBfYhSSZmmmKPhD+nSjw+6It
gDIrqX0qRV9/ZlN/EUZaYsCEtnBEOPdyfU0vLjFCfgiJ3NLrovIUnm9sWRvI5VnovM4VSWeGzSGF
yqr7mBtiRJWl04JJqe2jTDO5s74brOX63ahpEUrxNFDuQlrvfOgQVnkUjysfdYiWU+L0i4dCkfuj
XUZ5OydGcVimPkM+uU78fBymGyuzgI9BSTraiaN4YhjH4xAKbKyuz8nFPmcbIRHJUsJ+46rZ7POq
togC+hYZj0aOB9cc6pPSLd/GYtx7Ii9mn5EQLwB+t/KqAcidT4EJYnuoumU+5Qk6+7IU6t0Sd/1t
lqK+1KPV9KABYfQA7fed//aPRI90Lc0zOFbB50NXRlS2xuLOJ6pqvFnmSHdHz6NvWHPsMYA3Kjqs
NDg48KsoVQhUXil7nI9lKJ1MUm3STsxA5w+5Jj21b6tTWTjZbZNj9FWh3XMQThM9SXfWTrS7rIOj
tuqHepmtYMmbz0Yh6kNEonZwMzDiRZbFv0rF2rt1zleE6AEVAJ5UgB9UvwiQNuXEvigaBnLSo5lg
23iXK9JY/qVrqXABRGGGe7LdvYdjYlXmwZ0ndWdVtsNztUIdcAW7geIp19D5TGWTI8fcNpdgquzx
tlTq8sVsxm+ZFo8nKgj5AVk9965Ukj1F+vPbljdmHdgmq1llyEBWbUJgs+hkZiH9EIA1LH/mSoay
T2y3qjwUul2rXmNY4z8J7aJP17fh+XW7jrsGiPSrMKhGmnWrAKsJzEPsdlaRe3HEiaI70uUAnU+I
TbDS3ZTf/hfjscYcbIJFqn7nE1zPuqTYQyndDO3u3l6c6VFJ6eK0S/o9hrS8c72+9nkAmECFYKPB
27m5ShS9bvPBadSAZrL7rjRbotA+Hkz4NlVN2c0K91xZXx2Rci3+6ADuucfOP7DqdTfRSNMC4PTR
UXUbcZopG/rYm6ZeIY1qBzS+7sj/K2L+7wKyblBSMGbH6Wlzj+SGMiJeK5hQI1mttefx/cS/OY5I
hf4XQyE7j2YPbxXQ6c3hAKFCniTCJVjCMva7eVZMr6qk42ehDJU3PQL/+13cjqtcLqxstKnP57HX
pmg2nEQL0kmaDx10nwergeNSUq17f31PXk7hWgjm6BHXrkIgmz1ZTJa1TKDWA4HUnu/GboYgXdh8
yrrGflP0vH7Vf1jR0OHJtbd9i941izqF/xBkVofZoDEYxzZKnUMMiiFQzbjyuV+y4O3fR+lkXTmW
CMTS+VQOVjypo9OrgQMfy4XyY1QfwRLp+S1xUbH3sF1eoWgtgKPjtYH3DBLsfDThDhny0YkIElsZ
mndaZTezB/7PSXtPtp3eHPNYhNKjCurMH1NQs3qy88GXlymlorXPzfdCRt9momYmlHkZBy0QC0wN
TRagceoclBYVn0Od2pZvIOT59qVdU3ouG5SKKWlsXi57yQthTgzaWDZIcML324jX7h4TNs1v9Nk8
FsPcvvlIos7PwSfh5tVEyOt8spncwXA0qQdJan0Z1XwCUlMaB7Nwuh13p9fmdA2UoKHRL7ng+Sld
IgcdXnmg6gTjosRAnryJGDHPlhNqPR1+nfUezfeVk4lI/yoKutp0UqY5/7wE/EBqLh0Cq8kcH3sL
6v7QLNlNlzemf/2QrDN1fo+yZCoNBSTqeS+2eybRKeQq1qwFeGuJQ5wo+tNkJ9NDKJX4fS6KbGe8
Vz6NHUrcB90HbMgWr1ggtqYAWGKPIih61JZePhtx8RPDr/7m+ped103/3DlsDyC0fBwaU9vQgt4R
RovDjCcYOhpf1KEselTsyz17p8thqDxQnqWThpwcKPjztXIXHBfbMtKCTo2Nma4JtUTUPIX++frn
XN4vFNBA1BAkUS3kbTgfx3EVqXSpoQXq6hbScxEFC2WtnypECUT8x9aXpjUGKUYdO0/S5RZZoTqA
szAMAuuz1ZFwQKAX0SJxvGmk5o8G9rQoH/ye61g+xrm1VxR+bThq0HQo4fbDMtlcKCWJgxbREgom
EBQAF4Gy+BP4ZE+40XDbJLO9p0S2HXEtFyLtKajqUIslIjyf2lBpwoov7OmPufFhdLVf0JLvpFVj
pWZFeyZn2xPAaLzrlEBBvYCLMsT5aKUG5aNS3d4flFG9bQgKT0pRhblX5E5a7tROXvm0VSyDNJ/q
JAn3ZjJNctUq7hmsHkR8ErWrHrNiaO6WMZIHta6snUN3XlRYewh8HBfzighbdas3r6CTqPR3R6P3
pdabEJxqqAJuHprHeSjSe8brHsG84sHVWeYX/rQnOPTa5KL35LB//nhebCa3y4idwIT2fh/l8kDl
HElbGrxehkL38fqBvBgKDIbBkWA7AsgAl3G+jtIdQwAQeu1PnTV/HdO8jp/rZujSOyups+e3Dwah
lRePEhhHcV3nv4raOpA1UM4wcCAPpvch0ja+W9Ei7d2ufvt3AfBeaxEmm/MCQy915Cway6j9RYtX
61w3QtpACStoLtXUlP+++cN4qTl8PD6M5mwWLMN8FSQYZy+ipx6QJjn/ZEg5Hfu4ND5cH2r7lFNV
4TkAPYMXCtn2Fg2IwdAANtzu/QLg9p3VWbfkFoYPA428aNbTQ10vlX99zI0uEAeCcs7a96CaiMoh
dYjzhUscnQ51XnW+XSPAq5hsEy+22v5mmWjwhuil3NtiCAMgcGp4oFY3+4k0ksaLF6V4yUskVrq8
Qib0+u96ZS4s0JVE4nDrAOBt9hOiIH2p2TTzhWGVQSkXNz80RjWD6nasG6tok6CtjWhPieJiWP46
2EzEx+gtQlbYXEd9akQ6UJHJBy4BJJlOtme0po6TWLLcqn1L1UHbI/5enNN1zBVnyEqQClzoO0ZS
kXFWoWk959nvRB/coCNguK2gSbx1M69DGdRvWXVqOtuQQ0+HKjbnZPIBYSKSXeT6IR3z5rac7T3X
0W3YwWYicKN+CxEDjehtVzhZlmZpLGvyO0MxnlK7rQ+qGk5vPTLrKHSFLdo+1N+3cLokB+DemPbk
hx0mXFJkTSATOw/IA0hJQajdQ+VdgjfuzXXQteex2p6sD/L5kdHNftCbOpK+aFAhd00stxpgOy9x
nWDTmE1WkA+4ZF0f9JVdspak18Irdx6Rx/mgSZhJTUuBm9OxRq6lMpYn7qHZ10TRvP37cGHkTlip
LaBxN4dA1HOPTR5F3UnM+k/Yy7I4pHoZHiQS7R8rQ5WnkAT1+9s/cAVEgjxbC20XzeZYjVu91SY/
Mcff+lBpDwMoFspsxvzy34y0ivXavFV84/lUGkVJgRuJe99I1OhmsZDKgifkHgs6gzvX2DYo5hSA
8vy/oTZTaeMvHhrlPPmOk9UPqZ2VtTfCnDtYEC0AhoXxs4Kf7EFpqz09jg2Mjpt9HRuQOhhJqvZs
m/PPbFGKsCEvTH7fuxMkF2O6xdY7fs5tKYEXFxnMrzLpzPcVRMTFs5zZfVbHUOLj0Xb3jVD+gToU
3YzJXNReiGtrQE6rvo1j/J9fub53POQWwI71HvkrcAjJIl2DcqOv9f1vrczxLcEHcOeaWF+Lv5PI
dSp4VulJg9wkM9+EQouVZ9RvWHHILNldzS0cOG2oP8AN0n1NztpOzeEiylzHs9CG+pMkwJc8/yiw
VTWX68h4jSGCrgfDoA9GElCF0o6OM3QB10d06FCV8OCPlafrG/yVV4zhSWOJyKg9bNnHg7FkAx59
E54cMn/UGly9Tp3lyEe7ahcHgcl8WIX7TePx+rivTjMZJmCZtW+2xegsWj7JEekblMUQoCK1de47
iFtHq8jbI1rBe12BV7Y4unOrySWnWCcv2hwvyH4iWSxt9OumyUMv7qz0FyVP8yO0CPheY44ZygwY
9+eYTuOxhnXcHBX0tH5V0BI7T0UJDY5FmPf+qMqk8gBKw21ypPPt+sRcXt5sBpJFalCrqPs2N+6q
saAoPY6+GElM6yWrNZ+MsdIOMHX1cCcWv1yGNZ5YLXm0Vbdla8jDYdOtGpybr2fq6AFUWr5C1OCS
CfuYr1W0N9+nBBU0K9E/5ggTl5/vdq2GwDcuzuivcnTtoaTaKn/l/bIoyIk5onr7cPafPJ8a9OrM
uXl+e4Ou+qCmg98h3Xda6LB9ViPw1qGI0j2j98soBkI1hQXyRT6QXXb+aYDoZgeZpdmP46H7JUZD
BzJsT5+vb4/LIJzQ5e9hNjPYGVM7Wcky+yPAt2Nn9/EXrVXThuRGiN+N3tnKo4bpDrBmZRw+gxDV
jyUYXL/KOv2kGkn5oUm6cHhrzEGcs0qTUlOhLE5p9Pzrc9I8vSJKCLSwQ3MFmNtNhQGFN5Nw7uQh
F3uW8j6iK+SrlKehQG9uzKiJFiSKWzOoEA16BkRo+FEBzk+dmxI/4WyQO4WAVwaEV08aSSNjFVZf
j+xf7048ZRDnkbIKnM4sHxBpMv/RHbg9jhubj1hsKXsefhdvAnk4nTX+QTUOFerNtiWBy/tyTkUg
Q7XCyjay3qt6pv+OcEKPvQJ8KMU5lTbKXTS4CJx3ibKXVF1EI+voEM+5M5Gd5Sk8/2ZCPVfPs1Eg
XB83X0uamU8qNYIvatejP5fJdJWEVS3IGqLZ2eIXNyBDC2SO/zDuOEibmMtGG98IUasKaK2s3CbT
7XxTN4fbqJgNd2czXbx/DIYfGSpKlD9oi232ba3buWkstQhGqZTHBBDye2b0dzFHydGEXoegsfb2
s0LngPsWOV/eXEBo53OL3J5CxsDcmmhrP2az0k3HJu9s2G+LmNOn6zfGK5sJeJsQgBFJsi4K8FJ3
FdOYej0giU2Ohpjl/dI49bHS9PqDXk8o0EVZ/jhCYENKXFS/rg9/cS2yUcDYQcWit0HQtjk8UbqE
y1DnWrBYWXEXDnZ4u7hpv7OMG5gX00gIsSoG0WXkj4j0nM8pYD+jaMvRCBSphp8bWU63XWKEX7oi
jxCwGkJY01ncYSOSL6asD9Usxn+pPtvGzi955XsROEGmnYbuWt/a/BDENsyupkcWyCwy/2lAnd2O
edfstHIur6QVcMTtAIWFWGH7blutdPqSvCzI2+S3ISAZearLyoIcLx5CB4T8m1eR55p0kXok0er2
mOiZFY3kJkZAsPAjRtvvaKK4sTN161Y4C71ZOEICxH24/IhFN9ce8hpxCCvcCIwZvbGqqWqPBKy7
cUW/J7l7MX+rLQ92mYyyYqVX9ZW/r/S+bEns4CsGCVoGoxdFQISs0imfta56CdNsPF6fv4tPYzw2
JTqeCFqRZW3Hs0XS20tP30HG4ScVfNwR+H/ZHY221cOdxbq40xjMNoEX/qmugrc//zjFLoyqS1NU
H0U5f0AgrftU5As4dH2J70jOaMhXy5634iuDriVkxIOJ75Cq2lykxaC0MBr4QkCe9QPKDuq9Vdnm
ievVwvq2m4+9CTX2+rReHnsk8JBjWRM14NhoSZ5/aq/ULrZ3fCoqvtGzJpT2YCQIwaDHmXhpjKZ0
VSwoUWhGFQxqZd61pbP3VL6ytuuRWPvydAyAmJ7/BrWcIgVNa9a2iE2/UccRrMOSe3kc7nUcLy4X
Ppe+LfkaSjQ0QTbbqB6U1TWXBp0I3exxknN0j9hgsjOrrywlwTLHgiojUk1bgzlFunjeocAd4ORk
BHESpocMLGmgqIlxH1mFcQ8wfa/h/9os/mlaARIGm7JNRK3BXhLbYSUlK43+R5njEIyypjnD5rm+
a145/EBfEBAmHoWtvb2inbBQ3Y4eBLFqqh4bRVcOmp2iE1E3CfqfYq8F/tp88hoQ6QKJpSS3WTU9
BDm/QuWCtsrEO9FXdCJKLfSBx7oHrMKlN1hZGlz/yFfnk1Yn+Rbngsv7fFcWYrbSBjZEMDmowDTI
+HixUFxfhcW2M9Qr80m5hNACgi043K0LAsBlKcY2Jp7JlRmtspyQhg6n4X6FcmkcI9Nud56/V2aU
ERkOpwcSxW29qrDSZWrwXwmmKJLoIqULEGdhnyAStg9ijv+dHVPsZAGvTCjbkrForvJGbY95bDeL
NbDKXOF5dLBGIw0mG+MsKy260/W1uwi+kbQk7P/juUEhccvvr1VpiMwN1UCHzxlkel1hKhNVR73O
25XDtwSds9R+GE5vbpitIwMVp05Cnknh/3zXGK0zl8lQAG5KwuIIqLD3OqMiwXKdvdL4a7uGusMa
uhFZAG06H8pFn8XSMyBbeJ+Aa2okiinDiHlU3MHPV/q9Iudr66eTma8F8ZVvvjkQGQjtaJi5YKJ1
41gzEIrQCHGHMuaf15fv1ZHozgEK4WEi7D3/MmR8MlvNSj4qnkvxc5qLwXrRlFjVvFlEy5fro13O
I6kwzw8P0Ira2D68y9JiRu1yUdfkzYFiuJmfkDKeUL3I79ScduT18S6/bpWdoESKkTIhjbqZxx4s
AbIOpREMsWreGDnohlgszb+WE8bvrw/1yvO+jgXMnb0IFA0JlbMwbUDPgfx/QMND2rXZH6zJzpGX
Qq28bU5IL+AOa/YwWJ+sVmRZcQD4XeZe3ep4AHsU18I9VdLLiwdpH3JTAPdrH87dbNqa7m5TKRk1
4SgMzcbjRcQAVlrGUhzNeYwKn0o6IE57TDLt9vpsvLLQ5MQ0OVf4CsDm9b//VYYwNbvWZDiaQYSR
NxKNpSPuylg4AUzg5mADPT5cH/DyGvpzw66SjWCpAeGdD5gny0QIUrrB0FVZMMxj8iV0xvKW2qDq
p43SPRZ6GHpTOFY79/tllYszivk72FvA1Gjtbb41tnu9KAfUzERcq6FnRiz+2AACTIuh/raMOp5L
JfTUxCytBxVTtZdmrKtTtcjpI+rE0i/cRezsxsv5p7xF5XLNulxi602EO8L+1hOrIiwyqvjeFKgq
Z8i638dVtTzVpvNyffZfG261M8KehH+Q7p3PPkA+njnAuoFCF+BDg+2IOKTOmKG9Y4+L3+SGuytV
z195loAByQBhQ9dXY8XB054PyWI6tQYzN9CzuOy8oqvgWHexVQWj5kZ7oJM/sozb4Yic0cRDDRTk
3ma4BTFF+Ki8qMg2tUcDczzP6gbxXvZLebS6Eem1JYO0XuTFd27PL2hm2AdceaVvVtaem+plaI0L
CQBFrm2wisAjz7+9yEBnDVoraLcU/Snv3Tk7wP+Kq51DdbmsjMOuJsVFwwfPqvNxML4fxzymupWU
c/yxUO3k3sq14r4ATOiZufP9+i565bOAJwCLXsvfSO5vDlKXoUeHlJ8eZJI5RsnBfEI9UH2+Psrl
m0AnhwX8k02vXhXnH1Uj0FgvFPODKk+Nj72M88Jzs2m6H8pm2LNpvryDGWwtJql0ztDE31xLc5PN
JMAh9cEujr/Fimt+g4kULbeUg5XO552Qyilp0a/YWbpXvpJqJNchb/oKwty8Rr1m92u0tqZEy3Bv
IpuReEo3NBAGFfXT9Rl9ZZusdpEcQ+ybiXQ329HRKBFIg3qWOcfFXcxleUx1JBFggcQ+zu7xDgr5
1fHWBjDLyOHfvuqdY0lnsC1e2mwJb/LUye9sgpVbp8mMo6Dy4/8X30feTgS4Aq23HEFC2tZq+9kI
EGS0fFeAoq2yECvqNRGbQ6vfe1HWxTm7bHivOdwELlBXVqrO+RbVsznWncYxgqZd7Daoy97+oCSI
8+OE2na+ivmA5oE9MSJPqbshPtp5556w2pt8tdRaNAZ3r5yL/cRPAuHOhcuuwpVge/+BPG1NENdB
Sfp3z6+e/VIC0cjtOXtrystQKwAOKXUKXuSh518fp/j60BQ1Ahqv9VNUD/IULzL2cXnCbQui+852
urh2GA+s2VqkRFkaXPv5eEiFhgjF6UbQixaeYVfQ5vaWWev3LF0u5pBbAOk9YGmUzCkZbj4sQ6XK
rsdMnDiaadBLbC1ntxU+N/nn6zv24pPAl3HvsFA0S1F33Fw7KI/jgwfm+6TDa/nApkFpOBPxDqXz
chT+alri6wWD69w2wETuRADu7syTVil64ScYXIrIC2Uuu//oZJ/JZP//qnVr54FrkSwciq4Fd3Lb
4ln03Ohl1TvYwEfZD/pL1k1YzohjZer0ZuwuY4GUA7dBEwKa3Ob05bbWmpXeOKckw6siU9se/VRF
fwj1/j5XlXCn53E5i+SwAMoASaziZttdMWZDlllt7ZwMa5Y+dc/lPkTz4+b6jvhTJf77ToFSvvIa
VtYd1TL4QOe7fLRsoMBVXx0nZdIsT9favGxvYTrjReqmtYhGbxyAnD1yQphSAbEjPNEnjfU7yAlW
jhphJlzekM7Osdkp8/6QZ7gIeZHs5jbQgOL/2wxm8Suuo/bDVC/OO0jA+rMZZkZOPJzPn4DQDvdh
ZokPkxx61YuG0tEOEP9F4k1pZP5IZV/jrwKJ+FE6qvwWTwL9x4bK8H2fUss72mLOaCq2wl3uqGFx
/2VG3QuvtOdQ9ywIjC/RJKBtuAIK55Najf34ENa2Lv0qz6yfrt7BMxaxEX8M23z6VoglBilhUxx5
iNATbjwun6a/Cc0+eqq6ceqDobCVMbDMJlmOwNhwLrLRJWm8CJc927cmXEaenbbufk5DVZQnOrw4
2qBig3CWKZfppx7BqDxGktMIPFFPMNOeWzMrjAMO2xnmo0Yq8U0dyglVgdSiGY2a1TBZ8UkzU6TJ
vB5d47A8Cjcbindll+MIE7WRGf7SDTmkPoEH2paJmujFbV9LZOodzMS17pAYStswhcZA9YBwNGmC
Qp/cwvVUh+aFErhdjC1BVfZS/irqxmwov+nuyHU0zPPnMbT1bHVxwnjx1NGe3/NZX4/R2YakvsFJ
A+SCBi3Np03UQFtj0ep4jPwkSqtTWhv9sQA6kntxZCzBQG/Ci6olgRVbVn7bO+Hx+onYRhHkD6TH
q9LCis2jtLo5EEtXzZCPUx8h5uqut7tv4YgVu+UoTWCLqv94fbg/0N6/v5fkfzVexcCRGgFtxs33
miJEERpRsbtIL+owmFxRtMEiW/Srq5JG4XGJi2S6NUQtzFu7a5zeR7BL3MtFHdyTLU2BXYqRJksw
ho0aIl3aqg7qxsZqlY5kd/Zv1cV27IGJlupjhQFj+AHeGuwpHf3R5mmWWBzRW9UbDzEt/qlwFl4K
wvDxcx/ZWuWLZhL90bIzyhamnknbazurRxWsmLTwHWYUVXdEvbPMvMmOiIRoY5Tt1w44ko1egxLT
k4WL97EW8PhxoxuMB02pm8pbH93v6piMht82aVo+uYg96KepV2PtBlen7LdmpJlZempDiuVxa6Tu
82SL+n2HG8jXEaqPddAQ7ntMtS4ZH21TWfxpavrkw4R8l3rPb5XJ98ykf/NPlCrR8tAvMwiSUG/s
Cp2FwgZxWWawjxEVAH8uta6bnhPEyJ3TrLhVDslc6o9uhUr9T31xyxP5LLCTjC6Ma/gmDTEF00Ha
0fHBMuFSUq9JW0Srs6QtxJemjxpZ30wJFkM3Dpq2CRKiaaQB10LWrPcSZK/NO0FuqhzH1m2iZ31O
VfkBpUHtZ09Yp91TNNMiBJBql+aoI/LCDxGWjw54aTnjl+s7kdRtc/TolNCHWssC6PRS6d9s/S5O
JsGVV92hFKM13aGhlmMHcIk58LFSVVHvmRz7NkB2w/qYy1D+xnysHZ5r1OEdL6tACntdK4CW9ZR3
hpvFLpPvqlPGT1HFQ+4Xo4HCHs4EteEnHIhI95CXgrSLKuEsvCKJRfmOPT6liHaqaMDW86L1rJda
Vc+jEk31CzhrpQhMzM0qX1UnM8GiqdSR744mlNYexnZVRO9nLAYHvGBLYJwVJNPsUSnSJPHLpnBG
BF4R03M+I3JtLF8tBQevL6LNq+9OF+vI8aEf1N06SZTjDYmcEOp03Acif3JntBJ/JXPo1lxEVpfO
T72VV9oduuCDX5SLSAM3zt22ZZp0PTnYAAO7f+nt2Yc5r0Mk3+La7e/SJTbrgvvMnENvDpsmOSbL
WC2eFqdRGKTUAZ8MUbkd8ollGX61rGK0vNIAHHSbDHY1B2nE6X4M86gG9cZm7A9hoqd3eHErA+9n
YXbzCwJo7uAJVS52YGJ55GUmlZiXdppWD0is5zEPNAb1di5RZ7pXCPFfFLOIncxzWjl1PJWinZVD
3Np9+ikTtviytEU4IKTacvpQmFGauD0WeV+oR1VPlBnDhTozj3blmMqBzkZcWYdO8NZ5JbAqZ1Vg
mosF0MZYj5NnxVWivlNLJL5+2IuuLDfprFeF38ftMKkeYM80fyFwMf+RTdllH6k8L0el1FLnzkyd
6Eeb59r7eohG7ZbpV+djg+rll57zE90g7cUipyCvG+UYmos44SKQYsdgVRDvkRPTvwCgT0wEdofk
yNOpN6cE7b/5W5mMrvauQ3hl/la7nc4yaULmTzKL8wRHmVB+jAbHTg9C7acjcGIas3h3lTdRhULY
cZ5qNMS8MIlNyNuIowkvR1Q3/1Qqc/ivodS9/i7ptYUFTyc1DmBfFzcmSv7io43eW/LQISRF3age
K7wN9K7A2m7K7cS+dVt2/+C1Sa+3zZH6T1b4Cx6o80f0L81fBv8RdIixAHn1dBRS89lz06zvTmXE
M3cTNVocWv5stJ1xSFPE8b/ZC/2bz1OIzR7BuYXyw33sKKlxh4q+YwellukPrWJ3081cQ/t9jN3G
1u+XUCm0Y96n9UhbGilSiDGOdH1RDSL/SQNtdO/5u0yC1VAfal+1G/s0WHOE4GKUxFL3x0hJlkMF
h8L19Kzr6n9HrdFzv+ss8UMN6QT8GOs66Y5xsfTRizLo7T+G1sBPKS2pz6d5EkZ1cOs4uR8Gmc2P
LdwpSQGK18XPe025paahEPyNIzE07q6uO6TejA5qoK40BkkFvsDPgBNdPaZTMXxqSjS+fxOD6fgR
wD2s75D4mzRPYnL7M8IMfU9UYGOHCH0TQAOw7tUSlV7VRdoyWXNfOwqG4/SIU5XObV1VR2ckLrm3
a9yEnsB2IruJpalzpwiyKExtZ2EvB22ws1B4OlYT9ks2dkvhZV2ejx/T1HJSgG4mGlhyGhJx4PHL
nyz+VD+1OeVtb+e12OYnK71+bUCD+V7z1i0Y2SAfyiTt7TtHwxHDH/RqyG8Ry3NxkWi7jKC1Qsk+
Lyvnk1GaTeE3hV3bz44x68Thkt7Dg1JGibomFprReBX93/A9KU4KuyqKhI5uWlnoPqorlfa5y/r0
zqhqzfxQGpnx2TExyvK0BJXPW6seCmcH2/0HhnAWllFoAGi2VpOpcpKDnYeBbg9INIz08W4Ck1QH
eamqj4NFHlv32KCms5q5fm8MaeK5kQxjcNbd13YuK/2IeXF/pzjzVzzdjV+g0XIQncU8fjKG8acT
TmKP5HnxbPNTAQAKWMi8mZQVz3+qQb+ztbt5umNfzfXkybpLKy9Ka1rBnsyStDs4Sao+2eokq2CF
oL1VToUOIdLpa18ZEAv5+KZCawwxXcjQUu96Ko6faCH1fgMIHDnTlAtfRth17Gy/bZQO12DFzAAh
ASrHGm2S8dQYxKg0nXqnsM3zk7bgxOVlNu1t6WHro2mHfmgV5cPOpl9LMee7AoAwgRMIPUpw1raZ
F83gdGJZm3cZGVf54rQLvgQHaovtD13EsfVktuMSop0FbsdXhraQpzouCAgMqZjLsysRjvScbFp+
m/O8mIeuKsd+8EITMd3TooTd92nqxmzy+mlSbfQqNOcB58hGHItxGMZspz+z5hZnn0Nxa837VwCZ
oEez2TlDHtmZqUvnLuocrHoJiPC+s92HtpH2r6GdlAP/Q7lXSLkclSIsNWEdnDl7dntzuPrQhGKg
/Fvndmqe2rR1p5tqskfnOcrnPP6YuXrvPDgaEtB7Me76RedfzLW70vURG2J0sdmpZaYr1Ibq4r7L
VPfBmRwUiHvISdFLQlv0WWmaqfbSRjcwAEIVX7yLMxRHAyOaQyTRWsRxb7iBk6c5Tcf/oew8luRU
ui38RBmBN1Mo21Xt5FsTQmpJeJeYBJ7+fuhO/q5SdMU5A53BMRSQZO699jKyCuZW2sV+Ko3i2xQb
qEDMrEF6QH9T/em4RxNXyIhQ+PeX4WWLDAAFIMTcEq3hynG+aBnjrksGQ6vEnesMu9lP4x/K7uff
fAj2E2dhvJ31ZHjErtT+PdtLdAPeu0hu5fTyMVWBlUO3wMeAHeLb/cYY06bCaTs/jYvZ6pvEj9W5
6FsCjRSlR7mZ0hwX7MlMrPajC1zacvLb3RMW66SKRk1eui9mbNfx1nApcKNwXMqo/OmVQ3o/u5FX
7/KFljOsp9ol8CeBnCaIkQHFmQNr8Iz+SUFaP2MBaU3BZBGGgJylQSwZVElj/bJsYdGJTjNWNnGv
O/0Wc/UkPjGx8o3TMBvKC+Yub8RL09MqZ0fLVI4XrsHXWhLYZNJCw0+iTtu//9KuiADrY2NzNUF6
Ifryt7ePjUxdH2BMy07KiaclMP25v9O7RT2AoNd7cIDs5DMbDzQ9/tVMnn6Hqqj/8f6PuFw5HNM4
UUB8AMqE5XQJ1/t1Q2yYM4ynSjIJOhYRG2nAN64TaTKOYJummTnaxtKlMnfCrrX0ZKU1wdv/+Wcw
EV/1emwEHjSEt49iWhale0XSn3J3luZWOe4UDhjZT6FtJKUeJF7ab+04F/fjVBbBPBb1jUX8F1b5
342AJwHLUwN2gYcI6fHibUg/AZJLk/ZECEbs7VdThiXoSHDyjks/EAKSRtPYnmmx5E+r7ck7LTHv
esj7aZBLgF+2e9cWMW4UzdiLbjfIlEBqqbdO3ge9Zsz9wRu1IdshOO7O9aJV04+Id+zfjar2TpUV
4T0k3KK56/xYYs3vybZxdjbRH/uIDIJq+/4Tv5wxcLtM4dcb5Xhf3ZfePnFF/u8SC7c+Cc95nTSP
cPosyb8mbd9YN0aMVzPx9VrgBxAMeL/M/S6ulWW9VxByU59GJV4nlGdWQEAtGTxjO6f7ZgAbXYPd
3Honq778rKIk2SxpObyAyI1HSHE3v73LaoGNXmO6wtKHdUKRdDFhmQE0lZwzeRJQX9Ow78eYXK68
7UPNBsIMjS5dbmlh/4rn366w1XeKuoj1zeZxWSuwnTja1PbDCUs7j67ILhrzMNYkjB1U3uOradVt
OaanThOx+DijGmweW9IuCJ4u+uLbkgBQfSOVLXpME1/E28ov5InOznCBRqU+/MIxXk0711mKaJ+B
3vfB4sRuuqnyPHNeRvJOOLPMKlX2AxKXXD0j++LQpa/tvwmrTkW2a3EZqsNxZKsGuLEm7wERURvf
WHxXwBLPH6IVlt7wlVYe58WKaFQkrCoe65PpmP3DnNhaDO+ka4qDzoTSwwss1+ONtLt2IRSpb15R
d0zeTs8yNSOqY5HeIY7QNimEjxTrLCf5UjRxPR+mRRfZppkN8zjaBPDdqDIvUorYHiiRVxLhX50L
o7mLGWBfQQBIVC1PrssKfuxqTvb7NAEd1nXsd09trtsP2iLtaC+Mwk4exWjlZMKZTo4NNJE97tf3
v+N/fFxwWkCLofEweb6SAxpSm70cNgRbp9mQ4DnCoRzImdD1+nFoveRJKT96osswjtK22yzQcDZr
Virr9DWWkCZvPKJ/fFrYKxCcDJ90Ze9dvNopKSOlhoIIOIBk8J7FUYGrV8veapn3Lxpj6BtXvDpI
GfutvFlmpewuq4Hj272sHsZCj4TWn0w1xjJUjVtNodmXKemPDIaaKpCWMroP5Dpq/dargVk3AswI
zk1emPaNN3L9ALh9fgSeDKiErn6Ncq0o1hpHnuzOddJjsTAE22ixNTo/3VilzaYjY0Qc318Gf4uF
t5sLIm+m4OucBK+rS/awkeVke5hNf6qAus17khciQhLGDK4tQ4M0eiLjUHQBXLCyDKNicV4bXpM6
wwZKHnyxAGhXqtCT3YAFinanTX4h9ny/XR3USTmrU2MW4/fMQIyzTWchdtGcm9WNEec/Pi+aRvoP
VL+8UfTwb99knhU4fQqv56Qo8u5T77f6Y1Y4bRdM5EVlQR5lS3qHfn98lFU3VM9mr4wB8piRJV+o
IKsbVcFVeURLwGa9mibhUAvB9u3vsYirTTB+zs85z1bm1ABLvoRYM3cm848eNCdoYrf+YqSkuWxI
KNLB/8VSmjeYHtev1/4r6aOnXsdQzNDf/pDOlv6Cf1h2ziJrask+qFWnvtV2bfhhhaifweXsyt46
pB1dalB1zHE3S6X359mKh/6kPNnbyQZWVhLpIWQ/TysCMfi61EPyQzXvNzadE/h8HNVntyF4g645
xmvVicZZ/np/sa5P7c1ahfCJ2pWp3hoghbT27c0kjJxUH0fG2Settvuq1eSVGA0HFtEwY5OtYZ1z
ZO8WufTV5/cv/ZdIdXntVdiiW+v3wg94e21txKSsGjrrxCDKmqqwmicCh7QkpRBmiIkh/qcMp6OE
38KAwA7MLi/GNCwiJbsuaMlLwpdLzyKYH70Tf6PA4+jqxtizd6mZZOZmtPv8VA7a5H0wmNqFhJc4
QgsUaZ7i1EdV+2J4Q/1B9Axf8frye3kWUaoVdRAZc4nCWebmxyntyy5Ihmki6cqvzMeeGCSxL4Zs
js8gkPLOSxj8bBkKx31ojmR/bV30WM63shvmaodV2XTPgLuq930+tvEORmIzfTaAWr/0I6P1Tc/w
7lW4i+ae685KdJI9a+/VSzEHuSsJK/1VRjPHBGzwzgkw8zLLfY078bR3XNGcitpmbt+XhrXvCKJr
D0xUCmPjRmRIrHF5CC/PjeN2lDEdrevOKezZP4nV/X+vWlc/5o1fk9Y0WOO8ff8N/9WkX7xhDqDV
m2ZFU68oraU223BaRHI2ZNNnR9VnVaPTRMHOCnDjyo6JoaL0zm+H2s8CL6sTowyldCdyCtye8mvM
ozO0ot7Y1l5fZzhIQtb5iim3/2hn48pcs4yC/DNlFHH+AJtq/tQ24CZb6VtY75hsVXdwE/KPJEfp
1Z73juJgsR255JupI/UomETG4JGcncggn66zCjuI9Nn1SO8yfBJ0bxyQl3jg6nhgoAxaxRfA6Jdn
w4DDRxv3vn9yVal+N9BM9g6hVt8W3YqeNIGqMBhNRfLilFT+jR30r/D37euAUw4wzI4OhE5w3NsP
zndn0rRKxzupMoo4TfpM2V2IU0X1003qLP5MU1a4wOq+/iN2ezv93FELOz9tT5FvmAJmjqEjDP0H
GEbfywBbrPnRVLE76nd6ls/ZZ5obrJSDwsMNfgoZpYkvrLQFyNOOyvghahMtJX6bsAa1WeSodqnV
5v6XWE/8Ry9azC7sW75USYINSLtgYlE/wJyo8fOcZPtz0qeaydX7q/TvM794LAgbCLqEN0Q9eflY
FgxEDafR7NM0EM9Ajc54z3/Q7XbYTuXSdjvTbce9Ta5wvk9sUX6zBB98HUCQaJcGFLfL/N+tTJz0
TkuSNA0qLC7Eiy9bJh1ZSQoXxnq2kxZhnA6WFVruGDkfJ+m1vdjWTNE5RisDKWqgk6VsBLaXWe3e
kmtGaaQm3/lul8RifdTbyavvvZx4zo3bZR1v0PZmJs5TllpHaYqq/QgbsjKfcthL47nHX4zgh2Ra
mlDp6Wxv4ZXUqQqIetY3xuAt1V5WqxMWk18eK7/LfZYlDdCD7+bZB3K/22gIJmfGMcvrmjb6Wmda
trohzq3CiMLLreybE5l0bB1fjvjct9ZyMvuKjLuArc4/kLnKjyVSjEC5AK90+SdNc4/pXJOK+Mv7
7/EvffzyPVJ52/DLoT9fuQymhQY1dxj0U9F0aYmvkfR+UGnFRJR2uNG+6nhGJkGvR8sWgtOcbmfU
DWo7unwAm4FQrVgGMpo7436WY64/SpeoludM9ubnGELpigWX4Nbfa2yh3I9xknNe2JpqTY6mJRm/
NV3hJq9tgr9otbYd/tZvO8sP/T7jCPPwBf3otyUB7F2dlbsmoX7avP8I/rG78JvQNjtYPZHvudbD
/yPhgJxDYnvpzydHRF53h/Hk8GQKyxzu+eYM7WTJEVaIPw5pd5/12pLekj5elxNQ1sBtgLJWhtxl
9Iti3ogmetRPg6N18X3ea/G9tIZ+DPUi0pLtTERZeYIYtMjd+7e+lqNvXz5VxAqjrA71zB4uytWk
qGFWDnV2Zuaq8u3Si+p5Mgq0l5rduDd20qsJ1F+Q3KW1ggbFeru0YuxtTZqI/r2THpejpIr3YjM+
RBiyYGtjqqr+NrQwekNlqiYPQUOFzUYohL4rtd7wuk0xzJ06tXM27T2kalagLXE2PldNVRhHlqsq
yTbEEju+8ZiuXxCrYuVKrhR3OqJ1Bf3PCtH03MuSdBSnYko9fc9gUCsDd2m88kNtQ0PuHHv8og+r
DvH997MuvYv3Q+0OEuDTFTKSXP/5/1y4xObPNIYlOTOGa9QGeeBwsLABdvboCpZDj6fc1/eveF2o
I0/lgpjggoRf17ZVKTEJpRs5t3VqDb/8URnf0WF44x4vm7hBdIxtJwdORLpf4APPhEyC4HXRlme2
ArCp4AgkcI2XQHEwx3d5nurzfolre9pYWW04jOj99MssGpU+2LFXu4ehteStZKN/LG3c4VhlDBD5
07ysk0mymESfpWcvwXXv04J/l/FZG2I4egE1sD3eCri73kagXwBI8uQ0Wi39AgKOp3FokyzNzn3m
19glaDASNyMldPRENe2lj54W6U3Q9V3yc0BF1N0Yff1jraxTjDW7C1AQVcnbtUKH5WaT3fmnlhDu
uylaHN6Pm2vPA9ZF90YRLeONsuwi6QYwyYG1znloryNWpgEXt2x5PtFMGuGno9JdAGYCssbndCyx
nxNaLdtvRdynXZhPMoUdxGiqDwkxTbwnPZ7LFyfW4wi62gix7mM5zjA8DG0unVu45T+WtA2JEgUt
oCkqkUuffk0ot/EdGZ9bP6LsDmYx5ssrnNfhQcyAIIEs0wXCXGW6QV4kzeMq/VppWH2kPyZV01fx
Dt6O6M9OD5k6cIwyEQ9+VThpKOfa6w5iMu2fItIFseID76DaxW45xjfQhettCC9HNmRE3WzYzDjf
vuFqaJulE3lyriddv8twdIXSq6WJOKRJoZPQLmD9Fmued9XcYkf89Wp5uxUBzuAPvua3oO+5lEiV
pk226pS5J1Wo5gnx/PjN9qqO+qt1KkMGbqNidt+lJ5fT6voowuTSUFbKn3pN7AzxO+cxm/G+mCG3
SYofDNN/LFZRys8ZtIzlC5zqYd52IvXrl7adzYPt5GMcMTlO1na+j4HYt74HbBNOS1nlmxo6VLft
FM7l51Yvh+pVtqJJ5WNCrHknt4kYsyoOZnLshB+q0anc82SiWf00wn0+MjFqrF1XMkULOPO4hwXp
YBfAj6h+8KkO7GC2T0R0nE/iuzK1eCp2Fpm7gNDvb7r/eLH2Kqd1UWuhnrqkZuSwvdZmPD57bFXl
BtN/OhovWdAmM2tQ+6VzvA3mWnCw/vOFVzEIaP2K5/Na364oxtS0UDGsczRPQ07rAXdajgTqCl9I
EQC1ZWeGprf6uX/0VCQr0FMhNIeYfKUkdZOS6nuMlpOH2Md1Qwh4jtzNsIaKoC688bc2NVkUkM2q
+3eR5S33sq+qHpdYZYnAGSwYTSrNvFOWzd52pDp1VzxNj3bYGKVpuGh+CedOYzD+FVsyQPiuK+fu
noJb9w4ROMB8Svw5c07jTELUj2KG8/sgXHDnD0tr5T/GiYBpcrJU7IR2BJ1NbQcPNqmz6aw8qsYN
qPAt1svfE+LtJ7YScyjEOUCY7hoXZUZvlMI1K80/2Xwx+pHUKlduzD6v5g9tVVdf+FQobcos9j/R
z9QvMA1Hb8KlKls6F6zUTqp9VWXiF472EFbeXyr/+HV8+yauRjBV1jHYJYI3SmEnkVecp2JYIqxH
s0YlR0tP6Y38JffcfazX3b1KcNz+bDQTob0BbP0Ui+9JH5JPfgkMvgFcTq0f44yX462EoOuvCOCV
Ek1b7VFWFeLbxdyvtqiTWTbn0VbZneZlUbuRkoImPhIMnc17XFJwhbDUkFXyRm17ffiubTAKDgQu
LvrRi61Zzf2Sj5BIIYJ33h+EIArquEwPMgcgDHSnSa3djfexnudvVwuCWAxKYLmsrOXLaZzhomXJ
IqM825OT0TsUUeoc/Eh5e5lWzzrJiX9y5hYB9Lv5kyMVrhit8utnjaldcwO9v4KZOfyZRwLRrD5D
3uWjdzO36Yh8B6x1Fk2FuWegJZKGKL/GMbTAsO0T5lo7nCaxx0trt/qR1bolhhs/44qGuL55sDx6
DKIOr1HmPJ68BtPb/pwto5jT0BgbbdxQYntY9M/2pFtPNqONxwF+jAjhqtrF87C0I/qatJzFIiB8
TF4CfVvrUu9jW6vRcoLFi3rxuSuEFT2zGYrk2C3F0hxWJlryRNB869zqOJyrBcVZAHcdLhFj3rWK
fbuYCwjNpYkn5DmuvDz7nplmUn1wktGDb5r5xp3lzmkN54ptG1oFk8rN2BSp+oLfU75LHQF1n6NL
b/OQkL2ogpEJdhaytbsvke6W1UcybaoPWjpz3hTFEn2P8pEE7rbmgNvUTel9Tl0aQ4yxZ06dzLQi
d4+7b5ERQ4ojj1UwgLIsdWfXeWqGIokmk7jxzNNFv+kRgZWHaIhKb7cow46/Oyirxg35zpq9zWu9
ZmAcJSADi9Gh2SH3dCgfYrswCZ6vfet7pDJd3PWT4XQfRDHhF59XTh8YiSSQFiKJkR56W6YS4Rp8
uuPA59EGurL6Pmi0OPW3xL4o4+hAaogOyaQzNLQLg9IOboOLM1PvL8sPUhdtAEvsRpoYf2QpDSck
bMQr8wDSciG+OpDboEEmpoQv9f7He7VVYaa4dsBUzrjjwRt5+3ax5XNsNCXxWTiVPvxM7NELcXJU
SNDUIDb+QOJ8THyCeWsTv/pQuTAnDIMDl5aSverthfukYR7iOfF5XhLlhp3pT+eeh9LDUCHp9jus
7LS7S1u9cQ8Sqm0dzuxrP21VOS+kFeaItrQp9+cXLdU0vAAYDjAgDVRaV8Mxd+A238WWjklF0EN8
+5lwnt0SRV8PjF2MwhiwQTYmw+yqnDemfDFLo8rOvgBB2uvZ7G6IgbIeXFNGZ+Y2kEQ9ZC3ggIUq
9iUoVBJamW4Gbp67sOPhdd6AkK7nfvymVaqrMTWFMHqpnI7p8HpZlOWZlU+MPDkEFnEPei3dcxfH
qQhRaVA0oCQwd13cyp+VG/kv8PzR5AuzVsOX9xfY9fZBOUngEnXb2ote8hPi3qWkIpjhTEVDtHk7
zOWmb3up4D+WSTB00Y0B31++zZvjyIWHCCBLCwwNBCrW25VVUL0UOQHOZ5F7TQJlqEW8BP1fy7cg
mZYZgv6mOeWdVchkDOdB8Rg2XgGrzQrKWLTjk57aTnWi5I5hRsBV9mFvWWA+CsfreCmTGx/DVcOO
FPpvNjqQDrOFy2AlWAfM7AZln93Jqu6GvHY/ekU/y8Bw6uEjPhtTHuCgJx6rMXFvPK7rdgoVLK5x
K9MAChPn1dvHhdERVL7FN88sGq/Kj6LTmy+9pdVIawjuQK/Qu2ZiM99r5rQ0tnbaZXYUTLNE2+Jm
+ugF8EzsIeDY17QgQRTwM+m9ub5vCpXLZ0vLunlfG3OhB8wLKyOUcKSeVTtOYPUQCM0k9IQ/LPlW
7/J0/qhpwvJec13mv628SpF8GelI/HNpzkloMFP/lDazOwXznNruNrLcIdugOer9U6VNxJzu1NiR
VRVYMVPHsLaM1s427DVC38watrgvxlDLs8qSNlZBgRTSHMIY5vnzZOqFd2M6cQU1sjuwM+Cfbq++
8Vfxv0wBQbVbrbqb5FjbQUM8PBKcxdX29lwNH7w0RWNnryIrKpfTbA/lTkVufdAapGts2uQGW1K/
s/TE+5BVCvqlg6owQFR6qxe6PAqAqPhr7YMoG6mrL3bkBK5YNpqlvGsXnJu8okh/1cwJDnMrxLYx
sBoucnFjd/jHNSEp4hYM3L1e/+KaQAi1ijqh7op21A7p1IxhpBlVSGaWOugUJkFquuONJb+WwP+7
QbA3/OVH69RnAO2XZtRN1sD99drhUFlL+cl2IzcPEuYumJlpDENurIDLDfDv1diLsIUCUL+y93N7
XzAM1YZDg0obHKxKNZQzndtsZn1KWKD+aN5iDl09Vu5wRUjgN7DqkC+8/aZjY1RtC//9MBS+/ZX4
JCKhGi/Oqwdrynq0b0IWn8qeautGG/+vR8tpSMcI4wQvWOPthUmK8jG+0odD3Xdy4yq7XnZe3qVd
AKPCvYVWXD1acGym0itde8WHLxnnkmCjtKL9PpYWjqlT7mRbnzJghxHQT9nQcbx/lP1FP94sHK7n
Yz/L+bq6MFwZb5e+GvxqcQ4S+lyB+Kqd42EIrSots6c20y0VusPiLI9OOjd3MheNcy6QITVPbSlp
/dtFj78j3jDSjSyFQPLfm5BHMp+9fWM4mf3i6YX2o2VHI51ltkCrHFVnnyrcWvMtB57vH1KvMp7V
nGDpm1fGVJ8r6Tvq4KdFmXz2CUqwk13VR3NrbFlwVvSaolnUfyRM1Nk8INz1iwpbbeiLVwkENZdB
G9tjvSkzu002BaP9Av5mGvVhO5TDqxG1RnrSBKlJO5Qobvw1p/Mejlh+NZsW4WR8RI86tiHhKvhH
V+yyxllRC29xUoWTLltzdEKkr2PdQn4wdZogXMmsu2qOq2F1QhvlJzfz81vG0v9YGysfFRQL8hya
sItjTegW7VBWJMe5jvXlk5FkelDnpfZbTXIZHooZv6wby+NyW4ERAKaLOxRQNNz9C9jbT0dqPbtI
j7nUiwd38HS8s4nJ+k6WdHorbeuyZEBl8f8TIFxrkOj8Hab+7zymrnugjBm2D1p9E3gD6BCe7LTx
IhwORCybbdV5Gr2XIHPlP98oZCO8PKlf4YNderHaqcIjNRtsPvIpYvJCpnqsN+a9tRjj6/uXWmcj
F1/cmmHvQZ6kPjEuudXE6S30a9I50EmooDXqDF0C8sb/ms7A48R0iy3zb+mIweXbfUv3MURmzOQd
4rgR1tdRG5V9V0pLG27tkFdbM8xSgk2wcIG5zFZysUOmqQHLHe3OYSBA8JExtvqgxZ6OxUbVLDhY
FIwdfTUW/3EmszoDkjlOR7pyKa9Yb/TDiW03i39wS3JYd+4M+3PnG9S6RYcsM3QghNSH91/e1WHA
NdFiQlUB0121QW8fKtOnEl5QJA5AsFl/P2stELoF0+IBy8vv//VaLBK8d5DL0QBxzbfXclu7LWpI
6pCUtO5VTWW0HWC9mUHiztrTf72Wg7QUDSOxllzxMjakjAvhxa5K7rzIhhozTojETXhIcoP0dLxV
ll1vZHzqIHmcp+jisCh9e2frtMyBDhcdm8K3DoU/d09aNrebZfA9SLlldyNx6B/XY8IL9EtTzyP1
L8BL5NRamVmJc2TWMGIoNiWHUasBJpD0+PusS9Ppxn7y7ysSGA+X0CAE4OIOyR2zpmVYCNFs7S+p
1+pPmtS7O3YXFUpbjfv3X98l8rCKYqiN4LSBW1hXOrUc9wRwdM1mnxbLBmzKCoSt1VtzyPUg0sR8
SMt+2cSkee4j3yx371/+qkNfrw8TlseL0gv35YtzokT86oq+8I4KPtVLgnvFKa4m7UUrrfLFG0V/
sGvfyJFNVd65xJpgzUiz7srF0m78lOtDhF+yUjfZ+tah6cVHY5sl3swAqccKNtMGgcz8Sufk7iTz
r8dM79F4NxBwDjksiN/vP4XrvYHNFmIhP+Cv5djF8bxQgHepXThHweF/1+OcsU0xY/no1u2tM+Rf
y8snYMbhqOS1XyoxSz/KUZFyqaaymh0C7nrTepUXCEjbe2fGyeH9W7ve4dkSiPgE2WJOCbL29oMF
7sdsaNZZzvpsmYFqs+7k1XQ2eqehY5rJDwh5qrcEFde3SQuF9A3Ug1d2NfUfKklzG03W0cUU5duo
yzJwlgGphNlpIfNR/QbSdH2blN7wQjG7BbPA6/ftbfpLajkYJ6AOKawp7FVqbHwr6T9EURXZuObF
xZMYjG78z1UWl4UQwgSIO8VH4+1l4yrS1l3XYjsc070et/bRY5gWxJXh3Dgz/3WHxK8hIVrLAnrG
t5fKhjTCZbS0jkhRtT9d5MmvOMJbboBKBnMKTqHlviohtd94shyT/J/flj0MkP7nyubbK5dYOMBK
75gtOqb6UOJiOx4b6dCb6iWjk2CSfu4HVtRL+6Guy0b7CZbWHVu+o/6oVeMUQeNLbWql0VD0HeYM
6yA0FgahsCEN0ge6KivnbU3oioYB2uQ8xZlrqo2pzdonzpmpCw2oEQLWcqz0Y4qmdHjSTMSk22WM
yvar0TlqPqtSSO9prBm4b93EbzB8JmVJbmY0eMa3BpLSGFoej/BuMWrCNM2RlIXNKJtl/NLhB2d+
ZB/WIYOX0HsDTaLUCqq8iD7XVlUZe6NCjbCt8en5UqEHiDdGmQ4PjYl1S6hzsw+wVcvk1GJM9EFk
01QEaeoUaLhG5LGYKDg/XKN0P/ZWtGCpRNLNQcnY/GNA0P6p2WMnQri7VR0IS6QZxvSM5oLebFjS
A6TlXdIMebtlPpQOJCl16H+W0nAeiE+hUJR6OT+6xD5+WFVDLxV1Dd0bjy9woX7eZfiZJaHZgkiF
DE688rOuV/kYqFxZ35inygT6rb60W9TPvbn3hmo6DeUkIA5YhbFVoiXfbyEgVAX8d8MJhpfHRLOU
OHuMddGcUnf2SdJOchN3ptFv8VFjguHce1FTZyHNh0Co4iQG7iKZ4rEu0Dc/Dq2Mo3055sm9VFAM
As1r1CtJNPZZr6xxoGmLxWuGM1UaEJlWvMSr1edqPidb7VlgQpOcbfIIiyestyzxMzfb5a4rY8//
qfy8zHZTYrTlZhzFWIeqbSb/DrdM7YyxroqCbp7bMogxP6NPt2e9fayQwANtGk1h7XSn5iCQmo5g
N/F1/zFuUs/Gxm5sGaPjWpbvEYx1U5h6WFu8NvqYNfeIUCFetBaGAn861NpJaKPUQaBd9uayxfbL
/sNsGOzdLcH8cFxJMzPAQFG3HyNyfjDkcRbMq12Qyg0NYzR80QpJimNo9aZ17uHBdUMAF6ZVUMbm
SfwuW395tpCALD8G167niojlofzZ4ILTvxhzJH40qufraQnlGzFZipCyIQjoF9rqNm2MCoc1OdQ9
UpFEwycSV6RqkwtkuCcXi4t4CnJHm3M2lzTXQpLvkEpoSZ6Lj3yNo/xQGDW+GYzsIJIlnXRf894Q
WMosI66laFf62UddryVfc0y5kiCffZL6WMz2q6aoNw5Fr8A+0SGtSq7Y+Ng7KM0PmLt2T5kcdJew
aAzEwjqdi9+yTVsL75SmFVuz8tqR39YV/VfGLqrH1yAtEez3CYDlbCO8jWtCsw/VovtLyL6N2L+B
hDOfCkh13S83BTj+NQqraZ6SvElsHAr1aMS9q7drO7TKQR4rSLrtvppHNQdMZaE2Cl9pgLe9sBuS
1cDgH3M1FczFTHP+xXjfnzZFyjiYQdmcimDsmP9uebJG9wR32fI2IPn6VylV9ZTawvF2sfSmOpiN
GnerwcgzPoxuGT5WjjY9M6SrfXIwmm6I77tVJgI+0TPe0U3cd36z/BPvlMeae+/FNbIVBysh/5h1
Rvy5YqrM8MmN+Rd8U3XB4Drx6qbHUtnBLCrupNU2sKpBDk6lWHmtZdUXZdh1QuKtg84w28x9q33x
y0XIjUL4ARSaTgNBMW5aHj1TmuamR9XVYkW0wFRpulUzAoPds85tGzvfq3LyHulYpxFqyDCIYC6s
Mdu6I8/hp1TZRKp5g6tTOI31xESa8RnUMmfCxlFCX4p3jS0HgpUymTKcQSxgBG2ist8CPtsfVcT+
z8nREgb4ZmuHaytGlofuT7/GIWP3IWRgPmV9nHxYnBpq2+grNo4iSfwvQowm/jUJMYR7YKbliOnk
jE95VEdfp7hoC3jwQ/p9Ihbh3m0r5KpiaYb7xMi9OExIzh633iCmo+939bdCwHkM1Gw0buD1ov8S
wyf+I4WB+XftdG27jcrGGsJhctNf0MerNJC1W/tmMMKFAK6oGJvvmxHDw6XRe38/YXdF+pAchR5O
g8ZLWjrM9JJk8tKQomB+NqDLJ8E82EPx6Cf59KU34+I5SyOMAYXvtPWjlbXCejYt4c8JwYpIBo8T
hK8//byqcqSZt/lzMS32ae6Vi8RdzNX3JuqnFy1p7XyngeERMUd8xzkhNQw3raK3Hro5d/RADU4L
LCClHe9bfXHObqULI3CnuvpEqK74zbBAb49YkSlwvbbjrVhQ8+gRsQEISSZ0yhB9el0Q1xPT0EV9
g6RTRVCcDubfWPIc3sw9OJ+FH6JplfeQVhyU440GXaa1/Tsn54DAcN3KyqOMWtUdTZqUfpv12aBt
ZU2AXBBlWKqGRda1ZzPFnRBH0fT/KDuPJTmVLYp+ERF4MwXKt1OrjaQJIdPC+wQSvv4t9CbqKkVX
3HffrG9cCpecPGfvtRMic+pCIFvqAfP6diqs6dZCO38/sUFrw0ytevhmfWkCyzTs9KbwYk9u3Zrs
rRuTAd6vrItWOCVyJ6SOUykyf0iN/tEtsTpQw6dFtmGPOrwNOFO/CoN25Aa8qABSZqkVIxJ05n4E
L+xTmUbNQPajWoy+BgKAKbzHzdql0zg85u6Ca2j13NzPdeNQY6XsxkCvOst9VZju5ONVYkSgUV5X
vuwpYfjiVDUTafwYCuxQTTgsQ5720yE/c0ITOIlbobjddyVWp/zGUKf+TStpffhLjVDxs1oWWcw9
rdxXA2N2H2hTOb5liibzw4BRs9rrWhPB1egqwwsaBcik3+twR1z4H9nJTfrplzPGWhskdmuJF60W
ebOJ+04dAma/hrYnAnS14SwzY7jU1IS+SxdXPFoJVCVOkO1LSMy562LDjLqIrT4oq3lo7OaYdBAr
fLJXHONNgsFOd+6iR3kIQmHceHUPF5WqcXwb+Z6Ibe1KBFgTEcTmrZVPNvO/2Im/eGY/dX5rt3oW
8jyPXmDFBBH5Oo215CDrcs52iurO4C4HtYU2BvrWRJxkRNW+yKdkwzwQ33fh9MYLIIml3gjsIIi9
h5m6zPOWeU0plaDlJGXkRtcrm/4IdRodbkVazr70vPxRSRVQGzEzVDdoFsd9ABCpzahpNe228QgB
OfZaSzqnMWtmvh/y2H1LvAoUHJLD0d6WssrqoEySqOX7ipAozJuBu+7VSSWOAEBKetlCq5LXFhlQ
59fRoO3UaiE0CihbByJc19fzmWFrA46ytfI2QqoS7doGi7Wf1lGaHfIo1nkRJ1wPgNRaVCXVnNoZ
odpKUj+yedemY8JDD2OwaiNQdonCWFiJSZ2sMf79wsySP4KpoxS0HL42x0lHpTJMBS9ADk3npBY2
dwiyme34VKcDNDgvVmBJwiFafKtaKOmKFh2ab85RjsfZGXjoQzuVo7o+1FmJ9yMGkWC6ifo5lbWj
PXjLmnnsTmXa+qonJjAiVpKfcrlIN5RLn9/bMPu6EwQEEfYzCwcmhVrw/vbNIsWTJQavD92k4Rc4
i1U+VyWu4Ce10aIpmI1K8ALoQ+Ztp06pYTsafaId2IQO8Cdl3Qh5r0+QaA466V+e39dpmbCAJw1Q
mrGbwHnqKpandQ5Fle3oyOx8jzHjaw1+sWND7o5xqI1FVm9REDvepm8H5VPuQST/5ib8l/0m1bsI
sldrK2Q9a4XyAMtDozRg5WpC2MMcluSCsr5lNt9TppSF8tjWy/Tkdl6Rnqx2EDlTbWZESidYv12K
UxnkiqjqG33R9fxgmqNq+JpXc+dqbZqHO0ZOjhdklWimW7MvKWfoh2UKSJ6c0suK28r5jAJe+Yq/
2Yi+LVPb3Ql0dWKn9K3qXkG0/2vzS7AL7RJ6nQxmzvbZVk7LYBCxeYjH/riMhfisa60eRINibtVy
/t2Pir77uHHyZ+9+vu1FuQjpAIU8m/y1xfHXUGMCW9zioTQO2ESd7MaoR2mEJQU8WhkwIykDnEZY
sDy7Vj9GCcuQ30yjvs8thWQObErIBEja857zOFmZzSzhjk/bMYVCTVvRt7U4uVG7ZOhCPU7tJyie
ZnWDUk/7SR+o2hINNiewbnNunphR34XDOADJgccpjMfGyVL9pMuplDfdhGgL5mMxcjH6PAsKta7u
3WlkUfQVrH/yW940puXXi2v+xqoRmQcNAugzaqVovqlbab3aAquNX/EJ+Z2yohg7z46UdCvMBdwk
TYkmPfGOtoJ9Q+ciZ8Dpjeq7LjqgHpI0yh2220YcUwcb42FOUlVs6WIsp9me9GqrYfLUNsls58+z
5w7Jc6NESG/YEjKzMYfcyPg6iP8aGI4AFCUorVWAdYhQzbPeJsYDqVpVDu83hfMzI8E/Mf6dg6Yr
nacoKq504v/RS+V49J8YbhBdwEzl/RODXamhmxtZB7vx0j0R7tmDskzuEhadPb/oHeYJh2t40tMB
GxCAbcqjYWzMo0om8pWW5j+aNoxYWNThW2sMyM7OnYpJ90TlWAc8sOO+awZ9m0msYYbugSkEBtN9
I77mR5ZEkXOlY/SvQ6/pq6g3GCuBpX5/GTSALYx9VPsA/IuSh8p+y1e023p0uqniomr44nCZTk4O
WP3jl/Zft4BGLroGpPvMJP8o7P96aQ2zdePSme0DTe0o1EmtcHzemqhBcaAMAS0DMAQTnQfN1wRy
GIwEkuE1+bTuHeqEQl5ZuP7RB0UPwD9YGJjGWuvC9vfvwVYBMduha7eM/a6ZKq8NFamox0EWTUqT
KZPj5uNr8I/LzyHXDGPUAbQmz5rZvYe8Lq8n64B6Rw/TIYl3k8VIP0nN5AjWX+76Dt+HsZjl48dH
/scqTUQlwmucOCQM/Lk5f51sr0mUhJJesyeEuy2iOPteIDT2Z7BGhwEv9qpsJXzs46P+63zJGUOp
xqvHS7f+/a+jGnoZxWtrCfUxXNvvReEZyXYElx9MujORdzBFcLQHQAbbZF68axL3fx6e2QH/WwFj
54efFbkIZ1A46Vz22wox/8mV8/TQTsKpgj7pop9xWvf7igK3vPKNuhweof3wGPppRAxRcpx9FitJ
l5G9P9OxgU04OEMWpYA9LH5yr5+qzM/coQykzmbCTkf7FvVH8Z874LzJoCWZMqzqhvM1D0aPQY6A
ax1wkOvbEiDBoSbXMneq5YpQ6vLdJroC/CgmWZxWDPvPPsi9M6GmX1hXBtqd49aoUBusoEB6SmVi
Fu3NWBZp7q8uKmfrtXnWfvJoQSfbJc/cm2nUxmvDlQun30rXw7irrRQ0Runn83NQXpWG19Y9JE1r
7fSO+tY3KYh3duEtJwgkXQZVQi4PTtGK4jSoaApPZmXjsykXvQxRnbCZz7W02yhlH127ORcvJD+P
dxEDEyohaFJnrwa+HCjHaBEPdlIlt61ObzioyKC6EeWs3ZCdiyTGtdP9xy/kxZq3HpV2+ap0Afpz
PqmguVn25TC6BzTrzgPsB5SsejNl300Tpa9f5qZ75YjrF+VdqUZJSGVIsUZ3jc3g2RdHxq4buZLY
BHDeOmibqkz26UwWX8L6c01IcPHC40VffaR4JxnaXqgzGCj1GCeN5Kh4lfk49cZyk5epXvrTUkhm
tLHzcxZ1t0vk8PTxhb08TctAY4aEBS8PevWzj0nMvAAjfJ0dPWEfXaeM3nAseFtDgz515bW+fHI4
FH3RFfDBXbrgR5Iwxds4ZMeiGWly29m4ZSDahlrs6G+LWYP4ozN45aD/uLLryBB1KgoN9Nlnt3Hp
zZ6hTp4frZIEUr+zY/2uc/L2lMRxsRz6ItUGGlNzluxjOO/2f/2QIGrg8cF9DTkTlND68/76kFhq
q1OtmXikJqKfBNk02JIZutGzK7R2n4l2dV1a0bhRYnv8/PG9vTx3bGR/djj4yAgIOVvcWDMmfWEK
fYjiDqeB3mglLDc2+HEfT0dVGepDZ4upDVDLqb8/PvalLJgcllUVzNdkDR07/46A4zfmpkS/pWJE
fYZ+01U7VROS7SyUrkM/MU27kVWLvqRPShG94F5BrdAMK/pZ2JBOQlPUYxUHC27c4rvmykY/YRWK
1V1edsbeHnL55eMffbnKUGegC17f+z+xRu/vVgMsloaq2VBsRzc2nZ8vM/r6rW51v0bpmdeMvpfv
Hocjqg+JAmsMIWjvD6eNktFsazeHIkbMaNKt/o3FI9+KSuuz/zqzX0soxnM8ivizOeD7Y8HNQllW
t80hNtP+MR8EvhH1/xlMGhCizQRx9ClN5/FKsXr5heWKoiRi4TaQLtHcfX/gAZUp31SSFjqvHOWR
VrW+EUY13qYU7V/bhF5Ah7Cy8h2vAGmV1Ur/1tUjXXx0DfEV6c/FFQe2h0IM5zmjFLheZ1ehmRW6
V6I1Dlptz689M+h704gN71B65ngNCHex3kFCWDnRKmBzkHDnZ44Am/iGGhkOHUOd6ItcdNo+5cFz
D+QH95Bq7S6PgpkYq+KKff3iQXZZZVcqN6pIniv1bKfWirpNKzoHh8WWhe7rvDu3RsXAr9bHe7tx
rgDvLy8rh0OuAEkLv/7FDikG/iBpVI6HLrOnsBFz9gAcOdvJqbhWmV9eVHz5aGrooKB4wW7w/nGy
zK6EIFCNBz1Vs11p6tEmy9ESlTH9Y+wX+l2pxeKK5fRfB0XIg9Cc6+le7LiQgaBvt8zx4K2RWmFS
2cUYjOS2xT7TYLPYx0vbvmXk816D418s4egLWT29deeFN/Ecx9XQAnPc3FsOyMeiV3OJ9U/0wIl3
MqJR7Y9zii8fFlWp6EHqRam+/XhBvDzxPxouqgOsBKjQzz5fA3Q3hX2tecBv67W+UJ3EL0yAymLK
9U3el2+tFokrS9Xl04TO0WG9YN8FpPK8MZfKXMlmvqWHOm3yY6FZoxHgbXS6QKFpF+0/PsWLVwUY
EBplexU0o6q8aMl5CVMWzelOTdtMpe+mDWPBOE4YysJpfKNdzhX+z4fEk7iq83STNei85korvDwu
kSMn5Hka4+OpYKBZZBQINtk68bGJiYv7+JDrKvuumoVbvOIkVjmzwUf5bOFDfl5FPEjDSYUEpEGs
dsRwaART2LePD3ThXacDh1iKBc/QOT9seu9f0A49hZ1lqjxlLZqwQ0pqZBWk9MPTX3Ev7c+u1cvZ
CwiqTvOgr1L3q8rzW94ypMoeGH1P6c+6cibbhyrjTFeqwcub7axrP/t6uhlgoIz3P07pnVHq8aCe
mpKOr6/jcvB1xBmfXKxv+7Kfr7TvLl5f8AbsktZUC4CgZDy/Px42WOC3EnR8WUjpHHtyc+5w6/0G
KpLsgKlrw6esNdR9Nk7Z7uMbcfEWeTCgSLigi2EalJ/r3/+qPLUErH+Jse2EhXm0B7+Ezi5uLUla
zw2+tWtZ6ZcP2HqqCGppja5+lbMzXcj5cpuogtLs1p35Ai0c8DsBT1Zz5Um+vKT0ZFZ8GgPMFde0
/v2v83Iri2G3vXIlqWjSeSOaeoSFpA75a2nNrjwQFx51n0hYLMefdmTWXz++rlRoHOHvd+mP/Z6N
DBeXX8KX7/0vGCrqarurlmM3edmdLQm/DJUJdZ5feomr+6mojKOFdy8LkEQU8oHctvh3PxhAaass
r5znjvfmqdLb/g1J0PQMBTIu9kqm2wqGSN6JGw+1W/q1LqdCbiPol9FNacQAW0YGlTdoNcr4JWnN
5E2ma5SMU9nTiyHEOELa1bv9zCgQYWsTK7+TJpLabcsoNJnp8mdNe882dLjBxtItlU97q8rCvh+G
/mlmvptvSY5rLIJqikXVd2ioTc0nBcoqv5d1qxFryNTuW7u0c38HTpbo504gowjwWBsPg6zG+rkW
VgweZ9YGgn1Ko7fUvWlU9VuiOtq9lizDt0pqNigbPFzPMaOLxFeWVP4Wk9YoKAG7vMXdbFAQe9xZ
QOcmnE2ljSxzMxTOtK0ji1bMgqFgqxuJGx09MtOAzYB1JsZz9MbiqUYwkd13mlCnvTFY3d0EXImR
tjMk1n6yFpHsSKuUUZB10lE2adfm5W1X5NHBxCgkCb+y2+HTbLdSC7SaaSgfPaRU2xitUhy2DsAU
KOpse8JULafnSURldW+mGsFmdbXgXVTd0T7NptVGgTUMdE09AkLgmPa18OdajieBUXn0a8xM3yqw
Ag4y91bmYca0bAhjHNdfMeCbqp9Nop+Zeybyx6BgXfZTZEdv7qSp1t2YG3BjRKHrj94wd/FdhQN1
vm06QdRqPbYlYdKLRONQzsI42VmJLRNeHFnPKU30bzbxnZ+mZCFyAIfpTIJMnDpJwPw3MaD9Gt7W
ISnV3GmRySOCunjuUFH1+ZbR8YgalSdNJ8iWfs22NUh320/lirdlAcf0pAF0+jXOcftTVRsr2xC/
pxUPpkOAx83iRqa2U0ar1W69qDXYfg62+7IM1tIcvBGZhOVY00CmSmFoN7TZip+OhAPsL2TkJdDq
x6bnWaPu/QyWuxnfhlbGzakhhAE92WCU35AGuPFvJuZJ/skiqFH+tpgS5UDwPScKiZGzo70Rtw04
hCGvGG6zCd9NFFgU49KYHwYDKObGNAChHmbSpspNFi8oDEvegSbMzbbvQyIYcCXBwR3NgzRH+tBM
rFXtkRdXMT6TV8zo3xmBbQaFMZk/GeVNRRiPq1oGbJ6p+8tQCPGMiEZ/JZC+kg/9lJHOWReq9pQm
AzqlSHMVO5wdVpYv2RxN7BgANNveUY8X8xfGfZ4HlCJqFzj5Un5altR+LolyzcMhUa1nOg4yf9Yp
U4mQMx3Z+wWtwf5Qx6kxb0lSKzolcM160jAFoKMaQ6KFvOo7pVn/nW7Q8o3APPWXmpbMmMYE2cY3
0eddzYChd3eYwTyYxEYEeTTSpogEWgOHcygtlLvoskf+RdMTcUdMCVtOyJS9+ljkcu2CSGHdTGqJ
P6eXg9WGPdmA1anFrbcEJlT20F16A8qwQwBtALljuJd9S++3Vbul/KowakBEiDGP98MayWHgfeia
Gzpl0bBRWyeyAlXatBh0eOVH7GF8/QxZTt9huzRkN6BoEj7MVu+kDabsNgvxQdY2qhoL0o425eT6
Zkv0pU9JZgro34AxRUZVfxnNuWmDMZ26L7PX8NJGlO2vRhp7X7NhNM1bR4+9EGSgNRyVLop2Xm0q
axBbP5R7NsZ1kfkFvapjs+hpvkOdSPVRNkqjyyAzLRu5oGiyRy2pZvNYY+JNDjqJoYfWWob6U8P4
s9F9IDvwppHhpbeemQ/zccDIc1RoR2tEp0WVvVm11C9egZYvHPqSwJqo1yaFFbk2vpKP0hIJ6qGk
3VGYZk7oImxQg0TCAie+qVciIF7oAdTc98aq/uyVfN5ezbTQq4dm6J3+2LkdEpOs0ZvyvmXdUfY1
6cxvUW9pC8FxrU4iqyg1U4bGJJCuzsjo8H4yw3W/eLHuvWK2JsMP+lzpgAKBqBAi4bRBo8SIrw9I
od0JyJpp4PTTFIH2JhvY4t7PQkT1XQ/1ezqxwyfzMihXu2Xm12nVi69EIjbpYfL0/qZwvTy/KcdO
Hks1KdTH0ZMmsFGz0vy01ZUhnG0B53lRx/ZgaLAEQ7YxenloxlFkwYTj1gstyrPPMu68ZxM2pLnv
6tlJXqNazaaHVYj0lQWk/iGMRLld0tQojgk5n90Xi83ctCGVl8VI+ZN36DZQrp5Q/mjtcXCjZNeC
0kw3Ksx07TsVkgJCRW9r6DORelCGEgMplN2aRBgSHnUL/Ui6OAC+nXRpdhCAl4Y3WZq5uFn0OXbu
AJ9P3dtgJ84bkNG63rLZN8VeXYT4NfcxWtK6aeDo8ZJnzEo1JqR1uM7gEcRQQO0Wi4yxHzSEpia0
3cJ882DjR8SWykTboi/WzFDasaX9bBJbq268xWsjNNsIeovXqOU5PWCL1JLfQGh008+Zxb7KAmfP
Pk6XLg7cohz3GvfQPRhKar0U5DtkJJ7OKlsfGl3JybFmCRC76hRjPytOawZTCjX7BLZl+p46KeyT
zFJU5ZS0dhGfzMEp4sCLU9O5iUZX3aUY84ptDU1cfVal6hG/C1HCR7Cgllvc43X1AwNwGwPCb010
Og5BUYFEj2DviJoxte16O+1A9rAyYUYKZVebSKzQ6bO5v2OFiiHrxXG9SUZB46FU5iVvSDrohR02
mqI2u9h0yxfFyFD0NcpgRtuyMvjgt+DCtigy9CnU00pPds4i52xLjUjwRkyWZ+aPWtzMt9WMzjZQ
prgbNhrRsUNoC2G9Sm+a4wDWEDN94PFOtplqr/jRzm2qbQtvRPQm0sLZumYyUsa4dUSF5rUoPg3F
A+A+O/0PJyOrhbjWWB1+O7WDzKgWGQ4sYIa0ScZEdzMAuIumC98ul+w2r5rCOsAXT8MiWnN3lEUa
HeCUyp7h/ji9BSajMaINJfCMcsrJbWDgg+Kk3wBNFNS6ySTvczpFfWC1jT2EaeWO7h3bzj65JzQ5
Gz7Po1LtSuAjlHQ07r2dInqnQnZXxzOyq7ZfjdV+4+WzInxUgM4DPpC8uQW25UyPbJSzl4btYrWX
XkfkOxWG3oaT0cxflHpEH+03dlHqwchMudkrvTo6YZcWlrLBcoPym2yRJhwrS47BhJlcYgFEklSR
0Joo008CiKFmOE1tmBsebgROrl7O9F9o2UFtMEr7W56bebeJ2mzKWanoYIRSd3p735LscIpJdIqD
djL629Swe/vOabDZEJCO1LQ51RAgzI2toCkNEuoywBxKpqHULUyDhuzketUtKuWmo78UKW0W1BTH
5Q1BIXgeJMpeVAjIdNeKm17mp5aBkEXxaLaKs+pFW1ZmyGszAtyuf5JdZeWhVrsVgegO4KqNIavh
3l4yZf45LUoNRLLMpkOr5h1KrZIgD8JACCHpA4Mvgf7QeFP/aVHjIb9Bmu8RatH3HjAlXCi1qt4s
pZZ8s0HVdYdo8GbWLTaA+iOZHGQ+I9Wn9sRs15N5AAo6Gf0Y1BOg1LplsF7ES2Js+aIOZehmtH5D
QShiHFbxVOztCGD/baKO1g9E3A3zZ+E5yU4hXmGfwlEiZa/Lc6Ka0amoN9MyKUaATjztQugvWrkt
U+q1QKJDeeLQBH2Ldl5qWEudPe14iFoL60sm1SDqPSO/n4ue5CyCH0saI03SBvooR+8OCjXlkpkk
lfZSLqvesCCeMz8mUTcnzzIfeoiYwJv3dlyk6oZEUzZ4GopSM6hzhHuhVdcqo1g63qQ2+FYLk52V
rPWqYCQkuKQUEfn0w1UoSPxCuJbcxJ5XEESjxVbjk6fczwfqEV3sl9UzurSeDXieZmSEepKRic+X
Sng8Cn2lb/oU0bqVw0++rTzS7jdcZSyYidqx0xDNYj+Vtk71uXoY4lM/l32LU8XGFzMIiWWkKGXK
YkWy3lS4S/Jkjn209ajyY9jjk9e9OJE+ZkfiQNInWO3OvClm7H/QhzKcvQxjh6zeyLQqZDB2Q1fs
e2LOLCbX9EWgLGpkaPtlhyQcYeZgJUEkc5TTZWpbX6NlRiMY6YvibtAVUjlDjmkkkddiERabSCXV
giRnjaihpVhFfiNT2+lvFVsHN6+ToLiPe9cl0Q+zC3Uu6jQBFDCRKvetnPNgHLvoi+2ij/FtvEvh
UrArxIFC8zRoJlk5xzhhPrrJ5Th+mweT3I7R0GW/oQKJuPqIde0XgBQN2kp7GvMjn3R3oxhyqUIN
jNpbxwqSR8gEbNH9FHmdfW1L1ZQvZVFj51IjvGnVlBo/8RC0863To4TcTVoVf0uMZZyPaum6JPAo
dS4+9VEnjiVEnDpMptKY9rnQ9S3gdA+N4Jy06bGsnbhWEXsTDr4bF/IMw9iaaz5kRjogFqDpobhP
Kpjz7jix//reLrH2u0ltfAiFa3bmzgBKtZV8yMqNJy1Sw6rBUIgJb4y0bRMf9C0WEupzJHR6j0eM
VHAJ5xAcmLpFTFgsx4pGmtg6S93IkE2NNQWIJernuWwRHCI+sL15U7Y5K6lqLeYr0fWF3MwjqNeN
hmhZC1uDmOGBuWP5WuecxLZMdMX+rKN77Z9bhURIcs3L0gzjxUpMeKWp6/hmSpRIoGNfWr5FvS3l
HR/hSYSs3KV1GOnBsfO1VCRYba4Q1oy+2SHhAPl7fjQFPx+fAatYHIAyt4ddDuqu97MMXbC/IMRI
TL8t87K6m6pYmygS7UVs2OioBFLGnTndDnnXf8Jj0Gc7GxKvtVs16sfJRhHgk9mC5cMC2d3uFg0G
DsPtSm1uc16e713KQkHyNqER26yFzYsAHURXuokM+Kx3nt0K54UPreY8x6lGue+juOm+a5HVZw8t
mgrtxu07PgGAFdrlFtOMhnZ4nldvo9N6P1hZ+Y5VtUwaGBJUk77azsh8ux5HxaYYlDbdyixWX3s0
jWrQDQni2wisCUrJeYrf7DgTKvs4WxGxb5I1olRXBuHnsiKaZqaJF32VUzGCPB+GqYyDSGgyo2Ov
6u02imYtRP5T04swumDuWycc+fbteA5py4wi3XzctTtv/K6HBzsGOpvZpwYN8H3PLouKfqoNj72z
kVe7umL2nmslz67rJq9jl3hXjnfepeR4iBQRVoDOo1N4risa01jtGJglJxkr5Vcj103ofpa+yXT2
ZEHErfw+kX+9M5WxiK9c6vOhzZ9jr+o1pmQmPcqzDnwuW6WPdI7NXiUjLDFpj6jPMXM4zfJFTGX1
IpNOvv7nC4y6A24QUyp9dYe/v8CMBDJ3Lrr0lEYMB/wUO+mjObUwgYQE85hhbYqvjFEustw4UVKU
wXa6YB15WtYL8VcrGFO0rnnxkp0AaiabvkkiAiBz8WA4qQhtaRd7CG5NMEAR1mhU4hN2Btu7crX/
cadXrRq7bPCI9L/PRgoZlsK2xyhwIifWePWiQbtXalmeaAzhDbaiTB49hw6x5WGQ//iaX0QjrhcA
uYKFfgfYwEVKZI95UlsMkZ3o4tbFPsd8QwpqjI+Apm3cPHcFVlre8A4k69Isy6GZE96vPFbwLIlp
BJ3U6fMWYmG2hetBHVuCWm5AOpxQcWffxz75r3SYVdUGEI3ePcg8k2nx+3vWaUvOO64SRlnoxXif
2VpM0eQW+ELw5Da7zqEv+VjyBev3H1+ty9cCUQeYJAtpPUK/P4Orv54W28h6N8vJXTRqtdp2bUVB
oij4iH0nzcSur9tiPGZmZ19LK7iQQDBdxMbuuCggmGmSGPD+nEWOOS0myv2ECIatHB23QqH/3ehI
AOJYxdXnlD9imWMC0gFW+Han28FAs/WXRhz6lVn9P38NM08kzUiImVqfjS96R1pkXSgEj7moTSj7
l+XI6IBQMWtomucWtZk4zXnHjA730LfMAZoXotbBiqnh5Pn4ply8PRQR/J8dOnsvC9rC+0ujSCK7
PV3EN+loFS96sWSHnjg20JV4cvwxb+ReFw7mnNq4Rtm++CQYSMKQMzOIXamQ52Q+UGXUKohujk5e
l1/0oYu2JNHgHjKN8YSB9xqB6eJUefAhoiK/AR6H3e9sWdagMS6VMefHiZjAIJkm695qa+124Tfy
CKw96Um88lFOrt3xi28vR17RM4R9M69i/vn+IksYcn1nesWxl7giCE91u+yTYQ2zxMX7R7UxxE5g
z0iAAjeRVRKOMzudrUNq7G5WOzxm9jzM3qbLx8p7zRSpLrucKsXcWnaRJTuy4GfzULhaXoURXrVr
K/3Fq8sJoNJdI4PUVUR09pQ0S+R0lbIUx5ny2aZYn3T7EUOqq64rmtP/JM2gBLIJMrm5ohD+16GZ
oPK+oD5lRLXOPf9aNZplzqNaxAVD+VK94zaVaWAQkvassKHOApgCv8nYuxZMd/mScsaIFk1uF3Mk
Wz/7qpQRDIbOnUsamOps+MaU1zt3rrJHcJIVextUYzu7c9IUg57u3uVkesB3UEz7p93xGfz4Jf3n
r2HZ0tESIlRD+fv+Ilg6imJ3sYuj6JUEJdMKnxrJbX0yFb7QPqYTfd07essLaY1k0mCN77MAx+2S
3ZPkLq6ouP71Jq0B5Ahl10nwuQfHbqZhVEu1PAoi6lK7HzcrCc8v6wif/BBjXXN0es5qorMN/PhS
rIvju9kvjjEcEFRWWNDwhJwt5QXGDrWjGXNUEqvd24lWz347OT/Mvo6fPz7Unxrx/FgWVGEL/wz6
m/Oale1WhTsrr5ENJOXBMArFCquiTz/NSV7XTwTO1V/x6ivJlqlKk2KYF1r8RYG4bZ7MwtV1sAsZ
RNbU69q3yR6d58FIcm2rapM6f/74x/7ruiAfRmoLCw3G71n5V7SLGNMcnstEU+Cpb+OXbO6GWyOy
oytFzz+PRJ2FAp2qh2Xh7FlkLAvmPm6OsaLq2zW0mkFPAg2wbFYe+8en9Y8njSVnFRDjd0Ivsv79
r7ff63uGSobWHDHmG3SdnHKSB4Q68d2kdBrTYXCyn2ey+xqYBaU7XXnQ/3Gu6CmYjfCJgmF1rnUA
ubEQ8ZA3R9GW2f2QlPZDv/TTV02djP1/PVMOBJzMBdRMk8w9W2KVuhvNfq7GY4xxMcwFljKlwoHS
GXpxqyh2cquK5XnQ42s6lXUBffeUw3JiYaE0Y2/GDvHsfrbVqDoRzXBGZm56Uw48zzRpHPPKpbxY
x3F4YMS2eJFoPpDE9v5OCje1U13thuPiFNpGCggDVdwtO2hoRBB0Xb+Xcfv68TVdf/r7U+PLgerc
ZUaJDts6W8Tt3smdxrYApepqittWFO2mZuLwpEosPmzXa+ehbjqL6WgUUwbnXSF+ffwT/nHalBvo
ZFyKHWqcs5/Q0z5OaKF6h9ixHUa/cM58TV+WU0ZkZh7USIb9YoCj+/FhL2+qTZ1DZi/+JY58nrKt
VnlmTdS2xxrHf+Jro5J/MgTiiY8Pc/lh4tmhaFTRc2GORGH//q4qacM8DLPzMfHQnD2DfcFgvDA1
rF+6xdNAaKdET6a+l2rKgaiMSmwnqvHYd90CFsu+GbBxPn78oy7v+qoQRbiIQAkxnLNem7/WjK6Z
PZhUyngsBlv6urBa7NZmLg+sMpXhQ3TJ36IsmjYI0ZqDIegKfPwDLi8+PwAHFxo3Lguuvfc/QBmY
NQ1WMR2JhDN+GbNiDL5SmMt/fqNcF+kkSmo8WhCuz6rKwp66uW+c8TiunI/CKF6wlLkbhCzNjSuQ
061Di8PHp/Z/yNv7d4qGCrFvtgaEdo1lfn9yaSMYc9i6PM48tQ+o85sm4GaoBHu3a69VQcj39D/O
zqO5baVZw78IVchhCzCIoihKliyHDcrpIOeMX3+f8bcxQRVRuuXd8SkPMaGnp/sNkdVqlNsgEZMg
KkLdACzxtPENLVBd3DOU6NGIpPA+73Ufh10wWui94GRDapc0jbXJlNGXPWr91BxrOMTgbmA566Rd
DcQwC8H/Fxn5ocIbs1Y5tkI3A+7VaPdYr81+es4wdipfEntyYNHTqJk9q2+71wDvU/4psuryhWZZ
TZ9giCL9VadD3p05UPYdavCJ8l0B0eT8mXvk4r1RAj+y7aJ+MB+wMUFnpB7N2qRzWNHajcxQzrZU
mVs2mVS0X1o/KN/QAnHK+8ootB/UT5qJYm5eYXBKfFDyjSnw8V5ZwTQAw9ml+3LEd+0LOaf0J6c7
69wJqgxlYKYFp2m7pWzYZ+N/YTE6D8iWASlg77U22AFrdva93PGAoUHcPzhjpAonIr/+rMdT8pr0
+OTB6/YdoDZ9Y/RAJupk3BdwOl+Rx6ApTY2b80HBuaOCA1Q0/DKro6/uaRjH458kRhxjO45yjzdt
DNjlgEEVDNDGGMCu1JYmnWhZ9y8xnZDqWzQ4/ZMP1dzf1LoBWKK35mA+lxjVIN+j1tbwpJZhIrlg
j6MXn6dW4gUmpphbcHqVfUBxDXpKFWeA2JsIdyU3N6Ks/o9JoqVWlXmYe11sCz2QzLK/+2naFSvZ
zRVthsIIOvEo1JJvUKswFq9EBIZHk9wS025tkN9QhglCJEyo/mPU22hfVaAZkyfFSMqctNQaVd9D
111ssLKTz6nhBEDy/LYb4ReBB95lLV9/iMNZQ/8Nq2uZRqmjlfNaIBZ57+JYil8LB5saBzzpxfWa
2FHQTzJ+JlYHEMWEd9hDCI8LwCFd99mPrPETz84CoGudPTawXu6AvSj3LRa4341MmqeP5ul/vZK5
6rmAdFKaxb2HYmOetapZg7iAxxb7OmWVSRqMjRMo08pld12H5NOFpIP4fi4hefEogLMOKsXKm3uO
NwvF/YPWSaE3zi8otv1TpgCnqG1KzlZaZJ/CsQp3fgpicmXviNC3WAMgqYRMAj9vlOVT1eGh2PV+
Ayugmcw9yKb+hD1ktE21QlkZ6qp2IkqdlBOo2pCHw8O4jMIq9SJSjgHN1lqtntMkB8vTBxORIS3C
SvH6Miy/3g79V5kMQBPeFUwyZDJex8vrpswtqGpqJYwijGdElopDJsfSSS2y+Y8kBUBCkjJZ29fi
ZXsxp0LiQVfJwansgmpeXDdxn6u5g8jVEaQp0CjADeb3GboePR4zbn8hBoCsmBEZTe2R3E4/BzTm
ws00t1IkMHvyyp17Ne+Ue5E+tRWw3TwKlpXEOcXRNAgs49gEs3aYebDs2lSXNoraSfTFYC7cnnRx
bBefD1sMrsVfQjJJxeU6z71p1Xod6se6N4wt98HwK07VWtnNkDKKrWw38XMQRmWMTGiCktPt0a+W
HHS3aKDQquTyw1r2cnR9ajCUAi169A0OcQdlBAZlPRxxZwRUQMk4e9KdQloTDX5nkm2QoKohSFQw
VhfDGtWo2X1nq0cQX46XKXZUv6Ukir/SMMjlt9hUnU+3P/QqZTR5/sDzwYgQ9DUF/csPnUL4cJLj
K0crmtQ3uzRQNwGSs28mS/sFC8UBmAqclYalru51GmXlCl/snXV2LCxDDNR8id9LZY9gaBL6cppy
rKOg+JqNnfaCgYa0AVwv3SXZKB9SM6hOEJ/bamWRr6IW2GvWl7YRZVFqbItzrXZtxn90lGMytVPj
wnCaX9XaocEdUKFcIXJdh2pGgw8B64LxTHL0y5nWNW0oOmLxkcMqSs1SsU0qucVGmRx3kxPX7iSn
zP9U4D1eYMeow2FUx/jD0335KxbfrPdR48+DrIB59YMvRmESMpGK0sBe+uP8jTK77pVZENRu4OTB
Gtn8vRmH1aA47DpO2HIOpgxIST4y42PnW14FbAUopSrJd0KmPVpZ3uudhXEJvUiZhxCP4CVxP8jM
TDYrNCFDhOI01ApskHlFFhzoQ5oRwCm9/eVLyRydUr/o1iiY10eZGh0sK3inPFWwkbhcbi0OpwIa
kXmUZh+0cwAEYNpMXYSwbWlFm7BUjZV68bsjAipky1I34ml6OaINKNspqJUetTwrtyn8ZeRN5Vx5
Lp3aBAevqne3Y8c7q8n7nhITN7Joq4kg+s9zU+8UX8Yn2DpWSuoctXnQsm0mJb4MELitVgZ7ZzU1
rkFEkBza23S0LgczJdmArG6px8Q0nfOoJeYL6Ir5Xu3nyk3kfEBE30gilNt8a+Xpd/WdpFbwyUzy
Grg3VwWcoQfAUWdzcYyLQG92cjLKZMbJXBYbS63A5t2e1qt1pNLNjiUgqCYbeKlhL4OtJrWRK75U
+MAofnSA6pscsfMKDyk4uo/OrAVhwUT0gwRHMbl5FjNbxxb0kqQ+Giii7cqKk4ngU4tPsGZtlSJR
viRSGH1W0l57vv2l1xMLBEvYEogGJXFxsYGcXjJ6Q53qYxu36rNszto5kbLEi4FvrRmrXN3ofKVN
9kbkxe0EKa3LrwwzIrsT6fWRzpt9MII2ua+5zUGK9rk7IxJZuWpcrVVx31lLR9PYPxSMUdfQFqMi
hJZleTCiHpBBTvLQSJZea4Q/X3pgQ1sgx93K5rm+ZmCtgoagV0IogBEn5vyfQzmHkW1KktIeJV9P
P4F18utfpozsNFvWzCnzIRaqx2++YWTfmsyP6wNK8H7oUJeKCjo5H11hjSeQSfYK45Fq5OLXgKXm
aIX2dKzRKEfOTUAUgukXadtavL0uyFlQd3m6kjGj38MiX3540WZdWCMbfwyoIWQHdUbUIu5lv9qr
Q05lNx+pkm9GLbC21WxK9as8k84Ajiz0aXLBcpTx59sffxWy+EXAURQ4AWhwXHn5lCjY6SFQ9GM5
toGN7IjSpOgO80Q6gnzHiS0EoBh5QZhH7T7n5W2/3v4B13ueQEnUom1pkXosc+gps6eAZtl41EGe
vY221uUefKTUvJurSNV3ESTR4bvR2tpqMUE8PP9J37n0kF1AOYeX2t/unXa5GgSs1uC9EJyBWVfz
MbVYAusIcBVsgSvBQqpyLxuKIPkxdmiwb4NgLiCgwBlwXpS4tjtnU2LQB0CDT7OUlYi+3CwsCQYh
ZO067uT8xiWXfxRD6L0/nANEvfUGNRCJh6MbhcDB7+xCGs5IcyHDRGl+DExlO/sUeFN3rqyqOEht
2HZuS8yY147vYsswW2wZEiQiBkkDPiaX0+bPuSPB+4N8RiFvcgdK2M1dmHZQMmrTGo79ZEwnQ4Gr
uCv7Ccml2xvmel4IUbLx9xVPOo4G1uX4Dd1UhXlRHypbK/cZy2ByGSAK9qvPrWCvIp+T7pwpTZLM
TZUhL9HWiOVp47T+6Clauar5pC/2ERNi8TpBAIHrUOVYX/6gHFtEP5RiHDQhWdyhQVZNbgh+fu16
WLyDmHhsgOiUIFVDFLm6dNPWmdBfL60HK5Vg7MD0wBe0NxLEwNMccNm2z/LC9HLYlJk7zaYfedXY
WNnH4uX/foboXVBxeIfL3NHIrrRCsh8SAxi3m0n8aBet+KZHXBu7iJXhrrcbX03vAm0SWoxA9i5n
10mNtvZH037odBV16GRSioMu+ZAhizDxqjQaN5akmAhJ40m9clO9NzY+6vQ3KeagQSOuzn8uqqir
snLsUxt3ZKrah5zSFX0of1APYVIH0h1SPYHjhtGUvwhY1xomZhEbxUyDK4AjShuBpG7ZNtZh0vYT
D9IHqcmMez3o8w0Ry9jNktJ49TRJd00YraUD73wz8lNIq9Hn5GowF8dLIeAbidw6DzzH42qTwotH
6L0rp42pR/ExaCA9gGcxnrV6UNSVw/3eF/PaBXmFtgWVycXg0H7R4aLY9MAxLbdW76R3U+xrJ1NW
vjR52G+poNu7lYByda7Q2AEnSToiGues9uUqg3ILxhmp7JOcBBoy/LHe2D812VdeC0NH/hV6lJO5
kdL35msuJ1PwdaxLOpT0YaKnzE6NF3iIafppnnuccFIjmKBHTaOVB19QavLrEirdrHSeI5fCy0nY
r9z+gusPQBVHZP0OQqhCUOHyA8ZwTvFpCs1Thx8voiul0ljYQ8Bklz0r1rLytc00uaVl44+0gpA3
aGF3NJ2Gd8jtX7LcPDwisW3hFcL2IdWxxC/958AUzggfhir4aYJ8AlfbkWZEq9A3Rk8b1fthX1bW
0NzhfCtn39WodKAx3P4Ff9vG/97q1MOQhKW3yDtI5gW/WE3UlnLIwJX84ABfDzadHJXB3RyDW3Pj
rrKkjR/MyTHGCjg4UNVUPmMOQRBxJ60JjLehgBOgeYlDv+ux9jkgSLfmhTV7jVzhbeoiiDLiHIst
Zn4Gzm+OEEwY6LUMwtDcpgqQUrww5VB7zvxhNvbj2I9fjVLpxoPld7KMGUjd9fvAyIp+G+gh7set
KgfnhgQ43Ok6rFyvTR3cm2xtTpvazf1elSvaV5m9gTqSty7ZNSLMWtYxeQ6OKK8l77G2dGm3JclG
MhoLulavGTA09GFIledUDsZDHaBKfFa0Rq23SANo+gYrrM76Fg/z/CqH4LgQVkYp8O72eixPNFoN
SIlwOZIuUKtcqqzBEbNCzNPDhwC6tLIz1L46B5UmPTaQZzZGhn8SPryrNcPFowa4MSdZbEFw7TRE
LbFR/9mIOB4MWWOUzoONRY1XSElzaPKCb8yn0XxOoMl8sL/AiKRDvOtFeCINWIrA5k6sSYkaOw9d
btgb36Ko0eF4sCEfg5J6e1KvciAGMyxe3g4fh072srOfjDSPmroMT6DAZgUB7AhsV0irVXNnGn8T
FSu5sDdVPLWCE2XBrbbaSU42kRGGR3GK05WTfz3h/CJwQDRZxRxYi2OHOxbN4WAITrldGz8nBA0+
84ClEd0IPCcOCWvFd5FmXp5zBiTs4XBMSw0JtcsVJhcaI8Qpg1NhaO1RZdgdDb/o3hxGY+VWuhoK
pgLIZGFjKaqiy5DShb3PKwQP+xqE32OnRuMjuk8RvLlmTd/0eijKuaK1KcwlhQ335VfV2JQjH6po
D3D/iu3kxErsaU7tnIhjk7Syja7OplDUpNbJ80fm3lvuIllFETWnu3EMIKhuUdUDAq8Uwz3akzOK
D7HyqeuNtYr28rJCZJJSHH0DnsE045bZco8WRwegyTymToSxUNtUzrZvfXSrcf9qE1cqUU8dJLVz
az0cvzn5ZD3dPj1iDi92DinVX+s4Ki0AQczFA2Yc6q6s6rQ7ySF64Ju00Zz0IaimbPpxeyBV5KbL
kWyuZPt/NUFjsZpVkJhVgvwCzyG0Gr1m1pBiGULN35SZrz1NBVZHbjUpZcgjDl6jFwwYP+xYLGrg
bhOlpvSqdGZZnzK1V3hbpN0AP0kvIL7bsUGPHpKk6by1vNdzVwPQ8uYHjtZbK3nw1eFmxhBMQn+U
oh88ocV3KHXdUZoNmhPVkfa+a9CqqZNIuffhuvzXYb6zvT1x74zH9S0A6MRSmqiLYKL0jVIrZtic
un4uvFT3sx/cxeoEbTZ7ysrCXLmkrk4dlWgVxCrgApgyJL6Xpw7lH6MnHW1P9lxN901k4u40msn8
g5ffmqTs1aETY3EhgugjetE5vRwLHIwT243dnuSqVk9KPEo77HH9I1aG6q7pjPE/NRynlQW8GlSo
2ALONSB64c++1NIUxlQDzGL5FFjz7GGugp24OiR7pSvB1wHxsbw+KZIVU96rgyZGJS9FC4rSEs3p
y0/F+0yFx97Kp1KZQRRKRjR9A2UYHm7vlqvVAzlF1sduEbqkXEGXw5T0yHRNMpST9dfcS8317EjQ
M5/VwVI+ujMZS2xIKvx8FTW8y7F0mQw6gnB7GiM9v+cMIPIvGJ9G9NcGyczLt49/nKgZqsAFwUsu
86dSjqiDxT1876lxZJfdCxEeh6oQ8fVgWNsnf/HBFxGLJz13HUkMEwQicnHSJzuvEmsyksfZD7BP
i2vKw5vRiTvavcJOZa4qzUECyqjfitJMvgIAQpMAgUcsvwoHzUmJaqPsqcHYftJAKpVehpXMGZOf
dHCps1nS955KL3YWuE6nv5oxYytOtZX230lNUYrapV0J77hPu+wNs0T7E7o3ZMFYjoD3h2IelV8A
xUrzmpbjUreMahucRLYFBD0e3VdPF78OR/AMgXLC2UNuHF5JtT0PnslzbcJJMLSxdRkc/UytLYDr
EQT6U6yVSCvEOq8bOqQocN/XGCmphyTCPM5TYsMa3SxLGswxG8rXnl3h/PJWDFkW5tuaLvrwkKX9
iKAAWlD4G7lGpBbdpwJHufEbub4SbfymHaWVaCdy38s1ppWN9CC0F4sC3jLaEQmaISnJKaYkrF70
2KxwF8J35a6CLsgCIFRV3/mWqP7WXNTz7qM7moSVZieu3/wG0xHB/5/UHMCdjWdH6Z+43QrwtWqH
608v4Ao8w0GR3B7t+mN5CpJTgdGgg0QH8HK0SrEEwKhQTyVCODh2peHW0vEsdKQ4ujPspDggBoQC
Rpqs2RQs2xyifoslhk7hhnaHKDFcDm126Mt04ayezDaIj7AMo4OahsgtxIjku2E1YMdStuoJ2z/0
mie7dWmpN2vFgau7lJqGLv7oPIfQSVIvf0WO7Z7exb3+gFKefG66NH72IwOBjqSYPBUkpLIy41d3
DVFK2AbRqcMzAMzV5YC9U1h9MbUoMGXJ/Keq42+DoCIhbuV7CProXjzHH5SjJyaDgcD4BAdkMPK0
sy7HjFobt8vGj09DIUXHoBvNn4gSfI8cZ40geDWdjERFED16rjRYJ4v9NGm+LteDnJxmdAzgZit+
WW20fJhMTm/QfcfQts1XZvTqgmNMMF2IzcKtIWVY3KNd2Tf4tvrJCXGX/DAHnQSuaShm0KdS8Hr7
vLw7FgdGoxhmAHpZzGQf4qYcxmZyGpFwc1FDVX5oyDf+1PKoT1Yu0/fGItxSwaSazdot5rJg9CzQ
lYSzWRJSoYRvfFvuDrEixStC2+8tm87VRhYEKfjqs9BXoaPtZylBpxTbvpNP0YAGs4FNY4GAndKu
kdSujwHRhojDmOQKuFldbknUIQILIEtyQvQjfjOi2H7DMqHxAQDHLacftzA3mEre6rcX8DrssFs4
guAAKSAruGldDjzJaZoiRMoKOn34A40bfdunjZCUjO12V06ThSqNo0ReFuuo2CHY+KZC41tZW7F2
F5eM+BUkSrqoi1BgXQS/LjWMHuc7JryTxyccD09GWP1OgrGXDzUiqC7CLbOG4yTQROpba1Xsq/Wm
lCvaMpwaFBVgiF1OwmyNjoSI8HTW27RAURJsWIt6CkadBpU+GVWBOu0N396sTP7VqpMSUiqg/EmZ
EOr5ohTbtljm1kjtnK0kqmzTzSspedG0CuSSV9VlX/SgJENAKK01KZ8UAT49otmZpZ6JEp/iTb4d
/wY9jxRmj6+2Y7i8o63h3sqMdHqw0LDWoe9Z3c+V3y2O9cVyIXpMrYjkTFTBKS1dztdgldS++6p7
jKBFbIpp6ugFh9DjMTvUIOBiiepZqB4dQ0eRXqKkcPYo55atN4ACkT3k+8LX1m+DlV20tHtRgJfQ
WhPMXNJGAa25/F2z0Tp+IfX9Yx/BsXXReEpDD1U4U9hDY0IK7qX+THaGGJCLI0G1a0tTbzZjU9sx
Rp5lOT7jDid+YaQ68VkZY0lZiZhXOx1cCoGZ1yp5OkLkIgP5J5+Jik4v5DZOHuVpLG0v1FRe8J0R
P2YN7LhNEQ+NjlRQZ8NJRXu32ZshbuorV8TVvoMEyxVIdQp+AjO1+BG2UQxVnNbto5nRfexCNfpp
xJWMRo+TK68TIjIbVC7nL7e3zfWn81imvAF/murYVYu6Nboa31yzfSzqpkMc1+8P5hSPQsQyQTdA
9QojizfSVNrPpWmtmSe8MzqoAWAbIJBIbtRFhC18Sn2d7HSPAQp3n1FskLsdT+ABs1Ne38GPvgjb
J4q2ZeANfTrirVhRDn2+PQVXgYZcFhSsxakXHMhlqaKg865zA7SP6PP4O1sKK5dtPP22G8X3UFOs
v314PAHZg+JjWjYYrMWBqK1uTnFviM8NYouBO061HnlOnpRPCnJKf0x/KpP97SGXouUcQkCvJsRV
JBpII5f5x2THBS2yLj8HpLk2Gr3+FEguSaWkYVLZ+XAETS2sOXYlgqvbbJTMbkfqW5e47YGUezPU
QO0fNLQtIpgiehXK40qguEolYITQJ0Wmnr4lMF2xV/45hFOBBINaDdFZRbsLWcJmwjkmrzv/LfHH
qdrdnpHrnQdehVnmYmH/Uc68HI3hY2McqvLsWPkEfU5Cx8yJjC8BPqovVWt/oy4NLT3szXvUCGV5
5bD/JdZeRGsSeTAQ9LgEEpvCwOX4dZzVgEOG8FxAXDkn2GRqngnjKnoaTb/yT+GoT91bCHs+3yCg
HJePYZ/oONAT3L81dTL5dxaMjTcCGhqUSPs6AbhPnmO7FDtLDC8nHAZQ/yljVK/GGK4Q5rLquLcT
tXji23OyUBDYitvICAE+5uzzE2WD+DlzaknBpTnKn1t8g519BeKz3lgjosObpkryfOsXWoq4W6k1
UAHSUsEIs/GlF4QY1fgZL5D2p09Tf0YSNFYQUg7QZ3+YFWMmjlSJ+opGnv8GQtDR7k2hF7m1UstP
/wRd15THRJlK7TPqUu3kOVpaaxvUsQJ/00AcQuanxQF8hzIeDx8JonS5myg/jPcleoLWvZY1+SO1
hjLyDKxxm4MEvUk79DFU7TNbqFB2Yz9rmE6hMgnNTQoa61M6yGUofXx38VzFchXsD1IYV2mxDIwf
yZrobLTtcD/VxfiqAkt+8HEo4PTpTfVHSipjojqjRLjjhqn14SsNxRwKnjzh+AXy0ghGTuSO000W
Q/Gl+1RLafgahlm7qS059T2UCBsvkmT9UY9Kf0dZRV5Jo67PF6eYHhKUZHaRsyxXprU107NS/Uff
CKN6FxfOrLqOPRipp9rJXCNCXs+m/jW2u+rUwe9NNw6ymMnKNPzlr1yeMx5cxFh+B6EPDMjlOUsN
E2FER43OUT7P+M37eiS/2LXWPAxD39hwhbPsgXvZ+prDabnP8yL9CmA8sD/NXP7mlzQuy/hV8bPC
/Gak9MCOcdpIxlofR4Sbxc/ksSbK12Sd1EIX4ahBR4r3BY1VBbjY/aTGfu2FGVeTK4UoWbtcW8Wv
2xHwugOJHDRtftpvFHIE7OlyaqIMsJWDCPK5b0CmbiV5yF8ju8nrbdFnQi40NGBLonXXRPHnOXS0
zFNzaTgNSlyB5Je0IDFWrsa/F/7FPIg0kTkQOgu0zpa1HmPOMVMaMuWpLurUeSz9sGufJh7x6gPu
Zc2wQbHJQUwy153weTJGQzpZSTmBk5OLPnTVOg7TV4DUxeDJbU/nTUVqL9n29ZQnb2AVhnKPjd/g
vI5lNwXbgo7RY61M8vhp6uZs3JW+FsgrD1dVZN6LjxIaVhqycJxJykmXE61VXWJ3ua49wfmcD/IU
zL/srsi1F0v1g73WVk78BV1CzqUTDpFz72RGkx70tmu/aGaFiGkIOvvB1FNd/1KnYfVgDZQr9qBs
O+lByZM+++wYWFt9yqxelbw6t7Ivqa9Ga6T3v+yriw+xealoHChKQ9yQ8uKJEZrYY1pZ2p3lxmoQ
x8eBfdyYMrK2n/qhsSI3Q0kyvENVd4B3mnYY6qST/zIHeqBtEz9O+L9Hsy0/Gmv4LdTyQZXTkxG9
18v5jdBv6nK8t844MVvKnRRqweMcVcW9DzzKS/I0+1b5KD+6zM/4Og/2B8X3YH2LugQFUd4QFAqW
Qab344JGhTOe9Q6cuQtwRv+dmXVkeAOCoy9yGw4rn3xdIkDbVxTLwGage3ClEqKFDmkjKK+znEXa
T3no7yc8NXcCRuLGPMvxq7cTv/IUyy+eGh66J0on6W4lhFy9WcSvMKkQUiqkf+MsZn4c1UpreZSc
E3VGFqerKr3dSPkoBNsdRKzRQVbGg9xTYy+Mqc+PGhKyGLNh3qAhcU9wVr6M0qzFJ8Nsex2XEVRe
N4qTxkgAgYIZXGNS1hgs14GPX036BcuSFzMBcJF7KY0PgRg277lpSrgPqdr/5P7I5m3RqfOj386/
8AlH6l/ua2srNUJoE/71s4Qry5rZqDj6lycKZguKMmTdqIOBx7zcunqko5GQiAksdWsXxvZvvWjV
VxlW1GOSNqWzknde1dIBav9tkWj0EdGcWlyHc2TJo9ra05lwDu87bOanEgXhvR2pwUvYzYY7jw7n
w+pq4+vtzfLOXqGSI0wqoXhyFS+GpmRfU8buzfPc9O1b7ydNRNME8eutj3jFk9ak/0WF073dHvWd
CUZnCrA+VBdSoeULE0bC6JSNYZ0xEs56V4rCZNdb5vwta5v41FXRf7fHu3rFUD4gowfwaokW41LT
qLH6uhngt59nZF3vskodX7u27pD8zNeQllcp1mKoxeN5NpNasovYOJt5BlDYDmtgOrJRtJuwCgds
daxonzhZuh21MT7HmrFGIbpOruDTULinbo9CBjIoi5IFqn/Ia/uOfB71yk4OelaWzV3t13NCo7Cq
7+wc++wtwpnZr7wdUGqSeIjPh7St9MeeztFPbe7j5woIYefBJol2eRJOa92T632HIwHgY0IUlHNt
WX+SeqUcSULVcymhpGvLY7eRzXp4Hfxp7E4qqmt7P8Ap8aNoKoCH4EYEDlYIeSx7KLQDxjomQz9D
40KH27ZKfK1167mg0npHoSE43N54f4VBLkMJCD1KiSKyUchapnNOE416WfbWGR1WU9knpBWIsSSp
qbilHKTWfdjKbccEmONB6QZz2rVB40jcyFELdkCrcsmLI6jfe7hvyplX1Dg8aHMngUGcdPlPqUb2
tLfavL3rFHnyvcAqqsSt7NEqUHxV5XhTqFrqbGce08a+axVgk/iA9EJ/UrcTJL1zJDoyH82KTaNi
dfdsdIa+96FhhF9zWRpeKAjW+fdJadQ31OIlIgN9HNvto3I4hG0/+fc13fOv2VDlz0iXd/7DwDMZ
7wDYj8Hk5kNr/Lk9q9fHWdABiSAQtWk/Lp9RBgbdXVEr1rmlXxZu/MzwpW0OXFGoCuEHsVb5v47P
jAfqFT8pikNA4y7vgzbQJNSXZeOMuxS4Ga3Qyf4SWhNIbxvy3qqsZt4rU9Rh82Di5bTVesL1ocRV
9C6MLLX9PhQZKUhczIhEi97vpgPnii2IA8Z4hzGwQlmvycjbbk/UUqqVvS7EP1UB8Bf5yFIjIivr
fESfrD2j9GTxQzM13KgzpisWFVPjNdAFgT8dJfW/LOmSbUL7yn5CkCTH3jEPNWUbTTWeMSXFAk+S
u6JPXDlVre6HJAx9G9XO0xdmPJjX2svXYZTWMkVqWr1oCaERdjnlQRJ1ZgVY4cyRmCFOFaEr55Z2
3xRF6daO5Gzysfru9HKy4w75cKuVaWNzoaUEXoHcWtxf/1S9wJPZeTJ07Xni5nxWHD/8Divf2grd
nP08dfVb3fRAzG6v1jvbTDhGIxtEbV40Qy9HldpUmnvLKs7NOBT+BhKSv7FKW7srMQnZjHhotQfC
Y3aXBQWw1NuDX1/JPCFoCXA5CibocvBCL4zINtL6nOWpeidXYxF5so3LZkwZ8itmbMmP2wO+cwMA
1eKSAhADBme5NWFCFWY2xf25qLSm34x+MSqHrMuCTVSGgxf2ZcBTIUs+3x72nUmm7iFYechlYZAo
ftY/S9sm1TzbYTec8TfV0q/8AJgIlgVkezMETdn8roXE9imfMdF9sfypXYld744PmEoYy9PgWKa5
gPpy0rCiO9uSis5SHcEj6zRs+/aTUyPiNGnmJGOb1NjRvpAMvM1uf/970y4gKqwwrUxu38vv1yBq
l6mSoIGsJkrl6m0c2Tvd7v1nLVd7F5kI7GXHUYpWChvv7C+RZFJFIBghFLbIi2h0OT0aZXz3XA0H
dYjMwA3xyvmp+hHRdPCdtRTjneCH2gKQAoFigOW0FO3KzUSr2L3DebStaLzPRy3/jxiP4HRimUlz
7IDF/k5EC3EPid3/NdRWL23qaux9T8WYQD9qg5pIewmPIDDDAZRs6mMWlmxIZ3XBvtXt+HOd9ZG5
skZ/s4LLrEHoRFAIohIu5AsWkWBQY7UoJrzHYiUanlW8mrVN2aQBvXzNx788SOKnMKA87c14AIVb
CdOFZjPjI1UfmzCMCpqheE27xShLyQZ9KblyJ4eesBfZVenclWVWNO5g1aWGGVKhJl9LBB8Hr0hH
6z8snJQvWOFw/vAPoCGpFUORuMMcQIK7vRmvNwW4drRUBbxfYJYWD60xtZRSs6T2zFaN72oupc8B
r89TFqvRhlPRr6Rj121PylgCyYjSJHgFrvTL3d8qcAodue6RPauSdHa7fIxpBZsVJDvN7rLuQBjU
se7A6Ef/HnbRcOQsodNvBDnevGpuQEwxYON/UQuli54VczZ/fnROBFyOeEjxDzWjZcYooV8Vj40+
n1UnVDSEZfUQUJ8TCcG7bpfEMkjl2yNehwRGpDBNP5jzSUy8nJR6LB28bIb53Oro2Q56qt4Ho/Tq
2yUBqsAs41dOJNrfHvR66SmUoDNMZZF6Jxn55aA4GGZ23bbyuVCLaZPniTDxqsOvdirfDaNVv94e
zuCfuzxRl8Mtws9AgxJR2EE+90g2Y9jitN+10PiaxZP6+fZI15kLSCIYOVQOKGMgAnL5YYmtj0pa
l/K5zKZmZ/WDb+2oPRnpTzT+yIcTtRnpaml6A7JzTuzEw3oarw339s9454N5V7PVqSjA5Fg+sTv8
E60p9I2zpUz17NKrV8EBBvK2AUK6cqzeWUuRiRPageYRcsVv+edO1UO7KvKh4HnSp/MeSMWku7qR
QqmqG/PAmydTdre/7r0RuUDhf4tGDo+AyxHxQtKhuo1Yu1ZS/im2knDvjPqIXF/WBZsZYaGVbOWd
6RSlKTIkaggkpYvAUQcNLoW47Z7zfh7nrZ4Zvf0kp7ozuWDafH3lnSoC32K7wlQhNeKJTOd12RkG
s6o6fe0o5yIiwGSS5sR74OC1ulIFv85GBJqQ7gaJiHjhLE6hFJYzoKFEPQ9t0XlKo9MISo1hl8Hu
w0VCkg+IvsUo67XUkT+8hJwQHlTQVQB0LUVd+kDTxorS7DlJK9yt+sg/aD7IE7jB3SZHsmNNhEl8
y3JOFXI3IXMI8VheLGFUUVwEhq1Ck8t1bLpiFCGdBlNizEsfFD92PAei2XOLPM9J8ivHi+oOuynk
X9aUMd4JuEhOwdQR4BbUIUQI+ee88Miuci0elDNXcvoy10ryGwp0eqcTdgfMQDN93iiSaksr5/S9
TUx12uKiJRu6qjN2QzlFclUpZ7q+2t4Z7D5yJRGBsIm0ft5e3nfHMuB1ob9EnXb5ZqYApScFf382
iqr/XuEBibaDASC6VxBD+X+MJXAUvHUFH3KRRhRSjNvhyHeVWjb+7n0I3QiYqr3+o+hQHVs5M++t
HgoSiJpQ2AEmsNhHSqw7c00l9Ywit3On/x9n57UjN66E4ScSoBxuWx1HnuBx9o3gtb0SlROVnv58
mnPj1jRG8C6we2Nj2aRIVrHqD5MRH8ykaI9eq87faPbPu7qZxae/nyIIEfBAL1t4XbgqK1NK2cza
I4RE0o4oVe9yvc5yn8YLHdT/MNjSxQCxT8F0vT+71q0QEbT0xzJFGiVQIZYfDFeBjyCUzNpYzhtX
OZUZ8HE2r05uoNVyloMrhwEf2UeshRNvn0K+Unloe/r3uh6UvexFv+Uaf+sLkm9yBZB+LFrF1+dv
jlH3KJXMeHQUt94LpzQw8HLcZK8ldHW1xnCObGlt4wK6cSKAkVFJIkDSWlg3xCankbg9m9w/otK/
EbYz7Qe1lPZMkDPN929/whurCjmIYIwEjwvUYfkxf1wxCLj23jzZ1FdFk12Gov9dteiQItvoqOzP
1NiSPr2xpgyI1MxyJEhgV5/RcbHOE9S0Hm2jUuXPvu294UwN0pIn9nRI+VuHf7FHCSmaN3Ttbg1N
7uFAUgLgz8pezxWPzURiB2o8Ko5SPYHeytOTY6CAcwK0ln7nhTQU/oyG/n/Ie+yFwgpfllMJKeF6
YDtKuyLmDn+cFTvdN0iCYKQq5vB+jtz6UZVZ2ezf/qy39tAi6oOeIC8DkBzXI0YoTKhGa+iPlI2V
J2E4IQacuI+mx9Se83RjYW/05GxnOZILWgOkxroRNmoVlChTzZ/mhtegG3u5vXfyjrIBvih3JGji
2OO+shu6HCV9w4nEQ1wp0R31FO357Zm/BsstHEngR/zLfyAjXE/dNbIobTW8XkVk863LvjNMVK1H
8Vw28xgQVbpLm0zVvZzsIUSde+z3djU2v8BNUrNOMoSzXbRENpT3XmdQ1JgpbPBsIlXjCrv+WRoG
wtKxuuYphAuCMnZYkVYA1noHAoh6MJLsH9LFf1RMEGE34t7L3Xid0rD5eM0ulB9O3VqgAhRbGmOh
3bHpq9+aMoHAjy3rXV3EzinW0vy5aIr+0OnC3NkywpfRSvqNi+b14XN1JAHoOS0ETx501/OnNA43
q3DHJxKaRPqjAAM3Uh5532l2grKYnuNXXyN5shGjXl9w7EeKs8CZaHHBPrget6i6rE+8aniaQqP/
Pbted4ET1CqfgO8Tgi0zcqK/jlQgTKlekZQvJiDriqU55U2ET5L7mEfaKW5SXce3GftRy8jd53yu
wx9vb/nXh315RqLYgg4BMeDldP5xh8ezGBCBV51H3snl777vLeqjdvhlgCz54e2hXp8uJE4A+JA/
4VJIpF2FRDOPCLZF2jxYMp8vGNQXF1kjmH7whjy8MzPksvpYqoe4S3FOrIdI/2QZXYzEu6WJr7Ex
lT9FqpXdxg5/9Q6CcQH2FDU7vjN30Cqq6E1Yd0Bemodc6vXv0VNHuE70MrbESV/tpkWQh3ckOi9w
sV8RoztPFKYWyukBVoc7nMwCU07b7Hiio/lb/MbX1z6+veJbI64WPEzsDimCcXqQMDVaH7Gn7BxG
XftOgIc5CaGf3h5vvZk4n0sHaCEqE7KoN1yfl9puFUhNIr+vCjO9EJaN+9IIHzUESrZ6N+sr8WUo
l1cr5rXU9tbdk6zOJ5xy8vxeOCE9LjMvByB+WfkVEC1cTLezf2hlWUx+qkXGxplZX0fL2LROLOgC
vGspaV1PU7bWqA/Sze7HkZ6UyGobGmDu7iJbYgILf9T4XXS5++3txV1/zJdRl+uPTYqG/voySova
9ColzpDnmdVAL90vmtnGAG3md0NepRuH9eYcaSTSwOY1QB/0eo5YQGA1aHU56k0DnLiIbpG+m0AH
hodKixq/rSLzDuawITeyj9cD8+Lh5UhKgJ0c3PPrges4zERqjvl9EsbTXZSUn6Ss55YecqidRTqK
Rzjb4/lv19ahhE/OjHkie9dbfdG8V6vQKqLiPsKtON+VmeG1x0yY47AvrNCAmTC05UZwuTXRhYVI
VYS8Eqzs9UT7Ogr1RBXFPd5w+BtnrXdWDSDBEbDwJzQhMp/G+Nagr08onj1ALIH6c2joeV4PGsX9
RL+9Ku5rJJMOvZg1E2lEOd8nDfy2v7xYF4kXaoxUmHiOAMRYZVNtLTDDjSzvEGnFYCxN3TDZZbk6
/m2Jn4E8KFtQVw26fEhdXM+qNrQw6/PWO8Qh0SScTPMZnnS/WwDIj53blX+nVU8/kfGWkhJNJlKj
9VHEB05ThsrxDklZOce2YGfi4kjr1hhGnzraxnDrj/Yy3PLsYGYLrny1OzXaWm6s6N4hc6v6u1C6
+lB1tjjFWVJvZOPrWPgyFIKqLkgtygvrppCG7BIu3SZQjry09mWkIzymd/lGkrO+vJcNAXKSagqQ
FVSQll/xR9Jh1QO6cOh0Y1aFN1RklvbBjIF76FqRH22Fl0bpDTgIj5i/v33QX8+PkSmHgcrlccz+
vB4ZJkWuh3aPak1ieEdbGyT8gmhL3mhrlNXG11HrkrXsvAP3mIbygGYfYxsUxNtzWQeEl1Vk9Rbb
WZrqL6IIf6wi2jRGVRiNd6BKvRBBBtOPyng6ulYnD6JDBuHt8W7NinIUSh04glCFX21Dkrq6MYHz
H9rZSY5ihi2lD9mWlsOtWS1s6RfNSDDhq1HUUK2aLo/cQzO79jmlGhfvGr1wDnNpTAebLtqWb++r
eeG/gMLJkpMuSPx1l0h15lCOnZYe594t7zt7qu+xEk72b6/eq0MMQhigDlIgXFVs+eXP//haEcbx
nZEC1K1nvfZVmxg6NkVycKe62BjqFVp7QSNz3RLNoNDyalvtP8WuFAXnwPTYRnXyKQO2eLI8iZVO
jnjGdxMdoCfuf3EwWhczpK60wsfObu3fUd5KkJKUhc2NvboOdssvIiek/coa03Bezb6aM6AQISaG
aN7ll9xoi7uxios9IrX0u+1Zu5voP25cZreW/M9Bl632x5KnGD40FfToI5X25thpTbgPUajy+wQ+
8d9/XYrQC/CATILk5XooC42lGf/Q9GjGpSAnhJQFZ7ibinPvJkX1H0YDwfOCT4O/uK6DyTCVOJ9l
wJJagWpwo3NUfPKp1j4i21FvlWheHckF3E56tLTRwbivn989cKipy4v0WCPQ8KDyivHVGRpRksfl
MU+cYWOz3PpuuJMwM0pChNjlwP7x3SIrCXtTJwpMZq1TOh3GgyGcYl9HZGVvf7dXkYgKFxob/LM8
8cGyXg+lx6YeFV4fHkzkh91P6HSZ+dlK47K54DPqGD62qCFyZqSOgBL7GlXIjVv1xmRtE/AIIXeR
h1hzUFWtQzE8kcpBDwfrV9jYmEyNuVE94QxTlhs3w40vaaMOS3kY+iHID+N6umo0D8QllUwiLUcb
6QsBHLBzqhjcIBVyj4dUM1d/G+0Rr+KJBhSXw0Fav3pKILHcUfhus+OEt5iPbl23rwZdHmd01p/Y
s3LfRU3sz2m1ZaK4/rq8Rv9/SniQ0ntct8m70AbFOhsyyAGezKcF8YKsiNE+oGHfT3s4Oa2HSFDe
BEkaU9B5e2+tv+zyFl6EeBdHXfRk1g4di+2BE0JjCtTcdRu8G736J4gr49BLbUvActmnfxbpXsai
QgiDnIc3pKjrDyuE16Y5IspI/PZ6fGj63MTqNJxqDB2E3u29Ok2SZ9eOhkuHaobzjpTBi05vT3h9
yfMjwFjQSOACpH66zlONWEG320tQEVed8hx6evTeSyb3Oala7/08Kt0RVfotg6H1lmYkKElUR5fN
5VKmvJ55x6+ZEekcg7hWx+Z3W6Zeph49xFy7g5Joc/ej4BqJn96e6taoy5//cUW5KUoBdJGGYGiS
Of2sYb1q7YeJ0sAX04a94vOsHj6+Pebr/USnE5DFi648+L3VN1aV0ur1NpuCQmln91AYou/34LZT
beeKdtgCd9yYImwvsr0XEDSv/esp9hWyBPgzTQH4cPvUW130KTWJ28jCx1hWTYnYSpFe7x9Qkzj3
UNTBlBx46vWICpKptRvjZ6DN3BQ7S+swXanbTruokarY555w8NDptrfRNHvVgmAPkZBhGPTiQUbj
43pg8ByNFYppCLpIUz65TSjxssyFo+2buXjS3do5az14saewDe3kiLal9ilULCe7JGbUbdFlXt9a
i/LUIlsOxYrFWL1RPGQxyqKPx6BOZPQN4HZ0l5bqb4k80gcOlfNIRyZ5JlzVGxfW60tkSRlpyHKY
QIasLUzmROZtrdRDEI7FeNSFEe0j5GE+V1anvSviOHk/9FS9zHBuH1Ftz5uN8W9OnE4HzYYFxemt
AkXY91pjOXwG6lo9kAXbayjr9/hsRn1jzz5eF9nn2qiz3/bUlp/fPl03Nh9ENgRvyNBBAq71VGNK
eTIcmXwWz8oBcFx633ij7uzk1Hf7wepaSApqs/G0vzkqLLClvwfldp2pj3QC6CdhvBCXsThMpjMF
DmCJva6mVYOKdFecuDO38MmvejpseHqJS98NsSHKS6uTlmpqbHWwPAI3BE8weaO6t+pEoPVrx95T
Ho74EZQj9n+p9agsmZ8GTP70HxZ8Ma3BVI5111dfm74LtyZ9+UCJw/4HCszf41iNsfJscuU5jEX9
3Cmxd3x70CV1vI6TTBzFquUdsqACV4Oqk+hmrXNHAn5jnxS4DRUqrHH46+1hbn1W0kr0SGmjsryr
9UVBdGmKYYyiYWXP7eVM6c5VFbXyUTl2It9oU+1xgv9Y/WXqvHxYyonucp/RzVgfYXPC1D0VObvY
qaojNrDh01A3H4s2LzZ27q3DyjhoipCpg3NYVvqPCMgTUZV624/Bgu762NbT9EkvU/esRJk+HB1n
ko+R3ni8vQChblzYNyIhsR7SxOKpAat69RXDGf4NNdsp0GkX7zhAQ6D3SdncGbOmbXGfb9yKVGe5
EAwKpqC6VqEehQZ3jjDVCbSm13mDVMY+Njv9whNbnnqR/0LO3PjXHpOPppFUP/96I70UwWl6AstB
JOh6lW0e8XOvOXOAacoUHskpZaHuBCZakT9O0ovfFb2Q6t4ZxLxlWXLjC6MmCgAAhekFuruKitJI
2sRNR8IxCDoF8+Awnt+Z8yQCt3OpLTQJpFi1U8B9J6IvtoQRXhCdq7PKtQgpilc1DKz1wkvMlYes
UfjKnotJslp4lrKPDKtv7wtdzIU/KBOerAj16E7hR7MTqZdi1pJqTwHC1pFIS3BYNpfO+HcVmwAM
z0RW7qU+OGq/Ebpu3CtwMukjwisG0rTOIOba9WBj62OAvuD01TVD03fUOtkSE7yRky3eGqSBnDvy
wNV26NGhsBD6nwJKCwnmaTMO2aYhPbkL7TwpTqMltzQMbmx/l/YaORlQWAoBq2ykS6MqSfRpDtAO
0yGNNOh5zYmjPqDUWz52nRYVIDUco76ksT38EI0KxuntQ3DjuAOWxkfpxbSUqvH1ITBzTIs6K1H5
CX17bNVUio8hhIV6F1t9lv1l1YiRlpuTvHdRUOE1dT1aMnmd26i5GmR2Od1XhoTTOkFr0i5FlOfO
xjV6I1LwXiPr/f9oa1gzgBGRhaJQA9eIhlMCsPtZgPH4rBpSPaNE28OnTaeN18utb+pAMeTi5vXE
q+J6ikTMsdTyWA0S8Dx+23jmXVtN8U6r9Pww2niBj7oC7R2D6cfQqKONIHxrzjAcF1zuS/F6NXw8
OOiahhoeoZPh/Mzl7LyjMxTfISiklT4Zdlzu7WnBAb29j26dHlKN/2tavy70uooeR2nTa4FdGUMo
dmUxZ/KhIVK3x8UiHnlTHe/M8N+3h711jyJjQ/TgYiBSrg7taKiF0BUOZqykxl7DvuODO6m4KuP6
sgeSkRyake6ikY3ZBm7oVp5H620RegEBDbRqtZctlW4HEnZz0FO+Er5cjk5LXQBe68fMS2WyS3po
M986mQ+Ly0fp+LhP6touN0Ltr8HRyxmmEbhYA5ESgae53nZmYXKA+moO4qKB65OCkK5D1LcmtRr2
09CgoYvwwmkYTO8ikybfh6Wp7loEAjc2wq0HHx6m9EF5RsMMXxPkwAWgp2nxS7Blq39M0q5+wI9Q
/LaNxFlMo4EtlV0qO1c2VNFnMZV3XkcZRRvQwNwIHTdOA81EHtoo8ThLN+d6VWIiYOIOOt8on7qz
RWXuwG0zD3vF6KsHPVVLyGFFvCWDdmNXIpW9qA7RBl6yqeth0TIuC7rrUzB5Sqv6WoOfgZ9S2UEb
x3ZRHvWLFrKFG44VKtkaVcONed+41alBLngbalagKFY/wFCob8uJ1348qSbyO9isIotWfHVzR9u4
ZG/OlWuW2slS7F0Tfc0Sw3haf8QwiIfB1CZj4HIiq93AhXevt9Csdu2UpPn7Cl+l+vT2+b95CsEU
cAwXWAxCBNdLrRSl2SLRzRfGGsLvzcl60DSUzFDorcTdqJT1HlJ/9WjlJk/skdr6zqrLcOt5fWvB
F9YX7z1oAeD5rn9Gppa1ZrXLpjc1GADFJPZRBS+/wDR0Y8o30iFKOfSQaY+DK17rVhug5LBDdtSA
x5b+vraz9oDxn/b+7YW9EcauRlmdnKhugGV0jNLZmfalG7Pwa4Hi3lFr3O4QatL94BRhdnHsutkb
AIa+vD38+uACPWKL8j+E2UY0W6MyyQSFNbrzFKRN6N27TlZ/Tesx+aJOuUB+qtK9YidbJPbeHnY9
a8C3gBHpjPCsMMEfrFpNOT2fBg8oJzDifE78CKSOt0PjaDqleVfJ/WSLikJrVX+oOxdfRxwvvS3q
0HorLb9hST/B8/GafnVnedrQelOqOQHykr27X3qm5l5rElAeWdo66cZV8Xql6WaiEAmnml4tw652
rodPeY2QBl43U/Ypz5Paz/EbCOzZG95PsM4OjnA1/+11XmcLyxyX2jJrvahqrO/lyJVJZRaFi6ko
LlRe5U7Wrus650NpAmGcIZ22h7dHvDFNwPsLbXRpfL1SZK2rlk8XV24whVPqq7KT7+NRxTcZJQ6x
b5S2/KB5Q7Gl6X9zWK4loPywwcgIr1c3lRZWeXgkBVGiWxfNkFB+yUG99zKW+h7pDgdlY2fcuo7W
dwTru4CtlrYwDSKC3/WwKEnaai889lBly3SH1Zjn7XPbBMj39rLe2KwMRHsAuU/g3et3rImQaBdF
mRvkDgWYIvXksQ4t/ZJDXvjyH4YCHLHoesLdWbuZtGVtCm9I3MCaZXzfNpaOJFdd+YOOUPnfD0U8
e5EmoXC9Dp8tLEInqWMvqKRV32sq6pjAoKwvQ+9swc9vnATmsvR/F3wEDZ7rL8Wj0JsVuJ6BVKL+
sZmx+KCPEwZDGMVPbTV6l7endmtnAK4ELkt1GWmbZcP+UVoatbJIEqfRgkSk3de2m9OfoY5/5Nuj
3Nr2wChp+lKAQohjFT3wygRmQlYXuA6+gf6Uo52/a5zOuiCHoYYnwwqLU28IdwueceMCx7eKahJ4
k5cy3fX0nLDtI12mRlDpnTbvIHdMdyY47HNrKegOA0DUT7mtTu8kNGLFD6083rpQ1wnRcvbo1hE/
gCOzBKsnCQqETuJFth4Msjbb3Ww6JZrqZXZs8rGXvmtnFVlCInAk1jP6S3+/8igjYapB7ZfnyerC
GbgOahNhwMCJWzgMY9WcMW8pD0KJmw+TUNxdC0tx//agtzbVcrMuk4Y+vD4vYG8UylmxFhhGl+8F
bbt/RFfW394e5VWux8qCR6a0jOqIRitrdaupRenGmPfqQYGp4F1Bk+Zgdy1ob6XTD/TYHaBtSvVQ
RzDEsw6F0n0rPPfz27/ixtaGqYHYASA7roE12ka3Clefc08LRsvszegAt7c1/SaFI+3naIKlaK/T
v4rQ+O4LzshG5Lyxu6AvUxem+Y3y1vp1JYwesbdWNQM5RNG9yF3tY1R2iNyVMuv8aR7z3wZ+3XsX
bcyNTP/GVUVNYSnug6lYPsT12SKelO2U1mYghNGWZyFLafltqntfjXa0qvhQozSub+md3IgwyEvw
zcHGMKy7SsnCqPbUQe/MYISkegituX1G4MUFkG5suZ3duDx4x/CWgVlrL8X36wk6cxZVQ1XpgWIk
RXnsGn2w930TVSYSE4BgMX3nQWE9DqZSiA81LNVLMVTelvDmjdMEV4uPy1LzodfrnLuIWFe4lcHb
9DJv1wkzOyB0Zs4bW+nG94ThxZeEkoUV0Po4udOgu60pjKATXvRvSUGq2c1W3R6i1sWTKu7bjdbC
jaNDKkLBE/oC+dD6bprdmXtQL4ygH9T5RzaktAHb+b3oK/cEunh4NydevlGOuzVJzguCnhSJXuOd
TL2XMBZjI8hayL7u0JvgjcDEapY0DzyMt0DgN8ejwcsO4gFO/eN6DyVmRvbaN0YgElPsnRDjY6E2
hV8beXYigZGXt6+jG/cBxQ206RahVvSIlt/zRzxPiQSJnCtcI7HDLcsdNWNv/BbHkysPMGK1MTqH
rUezN6yyWBmPA0LmWyDPGxczVX/wVR5apYvByiqp6FKnrOIuswO3Nt2q8rVci6tPQy4dUoxG4Dls
JUnf64fOS4rkI8CRSSLch3AIpsvhmG6lv68XhWcThowU1qkzowV2vShoUzrpVNZ2UFBhzw5R2cq7
FCtDPzLM9H3qpN17t029z65R/Ifwz9jAu2koUREBML8aW86QFNlcwZDN/egTSxDpi2SZOgiwlVX/
bnA70fuU33CkbsG6/357Q7y+L9nsi9/FAol1kMK/Hn/Wu1ITSmgG8K5LczcX+XDq89lOdrVqZBuB
//WNuQyGKesChAVPsfyYP3Zfl+hEQrOwAqcQ08FN4uKY1rFzNob2AwlI+NmzoHoWRlycZtknxcYN
dnN41phyJ6oIlNquhxdSVFYk20XnqZ3egUijk4aW4PMQa9MeCjzy/hI47H5wsgpbcuTu9I106+Zq
o/KxrAI39bo35WEy4TizQzjGsfkjFkPPrT6UFzGOWwf91kgWgwD3o+lpr/sKzVwmtR27ZqDU8TmL
7PBnJEz1aPZjvBHnb50enlmwFqld8mVXVxjhFtFKo7GAqnht9YT+ReEgfBqLfHzKYxkN8R7upPcV
PKcaBfOIIeHfb2GSDN6T6IsAOVp/ViNNMqu2rSCdByNosnZ8VuNa4g3lbCkFv461S8MPRDc9k8Wk
ZvnzPzZwOqUGooieFeBaYNd+SUIvDpFtFF/entLrsGCykrwbiX/LJ1yfSsXsKrOqnYD3cnzU3PF9
34ZIq6chztRlOG8Vsm7tlsUO5aUAQLFldTCjilhYS8YLzX4ad2272GN2Q1Gc7b6oNjbM8j3+bCYD
KILkujRCsJbnclu9eJQaY0qeOU5Qupn9GRfIoQm82Zb5r8kdzeaHPhhZv2vCrjQvf7+sXDC6C1tx
8dNa7RS3k4OlpqEdNCot851rKa5flZblK3mWpDutTP/5DwNSUuf8LdqS645tY9S6W0auHSDNW3Vn
N8NMAw2+LHrsm9wbDtCltmplt1YXYA3bh7QbONPqU/Z17xr9pNhk/FX9VPdFf46d2n60KpmdZxGp
rZ+5ovj7ZyxQMXjEKJCSVUCOvz4Z3JspREt2kNOYld+BiuTB2qTZu0RUCG1Y3TQdhlCZP4xS3eLF
3zgtGjcqdyp6FCRSq5xfL3XFELFwgyJUpB/PmXIQeSyOQ62GPkj6YmMb3Tgt0CcQNfQQLOXQrG48
qatlq6mMR1HXugDQc9/1ssy/D1gkbAhD3ZoaQP+FrMzKvqruOiOPWLOeqMzZlXFQ+0w9ALgx/TnT
ethFzhax6OZ4VB5JzxYjrDVuOOmz0HZCCpBF19eXcVC8h9nOq39mdWof8rTfgoXfWkpqyQhXI07J
nl1+zx8XqnB6OMOYyACwLIp9i7fl84Bt4afRmJQteP+rViPpHTGK2A+Zf6HwrvZoUuSIKnqRF4R9
bR27XCgfczeZD21RT0eseBvfVIyUW9aZ+r2WUZPaOaGlfaEoa2y8bV4HTX7K0vFj+xA018BSW5Bj
0wfxCFeKwCwiib8Uk6X16DZ32cXWJuOzadZReWzCtPjx9qX0ivy/rAPtoKXQu2BMjVUU0xs3Qqei
9YJs1lUotkWxiEN67Y9WFX22G828v5ge4iYKnnFyZ2FEShvMw/ZnP5m9+2Wx1Vm0dLbOMdfUav/p
Kjkw1+XL2VoU6ldHK6qrKkVOoz+Umg5AqLTS1PApj3WdH6cR2hJ2HqrZvsd98X1j8dDfdQ12cbtB
lkp76pWhKfaW4slPDgtgHGQMDsD3DMm7yshKq9nbWmPehakRWofF7MXwx9EMv8RKR5UL3sk0f176
PGetyhTFH6wwMSY/IXEdOz9JPFuafm7qmYbyRSj7SCKTmWvJ7KN/I8KHZFaL9Avdrqb/Eal6jZa6
TY5whr+SxO0OGygr/KxIven0XZgbzjj4bqZMEdbhbtMMv/tyWWQ8bPtBsXdhlw/DRxNrKYFNNrpJ
x3gmqH2jtFBOCP2UhbgYlal4X60hdtxziKlJNe1aQoDW77y6D9sTenJxA5tzjrz8rsKrUe6cBOfl
i61WZuS3vRtqT5Zbg3hNK9lXfiyi0UZPA15W9RWDMVZoTvGflUKdMrnTTBSiLlOjw93yJrcRpzYa
6vzd5Fa9+RhHyKAFE4hdcdLNNnN9L9VzB6uJqcjPKJGq2aWAcTp+Apox5n6BcmJ40L3JNr+2aTOl
ZzSJw+JgyNCadl3Ec+2oNG3oHrrc0HKf9k9U7xs70tv3g9T0+VdIQcm4R+pcG++hAWeD2HkWwh0P
CnL2eD8iPpA9SduO51+W0qTi6CaJiO879BKV44hbc/feiQpUDFOMkso9VP6FTaXlkAgC0G19NF6A
v86e32TZ6H7tyqgcf9PWHjV70c5Nu7vM7vL25xzSWq72Qzcg7XsY4FubPsLsHidLM+Y6y3ZuXEQx
guFGbUjdx99BjdydKOFsfdJlF9LTITx25b2XTVW4j2Kefd0OX8tISXaeEpvuu9lGze6glGM3nHVI
Q/y1ORMlRlt0hOxY3Idz5zT3QoGClvmVPRmZthd1oc3nkX5WpjEJzv1DhLMi72mjS+0o9qsht+sv
E2rM2R3SOWZ4LIwMwN8B0fkkOltjidzBgVwakyyfMqvbDTttqod4gCM8g6zbY12e4udVtGFl3xWe
A5l4pklSXpAYb70nrRJGYvua1DLxgFhb1P6KwjkV/qgmSasdYjuXbesPcwvox/Rq3NBtBSnCfOcN
A0uMWp0Ri8HXyph+3V5as1YcrGSRZSwUEKm7USqe80PJIf2BT9TK+6afknIXamnn7Ra6Uf45xT9E
Hrqqaqt7j3cuBe68qdLP1GRQ3YvysKuOc01zT/cNPbb1B4cW57wP+9bU30nLrq3L5Do8pfZZCYDk
pE9hXn8Pc5oEd0Vuu/OHIevrMcYPrZXaLhnmNPqFFBf2X9SPQuGRzya1OuPorqh2e4J+X4B6UpxS
KXfzPKshd5Uro+qcqLUjL1DDEjQt1FafnlpravFcqqMo9IKxiax5l5eJY/5KS72NcLFPhj7ZCcNT
Fjhq76jhr9DMlemHUZVV81mL4rG6a9IuTp8jEdXqQsWJlO94ZBgmdXdM1He1N5veU9ioUr2LYVTO
QaLYra5fYmTQw2rXljQP9nqE/n56zC0bvESdVbn9PTZqJfopZN9YIIRoXR5iXSbylFaVWh912evR
HR+3qX5WSE009/ZoKchd22aqchYwloqHf2RUpPMRapibZDtNWn1/jgYEKQgzbqf9pL6vRtGuQQxm
elbChr9kuCJMz40+2c4xpVoXPVZtLfsHLa6V/qJWbT5+ZoM4to8IQC19uzHb6tTb2lifY71X4/PU
Vct2L5qx/2cqHSeZg6aLaD3ZfaYlF/R3hjAQk6h6LqlKoSGkR43QfvQAGNpL4tYFNp0dujw/ioqA
4ruAkbpsZ5du188HI2qSESmQCg/oz7NXmlbnh7UJc0ONYlP9Di20su6KeJqm7piNedR/1Y0G+YfB
JShoR8JOLk9eZWOasqPyDOM6hnCBQUQ1J0npJ+EwVGdiYF1/RBijbL+ClFOn8mDLsK2/jxPbh2Ax
toXDIwf8UvWoa8KaLqkLBO3BsWNqm9Dvw/BM33csPD/uIru85KoUyoWxHfvDPEyD+BRHnOoLsu7O
eK4UXQAxt6xyEjuUUMW7vrPDjpdp62Y/LFuxh0DSB8Gp1OzSyfpMByBFcT2rBlvfEwhQikIqFtUg
gibSXqe0tiY5YCMMY/Ekgfx0z9SYzXJPxl5Sm2wqq7KrHTA1XiteDVDwaaKuXRwKvEwQ6cytvMQ7
biiF85RUZNH3dZLP+SHtXcXodiCWI7HPoVwrfqG4dos/GXow6k4iLFKeY2T9CRY18F2fb6sjwZEL
0z5HuG8hFJ0CSw28Qi3jQ6pMZfzNsktvujPssTGHw2jkmAkDfHe9b7LtFfGM/p4uDzas7cY4N40T
4v3UdjCKdmjSVFgvqZzT4sExh/iTVEEMv0MbMFRO/VwIER9ADAun2s3SFvOPtB2q7N+2qVV+YUml
23uaoqaeP5dJbKaJX/Finv3JzENyxxFJ9+HBkC3OV3PnGdMxa9FUxdYFd4Ha9ImTY/ghRLbgOOdK
3QEvQ5D4VMBL1B8iMcVlQO8MgusezgcONp62rEgGgvIXt1IxHroyz/boGkDKnPS5aXZ4+GX1U1Ir
fKppyAo0ZFkofGUqz/o3i1PxwWmauCdyG8jGSNm35Gf4ngbpOIU/a9HShVcq0obDFKPg5+v0775Z
ieuKh6oq3PSUtW5TnGSRkoCraGDAc470+gix08qPsgoxpwjrKkbAlaBSPAxNaDmMBtz5NJUtGkRV
3/W/hCultXPdSHxHRT363BiTCqwxcnrtKHKZYScdoZc8ZvOQHACBSFR1UhzsvBNkFzM9ysmp5bsx
RQXsrCkS5GYtCKN3eVYMH3AKDcenunYV71tYpJrYwRm2n00KyMqzgnrc8LPOc/uDVmo9nqJWGD5N
s8XnHI0ehVJVzeWv1DaJbplZmR/arjSeGm2ezZ1X6F4dTEiw76eFCHRR/8fReS3HzStB+IlYxRxu
GXZXOVmyrBuW7V9mDiABEsTTn2/PjctVtuUNBGamu6cbh8M2nSMt23xwZEgnLPyA1s7FEZ7wpsOZ
zty2VXCZ3VUT9Tl769sMC9BQFPiYvpfJF0uGL7Q58jgsMUye/Ll+KzceyMyJrOGtmcT8XxfHsjy7
iZqOLzNEXv/fYUgry46oC3ma69mxSY4jDbks6h3m8osGUyUvRGhO+4d010Ci3K2IqzDY5oyZPVjt
cE+fNINkrx3NzEIxJ4wOj6/ohfLW2Lc75KSfJ/Hhq3RZdGyfGh5XQxZn1Ub/SrRbDGcJ4+G5Qrsy
n4lmto5sJzi3QxOw+erZXaAQ7/F62vdP34K2SudJ7WMRVnGVXDosKCeaKFNV51aFlRfkRKKEPD6B
p6NC+nV06+sjpFt2uAbvt03ZzdnxKytsaO+SkNzdLbBf+67X361NvF0e8Ep+dJ6VyIIS5rtpGG/b
8WTKw0mYonzaBPwRzZE0ObFKQCFBL0SXd8e21bfQy0Odt4IwRxzAqmi+TOyXJ78on0NQtFQp6wyZ
pk2ZGtterHyfWAiDq46H8dx5pN4/4kPnVT+7aInGYp/t1Tu3u29P2VEHwXLCtabZH9ZjUTBK87hO
v0FNVF9YUUeJqzyus1+iNZN7c9UANiwp7Dq5VKRETD89fwvPopwXpD+Dd2BmOHS6q3GEC5v9mcki
2nN6xhjL+FkQIOXOLI4yLRIi1pV39hS3Fcfaa6NbbpBrYlCwxEuYtZ0gxBgpP/aMezLMfKKuhPt2
NXEnft/vUcaqXS3OhkUtmfpx1Q0/p8X2NlypvdnkkdLqyLt4Krf0SDDEv9GG6b5wcV3v83bGCTPz
uqA6CBUkWPVTzT3BtOOEIbnNEaLFqi7MVYeWPwwoKkIKFNrJjrR3deSgUqsNq765C0odOeLZ2jxK
LXkkIxMowHwIH9FvsX0byd7x81KINdaMxCTs0sCydn4vzObgx8VV1GSjr+fvBs88wcKgexwP4UAY
9COz8+j/qflGh1zpuOZ52xzJDFf5/FdrMiIzdbQK344S9WneErEzFhr7rc8YkTxnb7G8z8P3GkKj
RNlD1rj17t04lZLL7UxIcpjV8YExZ2OvyVsYNcF754XHV0Ava6eaYB1JvjTx4eymOEdfcIpx9evC
o4p/92Nkt5ml4FzYSCUjgcC7zrvxTO+/DMxbACWrk4ibY7TEdBYOcSYpxiFHnM/LtMq00VaV5GVM
flhu6UMTcj9P25PqHGRCTq1RNvRt6cq7bvIP7gNWxNIWfLLND8db6pQ8Pzu46KarvKzG9/gTxCNp
TlMTSw9793kUGe7Zy1y0ZkbD5cV15KcaI8wxHeMhPM6uNVDmSFrSp3Ud7TD1ydb7l2xr9WusXdtO
Cb0L/9lLUv0JTWSGbG+xovKSZSYTyy+Ph8C6KhPsPtgieo6ktYo58as+JfA8+NwhhP/Vehs2EumV
OLIw2YavLup9RqeGayBHND4x/cztWN6Y1lYiiycUxK7XNwGKTxCVXPoN3X6UVL6Tengt/Akw/hYp
2YKhTgUOFz/CheEkbVwdtoXu+shCIRf1XbazZMjO7a6ISLQsuVrcpZF6GfdhSbISFOPe2jQYzTYo
Zy2Ef1REStNkWqm3Hop4Zf8oVTZhan7NBVWjkzUMJ3W2T0sSpb2l66dR22RVhUJpc96YQZ7Crr5K
zkscVU8s1yusYcpG3jtRy/at9pX5ZBGYuW8vhQEdEHrBKRqbkB/KbUmJ2iO/+8t4NrElbC3HctHX
s3e/iaV1Mkc0zZaWW8ImcXKsznPsmQ57BDvZni3f71TeHEeoOEhxfL/jRvPA2kQ/ZwkX5M7lu87/
3LUN7aJcVI/Bn7Smsxy4o3PUUu2aRV1vUyx1WVdpXzEWp5ZOYE5NMhJPsOKo/89qRkJ0nRUblYyn
rF+yrZvkq88rcwq0XlVdSPvQJq+bA0u9DtAiSsmnGn7Mo6uxNtQz1aFeaejzKmycv4Nn4z2rJsdp
8xbgkddSteSG4Io4PSti/7gXQqv+Pbly7Fjr7WwrZaBF7R6ofif6jdHjZBhOHpBagYLGexsw0Gk2
HgrMq8It9+qOlZE4kuHPfWLIljHRDsy9ofyAJx+D1AuM53I7G0/jlWejr9xbpIGlXrEqS1Z5DSNb
Yxqc2NTMBI7XqpLP+NrBuZrEkXyS4X8Es7CiOrhHk7ldJL7n/eDc2M5HV6/xdbIN/sxN63zpLt7z
ZDmw1bHLsX1UG2ALt0kZ/xDVsTSnxQspuDWKH5GS+RqCgUzG+5Rl4vSsUgQEag5gBxeO2ehxUQpn
SNd91V7aesKP8tE1R8XP3ocCc6aZLX8Pp7oU4RIRrg65ND2fDmUiXbXjlOzBDTjxxuMR0oOSpxVc
BfXhnpai29hDrZxNpNHcuhUGgtMw5M4Y249hs0qb4my7RJ8dInHJym2T/3xvIqK25uL7bNw6aNKw
JGwvjZZteqH/keS2eQN5zEc4seTp0g3sL4gXSwQCBy9LcHIFyIrXj/kgD4umZ57FnkVNr/2nsETR
yyfiuCe2+0G4nMEOyjxoxuYPHYPL5o1Q1n/7tHZBofslfBspykM2qXpmvrbj+p/dykkWwE/H1+CS
ipcPiqktlTWbaZkh2mx9Q7hcDU91JPX6ONmeuI22sHlrWhL+0ql2yNukSI8nEyPzvSUFkhc5qsiZ
YBdUORcVOZb/TLTLNmv13Ac09x7MI37026UDTIyyjlj5jkjsJCxTni0S8gYAifqEnK2fTj6403EC
P2RomcLeTmexGur6tJV15vtWJ7MqYIe3oLlY2rsenLkpbBiV5Ie9mRJcM9x7BsWh/Tx2q4kLgd8l
M/8sh65wld2+hI3l2zcuJ2bPWIwd1d/eslFGT/3iq3tHAPHflIodhEvZmLa/SegF5rykK3qbPdMC
u+DShMhidAWoMFOyzMSxRszos+s/HLDpTqpHPB7QWoeBe670Gh75samavyIjv7qhF9F2Fg+W0ant
4ZCRQZjCNTnj0dbEt+EQl8VNIG2+GJ8/7dW+zafe24/hwbLMKPPN9znBrhpa+2K3iACbZQ6782TL
toUGQXOUsfJoJxkTOakNEOz1eh6EGhm/kmUPPqOgjbZTtIIHZURQt0MKHCrlXwIjAwgFi9kza6s4
GvKRmDeSiA05oDEPgD05Vzj4/02TMj8MM033Eht3/0C+RgrIPIf8V6OU9fpQt6Dr57FS1psE4XVT
sQxLAwO1TdGUbcZyWMaayvCf784UuBH3lyEVTcIIPCr831MHaY9V7ExFOjPu6t7MiRTiPCK7+KjQ
XA7ZVrHOLQiHM6cyUMvH0iWdTA+etDbvmfcGvEcgdAoqPZChN611VPjRED0NVgReE9S7tDFD77nt
uO7nIkoaq8ugFo5XUsfjT7uy4vY2roxynl0hBvobl+atYDt5XVKqivAerqityN3mMOYmQpD12rCz
seb7StBN0Q0cypNjtjLMONJqJx+c2feGJZTyWdiyEoWaA+eVmptUZFPa4+e6q0Ck5mrbctfYKvCL
0ReMPsnuea89aGmTzs5o/emiUYwp2tygZIFazcARDUmITHC162V43Isbv2XDPqv8Qf3ju7e+lUrG
Oe3oB/7hd8lwM06t6VN78TVchKiaq28UHMIpafuqLWS3JVXREtYTZ3209n8nz8xrMeN4Qv01x/Y4
ycD7418Hn3Q1jA9nhoGhgijup9sxZtbOj7h2y3yfN/WrGabwdwgf+K90mul3lVg4ApaltTipTdKB
LigudFXtOgCGrQOGLPddMBzFMG/rlHfgAbxnprp0Drrjqd/WZchkewQvfLfRwWH2xw9fRFOH40l9
dbatt+BjYNhxsng2yqd9DSOV8dqG6VR1ZPOcDMHJRIJi0kGmg29qXShu6IfrqXzHAKtcsphts6Eo
oTLMiThw903o6OqSEOzvS6wbnTcdZt6Xw9XqDR3LWOf+Is2zWKlwRTxOytw1gMJHwZjF19Vg4JBk
w2ZBBRGsOlZ87JvfZiFOCEsmS+Ht2QxEMhYLid0yTRRKsjTQfc2oFneGz7kewyYz0jdXm2vkXgO9
L0Hce5sIoIK1ifJoEXHe9humOyEGjCewBLc6+faq/zrU9LCojqG62bAJ6wjGhByBmFvxxNnLGvSj
9af6pPyRT3DEt3ZKJ9HUb2oKwdR5dsfPydGaXmkP9y4bMHmcU6mm8dmIRohcuFb7DtVuNxkst/ku
NwajvOr7Jcjmronf9CREdBYYoH8lxGrc7tYi1X0V+vVNE9RrSHvv7O9tsEs3a1FWaKglOR45e0Xt
fpYkxd90RkTJKS4J3c4CmCOLyU7Wt2Atu0wJZkpuhY9GPHUXs+zZZq/1HaKSbsn60C3nvKPQ3DIN
CxwHosWT+bDOg8iWA8FJJpa5vqJuyWSzQwCuCYS6TVC5XaXYqRWmel8xahJFAO9EP0Yn1uZdZck3
+ulpSzdvI1BvrzviERUr5/+8MmZFuHMn88AbN/VDEFj1ftscG6O+OwTV7xgfJitdNkDozOeReogn
tKmZStzp13zEIOhxo8s4bUWvPs1yWGV6DLEoMwU2cZwqluc+bM2Opw0r96usQ+vdr+zyN7lGK17W
UwdWfZiERV3gV2Kdh32ybxevmvbMdergzqMn3TLPP8Z3s1TlP80NfKQM0d2Tzx6pl4L7TyrVGK06
WWU71q9WW91YdAkjYIaM2rSFlXgj/J436Ws88Bj32aCsq0Cvc4GfujnB42gLeRDzfWOLsPClaWj1
jjkI01DNuPNMSRUR42citeZklEAmMhpzPnS77DAjVjCSpJjAS+b7EjAL2Et9eLeBEpaTbWoFIZr9
bXyOvP26cauliFNsxAYCHZIRTVI56M9om/fqdASJteXgRVt5Y1XL6D5aiEf7UxUC9lKum+geY+zd
BcIZmk9H4WFI4+tOA2jBNZF30uLYTo5PLmaG/RWVct4czkYkDkHfeejmpzfz+J2iuib8YjJj/R2L
2BgYL9nwY6uo9nMLupR/P7h7fGmYaOKTCmoQNO00hC35dV+frR5y4bzM47w9SrZJo9Qdd0BAeI+N
OXmhky3YHBJxRjfbNsxv3NEndF/lfikdqQR9iOv8aHVUmzPYNY3sOtR7l0d41+inhoVgTk5/DR6/
PuivbDotY7H1++JQJKq67znworZAAon823FFD/f53MjVLYjEEfI0zcoX2aHiuUtBEBL7Evp98JM7
lYczBgjg6et3Uuy8UAUWBZ6mhLX05bibu0WCUO6WPFILxKpJJSwfOH3V6hYXQRkn2W6HjcjctqZ/
TBiW+7QcE0z3JpDpny6nlZTbxQ2vX4hK2pRHj19F5XS3Q7smb4YUwjBD8gb6uBHQygKXr9vfBxQO
Xc2IbKGoq8N1Lq2zHIauLih/e0OCKa2ne2VyO7Lq2wj3nZ+yrlExO/HCnIC6JOmLNtzlTFuP5AKd
m40Bd7dtDdnbMZ0Jy7ntlmFf0JlcKdf/HEWlMbcRXvyAQSONu+3syz38xVSdIQ2d4TaOgrJ7sIgA
rH6wZSasC2ITSr5j/A3if3aOX0mjBJzYgOXCXSCaVv7kiVjJlA4kxhktnQPYfOnubTbG4Qbh5w1e
WzT1HHHdR80Wn6q9hOSyAu+V6NjaLbQeLf52FzY21tDVRINus436cBXYHY87AMzwwTGshy4tk909
HvrRaYe3nZr/UVbucLxhH8hHjiVWPBQeXg9//MVbhxMvS9cs5eG3/rRKNvp+ddqR4qFE1q3Ou1uv
RbzR3V+mcaAkzoZc+tRf/PBLT57ERnrg0F0mHNe9i73Po/3mI18w+XEM/lqscbhwKeMbc3ANSvNi
N8NwXNACwRulxlnq4DwCXDmpGCF07o8Z5CH1aVnlyzRofu1Avg1DObZPwY0Lox599hGCFDaWkk0/
z1ryhWoRuxK8tA2mt3atrSEzGwGxd1vLRHOaPStKns0WbtZJhtM2F7goDtNdHdtmST0i/jAfNaO9
QTV7jcym0d+n+7rp2Xq9fkj73ZiYIPyxY1WvHx2esIpeBjIveDPBujtBgfRxEW3hNwzGNJOGgIRO
z8ff8RioWxtl57LEbvmxgzuxerRpuDCY9zhKhVqWLS+7avmjNmi/Am6s+zIIhOqCDJ4+ybfwGNk3
lnX/uAXhMdxUllIZcNCWCbt+YaBeuNO6J+rNRxnGZZaEy/Kn39VChLsIPptrgH1eznvzZdi5sx6d
3WfYXdkA4MTEvzuMcj+iPfjZ4dKB9Vg/v1db3BAzy0jvkbk49Tl5b+O5War+w5HaD0/23Eugglp/
Rb5OEmpVX6r/es/pHkN7Aczr6EBU6gthrFuVNDHJ6soHC22XBeMauQXJt1ESqoJt8uZSiSB5RG0B
cFWWVfRXeH7ln6j+if86Rcfsnmq6NZ0PbdVhvWh3YRoQzeteqsA1Z0hz7w68C1zPn4ZXFynqCXwj
HlOrqbe/vou7+Yo0gvvGb2WxxHO7nfZxkvrkkUVGEu+Ab1AdYBFSwPiPhR3UWLKxPhbkMVMJRE7U
Br/bsQYGiNX1eqmqo/wDjT3/jtvjCaF5MuYdIVYg3ktCwPrmsl6XrqSu1Kkl3KhYKgk4ujbloYiw
lNt59Vt/yUJpD/Ls9tSotFZRY+c8OgkRv2G39DSSjBZSm83m2PoMCwROqJet3NebtWHDl6Ep6b5o
EIZHlK42I1i4BJeFZ9JjGlMe2sy56uJT3zf1P9y6wmv09hT9IukncRjP4uPvVKH0zPZybr6jmi8l
CEwtX9g3jVLkc10N+abGxzbQUX/atmnxPsURj9/7rDvAZluCTEeyPn7inFsxHpgrABQ4tnXfDcmS
fB4ogLzH1hu3z9osagRpHLR1KXvVtwhzFnLEphH1SmoCa4/yQVic/li68IULauKzV5qoPAk7apYH
YfV7CN1XB991PNn/IYmt1pRtfNt+PeiKWN/xmr19O3qb1ckh3uJvy5ScnFK3XTGOeq3PwR7BvC40
YfdIqrpbNFYOficVag6f78qCx9BrIYNuml95BBkA50F3zsmW9rpnTdiKpdhpfkXOUtIkv+Vcqw0t
jkuxsbj/nYvDHhOQpgBkyz3Yku3+WLRw+O9EgnycAl2dmzb2asDhXdb06GOwnmoirohohhlOxqxH
AtLlZeSQqdAnmhZ+MSGvKiyZ/voI2dlJJYfPrM3MMV+XqlcCoututjKndeafpGDz4/fGV/iLCNPG
6aaqEnFD4oGOehhdJDQ3PsUgtupoTRe0/ojB9rBrbqvFIa5Wz3PwbcltXB8Pa6O58w0ukUhR7CQl
3zL861lKTtnqL1rmlqmQz+wxotX8GAm6T8ujndVtb8zhnq6TAeCXzVMU7iDuKVXXLwt5UL3SREcN
4MxsRAHtgPIjkW2C5MhXDY2jBZCSjSpE8dKiLmKQPgRUxtyv9XIbTrUJLxE7f5LguaU6bsgQ8+ui
4c0Ep00Tew7pE4x1Go5t8FDrtn+Za738ZKApGbgte3ytSie4odZIO0+MEkyiZrxC9aq3bpbBVEPK
pvXUFmWzjK8HNO6fVh/Joz97804fszT/JC0lgDMM7JRVCkIfoNts7iU6PHov5G1PrX1s37bVdFuq
Ec956SCS4a6dWnkjABpxYIHrunamzpLaQ+9+M7QPCA89d/gxRUPX5otwoN66teqdFBWXHWVOLPWv
vh70DfXe3EUg9HCbfl31ObfTS2Vsfgd1srNSbTlx3sf9gQ3zXvPBR6WNnI2U+j1IoT+OpJCxv9y6
bb9/+LjEB9lUlpMumv3obzXM3HSL42jv48htqYClRtE+u9XebXebYl5qRmSUKVv5eNO6EGBeevjO
8nG4U3ha2fJBTeDirHka6aivRldNy2hiiTUCMunKPpUmoRl3dTO/B3E7fHMfIgDpqr5+tmO7Lq6l
3uSx8uLyO0YSeIrjEqK1dYIetYgol48SFwzIWBrjGLf9Mujzbhi5C6jkmBS6NQIiDk3vU9D0QY3Q
/rIrYhvYjkWMUe2nDc3+fWI09QW0ul8z3I5NUyDxgDa2yKLrX4mwHH/5AwhFtvvO4N10di/7+2iq
BlgtV83zkTe1W0Oioa8s4H5kf155n0hOZRAMKWjTOMLf8xgXwVI3c96Hwodf8FqGBm1wwT4Lxojx
USbK3m9KwCJIUqHOQhzt6wpd3hWyrtr+rS879plaXi69w8BbJJwIAqSqWMe6yKaUHV8Ebpe3ZNGQ
2RWYzgdftFAp3K8Vo1JO/SPjzGA7x7Qd7BaShWF0wftCi3zuDtE9s/+BY00mXexyUtn2o8r7SMr/
dNdVJS867vsCmB+5rmL4+RNGU+3mUMRBnSW95dlZb5fR7yDQmDFoiOtcV4Jl+6lL6lM0hNF97+/L
Xz5V69uej3kuBEOoffHGiCjiCAkl7BSBWeIhat1FoTBsp/UPEmsmdgTk7sMUGfNj5ThNWVNa291B
L64LZ2ztP/ia7/cHflv1ebfs+HVn2cRP3b5XyyVUhm42GGTnZhyUtmdpF7fCzBs2jLEkKlKQLFFO
NAoTNk0MCGX0YYID2Ea6m0cg7FzO5fPa+1VzcyDoCLPI3/YB16rIU5nVNYF7aqzZpgAoR6lcGHx1
Yc37xD4fYQjHtzj9+miwCxIkZJXrxBOKOj9ISzvaoQuWJNnOfql1edndBcUTGXRMEHNMQ9K1cevd
MASxyqY47UHGXUmK6toA/51M33qP+IYiEHHcuXFyezWAq4CxKkqrQNszvfio659108TWl2GAqs4T
oFif8YROm5PCvoz7DQUy2HI0quB5GulRlO/1hCLbx5sqOqkIzDPb9yDcLzt+P2TUdq6hZKOSq3im
Z8rJFA727wRR63cbSLfnJZRrcHYYQqLrv6Q2twfH8Q0ulVDBxSpj/qWouKkR2tivREDuCJRZgWpT
34Jb0dE6fLYl2rIHbHOr+uTto/7ZdXJpsr1pQ+/kM5tB04wj50WpRXMFJFHn3KwW9frcNTju3vtg
X9aJ+SuSqQudFZ3psUAxW0A8+8IOi2XlYt+WO08qQh3Gknsgjjs+XssS/219GKpz3MjSpwNpOsOF
Y/nLfaj58rJBNNuLHFBzggsFi5cmy1Vmb0HrjqegNG31ZHpPJnmoPF+dQmpE9M+N5uiDldhSnzQc
ZnTbJvH6x+Ncg38MLojcHBKOldoAtvjkDRVqFbOMQ0bztDw4s93etc7qnzpr2x+SuXYwF6AkPE4k
GbwjkVzDwvSsNCAKjFfvAYEvNJm1eN7LTKxwlS0C79LbUuz+j2ARydPgi6PL4fqHvXC2YHxjCdAb
7irkH8RMdrUNPxaX1kUlAlgl1JNrFxGUIzON334cqpLmfWinsLsY3vEjK6EdRm4hgpgz0dvzPftA
SF3ExobEVSfSCso2m7oU9bAKc1See5X6u/TpdU3AYBx5K+vmFtF9GFBjegmTlJQSFA0r1AxT1Oof
DpHJcY7YOTryltzmv6hi0QLXYNsSasM3p51dbFJb6/IWO1w5F5unm/djDXnWrmzm63FUzO2Qqlf5
eFVLO5Nb0/zSFrBvGlKHEbqWX/2wRvcQ1foFKcrx3zV1mD0DYG4QGkSuuJfU3TDdb42P7mXcN79Q
TdB+qNkBhtmphLmN6PZIZ5idV3Qy6q/eUE4yGLTRsxfWW5mONRZlV0x/vlOVjm/Xekp+TFDGjyTD
9N9ropim1tqXt63ogufG3banaXHUpz17CU1Hsu1PghcH0D8H/c9W0NQbGSidynnxvwfDSUW2hddb
VwXD3SCMTd/FGl7uk7v4IAYbKpFaMgTRqHFfH0Lz11EA7/N2FefLYPiUMdPP0fb0NT2Ul1uFdiZi
XxdX4LhoVChOnR7ns3Gi8XvWvXcjyyC8WZU9vq/O6txV/mpBo/qMRME413kyQfUFq/uAgFIVzNH7
C9LT/+pxq/g8eDFjizOR1Tt0FjgzoWQZSnPp6+Q3+3dYfLRX/mkWZzua5RM6uPD9eqDPnQulZ2le
9m785jJ6lTzHY3xfzQDgrn/4KVa+EMyB6H8h5E0e4X5PSdK/jH3sQm9Sa7Mp8U/tdqx3FV4Po63I
GY6/B7UjRRiPuwmJYsqfamCsUN+v8zr9KBeMM7NmRomzvzezxXiF26fKZDxvU45SLnyPrxlYRRCt
XjYyaz4EdRihEZ/l8l8YGjc8dU4fPZi1Fzf7Gq4V0O8iUMLHE+KRZntkb52nG8wAtXc8qvVkpm1S
Rd12B2Y2sxNlYdwFn9I11othAfRjiVkKqadqeZqssfpvRy9Oa4WLw+9w8O2fioHiy1os/8doDc4T
bPb0bK/9cCsqa19zu+68U0WtuHembSgSgOg7WH26ZHW4wz8CJiuENpOu09ifw0KhHIJ/d5PHQwZX
pdEmC3DW/svp0EalfeK0tz188TlGIw1hhtv6Rzge8W9J1b91oUv/JQOKo+jRgScRaPkVmDV9jjih
lNAPuFaO75Uj6eJjIe6AylhbHyozv7mltH8HbJ4UtAGQt5sAr0uM+8tafKSipnMLtS7+e8xZuXT7
1kBnbACZTfdWUbefHWKnOYxL5P5pkuvShQ4q9H7Bccud28MeuuOK1D1pnBPkWvSRVGa4p0WeONGo
0p+dzu9/UpwjqLvSvbUtTD8RQRzlRCZdY5/1Hvd39ogyG+GQNUKvOIP+4/lW/aJD9nL6prUeo7HT
r6ZdXJ16q3BP2+w2X9ZWer+afRGahYvluKFZszZWR/zyDe+A4ZfGzgfRsOM330tdevz8qmyARsTm
fgEIyFcWkmbUKkfIM6ennp/TQpA/owAnRIAeu0punMG3wCITFpi4RjCtOeKKtYFt57xVE/sx8zg0
xT4J7wEx5XwnkUfeuQg4UhmN5knjG1ZnyPMcKw/2ESFkXHPV9cyRBVDh9JzM3QGjD4L4XlZr89JB
eiMttS0N3FxN1Zc6ylGxb4WESBpr+q9Wa5WvSOPiNJRBwtAQEJuaOm19kE2NMflDQhv5OFuStaSQ
/a+/8CooED0/Nu/TmLDTn7DhxeJYeN3Euq0sy/1DezWQsIVaVN6Y2S+vxIpxa3GhKXH8F0/ajXvL
NAZSZBLLUt/TIHY7BWOzP7xarCGycTbaf5UbYvhLJ6p9+LspP1Jnyf5h99X1x2Az8MXlUjC3mCCL
ldX9QAkZ9IhTutEZCnQme5uLtZ8Nw9QYOjgRmXlhLUebsQsm3tzeubese3THDbOGRMh3TeVk5wew
AQclwVrWzKbtbJFJvIijl+9WWKO3y2DwG3NqIlFGzzIuY/ehGhBHF0FQxTfsxJj/sMduhqw+BlVf
amaB6XkcaBpO6IK0tk/18j+Ozqw7Tl6Jor+ItZiH12569OzYiZ0XVux8YQYJhIT49Xf3fc5KYneD
VFVnn1Nen26PoxPLRBxn+oymPM0Js7p6l0otNGa8TNj6h5RwuZp7T23p54D0EB+iuh7V2xL0N9yj
C4S1uBYiuOX5FExQHTUuuo1NoqNFezgAyqZgDGorJK5hB5TCve9GKEY2zyHJ0N2ObuPPAsYbcUnu
V1C7tcwDE1fe44DSlJ79flYFnydijvzmkPMZpppNelpd/IKVHb/6edPOCRStVssu1bC8AQV8sbA2
y03n1M6sIqNndo9JWpvybWG3fPCaLsROPoLFTAszjTlwW5aDYiF4j71uGS4ap12CKELdfQ1BBjJa
2tWYfVj6BfnnHWDmoYb6a++rMFFFzu9dzy4qmp+uH3wjFRh+bNY/C4Zb981OnJS/58TtV/oD2zD6
25Vz2bufBGT7JM9sVK7tS7wob3oUKLr+BSv16J9I0Jgg5cMJcYYnoRUYo9aurx9jgaYHFDm7wSFE
uklO3VgM6l8cD+2MUgOB/ANXQzH8GoPFQ4c2vs+EJFgl9aquhVc/rj0uWAbn7Jjx9zVGpOK0rfGK
ykaTxtURuI6i8O2hT/MyJe7ozoXcKDb8HmlQHx0/qIOPStWJ84Diafl6p9mZ7WOBxJW+4WzBYOAO
1Uje7TZmzXMHOszydFJ/ijNuyqTYkS5vt0tvMeg9zVk9F6j9SUB/sTn8p9WOTystz0662NXua2Zl
4XBkmjvWL6T1RM0T2zw4kLfUBakYYhExA2KD2TQ9OZVmFLIrHdmW2V6hW0TRiV8wS86em7SQyjiT
l+6ClX1BPU4mpPRdbMayJNiJDjr6cLt08f6EDWuOD61ReFYOOItFgeSJGeoWHVRM2XIaS4qgg+An
9L28U+xvPwWWHZvBhbM9pcpe6olZ0eCLIPgtXIdHJJlbx3f2N2Ke4tfBuyU12VkF9Ss+m2i9LzST
2x0nnTPmBV9nskD/3YYh+8AZBDwGI/nC+9m4YyCfI4ih5qnwUnRxyZBi+gfz2ZfXMOWfwa1UgW7v
AmYo5VWo2OgTDKMp/pDIbaZ/kxyj+TL4DGwPUL5VwTNbWnlaksX09yQtONkpSRlcnMtk3FghMhRF
kXsJQOg+M2EQ/sZ1GjYHYvSNeW7gmZzjzEQQT+uADXtnk5QRGW5kFOxqoClnGljK7eCUvoh5SH1S
d3K3rYyfe03Hs39MmXiXv6gZlRzQv501cK9RJuvFHLlefASEqU5q5846PYyrql1nQthuSVnn+ogH
+HaKntV09HbDMt2Foc4EouusmjCXSehYxbREWe+HsyI/oDLRlP+IN3wiwLdeoB+c1g7JKerQhN7N
2rOxDWMDf36Th+EK1gnf150BE9I3LNk2e5YESvmJ27gxl3L0gohTDlfrSDJd1GBuyIRqDpYPZbHn
IiLH9scoR+QFPxjD5m4shAsnHJQuCsAhZSosn1TSNM1v4TUlryq9vr91+ZhglS2OFEC9r45L441C
XAZsRv106vhIrPgZK+b1ny7eFd8ypOW1fx7TaO7id78I8DfvKpYzxLlXL2lNR1XKLr0Oohz+aU6S
bO90usmOUak0BmbYfHc7FWvQmnsiyrHCbnRU+jnBS4qzlVyal8Roj4YoaPt1bzpifXgz5sCfv0aS
1z3cihEiQ3ysR3aIPC3ZOLX9nomo09wnUeuEn8k2sguUJUfLcBxExEKHneAorlzs6ljwLjIOs+K+
T2KPmUTHSr3w6uC97g4B5yUHLVxjdmcRAMYL6MKCgC39YXyQvmjba8I9i5hjEDvGHRiByXiYNuMd
44HJ7LkLVjYt4o8JpvJX4LTsoGdGmTn+WXtWBN77pDlvv6skGKtfQ0uSVwCPioNW7dAdtxmaid1V
w07PbQwd1CgYoZUNDdUh0swXfNpIM6vrHGQMqg6GbU7iflAehhsyktpk3s9kpNYvQ4pQPey6dB2B
jpEEu511pjr7MxEaOJcM552qrggPJDP7GE5NaPwDgf1xoJ/SaBm2Cw5rMXzhj0Dw4LcInBchmHre
eykwdZULp6Rf6826FK8YtxULBwxTi2KHVxjAefTZjX3H8xW0SEZbGZWYRQtnPU1UsH+jLZbqGqqC
MApHxwuKSSIz8WNzq2z6qBywgpBzrc3EFUFIOYwkEcjGCfdHWNDntHxOVV6lBrmTgkfG+7VM2/ZE
sy6wQXRR3313BIlVzzGhF/0/qElZ/QvMbafnblbEk0O4A7NZ6rTalRi3ZISHEw9hkDt+2UeMY2td
/sTj0DWXBUx1fIrhEaqXzsN3ddyaMBkuxjaKQmgjAaq7BPUY0TInuAqxeKZb5CIhg9r90YPiTiJq
T1H4aDOLXh87oZwG77jKrD5VkeuVY95otIIzNk5E+eK2te3OXdp4OMh+8v6zQ9e1L2D60axhVHn3
rj0817XxGZRSqmMH/hiXLC2+odQX4+y6BaI6l1BhSZrHhUjEl7u2xWbPtiyT5Wc0kGcx7CqfYKdd
SWoJGS9oOgzyU122EVG+UUq/tfprnOSyL7U+CqRX+dlPDNtxR7re+gvkQg+YLbh/vLcAxIabyQnr
ccqHEPzsUfg2RfWynlueXMLBoGFCYRxmSV5bHLn8OVg1w3PUqlQ6SIxaoX4eO7+5gWNIpAGCurv6
F89fp+ZUUC8t5zGh3G+oAJvW+dwYdUC21rWb/QqXkQCHPePJQq27JQmb7i8lfgm4S/wsXUuEHlvc
20AlkpQOhq2vSEBLsG9gtym40FCH5xIAy/4sYcDIrHC4rvMxdeLwm/tFuieDx4yo1aJmoK0rAgHq
XSCjQh7rrPblI7ZLpz6kyorwb5G4iZ73oduH5tiQ3tVQksAvr/yAZTz9YXjF0uCQ5Ktm7zkhE6Ed
zju8uDbqfDjvsnbIE1hSFA3H1YpguXnQgiXUxTBHt5q5FO9Ooleg+2ipm/6oJpVU/1TBcQYxWq6d
ecN+ndoTZzy55jRAa0ngOPWhd/OQYWwEFqQv8T0RDF92Gwrj5qLT1BLLpHlB4kHb5I3ce9PcA9vg
6m70jQ+YkqXuz/W4uDAo7NogrUHNbWDfQpXp8CZVxOIOWzEtlZM0tlmpIfFx/SZbZJpOMsKHdlbZ
2o2KJ1k46w8iJlDwjsLODGZspHEZnQaqnipnq6rv2aNjIIxPbVrS8PJVm+jUR0sMTQnI5Af4yua1
AJAfbYnRzhR+F93zuW/2cVmrQBxDpXX2hSeVEyt3U6XYjVLWvn0TbL/9hAYLP0XordxiAriovm+W
iGHgAcyUZIbIX7zqzvMHBwMYz3kzwY8oZlA5i4u67V5Vkz//ovqc5S/fYMdmZzBXlbnvKB/KM4VY
MuV2wTzeXXjehznNLVUVrlqdcIE69FFapW9ui9ciPUmnXUro0aLZWEzVDWSGpyJb56NsZ6t++EGv
jAEuNdUQIj4I6E129sAazecZl1ijiC3alvHJS3izB8b888YjLKamWn/A4DvV80b7bH+3ECrOn4ik
ufWrLVnYeBk5WOsN0tT1sj98rKM92SmGh8I8uTZl7vZCreB2MqWldnVot2/yy7A6Uazp0OdNTTIY
ccSwqnaCXaQUAwCeQ6kduSMDI3Qy1EcobW5vLtxY3m9EGM/TgXFjMg7wDbOOgzwkN6JvzqEORPPO
boURshzaIVr/Zls52W9GAq76RriL/dcFB2vyr1pa4//nrnLW7Q5RNOz8hw6S2syHwh30cJJuPfN+
zybTScolVRoV5d46kiixT+QkcLd0rqq7U8e8n1gGH0/7GbW9Dk+rLof0ZSzJRbkj4lSq13YQafQ4
SacYXick1uZDjqBdx8psmXh0UePiXeCEDTt46O/rPxHD/+ISgU9zj3CLerlmiXa9d6uQ1YweElD4
vjH/j19dS81K+kkw3P4FNO77Vds0mG4IpWVh18QVguA5Bjrs74rS3bpfUdRF2SueNvz7tMmtP+Se
4EQ+Z0UTe2fJhCs8JCMn0J3iuZAnwp8CSB/hEiKcVuynyO2K5/xqa+maW8jARg8SEcuwcihZGQbP
cDlbeI49Ip9qPpRgWdRpSjO4GWRvs+HkiWxSXzUPWBznmAiS/oIsJf2NHOqQyc5SbrVz6BFvIsWd
C00mc7Z3VOBfY5Q60xd5MX237A3mSdL5rXTW8E4Yb1idfEPH+n+ntmJHhvdt8GHiBt6ixu6gNQPn
PxNQjgh2S8bFegKjNPVjJLHesOZ6C6pj2c1ldFYho6uKGAp6i+u8bpi88KmPyw1PjTFiP/CtuZam
2OsFSIAppX/BiT2Ex2FzekXx0W+EAIw42NIHarDBe9a45ux0wI5PuITPybo8qEbGw7GS6xIJSJLM
jf9QqlfkiuECpiWb+3igz4SRQa+GunI+aSCilScaeGndhyFo+5yDXpakd9cYOXRzn61VPdCbD60K
Ph1mVeGLbDmwLtWKxHE3wAJjEuTO0iSVtJ6Xz0OcVswSm3JorgtKaUNm0cZhRjCLZMZNXIysjht/
MXvRVWyn00zk1fw2AZDczrcxSOKfvaV7/4/ghFS8L/HQYeYq/DXBfjcgof7EUOOSZBLD0v7UYxZM
R0n7PH6CDNgCDo+0kvrbCFeLF8BHh0IOiyKvMfSFr18cS5IxOppXbTm4Zde/pP1yQ1g86VH+T+mC
Y1LHnXGSXTbKQsb31dgB108lWMdxU41eTpaYl/oQEnoRkdEwwV/ct2WCCzgL17X/MYahyJ5Eu6E+
GrXwu5qU6s3LWeq2mA9T8fEKap+Is/fUN4yZrh2z8fYQ8dln2b5dyyw8lUk6fc63MAA8npkFJdGB
Z/6kiyLN8cqsD8GJXo5UF+pplgjeJwIn4O8iDWtm8/R4gprfR3dofm6kExgqNuDZlsI+huiEWysw
EsJKCOezI9tUvSFNqeEdzRh9dDcuc2UeIBHMdvuPGaGOJsN54g+KiXbtZYOdnrxqKtvkYLPRYwhd
qIBVIeCseFr04AZ42qWv7CP35ogo5Sj8HeCWYzvrCrG9CukJmjaae/jhAIygYa5VPxZZKJ09hlA1
/VntvIkz3PZY78s6JgAhpdyBNKpLQyAou2eWKEp3DAU6hBaZpev0EFZBl72vYsygekORuuGO46uS
9B8+WT07RmNrhBcmlfzIKS7TvMYDl75vA057rJZ1wbF2qL2GTUpTNCrs5KNMHAxmUekNWz66RZeG
j6XnU3lc2lCyuzmWo2/FMwzOUkWvNFYBu6vZypqEb03mBuayTh0B1ExsGUKXvc0S5kxNHRwJyXP9
l64favUSWSbg74rsBO/DTRFBjwVBJd0dXmLyXLWrx7TYxVVUxEQrJCJ9NItq+2tbzyMW0bIO2epy
qmxoWKY4BSTvNyC6toK0HW8bS9HG/aantY+GrlG/x2wRfBiV511Nmjn1E444QSs4jZQy+YApZDg5
WiAQ74ATMfnlhC4BAqDcVeQU9FAYFSaPdkpoW7EVFNN2QAFmhprC8NOHOXUcTgcynXT2xGS3r8+c
NihSzPscP/0cBVXvh52kz9SQTw/uHyMiEzFcwF74vjiWcnmHjR20izhGhstIQonLj0zr1Vw05tMw
b7inZLOvy4F5ZsISJv+1KyCV1D4ZmnL7VERhEAzHjqgRXgHou+DRCsJh0YdMwpgCBlaN5x8IC4Ka
612dzs8bqhTzf6CVDATNWci9TGwJbE4yRVef/Vqpvnq4xd5Mh27aLCTTTBs2PLUMBdz6stzqsppC
AlPgkC9ajTBKsJvxkpZXhlT0fo/CZNgVIO4jtfyjE8YtuUf1uZFXQ9x064/JeESCHdnI7g13dP3W
/W+bZSYDVvlNle8c/XBtFxYGLSOf6LahQeT4dQv70onK7V8JeEljc0m2IBTdFdeJah4x6DTHkea7
/Y8puk4ZELVAeAobKmEivre8eSZeaF+FMt8rBjHuy3Izr8wl0uTkjmP9tyrhUXfbGi1BwtTVnZ1+
t3F8BUdnybZfIS/F30IT2cQGIeLFdrSUwV0brpP5R3nvPZfhUCNoLlXm5dGCXQkDlPSf1pkZ1bFz
iqq9OKk/HPvOVgFOzXV+0d4N6wBc1slvj5HqSNKIIVIGcgiw0mBYbn5MJA4OjxW3cPul8XW6Hl15
VmmGTv4cmHfO2SQNdm48xvbnpC0Vxo5WyeuOI6O5G5bqL9vjLPAn4ljcJr33Jm+m8Qn1rSMIx4jt
zfiBoGkrCbzkr3jM4a7B5o8zVzzRGEk5Jy9cPO5X11UQ4Jh+gquJkmo8QTvTmGuiwXye0ZGOdr+0
Pg74Cg9YwbCnRloPerv5OZrd8J/2BzLwEzCpN8CdANCBGFT/Y+5T1mx0I9zZOVqEbK9NOgQe6edZ
7x+GeW6W+xqSUb5ErEQLfgHgqvBX2YeL/1SkDDPuHHacTnc10AEpMV3c+9MvRphhdCEfq7uKWa6M
2+Mhy2BviHk9ZUVFkC6/rNNemq4oFFBqOcbBF6TeMLn7qSEY7gKTkzTHKtjwbsWemzmPc91pht29
pePZIfmm28+qjXrzAEhEKIT5f1o8OdvVcwgqSuJEp7LtmvVOrD4dbstUUS4y1GSqMlT8H+y/8RaQ
N/K2NAgKUh2SgpYlTyDvykvrMmvdqB1UXQ8MYbM+WQ98cWvWY5GAmkDeG7s+a/dRuLXgX8SxMSEF
0y0G/StgYBpCn6WM7712dsI7yqjYvSth8ZY7BztUCCfaju3yK4wi6VzdDEqf8Xu0+lBw2ayns88M
P/rjZJI4OBYoROai2hbXqcjG9gnodB2ouIKkPXjRRMFAXWM4VVKzxWS8ECLTwrzHGedU7fEv09UA
KDf9GopD2g1rfOyajKwdnxBETIQNBleRw4moPzTNq8lTunAMpY2xP1anaZig+iYgbKkElXz0pdnG
m0kjfmYVudaHri9Lc5iRIJtnU5gsyF1u9OrRdvZmRjDN7xq/zmMJmogjzwN/PsRdZF9lA2N9HzgE
ct2tHJFoWu3kXzu8TJTIFB2MyrcEy9QLQzrcnCQ2ucFJ+jinAc+ZmD9PQVtcOo48rEkLlPwTd089
71IOsvR8w1/CHXETwuNJSDGOhUscY3BKaqOegGfb4NuQL1HiHA1Z9+NAttoJU5eWM9AxUWmVJKg4
7IBLpn1Gjx0xExNUvSwomZvJmgPbe1lQULq0+5yMJiSUdt9MrtIkWThORn09ev84TzvgJImJrh+u
ZQ3MGp4wklVL7jEN2w7zasuQsabff6Wr9cW8X1M5fpLpiZG4TpY+ve06VE7GQ8oEA7cYRlcB2Cgq
fWUJY8eXXvhEp5y2aEhiktzHyhnP2+p29oUQD9xU9NazfbcViDHJNEMT2qdxbIN/MgjG//CEutEp
i9LyMSgoMQ9NvVBVuQM9Cq0yLSF4+MyGZVxhtfqIwFj1saTYuiRlTYK0KpyOAIqtDvjZSFW4zaz7
WLXHAoblFSy+wbyFi/ieCMER9zjMtnfk9whesXoNfzzPb+tzw5fTH7tpipgpkNBodwlFinPlH1+P
jZNs9Q8Rrf+3dFGOXQuXhbA5kQcQQTStvLjMlWLEClN9B12s3xJOuG/HD1N7X0uVTI9qdOU7v9Ec
fpZ9Oy9fUcUIiKG2aoezV+tpvFTdhDAqR1EWB0Rk8lHKbMaX4FnM8KgiY3sQpE2AoFd1v7z4IO32
7DCaJsrE69rynkdr+GIdchcft6kuXhdGgUEuQqrrQw8YpXkKsF4yLoiqNCcOFbS6ZMMINMs0u+7w
x7YqKvc83FRFNa2hPPisY2i/2qEjVIrBVjF3GKSHyG/83HWQCXdpBleJ40x2Oj4TTVwSwJE2lIW4
CQQvkj2waWwUe5QY2eerZkb+26lDsV58SWTIs+uWhb2lRLFgFZRbdAmhDdKjwNwkQOuucWcUuF2G
7645LG3tQKARCxc9lu6s/mNe50R/F5JNP6bZq5sfyMCQIAlq8yP6IMGx6Wb8C1oZt3wpXeucmXKm
fxk9ddfMIbELV0ZYiUOYJMkLjLhqjvFsCGfB/+mRvUw8cE+AAMuk991EjB1BLZip4WjxazwFuFwZ
AxayJnyg3RxcfJES/l4j9ct3vKPTqWDobSmxWuI1CCkU7mNBbk5zGbMIwLgIyi26yozXHxneS59K
Vw/jXq3oK1cmhrqjohLE9OnRA3MUXDQ5Nk8lCCOw5tGHztT7kQgwD2wqTX4Y2jFxnHhg/jmEqd6S
CEZLjwqb6h6ztuiLUzWn7qUXnQzvGVnir5zbW+wLrVX11jLyIfOPbsHfE8KaniwCI+P9qPNwgDus
MHyQQyKfXBYkd3vWgQ1/DQ8OmqxmiXjMFI/FEejrDktLeoTbnVcPXsxEBBgkb4ekZY+xzubkTCWA
MKpN64KcIR+x28ps0yunATDvVlfzmpNltMFaIjwH2ckquT0OSSSeVWHC7hTfBPEY0SY5xauYSWzN
8AbUdyMru8LgOPBFtWdkkJImmV7LO0hnjpLpmgrGLt5PTziRkgfMhRUoAE6T/rdZYq+5b2fsuyeq
tl6xgDUu/loUtrti8VJxUqYh7S7AePBRwYUjlNIz/4zJ9aD1o3xiR0bMPeGcV0KF1R/dYaU5UWlu
Q142EUchY3ks4WUb+7xi1M7hXUmOoXvYGHTZP0ShoOl/WTkOWKndoq86AgdF4bIWFVtuWsJIyPTO
5W8m/RvKm+CmSSRHBnwIJ3j94i22R870qtorYYnGqlithWMuy/5nN2fbeZy9pfzo3K0gVtEnIEkf
68kOE04LSN18MTGBFLPvecHOD3T2SMLugpokoUSOYLhoRo7jECuUerxvUNgT25RwnLaYpbm+NvD6
VS0fNfG1KylB49rmAYFh2QHdn9TeyfjE5/CEXF3smNNZs7vyMbV1suZJbzULZSq91N4rq0h0+3eV
UqIgFKkgxIewGS/4BUTFCoSDT2s0XvwpIWpKDWP2KVFesgMjOabgdSf85Sx6hU08LcrlihEtSr9T
S+zDB2e8re4JnZjyNYMbR01Z1kvNR8lgpE/JiwbPqP/6bcziaW7RyKI/SPNED78Obx2Zc//mBf8f
vmTRET/gRxvH5DzMbZ/L2sAU4xCy5X0ICso4pzFEfvg9kM7FJ1Se3JO6t93JtNkaHe04dfZH7bMw
FCE1S8VVkmtaQQn5hTylUx/htBWMdXfNBlLLLJj815aRJIrGWZhqhcdKCZcoQembI7wO3WZi1u4l
RhIXea38VhzXyl8IROla7s4yzczysIpGXAXPOl6zZHNOvbgt01sG6b4UsnHSQxNEy/0mNw8OfOPN
vusgS3FMj3K5NAFW/Lz0lxYDgK3BQovCQwLdsftLABqqZL5fMaHTQW3OdD+UEg/doCnY3iaHm/Hk
axqZXWKjJvrdKxxXu5aB/1+u2PI5nXHgn7CONS+OcUJyEG5iEXPnaZ0gmtDgnR05HmhTxluj30l8
c6zwrNC54zIkbUXiNM2tJ6vniYAC/r7W5a+ZZXImx1fhdb+Zsy/BDjBweyTVSJV7pkcJvCmTO3K5
ugiEPEv8EKhXYTE6ehiyxT612vkdz45aMTJ6tHBLQ6Qbtnv1tVqNYesW1wCQFLPDjQ1y+pEse3pl
jy2B7+uYKEJAvADUihRj8ztmslo/dY1bLliWHcINOTL7ST2P0+Rjesd31JwqN6aOXRyNHYHFXgM6
wsaqkWmdsRGsGUHS2O36+jSNgVgeJJXucpatKb90wyHMZNVd30qrTXBY7EacU416J3MGQtQ0pGm7
ct+xEeZMcLhmWl81y1tW1lF87ANjlqNpjPyuMgrtW1OsXofGiQioXoDzSNyJA5J1wGgNXuIt/NUB
+XeHtrVBu1urhoc47Lj4d3Ty5iMrRTLk3TAETU7og0brEn56GraxxhAo6vu+tN27InICSHIY2t+A
hmV3J8jC/en55OjcEV8UvKDzdz+J2NlQ8/xyvqapXnCYA+IAv23WYKYs1i3oHsHT0v9QVMvkEhL7
Zq5AdqN8zOJouCyzgCklMCJ7x3hNqLrusFUDXjXCPoZ9icW+bpHgKq2b4ICosBzgCi3+MLl0jHRY
AiVusV0FcC9BRtl/sda9NceQfl4fGxGhPBQ+edxHwcKCYk8IRXZtC0CWHJ9ia86tDuILAYnqRISh
wnxgqgxy21CcPOKt7N1DPVoHV7dglwVmOKB0H9z2VAcVm3MUqB2d32Zbzp42ceMjwWTbu1c0vvNQ
jYhVtwj0CU8iSQG8wAVx2UbVn+ivLo+sFTpLHru4KZxXpCnUo3SNJnV1YxnMl1WW3XSsAcGdXeNk
2e9VFkRRdFR8hO+uPnaseF5L94w7ku43GxBE3mSbRojuzppEH5jNm5TbYwaYcFtSm/N5SbxiBCG3
DQOiwCbohlsyDH0uCpK1CR0v1fLp+Rntxq6YK/Wu2QnG7NdTU74oJ6lfuxssvFND5sindmKH1El1
LCu8YAl17Ek1bkJMmJaAO5ts6WfnmdnFfoOzo3Fk39V0v+h0GL5nEg+ejKLrvi8mImNBUOH0GcSE
xITv1NzEwz0TfoLFyLnTEmrC5fA3FgdkPm5b89KGSfdd8Dv+mBuaHTz+fJAMLbV+Ix5UTQwcuw39
N7GE7pN5jjwgInjwQAwJo/BStENeJ1sqzrGF2eJYazPvOiVZcl1nG/yM0rp/ZH0xwToeSNvPyvVJ
5AoTn6RShpjrD0v5RP4LBvP5AWgSzbxcATgxpS/emHuVMyR/NsO2jCvbB9PqVM/05HSZzIZzQX4d
JmKHVERiUThuGoU1Y++HZLvuEuJw3tFu+YIbOxScC5Ve1ZHqskvzNtIBwcaj03zMUWzeiTFnhiiI
fPsJK1G096y2c+bPuExYlufqajoys+jcRwKYo4chQG5Aqaybb+uWw301dVPz3+wH7sSOFsbSFPop
aacseUC0oh4mvFJrq1C4TLjJD4M1DitLz/d2Bt1v3hVLE9p3pTb5kKL+9n/SKIzkMzyU+adI7Wv2
nbd5v6mmxHAlo3rqYSFM+yUip33uZ7cF0It9kuVs62aA656y5sGPXLxEdDRMTlTmTtNLVkWIjQnf
9r3VTf29BIXrfLlYZTEsJpNNjjwWBb0M7VeXe36CLwiJMDyvM6OAC2k3OnxBh0vc136jEuHw7cdo
vevcyk9fEnzzQQ7Rv7ZXb+zVX+1lrjgtJuvGOxZGdkg5dYQ8ORi4s51M5aoZ3tnZzY0fM13aqcjZ
5I9OhH32DH/rr/yXg/vf2NZZePWj1Hc/8LMur6PqCnOd614nWCI8bybvFTb3md6kK94E/oRir+HW
18NEPOzrCg44Ijks8yVrmLn/GAnoZddGsESndpjJA6e+J3EJe0IDGfEJphZHDynJu/VOp/CebBVj
6cK5zSAvcd41WXuc3RQoLEOe2YfkRB8IHWcl51KHTvA8GbYM3hfWV6BXsl3WPSoYY8XeZOtLZUuW
elG6K723QR19tuvkjeV+LL3e7HpR9PDZEbl3MCqywulDUUAk4lQE/4UjI4MHF/LqF4l7jXsqECYS
UoR89RoZLqk8rkZ/Y7mIaNTfiHA0pL6MyQzZtHzYh57vGbhmrj1GK9s8RnndIDPfV5LBnh/1S/iR
KLkEXynV52VmQQJjQLbUtN9BaIN5T6EzYjPgjQCHKFR2ZdTg0dZvvbivFSsnc2xxBTmrI13VvnLR
s3ak5k2fQ+hV6PXjFEU4iRP5lbUDIRHTFk41ipQC/ifOd/vrFAEdBLHQ4d+tx63xUJrFInKlbYEG
MNLSyHnxadVohccdGz0o10jihRrQU+fQtQ6adDpiOBOepS7s5id2rTCwQbgtk33UGkuS6cyexwn4
fCIpqWXPCG3WeAsdBIY6g0MUDMUWiAmvJn8P6UnE857dtYNkguP571TsMUn8wUCyWNuSzBJU0bLz
uZb+eRaonHTcafxmYUDJ0gpaCo7igjndztWFesb1uXB7c0FWBEem5s2AmXwT+U5aQ1ZrY2kdXPLB
8D1DOkc2Ws8exfG6Yw6D21OS2/Qyg6/CCnZkqOwkxFCQkwm5fFbtRqZoy+SKVSthHzcP9ZYQnZHg
VADrjfT4sc0I7je8KCFcyvSv3WaXE08MgTxkHjgvEmamoGBr5DXIMhdbZeT4pAW3S/gvyFzGGk4Q
dMfats4XeD2UVzRlzdPyP47OY1lSXIuiX0QECJBgmt5c76smxC2HFUYg3Nf3yp696HjVXZkJ0jF7
rz23HHIJKK+W6W9lPlBaAIhVBVlkzEJFvy3b28zYw+xws4vAD93F/iw+WpG5r70em3rPQhr9dWm1
4JcYx/kPgxL9HmIEDEFysarZCO1bEniYnOCdgLynwcDJEJuqXn80ZVf9WqXIoImypCEsTwe42pJh
SJjclVIyQWe2uvH8SL9kk0KFVE0Ibvloo/y9wFQ98aPJZZtB8ejwweW5c3Az2ZIPvtzEtrrM2qdO
tyLF4JkzcEDqNmRbf4kB8ZIYu1Zbj/bszdaye+LqrAAUhpzo+Blrgu0lqusP7U5o5uesWT+tlogA
eTN1tlWjjB5zb6RQoNO2GCOFs1Qb6wlEopA2G3g7CSa7Q4LzJdqS6aw9OoSCCTja//Zj7MX6DUOg
UBg2UU+nLAyBy4dj9u/WH4OsX935VakyBOeG2Ioyju+bmi1l9rnUxHwEjXXwuS34lF0SNR47oWZY
u/B6o81NbnkkdqaO8dgazO0F05B8W/A+n+HbRd1lqVgHbzK4Fvhlswh964Tv5cckygkRPAjY57EU
7JWqOol+V5hpYZhIjL8H1crow1s0g/OKGvaFGSf/EyXrLcAm73kxncG2ar82CtZHD3Vv3YsoqZ7z
1Mu+W3sjD+K4cw411062NW3P0wUNJ3mQnsZPTPXAspAvgtt4SWKKaZXGc7Od81srouuaKqkSskn3
zej3DP2KvENMQXbYO+pStu0YYW5W7CU259FDGrIbEBr8dVYn/UsSkBFs8iNxTqReP0fOQbuN+0p9
zbNjMpZOef6OOXj6qnQoImxggX2MgCW528afYO+NLrfWJqeVfY17L2GAKy3sIFbYNP1+gWSdQQQy
RHxVZXgpVN98xgtTrUvCl/cbGSEcEWBytPhrmamLQsaaH6oGOgIigMHua5uoRxkujt33oc7uhJ45
kv05KTJYHWH7OPZ19HvJeV0OGDJiZ0OGktB74JEsGEfWFMyh2f4SRyDpQ9d2Zulkw3nyd2FogKyy
jPL+eJnyUPQFc9ifctsnz6X2wWKMCPyz3Qy7uNk2zTBBpTK5G1SbyReCh8WdgguOM+c7ZvwUU4PP
5QPfJXvrnkjIM6svPgEuoNQeatKc6LH6ub02BfPuXRT7C/+EUf+rn7BM6zaseDxqRkD9mN0xUuNP
YQCkvTs/cxJACi3Mrc8CdZQ6RD2wfqxAzEzMU2WQxm5IVOLtrdcO6ARb5jS6pmEe/XKFQfTtN6b7
N40oD4gIaaaB4M8BsOfv1YOMEmy015ro4UYHQI3GY9UgemNE7aPkR9FRi+ME29t+VXgADGZkEhZm
yEQol8iXSfIT2uqWWQIihnEgCdal1P1S4cKM/rDQRYYncKmsNNmowR9mk82V02XRfGLfjOmqGc1y
KghGoDZUZUZ4V4wnO8z87js30kT7KPMqIMudzH61HEzfWCaI7GqGJs7osDPGdnM94Fg1zCf/xHEr
12Srs04NzWU1vh+dGQS3+G1jZLV8/SY0NrgbuYj0X+J5FrraoRf1LRLK3FoZMG6alqKNbfxTeQjG
dgxl0xCTGSuZo2jr7M7XyI63t2IOYn81Y0dbMAHg6KxMX2zXnJmDrTIPz7+fTN/spAOkB15bz3cL
gPMYdLwgW54vt9ETsiGYrWP3EuKy6CTOHkXWR07pjpE5ZUZztqsx76Vb8OeIo1jax3xmILJRlRN9
xwlUK6oyPAabGs11+TSlZU8iS5mUvxQj1/hk1RC9OyaaFvSGEjuNrxv7r1sCPGIaeiQ/jAOal5Ro
uvo9nL7IHOO+a96QLZpwYyl7wVbUSpOVk5pZvQ8kHL5NsLsRE/hxv5y82YdrnRKqsxxjjNXtPmxq
V+8GNfgP7HzswFHA3DXa4Ncqu+vkmXz4lbJmdf866NUFt0RfwdvB+H2c/Fk+pRMT1882n1g7F77b
TuemjDSGcNBpTbVlmJVX35Z959Dv6gy/MTXFkmLH3Xi4/pw7mhteLlTS6s9oBxCAfBSnusvr1Y8B
s/Qh6+Sk6MJrHyHBJFQpT4rNEIQt0VJQnXrxGCW3MrAlAGAFyJlJlHB+WRZIQKZp2bJ2y4BzIQ3R
8751q8RA7RalPz1ytGT6b8ii25wCBrcEf1im+hsoQmn9ir+9WV68Qi4vCxJWRlXzGPGCNxJ6Ic9q
PkGFXwvxujJ9z7jG4zF7h+0cz59ZX4zNnesNQtxnRIFz3BVFAEwBv0BytWj5iDfS2OH2SmJPwn1c
/r+AKswjk4QC4lFblGbXEuVNqRqyYdkwa0/6x8iaZTl1VWOuXO9cNfjtpvEPIzHijUL0R4gOlgSB
ma2FeU+Xolb3UxnG4c61/I0/K1s0wReuUk89K9iufNtIkhm7QspCPEQyln3kEG8orVvYdHt2RYl7
mKxNj1TjudpWk2DRzuNnm41Gydt/owlnEArnCM1jskwM74D2AJFMq3ns3nFLAcJII5PYB1YCTbhv
LDP2H3blHan4zeD4HtA0VPkzvDE2JIG01QeiyU5uhm6ZHrN+gnBUr+OKRBSeqzr5VdjOV5a6nfho
+nYdd05oiIHcsPfG0z0lrlf8Y1kw+2eD52J46gnAaz8aX/KYMEth7BGiyOah/zOx10VPpDRyjNXr
FTRRi9aemMwJuQ5NSU28AjD6AOsM66P2SkdK26VR+gTPpFOY6N0H1oXzFSlG8iMSMnNfYBuO4L/o
ci9AaYx6sChQ+ruKde2R2Uddo8JHvHDGWgLEZ/WYSv4CxhmyzUH4LJxzPjqyeKNgRCgPmL8y7rjV
BUaWt0iZOnjDBOaDE2QOh4UPIaSz7QFYYBjEkuzCOoch8JajhZBHyn33hDSiit5Y/pHJ5aGrzHet
XMTTpPNsOYXAD+6mKfXekrjEgOjgFtiXts4vYe0ye2NnkYJXyTXFUjzw6G9nf6zu5u7mKJGW3dmz
dtilXwb8N7h6sYvgNRgX6DzICgfnvKKJzHAxurAJH/0+JTnSX/tpeWCNhFSThO/c/1l6bG1/8E4V
4R6hJ5IPOpWQK9xWaDh/khyP8FIxUiDLrVJm1ITWL0wsKHIVroiNCribL4IhV3dfN2zvcYYlw30X
OzGKQBcIn8KRFmNPNazvcSCAlc5i9sEDYql734+7N0RO9Tc9rEq+Yz7mt1U9E81SiJJNSr7W//C5
mYh5WSXYIc3znGXnuUmzZ1TYa7obwB/0WwvmFXoJ64N7pr2GxRy/Ul5tO1HcjqMQN9e2c7TYhUXQ
6ZdkaXvvEKyaPnWY0a6CT5nWhfwvVz2GkQ6jQxnXDArCKGMTUY8zOI9Ed/EuYKnEU5fnU7MbuY+d
j5CRrvwaBuc9xXGDmaJxjoHiqghqvuENwRAiuifhZR0Z3fgN17rBYCQoWePWKR6aYF4xGQ9lznrS
dGzUokXNd4MgppoyDZQ5IRyxtu2KfSFq7pvKNe9LZ9obzm313KeCabFzb0CkB0+Q88vgaHnbzTFa
eOM+GkF5tRk8eHNA5+KxPBZDGP/Iskj9jZAQUxCs8fin1FIT9tDbFiQBQPdXM0hN+CbZOzVynHr+
oK9F07Hko3cX1EilSPiaMoqRDqvWKWGCifOauJLs7LUhcCEUEthI15z0hWOOBeNbIVxYXm+Mg+Ux
RnQK6rRjqbvXS57mW4mysDhWbpcT9am731VcuQ19ttMinHTiyT+lFGvNPkTkf9fFrPV3TNbdiaFi
KyYQq7i90TmX1eO4dCEbJEgp7gdEHKh00KppAUelxXo3rwWwXs+PW3vSsm+7w+IydEec04lqS+qr
55xKvNs06H4Bo0tIFJ5bohldJoIKl9MuYQ32HFJHQhSFfdz3iFdtznO4OPXyGfyfNlN0c47VVhD7
do/Efj5TCQXZvRBN+0Vnqvuj8GQIFKG3ANpTkfU7bFotrhwIagdf1tPBUYSEbMjSXeaD7mOTn3WO
5h0Sihcz8eSlYconJzUfE/ZL+sGjQlivYSjHcD8kStxyPvKxaE4izIKnxI5B+yPMiZEmPGTp7ZFt
rvpICBGDxlax78SVHQFlAyxPXEEunGGiXRICxoGiogpkJym34yyV7XOweNU5kFXugLn1+/XgMRxr
n+S49n9jdK+sMJYl8vS1b9JlZ8WNhc10ad2NDsP6K9Na1htOg8HhaQTPT/ANhounSkRtfvAoOG5J
Jk0RfHWI5jGfz7nz7fku/jY2PYHeo8azfr4dgU9UJ9YP68sq0i6ejwI7UkCBjUVf8HNMPpt5f3Wc
K5Im9CFaJ5SaqXTYw8LUw/ZpyuLAceI8oWBsvW0zYLWOSfcrpd5HMlDjts5YKaCuNj6dqa3tz6WP
yms4I9Taxsze46O0vuygJ8H2kZSSigp3u2hpuMGxA6gzzbQ3o+2XXARTDa6YlcgKdmBlnymzGO1r
LefS+czQIF6NrdS8lfBylgNJggShdg66ASpKKmHARuvwuWIK0gekeCCSBwuiCP1w88wB574SEZKs
z6ZTFHjsNpuaWmnGc1a1NwZzGGoHEEI1fBFch6jDQ0eEIrZO3hOUcD9ZJoqC33BmgIE4SvinRkf6
0euC5rupb/SQtYOZ3MXx4t8VTs/lP6xihqtUNO5Vt95if2k3j9tnFwPjgYK5padfQlm/ea0O04ti
0V1dXAZlxyD3DZKKuRbuc8v6EM2HJ8V34N2elDwSE7l/TdjAQfEjbJ4L8MNpL4kmSahMrMfw2/PS
dre2KZRvgiIJD2KH4GevyzwmwU4jh1C7mV+h3N9YqgFHPFGeBzqopeamH0zxYhZ3dI+BJYBzAweD
IQt7NUAao3Ax6jAzt05yZJksWRz2aaLCYzK29rYM6f31JcjM/IekC/m3oyS6gwqZIVAQpFcfe6PG
9R0xOdVG6M3JH2PbdLg3npM8ceBAyEK4PIAV80G3bvyBKv/8f0bIlzstXJBo4E0ifg8qJfvZ7TCU
7CGVc3LqNqudb6fH2SuEKaPHMsvDD8wejfuD5WodvUw15yRSSq5ClyDltQ23Xuiuww9/Hl2HrdFN
+rDLsi5KUINgXd5MdAAo5HXWmnMOmFe9odEJQGOxFHV+9GsQXEFdLQaAYOFhl4pLC4Xchj78dJd/
AE41xKwDxaq+TJ5Kp11AyXOH1K9P7/mJqh9YOktCN/pWjcQ9NP297UF6wrhtx/E6eBmhcpvM1ykv
ND95/Z0yF5JfQdv3gsahLonoYuSKVp2eiJ/F8vtS4YHUCjh7NDnckR6cO8x/YGMGjCw/YR3EEWeA
m4xnY6K5PlUKve4hUBy4l4wKLzy5fpjcV3SS61PQrog+erXOKYEhmUjPdMGosTcui8rk0t2yuJ/Q
FKzr0c3D1n20PhByDSwNKYCn4VqZqrNUqTWfFv9jGYvwufZLc7mZZNd9c1sQAMvwnyQgq79iYZa2
G1FJoRYmV3yHA9C7YAuWLOGaKE37t3Kc+vH34Oi+HhB+GbW8NFFWOXszzbcHXQhJ60Al9ZaKkmTo
zcSD9M1GzhE/bgoHfw8NMfGfvCm38TluadbutVbyshJtEd6hrmQqGPGKD58MMW11jCvfmbdZHw/Q
YBbT70CnVMO+Z2jBbRrdbLDbSgZy/l6SpIdPzOM7D+s2Vuv07gDy9h9DsF6sn8mXZty/axcHE/yt
Z7tH1W66B2aJsj80NBWoMLKKxh1BYzl/D0ttGSyadvpdTG2yPIXj3GHeHsaY4BzOW6xt4RSOz0xS
PA/93U1fxZWTPcDAVJoJHAM1lvmEam1FuEz1M4GdfXXMRhaK24kMkYurB0nexTRwipZ50TY78H3q
8WbJpV0inzHYyNnTzlNNJtmyCf2eqJWhg794cCfs4BDACITfTaGTvpIBIrwLCl/Fx7DpqA8GjMDb
3AHY30JQV+SnzGPG+m0eVaoOOvecC0lKaFZEAZVnzyqUaqodIq/bFkR74sIpkDYR0FEUnl6gCKeu
2a1gdOTBZ+r2y42LJWEdEfcPjINu4kxotLsUN/bKtzHD68P4QQUyZRY8GAMLXR8YwLBihzJ+I58J
ciS3aoA17nftbEii8dtpx1C3eUoL/NjbLunpFFC4G3IRbgnBiwdwbhsNzuiy1RvC36rVtnkfcH6L
R1a+rth2MvWQfgIsvEd3WF4NtMV1uxYYy0hJ08V0IWiv+OuBBkoPKeizq69MnsI98Lv5vS46B3nz
EDvXglQleZe7/hpf8jxsKoBZwfw3Fq3NPznKxmcd56q5sKvFK7tRLMiei9ibb6Rid2KSGI1oSH1C
LQkyn1uai4mVKYMojzLHswMOWnKsh33SZM0XJsS1euTXrOsLHjqC2pYcHNqZHSKmAh5zf/lTUPJw
Z1jZ6y2+PkFSgWCEveOiYT/vtMlETHdNJBEFdVKFpI+U6Npb/PfRxrN4qyLAuS4i27y5VMCkQfgw
DTupjggKWIIMs3YWLRQJ6CxMX1aUgerEllDO79WgMKH0kBtOJjBlukXKfsugJAineRlS9DsynrTz
Gs1YKzneWPY9MT4Inp2GucBTyjdEXHqWMOIJMLAelVMgUm3ZeH03msjhTTsZi7ZABfPRWXR+z95e
BMeCE+QyufOUIQ0BxvkQB6ElOYUDuPDxvoZR/Yhx1j1KUm1AVja16Q9LhqD/lXVl+kaQat2e6jJy
jpMeSCNxu8hcyoh54/PMurP4xiZv4dxFcs3/mMIhEBUuKA8+C1K/+xyRbFyU07lkZs641sfOSfXd
tOLK3cym9OEcK4z12wjXc3tZLHRstmBxWB2UdWZIOwvxDfyTCbKOx+fcOWQ8MJUY2aaRqxKmjyMI
vPkCyQcgewbt8x/wQ4uWib3eC79/xueLVK72pQ+KAD3BUNnPqkoa/NSKnaEgo5gJJPuWes91aILj
wK2DM4dgJ29jlgoQKVYLe6drdlVPrsEFxewC/zCJqHmzn7oC7iALkJXyF4wvqZZTn6z7ZJpA54aM
ZNRdAM30KRvJsNu2WVZ+Djoq/ENE7HxOuvoaPi61NyR7fEpdiFvxBuFeWeU8I6JhwcFM10cOUXjx
T0xIAG8AiQzdQ8NQXG3Q1bQ/YdJlTJ6SG+mwoJRjMTbioHFkVRDYV9DibcIFTMJzPLloCYVbtM8N
VZl7olEQn2FvPdbDRTSdyB+t16fZRZ2FBg0tNm7q1b2iOiJ4bDZtFL9kSkdmv4rCMBYexD8mohPt
HU/eH0rq6YJQFAWyy1kMGmU07r+b+JkESmIV/UsnW/scwTMKt44zIf9BnYZvdCH460bH7sgosmX1
x+tzFOxbKrvoALIlSN5s1GcXD8Rl9Rf/kg9/DvurQMmX9x1AwonJPIHd/uyORwt/Yv4IaGbdP4nn
d/kpQu/EUBADM8h8r34bkxD9zBrkKf7ftCMLdMe6bByuADEiyPLYifYrNH6sCnWwvPaAQKi04myJ
f5AFqCDsCMCAkE3q7IGQhYVXevERH2WOEjnYyjkniTFHS3pNorz41yuJxkyCPxsYykSFh0nhlrWJ
eZ2iSI0mfZ3NOt5NC8vibUMobbJ1B70QmYjR7FFw1/RvYR0lzabvhjo/1qMTgISI5/SBlRofXBhL
uF7tNeIaDzABNyZZ8QxMKFg5pxC7/KLCtin/4YC5+8ZYMhBPqoL2cbK90x2bAJf+kZiCW2XosGg/
d7orT7NB4b9dKrVi6ks9cwUsO/9C3aMrAiSotB6W3AbJLuubCHaxRf++A4YYYkeVwA4Q2RPhcHJN
tKTEEQQJ2XyeLpN/jIs4MmCF2HhHx+x8o4ume8waF5RjEgRWf5RLsrJmCrGuv9LXg051FC3jFoUE
2jFRKHEiQs8uB7k2sr1MVRY2d5R6M/9H4YT/YOwNEKt6oY5JHEUEHEqN/jbFTt+dyRPENbfAGksY
pfOFfURD7r+BXY/YEEt8VXBpUgFvo0AouOLCMCemG+3wlUatUvLqUyYvP+p1Ns55JorzvpcaKxKT
xuBDImKR27wPiNqCYbASwjA5TY8EUGYtokCyMAEBuLGRR96fLDhOcQm7r0C089Yb4slOINAzeHSm
sOIWbRBAhHV7Bnos6mjaxVjSGnqxLR3MDrO92YbcaB+YbnkEJSQC1LFxf+u7sFPvReEn4wHGATkx
KPDhcjejG5kN4bIwSblw7R1xljegFepcepNldoA0+cW6Y41gzS6eFvM5TmQ6UcMgSNszwcJ9EClh
32HpDuRO0gb8sKZhmdwiJuZYh7TmIuQntmqT0M7ERCz3wwtIK7Ip6EkdbGuuaC+mn6S5c2mGb7TF
QU1Hz627B17TbL0u5Rj8LJySrp2Ujn69K4vF/e4JJmq3ydqq934qa7pyvPwkk3KSZlv803phwU87
sIfhKN9pjlNyFArf6UgYceOHuXSH6L6vJi5osBneezZ18QOT6jLnzssq5uT1NN3VoiEcCm7KeDAr
aLT7csrzx9mbonTbNYasPaewdXbh4ikfNW0rUZCeiqP7mTErVm1/8P8V0DeOnlpK9PowJA9MQRx5
gYg5c1iIJHviMnOnDYts6e2nNUeDmTXA5gRKGB6nrnO+sPOL31HVEa+JU7k7EgdU/W2F0/yqB8LT
ECElDOLpZIuihjqbek8h+ZUQhgLhIMWEr0czLBamFNveG9ChJ17PWjfxB5JbG6a3dyNhbmLLSw0F
amhX5HwbxcO77NJ1Ce22DaD27LzJKQ8Ngzx/q9vcD57Zopd2PxPldFvBjybZryuob9Sqjm7vKRpI
/duMJBq+8sDUJB8yvaSL8pPhQ5YNpZhbECuF5TtGNeqNvBT7OkKUvoN+gFO8x+X7NxBj9F5S1pLO
PGftL+iSqEXEPC32vp0a0X36bPz2ylQ2ZGTosDiB4T58EukBoEmiZXx02wzVOlnNKHZAa31qsqDi
LdYLyBE5p33IpmocLqGOZndXCp8FSUmO89MSMOw+9cUwD+epz6MXkAbMDQKmFjF/dUvicM53Tt4S
OJ0NARV0+XWckKGIIzSLTlEXKqQ8AtflmahwxMhAyARRf0RIfvj0EM4vNMYJXK7JmPs5nNL02R8V
mmrmdl8IfRD8hCG2yj2Tp4wle1oFdf8ZNkm8nunW7AhftIlBq0fJ6p4M3zTzb9IA3Rs1KaxeSOJY
HheraFMyDGdnPG6pPrQkZjYPrLqiKyTekIdOYtoBudDAnV7JramuGjSbd0zM/3z2OYrAkzbA8Acy
svbxmgTmmAdgPX6i0heP00xRuPOIxLBbYSB3UX0twDa2CEAywkrmqVWV2bQQB8ojPsERI2ToeILL
K/Aqcgj89XkUvmL6W079s4bfxsR4CPFwfYQuuQDfGkSFvMZwZoGJxSq1XvsUZQGa6h3/tXpxuK5L
j9EFM0+fZSgX4gQDKaqIPl7hDPBg5yOzfQ9xzStIhak5TPMUPVNYBs1+WOf62vaVO+5CL8C73qwU
JF+0RVl6ZGswMgovRX+Jfah5O4oNP95Xg+zf68XSHrSZO0EdWvLw1ChmznthhPyDSdhyOFquj01b
1+KzGEV0BT1ZfEUNIRcbIloseXlGdt+Ncemou4a4BaJwUcxsQhZkdDjeED4h5kxIy1NNH+0H09cN
psemPPuIbOxpaZo5ODKeITmIEpLF7VyitD6S2ND8WMnwdL5cdyFr3YGKV9HPJOOJ9NL5Kcbki8DC
6crm23GQ6W5jsAfUsLJBSkgIn8PoIzPa/wnLdi3PA4EC9z2AlXkjkmX4B9WikLs18LHLrhJH94kc
iknumZ41+jJO6826AIAJ2SopcDHrPYzsaN3C/rfy0vBX1nZYvSNnqFbsdcQ/Z2ONVwKXapWds9pz
nnG3G0xpEZKLO/IZEvdKfZ4ghV5EN4XHhhCt9ExIb7XTNkGusYV8lOhTHAMkuU7+AoYGHgFCtoCB
9paORmdXNrfLc5LzkJ6wcy7czTIj8dOEXKFI+uDoHKjskcetaurCV2xxxHbq1Gb+HvsRNgKEqtME
GiMgiQmyGp1L3jM/h4ju2yzfq6GSpGfAKVrmWwuBvwRMiVm/4tFO4dlxqz7/XZYlFkVHG0H4Cjh+
tHwb6seVyp4/B2fvwIa1NN6uwNDh74mJIn9PNgENraadWwFBYA8kOYp/8Q5jFZJ9ABHDnmo//muR
kQ7IjzsWQU1Au7AJafuZ45gq/Uz9mpHmo2QNk7ySF4fPEkhjjHGTlwQhzHWp+tb/SxWyFoeRC+pv
QxbOj3YgRPscRx00q4kFzYqwQbA14Qms4wv2CnMhlSBNLm3Xe69DLDWvJdsK71Dhp5ouZEfM/0hl
dn/XTIGq2wtTRXvMN5Il6BC16864ELrREjr9A7i2yXkXI1aoZMmZMjBvLH0a5TRHssV0rLRvGsCM
e5+kzLL/tCVxAccFSSLfKRir4IsHEPPFtof0lJwyfnzxy8jB9c5LjpqP+VY7O9VJKd8tMa+K4B9N
dIeAf+YnuiSzJEl253jBgD4yYAr3xwkLCvCId4+whKQ37hkCFoZiBylvcvIWHspLgtsVS4dAPMqJ
JKDRJ6EbtIokV+TWW5kwyrU7MUOLBZ0C54RNnO+EXGPW5xJyk8yR9y1gZnijMUXPPo2Br+/Bbkj5
4nkde2fsLmN+cEf+xg+ooxFnTX1oztJxpH9eVVgxkwskVq0RUpdPL+OE3SHtVPXAc5qQcDYypQd6
XAKgUYOW+xw6VsBXyjJ5vrgZIjxmxGGk3jUeB0BxlVE+C+LGfrl5K747tDPxW487ETA+C8JLPPWW
tF1ZqBfOeYeEs2Vi1AqboL4b24Agzm7VaPUh2MSnniUVufbe4F8t2OD5SIlJs906UcR0EV+L3oXR
HIQHJAaq+vQLVh/nbKIkf4szECYbO6SZvCdqAhE0XGmZoy4otMxeGcmGNO8lgwJ5HDoo3ox29Q1M
EYfwWUGnK3Y3uzV16Fk3qiPV9BWBVaAfVjhV+YFJWvKrboCU4llEjnbQAxmZW+1NLKRokcjxm1U7
fznrOH9lapLOqQ1bFdwzU8PLh5Sy3BkgJX9q2wbIGWXhw3PtPc/ZaLzdE9pCyaBpRatQbpbRxTNf
WDtPe03wTUyuVdDWp8Ehx3IfmohMVxcIi3Nu5GjshZvJG0+RT/f1gpNmvHkLNa3ukMJkz2OW9ZsV
pwGhZIFL3E7kJuFPigdOlL6mEjuKhYHFJkHQgLS2Is7oqOOAmHkMnqBOxRBOT2ivo+pdMba7RQhb
ceUDLD4nI3KRXZnEEDZ9H0ZvXLVL9SPGqL5AGGjz0XmRfY3MJbdAVnD5otf4ANgrQQni3EFxPyEP
kHtjiz6/JmQ6I8J1gqy8Lu0U1D9WSW7fN38pk3y3oeiU91337E5PuNHT+ND4vf8wRPQvWL6z1NmO
JVCLC/fNCn2SEpD/pidr56WAVcV4Zm27dXidGrcpUX9biAMXC59MHmzICOzCZsIu35kox68byRTU
zLSOzB2TxN2BacgCRjaeTrMzLmrlQABuFSrQIR3dq2NcGW1n0gfbO1mNJCvGjOAYIOdBWk+En3F2
grGAPJdtvdJED7etC6qlIteQJS1Arw3CXnUtRJKSIQ7RBtk76eH0xIihALzeupdmXFVxnCNdBHvS
b3h5ZA/kBXIiD8Irc+YIttASc7aDL3Gm7ZyiWUPrGgfcYs2QJr+xsIzxc2u4ee/KeZV8P5I/Gz8W
0i79G1l4pniW6HNu6hzrJVQN5OTgXmaZea7hXoHig8yHt75YcgnRClPyQc2xoF2AXN8i68uT5NjI
DFj/xpv5nrBQ5FBU152efSMICFdB/UmjOz+70q89QLQ5PgQGZPLiskhyaOKdAGG8KsUr6dsrWV1T
Bbhjj3VRRzvBsYqjJm+bo5Vdp96DOKerZBm5HrBh43LoYP4MyL7Z1LB9mtji50qod45X1OA4hyXv
k1GWOERIWz/7UYk/GTg5dEUclXBIY8ZFyCxc9zNj8EokJYpBosndNvw55yWp1ZQiJMPTZRI0mbQE
8cA24bp8QgVEkpfv1f5jt8iQRDVo49SLTa84xzZdAsEH27mB9yDKOHf3C7KmW+iJDN3jCqD1jUUz
e5QaTXV5lIw0kIGl/0ciA+3DFWKNcC/BLOIC+rwkRMBoKhkWhAMJpYOZg5+oUKCVsDHDY7hEzOUh
rXZhdY21CQ8+QwpiXbpKzjtKR8HJShYdynJZzCzdrEXoxfnTwmXHHcHwmes52ULVSP/mg9sRuNiM
oKXj1f9jc1L40irJf9EDgbVAg/gHeizZDh4e8bOvGZVtCCAvnF+cw0j5k56HcE+RSPRn5XgKSVkF
ffCuaQJ4dIFvu/qUz6hiEcEBKn/IaLd/amZVxU4ZVby5bfA42zmuHk0xizulbDlvFxP6ZMQsCoxj
vDiuf+rkHID6YB3ITBzsQ84RgVbzlT59kAd2qytpBqulzKmqpaAS1T31FZS/daqxX2r6RyhFCAAh
2Nfls2rFmN9bsZa/vbUJvL3WWBssn8yh7dnSv6+/ygUN4VGvfjtvUacSvZ1aesKLx+iv39bKK9qN
U8oGyUOt3U8zltNn53WqO+ho8uK9KTzHvzZpnHzxTIzdEY5pmH6OFUDurXJ6BuRKLfJeL/QUuwi9
HzHRc5sS89QlYuGGTcRbHE2E07XxsI4fpptAcE5x6N41JJzoHaASkkEZfPnzrvGC7KNeXJxXfgkm
A6sR+8V4N8fo7bbu3Pf6Hm9JQ0Vb16h2Fm9x/+PozJYjxbUo+kVECJBAvOacTk/l2fVC2C438yAm
AV9/V963ju6ubjsTpDPsvfZFLIqw6hbnKXAMnYwCtVteUfu9CJx/4mnCgpVdCEhr67+MzQe40F2K
VWrhSZzj8onON/kAv8dwDSsWM60xjBO5VYlw8CImFWrfatcTM4DIrgngyG27tHGG27UOx3a70Pdk
z5MyHYfYHKpoFyExw0g4MeYDa4YnZUZm3Jm4lBzqo8Ab1zsjP+NVY4IphQErKCge8Mntk2Pd9Lhf
27JqI5jpsJla1hgmyZmd5S3+HdNahpN1FowIfa2jXeTh2PBoKsredxtxTAk0sesdruOUhaxxsNt3
j16bGfdA59U2b0stVpK7fL8dokORxT0+8iDFo9wHeJyfqlaOfLCQ5YBOIDIecVuyzI6Wm25FxniY
icup7oyug+A2zwbOx4ubyIZkFZTaegJnxzkn4R60ajyylh/Hb/ZQs/qI2ZDmb11aoWUmAgVWwtbt
CbXd5V271reCYT1qsooJLpgwHQ/gokyIO35ihF4e3Zo//pyW+J1ArLGqQKjbjsq5yUfm1MdVVGn2
aEq0mhsafsO/VFmbArFLyAtA8z51t4M7l/NnnjQeAWzOIolpEGW9jVrZX8iikeuzgDPn37RTCRzK
cZcpPI80wvMmowQlPpQ8CmYMdbBQ7koDhuloWR/80P9YvAFF6CIyo4hEScUlXUMBSsAG0UlBD73p
WKmO23j0vZX+GKT2zoXwCQkhELbeDQ0a4l3kOWP5JHIy/7qNCQjPvesWLi7kXgPApjvWD8H4lHt+
X99RSC39m7J0v8w2iyTZKWfGNegjxIVdEjTDz6D8Nb3HNe/d1u7YvSDzFtXJNx50sAAziGBg0BBn
s/hUgmXtMQtq3FqwCcrMcJvPIxzk0sYzWhMzXYlgDaCozzpHHYsNqNDfBe+X3QMWDUoiWSg5N0MK
SAwpqoggoPPFyPDomwhVdwaKNzgt0dqzbiMxs9yi2CIMFVQzbqSIMpAA2RBoH6t2a9u7ufFo02sD
TJqo3RntYEHoSnQuBjnqD5ex7XuD8hfNCyKcu7TMs/XemSZR/QUx0mWPNYZLSDtgYlbk4F0Zhc8j
fZrZwVqwX03vULI3isrkhB4+/kAb3J6hlaG6RxcneOlpp26nyqBiHK6FGrGOTJxeWDiY8AJQF1+B
QHzpbq2Z3fk0oivw9qZyh+Ax5eHFEFZC+Lh3RjIddjPX3rfukNMfvUCNKQ5IhoubztVBvnPrtoxu
eKJJp4Dwd81nsO0nm5Gy26mAXgCSSL/czHzfYmsVg+Vbg64A1Qbs2eHStW2yjic1rm71b1V6cW74
P4TVc+aa+ZHk11ncOp5Q71SGsipJb55zcJvQGdCWbNu81+77XMl5KY58F0XCIhr7oGKySMTp3zb1
x/hQ+mH+lrFKJWat4OXDtncFqD+zsIxS1t9RPbzGeZJ0WOy9DhMlKLzSPSgqtPKO9XMc/+XlXX1g
uCz00S6YNBE7Osyrb3+oLHHJ+Ju6sAID4OX511AA7LyelXRAufK8K+ukUKG383TJYG8s4x4N5Zhl
0jxb/rI8F4pTmDOUybN8adZhvkmjHASD4W4h3SZvsCi3Acx4IMHq+qgVefBFGyb79wpj6Q1PmEVF
P2mcWV4b0AiSqC6h/CZAiL/xYSl5CnVORn0K2b59L9mctCRO8a1j5l9chGYGxODBQyX+roiLv0fK
QFQgrKveHkga8wZEFnE7MwoJq4ERlZZvICIDItvKyfFf0ejL5mgRHrnn4koAopwiw+gpUPh5RjtM
5akEfp7uc+W2+D4Rx11s2iYRUUq4LPa+i/OP0sWJz6Kd8Rj1a15885J3fy02d2iygfA/2B+RS7dA
RYyOaeAR2swWrf2ow9glwnbqk7fVVOMjmCkm1w1uB+RtBEvj8GjkVH9TlUX2t3B87pdWEYu5S8Yu
m28wl1RPdTTq/1LwI5ZMds9qxLAaMlaeDnWxRRo+r2/hLL1zv+CV3Do+W8vtwES2ZYXDVXRkoRoj
Ba5HKClZreRzo7ulwG0Fkapzy2vF1LqVz+LiGqmO5jyfGRcSM3rWw4Sspmqnqjpkwxx0O0tlRhQk
RHYShREak/c7t6yN0yhpkMh0GbNL8JSIGanN3I6EktE7jMSUO/tCKXXnFc6I5mP18weuFzbxU+R5
sOS7ULG4b+bAhNvM4XQ6kKIy62M8h1c2OHDtfHiPiyttqOx00qHbERgx+8T2X4WbgV3TAIQw/JKG
MOE/6Jmben71UiPM4T2nkJMbi1EFaiz2aK9/smOEHGCD1n717iasxP+tGajwbWelU2yrhVkORASy
cCqobsmz6/k4q3jmlzc2e1TQMADpxplD9PBJM7dBwhta57fPTXaRVRMVN82atOnJCZL6ri4Izsb0
Z6bJ28zZ6pPdLZnq7CYMZZ8zDrnkJgsg8r1ROeSXUXR1frXQRs2dJTlC/CzKI3kKn24Mcsfxug8e
G7jcCSYFs2V+rMAbBXny5ruYa46m8lBangF7V/PnhDcA+eqsovI4Mjl7ghCo/03I+NDhT5UrP208
jPMdMT9EeaKPBdgMi78hBGzAhL/RqdeyaXTrH1wW+o6oXAQMPi6P59B65A+jmZDiQTsMvczZXcXK
fhMAy3hfu2ogN0Z0lfuo1jnzj4rbKEIK7siiaw/jVJTWIEInNWEEHoaAkAq+Vlosl4jKLwRJ5oZy
2kCELhyaFVb4rAuN0P9wRWnJD0H+8wk9zhQSd4w0d1NlPeMH/IwWHI7oF+zSmdsDsq+XAIqUpFvC
cVfhdqHynG+jlmTug7RC30CWiL+nEKTmbixdv/2gjpxyMu05K748IBlvYExGYkGS+jfsJnus5ey/
YckIf1NuZKIuXDoCPOIkcxF0fh+hLbA7z8DCw5gyN//RX0/LaRY5uL6WAJA3NNkc+hjquI1NLNiE
hMZjSpPaQMUXMMHrX1Qp6xe2TP8vWGN+GU+z1mGCh6XuECIhukbpYLrLCHNZT+tIybDFT4J1KaIU
/CAi2l355KNoPpHEMV6dgjTnD8yN8+AR9VQtkLlQcZk7lXnBegut0Fl2uAVD/OREqMD+c6/cra6m
S+LdDgEDduiqqm/TBrY/twCaYBuEfl5eYnhWDkBmYlGelOBP5ZsYVSbDYLT2HJ8gI9w7AK4FtsKp
C5/WdiBlA5l+RoL1iK+Nt4FE5Iwr9NVvhfMPI7zrn0L4ZOLPnA4xtzdqAkJT8KU1u86vqvz+qm5/
5S0hT6bPy2ULBif3WMUuxclzTQGyuoiJ5/rBy4L4c4g9eRqJRWFBmsv5NojyXp5zQjlhslHzQ7PH
ckS6Shaxtm/enDKvaMQyumaybDHE7/2pImxHjpM3wF1Lbft37rwu3PnGHdYji9tiudHMtdi9Q1yu
/6Ejjvggct7v5rMKAAke8RX49nANB1reVOFMwzYvruxP4BakibDWMnH05Oe851SuMsAzhr0fyJIG
Y9AVLWm1mxytykY0Dtm5SUI5dRNEVW8A8aI5jw/X6xwYTEmSlieHq7rVd72XmnVZyhZ06eutT9C6
t10J6JyeSyr59ABHSzw1CejNjbh+yww2qyE7Yu8pIkYcDSdqmQwWJZGtxK0QujoRO0lWBS3Sak6A
exAK5JT2n/kSYmaIOGlPEypXfl/kZ48AaYL4G/ZYhncmCQwlT9yRB8h6abljf0FyRZwqB/blpCB1
aY7cV+stiO5G6bIvnQO/g9Q4OMteeL7xH9NlWrltcPIjBkI//TKk3oITcc3M3SS4niOvtdEhlS6T
KRay9YrSt5Tk3aL56J7oJzpMvPiIfnVlfHMhY8CSVTBn4y3vfRWiyxXtC8IMgr/Rc9C/dE5hY4CE
y5jux0aph5w94Qo/E8No1pn1u+F9T+iuRrjGjOWVi2uTRR8gFJi2MdQEnK9EFYQnPDfswAHJwNwz
tH9IrvzIy48+p0597unCpn0HabkeDyxPMm/P9+pidk+tZrdUjv66N8x3on7XNWxagiOqjoHzUWQg
Kd0nr8jp8kynHOc4NP7SHZXX8yl4GbsEHsUEfUjuLOJ1lMqWNFsOSoRWMHPaiSyLw98ZvktMChSp
HQjNDOC8Gg42Gis797xiTFbLJ4SLy3Kft9ireJbB2Dbj1HKZkpRwxzJ0ZCA6crodASSoL5YcHkJY
+urhaGqQ82ckkyissgKiwlbh1Hi5GsFS7mfHYJOop/4udyhwyXZc2O04szcwG04Gqsah9BD7EXKQ
4BRCzzDcWIcLY4cJhqOTvLU6uQnIvwVW3+vkgak6DCCLT8fuQy3X+XXKBzJTKBtS8HQJqZQfuhDl
XZTAMSCRGecMhm2k4IMvtwxLOc5jx+hviaAEIp5Bw7vrmZczYqjT8c+a9CScMHnQNyRvkL7YFnFy
cQtHR29GjOOpJAOk2AR6QhpBEtiCmoyx/FUbYLtVivoIs9Ozt2xf0/AJ+BEEX6b0+r5yBUFVDd60
35WUy2GHgNLKrbjaFE5Blc4wjVREF+4gXbXoqnx5atMFiuuoSBugAKq1PlC/jPahJRVpX9Kgh/sE
EId/2+uoM/uOIBO5mUZwBIci96i4JvLU8vMMFu3XJDMKO+yIgDbJBfyvW8mPO6VBCNYbYguJKieW
T9l6NpMFSJjlFOy8yZJgdTBZXXIc2Nyw0g0NV/R9i54k9Pk2+nY6FUXf/+3zeVAomsh7vqZ8g3Pg
3u7GPmtv8c4aPZ0C0vj6m0J4pYuOh+v0wzUt7oPKwhxCkmUqvhrrzWw2DZ7FLUJ3AI4dbcyXCdti
QnGwmGVCmAne5TMWZXMEJ1aJN4kYvHiC3xF39zMgrJVzn9rCzjAXg2tQahZjs/NYPTNbXCEtoFfD
M7wxDNry56AKUR+E5GprFvcpFXFO7Y5PqUj64B7PBDlAbACujJaVcKFl23g9W4aimPqrb6UqyLTL
CgaKbqSCP0tG7sApTDVn1iYomZ2TZDcQdYNKl+OfzXi5sJqN97LUNW0UT6WM84OXEnIJn2UEN/xU
VMKNrgAWp5+fIiT6yCyMaqthUxBhuSQHGoxSmt26NNFf5ZRFujOus/avLcltxa5EkXyP5Wx+zpw4
txv8rgx6Zrp4ve0hF9/VDCSfqo5Cmd1kb2987aPSVBj3nxInyehmLCHtB0Iz83OIaHo5tpBq5adD
t56T0YL6J99OTp6A91uzEi5lP/Xr5yotQtwtL3cJSFd4tkU9C4fse8jG6pp/FdnA3PuMt7gPGYCi
YdeqKGPWpUhKl2FTxS16FhFm8Nhkyoj4fgyRl1w0FDk2glWMPnLHXafkgYxuR5NmQTx5c88BGEtE
nYli/4iRHrDWtuNYkuSLhwlkGcBU0EB39G/N6G08Fo6Q29GxZeWP9lGhcVpyLqPDJ2sLgFpBdCOS
ROqA1Ll1zOwtd2OdqPYfw8CZ6U3sigDzeuNl7rEGf4RKr8TQjkEe8vOqhz3y+yL5alwdeXs5p3Ny
8UCtjCRbunMarx8z19W/FDXcTBnVi/IP4S74EXYtCpGZYrcv3fs8i67eKZrft67Cp/fE3tGXH60/
OEA8PDm52W0j1k7t5xmcyx65cDH+SnoIGbNUTWFjdBOXr7pnb6sqtIxNDMeWSsdPHzTx6C6Kpizv
MNuVy9Td4+acij3nYFk/AIiSaAlB3CW3mUK68di5NNjf8dzDfdq7vZxjlsfIOlO88ixpgh9FOeFd
pb9x+eFzs+HxGJli3UQC5vLHgjUPCXzVtyJj79awK7KW1V678zBtR3uKfNg3/BfBDX9F87gGyYvE
3sBSkRVLFh4bVsvTdy+12+HMTVvnYJsucI/aDNTMK1jAFBJRSMbGrkcRFhF+pWMrME1XlFhbzyFD
hT13Gja3qMCjhHC1bJUsXFC1TMm5dzsl4HaZwC7fDbHB4XGSAStSiLw4kz+LnLoZ4aWXJrtJNu2C
uNJG1e1cGK8hNz2lg55iGCDfrlVwbCyjqAHhA5dA/ADzg9sBz57LKitKBdTdup2wn/YZKMtwaoG6
AGbWrXdc87Wb72HQhpKJG4QcBD9ijl5nRh7lvq+iJTyOeGz6Q4s2O5+3lRoqEu8h3YhnsoNI1mQ4
5XVn4bc9ucKZLErOPCw9PgCTJp4YPIOadEKSw2d6M8wUq5cBEkQMhCY/or6BhguP4QBV0NTFqQLy
IBsMGByGpKdNoctbS3RQLjYLu/H2sxiGIXgJDEJZ8pa6gFgiG5J6uW1ym/o9VnI6WvbHTMKidhfm
WEv4m2wrvutxKeotbrvebuYkFvKz0GmXpxfem9DHFl2gy2/wEoDM3xAXwinNSFiQ4ZeILoZaFoCI
2+jcBFAwO0leA+uwGcATvCK8BXTMLb9Mx8X9MTP78G/ZVxTiN6hR1iPFnR3wxYilpSZMomAaCrWY
NPNAIJsH2xjKk98mo4/EcGGlcFMFTFpPVurs6nYUPqc6USFkXmGeQYM3MPPfKqQcf0vquOkf+gbG
fkQYeXokDcVASZEQWnquPGudp4EQDLoqaXnopWuCIMD/zV79LgQ9Lh+1D0FnhKkL0AknaJOOTyPl
l4lumGb3gOK2uD4z8Ds1dt8yuw8hBtn8HjhhY/WhAbJmzB7fr1eBWKxFKPQWbD4+6YXsA4t6Xefr
dCjqPCw/Y+qA6aJ58oajrTuyKaokyixr9LqPTtPsDvbYCpcEPqeX4IoYW2B0te6ykK50pYyeGfcP
EzLgFB1n11ceeDCrNYnqCbSvfTUG87mkt0INyodU7Sr0aiySUSswMMvL7AmlrGHOr6aCZCND27Bd
8EG0u7qm5t85NhoojZhf0K2lNel0KKe9Te8vQ3piYKOWU8jmT+xYaYkXjwcoOglClb855RkyVnkg
bxt/IMTW69Z3Uwpv3IuqqC228B73lsQswkxJxagIcBswF23ndDoTERX/9o1PnHKrYt3/Ig9R6ovW
xm35SlDAbQNkLOpEuLKxf1DPEXszzj50hSbvq/DAXA8GcmF6Z9sQrca6z5+ciWUeJ1K/a/H0WYwm
q5bfhbbNBW1IDlCvWOmiXKp2CqJSzZg8Eg8zmwZJimHcFNml77smugBdmBrczCU6toQQe2/PaopS
LUwSIkvCPOPBCp0mR73ZzGrlUITciJRXpx/O0GTrqQLZ2PNsu3V84RRAJjVMevhJ2Tq+iFLMrHxx
nKGUdxvq4Voi/2A2RZ3AUJyGbaML3ajNjF0OqMQS8A44IE+JV4qC6K8LJEA9Lj6FyJ7qJkCAQoOS
3pAuE04PSMXz7NxHahCXcC4XtScZIn3tJ6k16l96wDv45eYt14grv4I6YSpXK3Bau1ixFzi0hev8
TbQqfwcc5TXfhtu/js66YKki86/aWpRe38BisPiTw8sKoY2v+ZtTIMwTluTKO68kt/2USdA2oJwg
jKPna9eMxMDEeqz5cnvpoW/+DhMaMGikUbT+ITcrfWggPi3HuKqU2bLhvYbXNCJs9iFpzoTMdGF9
QmWcyp3bNpFhBorI8c/gsWs6DB2xVA/rwGT/mW0VKRx8PmnDcUs80oaFgTrSIkHLS/viDYSC/59q
svyEpBrMPcat7EWaMTE3eeCDviBnBy56oB1xvyQTzl+iRaunScipOVTB4moSliJJlB6oW7ORQdY/
m3ouGE5zGB1yxM31UWdN8qAlq+3T5DPtInanjLClTkRF7p3eBMCjZBqLjR8ygH5I68oGoMZHibmh
HzQDmSR3toGbYUEgA0CGZ2Ys8zl0XJzeow0lbUKdYO4hA9rcw+UlbscJQhynLuIhQmqxxhBDEQXO
se5iUjEKlAIF02fZEdXTZeyhCRZ1Hhs9AyWEa5P7G0RpCapMnE7X0xpT28EEvMZfcYKRbRfGjnpC
dwS0fqxt8sdUIv8nnVzc1ozJGcT9H9LlRArZfrGu1wMR7z2ixGoZYLAPOaM0cLz1rQJTgT5s6MVV
Jz3HERlI4MyKK7RwuMAaCJGb9Su3TVBU9sd1qYFDkgygbIRNdp6IIrjOmXD/IQWcJNlczloNOxG0
ZrmgbU/aW8RpWCLmPP2k6lsCQrza5GXE66FurEpJvMLZULzXztB+54TH/8uhbLo31yTnF6dDcrll
y1jfGH6lbJdiJWdc45K38dK4ffSWcI4+qbloS/RfHL4CDX4nXiqQuu2ZNJ7pwN6PT1nHIUGEfqvs
NkR83lPcAI6dgT/H34ytfOQcUMrKo1C5752E0dnPKsT6T7NcInFxXPNjBMEWV55TCn2i1FtYU0b8
9iRUiwSrKq9ORJMrbLirEH8Q7ZWo/nYAJCjZjvOkMDdpFOROWTAzI4FpvbHjFMLfQmh/h9RqSM58
gz7QZhft864WqmDR0UZ0dLNTxEC6h7J3LwMexmwz+jO+Km7e+n7pMjthT7AuVCLPrXf+Cl3ndl07
8zbqYvzA5whOJ3J0UezDhDpyOw7utUPMkvavYRgE8yRjyPZZO1P/r1sFxvtosIQhIRbJA30pvTqY
vnHeMZ4FPhx8J3bhpRw9aeYNyz3xS+zp8sumtR5vzRojx9wEdZz8uEh4Cjh1a++fdEbS96YBuMNp
ihreOyAj1/XdaLSqDz1tnb/1Q6O6Z1nFLMKJtYsOyANHMj6Icr2+tN3wYhMoLHvWqFeUICIKApKo
20lQg/9Ct5vXqY/jCKHb1g4Sw0SSpt5nwDpY3fakgc0vNe5poDZ+WhHbi2gJs7MzgfXxY8c96zEq
iXMpOsriYIhVfUFWRkYowInmJ3dWptEZhf2zbmTxgZMs+Y7h4Nl9vXB3o+aI6EyHKcTZnsnuIW6p
ErdJOkFNb4Yu+QStjf0IbFPAaq6JDcOghCUeokcF2Add47hToU8WFkFVZbUtJC5/Au7DayihdOQT
4h8WjkFGEPNMPLd+rNzA/wcwYAJ0Ljv/q0zRk5ywW9AR+w1iH8K+lnAfEGdUP/jYRgru70wU967A
qHdvs05dKajwDzBRadzlu1Lp9Qx1fQZRWM0gE0UVtf4um138Lq0tekk1b0bQmOgLh5OZmhmwGTQN
9+hGKAT5qSrCiwZQJLsUW7HY4O7Q4x/b0fJsdIdV9abpVX6qR7qEy2JSAyC8YwKwWWmA1D51xjw8
cHYvZ1oKiRiYKNfAubcSG0Z4EjFNzx6DqT+9MxZNxUPVskf4D1sNPu39GLbARg8TYuosuWP5R4j0
kUWD3w/7PMRTSv/hTSrncy6SZ2cWKgPGFMVjd1uPyn/lEA/DvUrTvN8uYZl89jgm+n/rgr9a7pnl
Du42sHi3CeyWfvVl0jK4jAP2AewlSAkqQqDQGO+KRY7mDiHe0h9GuzQICpHEOPNOUYnFPO2egwvS
xIzuntjx4ohQsHLNplhKL4LREHrdewDntTniwm2b+wVnqINtMob3vAXBVaePJH9lHpPvlaENqpsF
8TCLU6gO+MtJxIE6FpTbwpGrvVgOxuy0ckCj8yI2MMGDjMjojH5koJmU4XQNGggiDg0sb+V2VWJ+
Tdeok7h9+6o7ICtyq72LIvFJJZjMdmFFfhDjFKd8zUkI8O7iNqB4ZSCB3JTJfidfmcqNvxEvMLWy
VhORgHPAtYz3JxBsAwmu3fLUXI//sDHVMWjVFJ5al9EyWy0QNieWO17yj3gvxJDgCmVwaNoUoXeI
wTc9kaCz+CzOZSfqi0rHYfzHBe9ld0Ah+LxyDHtXiE4jn71rvf6EEiKJn6FMXTeKyyqBE5QLj/Xh
6hhPD3YF9cUdl2jvJFWC6JIqdnwPl3TJjkmC6X9j+hlTGR05knV6ecFgJXVpXgJKRsg0Qamrba6p
ebc1CiX3SdHUs1uoiFLPH1KNQZUbAIRUsUJ2piiC+gi8QWulARO1yyNVj0cugIYKdQfcUf32ADqW
W8YYun+ZXEHoGzNxg4AodMJzVQBJ+mMzSt+PFsdEcPIThkNIqGqL9Txdp82SKGd8T1Olm5vGIqjd
MlltBfFWpose/GbuxZ5BpeBuIJ6y+c9zWQkekK8pGKdpnTIC9eF4PqNvn8rzlFpGZsxjIqRPCdJO
+cdHgPo54gfz7zpSi4eDG1NgwFDwsPssBV/XYSK5/UqL6GZrtpj7UhK0uw7RyQ8TEnzfpATIW8SA
swssnigDZKlO3KYvbaWXL+qKZfpjIgKciSiyrjqigPOwDDmt1NUGrXnd3iVJ3ecX0hrC/L5tWP7s
IgCGrKzxetQMd4B2+xg2sQEC4Pd86KoMwDUcJvRYrYmICsCt1t82KF+G7s9cqTh/GYspQ9/P18Kh
teQs47lmoth5zAI37LoXOg1L9GjiJhUbKGcdCKIwMh6C9xaDygzEYsSzzj/RfvQ+6Gjp/+URbfQJ
I9SoTpNWbvbOlec6j0zMbfwkk9z0J8oYkgXtHPp4xn2XK6VSvawfZ7TZ6f6683FPQuF52wcZyi16
atbZ7JoEGSSxxG4eV4rilDKnJ2YW0oXTITqSB2bTlgrbI8xI37QJhpt9oLK++gFIANdiTsPsw0ib
nGeJjYWBkkcuFqKR6dULmHQgmjN2PrtTjidMJjb4iclb77cdg2nShwqHSzSMJu+eUThRJEXOs7q7
3mDBdeoavEceaCEG3nCiWAA2YGmQCQHfrHu3O62TGK+0KoOhSkTIPVnZLEULVECDIu1qvd7EIVYm
Zl4zzEgzaWEABFryeHrmQsm2GBCodKWe/zp1Vv5Z0ihNMU6lCsUmUmzIzTDx3ueW+xFLZJe8ihTm
C9N569w5mBxwKvW8UFsEeVTziNbkdI3gzd7QWw//ZbZFjeQgwWej3GaKPwIhg4G6k4EspwD8h/Ea
C7JCTRyzQ8brt1PxiBUS+TfS5Nqu+r0IirzZGeT2H+j6We5lwWzJmcVn+ImmxiMwiCyVc6CIr9tP
DMbfhvW64+m9arnveEjvYBoy2CyLRo/vYEXLr3X1+itSzcbONg1H/w+oIPtkvXj4JLOy/s/rZfEd
kzd743l2BOLYIszfzFzm2NyQFn0xHEV51S2ma/cdHAZnH1Vl/hGNNQg8F/3zZ4ZP7dlBG58ib0Z+
srNYFu+rlMCsTdQ16K+AuHU/fUG1wp7dK/5gpfXfIuF7/xVZ9v+0pnEMt6uuOtTZY2AE5Eu3IBoQ
9THbu6R2d4HrcS7OSE+LHVvk6qJRZkI+IubYbFAwwlS24EprDj2Df3GRhvQi7JEsMvKYc41UFBZH
lQ4wCXky57xd8wUbhUkRr210L+gI6PacEkefbP7rZNsHW9I0u1/qrCbbe7YOMwqYGmpnXnvhZUB0
KHBSSTbhumn5XQ3hNhltRRiVN4FfDhiLOK9GwqIQrmqBRgW9Yh5PRw6D6tdORn47lvP2CgSvnJux
DcxPyIovQsNX1SS/Rgzk94kD+Wo/rtLcD76rn7lzkuBEEh/xDQu6WWAYNZ/TZuRcpXtzsrA7d4xA
wftNSfncmZ5QSo/7mkTfhqXt3mXl8p/sR+fFogg+rab1HmAqX+k6YJl6dmZFiuCEq31ro9yrjlmc
YEJb0lJfunKNXmsoGON2hOOAurFpsI1kHkUKKhDsvREbwUcH0Yw520p7T9M0pH9M7HIXJpIALaAD
yXzv9lMNmAMpub9JgZNdMPWt32KiOt+mPlnXm2CmC2fD6uKoldM8v1mxwMmkGWXvyc66Q53t18yE
06g6K8RO03bs1PCHtZp5yZOluctr4rE2aGYYnKk+7P+UUB8Z0yTh/J9b5GhH2IQFR78YyuYwCPLJ
D45DAv0W3TkBltrM61/sU+ZZd1OCiERcvcHD5NbVgbqJRHPe+2baCodyal+rbLVbm2nwVojpxIYZ
X/GYFyL9xvYUMiOyjcp2eBjzp4jGNqRqjKuv0XfCnygfpnzHk0BGVktL9hRB++HHcPHx7FkimEt0
tSls16RymLStbfHaRQs6lcqx6jZp3do7RFROZhP2OQdo0jFIIjaIc3UTASf76OY5xHwc8P1TNcQ8
GlxoCIQ4G2Czj23mPpKFyDkFkMv9StgT8VA1ozz2y1B+qNErPwC31J/D4COsdMUib1k45C9xHcCC
HmrG9eepyqtjOUP7283stT+R4dAhxaFBym9XRFDUDjllb+g1kDc91ObpCcoDy/Eee+t0ljXts44R
fIN3WthzdbyM4JnalnKAYBtEVm4ooBnTO5InWazhD1nunQVjprqPim7z2Q8cQpcxgGjsQMb/s+AW
mvcOTqy/ZZpOD1Zj0qO89hRF21TJ9SrEYgoGUq58dQRKrw3WUYEmMkkiu2Pa0+d7gQgIIWfPHHjT
j9EVv862hWlOE7pvmveXhXpQF6DHLc3uJumScdgyHJpa9uIoAfYIJ+A9k2tcvCuCv8RmLSyx5kXX
a7ByU0oyhOljWrAEbJg8VByV9zpckwvCmHbewb/Pk8+8T/3/MqROwQYNV894vRwwYVRp85WBariI
zF7h/9aFTkzXkWiCVZb6He6vuzwwrO2gf6DYukvn2avObj5DMgHaUYEq8gxkz5zGpTnVXX4VXsKg
gPtkOpHsHdDL0wVUJctE2aHwZFjhqvvJVM7viBj7qK4/OrzWxGKdI9H0J1gqF/X7eBWw+5O6Sl6L
DiZhlLfmuZir8DvqesstyhmITxUWyH4RnoSqxCj0Vo4SzCYNGqgeDTStPJJ6CDeOe9LYTed51Uz0
AQA55KHYCOHomPJIYnGDQ8gkcXpSbQNpRFuq930Kf0xxqCv7n0+CUbJ3aYUGtti9czUltP0ZK6f7
AWCdHe4ccBNtM+bV7HMdMOjASKewZuAhVLzhRmM1AuyL7cOY6egJqRpXN7a15I6dMGssISZ6O+Ha
+r0kHDeHrt/Ebwj1sXXGifWP7cDiki8HP7lLLuE1M3PWV391Te/mtdVnV1Z1eqGAkA98/wZVeJun
31iQm9dKV4yf21gm1f8oO5PluJFs2/7KtRpf2HMA7g7g2rtvED1bMYISSXECoygJfd/j699CjsSg
jLQss6qBlJWIQADux8/Ze+3LAMIGjXlD0CGIGCU1u7p3i3ufhBzK5yRQNxKXE/idUQ/fg6Bll2bG
IetNaFqBs+01OfYrYWUluh461puBSZe76mMckgj1m/qLzcEXb74yqh+86eRhaO0Xv0dcP+TJIrFA
qCq7+MX1cFDbHSfJXS5COFA489qjR9wQrca4yC8QsJc9/SeH2LGl6KTZ4YzWYwpknnkIs+LFy0wM
DbhKN79Ig3Bp/zcJesEOkzB5Bcxf2Y2qELWtbY88pQTM5LcjwO3XAE4RYTdzFVXrsE2ChwY56ciL
m7e3bpGNBkMMXtaVlXS4V1K7bkk48PxfPOC0cyAN5zTXY3HPypjdB3Ne5xvVNtOzifXiyMChVWva
6xWob3hYt/7cLk8MmXWPjjMNFyTVSrGeG08sPCofeIYZ9EkAmGScn0ykzje4ATFWiA6QBrdP0HZz
VF+i0ydseoAqGsJ45GZw2p9GE3aXYLBK0ZIYqtiknmHfmBRgZLVEmXtF+jdWJX5Oq9jYtc3ocBpt
irGWgEmxNobaYoZNdYIVyJy9YVsnhq63iLS5+yxDzkMqI3q2IeIe+h5VaR94/vlqZWZWj9pyOb5l
Y08fo0XwfJyyxSpFcetucvD68dLowRZbUdLiG0olx7IO08ChxnVDYEvU998INczvOXj3P8YwTrAV
NcTkGLQaynVOzzJbhUSKi3UwZ+beagk7pF5dzLu1nScPSNbrhwbyXszmuDgZImNiYu0B84bHEBPo
ZfeR85tFxXU2eE9idzuk7fASQsV6nEvmrytt08XdEhcX6UPlYizbB9SsXxq34+iFOjxG+zWk0YMt
cS+A4iSY/jJsjPyErjBEq4NBHp+Wn4/fw5Jaax3mdCo3sBrNC1YuDvQNIpR0YyAXGA5YCYJbzFxM
tWw6H1AZI7YdkskyFa/xGmoPD34UsAcw6gaSHhTDjyxl4rPDGdVsTaIDmBJWiG1od9a1sWGK34cn
+ssB5VZZGJsRJ6S4bcfYHDdenqIzm1zGtBctCaNf8fM2B4CBgvHgjNyRcS0jVkbYVtxt4272QS/w
SNgbSDz2985o4UbWJFC2F6GLmX23PC6K28tbtGWaDXODAyi0SnSDNZlchqOrnYHtmQMUceATLEFS
x8eiorxKXQkbwpWEGyBSIveVyWojQCB6xbB3zaHq1hSfbB3YlKuTQ1ZZsKtMPT430bgQX2oLwzAj
V4mCAbkHsV1tV7zQa5VgCyxsKCsDufG3GKANlBiTDL1VlSO+3MgkgcUjRIQ4pIaoDaYuKsyXtgQy
vWYJt77M8IaQyaiB7KgezRZBrK2cGOZ7C1a2CZNhvjDHOGp2eabTR3eaQrUqoWwhwKBeSA9tU3qk
SOPk8/dkdXEMoXsIqrTmaPM77mI8kFaLmusiM5wGWiGlDL1HOUj/ENAqwdo+kn8Nbyi9madeGmwv
QZ9/1Q7xJxtsE753G7M+P3fhEDIrKirX3FS5P3B8Jc/3B40BWCPd2JQ0lZjl2UfYMGW9wW8Z30VJ
bQ/IGvjLDYblmfcCKwmZ2y5FzsZWRvg0ywzVdxDZwV3a53a7Jd1J7ntHkKk0qqS7od4bo73FkTJa
STYiwdvfQdNpjMR8BfAUv5gdrJd1XRp5/RVOu3vMRMdkcZitWuxVhzIU3XLN4Y4ZQgS/GwIVPR6r
il+wnea/MJebxToVPp4NoifNeWtIHRo4unB3sKxHBj0VzimQ9ijuQlIv+w0bZk0lA9nrqU9cQH11
1+oXqWe3xhtjmwgxg3BJp9Zdf/A7JRFCEmGX71wq3l82DchgE6Mjp8DE1nKHXYgNVxWM7TBhtb9c
WjQ1LQnLAaaEK87f9wLXPVgKlT2gGGJ0Vzat3NJQQRFCR4+DXApp4Sv9tvK6oimHxyqt8+FrBtDQ
WSHIYdqCNodUZWTMFm3J2IkXXD/Ro0GmokMjVObwFGcT0Hvard3PGWVVvG1qJBYbE73GU8Lq/jNn
ObqfQNBG61zpeety5ISPXwTqwe7i/Eo0JJlsZGEzRbdV8Zw5NjIaGFLlHWCz8MtsuxKjQZdOv+nS
jr8EdpbvlJPlpUu/Nd6UIP6gVsk226bQRh9CfuATQyqUQklHaz8KC8D1lZdLNOXZ0mnzyq4ZGeJk
xE5h5kluecNgGlHr9kMJ8p1o5+4nxRc9VF7KMk6PiGZCjUbVLXqLVgTL88YMp45FRFiq9+49vGj5
rg177awscxoS7Da1cPx+lbnMobv1bI5Tex0lVsF8GaFV80wOALfJSZgx0+BuImFfBHD6O0Y3xVSh
PKKtzJw9ny06XmvTyJgARzyfS4xGa0f7lrjAkVn3JHhTKjPwEsmuhxb2YsF02KS+V+BD2sSzxzsL
2QxeCsUKVt35lmMxvIEtoMlfi3XaBQ+WNkXmrjt+cxygVawA/8PIAmN5HxMKDSR/KJ3uiug6T+5k
N8Vqrwk0zF/xtFoOvAirbAYYjGWht4AdgCRe2h5kVur/wOyAzoepqXHx0vQc25vQ7ZwmP7gemUv6
Cr8+A4htFLoRN2S0S4g72ybBHSG3oAhHMCohuXUrQX9fLKcHTvh4+kZKNc+Y71I4/dkeyTejOxCe
LJKZbNnw2aEa5zImP9BYj2ZekDqB2InAVYxWCwtsANQekz4+A8whGXgdhljWQS5YLD+4f8LH2IMw
toprdKlUFlFu4qHVyuZ8Tq23kUSW3iqk9eTd10hF0ob1aYX/2niuabj91lLWD/Ry62YdgxqgoMoI
alm3ka8eGWqT4NMVlokGTxF6vokKDDQbEbipve57Xf9eJMNkAAwyXrAntcKHj5SdrPPEBjkKgFxy
HBun367GaE0QdjYyEULWT+WDpSHZ4sMSBySFlqIFUdY3ZWeoaQXt2/vhpMO0g/ROd55IjRblUdfS
RXOkjSpu6Nro+4hE/zkgKC/ajrmd03fisEbiGHMxdeBzMHt3OTTMBwxTVPkAginKyrEC4R7MqpP8
r+HeyKwE/M25zkEENLc4DkdNtbqGAOrXW4hHBMQXilSRqM+9JzrryFewwmb6UjPCR1LZJAggvTYz
TkJL+jPKjqvfIU3YaZ3NSnVXblxb99R8KLcCj8J4NQuSQ7eDRPOyUgqwkhTCji/IPsFPUuYMVNaY
H1EfRZZLhrstDae6bJdHZBNjmzH2YhjnCIKUiXjX92MnWBNgFoP8MGf3m+ZEyzAVHYVFdl5vYQRD
+0mWSJWQpj5M6MNGxljUcBZNn7LEAM7yQP4Zh2AE3tAIcoJDurB29aGp8/Yy9ptAb6LeGvq1q3ya
EeBX+Kfh6qhVnBf+D5REzaOHKpQiFZPFL2VW9k8AYT2PiZ54skurBRY/wq1dRS3w0g3WNvnoCbq/
u5wu9RHBGP0lvlty6NDYH0EsjT9Ubpc3libQdhcxw/G3RNVIb9sQwsaOaS9oI7tmbr2RFsbjtar4
gcln0HW6JlWDrhosV0+sIG3BLHB7f2JYGsc/8zQnmzVvcuMWqFMK+80R9WWe5PCVHe1W+ywiwPHC
w3J/Jdo6eXJCFmQyQgEJbuAdoEFE3Yx+yWy1dFb+HGWPaDxMfH7AuH6EUTK9DhCMOV+jNmlWagqi
aEVjmLMPx2Ggs9wOdv6Gnug3HVrDd2tuiztf8UPRX8xpROQG3HoixGxwudMgXuJM5Yzpu+iUmEuH
NcrsqQey7vK8STLnsN+NdG047WEioHjFEOAEQ/wiCqCtZhL1eBYMQA74nubo0ZtMR29CtITermRA
Xa4oCJgUAFVWmPRMNmsA50MIKIKALZy/2OdIbnOGVw5/EzHJ1dhe8TtiG4pNP1pOXXTjVh1LETDL
0lLuwlRwvitPLrbkOYNGw9krRw5HHsUXjlgjJ3YjUt2BzmRdrTttqjswPuML/sX6JebE8sosN+g4
8M3jU4q3+MT8s30C213fjzDKoQyFJngd09Z8YyCQ3Ij/xvmG+pJKf1vBJy0PlXBCwBq115PB1ZUM
gi4jdP3EU2l8BNb2P//1f/7f/30d/yf4VdwV6cSY/b/yLrsrorxt/vc/8j//xVRh+dOLn//7H8dW
QkglPVSVDg1PNKj8/evLKcoD/mHzv0MRhU3dMGgu7ay96UHhl37Y3318EfX+IthFXIsQFdNCwWa/
vUjPreNx0wRp6Yk+J4kX81cUoi2KHo+m1upfX82lpjddZdva5ou9vRqPAmZD10H5Jqgnt3iugL5P
ltdd2owbfn98sff3z1RMF1xHe2jzSHF8e7EEED5jdIK+EJ/V+JQI8mSNMuynjy/z/g4qE12qoHqz
pIOS7+1lSlRVwKA8CWcMV9kNgA4dPg6o8fVhkq7v3398OXP59/3xWEjPcxwCvWyFaUtZsBjfXm+i
m9iRqKePOVxzfAcF7AdKuaCjAbgaVVMNe0aziLszs+8rEh2siTLc6/z0h8F0yto6owpZ5ln6+p4R
zNzM8IDyAEZIL0sWZh3HFUQFnD7s1PtPPr357tO70tO8fpaUDhnvy4/2x0M9EWWKiGzWR/CPGQEF
NiCgidzHDE9DeDMXOnuGRbjEX8ZsF+xdKbCRcngqpRU3lx9/mPd3kkfNc03BmVYrqum3n6WbKKkZ
CISnPHAaMqpkoCnYRvN5qEMHFhU2I8GY5+rjq+p3d8DjWvyHN448S7U8T3/cgTyGt9kNfX90h9z/
SSxT9pWllMHI4hWnMdTLYbr++JLm+7vONV3LkqbNi2Cq5e//vGa2BMx2QhwnfhvvAqXvBAmULG7m
5rlPStGwRZ6r92zMGb1ab9Rp+d0g/3beTN4Q1DDcWhhen6wG3vs7oU1imG3P1igslHj7qcoZ2fHY
N1C0yMVtnRTCFw/HxWDFUq0Z0eZQCiUrEaze3D6EExvx+pMbs/zEf7xMLLGChQGhL3oW6Sn7fI1w
Wogyk28ec44SHHXLPtJ7zsez8WQT/Xc3t/mQ093vYcs34dSEBAuJIbtkvumJ5NIOE1yFHORUBiiG
5UhuPv6A6uwZ5QOyUIBdYHvzPJMP+vYe1UXtOwmW6mMwVOYcX+pOw4SioREShDpgcDKuZT3148Uc
uhh1mbbNjrmOa+3po3AHD55zrRImBTkAD2wdOfGM99SSQXOFbxwiO+2u4XcNxJkw1Mpgnr9upiGD
DhgDDOKw3sXgUyfyp/yRgOi6vSeANGwrjBIlp0FimAy33ViBYR5I+1DDbjQpS74QVlwmOw6zFJTo
+vrp6MI+GsBItWG7xXUeDts4RZFyWfgRSgwklcNX1YMk35LsycR8HXK+bm87Vl55LJN/RrypEQ/6
jiBdwJU5Z8V5DZKIzDMLEdvemBNhnPhU6ZNJo2hpwgccb1Q6RP1hwBWaXXbVeDsbINju0Ljh4f3k
cT5/y5bfypTCY2xApqBm8377WxFKI3J4muZxgGN5DSCZOcaSzUFIK1SKdS6J4thgTMFlQMvDB5M5
VAyTQmenInAMXz9+dJYn4+2jbfHUsNvanpIsuGcrbVsMMgCOUp3a2f8yNGN48PCbr4e0kSMvffLb
lTlYz94vPllt/nphpSyTwsJb1pO3t8EYZAnZqKxPALnCg4iJs3fyhsZbaWV3MfCZJxpF/GGNhvjw
8Xc2lyXj7EuzuDq8zaZyXMzkb6+NIIxnYZzCU4mMy9tQEZOOO5Z495A5I+hAxpnaX6PeRIhAaNlp
QOP9mHocdT7+IO/vgS0tISzLVEoJz102gT8WXGA6aGULA/+Kw5MufdNamWk2XWdAS/dCVtFLLHS4
hq5sPHx85fcLhtRsK9rj1hPBZJ2taOAJZoCjhXHEzDfGO/De4XTNUTqWGymtaWNqpturAp3+p4vp
P9/q7d3nuyI+ESaIQMzzZ9uMiNKxQfWanjiKOoQe9TbOpN0Iq81MwdlA5WUYlLLXI50l9Sj0ZD7f
j6Pq6lU74ScKN4giYwRrRm/pAx6/wT9aLHfj77Emsyj+NWUAr2+m3q+s/RBnQ7hvA8tjJgpBjhjR
sgsZ/YdYcFe6JAQP1k9tWsca0dcVk1tCEtOGt5ChSiRuCCSxOFELwRyJ7CFEJfgaSWCjj9vXN/4c
YgnCxlIA4QxqiA5Y35Ou+UphVtxhy5yffVZA/6iKqtL7cTRp1va4MbxdJUXc7Bucowy1W835PNSd
cF5nPK8ZAxIcNpdKKwgQYEkG/r92GOs7xqHZdR4PnbGfYAOh7oOOgrJ25oa1lzW0MkKoQPl1G6e3
XfKbG0vT2iLzo7oPDXrFd6TTt9kVNlNSbmixuEmwKlTvk6+IhSGKrpsxG5OdU4/uCVAE6FQn9OtH
3FBjjLUROO53pTP1DKYNcgHTqIZ4cSfX+y5i7I/OFSrbOhwAzOxaSwwHN0O89DDIqT4gEI7RkmoO
z/gbKfFW+K2mcKtjM8HASkRgU1uYQBsZ/6wZ7JAWBs3Yy/fBVMnq2R0CR9/VFi6gOyduUF7bRagI
QZ5AoG8bKiKIr4iJADRUQy5umMs5cbWbhxlJak1CjrvGJsQrPRbYRL/X2hyKawdpwpVJorr+NUyZ
C+wrGx6sYhqZfStaL5uAnDGyOLJy2OJ+tZAEYWE7JKPDIWmNzjls1kzwJmMt0tm9DDFTT3s1uMUz
OQJocAasY49aqBQUp6HhdGpAFUQAzYFVT3s9WCJ+gu0ae3sYq+WEb7hCqlwXLuEQsatC+DzTMDDP
QbPqpReTPabigp53/6NKs4CmGIBx/JYS3tS3ZtCzfd1h8nd2oYX0F9xX2zsZ0c2xtQRZyv7KdDJH
3reTCX13IaGb0UZmnp6+8CCk2UuDndm/9UerGC4M5Jqg1w0jLvcO0yMcnuaQZFd5ErXqq5JB0F/P
lVDNqh9D63WGQsLLNdD6uBqsDO/yGv5FhbkxhDKwREKW+8xBkf3VqGZjDnaag+sFAlpEGLulqKGi
yhzxbTRKN4Q4rcsl1cVXxS52G2vMbgG8DqWBznqqbeSiSXPEaxqndxZhJ6SQJ5nhf/l4kTyrwdmp
0ecwRuE0D4xCirOFCm2pURdTGZ/6rgruyggS8AqVB+3AMQLnQ50jPtkQ/ll3z9ZGW7ItMWtFwOXY
Z8UuuR+8zbQrjklEb5iGDITadahdZpNk3iUmMhwSoGaizOxdW5FGy/31Q49wTBP0x3Xp0snfB21Q
VJfMdOx4oV3z0gBAmaEBZxbBFCYDIjgKxWR7P0mhhj+NgnyMCnIbUEczBIxq1tpPKtT3O51SfB+O
Mo4StObPvlfmCsIjEQ8eeUv4qEwaxw6BLD12G0FApOU+RILS39pMRotw0+AmCP/9rq8cy5QgCPk1
EUGd7fq6yaDXjlF0otFIzQVnIPnSeAQ8yaxCvoA97KAA5R8g0zrH0TOarYH8/pOj7ftniredPg1g
YY9N3zur/kZsd6lnEoGWqgyGAkrUaAr2vLijuw0GTl8XNMK088lz9ber0n2n1KL7oK3z8wGB1viZ
CaM/OUKExwJpw6/WBxKjUaB+wbpj2v++ytXCcQUFlsku5dpndWVftsSg23lxakh0yg8G9roRpwUY
vroqCgcSdOi6t1M1POBgjPc9ol/MpZSJqMJDeffxi/z+6dPC1ZqmEg8f3Z6lGvqjzgI9OHulaZan
oS7S5wZ48jWQWQUpcC6vEGrMWMUDlpthNLpP6uv3hRaVjtZS0a+w8RSfF1oO2386VsXJ7pr4tu9s
sRkH1b2MjgvDMFUcmrGdnT7+vn+5qKlRI9A9IE3AEmcXHZG85Y2O2pPPRHzTdIW7jctQXE+iCL9B
BUkumVTJT77pu5tMtcAZHXYPK5fryLPXK3Em0gRL4Z+SVHc7Yhqir27sFq9g58iYLShEzCv8Zjj+
W4+O9sff+C8Xt6Tl8F0lt1mdN4yABxeYzvr4HkV/Om+8RlUH5rpqb5aEuTleVDQrhxaR2IicCL6P
L37WoeCZWnp6LC5UFM5yrHj7eDFWxLY8lum9VOGAgF/wy1IpXYsxBVYHBxlBW2J/sZGjXBpRbN5/
fPl/WpRvNg3LXFpl/K/AWkjD7+316RFDz2EzOv1DTl4bcYotpXB79Wv0yLajbyWRcAin2ceVzr+C
VcXI4PL+fpv8PFu14MsePv5I7x5Alhg4hUs3Qi+P4fnOmeDvN1LC0eIkSk925hgH4dqEilmgHw5x
0vvX/UxAzcdXfbfKMezlDQM0weTdov/59j7Mng1XLpDyVPmG715N+Hav/SortlZReQkZJ0b3+vEV
z7q6/PKWq5fbi0Dd9KR5tprjO0Ncj3/5hEwt+9pUJFY6KJb3UGTtTx6y97fUtk1lc1TX7J+WJ99+
uQBNXI9lNrjHz1Q/FoP1HYWxBiBrI/vu/C7ZaqOM/+0hnSpWsmdaQrF+0rh4e9GayB1SRHHLRo0d
XHFmc9eCYCTKPF/dgq50rqqcsm9F5dB/0gB9f2u5MipzhwKMJsn5wjlbYzEmaRfeF/RmCD8JgPua
fR18gdOCN/fj3xHiB9/k7Ttk41nzME5I3iKe3bfftOBh5gwVOSeqhKo+YsEYKhatGQPzFly6bH4h
Cvb7r+gtBLKmwMxoO1KCM7ouurEX4BE8dP9N25r5Tlul8RPKBOlpTRRldwPBj/7O7gi4xqqERoQG
XDWGl5WbNDbBDcIhkq/pYCKTFbTws1skgtHiWcjqi2GAy3NHNW52r0grvPQ2UW4lOGWBVRq/YMcj
gq417BLY39AQMG1zqn4osyj7RihkSIJoFAHfmbHiEqTSierVZEFINoWO6wDdSmP3cEjy5LapO9ff
UFgLMrzCvP4FbGOCcdA1ZXuDJNL4HivZd7dmMjYPYV0YT27eNa8p3MJ4G4zNfKdV5hMl2CNtvBZ2
p05yzObXgS7cfZjV5HIkPa1lxIUjY/rIsoAcMukKbwbbihDWCkj1l20WF6fON7v2Is+bWW0KJhPr
EqSDe4mUn4whBvIoFSQk+AxJ9jgHB8ZvqB9dDKgPMJQRaHVBU/5GH4h5GYtN3exTVwzhfc7J3fiF
+Kwq7qYuiTdUf8W4U94S5O7TZrmGTYQ9mMZu+5v/SutILTi8ehp90la2hAEgTxP9N2PAZ/hYgAsl
rI994ZLcTNvdRoPfxZspNLvvGAGrYhvXc96saOA16C9pydqrEq0U9S1/rjcWLgWY6FZSFJqwwoDB
JvFUlnfncload64opvpa0ruIvqkmJj5jiZMacRAFNobdkZJqFZLH5ayVLNShLnIIqXQci2LVYTOR
exVlWXdTTfROgEgBDH1wVJX4lwRt4pgkqdSPwPJy3vLK58xalL4Kf81D50x+skG01u17Euvse9hJ
jWRuj3B6RwI5wnnKyAm3huVxQDUsfx7RaBTuE817T78ii0QD0IJ9/1YxOMcJTSplfKXIJ1l4LSaW
gcztsuIiD/3ohdhuA5dmEBkc5ftFRLzpyyF+DdimiGjqqucszQl5MeBW7QYvBIgcR4F709YzwbSV
T/j0E+3votzQupucJXUI6oXD8w/WcfKm6LFHL/aTxb9tjh0u51sEbIQtlGHG0KBjcevwl7ZMxQDB
m0+gQltxB3pEM7d3Iq1Prk/T/zoFLn091L0nDtRUrCL0BBJ0juTmhtWEIieqoi/YxcZx5y1Ct29F
P/5DUHJkOKz4qJNA1ZoxQsIcY+T2buwHlJU+IOz+gFPCwKvRJ+gpHafhEzUwc9VNHNbtE6qz7nUG
ufkzNXm4EaEsMM+m95pnrKpjdE2KWVxcjFOOt2WegOXIKB7BTTTwqC/E6Bs9p708elIdiTI//dpt
JS2BDpiR1cXWayXb0T8kZUdcX5pRIG8GgiYiJFzMBS+g46VEpJAMKY+hBwd1ndj10L76DRKZyx6l
/XwfdwqTIe7rlu6h0kayr1D34+xoS/Uw8jwqZC3sFodkMkbGi4SvIQkJ+2QXl1FUrkUZjPDrKKBh
0o0I/Taid315ge8xhifkYEfkDgJBg2eUWT4dvDQyN61fy1tnHh00wjGGmmjHcVjTKJRp+SQ9MxpW
nfKHAm2UQ6be95l/PxlS+Ex3OQWE+tbaftfd9D7ttHVmunm9HzONXVAGln7AK4gLypd1fdNxVzu1
qZYM5iu7xHmxs3qaFCtpmHG2GxXYF3jejBESmSMpd2vOmSdPdxULs0eYjl6PKJ3LDSYeAypRMXlb
/gVWtddFW/xKpmj4hT4+/2aDJuwOvccPhEQEAdshqARhrwIBFM14RzUvZW9b6lbYEVGeFilmBMrZ
pR1eTq3AXEirEOrhphpxPuwNEzXLEV5P/bvAvEWIeFoYv+C+Bf1V13mq2laELob/ukyRDBCXIQcj
O45aZxWDtAdJEt1kn5jvBuATVFxuhHTxo6qpOREvC8YoKLrhkw38fenHZR1O1ZxBnIV493b7nmu0
nUAu7dNiGEVXB+SVRcK9TdI5u9W6+KTkfl+M8YZLjnO2q8gAO29n4Miecttq7JPh6uYZt/KS3Ylu
hMQimngLHOpQVSL9t8dYprJa0a936MErLE5vv2RRgpqM+zC9B8sPZjfwKlB/RdZ/IYwTO6UxQSRu
mZeslNe4xSc/7PtDjmualk0phunDfScoiDKR07Lo3VM3lIjltKRPTkBPhGZHYdfvEonodaarsy7N
2X+E3I2W9OMq7S8fwaYDQEuOLhIHi7NqmyFwPRLhkd+3Y0II5ZCABhoIIULuTMwmQ09YnYEgqxJn
KpEnaaL6248/wfvHDMwvgxq0NgLe1Xk9zBFXwOFymnsKV3uhfQxLMpUpL/Fi56fGqvNvH1/Q/Mt3
dlB/LecppDD0cN7+5k5ZtiUQPpyHUElASQ65exFWJm2EZE4cKHqqbPRvIFfRF3rHhnEZ2GxuoK5r
prnIGrF9J3FC+k3EwrxVlcx+LW50xiqDjwFKeVB89nFUD9fOBFf7k4fm/XviugzOOQXCQDMt7+yJ
DbTTkLYc1vcLdKSk/Ou87ZiaLqQj0RuI7MN+w3IBuPrj2/b+rnH+szyHGRcze57Zt3fNq4XBjWvL
extrCJUy1uNs33YuSKqZBBAKmJbsHrSV0/A0JB1+MnyJwfjJp3j/tHAStdRyJuWICBHx7aeomGuk
cA2L+5n8ux8V1yWXOcTw1oWFsbbGWVx8/LXfXdATNHsclgjJBsZDcHZB0eBOIFbq3sQ7d1MNYtoM
kVSXTHaqSzt2+08O3O8HqfT30EMoGrss+fq8r+gUGrteoojPLMhRYYL0T/Kvh3Bk1RlGQK4sruRv
w+w6X6Xu4NiiHy6+4GKW6pPj4vsmyPJR+N5sOewCQi6P4h89PkeVrV3FvX8v827Y2QQm3WKyL9cR
61bDWDWPdnCOjM0QCP97asFVjczafkanbp5KOI/eJz/+Xz6QotO6CMv4LZg2n50oyb2H88du+BU8
sCKTqAq/d3gK4ECrKQ/XpKpFmwolE+13a54ugwAj8iYhTvhRWaX40fbgqT5+PN69FZ6iNWZqWvD8
VvQl394i5LNeVZshiKwKh9wKgoH7gvJ4eJbhrK7ZWp4mBXSp6IS4SCICmj+5JeePp0llYFGfuMvl
FdvY2+t7AM5V2iG7NaqoDC8TH2znnVOScX3AtQ013ylVqD9Zss+XIC7KWwED3laa9qR19jPkQR5l
ceq6dwlg/p9ty6l53/Cn1t4SVAxbPYKl2RHpWNX3H9/u854ku6VFYwj5nWXRSD/frpCYIlnDcnxE
xuL9IIWKTNNiNnGZWN7gbdUcG98xKBukkGv0rZ+sBe90JotQE22DQFKKABBxx9u7jWIPS5lSwbHI
q/FltAy9JRk3K9c2HpfvaeC0e5JGjCPhsVhecfoBSO7nlUsB/lnv6t06wWehB87wAUQq6jJ5tjAZ
lS8btA7p0cyi6dIFrYWZ3YoP4KzmK4A+qIA7zwvI7qWQ2/vunDz09ezbh49/kb98DhYkzqAoS7kt
tNjf3hMcDXY30Cw+kjyaX9TTlN3KenQ4ByJReq0T13xx5NjcI+s3ftGgDLY41D/Z0t8/Fpq+luBF
pKvFGOjsXngJkNQ47dWx6xlxrnWOQ3bDKUF8qwVOtU0oSa4BOkvw4AqXS/eZYPj9C0Hp5Egal2h+
KL2tt/egS+cWzqwYj61tZ8fEHLPd7CyhkD7u49QejAtu0WeFwHJj/2yvsfe7psOOZCJlpKV39hZC
HrT7kujoY9POoFu0nxPUN6TKuKCzE3+yzr1bZ7gM95ZSGYELr8DZOhehGqgJ0DKPhLLhGdO0cFdh
1vi/I6LsdoEt3U/KnPOFdfleEkkHijGb8YN1dsEmGxtsZ0i65Dx78Djm/EaHKONvkV30FzzHyQOT
bLWlhwsCz53T0N1+/GT/7SuzqlMWO8JW6nznlwUk0prkyiMus4CYLb/up9sApPfOzyPTvEiZtKWf
jMffPch8awV1lA4/35ka9e2DFKEvyZpkEkcVdKjxFQ6LA62VDmy/2zv2NV0kbP2Z74ORLfzw58ff
+C/3fNlLWNI5inEMO3uNdFvxzoBpOrKnkd1T2WH9WEpH7MC/ZO2B3Sve5yFdqjHMHAKc/P7i4w/w
7pG2Ba8vsy6PgoM523J7/ig4GDaUYjIsPOLMf9qNJKBQXuCiMla155PW8PHV/jk4v3mD6FmbgoXL
4mszPz77vk2YW/SQPO+Yxx4CrarqsQtugOYP10z0WkJimwR/deaH4NkIn0CWWYAsMX4gJrFtOtZ9
bx862ONbqFRRsuswqGL56GWIeGldwbjJrrC9ixKUXaHCHbMy3FVFrDhTlw5Iq9IiUQWA2jw1q1mj
aMXuEmWocbEe0xKPyrLXOMdcQm5HtRwRW0+2X6J+jNvPar2lcD6/F5zATJ70ZdYnz568po9I+ph9
fUynkZZTXxxjW45yRfKG3BBgzeEvBG5/1RGeu4XANuwl4ewv8NOnJy8gpQXtqPjsQy0/wNmHWnTK
C8PPtS0GNW+fh1BavQrtZD6aOc3uPT6w2rvGvEfoN37p3CAHKC3pMvZm5W3L1sqMfcAqFp1is8yN
Tx6Xd4s8YH4XkhTOaGF51rm6Eu1bWM+kPRwtKw8J2StCfxNN49SvHbNUW3fpjsWJb28+fkr/dlkP
/w6nHmoe97zmSMvA6aRVmEc4r0JdAB/QaNWLkK51VZW9cd0gi9o1Vdt+Mqj6y8vIfsYqsOxo9CeW
v//jZRxrZYXo+sQRMVryW9cuCQW1ARYwBrpXffIt/zFrnP3UqBe5ICdLKvvz3YzNLvfI8RBHH8/I
94BROwwkzmVg16s03DDQn+Mr5PsElQDLIc0xGBhYmHlcX5hojK+x30/9XdQL/dTjWcTcbsx4Y8eg
Fptat/G0HUqmEfcdAu1w3YZ15GwK16kO0azIsy2SMvc2ciCp6TDV/aJ9N6cWfkRoezjGPv5J/7LK
c3xZBmM4Ahhunb1rJpEyXd2P9rGMvWC7cJPW2q5I0kINXh5oMRPMMTPh/W3koTx8fO1/5qfnN5qR
+nKTqeH1+RlKoptLmsa3jqaHQISuqZf41bpx576+mBBK2/f/n7Pz2I0badfwFRFgDtuOSpYsqSXZ
syEsB+ZYxXj156HPxk0KTegHZmbjmamuYoUvvAHpju6II72hfqHakX/xSLmxwSJdvQ3C0R2QZZPd
pBCqWNkXeIndQ5Lkrr6yIz54fql2TrUperQ0jWZvgRZYIzbqBAD14KivkNux9kpE32wzpH/zXe3W
0fPlpVl+FqCztPsNFbwFiLHZiBniB1qW1vqjbqtj8NAgdf8S6ko67Hqn1STJlap9B2sfBteGI8zX
y6MvH1+KcJRa+SdPL5SR8+M2yNYA58fb10xUIYFuyU/Ht1rEcQFRKRXu5VQCPXy2qI8LBWvKy8Mv
l1tDG4KSGEePeMubrqF/TjuzNLlcR+MxKCO5bxG+xCsl01EfSSKNXoMpx5X4anm/ELhqdOC9vxCP
eXsYAGWDlCO4PD8KoDgkjkkTEBMHZ4uNq/718vSWtyiDQfshQ2GR8bw9n94woL0tytx6lEOIN1Lv
SOUPvRSoALah9l8GNQlPmZSfD2ggkbgafzmki+58jixprGTsNfxWlORdUVzKgSBbnBuMGHCV/vwc
J8gMUAYN4VNvtoN0WjWIRTNYiQAM6ty9ojzara8+gEANym1IKoSdPCY3l4ddZoDs2akmN72Jtr2o
SOphBMSy8M1HREZwmh9MSG7QV1DMsSJcw/M8E78ETVjq+Uq0z0cr2JMc6d//l5/hTKmoYRCwa7NP
jNQV0kWKYz62hqIBFDKSgw0lAjAOkmu3eDjA846H8ucQRu69EIVPVSZae62XJQI6Slyu3OwcU5va
4flGs61KIj9ia3wE0WBmOdANP9JiCrw99y2orbYO7a9j0ts5QSEGVVCLkU/hQgnTSSunGh4vr8sH
BxsklQZbB/wamLnZD0KhIE8RTDfRpk+iG7WOwgMMFX2SYU7uJNrYK/f28liDl1KJmgGs8Z67U6D5
z0USxoS7idX4X8eKh3kj6qx8U1P0Y3JEUOuVO2R5aU7AOCYGT8u1ULc5H8zzkxCWcpk8aj3y0w+y
Rlj4SObY7lCrC3E7Re3c2eVhVX237TH95qktKJBPnzsSRLpkXN4AIhcVW2kMllJYQ/FYNCJ75/c0
GN0hvrJNiswdj74f6LcJAmIr8ejiw3JPs9snOCi5IiXa87lrPEpt0NEwS3p0uw8eREoKj2Bd5eTW
M7lMfnIjmfTliLhoRZKSg/k8H6+A8TaMke5jTIGn1LU0mvxklqVIgRAE6HonZj+u8ESXU2RIFtQ1
udJoRc6GzOHIgVtwvUdhybK5LjwrOuLL46HEZuV9hzcgKv4ry7ooMnN8ranEaHGJUtidR6KhneLL
W2TBU4qiG8pIo5rX3ybjlPHUi96MsZzRPHGjV176xaESMOwHL4BrBqEl668rWWGM16LxrqwcrMVe
p88PYVJFdZjKzzI5DgerJPnyHjNHNi9J3WXfAEK49OJFJMyHFt/xH1UXNukjZov5HtZ9tJKPffA5
qPciLalSbaM0MguQWi2rUL4egqc2VrobPYj075gWFBC8MNNFHi0NzJU9twjJmDONyQlbDhUZCP/5
nsMHA6tyluMR4tGo3BZGml2npetymnuEKxC2L80dXlgoRpJdQB+5vOUXd5lJSZ32B2Qykj/alOfD
Yz4qkx4UylNYSTzzOmS1jgIpsfBotYifXR5sOVeba5N5UsqnuD7PwFtDRkhWVclTrCjyuqTsdxqt
yviPjPabB57qAAQVi2g6irTcLg+9fMKnbwrKFqgt7bVF9m8UQMqR32Zs4AWvwNjNo4YR2LXslPq7
HVoFOK8o2kpfqZEay6M/PYiOlcP+wcGb8O20FCigTmBT83y18bZQsN5unUdD9HB5NqUh5XPUB4r1
4OIYN25gFxG9RNSb4dsDLPevTCVH+UiruhiNOD3U7+pJjHtl2//tZ5ylTLA4oapbQM4B/C8CnFwW
et66iUcUx9O+l5piVTuQak67SWt1iCDPuehflWGgohFjC1QToZoLZMLqILhyITWDg8GPN8Z7x0Wq
DluR7E0dXNe4AeqvmMBjBugpMZjYQ+N4/R/ghe1XCf1qfELfvMSl0larch+WMn5f+fJTCWU+N9rv
nsb9iouYPVv0OE5GzZEtJ4y2Sb2PAsPZYsoZXEuuGerJUQBPTjNpcdC7v00HfTiOTp3cOQgur5y2
RYzOMvND0CiwTVob9iwFaXh2HJuqIsqyhpVdwRcNXnHxq529ULtgUrZy0boMcMF+vrwIHwzMowb8
AFguucicsIsAZ1P4XEGPnlVrEJr1NPgWgeNrj9Be+i0FqPYUBqEyrhy75fVCRAYN3qKXYzDxWXnr
r1YQvNngSUpLyyCPadUWlHWlbSzk9FZKy8vIdKKnAnIGy02Sp84zPLesZd7Cj3lq8O37HfqOSI4o
IxvyoUO4ztoPoC4mxrStyLtMYp/3DEwCRWRDSxDCE2qlrJyrj24d0pXpOZsw0dSZzg+8gnyqWbV2
+BShr/lS8prfN4VKi0YzJplDGVWbLE366yxD0x+Ub9tvcCqSx8tf/y9mYHYE/raPaDmAqiD1P/8Z
GCcAg8FP77FTmry8NiMFY1b4izoMegBS4z6LihbYGUqBIA1bx/oWWAJkYIkJenPVF0ruv/i4w2E2
ZabD774zoMe6XuU86GhMfB21MMSnpVXbausPff48QD60ti4u4vIesBNCf42ZBV/GIEx/Ow2BB/zi
3LirPUDQhyAx4ujZVaMm3Cq2wOUO7v7A4G4C/wKegG/faCir760miOoDthioB/lV7GpHq5AK5o0u
LCDLh0VGYUv1vR0d4iL6GWthdVUDakDxF+3EeCvQuUH6G10g98CORfvSc4dEu228Du9F4tv8azXE
7XAnYW53iMQrYXWDmIxq/DCsFF0mxP70Yd8jYQHLNHRx93GjanxAjdH4r/RyzdugSha9XP54f7O6
+ceDKMLLATIOaLtx/vGwPE8tBP79R2nmw68h76rxGLqKjW8r2GIEzKE4Ytw0SGRuM+FmzbvOU/ZX
4giJ7kTIGn/ftpL3JkhmxBDdovkJYLOKtvi+i3LlivsrazH7uRQgXPq1U8LATz7/uVHet8ivecpj
OOZZuwsajHq3ReAPuH9Q6w5vW71Nq4dACtU9KjTHajjsHZmMyLD12pRAiEmq6s5AjlzpG9Xcs7Wb
qyYVMXh0VB3fR19lHxipWv7Qujh5drAkQ8koGlXM6SSArn0x6tmDVXY20M3EthhYZDEugi1OCezy
NkFA2KOHeZ1WrNemDNuh2kukkNbOv85k54sBzoUcEc2A6e0/XwyVggxSAJ7/GGUU5X7w0MHL3RTg
QYNNLYfS/JYjlo5jXjfk6r1TS+8GDzyluAECr3ZIuLeyvCmo+qzlsMtAd2LxmxCf0CiBUji7mG3p
mKgyGflTEuJM8oB5zvg9Nus2uq/hl13RoxEr7/ByRKqxlN0I7FGesue1m7A3sBdKvOwpCoSuwnjX
CWgyp603gRgecS5KVt6ejwakZc51B46CWvT05/+k6bg9aI7ui/IJmX73ihcQ9vLQpNGv0sf27agK
vxRXl8/q8pl1YCRZFDdp8y0rz2mgZN6oNeUTpBuBlXLmfBepMeKxgmvz1kCgr9rU8PhXhl3mTcQ3
5Kz8A6zfIqzICoyorcjJnzoP58V7XOjaYht7ffULDj9IfN10RwyBO8j9m9FSWjveWNAIms8vOCee
7A1CHUAyb7anWgcbh5oI5gnMDDxuoVp77sPwu236iDNURbkSTn/wgQ1KufTN6Fe59LDPP7Dsg04B
9lA/FTDqj1nh/+dhEngHGlsckfUJny5/3A8ec6ZGB4dtA4hzoS+V06HvhsGonnzIe9g5DRiUYIeA
3SdBsjEcauKNcE+Mo+m3QL1Rx7XaAjNWrUf0cyVV/mjuHlUvHDwQ7kGC7HzuWBIk0Lbb+inw/e4Y
6GN5ZySaMQKSKB6QnKdTd3n2f/mA51eZw7YmhuQUA0OZFw1EHJse9fn8yY5MtKT8EL9hCmS9dzWW
WMmj6jmJMw4iYGgV2n0EqjgoHlQwdTnC5EYn8ZisXEglaq4YEKA0LKg9wMDo9pgJKXZlmOVOBDm2
UWozYlTWcI0g8eg2BsSYImkPIeqx+OS6EDR2Soy521evx9X58kQ/OMPsXyp8ngn4C5ji+cp6ZqwY
vS3Tp6pu0pOK7dohzZSMAY3upizH5Jp37/rymB8khrRDyL+mUNF2uUPOB810jDtrf3SeTBDTT3zO
eoeirPFf1dX60VZE/KaHuF6FXsNKB4Fd3lRQ93WEElH3ROZHGz59tugS6VDOebMmWPJsfw2ejBwM
g5ynINKSHPceZPwydCr6PbKd+l2ZgPpaWfjllp7KySqAZQeoNryK8zUII0z/4jZxntIWL1LYSEDj
WYThJYrVREO1tO5XQqtldsKIBkJCU8Fvoh6cj9ihX+CmkhETfxy/48plbtNxjDD0rvJ2f/kT09Dn
/3Z2gCB+AmGc3j+uLeZ5PppvJRVBXuhxSztj8yM0pWjxEYnTNH6nDIPT7yEYQxRCq0JGOtI2XQKB
AzWnwHzhZKfeN7BXilA3nCgsT8HoKlAO8fJIr6zCTrHWrWkq0yCOW3dXJJ0b/MBbAJEsC9VPaxsj
gFdf9WEe3PQqmj13qiuJt+Ae9fB9ss48BdIIzPsJZJ1sysl8noXQ4gazR+I8jZhELwfifFA6WrpD
+FEZbqCy6l/0IBNWswXeoEJVM61GJ6McPP1FIUfjISjDHjgrHrgoBpmIVVmZ4R+QqEA40VJr3JYV
vCPenNZo76eAPrmq7dg6QLoK5a5C+iDfdZzHlDZ54CEFo6gghbcdAj/qS1MZUt0khJz+tuzq8dFV
Ks/Zp5bXvocmSlA71ypwbpSd+qz1ljZgf5KbrX8dx0Xp39khLnwE8Zr1mLm+yIHOpdqblSdi2FSF
5n+Ni74zd9loiHqH47X+m3jUMl5zjmFxi9w2wmZtMlbvKHjWP+qG8tmxUTVxy3lWlE2sB/hoJAk+
5Ke6oOFqdE36DQml6jEyg2pADjXxnxAFtuDYlUmyzVrKdDs818Ut+OMi3kZV7zzZsN1esQBpT4mT
+D/bxNPSDdX3HNMcPQi+lV7m/aY0qfl7EOpV8JwXtDm3WUIegP8EXM0t9HaZ3ufYynT3MU5C7450
yKIGLab8WxmIlm+UFKLuJmx0lCUG6oXlLvKEKmFl5eIdd5favQ21MMatE5+VCHulyMORLkdD/4s7
+tJ7dCDMIxGiZvatqw/dC+VOrD2E6eFtCnvW29bo1SKxWocovA7RUD3aY46LAAC5QG7i2C5LkrPp
AsA+UzgbVWm8/1BIKH40pd4l90wq3CGO7zb7sfPDGx96mb4xO7XpngcXD8sd7q9Dv6/9pPpd+oBH
CffUbsTL0mnSl4buoQ63EJvVrdkKzTkhaum/d9ijKM8NhW0c29UE60unbPzwGGZIvFGQGdoaDdli
GPGHz1RT4ppg4SVU0m37UUvaIdgPIfS9j1FUmo5XgHZeFEmsFxra7ejQ9KFGLuaVrbrB1Rkbi1it
4BLYeqt9a3MIgt+1sjL1hwBCUPNssPzfqOAU7bsZ4j+JxbYn9OI6DNLuTm21uvgPW7yieaQVO4Lq
6Go0hpDkFM7PRgRx90eEkWnfCwCj4yEzs3zYlOj83xRq5PUbRFFL/PZUoL1WIryHEtMG6xYDZLW/
bdJ2sqGoUancIrxM1rTzIdjegw20shv+xXQv4aT29hYoIuXJlFhp4tMQK1zh/adFr5mVhGjsqKW8
TscKI6BRygGPJMA3CBsHOAzgPWVWzhOgs6Dg+ybC3WEQhDWErKvuocZkULsm/VGOdhtbHnaqJTaj
EvEniL/NELWH3JOICelVOoDWD1wRXNujN4yn1ixxPWK+fvESx3FPNpnWAMm0Sre/mlIG2t7MZPZb
KvCtP/tUgh+CHU1x0aZy6sxFU7NCi9ETVdNnrWwq/6DGev9bwYIDdx807sUNqkr6SsC/rHRNSCki
Bvo4ZBwEpOdvCao9jTD5jE/CiIpNakFejXHK+lKJissb2ZLyvkMl0d0NIhXvZeFP3mwmCuDo8+Nk
ePlpWzzcEyIZEgXBKNGCNxeki/HmyQI9759worTghmty2ytSmgixS+fRk0qw0o9fvNsMiKSmNoE5
aPvOpSvySHXGtDGGJ6tMx01XhdZVZiTd6yALf42RsQgHp7F4l4GsAKoA4nC+0gbFsBJZzuFJDXTr
0QeHjbU0twsa4why35ijqUVHP/WTNbjKB5MktUHE1SOZmiCL5wOrphe4Len7k53myi+8HU6SglS0
01FcEivB/QdfkDI8gAK62WTncxUW1USOwkoN9ynPMbsvyjF7D0lcq40/WNaTLuthJX1Z5lK0m9i8
08wMkI9zxudI3TC1Kx12PYSXPThp9T7qi/xXE9ravVaL/ka1hXHURqvF4A15e8yfWvPb5Y07z5uB
MABIojLNmz21RKdl+adCENHDxgDNyZ71wSj0jVHS49SaInrHSyA+1GpMojyittPDG+8As9YYRqxU
iObba/oJNPgph0ywS6Sez3+CHbsK5ohB8dxYtR7sPEN6gC0rRKY8J5Z3YVPXaHwX2e/LM3f53/4b
izIsFpl0HQGfUpuei2WHXYlYZK2Xzy6MNv/Bz3OuKz6VeBuNMDiWQVsEuywn3/piwLp/uzz6fGtP
o088Xz498Dd6vvNJW9hKgVV8pggEpSrLC+cxSfX22hYtnO7Lg833NgI3lLgQeCEih09lzIJ8Z0xQ
H0gS51nv5OR4YHrhBtwiyln00fR3M8Die2XIRTuNVj5pOeo6YD1hlc1roHCzuyLEFu6ERTgMiU2m
DpaBYEDuxIRlVRZcgY7stNdC7YnViedHbwdgxngvAp3WZ+0GeNf0InFGbLhUFefLPnbjg88i3VmG
b/PAGhi3IWTr9l/IsFv86yczkK1E2y545spSh03rw53YpE3f28+Xl3S5aZke5FJSJ/q4LO/592ti
P+rIZuRJBn32NKEV72oyhFMi+2Gr9MK+xZ4j/HN50AWskwHpIaF0DP6Lp3YBXmwCtxzdvDgh1FmX
26z2sbRsnCi4DazGsa5DZC93qDllwSEbasu5cZFxuiqFUhtHCCptudHsZiiPJLT9FbbTaX+lY/PT
P13+ndODcH60JigxLyHxLbSlebk+soDEoO2pP2MXW0IsoFoijwZuiyuv7vIQMY7HspKFU2ycI8c1
WaBsSWP/ua1EPBzy0fllgTnDUrdVaXN8flK8tsxnUi/izjz/4vAN8R5DY+hZyRVEHpIgD68d5CWG
lcDmo0n9O84sR25cLU47FS4q2UCFC6cHEgGbZjH4kx06ULLL0/poOKggaLuRRyzb3qgcOGXvjsZz
RP+bZ72Mbi0rSn+q2ECvVUeX+4LSNzTG6eZlyDn4IYpz6YSRTq7hJ913jMVxNWmpa758dkrU9Sdx
gel8Tlyt8y9VVapex3SRT0FfYailNXIkLqPbNnne6O+XB1s8I1QDebYAdWhsNW/OmbJRgdZcBItO
RpE0GERmufdO6geBx23M4Q6cWHSyorj8M5qu2a0cgMUtNA0OBNEka0K3bo48BS5gjAkViRN5ExI7
ni4yY5ejdYRfc5D6R1km+bXm2+NKse6jSaOJSJQEHI4AdHb7RS5WvcKp41Moa59mDoIKe6zsg9OI
MOCpSKbEvmtUG9sXq7I//ZwBYaCQAmbMBEjCTzj/vg6iMKg2VekJK1E6112Sb3G9Un6Yoiqvm1Cs
VeUWR2Qaj/CLTQu815rHv6A7/TADWHiCieAqNyH+o+Whx/EB/EySD97K07k4JZhqTOArlAAhG6LA
fj493a4dndgeyaw6kBm1k8z85Y3lGsl+QcagHT/h7abMBbqfMc9Z8LRClrfKhpMbUSD5D6lLw9mN
Fb6xu7humy92Si3tSm9sz98btK6osnZ2VVXH3PKGm9SJLCyj7E6MV2jMS3snrXJw90jUiS4k7x3q
8aayq7Q+uS7mLoWq1hryAUqDW1I7IkpW6wp5PdbH5PTyqCdpRJGmzG2EFuv4RxiJYI3cs/iQ2KLw
YjjEuRNMYt4tqYnlHOmHzWm0FQc8Ru980xBqOlZ2U69kxMuhLGJZNswU4y1RD1j+BZ1FAHSCiCJP
YZh4Os7W4gkpHKs5XL6ClrHWXz6XOoFzwHdRrD7fMSBuI9ILvT41I9LHR78X6RWKwR6uYn4k6z8Y
N2FNCsJltI6h0ZTPYP5HKudjT7lD80VWANwdxzDfqcJRHgc1q7BWqkQPbKANTFR6zGD8GQfYgm3R
XdL/WMRrV3QPhvKgyEnjKlZCUT1U0BmzFUTL4qqZ2KEeQSt5CoHyorRARzbBoL05aY5ocdCBWwz9
q2y+9npdvA06tuAmIpJHBN+1ldt1ETZPX08j8wWmN7HgZwdR8zLskFEvOpUh1bythvh7tUGZzWy2
daRW4piF2DOtDLq40qfTSPsQ6hAHFKjU+bdsKpdHEsOpk1ZpTX/EDTQHlYIvvbEjXOvuc7jYB0zM
Pv2UMC4NRFRIiQag48wezbq2cL0y6vako6qNJz1qdjfIv167MHS+txRgUBG09bWse3FMpugQSWEa
tqpDBDcLdtoQHX9p+copb6hq4qYFkGPjtUqaHfzOScv95ZOyKBrRtXSAj8B85fHgWp/NErQRuLZ8
CF8G0Oq3UUUzWgu7+I5a35eoLo62GWkPGMCLe0p11lXDlO+ruhMrH3mR+6PnwIT5GZP+JU/Y7Hfg
FpKx3ZP4RQRi3JtppOPQE4rJWRN1Lvxnx1DcDWVV+htcbXtK9oBEoBXYwltZksV+45cAdgSfRg2C
MHD2mMqoK2kY9PGLwXudwLvz02MXjeFRK8f6m9cOxp7wfe16XHT7yES5riYzj6n4gf7s+TYXqNC1
Ue+kL9h/lw8VkpXxplQz47ru8AXd+IqpRIj0tbg7mhIHgNotnS8uwKlw25RVtecb0l5d2R2LA29O
sgKUZJC7ppw3fx9i39M6NSjLlxIXcYkPvYsdgDAafEuF6YpNWDWORDIydYJdmQ91ddXjcpDsUwTC
Tm5fxb8qU3F/Zoqk32uEpOJbPQ2bo+jSbqX+9xf4f5Zj8V9P7xi7iJvJ/utj9U/hpsKkXIxVODyD
+axyvGqI1cD1RGDYwNCIbtNGAde68FMN7FHnWgjgeVb6x2yV7BvfRgy3Q1kUrxjQ6J/tnNKU53wB
xUBEg5qhOUU4Z7+Ns240Xo9evoMRDhoxT7rAhGWyPc2ukUpBvPHyp1t+OUac2pguaSfN2tkLmJue
aHOl6Z/TyM887O1D/w6/HpxIM+zhok3ZGxhC/C9jwlogJjQnivn5LJukzfTW6fvniPz0ybFdnGll
2b1pA3o0HHrzz+XxFi8hq0rNge9NAEP4Mt2l/6zqBACRfMf+2Rytm0DkothGdjq86KWjVJTNkMhj
B4uvVW2Xn32EGRqEPKUy7pmJvXs+NFIvkQsucnimoC6uGlexdvg+Wz+LUhWHpLHMa7UN3JcsN+XL
5UlPk5pvcxINEPpgA6Yi1mzkTPNdVzCylo3Jo9mVVU0nXtN2SqAbn43ZgBgCeABERG5jcy+ejxWU
lYc77DA+J40mvmm9K299R5HNDu9vc6128cGOZTD4CjaYEs7m7J0nIG8T9NqGZ0As1FWlK2oNDGzT
lBuhNuGXOqm8NVrwh2NCkJwIfA5/z05JJ1tUrlrJBAPrZ1+7WGe7NCeVQ5HUpo5XJoK1K8nMB99v
8ipi9xBSUOmcrakW2Zh/xjXTJBB9LvXiIReJ8ZoOw/vljbJ8xzgV/ww0O41uDaXFc8fhmesZD18D
IrFXD/q2bjLnxQcJcFVZsfXz8qCLBYUpQEeEFByw9QTsO98xVoUrA9rH/cnCdLPeeGGHt7OfoBF5
iIoy7ba2T63y6vKgf8ta/54JeiITYX8ClXPrgUg6H5Usd8QH2ylf4h4YJYadVACB5KZED1EZY4hZ
USS9RiZIv6pCTSgHd6w09TrX4eIeg9AQ1c2ovTl2Wb9B9Xa+mojeo/FVjncV2m6VRPTOQWQV4V0n
hInd24N6HCoD6cBRsah9ESkiTtuAIQifA9Pvr6Qf4IRohwLlnaCMg3BLV8f4aiDb0l2Be61f2yiF
Ccuj032LvdDwf3VhH4w/MMcpfxWI5d71emt4W5ChoThWpe4mK4u2iPymRhLMb2okhPNIT84+lVm2
jj9UdvlSW0qSHkIEizHVlkPvHzWy3WxTlpbS7GJjbN97aeNunlqdg/e1pcurGtXKz2Izye5VlcCH
SiJUHMQ3z7+iWpahcFxfvmg5QA58dgsg2X6O+4yfjWOyy0TdrRzGRdQ1jUlKARCU4hhA6tnOCTBy
qrqiaF+6XGs6ZH6HDBpja6b4GCPcbe4dLWl/eXGJXnmFrfeXAN5qfxjL1gQDr41FvcX5BPvglad0
fktMvwsHxUnoiKsecN35WvRlJ23D78oXR7bZl2Bs/CvSa0y0edDwgb98fuaHlsEodv6VdCPQc+cM
pJr+GrhXRbzgOmC8+37j/jQDowt2Am1DlKEd9LFXdt/8cmJIWoqsN+hBdOT+Asb/ebqFIQG8OVXz
Ak983NZeXr2S8qoHAZfzZ82NWNymdlt0K521aQudXRT046k+8L4QIk4H4HxZM4F2ZdGaysmIvUwc
dWk7D0bjiu+aE6P6knHpc13lTnGL7kax9lH/ikWeD8/GnrrhVEVZ53mdrvYjetFD65zUdBIutno3
7b+PcYC/oFXbjnwRBsAYN+sstlzhv1BOUayrAVtjdaubMvmRocnpHTsMWNzjgFjqszvECDUkutDE
fjRb4NNy6Mx8R49VR9e1r/GUH0Xj1lcmpsdKR+7gia4/ws3As3wP2rnBfTjRumbXl47rHpxG9V7c
IVLj4+jnNUWpQIv3itmGyTEp2AmTuVjV7LsAh8Yj8smK/NL3odc9aLRgfpPGueXvLh4G83mgV1U+
WmIwGbetERbGp5tSaP3F9mEE/vrkJmb/Um+Giz8VCQggzj9tpDZO5Y6Bd0I0B89vx1SCEzCx7LbU
o9Le0x1CKf7ykItNDGIdCiLbibSVrGL2lFf6WOAmWRUvfR5V9kYiI/Ughzxt9llg4/Cs+UavPmkB
rmCH/2Fkziq9r6lZq8+uB9SoR03x2/yFV6/jpJTqRpV68+DkmkpBZKDGn+KtujLfv3Def/cv5Ffi
eovmEg3yqWlxvsYO2BzD5fV76QkI7UMtNOsNbLvj3VS0Y5wDifVksY6N+aGPFfWW3pxSbBvPFOEN
nXY7wsUcG6yNiuzSj0xpi7Xgav5FkDKeECCccLJpfu3sfONNrgLlKpSXJrFrExtIvfxBI6Au9v5g
Il1oDf5zNXjuGkl5fl3/HZdCKiEdvjWEducLE9Yt9bo+D14Vyy9fwNIZu6xu3ceoDYv95U+/qJT8
/1i0EXm00IOdUxiGTnPLSlOUl7ovxa0UsvyB2kW2VyIdxRKtwtI0Q3DD2mJkp8ZIE2r2tbQcsSbE
N79Lp99BgYo8ZJLho856PufEHBQHPoH/ghusa1yNwAm/pQIKdgGhpd6YIjCjbR40o36XRTyVK5tx
/mhRh6QjQPmKVjrk3blS3ojNXOn4dfza+yo2E2OnNtsWc9k3pFSwWvV0xV9Z+eWEpxEnIV62Fqs/
m3Aw6YAoXpi8+lXX3JiJVe7w+Ovus9RVmk1t8DqrAa7mFPBtcbz81aeNe3byJvoiBAMo8DQoEEA+
X+wow/BOAkt+rYJUhabSqXdF2vgH15STYnjdtXsZG9YDIMF6D/ohX6nPLTc4855QQGSC2M3O45EE
M2RXotP/GiB0fKtohXO0ciShk8ZU1p7Jj9aZvT0lR0SBujsrBWJkmUS+FqWv/YhRAxYg2XfhmB1K
z3VyhMs5fqdyC4lLpslaDrq8P6ZqLxpIqkET0Zp/YuSbMeXoveTVHe30kNVe/KyGzaRvn1k3o/Cq
N1/RvJXL/IOdTBsN9Tk4uJBJ5iXfvs/SRhFW+mommlZuvN6ss02kmfS6oyieiN5mr31WXZ/jMyX2
SA6iKkuUObuxFM2YXvcie828yL6RzShP7CxkbByaC6Q8hv1NjsoaKvCDbTR1L1hYqjVAwmf3cyw9
f2yMMX919ezGiVz0YTuqK3u9g+23clw/ODITkonqzCSht9yytLTIU63stfD99r/M7z0gZchTQCgo
r0O30m9L6lLfAZBoX9IStMynTyzD03NHupeUeA73YfEDpZI2X7XBB/W2hwiTb9yipoqbNYXzVA1t
swk1X7V2IQnrrqIlZa/ckR9sZ7jj1FMmfa/J+PL81pBRT7XaT/JXX+jhK/+G2CVO7W0kVhoRhhJD
sOkREPpkbWzaWnAoCHIhvVB/nH1k/FK8uiuj/BULkeDKxnrX3oMaE8eiFHaAaaqstmrudeG2IsG6
vOofnSVSp7+YFAc10dm2JmONoW1n+Sv+rIq67Yq8D3Y4eP/28UFN4YAO1drVuEikJ2kY7kWOLkUI
ssjZfEPIs6ETGfFbqegYDBVdHcfHqJPhXlrYMm2KKO2+Isqt3PctkcKRANq6cWrXjrdsnzhdyXGW
AcL0e4BCkTaq1O7nnQQdX9O2lmH0NviBkV2XRdf6x4ijwt1iwogFISaifu8lZeTs1V7iq1EDNG8Q
sVe8NTnZxSnkFrX+P1DRp37KbHEGNfLdVjcC4sRY/hyywrkDaOj7xybuh/4I4Ze2YV6XtbVtbD2O
r3O0xFc2xYe/gWow4FIecHwFz4+BMUAewg07equFNe464scrBS/FH0nS/ujU0XmJjAx/8NwPx21Q
JeHKTbA4hSwBHS2ebc4Eogez96zoyq6w0jh4y9XA2XNeqnhDH7XetVJ637VGqe50ivKfLW1Y0/sF
BAypbOoqpPjnsy4AfY8irpXXoA7x6IKspW4RS0+Oqe5FL5nZO/vcrZCLD1V5Z9ZFfCWHBLx2oHYP
HRtzpZb80UfAQWEq1fOLeHHOf05PQlKDRwvejL7V2k2YG9quH4pRPRg5THsjG5y7wE/qq2Jwix3n
dk14bxFWsB5Tb2JqE5EfzpNvzcLqI7bH8C2xo+CUy8R7VbzcvEsdM32xFYBsuyiq0p/9CGr8k7cS
Q0MHsDmWpEALjZtRH2BHWOwArRfFlcxNwZeoKCZVaJhb0EJXosUPdhzpKD0raqIwQecpgjFGWqvZ
SvRGhNXBY0klqZiuonBiqbsRVYSvYcBu+PQk2dtIDU7Z4cT2P//AiQvSs+/0+M1rHPtBxbluV1ea
/TyoAhaHsqYb9NEc/0qvE01ASXSnP/+ngjSQGtiCsuBbrATunaEq41an6oAFV9h6WztQswM+Y97K
5boIYPDf4C2fuK7ghBavulJ2EPd7N3nL8Rc+wDwFZNuM6lFDN2OtLPfRDMEfEIjC5Z1y2vMZmo3g
sclK5bV1YB31FKufkbu3tu0YO1eitRKSWjwBLn/FD04JuOipRTnB92iCnw86hrZioHGjvCqNgrB6
4MXJm4FOyS5IrXZHtG602zwv9Fsntp2Ve/qDl5RYlCqsjUgsxel5Qy8vO1WPLdt/DQowbBsdrkO9
kWiThttSaP5/NikAoA8rzTYe8avcluBqKcP2Ax1OmXbHy2ux+NhUCOnJk9/yEaYI/XwtQgLHoZRG
+GrjxHptD6gYbSIB9GOXSoAHK8Ha/3F2XjuOI02UfiIC9OaWMqVy7UtU9w3R/U8Pvfd8+v2yF7to
UYSIGmBmMA4IZTIzMsyJc25CF2GNc0UCIs61ubg/NXTrSYOyydmWIufg95n8UPnJU5fnXeWG5eR8
vb+6LXuLV9FXq7GFASY8d0ES/Z4tH+4TSOaHbDd15i+0dNotbcw1i4LkipSOPyg4X++nnMVlUDd6
eI6q8mcgddOxb63kGxweMgtEV+79CxS9PcMQaCVikGtzNIUZ6EyC+Cy3TfRFr53sKbOC+iihXmIz
Qt7Y8eN9i7cHhvQRLgAeONFcMZZZugk7c6uW8dlkWN2tnF5R3RiyGBfFAnlrN2/cg6A1YvaeSQ0h
Lr+sAdrgahVqrvHZjvF1Uiy1/hM0Ym25H2u41fe25WuPSogsy/H+Km8/I4ZxfkxkC1ehLV5yZVIT
ozGN6ByOLQC0qXRSaS/pUaIc+thq3gZFmcuNnb1xS2KxtBMZbeOCgMu+/pYy0I3ZRpr23LZt8eZH
HTO0xuQ4HyxptL/5czr942s1qpV6GkJgdX/BtxE1VS46thRadQp8gFCvrTN6zVx1gvYCwY3/I6vt
5HOWhVrwIGW+8QsRQoSyKK+rnzQrJHdvpmY8qHlTbfyOleMFNsoAbc/LDl5iEUj6ADWzrrHiM42p
uT/UsZEEBzkZJpp0kvXt/qJv4jWxZuJVEUEyS7A8XjWPaeOUUnLmPUANwMnH5lc9Ube1qVsdI4eS
AZw1bfkjzwOfNkFSJuf7v2DlnJE7/wnYKa1C1He968huznYyU3OCMrlTP5dzGT4kAa2h3dQPwVGe
01R5b5Aqypk8QTTGuVc3bTeFpsYoaUZynquubvbMllO/Nu2y+Ao5YXGy68b5XzBBRPnACDwDylHj
hxs4JrGqq0ofP4H3XoCtSNxphl6vOh0TB4JxKT1XPnVqZoqt9LWvpf5/MmVl50AzYrA9MxmKjVst
ave3dklSQGCQwS87oQniDgnY9fSc6XHcHOK8V6dTBUXXxlddWR8tVzITMTlye67MzunMLEMc1kEJ
+mK0dvYoQOTM8/X2N7Yj+Dim5rTxtt70ealTi3NM+ifjMSlBXe9qxZx/ABNhdga1PgY/E19HE6sP
VEQGB0kLvhJK1vpe5lnvfsmdPsC6mNR5vfOVvntsxgoacAm6xa2kaOVGI8MtUDZkJiatleufZRaq
EmSOn50VjfnvQzmqlktbxO6foWGqx40IfcUagxliCo0qLgaXbkwH6tCVfNEihKT5c5BWluVS87SS
fwxf1aMNn71mjuSfSIZRRkY7F/eXnlhdyDWIOrNtUWiVNHKsHfWu5l8JZrPv953FyvFl/zi74HiY
Ol5OxipNl0iTWRXnLDU0uND8Lh+f/DhP3u7bWV0UbCQk84wkcE2vvxiir0WMayjOU5mU3xVHstxI
a+iSF0q/4YFX3jzg3dRvGH5AT3x5OBBo7Bi5r/Ozac9dj+pD1T/PcGmf0jkld29M5dug5hCkzlq3
IYKx4np5Z4QYD1xt/LlwQrmaoYKjTflZrjJTdnWz5vwnvvXQzEH0tUOVYuNorngFvJ04JUS/NOcX
BscJcKiWWsXZYqT6ixOY6b4hCzsFc5q8hn5ZBQf6UUA573/NtXUytAjWhPQejyS+9l9JpNJWbTRp
VXnO1anaQaEQHUotKfba1MBmIc1bGcWNPb4ntFzgrNE9ZcB4cXqQKG8ouaTKWac1/FyoRQO4Rafz
7qZUSVHBaZWtfuHNgcWKuOuUoCja2Mt5Zkm3KbMzVX0O5iA+hunUfEzCNkPfZ2wAU9/fz9tICUdL
0wZUJJByB3TR9YamWlsA81bUc6xMzVcrr4ZP9sBsyTHLgCDthqQ0qlOvKPFRSZkQVczKegQt8F7s
PlEL0Qu3FDwRbYYlGECj7ZjxCmnnnszt5Mz66BkS2l141vzRbowHaGjjemvxYnFXT6iwChyU+0JT
XlsqrOZIdE5Boqvn0e5SLw77+GG0G+tTNzWQagbjWP1ipGh0R7mdvbys4/3IuOarLfuQ+s2V2bow
bYy/73+S2yPH00dMA8xJ1IOWdbciYW5B7gztLOVp9KtvotTfm9HgqAeinSA71Si2dvv7Nm/PHDYN
MbMBBQRd8cUxb0nWIckxtTOKjNbPGDLKD9WQjHskorY06G78vnjZxdwAcH2UGZc5pdrHs3hA9XMP
KU+7a4MgT/f1IG0pwd04KOyI2i0ukeAQDvrrgx3YnYxIQWCc5TQtX2jr6z+CPq/dJlCafwwjTFK3
07StJ2Dt4yE6CxYKQAMgrcVGmtI0Fgm/6Nx2coKyoQGnEUFn3ff0163L2DkIFb//29FjZiwMZRvB
b3G90LqtaGMENXxGUam/SIGlVw/pMNa7qujhjLlv7Pbr0TFhYUQJOCesXRsrWlrnGbP4Z+a1VAmu
S3Bnh7ZuZPN/9w3dvKVkTYAzBOUwY7Y38gzAyAHMzIZxjjQ58EFBiXwcCSD5S4gvO+Z2qJr7QWPK
Y0QUPD3ct357eLCOXxRMZrxxy9l4qoZlHnamcS4jZXxopDI91UNVnYocTregAbDiOuZUHe9bvT08
11bV681NkypKU1XCqjz1X8PZyR+LTteZy1CNf+Nqmh/u21vbY6JY3C1hOkR5i49Zt0o8KGZhnqVx
Tg+prYYHSomRW5lB86oMsCjFPnzPjRNtzfutrZS1UhxAt4DHThyzv57xuIdSa+xm8xzIRnqwUl2O
UBBGtvRQOF3zJZyCYQsLtW6SG0LXD4KUZYm9HyG2Qm3aPFdpop9gVfUP0E4CwwdSaIKPTczq1/3t
XTtENBllIkK6e9yb60VKExDFBOaRc1uattfXo5odYenv1F0cqK1xULKCpi78ccG7pT4gZKG/iVlQ
k0hSLasvIyuqjEk3zqDxQ8jS/PpTmCAldoAztXmUQr55AEbfPt1fsXA1V++pEOsSmbhBQVoQ0l6v
OJkmO4/bMPP6KpBPhjyaIzC34rdNS6110zQzSB0Ha28qEKRnjvne8wyIkDo0OhxMVms3Naeub2Vz
HKXS66JAdSe9aT0lUroD/w5iuT7T3pR60p6trA43LN98ajH/YIHJpbXBhi/RNloxGoydDpUXIwaP
yi5Kv9XQFzBWRNGjPpfBU4Ri18ajvbLbgt6RmVI+NE5ysdtVWdoM3TW1F0If5tVFUL0Yfoz8YE9T
2Ekj5WBqYXmox6n6og+ttOGtbkNHuueiO0ivEkgXn/36a5d5YDh5otWeOXdq57aW5Pw2QeXOH2UN
irAHi2AJWkvTkBpClyjPT5LSJuZjMvnShr8WS70+eHRsIUoQFXkNt7LwZOWY6HyApPGYmGo6N5g1
V5+n6GesDMbGC3gzqgwxMKorsHzC8wNQZVlNRSrLofSu114ah6WzCwhroUq3OuWQa07zUk+dFBwI
Zv1Dm8UhlF3KTLm8QnGa8lMYMRqpjxLDzIkJ9d0O38doySylQQSLpGR90kJD8o9TPZqh2zE0O++c
rkAgu4eNvd3ZWZVYu7BI5q9pU8ef79/f22OM20AzRbR9RZl64bHmtBiqtvEbT01bY4+qTeEmplPv
o1CqH9uu/EBcV77et3njl9lOKGFoYDFPRutsEb4AiQSIaQWtp6eItTpdNx7HkV7SPNfNQbbL99eG
hUGB1BczC2DKF9cGbJFTI1jXelBc6l7Z0HzE+UvHwJKlJwqGgF36rooPSgz1+S600Q+C/S74cn/Z
K1vNimmDimYAdP6LX9H3jV+Mctl54JrCj/xSFOKj4KFnOPsgd7V68lt1C8x1897bFKwAdeCfobZm
PPv6wo5BzOzYqHdeWjl+tCu402BIjFpzu0nWnwYrsx80NfED+D+zy/31/hlzW1xRqj3kWvyBsIOx
NK6WDfTefepRnQ7fhkTOTvZYd9auQpGdceGqmY5FMKaJ22bh8DIqTv0jbJXwX6ku+/6xa5SOuTmk
V/6B8XX8GPt+euyMojiZCkLPWvkpLI6ypDqnmLm+h6gD6u3eX8KtvxVAKfZOjGCTmS9uB3LHfZ2l
UeoZyRR/b5nNemnTMoS9ElrjAwJA6V7paCwwExy61aypj/ftr9wUJl/oqVCSAEi+nPpwWr8pArnI
vNLWwk/VIIcfQkmpHjO1dQCyltZGTUldOS9wgJORUxIEwbr8ZF2awOFhK7lHE71+aVQrORV93ruR
iQKqK9V68RHl9vBbpVrw7/v9JEu7HPqGzwljqx9S1Wq+TnM9du4A+8K+nK3qTKl+3oO9d/apYbZ7
AIvSZ3qYSecWTdolu5FZ/VOtqdlXCNfTnTXNJsRbGu9blFX6S5JArbvxWVXxOCxOpmj/kf4yjUyP
bHEVR8mBOL9UM88Bh2y6uj9Zw7406yJ3W6MZfoBXdB6dLoE2lD6dFhzqFsqax9GMcu04xSFaF1lf
Rr+auZQu0Jvq9ZHBNN1wx5KahwDKIJ0BAZ32BFynAkOmhuZrqUIIuLt/QP5MTC9XwmeijiLwMnQ2
ry94RY8HTYghIeyJahQZ1FiDCBVCn51K0fg0WU4x7QWf3wd6GbF4XxTrMdMC/1tgFNPnZtCHn5pM
82xv+ghq7uNsNo+qLKW7Ksz+vf9jVxwgboC8lXySd3tJftnTHAGCUZeemSrSZSqy/gO4EDg+fMLU
0G+SU2n42X+IWcTmELYwsc87Ln7VX4nHqCa0OtGJ8rhf6eNYadKp16LuWSRCL7KWz+eEXgSDlrLx
NAZptoumIv7+7pX/cfl4EKLlG/hwO2YyVDJd7UGQ2Ln03WkAD3b6nVL/+EFDoGUPLM9/L8YT1h+q
fBbkEaLoslTFU/SUolMFNWAPgfRhmPyRb1xMj2GovoVTNz8aMAC4eYZM9P3V3notDOLvoVoiCbqh
53YKQ2YWuRg8Nnd4bBstePRHWTqMpfwzK+1mw0ne+iyiYZFZQqvGQpdtBTWImzZEvcRzoL89WWaM
wvJkj/vCCrV9oKXx5wb97c+D09kbC70FwwjkMsaBnyBfdJNOyzEea4zayStRIX/q5izbW5Lu7OIq
Vd5kX06OJRrKPBcwiEM3Y0/7JhzU0yi9m5OEN1ag1oiFOeNU2xZ+IBznKiuGdvT8cVJ/t2DOToZW
x15TVcbGqv+AIa99DtOoJACEi+AoeNqvb1TSR5KZMjPmOf3oFDstmmeceU/bd5fMlh26aZniC1GU
iFDWMcr5V0c5mZlfhlCax7BwwrdaMZ1s1/lx9VEraSwjKD9q0lOSDdkPw6BpDAe3kusokE5tACuX
b7zdP6PCwy/XQLmQKgiXhNhwsQbbniqdjHz02FOGNadSkQp4J6AZpOxf/7hv7PZCQLUmlKJB/dqi
YXy9YRCCFHPLO+RZVuRTzYLp+jBnM0P6YEGYBapUGHgf7tu8DV3gA+FdgH2AITCsX9s0gh6iZ61T
vIxx6Z2qSf1eaa1gQstLhhG8DpWHvAIU0CbqHOyY0xg/3f8BK4umpA3IUOww3bhFwScVozjAd1Rv
CISmq2oWL1k2ye5Qyua/EbpV7w6vmbSyGcDh9NM5XWYVql9Xc0hxxJNa2z+YVgLDN0YPplI7Ryko
g70dgmf9D4skxqWZQcREi+p6l5keBwmmt6pX8vo+wKadPmZd1n4w5rY85Bynjbt3e2yZlKDcwIgT
p4nKx7U9wMhSOhOReMGUJpdmblqUtoJO+TyNvaFshElrR4g6oYCL/hG+F473r5eTkA+u+qTRPCuv
lfBUdk6L7B65VO3i9/3yULT94Ab6EFcHsNvWpyySrHcPwfyhUSbLhIuEdu7yHJOOl5RFNdOr1Qo6
Jx2Y6sMEEcbOCArIUiFyJ0c1NnPUm0cFszYNmT8VaUKHRYSYSWA4DKPSvXz2OxL6Hor8iCnwfRxL
hmdR3X+2GhQHbQbLT+88U4z8M+wjmlOirrSke+JGSxIkVoYH3C7+wfRu/ORMvvVZL9X8METMW/0H
e2Igk36YqJMuPIU9jfbEI254eqznuG1rLGMXmH/0we6L8KGGL2JjhcK5XjlfVkhQQvIH1IHJ8sUp
pl5YKj531UMHfHgTZPEfNcDQR0mpq30a5v1bneXmVqy8YpU0DngajV2yG0M4rL+Oc5LNQ8ocveRN
kfXmhIG/KxSl22e+CU9a1Wq/M0CIW3o/NxcWF0yThsY3sHr88eIcAU5KmctWJc9O++xn2Zq8g1pV
vvW9Zb3d/463R1aYAgdLgE10vSQwshNZrxHxkTzfjOTncgjLB20M9UutMSI36DpFjhapUmJUfwu7
s2oazD6tRFGWXGYhRV92yhiFwUWjuTp9SVH9/eIYGWQZqZz7FRUzyThCTcfgZT4ocILfX/nNU0PL
FPCoACyBBGYLrr/sVMV0MtQ6vOhxWfxr51P3NI5W9XlSJhk1L6S23+v2hUEdCjDR9LOYtbw2qI8O
upSlGl7QjchC6GApb4xl+51ufY5MA0Js9xe4copErx5LgjvVWgpkpm2tZXOgOd5UosJG3EQwsZM6
xlsRBsAFbeznmjnmLwTFOAgwqjfXy+tN5tInzfK9BgaRg1FRz3Jl1ZdPaj2k1fv3km6QoBXidvKG
LvYSzWRICPw5uIwArJQTypL6sYWHwNkZFHeMvdmU1eO7txOTJEaEYnBgLTHAZWKWBLARCixGl8ET
GvbSV6Qnx3EHVcA/922tnE3a7Dr1IxDV7OciQgghNdIs2G4vdeKU+1iBIT6vU/RNpzY+Zqr2+z+Y
Yx+Z7INYjAH0608nIUZtTLjtS9XNoCeauNWf1Lhuj4FizJIbzuMWF/PqAum3M0pIZ4/+/rVFOsMd
akNpeEnVIml3SGdE/VMT55a6r+c8ThhmSRgeur/MlRMKkRzZDrO4PJPLPmaPRtCcVJbkSXEqya8V
9AH5joHGqT0C7jG2nuSVpwPnxuWjXMR497KGUIKDDDMnCy+wg7ThDg0dKT+igio9zPFYla+UlF8T
Ri42ynG3q2RSkXhP3P0/05rXW6tkdUT2nEUXu1YBU4P3MnZFPfJSK9PWNVy1he+GmoHsjqbAtS21
UBKGqqroAkW4+mjkrXZEGqR7BRBYbNz4dVOCDgpjAul5bapubX3SypplARcs9mMhqwdw4+ZnR0YV
690nhT3EVf8/Y+Lp+uvVlwfBFCnb4aVENaJyC6ufIElUzVg62XFubjjq24OCNVgEBfib4OZPffUv
a7WkdI6ksbTS6fVpB/U9FU20W3I4meziw1zb03OOu/j23uvAnBOJD1EccQ3l4utFojsRAncyo0sU
99FJSTvnAt9DcZBDaVOec+XrCUywwG9SVaLccG2rNFvVHEI1unQs680pkWVKfYvB1bhItzT9Vm0R
yTCLKNrMSyK9Sp3GrB7m8DJlmv7CpJz0mrbQfQ1Ts5XJrZmCDpEW+p85oiXszwHyR2lUCi9ziIar
WzUNOlRGNzTBjofBCjeO5a3XFC0FpqBB1NB7Wx4UtLzKToVL9VIDtPxkDsXbwFiX6Gwo36Kh677c
PyC3Adq1ucWzMJlFaARBHF7yYUacDgRDxuMzDM4PuzGrj05QysW3ZigN2034QYf71jcWu8xopIix
YQeVq4vZRz31ALV3faKnTxLKb8C39S259jV7otFHwE17i4Lz9RHNfd8edN6/iwNd4HPixNLXwLZ6
xqkn42c9Zsa758KIXcCc4a4AQYDdVq8NFq1a5Dwf0aWfHP+rPKr5awG70K5FcutxNvtuYwBh7XMC
4kEF+E9/bUnh5+idVvWtQcBLQVlzmy7q5dduCqvhkKOXNp+crpItpAbHOYbWztjChK1tMP0hgUAD
ugna5Hq9vWS1kEwLD17qAzJyJfHTZFVelsvFP+yGtOFW1y6nKUQYGPDD7LJfk6ZSpIWNH13Ssu6/
pENHrUPTo/jRDGaIUu+f1lVjDMDxTaliK+YiYhttp09GWw4vheQ33ce67atHtSin8sOYavFGkf62
hAxBD5hPSAl4NCiJLc4qIG5l6BjhvGRwL/o7sAEZioljZLhwUM+tOwZV+sNGenCnhgPaxFY2oMqu
KsnLSCK2ERivPF8GJxl0PkhrKL0Xhco8z9O+T0sujlKYxkctcMYGJUvfOQ4+J9tl0iKMTpTWyi1I
4+30B/vAaKVmouchIB3iq/z1cvptFmlp1yaXOEf8cl/57fSmmz4MjU0C06CO3+evCsz3bgNNpYec
ek7s0BrOhwno/SszfcXu/kEQH/q6TAESURSdRAQhGgzXP0krM0sohsWXPDOyaYe6KWzWyG8HD/ft
rNwmWA8swWRtUydewjmDEaivEc7pRdXLkQRdBhk7z00auPaUzb+7qrE+37e44j/wiiQedIWQbVmW
EdWE5x1AbHZJg8x/niYzGmGcmOHz9tX5n6hypC+NrzRulNjWxnT2ymLJX/GWBJmA+W/SBTPMk3EG
bKD1+aVq5BaOejOqmF2W8s9TaG765pWvSPuPMjRNdOKVJT92L6Mh3/UOuxtn3XAoKofDW6G82m74
jZWVAc6iJADKg4RvmaSPqRLoclhmlzLRZUQEmxoS3jqyKzczKugSzGaL63/NeQBNoMRkIF7OKsV3
/uvSdNBJ1Wk1Z5c68tUjUq0mQs6z+pvqYvDU6nl0ovjW7hi91I2d6MvtEjg+jrEiTW/3T9SK5xAs
z8RPZNUCK3X9S/pKDaCSCfNLWKuORKkUKtuo4G65JiDoSLYYCtcS+XDf6nLLBZubAGUJEu0/ihXX
VgFTdhbV0smreqV8HAq9foqjDt9ZDv1vK3GC90JKhUFYSOmx4aMIhBYuYa573iJWSl9Ns5/HOGgf
iwHAAzKZffeijE70zsheGCSTF/0TkQcaiy+ctUmQMdCkehpowvwUgon7rXbg6/ZNMm919sRH+tvh
CWP09Yj+KEADrRPb/ddxSqkM1kzwyp4/J2m8p5CaNV8kxwrCvVbl6bzhhda+nhg7E2keHeNlyO3n
hWApVmYvTBsbXXbYPNMXfQTXbnWOvQ8SbdwiHxTfZ7lC3lqKPsBVedoX36/qQ8UZc0Y7kI+Zocmk
rVHLRv48wBgQ7oqZFF5Whuw7ZZv5oYuEwO39E7u8J2KLwfJQfhaBE/HF9RZXRlmWfRkrnkpdKnPV
TtW+ZAbNOClw9F+91MWfet1Jv963uvSB/9cqeSljwtRHl7cTblqjn9tJ8eSqUnK3zMm1ULI19P19
OytfVIhkiSyUeOamlgcReWNHZSR7M0ouzYPRMgax78CHRg9RrMrfenUw3wuhZ22ieUHYwPUA5reI
WaQ2gw7HKVQvU0GSo9vGtAmiPzAnxU+dT4XPpSxXSN/vr/QGCotZ9hPEASMn7OlS4gXG5YHK16B5
cTMXn0JZz/ayX3Y5uJlq4G/Dgz7o8Reln/QQQO4wP6dqbW5EjysXlub4n3I/czxooV2fplgDIpcw
AExd2Epr5nNN/1EOgfC6Rmpu6X8sgwaxYiav4cQlYUUoYbHRDGiNFUwcmpf40+w8yQoE/kzDPrdO
UiuH0XCo3TSaVbyg5L1VZFw5wDgIbgzwDijLlgWOqMyckka17vWT1mV7MI2xfnDaoHi8/1lXDjBv
N6qef+CwwKyvNzRP1YrsRdMBCxm1A4Q7RpmoCX39Mkxz/J3+WOWc7ptc3VYGfgmIKAg4S0rtOpHo
hUc+SxuGYHpoghIxxtZuFd31NU16aWcnVfb9qPuXdJi3ICwrDlEQsQFJEpwNNwP8wTjndB1G3hfk
KX+WwLbqBxh51eQIcHl4go44nx4BzA5fDEQjEWswkHJ+/yuOcAEZh5hgYEJMfPy/np3QH8u+MxLF
A3MbJ8+TpJakd0pUOh8zcLHKS67a41aqs7pwanUw4UNHj07wtdEoKCurBJnglXWoJh8kf8z2jQxP
x0FL+8HaISw0iwA4LyB+5n+uXHQMlcv9b7923Gh8/P8fsagbSGo0hLNSql4lK+1HEFXZ94zyyMHM
jQbgN8oy9+2tvD54CeIX2qD0l5dd7coKZ/ToHdVTJZAYvMppv6f7qX6LW5qEhykNpn+y0TH9jXdh
zS7PCdGxGFjWlz2edkpbW+kTzQuLuvkZGq3qv4YZguHHCPFxZJOm2P6houry5f561/aXR55cHjpY
wSp+/ZGlofH9rNQ1jxJzc5BizTn6HbSlrmrO0WE2xq35qrWFMjwrlBVBW4O4vjYIJpQOXd3onl0o
zUviDP1rYRWxDfVIYsMAk+dhsAsoW20Ntq4aBtoOwJCJWjKQa8MJFCu5VReaJw2FcowYrXeHIalf
HXmokJKPfFjw/UkN0//wZQEpMIBD7QI6u8U1gqKuV/Sg1jyz0JoPMBSOX/qsp9+jomgZujRlx9A1
49bckuVce/qAwYgMEu8FoPR6wUoVFtEQyYBTNCCd6KWrdvsgjzoiQvLMdMx/WScwE+o09PJp6F+b
M9o0GED76J6JALaXlNL8aWb2yXdzdS65q3WoHYpQqHHdP8Gry8QxC7opuGCX4MZZTUKICQteBztU
1L0yzfSfosjJh/2YUsbZKHmsHSOG7QmjeMnBbwqv+ZcrTnN9Go060z050j9Ikg15j913R7a4Oaba
PH8sNGn6/v4lksVSeIIwh7B8YVMJpNrveiIpRx7rN02q4BsEn5YeKcQ12cZ3XNtPElVQIGSMEOAt
vqMlo3pf9hbHppKs34zFqSm81D1IUX2S2/F4f2nipy/SDZHfAA2j9AD+b3E7Ah8WJMVsTC9XDP9Z
Lbsi2xdj8VrV9UUq4/RBwSvaTwrChm7m++WG+ZWviSeCwpcXjjL4ctgd/BATWlZhes2EmPSD1Ptm
gByKzugY3I31yZRqOdnrWTRt8U+tLJwzC50LQDzYKZZNIj8eLLNPbSwb6MfOEkKAfqxG6JCV/r8E
GQi0B0hmB+4wFoDuxyLS5Y0vvbp4U1QxAUCSjSyOVVw2caFnsuUVJkIJfaYwhi2N9DZCx5ihUcNV
HGmjphs3aOXJoVMFGBnRARLkJZpKsWn0taVtedWgydGhMrSkd5XK+VeKg051S3PQNr7y2l4L9JZw
/MwX6WIj/rqzkzbLfObI8jppCLpul45x+Kvs4izcy33nS5B3To304OhzAZVMbanfav5NuZHYrq2b
SrYACgpg4vIhgPpwkqc6try4zmqUVAfTRaEvrF0j9r9A+BJuUZCvfd+/DS5iJ+aAEE2afNOTO6mI
D5COyV+ikXmjkw/aBEFxMGSuEsPwfLh/qVdcCAm8mLUlciZ3XAwF1SoSo2le8YXzsCzhAmqUZ7pN
ebzTg7bbmJXTbz0I4FlayuA9yTaX+DFNHdPO1H3DC5Ja9134cyLdze1+SxdubVEkWADH4DoCPrLw
VDk5RkzcQnJnqdVcuKWW95/DsWTMKRq1qfbev4cCuyE4XqlEL0+LLqcNgkGa4RVT2HVPUWhbzc4v
TRqfcZXbGwOcKymWKLUwDMGzBoBq6fT1IJZx9YZn5oUDw24EqkkdWvlrDmf/m+F08keU5/MvsTqM
G15o1TRoe0i7KPgwWXV9Oc08pT4wmLo38uaCZNfk5lFP9Dx+VAEc1U9q1SO72IdT9I/EP2+R56x9
1j+sGDzlXM0lcAWW775J2tbytJAxOyap4h9yX+m7qbLqDbz37X0ETAXXIceH54aQ8HqlajoyTBQp
qufLQT3s4Cwv/wkNlEiOaaoZ3cGWozR25SqnG3v/MN26HmjgWB+PLAVS6iDXlm1p7NqBRMLLczPY
VwqUKXvUd3X1a4PU2Gk22rD/977J233FJDSo3EoAXJT0rk0qGiq7g9GD0a2y7iWAWTHbVeSwO1mK
wq3u8q0PAIENvZRNgkxotgyQZGeG9jCNTE/ti+h/ijUpzTFInap799OFHYhsIbTlIxLoXi9qVFvF
DGzsGPZc58cksaJ5H0+WZDyYWmHtExNa3Y3Ha+XUAHehGAqikkdsWd+2O8tsjKR2PDquWnVsqoKm
VFxBsw9Sp/GfSyjnfjeWUm2VKm9fTbJgyi2kw/BZcXauF8smTvR0wYz6RWE4uxEtyGNEdzM62k2g
/cwae96j44JUsoS8hL7Pxi7ZqkGsHNy/f8OyNVWpDfJ3QRBdckNOPgZNG8WHpIQjYm93XbFD1RG+
0PsH99YfieQfbLsovEOEtPjG9mC3XW+A1OXJmcNnKL16bVdFTqK5JsRLzw0EsLUbT1l79uO223D7
69aZwkZWjBrbEoIdTWTOiCUHF9U3lG8ThQB/RzhhfqtbHczNmMefCFGLr1GQaRuOeOXGcluJkCj+
k0otW9ta1ZhpqpuSN1KNedYlWNWzxJK+tuCBHu7v8dpnZbwULCSBLIdr4QnTpEnnfEyCS6EMtTsU
Q/DJif1p383pV3V0jG/3za1cIVQxmbImn0EVZamsCA5Gzvopkbw0D6GimJVunA4Zmx8ddEiexsCt
J7BogTWaG73cFccECoVGCh0NnKG8CMGaLkBfyPTDC3X2yTwmUH5aD60VGf9hQyn+wvBBFkx5RfyO
vyLcXivjogqN6KJA6fHAIzO6s8KoVmrPffMQGRIl9vt7uvYJeVLohdFdRYBlcU3qrEctctSiS8vQ
4nCMAAjkD85UG+GJKQKrfswKs/p83+bad6Q3RABPP5e0Rfymv1aZJb6S+zpIYbXVrJdhlsddJvny
ziha57PZGfWh0bMtApW1a0Htl+oYu0tffmFUmhkvUSs7uKAZaY1IFxbFo4rWwuemZmTx/gJXbcFZ
RbIvmMduKICoz0mgikDNp0P1SU7kcucPWePsiw4J0o0zs3Y2Cbv4esx8gJrXrnczt5QgtZwwuiRq
m/2UlaQIHto0qvL9+xcFSoQYnd1j+kC4vL++WhNCWqElmeMhqdofk6Kw/J3WtoH2aExzs8X4u7aF
HA1aBbB1EDYvzqVmlEaEaIpDOWiQrUPVCLoRvZXz6NDEWvjP/bWt7SHJLA12lgYgRPz3v9Y2+qUV
pkQankF7/0Ol5kCAAEXVyeG+nbVngYf4D+AKt7kMksX4lp10qe/R9TCykxNY0SuNEvt1VoCxIrRk
5z1IqLSOfqIGKtcb5tdCAaojQn1E6LUtOYxkGdK0fq4kL5kdO3MlrekPpVoVz0XTM5g+OtWRLY4e
oLJImkOWN/nb/fWv3XymA8CWgwal+rGIRZQgTEo/xoOHXem/+sy1vSbkLC+5Mac0H0y6QnWmbdzG
lQ6mCqZOSB/RNBXK8ddfV88VqCX8yPGUYKqT16KofbeBqUB7SKnaqGhs+llgu3E/q+oz/bLsg2/A
gnPJ5bn5fX8D/jAcXhfKKJGBKiZ/IB2kDHj9WwLKrn3pFL6XpSluqGa7TwzNl/6uT5X2Se6d4CFQ
khYOicl4kMAEZzvSUgUO/mGYkP6tkn2F2tnp/u9aewbQOOC2wVkGNmvhRIJGNWBzjX1GqopM349N
Wg2PZSJHjHhPQXeSYLx4/A8mueKCAE+kx4uvkilSF6iFbnljO+sah7FqX/l5g33Q9FEjNAsz43zf
5I1mpHhVASMI6B3wVXKp690vIaHLs6EzoXUqbcULZQdmFk6GpBwpMteNy4yFCjNnLGX1Lgz74MVK
Nfl7Mo/+Z9+Ro/b/kHZmvXHj3Lr+RQI0D7eqKpcdx0mcyUpuhKSTaB6oWfr1+2HOBo5LFkpwdqPx
NdD50CxS5OLiWu+A7Whc3nkinMrAUPrROl7/hRsBgp8liW284aXxwuUPTJzKCw0rCunj1KnwcTzv
vcPMO/qpG3QlHf1at4qTZeSu9cGqW2PvFb+xD7gaKeAi3sChWadY0zJnbotgUzBPrfVA+b0/2niF
HcyUpwNy8PMeHHIjJAGmknQhl7zuhUyp02qdqk9q+NSDGyx+mmU9BHo1hrdiFqr3kEIeKj7CPbPs
DxpVC+8glmjvZtuISlL0mpyS1E5K4V4uesk7cQiXRXkCURHGR1F6Kjm6AL39a8zA/B6y0hahb81R
U+9E5K3YBIyMuCTLx2hXrMZG5DPVB7BPQToNw8nto/RQI8F6U8Wh4t06Vub8EVCS3rVm2ZzVsovT
02I3expjmyvw7Festt3QtmM7tPDgZqNqx9vcAO7ge4mxNI92kky/x8VMSdLSxtxjNMr5reIhFyIr
YHO2Acevaox5WMCuyAzlSZ+lfkQ9m8ZjW1PNxP4a8tjrTxcxl+3t0n1/cf1aOA6JJhrjYIDErn5U
9VJX/EmDdHwczCy6N9vOzX4jozCey7ps9Z3htw4XHTy64P+rsXa5z5zFqvOqEVEQNlDivLpI3y9l
Kb5lXtl8gt5V2jvRZOtwoXYj8cZgoV4oE9DB8qKxciJQk6M7HhcyoJPApNM4doqrmOfFVByEcFOM
mw9oJdcZbjqZInYw/FufGHQ5L1EuYI/y5OW0F1H3WoVOYIACc3g7Gl54RNLaOgq73EPubA9Fxwv0
F5IM65OsWDnjL1YUaNOYfW10+V7Svcn2tW5w9rjAW4NBCwCviB0qm3j1+jU0YqTdQbOGzTk9KLyc
clRQRI3Gh5ZY+k49Y3M0ArLUFaX1vV7FTvPGBb3u8CkWjaYc7cyI55tRaaPl1LKnnZvrR2Vrr0Ie
R9JCRmdQ8pcfTW+7KarkW9sSdDlGR8+OGaKMH+YY9dIonF/f/iUfkohTlpO69bpqkah4yQ5qrTyZ
vR36tedQQs2HqPzsmXG+ByfeOBeuitoYdiLy8lnfsmZDC0eBLvfktEV8YJ7LGwj51V2/1LftPHif
SyNxboxMQUrfrRCc2DmXG99S4rSltSvKCy8S0hoOYkgfIAo6bU5v237u7vu40HxhinCPf/UCOk0W
wWDIQsHUA3y15htYjeF0Rdcr3LBVU75zIsX5hcFRkxz5/4tTMaZNclgyKY7bL4taHYTrFfmpdIQz
HEVbv5q0JH8QnUqaptAg0OiVX+fZYyuMsCBF+IatVWvjOW8cAxm0mJZdPXX9G4012APVbX1vaR0D
aZ/Q8GK9iyxRmhbr3sDUhz8Idy7FMZRNzUNL7Lt1FiV5HzphfgpDw0WhbW/4rc8ti69Spuqv0Mbl
hCO9MLU8CQHmW6nxPXdHIBXxYv4oCfy/rh/bzaGA5lN2wF+QJ97lULYT9a3hNWnQo2sZHnjxwcik
WTfW/qTmYqcstpGtAtRA4ALpG/luWD1mTH1Kp66BbJcvvdF8rGqrUD/YqV2PX5olcbzD4g1D8V+o
ae25scD97hSSNoIUUme8o2g3UZZYs7NqQE9hlLtpUEcm9rEx7e4/Jtjcz47RWsNNYU/xXtd7c4Eh
Trp/Lele4DOpg4I9xrsxMEt7ng72ZDk5GduQL+/DdNJ29JS2RkMkjfqqA7biBfYn7MCII6ucwR+Z
QqTuJhEtzvsCS3X9ZzKO5uvvGB5/soiEhqUsIF/unrwv6phqSxpUJqQVfyRKlseurZZb4VTx61t2
uHg/G01+3edxQPfCCu3cNDC6IlseZ7E04X1SedYvt4vn0+sPxl/mBOUHVnM9NStNFnNQYJiXdRZ2
H6c0T93D0kNRfkRiMrR2ag5bJ4NiKo84GXPwuLmcW9GJSplxqArA2A6Fb9U8nPTS1ioEHyM7PUej
61WGrxdD+4sW8dj9w8mAEsqWQSaFMGBejl+jJlZFtYNyUts4P1pnds4IomenSmmNx6SkSbwz4a2d
CvpGllYp6qLpczlgZ9p9Qnk1C0atUZejlymF7es8ocdDoQrntdRFeYf8dT6gPkMZeX2HDHU8dDXo
hMCOjRGiXKMt2aFVneLQuWOzAz6Xi7V6owChkl734MIRQlklenPYtWWXp3ng9aMr7tU5WYz7cWyT
17clPelwY0hIJR9vFU5xXIiGBsPoICwmHN+1xLTSyU/GZr6xhLIsbyoUlfdKkhsxlKPOV4MGCuB8
nXiNRuyIQdIR+yksKYJNZuz5Sj+N7bGrMsO+0WiR7hEON3YLfF5qPxTDYDWs+xwR5WxLF2oWKFYT
w0/REIAGKSpEWCdHKy5RNrx+/DdnyV0lGWtks2ve8qw3U7S0VRZYYh6/4R93O0e6UR9qoRXdCRRX
t/fY23hSQ1dDnQgqAcSftXag1kVtOidDFixFVX40F6LtYUoWuz9Ygij74CmZrZ1VtXeK19/K9Jjp
ywHZ4Wr0Vmd/mWx04cI6D6ghFeLGqrv5hH54YTzkWNSKQzzpyIL6UR2q7qFRisH9en2xt76uZlLk
lehrkFryz58FdkqHg5pHdhHoRVb9cgdPebAHww4P0yimnTf11lj6X4aazEDADlyO5Sk0bxPMnAMR
CettopXlF55GYYjVZffj+rS2wgB0Cdn+oKlMOnk5lGLipuABfwrKMNKmYzGjMnhqHVKr6+NsTgkh
D9qz9I4IOZfjVI2tj2bnlEEUu9bPvm9cqIV9eazSEkb0P4zlyJ3CS4gBV3ulyDsbeQavCNzWym9T
kHMf4Pc7js8O24NKbs6L6En3Vta/1+9lXJDGvi/NPBAZHIi7LBvbM/bTun3Wmrj8fH1iW8eP9ELS
YCmzo2RzuYjLosXQQOGoZkNqg/9EHstVo/x9NpYm4MBp+t2gzX53fdDNGVJGR0GbfJ8S/+WgjZMt
VZ+z8Zusxcu7y/tfs9UM6BJ3CmbX1wfbCmm8zFEK4J3mIJFwOVgxmRBxVXZ+mpe5c24wgZ79RGuG
8qAueoQIRKn2e+YmWzPkkY5jLg1HuGirM+DReUcGEh6ui5le4qOKitmcMbv3deRYO3FscyySCaCl
GjUBczUW5T9bD5ewCDxrHEucLwE/VtYIuUAz4tcqaZBQwD2FesXUJFZvNVhiOolr5zZV/b61cOse
BL7OaYzSNOJEsfuGN/GeYM/WB3w+5Gq3uCAlaog5ZVC0it2/TXJj+A5voREHV6j9x1H0r2cRM0m2
iipdh6gKrLLSVHRDO+ZdFdgq7Iw29qZ3oZJoqT+g6nE3a2n56fV7FMATaYVUPECd9XKPWgu64ajh
VUHsxMV55HP6Npp9h75o2nuup2UnnG0u6bPxVl9xtKIiN6OyCkb4px0z5CNSejR/k3uXP3Ktdndq
m/KQrVNDyvZUG4GTwSlexeq5ZbtEbVMFjlo0xbGxJ70+tJUrdlLDrbNAhiChJ+Al+OflQtaYa/Wg
qlnIphffcg1t7zYqqsdu9l6Nw0XgWQZo6fIOE3s10tIBztPKoQpgh6X6Ke/K+IdAqnIvBdz6VFIv
zjZcSC0kSZczwhgB4U3iR5A6TfRYVCL8lC5tf6sN08dSNMZOMNkbbvWhRksRYPPSKmhcycMaMKz2
q1JqIU9ICNRH22n/4ckJHhaIvNz90gnjcobkzR7mMWaJ8hFyZEcndYwbOywa8clq9MzduQ62duJf
gQSaSKBq1syzWClFFsVjBUTJcj6kSp80fiZqa+eK23jYkppLTwE4qkAn1+s4YfrWzlYZ9AChwnt8
tdT+nNe2ONe8XN52FljGQxPGlfpQLvVeK3/rKz4ffXXnqU4r0xWX1Ggx1McIQ/UWM0et8vzM8Sb1
6NXg8K+HsK11lQsKtgY0Icoll1+xbOwcr3itxN+uSMezrmijuCkH1fmncXj5waGBWbBuBIquoKDP
UyEotFKp//MSbaw/eJR/lJ2BNteQNgL9b2RU2TKXE0qdacZzp+ckiKRQznHRvDGnCuxy6byLqyos
T9cXcHs8GGUS14bijfzzZ6+Bpl5ChVdgFZhTOAg/H8PqOEdI7Tai6+1DbGHCc33EzT2K1SPQbLQW
aNddjlgKI8NyRakCRHebN261tFh36MafhbbgmdPaPkIawSFB5+a7PvJW1mk9G3l15JuuHI0xz+pg
aVP3pEzjfJsrbYFEShmfF2iLT14dKjvT3RwUkWHk8GVtex1nqsiuI4QlqiCkQT3hXRK6fj26mZ+S
yhxVwnh/QCZs70raPBhQNSS+Fqz2WtywzsaaTnlEwHHpnZwRaXXc09Ka6s7Vtzm9Z+Osvqa3qFQk
UpukZRQnWwzJf5DINBcPNJrypwSkykMWdd0rFSllPgg4hfsJ9Wby69WoiTn3tbrI98NSKNM5nfpS
vRHGVBtvEzW15p2wunW/YyUB5pM7kSfL6lDyamj7qfGywLQyXfkJl6HPHnBKrW0U5OgW7/l0bH08
UHXwZyX484U4UWfiM+TFXRm4eUOhTtNyEkLRePYeT3jr9NMfoJjF3PCpll/32em3NQSIkDDIAyer
kp9dhXrObWVzHm5qt27xm7GM/vb6IdwcUr78UJmS+kurK2rRZ0Odva4IIGYU8XvPqo3iz1BpXfsm
6oATHlDENZqd/GIL2CW7zmAxPMhFLwil9NCFoyYItabNElk/2iXWqxuyqUL7rZlDtRwRx8z1MwJN
tvo+H3PNSQ9a0xlWTttvjHvfqSanOTeijZO3M8nel+ursrXDeJeigiVp6RTBLz9E29kR+lohO6yO
lk/l7C2DP6f5fBcVnvfp+lhbR1aiOpA8pWhJbfFyLF6/XZkYSh70VTU3RzWO6/GT3plp6KtU4g9e
ln533aWwd8bd2tXSEgHuPSBDuoyX48YdRWGBmlkwNH3ufXU8s1OSgwbbdtoZaWuPyRQItqUN7Hxd
4iqnplPSei6C1u2r8Kgn4fwHur1632Vh+d1qtfl8fUm3pkZNGNYKGABeOKubxckrp+jmhE2tFN30
GHdLk5+byi333Kq39ok8PFiJAlN+gRnhBrOWrORV2mW5geK31iT9ravOfXvTxvPo7tyYmwuJXRtH
FZQKekyXn6yoB0RB7LwKym6azoluqPfuAjnHT7rEcQ5pPE3hvywl6hCy+U4paw0/bzKAZaqulIGW
woA5YQVIN8Ts8+r39U+2OTU4HTKhY0+ua2toB05l3vH4tZUuof3Tx3Bwk8ZMxoPeTbF9TMuu2KNQ
yX2wfpDKxaQDg6D5i3J+kRlVNo8G6aoDiNRS0xL3Mntpj87iztlhoCOHnmIY3hZpVn+AO1H/vD7r
rbNP4ZtiLI9VXqqrDwq2nuhOxyBQkRRJ/LBTtfomS7vou0hr4FZqa4v0CIvX/np94K3lRuqPieP2
RJhbnZB0TrkmefwHbqWoJ5J13fTtofPsI83g9ksLgm3ZSRI250rCBeMQVXCwMpebV61rA18bpQi6
0hnTm8zrHO+NotR980NJlxgIadPBM/AL7N/2ktztsYkEEstGRFits8hra9SglAeLQUUgstLCuQeX
KtE5bl5+m9y4NfzBAEm30w3bChA0Fej5S7MbsLSrSdtza89KS8UdnekBLYisne5dm8D30VuwjNsr
UW8BWEB0QWgF+MSxXfvd1C2CA26WUndvRu2rNcV35qhTdVf7KXobO032vUmH+E2K9N5XPSvB7Fp4
7Gn9bD1e32Evl/yv2jXZGSo6qHiurhctmSpnATQYIJcqUIlQnHtX+qD6oknDxscaCxxz603th+vj
vtzZjPtXFYrrBq3tVUIzgL5IBuymAsMZ6rOem2F64uBa3SHHC1J+6jrbyUc3cKlyTOyhpQiW8SIh
VZdJGSDzp7y0u8zxB2fJb3WKouMXKfvd+LSWbOfNlHhtfjOH2S+eCa0X4aYy1dpOavUypPFTeACg
70DT4AVz0nEgvFu9kwSp4GWzJOX0G9PGJXlTCLDKp3Cyp+6sIFrCC0Ep3IPVZaZzvv4JNjYhP8Kl
mS5TJzgw6/cApYESbdQkcFIyWF1pqu6/0ugRYMxa++QkSf4AxxLQGpt4DhJ75F+iOZoeeaW0S7Rz
a77MBhAuhEwqacCEnXXgqfWla9DHR8N7cm3BU6jWihtqeQDEr897cyBwan/bppQFV0G1mlVwS9A2
AhErXQ7FL0vGmxwJtj1czc5A62uj0RvbEqlgIMMTtwlFivTkVFZS73zIrbMEagfwAPVNniTyz5+9
R9xGVbPMnZKgzbBLQTGPavnZXBRnvBG2lZfvslwVe9xfuTkuL2V2DToz6AwTL+GgXA4qaNUqZYRq
dlSNVXy/pMb009Py6N1UlVN+BlURI1U+LsO5nIWd7XzDzb3LREgIpDnbCy1IPbF6zRA4HnRDX311
DCxoh7iLrJsp4h3j521smO+iKrWXU0q11vS1aRjxJnVDV/td1mr3WgsGSjMqOjgoedB55O/VFdKZ
iNOEHurL6WiVX3N1aei1wEw62QXn6PU7WIfLAH9dApvWmXoMmLzVljQLurELpweksPTybmmaydsr
/mxtYeipskoPR/Ul0DIZwqyLW2YVmfZ8rEHOdn/yTqn3uiovb2CESwFT80mlH6O2ikVprrfCUTLA
PXr+Tp3i6psydP/Ny+z8S5yBVksLXx4EKiGXGzcPFfpvsP0DfsaY4x/j9QjK0Bdod5BnWzEeeTip
8SiFyNfGgYUNDr50OJZJHDvzR68a8+RHo1tJ6kPNq5N3mRsPoa+PqujPg9JF79FdCe3D9b2ydcE/
/xWrC141BlUHMpEGXdeqt4Obu/O5IHE+dmNjvrFyS78HWdHv2YhuDSuDA66JPF5fADZSmrhWX8dp
4MRjmR2jKDLvSoizn8FZwUlC0zRUMHBtlz2b+62NZKKMLaszfxXuLz9v0o9ohQg9DRLw8feAKclf
dGec7YM1kRncXF/dzdEkJ1+WIIDjrjJWL55tKx2nNBjgvp3EPHmfvKSeKeFNyc7zfGs7Ed3BbEl8
Pv2ly4nh5CxMq8Z0Aqf5EIC3jmeVr5MMp4eojSz90DoGINw6y/LEjxqculUtNt2Pr5+wJbFwUnpR
mlpd/opG6/tlMMs4cEMrois/JVr9WBXJ6PjGUEF9vj7c1tWGchq9a0QteI6sJq3DT+9wrcIAhkLP
78FSv449PiJp0tlfwHSnO8Ntfc7nw8lw+OwmjYQ5awjQQnK2jaw5TQLA72O9LMAreNwme7fY1iH5
W1KSqHGZ81wOV7SdqzdaFQV2b1b520LHQiejaIal87lJPeW7E4rROsVKY++pi23OlBIFgA7ujxel
M67BeYIWBVzfssePA6ZTMPOUOj+6per+Q65voaol+X+ckzX4p5vR9jYaxoqFNh7cSLPuRd2rPjD9
+Bg7k/PqBrakWyDJw1POQl9wFeHRc5lLO1OiYDHNcjrGhR15R2Xpo50Av7WGJO+U0ylMcJ+sSoLO
2IG3R/Q5aDuRvE+bppBFFyXD7qHTEYfemdbWWaD0IqVmEcCj4nm5W7xiKMJekK5P9J9mf1pM64cy
V8bJxYD26zKhAbtzd2xO8C+gEb9vpJ5Wx8HIKIZi9Ss9FKLhJh9irz4oWdX9oSQT7ql7bw5GY1l2
1bgw1zzyOoyjygHiH8S60RQne1ar2dcTJe/8CtXvnQRyczGBUNERoY/9Aq2Jbk0XNokTByMtiofE
besHDcTmERROah0SNSFXfH0oo/wIsokIo/Pqvfx8GuycOe153ziVKN/jMfvHwkr4sRT4GmiIGB7/
T8Otb6bGtpUeYT6MUKxqPJbLxDPOjrIT7+Pkz0I14fe/jCe5cBYQ7RcNyn7SlEUxsGCKM8f+BRDu
wZptLTmUvT1jGGQN/xCqpS+YBNtK5NbqZhA2bn8ajYVgsEttPtRownxGLSv0zmT6e9K7W48djoBF
wkhvidrM5bdDm7wdRyoWQa4J9aRT87utgdnf27GKX4JrtNUdaoWevwhd+fH6daX4CZEYeWXy1tW2
qUYvV5tByYK5M77lyqSmvo1Z972pTfpDF6n50/Xxtu4kap0sLBGGWutqvCwrWqtUJugZji1+U1rt
ymNRZeVpQCT2lnTWu/XCRl9O14fdOv2UvPgLxCaMwNXnbJ0CZpvTA6TsJ/1uGilEHRobElOZ1srr
dUSp/vDMkEx9VAjXBN3OqZI2UuMclNrQBjCgOSGWM/SnxjH7PRnRzZmBReUlAGgGCPHl3snVpOxS
XNGDLIIq0XZe8egqOQ2j1or/JaH4C/lDjgJ0/5rhWExRsQyNlgWT0ovl1nGz5Yddx+WHBI69382Z
s/j6EOl7jOetaEpC6EoPW+L3un6KxZqDzQXUjC4VzTezct13JLLLeUmMUb8tKKw7O/tlc5s+G3H1
XlzcBI9n1+a9iOAGDM7SO3iKiB4BCpgHQ4q3+HYxx+fru3QrDnhoFkvdYk7H2jegoIDo9vMMa4IK
3mNupfYnwygV5QQKONEPy+whfJvb6tloUmyOrg++uciS+kIHi1a+uXrJOcLK2gyEXJC2zfy2yo3S
fXTdOnwbKm1Y3tUNKdbe+39zmZH84fpnShDMLzevhm9JbHdqHpQlL0eEm7zmVxl3ybdhyTx/jrXx
Bk/grNq5KzfWGRwWR8YBn4T1zyrxQFWRUrBIssAW08ciVOrj4GYC4ahh0IoTqgLxU6ZVuEPMbZ57
O1mP/I+vKlsMLluSEEypbq2C/azPY5KWbYYnqojvBA+t7k2lOPleT39jbUE4y7I7WZ0k/F2urd3g
1MgwTFKxixO24eFpBJAl0P4euq+jB0SjzKzx2/VdtBGOSHhgGskAD2ls9UXdfiohxcCHY5NPlR/n
XTg/KIlU5jCrro5fX6piOKrLUk8NCLn8Oc9eVFOVWfgt10SGBo0LT0utpxhQ2B7vbuNsYGpBNUee
j5fcsEFb2mkoRI4g4ETBWqvSxrnpptl3UkS5/EjEenhzfSG3Ph+FVGlLBVSIrXI5MyVScJlI4Psk
o6knHwEnoRenMNJ8isbarL67IlIHdHRxLNx5eGztUODjHBAKZvROVsEPcC6g/AHyLcptruQ3xbU4
Zkk03P7DFJ+Ns9qh7pAtLrT/nCZNJA5TJ6JPEBzEqa+X7LaIE+2IMFfy8/qgm5Mz2aKS5iNJHJfr
Cp55GWfDAF3jVd3wPsuEPjzacdoe/2UcSmM8AUiu1iaertc4cLbdHBDkbKjHsVWX6GMFvtXb2Sib
E6K1CM4BNNQLcCJ8XbsTfVlgpJVb56y0puiEbK2zZwC1uSGpB2N8Ilnx675GnlshPn+4eNm5E30p
Ki/WThRdvRwh5dbR35B0tdrJdihQ74TrrdMnddr+d+R1o4MYNqBzwMiAZNT3mgMR3if0aKo/l4X7
s+3SZSdGb81VB6lL0Q1U9wtlXkVF1oYYDVGkx3QvVJP4ocMb9FGN5+hU5FVytHtlyHZG3YqdlBUR
nyfHwbh6deQTYS712JZlEGYpjcEMMN1PnFVqnnRu+t/17bm1ps/HWp3xbBIVSVzC10yM7qundKL2
EVi1bic1ch6HohUf/28Drg47qip0K7FJDArwc0xOsZPyZA1u/UlrdfObKMfwH57EEtMhIUDkxi8c
kGKYIXqdcAQpjZvnrLes7sFNPWB7C2JQxXFxUnuP3791GqGJmLLbTTlqfUpCL8/AcvDQqJOlFcC6
cV4+kTcrO8u5uUP//zjrM2GVqQCLQ9qvLPEPfD3mA7RUeMpuZrmfy6wak7swCZ29hG1ziz4bdhU9
O7Up4sFp82Cg+q4dLLcIPT8UVZWdseoxk53YtjUc199fqAj8inUzJe7SYV4SIFw1AJybrJutOzLD
6M0wFntmelsLCjiN9hBlfcxW5Yd9lklwTdVRFqukv7o5/ZfFZvumNHSI6LkbnW1X3A64B+58xK1D
SHiBC8NfUnLocky7wMfTirkAQR9lzsHCyOquBIV+P/Z5VN50kDp2yhpbIAUQ3uBmMQTQMb/RL4ec
M7vqbAVw6YRiwA8nn87NMNwpQ+UcsEkpDtFc4wPhefPU+Y3i1t2NNZb9HkB587tiTQa3ivQUkY/L
X7F4XWMVBioUCtaIla+aeX8fgQdyD7w46j2A1+anhbqF8QBoer7t5WhWqjh6NNMsCm2ju1uKvrb8
yV70j3axqAf0h9wnlCPNnQi7FQmkcrXM32AFqasIa2bQ6mck6ciEY+hb3Tzgy5ho8XS8Hli31pJE
hgzYpRcGpfdydjm+ciIyYE2bio4oDsKc/c2ULULzvUKEO8CS7cHAlMgetEyHLwcbqrEvY2/GrRsF
wh9KmCtvVND0X0BM96fr89o6HLB5QQHwkECHZjVUZ8x2ScmPr4bueYouCv8zxWL+0I4ZuEfPGsTO
F9vaJyhTmVCBqPkBF7mcnCgqtXDKGF5/1xgo4lfT+BPkFr7nPRoO3VGhBd6cO4iye5nw1rJyHKTA
J09vyIaXI7stFlCKTWElAfXXHeak1k4LFcDxiMaJs5N2/xWCXb9AaU9TFZFmJC9eoNyIYTlnXR5Y
SdscatOMP1Oe724qRxhnJS1xTMJtwTxQWh0/mX1vD4cktt0PrUDKwVv4Tx/cGfKnn4XR8hX1M/vu
+qffgl/g+ikxD3BmgSKsTuzculXeh/zCeXHHt2NoO7eF0iy/M4SX/miZlr1XQME/Dqgu137ca11/
qHn36TexN+78lq1jzPP5/zHYEfdafZpuHFUNL9I0yKu2qPwqVqPkUI1qG//DXfd8oNXuwwNzarMa
vYWuUNvvS73k9VEHyKbd9VWLhuH1JZbRZ70HHLYuaH+uvBfgLBXuepe6yOTk0EOqw6K3igJtAijO
oZ8QLZMlzAcxpck7FQGUw+sHxw1YXnnyebsGs4DbI1h7kfvkFPpi+22qGvWHrgpN5VOd6nN6FmFv
pQ9NW2bd59jJ7T0V9o3zRnrP/pdy0yBvV7G5r8e4afldT5beRdnRyzFSuTU7kDV1hcjt66dL+Ae+
w01HWWT9ns6HzNEooXlPqtE3n8SkVR2uP8JbbizMP5OjU7aueiyjsXmrNHm86xGxEdckk4QeqQrV
gpbiZXTRJzT9M2Ei5tsB8jo6EXCF8pCHwnucNa/0QzOJo49WuS+AvRVqwBQg6Y/jEyWadXshTLVO
pMgxPNkDvYDD0APQwc528T7URd3aN42HYN3HRWk9Qp03IrOMDMCjoWLOd1JCr2mORjeM09vIpCZw
WOq5Nx7mqQQxdH1Hbv9QuqwUPmnswl66XCOjoZjVJHr45E26XeFIW6YYdljD/KE0ub4HZS4yXxuo
iR/cblr6uxBf2fGMJ8Q0+nk9WOE5ElxXkW96mXNmN7hnLVf/AUHA60JC8bh+8TNZBcYmEt0Y1qr7
BGxzuDG9EBI8ZhX/GeHYL/71NdnaNqTCfJG/MXhdW8tyRYnUogifDKwLxdEyFwu3QDFq98pQRiL1
RTvG5gGpSi/ZAUzLaayikzydNMS4EXkIr6a5RMokUXAeTmxDbh/7LszfwP/hxW+Wat68bxur+pOT
fnwHq5Z/nHJFS3duya3Zo9fAWoNEoV21Cse5WgEnEqH3FA2Z9ZSVygzasa7ML3245JhEIoP3fQ7H
bI8tvJH2kBXTj5NumBQCVlPXo7Jvcl1D73xMERRCIEqUhxSIZXETLVlyLiiPlztzleFuvdx/4elc
BS6dh1WqtZhZ0g51GOLeOzXJm3rAXzbNKh0dZZ6zJ3zL+sbvlhKkvLHEw7fr+2wrGP/Fqv/V3sEn
aHX0PL3UYm2ABlYo+ny0vSRHRFJ3hZHeDmbX7JHM/6J6VtMFwcEqgwQgIK418MaB3SMUBV1QKlat
rwrXuVvCrNK+RumkfhxENX9Ku3k5lHMiboU76emtq5S14hfCClmaslJPihuqO8XsrbSHjEeCTnmj
vbyUTafslKFG2Rfhv+Rr1CzDQ8ba4Maa6HZ6HNqheFctaOocjTJvzeNCzP+Qx0NunJNcLtf1D7Ox
FbmIVTgLVKCpzqzujRAmgz3OCIzmIS0DHoVWav5e8mTxS6pSkNQck2bq9TE3tiKvcJQupeI/wXi1
GQqaqm6XRN5TLxzjTVXqGEHUKE26R88WWX0yxyJszxQ/otDvxyQPv14ffyPdY7rUUal8gxdfy+Fq
uVLUaCs7eKVmxbdZQD4+oG+KY931cbbWlq4F3hq0+ngersILSGZdGE4trSHwGfPLWVPfOvGghefW
i9s33lgNw+P1ITcimkFMoXrDuNS+5Tl8VuGYtMGrYlfxnryobu9TaNfxuUv0zIfyWdmHokmRGaki
VNqO1wfenOvf3gkCiUQX+c2fDWz1g9144+g9YYgBBaEOhePremiepWrvl0GLmtdrlzFTSu+EM6Bv
qOVfjjhAYp/bpAyf8jiFXpTo0bfZ0GhOU7RVj3WfTNrN9TluBDFuKp7gsu/FpbH6nk1flXEcdt5T
RjC9gTSb32d68jlrpj1W6tYOJZMkcnEk0Q1cfUYbRYCODM59muHFHXuHl/hBwYFc/4evhj2yKaks
JBrrKDlENnX2QnGfTNHintuZIoYTb9gfDSUp8puyUl4v3UnUA/AP7Fw2ZddXrj1pfVJR+n5qK1N4
x5nwZgMIq+3qjRjMpHt9LQO5A49lpL4oK1GXm2SK4yTFyIDiT1pER+jyy3woEPP0Keg0e9otW1+N
G90GX0eWSUJxOViq4VKv6xhquGzGk0WTpjhkVr7scdy2ztrzcVb1PUSYJlRoFu+pTJ3xI0ZwTnZT
4d9d+1SGvfDg4njz69VbX3ZbsDGUslPkbJdT02a8wWbMS54UXf9hhpn3tBjLE5xR+/H6QFvFS0aS
CGWYkqTaq9yoKKe5SQxeE7BvsnPRNerDMiaR41tKU55LpRtOueXlNUY0iftkjVZ61Ns6/339Z2ws
MYA+sk+p6kKWuq4I8JTrs3hi3yASfTJSW/syjjgvM17xTqvLcWfaG6GFRzKFUio1kFHWXLYqrtEe
CT3lqYhSEvDFjR6zMNYeRaF7ezZ/G9tU5p1AsHH7hFa/CpxeJtDM1c3wSVlKu/NDL5zFjZrIiumr
FxHVD1ej0EbCSR3ictPoidNZY4qitem27XTQtT7r/aawlPbWojzVfkF7ddF3nhUbyQUhQx537FNI
sFazc7wijJpuwXxttI3yU1xG7knTp8G5s8Z2MY7aPOjxQx1HSX5bTGJv42zld4wPfxpWGA+r9f5d
NGE3YgqR9W8cbbjR2UiePzZD5B3cLPQeNSvS7yhLgARXy174GV6y36axyYdz7AHPPbz+G/BTaBwj
gCQ5BpffAC+BTC8dgMyJMhuUAibnRFMVZXE7m9xDai3a5+sD/lVMWGXe0qKFxJHyj/QCvRwxjpwa
ji/uCpWrCOeOuogVFDyCxC12irGD2bONPsr/cHZmu3Hj0Lp+IgGah1upBs9JHCeu5Eaw092aJWqg
pqc/n7Jx9k7JBQsOkEaAzgWLIrm4uNY/fHbcyAh3GOim5qnP+36+ceeyUA/qSHHoKqq62Gt8d9aS
B4liUucPdMOaAzSuIUF7zozCNoDzGA7PIzfoPZR1Rfvktknn+NwsavYN1tpgIskvTGcvgHTAf03D
rnl9f7aXdhulLJQtkDMGD7j6vFFG3W4wUZGvbDLYDHp+7Y2fCm0qn8a+dL4UmlNcj7nt3PVYGu7f
H/xS0OB5s+h7ksm+wVnWOJMsNnWYpHha+z1MkLbSnbJs/QyAy8ZYS9hdryoxeWEbU+Hi8XK+qtiY
j3ptTeFz2Rg8EXU1Cpsg7HUp/KgY7h10XSueMK7W7vtoUAdfkiamG5v5QnZLh5eoRfSCPrL2yzT0
VjZTtzzqzDjsgZLlRvQ1LGP1kUCeDztp5N391Flj8d/HvzR3+tKA4QNQTjyfPdr4KiImHT5Qmqj2
dutGkU9kHvYq4urH98e6dANCYQWLROF+ITusbsC6trwaXABlqiieDT8RRXinKlNUBfaQjp+1Kumy
g+t2AGhRQqYklMB8dg5N34xiq5W4RMv1si/KdrScEL97I5hdppOlxVgsPae2m9zJ0TQ/68Kzj+6k
FTjWK+VXBOKA06l2+gljKuO7nVu4uDbKzNHryMYT/DK8jXvl0jZgMZAspsC7SPmer4ZEv6SRvRs+
C71w3YNttKV6VWVDovo92pGarzpKFUz0R/9i/8FEsxamDbjfNXgjcrxaE4inPCe5G8eB047ykxq7
oAwiyvfY3IO22sNlbd2N03chHUEsmZcAusEQN9bEhjhGwrGbDO/ZyKx5586WCs0/X5DN2rUxGcPG
sl8czjWW2jn8HiZ7/oHVubIxgI3Z7l5TfLNHCqC+SBU9GB19bm+4+ZJ+g5lyKb4QQMmcaeIC3Fol
XFU1D8JLJWva603tJyF2J6qSxdmDoBWX+U1tYglr4BL4rTGRSTLjzv36/sG7FE6ZrWoBMcT1ai0O
Xxna1Daj7T0nVjlf9SRJ3b6Qzj8yjftq9/5Yl+6N5bogQaA+gN7j+RdOMirp9sh0rXKYr1wPbzt8
Xfrxn0IFxoJkTqR8sXH/ZbEFKM+/CDGQnvGXWnT4IV+vXhCTUsV9K7k5hobqTpyX7aMd2Wa6Nye3
MPd2NnB2uik8TYZ7iOKiByJQge28fv8rXPjigNrAfKCCusgnrw5yi7tj1xSN8owqv/UdjVCnPlpD
99Ir0LI3vvjFsSg2IL9Nkg3t/PyLY6UQS2w5YXQVTXKducWg+06e2wesfoa/ALMvXYaFQYoUMUnw
+WCyV0fpYhF26ms3/bJA0PwpLPL7vhTDTleqrT76hdPzu5EK2mIhJa8RH2iGYUfYQ2WXRma0QYeE
qHIYmq7J7+xomiXUhMl+VYsZui62z/HtqMpY/sUXXooxS83CoXexKgG5Q6Rk+JGCG1CW1jrgt+pp
APB5MlvV2IhQv/tZq4sJA6//G2y1dbreMsDtoR0Qm7n3KwGTrB7Ro5THZkLemlRbhiB3VXOw7ize
4F+7qjfBJ49pk6a43GYl1Wdkfl5cpZr1QDPltKWQeWnD0b9ZrilAG0D+z/eAkZnA+mN+4aSa43yT
IZdsHgujwymeIvim9sWFmI2avsephlCzVHTOh6uS2gJo5zEcynX6IdehTx/GwsElPgfoE99hRbGR
/F5eBNhvS6JPsXHdUwjjOIpAoUSnUvdAVvlJY9mPIpsm3c+7ZKiuerVXvGvUeNu7svDs1O88J3Ni
X+J2dK2Su1DWqjPASAoA739caQ7aBs750ipQi1kuTop2FArPPwt2TbKYwMjBKbNlGmRguYOqCMWV
0sjJ3EhMLg629H9Bdi5IpNUaRLHhFC2Mo5PmhnDxYaZ33WHO+6I7znVc/vd+9Fwi1voILA0EqqA0
kSBSn0+t7q3JiccoPRV1GeMT24JXfCzcad68Lpbr4M1IbGKgJBbytuuHPKh05CGKAr2DWnGSIKPU
/VLag+nt9XkRdQbx1KHeBWiWYnM6XodGKvbgWatgsKz6qoqN/vD+3C/tdgvQNTcn1SKe2+dzzzsh
cThR05P7M02a/ga+Wf2ghXES+mZqtlvx/FJOzl0JiO1/xnvj8my2kWGXdnIyzVTrr6d0ksVBokLb
BKod39ZUWcLPg5FFgW13mnPFC8hLsO+qqy1S5qU9ZoM9pfgN0o31P5/5cpeQQeXpSS+LevLVME53
c9kb/8BG3VKfufSVKdXigAA+mlxwtZ/nbvBmTIgg75ZWqvrt6BT4cEpgfb7a144ZkJqpG7nJhcyI
AiqB3aBotISW8/mNWoeMKWoAp8WCvbz3wjHrjhrMyXuJLVJ2SOohmo5SFJMRwEMpN4lol+5SDjDV
R7rCWFKuMlFRJAA5TXIjpcVtwh+LXuwhNJpm0BnYpSPbyM/ejxQdv1mQ8HxHKc2/gOAisMrsqYNS
BF2b0ykI34cqp/tkVEr/fRDTY1/mHvcUBO7T+yfp0n6iBEO+iQ0boWu1n5BmT0ASQoKN63FOb+xW
NfeJmRmHoqykevX+YJeqY4BjeMcslHAKyquPO4xCQr+iJOg1ir0TTaG9NDCojKNWVNwapaHON3GX
xwq9aSfxXiXZi7uTqdfxf1omsZFHXNrh7G9ErEjVKCysrofEkKVTIRCMh5Hi3EQzWZKsMT3YCzQd
2x19mOLz+59g2b/rWEq5htNE5svQqy9gjSjupQZ3ZhF2fbTTQ703bzy0oKu9UCzUZhW3z3emEiXR
Rn52eWSag/8z8lrqVA0ztdFAOp9m15XGns6u1T/WWesBYR8V577wCoBaHgnRltb1xZEXJUtgj/hI
rFXCTDMTCpcL9skQmb6AOAxvkJiszJeef/J7cD/uDRJy9b8f/9S/MZ5LgoIX6WpxNZCLFCK7GHSu
1h16ZMT9hDB+Fede/L0Xw9gFppJmWzzkS7NFYpICO6OSlq9eGnXmWnKMKLlW3Wx8xTHd/drmc31T
q0NuHLIiy0M/Qv9664VzCfNAsOCWX0I2MKflqP/Rg60YmNs3wdJS1Ybp1sWQ51pTISgHkdo5j7Oo
iyB3k8a5BWJrBa3j7JSazYDgrpyng6cK/VsHtPovRC6WTg6tcPY9NgrLB/vjdxmzINVr2HjIe8Kk
Kyd7+KlPefePC9n+x/trfulAUx7EzgMc50JzPR/LHhsA37YZnaJ80Myg6p0Ru84G9pDTa3KXp2Kr
MnpxudFUXqoG8M7t1XJT9IK3pOZI4GVR9TjOLg24RIz/4fLUm/5MVWGnoosX/MU8TSqyi5Yw4Xu1
t0fKcV3axfEpnZP5RD9Hqp8HrzbmxxBYU7MzW22z437pqiC7XWRmlurkmqJtTmZjRFaPYFrmtT+a
FMlSKvSuCByjcOVGLn3xs1ok7jC7acStB6v0okwaqINQaONW9wvhzF94NehRUI1Gk6O2l82UhZJK
/7iDEFc/zT8qQZQKKH2ebyFjTtEBn7l841wNX/osdu/cIeuNA42jnzW2d83GWl76rhR7uREXnCrL
eT5gqOR6WKUGOhswnPRAD91WvclaS3T7nhd1sgFBupBh0dDE1oNHIt2DdYeqdg1BGYING/NMb+9a
Y6gwZ3GiyQ2KYm6nBykzvb1y8jDR/ETJpr8QDkK3EqFUEI5gs94Y+s3zXM1Ip5xkrOk7oYtF+ddy
/5lAOX798DHhbcQWWlDdsGGWb/FH6NEm2N2ZifzMiIzPuJtnUxM3CrWgfqe5I/DPwUNb8OMXLZUF
7MwXYrb9BnRgy7qmomYmPJd6bed5Tezt8EZz/kMHx7ptojw/hho4141ttASaVWaxKMGiqbxoYFC7
PZ+rE2myVyzAHABrEaUUatKLL4XE/2TjTX3haC72YUA4bN5DEEXPB8LgRLcjlAKfeQOHepDnTuzx
KHSdcOdGOA98aSvDbgP69aD7P76enMuF2kTJQXNXwdaM9bpQpxyIBQ7udza8hkOfiu4W8p++6zRl
2ohCl74p8JGFdbM4SawZ2vC06jydO4AGfagN15qVAZJ1RD5s4FQulVIQSABgQYvJ4Fm7SsMtsysV
L5fuM3jE4TqtlDiAGTNcT86kBJjdZk86hqHJMWqqfZMPyj+UenDAi+zObq/guzVP1ex09aGSxpYO
36V4Ac8RC7BFveFN86EuZilH2brPoIU89abOeRxd6U43yKc0623FrxVTPgKkMOqjSXcquv74mpM1
UI2DaMXfqzV3+t5KnBm0rFMX7rGM22k3Adk7TKNtBfUc/gUxGCcAwj+PAjhQazw7b5LYKFrGa2GX
v6rC0FGRGuwhG3aJwBTbx0iyGG7HWZ+TL+9P9dJ2A7PAtb7cPMAGz09WOEFdUrVCeQ4dEFmBodSy
3xed0/76i3G44yCuLSiQNRw3NJyqcGKw18acjFeZaHBrNinQbSFALtxs2E1gXY88NeLr6wJhFWsz
GhvAEbsW3zFsfIpbULvtAUJg8u39KV0eikIkaSbvy3XPqiw6pQJawpSQAL3qC/U1C5vhm2i5S/9i
JHANwKBIZynDnC+SLgs71eskfC6SuNtlZdX7jejVO/ZwuHFVX5oUFTcqEctSvREywBGyxw6Co6cl
9uxPRVtMOycRJXIUwhs27spLYZ0sBLQqL9NFpP58XmU+YtumR8qzHUf4zSbqMFPdEP1cBpmZV9ce
bcf5xjPmamPplti2vrjwI6LaopI+Y9x4PrCRU4+1AASfeJo0L5wP8TV31Fchde9OS+PwSDcQA6sx
EfVdl3XN4f31vDBvVyUfQfSDSsCbfrsSwoftop7nSeGVX/ElGqdg6j1xq1t9/tOuveQrFjSdtnFd
X3ip8FjjYlm62Fylq1lnNZlH5Ga4xDtu+WO5p4Fetlbo20pmPpI1pBvB5eKAbNklhPMiXu/bLoRo
ISxs6eNorr7Xcxx+Htvoq1bITOMiyaONCb4NZuCgKFIuSHdGXMO869wCYtnDY5ncMn0MNZP7iiTM
ePng8kEdYeXAg1CfXRS5VrsnVYtSsWJxau0m/+qVmtv5/egIFHkno7tVK8NN/LawPqyVsRp3lQWh
0oGxfYSBF/xuLoXQsb64w1AdC6Uc9qmTqBKn+PCjd+EyKPUbDY1D4Kzrp3Q+sjFj0xCnntXc8fQz
d1kjSGPtWH/0hKw+GusYj+flIuMGxesNQFiDA0mlFHkKGw57D09CGKrfdbZQPiUAjra8cN8cxWW4
pS5IaWzR/F2lsFnCc84Zsvpk0VbYZfj27bBRLa+yxmqOlTDtwMRMYuNcvB2U48/rnfgM5hOk0PkG
QsRUFKY1VqelfIL9mXebhUkb+/ZAtRvZYyqP8aZ5+pvIbjAor2ibZx/R1lrtWtzemrjQneqkeYPq
7GIqVI/5lKrTru42X0EXBwO0y1LC9KDZfj7DTFgTah+5ONXkO99xHxJfHEGHf+4UdfxoxrxM7I+x
Vtlan7jNoE+lOOWTbY37LovM3AdsmG01296Es2WgBcBAorb0WZem1R9PO30WKW2pAeUUIdwvQybL
Az7iWRA6kX6Tjq7cSNEvbRNY6Gg42ovC4DrBGLkNGiCLOADxOLru2BzXhlNOgy9yXnVO1Spf6qTb
vx/c3uTeTPLPQVfbBL3IkqIO/pxFU8137AxFBk6C2+TenZryu6zz6DX2kKvqCyvcCKyXdg2SQ2Ab
ARmip7r6wAZ6bSN6DTjZGWULnit3+93YK469o7U9Pr8/0TeXxTJR0m3U/xaljLWmWOjmuLmkePDi
SFp/yUZlcnZ1VZZbRfCLH3SxrwPJCAtrfdh1xXAU/FTxh5loT3qF1/mRN//bqOErNibqFMjKimmr
iTLfCN1vspzfM/z/I9NPO9+v9dzrUSgbfE/Zr9/FYlBhzwBedRmJq1z23tNsiFH4pVvm4QKWVp7e
/8SXDozm8IFBiiL/u5blNOXgCZEYOE4O1q2uC/NBb9x2r+ey4MLUy5/vD3fhvICzgexBTKWBuC4z
CY+gzdlH6agyO6oRYzH70qUoSfDInhy1ce+GNNxSU78wSXh1vAB+e+u9kZHMUDMpPemWJ+D6zm2i
VuERcl15A+lRjwFb2/OHDR+BL3ERg64GdYHA8Srg1WJo2iVzPJWiy/Zj3Oj1VdO1effhq/h8nOW4
/hHvsPim24kX9WmSTdgHC8/82Mted/yso/jx/uJd2Kw8tlk3FgNk8TpXlEVCQpBUGLkZotbgdHvy
WpNN+2tBUuNUn0JN9ltyPt1vsqZ1H1NkZb3j+z/i4loiA0zqQXwHdnk+40bWWkLxl7Usw4nSUjYf
oy50r0hI0AXtwM2/P96FgAcOzdVA5DHmm2RHagps594oTyLT673SEeX8lrbr1Tx7ZbmRHV+cHJhi
FA1VCGzrTE636i60QnxC5ymRwRRX8yM9dfW6aWPtIZvyaOM4XpwcL6wFj8YJWUPENCcas2FmclXW
N3ejNJXWFzgdlJiOjZ5xeP9TXjr8aE9SHqTxQ1N5mf0fm9UWutPkbVKdOB2jn6YFwp+ho37RXCk/
c6nP+9Bonf/eH/TSFFH9Aw2DlgfFm1X2GNlqmdnxxAkxNffeExo0ryG1fpZOsaUYcmn14FRg30SP
SYWnfz4/rTLSephiLM66tBzvCiNNlJtqlNp0T448hj9VqdBb3NgzF78qrFXwXRQj+e98VKtqKFfD
3jmlQlWfQJJh3NupY/aq1br7VIfZfaXGjrIx6oUrE1Mlkzj+u7ayLvc6nQlk0miLE9YCyTcvnWq/
k7pwd+6QaHkQlpYX+/Hk6tVVrBRZvJFQXpw0bDBkAhZhpzVWlV5PFWoKol15XuU+bhy4L+Lo5vpK
12h7Gc/YFee9ITZKL5dWGJMKPjKBgNizCusIF3SxiBEkZAcXIJrcOeCOFFdpjTxEBF7mL6a5ECuA
cxHueMeery2MNqOMBT59sHnyH0qm1bsGfvLnWe36a6sDURpkOLJvwK4vrS17eFF/oE9BV+Z8VFdR
QwOkKlJhepgE4YQuEGlQ9Kyp7XgYB6nspWF2vzDwyb6+f1gvLStpNAYLmAMhDbDay+WMgzi98fxU
951z35ZaF0Qp3kC+EGLa6U0hdp4ltrTRLtxrRJcFDcCoNG3XV0qvIuCRRMyXZO8Ky6LhccBYZldO
MCp3SSvswc9KybUWe6H1GDe98/r+vJd9c1bsWtRlAQUA1WRD0/E7/+Jz1mtqWPMLSn1205ukx4uX
/on7Yc3w3+Ms7xS6Fjgar9JNPY3NpnaQGqojx20CmU9SXjdzk1X7pKnK7Or9aV2IvWwjvEAWs1IU
/FfblxqMTjneTk/IXrCTKvhb+p0dmuEM16zKEfT7eFQ6G3AV7Odhtnkvo94tibS71nOU0ZeK1z6L
hkdg07fVVTkm5WtWD/Pn9+d6ITQwNEAa2qgLHWg1V/zK9Sxz0FUyos7FTVNKNzuUsy6/197g/ZOl
hbWxaS4cFkZcQNUo6QGZX42ISvnYma2ZnZq6iT+pRuwA0hqr/CWhMvFfqfTYlVV2H29840un5c9h
V99Y9nWpaLiRnLyoealE5dyWZpdlvl319YsIm1uARJ+srpU3pZpU9f4vPjPlaGAVCJmRKJ2flLac
AEd1rPDci+gE9vC2LqLppVPN6Wh2zvDx/JrnArAdnmj8We9gJLszJR2yHCed7rVtqokUJdJO+D3i
Rf3+zC5EXWB9FPTR80eaa41t0KQMS28xD8CY4SasRXFjNOEo/VaJ5BGH3w5v1Dh0b0T0cTz0Ehb+
GHq1pF7tYlXYonKt4Q6KUVDtOXtPMa1nLKHHjS96addyT4IMB8ZBxFtdoeDR6f1nZnqqCtm3QTrr
XX+j13nfHhrF8XaZoteh39eaNV+9/4EvRSMKXYuhNwg7HPXOt04pI6/LFVDfoFun29GCjuZCDPhl
ylZu5AkXhyIH5BX4G/K1GipEFVxqsZKegCA31249t9d9BfMzR0388S9mRRuVKUHL4gY7n5VSTVaG
kywKgnaRHt25Tvwxk+ZD4nCR/MVQNv6m4Oco4q/JC87MxtUWb4Rmrvve77PJPNixKftDnDvVuBFn
Lp0HRF/+d7TVRsFUYkT+EWlEHcvW1pcCaNe9Fg5mkOR4BNTOWIQ+EsLOUVhtuZECvcV2cyQAByIk
groB+2X1WWfAl2rUMzqWfhqkoHjIUfHU9QE9BWhiDhjrUb+jDGd9LZLWVoMZlP9Nnin5lq/gpb2E
MBkhD2YWb5hVbqDXctLSOi1OxdAOhx4bnFsa883etjJly+fj4lgAmXmjLc5z68eSnXWwrTTM6Jsa
y4ekkKkWiKQFVF13tJ7f306XvjE4HHPRokTvkwbG+dbNrVYoU1mlJ/qm3QTOV8uG/aTOct/njTSP
hq3JIcCR0p5utE6rHjw7xrIB1Ff95f2fciEo8T4k9mKAgWvCGiAYeXintznickmVO3dlMhhe4CiD
b4W/wiJb1rzQt/b3hYSB5rfLXeZyj1E/Pp89nTB7ngQArxrM6asFNE87OE2ROD+GtKkRBkjcMtu/
P8+LY/Jo4pXKQeUWPx+z0ytUV2esI11ZpjfhPFaS5skwXkEzVR+iXlU+LMUNwmd5msJURYobPdzz
EZF0UOPRDhH8nRSskXXFvW6VNP8MddUN7DQatga8kEqDmWEhSRGQzlhTBYyhq1SnZ8BUS+1AdvpY
7TNt0NSNT3lpy6BMzQOYRzcX2mrztlpkj5Hm8ikxUfqip62or4vKHKLbgRZndKyFS20xRGNi/OjI
nBhaUwt+jTIRqIbzT5okoCV0DYpPOXg8rDEvtGPkmwyRA+TNIvRIwNE2geWVzj/vb583c172Ddca
TzTEHRF0OB8Z8SEVqWFPniKN9njgaCnaHbiMxFC6E3s0Aq2cu8PUa1uh4k1cYuClagQoBYgi1ZXz
gdPSdZNqLAYE8bvmvqr6m0iiQ+xPVTF8tCS2JJWLIi9NDo1m42rDjsnUhChxOafMbKfnQprjYxKF
ceD1k7OR8b2dFUPREibiAHDglJzPqm4Ga+y11DlJWp/DvlLAA+Aba423RWlmu/fX7s3RX6ZFFYys
GdwNuKnzwUSKY/icmvkPF5b6HmfP+T9zsKfnuFWrb8s+28pn324WJqdTVKPaD9VxLeE+CyNvmy4r
fwyxVezNpm1if4ZOcJt7Yv6JCNl4jdSm9xfT5B0PLG3xcH6DLwjDzi5HCOo/aq+xd2WpKqoP9wTk
o2cXV6JNO+2vRsTUd0HIIHS6elMLTmJKMzz/UYh58Ec4vveFI6P7eErLg6jcYWO8N3kRC0ne7C6K
G4uE7mqDToYtBmV0ix8jfKD9JBNl36nW+I1uizw0cYThZpGNKQ8HL/yghREXBq94GLbgkYnrb56c
RZnGusvEvgqt8edyDrot86I1GYgUh5yLHsPioLxkPMuh+aNIjJyIIu3W0F60sZ4OVSO6H5T6oAbM
KgRlI/4hxlY5ZLAEvlF3aO9S2X4BDtU9vX9cfksC/VGS4XcA9/utR7gAHIm357+jrDqQIupc/7T0
3FaEbyj52N9GBoTxWyk9hKb8Ck5BskcLQ4UnkaWR0fpO2KbDpzk3Z/Mqkm4lf3Udmhy7ovPc705o
N69OBrALfssIB+FaSSqADGBbvf6hGWycaBXLepZKp7a+Zhb9gyFsmfzamNoSV86nhpkayBjIdEuo
W8edzu4GkYRa8nMcgDs/gHTofqZTYuGD5YVg6ydHjfYZKtHWVWLUprGv7VHNjX2ZlPl8O6lC0z47
iRLn/hw7Q7ybyjSaYHomszhiHJqFDxqQ6uo6jSh6XBsjGjvXotAL7UuW8Y+O3RvWhsDTKrpx1wOc
4MAv3O9FsXIpWvyxa2YAfaHj1NMLUOPqUZdeIn1Pw1qh073oYJdbLpGQV9cf0SVD5r1FyYdDqK4R
RiIZSiWHiffTyhNhHZV24iHmA4yv7Zu5GJ1oX/dIXQcOsBjtvpEQxzw0jqa9FVZa6S/VmuLQpJH7
U41jRduF3lSkPvCv3g3qBHO9Q6rETflYtJma+UM1R58sCffjznI7wwFu4w3lMXZrrXxuzTCMbhtU
jeb60zx2ou7uu2IqjqZBj+VxThGVvMoqWVi0sFNFFH5jNmN/pBvT3KhpWbR+k49a8nnWouG+tBvd
hcAo01e7jROY0WYzP5klGjy7Vuk5k7mT14d0msb+qiuULDxWaa+3wZhHFfZxeZ2mBym8Ud6M7txQ
gRuMKbQfKqysf2WUxXrf0cOm3juGUiYvkzkhKN9muZMGeZFZkT+ixWmmBzsfwuQrPJD8hzfxyW5L
GuVOUFtFnt6LGr1uSbHApDXvd1ZtKbdGHTo/HdKjeG/UXv6pbmbZIbEQpvbRQkIt2rfelJvXo5to
Ytfp4Cb3c98MYu+ysTu/y0fvEXlVXfjqYLXeEaReFvqTBVU9GKPWaHaZMKbuAKdHJteNQp0GZYNZ
eWy5zMKrCuWBwgd+NcZPXj0Id19qduzuWgm69a5UVZEjuW0XXr9H2UPFqREZVee2NyvNoXmAulxQ
12EKPWga3e8GZVL71pl0r37i9WTKB6uyShMMwJzd6BIdga8i5szeNWUzPqhWI6WfW3HioVU7N9F1
3eujxwXY1NbeNCqtOCrSc9J7NdMz+0FgdA26F2n9+apN3NTzOzcGxV7MJQR9c1RuE0lDLujVdCh/
RiijyWDkmn917daZgtquxGfC5/LVUjMa9ybq6dOtgbZE/uBUw/xPNHcxWtld5YjMT5FRQfwBw9HQ
0X3RJ4MbcGfZ0zHCPKZ4mAdV0XLfyAiuYqcUSAjcmyQm4RNWN5q8ruvI0+5NtVHK67ComrEKDFmX
xVNUFEp0GNE+jF+03sb/tlWdvKt2bZeH+n4IdYEWlVMkavo9VGIZ6/6gtU6lB8WQFNZXFeihfVtU
QKyunbqKKppGvB4Cjp7snlRX0cvooM+GIaJgSBSn94fCNsObYbBH3EqaJMoa2N197qadj50IMo9N
qGfxTrenkMo6xkonMcWR+i2OGvVxpjkY+Q1xIb1OCM3aAcl//d8QzzB8V1EK2MEWn/q93jeq8TTH
yjS8aIYwgKP0qky/DaK3HkzFiOs7S3I3+UQohJNdN1KbmzocvDGILL1rdr1nA84Z9KpQH9O6SP+V
QF2tB1XlXTRR2bP9UUmLOajS1DrOyDxrvto49qs9l8ZzjRyGxvaOtWZnTzO2xaEwhhwSqNO2foXK
URTodTSjA+60VYvilou0hFmIEcDRnGjI5s7yl6vFUxG0mVJ8bgEuun5sV+54VdJsmfy+jcLRt5yy
Km5qLKnagxp38fVs5Ia2a7puUnxv6qYOJTwlleqepKoqdijUup967IBrvzVx592ZoVXFR8NMdTPb
Y6ejoCsPYzS77mEutWARMHG0fiBMUvwKe5Nzncu8jXeI0vbmJ/h4nbzJG/Ro71CkT/vikKqzad8k
TRg/W3k6tbt8NqwYsX7dLAOnjqwnaOjpsFPmyeldH93Hvor82uUdHejoZn+KzCzsTrkHcimgTaSn
OASqy+wq0Ss7evu6OJAFINIlJCHqS9Xr/ZU6lDqPtgYuSVCMcTHftkMeyk/wrxFMyGHonhqaR/9x
vZnRt6icpsOooW71q8N4WQ+sdgbqhdJ/3h4tMZefVS/zrKCym9TaG6MpxWGi5dQHwq7N8aDQ3ATB
neGE6U8ZyMernC5JvCtD03kuwXhMt0O3sI3d3DLltey8xQa1Sip/mLuuvGsyMF97YSejfV1qA/sZ
lrZu+/QRq+bRTMpEHMEy9fY+VEsw6a1wFO2u79Eb0nYtklXa61QgU/WgQjOFSm+Naa7fRUshFTRA
xPeEBT7KIOQ1I55lOogqOcJTNxVnl4t4LoKNbMh8c5GD7vzdSAHdAUV2VYdpm8i1aCqkL1HcKY8p
RJbungNfVTsNELq7syKqb8fS6i3vU1HA2d3Xalf3+yaauUkzIwUODhGovg5BUj+ZQDh7anOd1/8X
DrFbmTv41TL5Piixqh4gBxTqdeI17T91ads5m90tqtsZZFp/xQVdGhsAxbeJEb2LRU2etuaC4V8V
C/p0tFt0gKyXmRSnWUKwFn3O9Li5HZS+SXzKi1WzUaBYvWtJxhCR4nJc6G6LWtgqdW5k6U46VbqX
JdRIH1D7kNxIhfeuX3mR3JIuXTWkaN0ujlYAkqhaUk9c2xUAfwilN+FInEZW219VUZc/1eiEy0+h
ERKlXRIBzSdfsMdD1XWG8ItSuh8UOlp+BTVaMk/qXYjtrPmauFVothrb2kto5Anf1atPWudlJSSh
LTnRN2vKUFRf6GGwcamJLDv6j2QX+kkaR53QX7jXylM7ddGtEyfNz07MU38UmpNtWdSs3pxMzqbK
DagbKU0qMevCT4bYWcbTJH71cjO2fMURw4PWF9pdpyB0Fwk8IZxK4IExdprYOKBvdpO3iJZTbvr9
qrfWEMnSGujtNUr62nVirINsspMfBUXFnT3m+carz1o/jThnlEaWuj8sWAZeHZdoQG50jhP1ZUxx
QjsIoZXy86i0w3xr8ZAZ9lajzbB6CATWrtRz9yfojF4PaM7AlpqQ/hhzP4XRmX+Na0T47CNM0rl5
0EUptat8imzvca5J0RM/XdyVS18YRiz+TSYRWqTnPeyE0a8Q+ki+CW6yaB+iw1E8eG5eFIEOdDHb
61LXfqAxOWi+bdY12ElBF41Hjkjbm6qI5/jJbITVfI5KvZIlbPNRVjtQ3moUKHajKG6AXGeYXhcm
oFK/SkIdw2NIm8re0TMr7YPO7jXngBrwPGO9ZbYO2jlsNQrk+6K3+rHayaoraaKFqejbR3PmCnv2
wqgoX524+X+knddu3Egbpq+IAEMxnbKTWpKDbEu2fEJIssxizvHq96FmF3CzhSa0PwYzMDAzqK5i
hS+8waw/WLtip89EQdI73NXBESw3PCrEUdhX/fhIvyDYhVOGY5EMnc/2ZDxj8ais9LmWF4oF+40E
GS4XhVSdltbp+WoqOWi9bNRHJSdX2FtjHOxHJda/qomZBAfVmbqt7iRG5MUS0Q6vtvJYrNyhyzPO
b0CZlwNOCYR221LVtA9UJUjcTH8MrMDYYLge/8j6XHpU8AUhB1S2lWLkWeHlbUTeCOAaQJuoDJzO
Oi601iyjWn+0BVFF2EDeT2QV7vvc9z2lt6YD6hzaJgubByVUohutFcHGKZM1Qf13Zs7K834gWEGh
SV/U01JTprwVifHoN2F4VGFe7URXjXcAr9Sbtmn7q8sBgHZ25sHSU+PhepvVVblrTidejXbbm70l
HsfIrf/YTWJ9dsl7rBvoNLbqhW3kuNumiafkgP2XQopbKdWu1bti2vo9+LQ9WAt/paCxqJ7SLOFH
oSkLj4F6rVgSCwIseFqobuIRGJDc6Ggt7Zy8bFVv6rL+d5qjRbCfKsNXf66sxry8/xaH5oHpYEK3
4c49lzOt4xF8Gzfjo5SO/wDGpEq3iGsWV6VsDHcnczlO29iP5GPs5tVPuqfRDuKtqn0wcHn7HYwP
WInKNDXB068i3DCPzH4wH9u6c75GlW5vfFdaDUFgaRN0OnncHi7P/Z01x/GHyj8VnZlSu7j86Uaq
yoRq7WMRhn+jXuQ3qshxn0qhXW0p1zUPOBHpH8MNzR8agRAYxQIl4VlE43SenUZJQk1b67EbevVK
qBJfjn6ahm8UuIXnmHGwRsZ553pDxGpeVMQegLUsVtYlxk66IjMfs6qeql02VtMNfi/25CHL7X8G
n9XEGyMyu34DHyjfqJUxrrTXl/HEPGmmSgGbxgDbbXHGW6Ns1KRm0ipqAIcG8Mc1EV6+GUiytmoM
9TANjWw7Duaa49FZ3W4eGtwoCC3wq3hNzNfPP8FTa1Bgw77QeQwHP+4/RRk74ptMhAkaJDb1dod+
WFx9huptbEardYxdRwbfbyJ0yj/nSN7JYxr1ylVn+e30F/N5vQ09la5DuK9rWxteBtE3bYRTjtS+
TdArnE0BmesWalBdfPiRoAJJqwo9fbpHANRP51JWOQJVecIyFjzhkdk2kScHkYCWcOP4swaiaCUY
O987jAi4jT6SQw9iKaRvBcLXGmrUj10P6WgSSvNrUJpx38g0vXaxr7qqDXU8FDxth4SHdOVSmLfm
6eXE1+NitAnS5vOyeKNwJGwEubH16HayPehO3mwD6Q6o0Q7T/vJl8M57yOXLkUSDFqAkDY/TxZVU
U0d/KKxHq69QdGvRbzo2rtZKLy8t0Ww7p02oYrXaJwzlM/eq4bjtdPpawO7CIg8+fDnxc3imgLCr
ztxNP/05iCKJLhk167Ec9e5OWn65k8WY7G1ZaN4Es/RgJ+KDcqVcTgzKgkPDQuId8bnTQQdHgX1Z
NNYjIaJ9sHK1f45sG1BIDX/nY43X/zsWGh4U8BHOW+bhlIiNuopi61HL9eihR03Ry1D9P9Z5nq18
2/PrZ54Xwhrziw9+fHHnli6wLIUv/5hYHfZWvMBeF+jVZozzY2gGyiaYUHLUzSBc2b/vD4wKF8B5
eG3LOUqDmpDoTOtR6Wt3O4RddoU3BS5QmYuYdpvvur568k0tXblvl0oiLC6iOgxK+kZMieTp6Yc0
uzY0hSyT32JAqeQH+GJX8wwn0Gj9tmri5Sbdnv2YGr3Yl6ko7S17K9Ywxyn69EZIrWHD9wVV5Loz
op2B48qaWeY7B46eIhH+jKGF0Lzs/IV5k8d5Ohi/ZdH89v0k3ptdJDdGkujbOMCCECym2Ih6Krwy
GJJNPQTuIaJ0t7188s8vGayqQGFi1IHggbUMQJtQrVspO+cRsS4J8KgbvtZlpzyNvamsVZ/OQw4Q
kKhFUKQRdPeXkDoA5kVqkYE9xnQgbnzNqI6+NCNA96ryMGlNjL5mtXaq51N7eovSJwLvTuWA3jxB
wOlmiKbATiarC39XukHzgib8Y4tPRU1SJVr0F9vhz+UVfW9A9Odmm4S5aLH0d6LC1ctAqNHvrjbH
nwB4651b6eoBQsP4q23U58vDvQXHywkSX0BNmd3caFmfThDurV20th38LkOnsL7naawXG6oxtXqT
SDX0lILSKAJbf+pB+jeVgbWiN9qNdiiIeXedVccgKfuwTfZmjxP9rwKq68qSvPPhkQB3uceJQSBf
LiKg0R1GI/Rr59GvRLHNTQKvaGgSailx/yLS1vEqGfHAXF6Zd7Y2gq3wy8gtoHwt6dFKnZQT9tqM
isYLcKVYv53cwfylKlG9Jld6ftext95kJYk2CU7m3/JPoKUkZpRIdNN+q3YYbco67w5pVSdeRvh+
Y0m1/TZqbbEJYkglH50lo0GkAHiGr9gZ7aDApKDuW5n8RlLMNjxQStmmr3EE8eJUrEnvvrPZGA00
HdBMKMroIS/mid9WO/Z1/BvbTFXfZE054FwoEOL9qkQYO+5Ek5vjNkhQ+9olce/YT1C1hy8FPVjf
M3Vf/asihGjfjEVXjjt0KJ3oR9zU7NMPLgu5FNhqGxMkypRnpeAQW0zcShr5HI48Opscu9EtUfLo
7xCmXsNPnH39OVJB1pMUlgwWMMfpqkxxWmHz5MrnVPfj286Kk4OTpvTJWR6vyxXjvrLCW6PuqpUn
9uyumctEFBCIT5GngpFxOrDMBiplFPaeIt6HJ0p0003XFcNdkZTDE9SQNfuP98cDxEUcTnXqrFiU
2UYuhlh/8us0u9IT7Lq6IUt2GYJ5pRegyrxSnXpvQDIYtONpzvBULiZo+0kfhv4gngBiOE9TN1hf
s4TumIrv4dboRLbyHJ7XR7iesG3iDL9lbfbyU2qqrFpTV16ctGqtbd6XDRmPLmmB+26Y3RiVTLrn
RBttUzlKCM/5NxDRTfM9M8Yy2IfG1JXVVaoNY73yrYnH+ZonN/3MAYYrwSNqa+dxTa0GUdWgxvwC
KkAiHqy7tSSSAssb2pt+yBzTv3Wo3RwCxUmmL6Kil0BbsCa5UyJTup+LQE+3iNBk9nbQzLT/3BQt
0jCZLdT6qsrsPjsOSoDQUALRGgFGQFHm1VSHIryqsO7s9r3apcqvxm+BP1KoNJKd0zbyxSBWkNj0
NETnfaeF2bc4QQZebmCAZmO0swqjKksvo3N8T/9WGX+5srEfDZPE+JMmQvFIbB4lL5PognYXuVki
NwAWkmfZNHboFZmN7V6BY+jBDUpU9vtuGOXXUq8oVTSFwf+6MVWSEdT36IL2xzywzPCbHUXtN7Qq
/eFKyfz0uwDPNHrKjGPajpFNG1CJh+Jm1Bv9x+TWjfZ7TCcst/I4TqMvHd2kGwtNyNCb6CgmsyWI
ld7XYlDVozPUYN28qQY3va0tI7p1obw61yJwjNazA6XCOCWpYhyUw8JtjjTdZPlap1SONnWpVdTz
Jz3/FsFHFjTpwzi5xU/IUPl8rn9v2i3+LrWWj5ZnWrFAPqiXyjbMoQYckGpWbv00HdxN2Nt59cMq
R6n2u1aURZztLB9NXokXUCCd/QCk/dekRKp4iWUX9fswpcq7d0vF+CtCf8pTiEyOS8Hc6oFE9SsP
8Nm1OJezZsA38S281WVZT3MDNUwLdXzhimgOMunbfSiaYD9n1V4F/g7xXSy31bCPV1KAs5FtSGKA
aOmjUnLhGTi9F3MLaYB07MQfq1fTCoEJeEVbEHTaHa3K/L4CnYP9BNXP3D002MbTOLj8/JyVDgg8
EGVBaQrc4EyUO/0BYzqEZppmwd8Gjb7gznAa55fSaxOBWFp9gXMeRTdT6Ve7SLbpPa/TuHKRnYVc
4GypHdDIIvOi27wISOjcahmJS/xMeK8dQjxtgm2RjZnhoV/yWcFQzqGZ7hZroMnlhU01EW0YAm5C
7jnoXuReiVM2Q1Gp1vOIhPu+nMbyWOhOcUhQH0UhscQB4/JKi8WlSBMU1QlkGujbgb9dejm2SYDe
sD24zyi22RMYoi7xlPmNXtFJX0aTM+odpC2vEHoeFiXF0y+qKkox8cq6z1SKQk8MdffDzIP0FdCN
+UFhNOSfECiY40miF332gjodSx+FP4Z67z+ruEJdRfXUXNdhqaKLizxL2a1KKb8F4P++LG8DAkuC
/MdhIYw5HRBJ7CQJ3dyl5WnKO7tzuy++Awm5U/vmOGL8Fnh+Qc0grQpxNMriSW8K5eryhzxLid9+
BJwu4ih2Lp3l0x9RdVpBWzRxn9Oy1autb02OFxLh3cumG6/70RE7aUXxSz8E/qsup/5LYmZq6pmp
6uwv/5bl/fHfT6FUTX+ImvGSJJ1krTpMTec+F67TWke367LK61pMST23R8Vma2jlRPsxj+60dgzu
Lo9+vqX5/Oio/L/RFwuBEJcwW+Q+n8s+C7dW7YzBxpDrbr3nZ5VxHMIqKOjUIJZkq9HQh95tahY8
0ePvwoWTY02NeeBp7G+s0J1W2jzvjQd2Bf4zlkBAchd3Ut451ui6o/M89KaBmuuA3fk49hsccsTv
pqzClffnvSMLeYPImEMLPH5e53+Ssm5G8g5p4D4nQWV+1YcqeMykMxwnESVrZLL35kYnnVLDTDYi
ejwdK66ICCucj58xqreHQ95ayU1uhM7kKYniYtubmMb9h7cJsBON7IayDWJGi+UUWtY7SpT7z4qv
tcGmpnsV7NWYp3zlin3nNMy2BXw0OpU0ahdJX4H3x4hDgf9cq0W+yTPfBWBTKDsLw94rvRqTTZn7
1Y8oqurD5Sm+8wXnLAP6PlQD6tKLL6g3CHCKsnKfNWzc3cOkThGuVUJMO3UAfrcSNSzfTE49cpQk
8Igoovi1ZLVbod4oiRYoz4lQRD0XZMfEq3VLvviFkhBFNKkXGK7/6/Ik39k6XPIIQFAZY5ee1Z1x
U6HCbLK8fhUgNJF3V6SKw1HByGBnxu2alc9748FVgRhDCseYc+zyz7GgGVglmjoqzzM+4lqBlbPt
clhUO8UJo1vBKqy129/7jLMOFnHQTJHRF5+RtlPk+kiYPAdobgZbWLX+RtGtKNtkMvJXdus7tydj
kSlx9N/6X6fTS8xe1oXs/OdMFK1OI1kATtKGSV25Xd7bLcQd5Pt079kuixPvdlVpxJPtP9tp0B4n
vR93cRKH1/St/Vu7nJJjNU7+yiP53qCzATlFbXh4YDZOJzfkfu7GdRu8KGQKG5FU/Q4faQw9pFZe
tUUrPhV6GK2cwvNB0UujmKnTQEVNY8k36P1ODX3VCl7aUEKPTc2yo0MEKW3vDEF5m+mVW3iwwMX2
8sE4/5KMO0dA1LWgAS2NeahYV0Mgbc5E3BiVV/IhCEkoGf29PM759uQCRaOJ5QRvQ5/2dFFxRbPS
Om/ly9Db7q0xpqMX9bb1TeiKu/v4UDOLArwHuQE/+HSoNAjjCOPBkKH69HZU9OgH3pJgm5Gy+PC1
8mbACPuFN3eG1ZwOFZS1rKF1MCvXyD6lSq0ch1HjKHTy1pF1vr88s3c2CdocPA7cobOYzeJWEX5h
p20If6dWa3Mb2kPzy1WM5Ji6UQj80tBRoM3XhNmXaRaLSAcFnXBaF5T5lnME31JlIsvDF1Xt+4Oh
R/7WwCXVC8fY+EyFuYFnOOgPgDyGnRur1spV897GIbSYS2Eze2upxe+H5WiXhhK+UJ3rjjyT0UbY
WfLNnrrweHl5zy9tsgIq2UijcxbYradf08ydzpysMn2ph8Qod2oa5vFXB8l8/Z4KVXMXFJCu14Sn
3huUWhgHjWSS0GbxTdMijoGw5/mL1kPyVfExvqMuZNyOQyavENkYVm63d8ajTkDijIEnqdwy0Mhc
a6qAP+UvRmWbHkDYEG3Rvm62/diLvxFl4pUX//wDzq8gDSk09ihqLuuZAIOiLGiH5EUd9Wnv5IF9
34UGxkBaN+kf3iyQ7JAsphsBxpNq8ekXJIzIZd8X8Yvi0yn4McYV6b/v+qlyzKEL/Li8X85mNudx
2gyDnovfZ0uJymRQ9EbYvMwyT78btI88jQCVx1cxuv+PscjMQEjMpQ6KYaczAz1WWOoUti+Gmpug
BJC12vEmQvColXCtBXF2z5CEU5udcyNmRp54Olgn4CyXvj68uENd3xp+aG0QoDS/DF107NxoF+pZ
vHL2zt4h0HLgysGn6RwDd4nIzAvHz5Ig0l/UWCV8wROvVHc6tcKVvO/8m82kPszG6dRTpTPm4/FP
YObGXd2Rp+kvDT0K2LV4jFzLwe+aTaK6a1HgvE4nKT/fa8bawT9Ff5ke8OlgWm3CeWnd5E9itgbg
x8y8hxcabaYhsQGAhtkGIpu7C2I9+3N5a55VG5AJRWJhVrlGf1YFoXQ6tDFYRtpWXfWXkqn1FCJ0
dkNmNX4rI9hGSRX0fwrEA39EQhuucZt0HvR07FfWemkVNuOdbQOtUgrpxDX8ffojwkwZ/Hwym1fD
gCawm6zIrzwzbIOSutjYIm8SqmgfIfYv7hWRSkBxo6Fdpb1ZxdSMU/2piSFSHBNVy9X9ygotd9wM
8Oc5Q6iWLBkBi8WPM0IERJrE1F8RKzK+dcI3nhSQVr+oeFc4mGnQ2QaqR7uSTPSmjLLO3rimos2c
xnwOJkT3UE3x8BMMf7umyHDWIpl/HADS2WGNnQp8+HTltMpJmk6b9Fe1atxPIZ2nXxo+kKWn147x
pYcj2Htug6yS11OuTz26E1Juu6rorxohodBKUUpz5Xsun475R5EIEwmQ1cxs7dMfZXfEiV1saa/T
mAyvZqnlf82Eqqrgq31DrGzN8+yd/cMBpUY9W2GSfYtlJA6xKJXaYL9GeaXiRtFnDaqIdtp4payD
L3ldZOqtLUfVE0nUOtucp/qbn4nOgx+Y/slG4pm91Js02l7ePOcrQel3TtZJgMB0L/MSJ8nRlWg1
/0/cmk9KbPm0+7Ouv/VttBvTqHq9PNzyPqbSS28dbj5bjYRkWav03baGVaMHrwGPgDepeMTUSqnc
VEXdHHsj665F78jd5UGXl9fboHh3UeEHt0vl9/RrQ5eTcMwYNJ+ArDaGFAdaXi6EwFz72qJ7ehjQ
mDnWAYzeyyO/s7rc0dS1KXTPYOXFZ+8nWZpmqwSv6BT1j0Xj5FsZhcaNaId4Ozjy6vJwZ6sL/wTN
UW5pXjs0SBYTJVJSwzCKolcOTp16BsJaL4PRjjUSHWnvUddCodcU3VqeuXyKkAJhVeeCCKCC84Kw
hmtNi2tE/FolHB3YW/k2cCvfxOuXd++jO5bBaG3CLCcUm7WrT79mUdl652Rt/Aq0Ihy9Ek6rsksM
qh/g75Udwh1V8cFgjPlRx4e4ZIALIpZY3GGQJCMa5V36agZBdlX5jnMDG9g/TiEQ1suf8J2lZCgA
uDw0iNgsGVsTpO4iVov0VSZ6uEtdTdkPUtczaIkUCFbmdbY953nhODJnmJhjLHVIqEJGmoLt2Cvo
RbkJ48G4amlGHcaxU76meM79/4yHUI1DkAkwd+mYozagmiItzF/DyAxQhCjysjmq+mDeBFWWK15R
CGMFOnl29ucpchrm6wZ86PLTxZKevBLb6asVRcOdH5XFrsojy6vaGMCNWuvNbSnM2Sa56NeCpne+
Jc8LOkjsnTnxm//9PxHaaJIwBFA9X2U75NCZujK/qss+Cul0p9bXyxvnnW/JYKQl3OPE8kuqRpYZ
YZoYdf46ZbGxy3Gv3wEpHA4dqoybHhbnyl3z7ni8nLROZyzZcmFTXW9lkQ75a1tF1hUFiRi3wCr9
ysOVXdU88yvtgPPFRF1Jo64LPno2H1osZjmkdtCnWvw62b36rQzackuBefxKIX8NO34echJEwW0i
cX7TPVMX96hWgO8kWEpeA6csMOGZ9ATNBcf66dZ6dIdjPJyxSC1BTnXGFwv66r7upnKlhXi+wPwI
GgS8HuiQUNk63T1UJUc1GnMOpz1FBzPOI+QmMuOPPRTxVe3mH0XrMBIeXcBhKRpQalrWs9E17opG
mbLXehRPdVs2V4HBw1VM9jYkVdpf3q7nnxNoGJ1YypKzdflStgqKUBsbvtK+GrHwP4fqhHBN5IZH
YXSvHx8JJCFhB8192tuLWC90sclslKp79Xu9uJ10V+76Lgj3mM1Xh8tDLd5fYF1IWoKOBcKgIQO2
tOMZpxqpDiXV/wZZLmCb1vqOqlrwUAS1dUwdM9j6Uq3XSCvvjjpDyrjnDALseSP9c830ADX7Rjba
XwgPQuwap9QfGtG0BxA6xotR6MnPFpEV7WOX+TxZiiG0eEjmef6X+SedWRDRWqP/HfVRw4Ur841v
AZrcdzKtfc2L4qpbefnnZ/afJPS/EbHiovU83wHLcqg14B+jB5nxVw50kYI2nx70yFZWqjyLc/ff
KPOsiDFghy/heWlDYTLLNONvA47niOAKMMlegfqZxxkuk6OOb+jHcGsM+Vad54kixSTeXtxtztAO
rpIK42+Z47K9m/+ZHsoxhMIRtoCkJgKOyzt1cfz+G5HbG+4CVUJy29M9U5QZKoF6Iv4CQQx3tRtZ
x1CiVqp0QtldHup8PUm26APQJuMv2nKnQ7W9G87OXDLw1GCsRhBiU7g169xHRFxNoU4Y7fOHR0RZ
jYTYEEA3+Pt0RC1w8t4EORN4Iqrd69Zx7yKyXncbVQKib42B28rOPD+CSI6xjjzzPPhwGE5HHH0M
SGOBdIfXauiqfWohoiAEoox/62RwdvidBU8GaLjs6fJM54fo9EQw3qw6SA4LNXsJJHZjU1puUiGs
CupT/RQMrTyiEuZ4RlkEP4M01r6idYPjiV2LG2tU7TXX6fN9hG4lXCdeSoQmWILTiTe621mNmkeB
F5sC8AmWjl9YZSjcIl9jiJwd/1kHFZjLPBZlr6XZZ5HlvaLUdhfQb0E/BcQ2Kj5dkQbFR78mA0Gy
Yf9Ao+I8zl/7nwvV7sthrDp1YMf66RTvXHT39W3SIOJ1l3ElWh6Iuia4bnUUOFZunzcQ7sknZXDi
uLlySJ+Ce+50cL+0ZF9MBlvJh7407ieqiPqNTIrga5gaCJEljt2oYMMBG25HpVTda81HmgwW0pRv
yiiwMq/M8rHx9LhPyQIHjVgl8tDYCMXXPEVXbYNqRyM8kLIW5rhoRIRPZtTmyp1VFTK7NiOlUyHa
Y5bnGZY6EhdrA2JJhefDDQ2HjTAC5xmlouyXTCVqjNZkV0a786fKMfItRaAJvlCF1sOvy7v97JTx
2MzeSETTlI2RWT5dGirKpZEMhhZ4lpvWx6z200+GKNONlEX2m0Rw+FU7TrXGDFikEHSN0FjgDuOE
k16TRpwO25kIzYg61QNPQiGqj32Zj9Wm71Diu0mKzk6u4Ur1Nyi6FemupAmylkec3aBQYGbF4bkz
Bzd1ibyxoHlB7+kNiRKV7o4ewNeGOjZYfnWTu1n7bInAXLm1zybNmEhboqJB5DSXfU8nDVIcIZ0O
PSVPmPmfHCu3Lxn65DRue/daHwZxMEH3761hslZOwDuzJerGrJqnd6ZjLO5S0qPYdGO0FL2xCq/s
Jijjq0DXp+BbExq1uM2JgtOVWPtsZ9Ejpxg1C4BCtIJ0cjpbLRBt1FIojEDgCuE1KBE2G60ytdRL
+6DYKIXifqoAsPgrV81bfe3kuJPRgIGcmX0gSaD8no6MWFLupoYBxaRRuya7Hkgn62pTtIaW/Gzg
+oMwFq3WXDk4AobNxnaA79wOVpi1n+ys5wnfk1GjcVGh+/ilbSdFelqlA0NPlbQtto7biIMkWIXH
V9ToRxNkI/jmQeUN7D8yTqx2KwiP1aNtkKwitkTPzr9xG06z7imZrYX4ZSn1tBNpqoafrZgiyxZ9
6qrYJoAcPyjpTXTHnYcLPFkPOpcU8k/XIyZ+Vsl79J+9225N/d5NpJeO3z92kSwHWSx63PaNMWlS
/2l8Ry5D8YbRC7+4K3tquY+XgyySyEbi/m0qgf6T1M0ztE2gXFfh0VnT/11u3cUwxuJ2smwo2YXy
Npfgyv6mfh+PazNZRhnLIRYZVB6YJkkE3wShAXmrNZ4ybq2X4Edzr3+7/GGWt85ypMWtU0Iht9WK
kbQv8TUqXObO/CSvsWO5PMzami0eEh2sfw7vTv/pf8q20Vb9jlP91/9tiMUtFvai8RU/1H9yUW/E
1vfkTtlfHuLNxeTfu2O5WovgK8SCyChKplE+lZ/Lwz6EdeC19x04/T+h4oW/3GOwVY5IxZlrFdGl
VsDynC6zvzRUyrjpmV8UHCpxVfubMf2q1o1XKea1pnvowXw2nV1gHDVD8RSzBJBzVNSbqd7zm7c9
mh3WD8TZagjGl5dlGZIuV2Vxg6iA96NkYA9J+znt7+rssa1W7o93DwTPxVx/pneyJG3qksgPDQ72
T+z9SK+13+7vYBvs86vLM3l3m/4zzOI05GMUujJmmPxvfJW/jL+U43j434ZYnATFKhojpV35s90F
u3mbjt5Ho+m37/HPLBYnoTGgk0/JPMR1cRtc68fyGK+dhPkGOjsJ/4yxOAmVFIVdCcbQvmSu192C
ycJ1rXouKq81NvEf9fl/W7ZFvFAHrqo0Kbs//zvdKA/GdXZY+/hLXvp/J+yfOS32sR1rslAQlf7p
/y5u9UP+2/ra825fd9W+eZD3YvKaX3LFnGVtxy0exibOh0qGjDmOG+WnVW6VYuP+sO7/t9VbvIxZ
ESQoPLJ6/W64+m/TGcfLQ7z7+FI0JV5GvItjehpG4LAzAdKL9Z92dZ0r3x3x3ewnz+gf/7dhFntb
zQM/iSaGKeTONQ9RfF0Um1CsHNK3dvS/25sUH7oRqY+FtwBYoMUD3NjwzqtEnR7d2pGZp4VDe+cD
b+ygiUNM3+dZjq4dSljhlYJZR7aNUfr7G8aVIOzACmGl6rBcXAAZ4K5mECtQF1rHi3tp7IfKiBpf
e3TiBPs3dci+VETIhGul4ZGGDiuR1LyKp9OfxXDocCMGRFF1yU5CaY2fE7vyd2CmrvD8KExwdfbt
tbBw+XIQ/ZP0kAeAWwU4s5SrbwcfWW6h+49drTul3IB1a9VrEuPJ0TY0q+oPOnYBqAEmR4wLUn7m
ur89sv8UGhLgqmFQJcVvo0zNDecuUzeOgpuVbU5YAEdNsaY/uTzg5M08WXOdGNELA3eZ03PRUKcC
e2WET7WuhDeTjMMvFp6GnxA0dr5M+ZTfJgD2V4qNZ99v9gfTHBYVYRpaK4vDmBqJOigIL6P/qINC
oepwwBhA31w+i2dfD1X8udMOkJsaHGiv06kphYPgeqplT5VSusUGCe78uztbKh+AmKQrL875lGDC
zB6b4A9JU5eSlk5BPRDjm/SpsLL2tsK28S4rzbWFm7/GycYHAD/DyDQEhaA0LKHGio9UkYgt6z6U
ebcvFMv81NmhdhUF6UPvdNaVgm1F4SmK1m2mtutXMvFlHwxgCI1Eh7wUDg6Hb+mAbapJXCoycO5L
ybMA1XVwqid7UAGOZ7lsUbZ1qjAEaz3B4v2BuGmmu54VBLHyGif8ZyuL/gawXKwHdX80+ICY8ocl
xJvn0EeYXQQPjYL2MVIgcW1nB7NtuuAuRbrDvqmaTGhbOtBVvQkQQnY9VbD7vleoLRSvePi2o7+p
Uc+LG8+CkG2VnpvUVn2d6rVZbEl3my7djAHFratR1JH4oLURS0pfBK4jiCj2D2t6ukvLxMXWoI/F
/dhZymdQwogKd3Rnf1ZOqnV7RHByQFCXT8bZoXdo6lGa4gjSJAL4dDpmxQaWjpU694XGolH09D2k
MOxrNOaNow9O+JPI7XLlBT7fu5x5YEXMlkwePP7poL7ed8lU1P69rCWNryoSdYKTZm3AEW8bxz4k
vaGNxzDt1AxmgJ75W72Hw7xyKywzyjfHYbi9gEE4keAkT39GN6dhAor1vTUF9fQZRZWg2uJAbhlH
Ceqs3E4V9bwdFZqCRDBKfXMl2Dm7lmZVkbnDQjUNEsaytKRGhTBDVc8fpngMe5oC0TDszdIfpZe1
VrB2MZ0Nx1qDt2NzgQAC8Lq44J2gsnHbsOOHZEoSaj51BgNeiaCVezHr/uPyzjpb3ZnQwouJZBNv
M/DQ09XtY0hkpmyVe+ymxrukNdpNkRjZoYiD3nMmaktjEg1bCnbOyp4+v5veCoR458x/AeVbbGqq
VCb6MEn1YMhK+Vylrnsrusj9nI+tuWHS4saIU/1O84X8LDT5V9eadCUuOztXvGgzX3AmDPKHJWPQ
NdNYKEFJNM5jE826fPGu0Pv4T9+b2bUog8cQ3bLdx5YcbW/a9GCgiIMw715idkzRzxFFaz5URZ59
remC3vVpL7o7pMOnv71uN9Y2Nacy+uzLyV/r9yw/OOVn+ttsLPg1PLdLJ06U0cu4c/rhwcpt59ZP
KEM+14XuJpvQiCq6BqB50sMomv6Qj4jifvSrv5W/eQ5pAvDPM5SL3wWUPq1wfOhJjrSNjHTnOoud
Nr42OkxovBzs+ues1ovvUVlb11k3hs9G7g/myu22DIHn3wE0H3LFjGSkVH268RVT692xLdWHsm78
0SNIKKpDrzdJhRBeEIAsatNiBQFzPibAY2QCGPa/htvpmO2Q4vKAVP+DizXKthGd+2UqXaRHYmUL
ymdNO3y5u8GF4fSDrglJh4ro3OImic1m0uu6qB6iCcEQ2TX9J8Q9pr3iuoHulWx0NH7T+s/l7b0M
rAxYCLxQyKuyu3jrF8c6iE2jADFvPhgtttKzzGX00xSjsfYmvjcOhwfVQAajn7R4F9K2d8IK3R/u
yU4JrydfSexNqleVWNmyywuZCYHI5C4GGTLTYuZ//0+MXzeji0xbqz0E8VB7sebnux4NeE+q/pqF
4fnhZCiieggBQF2Bm54O5bZQJzFZ0h7Qys9vjamyb9pe+LRm2aKwEaJtI/PpOemQOLr81c63Joy7
2YcOAAzfbIki1mrXRrNUVx8wT7P3WVLZ6nVJxOF4JeHrD6PFRunDI0L9pxXMFiUgXEIm+jhT47pT
gwdbxvXet+xm72qZu3OQN/FsCJUrEI2z0wDgFOYWGoygXrD5WqxtkNG9H7N2eohyPTlUI2WlDHjv
RuWMHINUtXZF3v66PMezPQpmeMYviPk5n7U2T7+n1sUQ0KtseohzV/kSJ4bYG/WYrzwo747igMaC
iA5Bbkko9gM08VssAx9cbWi2Y5kILIfksHJh8tP5tf8G7whOzZg63HjxSIS1ssgCzS6bWqQywntf
qRQE/aoRw1LLyMv4ebDKsFY9GcOOMD2AaKUbeUYUyuzXVP0f9s6rt24kTcN/ZdH37GUOi50BljxJ
sqWjZEv2DSGrZWaymIrh1+9Dd0+PRbV9tnW9wAADtySGYoUvvEFaxaIID4L6N3AW7XSwh9zFZqXL
Y1xu0xK3mSAHdOV9oRXiTJnvIcYQPhheGso6UGJ7aDwfwHWvcESPtj0HxjyExbE1qh46cTm2nb2n
8d1T6EphoGjBMDWxlW1CjF2nEeFdRxTvIhFiQeHTmafyu29bJkkcpN1s2FTbXSyDznB2Acvvw83O
XcAfTSHpxxu5KaR16DEBxqRjqvRas/0YhHTmUJlEedKXAySN916KQ80lHA6jGTYICo11trXq1s3e
oUsWVw9JqlfVLfpwcZKeYfBmwoYebDXEVWkqxymKfaHp2Pj4MVI2teLrusgxp9GMSpLnKJ1NP3Cw
6vqMyoaW3s+pjqe9H4coVuj+PIjY7smUqFccCtWa5mPXIoW0J6tzs6/gvDysC8wIpcdjaE09ZU8s
C9NdgzFW8gSnqiy3CW4xJKb4F4IxUQGdy/OBEyTckXzb6ddq7DJ1V6PqMwRWPUv7o4F4Uu0bVqYX
uzGpZvXKjcy4e69HuZXgYmOIPov83IgXmbi0w07Ud8yszy87LcwBvIw93s4HKNSOcogio5M3JjiY
Au1i9vutN3q5dZU1eLR8UlUKLWOgpQUyHAGsJdNomCRlFZ1pulI9o5otFuVafUy2YW4M1s6KcHjZ
e16pqJtJb8f2Fl/BttxPhLrxXlCXn85iW+RyI0YjTDeyjKN247hKZAZDOOTDuz4yGnOPTYs3BE1t
YLtkhlI051hN2u5t5iq9+zCFk9fMQSqBu2xHJa+iIGn62Noj3lLEsBNsV+6Ix+AsWG6LyW4+u430
J66dbKQGPiULvAS/CwRmgDk7k6/bg5s1THYstLYIWtSY8+F02E1XSqwo8zkdqag7DrLXk09Sb01r
P4SgST7MMjdwi4/ycfALdPjmxyjFY2+Lk0ZflAR17WLgRvGtVe+g4wCfdmwjtt2t6Qh0OFEnNY2d
bWM5fwHQ0lyIrbZEuMWPWqtVSzgtE3Rx3+2RkfKNPGybOx7BHc5Gstb8kNbSU7e9aYzFTQUEVTzX
pPkZBjtIm1xNrlZbapCgigUUTh+Q+NKZfpju1LM5VYHIHGsqAzXXmhadeqLiYsOnMxKc4GasNy6F
GTt4KOdJKMPPNY+EMY+CtVpobfLWRIRjqMtwfDTlOIZQc4wI0eaiZCO4SLOwiM6gdyauHVSiS7vF
RUottTu3iNHJNEEMEAYlZZTOlg8Ltedk1cpI0Q5SAmn/rQQ8kXSHTE8Zj41ekxH9BlfCTbYlDCTv
y8/Pi1enMJIbvxt8ko1RLV3FNLxMisVbrtxpeVuCAVOBFAZ504wXdp6w4ailSE4ci+voBqoysFq2
bXJA6KPrcgYoH+BBjVJ8SmOn7jZhpHvNrlcSY3xCTsVyvv78DdcRjrnEhUCyCLrBaQAmfHkilinG
CF6TNdxu8LygD0UTP0NbKN13WSPZc/QsdWTJh5+7dh/r1qh9+vkTvHphEE+L+bkH0Bbm+hqdAqRf
CDae/F5g23bvxUb826i67bVu1tj5/e17fVP2WfQagfeuT2ajxchw6pz0vke19VAJa9Q31KU76cdF
7dYnYrhXY4urB7k0ZW8TbSxkq16OrW5OCs5tfXavDRVuaYDevBv8aburISmKPYaE+ifC3EzfCCev
7n/+pq86HCDBKSSg3QC0H0WAdT6VmJaCeXLR3aMnH94JO6V8sWujUQj8k5XS7Ld5hLV9gIem/lQ1
UzRCb4J/0DuBPpujdi2dUBlP1K2/NRa+D1lQTiQ1YDggyDDd1kPSFgkMyahRP6I5J41kH6MghW58
6RKZXLFnjWO+6wA/mxR00tmhlpjGjfsQlU4BFK+VeVshB67ifBN4delGBwqCpR1tsGBjjzHEcFIB
89X0JCemqo8016LuCljt5Uf0lGqKjLDUH0YEAe194dSZfhiERyREhBSfyjheVWEWpXkiR6JioPwL
x+Xl/ZKamZhMlvpQpLNpXFJ+18dN6Bqt2CVjXYCfGiK2h72uK12q+Q5bUHQVCWswdo3l4D7583n0
ag4D+SVYBjyJcPTySC8fZ6xVPepMJ3lo29DZank2AplDXddKtXajz7HchbNVB6OSlSd6VK8HftEC
4X/IAQEctVbRLR9fSQSnwgNpGfGmMcfIJ4vQM5F0hb9d/M1aAPrNhNELf8Je+EXr5LzohnYuCH0f
nNnJzuCTJWd26yk3SdylZ3av538TzsL9EP7S2O7Zhih7rAa2VLSmC/OxfdC6KsTqyJbFxy4pwmbT
1ZXe+O1swbozitA80YN4Pa6kQIvW/rL+AMevqhADbdxlqx8frATjmfM69ZTyIk7KOd04JXLdJ8b1
Lyb0cqQhgA/LHdXxtYhFSYOsGOTQPCgQn9S7JG2J29vaLXE8mSIzPadCgKxehf1GsQEF3I2bGJXI
JHCrJDtVpFgf6KR+i1gzj4J4MsjnZXC+qx0UWeHGmRzihwWeupksOzxrjcvGMYKImtbh52vn9UiT
XUADpHJM3MIdX95sDHUUvtvJe3CRTPgABUG7SoWNzraK+uXNz+/1rXP0YmddBNaJXWEfoIAIrvfl
zUK77Dy7b5SHoisj8ir0cZ02CZCf9eiEViIvpuuK2L54j6SVquD+ivjAR1HTznsvDCWKOpo/i8kF
NjDNEH5Q03pcbKcxjHUPTSdb7SKbRJyfF0DXEFLHJMz6EI/ucPvzF3k1aED+CQiohiINQpd6+YLf
faEuwlHWKVXtnkaOE58zN+pPLklhjEZBZiubv3s3pCzQHUWq+lsvYzVqRtGo6OQW9r2pZNY9hrbA
ymzF2tZCuCcWwrKuXnygRTUDXTNYNoti5roXPqHhhiWtbS0YVG3JxqJNUs/toUAmfUMrxfRTPusZ
x266jWaz+rtx5SKovAix4wUBDnjd+ewtUENZUrv3IflIQsfIK7NdHuGl8i6KVE85Efu8WmjQ6xaZ
ZFhMy33X1IIe7VNKPio6zlbfBaacjSDto+icIWiBdJfpCZzN+n7MGgDO9KppwlPMXQPIsgRLa29Q
9S9St69cV0bnTWb3d0NV3JMRnXLkfnU3WhNLxR6uNFI5YI1fTlLRDl1GT2F8gjhA731uVHxwncpL
9rojErGdUCc+VRFcV3uAq9hLlL4QYthR1/y+XHbN0Gez+uR5YXkFzaJ816dOfWJB/MWbUZ1e5E+W
E5+U5+WbYbealKZbqU9KH8qPlrTGLVYG+aaaEG30daV+/nsLEF8mFaA2BXhq/sA3Vvfr8QsnJA2z
J6zMVb/24nwr5VT4Mq3nEwHF61ejy8JHY7lTPiace/lqFKIY2ybvnsrRbvaqmIc9ScmFIIC8QFFJ
/s1c4xv6HTzPwnNYWG+r2xHEpvVkzxNqm8PirOF2u8iM8sCu7FM+U8ulvt9aLIJ86tPLGmDrRE70
5ZuN6YJpcNDkaZ2+wqe9mM8S1Bnex9gkf/z593o1iHwo7AeQNuMQJWpZhaeo0NqTMVv909R5+YOL
TosbOYnA97GLD01knzjWlijo5Zsty4vqJvVoDtL1pLfUGXwCDJmnyBHOg5WqFjW0UR0wtu6dsdyi
swHkdYEeRX9zv6QJiSwBbTGW3OKfs4r7zUGo0+yWxZNXccr5RHGhP5MFB6PEFfrEXHk9quwn9LLp
NLN7MTlffsDGriW2o9bEfmJ7h6jK5FcH5sG9m9M976Pq1P71CmwM/YU+66IuASIF7NLq7ShxxTkk
J+ULAjfu+MUG4jafKU6ahFrg5k1YtoEzT5nQtzM2GsOZGBOMJso6qeKzKbRQJPRlwmT0Re92xaaT
SVp2mIINZdq9SzkXdF9TE1XpcRsywkLze4SEnCBPkTlWcB5tehooyNCIU1pY65FcsCBoG3EC0MKG
SbfKGtRWK4rJRvh7CrXppqKCeci9qd4i5pR9srRpOPHl1ksPBhEli2/OPexj5G0vv5zaCyXU68b4
jJhRGoALGX187rN9RvfrVPK8PgEWwSaO7gVnxo4Cme3lvaqENWCSCn9B6lHaz0L1UmTFoinqlXzT
47NT7aK5poyspxanYSATQJCjn9QLWTTwusUqIoCulhrppgXTZeLHYja9z/aLX8GJgXlVgLCRLQEa
Q6K/kHGBW718Wk7OWOahyJ960+uGZ73GaBaCqswGfLqp5SpbI27V7FlGCp7zY4cy/XWE2XUZRG6Z
QFFK6YDV1Ym4ZLWhUIxZ1HngJLG4sQhaxwk9mdGsKGp341QEIrohvR10D+psqhttM6SS9q2oiu3P
N811DvTtrpBYPQd2MBZn6yJCETVpaOdWd4MoGNicdIgPeenV55VO8aOxBvmOAELuTHbtwIamd8QG
9RQwfbUylmcArETgCXSQFbIW9+vdualC06tvxJCJNEDjTHODop/cvdO07mUXJfEpnt9fDDZVvUUF
AVgWWddqwoLjHcRYafVN1k/GVTmMYq/gRvMQR163cV22nDk09f3PB/svbwoqks4bgIZXaqJKAkCo
K4bmpsCK5yymV7FXtTq5QFItDCAzSl+p0uHEF15tA98GF8kwi0lFhQto1MvJXluuoPrStTdQ2uGa
pQ2bnAGEGS7l39Vp//1eNuVEukc4Bq/jmDxVGrocenMTV4pdnvUUEFS8PSozfDfPbRvtSohl9HZ0
N9VuGi01p00c6k3qm66id3DZtKj+e4cluh5sfkQDC5YQhNQa1jhDdBvpilQ3Q58a8N7c/NB5Ks2U
cMxOLODVJvj7rZZggDtSH1uLeCCr0+mDWmL7kifRheJpcttX8alge5WsfbsL9G82W85/AoDVMdJp
CblGLcqbsZrii75qn+ZCGW/BusUIMVnN1kDOAwevtD4Aofz88xm8nkzLaFI3NhcZCAiqayhsqkRO
KiMzuVFmL73mlFYCr5rlOep41YnF8hejuaAJl0CAzAkU0Mt5SwNqzBWrqG4UiQph1I7dEQeA7PHn
L/QXo7mgQqhNgHjFKW0VNOZFFmIYpIibTIOthytaE6RhaG8ML3a2sjfrg5xM2tT14mteCOeUWNx6
61vUUGCfcyCB/F3SmpdvmdfZYDj9wKavNvFRDQVdatVI1HyDBr/4XFpReOqsXhb8d4ErE2iBh5Jz
IwO3KGstu9R3ZQxQHSKLa72/wbsUMbZWU/WNXs7Y9ID7KaNNTu/0sgy7/smru+IcFEv31Htx8aQh
6Pcl5z3+cOT6z6fxv9BZu/r95u0//5t/P1UCJm8Ud6t//vMieWqqtvra/ffyZ3/+2ss/+udRPJe3
XfP83F08ivVvvvhDrv/H/TeP3eOLf2xLZG+n6/65mW6e2z7vvt2EJ11+8//6w/94/naVu0k8/+OX
J/zju+VqUVKVv/zxo7Pf/vELh9l383G5/h8/vHws+LuLquyey+eoqV790fNj2/H36q+0+dhRAJ4j
2ucs0KXhefmJ5v5KCEkdHqHFhTu9fMayarr4H7+Yxq+LbzmoBFCoHKpLfRqR6m8/0n4F/eEh5LQI
ItJT837518u/+Ez//mz/UfbFVZWUXcvTrKOHBeMBiGTpkZHjkUmujlHFUnQ0QvMsyA2UwP0WwcMu
6GWHRn4cj2NN8CTGzybfQ9/2QJ9TP0plbsNIzrvokGv0SrdiGtutLISubsvItd+3bQcDmbZ7l2xm
msl3pj4vTsh24/yWGe7gIepRePl7Cw+AzZBjprOp9RziZWc2z4456uPeVDxnV0ydtXGdsKnpHcZE
kXU0yKOJ4ryABBzS6za1dPqQj1hhodeMAFpfI0K/p3Pt7iqJdElAqmV8KApF4lCV9CMad/BTUn8a
m88TBc+LRRwBNEHrtB8Ms/aSwGQEFOgq2AP7pqiUNMiLGYAg5PLeVzRLCF9EinpIDcW4rkjynu06
r5RAM5sKECkBMCCWKik2s5u4n7qxA7jhgSjoIMIATdmUA2pi/gBH9z0hVXbu0qHsL/Op04mV6io+
GA1kft+bKXsfTORr7vLZiM4TtZ9H/L5yJwuczCguM3u2mwC0PxaseWfdt63B+Tv1U/UOSo+EGNhX
1Rh0XirqrfCqrTboAoOZdBJdIFS8OhkbXV6pLmVaKrG1/FArdg7SLZqmyI+sECESuopohfSOu+ih
mVP2Nest82K0xuwYSdP4YgH66/cFWklUdqvew1OtL7zmYooK7VxPpJ7yeXvt4BUaDn2uN15XJm7D
23IeizM905oYQA01UZqGTXtVYl9Vez1+rnUUZ+9dxUzua014H229U61tH6rGOZmrbQIO8BTeJe+U
yS8s78YhI/rIBId93mNnPW6x+5V4HoSlF/ltaAls7+lDN5cZyhhXc4dPuC5md9zgzS5h1DP5XDJU
oX0s9Fxj+ltatAX8YkfbCBgONdOwRVcgUqJHFbfsdKO0g/bBtBX5mFA3mTecbUO6y3FzrfwMFLsd
TFaEzLWYPHBMMXRHcC0zWK2568cLGBctiJHSaHAqr7LuJou68GJIJ5V7eCbyvKUbF6DPqwSN9dLO
myCh+4acQz/Pha8AoL1qvdIRgUudogXPKiozcOcYRYROb2BBDFGlNH6stNzBUthK/AIe1aVbkoZv
tdrsjmaKd+FWjINsNvWoJs8xDbfqbFaFvPCUNjpfVF0Ojq5QmbOrjvZJlU1NcQ52ROBk7BT1zio0
cE1eiYxUgIFcavlzb1xM4aBuOpT/r9MldfMHtHd7f0pMOgUFSdl1kahqeUZbYHxfGOnAJAYcngC1
R4j1riucriG8dOQfeu7/f0T9Qtz1n/86A14dUP+TR89NQkz1+2m3HGn8/u9nk6b9SsZKIZYABvAw
quL/OpsU91eKAaAzAKfqFDU5pv48nAznV9IuKuILtgPpuSV+/eNw4kjzQJVQLKfvwamGWvi/Huz/
cDj9rrH/XaBDDL6Q+yxCSMIrCCGrzIcoJGwKbDeQEsIa8I5+imleSHW0MqlxAujDmGxcEWpNQcgV
lnW6jzykkUnyeV3F88FzKZ1xiQqL+gmZaXBnPaeQ6EF/ydaIigeIl6PnbFlzk1r7asp/ax6xbdPU
a1x3VQ01ix4eiP7ZGr1alp/iJqct748K7kqjP8dWbH5wknxwNrnG8XJrtKVVbIait+RmnAdLbt3Z
c/BxdMv6XYeNxuCnWi7j3VSp8+2UtZmxBKoRQh2dSDhEIEGgIWwCe5SVjH+LyHbqfZWmanxmprEi
3mt2otqBNAEYYlGYWsoG+xMF5RW3DFNq3JrsLiZMwXMlMM0SoMMnE9O2ke0mbmabBd3b6UcTZKPa
bnPpDNqtwvHt7tuMo/Ci7ovhLgcH1x5MDOa8qzoZAHvFXQmCg69uq7uh66kxF65QgyyRXbbTy5Fn
yWPN6n29XDRGCDrzYtNXJCBg3SZxGIVXjr7LSco5UjW1ttcm08W0zkFDeG8arW0HytgpdrGjyGWj
bMZ23TZ0smqCv35bcBhG8zmnqwyFD9HSVM/BHY5nLv203AfL2HzJYGAPQV04LbI+yDf3qsdmmKDp
uzNyO5qIxxUN0Nl5pNNtaABI4lp3OwnVia4K0K3aLowU+v+OxyGh+9as4c/lyrIuLlWOiciH3qkP
u0LxJmPB7GUCTItGt/NQhNIRfikLSc1DJ232B8V10WPWIIoGKO/V2S4DbjdvvSqVWZC0tSc384S4
6Hk02+0lGX6r7FHzNrO95DrjYejgml1rhTdP2zzPNQlWS9Z10EpXt4IB/qkWePpUfrDtyb5GGTn9
JDKvcwNgfjrkKXXUgzRzxNWs4NrnF1HVvVfChpM5pnHtO0locLq35pT6vUXbeLPYYHo+EIzyY+fK
2DxTYxF9dfBkA0epORSpmzAy1fdhqmdkWbCiqo0at7l9sF2clCgCQOnZtJWtwFCtiCiGdEi0QGkw
/Dy3RB4/jKkY9C0ohEbd0qF1+6BBdEzzrXJow51ajO1TNluRFoDwrzKma6FcacLqKNnpUZ9iW6p6
7W5MFU0POk3YnzWv6Fu/tmH3B549lKVPsW/KKMOEtfStFAc/3DqTXvUBeuBXiuwZeeAQO5yMM9C1
x5Z7PsixUL5mbtrZQJi1KNmo2NQNQLaGAdHCrhsanwqWEu3qqExvvKro+03mJpXxvhrH+FPe1I7m
e/XcDYE6Jkm0BQnrPSrAkOsNgHCj3ikNO6aPuU+zB4wIocCRff7RqnBgDbKyLdGXVfD2Le22fkxR
g4SOUi5tT8GNmbjDVo2RkDrPkhlnggzCZFT702za9c7Wx7Tf023Ffhnwauc+xq4svHP0fwqcEiu1
0vg/k7U2bIcG4uRdL6tUPYb4buQIo1oW4LTMCb9BMGVXIC/m5n34CKJCjmEQhZ3SZ35iRDGwOcDV
sIF5iDnAg4m0duPZCmHq0Y2RIjY3KLKrxiHqIz27b/PYLQ+eotemr2Rd29yOCi2IbQymMyE+7avs
M1IZrkGYOoquvs1iw8k3jUzzZcs1ZQ2Qk/XJ7s1+4c4TiFtPxxoYnBSmcucFN8mrDbXFpIf43bJ/
b5FfV5xz4dmh+Bim0jb3bqfhi5toJU0EqXdWhm5QLKrpAWy1UV67Ye5JHzP1bCCyD11TnI261jn3
TqJ3OnKq7FfhtncJ6dGwk44b/VYoLK0GhceJqG4qpGIj1KaPxi5uSgGq2jVxZU6p0GUbYyhM21dh
K4qzrizdxy5N9E9y0BXlVmL3Qoiv9ea1Gdr9cDWNhfYYz0rmbkB3I/HYy1FqWyPT9PhBKzS13U1D
2OsBgFrSoFjBZmgT99aQX7pCmYZ9jyyjeYefYQPKtwLb6w/mEN3aeq/dYWIwjfT/p9YNkK6Mc587
YAbhuPXY+JluRJOPY2/4Pg/HIfEpARbRxtREwXECbUgCRLVEzYKsEA1ozDq7FqYegzFs5uGDrKy4
2XmjWSdnGTbpHvB0yQLr3ToJt4gOjy3hdSZJW5rGcYqNZoU1NFbMWU0mUkO46Xeh0HCPz0v3kEoS
0n1Us3qCPMmRfG2nSM1JQrMw9/O+DIlnbXOe/UEUYbXrQ8UjZcF8mFGJq/wmzhGr3lhm0uxUEzPJ
/ZBzdAR12UTRoQQNXZ85WaXd0RDXzI2GWa59obVmb/qaFK6xN4x8/lq4fY07b9hon5nHCQF2m+Cu
UhZRHB17qaFNAdYlTM+9oRYXg5ZPH5R8rIA8MI7Z5SRhwmxD8p2489Uk1tptHJuMtaomuXc+F427
i+q6KvfYeTUTO2Aei2CM8FY0b8tMt0DSp9SxjqXdmWpgY/XOZ1GlvE3ttOvY/k3ta++meUHeBC93
g8hsO+HTLUZwHk3kXOWpdFNfFB5S2fUYybupaCMDYmdS3sq0sT/H+BSHfm3ZIO27dBozP57LJbUc
hRZuoWJj6UR0Y8fbjBjwRpQNDOxcLwr2N7cZv8z0FtydroTGtQYK1TjvRemSYxJV2Vuw6k77jrhq
bI4eioxtA5hPauY5BN4xecy9um0zhG+1kLZnij/X8GEkD0j3mVaFT3OlWFWgJm1010FT1d5FzpyU
l50Udf9Ujc7wldScTypjHaeMPM+UeJP3toVtmVl3AuYUFZUgtWrrkDSdJfZt0UCyFKlB8TwmMc2v
Q1JZ5ZBZSeLsXFkR+c2lbVdHLTIKuaMlSeprtyUZTqfU7QbaBlbUJWMQGEM5qn6fTMDViyoXuZ8V
Q18HlWtHjxrk6GpTkmc2BwpGigO50Mw+CX2euqOWC0fcYHbSNbfA+1tazUbVfIXOPtdbs9TD0E+G
fsKYG6pbvhOFXkLjS5rB3lKysqdgAimRniduOnmPSTl6hd8Zk1ZdzamR6dsEYXjroTSQSb+ifZH2
t1ZK9Jwk/lA0MpuUrVIIQoGYDj5U1LHf20hGTi1rV4HYorEKVbwOrCyQc2S078MmTr9GiqVO1HtU
J96jGowT9ywbHdfLuuouRaPOBnr+UV75CqWN0NdchDj9zqv4lQHgUXceG41uEKEjAXKAxG1ecMLG
c0Dkk4eLWXd8P+dZdk10hZGFExm95odR6KpnBjPL9ut2mkQgEXBFu4TuSjBaNLUCvL4EMTheeVnQ
9ljHC0yXlgJEZ1YBEGAlJbii5ONzwA0XjpTNsS9bE4nOUJOPRC3TuEviGMbNPJn1Z4d65x0UtEwN
wr6OrlFJARVb2WE5+7ZWzC1s+Gr+xI5Yd770YrXYpk4T7kIJm9gvDMZ1ZySx85AMudqzMdGNJrYa
FAvOkJp+NXBsEXshF3XPKjWbj+NoZF0Ai2akYEv9Wt/BA0++xh6Rwq6vDU4l6Lyue4BKB5Brpgn6
hVrVIKBkhFMdNFE53eJPm5Vs1j0S47nukABFA+UDxxZYrUJOqVtfdRLO96jJq0Vz054PUQHNIbDx
Kcn3mapoCWdI1jwA0i5hZOiV3dJfLunj9nFtPnbJqD5TSs/h6SZOj511DrySypzsez+vbDJ0KDeQ
mL6lp/+fp/9i0ov5caLOYl70hL9L0/n1P/J0w/wVoRSaRS7VfqBv9Dh+ryE7FIpVYB0cV3hYLbaY
f6bp1lJDxvZMBa8M251G6b/TdOtXE6WQRYCF9jmAQf3vpOkv2zzIgdF+x9BqrWbczbJwqXlHV2o5
DDujzCA9DDB3vhuEP4oC31eof3T15b9/1+OAnxs2ZITRFdi7KhhMJOCbtMl3b7v6qmmTAT0ja9Pc
YwaeInD6dPT70BQnMLo/evZV2SJyAJNSczSPlCZIQpWEvLo5ZQDwo4uv0DUxSY9wKIEcrdb7QMjw
YTG7feOgr5oBLqFBUtPuOhZxvB+N6t2QaZu3jDh4gZffc26MIbNSwzwqqnpnhdQqMtKvExdfdTP+
NRfhOL28+lDZHkwixTxOosru48zrz+ljlJ8hfTi7CvnxbV5VBjyxVj9g7AgavbJPoUT/+oOAw3h5
7yaLbChvjnmkO5YEYYpiitSf3jZqqxZqEXposox8EGscjpHnDSR1zh877ove3eklpq89ptUM23sb
bsexU8tsk4DOL8n/3zSV0CN6OSqOok/uqOX60ZrsJ1HPH+zceH7boKwWb6eRSJC06sc54kvOnPFU
FvQ37QxoU7187qrnokkY68cOKZhdpdHqAesQB2979NXiVQHoR2aX6kdv0A/aEF1DQHrjgK/Wrpgq
Mig4LVd0u5rNSLVmp4+9t3/Tg7/SMaGEpqINmV9NQ+6B1bWq9qqfLNTd33b91QK2jFpKRzbxVYr9
V4BTlOPDSvrw84uvfN3+3B7WQDrgxqUFOje6Kq30Ts9qb5MMhbWnGKJPvqaUcgdhWHu2vX4AHGw1
ged29nZKC1AZbio3liJ0641vulrSiB+a+ah09THU0j1SmO6Bomlx9vM3/cFetCZq0KBVk9mJ62OX
h7ehJB625/BthybYzpdLgzLcXFF7dY9W7am+VYsvY6ydwDb86MFXa5rePMwk4YpjQkP+g5klQTJm
4Ynv/6OLr9Z0Pyd4GBajOJYJgti+OYeYS9gGcmNvG/XVqq5xVoEzhoKMk/XJeVpQk7JlbNy97eqr
he3VCR0L/CyPJUJ6fu+Zw4U1GtPDz69OcCn+3Wr5c2msFaiMYZSz67UOPHMxbCrI6v7Ql9a51RSn
3F1/MPxrWLdBOTYOqR7ivURZxIxjGuJv/LRrKIwx0CEStWkfe9uL94aXiaDVy1OEkx89+WqtViB4
akMb9WPt6Bd2mL+nC3UCj/WjSy/f47v4tgQXos9qWh31dCEnKFY/3TehqN+2X68Bsu6QUzyrNedo
aOGZq9yN3Sllqx9NmNVKDWlP12o+OcfEjM1tmHn2R13mQICTXjuxXr/5S/7VpFwtWFuhqWdQdj8W
DoW93NPa8zrqbkXndAHOhYm9GZWo/JhUA+WK+uuMhtq+Hq35w2S0iFlPeER2kQAMnsrSPtdwtudA
RKgPREt2HbXtF9VSpR+K6qavEHlPRi/QhNmdNTW02/Mx0T/+fHH96COvNgYV95OmBoVw7KgBBWT6
3aakBXCCe/Kjq682hqFKqInps35M+vRJDsP7TOrXb3rwtXQjKid5HCHMeXSU4d6wx6t5PuUU/IOn
Xhs25WVZlFiyecde1QtfV8UxdHDJeNtzr2JxNH/MOB25eGQ57+x3g1acOJ+WOOQvZuSa8R72IOc7
Lnp0nFy9pKHVbmkPz1RXappaQ1U/urGwkIPVzBPUvh+sM3u1QRgLwT7KhHOEmTm9r8M8O/fmxYa2
G63N20Zr+UTf7UHoGEirVlPvSEu2oFmeUyzLT3DnfvSZV9uEVrZWFueNd8R7Lb0bq7p+6ENg6G97
8tUGUeghQbTBqeVm9XmtV5+FHp/40j8a99WaNQC5mCjTuMdGy5NLmI0NPR5Ffxe6vTyRBawUC/48
dNeguyyG2VLOhnuUWe58yiZL84WtK36cJO1dV1rVtQOW/FAUfehuY03MeziImKVWpXZAGVW7ooxc
b4oKMOso0vLpTYO6Jm9bqkHnR6jYrRuocpk0ozVb3L/t2qv4PktsGzvblBjAyw6uWkbg2JGifdvF
V6u+XPRVQqclCMgafWdWarqLpXciQPrBRF4rgpqZyIykU7Xj/3J2Zbtx48D2iwRQFCVKr73ZzqJ2
EmebF2GSzEgURWqhqO3r7+kA9yLmuN24fE0ANl2qIotVp86ZOcpccd0kJ9EO9dFv606Ub+FcrTOZ
Qjw3Qb+Imnr2dUrLwu8Yd8XtoynsAshO0LNF8eUo1/Iyn0BuTeNcs4wT4rpaANMKi+RcymZ8UNXw
Ga0d63e5xU6E16VlcoixeFRMH5OLnJMYYk9ndEIcSpf1jGkxegYw5i1IsA4aUPvXv6ejB/B/oe0K
gqG1yzJU35Nzzebm7ZDO5Q9mefUpKRiA6RiqhT5hko0fWVOUaFkI/qnd+M+s1OpJCwYZo2RJv1Y9
Jlb9gsPlnkilRb9Bxc0ZSHIQZ02AA38QE0v8vpMLv4dIYJahE6bOaCbe4Ur/AdKkW9qVVxzMZUgK
ewnIP0uaM+bS6tNsABdlpLnF23NtdSe5L7ICLFsYCjiLgCfv0V7atSUzftffpfT/59UK3WSTlHjp
n5Vmn6Bvf4fO4+F1F7u278u//3FrQwQk5sWIpZEIvwsNelTxjYmbays7AS0ZwDRbEjbnjDQ/NpCH
mlB6uokTzmpTyowcVHWYj/uhL03EYVxLT4s48SzToSbDSpvzAsVdII+ouZtTQE/87O2k2aaBbkIU
pcW5WLriENQtoAkQqfXbe+TUxblNwhW8fNs57Hh2vzQSNGw1wGOv7/1yA76Qtl4aR3/6CqlA2tpj
/PBcMAKpaTUe56bVH3vO2vvIztEeFLGbX+0pcm7huQsnBthTel6tLt+2tFTHJWqM5+pOtGZpGzSY
FJBnkNavgOuMT6Q2N6x0xe8jJ1htCeozjSH6s607/oBadnWyC5/8jgJXeruCdLIEhaU8B0Vj7hSd
TqQMyQ2zXPvATshuwKEndWeLM+ROodEg1sa+j+0MpHk7zgQIxU6klzSuusXtfM1WTiCTeJttVKz4
a6CiOO8sEFMHQDzpuH/dY6+t78QyxqkLNNBpfR7BS3foWH9aQdDnl2256mtBmMqZRVae17KDzNZY
rftpjG9R81zrQlEnlkkFCYIIuI9z1At7FBzQvm0L5Z0ypICAtRnfgDpxRUIfgaVxyNg/YxveJN2+
YjjqhPpQFFQWmIc5K6gJYkLgPsqGG+xO15Z2Ilv2PekJIFhnEG0ebMX+WQrz1etz/64A/XGZqaDC
TE9otjNrwINqBd1bqzxPburENQB1CwuVqc8YgCgAsyrBwkpvBN41m1z+/Y+NU3w6OkdFkYMH61fQ
4G0I1Kvng8aVYFn4MgHLpZcznyegz2bgwxeV+kUYdSIYBz4wTICUo/ddKcxaQGbn+7jGs+fyTgCn
JTUA1CQCmQ/IVzO7B6vnnZ+zODdxB7BQX6ZMnAkHQymgN5ithbxS4Le8O2jMwavarICWnkFHAXD9
mH2yCzDEXnv/LZbyh7+EQy2rErjscyfjL2OCgTsdQsjSb3EnQLsq2FAfKJfzZlIQD6xzttOAMxz8
Vneu3qqDc2zgfDs3IOP9tXBw1vbNlH7xW90J0iwAd1VvyHZuquGfkPbnbL11bl2WeCH7+f1G+8Pm
lOlwAsB0PFerEY8FKI52XSyazwOfzZPf7p37N4MgKyY7+/HME1l/wJRKsq+UYn6noyvYMSwtAIMx
N+cKL8X7QXXpe7wq0xtH2OX7vWQeJ1KrcgJbHunNmVea/Q1xmOZQz3V3t5aFvettKW8pI1/c8KUf
cuI2mUUMfup2OPdgtNrJbuB/g3Kz+7KkK2SCGcTPoV/NSr9sjji3MLjDurIH2DmnfXzCoOAecu5+
kUCcOzaqwUdekaU/E0wF7TBJsez7eKJ+UUycKK6B/IRUVJjmsu3fteEnKIH7PeyIE8FJy4A16Fma
b7W1ezMvdxubPZEeLg4MpOPZtFUa245YuV8lsIjNWgx3XgHm8hwyXTRxF0VBHsQY4TBmjxqo59d0
YldH2RKA1S3Ia97e0y14nMnmdwkS9461BSZBUU/NE8zytiEmRMra0yBO1AYp5bMdNixt9SfSAoEx
KeuXH7s0LgS811VbkSCvgjgCZpQHO0yF3DoG2IvHAJhv8e9/HMcNjUQyyDjIBUS0d7UMwh1m5rwK
DEA3Pl8cXN5g5DE2yEPMLOxE298VrL4lT3Vt505kTlMmSpDUBXkbzJ8DIvalLG+0G64t7YQmLaF7
sCJTzXvg5wmLH2qlv/uEDsgxnpsksSZMdIpdG7AxhuMXQ25x8Fzb9OXf//iSU2izeErXICdEvZu2
4dQZP1AaCDWcpUEQum4FIoeO7MM0JJj/H/1yMPByPl87JFbayWDbS9m/xyjMsemSf/1s7URlSaNx
bbMxQGsQahcqtt9jE3qd3pBne77tOOsxaqSxdsviFPM1yyOj9rPXvl1cV7OsmCAxcD9A6j5alaCj
OfHR60IDP+LzjSdxVMoEYpK56aGfEZN7sUZeByzohp2lMcsImv4sy0F1QHfrireGBRHoyc8qTlBK
FYHBVsxwlHa5TzBji5q258adoDRyiETASJGPXB8HIFWA6vF6poOf6rlNcINBFRETz3k16Rz5Q7B0
NzLFK/HuisHMci7tgHmHfK2h+HK5haEvJz29xIlKNRkc24ZnOevXz+EApWS22c7T3E5c9iUE2FpV
9+eN2mAX2uhzGCS3gE2Xb/bfvBYD788Nno0llETCbTjLrf2CubPmtPLtI1D3wdHLD11wlhlGk3WL
wg90Alx7FLrsVYL8ym91JzzjLkRmwhJg7qoKE2c6hLoO9EH8FncCNBZzuE0gFTzX6UV8CVMouxVK
K36Lu/GZXgBw0Yadx7Y5VtmQPoCi6VaD5bLKC5+VOyHagA8VROYAUYb1Yv+Ks4bu262z91TKGIMv
YL+74ZxX/McFaXUtxu0Ynj9nHskJGREquccxiLIniPohxl631bUfiZ47aQFdz5VMa3c20Cd6ZBtk
V1NR/9Bii29kpBd/eclebgB3MkDbKAaQh4E1aAV9JsZYQb6e190WfuyHJjj0IEE6QQRyE57u5cS1
SNcJc9zB5U6MntDKE3sdDD9ft9iV084V8sJsbD9jhlyfQd5G7zEKKk9gZI78bnMXWsVB2RBtELDL
QWuXvWXD9gBOHr82Gyjmnn9siJ3EeGqXFyR/Vb3vWEE+bmG9eXUyQLn2fHWalJAkyrYJxY76iU3z
99nGt8jxrhjdBViVwJariNYGkD/52Nfl45R0ftD40IVSzXqsiVaDOcekp5h+7k6k3v7ychYwnjxL
hUdwQkBiSZkzKe3PgtDHsGk8l3Yi11rUMSbamLOxbfmO0b4/AF9m71/f+JVzIXGitjVTFldBOp01
SC7AkqTw/hBkwhzlNKJx9PqPXPuqTpi2HWajh0shu0shboXJw7ehsR/91nZu3zAE4SRd+/VMQogj
F/y7hVyT19IuEirAjRLPo0rzxWDE39jwXWIicvBb3IlR8ElVCTSqKnTZQb/BtPyIER8/l4mdCB0B
X50maJoBfWIf5Vb8xUfa+X1LFwi19JaX9RJk+dCPoAqh5kOcetZiwB7thJHYrLAYWM8rUDnu1lEP
B5E1kefWnSBFslCbcdDjeUvSdyRdQWMyPPl9TSdIdTnRRUdBe+aQpNtB+nQXodK591ucPrdKPxVB
0vfZcK7i7HsJgp59izqe3yPH1W6FbhdStGTTQFj1jwK1UvAe3QjNKxmUC4Jq8TVlWOMGJTOopHVY
gr8v+W5Hk9y33LNeCtap59aJswUSK2uAX+HofIDB5cQtm/2uaRfXpMNkxkxKUZ8TPY33WSj2k1L6
RsZ08bsXMiYX2FQ3kwFuqkMLDoJBdyJI452qYj84AzL453ZRJqrqearqM604ph/R697/rhN6+aSL
bFJtm1a6HQUa9NlTUNIK9HN+EJL/SHR3IMUMQTgmzssm7rYYZBBBP/udAcwJVIznNMM2peJMdfVB
xPW/8dr6NZpDV0kATIZoivFJnE1h+ftMjPo7q6Jb5MzXvMW5RDMlVEAYrJLUwUei5l+jnm4JSlxb
27lEoeIjg0i04tz2XYCbjowgmRTMz89dcBN0aDBFFJHq3KTkK/RrvtiLxpqXH7rQJpuMF72WvjzL
FeD1uRT3rC9Kz8WdexRM/wwMcZeJ2ECA2HuBYmvSZl/8du7EJ7B7tAYzW3kmYmn3aaymXb0k/z8u
6/8FoII2/Hn0N9tYgSVsKvLMQudqgC78cYG4kqdhLn70R+WXK0jWBcqg7lZnf9HUvulD9ehnFidA
g9JsTVu3qAOJ5K6PhifeQJDOb23nIp2mZJ06I9I8qGNyrJexPLSDrj2N4gQoY0LJcG05ymPZV9Tg
Dt2UfPbbuBOfoCqs+oKWPAfPDEj2yhVcqdLT4i5eCZiBjLVLUOStDsx9loV3wdr4tWFDF4/UMQ3w
lpFJzsAe99dSr8m/C3iIud8XvVBX/umIbUfCbq5qlq9dn54Gy8Kjldm/XlZ3UUlFZepgHpcoR0/2
M1+7t1s3+WXoLiaJbhj6S+aE5uWQdbt2D/5kzwSdOrFpDamhFyLnPGiYPk7hsktspU5+JnGic9tA
s96m5ZyzOX0bsMtFFPlV81xAEtTDwUhThnMeryQ7D1tE+ot4GPdD/UGb5rmrrH2atoDGjbnYpERv
Rsz7ZjR+h7krQ4EZLQju9dGYR5Cc3kXR9g/IRv3c0AUk9bIYgT2mYx609LhUJdlxmXoeiS4gqa8n
EH5H4ZjPaoRiW/DRFrfS/ytJRejEZgwYTLeglpyDUa3aheCv3gGi9OTliK6cEfgrQaWWNWNean1K
VPYtq/6Xg+j/yYgBfdznniLMNC6YRjR5UrMLc2dzwhi3Z6rlopGyMLKbLLnJx4h9lqBw5pPyO1R+
8x78cSvLeRg6Bc2ZPK4ZGK/D1IYP4E6Pb5SKrn1P5/ashYU6dJtelq9+KcjY75M587w8Qyc6N6A/
50nEYEGNQEYXpw3fQ7nwk5+zONdnmE6yRkGxzRcwfexTyLXv6VB6hpCLNGKx2RD/dZsXoOxabXMI
GfHLnF2kUZ1W4xCHogVWAhLO9m+K162XSVyUETTPVTyOWNkkS3lS5dIdSh55Lp48DyAwUYGDr150
vmSFeqfkTOu9lU11S/Toiie6WCOb2cpOG9U5lOKK/lBTZtY7jHtDOs3POpcf/iOSttSQNeoj8A2a
6u1kTQ5l+RsDvdf27tygaFeYKU5inTdRbcQuBEKT70BM0fr5uos5oiCQhNwK6IqnDv3IfTQs+t8Q
9F8f/SzjxGm42QJDMHObx83Ufgm6ItlNgaJ+OYCLPIpUb7IqLFWeKfMk4/4XyBy/+mz8PxrBW9+A
4a+rbd6vf2lDfjLGvY5d6Ms7zmLiImgkVh7ncB+DlFSvxCu9Bdvv86XRKrNsmIXNJzJAugI0oHU5
+OXO0H17vnid8HKm0IfJCxvrn6iJbJ/xEHjyM7dzh6YlxuQhQq5zkWK+v4zWT8kWe+EQoKzwfOPJ
mJYiLZjOu7XPjso0yz3q8rdmaV4OUOJCj0BlCZF4so253po3MbQMDlUG5XM/szh36EqCEVS0YZdD
dRLEk7X8EJTZr9fXvpj2v+VEiMM8N0sA5YgBZTOsHUfpm2KMop+X51e7i+bWL4mGztzz3+iiLZWC
zUMeDkkndsU0t9tZtCa+RURzxfouEqlQmEyFXMWQp6AdhcgKfOi4Biy6YaNryzuxukaAUc/l3OVb
Up6bqdOHRYHQ9PUPcG1xJ1pbW60przeT16J/T5fgLIraC9dIXMnqVMXK1pBVz+OpfsomcIjHg9eZ
C/3o5580btoN3UWJO64O+B4PxyeVBD/8LHKx1B/3aFWPU6+p6POJBcCWbNHDYnq/dg5x4UibLbcq
iMo+l320gMebglK27sobqdflo70QTa7oBI83aPGMQZePYJxvD1k7pX+1ogJZqxq53ccDRNZrlTR+
KQdJnejdzNJDvEj1ebCEbF80aFYdUwBjh8Prn+IKmw5xYUoDyKAJK8yQd5Jb/vcW9mR6n46F/obe
dWo/KyjEphJzsyXXd+C/A50MeE1I92UGF/7whvE2UnsRBqZ7gyp3rXcoztkVegiyxgkTRttFZQij
jamcgqeil2WT24E8LWbI5oe5WLl6K4IRQkGTrkAnLMqF7kC8zVu/u9JFSVnK27VbaJdXvLsDpvvb
sNx63V8Z6YP+8XM/Tot0iiC70ee6t1vyZslakn6PA4HnD/iGhwuP2Go+t+0qoWNrdd+coEEOFrm5
NdHx9e935XR3Ka7qVM/FkG59zsVgM/Bm2wUCO5uoezwMgtQPUUO4kxSQtg07yJH0ebqxQxZqfpAJ
iPJe/xuuHJAupKoPqLKppH0OiSP7MWx4f6xsaW5Y6Nrql3//47ChSQhePzn2ua2r/kkrFZ0ElAu+
+u3dydsTPm8NiMVMHq1FC5plc0wwBO53c3AnLZihCydGG/bQAMmWXVSkbxoe+KWnrtQjdDTWjY4r
jA5m/z00R5od5rH92AAh5fTc6CSJwRKtlx61ktjsaBk/8KC9YfIrLu9ipGwxqglSEX1ebGDpJijw
PHABEvJILcUNj/xd53rhmHehUrRpGAEDG45dlam/IcTx76QKDQUCRFS6lct3kJcWb4OgaA/LAhp0
I5W9txmkGMLeVh9UNFWHsYHw1m6puXmACmr6psJs+rAL8V83DHHFs13EVcJHJSFKLfMpEh+2qK8O
8QQstZdju5ArxaFNNnOEDV+afyD79tD1fqQ58IXnzhFFk9qqtRlyFmdHm8i3YB345bdrJ9h5APLg
2LR9Ttu0fwffyO6tUeMNt7hmcDfYtxDE6gUOW1PP7wl/LOLA6/kPAeHnJpFLAgkYm/V51odP3FbJ
GVps6yc/ozg5BCYbF4BWS5SLogXJ+ZrqPagknvwWdyK9sBXGhSUqRpmGME9apQ3kPeDnr69+Jd1y
sVZVvIxDUJZDTiyqloGKp/cQwtNvTBw3bxSL2i9II6wXRJ7EznWusy4KTYd7CAKD/w5NM+1FsSx3
r/8lV3zHBV+ZUi6RwQBVLovhhO7iD/A9+B3lLvaqbCHsY0AznUNN45Bm7QlaV/ev7/rKWesir8oS
PEttPOBh1ATFHvqNcrcGLXC8gAr7XXIuDVUPJUE+LF2XszB4g0f73TBsfs+j2InXqFK6ywhsLvgU
f5EoyHxYkm70/KJOzLK4rSrZwPPB1RvsW4HK93RTwP2auzgx2wxSLDO0snIxBe2pmUF5zMv0x+tf
9driTsyiTMoENLlaPNf5L1bO9W7plPDLt1zg1Qy5jpVIvL+SIVgOIAMRux6SRn7e4iKvMNUT9FTa
NieBeLthsh1jn3iue9nFRV5tRDV2NmgItFv1rUOMmmbyO+Bd2BUEpASk46YmT/pgfGPabI/2+uDn
5y7qquygzYT5vTZPI3YAzfdXqZsvfia5uNAf2TNUP9E1SrF0ArjYQTTlz3bL/Mb5IGb8fPF+HvvC
yg5nIgH56ZKUf5mNer4qXNhVBC78YBY4utrRyHvKgse0aGe/gh1zwtMMc5GpiOh8srw9rsBfHYRI
PT+nE55lHXZdLC9F0mD8wavyre75jfP8SuS7mCsVQ555WdYuz6oqupttGe1o2vE3Xs7ioq5EMIO8
bkEDJpS4I0QZPOi+87ucXQKp9aKkXpezzoPu0LCLZjtoHW9kGdes4rxuWZumJk1wT5BJ/2wq83AR
p/Zc20l2TTWAdidDabGGnh14eCDQ45mi/4c7SkwbFC5xjFvDv8TQ5DLFN78P6QSmBAJyCvUEN0lo
tuv3nEFf2G9p+jzmoS5Y6k4IaNOlWLMbiwb6LTcSoSvZSuREZTpSSUudwEfKDJkKr+3y72DrfjeP
2/zkt38nOLOFgw9s4A2AaCNEpNP6vMRz73d3upgr1NGzOctYk2tUzAJWPNhi9nssuoirARJuKyW4
23gq30QrOxW8//W6Sa6Y3UVbDWOJYUdITORQ3dMPI9P9vkYx6oHxzXPzToDWLeRP+7lAwjIbegwh
hfe+7jo/mhbioq7adSAKdeI2H1J7YmqogBxphN+J6+KuQmjHIj0vu1yX8Z1MDrrym7vF3OHzSLJD
IMtAiioHDIhAAdV8GqXwO21d1JXVkMzDxEyXB/1qd2nPzyYM/K43F3EF2bGahQNORFSevoGY6L0Y
Br9sxcVbGUk5j9emy6FU+sWu6cd4ED9ed/Ird4QLt4qmNBrbob20iMZpl2UdKt3xDYuk+GIvVJtc
tFXUyVmqTnV5H0KlLYmq6CMPSX2XJmN2SONiBkE9CfZ92d9qY/w+UV76Sf7ceeJpU8LwtM2bfly/
rWbGbG8F1cqjzbh4qwTkR9IpHHZdMG7QUFaZ/JhtBOlry7uv9ZAuHxM92j0KLPYsw0LdyaZen4hi
46EU/GMENa59K7ttb7JMvhsxz76DKLI9DKZL70QHPcdhntNTvRZ/tUZB33hdSOl3xbggsDS2JQuI
7vKIjBCmbiK7G/TgeaG7MLCsE9DjS+AIo8GLj2x8g6ymH6ENcWFgEzSgWwJi9zyBIunSQDJqjaU8
+Lmwc2A0tS5pwaXO1zU88pXWuyLjfqB44rJRte0EzQqxNHmoQCcZxOljFol//Dbu3Ou8DmcMOcYq
L8P+WxJn9yvt/BiQye/ezh8PnIkUcbiOq8rjJPnQZNnPsAi9JmIhtfc8xtIe8vRpiqDhdfmzDNQP
Oqd+iYKLAFsx75kVFtauw3g8SX5cUHrwe9u4GDDBx7CYDC/BNEXbB0ra5l04ZeZGcF456/7DNsWD
CfIjrcprGjZ367w29xvAAh2EifaSs+AQQJh+N09Q+vVyHhcVFrRaVhO6NPkw0ak6WotBuViFOIv8
1r9cGH84kK246kinNU4behdxzMgEXesHCyXECdl15clYKDwFJyE+B2w2h77a/GS7iIsJW4tOUzAj
1zkjQwRpK1LtROw33UOIE7PbhgYJoZXMe1Thd4Wk0Bon/IOfzZ0kPGHRMDYKVYk26L+JhdFdNmqv
qkSSuUxUID0OIuCp27yqpwLP+ncb65YbznK5Xv9z7WLtS1T84SwGYA1Kq1IDOVis7ECMFXtME/T7
fkjoA4N849u21F7pEH7NueQFFKdWhjkZwPLFp0o9sIR89fgAWNlJyCXa3YBvjipfZy13kU5mCOuo
j68vflnkJSNd3hl/GAmyBHpVnALut2anKssOcZ3ekaz5Hm63UAG/b+uXfsOJWi1iEY0bwx8wpmQ5
zon4pWMtHoMGg5fBVIVP21wmb8swHdlOTkS+i8DyYHfKRv0jKzh20oWzWPdhUS0/JxNCb/v1v/7q
1pyYB3VCaAkgeBCn30y/mzpc1E1ZdO+EBufIHprCLTkNjIr7Du+Uu4oP0TsGScVvehXRG97L9T6Y
m+p9y3lyACqu37++sYtpXjIZff5ZMloKNfWByje+xocGwutCGq/SKxzKOS5GsiWsZrjibZRlp3im
DTStAVT127pzXoDlMwnG1rTgUZsqzDHN+lCAts1vdRec1g80iazuUHYIMeU9bqXdLcbr3XFRdn5u
dcj9RiOQ9Xj6khnC4xCPAL9qdOM4uvJJXaIsXVR2TThRebTN+7Yh/xY08BIAwcadIyLMahQFFKoC
jeFwFQ3da7C23XgxvVhywOLOEUGmbgiSVqP3UkJ+c6vostdrlL5dGuXVVcNPOCdEo0G9x9pE5mpM
08MwqjfTKm65zLX9OzEOLi6IDS6TwuReOj+kYA7dyz6MEMw998k+sX8nXIWIkN23tcr7JDafm1k8
RsGov3gFlAtLk6BsUgRExTkatCGgb9mXcgT+xW9xJ1pngAMWrWfs/DI5wdt3TRo8ei3tosEqqK0P
aaGC96iCJ7ua1MWOp+bH64tfudxdOFijUH3QAz4qFMyORTO8TY2+b6P0KDClRZPKJ/lJMhfytXZD
FpMCtpdl8S0rs3eZHr2wqljbCVpICtMZ0lOXtad/GKnuyyx+et06V251F+U1TWiWxsDAoaTUo6hc
RZ1+IIDM3Glps68lS+Wn13/o8rx64Z7iTuBqsBZDAjtr8qyModvSJNDkgE64vhs3Mj/otV8AmV/a
YZcWRKLHbyYvGDSs50Y1gUPNCaynQ/pNNPIv2XkxA2JpJ5oXbUGPKFEZZlydpML4ph7Y368b7Mot
4ELBspX2bbth7S1YP9TRGO26ufWShMDGnWDuw20RUC6TORplb4syrg+pSMaT185dKBiqlO2EVg2y
BqvIXtrxb3T8vCoDSeZiwFIQow1qSOtcVBTQvmQad5HoblxgV2zuYrdsWFeyLUuJHt/6cw6Hcb/N
0nfnThQDsEuDcMRBVI/0NI3Bj1FMXoTOsIpz88ZV1c/Jgu+ZkZSBtKn9ZsrYp+qMtZ3InaZ27pp+
lXm5kOhUFEm8B4GnuPNzFjc6MxpGvEblYTVD8Akk9W/acNpuHDrXvqcTn90Srqtis8zZulX3bZY2
D6jq3mpQXrlZEic7ppueqQm1zJtx0WxfdpKckjCqv7Q96KcsT9Z3i42a4+uGupKcuAKETdZWPXLM
Oq8IE8c4AYUvaNPK4ypbrzpnkrm4rojzcpu4lXnUg0RxaT5igMHvNHNRXF2srUmXSaCY3j0tg/yx
2vb+dcNc+cguhqup1Uz7eZC5WXh1nExr9xgTKW+Y/drqTtTOWrSQzYF/zotNdoJlbxoCsL3f1p2w
hfRpBvkKvK8oa9/ilK4QWbEXww2+phO3BOVC2kFQKI8F2tAZqXfE4or327kTttCQa6d+wUsdXe74
XUqbbEfa4NbM6JWsxFUS7EPZI+WOJaiCw10wxV/HwhzIoD7XWT17/gVO9K4Va1CwZjLfMHo1CHCy
S/HdzzjO7YqJDTr2XYY4qvVnEOPq/dSQW7MhVxzSRXLFMSDiWTniBdTX3Q5Y4GVXFKNX3TTJXCRX
oQyv6ERlXqxW7XsyPJmG+6X5LpBrbas6rcFKkdu1avco3GT7MR49X7YulgsgYJ2sNc56xUj0ac7Q
EYPczy1t3N8dkxfyVxfNlcVaV6hWKIAAuun9Mq/kIx8Z+BenUp/GMbA7AHqzvdACNPZxGeyprsVT
orl4p7bAC+GEz+PEdNiwYDEW4HIVsgPUWT+vlPk5rQv7mlhLqUlhv2Sbvpn+pGbud/a7mK85RMFZ
gYgwr5f+oZnrJ9nMt4ZurzwrXMjXsKRmnOhQg3teDept33H+uYx0dWi1BjEpqStwQSWRiXdcV/TH
Ym3h95JnTpCnUbBQUy8KTOkM6GoDomfoaP7rdYK4iLCeRaAlyyKcIAnld6h3sLuxnazf0eciwlSf
NdCoWWQeBPR+Ggq9mzLfNNeFhCUjMCHMEuTQcoqeJG3ZgZppupEuXsmCIuc6TsohjuOkwlO4X7L7
pFrLxwwA9H9Ngztj72d851ZOmVmIbSf8BUNjdto2qPDpxdP2TgRDY5sNbMDjqIurf1SR5jOIFz03
7lzK04weuBiMRCsZ7c2lu6tl4kUOnmQRfV7xnNp0SwZhVT6UQXekCT2FnHkmWS5EbJ62jgqFFG5I
L9rdtHzs9eaXHroCgtxOzTyXCKU5HsBqA6aI+u/eAurg5SwuOKxlqxhYjQIKxaTm3iQ2a3c15aWn
v7gIsThZQ6NYp3KRsE9EzA1KJ5kXg3OSuRgxjiRI9AIvmLIL5Z7RQO/isr/VVL4Sqy4lV92ktreX
xJxidv6h2sbtPpCK7mNJg5Of9Z1QjUYa12szNjlhVb8bITVEwltSGNe270RqSQHyRSdQosY/NHpn
Yjkce7noD6LqphvY3CtPSBctVpGiAQx/QKmfbN0x3eS8tzq0yKXhQDPn32zZe2mS4GM7ERyvM7Ss
I4Dds5Lw81ql6iEVzPPt6OLHBrDSNo1CXWZquru2/jsZlqPfN3Yu2mmTQZXMcQ0SptgeJxbGd0Ff
fPZa/D8AsmGOoaaCV3Ux8naf0DI9LOHiM62fZC6CDKMEc68WnA0FpWpP+KgPQWS/+e384lJ/9GO1
WpssLbY6X1jyU3XrDNauzEvXDDt3rlnSj6NUyYgqGwbJ7xtWjG9Yo/2qbC5WawA8mmnIueedKebd
NGY/qsh4fk8naIGhSmfKSZ3bdMweFmgcHFZSLX7HjUvaVTcD50MMmDGNl489nesjlKs826EuVosP
ZBtSglcjyJfKN1UyqEdTZcZz6+5zF4pVnSFonM2m/ZXS5W2b3pJHuDjFC08jF6xl5zYhdVTDzXu6
jWi1ZuiEbyGU2SAtbe51GyY3cu7f5aIXfsoFb4lt2UiQAGG1Nk2zS0RZ7CQn6f1kRvsQDyA5H8vl
n6jLjNqzJmA7RbjZYcbc3CvIA70bOE1OkJKid8VQp/swJtVjlFh2WC2xHzIwSIGWogjvQeOfnNqR
1KfC4l20jw2oyA903eZjWRTRac665qizqSA70Y/sntsZQ9sjWLSPbFs/V4FWp6FeWnYKl7Zb9mif
F/3OLjNYAcumo09SUKjDLmOgpgMQnsF7Wmzg9IOgwpGQy+yUANnfnRrrDjj5auPpLq3i5kEkXaih
ndQnxTdmQ/UJujtoM4Uohn9JqVkfMSBMH3iKRIcQ3j2C8lXfuKouEfSS6Z2Wd7Ul7aokrlqQN+SU
bgc96Bsp2pWb1sW2zeB5SYJwQBNqEuaUYGgPUnMNP8bBVD54nZYuwI1GZlikgI/SdMPEx/9wdiZN
cuJaFP5DjwgEkhBbyKzJRbncHrrdG8I9WAwCxCjBr3+neuWSK50R2njhcMhKoavh6rvnjOHvg16u
8UOXhubld/2wFAcJbRJ8KZy7kyTNDxsP59Z02qdIjaeunWI3QtBixFXzqYMabvY5pJFXqQpadu8L
4oBmyo5879zu8V037LASw+z0u424IBscxsUAD1Qk2La5zwUEIM9GzMPZ74M665mctkbHWgOTi4Y+
j1f2fkbRvd8lzZU2Y0GSNMiB4+gXyDue9lWOfIvfiV64JBuJFFKn3QCBgH2+iZvtEQCPF2QNLW0n
SMMNzDoDm/y0yx3GnkEoP6ebpJ9+Peb/7XM/rwHCRdcAbjM8ECM7WFOZvItxLv4Xabz4ZMHiZcde
hl/abt7zRYfDbYzF8KY3YVzlI9n5fdMbW+Nf4l9dmWBv7zvCxd04KeONosD3qQsC+IRHYo8gX4oX
wtO4vLwxRyM8yrxmhHCNGUXcGY4bQPMkqvJxYNWzsCHxbNs5s6SxMtGLb8GTkUeL81CHG+TQM69A
Ea5EWo9UTIg7UoNSl9lmqKmjwH6s19ugcO0ZK21XJpOkhtZOHELRXWJz6qjXkUW49FldGbOoBAvI
kA4kL/sEG501165DFyezc69IYOmUqmnEIwPd5491Y9ntDtrnDFh4FtmEfNvjDvukorMdXAI6pZ57
Mc0ZyoXLKddMre/tZOIr+9PbW6BwaTVDOyGP9eX6lIo/5woKolL3AbKYdr6yjVyIFhdZ2/BMFqQV
qyGT0e15iDJZ0B6yR9WMYFubV4P249eEy69JS0p7sBQ5WX48bvhpWa3iK7/i7a0W1YivttpfL2OX
2nC260QPfIL7JGKZG2SbTIPDVbt65YOgBfSqg/9jKx710xX4Njx9+Dkd2X5O2uDzr3v+trYVF66M
WnNwY0FNNk9kJibHERHqHtW2Qd8IVjaAutV8N6WjarIjoXsGK8WpCFoIDP76v780cE4GIYI7Qbfq
GksJi741sr3FwnXlZH+paWc77+NdLJzjHq7o+iHZ4T8Ifz0vF2OMmhPpahxxnBzxTfrZQv9sWT7b
4Wq++79UwRub4k/0mtn2vQxwEhn2UME3cSz5x9miYCtrxNEfmenZ8LdK2rnMS4OM76mOm1Ln7REu
d0Qf9JYtZfBFbi3iZFLlKSrj6GEH7wU0fxEZvOzGv6YyCr2SEsLl4UykoylY9+aJb+sn0fSQnbWK
XtmSL3xGl4LrZMwqnGbwzF/ntUWlGmPRtXTipbZfh/7/kj2lpsGN6Gk10X62UbRB2E9eiaxLjTtr
giCTbkeKSk3Wdf/seMcpUXXkt7+76BuOKXYVEKB7ooEmGRfy/RKGH7xC0oXbVkNBcg04A+1Nd19i
VUPyWT77te2EO4vS6Wisqp/KRMs8XUiejMZ4zhQn4BNI2Vu5pvXTJudvc9RsWSzj7ezXcyfgmQqa
kIuuRmHk0DzSMvprntrtylZ9Yaq4eFvIiEkgWlM/QfHxRiyDggaM55C7dFtywBxL74eEeFicZCnd
RRYcXglD4cJtMcCto4p5hXVqzdU+fKZr4Nm0E5oagPeialI9QfvsOC3L2Dwiq+olj8GFC7eJ2YxB
opAjqdI+fl4sW/5SbdL6bdgu3gaIi80IfcDHjH+Uonse0vE3r2nI49dngbbto55Ti6ZVr/M0HsRp
joXnmDvRKVDLj3Q1D4q06XRuu1tt58UvOF2yLdYsaqAYGhQbKs1zEpR1RrXe/dZDl2SrkrC1OICh
52ohjwwr7qdm3Ra/k4QLsUHrNS7ZZiskOttzpU/p7KWhxIXLsLVHjK24mqonKsbbcTB3OzV/ec0U
l2Gj3RjLLTIVdKz35ET5sqPCXFi/Q7MrRTZ049GFBB1vD1xgKMFFaqqpl1QYhsXZOukxIaGp8DnX
yoSPhjZhLiJe+p05XYqtmVB932xNUExdXd7CCHY/rWBv/IbdCVCZiGSBa01ZtFI/B/36bhu55yx3
GbbqQLUi9HwQQ22Pc5BClUqgJ89J7uyedj0ijuLi6ing0R0jg7zTNq3u/EbF2T2FljgV1rp+SvZD
nZuwFjnr92sqnhe2T5dfS+MOrnIGrc/m/Z5+W8rvXr12yTW47NbVRHD0jKW943wtxvpave+la5dL
rukt6QgnAbbOdqYfGFSyszZK5WkcWvHObPy7bPu+GMtqewrWdcvXbfR7VxUu1rbgVFSBcqme7MAP
yEQe21navjn5DZoTuzvvid1nLp8YBm2u9jZrV+m36risWkDwlUcqoIQS1jqPg+PBxqH07LgTubyX
ysiAyicx1SdN15z6+ZRz4eJq6WoSZJkImi55kzX98TWuRq+nT+HiauEIOdGgRdvtxB/Tevw+9FCT
8PuWTtiuhlcttMHlUzTKOutD29wZnOD9jkkukdaYLrAtndD6YraMpPzcl+vu13UXSGtbrmS09vKp
a+Ywq5qA5+sCm1KvgXGJNJhOw9PSYmCOqfsCU7HP6VJ5KR9y4fJockg74H8KRzyULdzRsv9c0UT5
LcSuL6Qg/WS6cMNsiWI8MQYPBtyY35i8rM4/PFkNOCBFOhTYVi0eH8rwiDIjVr+nHxE70clkP3KY
isinJNhZrk2MQ2Q1sSux/7I4vZFwcVE02JW00O9Ig6IJSJnhyXDKRqHs6YB8kefIO/srRAxS05Io
KBbYdIEMl9CIN575AJdIE8GQ8kUp+TRsrM+PuP44k9HvIOniaNFK8H6torSocJDZm+1OkNQvSF0S
rY2lbgY8vxcJJP9QTJeud0tiqF9aykXRulpspq32tAisVnk3keQ0lvtnr9nukmjJUtMRD514ZRfz
uaztuynpr4zKyxX3jcnoypR1UQuhMm2CAlRBf0Pnwdw3Zbzcb3xhf+AW39z4/QQnYPfaJOLATayA
/df60MA57g7lgGe/xp14FTIVXaBxDi73LjwvI3Tutj6IrwzRfzPkrTGKXi8265HIWq2IJiR4m1MY
hsNDuzc8N+32zZoJK0QY2QLymnVmyvU5odN71YflaU9f7NNT+VtlOL+1e7fleDkFcjEcH4eYqXwc
WXi7qup3tSr5kdXjHVmm93MDpZeQAcRkyVY9EtI1gK/EF7+xcpYGY3eJd5SjLCr8oMiOcF/m4ye/
tp0tnEdRJAQJRLHX0XiqyuoZrMs11e6XmfLGV3BRt6NRfW3XHZcd2j0KC4WsfvOzMOaw/H79iYd+
hKFIGKdFqZPHhYoXgNcveF1ryqUPqqDjTVqoKTZzpmwY6FzTufOrwhIu7JamppmqiKQFVFiX3Kzp
n3iR91uPXdYtJutE1mQTBZWh5Kdlq02dkz5IrhyyL+yFrjQZmSgeCw2WzbaVU15CP+XOsLU5k0Ue
fouDC71FlY3qaeFpMfGwUGMPFFZ0nud4F3rbWX3sm0JRBjRdeJehRggKKjbVkvrlD1yvyibVkKQo
bVocCx8hO6f6mz7ohV8u2EXfkqhcFYXcXiFX+9sUhH/slPl13EXdzLFhjTw0IiraT11/DnXlt5W4
MmVwQulKuU0ptGjkKbD7DmEvzzoB4bJcxwHJzlgPiFZKbxgeulHoQK69/l56s3cxLpASfbs1DabL
tjYnW6/iZo6OOe9Kqx+ioWpP+GHqG9LoYZSpiZf3JtHBeUxSddso/MgNXsJX4uJtOxIuXA2zkpNk
5Toui0SH84MWbf+QGiTbsvoI5bkTio64y8jpy2SmssuBkcdbxgxoqFNEeP2Ax8D61MbJuGaoPN8f
OnksNy/vu3UWVnV7S1powHttLC5DZiGgFMtVpEVIg3fpvN4Spn7za9o5O+DoAP4twWwaj+hzPy2w
Xdkmv7p28RND1mHQDjWnRbzS31pt7jt8V79+O/v4xuNoosOC0C3Fc9lF37Y08lsVXHyMN9EczwRN
z9H+0JTie9AkXk0nLjxml4pBcigWRcz6NmfJAmE7KCj5DEni0mNVPc7DpoQoUm7aU7kCqbVjeyVc
3j5+JC47RuOyswMyroUVoITCtjtQMZ9cmYRvb4OJi4IhCUTWahpF0S9xfy6jJX48ess/wQgs8Tqb
JS4B1lG4SvCXka8l/VtG+ts4ci8LG564Jpll00HFdepw7qsGmofDxLLNcq+7bOICYLM9AOPMrSjk
EH1mqAnP11B/9Zsx0etjHyTDFkjHiqQAGcXPlTpuUd42n/wadyI0hfdjHIIiLchRrrclxO1Q8ko/
/rrxt+9tiWuOSbfIWuAKAvdNvt2argkzmpTHSZkDX6Ah6ZV77Us5xs+n7sQFu6BCibJaugpcFVak
Egys9iqo5BN94jxs78J0A71awXni1z/rQpS5lJcN0vHYW50Uow7/TPvmPSfEKwOIp5HX31pARSmq
gikpejw4Zoyv7w/WPvt1++Ur/ZCOglAW2FJYzhQTsx/1LL/BU9jrHJW4omQ8qRYumwhxOw/l15VX
9edjZl6+ljxxcS8e0fSwLTou9nI7QXTu95ElfmAoqP3Xo3I0W6TLEo234yGyx5SCVPv1eL9cy96a
lU7cmphWUQVT4WJsYvoubmjzUDfNdhvD8jNT8VjftGQNbvpQ6ivxdmliOsGs6lTg7rkmxa5b9qSD
meQqSPzItMQlvOIXdemKb0lxJAlw5PFF3NQGfnuuC3gd7bgC22o4El9KneSq5vO8XZPVvDAuLo7V
DNU08UTzAizMo7LtbT+V//z6I19q2glYVldbCx1cXsSiTk9Hkz4PL47Xfo07Eduu83jQlTNkE7CI
4lZYfQRCJa+8k1x4cYM+/OupzyBVEi3tgOmS0nDI+orNv1cpi59SO38dyLifh/ZYzpjDazbabXmH
g62f3Fri8lqrCGcLvTVWoIJInpY+bm9opOiVc9CFDcElttpyqawwY1LUPUNCf6yzupPfExsXCZ4w
T5HaPvl9ISfG122I5H4krCB7GeMkF9L3RzjE164UFzZQV59MRdUEi9qEF+lUQQFm580JGtW4sZRT
aD8ceCryuwQkrlgZimSPiOH6VXBC598Yn21umdJXNugLUeLiXLUkYdc0lBesSsV5gm6iDf1u2slP
ONciyb4dCyu2fnqQOv5HrtdqMS512wluFdaoDEb5cxHO+3pm0R7fz8zok9fccX0mW8TWiqqBlyG3
az7Qjp4YnIH9GndiewtiPrYdxagY02ZIGwb3cZccnq2/DNgPRwk59XraCGZLQgZY+7aW3CK7/bdf
150dud5qFMk3KVa9AL7JQ1Tg1c+vdidx3SbX9FCyrbCizrwNM32sN1NXeS7XLtE1jQuK1oeDFXIO
wlOpShQYwEHac7o4eWs22mGvucWYm/p7snGTa4kyHK8xd4GuoUT9iuId5qLqmzkPFxDFvKTMr7Qn
cbEuhcwvFkeFcd/230IkB7OFUs/zoQt27f02DaTtWVGHQXm/TPqfA7rHV7aSlyn9xinO5brkwfDy
BBa/SJd9vi83MdxA/uNaVeal1p0wTaK2XiJUriNBQv4MKXm043zl2vjSxFsdf/kvf4jRZl5QxyqO
qKBtG33obdjf66mc7qRtG79l3XWZxFnEjCFcm/AupwMIwiUZ7Od57jclna2VoqSKsC6gRUwg+yPZ
cMOa+JrU+KVxd07K8XSILjQjGq/NkkEH9IH3h989izmBGkRIpgWsepnrIVwLDJL5cFT1y3slLtoF
/qokUMVmRSUgWtSpHESqX8ddumtlDFOGD6yA5c6/U9N8bSPmdzNx4a6ykiSeFHodt+L9YZvbjVzz
or/wKX+Ct46y6nVVR0WsBnayZtTZOAR+HEHiSpKpsjJJQ3VUwK/tK6mD0xzS714T3GW3ItszNtbw
XFlTuHPAw6DPBkmPk1/rzi66bdEBAnigxUL631OmMMsBufldTFx8S68ogN1wvS3wHGCztpEyq4HV
+UW+C3AxsWgohmy0gAK2zmC/+9dhuz/8hsUJzmNM5DSnhhZDl3yPpvC7GNlnr6ZdemuqB5HWGyeF
nuBImkFCVH3pqdj8EscuvzVFgk84u0TY5cIT79swV1Xlx7UlLr41LKYOS9nHBSvVPxTPIkr5zfKf
4C1ohRIKe+kiPOgz1H7fpST1PM257Fa0maaUoyHFQiEakWwKCXUpSr+crmsy2Y9pne50IkWrVE53
CGM2fnIDictuDSAO2piMaJqyf1NZ/dZBxcJvFjrbZh/hMQ4AfVRwiPZDtCL4V6+e2UlXQkxM01bH
Zo8K0izhuRvEzZZWvo07kRl0qWzGVsZF1fef46ODWGiz/O41KC6xpWPo4WwLCimH2arMTvxZI1Xs
t1y5zNY+WOguCBUVycD7v+I2rD5KUv3r13PnCnqMKtmbYY2KKdjtXWzaD8NiPZ+LXGSrLEMayo2Q
Yh+D/Saex+AkjF+NSOJCWzTe47GB4H2x6P7Tloyw4lm8LNd44lpL7uE0bDJE27McWEaH8F2bLn5H
lZ/kwnTdIceykGKT7ZRLOE1mBwH34fc9nfCUR9k1i8alVrXDdysNonPwEyNOXHkwiDx1/GiisKib
jt0mQbfksUA1pF/PnfiUs6xlRXRYdEd/WlT0GNDmL6+mXWqqgjaNjnoVYqU9ioqJL1tnvIo4EpeZ
MlM0jpaVR9FaeOLmqCKkn5fVlp9+3fMLlyyXm+oWCn9zE4bFapaqOyXNNCBXWsbBn7Ia+yvZlgu6
uIkLTwGU3VR/yLCIu5qVOY21+k2FHYwlj0HlAurHmaU91Mlw8SYR3B3gRWkDLNFHIPe/ma6qs9/P
fRmGH+6UsEqo4jUt90I3ox3zeYJMbkZ6IqAyXIreTwIscYErbWOezGF6FP3eWwhGGJ533idjl7Xq
dbnoecaU6HbzHbJsdU7b6spGcyFh66JW/Zame2LJUSQpSHvaROprtcrovIcde1inoWF+0egiVyHG
Q9ZRciCRxfavSc2mnEDm/9rTwMs9+I3kgctc6WMba9HUR5HG6XZGjUnzbz0K/ncAiu+eJ6bCZw/H
6TxsBzlxBpVpmpAAll1HE/sdZFw2S0ZTNUPnMCwO+k+C1TKbwtrz+u/SWZLYZcBDSlhAOYzlHaza
47qdrnT8P8/dNwbPxbNMQBKN2uuj2OdQQm8MAhgW+vCPS7UPp7IR9S3TqN0ztuvzkh4kU2nT5y0Z
4KNVp23G53LAK3w0V5mYgvgMpVk8d1YbrJJote+3jQ7j7lT2U+d3V3SJL7CfaTvviIiAwLG2bO4G
/OE3UV2AK92PparT4Sg2uv85qlqBbGR+CQuXuOopF0aS/ihgwfRtez7a5u9fr3MXcgquaNeCyoRJ
HDOWiL4boevPkbvMVpgjeg549HodVeGhUP5bHQWFQt07YbTO6bReszi+1HsnubWWW691qY+C0yXK
YHPWn/douPasfal15xzQLmM0jCNah514mfFqDLONtV7bNdCW1wMTdq1OR9odhYCb9a0I+NdxFdd0
rd/uOXiH142brRuiWbW2sPG8nucUhMUR7n6XUfj9vG5d15q/aGeg9V5WGRiR7SahwnjNGDjEvG49
DKauDK2yL5AeKot3lVVC+h0cYWPxunEVgbafD2EK0+IxtleQOYXPjWfPX77GD2eGAEUGe6X4XoyL
ZJ+amezPfJ4Dr+UFmtmvWx+YoF0UiL3oq0Gd1Y561JQufjVz0PN93XrQKDr0ZNyKiZK/IjI1p6Em
flqkEIB93bhsG7CRo0VRRrc1+WxUeQuuS17Zhd6mTyA86LROjzjqq8UWhLfJjS1VrE5pHSaPqmXN
N5ZE04NNJJCFdFk8f5HLYZUiNhpqcWthK+wf44Ra73D3ysZAYOj170GipB7pLNcCUMR6X8aE3DAU
Cl852F5YGlzuKqZG8RIqo0U0EdhM1klyS/BG7dm6E7xGkx2cCJ+Ltqd3avkI9t4LvIIwwOtRmeM0
Wo6BzsXclv+E9fcatiJ+keVSV7SzyVbiZlb07LiBg92ULSb87rO/oqTzdbeD7UApS7TMQKXfJa3V
GeCr+kq/X9bbn09f3HV/3PupYSjRm4tUT9MN0/tyBlkS38Uw937otzL6lsjtWtX6pXnjxLDaCC7F
FX5IfAiSsS7dPth5bv70GyYnhlW6aHss8YSCn/W4B9++ZfA286OiQMS+/gg7HySKvLqpgEv4v6YM
C4Z6aa+Ou8BV3LdkHhI6FijF+cIC+2edBn7nD+7KXy3tlm6kx5Tv53komojr08uy4xeqrg3kwIK4
DIJtKtIBhXAsDLPU1n5yFdwFrvqmWieLqqoCa1nzLjmAkqhAe5mac+4iVfHcBlYuBmp0zdFAkXtF
IYRdPvh9USdiQeUNRwrf9EK3y00QdiqD+Y+fpwbyea9nYoI8Ap83Pha2SYK7uUm7213NnjHqQlRx
QGTJo3os+j76CEg776z99utRuZCZgWHw655b1FDhU45jEUczvyttcjeaDVvHkJfx8BwQdp7S5CuX
pnpQi2ze0R7w0267a28UF3Z5F6zaK4uUj7FjIYjaNUpaFL2dRxH93VeVfYR3niSZUbH5Vo9V4zcV
XOAK5tRw+hOpLnoyz4/DMOlz39Pp06+H9MKK6iporRi3VuD2UoSguE9bsPyuld+1jrvEVWjWhsxq
0cXcf7HInmTD3Jsr286lfjs7cTKwaEx7OhSwYD1NZEG5y7Wk0qWmX/7+hxP0bu0OPYsWQ2LExxuC
P/yG2onpSSdib5RBuyiIgMN8m9GA+lXCcpe00vEcpIxbXWCZG28SSKGeY0LL3K/rzr7bsqH873Be
rElJMi27bEIBq2fjTlC30ONbVUCGwuRtHybZvPeem5fLWYFVWHA+iYdiqsL+kY/T9hgNfkW83IWs
umicK1Gzrphrcn9sy+fO+unxcRexgpx215TJ0RcNF3+iTEdmo6l/8/qWLmHV8q4EDbIPBRXRpy2w
jw3DGdyvbScqB1CtYY03vyKgvFFZpxv5CCGB2m8pdIWzUrvSUEVcFcKuY16rZs9tuHtuiy5eVYlh
L/so7Qualt+CujyydZn9Yt9VzoqaqKorESvMlZmcjziYTy2pn/1G3YnOoVwoisJeRn0K73BF+TJV
8e2vm375cG+c7l24qo5p3RC2qwKAN/9jEAE7sQOPEDM8c6+Ue19Ybl3CCvo+e1yWA1ZyGnyCmQXU
bNPA777mIlZBEkeN5YcqqN3EKUgmCUS095MU5C5lFXZ8JZLIvhD9tudJNz4csM69EkoXRt7lrNhS
cdsHgy6gEzF/WGhkTkkpxneqRHmA18d1YasX50oUitZDER0Ip2NempyPQ3WubXh4IYvcha603A4j
lgYxxYcCDtp368GvZFwuzRtnO62G8MANue0KG3V1Ae/W8tzY2F4Zm0utR68PAU27WF3aWRcdlI5b
XaZZwMwXv3F34lXUMTSEgqErqrA77qVh4lFrW55gAn7txeXCrdx1cjRQGAk3VnYFCXT4MTBG1Vnc
mvld3QjwxkHDz3sV8SurxIXBclGscJIRMC8xFHMyq/MyPR5j5Ke8zl0OK1CwE0bWHlv4MCRZ12wP
hJSedxWXw1rqcBtTE3fFMlRQagi2NpNj4Hcrd1EsARMf0kOypWDk+y4A7m0198zDuihWO216jkyt
i3YvkSlKo/Z+Xjd2pecvibI3Vn0XxVqiJJ7rYFTFAlJFPNCIVU0OANHACiFh8l/FtJ+WBXfRrAk8
2bbrXkFPNrxNlu2j3vx80FD7/jqEzSyiNh5MX7Rd+w2JqT90AKkerxB20azBgDXWA/bzKq3UmCve
7J/aWaLSsIHApN/B2BXV6lbVloTguGNns+VCHbCLK68pGF2IWZfRwqaOipI9UgWJaZoTvnZnLSZ+
ZXwurD8upEXrgKXdMmNrTMfxnTFlD7faAfZQeDVvtpxEib7dO0WuIBsXNktXaYvNQ2iOcevxMkkG
mBOYCDQbCg+Jqv/99Qe/NFwvofLDpZBKRhSq3LDbBG0mInhMREz66TZwl90a5nKGiS8aNwOljx1Z
b0feXNNzuTQ2L7/oh573Zk7tEmqEAVRXzmk1/tPRpX5oo0hd+diXxsbZibs0gZXMTLpCRSafS7gE
UNt98ht3J4iX1Ox10M2q2Lj8twr05zkY/c4mLr81N3qeRsigFnu/v+f1X/PhVzTA/yMVfhhyCBVx
Ka3uiulgX9Jg+BC310xVLgSWy26t8P855G66YmRm+Y0D4fx9RFmpzNqWTdlQjz18Q4Ufp8xdnGvr
tnLCcyXmDqvJLbdjfUpLWvmtby7NtYn+4Ei4Y31r5n/raL4jUIn2O7+5DNfGbaOPXStkrKv+ZKv4
PW+X/uw1KclLqP3wfW2vUDUH37hCJZE4pVwn5xZqFFd23wvh5OJYaw23kyhdVcFs8xTjzpKl0/LN
r+dOqK4VJRUIGVUMlt8PM68ymUrP+5BLY9X9ESZDqdvCUPHOhuahW1a/m7/LX6372uA8RZqiHyvo
pY2Dzci8+N0kXPoqiFK6tolpCvgFdTlQoiCX5PC7grpcFdJxdlkPUhdTX35pcU881HKl6QtrgYtV
BUtZ6xnliQUMykNko2td3lM9LQ8mHMizDAICN27VfvWaOi5mlUKhpi/3tS4GsaZ38I2UOfKZ5ZV4
vbBLuUxUNUvFWXvUxbqUw59mX6YbGZH9YYHvpN9676JRrGx2WdulLvq6RHnO3By5Ggn12wRdOGop
lYCyrUTrbL/fBlud7chnvwuWC0jts7F67rhEvcj2XrP1rpwPPych7upREW6XkqpYFg1wylxJHmcB
PJT91vjQueu2qJztt2SXhUnXP9oKFqJJ9dFvQjp542RVaxIBKwTbzT6X8/TUxf0fPk0zl4sqqdSL
qBWaNuJuVcPvkQr+9mvaAStgKl1usxxlUa8z9HnogXsn94Oi2E9QVGxHXQ5B8Jio+WS6+X4j+ne/
fjsH4CgwIXJoaLok0efo4DprAvit+TXubKgj9uqNN7UsAqTszha0MyQXaj+siLlSVHhfXoc6SoNH
FvbPNbVFuQqvkwBzeSjZoyJC2ih4FLVO3i/7kLyXa+m16TEXh4pWI7tFV7JYh3h7LypqzmMqqFfe
lbk81B4khuwDk+ChyEv1eQ0R2pBcOWe8vTUxF4eqasRPF6Pr9VoHVZYGdHzPoOPcQ+4/Wm5XvGif
SBpcu46//S7LXBIKNO0myGqCx3YMapbbYKhPg+TLd6EWfoNkW3+z6zHID8oqryUZqo+vz4AkgCde
ndTB436sw/dABMsJt6DSq/qQuYAUsRuRdl7xg4j+NlfyOYFynVesOXaD/6vKgXXQJcZewr9DXn84
1RGLrmyCl76DE8c0nnEU6QNZ9PBqKjqu9c1BlvZBKbwGqThdsw5l/Q94q/VLMAM/fP0ZeLmm/bLM
wWNvMYtFAz/QVvsV9TKXm6poumH2IiFIrD5DovNZT/LK2e3tQz5zsakyXeIGHGL6uG775840T0ez
e51zUILyekiqzdRBj3qIgpZ7kmmz/76UzHPyOHtuaHZIy/XYc2m4P8QJ/96lkx/OyFxAKorsXHPI
XD2u/Xyv9rLLIkJCvx3GRaRWCqFlJk352LbdvZrp1x21sV4B5RJSc5XEyybj4BHM5D9EG30bkcVP
KYS5gBSsB7txOmz6uITd94oAAZ+QBPQ6nDEXkKIKczsqJ2wBGrIMQm1/JuHq9xbMfuKjUj3Wk+nT
x73Zv8Jo5sOmzR9+Ix6/nuF0WerShqx8rA9ovx7x9m2fmLyy9P73Jvtz9hto7uvW1cgol9hIHiG2
0xc7SZabbRHrk2zWcH2ocYm4HVEyn8G9t7xNJAuescT19zt8L+GbN63mD5Iu8jkiMDHKIGhE88Uu
qcj01i7/UNTYfEqGuP274QeVWVS1/MPa9InM+o4jjyPTeP1egw/8Iw4p2KZgbBVIRxOdlRQqX0S4
fquEPm7wKoKCY9N176uKBGtmm8XA9RUH4UwH6bJmFaZMMXB6wDQ7inIuRQ89JRWajFYVHufNlLwD
eNF8tSKooLkqNnYTmaN9lF2gbgOIjd5zYzS6ZFI/aA6yga/HVv+fszNpctvWovAvYhVGkthSUg+i
3B7ajuNsWH52TIIkwHn89e8oqxixrCpssnCqKDaI4eLe754jCvhCcA6/6WrQyV4OKOX7ud5JFw7b
5IDWi15lFwkTl2YJm2Ri2ER+P+V+XRKRLvnVRraopuuLt+in/9HjsvcMz9O/dWTyl5w149Pvf+bG
seDCXsPa9rITYXahHXnM4vp1QUh/50+49exrrPavrJUOa8jfzH18yQiKUUG9naTo/ExjpMt61SYO
dyAT2SWc+EVn8hOEEP0CVdcrMZuRn6nVEF9qGmcJD14DSu/19f067SBdp8S4iRqCxaMuWYX2+pFv
+aMZJnqww+7nnixdx8TQzMNkOlisj+Fgk1Bsb0qY63p+U2evWnbAuVUQxhckZZ7pXtJDM9PS73hw
BbbYDA46qvb4Msp5O16trw5d1XR+VyfXMjFv9BgUEIO/dEP2XTf0G1wwP/x+Fd24fbjYl9xHCFSR
MbsUszBHnbP5FHGYd5cxrHuUDfbnHcr8d37sxrJyMbAaaZkVaunZZW1LhiScfSdN5JUKli4HhuZy
0Rcau842quHQqfWUL5EfMihdEGyWYoitHPDiGakfWtK+5EPmp7YnXQdFtKYwuDzj6842FpA5iMuT
DE18/P0HvjXm13//11YmzRpCNQBR0TCE2SGgXZmonbV+i8oFwYY2gu1jJNVFtKhVwmBkTnZRfvJ7
dWfF5iXVV29tdQntBI8X8l2LzG+jlM7hOhVrX20GowI146e4e2qizu+24mJgbQ73uGCn6gKjpzfo
34VYiOzfew2Iy39FQW8nsVzfOkT3NsmqQxQHfi0A0gXA4orutit3dWlgalO0wZoIeBr4zROX/8K0
y3lmhbqsjXqxZuqPBSm13xR3+S+98QGaAnl0WbV9tCWfD2VceC59l/wa4rKoK52HF73qlJvsOV49
w36X+FoLHTahLMILX/I+sXR5ZL36y2+qOHF/SwsK5fcyvFTDH6Owb6tm9tvEXYUtAx1tEpU6vNQa
q12x8JkI64VnSldfy2BnovHWwhxxDC7B/Bev9le/8XBu42tGjSX0OtZBSC40KIOntUe6zevpLtVV
G3iX9ZsJL8jlSagOLOuhiumdQPefgvUvblku1zWZeoV/B9A3qCJjuW92Ioe1DPNneMQgfJfquwqi
ItniVaZEmvAr1rJ52gbsPUXWcZ3kFVlOIR8lyowBmgtyHGhv15YVFDXqOjtsZUf9NlYXE8vYgMsS
4xHmdJWib5EnLIr8XOOli4ktrVWyoFt4QergW0jMlwkz2+8LOuk4C9vvkDIlL5sly1GTfnngcr+X
7LtxCLuUWFWUzUDzXF66WbzKqi0TUD9+ORUXC1sVhfENQJmLNuqAWO2bWv0846WLhQUT7KhlIORF
4SIKSZcZmY8q9jxwXDBMqRxRzgD1CUjT/T3H0F4T3M83V7o82F5XEAmfQflp0QYQn+ka9L3fJSZu
NFdJlwirGe+besZsuVJIyXw1dYhCWAAlFGfFweYxf5dnrP9IMpiPHrJR9TqBAZV6tNu4HOjYbX7T
1oXHOFwDwkXV8rLS5HqGDF51fulSYmE+NbKs8VwShgtkgxqS2PJO1ujGYviPttfQzSRQGbu60L0E
e3tBZ5WXSIN06TCtkV7ot0lchoJfTNtcaJZ7PtqJo2O9TaFtY34hMwC9AIbPfCzvMYC3hsQ5rTHI
mkyWs0urpyMP60e6z343U+YE0WMr2wFEJ7ugkHrSskiLVd559I2MwH+oMKFRUFAY6bBpLWxStx98
kN1xr1jtd/F16bCOaVuPImAXBNLPOx3O3juES4c15VISiGSxy2gwJiF539bKb6q4KBhFIKDWeaMX
HmdTEgU6pXvul891QTAiddu2lG7YkrvyqIopSqAbYv0qdS4KFvCWoR2pIJd2Zd+3vkNdRN958RuT
xQXB2BSJLZr2/aILtaWtuU7ycS6TWQnPKMylwWS97sXUsv3ShJ1JVJZ9aUt17x59I6vpanP1fW91
Hnc7qmft/NGKvHxfL13xRa46fxJd2XveClw0bEfyUSi5rSgGqFf0VwJwHf12XhcNy5gBD7nI5RLP
9fYU5E1ziKbIrw8ERmQ/ZxqIQhGDNni64tFxjIfuodZE+M1Mlw0bo22v8nnAqExmSYJRve2QzrsT
vt+Ymy4dttdT1e+4RF40NpuDobZ+GnScP85Fxe7slTd2eBcJQ+/+pGKLzue8AcsC1bBD37B7t+tb
7+8AJwEJatZuZLlEWwTXbdqaC1RV9Ns5E61fQOASYVlRdTDhGJYLL7ruaQggY10ik330ir5dIgzi
Mg0ksjE6HDhCUjP2hUeTX3zsAmFd3ZSw+qpXdNqUEDVQUdLDtunOzLn1WZ3TtWRT18MfaL0Q2cwP
HFY7j8Sgb9lvWJwslSGKxm0Vz5cwtsde928XO9zZjm+9uLNY546rrDXTfLHB9i6ui/jA8mnwmuzC
ZcKQrhtG0ZL+Uo/BcbLf4AvjVVQXrlAWEzKc630dLkJRuH3a5rTMlV8BWbhI2NyJcWVb0F9E0OQH
kcfvg7Lw89EVrkxWFwkTl6QZLoX6VBEz4apW+Y73dV/4V443UDNB1wWePYnmi86HD+hu9VqZwgXC
6qqturooB3AdgU4g59nxsfZaPMIlwgrDkf6S+YBbMeiIgpFDEHax14EhXCJsW63J+/n64sW8H9om
O4cjZyefhYm59vOAr1UDXRC4+lzgZvamItHXTZWvfo92FubeQS51RY/gJYO8S1Ly8Z1Wfue/cNmv
qZtwjMamv0yG/J3N4UdSL17Is3AZL2SO+2oZ8ehsqF+y7ZGMg9cVV7h81ySzolXwoL4UdMqPdavp
AZ4N94rVv94HhYt41XBs7lr4414GVMHecEvDh2sK328jdEWwkKRrapkH7WVT60dm6ZuirT56zROX
5hIEPs51k7eXcAv3h9qQ78Ee+TWzCJfm2ve2q0q0Ll7GfP0fA5gyjXeDrVsj7hyZUaaU3TfdXNZo
eRP27WFbVq+kt3BxrlIWFTT9V3uZYHGYqlDNz4QaP01P4boMtuA9JgFm6YLQVh/QMnkUKxwBvT6n
S3TxWmvKkKi/WCgjn1rRTKco7ug7v6fHP+9X2VJDlXxl3WXb1LOUFz6Hd0KUX9ePhUt02VmwEjUM
e1FZFYynbm5A9gxkar5FcCt+T+cifoqWem/9VpQLeUWVgqUnHTFOIiSnLJrUoRr6r37D5JyjTBqI
BIdRfYn64FtnI5PEXWb8zgwX8srQ7Er3QJlL3jefKFyntaJewZxwTQXDnOydHhtzCaKJP02DPNbZ
rrwif+EyXnLTimXjaC6DBJM8BuhsjgmynH5D7pyk2B/jtplKc5GGtMdm7tEyCul/z6c7h+m8toWB
YLe97Hn01TTbJZugFvj7N/9Hdv+/ZRnhck7gj2KFzll7wehMT2HWFjbpbL8dJ2HMC5S99IPs6P6u
X6LpzVgO28nQhj5LG5TY+6IRfmC6NsfrZqiSRdTZcIAUY5dm5TTTk+xBfbHObBhtSF0faoFwoCnz
+Q0cZ/1wf4gS/7wvkAmGTZ3G6uVb9H0W9LGbNq9cg3DVsgoWlRuFe9tl6LKkaeHiKSfhVzoQLkJl
xL52tEQeqWYZHLi6t1nlaTovXIZK83jm2Mu2dG7MUw0f3B/F0hTffz9pbhx+LkSl9mqZJ1ruaaDn
72ZQx4UpPxZDuPTUJLIOWepqTwvCITtFB2haoTvJz3JSuLJZpFkBSW9mT6FQ3x1WdEY+DpHwk24T
LkAVLlkQq2zc0mhaWZoJUyZQ3Zi8oAycDM48N2Mct0bKdJ3s/kx5qQ+13je/s9tlqEqVobCcV1Ea
yPljhMRLUqgs8NvCXGYqgjlRW8g8hBwJl8mCaC8pc+mnDQfXxJ8HZjSodHbhtKVgvruHZSiqhyXz
81bF1fznh/cSQmhDRHm6yOhLbvWDGFq/pmXhQlMlmbDdyoqnDaRUN/XJZo3feecqZyFVH4ehjVnK
FdZnVPT8gNSv32XG5aVmPiAIgKlfGpRTmk2w/yWRJ7gvXOWs0oaZxZWapehu3Y6DisSx5H5pNOES
U3EcqaboBpbuHe0Pa4MsQAbh2juH6Y190aWmYoteazpna9qIov7TsHgZnoqdFMQvG+CSU+vM4GkA
76m0orlOoN94ruN7COWNd3fBqXyBecZeB9i1Gt0mSzs8dWT+5HVeuNyUmjfBIVLM0o4X4sEGINJn
hRuw39OdBRovvIKQ27im5bixQ8XG5ywY/JBY4YJTVu/hPuURS8NDvfE2CfPeD88WLjhlJh7JPVMs
zVfxBPEmeDeae7WAW1+T/7xpqa2L4qoLw7Se1MdlzB7QX3ZPRezWs52r72zaqMrtEqW04O/Q3voq
t8jvhHPJqZbbui+tWtM+yOv80JfsqjcvN0jy+80V5wgN6UZpHwmsIGhEoqr8uZzqz16PdumpZq3i
NdZZmAJvfEGHxpKUTfmH37OdCDdAsyZUe2qeRgUaT2OdGFJ5TkOXdSqiJsBFfcd+G7Z9QhfIlF5V
bv1e3FmbcGesw822a0qWeU2aYoiOPaJHv6/pimKR2uahznDIIR0DS4ixCeFmGWq/q66LO0GJE8ga
3OdSyXAJylE2eqfXdXryGxlnhZYt49w2iBKboB+SqI0fIM78we/ZzgrNa6ilB8PE0mmdUzouT9u+
e35Q56bb7TLc1DazFIKi60MgJpQw44V4JjJd4kmNKyBYijFvNwAeTcbLj3HEA78xd4GnblcQ8Q7t
mtZjxB9ihNOnyqy13+blUkx00AaaSN2WjgUVCersS2IJerm8vqnLMkFSsYQZrF5TEy4lUA/WP1kU
B/xyRi7NNIporJei4Skhxcu0zOdtjnzf3MlHqZ40bAuDJZUzUWdVbPNTSFfhl7Jn11PqX1UjM8MX
Bn5zS1rusAAbq6L+FIleHv1G3VmlVIkWRbCS44yOj2FGTrAc82r1EC7SNCyRFnowW1q2YZcEyOsc
YDnjZ6suXKoJN6KwGza8uOo79qzizZwyKEV4LiTnGOWdVGUuMOhEVvqZ6qlPM7Pf01G8ToxfpKRc
qCmal4LXuB1iE8jHB0oi/r1WoXnl29Tf+QOu58+vfiL+edaQsa8DSIrTtI9s/DaPdX+swz48rSYO
cIZwPyBXuKCT6mBW3i0RTaOm+CKi7l2Wcb+g2qWc6mAOhs4KChSuIm95zG2Sj2Hol/hyQaeZCVwZ
9fXpS/SeqMAkU0/+57WoXMKp17KFwNWypnBErT6ZuljeLhGHzvjvH3/9hr/6ts6ajbaJROC3l9QE
7fbaUpjaJDAzbU91xYLjzk3/Tvc5+h9MURi/AM3FnbaRN1vVC+xxcv4ALP9rpLTfseLiTl1YLLK1
2PjtEh+mZvhf3u6eW7MLO5Uw6u5gZDQjS1AXh7mdkc6P/aw+hAs7yagmUNbv5pRV4fQMD6z5hAiz
84v9XNqJCtFOkHWZ07GHDsS1NgTjO8+15XJOvI6QFQACk9ay4UlM8Z989ZsqrvCVZFm7Bh3Fi9Ml
OK5XuKSPjJ/8knAJp5JEALRIPqUmhzTNEszJRJb1/e9X1o2bnws49SucMGq4Jae4xpdPOgqyZNq6
+E4R7sae7CJO61Cj76Stl3SGzNnHkUEALqlLlFbpWEBebiw91YeEq4AVjMGWoTlxSfXOvoxyTLIZ
qWa/MXIC5AEAW2VtOKezHmQCoZIKaGv3p9/DnXO3bWQNEHeZsSvnFp606s06rV5JPe7iTjPWkqmW
bkpVtNYnGI40yEhG331enLvEk5ka1PbnaUn7XAyPQ7vGkLWAe4vf06OfT3N4BCxhxLsl7fI8PJB9
NgmJZe/59Ot8/VeE2WTwSUdtbE533U1JNUCO3ajmnqr5r4Md7noDTsOkmhqi9SnyteKBYEe+5KKJ
n7Ywq7xOEO7ST8CVi2XO8yFdAv4CPv/HQkM/a0Pu0k+W5mXYVZjurC3Hk5zIlqDx2K/yCSeDn4d+
NGrMxiwb00BszQtr7fxUjTK6EwT+ejvjLv+kVEFwSO1LuvVtk6xMvZZavv5+Sl6n3n+DEP4fPawV
d1coeU5pU1P5uAXIk+sgeCCg3j93Rb+9G2mH0ujvf+zGH+ISUdfoIMzGck4XQZ5L89ec+3XmcBeI
ikXFQknYkjbL1hy2cWfJzqfG872ddQvRSm7ogg/AST2fyDbqo0C/nFeqgrtQFK1mFnQKuzxhW5na
qYAYPoyDPN/9up7/tSssE6fRMFd4OiTTH/Q+9IcuHryu49zFolSlqjUgek67mH6CyORLtBO/Se9C
UVhPk61KjHnDjD2VNntnSbA9+E1EZ70Kq6FsRfiYajTRH3LS20Nn7zz7xkbpYlFGThWoDTWlsDZc
D6bt68d1HKqjXkq/nBx32SgpRKHzUY9pif/3MCDR/ahr6blKXTjK5pas3R6PaQyu5RIE+2c62+YO
UnxjdFy5q33muNJGZE2REa2qJ8j81e8r0pXPQ87Cez9yY59xMaloaixMeOmYsnJ8slR83qLCK7SE
kNjPy2najKivBh9pQ3uejH3QJxXZ7jz81zdClFV+friGeDOBHTT2Ry3RX9/P6rSsE1xbQTO/0pHZ
A2tzcugy9B96LQQXk0JHFoMa9TynfduzwxSS+kTy3U8qgLukFFvkRiEV0qelHi6rjN/x0t5Jp92a
R84K1qJuGRmRNg4tE8/B0gF9n1h77CAkdCccufUTToRMYnSs1RFqAnHB1r8bosrTMmHVJb1V92K2
G8evKw0VQw6rYSMuzaorp29TWZDTNPDmWOqNPufhwJ/kRmqvqJy7CJUikEmN+3ZODY8/5+2ikz5H
q6zXTHLhpgKgaUBWOaB2Kv9GO/oZfT0//B7tHL9NKZBpG6+nDJCbJuF2rv/XDS31M1vhLt9Uhbqg
rYqWlNWsfptnBYw558arIYa7gJMtWy2nbBjSeE2W3ervfZ2Rb34Dc93//nW2R/D4mM2kemSQms+G
6fd9E++e39PJTnGo+QMM2Jp00tuQDLl87ip2J2l3Y59z4aZivPaDdrJJ84yOB16kjFidzG1Fk0ou
b3WU7Q+y9qsDcxd2ymyI7C/03VKAbPrAaSGTMK61X5ziwk6KKAOZ521KJ543fyFBQp5mCtFqry/s
wk58U3NDLb7CAKPut9lWZY90Xovj759+PbR+Efy7tNNKxDQHik7pKDbeJM0S80MEZ5oc5VUcNiZi
gd9scsknIYcYgoBkSOerFmAD86eEZZu9k2O7sVO76FMYmmCumr1PSbhlr9pC5b9uLX0YY6h03PkN
dWOsnLM5aAI77XG+pGqt6WGL0LO0MRu8WdhUHitV5A8NksNJvFAGBUbcYj1Hzlnj8GYnYxUO9CzX
rD3tsLU+BasfNcJdQKqfZ9at+0zPQV7wJNslkGPPZg/uAlJLLVD9k3h4XdQ2gQJfI2O/E8HFo8Ke
hy2neLQKoZUQj9YkI+iu36+KG9GjS0fZbZ/nJmJzqvYFpz2HlnLaVdF6p552Y7K6cNSmdZhHAuRx
PRdTlnRDU1xyG/HUrDG/E0je+BNcSKoKWEtWg3z5GuofKOcc9AjRjN8Pzz8J/V/sGi4lVZgettv5
0KdgRwqFgQdovF1rCQUMQU9o5Gufsrzqn5etNIcxb80DmU124o0xf//+FW79eU4QHlW1mRZ8pVQa
CJnG8dcw6776PdpZ5hVb19Fuw5wGdIVH1Icy8hNW5i5GVXY7fA3FiCjGVO+gxcFnP1iQC+eoXiSI
SatQwJAyeI9c6FeR+5nc8f/IT9kiQ9tTj7VA9I8wQrvwEFf/8xtqJ762cwbb5W3vrgboX4f1PQtG
zyXsugzW9WKnMS7o2SiDgG49caPuXGBvzD0Xn8ooX2u75dh6DMiDqF0OYrGfvUbElZ6q1LAXIsOz
80mDQhosehRCP+yDu/xUMOGGV+95lW57892WXXkKCWo6fm/urEg0fJScNrpKJ2u/cCNTzYkfI8hd
eopPJGizSJFzMW2vSgSfoqm6E4jeCIBcdEo34WLtGJBzzrvpKdgRloi2jV/MROQRKkz7R7/hcVYo
anS22aOMnKGamWRV9gJ1609+j2Y/3wEG5PlL+HrRc6bs3+WgjxOsZe9s9bfmurNCy2DdZLjE5Iwe
mL9JFP259dk9FYVbz3ZKREHWhrnNMSS5bV86w+QRnrjhyWtQXIAKax/zkOHFO9O+03EH7081+MkH
cZef6uEJXHaZJGe19G9zPj1Nm58KNXfhKcjDKRNXeHS86kPM5dc8JPc6qG4MuItONb2YWzEIvDZH
HVo13wLcwfwmiqsEVfE2znXMyTmMq4+2bv+IG3snXLr12td//9cdVy8MClA9Xpvv9HnW6rEfpN/l
6p9Ws389uoefVqS764gUX5t+O8c2vJM6uvXSzqIkxrK5phgP1lSneDysRj/4zWxnSfKsDDqE1ded
pPqDVHuytX49ZNyVf2IbFEN7jeHoy/ytratE89rvkuySUvk2FRIGYCYdyNwmsVn3414M90xWboy2
qwC1iyhcpqpksI7MPxbBBs23ffO8ubpkVFGwhZNes7Oasi/lrL7E1ep33Ltk1BR3y8rn66rpshe7
6ENoid/UdrEo0xRqmBdMk2zCZXHMNRTDsujoNQddLqpWebXlaDpOe93qJ6j38+NU8nsX7Vtf0zkr
a3QZkMBQLHg1fZnr/rS2k59oEnfxpzjeddlUewXakMcJN+J/7bL6BYYu/1RqFmZBbiiQ1CAZ5+lx
X4zno52z0pZrpuM5KFMGPyRRJuvwxetLuuhTxBqjshUPRh8NNtjmYKbYLy5xuScJbUy4wk/7eZYz
T8qwX9EpCfURvxd3UsJrwKpMUlWm81S+oWX9rQs7P2KLu+DTKPYq0llpUywg0FoEKC1PIA82+n1N
F32Cz8W8VGSo07kq9qcw5+YYzr75Ipd9WvNqUHKomrQs27963n7ro8VP1J+75FMdZKY2q93PsCIJ
k43NJGFa+MVsLuy0d83MysjsZ8PbozDZJ86LezmLG3uKa/bXxYb0QLttGvDqS7aj7X0w0vOOTJzV
SYY4bppmYudpXNf6IPsygtx+OfsZYjMXeMpmjc2K9nWaBfKvAHobJSn9Inzm8k5rHZCe5pFFJTmD
5mM7rA9cq3utuvKXOVPmSjwtAxkgZKaadGvb5utSCfKhbyb9ms+KP/psBMwVeoqhESrindt0X7a/
6tK8YZp4gWZQI/458uxZRzKKFuZUNUa/EW1EnivZTXem+z/8/H/TaLAK+fnx0SjLdV1qm0LZ2xyj
1XQPvBHbQ15v9MCkmA9515AsoXocP+1hvD8umMNfl2AZ/0TNIf+T4XzPjjBjzx6ruQi/rj3yJyHt
C/sIjcrxAAcdmp0Ykf0x10P4sA/SekUAzKWpeDFBExDjfkZl6wjDvirp14p5XSaYC1NtXG9SLNBO
jac9KU37WI33WjD/0VL+1aA74XO5CxhW0KZJdYAt+KABPx2hzDhFTyUwmfYwwh1GHkjZQf0Nrl9P
4GuD9hAE2XqYVS5OQyWQcpRjGRxZHdMyQUvH8JHXlKRZPuvHIp/JsYKsyWOELvU/py6OXtAAjyZ1
rVR/zOiGD0OvUY3lgv6xTFnxAGHd/k3PUF42elifoVbYpFnX3SuO/HrvYy7hFcHJZLLt0CB4EOR9
N49rwkYVeZU3mYt0ZYOuym7AxwrN935RKZn87GmYi3TpcZ5HlePJMI95CZc/K09qmrkaVwq+Jbgf
oDspC/Mj+k2/xIH0I9WZC3M1FcwkMxlUabf2r6rI4KuV3dkxbnxIV96qigJWo4mwSNtyqZIx7stH
uPf4NeIzF+UybI1sW7d1ugcdf7NGzQoBFU/XFebSXMCUpMoKpdOwjF5CQoCa1F4xLPuPYSFZuakh
xpUCwvxfFvSfdio8J7ezW7Qz7F8DrXWKoX8XBchoRmb1s8RFMurn/d+UuhHwMdJpjjtJshnU3tq8
9EpAMJfhAvZOo8AswVmUwV/ViIwP+mQ8N2iX4cpHE2z5PgZnvunPLG9SUfuRbTAr+HlQdF2IKm9w
lR/7oXyzWv3cGR6+84oVXHZrCLY6LOK5AF88vBBr5qQcWr86LXPZrSlbpYhEm6eWFetxai003PPd
67rDXEyL21zk8C9DKZXq7IQeyO1gjPXKFTCX0rIcjnQBsrGpqYP11LAsTtAN9uo35k4mbB/beF+x
is7IWo3PMt73o+mZX/2aua59WxMv9VTQ+DzuontjUPV5Ikb54WvMhbNMsUFpGjZj516s86EpJU+m
Yg68MnnMpbFs09NqgUDkeaCqOgx0P65d4cf1MZfG2vJooFG4xeegaeKkFNFfsh3Hg9c3dcWmhh5a
QXABjs864MVLFvC/gnDs/GajC2PFI627mECpISzK16zhy6mW+71WrxsXEhfGiou6h/R0Fp7RVCke
IsGLM/Cs7ti0fPb8rE5Y37U0qNaChOdxneiRdmz7qNZe/fH7of+nXfgXAawrO8X3veOkqKNzHw0s
+gudnNHrUiuSFLum5xHWJ4eQQzRu7rLqnbA97JkGur1uhZjfjzCa/T7CEKJ+EBLqnlld8wdZDsuH
iGXkrUCw+gDTL/KJGlU9zuGuDhMUop/RfwB77B3etL//I24EMi7+BQFtgDNZKM9iyf7sguaVIjr1
e7RzYtMA3/QabJyDmm7nPe7WQx6qe6H0renjHNk2VlCS61Z5hmKJQV9mF+4HFvb0A9Wz9Tu5XeJr
ZBLWV+skkU3Ity/xFG+nqC7u5c2u5+gvpo9LfDUE5oMWxk9njYr4h6rL1+cSu1t+6CY18ANpeygN
hYL5CUgyl/uSxUzF3FXyLLlpX6BLx98MTQhhkN9/7vDGn3P9939VcFD8nOZm7+R5UbE6ooVleyx4
UB2hIqMfLMKUb7//nX/AgV+N23VG/OuHCN2rsVxQH2L1ROfXRsRlf2h7S49x3ZtDAxXyZOOyec2N
JOIIx0iGfjraTJggQw+3AnWtvLNeiuewKsVnLdf8Y1Vt6j24sqFJRDdzrEdDgIXsC8p/cKC/BrXv
Y1IXb8sxyB+h7rV8rKFh8zzZvhgSktswRdrg016K/NQUTfVo0FDT10nMZ/qoNrs9djywn2reBJem
DsclkREvk6bWw+ecwZLzzuDc+AjOjmfhMVzrLtvPdrJQUqR2PUWa30mW3vrC/OeB5/3cI3dRhecS
m8YjhAjKB2lEczJV334Y9FbeqVD94yzxqy/sBCrFNpSdVS2OBugTk+fWLB0MPwBjJAtsk04AqOxn
SBV039AcIU8VK/6mrBIJNVudaBRCHodii+9gCTc2yP/gbUPeQf42omd8z+hHG8XZQw/F5P/9/nv9
mr5lLt82TRtUuSYqzrJW6o+IjOuZl6G5iDJqTkOeNw9LG2/nSMSLX5LORd56Mm/hXHXiXCIFeBYY
riN8/TK/sN6F3WjRbcU+GnHulOjP2lqa9Jqq19+P1o1v4dJuWxNysknOz3ZfrU36BqdivsTs0+8f
z+NbiUDXUBFJ17bWSFueGxIWuTgUJTRK+0NDeCBYoiC2QT7syxwO3zVyqcom5V6uaK1n5RJA0EbH
TGZ9slfYk9oElnC2DN/lKHDN9aEf6DQX8OYOY5SO9mbYaHUIIl6LP8YG8pIiGVeU8n7kU6fyNUEq
e9pfyrCS+Td071dIj6w5zAto0u6mtC9ML/Wp3xR7zKHkHZwG0mDDWudJPxl0tsanAs2Lf45Z1z+i
lHxh1VbCDs/CVHhurSQHYQp5hDwh9OBogTNGjWjDeuqCWF5qaOe9p5pk4kh2XSzJlFXFA0R7f+Q6
2L9nV5mXehrLpCNq/JxFa/bS5HX4xah1etsVljwUEZS5lz0z5Y9t2Pomqdewzt72kHD408QxCR4L
tCXXb6NpwPRIBhxLBpNcl0FScdq9/T9HV7Ydp64Fv4i1AKGBV4YebLenJE6cF5ZPYksChBCIQXz9
rdzHcxI73aBh76raVbnupmo2cVvAIQTvOHSrqKaFGvRbxD3oRCukAbux6Fj/beyO7CHHd4BpsfJ7
2c9JU7Goa8uuXcwLn3ZEBKaT46cRr/M5hs3J+pj3zW7Lhg70CT7lzVPUcH3pF5NExQI/6rI74Ep7
Obo9Hb9Bb4yccGXyX1ELJzfBJUsrYtIfmdTxnyZLv1jo7N3Y6umN5kLaAiMxsS6hYeoqSJRpZcZ5
rqbML6dWyBkyBB01ADQ5fLOmdR7fxrlPkUPRKyRtTipPl8umjjR+yqMdKnO1bm67tFOzkx/Ojo7X
kR3w80ug+z8sNBu6cuXMXJxmyRUvwOJTDi3U49dxkzAnGTcgEL7QiLRr3xopNrhfzV0eVJ00zra+
jIZeDA+JwI8WRNu1PCYZP2sj46zsMdVzaqQ1yHNdtmyJKj9vVl5912v1NOzLdNJY7w99QHLgQsYZ
0XB85NUwa1JQFMZDNfRmGl94J/r4RGfH49OQp4SdWrrnU1ON5kBfWgDItePTwKNF3KhrnHobnGPx
kxXJ4VnRoDiKy0ENnevwSVwfnQFgpcdQ6gF0xh3LhqU/pWHephOGOCX5WP2qj+eoGZBNoqFLH3+l
a+g2pFNZkm6uSIGar0U3ruvwkKZxTx52kCP6jz5koh8SPeOvGjwT+oIklTgqAl4GPSlNB3Yi85SL
yzY0kyiHuIHIqRhjJLmU6xxycWsGnst3DvHndIKUG94wwuIHqsPYCFP425755gU5BLCUgpqZbSfl
xkx/wmhqBp+EBmGVTyPBQjyLZV3ZnbVji6Sx0Wj0vKNcwLR6hJyuz51YZN1OUQNi0Um38mLOt439
7Akh47sLiFx8EZmhuDVjge2ZLclILseQ8f2rTVW0YuJv0w6m4nskr8TAe6BKVNuqq2dq9J8kn1py
E3Hb+fduyndxgShQRz+kyUYUMXbmu4AqoCVZKfg2Nm/4qWF5Hh09Yl5sJBLDo+bxvJzhtMiWOjNz
PHzvebYvN55gXcP21kS8dikL4094PC0U3U6vsI4R1ZCfx27J3e0g0qtL3rbG/YoPkZpbyMZZJuU6
uXiRBYKiCLtyzNwPf6em/TcwYTE2cW4TmHFc+t0EeT9C9pdcmMpRPUKovPfHdc/Nusmyo9Tqysd7
9u90XZJo/TkczPrTuLiRPKQ4jQKtrbZNe9dpzAz9XDPG4ELDhpylxTBsTSYLCDohHelxVpjrju/U
vkwYrrF1kzczvWJolvbvQxNmfqcQz3jSk6L9ud/w92GEfdimhumdcC9NipikvmiTLrUXnqxhMxUd
1ri/YOhN78PpyAVsvUOPF/MYsQyMFFJOF8POuIggjE9yrf11s8s2fHKkY7JLajGeV2g4Nchintg0
VePc9cnfY1qj5WwSGKi1xTTxNRRM0aiSc6IjU8bGuuXDpnyPn4d+6AbEZ2NYV8LrKImdBFTCAGXM
fd7GR3EkFhdUTo1u/sM06Ra9cpcky90AK5r9nJmei4ekS1bxp7VpkvzwsNUZTi0jvvlFkmlLb4Zn
zr9mLRbp15pGK78qUIguLsYoTbL/YMjhpws5sii+n4d1HwoKSbv75Ou6BlWQFcGUP3mq5+Rk4Xu4
3zofs/1hcwQFetGvUnQfi1+a/FEk/azed2yEVRUZ3+bmhwi6iU5ts6XslPKwywcNhXxUOhISqiqT
ZgT2b9EWnbtpcfR+A5OqP4BfpL3DeM6atHPV6DRHrx/jMon/II0t1hX+IdN11b/NMYeygbNs2Ip0
SKeY1ylLaPegU0RP6/KABcX69zBu7j7agbb+wx864mgRQht+CCs69Z1YKBU+l16TYKtJRGyhJ6YJ
MI3a+zERD3AxM9NL2kbxrC4GnmxiKzHP6N1lUW4n8jLmjQ6fBnpsXA+akqypIT/OjS5Ez0a6F+ww
mjIY/2LyFdVIOkbrQyqcboohbzKO27ZpZvg9sslPNKnBTTMxV4oM1GZnvqx+eZ81nGPoeYMrP1w4
Qwa11u92oc6Hki0rCFsTGkw6FSIMcmUFG5JIrJhz0fu56YWdu3ODmUCZVJrlIhruABEv5CVdYWC3
lWTPmftozbCMY0G6ROk7q/65KJWZTnpzFL3YeIfhnHU8WCVWP3BV5mDc4nM7RMjzgWMaaekVRoeh
u/BoSNYvGo+Mn7dUR+NZoScWFT3YtJUzNy0Kpl3PiupTYnkjexADKxtq1q5HOPds69L3qFHDXO+L
yL7agw/JJzcr6S7jjtAQn2Zp2Xs9PKfRTuOCdUmbnREtKsV9LtN4R5gYFXu40CMhdwKuzgH39Wa6
UzNFa/xjIJ08apZHDW3PMt276CHM0Zr8ESaNL1mWZO1ZIN+1reEwPdO1zFckxd20ipP0ZvcAc5wS
SFEKRYvbmmdp5IDJZbOuDgp/Eq7RMg213Ba41I4LXPZWzLGfc5RR02+QlBBP4SuTWVynLt9cXqhh
z3ktiID6pjhgzT9cN1SWODV0q5cihwvji4AOaHAFqqotG86h82n6mhxsl9GJ8Njtd4ZZ3b5EyQwb
Ndg4pyjXsHUT+ERwMuTqPxkRN12E5neJyOxVpXBUwgmb2/dtzGGI4eaj01XLQyquNJkngT+bh2gu
IgBN+r8uNBgwOFYVqTtU1oz88hNuricIzUz62oxH3F1XL7AAGThygOu+pd6ckYft8ElElx3LBe9v
714ORpG5ORv9F8QHLsO2OS4SEX9fnM9qmYttHdbxmcB3enngowrtE8HcDX0KOwDGb4FACnqBVs5o
Vay9onBh7UkIJ8QCzPYzT5KInnrpY/GeLXzZvtEFYuNvjTRT86fFZ0W903F+qN+N54jthmj1UOzp
MHlrMRvY9z7GN4vZUKi41xD4z1nA/p3mdU9KoIY6FDbOuLwKYKyndrdQ3cCwaNTntFv5jLNi79qn
hi0yQkXZx0haBLWucwPZQr0KgQBfymLkDJaxNlP0bbFOj1sNcLyh46Xv2/6cc4Gr2vNG5Kqc8iEi
KM4Oyv828BwjrmTruMWPbN2ovqb7QW2Rws71fJis/cZbIxFO3HH0cSfb2kyLYouX2NwyMQ2jKrpW
GPeYNl1vk2JhCKDF/RxN6YwXF8n2uME1Uy22bMcQCvz/CAKfnqrlZcYFgeMPYs5m2gs566EiYdrH
v7QJ0Qs7MnTvBlZv9wPKdH/gREunA5hRFsnvWLXw4OSwVtyus0ARXWBWKsSPiXcChGCT01w+MATS
ZSgZViuWGr+4v3QYpt+/Kz7m235zeTK65802gVf90vfxCwoFHWNWsAteniITM/665KhWTsPEFvEy
5aPazvPCm4dMeMzF5lSeUXLJDuMPcZebM2TAJHk6UAaaekyxrmw9YYh2dteVWjo6VNT/MCaVrNFN
L61bv+at9fy/DeP+bxtLxSeaUxxmpzwYmN2uabMv1Qi7y78BMUGlBp118jP8TppyEo3MhhKHD1lD
3W4YInHnbAGa6a4SocKuRoOfd6LKFmK272pUcvMVWEHvZBVlhyBwul+mdHmm+bylzwhUjd612wQk
GxKdgShJGHQn3tAZw9Ni6Ubk2CEFCfmovGyjiUWwSQK8l9FKZYOHW5XP/U3tJP6YCXNqRPh71KZN
la5jlPDCtFCj/3JJFm1VRPZh6RDVvTXrze1bi9AQ36CSXUC5xH1az7tsxt9Cj2KrO+wI+irwJZa7
3PGN9iVoB1+1bgxLkc3C9oWJ2L/4tAHOrCna3bFfPyyhSXIO4l8qTMn3aIrecMgaNqF3jbpQHwrR
HFuRT+me0cKN8PI5s05RdQv7RMhlQxLmgsBv2HqowksDyH8+AL7Tb0iY6aYHA2vGNIft3YKbtIlJ
wafO4noERnDH+n/JmRnMgGqxLbQaiCRpNXXx/q43EZ15mmZPwxKiqIp2/DfgZfLpMDY8nnzr2hvW
CrvPRJeDCPEhKv06kqshYf3e7sx+Wzjt9gIGXjnaNYBpvkjAWIQihmWNzb+zLNuBtA/jJ2lnsgHe
hezBTftR7DJnL2JFi4WSBL5rCdrCs8ZJCznUkWFGbeueZzLhhN+bg9xpa6Z77K45KS3iXAC25se1
g71DyfzhUX1v64XGHgXKPiFsOghTQsk7ndtxlVVCj/kyE9qcuWy2u1bjgBLJasvRWHpLEgA2iRpb
FGwQZ4msmWB6f8Q1n6ekgAldV4qUbCVy9+x5XbPxfV5nHFqw0qrahic1/JAYSoSBF0RsPyefd2jL
MhROHi330c9xrVqcGUvKj7LzSAcXFnGagQDwQCD2G1Grx5KD+BoHRVNHwE9SPIOoOfkuntAxWX8N
0f4HAZEMVaNEw2Y4Po+23V4m+9zg+cs0mUvTeXePVPgUXUC2fDnHkh9jj+Mj09H63tt5K102sWdE
iLU/WtI2VwT+NXetcAPOEzcXJHKsNG0i66AJHEQSZmQN5TLKJpW76IJR2qUKrkVJh8AH/3sJrSjG
BhLeFlqF75hcAqHCiDwJBOdeuhFFIMRf+5GVNDINXOrQNgfoX85QMLF7KB7sWFAcDWdpV4aMV0K8
qvcmEwYWSnT/L3MTCmA0t9mz66xG+8/38RMCvvgyZ1F4zTDZeLaSrx1k9wcemtS0kq2L65648c+w
buJ+YWz+JvcxxcpPNQB9ttFCYTGcHJXwfm7H7EJbaWoYNmOhT2a49HoKRxlyv51M5DpVxK5Rn7I3
+qnNifxlt44V6RoZUxOV2Ld+aPZw6kw7szsd2+6kjWdLlWT98I1KOb6MWU8/mmTUX8gUixBvxFCY
5UL8OGwUkRvyCtTTOg3NdUtVHhU7rBUqTF6jBgjdYs8aRMSHxznoLuwAzFW1SjbnljZI3cvGPlbl
oZtwafJEqtrGUbQVPO7apBqtpQC35jVMgI7aZag6XF91czQheZ/Njnu50H2I75OMH/4tpR5O+zld
I1336GPmGt16lhXzkatHcnB5IwnrFgSI8h4gkgl/4jiYdwbO+8YiuJvh3aFFRFu5Ak/APRnVnovp
G5y8YGo5LYjy+Gp0241ljBrqUbbpziBr9Iiz5t0xP8sEJaY/2uUuLClSp4ZEOPkIRmbsHg+Uv7Lu
fCafsjQf8uqQyJHFp0d9UQpc9R+M7fwKrZk9pSyavhofTwcwz625g75U8WJArUpLrI5Wln2MBK0y
hfD5ifAN22hb/4Vp8YRiyr2foo2e0p3yqZh4nsMJdeajwSxhS9y157j9amOI+2eMPWpUkIa+qNTN
7BZNXvyNuR5UyRCvhB4PQbrv8ZhxrGIwAHENUQbKFI63auteBP8bNd78E9Fjzad1E+JqEhHJtGRb
htJYLcMKRfKOLrMMa74u2Cxz/EvbbXnEoZB8TE5tnxOooedNYICtiOMOazLaDn/btpzdbUqqP6z3
9D+UbPznEBuOnkwOa3Qf4MD9pRrUb0U6ZqGtJOqkx/WY1VFmO8nvEzmnOMz9nL52HtVbEWP9q+JY
e3mfogJRpWuHdD41+3wMJzlnq72yxJo7l/yDQDj+sbzArxg86k4DUKN3qi8J1Pj8J5Kis76SdIHY
NYXQnZbLhhy8R0/jDuaYfMRQ1PO8c5xsIsP593wcSxP92lHV3dFp93UHgzVWHfEOxBX+O11eQ2Tg
v8EXEE7ucbYLiqiVRuYvB/i+CxAP9GY4FOMGwJDo7YPzcexKPoQI6lCH80JZx9KfSo7505Hu9rtN
4GxVHdw3U5kh0WaqvGvmY8F1sM/uW8+y44/3MAPbYzFndRTM8EoQhf07soaf7SS8vl8cQflHXdbN
l7Bp/cYOTdYqRj/7ssE98rM9ur67QOZ1LOW0A9o7MYPRQYjye/PeQ5L7hAGg4XHkmBypG2rVVAOz
YGs5oAeRdxKo/HLBT+R3KWQuw5nwhLVVxiaL9xRrJ8tdxNNYMwada6lirtBzQHfgKz9l5CXfAl4o
frdyBVfD8RQb6GcLi8sCGR5kx5Vl4Q453G+y3T40neepcKEHn8FcJs5xNnkAKCGgCM/mDUrYVXcb
BzgrVaWQCnzUmuzS3umjx07twCGnVzw3yWpKfHvVOSRi2+CT+Jri0X1EywbovUdhcssJ1PGnJh7n
cOVdZ7PrkGf817TYtXvmTCMGfOmOARsCNxtzV4AHqqsnDoDsckT7yspsMeK+UXvAdAPiSQBrs3VN
nlB7BY8uYfWqFOsea7Rw7bpVjSP/7t+0sXl+kV52PzMdq/El94mKXnhI0lCiQLf7OZpH+IR3gSfP
yzq0H50/0EhTHQBnwrOkA7eSZMmfXnFUIETQWdaJHyEEjqeJLLcszqhHT7vGe6Wd5k9jG63/TX7R
cInqbF6jwwOwgvGSsUfQkeo/6NqSih9Lm2Kph1VVA0NlMKExsyeRb+o8YeSPF52m0Z9j5fwGREKw
cyAuXP+FJ7Z/yDjFr+skDXqhqTEPY7wY98wVia+AIJ9Vv5GnBIGId3Anw5O1wWK+b0obDrBxMIqc
h3mHbHLQi3wf8z60RZyQ9WqYb7My1bs8Hylc1H95mOLXsZsnFPh2exizNkOXvu2Dq+hOZXyOeDL+
dOOc5hWq3slCP22X8ezC2uFKXtCYFWOXitoCqMwLYxOEVKyZGm9pIlpfzKgsTZER41/VAEcDnC6b
OdukP/4qsuRH2Ss4mj6O6Tr5Os8xcnpHHY5+oLwC1QXVw/zPFCdCsRanDo4ahac6U9XODrvWSDjP
20vHYsFKoKPEnOA3ZLZqiJnOy01imJzNGwPnEViwBdNAbIok3nCikmzIH6mI9jLKhP6zk65b0WPo
eD218WQ5kgl31DxxkCeWDnlbRDnyONA5wAiukMoafz2GMbhqsEGJou+Ro1cZBxkVbMTH7soXwp6A
W9Oq7Yl8FE2GdZJq/sZ8CrxKoM0t4O3QmDcZeRgBd3veo9Rr8//HTmVtV1HQjf++CoQIxZYv0hVb
QvyZDMMRF2Ymfb1Tat6bRflTui1o+tVswLOs+fS6TDb8pvFCMd1tQCCU24SSu160xkmQCmTcPys4
nH/vj6ODyVQzdq9RhxSmRycQaYJmfYOThQU1EWraRDvQUchkx7NF1C8psfH4UMwjDEsLUGnh1UoX
lgqYPu6BdAH+V/gxHv01lj3/kLnqhq+DjFtboL0EWhCPFg9pQFbrfTORNi2HIRugCW1UdDw7Jpvu
PNlodaiQff4Avbh/bha4g9Vs0EJUGsIpX+08745yapx83TFdsJYBc/7fwaxNn2PCA4I72qS90D5p
z7jncTNJZ+4McDEM2qBr/McsrOpJb1hTcGMLPb1XblPzXdCcjSDUgDNcFpmbve7b0H84gN21tI3+
tWVsfYctafgb0NjcAYDHqiNh/w57Isyr9RgYEaeucdnTgtbmiq2ltyqQzPXlMGFoBt1Nzwm8eUg0
f09s5tmZGduP138y7VCCHNgehwy6gHsQWEP+O+xHAjZuQvWNA2Myn+M4hT/ToVJ52uI1+d5KsGNS
u+QK5QK7X7akQcjlSOfzfjQaFTrImE/PJqwCKfYEEg4ychDDzKHvbZAWShmAvxUTBd/Ftj2lDc0q
Q7NuvaBAsEWbBoWawvm/ud3n9YbEzyGtByaP+w7xiVfhyPTgN0PPKhYIwAUspygwX4QoVYiV3a8W
LxoAKbxcr4bPuOBQzem5MHs2AXYAXIqQQoj1z5B4p3+VA6lSrBHIGa/b9WvFDIrGUb92hZW6eQu9
2zmW18xtJaNpxcGzOX+j0a6/TJajCKawOKfw88/AsnCpt9voB2cv1ovu2x4pkJwYXPqx42rDZTwf
GgDmnoEIdmK4a0yevIaIwKdDRXG9jqmtkxhcWYszBgcdQWVIhOI1hrjl3TEuw2kj+OeT2KvTrC0w
v7zDJWNA8hQDF+oEWHiUxcZX7aoFyNpr1+XoxGD1COp9ipvbqC1K3rXb/cfadq5qJkpxq0S9KUaR
HqdGw8IOnJVsSrvm6WXjw/rG92XpS4909gJTD/y2GT5eSGiGDNyOZk/owMB3gzQrh55OAAEaSd7n
Xq8nb6R8gXJAVJ7xrdpHuv1cojlUKSjnV8ej/skgsqMEzGkvijfRG3Y7JIsxTOMLoGHJeWmmuN5m
AAi4C+W5J0uHHaQbtCUCOWilMRr70hwDSriAmQO2qY8kcRgBpMKiddPL42QgRBMN6t4yAbV1SWdg
APEk9W0hQ1oAEt3Rcnq4Ae5TNhVIWYLvb56RKhj3ukIVUqUE4zx05/RibLNfsgRk7DCE8IBmI5x2
7IjnlUb60rKeXvveipOPzHGG80X/4Hua10hy/zNgnKrEj2IwaJwaXSy2QyhXsDpUNt/z566l8dum
bVqBmIyfAOr2j6M2yR8sdlIdmbIlIWvTVLuNwXLIVBaWqLhohqOpm25tP4gEZkhMLC+zTlTF5THj
FI+iD0ieGgCa+iMJzJwRCypOq9jNv3WR/eUYf1tUfcALXFYtgppfFNf+BEQatGiz7xWZ+HLmPvCo
0M36H7zkAM20y3F1NvuLgvvTyY29YlQUIb0YbX/cW3BWG3D677GM+Rm0b1rpaM+vIp+ix3lzH2y0
Y905BXZFNjkSLEHtoQVpcVu2PPsOZGE+A7Tq7mLk1J8gfHO4yEP7mWbeXoBDspd+8t9n3uu3PmZI
Y1tQA2BKZm7gP9Z193DvFK9Jr3l1TMAjThHLTdGpKU8La4Mpgudx1QzJH0xNzXieK62OfDLQr6jA
eD1gcnQqoWQZinyj61YqqCcULnvI5yvXQdbkdi+f90i/py1ssj7UNpAdVpg8HlhWS0SYlYs6lCHn
zS+4CDsWgY95dqGN5YNZ5pREp8Aw3gNUynt5UGwAQ9ef65HvwwVlW9i/AUptLciqMGX5DzWv2R/a
BaueYrVzV9tEhOlLB3L4rti3jo6VmpVLb0cOS98PoV1s7/C4MTJNUygJQHNPo3pK4Y1OHo7JdFUm
V5P+DCQ53F3aJQZ0I/Gbcq85xpomXHtrglsy7l2y/ciXSblPEW3MhWIYdTJBsYo/QLUBR8etgAPy
osolayUw3ZDkvxffo4bOuJCPoD+7pJ7Wofn/RFxbp9z772pbtCm2WUxR3ayuDSVAXY7SMvOQL+NG
RIgqdIyjTdVHcF0GzquJMtY/atm4NzSUI2qkHseNKXV/hLcY/tTTS67Fpk5wbkriMu/deAOokkLO
0DXd+LVGjR++jy0Nw2sCh/upzDUu/h1xF9vUFhqbtX2w8+hMmSewkETfCRorK3AtD8PT4P2BJy0P
oLVFFwBYl/2WTKAaSAbJzF2ekyw8YOawkb98ZIN4QrUV67ew0WMsjgUZ9296cFhMaQrqKalJ2NJ3
EK8iee4AssgvBX+7r4VDbAwPNShodbXSWKCbtUAYrnZaElICaTqiZ5Q+XtazUNH3fMMqgcFr1ikX
Q5igedcguplSBDhHix6QKuY1cGNPV7gLl0KJZf/mFciZSs9QPUUFtxCbQs9p/W5A+8ZNvHwl2wgF
Xw0+z2b0Ye8VImtm1kD6gHvfTzWyeaPlV0ejYfvMASmJFM5w04606HSBWeleOlzrwJRxPWmQf/M+
yp+kjcCIw6OCiOhqRjULU7Uj5GZ3fQrJUQcyHu76tzxQk1yg95nCdZ6i2diKz0b0j/M+7fmZq1aM
7ooII4myCKGyx+9sXYwst5hgYlMOC5imyhjYvP5QgLbIy44MgNFV+8wX1sCwARHgMAZNDvqI5Ip8
AWmdQqERZ3hCa0EbCAbGIork/jAncDo29+hJ0e0WQwo3sL80UErnE1mZPiD/URaQxT2GS6WdTrte
gYEtsWT9zYEP6/+AwBqOnzMOLPrVJj4GMcl0v+n4EmMUMTOoFTi0cuC2Onz3yqdGi6Q+EjYM6J2U
jzwsOo8kAtpwNniZsr/iPEEDh6g1mx6/YrnysSKzF7p7BVkQNvso4pSbuIIDhjv+Y4lk+0fPF9WB
4Q6s/28HIrC4kyZEqtMo9O7Gck7p4W7yAIENz2OGydYd8IA5H//mt1/HA3l3IOBX70rwoRKdEfwS
YwwmtpDgF7AGTL+A93e8xu7rxVoJH6YblNH9cEsoWjN7wl3KBZJtF4r+JBCcE3jSph//w2Zus1vs
U+0Kt5EtOyWtV9j9HZJZyzWZBTwwfP4lVaw/VtQ/uwfPpaiYSwRm5kaex0we/WvDZlzXR4woJRwm
rL2C3DL0Wyf00jxtcb/6WzRCnXoHswQkeDXzZCropmmNtHOK2mR14q/K2y4vdtI6bFGJsgIlo/PR
m8GZbWt8/36ptRmSHjPcgtQJi4/lsckA6HxQebDxNxRf6V9H9kMAWgCBClh7E9kDBUmNngPUBjk3
bILgKrF5/ypGnSPFamcxY9Xax+mEkfas/6UgslmecrQXoQQxyt1NWSRsngLB/q3HHCRwQZb9GNPS
IQ6evm3Wb6TOk3ifC/QPx1OwdjtssWKG4SjbFvjrcwTVCz2BYkYSSUsCDShIdnfvUrfsZdP0jbrA
t0yBlVQBATHYPJgotOn+6uT/ODuv5ciNpts+ESLgCuYWaM/uph3OkDcIjoMpmAIK/un/1br6gnF0
FME7KSS1OGygKjP32juNyf1uTp45f5isb7Y2y0BDznB0XF5n2xo7imNyCd9GK2z2/QSx5qSefwyd
nrGfgC2NbVmy0SawTV4lBhkFL3ruM8EO2eQQh9xj66ZpoAAisWY+Me48APZLIgVTIlUaJSnoRfmg
3aD17jXVLkVL1g8zamFRnaTM/fXo4bM+6mb1folwNrMtwIb5w/b88TnlmyVbb2oXQkkrDxrUN7un
DkbA/+0xm/+ZJLwth1nWU73Bi89k0DcpBY8+6rt7AkoYH93cXRjyV3XAdiFhjtdJGoW8K2TWUG04
1fDhqtCZr+Ycqne0vPl3lfiVjEOVZG7UDK6LqpfiVTCgV+MpTMYgLsYiq7g4WB3CmJG/HKiEkZr4
stIoX43yosrA29ZpNe5F4M8FeecTYwjz9iI3dogasqjuPZv6Fd8Pcjp3xahSn1GoLV9tPTZ/SoTC
30T8Nuvz6or2fTFA3x8Ldv8kd10nDUJ0F2MMdwkKebcFnFzVJqx1RWEyOVl9FQuRXHGdM0TZ4Tsq
jCcPvgPD0Sq7n0hyN874Nq7X0Tw3AxP9OVNIdjI1uwQlJi2ceMoHCDixOGHDzqrAkVyowkzuGeDi
N4rgXaX+yzKl1NpmoCwUW2Y4hHJTi6Wy9obqDPuH2SRN+8pb5U83Bp8B19SyxPI+ZIzdRXxxlf9H
h0r+zK2mtXiG1iHbETSpvDsYMq7qXGNI8ULZ+vFqWPYBQKnQ+PsYLPS6UY+jZ7cMNztQhfwhtRs3
fWJQ5T0xgpXpb0/TU5hDMf5oyA98xOY417HlcT7gCho0Z78xlMZTytn16CZz6se+P4pg682ZBDv1
W8PN76ZSOeV36aqa4zLNDHGYaMD8QxgwMtr5HuORHYRXPmxScwJRqZYA/4hIWxgfvyzM5bnln85d
xM4Tl3PJd+tg0VsS8Il8cNK0tV+qmeHuvC/tanU2EvPYQ9qTZL91oZJ4rtZqquKMRamMZyc7BFyJ
SD73m/tskVnyXoqyEGcGQmMSxJ5KAjdiiLS2W6f1fHEJUkrje5YxdceqyR0XEbprOZeGItSnPlim
F6XXloW3wtZZFLYVqkODxLmvliE9+hUn/WFcBj2xEBCAD4GDc+hOLZolv+CjpnxuuJWA2mt34Y+X
KgaVP8Q6NO52CpXLjzFOY7eZ1pw/hZcT8ekNSf0czpP/YoZe+N1ueZJj9peZxt9lVhl/Lerkj907
3Xtgjn6zm1GwxihL1Jxuy5XRcWxQlnm/bM4+I4uGkKSLp2DyxLodq0y3ry7ucmNXkq+R/K4pM/zv
qxLjY5fa5Z1BqfOkVdDCoMiO76tMxILGMAx+ZBpuoRkc+4vmqR/Kus0e3LYuzfvRgkM9l0lvnFUF
0cLNWS9XxS5lGzq7kPLa9hmaCuQnpp8qK8ut8I0ML3rZrwK13Eqdlxpu7thYvZc+1FWXxRNdQqRo
psdoEl546Gr4zrE22h+ssNFhVKZ2dq8s4l8eBKditlmLvnmjM0kBAFqXqqthiFNfZFV2LNliq04J
tySLLDYDd+YQq+2QaBJntjmjgmx98xaricGW9XDD5e2HUmszfazGomueA5ZKFscuK9tb7c+rEq2L
w3hpGR3xNHt9DnttA/jtM6r/qo/8ZFlhX5hVPtORhM227ezx6tq1uKQqaY8h9QKgRWjYzhNEy+xu
aLa0fl1LG7zSn7yqfMlVYtbbPJ0hdiw0GCaCU6LTq8kKpHtpmbVAYZBa7tIpqYJDrUaRn4H4CgbE
Y9snf5EUiv6tDUvVvCTsKRYRhVTPN7BW+pIwkHV3MPB9wOhxHPiHum/afQcon3ERoTEdwqYfp2MJ
2ftUDLa0d8pWSblBGl7SB2tNkLozAxjzWiGGEXJSWfTmkdPY5vS0GgOPvZJp3+OS4OYTFwRu/hB1
bgMqFrxVuLWF9qI6Wfv24pAJXx1cuWYrAksPy8mMfN3rxqh2JYzPsZ04KqICv8UYU6j2V83e5VMX
EAtTN036GPq6OfWjzYbX0PCggYwFeqpDaxFbwYbNS4r+FTeDwerItksc5wcVxeLFvuE2ztFdxfq3
ULxFL9Na5pdyttt3jeUkZbc4K71i2vVpufR96MFXcHX0MUIs5J9aTKu4G1CHpm3VGvo4kbTHj9k2
/oNIbnGsxuAM16VU+c8u9NTen3sTf1LvzOYBhF90u3BafRLuVorkuL5NeU7MMhPmOEm27l2Wao5/
glAIP3bHyarjIe/rIxhC99Q2hptRby7uEm5Ew9UVg4FN2cM4rFAIvIk9rZpv/gWdqOKqb2y55X/e
usgNrefcOa2hwqOu2q7cSFmx0C2R9OC/eKqH93Rd+i2cF3YE10uabqusit7eLSt73NmpVhSExnwv
2jHYFWkhl3gcBmKpeovDatO0Zr9vV938psKS21HI6Sxcq9rh2hs2M+XdeUiZazZ4Dt6nsCl4IJUk
jGdVzcbVffVgFYmq9mW+yHukkeqQWXN13xq5s+Uss9Ec52XcddRCURGu4UGoYnngt9wPW0rCUkGT
eGYf0+FClzoq3Q0pesGj4rLp+AJZN/xszuypcUM1bEAqCBSd0wFY1e1CiO5G+h1jwXXivtDaRRNp
uosr1vRNKHe2vxWd1VvufsJFZP/ouiInVb+YyrOtTfFsZ17wPYF8S2M8RskYBQYisY+BUkddVdh/
ZuioNTLDcbpkopkOpSOBYKoVgbbubmMD4sHvSAgPUn73nfPLaaTX7BBX8Q4gb5dVPNZkrx/TFX6i
suxUHcxEhA4lgU1qkpm6Z74xyoC5SwCrpNWSrWu614Ttu7xeyjX6ncCdcz9nS3/hQ36AbRGugRl+
ffZKcJZYBp204iQbzMMqoI22aSmNJu7g5VaSgbgrglWnx3Qy5kjRfh3Ax/VzIzsnYabkjcuTH9QM
GlbS4ZpIdr6xXAFm4cIp+oxv3uggh0/deLvr12Zv2SLo9whdy7ytuRLNP6Y53NYQQDrJmMEEjOHk
OOW66elzl3vmwsBqHCytUFtjtaqJxGOLu2LF2NPsZ7N2jU2LOpo9IS6xu2cwQhqLCHGvpbAszNAI
T0mRJR2wT0l3FEIciTu/H1BIFy7oA8cgYFZfq4QGc2rGB/p59yNU2sNy5I7ZzPJiN331gNtOpm+0
D4JEKXfrrl1jXSk3h2RjNSDy381cGowFTSPY+tNMtcxDGxxangnqNgrsLBa0j8hiFjurNpi6hiWq
fK/pHtZ6yhKGebPVMvnWaQLRAVv7TKUyDvy3eYolo2zqF6IyfeM0KTq+rQ6t9pvrNvOGAyV9YUEC
pS3hbjnld76GHmvCkKSyCE6bg4BxIqe4iQhwJaGNogtVftzyHVsfJo3JNhtcIXZclbAKKdgQmpek
ko66SUKeTAuE7WWkYPVibtNZn0lbb4udBQSyPFhDqy1EE/a77G7nMItdkCXNIBIlFEOMl8TKtula
eN7DNONPjpSnZu8+rIS/3gPyZdMRLuIWzW/yVl0KXtXqNPpCu4clVTm9nzlP7j5sEiv7Y2M5ILPO
yBl1ZAiuU2TKJHgLm8D1Hlgrq11eaiOzcRo1ZbrxMpO1acOcSC/uORTquFM9NpOohX1rH5eeu5ej
Py2BsGISA8061lwgiBFD0kNzxosDbHsOh7YTQLQMs41v/Luje5xdivXBdIJz1TVNcrE6p0y2Uz2n
r85QZx/Ywxh3u5mY/E3XLYLxbei6wfCKGuvWd9XkI/owpgTbBGdt4bKdVu+USQcdjVimbOaqMAAb
CR3PsEjrbzamHbWrtJ+b+zrwxz9ppsJd5q1aHXqHfiFiE+iy86E+U9SZYbi2TT9Uu3Vcgu6pXgdp
AL3kKZsQkkx12XYMa/nLQMTX1zpLA7113XDZe74xLdHUlJkRFTeXAfVyle6WJM8xj5hGHXuzF/yG
M3Of2kTl56zxUUCDzKazDaYc2GRd+2XXUUrMMS4ZU72g2/KrN1LfZApP5HARpeXoJIehUVVydYzV
vLk9+9oBKDehxS4uIXn1WzPp/L6ua39hK64nXoRi3yY9uhkUZ1vgmrxMGnHiTyp9fF5rnfnP3Q3j
QqBDQz65TLSrnV2IFTnKmNcLD5JFJS2n9aC1SB7KFbTyuaJhf3C5dGEI8NVtEqHn9WwXufR3ATL3
O8UWuW52zSmaR3DO63ezF2GHF7CDvA4WZ2TUP+RuJO1V8OA07ZsO23rTofz88VJzoVQhU+1gjFP2
PZt0/cLbjHApEvswoPL+anOxPs+z8M52rdefS16UO3J5irNv+h4rI2AaUB8ADPOu+EWWg6rj0hYL
pmsxnw3APB0PXTuj+qXdjwpDA62pGvxrhTOUG4K70zLqCmeiZETu2716C3PPQE4r11cgxvl+RX08
sr8d72CVhPm2IE79zpib/GqVI53xmhhMv/yWeBZaMduHME+HXWvZ4x50pH+HKzPupyxHYYfEvMNY
2oZbDG31b9AoM8Yxw7ReT8ZLkE3dU7Oo+YNk6PlsYVZ5mP35JHmQ9tRK7bM5ttxdpt8Ne+Dz9BSM
XXdsDBu62pDUmERQmVtLjL+YS+DG0VlxhgrDBWbPFttJQvEGOKxIkpnD28VYAeWw7rQ5rqkwD/ZU
LxefUxjgpGq+NylQrcE38isb8+ZvXXqYWebeeJmhhp7w1E9nOc7D0QUCOTtO0f2Wi2McGfZNRz6K
zoayOrsEngzP6Xgj+nRilZCEFjbPjrq4HFW34SQLGDxadYoYZi5bNFNUSIBswXhshrkJC7RJXPS4
YNLBU0/kAs0jCFhgtBGtZ/Vo2wCOYjLqrd3n049qrBi5MtzKws0ydtlBZ3NPW0xuetwVNH2j4+Yb
5Vc2V6oJdMomVk3uimDCHacli8kZeXUDDKDfphdttKAIXdKUsSmtDy1948iShOSUBLP/Nhuuw1Au
EBc0kP7nUhgD0IZZvE6Wj+oyTPYZgWU6GuM63GGEqTdJ2AXblJDAkxqMfGMU7PlGFiUMNDDnqKfy
vbkPrb1D80oe5rzDIPXhw9ce+jUcDzSzzkfQqv5Or6J5ZGjI9NXR1Nqkp8WG8scSucV0OfJyYw8b
K7EmmOFuxoRJqGSy/lotnGYFZvDvXl93P1McNI9I4xieJ4RKZZTjni1kPTckjxH0cTdsGGDZOl5q
f33l+QVaaZvgW4K+JTf2aKZ/F1kbW4QAelY066vFO4d4OyRmT1Vq1he9SGHFwnGt59QQ7Yw0b1an
JZWKRrqY7QtdmHlSCJ5cNkQCAzGj2hD8z6J15uziNVu6PpbtkOYRO7SwSAcTFYS96o20ByAgpirL
c28MKti5cim/B57LFJYR3JZ+CFbOH3XxABPGVIdBgXFcVFgdGgcNkD10GIc4o+uIyl9u8NwNv7za
y3/gz9CIHv5E2JUrLyrNqqdQL17zWLm4CLJMVT90za7UKFxIDImy3g1ocPBF46grIYrsXl6VdEC4
AMv2pSiK01AljL1Z9T6jAc7LKVeueYdDu9sbaC/VltpXvswUhfB/uNwwYxglCiObtoStnO9VI9/r
wGvxHfcDF+HgFSTTE9SBMOk5dmxNwNWHYumAdLPBRoHGtb2hqhg3HjMF8KGh2rvFIj5soLyrxkuy
sYOam5av1eMWmWiBMrSJmKpYxjxl86sJZDZESGP47zzW3hyFOQOTt5oOPTPqfDdBQ+BrR2/wT/gh
ncdm8rrHdF2XQ2tVckRdzgaoptb6yxrY6oRF3YTnrwy4w9ClAQPKasM/LZPVNFpu1r/YcliJaruD
vJDC0vt3iLuFwJpPa3gAUV+gm2CLiohip06iCVPagVIwuLRZl2wZBoOTdMqJK4Lqf+JrQ0iGBOu3
pm77bwkeTOs7UQbh42wtgBppmw9lEXnOhAcQM8qw86veOlYdqA6Wz2G3jCmer6ytkiEezd4/tWVK
MlwTNvV8ssgmoDTrrXrf69kiodVU64PwKNplqMZx43vl+j3xsiSuMrJB95JImPe08fQfigpxWGip
dqsozS32mebFXgPrZXVG649qcK+IIUi4l1Ykv8kp0/esG+0MvMd2z1lV91sSScGMmecIGTk49xjA
TUSShrlhnSAuJuaQvfHeh5jxGDD78ls7Ve6x6nPjgxGDWx8WHNB3mMsIKpVVfpzMtruI1KiBPMOm
PUtj5NlgSc41W/izhYLaljeKkRRJqRkeJj2FEdOv+a/r5XqL40DwM5niZSL9PY+QvNHloHefyaFK
LibwyjV1VL1n3KbwI7XLrmd84EZGOqpsSwRc8zw2Lc1aUTKKyQqnuS553fysc6N+MELPOAi/XV9a
6C/8nwyj1rgPB1XgdSmYVHpeuLMHWT6u6+TsWPQsGD404R8PfxIBBqt5g7FZVtuTpMN6zj58cLog
P8tkmV5vSMzVRtn/5vvu+KPMqD7wU62/O0sDi/cjvUNEA1ueGKEtsdMN+mTA/z/eTIbYXgweirgN
zfEy6wozTW+vvzLTcZ58UOtj4gTVQ2Gvw0+ncyYH84YnG057pAZIX6asRH1JRACaOo0FwuIgdP0h
2blzMl4h+QjaI9qrLmJXFwyzgSM8yKg0aL4FI57ZLTfNcp/2Q1FvNQvznj2Ta0Lib/05Dy5o0Rwi
RF9NvFjFR55Y6EzWAiUeMjv5a0Iabt1uKNc/OWlbO927Q3AfjBZcUW+Uw7lL8V2c2N5jvmrNmGqb
CbMFAeyVXxyzFMakYSic9nKT6AIGJy+IZ9vjvA6qZ6JWQmurl6y5QAob32zFEHoX1m6b7RofBTuW
8I7pDjOR+K2yxGv2S4tTJsoC7m8CeezKfJWW51n7juVjdryUfAkEaozj2nlQfzWu7HkwkpNexjls
Y8U1QHbaIqxkiWn4pvYMZbewDy/ssFMxTipGgecnGxZ6UEzSO3cwnIJ5AJjNvOv6XhwNf2nt9wpB
Pu7LxBqfuAT9/mWagjQ7ro09uY+kh61zJFuDN5dmzrnzl3/wcp0s96BfQXmuEqMksIxCutBXodti
ZuEsMMaOpA6Q8LnL3WBjqHY0mp0jvHYDhG6zyKXzTaX4V9NmGczNkvnm9Aacf5ML6XQNLEeqCYg1
ISTmXJIB57zW6EnhC9qsbDgZS7l8VxkT2PyiPO3ANNTtZG3Niji7Za/XhX4XWVaKC2kp9hQz3Wlh
I0Og/PFp7iVtkPSAX6rEdNUcF8LV3QUZLQhwm1SiS+HIfOi7SKR1t96pIXTqp7WDvLs3PRP4O8Zu
uHYPTkDfDuUsRPhi1mbXR/PoDvOZadvyIZoQGCTCJzPsmgydM4y6BJyNgtoX3shqJcwrhBb03QaY
onlMAHCwDbEM792bA/wZDAhnJ0Y/y58qapQf6ITtia9QP4dCJowRDBezhi/cny1693uKaeU0tC6U
vjUR4dDUFVOlEMXsJ68Lg/GOpBq6ze4+s/o8Zpu1jETQgaBMvYebAgPfW+30NX1iWF6WTAUv3Arh
3lU9F1MuuXvtQO9XuFV6BGbgGzpm980rTUfhayDiK4JksOKiu1ExjB2ruAxotDY5MxP2BzT1zitB
2bUuSsHcNCndDQSS/SDLVNz13dicINuaJ1D6n6y4zbHtFfqNsrHYadsrtkvKqxG6lfVsBqp/CKUs
X+ZhTB41wQEihiI2L17n4783tR6TZ3kbn8eeMabjpl0Nbhp0y2ZnDQuBB2ubyh9umLTT65TkvtqH
rDOeSSrhtCcWrEu59lzLHaE0XdIfggm+ecOtMbLQopnrbJ8JTmIq8rxTO6+YuVjHBF6RBIOAMfs/
k9FqsifrgAofPPJ9FOV2nQMrvDZF4BDM0YP1b2QZZM3vjLCPZJeT3OJdYYaqJWZDTFdd/HrOi52d
rW27FwjXnAyzb1xK3CuwWVhX371hxevbNvmHtsHgtqAXzoOZtDP1pdfwPSHsOeEbMUuo0jaAjdq1
cuBVnkNSeo5e4q/9Ee2OucPU1fpjArTPj1irSgOD28xCIAs/bUjcTQGr6IPUlafaU9NHO/kjuAWo
hMs8og3MyOlMXG/Yjjt5GKuaYwHEQtsPK7tohgcvSIt+3wl78V98aLez3S8q3y4LQSAHhkcj4r0e
ZB+DtvTVNhWpvW7Lxc6rJ5upAk03gBMGCqCO5oesWAN+bmus5psxKwbqaNFYVlQBAdLkUAuoMzti
KZl8E1FsK5kixPNUzeNDbfr8lLJQRr1RSbOKnfLFqMBopF4jDGQ2zU0xeH+dsuJK4YrxXwdb6UM/
5/I9YFojbmO6kVPbC48md4tIIrhfb8CAKkVy8UesFW+tGeLeMWeEiyctTLs4dyxUNKNlwCMUA0OM
+mHJUPjzKreetYuBbYOLedn3WKg6ANU6uC2dhWlhuIXvbNvMRuXH9pzWNggxE48dQxojYHWDj8Vj
TE2kYOixubjHhaLePTZO57tRuQOlEDl7czQR8IBylnacNHpkiQLFwLi+1GuRvhdSTxyPfs2cEQLI
IwXHyhXOc5w98zkrSv/HMmWuiCV7BfLjQIz6trDn2ji7Skq9728JJHsIy1JFhAmm895i9Gn8IZx7
LGKdp92NzwmL9FfJyzaxF2a0F+hzi3DQD0OECnaVOJ5aPi1hUvEqDb0kbmBI3Mz9PeZFW/3tKx+F
n8G+LI8LwQWUKMlMOE7Wldm4Ce2uBr4Lgg5Hx5qVeXq3ZPq24pgAL5/bwa+FegprM3Oz2KV9Gk+l
O03+HifvoDEwNVrsnXzyuwNxA/UTSkr41LG0+6Wf1GxvO76UasN9PFcXo6+G6Y6ZSfFYs1Tt+zp6
SxmzpHnKd45XTcmuJKjm0ChX3eW1ZP5K24/gQgSFdZp57uJMtsFr3nc4TlwK1l8524WTk9NQXbwV
BAJ5OCNI1oTTW5aPhblty56OSX8AexOhNg6UmHeiCxN/z8BZJNsWVPWSSiv/mDEjPTvG4n7vqX0Q
yMFdOJRElrungVCFJerUYBKBRKUbPKMeTO1zkTQxMAjjpop7VAXhXUK2wDYoBtxtAbaMeUvGGjQ/
eEn/1DC+3dn9al4XQgkuCIkCEsRIezIFSTQi94xRyzcAhgJAVabJ7gZVwX8VoDv0ZyKPq0EMxyKx
xBBNkw1mZJb1e1rehpfrGEwfjKGL52yYyz/zjOYZ84ZBzPUUQRsOsOrA6CbZsdlS1virE/U6EEe2
H/3Mu6sSAiTc0DauYcq1Myhmz/vUmibQWgMlruKTr2Ef+Pa+XHt91eRSYdHUiX+ePaiZIrR1sc0S
qstYmlK+hINh/ajDyiFp1h6sI51sQbOeFvN2YoG2uWFOL9CfQPq5IlajgNphwLZ3E0dswsBCT1cs
XyaCAxNKtKrKwgxV9UaCPNvljPHYLB5JTThB1/omqtm6HAXGQ0JwWnfdJ7QeEdm340frqwmrvezD
6TiEi7/rKD93oivqe3gognjAXMpTU7BvBYVvupaVvFUKSXatmyIBqOmdb35lWPJUlBXe7gGN4hr0
bbh3itDYdCJ8XEzXOrlk8CDPJTI80Qur3z2KycEvZu091G0S6gti5beU9mVb+HazaZeZbKnQyDiZ
EMx4rdv1kZ9CXNg2PR4Z3GuCTaeeqDDABaJYqhO+VZf6tBZHTaPX35eEzGBaIwo3JZoggANO8qz6
Y5AYfNfMrTxhOJvi1WOdtCd1+gt0tP8R5HUH94dJnzgBTaSIF/DrFQTyRdbIUBqpocPTyk4eeeZ5
7/claR7bshw0/QJ+0VtncBNwpqHD7ulBOW8S1xH8BCYEIN6N76RUiNhz1O/KVta1rwnW44TBaJyN
1b4OV/Ey5Kb+xRbkDkWjD49dLp3nBraFCF+aypRXwYKxCXwwjsBSe8dgKMZgBl2ezRktpQZuRy8i
1WC5c/Q8UXNQuUW8Y5bLuNB1e4DKuksYClYMl1QjGb56a3aBJQ1O1djO/D0RiWuMl7N+nVtLbRPy
W86ZcoMPJSf9syGm6Lx4t0wab4GCQkg+YOezAL6QR07aIxrEt9306k6l98TNOm4qi8kqURjimS7F
OHvlNJxbKyv7jcu3X58AAK2T57IFjpefSJEGe+oNAxjC1xq+3opn7uT87Jal+mi7zjqoLODXKmAK
tqnbF4eKkNI7mQzTzcrdT4eRZW9H9OBhk6S9/ZPyYHkxExupO5jbpmNUlbZbbK/ebpoW/JhFER5s
Vgrhh0pKSi4ipN+0aGH2W+xDkYAk3jM15XVMTF8tW5dmNT0EjWxfgs6aXtmIkIKs1QYJeApaYLZ5
MMEU+AJBZVQ06pHyR2MWXikFn0hKFOfA+oeTmOyWmsvgUEWutVVU9WZ9pZTr4c4Eg4BkhSQvs649
LKWuLyILk23vJv3dXCCsQ/cmJ7c1zG/sPyY5ZTENrAvNLQsu0q35W7W0d1OJF8TyrOyJS13ee17W
blLbU6+mHMoDiIJ3QUjVu8WeOQMUc9590fbhhlmaPHGwIdd4Wc5OW1CbcdtXq0dqJVVHAl13k4N4
V5Gf30xrEd8nPRg7Y3aLC10TZmlrKLe+A36ZNsFIWBspSb8llu+f6+28XXxb3tOrWcsmyKv5Yg0N
Xsxh7YstQREW3peGPo0kLTI7J/L+cxJT3WNpE0G17EJi+gtCFnLyuX8WRWOrc8GlluFGmkSr2ZcC
Yl9GhIZRMUed4YvkamYUbUzPWf4yPAFZ5m5BUawq5p4FSTikMDpZGFSwnqSFwT5BBFUPHn26IMcl
yXoO1spTq74y9qa/oHXpK3nPPYy7OWq8EsbygrzOhsrdSsRI+mepCD3eBSu025MBYtb8+f9npv5b
JOunMOY+nYBwfFbeUs1dQ5DKFj/71z76U5YxhhJLpnlmncBGf2ur86MEtHf7tQ//lGVstP9Ernb2
yR28dx5VJpP/kaj+LynJ7qfwYsdIJRYjPNEIiTOcF/GxpklWhb+6QdyZ+Fu/9if4FK8O5uLlxHfa
J8OQToxvYl/71vgfYd7/9rV+SlcnQ6Pyp0XZJx7Mt1bPp7oz/yNF+l8++vPS7ly7ll+WtXXCnood
b6/L/otbeT7v7DYsyCBJC3Oa+4W2efUibU7qa0/M553dqZEwd+qkfUr1cE+r+Z2y4z8Cr//tV/Ip
On1JuEBAIvkqJwOjfPpsSGD7Lz0mnzd2e5MJp2NjUWmq5KfbL+8+x8wXP/vTG4rCA2Pk+MOJBKGS
e9I65sYXd084n15Qx8ESa6M4nDL8DBsntx3if4Lui1/mp5cU60JQCJMYCsp5DGZyB3j2taUBzqf3
smoVoRi5UCcSmaPmh1Ms//Hbvh2p/49UdOfTO9lRvGT0w+rkwb0YcQmDCLoEAJUT3vvFPSuft3W7
vsD00nT8Tyz511HVPT7szZeexM+7umcGM9RXtTqVYfAuu+aBKdLfr330p1VFaev0svIla6MJjzbd
Lf7ir237+bype26HDjEvX04mQfTB/CAW+bVgefv2Nf/PGgMC/3Jc6ulyStlpuHGt23YVGruvPeD/
7Cz5n0/3lWW2tjZmXvvAuYdUaY/QrsMXv8pPL2em4bp1MEwnbxrvtJXuzaZ4/NpX+enN5JtcW27J
8VTb/Zb1TW/a77/4G//0ZgYO4Yu9pcdTwirMLZCT2PrtYn/xN/7p9SSLjKQBwKmTtRTJtZsZL7Ay
IP/arfl5a7ckOKMVDpywvnn01eD9SRLxtZ/8887uIoQhmTrSekUGdREaDY1a5cr/OLb+5XKzPr2b
nVGppLLXnkRPvweGZ56XZNbXvtLPa7uDUGeSxNiK9TI+Ron03LnNx5cexM9ru41UB3JMu/YEwoK9
ocTS3lqEqX3t02+/rf95P910FsR/kxrPAU5Ah5F+K+Zi+toV9M9ejf/5cDZprraQgzollnWzAvo0
EpIYq6/96J/e0MAC41n9pjml9RoQUjJeEUSar1W1nzd31+RP/R9zZ9bcOJJl6b/Slu/IhsOxOMY6
y2wIcKdEalfEC0wRUmDfd/z6+ZiVNVWp6Z6cjqcxi5cwSRRFwB1+7z3nO4mIeesYcdIVVJaNwGD8
ky/+aYn2WRvn/cDDLdazR8g6zMGK/q/ie63fH8T/yQNad/98TbHP6XJOLD4Y/MmPhpZsS7N/ZoIL
ra4iZxEmUHkVizv7ylkOU9l4c1ssJ0u5+bKB5RE+YyZN94lFno0TtC51ZlN61yKTEXn7bk2oi5DP
9Vfaf+MhM7gLGjoN8DFQ8mj4epsZPWiPwtOaDetQz6D1x+G7M4GlxTm6ohGjLmPhpudMRzmKanC6
xQkTHxxAXqso0vZZbz7EjXtOSKjqx+FlmqNpPS0pDUpK7KXg11ZOoY2PqijSTWfr4RpJk7tJG/c6
0a7uUqw96yzsBVrsaNgLxJkW8hC49fNxmpxws5RW3z4RvrCTWTOWKyx12jv4ZYeujTWgPoGEPACk
QUAltxX6hhMu4JIGYALEN4rPbh0EZ1ikaz1shy/JbOAu7Wx/Jhx2jZfiKFTzujAq35t9dtaKgcFP
VGuPTlNOb5PLycDWj3mRQvEJKmcnNGBI+FkBQqj4SlmmggKqMQ2IX7V2WglZIP7BJ11gjjJXtHdO
cdgjli2Posr2NAyKh0kFwdbSAI/bWAhuwcZhK5yRVw7QGE3jMljyMihr3FCA5xh2nQknHWZ8rwi0
bi2TsffsxM1ekhhJW9xpW4E855ICF4N/d8ugsPDzMnlaslx5nM6KebNU2g5WzGOlzSMtKeyrnDd9
l2nk7MO2vpg4oDwEuYCmmmnewWwgRiCN1Aki5ojCYz5p+FzxHVqeCIPAU1z9WpOWAzfBnrYBVNed
LQUGj8LZoH1rn+nwIgUZmOaTt0Cn2MltF1JQhoLUMwCfeUBl9I09aobt4WrGB2gbzVFJ0gEgCZk1
dGtmpp1srX1Vz90pcLvbkpvxCgZeKxdE4lY1nLJgGI2Wlw/zru/s0xgWT2M3b0Wq+mJdDhjLTNfO
7ltUEqfZ0m8SKKDrFlKzFzkudjEBtnSA8XvEWdZ5Xa0/CdQ4Gx0COTda4uaepfL04CwMwh08DbbC
ZW2GW8IKmPu215m64gOt+h9uqmY/d/DCOzT+9j12NL82MaeGtspJE1lgMvf6x2Iud11H7NTFDZ0W
hHzbwHUS0wnq4AxLu2AJ27fKQMHE0Gu6mclag0Mz1wveVGZ1WDW7QR5CMkJezb7Hgdoo/QEkiH2y
xhITB9zg/GWEtMOHYI4egVfu/AA46Maip2Q8BWVPyES5T6Wtn2Jwuq9t3eqb3nAvtZZUu2VkMudE
PgipvS3RVLjTsGmvc36shWJdW82qN+kdK/RvWxWHsIlgRcCq4J72rrYq/EfTXQqFaZOP8aFL5RGG
3DcnHNStSAzIWV3Dyp6Xanld4iwDSRHH1pbYBcMrR/rVQx0dcl0yb8zbGbwHeGESPlzE+7blxMum
HmJ5sgwnCX2jn/QNrOwbK3YN5cN9RxQICW2NoiXQ/GKurierr1FEoAiEGcLdE7v8EEGhMbRI6+c4
Rm4g2qJZR3htT8MSPGexffXmLUN+Nmm7bYy8PKB/YG0APnb7a/+wNFFsYlhYwSximwnMHQ6PN8yp
4tnVKOKwC5AIy+S69jW6y+gvkS7z/0E/W0BG1tM4a2ggqquwzGk0ba1wIj1FONXWqm0cX6UNnCIn
bLgWEcbGOdaLUztnZ0RNwQ2RGWeNLbwq6L5KqSGMR79EjssI3o3tQIBv/yLsalekzY4bTDuH2KU2
gRMBnGa4oyY0cmWTo8ywaghmmCxZzkG9vFcForS0lekD4jkDJecYvgrNHR8S3bRfm6LXbvQS1ak3
9p3rfkWY0H/XAB83EI2K+jFo+g9Eg9oR7iA61ZlLibq4P4QaOMCZK+rXnbPcc6hYNl0eVYuP/Br5
BRPK74PZUE8PNnlsGuYfPcd9NZvZV4YSM5GmQ4pxsTLW7tLUfuQ2BbT85tKNmCDTjiQ/aXYhGp9m
4sqYpe2CZXe/0s4Nd3pXxy/IMbryMGjmMHsd6sdTMg6u40m3+9K0aHAlEPfDkI9IGdNWzQzR7O6t
R3viFW63IIkxrUdXXoU8HebPgKGND1oGNx98aJw34H8E2BavBam1c4dKbZe0DE8MrcBti+aABzvC
116bF+QtuS8Z9e41V2fcY1RraQHy9uY8vNDzJRxqMftxBKMkI8bZ0w9G57Zz1CC2118dRmteOjXh
1qocUGpu8zhEmXjRuaRoKnOcbqBASrOyqie4WUvvq7oppa8Sw3nNBpcpZ63r6rbOlx0s7HlnWuiu
JqI3tnWyYDDWzPQtTCM79xliFIj95A+QJuq+bJhWd1n8LnXGpCgaRfnaz4V+rAhVfx2u6oQab7Wf
sSHD+CgjJ1lxpsm8KO47LDcxzJEkE8NZ6/Gy90EOGczplNwD1H/EHSf2IUpNLL5O9OTU1XzWktzc
XkdMqLHNSaxdAwMg8D8mfIAWz0k3LBdTXyg8pHVgQwvBVWbQ/zdVmzkJCSIIajyHGXrt5XrW8Mgq
JTp4VzBwyquiPaLkBBVGKFZ/N2I4fSyToT0pZyieMKr1686S4TOS4IoDAl6EbkMi07xDeTGVh1SQ
wAQFMbJI+moZkfZRwR6UZOVqrCietcXEPGNGmo9pYB0HNTkG9iz9sTRvRiDFK+zq7Gpj9mS2wUhM
RHBXo58XGMeabGvwJOVcBydI9vyG9HdfT1w/BRzEPHR8xWUOE65c7mg/F7mpX2Pm/uXg35XICcG0
mYeuNOvUS4zawlXQomD6i1Lxv2hu65+KOWy+HYCHWcKLQXW9AlDBJ2+AIgLkbgDPnsfx5yo7/VNP
NIlgC0Sccg48YThF9i32WdqvwEV+qorRrT9/VKAPhzypsLy10ljmS2BPGUKoLphy9+e6uvqnEi8r
U7dv8LQfipholGPjsjAOVRIazz/3F3xqwqSwjCSSS3lwrKtYunaPWUXQx1/cStfP4T8rZj5VeS7n
DZmEw3IIeyxIe6khYI4CF5yhURnx8HNlsP6pJYNivC8tK+R+Umb5bDfF9ILOtjn/3Cf0qd5zRMPt
auvzoZ9aZIikSY5HDHB4/H7m9YX7qeCrkgieESLPQ9poZIL01FcRA74q/ak7SLifljMzXikH7Kx0
N5A4RVAMccNlnCh+ag0I99NqBuM3hubI3IFBsINsS4K+1+YS3dXPfT6f1nAEeAE0qZoO+gKGrR7j
7uQOofsXe9F1Hf2fd6hwP61gBGMNSkjmgzKHde/ltQPdOaYk/Ml3/2n9knsdALZopkOHsDaGjRyW
fhw5c/mTr/9p/YaO1i0IlfSDgDhPpYDvMeUi53+VL/xffT6fVrBJdk+ALng5ZDqa/ly1SIpI5xx/
qlEr3E9LtwWRqYu8HA8oVcXFGNMy8JFkOuonF9fnxZvh++oNeFBWFvRvBSAL4hgt/f6nbk31aemq
sa1k30bjATMsMrsy5n0rlXc/N50V6tPSNQzZuPnIp0NkhVsCSBL6PdjP6ePn3v6nlZvV0mywF02H
LB8zH1kPdU7P7+x+7t5Un1buYNldZbZyPASLCh+SQfbzOk1TK//7vv/v36f/EX6Ul78v0/Zv/8H/
v5fV3OC97T7992+PZc6//7j+zP/+nj//xN+2H+XtW/7Rfv6mP/0Mr/vH7/Xfurc//WddICOc7/qP
Zr7/aPus+/31eYfX7/x//eK/ffz+Ko9z9fHbL9/LvuiurxbGZfHLH1/av//2CzfSv//rq//xpevb
/+2X/1mEZUb/+e+v9Me3f7y13W+/GOavusLipeAGuYoijBcaP65fEeJX2zGII0BoZ/E913uV9KEu
+u0Xzfz1CqDCW2sYANqEsFjkbdn//jWhfsWcreu60G11/ZL85R9v7E8X5p8X6t+KPr+UcdG1v/1i
//kgoDBA8Gt0Q/IedYxInx8WZaR30jSdjZMYnb7FWOvmwIKrPu6zrZKZTmk1WA9zGycQJyd015MG
pdIzand+DzXb6cnuVPkb52NJ3QAs9hVg8XierQF7EwLE0jfGaHxpEpg3XkvC9y2NvUgdSZol1dt0
B/ua8Nxo1JcaFDRXY26B7qjAUVNT3OM+AMpceVnauw+JNfUN6i/8mB4HC9RCA+AR2G7YP1w4BhoP
ukX05mNpEc2C4TAKfoSpHuY+uQXTvBZZP7pIJ2GXznNSl/QgYn6DE1fJo2MVGCRoDlglMThEPK2m
AJy2D+oBBthkpYqYFMnoGnVkrROwVIju2RzB3xyqERbWusXfTngO7FaC1JxpHEOcp5QLgEkHYAfj
rCqatfTSknidV9jDfvzLLffHlf3XK/nn5wEX0jIwryndpVlmScv99FwbK/zNs21D2y+cc6o7I4QP
uGh/sW1/vl0IeXeUoaBwwo2Q+uezkZsVUBANcQajJalGqUfyXQOELEIUB7fz8n//m+xPafBK6MjM
JXclv9ByIYR8ehwVqHuDIO6/YVvAAVnLNEPa6uRvseu25Y44xTI6YPfDZY2dlMacQRJovZrmhZYo
sbvVsQwnScneReOXpFGA3CIuWt1+ZF0PdeE1DGe32ILvgClL7Ad+yrBT+haQYqCOchYATey2JYXN
sAPuvXAi9Xkla4m1MG6m6SCbqRAomLIoYboWVjfu1Vd+kZ0oUZJA010RWEiy0gKQdb0soSm8TKsn
1+8R3gHUG2OhHoNRVg6NduD568UBF7vBK4JRpY9R909V1xDOhjltpqNvDxXWpFyKjZWU/TuwqqvK
fVYpYmuFV6qYTUwJ5DXau35p5oqmk6WprWVBG0BqZx1Gqxojf0xJaFgBF4gHt1ujBFomwNB1NVWA
O0p4v4WXRMI6IyHXQJwuBhI7Apnzb2m9LCbOzI7GbzthU8EAUE3O1tVz64KlrHUPsR3LcQUdV+Dm
j9L0WxcOIS4awJ3Kw4Of6khFkTihQC5zTO66NN5EFNL07tOc3gXxMCAJ2kgLICthYDbul0WYNIwA
Pox8HGV/29J3tE52lw+tpw9kyODlCskyzPrUPRLfqQxvcc3+JZJo11Yz9hqs0Yr3eTAruSQMUpL6
ROcuy/cJZ/zHJrPAj2ihaxqbJUsl8ngDACbtMm32jETZOOs4xyE5hxl6/avo/4HHrMfu0GlIC1c2
+MOHCqtPfFW2SiIi+k43ryFSatpOwqSnMA4JuINaYfTk1plpZGEdcE4ltJzCj6SctH3Ugf/yw6Ui
6x7SMoQNpwC/6SWA94p1L5CQrnDNiOc0HOoP2D7pRwSZA0WpxrOD1bjYNWbtJt/jY+hpTagWajJb
37LrdMs5KTceRtiBeubhUb81EqMoDhVsBrFRMkkPS83hz0Oea71ItUxPo6Yq+rxjt66mbvyYHKN/
wWHhGL5jQgnwLJIYrnJImRKltuR97lVogNs1kLAG70w6K2/MlqKALjInxkr0gPj9zrDUuROL+d3m
M37JAL5aR1W5buwZDTMBb57nQYOA2iAMteoeG1cQM7VdZUasHF9Hh3rNvyjGh1lv8x6p/rV1jzsi
7rHhFfj4ddzSmLjmmFkWIk0ij5f6B4AevH1JWYyCJqfVPDFSoW0FDaR5FBADP6x+lMZqlHa7tyah
hVuXhCGLnKk8++Aqpo4fzCEuEDfVompN1kdpIiW3gzuAIzLZJQuDFIADi9Z65ZzBY4S3R3U6GKX6
pow+u9HmeRLHfqnUjwlbIXDUsPqIlrJq1lhOrMLXmwwDU1g3+K+zMSsWtNwyfYqWvrlxqmX60eds
eis8NcFrhZgac20RxcoPRcU2BT3AeHDNtronTJBvYxHRajd6ogb8GZrpOdRTI/SzcGycTdY5BPUq
chy+F6FZvaA5n4Er4KsijU4zMgKc0AgTqjYAUmYmmcc7DIsDKby0l+9h62LpKOC58IHBmeDtkglL
QEag0wbj8Ugka2oGH/Zi2fi3DUkPCfCqDnM8G9SpMyQxi9+LCbibp9V1QogltyvfM4IbPkUGTn4d
cHGMtXsCyuhmud7LFTJZyEmyJF5nOQZIDwjN6YliXi26pQ2Huhfw1DKAG5pvGS4kILYHx1mZAImP
aTYvqKNNZplkLdI1lmwD8HILIz4vjjVWHvCd8AbRc+isK9eyv0LTBFqnzVnxEYOIwgcSRvNTQyce
BgZ0GcOLVBPvuqK9tmHtNCn8ksgs1ZDHIqtbdx56x7fbgpn0qplnsc3SsMpBaJZ2dYgkZwE/QC0c
+niLMCH0kYJAj47lg6AL9c44g08VjF10hmmkvU4Dqd4rM9DiH0k4y2UV2FndH8YUI7RH1AIQolq1
OUtIYVTx8jLqfxRY0EyiE+KeKJrc1JsVaaIT1wpwyu86GWI3VRzXV7AogbKkl9e0ygThSQauQDuY
V4PrsvvHoAIfoyrUvmOnM7+4S9edFztyXug569+LIEDC7kYtzlgHiN/MOr3q1ug9jFDHGx3AO0Eq
wMsVn3vL4C1IXhJcYDDL3NAC9z8MI3h9PQkIAyrxpa/hDMlvtLgNY4W0fuQINxtAijVocQHbbwEK
hABJ+rcJjAaLjMDnUO/ih477vfECstHv0HOy75O9FpyxOWSjj0ZqgZIZT5rwozTDtxsO1tVgs6Dn
nsdgiXwzh95kTayuFdmnZujzEEwvmDl7HjqzS+xAjG0brCBnSd+1RfY9lwW2TcEx6Uc99MUrupLg
XaXQH5H8h+qVkGMuvig03fajIA+7leGU9vs1U4xT5FQxema+QcRGlk7249Jk9lsXkuKTA3cCp9F2
JHvrJILCQtMT5OJGuMD3jjWNCMn4Ol71QWcNr3kR2MTGsmtvCGBxHSICQM1O2TEdx4pZfByHICOs
QS9/5IJhFw+x1ridWGVfy8qR3y0Hlu1VJwAI7mrWQEKQyxrgBtqY4YSlOGt4po9Rc2mVm7wOFAFE
1uOm2xHqOWe+OdZ9vXcGjKDeVA9Zu3ECrP5rhq0kbbYYhgvsSXiyPMYyWU+jMV7EyZLkmiNAyLTu
6EKCql7mUAYmdkCQ3/dTVDDLC8exeLA0iQZ9ZG5f7xpt6bgjCxPfB9VGuQRkGA2W2YnBq+zGEt8K
UEK4XXUjnK3CczlecjADnV9Y/TatEwOkUW84rolPsdLD5SUFUZkdgLSRYM0THVpwRATbyFyfdDfK
hVWeNkv8Lbai6Er1yoihApoVWKesEleURJFfp5ycGocgv2j2DOPM0zhGGJ7MLCAYmOLSNBk9rKWO
Jj07iw3tAr9tSaH/kAFNCJjeLtG70VgZ01jiYJwLbmfLfqdO5e9RAZA6E08pO+NeVwP5zCtBzK8O
Xw3NB/xSV5XxpgKEWAE1nPgrrBgurOOl8TAjw3b6On5q3SWyMj+p8cc94zNfyqe4Bx2zydpUDx6x
vVnEsKSEStobjiJGswvdNqlJtMuxpdzFTI4MWEwQuuz7eKH4CL04mjh7r8bE4SmqFbxbf0qXNIIn
CSqgfYIL02P6b5nasj+GwOTWAu5fewO5PSpORd0AF2ydGsP6qtJUyjwqmih894HZ1DpOfdNKvVxY
cryrqiEwHgywr/ZN3oQMoWc5DwxyF/Y0kQYmcTlzzvFGjYT+Crjm8oWp7PwDd0FL4j2dVUWRVxvZ
rgjl+NqKqg9w0bjDsbav+WhtSkY8qpCGp2GhWu1R42w9EQ2kLzbjIdqQHPCA1Z2I6IBHNFJeAPx3
03EL21BKj+xZ4zVaDFj3TdubYldHJnGLCqNutXfx1BgHMdaRDjYc6Q+GFT587q/AZo/qnJaiFYoA
KEJmV/25hoEBqQYYQrqeG47kmO80szokkvxMqOlV+KMUVPRwGK5hVWXRNve6RRTLbm6t3FiTE83R
fhZZdwGWzjsrj8mQhyaPbifgD9HI+cSxZXIMJjczlz4Qnex+xNn43SA/832h7g1fNb2OXzOibu/C
3xMCiABNO1AsbTN5yzCN74Y+GMkFhDUbtmVExHVxi/eQZaKyX8P75uldcGt/NNwSmElJ7dmpZrm6
mBti11YVrG8qb2U1036InP5pMmX3bPEUTMAbMo8EQRXD/yrjdrxTZdkSKQWw3dhGxGEpcEoVH9gI
Y/ZMbAnRxbobho96Y+dfcHE2BG7xhND8KQH/vKnJDWcJReHyDZApqphqApS7KkH4sXvoU2zuDStR
3+vACe8CO54C0hGWFMpmg/x4lZF3x0MpuaYzAmb4x6jqv9Usu4m/N2Vb/ug+t8L+1D07Vx/FQ9d8
fHQ3b9Xn7/z/sGl2lbP+112zVdm141vxp77Z9Sf+aJy5v0qHthk9MNoMlqPTR/+jceb+em1ZwUd1
4Hia9Af+2TgTzq8O/Qki9UyQFrp17XD+o3Fm2L8yP9d1lx+CbaEs97/TOBPSvHZj/zmhsOBvu64j
TMOStrB4m587LqqDuN7lhOQ2yzT4jWza9BvYaPr9ZgZk1jPtNGyhh1hSnbVZR/UAhQ+B9WUkHCmG
6qphzixFmJC2yYeg37DSoR8gF8eCPNAWsSg7DTgvnAowt+pdmykshkPbPTkT+Ni9XJrwJe5JGd7Z
4HCJ8BjD7E0fF4JUioE8A+KuB/Umr6OUVeT2lwDmz5uDcmGdopZ+jZ2Sg+1oM/JNo/SLORSUIVYA
m8kdOfZPFBc8/pNbKuP4NZjYPhzR6b7FknjRCiv7GrdZsTbrPrs0WVx4+DS7talPHL7MucE7guP3
QqkUxNRRsBRXs61pqLVsYtB1WgurHtzxozFV9bnBz5f7WQ0puZ9CdYQlZ20XGy2jQ34c9WrSZauE
qFdkGoO85XDZDp6qJ/tdr9svLsxmj05btwqQPBMBN2JgdkbAGaW5FGusONQJZg/gjAonHxCRBVBR
STgdgHqW6twS4vlNFDqtHCd7tKoi2hfoeh7dsKqylVarcCftUUF+iNVTDGtqAJSL7dpSwY9GVV/y
Jk29mZ4OAgNwei0AfA/46LDC7we1htPiluZQ+gTLaqONpR+VJqWkXEIqKqgVfmQXhEQEfX0E9plv
uWCav0D4f0q7WpyjQNwQJ/0USwt+MVBM1zfgYfIkb4Ij50oO7GUw5O/NEMGto4e7EzLH3Km16K6Q
70GFAnxSek7iZKuI98ZDEfnRGeDIdGhJTMDie23rlMBe97AfSYgwDe3BtQfkG+Q6+oKUwnVVIEVx
owh5F3hmr591hB2ZAUlODfOGHsCaLdvl9+GNDKl/exmhOUuv8stK7Fs5I5sa5A1oGs0HPEhiT23f
WnUhj3rE0TMB/+ZFbWNsu8wIbwJjrB4BgOS3Qdkl70jybMC3bZ/vsy4etpOc4zWkhfrZhvAOQ5cw
ldpV0fe2zWu/XWSyJajF8qE4Jre1jddz1gxaQ1N8iaVqgUobjEa1pT4Ucxpvmjw/4VlGkRVi7Kan
gv80HHlwJUYaEv1jVFyEnIecMuwW4cwMcq0BXUTiTvtoWkrc19pobJNrCpMRz08GyL2VycZBJVBG
M7KbAsQcITToZyuS2MXXUZrJvstleB8kQBtBoGaWV1aA7sgsmM4KaOda0ljwdUhfHjEQ22XR83On
WUhZ6kTekAPknlvE2rcw50OPErU9LjGKG2S5rvlehqb06JCM+7ae4mPNiHNDfuyraMgPL+tUrWZn
Lm5IEyfzXtrPoaHs6RiGLrbTER662kxc+kOoa3Sz3Hqu9nNoPnK8BqHtRrQQOCVMhIpekzjieZ3P
YJdWURxkX9VkZF6Q8GNdUzTcO7B0yyVkbU0CEJVunVWENZNqiszLxgi9ICxo72hQqvdBgyLPBor2
Mtq9PIBHMo/ppKUehAJ5KEWw1p3mHbEZoROVcwHqE21yDT5DC1uYyNGibJ+nPFlm0orQAm9QZbup
vuLS7rQRoAWwqVQb+2+tSKNhawtuVM5sBI07YxEIn7ipW7fHYE8f3xK7bpjKt9ScSaTuaEBCEbVv
goHEGJI+dRAZEZFM907rguOikOK0sE4HR5wWC1jZypCtiS8550LeTW04qZUIM2zcoyh9SosN/vOb
6dqrLfUKyE1FeF161hbUoQG3344CRmwFx7M0np+pVgluJnia33HS44EUKOebeT0UmhEoGHOTdDqh
NOa8I0L0NjTywBvK7KEDZ8gYY7mqknwdgwlf3bZCR/UZ8P9yl9koJJ35uxk/6AH7nLK+1LCQJrIx
YFVvy8G4UUazKaC5KRAAEqINHCCi/Qh1NLPjkMtjQEBSycgoWJrtEmFHSirOaMWtaowV7DcP/dma
yIMNFP0zx3bg2b3nwpTu58HwNFCJgiwQTmTVlWkBuO0anyUkp8dUC+5lMrE5GLuUBxHn5dOYlSjg
5gth2KuJBusjG5wrABcNYPhsGA0JmvOIrml6jZPp7flO5jDdgqtKzMiju3qkGTmo4lxLeaJd85Dm
6aYBidZoSePXuW7sLD0zb7PMit41w1yWA6HJ4k40PGwjLW19omjsp9oIG3edivTJcZyI3vzIJggb
jjmDPQMDYjPdNGOMSN7NCFmHRuI1IXIeizwlo6jz7ZDDeFoKcSrM8Htls6XYBAcBBqAAHqgO9xix
vgVT0t0EkQ4EqG/knsy+4AzcqACeJYnIk+VhUvCKJjJ51oyGqP4T88C2GK1sQIuruGpHWoqVL8po
F1buuXQaEE1dH/k45MFgEFm4LgMC7ZiesZK74T1YyhsRT3tHpf23pZB+U7rnHNfJLhjdhsVUPhAi
Q0Wetx6Hl7cuscNV3gDhsTKbxApoPuyhaFnqzZhot2LSl5vMAY+WZOPdFTPrWgXAHzS/+2wKX5Jh
CP1pcA793B7CoL3TQ3mqR4NNcgAc0EsYII2OUJroE2jFw7jr6rS4qYvZeRtN18JxWBfboAuIVnHd
CZDNtb0wdr34EsGgrGBwrlqJsn/t5C5HIWSflISVcbJzCHtWHaevEey8L6Oz3PAkQQzSU1KtkPCa
H0BAMGTqxh7sZLFmDxwJJSSd1bHNr8FACnKo9yS3EXA1rnonK7ZjpL6ICe295gQPY+bCfU3Y/Zi6
YrmaB8Y2ZUNYw8jM42KDRr1OCDaJ5MEUV2AoURV4TLjOBMigyLeYnS4te6BEyd3I0zAuCWqeZj+M
2hcBz1rpdU8Dst1EE2mzSSvvrCU3bvNEknHI9CQ3hLbVkoWdwtB+tNVoEjJG6IWe3veQizilCO7f
6thl9kbrSwIP3PQHGmIc54tm+3BQ01UYL9tkcMtdOgyOH3FMBY8+o+RFYrtChT8/tTHA5jTjIFbN
GkF3Qn5RIv8BV8/Y1HmidnNVHQFKEtCc1y92ElseGBa694kzXDWmzcYGw0qAkkm1uVFRU91UwZQd
lmwSPmLtR8PgCGXn5luA+p4U0nbZI9GefGeoPW0Q91GL0jQBcF4HNf6HJnLaS+s4zSYlwGDNiZiR
YaDZoD3T8h02V5N50JvmJ6HDpPFgB4dvFtLy1aAyeqpxSNYyVBcSq6apuwOyPK7c2CTcT5v0Z4Np
KuS5UYKgN5b9rA38H4jhou0EmWd4XkIz3QGt0PyuL6FoxlxTfZXVA1rBjBYUcuA8AqQa1TYjpKKU
d3SKs6+mFvILMTScA3I3bzqL3lQ9TsEt+XHLpavIzNnlCLJHr8rsK7GX4A99GqNrP/AaBKz3PI2w
ttBf4EbD1LLiZKBOGsNzxiSME28cSALbnLH1hoO3c5ic5DXJu4GQRbGIbQsJ42r2NF9b+I4cwzJ7
FXdWDVIrb9cqii8LYuIVndFv09iLXZpMU0HGUadXIJoaNTyLSWGKAk/vsGlr9nhYmqadtvqQlLfN
3M/HXgiN9r4g752kkrYsHDJGp3IR7xM6mp3m0ky6EZ2gTwon5j4w43zcuXEGHRsuYfNEV4AFY3WF
eBvcOnrOZEBGgpZN1qlyIm2kyT90NGOcMGzekTTaNlgOjYtPMnwEQhAirTzoPaaNm7Isi+LIXt1o
W7bxWPM1cFfIxmMGcaB9gZTR3+joJ68gHwfA32wz0TcGPXaLZoRduy/FRKv9HmYKlySamkm7n9qE
Ea1JZkdKJhczhZ7Fbtv1egpbzTksfVwZr4RSCXNX2SrWvMYivh0Fd9F+naZKARYl9K7xCZIFY4ks
fMFfZC4dm+uCl6ynmKI+W9WLnfTrxRaqYsESzEccimV9M/Ugf6wNrRn2ts1O81BfcZyALfFlr5za
TsdTMfe44lxnTuuBx2wzvBV9WZC+FPRmfBflbl4dJOlY0MYbdJq7Ic4EJpUhBnA+pBWA7IDjNs50
/i4pTEaIc43xjEwpvyk0ChmCMD/mYgj3shPpt4zurU8/bLjDC2Xt4SXblyhX9Mz6Jd5wfTQvcVrl
YZUkpkIDPecrMtoukzEQKxQqP3Ogw5liryxt8YEnEeintbqfOtpTkWlnmZPwAnoUeGuLrYLRnEza
8sxjA5F9QTUL0Pc1yRT0pb6GQpdz96Da3TitqO9JRu/INyjd25QsrNeyVG9B26qdaQ/PxURoea6h
OOzNEvUbVP2HQLcfspz32VT5ExFnpGrjQoLbcyAE0UVbPl7QufjoL8RGZtpRpE3A25WPrQFV0oTK
INrsebSrajPHU7pe3Fp4emnezaX80uTugSoBd4dr6CutKrdG2n10pb2eyvn5f7F3Hkt2G2m3fZUb
PQcDQCaAxPQAx5X3xeIEQVfwJuGBp78LlPpvit0theYdUmhAquoYuMxv7732NPk305K9RsMCZYnC
wJ75QfbCoX4DRHOX1MgnhqE/F1i2+vzsVP3XzKxPpbtcrWvpnMase3NJwamZ0GG/hhLk1ehOxJ3o
8cx0synZxotdmQ+aeFEyWreD31LHXdKP7U/fTR+6WUOO/cY2ukcmmkyzzfIOb+lDvuprS9tz0I2g
2ZE+r+eou4w8+66fDcqRzf7dhzbkgMLKo3m5gnvDKnRkMV/PuG5osIv1eL/WxccFagC78+kk8ujs
arEEnssOicvQNZvj9hCs0lOp37MIld2l+kDxKBNij3/jwM13DCbT/URN12UyFPNO+2OIlkXCKcqO
K9sNWI9fetqiYQudlS3eFp/5/jilb0uCWz+a0vOyRm+Fyr5KXCSXlll9Yv5xZvC6i7lJhiURyz2y
1Msc2+Z+kOMREt1nI0qKkPEztmCiGYfRpIYHdCP6xMQX1t94jRwZLdrr515yOqZVxvsm6DZVkA2H
GSlPm24wuAQ66o63bG/qTle9WSZdNAsb1x2c2m9tahzqPgFSyQ2dwGh2ORcmEQiD8aQFSBUlGTa6
BffIFA+Tlz1XuXPfZSPBN6e9T1GeA0/xLSv37Pnp2WZ1q1Z0A/48b6SHyaV4bAwgkXS0k/88Il8+
mizdwYjfZPkMnmuKnouh3BdpFHr2eiP8/FmALG96dZGM5rlujGO6EmFa3VPb6mKbfu9mr9ijk1dH
054uxz46tREAB0ImSZc/FzZsU1XsLRmfgW0+2gqUezQVFxbNztYo0yvftC7AtAMJlGfRGVsWrgqw
o32fZScprl7F0ZT9RbRUG6v/gSr07pQAqERCdoFBMuiFL0TLLBOKYmnvIGmo29HVt8xRzoxsPhKM
/RaxMFx5RNOXmkc31IQMV+Y0Wqj39VubLOIStmN1os01bBPuGNlYUQiWLFOIWcS/Q5QCuZWRIGnM
zt2zj3qZZwqCJQy3Xbo16IioL++ZNxPQssEptjx+2x7HENLgLVr2o9ttpEJaStzuWqXRk5M7h3Xy
/YchTphbGPkPoG4wW5o5B11+MMs8pjwXayPhydPriDQg8944MeAxidXYe1s6j/3KeStpZYEDS7WQ
vlw1cRt8EeWRscd9JIYLhlvswplQnnBuszM0GGuPJ6cqq6M2vYM90cMNG/ELjecfO8O/ACqzZ97E
hZKiG8q8uhGUS8JxOOuY2xXcBVwO3oW3iR0l5WdVc86Uv49VcZKzaVwb7U0LV66c6OeY6CDJN0lT
WirMfT+oJP1+AHFMSi/wEClWE32YRSg7bUwhpo5fu1pwxnbHjkd2zZ7Rc+Qd92uwyVQSOllIJQtc
Ok8Y1+TiHyi0OhSVu1/6h6Lxzq1Wz6a9huMKjJUvXPrtebDZrVFfYVgsSe2c+NYwkEaE6OLVwkf1
diR783U6sAUnK5TrzxTv7eOFmqKJrXhaZO7BAo29o6cbOKipT2Ntf6+Awa7W+o4fgCgnZQ5Z6xZc
09H2ApulbB6fUm+8ji3eeqdZQUOuS7DV7lRGH1KF2Ii2reGg62+jrlD1p08Yga7Bjh564Isbp75t
ijeqqqli2gjUjctgpqrRr6c7FYt95fSXS6WvKQnfe0O5a2r5Mq8RXYBW+pqBEButNpBDd1lpeZNm
hnftlNw7HDoPdm3uVvQBxnt3cd5oPL/NnfamAta2s2xoaWTK+6AFu89C4gW+9QG8DgbN+o152nmm
0j4aUlq5o1icI2pHTL9D5iKpubMNtoTzYD/HUR32JQUPil+zc/P5Olupa8Qk8KjM8k3l0g9TQqLd
1C07mIslBcPORe9U1sGyY4ETqvxcWLQ5OCNhjHkY1JkGWkarlnyTMwtK0DwTHXyMuKGVAqkbm/ai
KSVfSwKDn/Hel4FDENLF7R0ntzuxHnzLO4PkftLu8VFEIUvShuIl/77MiucqGvzpo882iqVsCkFo
7TGFYcjBW1WmdeRuhdaag3lSZQxl/LHskrJABMVgtgxGAPIVTXDY9PADzhm7Ce0GEfkwGVb00CXU
7hxSNNuaTl700iM0N/m8lhgcOR7EZwE8utZT2RQJvHZZGJTqRo73vlreyKOTO2zHlmuKvtVeBK89
z3vnHeuv91Cv4/SgTZWTNvCxNu1mVk9AUxU2CFqL5MCEszHWbu/GbfMGCZTmoqZd6ExDIqh40pVT
fpO6DdqCP9pErBNfBliuqNSELbl8nL1mYeMYA0+nh2FI2NUn3Cd4jyp9tudNzOwirC/kwSfPDeK5
WqNTrjWH0Z+zijOikU6rj1Wyet0582ti1xx2QZdD3g0M9CtlHOelLj/ZmezvJ9TCW2vOYzq6qXG2
fvOx/k90+4dlYhb/76rb8fP6+f8hIqbNz371Hz/0m/Am5Acg4C5GYhO0haDY7p/CG39DM4BveVSS
uZ7vbumH3x3rwvqA43gzB3sA/y2xUaB+1934K9um4YIHtzARyv6eX13wYX4S3Tzb5fXhe8KT5B2K
H376n7OQuGJcAjzxAL6/AMUzGF51M2J0o6KRsYVHuDMSVREw8Dp3dsUQnz/yXKfdXMrjHJLxFWxB
c1tcd6OdX1IdaCwUUpB5x1WNC2qYoVEjVtSHNqnids9O3KjDzftKDGYmqt2ZXX6OCoOK1qXa6BIV
xQ+7qKHw/dTbAy4fBCsLRxzlkocfR+p/J+0/LJcc0H8/aa8/D23ap0P3h3N2+5nfzllXfHCIRXsI
xqbwLDzw/zxnHfcDSi8noBCcOYjCnE//TFlY5gdCCd6Ws+BHfZ5m/3fSGrb5AT+9g3vGxRhKLsL5
W2LxZlP/l1QM4953TNgNKM+Yi6j6Q+b++axdM03xUu5BB8k968LQ3vzsEvlPwmqYy2Dtp+HQsTLA
odP3EDXqNfs8mZP3rnWynH/65v5DTmCLKP3yViyHy4d6AeFK1Os/vpXKXzpDeSm+5jruTrQCr6GH
R/DkQeaLg1Im/X2u4ugrXuB19+cvvcWLfn5pKVzhKc/eDgTdxhLh/udvwd0q7bGR1iHw5ReaD7Ax
VvP3bFaHFtbbX7zYL3kImxcjMcCBg50thfR/eTGWVy6rNEYl1GDigE2Gz6Ix8uOff6L//CIK1Y+P
hTvplxdJxgo/kmPwiIeIfzbIqIcr6c7HP3+V7ez4w/fGbU9xpLjDYm3AE/HH763pxr4GddszIKrv
GYmwdI/1k++t32NrfcvX5szm8q5Ak/jz1/0BNf3lhbe7LHkPQn8uaaQ/vjCGhRZIujuEhVMbfoCV
DE5NPin9ip9P9gdcuDMtebX5mYnceo0jzH9KqLamRmeskfMxlnFXZtKOFUBP6nlZDMrt0Cfn11SM
zbpDZmbra5QWpsVS26PEWblSvdnN4qnHbviUtIjIE7UlVLvmLiMCpv/rzTI7nn22B+qod7bd2RAZ
cS17UOZj5Z99CB0rY2qJBR4cn/FSZeKl5StDxG8H1ilWP3gM7yElocc1HTP/BX/X/HdPQA60xfPK
t0zPdizrl+hKDeCKnVxMM0PV5VQ4RrQypayo//wY/ds15WG3cxhdCK5nn7TYHw9Rn85dyei0Dye2
EPhckd1WM5opzBzhrqxEYv789f5oesFag5DJRSUsLDnKc7zt739iEbhw37Amt33IMoEjN1QC5U3j
M27YVGt6bkJr0X+VNP4PH9IVALpdsgECkgQ3/p9fFL3Qk54b9aGXD3ddSxK7T9h7TsK/q4C9/8VH
/LeLenuMOKYnIY9aPDq2d/PTR2RzYo2tpYbQSzK81C2JgcGf2784cD9wbX+4uHwXYxP3J8n9idvh
r0cOJSrFBeCzlc2rT0rx4ZEXG7p+yXioJzU2VwZWtpj6Czsvg0V75QFOR4uZg1zhE6Ne5zbtsFD9
9vH/t8r4x7Yq/e+LjN33Kv1D5nP7339fE39QPC4lCwWhfFcq+X/rCxO/GatljGA+BxOnx5bm/32B
YdkfBJonFjZ3e/C7HifS74ti94P943plJa1MfLOe+jvLC/GD5fivc4knqkdG02TBQsZ0i3Rup/RP
p6y95NGICIOul0B1P46EwSRGYaGt6rAutnvoZqSqYKSUZ7v/TVKp/RhN9ffJWBkJAd6fv9JRhA8l
YRfOPL1huRw41A937CCZ/5Fay6oipFKQOYxete3sW6VyCwO0NRuhXSnrqZ8d9yYRLVvWfIrXAsFK
aUw3c8sMdBoGtNsc36lk4IfxPDAnfuVpTSLqBxx218RZnGKqL2unTmEEDW08nL0utZO7TENOxiqb
cRmMLonOwDMSxQDGM5NXO4lzdgN+6aqLbpoQ5Ro2yUxv8E+T6WrGw2w1ZAdndpikzWa5XCLLjGDs
bWoy6WJI03ftpdnDgK3H3fMrJK202ubhEVtzlhw0YK4nWVnIplq20XOUdCkaJv5hi3ZrR7Y7u2u7
R5K8jREscb8UO9l0EMF4AEyfU91yS8Zu1or9bJoV/R/rWjBLkp31zsSwHTAkDDE23DUr9DExSlnv
Z8iRxD2GYVY0iY+ZDCwnUuy+I0oJDl3j6S9+bkNhq/LOph4lX7ICT+zQvPQadsVxHiyTzKykCWtP
NUd9g2M+U0GMF9nBQEF9Nt56wi+BVyzRsrfbrrOPttqcUMKQlseOPfI+YQCfrtPMHr6PZkWhOs0d
ur9F882wJNhtMXAYnGI5+3qkp2kYSxRtsU5McgkC4ePFWAy1AfiOt4Rkv4RL+/MQvS+RMdvHmW/0
I3Jl7zCpTspPtUMrFUESBquKweq2Qp5makl2Hc4KKnbtnq4/GHR9fsjTLsrAyTEM2fWSlY8zexEZ
g9rP3jjZO2IMOdE0MjXjBmjvevGJ5l7vc8ZT2jnOq9B30rJG4ia966B4+gqhF48IIyqNUFyGZTq6
V2p0GjL43ciOrrDzosWXQ3k6Xqi89oLO+GHmGTwR3TqD0+M7i4tHM47MR1o3M4/fPSbPDhjAx2EU
tX8gohljZy5zxnPFPKtv4Izkazbh+wjsFvshW8gl+WJag3FDhCEyIZnFM+WR1PdQIDZa1Uee5uIj
IQak30Ibyrw2mlmceiuN3rF9JpdyLOJvFejbh54Fw2cQdBFjVypovvRGJd5T7Nxv9jDqiy5t5XMU
udWbKZZOn0Q2xhaXDSHMQ+3QdbdvfRo0Tbcz8D5hLSGmSVfhosJ+9CjhlVyQIArjOn0j0LJQSxHN
SMRUAmJuUwSnWI+NIw56Y6JecueZGZ2INBDyo8pQK2Y3Vw+UiVLXRG7JxzHkxQV5UOEID36lVdyl
bSXGcMIHmYQELRJqQdT4Uai0f2Y6GtO046e0yCWtzSWtluG7++NY9xbFDDF9DHcc3opzx+rPYMza
L23m9CWmSdl+MTLNh2rTDB3M68RIwnwyWNyqzqOQe6FKLkzamis8aXDA0WeaWp96UfeXPVPknPSQ
ZMKZsEPyeMMx6JbccvI0mBglP6Vmj/XKNToRXVVzmxAtQKLyQyvL3DbgnkX8Shp9v9yqfhbgQbHU
tgXJTpklMQNIjwR15UiBdaPOmTS46bDzCnR5cJdd+4XGew8ak9N0krAnbgHgk3F5TeGPdK+wmDHM
lU2L89StrOyB7taamPBijc2RRk5jOAu9cnss68YS+2zRNlWRAzyjeS+7atQh1gN2Ytj6830UW+5z
aTU1SQ/Ira5+VniKzdBl0Xc20k2v193oJ8cmVSo50mHUWq8NhVrLVwQ9+03o1mz2dsHt7eRLWd/5
dYPPIlekaIOaLqE1yEnr3iYNgaOtTIgWk2giP4P9wmYr6NAK+zmOTbvar44mwB1NkR0z3yUPi7qU
N88ptvFPcZRFL3aBLMipzsUSUbr2PnlLcsMzl3Uhtmz8eBSzOL/hq/63RvrH1q7wJ2ukgXrtb+nP
Y5jtB35fJZksk3z+3Uz2NsOY/1sl2f4Hk3UJrT2O6TNt+3kKwyKJP+Ovt6U2Nn+LTebvqyQ4GAz4
8LkziJT8AzHy7yyT1I/t+L+WSQ6bdN4Yjn3UdF7Nsn5ZJmV0PBKea14WR5r3ODr2pY9iSwrevCD7
hY5YyIuEzvQdJk1MOG9CHcu6D4Q9H4Y+37vO4ygesR5jec5DHvQ+A/KFqDk/gJtRGQ/9+tgs88Fs
Swjtl7qPrpg6Djt3jq1XEV8I+8EyPhe9e7JpxxAwDMNhGI2X2vrWjFaIiq3tU+WJwOm+GLolLFzm
56qVRQj0Sgd1ZvYHMil4uPu9p7KAlGYoXPU9aqtdZU3wILuU1LdgFjpQEhO0qN06vs0K4XOND+cC
W5wPKdPNbmbVPjjrQypSA6ccd1S8sfE4XejRuJDbzo5bojNqYlF5Tati34d6wB1lEtzGv0VfISbs
iNogox+OVMGGXlfQLmle6o7LcPw0eiP0uKlbScNt9vb4G8R6ZP3sGitajVm1as8i4obFNU7CBtPx
ij7ZwZ8LumGfwdWjfy5MJvT0bDNqG4dp84B2dL3by37q3wmfhap8HxKxlysW1PZZ+d8SDNdk4Hnq
rf4DBpIbHgh4AAnHHztMG1k+XLMyeF5n1z0J+Ey72VTxAU8FthFn58h0B9Lve0KBGQPosHQmblle
9kL+/qARyYGSnBQcj521NEScbU9fmylPijSLL4zyypaf8Z1+dF0Wzdju3sAlADMJUdsmyMXjlIu9
aHoWEpb9JRrW6liY6XDJxre7GVa6gSrnZaDqBREIKyUH2cGG7NC7CKLzSU9u6MXRi8Ui3Eode584
ry4GvbqbwFuyKN5Jr7tYnPUOHGZyTNUlQ+iUL/9cxOSht65SyJuATnUhrsUo99gpD3Kiy9QCXLzq
y9oacDwM33VEh/JatxezW+0hoJ4FJykP2nf6mXd0Fx0lvF00v4PFLhVJB2HRwBu2i1eqpyN1TUcO
AiaP9QbPQJTLIsixWhkeG2npZSQy46MF49NYeN5U6uQNJr3gE2V8DXiWieJfiGiDEU4qC9f8njoF
Fzlr2c0k+5RajkajELvT28jL9l4+HsrRumd7HZjqUaYTfNHJDjDnhgbKuhRnk6g3eTPc1BpzgHGR
jjLIBCPB9FB1X7v6iTxJYr5E2HtsOZ+XqNjXlIbdWfSGnRm4IEWuAAmMy0ZZ1DUhWg+ftmC6W90P
ZPvshIhzZe4X7D24klpC8clyms3pYZido7XWFLtbgUNMUci03RnVgKXVfJjq1yg1LiyMz5TKYsuh
CxKz3cGcb7IeVdhEYOZS6mjs86Z3Y31NzY82y5WiifT9VOZhUyc9BtKJPjDWGefeeaBlLoE1JodD
P9xbGaq2WdJ4eDHL6XHQ2Xnt7msu/nRkcuNm1VU2l6c0WYi73NpjvE+xIA1Y8XF/k78D2UHWLZnc
MYjmrVWr2bfY5aPMPbMxBARi3NX5m5vY71GM5C1pshqf5oiIkMPVoNaKs+pLtVGWJ04RUYctw7Vl
/tITgK+ifF8mXGmOpchD4v6wnynb22ku84aMwKJZWa7fI+O9ood7JBTROA+jSyoku88ySB/jzQhK
+HIV1kce8ZzaVTBa8RdryQfqnp5rF4CP9sw9w98rOuopcbwgREUyOSkJ4icXSk53bZtjaSDc22+s
8gRsEKOe0yglwJEJLIAw5wNUxMBZIwQhMjebypzf9+urrz776P/TxDcMVLS2zD3nHZYHE9uNriPe
vLQkVIM8CrxyfPfaFcyfcbXOj2YC4ONoDlLdS9E8dX0aJnFLg7R3TGLjlFuEYOqycs8F8QzQMLG/
0uLWytCWyU3rpP1N76waJkJafOmc5M6wAVp4vr7D3fxp5KpFBr43cdaAIzDfOp41LT74TxjRYWiD
+r6K826vR8AWlHbuSPlrhIbktiyde5vEZOU4UASmKb1ss/ymjcrlk5+ZgYlvJiq762l1w8Zp3UND
/OamrptxZ9VTdpHbw0GvvXnS0hr2UKjy3Rp3DxoCbUAGmO/O9IqznkyBV64bnSvRJPOr26bdkaxJ
+ywqKxCYLwOTZfP3cfLtVwuF7dTOuOJHt4O6VNs5aGPSNkT0LyIw6mBJo3BrYt6P1J4fu6kcdnzA
g6zHk9Tqa9lY8aXRtVQFK/bB2eSnWPKG4aIYveE5clQfoi5DayK4FNSpgzeg7znhRwUxptqlCY5S
Em8vOBICx+Lh73vTPaE3rsjkWs/Wc2REexQfHNF1DO1bWS+QtndTKx+61I2PqP1346qmc7HaIa7q
V1atERt/gm6HuSdk07wTkiOTXJvVF0s3HuVTkblSRE0ZYRf5xC04sdZdXoMI2anEeradCCfmcLnI
5DT762vftvjc5q9pT/aVTyAPdjoHi+OeCaOcrV6lYQcUaYcZJCRMu0fQzQPhGH3gAgk+xMkQ4iB8
NavpY+3Yrw2U4xjuNWni8ZyU+q5s2oNRd6/UFx+TFp3KJXEf2papDnGlT3UMV4G0Hs/+zlu3xwtb
9q1K09Fgr6VhnEpG/kkGKCBNjf60mjGQieGyn131Xiq/hWladaFZ99VLExnqsCzRHGqnE3v2vx0J
kcJfeK72qeiP0u36+94QTVhiAbslUBCtzAASzI9mHw1PILGTvYTc8cmVOgEJX7WtFVAyANKxc7GC
1awaGpwkFKws3LSb1JtCp1m8wB0a+66KqAgG/91dV1PuHVu5yHvV5kB9iAkPLwi7Mjm7vWzuyXHW
C4mCjIf/QnvQKe9SnKBTdcQOCRDILmKv4BaqElDiaZSxa0EQufAMJlccickvdgDSSkpKuY7wqBre
JVd1d5sjT77JxWD60ZX9FXO4eeAW1jmfqP6tPcJjEAjQMLHLa2P4WHMy7McBA3aYMFeKD4PfMMxo
eb5eAJsqrqhPZpOV5f2Ze6KzZwqEaLMmAmGR0BtTu+VYGvl62Ys4vrcnHhw91c1UBCMs5fJr6z/l
3nTpsLx4Gap8Ofdywruak36oE1dciTmaHo2ODh/Ju79xEx5IUxaJ0M+21s6uc+/rdVHXfjfX97yV
6Jxm84NXRCMd1VA0qqx9yRfLxwNCnNUpB2JSvIH160B451hY9GhEwAr8UkV3PIwxBiWigz0nItaD
5mXeCONmsOrqC2yV6iWhsgSqfu9y6cEYGhbF61UrlRl110AkIupK0i55Zm89XaWNPlKSGpJf3edG
AXpYeMZOOEpfMJkDJevkz3HRvi6WER39KHa5JI2Ybvh952TWJyA8tIDAIaJW1VmeDBjin0uk3xeG
eRHtVPl06kxWyoWVdCGm3ehgL8p99io/2VKf9sl3IyvQejJyDhdrq0UZycHP43s/s6BOMx27hn4w
XNY0UD/Iwv2K3eiirfrXaUwxDd2vRF2T+EnX67Q3ozG/Jlx/nrK0ZglneafImc5RHCW3feTjEJyw
namIEgjmoVtmN7mSs3xi/EA1ramvjWhiAxSpdBsuYopN0++a2A6VzwuWU9BUtp4fKdgI5LYgYW14
ImgfnRugCtRlsGAv0q9xiuW6ydyP1uC9ZKMJhJ98/Jg5dxEB1wt3lFdZ/l5wLMOlSIk6dv2dmfEk
plqzCjG45vsMCodj2K+VM7O0zeLssk90ENs48OPRfyhUHHAbvMSGhf1YTPeuY75WY3/XE4+96Dcy
O9GdXWxV9tHXcCdG+UaHur2z2aTEXn5h2brdpWRLXXfKr0cXoyHOUzZMvpznMPE4UVz/gukPeblc
sShurZVQbklrxTw4B3TFlzid2+sylaSB+sTP7jy/a8KV8/Z75lB2KpIoOlMS4O0njLo4ofGFHDDT
6zMPWRqxW8zUBy767joHjHyTp2l2ZFpKAUGp65wro9wMcLoK49YbOuiDG3RAxzjemGqNxFpHa1/2
KbFZSIv21bL2NT0MZtd+G6eZQRytBCa09nQKp7ZOvnS95tsWyQWhnK676keCTStBswG+UgtVvo2A
ZuWmk166dKHI9eRAIwL4sOZ7bRCKXKzvGdbrdtAe3vu63zGAe2NTvDmO58+QMPFcEwj/zZbwv4kK
CFB0n/8+Unluh3j4vPw8UvnxE7/NVAxHfDChFXhM1mzb/m108hsHwXDUB2wNnu8J0+ZHfrhe/ult
ESbcUQdBGDCLq1i6/eRtwcfFzyhl/vOXun9nqvJHIqS7cUolvnTH5eFvmhgV/ig91W7Puhms5X4t
K5adhdMdhhV7Qm/OSfsXyuz2u/41v/n9tSxiaHxiyKm/sqEX02ReodlHe0SIwhxWx91oe4rwuRyO
A8bcxxxyCyjE5K+sK9tk6N9emde0mB1hfLN/EfMVwZBytFMeGzGZt9oBOQeF8S8k4f/4VQo+n2JQ
5dnuL8IzuzdKpWpeJHXUY6eQd6LxOl/Dn06vu9/e9M+g0B/Gg3/7LD+9zC9HzBpp4KaASOyndkxv
hipWu0m3xlMjf8hsUTcc69ljM8CElthVkb+m63Kf0Jr+FwD3H92Q//5OJIIqkipADUZ/P8uWE5SM
RG1zkSkwAxFCzrumFf44Bmye+S+zBdoXAtqVgyJgzX4/BSpgqBJ0F2Lnnf8ekvr3s0v86938Mh2s
8Ki60ijEfpxgghOiuDLmWf7NY4xKy0wTdAgHGLuG+sU/ISVdChGuib1rN84B1F5x06Di7xIx16c/
P9C/nrOeCzrYx2cFB8WxmK/+8duVootLZLN1b6YOUmWOUpj0vfcXp5NQv562vA7DXs/inN08Zb8y
YU0oao2R8Tp5O2cRAgc48pNdk+qF0ZZE1VGOQ7JJBUJ+Efbkr9AoItF86mOoKps8pPrx7Ju4VnbO
NOEHgrcfNUdibXN+T2OWjuXONk15CyILGkMqGiZbjDarcWeiosJotMnnXUIgIYi36+rChT0E1uN+
EBn0SLksYNiwZuUFgiV0uuty4Zs5Z3kDIjOtlxuVePeA9K4ye2VLV2iGeoQbNCqfH8/WYao8jEmT
GpZnUGm1G7SjliqcUXKKU7r999igSfqnpJ2b7FHYmMmrdtK9pH5I1wyjmsp/ifRAx9kghtg/Dj4+
2V2yQZLxyadG9rWsVmkSJ20sxoZ9ZHDtNWa+jyPH6vFHNcaLspQLOIRVNcACPKfHXjJTCqpSxd1h
XWkhCcyylUcSh3W1Q7gmh9VYJaE0RtuMgZNIfJwTa0rDTUY7zyWF8Kd4NYzrgtq/PMjrXn2TNSnF
W8axxGd8ULj2jhIWSoDpsEmHvUNa+jolv6GPk+pG5rBuob75Jmtzmrf8WV3G9Az4IUHDLjoYQmlz
T7VH8ZnUiIP7qRzXBQvLbDcBqWFN0rnV1b4kLGQEDZLTnd3a7NRJMao7XXUV9UHCuwcK6n5xuEbq
oCj64sEHbDPupsTvHSASoAJg/rnrGAoK0N+TGYtX6DAhGnbtTM6bEWUyPeVYNxhBudPqsPHylGKE
rom6jY1dfOX56VLkbo36LZVVXwIts5MnvP1EJHiKyq9g2tKbWG6N81ywMTOYJlngRJI3LXZ9Hxdv
0q+wUQxAXKFnEAR4z8GDXOsojb6y2+9IP66MbqZ0hlBoe8N4Swt39boUW641buL4NqUmKsE5nKv7
DjsJ9rWqG+G/AsN7nMdef5s6qLAMKKeZXa02WrkrXCN5XfUcZWFpdvUIzHFq0RdRFG+gyDB6Iaja
Xw2CNCe2iW68twfa+Xa1WKYbEYs5DeSYDo8tkcM0JN7WPasi989Y5Bhk2oXHUHmCscRzwcSely6U
hwYG8Jv7JSmpXluztok25CqkynU1BGBBTvRb0okAxnThGSfTKFqU4yEVA4w1S3yDpjSaRHlKtGup
1k92g0PlyGmmbic9VhS1sDnpAwL15ifXrwApmUMKXYN4hnzwI7YoqOSyfq9nA1biuqCa+y2qyI5v
P7utUNCfOaWKb4RjLcwqMIWZJkOk0LuMG+VNFlt8TZmMrIeOe4jF4pfDwAJ74aJe6w66hwPXIsDG
2n9cRlVeN/3SO1s9hHoA5NGMwZq35fdK4D5BBRE55y2Z4YEvx2x4blXadplAZeUlbqK1DZRkvnvK
bS7unVM3yMeWXQF5ljm18dDd4J0ydh1gfqR9oROKwdixB3bS1J/E5LA1hcE83s1WImemAEp/N02D
xJIrbHDFi0EjnTNUhUNHnO67XZFM6XLw0q34utMxtYiT46fmXrvkmtjgOfgkDUIY832TNczpAIMu
hOfKhgSMXXeOokG3adsdimu7yRCzKY9y1e16RVrae/Eh/MJVZsv3mHTSTDC+C5PW13QkNKst4RRY
MLJ2vW7ibLwDdGMjHsGho1qm6m6deMiavWN13nwqo6hlvdh0jg5soEfZyVy2ua9oCwwNkmQeB8zs
qyGMXaw0Wyem4mz2E/8R9I0Fzj01pA4qszLdo9tOGbfBFrIU41NrHo+2H69EwnvBNDZeaiY5U8yk
fj+rAe5UqVeeQJ3XmCZkaBgPu35ooFaAIPSmfZ6agz7lvZqeZO54EIeSYnpw2yZF9I8IN1yuNt8z
maxl7ngQJIU6VRKYdijW2SHBPNHD1XizAN1l5iU7bSJuGgYHb/5QMsokIDzYKDts/8Z1G1QbMHja
5pkFJmYdxYbvxrRMw2UeR4J5b5p8A2GN5csk8gozYot0YcEif29pIrKZa185eU2Deh1vo3DKxEWx
b+rM7p/c3DJBgLCcfnVmPXsnOWOPejBcCu+ZCFeaIbdtAvQbkyYCdQDovw64coaV6RlIpjNRaWHs
h9oQ5s4ZrKrbWT4KHrfVzCfN1bhnDD716f+zdyY7ciNptn6VxN0zQdI4Lu7G6VOEYlBMimFDKBQK
kkbjZByNT38/RnZXd16g0KhFLxroSkALqSS53Olm/3DOd+w2Wx+csIU8EmOhe1CyJLFRp25N0Wjw
6hHQFQfY4HIf8p/jKi1hNU7zZ9uXIabRCityUnGfO9vuoB9OOKi8/lI5YFj327EDLIx/W4czNnSf
WYepW1O6ME+HuiX0Mrd6/NwoCIB3gX686kSfcwx+SYU0G6i3r6rqv6NRnX4DudS//4DW1/8B0PHj
50CsxP8AcJ9He/PPO9Yk//nxn9vV7f/9V7fqig3Nh0LdR4n4ZR/6dx+GI/5EocuGHxMQVvbtt/xb
q8rvwWCxmTA8fjWA4fiP/X/4p0drSeao7cYBpBRofv9C1AW/9W9NXOhuLwvgE39ozH+EC/y9IAaP
PnqdE1yOFHcITiInrWYGN3mMgJ7waiIJ3coC2RENVfko4ia/K9KNywkPmBVXSvQa5NU1foydzPfO
QdC3wbGohCm/rSOwy29NLbt7N1wBQwSZJEBXeh2jNXBA1mBA+VZFe+x17UK0cMg4TGAzO/gsAdYW
AgF15jNMg8hiSsNoGoMgicFzD458LjFFSmB/EC0Dmx0Hiaaem6iOZEXqG5ZsedTU3/OihT4NKxtG
uGefemqK/ERnToRwxmJ89GoDeA1wA/k+dnazaKu2b+jvHb78vCr7qg6s8gW5YFydSzU4wUtUq/xn
Nmw5kAuBfju7q93vgQviPTY6bvRNG/rrXqv0aWTxiY+3SkPdM4Jffcd6FvwRe5gNBnf6WK36hrVW
Y71oHaSQgrI4u5dI4yNNRY//t0zqYezUld2Elc+1klXitkZCld/blsG4u5OpU7cfC5ar3x0waEbJ
0VRyMaL08rKHbKsH730Koxq4s27M0TDyTlqxzB9MLhwBSEI373kXmk+82B7VpxoFUCactcGtRyl2
7lOiv7hc06o49r0/XkdU5fIWKSHpB1bvurddX6R4fQOAonuZ1Y55ihp7/i1dp2zvVBrkwNGyjTl/
cCn7HrsiZnxLwOjeZg58tim37up1Ls8zoix4JgDhkTf22DpTNxcPZq56u92FoVctx6IIs42CysmJ
D5OElCq+hn0Sp7hcUdWBoQU00oPeztVSgS7J8tD2GBzHmCUg28B8TszgdoYzFaIH27p4bWPW3PDc
hhUhPcUS729W+SwlfE+Fh8Vr3OjbkM25s0eLv5iLzBFhz10yB9a3sQgqdcLlSbpviiPkcl2kzC+D
lOIBdSuhIPseGjshplE4qnOoy66+6JvZ/xHM0OkKRof7pln60zTENssPll7TwW6D9spAxbmxiMk6
oj+DjAOCorohJZZ9H+gyCwIWPA7SG4V5MNowim98o8/oDae7DBP1LUxef++SUG3dRH033s1YZcJk
wfwHwhqR5g/HsuqzCyyD96rmK3EgstbaetLWg6iu1YPbYPalNYZe1naud7e4Yfszq7PgNeXRoooL
LWC5vZoBZhibVitRNY3OblWNaC98UbMAicDZsUkQMViAoi9L60qO5fBM5ZU/cgd6N1HJO424rkuJ
3TNuDqbwaRiZ3S8fuUvbvCKbGQB0VNauQ64JbQCSMT3k9ItTwRMjYatdF8Y0doJ1SLZvmU7zfFKh
l7Fi9K3rJXJOwu6GBUmDg/76zXXcHprWVqwND/CcJ4eE0Dgn4xiYO73uIV302lQXJWKHsfls9cza
AX5zSRCt3JOtwMbEXmrJOgZHeTTp+kDY6txjPwJ/F1ffcMl3tKdR0C0oRGfQuN4R5J8Na2YRM1Gf
MYhqlZAZ2tAuDHb5mGbsPZ1rMfd0+j+qdHNDs1/QoQPrvc2VfSrq3nLZfrdeRn0zuamgVoNl+tRA
fYcdVbugyH96cdbXP6C618HrqrymfIxcNaPScsZGX8c0NPo6SPu1gEKea4f2fx7r8btmiDVjz5eN
BgQ4V/AHHXa9qfaDnyNam4233oVn2KNkmwr4DU1jV285Hy6KxMXazbz7e0ja0HImZT0AtsHRR4oI
gpBK4vYHYrM3rOVL5hVld70V0pdRGUT3ed0BlJ/ASeuCKpcJRzRap5hQ9zNRQf2rEOhWKu0SfmoJ
UmGnmeVUMU5xtIPI4ZyWKlY/mBeQ4jCYGp1LY8dgSWDiiAFZMS2tdwEzxbodg3ZOZlq6M/Le4ETA
A9jwlpiiXYdp6m0y7EuGGVVtNc4r1OSe+J58aq5ijnOLhnE1j6X2wczHyh8O7OvEPp0qIGeguJCI
1324xQi48dETWp4Q5ztPflkBFgMh32TVeNmO9idTNOcxbEUoEMqhDmEhKy7ivK1/KCOD6hs0Iv+E
WfcdWFCn3/KMk/hyBAfXfaRK9M11WzRQxUsZ8oFDAYbp6E65ZETBZftaoPQHCAclpUYkT8OWXi9a
edkHMxj5E28zeQnBMpbZFfqHOjqmUlrpni+Iuxczj8yuz9yQoOismKPEK/r6bglNeyqIRTG7Zgzq
m6DE1rb3ag8WqBuFeN4KjzZnB8A8ulbF2td7+JHQZioznKTbg/bSoA2WLGZ91sUVgEIfYOlB1KMd
QwsoZQzaBrAW9B8TiaNVNRXQQkRuazx1JyXa6M0fV7LIZ3T6O5tv513Vd+EVRLDgftAkVGBZjrNN
RlQv78oSrDJF2f5k/QOJfKTXP6YWIwXEsqZEoBhtdJk0H35Ogc1nf65zrpmdRPKw/upzWPY3aYkz
+mgqdkWntCjMN5gU7hXeLnoemVHJGywWn2b1MnPq11rzpYczSM7Yf1sx/T+Mfb0Z8f55CX3/ux3f
2Y/+0Xz+MeS//0h4Vpu/1dT89r9qavLeArysDgpZ7PMsWqiP/5Eg53gwsDElCVdgAWJf8G9FtfiT
qSkboQjmGEpXUBj/KKot/08baDaZWhFmXLbT/xIGOwz/XlRHLH1Q71Jbo6elSA/ENh3+z9YjC4oq
k6AjU7tlL7LGZNexa+Brcph09dWkLbh0UFxIhGD0my+XC1KSl3wLt0oYZBCohn6dcLWVGCtJGsoW
upatPtAKctOYeI7SmDgp46Z6MBVtB2Eckui2sjcF0m9UFYn6CndryJkjuXvLfKu/4t+MQxIcFqGG
pIg8HK8R8acNm28BUG/8yo0LvzLk4NOG2FTCNUN+yMD3R1eEcXUxTr1jnqNQd4aEeoij+8lqsmDf
FWDcXKdBsjr5JHMnrbQcDvxVp28eW9p2P4OiynayrXTLYEwzPiW0KJt2C1sjZJ21X1wDHUC8Fbgj
croV7YOFddUq3yuMfW82t56dMEFAAUNkWfxjLWTx0iHMNsdsiYebMqpbdISxcj4bdEto5kLdgI/0
muBiXmawcdBFFHgwJ2pQnBJAlIg2Q7WwelZjkM/D8N4VTYFL1F+j9hF5htb8kwrjwavEWcLspFwf
5qKgVKhrPwVO5DcN6yL+MXvHUUwnmB6O0cluR82NLYa3vphUtYuDOvxOdQ9AZgzcYg+w0ap24Evj
Fm0eoWOJZ7Nl2hWoRH/qWOv7JsgKNDXFEGDwVfNk4D6G4gr3xzqe7BUDUzI6BUe3k0fjkog61s5R
2yEQVbcLOJ+7KJDyftETCpC16ubizIRy6i8gsaCE6kfZFShP3TI/kC0+rnvDqNBG9w37cee2kJ1A
B/elpmS2fJ1MExqtE9IXzxz8bFhRrvqYOq5KFY/DVRFI4qrzICCUwQm0DR3dFTV+mpIrZ5t4yveI
oKv+kPM6uv1oxa3cuU7QORuUCtZvJkXHtHbxsiipO5zwzHSooJKKhed4ZWROoAdtW4cFdFEc512L
ee5skTjKXG+S2O2mFj9KRDGFl/6xoTT3j5nTstlApNrLS13O1nNRUQQe8yJk6qdJoinQvQgnvC/G
rh+ffOUSMrYw2ZxfK1INWlLNp6F4hDQzy+uyTvvLZQ6n6hucPHe6yRYVz7cgP4cZFR+rhGO7bhPf
aSxF+jK4cel98rot0OCw0Z19zwPkH3sSj4p92LhNe+fPU01mj23c4phThRSHxcz+uG/zbCguHBmB
yEO3wGcDuK5TN76uwuhWwQkHKF0vlriEk75tUZD+OSfEwP4nYY3DvPdK1IYHsi/IM7NLIKgUV5Vq
jh1YQaoHnzLnvIjBligeVd4kEQEb+jpLaRgTwmfb6sZlHt8e2TwM7kcjGfDuKmzaw/cYiTX3KqDL
/Oh3tszI4zBYbzpbET+UQ90aLhqLHEug6NuvuqIpizOrxa66pg7t5Xm2dQ83z+Hk2XoVlV/0PWDv
sxpghhApR4bXJYXXFJ3qtZ0BBTIL9UAWOzpluumAf/dFTifW9B7OY9WownvwaCm25B1v8ff9YqIf
Xlzycvj0+U01QMXLdNl8PAwD5Cv2QP3ZmdT/NCUGyH3dm+YZOTR/O5RTfsLKJ42u2iZ/j68YmyOm
1Smi7a6w+VUUtxw3OZUFn4TXxYcujZQ6eswBbl1/oH2lnwxv8mm1PxgpN925MiWZhXMqc1YMc1j8
RngT3pSG9xX/3Ng850GjPwdoW+m59zz9Scfmf9I6Y78vscz5OBh6jy9rrohOdPrIRfnZNx9pQ0pd
onwYShxGNq34mLZaAs/3SdVrV/Maz0Rs7vKGSHCYe9vKVi5bpkLhr/jLbDFGEawAe2ZlUvi6uMC4
iotyrdPlx2x7eXflVEX52CKGLU+zjxvsYtLF0iRcGJAdCCUSL9A9SmGdM7fBogYs1LEwINI0XY2m
xMAw1AtDUyijA1Niu5qwTkXidzF7ZB0GpKLcT/BDMRAudsZIOh3txzz3/YsgdeGsZo2VxtBD+/R6
Qsr+oUdYUwS4BEbutDMQL0YYDPGMqTcSYtAINVy5qJzrxIlNVR/zPmpuYJa7zs73jXikT4JDNgkX
Sm/tYj5PvLrSlHZpATBMVOZOu2zjTwMrMhJYupTIvdosOO+cRYj6W5eSIoVF0XYf2ZCxRQqq2s+P
62jcb2m2ECBYBzE2DSIpEBbZVrU+skvp7yK1BM/SoiXYiVgjaU2LijgGMeUvZQ3R+0Dmdvbmcpbz
eVOwA2ieuwDcY9ytoB3FoB7J8ymvApuUoqOlJZBLEWV4J2ZMzEKl5U1nuvq5Har5GQqoi2RpIQ2J
SVj1fQy6PiPDLXa4bli0hribs6k7uIWunpyhk4R2OiUbRB1VX8oRK7/QUjYdgwBj2ZbHAFmyJcbS
gVeZraDJDkS0+c6+DKQbJJ0rwg83rRv7uCCLv5vCun9spQ8JcOOcbUqtlhg7Gc3RLUXAoM92n2MJ
QizL9dZGgL4gqTm4Oh13DG/GpaEtIqJB3w9u2ryXuGOxHaJN42IWgkEjfQGCq7ZqcLqSCbUsO3ye
zrM31/qXqreP0tNe8T3wGNmxQGtYJE3Ypu9D4dnvsOOLJ1XEZIzUUdExBSMJdTpEMQbSk4id5qZR
gne279AptsAFUOGjSX2LCjt+X0dfPbpZ439zWKb+ILdvLPfeopoPmBuVvatUkeOxblhYcIEuRXcM
YkXvqLTvPRP9Jzti9bLtQw4c59xoW1vJGLk99svt4kikM/W/Cpo6uGJLQ+qjXbfxslOkbHpndCKd
OQyBp0Dy2cPyYOFa3bK0KsgqlsdeqXORGx14nrLfvj9m5lKZKX8lsgtfrYX4AhY1lRSFoDGIoP0h
oHMZ7S0YYgIjvsu15bFWXmwefZKN2Hog1YfTJpaI7LvJkwjRM0WyB4NePDkrl9ElmEuLYdTcrtHe
sZvy4GBu8c6pQgrYtIMLfK7jK8v6net0RyZRS0ZSUM+vBVj0b6N0iUPVJOktiV6NjE5IA8A0sqaX
y5EwkiXFOJN14dHX+Iz3AtvxtZXVTXl0vGa+Z7UMUdOUZfq9YnrD6LUmRnYXNUHPXolKBcOGU5DY
ZGXiU9tEK7Dywd7Bgyl5OUtmga31rPm2piyY2MMO5jqGjuORJCLYjTFhYc4IlVpUCbHytTqyaWbi
k4M+xRqm5/pnocauuvBGMXd78t2iGdNuFL7B6vZ+yEZi1yFlDbut5B0d91vq1IFtTqO2+Vs5k/rc
M8fQ4J9/S0ZeUMrHEaBAUJj7xlf9L6FigltMs0wvYdNzfaB6w7Fh4oIFMEUzdWqB/rzbLe0oG5xm
QfVd91bxK/Iq/9WJ5DLvemoGb19ywFJnZzarxoXRW89OvPPcbw215l1WVQRjQSJnhDrSInuJEl1w
l/V5+OrCTabosoP8w85ZIew7Oa1PDvLrp5UwGW/PiIjZsJ33tr+zU90ybGDOeaCI4hKKpwaj+qKy
iIGHYeFOPF9p3kiMUkSERAjUuduw2Bx8UJv32ci1tstseyLlNrTLmyUWxGR2dg5+G1SCwghgKgr6
NMu8X+3ig5DM/GZ6GTp8xTsjnfbXPOhUo9oq2dHrwW3Wg+aCg9lsjXhp+g5TbmKWtqqTVBtOtMi3
refGG1Jk0n6fv+u4mt7MOmffSTou1zs/6CGgMZuesVuBXLX2TC5GynWg23cmHkA4ku+Dlym3NdEF
vu2lVyCzgb+4Y2BfsjueyhMwJ6JjRvYU4z7y3ewOH4pP8C2SUZk48yx/ER5r/85dQ0IiwH7QJmrN
lqvBGjlX+pJctV1qxHw9wEJRx0CU/YMkoO0XWds0JZiz5h9Bq8fnxZHduzstbHwlt/OPZtRul9hY
NB9Q/+AtjnHBdyCHpvJZrjUNkSV5dJKRQvXOIzXvxqCPfK3KgB0uvBnHP7lDNL2GrHIIe2w6BXTF
ysARTB2FS4dtukyYZ+XvcUPPsAOXBXOe5GiMg5PvDT+rvihIfhLyve/j4QUrBWsjZbG1RsvgS/bn
Gy2An67vK4IQ32hvUNHW0Tze+qw6X2IpIeOiS+ar8TJORTZwDdC+7dAjsJC3vKp8Kpc4eLLrxnq3
40m0+NUL/2V1o8yiAXZ57M0SrZKQhny810jR0UBR7lyzVKg+13lZnkFlru/h0iu8KyHJbGPud/OR
B6u6DOt6wYKlJsk0V6aoSLJ+c+vNvT29KHzkbyg//TAJqfwwkTn5GB0h/U+kIPlKUTWjEsoOa1kH
T4S76vkmllCcE9mqOLoc0S73e0I2/U+iiPIMOZrlfBR4KDFoi8yTdzk53iE8ssnfDjDg3jl7F4Q6
RcBP1MRT0Hq6yrkhFdJUFAxD8+z5I9V666Rxduhtkf3qy8nRJ6/Py1uKYte9GTEI4V8bC1sc0hKk
2oM3002RrjUQmaCCAWmKcE3v7l2ObWyCxcoXNw/aFBpyEzqo8PsqOKSbn2OTSmy44I5C8VC5hN5c
I0dHtccGzovuWTVuEqtiye3XBcUdtRQmFlJJWNMrtTKPjRrsvsR/u88FfJbvWRsxJubNY4F39b8T
tcFcfPzf/7NBd/75RG3/u2p+aRbsv/74r4dr/El/DdeAUwob4SmMM8eN2Dz9x3DN/dPZqD6grjCs
Y13/j421/yeDM+ZmwSbLdkJn42D+u2N923Oz+ob7E0XOX9O6f2Fl7SAJ/dvOGv5UEG2US2f7H+Cr
/9+yDpp1siykL0iMFlJ74szgDezHwrTIoOyeThwxL9dMIyoyDQ3FMtE+2nVfW/x0oH6COSNGgFJl
2Pk2jHVusiC/YAuHmgPuv8JHhjatOLGED797nHk/g3HEDl5aln0QCG1wNaR0N4yiFCg2nbLh33H+
2Be+z4A+Kdj+MFp2aL+QUMEmQrMzF1deJgeOz3icyDY2i/tsebUW9PlKPfVUXmRQCUZBSZBmbNgE
obLW0VirJn9snoaBiR1fsyQL1uAXUhSsRn48RN8aEHBsKSgtPlIdljhNmia/Hm3MX+xzAvgi8Rrq
y0bIFX0WqkBFwc/w5FAbTjIMel36hIK8/oUccB3Pkx8VVE8FbQNrFhoQFpapxXHLbIuzz6rfRhRi
G+/XcU/24LLjWBCMHfG4sAaJ/QEfFLEOBtlaTDYYjtfuuaP5aQ8Y3TGeO1QL/DiIehsgQFdK4s43
hryklZGFO1DP7Dr6m5e5drfQQKI1UPGtBRlaHlKm/QQYRgMAmbxPQ6jnbQXniQFA6WX3i7JWD3J7
3H6GVmRRlpP3ulx07cqy0yI/eD3Gpstq5p1jRFYyDI5lh7nYd49FbyneEVeOD2z3WDjjvLRpZkr/
DUo1pznOseiHP+U9UqpGcr2Sj/Cr9CIC2OwQmQMxKvK30Nn0Y2JNHPFkbPHRkRO4d+TaeR/oGzvY
vkWGbWiJMV9x0E0Q6khhMvKAvoDuHdFbRCLI5DjBXT6kXU/VV3tWelHNEa0+uty5GK5LJi2o9KqM
iqxqOnuDVkX2MajsVhCiREwOky5zgwoqXNOTQ2xffUarlRlCrgemYSJDd8Q80NjDNRdlgXQSbwJG
UkWLSLZbNpH9gkmZjRzFSx/dpX3YLYiHSraYV121DF+ZxpWf3lBlddjubI8fI/LQih81RaU4qskv
5wuGnSX63TZlOvVmXI9/Z4yRqDg0JQ/jtxUxyHRlE4+2EnEW00W2LlY+XnE3lodY1U2ILax0m8s2
sqY+kRNYsYSoMnrVIFUlcsna+O6LqD2kDisFuw/7YcS42GvgRcAeWJ0+TWyY1mSq3Tx9Uy6O8h9j
R0bxDYk3QfttLC3pv9RNEatvNZT61d21Y9fS8GWylfdqW7IeFyi+3r1dUW0n+Yzd/GQvyzzftO0Y
Tt/aEk8pMb9jiJUxjS2Lk2CMZuT7vZntB6+jrGG2hRSc7NxU30o+RP4aJxwlws1B+K/KmtfsMFad
Q5QWXtn3Ck9vvmcmzyI3o7PcYpNm4jIs1rzQCzQphtk2mF11ZaIrE4BmkOHAcK7CPDBcoEkbfntT
WUXXc1giGUA14nkgB1CI3sYWuo9dyjEzHHWaC1w4ubc+YD0Lh4RzVxZ7hpttQZIFS8RDMHVVf2/X
BKYkqom8u3BuovKI5GK6CxbXVXzuOYcSIsBZ8s/xWcKlwUw+uQsh3E0nvs0Q4ukpC8FHSgTtTOWe
4m17YPkjqwcf1Nh9UWpiM0p6OFQgdlTrRE/Z5BD2jtn8yN7Gv2O10f9ai2h88fD30StLm6wLn0iw
MsOCg0p21qSODrLAg8lkYqPwQ4GURGgEbr8HYqcJpQoKXgn1R2gdsICr/i6uCxYSCJVKJE5jPaTJ
YAreLIvOgSlU6iAm8iicb3kGeu9UjB7r1bLzquvcZba7twLI3QmtfVjvY7hBtwMRqyWsz7aLzafb
4gM9SWZtdGsZOaMJoUoVzSQsw/Y0Tba6LFtJ2Dzvp5felPVAGqbLlPewBC6HbkzOyndVAsynbl1E
wR4V2SFyxKKg8ZnEqwrRGjJ7ctpXL5CBf5hN3bLqCFCS39M8tVf+irk5cZwqWPgA3XrbKa15vFd8
nX84HXO4gzMxANiNgBcZGcjwgRmu7vcU7o65dtoMAHpbpZ8NpXW4q6NsZZo29POpc3jwzoGYqo0C
lpN94DtjhZohpN8tFjKKdpo7B45o6Cxh4jlTy5hMTM1JdAi9diHJCNmWlKWKBFc0Kl2PjEAejjrm
UQJDDKYTy4OaiGUVSh2mKsJwUynz2mHjloe8lJsjdmiYJGA4sLPLCHhKsGWQtnglxeL3SZ6P4dMi
8rFNXBOS7iRQ+uQJT644Nxai8mQl1Yp5mRjn6pBLM/Cj1dhMBu0BuayMa/AWbtEHycAyKzjTjxFo
XbT2VO+rdbYIgJh6slmY3YWnxYcOuh9kGz26TcnnN84mvlcoTdC7yUK+K27mOiG3jOOsIljue+86
aZrQvYonyK8iAjqo8D6DDQU05/f9PmoLgzCXd+OdisaH+BIOy6tC7fTuwG/OuZExj+wM65HtMRbW
I8qW/GUtu/iDwcm8ZTsGZcAyJeNF+J0BKsAiz+bazKMLAFy8nlKhyLuy9RZfgVakBBVnB3i5YqLD
ee6XCkGWG0Odqhjx+g/k6+GqtGsHP5mVAUhj7t711RV9fVYlunKs3yT8Bs2xHWbpHbPBai/WjMzt
XeM5WZBEsxO/TLFsbqFIgHKJcIxzuqOcu3UZjUSJ5LouDuh/iOYN0244LeAyimQZKK7obbMalUdB
ZEhSZpxNemjS7iBI2BZAixyCTscJ09LBa7dg2LRYI5rKZgTUUnQtdUq5LDkZmJC2rmZEm+253waN
+5nJy3paszWtb+i8zOukRTWd/GlaP4XG6bPz+iJaDrSHaXXVL1GwbM/eehVo0X7Qv1jPJTSuR3Ix
CAiKhjl+bxlXYdJxlfldETM+7lcezNd0seLqOOMNuMJ0CpdvMEwtd/xkcZ6Wfv2JVyPysRpYHhkT
qbB4RgkArylp7fbH6AB4IdGsD28UYq0xwd7DezMrlkfM8bT8JpZucA9d0aVk+U6dYMQ8DSjs1uJj
zoBAkEzaVw+9Vt1bPC3yIxuWuNzbE2AOfC2ieOvmjFE70Vv1E2Fc5ndDxMF3ORewgqLVjh91GJeX
3TyPPylfUz4/Z9a/uJX1HUmtC+vChlQG6p9W/ij8wvl0tVkf4qZbzzMaD15xZ7lvEzPye7pB+Gcs
grDVmRxlgNcPWGu9Povf6buzZxMq/2eIOYhPf+zr95YQNZWMpYmvBhFQX6V5msNwiDWDC56U64Vl
kZc0uWSSLsWMbQUBEHxCBvekILKdia7m0FTrzmSSkFPkPTOxv1XYvgc40DW5GGSW7gY9to+Ztcxn
Iq4gndQElX7XbA1gnLhYgLFIrPEDS1MyVsN+NRcORz7L7ahkCN9mtsXVo9gj1RzcGeGBIiT0Q/RT
c5AE2uoDA2Lr2S0n2uMuKFRJFCORSTBFNakn2rTD79bt9Ztnyb5Ogplx92HO2QbtPHewntOlmn8F
LHYeJScGm8phILemoMh/MuDvmHStcmyO8RCs53VNBcWC2pB1IoO/maTgJljj+kALd2WLOnaXprZu
zi3inHjnzgYTe+HoElmbVQ7xeZBaUDCzLMDQElJPJ5BQAs76xmthbRkvqgDStNZjCkwKeZ7ltZf8
lhTBgLTYHVBnWcy+a7gTDgh1cWDSYLzrRaU1Kqt4hUXRWWqmvAym4Dlw8K7BHpjACUXwHtnZDFXr
wsirudw3e/jvZZmC+JDO1Lt7N9IeJauJuVmsQMifA08J6l+xcPm0w2S/YQWnA0TL3wecDhUy3CgN
hwiqDn/poZgX8cLn3H53ysJ/1ZFFDsI4MquB9KVe0sEdCWxd4yE6MNLIf+RV1kXHEBvHiqoUwdKe
DsxbAdin8+/VZu7GS3JsAl77bsiOfF3GM8mZ8CZSNqCIIxmDE4Kb2WR9aVq9hog3jwYSMaGpE/JS
MFcxNg/yI66EyuwnEhyR+rkVexwcdW57jrCz5UnjD/ZAakyNGwZ/7BwfCX6QrB6KbOGjgZyTQyd3
qvbUmwVHlwP85Cilh7TWD4aFroM5HQIUz4IJoNx11DeWP/SortC+XYeLnNyjzCKnSbrFSrHk+xxl
JDga6KpqgpiFrh/9ehJOjuoPZZBuuU/MrgmFEwztcJ1ltKThvCKzakTDNYVIdgDV2gSTPFVriUdp
aZptpSqqoL4YIrKg2QuBbD3IiWkn+UOs5FlkpjHGNW4W6IdiqesTxUz/yHKpKS/TwI5AqKuWpEKv
dNpgr9qWU3bKfP8GX46AaZDNBBFWlLanXjMm35lgLOPr0TRmSZws4p9WEjH1ITVI3KQLt37Ysd02
PbZ0GyrJGQEbwtqcrjgrb5ieOlUiUWyDNgZLFKN+vnRzO86e7Lgb7ENblHO3C4xSFLA5QvWdwSKI
Jzuw2Q6tvYm6fbhoHGNxxjXESLqIm1OneLSOOpiAzqkpkpSdQvH8el+77l4hLdnTEuJHmgg68hI9
TohWMdmgNamI0Usv0b4im+srVbJL70KZX7hhnoXnjIu5uSFJTMvzGmUte/gKXduZ+7/I+H5vu/oY
XdJw0X7t8Puvff6A1ZPW/GvPH33t/F3fAlFBmT2z2Qvizv1Ap0h0XxvYdXXDQH6tExv2a8cwUnBT
Oqpa5Ul+aQ3aL90BL7BsjqXOAP6uX9qEYfQHjWAJfTkJ08gXpD0TvEnmEjGJA2B9cYnwg9qHNG0/
uh3p1dWNFRYk9i1rhzoCoThr69g3Ho6oLwWFtW5qCggfrMYnoJftXY9oqNiXqkz9YxvJ0NlbsZ02
J9Ih03Dcx4h0mCHBwoiOkxj7+QIjYTjfmpZMzhuUtWP1zeGMUHeQOnXxSC6wapOhSKf5dfIJ84Hk
46xreI8uJ82vEFQgLjFz2S/HyXDEm3bSX+A3QMQzzmb/KIAupY/jX3oVwL+S63iE3n/saHE1bTqT
kwMPFGIXzKoIXypsw+NVOXwJYv4Sx3wJZejhW0k4czDkZ5dARQeu6ICwJlbkTaM6L5z+EAR1LN9L
iPsvEVmaJDU1/batc6Nm2Rve4uoYgccarrTozcCNChDkNJiMQOq1w3V7CkRFlwngF2uU+JIFuU5I
hnvhFbZ9mGdE8+wvUc4c2GZhOUXyHLQXRVmN/QUX/MiT5msd3HfCy0FJhzXSJIH+oDqFpejAsM4F
8qXpLynTl6wJxgsSJxEv4sqKltHsWRsjgoLFyMZ4Yop+LzeVFKnlPmu4vgW3bL6EVPpLVIVQFYFV
0Kr+JtpUV4T2VRVYIjW+kaxBFvfSIy5xv8RayLwRbtW84ubQbHquDEG2TRqhZx4Kx07ZM6xy8ZAu
q45PZtOEBXYTL4wAHKRijB9rc5AMBAHflGEdkfiwScu8YlXfGQ+wX/FZ/l8wemNrheAjyBLTS6K9
loV4eAvR7U2B0NwcyezNXwqNpi2eSIGG1bhJ3dL/x96Z9diNXNn6rzT6uWmQwSHIBm4D94x5ch6l
lF4ISZkiGRyDZHD69fejqmxLWWWV9XiBNvxiS0rmOQwGY++91rdorn90Mi//PH+TwmkVos+Ov0nk
iiEbzh3PgZ6XC75ndstVUJd/E9fBZ2Ks4rVIpQjgiKKPhYWiGEFdwGnF+SbRs8jY05uWueILDz8i
vkiugr7hm7iv/Sb0m1fNH9LWASlf0KKD4QSPv3SbD6NBf6yS3KgrHqaVGTMPUz9eF43JTHHMSHTm
IFXbVM5oaKoUdSD5CBk5lFYTULcdY+Og3+pZJSMIbksljwwzOVrctk5Qu9cdOXSDlewMztrmkJPC
2h/swPj0ai0/6ZoHtP1LsfFpKAV7UpXz8YsJF7FK7pHcJC2gYhtiix9ngHs2RMnY1aNTlz7pgu5E
agesdw9nL9oCjEf13NoxUjvPaAjlWJwbzzp4QUyrMx1S+EKIXizDGyAqgrMCrnWxG3QdNOfUgsOC
ZZUCDmmHoSt+hN3th+1R9XIhkreYo+G+APscnnl4JEmYW4JE3le5PU+v3eDFnFDbwlBVXoyI0uoj
jQGbEqbUCcbrLQVyynaRNzjsv6RROoxXdtNS2bWutAcHShrEDEQZskwEYROjEDkDXLTX+jNGxjn+
2IsgN495jA0GZpgdUyUQUBesVO+q7no146uOfA/jUZF2j36yQE5dhAjTF5FZI8QwhGJT8CCbiMM3
GZBZA8G9jzIy1DNkITcJS6O+54VEkglx56ppdrwme7ijRMIpnCpPbQop/jgAXoX0FSLwsBGT0wmT
iHI8C8TOandHOiosqPLcuPIUY0bTGNFAk+76dMJbNU5p8WrPsX5t6sx5x6CNTk82arvau9rjeJgh
TWnYXCd42UlPQOAucqrFOq0yOFhKVi8vZdO3zjmeIUziYxPG3XZ0PAbUk1uF0zF0ka7CFWw4JzvU
4exiVjM/EAe0WmQ7PfYo7QwOcWbjKWdYnYecighwK3dkHOSCsszpxBZ0SNHRHrL1Myyt9MXC4xzR
S8qthyatI5iWTlOK/UyHiUksdlWsCVOdQmrhJxG5avVXtImSkfH1CH13rPtsT0Nz8m8rUQN5pv0f
MtVOXHgQeToWL3VYTe+6JRotEhhDXGaDhY+DfaUjQWZFp3916ILyEWQKWKuEzE8TQOAA2jG9SICL
4V35ot0eMiLdMuBtYdw7DgTssX1mhI0ENywGca/GNSXQ6WfnC2Vacshkkd/n1ZRiqAhTC83lisGu
EVVszeLLYddDBKd2EOtsxRlGFe7sBpzs2PWAbVnNVOOT62jEIM0iP9bT6GPuSkT7OkizQlXtIb+b
Ubkk+3CRLLPBXpqznPV/H1cy7PCHJ8M9dv68JuFbpa89R8R72iF8O0Pfjg99NBuagQCdcr6Szr+1
sgQ7u1mmmF1X8SQTjViq7NC0sCs2QZWtwi6rHt+Xvh1QYzTechXJDEdgOy0cMK0m5iS6DIqqcUxp
/UHcy6BQZDkS622OGPmTRYrixJbXlF9XQ84r0WvZLqZJtJs1G8UlIk30rKiuYmp0GtG8yrK5AiDM
3PuDx2l43mlyp9AuWPP4iI4pSk9RYSG9xnUHmks4Wo0QBOV4NUUWdrBeeeqVOirz+Xbr8LLM1Wjt
CRjwd2pAJ7Btq8aaTiLzQhJfoyL76uMKz7awBxnX+I2/0g9dxTkZ4Lu9EJ1rS/aUIvcUGQyB9vZA
XpCLtux+6Tmsppoj8kqDrPFVUWDaOYI2zd5IZKzG1gLyAdherVAFH8CadTEDZeF6m8ZC8LZhFoYk
lQ4N46CAPFBG1K1F44OiN3iIR9cm9iqOlkO5uOmdi1OKVaQWlF5IYLKXnM2ddsgY9gBE6oFynDaG
Z5+3TaO/RJOenhyeJI+cUqe7Bm6H6EEGtXWHigIyAm6ZGaVI1zP1MoWIH1vPiQ0NW9eZsdZbFPM6
YghyzZEwvGum2kD/RVi6tua7iLxj+r4EwwZlYO8MNILnSCMeImfBDc4WcG5Y5Mky6QAwa00rJ5jL
fNsPypQnaj/xQOUmz5Gs4GLvPOVPOztuAJm1E3O5jQAiv2xVUC3B1tVYhz50S91/VXooYTyUxfAi
PVjX90Hf9dFO2GsDmDYMg6AwrM09DtTIughk5V73EWkPG+316hlHon0HiiyHEdl4bXbZ8ftdoh4k
ZGk08fLOY+xESkgKKp5+TwV1s6kXQ/CIQHBPAGg7bcDapPdD2dWfcDbAZ5ht3b1D8JDglGyK+sv/
Dud/G85DVf/ZdP7hU4ULvs2qH0wu3/7R7y4X8TcfmQRBY6C93IBh4T9cLuJvnk2FzX8wkEduhMHk
d5eLt9rNPZzcoSApRXw/iOePwogfFZKaJlYUvfdL1vEfwWO8pj3ecD5OFg8DuQty7UeTS4/Sk4GU
R5qIpE6rAjJ2onBtMeBf3kHRiI4YePexo4YbawBepbMTUsKGeU7+WCixN9X44GeolP0JvXFb++/c
kvcyalxDbmwHOYO84107uO0pKLBjFxyadp0e6gOt/3Arrfi1EAiYxeDScWEGQptPfgW5wHQTtzZ9
6vdEaNBjmMKJ7GvnAePXGS8/ImsswYyz5O/4HcZoc6r0R1Pz9nX6oERSGT/CNfuN6/VLiITHuuS/
b1kHX6b//kITFftx2v/PVfalRer2tf/p3zq+1tefytfu7V9af5t//Kzuf779cfJa7z71n374H8za
s36+M6/tfP/amaL/ux5j/Zv/7h/+x+u3n/I4N6//5z+/EDnerz8tQeH2vWnLwaBFVYiG5F/rVP7v
Z/MfV6b79Of/7reHwceihU8RhxbLzSdSimfrN8vX+ic2SK9AEmDBIGJdiH/nKPiseAl+yw0hLfik
hf1DlSL4I34MGX7kgPMbOr9k+XLWxf5PahvLn+g318dvhkiODB/Jb/e948sCVj+C33d3NP7O3dmJ
9rOCzRpjsbepTvZ+SoLI6KcPEcZbawnGs8FO+h0zCsZeaX7wcTydTUlwqha736IdrH/DBP7S+vv3
FtfN/2euQmfFK/7rxXVVL5/Kz5k2rz8sr/Uf/bayPPtvoSt53wVsmdK1VyzkbysLYCQSKAfYhsd2
hyLqnyvLIijVw09oMzkOmG57a+TH3wVPIvhbyHYNuiNyvdAB4/crG+1qFvzn0uLHQJJDExq67PQe
VkdckN8vLVsq30oQVLC9OYwWrNq/LE2o7nTQ0S/+7qv5Ew7iSlN8ey0HyiKxmjYI22/L/DvjYj6Q
c90VtNNDqDUoBduQYjNhgkouQDxcuAQ2NX9xyfXJeHPJkNw3Ak14zXEH1tfMd5f087BUSui1gz/2
NIRnTrIEXP6GUmW/Y3/79z4Yet5I+C7cO4RtbzAn1O6IVPx53KRJVKUnoH0BpKDQN+B+KuZto19V
fxUL+Sc3DvncGoEnSKJjOfz4yVJUoIhD5ZqjNUebxJvJQSpSpr+bnqHW8ZfvHBfDvEoSJV/iuoi/
/xphTWtH5MjQh65qrvEE+oDrRn0GvrY5N1kbRX9x39b78v19c4GcsudilmWZ8PysIr0f7ttoI/FG
QTWM6YXdzZ+Zq6KoMf67TvnRJdD+i1R3+59/yreLZb0oHFCuuB45EOf9eFFUUVMdTGqiPepgY1pV
DR1GsL9YLH+8SrierKBvEk3MEerNRxuoEPGQ07LSTjNcA1vLSHaSn3/+Ud6uDhcBpQyDwBUhVmHh
vVn301yFS9MilGt8p32KyAe5BeBUnzrHlGe/fCmJTpLzmuAN+YfP0yE8TNXoE9FDTuCyLRDSgwkE
effs4std/uIerSvtx4VBLif7lY36GXCo/ebbG7Nal3VXoQ5QYXymojl+nzaDed9qlVyVzpzCL1BE
5P78M77dufg6EaTyCg4FX6q3+r6/X44JjQjdhGgSCifoV0bRdKE4AhKt0DDXnSs8Cj+/4J8sEs6/
wuf20WvjUPLjBScVaqZxNRDAWOPtyNz4LJTz9BeP9Z9fBV2ty/6IB+3NY535uAuzkp6OK5iD9spJ
8GO78a9/eRSyOOI5vLi868SPnyWGdpkudkeHA9PAsc596zrG8X0uMqm/pqbSvyEO/uVu/Me9I4xW
XS/nOT6Ys57lvr9Zc4tdBfQfvQh34aDONC1cqLbr3jw3pXOjQhJZ1q7dz+/YnzxxEWZB1/cAB/Ai
ePPEwYQVJUgYrCQ9pMrW+PWhlkF0FluLefr5pf5w29Y9SnBe9eFmCluuv8p3m6MOGstA5/E2MnTX
nJBEHWHLqV9dgqGHPNtxUfqQLPyHhNPFwobrOSCX8zmbsXqV1rRrgOA9/OKHWXcpQshY5byhqfl+
/DBKh1kU9ojakEzWmwDZDG9oRti/eJWIgweFAmgGTuxIjH68SiTCXuYeizzSivDUIU63XV39FZn3
D2uAJ9ZGt+2vOyGAwDdXmX1HDGFYcmO80MIaviy3ofQm2jCdOvzqB1ovFa3gagHlzUEs//0aYPiU
zaOq8Jv7qYvkpDS2d5pJ2hD7n19o3VB/2HAjX3JgIYkQ7ITLUfTHC7VkpdYMEkA6NGQpsKfPvYTB
W3YWXNWZLM0ejTT4NC1p3lkeWtVNSGd2+uXPG3D4YN37zMh5O7/5anleXXz1EkHGNEzJ+Rw3kX0U
bsmA7eef94/3EIA7RgSoNcHqRHjzHFuxKpOWWmxTTDVe30hLpqhI1xO4Do8/v9QfnmP2J0mDg/4L
NaIr3my/weL4ui2JpemGpbmRKJ7O6hwf2S9fxYs8igzJVVYPxY83cAarNbrFqhrHJYo82iVWzYzp
X3xt8JLfLBQ6SBIiPp/I5mUiwzcr0s9QISPtJryDVsS0L3h/dXsbbdGLpAXbfrCIC/GAT2vOp4xe
mzigq9jGXnJMujytHtCFkreNDlqzfVqWVW/Q7VrOTsRlbgNcLZcX6Q9uU6HJydvXOC5qnLqx1zGE
zTq7fUhQQckDWRB2u1+UnhDrOImTt+c2WLMY61/q6iI77yLCc3H1EYrm07bEg+5F12zSpK2etFBR
dqfSyRuYKoRJ4O54n+nhjmDmGd0Zf+ztl6oyzp1ELoDbo1EGSSMZ4rT+lT/L4+yqNsWD2jXv/LS2
j26NWHqr+XTNTexFlvyQtuNcXNkYKBd0GBGooWEIMCrb6CejszxjyHS7RH49n6ZuJpLNij08v05H
2/yS8/bM1LmSZsK+P6omOg4MKCYU9o6Ieafmfi3RV4jMv6+7KU5xq/ewXvDuW95dzsgdyYIg1Izu
sBPB7FzYE/2mG8k+6jhcbUweQkk3PjS3Z5FADzuve5z4TwKZyZJsm6nNik9F6q0khhC4G9lTSEkQ
tvgEH5Evp/uz1mNyyOm2hgPT4ob5yACBTJGsnTDblgh8ntDlW8spjMgv3aHc99JtK0iAvSVHNHgK
U0SNZzXjkREsgHS/Lt0AHApm04I8oJB1y10bZvKYuoyoWdQ/Jr1LTC7rbSlTTBwB3lD4BSC8sUdY
K8LYKgPGtQgOsIalRYB7NTBlAdcltUkiqRpR3Bpt3OARxVk3A47wmNmvJsAxKveoxZUHS8wukt7s
AHKk1ueQYEsy8BYXOsJ1q7yyZdBq+e4eLPvQvmTlvJxal2QcpA1okOlfYqdmbs6K2CwiC4R7mMqw
bx+aXpvs89z6jeuusIWwjfa+2/Rud5YHkSWSXRfXhLJu8BInAPwSDRxE7gRy2uGFWDFIKYxhCryF
WrWMogCxRUty8GbXuWY8XKXnXZOk035oQbec8UvgK0EDDwyMMdRtWNr6q9UFyOKiOuuti2SMJIM+
Dthlfasdy+mZfXSuO3xZVKy4q6YlXfIUTegIPttjKapjYpja7AQhzQKQnU96YFUrWCER0DcMd4RU
hUyMAiZGZB8UcrukmU7upsKVzET7aIiuph4FHYlsZf0S8lANxxTimv0FaEYKIsPS1UW/JPZ8WUyx
VRzGsBnCk5uC2t3PPDzjrkj94RpweZJcTFhvivuwqAPvAOVWkNpoaS1wr6fJtFtSOHTYKMgv3jhx
PjQAzwIP0oaLneGYqhg0Czspb7DJNOu8kwgcjiR1HNxM+ei8m4ua0DlmnsywvM5i2XcyTfN96E1D
fdaLDIFfD1cGVABi3HgbqiFBJdzJ/HXpZbaO+ApmWzAGPOfMNyOGdT/3dHdKqXiis8xqS/ei6crE
uzVRMgbv69qY7H60o6o5BcjYFuxBo0lYQknhH/BwR++132dM7yMLJkqBgtF2TJdcpY2eeTR7j1lc
Hjd1sx8TLywedBtidrbs2llvkBk/eUOEFL3M6/SRbDniVSsUuHDfePyv86lCbGGcMJvPMJDRB8el
wLhMBRT8Z2MOKhtLSUqwO2xSBrsSCybfWVHedaatUFBjmQJHkusHNn4JPdUNreTo0lF3CfbsyF2E
hJ0/NrnG5iyQgLTHBA85bH1wIc3NHKPv5P4BFDiQn42YO3OtMNw3vkIOBAAEYZWHnwc9yIQh6hnT
M/MBvMSpc+lGDGmvHWLoTjX7hXdWO75S21lCw/jQJyZV+8os0Yeg4MW5FWE4Bl+1nlMbU5VT9Rew
ElYg95yOghTWsLQuA4RrLVpTHD/ny+ig9UxG20RbXuKEN9l9pc0eDW8/H2wUdAvN2R7kXdO5FgpJ
cOer/7zuF3RncF7JOFJ2tw2xhvTnBASSA4dUyC/34UzY2UnbJDEgrGWO8dT3axgc4SBJRGJWQl4z
4k3K34mmEGeUYI70Aa2BCPa5aORntjVtXwW1JKQMZK7e8rA0mJ/gC8DSlbUnPw6qGKLtZJV2fj6b
ZLWcpA4xazbanmnTzMizWC2QT3aNN5Nk6A+1v+yj1kueZ1QYI7Zn8LjbmAE8pF4kzcXWGkf0Q8kk
oIssTsOhsImC9rVmUN4iWpoLkASiCjjjR+54Ng0duPthToWGW5P7yaHnHfAxg87+oBAvQGeyAh5F
lI7WTWPFTI8FkklmNAXzlZ1Q6PvPCwhQ7W5eIQ/sXV6rDjIdtEBBM+VgCQapvopStOW2jwBOEnFb
zp/DRnfDVnnuGJKcoQ17e5CEQCYZsoa7qHEIwhV2IYozu2yMh3gPVmA9NAiljRgL4CL2EMXsyIiJ
wx7r2ykrK8vsuxSaD8j8MQ62ss4wkoDyQVzdoXzkEEOC6qEOVHHR47EItwERi+/kgmtsU3YOhSk5
9rbauYOZMVkh9l12sql7PNpLLvl9Uh/ODHYUkmRlwPBWVXkExKVYgGBC+KLiZLRRPwtefTzyFV41
TPQtgLXR1+5LKltgE9bo0tbqhgqDasibANFzOWjiihdeBrs2hCWxzXCTf4JSQVQllgjncQijNcGq
EPq8tVuVIr/GKLYPKiX3MiE6/drtnIUooCicQg5I5MnTJEniaGN8YYt9o2WuDmLG03abxCBKb5Dh
N+hWkrDsMaZCnxwvdIXOfG+xv6N2x2ufXuV5MaEbRl81PYilHJDvMLRR157yluEI51xNZ4vtsXZK
XHbORdznUX7RcJboHysViZInbYVHngcEfzSSsNHOk+Gm9mEBIQOwstA74Reo++RSuIgcvrSQP6Gc
MtsnmSxCga8CpE90gfJtY7le85FjiyBRdenQtSkcGvHOs0jyIG9QdkeCgAP/LINOCzymKPExYNdC
dgL8tEOdQLwjcW5Ugs/amhNz3hYhQbLggUifG2s534WG1PhdRj5JARklzXKMcwHaRCS1Wb2j8dM2
Ow5dq1FeKxxxgeYr2HNnfKLY3K47Gq8v7mwLtv0maP3lfZ36kIhVoo0m3qz17ttyHM79LmfAz0jX
XCax6ylYCm3QI9uHZrOJ665t9yM6ieHZoK14nqltWW4iMs7BjnvSWiO7XM2/2Yx2ZtVTiK2EOA9B
P3ih1x8Em3qaTbedbVffph6GFJoviCjYAHk1bixTWatCC6BX2VUwAVUNbWk70FMAJuBk6jkG/AF2
wSIEFZ4Fh8SNC+AOzgHJup9aXurj1jBYhf4gyj4HXBeP71EtegvbsMCI1CDRfuzUgpWrchzgwqLI
+wCMV7nGCCxJO+xnBP3D2Vw6iOMKQImP+ARdC4Eh6vQDxz55G9gJ5gPsYBOGhixVzwKakdqG/jC5
5JIUWF3hAM5cneHMRpsJEAH5feXOK1Whd2RuEnCdpnp4LVDIgZ+Ym5VzqFXXAlU0kv/Hlf27zszp
lzpvaZku4CTtHTXb+LUK54aAaUWcRRxzlrJzh2qJWqDuwJbn3SXMQZ5Vv7VQ4dt9j4i7VDRBN4OR
KJYxrdafUHrJC5LnphIctiqC/VQQWwueqWyeoqzVwXZKJeKYFIiW3GlIliQkSNs6tCk+rgOOZ7AM
svJHs1EgHXqUzpq3Hsr55c5UCkgGnCnvUlpDkpwDoLGeNLpD+6kJxUo0b/PhZtGeezt1BsZZmHrW
faai1NoH9hAcotSYSzRYpHf0/qxDdrWm/uxh1bwlrqhHNmzn5FN2ItCgvcwqZSpJ33bX10EcH4Vn
1ISrjELjjp7H+JroqvpaNIPv70rEWCUhXrlAb+pM1acJ8zTKO9trAY4Q6jU7MY4uv6cMlnO1+Oxx
bcU2zfKpVXch2W2iD9a8lO1djtp84VdMc7Nme4R2/gRwmpSaTQOkCt8gbk/R36QVwVWQSRq705rg
3ZY/kXYs35VIu55GyeO1L4rKHw64sItuN/a+/5zAhH70KAVRPlOFuuSPVHXIUsIcuK17IMV48p3h
Ylo4tG/h2lOG8LRmLDrbBOk87YUH3bTVVocAqg6XT7jjzIvSfTpsa0TDa36OhZumsbTpqHhIIEYi
lVeEi8ZpeigxpfVb3DGgcYq24wS8lAK/eYZOaiAUguTHsLDLYyQLc6aqyiWhEDAZUlq3KLkPDWQb
1P/lS2KwnhxlmObPjV+4SCp7OEZ542XuNhBL9OxPxmpuRR7Ap9u4SH2azyajkHssSoZkH/luZ4iB
1gh8Kp04ekMoM8FT2rT4xeoBM/LG0pKUnBij3HDABbB4F6U0/qMXCDMdJ46C8I8GugnRHQieVF3g
V8EgGcjc8vZi6OwjDVn9xZl9j70twGO2kb0Bs+Q5+TTsaTZxIK+RKDbbVjdUCkM3+Wf+uBRQBzlv
AqB3puWRJAHzMYG/5qJPs53nkMjfq2rmh2x11vOqyMZgeIeh3Yawg7wMvD2r34MLpHEIhqbBQovs
gIQA2sMNGsRWJcVRdw34gaAYqi9lNOAhs5jSoiPxkcxtTU+wvIutcNrPaSQbYF5l6SCwqnHFjSmy
K+CgSJLVDCsVjamP+JCjhrlvuxJMGeSe6RqyX7nyqrUV8ZLX0/3SZ05+XKohhxs+WFZ2pO3n8lFN
CGfFWcbgTMrRH+hF0Hje+Jbt6Os6y8iez8IikJdD6STP1cpV2WVB02Cx9UvxaNXA6thDOexuuilY
z26Fai+yEpQjYFFLvePIN3MATXmH4jj0efg1xvFk2wLJQ2ndO5CI8jCCkj0Yr/2CqW0kssRFro6+
zslB4POuXgNZMBXzlokSZ28lZQTJKFE22AIDvAH4J/ko3exxzF7spXiydLjcxCqZXlvSZ3jKAb/1
52MzDC+sS4xiCKJk9pXwnwrDPWdj6zx2MojSpl9S5tMDBPOzsDV9dQxBmeCNdkLjHqh6bfsjoe+w
4ytX5XrfguH+POmMfccQwH1bEHJen3K4Gh+AjOCmcgbU92Ckl3y24itrDidRPqSz8Xi+tJnVcWw4
kphrhKyz2OUaOceuXqhUv9A4UOVHSAsYcpLWIaWlSxraVAS3U6s/AntDKYzqVQTWMzbgLH1gqCiB
k8XNkvOcpr5ddPcFvhFi1dFPyXOdj1lzFWKh/wqOwJq30NRz9mkRUy3LnHolk0F2mS9h/OojFPzK
4dZ8aIYoFe+HuDHFVzVx+j4EkiP0BkG9cE5z16j6IU0Tgn5FEfbpY9AzrKYLoNV78swQpc8ETvhD
j5Yd19KFW+EtcRV8Nyfy013c+OKM7/ljV6IkrNqbqva+Uu/mu7SRL1Uhpg8qQpqLBjc6BnI8x2Vy
cImeOYbAIra5MwrvSxJ6c3rxXw2PUpyTNbtC55xqN3SZdWsFldvtfeAbvCSJslJbheHoA20Jn1JG
0oI9im70b/4L40rctpR/FOiYMjcQBGzEoq0yN5FxnQcqMwfjoEk5ns6ksd02UT3xjgEo8fTzju0f
OqlShkxEHORDK9DGftMXrqLBZ2UGUHv5ttFv11jcAF3sOtuafrE5TGHI3IUZEuP9IGJu9mNz2J/c
qQeHGm8cK8uvEl6DO6+fp18ceXMVRiJoClcxC4qaN837LgDZhW8Wz7oHLIYiqLpE2OL+xVW+ySy+
H1VwGaJwaKUzGXNRJ76ZDXdJ33qi70AbjFYRH9qct84mHkAs7GWXz9cZPsvrUdrUFISKWk8hL7yv
NtSz4C+GFX92A5Gm0XBfB56efPOLYKXzyMDgBnJQNtuxl9HWsgkQqbT1+7jif5VX/ymZNP1r4dW+
T7O6yX5Q9a3/4nfVlfwbo3pko5Hjui5qC6Y4v6uuBApWTtX08X7DT3HvftfzOd6qYGXO76HPQFSz
Cmx/F125f1tp7x54Kv7Ad5mK/pLmKlyf4H+uVORAzFOJUYjQS/D48Tv++NgpOlV2H8C9SXKnlucD
FopbPHza8tDwJ+15q2hSYZKoeL1ucttNbbkb8sX6QKHGyYSOs2ifddpCcqqigKw13LJG8N6Vhfrg
jgQ2noMSTQFC068PdnbRhkA00yYIT6BZGYK0pgbHnZbK8Y5qkfEHatb4tqsXZhUix/C6sziiD3Qa
nfKlJ7vuY17mpLx0edcmR1U4y0OmhZ53HHxsYPFV3gy7IGzgvBTTmN0hOe9v46TAxeEHiT8dbb+l
LOWH+Fi99cj+jlq3vRBkXvrnal5kscHQ1PpHjY3ZeWJWNDYnZrVY83A7UV0NeZUkp5YRCV5Vr00S
Ouh2kp+7to7sG4x1VnukmNHJIY+rdGIuIUJ497Q/IjijtFYHOiLwdqMbRR/OxbwSkj67JdBnxnkK
30ThjKHb1u2bYAFuAt+ZUJa9X5O6NuJncgg+0pNaS/uZqIvlQSpsFY8Dh0J/OWU17MvwM47QaTIX
MLR728CsJcsu3mrcMyqCGGzDNLkXFu07DRIaqER5Ypjpd2C3Yb9wULlfYN/CbB/4UFii8q5q1wOZ
m8Hc79AQO7BO20geiOWgVRU4dU7vNtBuc0FTtOwv8MjlHx0LNz8tbJnq8HacyWXcLBMnjo1NIsfw
kBQ8L3sIt2vS8AQM+r7WNMCvXGyW+RH01UgsIGc4axegISIhURuB/a2NYuhRCX7ZnZuhazotfVj3
wTbOx0Zu0YJF2RnAJHPqcMV1O1iAEQQz4EfDjjmAGPde0k7yEMyJx6rCeeOeC/qt9VUN0JNCNcuq
x6iiIbaZnBw/8IANcee4rLkNbTBvB0KLbkuPlew27boJ7PnIe20T8KMuuUPqhuKvas4iBgDOhl7H
9CylIqpnU4MEYd0GZFkeAht112lAbSi2GaJtrGMkGI37EV+4gLDS+wnfTEb9NBWhX+1gU0/io7B6
fAq4WTvaSLTp9EVEOgoYs7Bcq3wnhlNy51AZ3+POAoc/DTbtYb3E8WrGoXfmPAFXpqoSaTb6h4y1
jvcQW5A5JUWcihMGQFykG9UtvrpihtgxrMqy2AuebQfAK82IIEXSrlZMwPNAb7O/mcEpFsde9YX3
cZ2OoEv36S5ah6xnxEh7fMrr+GaZhtG98nn4h+tUl0lMKkbv118cVS3TVidpcIshBgqNmy7x3hDu
BSI4KOmc51pfW9oZCcIanPCOYAlTnBVTM8AEqDvrgrpkIZW+5iRGJKzBOa6nDEs/FBX7ThAY6Oxt
K539XYgZHbc+UWzJHmRY+GCooM6iiUYbPJhsXPYzPYo7VKD5kauuOJho4ahovJQKwAMQBYvAeJCy
bOKRTtLT2HHyHAfuTq0V0ZGEjOazn6g5ItRrpBsKRkQRm6qs6Dw0jpvsID/Bk5pjeZ8CcCJJIeXB
3wwOPf4tQUYDrXzJHGZPWCRFvqzD5ImoyPkTlEusWNReCZObrHOmg/ZinoU2zwqU6hE9Xw7R4edp
cTBu1bYmQrWnbtppJw5PXkqA0XYEgn0OBCNcSwgLWi1DZxq0HLG02cZdGop9HcVi2BSYX9eY5tQ+
p1uFcI8npIQ0VxUXLceap6HCIHSyFxKc6vd5pMcHgOTsI4jBh9f19OWfZ/RjSUNTMQET6exdN46t
JyBbnHC27rhGMYBxna9hXvMyEAZ5Gcsfme8xZaPr8DUE7R3Ur5Kki7QPVsASITQH3mTpcpmz591W
ucx9qJpr3FciBihFXhE5HwKLoMmd4xlA5z5BV/t5Ji2PFmMjTHgzM4EdNL17iMsbYRPogwkZZivG
a/A/uJawa3ML2hLS0d4uSo83XRiM0fuG8o3jW8/mtZHCYsQNaIL5qcKlNwFUYDaLazRt6afOVhDc
UQJmvYvBtgD9ndv+EpKAoez3rYVJ+Ry2O9PtQPQC0GAEkxxkree8CJtMvr0v0646bwps8ZtVrNHs
wGTpYu9xcgPUELjOS9Xhgz6KlkKVVkVDCuVmzsHWHFxoLLgfrSqG1raQmTmW9HR3FZyuKy2qNMcB
TNkx7C1SYeGXZq1rnsbIMw8xnsZg0xWFvuUR4LOiLJrXFps1nEqyQoAkuU79fqGVOVDBpjTmqerB
14HRi8xFYJacBpaf0Wj4WqWZDE+sDcR8JafSfNNMMHz4Jec2h5cMHRp8vQyKdzIHdkbTMDXJo5X6
VnNtcy7Wn1VnK75dUddlvYNpoGxv3y/tikwyoSb+qSwWtRbyfSL2XdhMpDarxrJ3HcbWfFsuDs2Q
YpSc8u0mbvt9nfbY4FC6Ij3ly8MnWmOX3FhYQWPqQZj39H/y4hN/b34nhz66n5VFZrMopvlxhBl0
PXaISDjMa/3sU+dhA5om6TJ+AzKwWdoxYnatlmSX56a6jshdeohmr78VUYxltUqi5T0cZe8jv+rw
QVnk5GZ5QhyxxCV4BwelfXThYq1NWURLh9Lj9bgxWQTkhiVWU+GLbOC3xmEbEB+WjUTGR13E0AWx
P0cZt8aX6UdJTQ7wVHrpHhnGchl3I2WpU5XJGW9UoDX0DMgpY+ZdHlP6I+cVH6Xbyjxv7y0IcyCL
XJs0MDqX9T4N/fodtO/2ekhiNHBmgRPILLR7GbvOv/9/7J3JjtxIuqVf5aL2FGikkTQueuPzEB7z
vCFikDjPM5++P0Yq+0qRWRLyAr3oRqGqsqqQqfBwd5Jm9p9zvgORPJUroRfCX49Qg0k8eiV7vybQ
vG0yAzthEfbZdkr73tlbJrh2vpFCMKQaLIoLdDPJ7yw9LA4asIxqxbm3eGfgYZnQ9IfqkR0afcOZ
G5hvPGCZwQ9zeoRmFAjmC13BFwwciI9Ld0JlW3KdUEAjXE9jQhW0/a6Bkp8u0UbjsxGzFBtOpMc3
u4RsSia1r1y8aujUC0U9fLRISzu7ZWROAcKQQoZbRKliz0PJGOJQa1d2vXUDNdLIXHX2ky5iEN6j
mdvZWcANWiAlVlAPmc7BTk4bIRllMjIHlOe6vlrVTkOkNpF199QaMnqMiAXzY5GMeOhNdhwvdTYw
NRHMNoXqogl/LsGetHf4WARPcXTMDXTEfhDwwtFrVvRmwoC3GSDfza/fr2dzDXUMEM2poIDliN47
o3aUy4qBl4QgKTWnPOPMEia/3w8p09EJI4FnBsaqMQazWATRECOC56l2arG1iK3GbjDc2u7E3rzA
hVyv/KDVd0MG7pNiklStc5pH1CZNtf66x/rkb2m0N2FCMWvnE1tg1EOOzaLW+przlvQb7Cr0viSY
oe4xHUyJS3uDDDENpRHnCAyTk37NuEY4t1UtXfAWOUoD/fMdMdSmKa60RjABTJy+enDLhGH8NnSV
X1P1qVU8kUMn1yiIsvsiHE4lGBJaBHpqPqBP4wWPmwVr9mRtYlW6V9XkqgsfNZKJYtAO1x766Nyu
UYhhkQm8fwudbSQUFYPSOZ7szO49Hv8puwWQiB0iS+22Gx8D1L0CXFkcs5hGt3Ua9AyCydDWONDz
wn+BOgLoYsSswdZEecnWQK+mFjUT9FxBsUDF+Dh4/ucI/i/J4OLfH8GXhASr/OdA3vwn/jiCC/sL
8VBYzZxyHcfGdPvnEVx9kS6mX9c22KGjNs+n3z+P4OYXXZkmObs5IcERnR/3/QguvgCFdolOEOb5
44D+j47gnw7gOkkdC1wQhkjd1aWYJzg/WKi5yoWHNWvV6S2qHr2Vx9LsO5Ar0/ibWdA82/rxqP/H
K/FCc2jWpT7u51dqUAiVlyXsKBSP6qDkoMa1jc6bOvqr7epG/Bur88/2dyJmvDVbmqRnSH6g3n0y
sEIL6gPpRiucSeG2agboABHM3m+jQgJJUDa4WzpDYiqhIuP+hwvg8o+39V8ZpYM5d1H9v/718+Dr
+2tb86yE5Bof76eP1etFmAc2ux891InTFrIat5LRdbaixcNPfvPR/t2rKZtoAcM+Ql5zDPTHL5FI
UJMRMF8VoM3gXXs8W1Y+/jAFiqMtu38UK/jjvZG3560ZzBfl53RQSLakzxOMAE6UbiWB9lUTOwBj
Iwu2iAOqsIhMQjb85def6edZEd8nAjp5IXQXLLbmp6BXZyOTwgWhIEr4sPLKJQx7G0u5+UaVLpI7
5ol/fgWxsulcRq5lzaPbnz9XImtAjquU4zcTAChUDq7U0itOscMylFixOIPrAJ3J79vTr98rqYjP
t4s0GXtjhjb5Ky2Ln64gx4T9N8TGpms0epgAzE3IhxL3zYJ13HzvHcM7BR/9TY5n0OUkmsDeB3PB
E7o4XU+9M/c+lZY9Xo+akVDxMBdDiWbq7qzIZKkuwqrDtP7RIpXMhVKYKHx0JNFmr33l2C52IkNe
ahiYkBmNWqR3MmGzt1BZX+P4qwc/X1uqpA7KHrzOWY3UBF5IRgjXAYDJYYV5LbtquSwAnlaJhdDq
F+y4DETWVRwltAfqoYN+ksjJGtdDVXvGihEHOy9w2UW9BOWd50fsHzHlEkMFNXZjoB3Pw7zUjUex
zMco6rZjITkDB2aqAz0BqocxiG5edrddz8QuqYZHZjihvQ1FGF/DX6ztq87F2tvLqsyogoNUtAp6
jBxJmbnlyjRLvIJAutl2BmMILwxXLPprhsx6jwkTKw8TmOkZM1jItFHyWF9gPzaf8q6OCM1jzQR/
yLYZsRQc/aKSXGArF5bNHTtQmW3durZB0CLHJJtIJbBDawPOGQcEvzm3ANbTDlPjzdFhCn+FhN7Q
SqTc6B0r0ghHw2Onj/hNlzwiaUfyK5edvMfWmYEmGvw421PRXTBbBFIzPqGQsdHrx84Sj64Z1FCB
aGxy0nMLeuy4qGDrjgAzhzoL7iljopx9wXqBs2doCr+4Aoyha8eRSakFkqtFh0Of7mRcPmofLa7g
k2h07XJD82hvzlqEtXOsfLK8iKnNxZghcxltggbiAC0uisZYkQ92z7Pwo5921BsVX+tWGAaHVO8h
VgY0AkPiNRWlmwsmWZojF8RvUp+mtMLSHqnowBO70JkrzkDn9KOPV43CGp8MP0zGM5RgA+ZsacJO
bnBWle8c2ZBFlwHwaeYXuBE65g6q4ns5F9ij/De91XJxIxU70o0CSgIntSg1qr0t4Ez946TTebbg
jF6VK8OqpPfE/VUx8mh1XMmj09C8nja5861NZjNW1MSxyzQCIXkfuKr1lzqJG/o47L67TZ0SNAx7
fRxUJl0rnM9tOT4GndvfjsNg0fUNBbpfOsUUKCJvmXYD07d/hJtUXreSlXopJlx2i8rFjcdcPPZO
CQ6LJ7CjHshHgbkR2+287dPwai8ob5YoqrhQcADhLoCpCq2JUWluB2cYTXPuvmgUN4Etpjs2m+Mb
Wr94cas4eTJ5irxhfcL/W/I7cY6N9OTSzwL9taqV+x4TPXnpDQ+pnLF622wGVYI7TdrRQ+BJbe2K
Ew8H/dyxzDefaI1B4VMmb2jiKkpMli6fJ/yZ/p5dMs8dBdEItDsF5t9MI7BwPUoFlhawrL+EQ4f5
R3b6mD6XoUnXHH0wkCmzPZpW9CQolOYn0l7/Tpsc0enSjqZgzeAvXLmBRGOPM+qayL4hIKJSgolM
rcjTltOgF/eFbnE8txv+axHUgce0ExT3PSfksF70UOwYuZcGEO0gYxAMxGrCsAu9YgJPZxYeI2Gy
BhH0LgMa4OiZ+aHHkDy3EojwVmM2pejPgy9IzUtnPRYKv/bCDRyIbZWneVzspetcNzBFAXGrknhG
KWX6XHdR7a45yIXpRjJgbxc2fusGT/wEMgvzWJofvWik9ZFuNUyyvRa03qIS/njyKI/hmGo4/jXU
ZYqnUt7WXjlFEVzQmRH2aw4QAahR/hznoBCP5nhZVC2gR1O0RXUY0pYZwyQHVGZJG4S9nfHX9mbg
bvMwpRRQTSs8Y0BByJGczCYGt+j2rjZtOKwkKU93COQ3aSg5F2YkPnT+8ZFUVNrXjCFl1FfjkinQ
kKzDAEV03SeQSGbikQz8r27R+e4djkXfPwt0apE2UzC5ydZxcqs9NlEywcdkqBO8C0611VlV0lm1
wJ8kxz1OgILaazK35WVcNIU88sx1Qm7EvIDwhEU/3cWxVhdv7ljEZzM/TFt77Ad7SjU0Xc+OoyxS
eeJ9TdNj3SosZg3hDyIv7EvC5jqOvNa46BwYeWvFKLTaslOpuqNdG/p4CPQpSjZYTUIsgH6PK/AV
GF8nYKwonPBUQIwWWY6+MykX7jCprAp6Cm5ypVMMXPDo46jdGXc+BqFvQREE1z1NuEcaP0Ko+rmm
vdeYmXYCwR86tUBI3kZDIJ2lGO35zqNRHCdQ5Tsjw2teahNbFpgzzqnVMVcAQRcQ6pka1xMNpUuw
twNCgocvfIXZ2HnrkIHL5eC79RYLiGath9RqnugOlfehnREU1GgTeqvHLOf5E9blax+wlK9jt2ai
IH3hpztfV43c9JzT7+1k9LqaZnZPUSEQecMj5ieqngRGy6PJKG3+vjEZQUUl9XAxTsl0YPUPiTV5
tqeGFdXO7ZlLY9l0It8nxI05BOq+9udGGvQ1NWE3hlW2pDqsMyDiRYDNegvXyU1nEdLeTxKGycoP
B4aGJfJJeugc2aWnHEuQtWjJC6QPYeVP9iMP7zZmRc6xS4rCw6XRD67z7gtlPZZT475Yja2dU16c
8U02tiD3L+EWU4E27uYpEtXO4JvtNSDb3Nw0ft432NgHWmhQEVW1yjwtDJc5C9O0NLUmmJVMYRU7
yVM+oSgBq/NiSsb5Y8Wy1KHREL9aMqHzn6XljCcYz7AYu47ND2TPQHs2Cts4wayF/lZagaShEURA
RpefPb0Ds6rP8jhIjVOZtWG/RMtwtI1tNQwqtdRX1UMP+08jSlCb9uugRjfbOhoVZzs4yDZs0nai
TkADXtkcahUP8WHQFA9ONhilBxRorP2N1sxAZUi2pXUsiRnnt6FFS/IZZNUOTAE4NUjbEB4Lc522
EIcXUcBWYulLnxsD7ixHo4XRw9FGVQvlIyk631tgY4lQYGJZJzggqbmk3ANZiI1a7R+kQygTD3tQ
vDpiGpm7O8bIhtQdT9PYqWpdeSxF7HTS2N2IfhyDFf5YHsMRipqATd6CvFgVjdfa770dihIoMW55
7LuO6XvfItJpTLVtMMYrHERh9JC68PqYPPPxqTeX/uVknXCJ3ZNFzl81+td4O8ZIiwueknymoxv6
S046ZzqQ6HDCVRQExrduSEISOWJ4qkv695gw4vu/DsG+5ysDNCxqZhZyfmowRW6o/B23EzADbedE
dXCehXH0TGY4e7CEU9F3JEFgrtqwY9VWnR8+gwQ1/KUnSaHh8DSLcwQN9c2eclC6mijiDbT/6qk0
CBUsqWVjOsbcVaZnwGTHC6aJbAB5/lK1OI6xH6/iYuB2ryUoS0N0+BFD3LHNtqtyCpvYGtOeneS1
8UIp+PSQgHnJltrohO+KxkJ6MbPS4DvUrf4UlHAceMVSvbTkRm9cWWpoS22t7xqRR/m6oSnvksgA
7iivrnRs7JSUAFf3e6A8ntBeAyz7+67IEI4G1GJzqXG+B+06MiZv69a9lL1Bjm8JxQr3/pa1PNib
daxqKH5z16qOuG8uRFhRQEmPQrlGYaFOyuZwAdPYLiF9u3N5q6cDmKXtoDYfkbz6h2KueZVz4Ss7
Mrpf2Yj6J6+KqqfRad1oA8YyPrPmwlgAzRNDXwnvYUmJOVZqowCahAtS8595XNE665oU0PaeSJuF
gSh6CD8aamvDsx8wc9dXZA2n2+ajyxbTYwMAFDkHK1ZL3S1Tappvi2puwQ2iwLzF9sQEuqBDIjvO
sUwMnh/9ufVHl24J00DSgjiOV8lH266UrIwp3g5j2f7Rx/vRzSvnmt6mbzkG0FeL4uHOPb7io9M3
+6j3tVVGVdFH6+/HifY/w8F/WRzdfzEcZPxf5fWPVKT5D3y358gvRKtNtqY8H4AYCCYMf9hzoMgZ
oBswizH7Y2A2p4i/zwY1QXXcPALhb7ssZR9cuu/DQU3ArDN0DGwuEzNC6kye/qSOfR9bASz7twSJ
DzzKfw/tlGBNtmmYFo7k2MeZ/9PMpSrZ14QxgSX4bZVN57I1cg+r6bqdQv3axLOy8frWEmspyu5N
z/AZeBCSb4ystpp1ROpxn2fZE/7vgWmfXxGyQvELGDdm1KIHE3o+LlwyljwHUgQVK3BOGW0tLKkK
hv7Cqv32trcs7z4RfQiKl3vvGcd6epZnVd6uQBsTqkiraeXDFzi5lnRn0CYzGqqrpscxcOQNXhDp
QKfMV8Rk7wiM5g/EgPKKY0uBMKSz6mF9pbgb9wZ5KNV7VCXm2RvSvK0tf/ju/2Yu+EEj+vkDBYlh
QpmCXKW75ueoe+CCZknSETAM1oDbKW+xARJIjJYcndUVPD/x3sRzumiSEwzdpgfhwpm/xFKRxg9j
7PbfJjanYDGbQixSD7A/h7rwpjLSoV/lmewOUZBY5i4Gh/GbX/7nCe58McCEo9cZEX2ePX8eSdH7
Bn1+zNiE0Fe/7l3L22YGVnwb4+66hEu6+vWH9Qn39tcXnH+hH4bTJmGYwOmZp3DOh3NDnw7zB4H+
ZbbyapREhHBrLeSgDjqmZC3IzpIpOU8S41B54wO9WOiz1XKI+92vf7G/8Ar4IIBbKFhaLqSkz641
o6qHngueBOjMu+UYlR9o4/N+MwP821cRGBZsczaMOp8G5oVWs4w6BZcKwZwzHLkVAd22+82Xav48
Vv34kJmqzsN/ZqsAWz7d4qYZTzQ5I+06kdJYhXOpdcSIPP9Im4Z3H7SBAEeNxe1B5yR3X1k2luXW
1qOXypzg1uhM9kJeAW+FTwMKAxDMUi6Nx1+FkZAWkJMn1lM7EJRvSQyvZsJzt9PdhHZH80S+t70U
5pDSScF88IaS5+yxZCp3GCmgrZeWl6z90CATxW62r/Hh1Rl7fpHsB70zEmjSw7Q3M4xBf8x+/7Ne
/UtYXAL/fsE6vSThj6vVxz/+fbn6wsSfSwUKN35eF2jfn8vVvO4YkH2gNFk8J1C7UFu+r1cwIPGR
6ridQXxg4p6Xsj+1LP0LQhBAFUyqrHZK/0erFQ5VHgg/PF11RBDUfRzc8AUt3KWfHhhKaNhF43oj
60G3dgCz62xFbCdswLXwm1XcSmTH1mHqTlQJuAPpbwaZJUY2V2vdrWWXRXdtDoXhnNKocaK97ntN
9y0ojXzORvFAcakxwttH61e9x0pvZhu/tJNhL2n+gP6AYZJaE4t5Ov4SbmAw3ISkdwCqc7ESA9vh
x9IJcyjd3khL3o0qGdm9q36wS39hYlXEo5qlaf0eIVpdpGZN6jHIkz58H2rqfZcVNQHuPhplLy+C
sArXE/l/UrkQipyrMJgtQkM2JdGqtgLh3epO71Zb3GHDitqJ26Z333K3P3WOR019FV95UqOXAqgW
59IkKhaKaQx9Jy3JhYBNdFPUJ5W76l7Xq+fWxW6xHxhC6owXOBpNunMnw+BBEj06TKULkbywBjoh
tWhS6baF74/tpTCZf2S+Q4wI/5C6xzXnUbFgaoPcUCXT+MfejcuDo8Kgvpe41aatXQf1cgrZDN9P
9FlTtMA7qLJ9POTmRa453hlZHafe5DEwhSTX/LnkvEj3tUEjH8piJW45xswlEljnmCy2nvL2E1Uc
+dIrpbg2GUu7SxEOOTh+xijDK5iecNjkHtHY7TBK078ktuSZ1Fu79SvSh3dueriDr6p+IvRFCiWh
uysejSeD6MpLzCpzhXlTLqIkONE2ba9ImdIbHqrSvna1jkNIY+zHUJhfk5pGty3H4b4mJ8tDMdhk
Axu5Nzm0iAAyqONoa8lxaE9FNHAq0kBDPIY2HWoLfazTLZVqVfIchUM5bjmw48iImqqQ67HpS+8a
I7O6GBrakYjUAV1wvlIYnoiv8eTYw008NmW/hwvmVudYdXSS112RmBwisZU0abM1JwfD8iInzxyb
u9rJI2xUjhHFOmOaITTebId6FmqSRr2P1nrbpMFDQX2k8+TQdBpeYt/22q+hpkVkTpUZVBPzqI7s
75aJMZMme9GUFMyujMT0T+0EqKXa6ODPK5j9wOwZ2dZ1/uqypfT3hE1L54YzaRXeMd5mWLQIoxDz
H76VvO6xeJRNfVnrdAKcNypxsEYHup6InScqJdYzQZY+o7DFFyiWpkPTkrbskImw7Np5nx9BXqht
bM3H/r7OznFmQKepzRMQDYJSNG+MNxhKnWewDD6jVmFscEd2zzSN10v88fFr2oNZCKkqoAFYp/uQ
kpp+yW/mbiYwPjstjtNt5CJ5L9H48aSMcZtnhG4KgyjLMB0NaiqHBSnM+Ba2FYyYaE4Ok7Zs70fq
sY4846Kd3Uz2IYuY1nps/WiX8s+JwNwmlVDXeTz5Bz2BX5LmflnzO2M1ABTJ/VDhOrhIi8G8VYkB
riTMKrnVeRIeeoU/eNF6UU/Cshs3vhjsO0zp05VbjPUBiyB7jRG79VhXNqVBiokQucZhSWSge5Cp
LLp1R9Vwx3mdhykde5W+LQ2ULmLY6qirlmJopgfZNopVt5uKMX8yiDERoQ3lWnWyAFCg8D7L0KBd
xvToymnGftkUesrQutb2RhLiA+rqSyRNPi/GBhs/6zkRlBOEIC8mlTdUtloahhxu2QBSMRQ17XGo
Bned9BBcJ6J0S7sbT+OgDa9Wp/U7yyqr66Yewh1VMmoppdCXWmcMG0PG3lKTmjjKUDUHpO3gkaJr
Z0lZgbOiGbTaAILxAByUN7FTeRvbpuSwV7a/nSyix37SRuchjtkzjHXVdagV4b4L7fEppfMEx66p
abclQyvDcqtNiM3t0VdOe1U2EOAh/jOkoBOFT6TfGkyajnqGv1mlJAk8Le32TJ1e/IkOkIXgH54v
eXHySaquOTGC9bNremSH1tikRT2Srs/jNZVO7i4w7H7fDo5xGgJNPhqRYR+l6gowQnjeaKc/duxh
V5PdMI+ddGudV7g/ZO3Wq9Lq+lNr++ZhIL1z8vPA25oa0bShyKsXRrrVWtRmuacYCQCEQfzfnRpG
cqiUVmgY12Xf4cpKgrPYj7KdsEfzyAZQPSXUPsy8fUz7MtawPkkP56tL6vuyyJLotsck82SE4UD8
QZX+tgmtbJ+TDL4UWNWWVBwofU+zXSsWo99n9zKxrnINlEml6ca1Rs5kpdVBubH1YsQ5lSZXnaPf
dJXl7Mw0sp8r7DTLFO/iJtTrmApCUx16mZkP7ojSFxkUCZLOeNOSlkdLSLCZn9d4kbcEPkQ6NBkl
EBMvMm90esYWhhpGJn+KrGnDnbsOegRBHl0z4Ue06xKLLxdQoZ1gPCCfcQw2Fz6RjXP20qzibMNx
D2qRl1QbOBXOFfiA8syIh+gbpzazPmt1HNpoeZ5mtqFAfGA0zf24IaEhgqbdEvMFA4UND+nC9h/p
NEH5uQyrvgUVUFL3ZWtr+umiMoFYYIVx1UfLDsccYhoOOYeaTFCXirmSPn/hVaDf6BADa33Y9y29
PEvCHEFLu5NWp18lblnvZRYUYqgwRMefm1rke5zw6AlI5pshoe40TpvnhGacpUOv7C6qrfBSQQZa
2naQ3MZWlqitFk6mvtEJ21I8jUyxyeB20Wii0vy6mfVWCv7EiZNIs67wT6O5psO4sZqaEhvKYVa9
2fnYGgrimk6ML66jgn7ZKMD1Imy7vaaN4RkT1vSe4AV4ELDA+Rv6JBsrKw9IDoaQXLwsczbQz+4y
C4MDhbbOwQxzClUBi5yg1kcvRZmad1pb9Nq6aQAXVzHlNEk/IeoWBVbqXrnjQ127+S7N43Qz9JP1
NRpH+uSNUNv6k/PSe7Tk6b4jrlSX4L2nPuyakAmPDX4glw0AhHbv4sAnQqCcjO2ZgSYT2zdFrdQK
PE/nLqxRU2/GgALpNr1zV1rpIyGK5iZjX0M1WBA5V7gGzE05P7R0zYBGU7Reskma3mqOVJBVyGB+
Zdz00ktLFp0ki7YQUThwlVPwPAzujUgDdVmw+93YQesucPVEl+SMYNbCpaEvLqUVGJU6wyyICTV9
Hjr6mMEyGDuyL8XJhOKBCluG2yRwkl0edAYtjtS93KrQHs5CnwRUoM2tIkKzur2iLXNFP5TNgjEx
Pw+sRdNxsLQymT02zgj1xMOWsTBhHVuc8uisWWQhuv6uoRGWHpTENa/oB9MfW7ME8VGLou14gkKg
6VUp36ZUr+9YGbuMyMdHc1UbnwdZwDOcJhxoCZG4DUZlnFDE/PuUts/XuBphYfltPtzRBVbuHEhk
LOUpSMAMy8xp9JP6FNiDDk439Q4xP8JdSjgHZ1M62beZaMojfLEQXkkdS/zIWEHZAY/BneMK/yTr
cJg2E4LPTYdpe9tYFbSFeBooqGav4dUYRLqwhEKXy/7rkGbqmt8Ulz59iVHu9QSSqyIUxqsqy8Y6
MYqrRlhQAC8fSgyfxkXUik4plCY1gf7Rzb69Rd4j2Kxp5HoWkikUBdOM3edecE4wNI8meRx1Bzct
Wc/batCsk6D6p17TXU6EPE2KQRyk3zvZxuncGKSGAYqc/oaOgRTeQEgASbIc6tDbVSLdK7NkQeZc
sIzq8oH3Vaz9ntLlquCOCjQWQFrJy2Kfmn15pvXaeGRU+Bp78XAaJ8u9qksZHdMYM1GauhhT+jl/
1sIiTJnlLalkZE8hKCmziugYzFRxB27OjjxkurfRz/eWlT51cXLVGl1J1TaLvjN2T/QDp0sMEzl1
8Ym2lZbv7u3WCN65Qc0bwnBwaJreeGK0FtzRzR0fGPV7Wxi89omHKTlDzRLThgrw8AUlLjlibjJf
qHJ3mvNez4e3obadaSeRtAOOSkMv9oSm4nolEruKztnF28+A2PXp0Hci1ZYySpryQjRtlDykIb1k
viAEvAwHijV3iOtduSccx2+WFY6xK7veeW59xJG1KSG0bTBgt/oexzrRktGV1r7HmBMdsUhxhJ1S
UVRrnDNdtEziSMNp5dl5udNNhfSmYDC1nL0CLmEnZWe2b0nVyYMxWD2KqxrL4UX6RHnWAEm8t9Cu
TITLMqdDtTZZemaZNVVn2LqcACdGKrWTF1ByeKU5HR+d8vGKu3ELG4MCk2A4TK6bozEJfaA8FdKW
s5JDYZYQcFrfuUo8TyTLiOos/0pYieOd0CgKa1XDoJ2ITRAJW2u8qa8Y/bL8XHH0o8YaggAUxm6q
vR2eMSVXk6bxbWtOIM8wjGPpFwbOiKVeGxQIlgIwD17rsd1pUXtvIYgf8Hm7a3NsvQ3BGP2CorBw
QyZN7gw63N5wvwfPbUfSzQF48aDRibQuJpFt8WYUW8gfLJiOQUNVaThznj4dktex83xK70wz2Uko
WUc1UJZd6vZjUlkdV76O1hxUtXYAyTOsLYCdiMtwZiKK3xd+VuavwHtSokBsC95S4kZkPYzEXadj
im08xtq+06yqeR+TKT/oveW9FkxQeAZahemumGvLzSiKjEovpZcj5csYJNa+5BAYoQJuNR3vrs0c
hACKn4ut4RvNVeoJ7zgKH2yf5hqXo55N6z6fxMbxm3snHyG8JDZZNS+ujh0t9DSCZsaZGmPj5MeR
E5HdqdSjG4IynQy9eTVzrT0mehVsBoPi5TRWxrtWNNUxYEZz7Y/kfZmsqx4MqUOtNsYDomxWy6B7
CLJhiYWR8zs3/AZQIh/KpAN/Mbwrc8SVmw6md+zlSM8vbp29ExAgWXvQSc8aAGkrz/Ksm3z047vG
9+P9HEiiLow9zd4iw7ogugGNAc/aKmkH74hXtV8ZyILoFqSaLL8p1jSDNic9UYDTPa8sniIIpnHE
gSBr3Qu9TrLm0GgaOB3NoID0AM+ycC6KMnCtbSwqJAZavHK3+R901/x/2h1iMNv+9xPHw0v6Er79
lGCnLuZPjUxzZgM9+tOMZcBPCVr3/0wdHYUS5jB4dHXUKTHXy/w5dRTqi2VIiDK2iW5lmbO09ufU
0fmim+TeFWU1hqVAPvwTjezDpv/D1NECws/YE1SpIzmuCPczgtrAZzAPx6LNRNCwIwRihC8KtR77
mCRkAp8oI9BTW664zoUOVVPUGfVrU8z5m4fAWDacCLoBvlNaF7R/aUSsFy1J1FPG3uoMZ5qZrlIX
U9t6MMEWtXaCRSBM2gwWTjfeZS4WMGgnBJQ5tXcxIxnHJ8wnnAPN7en1mEQYB8vGwRYG5497sKc1
VS7SScpkmXiUJODkcugjxn0AsSz0LfM+rdhSrDIkxrPEM/LHMilcHgKezS9omN4FbFFKpTLcoNZW
sxHHt6VVi8u654y3Y8wy3NtKS9D43AZzXhnrLdykskevC0GMcfzX1DlB7nhY0SI8L4ouwb+Q3Oud
iBRRH4g3lMZPIt7zf9N2g0tNPPhxabw6AOGaBePc8KU17KrnwRH7Ymn5lhGum5aWyrWYWp0hiiYf
Yti44W7evr9SN8iGre8tZx06GWEtatZKuWgo045W7aS0W8H0SqNi1o4fXXjV/T7DHInAA+rEXDLd
iB4Lp9aAjAcsxGxSWXQWjOBINzsYG3zOikJ7dvEgi4UHaFJuOLurdWVWzkuuGdTIQN1rHo2UoheP
VDMparvwLow+h6fijUZlrnC6Nc8ktEwIhnAbuHZIh0xnXR9Hjxrz8GVtd6pbYUOI2mUAkZjBbqeF
zxX70hi8r1XLZYjJ5GsHlQ3OnakPOZkzqJDk5sLHzvBMtnK+hsearSuDFA9o3EbSE2tgPnJ7jwEL
SdKN13byyq7RZYDQBtgAmThTtqul01D8RoD6Obww3z2Y3/iPxZ0q0Wc/xTSivLZ1fm64sYyA0Txf
4oIb29hQtxf95qV+lgd4KW5PtHYhqbDguaE+SV0JiCQOyk7EhL681JyJJcLpNbh2lYaZzKUIuQy7
s4L/eUkHav+Hnvd/Q1HqvlYEZ79SXFfU/0XN+/tLQ+HX/wM9ZA7azr9/0K+rsKm+/vSgn//Ad3HJ
/MJWjeYZvCo2LVCzuPMdVWJ/kVzxCEhz64ggK/XjU54nrk0aijQyX6rFH/rzKW+wNhBocikKQw2S
4p885H/WYklh4NYlhmED06EH4i+yfWhp4No0xdNCacam9wWYWTzo2x8+jb9xB/wssPNjmc/y7481
i2zXh3ngB72b2X9ucICXCxUn5WPjJsPOoY3zEKRtwBCo6dPVr1/w53vv4wVZCIlvcgMSRPtLu8rk
lMDXyUVDzyN2PTjFvgmZdzDkjn7zUn/5BOcOEvqLbIN110Q6/1nLH0ecuxmtWjgvYyBXdHBDcyyC
21+/oXlV/2Et/nhHEpQMmwGTK8mcFcofLQMMHP0AnQ2PQuwWl5nj0chs9Fp1Y2haCfM8z78SpeyC
hWxn9rhw2k3CcvxY87zYzMHQ51//Qn/zCXPt6vyLD5iGqk8ifg2yJHepayJJa0E3MBxs5zmEkRe/
xeP5P3gti/IynERcS7PM++N7x2eZphkNRIuagj/2qwwEoOtZK2A4wJd//VpzK+ZfPmjKIWZrkkuD
l/NJagX0N455z5QuqCPzIMCi3NqWz2qXa/nJ6rr8Mp6sEkt0A/yhEiiepT7382ZkJDq60ZfkdWjq
zSF7HaF3jBuJl/7461/yb645W+C2gYD0UUr2aWkhMdSxgYDEXoIlWHsm4AUwhO3qn7/KzFBycFCY
8170549dz8IWRSPGQIGl3eccKW9jh8n9bz7x+Zf9b23748rmCuJphrhNxeLnxWvGbPRp7NuwG6Zm
YwPAY2ckjDdSUNUeIyR6YyA46sJaMm5+/Q7/7q5C86drih0z19bnlKghix4QEzZTDnw5xfSN7exc
X0+dDVKyuLAiXwCg7QyLvakKGKW7Vb3LsAn8b+rOZLluJcuyvxJWc6ShczgwqEHh9uwbkWomMFGU
0HeOHl9fC1Ra5uPVTV5TmNWgzGIQ8eKRTgDeHD/n7LWR7jtD+bMXdF99/Ded+LbMOkl7Pe8eGpX1
/q2HLsKCMk3ZK3MR3KMMxJSncfNPH49yYpYTmEAuI3ggBW4vf8U/dmQNvGqBhpR939Dy/YDCBiBt
rOgnyx2B3IH1/OPjEU89l2sa9FbwcIZcLjv/HDGoMx3FUki/rAK5y3sMV4TYYv33o3g2rokcqbg1
HePuuKEYcg49m/5mRyfhgfX6VGru9t8YhSZFk5XBzn/s8Aa0mtA+p08qbqr+zsDxeeNSN/h9b/4f
mxRPbLG0O0JOXcS+XFCOVrlmzkaGlQD21UsTrEHv8CqYtHI9aJr8+weirZJ8D2ezgUve0aYnaTNw
NJT4ZCinYO2OaUBzP9YIH7+292Hq20rnbkXowoTD2fDYq1EfVZ63essojdOxT4JtJ+Df0N6/RkQA
NBM1AR4Cd33kndkwT7xKj7ZEyRlC9wx9pO8nH4FwVlPBhA07kCupRJNvu7l3VqYqznVCLofR0Xa2
mEQ5iCgofxvHNmEyT2U7cpT7ParJrHP6tWehgNJROmmFeQHNdzrzWk+sLKh29Bgh1UEnfbyBCq90
2zbDyMOarMmnl6JZLyjLvz+El9ZImgvwyrX14zjHdMCXmQOyRVH01r5E+rWlTULdDF1nnVnEp+aJ
0NmU6HnCI9U6inVCG6C5M4DKG3UnPED7MA+53g27pXHrKrHIPZtwZT4psE9b8tfn2jNPTRbBuWfx
LpmoztFOVcIMLpyW2pWXQ//CtSm7doDGXGcGKOGPV8SpycLtzRUOdzeC+aN1VwwkAjzR8+nUADmk
eJjiABy3mn85QXLlkus8M+Cfc4XGa4/TBUKho+tcHt7twphmm7Hbo5UagtzaJmlgXsbwhTYfP9ap
UVzSMEt8Qnfcgm38516PQUPTBWgikZZX+Vo2rbkts0BefTzKn98J9gHGKabDPqyDlXg/imgiwF8h
1WJV1s5jgvLyR4dE6RURxrw7M9Tyu96v6qWTFHAFaTAHi7mjOWGmkeJRucEQG0qdLIhLewYNZrNF
zqIXt97Qd/RluQMw/Fz0C5CW/5ohAxr0Fk/wPv42B/wW3/FK2lSGpre1Ffyw9les99lMubWWzSox
OvIVlpXnX9MhCmNfd7K235aeiq8nMMXp2mwBvtEvpNWvEJ9Ap8eRTmlcsmQXtZQpPlFNhaOcFl1K
9xg2btm2jWPxEjhG+wsQqn4rRJF8BppHW1dV8Vfz95rOcCmMwv4UFYKQvs28oiHHE5hfqXTiomEW
sbjypBbyiDT0XQQLF3zNtAbqOHhL5igNqUchyRAjOiMYX+4Z88UTM8qgo5I4jfZkosRlLvwjXgHc
JeMILZDfN8K8zrvqG+Lo4HDmK//5kQ0DXC4rkrsq7nvvB0kpoTTSoLsKsf10mVhmsXcrD2ltnjXn
JtSJoSyuTuR3F5Pn4z0mqWNdIbQHIz7m2S4Fzl+TKRPhOu/B5Z05IE6EueSGsDhdssZcGKyj/BCQ
5agcMi5QhazkjwFdQ+yn5D3v1FgNuU9sRnVTUrtdGUqnAypxzekVVX2MX0+a3NeAp8686rfI+mhB
8SZxUsYyEYL5sV6gqyyKhYS4ftWa2UVbOU2zCqxYUN/ysKPQaay4RgPIa7FEIkG6IZC8aXoSYD4I
tNbEA0RI3ICsgntYJqPgvh5dfTqzXf65P/O94YHglInTFKma9zOidOmPRfcveEW5+dLUxoiaTBO/
uPSbPwcsLm7CKFmsw/8rd3T3+yV8xFhBvknrCXkfJDQc6MfaFIrBMWYZSCmqUlhXedJRBdJjYz+3
qXbz8VCnns8loQDK+Her8vvnS40k4X6F8kGQUIcANjuw7Md7FZc/JyxZJJW0M2/0xKa9EIPINiFz
x8L4aCO1glzkSbikSzrspRvg4M8Z/3BFI/0Yn5n3p8Yi3QSLiGDCE8bxtAf+QRCGKJZjqDsYg+as
xGBVV1o9d//OUExlutBIzrHW3r9Il9Nu7ktClhke0J6iNLMjW+xUgS58/MlOPhRzkT5w1g92jO9H
GuZ8Sqaee5Q96da25Fyl181wk23J5fQcaujUtoviigQXOsRla3w/WIS8SxQBGxLtSSlth/aM5Ll1
Xj5+pBOjUKjkPkUhjPj8+KKDwBoGKYh2HHCM/DZVaYlysqHV6d8YhuegaK9LD4fP9w/j0drbAA8h
KUha44A5iHXl0K2w//tRiEoISjwuurpxdGtjIyMDBvQd54Omvx89c1qHtWeeWbjLxnO0fZqkf9A5
klQmd3v0LIKGDdFmqE+5yXMo2vmvwEBvEssr2sadMy/uxJRjF7KWkxcPcEseraNkBn2BHwf4F7TK
X+BZu1tPp7NTRebfZ7ZIpXJ517lp2AKM9/tvNFI9g9PsCB9ZrHvVzKO7dWHFbD/+RifenoX0jwsa
sdyykt6PQj0P9v/MXQYvFLl3NdUdxny0H+vWpQneGswzydK3neboc5FBc5xl5vF8x77Bo9fIibdF
nqmCoYgDT2oifgYWqZGQvp8rY36FBmQ8GlNKL3kfdj2lPWnv/v6xUWWSSjBIenHbf//YswXPKCDE
g1FazXvcpqoNNE/zuW0jrPOC9pyc7NRrZufQXZPlYBnHYQfwZJPOTJ46VCBNFHT/rTdE0VM7gwdh
w9buP36+E/OUioiOBlEnN2M4R5uwQjZOhz77SKM13dbFcmvRCjjIo50v/8ZIZM8W7agUJKXfv0ns
DjECymjoa/XIpOpsiJWX9MVl1mF59vdDmZJqKEqit334/VAhrUcGfAFyvbp911iFfNbCer523PFc
lWb5/EeTlIMLoj61JcLs481eRCgVzICRlNmnd5wKjy78BBrQFEWaSDr5uteVsx964rOPn/HEAfDG
syMQRNlLTvv9M8KwG1KKK8Lvo9F94iwKfDOL5jPT48R0pDeQI2vxAKBUc7TqSWnQ9I8WlMYnurFd
bf4ia6Lf0Ih+NsHw9xs0+Yuld4L8IK0VRxft2pq5mJnsmU6I/ki0nr4CtYrUn/rrpiKbcmaanHqF
VFqWSiIlL8p5718hWBdtudIJP1WYAWWhzHZDF51b0adGkRxe+LjDpbCPDzeCrawyC+Z9NkdPKT52
kNXP3g1ODoKDDFAHyncYpLx/lByVdFMH3EPLLJqunaoTN0uX++bjOXdqsyDrT3aVp0G7dzTnihJu
Ky5Cwocb7u5sVE4XI32b69IAcPzxUCcfiE0Q0Tm1ec6c9w8U2a1DbEZAP9Npz1V59K6SThNn0sXL
H3y8fIniye1QjSPHenRKKyDwxLXMABrC431IU+7GRem07a15Pgw1XH+pVVdKx8B7Kp2zGZIToxO9
ER5wbrF/HD1jCD0x7HQ43z1oteesauC0dp55W3iI8D5+nX9+ObqmXEwMlq0ed+6jL6cntJFOjSBc
7BHiNVrcP0Zlh48UffRnTsw/t0SGovyOLFws++/RiTIAX55jMZOxpjkzAvYOFLCra/E91kbZwnon
WU77y1IyPBOinBiZe8tbZxhNXvTVvp8zqp5nB3gUvaoucnSMbpLHtBTuE3dQusaj0oo3RHvxep5M
qjh/+4K5EBKAUaahik6N6P3YHrqVKed24bexGa+Wi9m+TZPwMJVyPjPUn0vD06kvwpgnhqWN6Git
B0CJ4EGS0pJaJ+/SYmgPCFP//nzhckHJSZDQZc0fb1skWdEcZjyQPYV4ZU1CW1qazjUdnHgWkBaU
SgkKWOtvWZh/5KhgCU1szITjJmKzvVPTHmu1ub7564/D1GcXoe7Otf24iAKKKbeMyrX8IJ/1jdUi
qsCdOVyhDJ0PHw+1HIjvdxTPwg6HrDpWwyQkjnYU/HuHHFkID5Q38aew69yHCZXOdwzc9Hv26GjT
R6bx1wcZg1KU5DCjUMPm/H7yBSFE/lCNJDnhk30bpxnUWq+FLx8/2olvRZhBS4pDcofeqaPtypg0
O5awtH2ba/S2menJpSg0rf+dUdiSuT5x5zsepaLhDsUoo6giCTZ8NkJTKPtnRvlzP/TYoJar2VJZ
/U1c/ce8a3g9UdqaFhi6ft6QtoTG5bnzCi7qcGbrPZG2YzfkIigJaYiwvaO9d6BqNk0kyvxaloAq
41IvNppMO/Q8BJYLu0B8jQfb2TQ48qyHwcxfuap6nl+PttplWkSXnhLDAwJ2cw1jyP7rPPGyW3sO
5x9Jenyg3s8e5ZSTPRIv+6hG8r1dSp2/BB/Ij7/rn5Eko7AeSPhQLuVlvh8lVEEQIyNB+4Zc47Ml
ZXGRNkjhV5ke5SsOyPjMJz4xXenmJ1O6DMqxcLQoJrf1wqrmE1cY2F4PmTVvI5FMZwoqp0YhGFoS
CtzakNG8fyxscGCkxUBxUolWjD/jC1r3cyvvRDJ62YiFR0qVpguqRO9HGZkyk2iXKkZZ2eAIXOfg
zEX12KgWoBrdusXnPE0x7cyL8hq2afaK7LhL1wPkyGuMPPIzu9yJ5UOmYekUI/dEivdoykwK4TBa
QD4ml8sHO5fxrnTq9tFuZ/PMoX5iKA6fBTHBduARRr9/dBt7c12hVMEKoY1u86TJrpwpa5COBerM
Qjg1FGmohVhhIz3Uj4aySln8LsHVpVu/4KbT7CYMJdZ9n8XJ3y8HerypjkFt0oG6L8vlHxtQhwIq
oBGG7IYRoFWZx+Qm0iSm170Djm86y885MU+pmZJoZc9broVHX8yzuYG4Rm6TlQ/EBhRwvHf0SZ3Z
647fIO9sAZ3D3CB5QZ716KmGVtBZrhhl6igEYcCL+BFo86ck0/62hxAUtr50J5Du51OZx1PQmSj7
NWlGwZuq3UpL9WQzNm115jMZx+9tGYZUsE6YZVBxPnYtBN46Yy7FMIjffJEj+uhgb8fZeqYNvFNy
M3smVKEqwcfT2Hp28AS7GS8vtc7xdv14C/3z7fK3cMSTlQe1jk/A+zljZlMPZ4PiLRLaEsKObXLM
w+goPatdfzzUn49NMoiJuTDHSAq5xx/SKWgDj+nIcPMqufCcqLlszOxcKf/UKNQaKLS+VdjtowfC
VLyGBg07tm6c8RsCz+ZzjQT0rx+FKQmqCg4Ii/v4rU01jGG4AUgcPAkbPDWhB4v4b8MWUnXQbijS
cPteTBqOjjenGtoC+R82XJZbbxzi2ktRYNt85lns5cX/M75cxqEJweJmxeZLffdoDjR9PlDUxpyG
ZucfJR2N3/pcZt9mB9w+MgRZ/Worb3xKgQR+x+Cq/o76MaEuNiQQTSPa13ofDGEBQ6mU0x0bnkAi
OGTyIutHXX5Kc2C4KyzdpdrFQa4dcLerQhQmVXuHxlSOq7ihHnQgBi6uiiJByuWMvfVjylDnbeJw
0vZFX1o4lsyT1a0KlgrWjCYwBxCySnZrZSIAjcRQL2jmqP1qKZT1mzwbu3BfDT0m4Jwh7h4jbu07
dMcs9Xt8WezVaDqx2BZ6lsKNy7DLQYsaaLqzKglKw9vRQ+ObTXJ67m2j7FY4uonbiIXbbLMUkMI2
AwxX+QZQTnUATFwH/ljm+eey7aJHd4pRknvOHF/nqrY+Qa41vleDaeMGg03MgB+Vkee7kdAl2Lhi
bK8JCNJvg9vW4xZJJZbxCoCQd10nAfteBKMqOSTQWUxAz4Md7gI3gXVhuaOn+Sk2CYt6tirydTuC
kV5XiYh6jIJrLXyK6sUqSTlVDqbO67NLRIZjsi7aGGeyoEY6jo25pirE9PXwvdIr43khHPerNAo8
ILNF4X2yxeg0hwjjyh+R5dBy1wDuNldsb+peRFl6ZyO2RIQUjPkXwhZMfYZElcFqUqDO/DatJH4K
AAR0H4FQfW1qlv1sAv4s/VE46TMMdNpU0rZ39o2GRRO94m7dbWcQ62rde9gx4drXAm7FbQi3jXKm
DdsvEPhhp6ZDU18EyM5LkBTmcx9AP92HHbpUv5flOBEji/q1CFWEJNQUM2pCS7M+hXqqY/OeJ8Fn
WSO53Eujih5k36FaD1ILCFLnHeLIVhc6GNYVSheF3sqyvuEv7TyTwm/wXsYFHT2v1Q5qFcwWTFAU
10O9spJeK33a0vJx15DZeNVHmUJjzoeRye66MUZCudJeONvSL6keLBLnrs66lUvLxwj+JRoeFJyY
al1XRJx+I+s6h2EEfhv965Ie4/YLLmEKe/mMzWJiICKqsx99P2b5Dh7GeFV4rmr8uvWSfYYQKfCZ
egmfO1GG5xduPb62YyZfhpbOHgD9eqC2VpVEn0eSDcU6GJzyzqHRxl1neqkscNAj7ip+VlQorKak
6qIN5Yr5SrlxPt7SR+F8xzBdQFHwCtwi2hT2xwbfSjoc7LpwnavEdJPhVjTKsj5BDJpBN7hTyGKo
szZcFXaSW+vM8QBla04qi3v6JJqv0VKi2iGdAP1BA0IffE2sRgcTgHk4hp2aSr8o2wVdFI61mFdF
HU+fs2aqS/yt0jJxv9Uz0HDDA8V0VTg5oL6KzsOCal3Tf1XRjA9bLaeM/aEtoPikoooavxl79aXT
x/4hNESJ9J13ccCFHLXU1DRufAHV0ZzXrRFKx8+rzB58SDouszxbVG/YjLjD2lVh7PpmoVqaKOY+
6K9EpOfGPom74qqsFZ6GfZvw8WaMJfPc0R/Z/5tvVYtSfb0I3/f091VL+1JV4Qw+Nd7W0pwapXFk
omW1BpWqVegN7W0yJUKsRr1BSkzrKP+nQNjxHOHBdtdPToxrH25VHTbbWZCR93ZRMEPaFr8yr9yG
tsy+Q+cO79KgFnD4cr2E+zRmvJNQTwrPn7geZKBJosWWdXZRoeXeWAebNoyt2zavTUy2shl8jjeZ
8J7mePKGdUuzb7jPZZNN4Qarh848kBfFSH41e8XwaVJBfx8aHeRsGSnXfq7tfnL9RLTGt8CwjW+q
Yyu46AwxWt8dfMUt/dDj5zXsKjBP1xPrFwOSQplfNWNxR1RmbEo0wotrYjOJ9I58GnOzthZfxVRo
Di8bqnng117W3MdvLoy6m3buzmy43SzwBy/dDItpo8JzbV6LNy9HxJT4OmLpZd9o8WL2OGOv6dMI
hwckTIv+Jy1cOEPqsTWAvsIAuPzcvblHQt+xn/J8XVXKuegWf8npzWoyiMR8kb4ZUBZvZpRLoQm/
UQx0u1XHfR5L9DfzSu/NyLJfPC2tN3vLujDdg3gzvSwW/8thXqwwk8UVE/ezZTIZY/azerPNhDMD
eKgh2T2zy9h09saLyyZ4sugpe7PeHCw3szchC4pceJbFajVjgMcEzjMsYmk9lg9zTNVcdoutJy35
wYWl6Xi51bo7UDJ8MwHFRad6iQfQaTuXXpxi7diLZei8uIfGrTtEcFAWU9H+zWCU94rZ6AiTevSH
MUh39ZDG9+2bMSlHGCal7eJX2nu19+i+mZg2kzOiMKf+JNbGm9GpvXieVm/2p1CssEIlKMAWNXyz
SLV1Q7vEMBLj1OrNRFUkkXc/B/1or/S0rm+6bFQ3XSuxXsUuIdjo9MF7q7psnDsmOjatxW/LViuK
AlhHLlauE4g467r5bfEaGIvpaYtzyy/gQDjAdmPl6rcGbbHJpnkziB3fzGKZ1rK91Ts7Zu8wmKXX
uI2CXaqg0ToPsd2w98UOvJtt9OY92wDmmTZ2p3X1zlQZPVXxm0GtlpmT8eB5gzB3Wrr413Llwcs2
evO1Nd48boOkwYtH87Lhu6oAL99OSWc9VL8tccc8st19mY0Q8gIZMFW5EYviK4hv69fHQeQf1whj
uaLRK0ARn+vacdnLStOG7XxCxzAN2CuaOc7vdpjeSmcI7z4eakltHUWrS3FlubTQ+E/l4X20qlkG
fSPWbPuSLlPOJceBH2Mx1+3WG7cKvNBFHDbmoakmEP5NV2w+Hv/ko9K0QIJvaYQ87iEYQBdBv2+4
xsSzt61bYT2B8sOOKFP1mbLHH3cZ3irVeK70AGFdAtr3jxqlRWlOIM38MqAAjGx72tVVO/5lioLw
3yXbpCP+obxCs9v7UTR8TgI5cHKZDYCvRBJ9dZ3d0jSl12euvie+Hf2cS76ANiaqDUfZECgM2dzO
tO+CTIZylUPjAaGH9bgbOdYNG1m8TeYquu4SWV0ApnB/fPztTr3Qt2IOLQ8mCaCj8cEPyYIQjpZy
N6h3Ew4zm0FQRv14lFMzBNkLWQukQ7QgHSVnqw58j/AG29dUWW3sUWs2Nsa3/jQE3l/PEJLzFDOo
QNBK9ccVUbV2l6rCpbUjBm84UxW4dhrh/vz4gf58bcso6Bo42cguvWn1/pFYgotABEPGyceoFefa
HveMYUz+097xf9TZ/JkXMRZJCM3w/AcJ7CLd/Wf+Ko5dug9ChtGabLjl/i03icixNpqDSlurpnJv
xmbsiDT68cbJDW1TTrit+IJmk4Pb9D2J5hD3Ls0rzhRDliXwfs+hku+QfCLEXtpBj5ZIPtWNXRJA
Axt29O9hL7StzgG87QJCdBeN2uKdHZ1rBDn12g3ag5ZWITK1b/D0f7z2wJu6kiN12elgsDZApTg6
I+vMfnZyFDR3lOSo9YNIff/WseQdWnZO2++K3N02uBTo+niuYPFnigFtKkIwNNSojnic94NwoMVu
6HA+0L/v+VFrdF+KsgHw1qTyHszO+Puh/l9o4aufxSOq8Z8tYvj/DxTwS8v9f3Uxr7+33//1k4t6
O91gEvq//9eK/6G+Z//6P78UxJPiXw8/q+4li9kmf/9bh1e8JPkNvyXxpvwPssSsOZt6Fbm5/yaf
GPZ/oI2iE4eqHEUtWk3+WxJvLLhlaES2Sd2ALBuL4T8l8TCaaQOgf1RQNXQ5VJy/0cQzO47W3dLv
zUZAHwOHBpKn44QshnCSWDrbgdDLw95Hu95Y2r6t8G7RNMcGkoUVfAOTSK+87ptNt+q6Hpz2lmtC
+dmQ/XirgFnhh8O+vw0Dw3tO7fjFqksVrOeqb9YQ0pwdG40Bjm6Ii1WsdPFTWsl0IWA/rd9+41jH
41rr4DKlprGemhbjOSXd8nM05m18mOyC1FVXjc+hqNqrGk/wB5v71ZVDF2Hiu2XFTycaV59aJbc0
zTtPQRRNz2OfyFXbNa/2ZPAb0VNEh4Ye+32Fg9z14ESISgx+Vp/GYuMFWXGdFSjKgqyFzJynt7Ho
XhMg0jcyy3EzArN7SCpd31tZ85qHgfY5LvL2FtsRiZ5F4kkwdvIGOxaAgNFifD7FknC4an7hG/LS
54vDCT+pDfxGnT6HT1o3vNZw7i/7ysswc+NPHgYGH8G6/aq1WO7jOKVrc04gpvACQfumt8qdZ1Am
y2NEhXQwneI9vf2V7jSktzoYmJthql6HmJ9KcbkMK/J6cdNhu0wiaF+QNF+HWit+2Qk+Cl5nq3lF
/bu97YCu7tEapbfCC6KDaUTjul18MkcpfvFVx9o3FA+haxqXDtozjB1QzfTJ0nnNpBT1rYNmZwut
Rd5g+Sj3VGpTeHcq2HT1lN5SLOX6WjLjbiCj8CQaf76QlX7ZkemF6IndvfBVlOn7PsrGTWHwAwAq
5bC2iM1f8YuXe6B6ONI5HEhvze7cmKcWc7JSprvl5SbAq/YoTUCfVZRqfiUye6mLjBGt4TVXyQsJ
SnNl1qI8LK+1sFpk0DaPDCHNWHOdeplDvSDvwaCSEuQv153UL2GHOKuRstxn+FHsyZC8WmPg3HBd
mm4mTdnfzJJadOT2N2krhrti0nHnwnfL51991gP9zsiCknRKXZoHONk4h3dDnT0q6i6bJBrkrQaF
+NJog3gn+2Gxx+oMmN2gqvCvVyiZMOveVPBrrnLkppsQbVXvY0RUbukC0eCcDuKmRjm40SuAWbQa
WNdp4SFIMzv1NU45bBx7jA+koKMV8Wm/jpBuQptpZPg6g3zeF7IYg7UwS5J0nWu9YuRuR1w1ygqq
TNeWmzxQYm2VcwMQtapWLkrMnzSgZiswgwsTbfRmrnRaBtHMbW4HJrxbwhybSLBWYIossZN26tzX
+mB9rjqXurgty40KzQiKmjVFHPksBFqB1KWbCQMfsml4mEKZ3DDru88q0mCQj/aSMsUPd13WenjT
OEZ1IedB3xpwYX2nKRtqm4ZTb0pzMG+0CZy2V8qIqdV6dx02KOs6ScXK0WvzOp28+SaslpRjACrW
TnsSuLGur7iSJtFKAb1ehZC79yCpByRLRejuUMElGzkkzk3rdNYtUf3wqIOC39Zup69mIcMLdMw4
CWEC5lwPXWq95Ay7ncZMHLq8/NFBkX4w2Cq5VvWjuMhyUoNe4d04saWtizDAXrNuPhn0kg2bIS3U
xtIDC91wVfMXFiQQe5YE/R5iTULGPmgmN2miiuGi1+znsvbKu6gzjJvEKeMnsp7qwiw0+6VpKqwk
U6hvpP50zCfzuk0vcmjreByFrnUwKuOp0Z34s5dJ8bmrnAtruUPM7RB9knFRYhDSukw4zB9mI5/2
8TxM2L4UUXthF03wLExAsXHaTnuYwJQcyN3sVe5iNYsKZvYHK21XWKymlxDctGtHyeBBT2dvpQdV
X68UN3lQyJQ9/AZ6/LaiNh+vKjfOXqsq+KnasvQjbdxbkYFHLfn+xw7TpH2nVZO+wqiV/jS6T4Kt
PuIWZkbK+dyQpj4YbZGvBjWmezVGcoOFprrh/Xd+hz+Zt8ry5BYhdrF1a7d+Cod6piZiiIsIC9W7
MBy1FabM7prs+vh1tGR8SUoDWCbVjU2ThrovRvC5+PtmXMaBt3YK31q9NBUVABl+nztiWaFwiovN
ul3rs/YlpRncAnxdaiyVsUwvZnfOr2eRhWtTmeahK0YcJeM2p4mmaEjvGz1QwhwmtuiifWhXLG9a
xn70dnet4N37Zcvzupq4zMbRXntN1h90Z/L2VZBRjXBLUV5meW5tVDep67Qu+RwGLpW6X5H3uozI
CV1OZrSYCiqTCWWI+iHSq2hPUDIgWh/B9AJyPyi9dz6rXs832uAOP7QpdIkBqk9NX8QH7l/5U1N5
8zP8FPdyGkN9WRLWjYzCpYvDnsyLFmexpT3YaWMftbO4jwGI7cWsicNoxMVVMJXzHj17vzFpo18T
QhfrTgvkZuEC3ARFviCPm3oHb8QBj+2yt+olC4Ju9YPq5UUz19aF0wfeLYzudjPWGKJVy0nFeZcc
zMhO7rUwfMi6broJxeBdxu2cvnaDUXLtFwDcyuITRprsz4Y5rCrLzIGZTcW1Qx7Wb6Zqyenb5VZ1
c3mHQPIxD6fYg/wVyG2O899PS4W55wOUThC2Wk2zp5oCU7LAQFWHjRj4zFR54TAgHkZ9fetVqf5K
OlteNrYbPZvO+FWbGvuSKojAfcnuii3I5/w+w5bvigw+511ZL8bBODMoEZcPSy9buFKGgPoGpfO2
Lev7kfTczuRmTxaiJgOLm2AdoA7wVWvuBb9/K7T8rtPGgm6Fon/EAnqx+dSGHYA5mJriOZ3keKfp
Qb9WbY+Rax32sN+kj18EtzIrv2atTita8i2/ce2LQWLukldVfitVfddYHABxbn6KEvKU+fxCBDtB
7o0jRL3imxcYTNPWtTaV0uF1UcjwjWyCyCyzRyuWlOKUF25KMeoXgFDQFCVSW+le2zzjAS8v2WmK
jTFYxrYk6+dDo+9f5n4sv6XJAB8ocGN1OwtjPGh5YN82hYa/rD16D3HlebumHDq6tqL5l/LUBRWy
/tEQTXBbw3u+EYXbb+zaDLd9aE3rvOaccwbX2iW1izt2DJPULMEC91pmbaLBmrbJ5FjbaujsH1aM
FQmAv6neTBZJjqxtnhwON3p9RiqlwWRoB9vsMPMtoMcNrBr4KtCk6/U0FfqTO+bOD8o+2bYg8F0J
2USbxnOq9RR0za7D6mEb08G/tcqx3bq9K1c4A6NNSMeLyEMUhakGXrWWaK8xo7Dg+GZ0o6F3uEiS
It+VZX6d2Ri91sppd16PQ4KGZcca01PniXbNzwlF3Q04lHpDylY7OHlb7QSZbeDUU75xM8dewShX
qxyMvO9owz1gWQz0vDj2ORzGFdWZdK3VbHGoHOd9WWjTdrZzY9UjzF65hWKhRX182dewWWt76Pau
Qd9DNSXxTrNr/XWKUmeHSS5Wt401bXimALfPbr4U+GzejQQFBWnlH6GTwxGM1bfGs6h12RM6IuKV
ncWV+oouOKLh3r2pRHSrzcRuxhgNlDIL/XHSjdsWfw6/MKG5l93k7jgYWkAp0sQCwdOaH944218z
TrcfQTR5h6LqmV0lbbQH0OausdUDzMl9XKyta0w+NdxFoeGZa6vvhkvPLdVB2pl1x4qtDsZsi2u3
UhY4Q6ONv+iywWkQfetN0ActddpJjJ/6Vqu/o0nCyNIsI8j7bCldA9jeQMB5nUMpv3TdHBYk4GgH
b9kGNEnXG/WDsFVxn3ua9tXAlENf6cIJdoPV9OWGUwV+qw1e8a4Pa+2hY4nmS+N08CLKNNgTEzbP
ItBphXHo/zxocWM/AasTtzGk9m2QiBrfHAnuCMBXO/pJ5bp3g1fpe6np2cBp1Nb3kEoQw1hOMAKS
LfruMGOj82I5uaTyOs0HEfc9dSonjO6c3px3bcnMiwy322X1IJ9JZg0bnMYHarZ9iQWCl+WHIvCS
u9gqqpyMV6MvdVsruY5SmNaaitaObGbAaTXk94aGNl8mZrQeuSo9aEaL5QSBldPZMJOq/HuaVCjK
m6ZfUL7xRkYtrmHUOkEaxQFFXPEF5vW0wiz9KSdBsypk/6r4R3CzaZYOy4lNmnP6qgNSuxk1bif5
TG2wlu73toLaWau+Q2kQ9Vd2qGdXfdh+T7vc4Et32nbsicZDjWAdEGf02rc2zqJ5/yDnaodUgTtM
C8tykmplDulF2DnDpu9wDnWjWtt6eUeFvhfXY9LEVM/n4SV1FF0R0WT/MoCS3g9hGF95ZhKvuwIl
3zyB+RwtPd8T/tzLYvo2GYmiu6kPr0fWK5bc3bAhE+pcIJ4IL4q61TYprJh13NVXY44sVOdSulah
Xe4qLZpvcI5O9xA9jedAaMp35OTAmy8KKI7tFYCAV/bOlCaFyKXgaG9LFaUb3cu3meY9Byr/RHHl
MW9Fvm0djBmSePpUlMVaV2Sfin54GnNU7Q1Ksq/VEM2XZZ7IO2sKiieNKic8Net57vqvNHkXd6DD
I+6BRrDCuWy+riraw+ruNa5EuUlz42XMqTuPndevO5cWSkRa3WrIcWxOrFk96VqZXyU824F+yxBE
dPJIigH6MN7AdjqkX2gIXPXYjd2SQbDWY6xeaNl7KZZYKqZfQY2ckl6AjyqR7UWSp5g/ifSb9n/Z
O5Mlx5FsPb+KrDdaoQyDYzK70gIAySAZc2RMuYFlZGQCcMyAO6bn0hvoxfQxq1uqqmt9Zb3vXVfn
xCBB93P+ESVKrCz3KZ2Nn1S8JsvW3rXm8k4HzbT3lvme8pCNxIFxvU7pbTh5Kkj3mwfb7lgdHd05
P35DxKi2jFdromeFCfB61gEOman0OW56uSOA3r5xJNUs/SbaU5kxTSqzc6mlCwAsRFcdgkzeMpZa
kTQFlac01+3M3Fx3nZd1x43OlRhw+hrKsf2+oBIiGgObCpSvtSUhl1wCBLl8MTI/OAfbFH5Fxjwm
U4B5ZqqyU2/abPuh893k5jrNFcy6a+6JiL0p0c/dhT0NQJJZOAYGIhSA/oN5dfpIGXKN0hb9aJqG
PMeablMv/NqK6WkbBJhtaN8URXieiunn7OrvTubtm748AYNPkcVMUSg3pAkyPRcEddyA5MBRpIcK
GMhw5Fn2CyebWdeoBIN2D0j30lTG2Qjl81h0843oVuMRq1EQW3b70yvlXg/2p2tsR2pv8gTXP/0S
bnmrdTcnuUamtI75tFOW9dqb4StMehpTyXI1Ne65K7nmsFJmURvQopNq9ENITwrM9E8Tl2TJAxEx
Wr6XATm3A7XCZEbMb7PZJLVhkbTPWph5F3WFzFitdXtIhU/ZFZUBdpATZyhrnVSKcvXAnpe4DwrF
Sr/95AFHWCRJU7Ra85ASu9tlbv2AUFMfwNlPxAZ1AADVs2llhxpJ5o5a9oRr+8VQ4XUH6XqyTf0D
fI4eyW59rxoxGmT6OV9sI32FyN8eOmm+UyjBcTWPb3jBHlrX+lGL+rUPw495zX5KEVwjSIsyR7ON
hz+zyjoGHXO3XSELyWpFZ4DIHzetvuVtP59pgOBp6xy9p6/rmClveEPfpCJU++WdQj/LrGim137d
yp1rOH5SZXnJoIm8qKw8G9qmD6+48UisxItwoP+Y7KiAuHHKEWF+D1NXn5bROQytONUNGhbb8K76
bPuERV5iXg5VSf12Rub7zpv5pJr8ihLX2ybIl11eTXvtVFyr+lhkJNAT+wkiUA7VFV6+fl81rXfX
kBKMdZCuw9l6Cm3Sj6yeiKVLd/lmmt2+LUL6qbvHktk8o70YzJO1qfLvKT5GuVmfgsk7IkeIPLYK
9CsI6kJvOC158XJpt6dYYCTEPvvmSYdLxHSY+uYDYFP67Ku5Qsp4aV2lyXia/O6KOf7B2Iwbvg8H
/pZHb5N3djGQ0765tyKVR7UMc7wG1avMxsep46JM27NrMkiHvU4weD93G7qlNaeJOitBM0aRPyAB
3aKiXF/sJadjKr2jtTVOM8c8VGU+EfsfHvOM6qSg0FcIDbIvThOq2PT0O0URZ/ZhUh6bmlaU1sqv
6BizDnRVp1E3wmTSywYk3Hb0Q2xb5X8bBpsdvJRhrHy8XAh77e6RxLhnQELrMBJeecqzyqTrxRSH
shn7apc2cnzZjAblk85bAIywMVh+AhmSmMypmBtquyGWJDjq1lT7iYhGAIfeTyiqapbIARraEU9m
nbxShT8qKLNj6l9iZfJx+VAtupqL+O4kwnG6YVJtPtdSVK9bmA1HutGKk/JBhsEIFq+KBro7nvwh
J9R5rK13IDZxRQGgfY8LdXweRqkjOWxGZCtpspar9FT55XrKWpFoDO+Xl9S+MJn4MX1rDVFIrHsj
g2qyturHZhnVma+tS9Jiwxu8Zus+DbzlPtA+Oindjo/U7FxAI+WxyuXWsA/QM+0sf9juSoyUNyvp
CDvqBfL7vGdTFp0VvpVae3Fhepiiprx/oc6h+TKiEvxG9VV/WIJW7YlKxZc1K/tkDrPxMBX0r/K2
6uJgWxrVGGK08V2i2Us8tQQles+gZZS2KwTRrGGmVvOhGvzpmm0dwGEc0H7yhaNHHNSBPKWcTjJV
JG7hpk++3YVJOPdW7NcLaSduX+2n3Hfx3tfiIVi3H2sm0xt+pPRIUMm0T1skNZ6ZsfBamVkc6fim
u8vpxzN5OP2h9bWNRWJwrDdSEqYblo5ml3P57lcBRDAbNjCJk5WPZD6vmCLb7Oijc/vUWvmPuTu+
OYiIxsTXxk3NMpg0BWM8nU7bqWvsB29I87jRa5t4VsaXuwfRGHhB30i7Wp8IzTP3yMQoB6/X5cAY
o983cIOz1+LCbOx6uBL9YMSaDAXGF2s8D5lRPfc9wT61xYndNV5OtUVlXmvuv+vRM0RCzr1zysr1
KEMJcqPd8Rg0ZLWUqLaIxxLGXW7Kr7MYmFa94mlDIxPVXX+nKjO7RjAKkRE0Xwqh7McJ8zpYc9PS
x6Dqi66WhWGPxl8lZIGjdxeyOVZ1iBqy3MprnEIlx5yqCGvpUb4hVK+jOm8mCgG79vtWTvpMsd/K
xqCNHX08fLC4uIZTNugJXoX3gSdzl5GrdTOP3RaHYn6ibkbttDR7bvMlpfeudo+NX8sEkrzdZeNa
JZquaFQAFtU1tW4SsUzZqZCV9W2x2BGVPchddjlVbOV1N3Sg0ewgAKopJfF3DW/GPm20OhShPZwC
h+smW1z3DjH9F92t66Ny6JJuM/qu2rWZmJZbGftV+qBWN9i764AEdS03QghVm8iwrXeymNlC25WR
/AKuStC2uMtprN5kXjzy5KrPpiIbFIVuFhG3D19l0D1U2AMNG5V+SnU3PSl8brsN8iau8rl5LUOp
d563+Cct+TSArNuEirkuGYg2SibH7g9gLdAmnuHeWmRPxcim+wejNLybdHHTPa/nph3LEhzRc25k
49TXdlB+FQPaLrWK6qjTqT90pg+Aws5VuwirO3hDhHuFfT9ZyJGmsvFju1N9hDz7UpGRV3s30+/a
62ifLr3gmni65qoodXmgu+ZjotQnaVFk4mmzt+ysjMW8VbglPjM5ChnVJKSe1mluDrkwh1NrDv0N
VBTx86W9B+PaTVOv9rbQFvN2s1EE2RA+Uatgb2SGu2vmro29NKWFExTiDGhp7qxcoDpxyx9TUTtn
JfPlSEPrvEP+aH2YS0PksIu8J8+Ivm9ca4gHD3y2M3MiUbZ+OU0dHaDevAXoIIN+v3S0Ow5Gz7me
6+AGDMZ/nhyyC7O0w2qXj+OugwuKM7B2FNNo6qgh/lIS57MLVW/EjdfzDZTBcFpXJ5R8fXR1lG71
DbKxOpDeSr0qvzt2zMrYoWexr8bSdNEmdsFFgJruW8+9zmvBaL+5eoupNEDunhFLl3o133TfGPkh
J1LnwoHub+4n7wGXNxLJi1mcCVqtxROtR+Ohrd05qvywOOSILahGbrvmwcejlVzsW8/WBGtmjeF2
ZVAq8N1UurtFhDv/MDRMpmVMfhgtFaRYCmN4syLKO4yok/cKTOV+KxrQCt83QH5pUpJW49CauZFq
s13g1bGqXwJ3qsFdRYXWeh2RIYM/8zLD+7WA5cJkXp1qvBPJFk7T89RPn0VRZ7f1yCwDru/NL0gB
l9uukBs1DyMxfb9YXP4S7TVGYmvfLJLWm8Tbxlf83lz9lOPOGt5EVYT3jiFqajRNV6dRyinDaO6U
5ms/Z3ay9N70TjknOu+undHeaoGXvzNlG0a25rVlefBzYSgCb8UgnwR1sySj1anT1DTLixzUmEgG
wq9LLo3XblLqqgkyddJeML2bS1g/WMp3Ya2E8G6dLvg5Ny5KWQMu/r0OrPHGDydx53eWebJKPPig
ybyZWF8533xgjgEW8mbIVPs6YUp4gZz7GQ4wvrjjU9ZNCE6x8A5kyLehwAxYnW1erE9CTT2omeVX
iY386INwfuidhpKKdQX+MsSlhnOFUXbMMSG4JLyn9i89ZkVOi1xdDPpnlqtRJvU6eUm/hIxXvt1Q
t9gYlCRvIBo5j44dwLq7vq7SuLNYrAf0bWO8TrxFS075jkkmLTxYk12VuervEb/adxMWqKPlg6dq
zuSjYw7irbeHcsc3j3d2cyg16S8/b4je/3Wz9PDWpJCika4ur62tRiNZggWGGDE1nIZdsyav7lZX
0TRUH5OaqaDL+aRRaVHtVU2fbsvDEtYVL7+c2u4Izd6d2tkwYynwlGT4Mu84VMP7xuW1mNQdT7E9
DO3H6naO+tRe3XfGA/+MOtvuwFmeFWbwYjk8fS2ktY4cmnDV4fKuNPys9+nI2YU9gF9HmwmyS2D5
di/mAE7O+egxXg7sfWGoD5Qkjm48I9mmcxTna+1QZo5xjEba9sKVU+T1gUDccrakd5b5MwXajUkS
aFawHNSo79Dsg/uIaSJbboaKIELGdfFzrSeNGHZVeX9dKjL6k7TK+UdTa52HW6pT5A86hutl78qx
q+4qGi2SOWh96yzXYhM72o/d/NGufPuuS01nDCIDC1yCUKGddmNTuSO3yVaxL3MukF62kTP3koKi
pE90R046MYLsURaB7XNvUnVFl99scCPZ6/BJmHV3cSojhmCFrzdUvLRXW8gVx+HNrDO2X5Dv6mVj
6+E2HTfjtc622X9tPFwF+xJdwsysO5XnqrWZNta683gQQ0UxVOfL8G12cZzcQNM8a8SYyTZTzfWt
zsZmuxWT5QYHipz1KaAVhvtNpab1gp/AsCj5RIt9JGcqW5O5kkPs8rE8by3HbmTpzd35nZZvpju6
3yZ3UrfGPBnOVV1kdgcdW/bo6dKMBk1EdTk4RN88UHlmxnBNVgoFm3GQXvk8UecMmU5isZ9mxFxA
eyYXTG8fVupq7I3zZnoIwyj7Gva5Zi+CgpQyyrO2OKxVHdwDbnNGYISr2WVmBd/MnBGchOiW6nXG
sVMeBKrWOg7HXMrdDP1R6QPQRwMh2iqKQ/t+AKyUXtUXcbnY4wBzZ4kqySdZOFgdRmOO2jqvC0Yz
Pd3kvAzF/Cua9BqshEYhAiS9H+lU0Wdz6StQrNEtITwmGQMfFRWNa9zadv+Zk+jg3NllmzWxZ+fd
T3fLrDujN0WKUWCSj+HqsSM7/qUJuWtk/2gyKJlnvCNreYY97TyQnq646wS9czs9G+F0QpEPH6bS
vowbUzG4ypQsA4Ea/kFMtp8QC1PMEUbdLIjrjJ7y3WhzMJvROBAWNPmbj7wnw45yrKlVRG/e0BbK
39UZYbgfF6iOn0sbyrjBYLXz3blI+P7FIa09iYEr7uhsq9qHuMruQETGg9Gq5ho3mdwrxDgx4MBh
yzv1hSnZ4U1T8gfrSTNGy5jqXeivO0Y7L2e2qF6Y0W42cIPBKYGNKQE+CmsZEoPA0bjdvClu8So8
8G4WMHnrm9GuQeKn64PfTmZcVEDojCAqNrTzHT6S8bdVrz038bWAEM/XXOylZ3zVLTkrm7IeFADG
56A5LDqOThWK+mDNI8IFyWYCen1eAEGSafbS685znuphqONCBEeRpXZSumxIbtOAS7R2VPprnG+g
Hjmtia0fRIzGSU4v1QqUNuA81BktjYwq+63T4fvqNx39jLQUb4Ltms/P+bK5XLK1F3zZMtGjVQFR
bzMq0A2OMfipnb9MamdmTfAaOE7TxL3FRoivycJZlfEiVns3DuW68aByIjYFKNDQbs1tQcv9K9UQ
vB92hxG865v+C8aI+iZfs+e6Zzj01+4lBKGlvSh0Z8OPRcn7G3VydevbIPWDKgeP9ChQ71NLXvjq
LirHMIs3omJ2orWWe0CD6bS1UJGMP8VBKZf+3HSJXKs6+3p+cC9uEenei627AjE+GqbZ7vB5iXg0
jXvAsSGeW+aLuh4eUoomkqD06bMO1ULTo6beuhrCR/JiUsjPea9IvYogTK/NICxiI7futAmeGzZe
ty/Fht1qs4HbRPmxydGnIH5pnsyppL2iW4hRoyrqAN1nxiDBZ72Y5aGRiOjIft5oH1OMjv2Y0Z2Y
b0zkrEBmkpFRwmeYyfs+BPLMB3XIzE4+1JV3znorjzN7PWZWtTNAB49tIV+FqJNZ9dkVMCCIFl2w
1SmUAQifpdsXuNL5m00FJdUd3QBCWbzS5VKeG6f8io01f1wq+31pG4xbo2vswrmFNpvN8eAN2Y7u
8H1HSPpxDVwvopeUnSh9HLBv7MweC9gopu3QSUf/CP300ypzEKmGzJG+hhik9vilhEA+zsiob1El
AsJteXVdNaVxIRy7xBmzY2U4yx5/gJ3YLgwjiRHbJydTARCMusLrW+u6dgdzXwG/DIA8UYZBbkeH
5Rv9WC96ydtrYVQgHdk39qi3dKS0WVvIUFwxP7uuRZOMqrB8r7hZRtMP7kQB4azE+i1YWJod0grx
GIofjl3bGWdXcxdYG8R1kLd7PlZvl2JauZqWBV9gIL+RgyovdCycl02pm+NiAcMKPMd+IJ6gjT4r
Y2CooGEVkFGqxF+3m9xugmO3+s+G8BcufGSEaHCgIvARv7el7R+EA4uBZwf0g86ZRXyV05gfisFg
ffhZ0u44NOH3QCNV8S7u1JFTOqqzZvgiNaQSnr6rEAm3RVGzNhWot3Faa+/eDvnURxoxiTly7NuV
ROHanj6kfGo9eVcaDEd9KBJgtrNpylvhqClZpXFvZ51xVasVAY1Tf/hDlaxddkNndvrWTe1rqerd
WgwMijN0e2/6yUh6yPdJ6n0xVeuXwbXhI9fHIQiAtQKfxpnhNre3dtfoKiZa5SuLcBJ0+U9TSSsi
hBtVVhju5gH4jRbRfZHOp7VyCCBsnPBA2CUTutfeycWVe9Qp68mqsxY4E7fvKIO3RXRvWDEprHHo
9o1MKWinF8v1Mpi8xincexfP7ogNuY6U7d64LCU1ZbB3WJbvPLd6DrLgmEsSToyuPm4AUqwhE7vW
9BHKDry3zsMdBea3biUBqP3huVX5SQ1lkpbdN4fhr+yNMVJj8310rcOUVSqqsmWC72nyu1TZcWXL
l8zvD07WoSJUD6HZnkerufOL+WoLSJWQ1ZVTqFvZdt55NKkoxhdKh69FyyULXZVkTXESNUK9toH+
Ryyb+AMQRtO2z3mgDk4j0oehmutduxr7bRQnpcsfcrJvy7Y/s+JYURk0EpObN5FDzVNf5eD/gYku
Ri4f1lIyNQBn07vTul+dEuXQlOdFnKJpiFAg0QUrW5/12vYufJ29Hwxc14Ct82OoM+c4zRbYuKWQ
O1p9jWho8jGx9ba49rSybhH828i17C2NM2r75jW2lOvmRTIP9P5Qa0pQKIROb7Xt2a75ooW5QAtj
0qG7C4rmaOXp3YDI5m6u6O51EYiEJS+sIqc96bhitsl9rNzyJWDcj3O0ulcBG4jRCK5y1jmP01Ns
/fXQY3Nj57jcKpURWxSzE1uagqHm+gh/Od2JwRExlgXjXusqcsZmhtkjt8XXbn+NpD+4rmQ/xnk5
PxQiPWxQ4ewS5ZDQFCkOQDjBiQrn8jCPy1k5wy2l2C9cbWezoSnZHpiVisq8hPtb3lXZKh6CWdQP
ypmd+37C58XbP9Gjm15T0rPrdXHFcgI1CTJU0nCb9xQoLt0H4DRcg1RWbNJiL7bASAp3OCp/vjbU
AAqU3dBWe2xV9cJNhF5tSZy6fe5wASeLxl7qtczZhASmwacI+kv+m6dsvUMq4/6YhVNQ7N7Ia9jJ
8CaDDj3lRe/IaGImTNLJFZ+ewxxH/+PPMuS6RHlC5WVDtkDij8HDJSYinlfqVtDlhgmXTnBLzo13
XQdUTf8S5P/bmvC3S9jgP7cmJLL4aLUq/mhFuPyJ/9vOh/wfp4EQ+A1c28Gm8ns7n7B+84m5MsnT
JFqLeihsQU07qPx//M2yfyNC95J3Q1YSJrlLbN0/2vnM30KLRYksa1IQaYsQ/4oV4T97ZMihw+yH
A4G8JFxKf7avkP2aaTCASxvnnF0hAVSJ9Ot/3czFv4IpzrvYMURg/sVl1EsMhTPqH+4TsV5njMQv
FV/7/4877VfV7Z/cTDjcLHwagveHvO8gxNvxR59VNeWFY8+UtZZakfeCn2G1ErSsAaSPDggoKn2R
9GVAjPmCJSzOOgDDJBSTuu9Cb6RJfdLNl2admWlq07XaG7YJ2zlRwkoSiJMNCzMla/e8Q5xbQO2r
lEpjVsOF77Jr66OQVlpcbduiD9RECdBovrKrRpPGcsBLmcYOhQYxIo8Fevue/bcjvdIxJIfRZbV7
SNEHNVemnnyGlaKhWBrpj/Od5uQxuBKLsg5+6uAprtB5rbBYpbxLgUfoLOBaPc++4z66fhEUd/St
I35B2FlGBF6Xz+SChCjYFwrCBa4DSjuyHsEjCOAyHnqVwvXP+jIGQwYAJQzEVc5RyQETJHIzuW74
P8xuNwxUpfURqebCu1rSPH0hUXGCSrFT4ISuxBSyK6owlQdde0OFvaNoprPhFlD66lIEjhl5zY5I
4DZ1Pbu1EN9E6yKZ92AMmpdmEN15kJvor9AXr/dpYcJXWcPsTFEVrghZfXtFwzhQBv5NXlJbxkt+
SxMM3c+pRhbFr6jqawab9rUwtfsdAYTzk+Qzt3k3fhmFu1+mYasxiU0Jc6ZDJI9wc1fWZs3zDnd3
J6862xhYyT0F5YsmbgKx7IOxP5tyGYIIT1dXJsLytP1VDYZoktZebFT7thLZTljVYh/MsAdoX0Og
S+KNiCmNXXORyxET71TsL5lFPpFEUuG6p4F3fgt0oCyYhLLprvqOcRB8YPo9fO3fx/PfLoWn//x4
5mr+ptqhwDx20EXz5xbVyx/9/Zy2LIxhFrFxVJhcQr9MDo/fz2n3N7q2bKIIOYkvGXmXqNS/n9PO
b79+N790SV2nTY9f+vs5bfD3eYHJH+Psp2KKbL1/5aD+lQT7R6fmJRTZw91LmcYlt9X9i/e2WELR
Uf4ZG2DDwQ42dvIOEHSXHsm6aN4MbcivMG4t2P1qoilZdN8sh7qx1HBTdQyHCQo8n643d94Q0Psu
2vx08sq3ZvTHIibwn8xqHRr6O5mLxje3d83qLMx87KINW8qYbLZr6B0PfPCFgL3Ui0NzFmovi3y4
S0UZ2hHWOR35FFXonVGRObOnw2s5CpTdzbVmr+gjoxNE4f/h07z//S34Y5vJxcb5pzdGcD1iSb40
QSGn++sVloltcTs3iHxE8yezaPWbRcvRcUF1woBoWAeoXzeHOWmz1//6X/7r5ckZR2+5w62ISZlP
+C+5X7mlhcPPBaAJaADxp8hVsLrfy4//qXn4l4P0jz8fkwMP3SXQEMtiYLp/uaJhY9ZBe2U8amll
zMPseVFB9eyDaeDDc44A1xyx/iVx58GYzOkBDWFecJoYWpe7ccbbUzBpdmVbR+vQIQUdSVxjTcfM
EZVQyGNkVJkDhoqao9vXqyDZxWp8zCH5PAoq1t3ef7bCqSXKYlB9FW0Gxge8FO4E3axm5XKZODrx
p1U8lV0rPlf6wdvEhONw5seSVIdHRPjL+9D7+W2Z5/bPoV08eHLcRhtSEdv85ph+W+KHI5Aosi1S
j0kVRAm5rn33wd1HAgihMZAAhB72pxoEVibGuiDKGqrNlDcLAXtbItqaeXocpiYDYjL7d1Tqot9x
dQ4/Ag95NNlzW2DvcIQUPbvWSLuUn9FvErer9kzkBUTsPKQ87fdhhhCUTRGx1E50tvVmj1Oaxqmh
Cfsosqn9UROVs1xNc788QSCgr6m70O4vgsvcSIi3K8IEpCgtz6SYFzS5btXUJn4wWOBruLkJlCH6
bknd/oNiq2qN7fDCoP7XD+ivdOP/9+wwaJEXfJm5GPAIJjD/GpxobG0B4fnZAp+cXMQTDxNdQ12U
B/QMzdUUbX3XAyuY7fuclwtThXNbN5WZzH3ZRZWVZ1e/XtC/76C/EeD9h8/mP9uX//f/Uj/+2+d/
P05tMfz446bw6w/+fgUZ9m/M4JQXMdebxFVTi/OPO8gIfvNMjJeoQzkILksDh80/lgXzN1+YNt5l
ZlZKQC7tBn+/hMRvzuXGMPmjnFTeJcz5f/7Hn46e8S///ceTlgzMP521kBQ2+h2kKpiKkKZzKP15
wAYmXNIKN4qu00x9WdIsVOR3b62nv4wK3JYgKXo+h3eP4Jniq8bNaz9e6mpWYuSAS2tFilamZPC5
9AS/pPu8Q2L8OdcOTc83Sxo0bwSVyiwOc2jGawRnw1OvBrR6aNab+wm12QdWnuoDC2D+GuQ+uU+T
IHj1qIt5rRjlZiJo0mpAlUflyfIzRBIcRrzkvIlG1rQOO1+wFNelILAsChpLf5n0JnuceZZ2Icgo
aUFW2JYPJnL/Y5cFzg+cqRM08UABWsKbgtJyBQF2vrSWYZVvtjUU+jZjh78ifLP+Cmraw1oRPAC1
nqt5/Zk3lv3gVBvQ4Bbo/KvowULAnBnwAmNOu8gLFa83LcuLiqjMPXe6njfp9gkZYaWZIJd3t4e1
bpl71YjOMPYVPtUXWxdFd110jmwtJA62k+8sYg2DvWcvhAmKKptfNfLv8ryWueh2pnLES9X7XpW0
VoaWZuhaEPMZc/eMrYA+wCOueEPdOIHRqw+EEdJ/c5wCgUTX50bHXDHkXuK25EGQRjitYUTp5Kp3
sBI0+nrZUI6x1TnlGkkE8HW81mbQIMex+s/Uz3RxkYd2wMf40eONhpxbVi6wNadykJ0YlqO+GGgz
69jZPCitTpntdmsIuX7BUpTWiPxZOr779oKWw8mnFmMkhZnZOQ9z1KZubW9logfJye7bfT4e5AX8
iTbRIJVGdEiIPXM3fzFUmb7jQ7/gc5CDKcTfhny4R3hHuJpoaKiXlm7eifWymxgzQUBB9WijQsEt
Hb40TcoaYllpepyzEHViZhDtgbFYB2ncE7YRREQdiRIMnIcCgnAEh/OQZ37OVchDV4WI+2jzzvUK
gq79IqpylfpngdE02wt/C+/TbN6+dcuMsG0lQs+K5jbH+k0MredHWyeWr4FhL49U6fnsPwsC4MDL
sAdNJbTrnjUOg9rqOFhuJ+y936QVboj+dB6+FL1y+jiwl8aNRcbf0bOSvkmjbh4mv8ouzNkIVNkT
r5hwmRYf2VKIpxX/4RzN07Bc0eNnAJmNFzUdIXrOYSz8bLvi3el+kouIJoqI0vDZyGX9wu/07zsc
RPnOn7R6KtnOMVJLXLgSNw1+cOyiF0d7VTfonEWmYYrCiSQ8jybsDZpr4W2t2J7nvLN/Wr3dPjYO
X+54GNlhI6ysvRet5axes9VDDeOOCky6si5Bt3rtq1sD1ydGHqnG70wh5l0Fu4OVtRd2GVOK6d3i
j8nm/cB+bx6ptQWj1Mag4hSn7LeamGFjBwrOot0LJc+2VRPqasBfVgxSxcxnwTyCZ4LUsJOHI+Td
nEf14SzM05HDcHi7CcU806CmGojqQiiGtNesnzdLIoscCaYNjlk2qOvSMMwPAhInfKoaQWUCSVY/
8I8KCf/VkLjotpZ/Z5tL8WqngctDZ6n+PHa+99GuiEoi3fPnSKMkywCnbH5Lv0n31IdlzpwD6fic
TaZ69FPhnJe2r1CC2yWePr9QDOx1rt+Keg7wUmRr06OjLPpxj6vHfa/AhuQx7Y0UpYeR1g+6rI2F
n7he28jBwIswuTd7hDte1ybkjRq3Pa6oNsnw1zzVTrHMic2N+IRTi9U5d1V95uduh6TAARNAdRch
OmDoEhkHsh9q8rfr8l0PQfPSG/VgxfU4zSYSV49WG7D8HjuTJYvrTnFiofHiLEJw1jrgwy0Km8h0
7OzDcKomj8SY+z40sTF8L4eaLHOfWX1GHCarHwSIuQt6gjS9rc2es5R0vwm+Uc/3sAIeApuWVx3Z
HiLvaMlRKNv+Iqdoxq4+4HxaGx17QOTsRviKIMvCzvd3TpNegvfSgWTCWfYUtZLF/dPuPP3uSCOD
pXZHQjqRQoT44qh4+CIcQdSiyjNU1kY32Tcjshe0+AGsbiQZBZ6xvzmPPCkpXa1p7nyGaTsPOxsu
4y1DM/SlXkx04alox5eqWMtj6UOvRwSvmUUkyz79qOce1tYenfp9rtzVP1iC4vtIux2P1VJ4+mXg
Y8KwsvnAJ2r1c8FHXQbfFfW3ByJRR4kVVQY+EveyW/a1IVyoWWuss53shlBc/jfrFwnoHSURcph4
jgjbOUF+hPlBGigmiUwu+iQVBo5E0bvpHUm3NZM6HrNL/FHN8lEa5nxFPruDntnhSI90jTaBBFLU
uhH7XQ/AhhM4VpyiINrkQxRJSv/AufNY/qNgCxbaR8ft/1B3ZstxI1m2/ZX7ARdpgDsccLxcsw5E
BOdJIiWRLzCSIjHPM77+LiizssVgtliqt24ra1NVKgMBhMOHc/Zem+8D+TCCZzcRvbahquSM22XI
nG9u2zSnGbW3V4sTEe5E4BDUeuyAvyztoKx3+CTHek9seD5swXwu05EuMkpunXbt9qIHzRBsCip2
d1ZSGy+oaJLb0UGysFm8jDvrxIRCj6lpFXnbQYGotpOFPLNwPOARoYgQHeEwN27zfOBlmBDv8qiK
LJPbsYpmJjtcwA8Gnc9hU4BBfQxS6IWbvOMDkI6m4imsGiziIh5pofLMxU1g19Zr4SbJJ6yP7ktT
kSWKHy9IX9H2p82GPhFNkSpbpjNEac2ri3fkGZk7svORMtP1MHn0y9nUYH1cFsT2PPYOHRtHkeU8
hN/3rO3FCP1Btmpn9YJ3LkAz6O29cJx7n8J1ctlRGx95mprhMwQ6e0aJSYUUxVE37sRkgwnQVlQ9
ti2Mp+0oO+8ZS1J6zklSfmHtc5Mzxj+6oDBfsNRSk62OsrUmeOb1GjNOkxbTDSkhy3fPatpboC15
vI2LzLmSomLHRLO8LfywaWukyKq1XyqvgczbyGi6sqiZTFvF7IeGlLZpvnHw6BJvg/oLY5iTmJ+7
XqvytI+syjsqCSg4A0YRqq1CqnuVNQ0m4pgxJJlrQgAPBe9oFSPl5EG5LftGx1qQ/gzaYk2IMG+g
BnG7exEIfdaUyXAXV+6oabMWyVGRLyOQZ0YMm1EMKNdNygZiy7RXOMhxqvGs7UV/bzBT1sya4Xgm
2Fm47LUKj/V7xPjqoz9OiiNAJOIrQk1ejd7rjfOEXDrgBvNcPjYeN3XaFFZ1MqWmfHS7pvkUQhkR
WwySMePGbPXnWs2oCKMSxdOmtI3I4b1qkJCEU2XvR9dQitZfOt5Z9PhfvblAtezFjk0czDSn/ZFt
9wNai8AdHlTSQ0deOjiiG8Qm4pS8gPE+nOfGYEtVFbdorZPPquuWeKsLm5xdmaFmztY6a2aYO9eg
0oD23nBOzE5kL7IKk9sez695nMrO+EpZXX4NauGdOe0P3nVmoVRiRcdcaIbOaKINXkbcnTaU7rIP
8zNrSlz2k6E2XpLKYYdQ1Vnhban6YzRDIB5FwGHjBu1vOhv+VLRRuPdGC0eEwv7wCWW/m24Kw1nO
9diE03ZYgtbcRvRv043XL3j7MoTW+b7Fs76XaH2cPdkEFdTwRKTXjegRLlhjQcaQEjGbfg/KEi6d
IXQMP681K8fvn6mv/pexvsRaXf2fS7afHzGX/p//ah6f4sefz8o//rU/z8qKqiz/xxmZyBKCfNbj
95/lWgnhC9i7uwZfo2qkU/b3SVmKP9YOHBlpWlASAfj390nZcv7gwA3SELohEDBP/s5B2fkBsPzv
wosLtEPTnmIJhz9HSr3NhX7uRIUzdaXWso1NRh/dOArCMH+JbW/U26IBsjshqNzSgl5MXxjCHPFk
4rFcljm3Tgay10G0OHn22uTW/DlkLyX3gh3ocQ+R9YjEMCglhsliFLsj6q7YC2vWMRjEbQIheiOS
JvyuirAGHWjcFYtWfqPN4gxbTYcIUwbN1zhZHV1FbHwPtG1+cqvC2sOLTHwe9L0cA5heeYeuSrP/
Po7qQrYnFbPV4yQy534OWVmimKqeBteRbIIuZd8RonXkJznneyMLolhuYyiohHoNu4I9XtYMgBj6
wr5WyPVpeWE6qAI53lD4xC2K3NuNfQmt6QgVUw9uHNXBEUiyrthEU4fO1WLHl5xUhF7ZZ4iAsPWk
acYmR0dN8jkOIzEcyXGaK9reQco6kk7Q1GUrLhIDPw6eKVd9Mzs3nu6E6pviZAkSFGpx274EkZMd
0avDURrhZMQvIOrsDilT3G5ny4tQACZhHY7HRVEH6TNEl9QdNvmQ9oj5MdXN+KKDEWV+fYSI1Q5u
hwUAOEtIVaEQ29nDADrpdYwmUyCiQ0NZtZxhVN4HlvFi0YLtryFjqdzx+MFC4e2KOOhLdMgID3Vl
Xky50imxsUsSh5cxvLYy8hneRjnKbSicPk1tX8Ausi4SsuLA2g89FV+zt4PQF4XZfx/JT+ELM4Iu
sgRQ+clY9x5LjkpKfa4XlvmN6wxDsDOsyflKIw+QS+toeE9EreACHVl9H/teLdamVKl35jaD6s4r
TrkL25imaPp9EBFEth/IJeA8W5Ma0fdSZBedndnDJ8fOB4YW/Tn7HqXJvFNLkM/M1s3gfQVQrW91
nZaXKEOifm9GXXrjOpMePgEtKtQJJZKm/TKS2/slWLzke2QW0r6qy6EivCst4qPFNaZNMcVZ6KPO
R/xFVoG61uxvUr+vEOZtnTpPo7t2xD14NNBqg08EC+rZaRRa3dQ0CLgoM1c/syGlEuNWoovOAkFZ
gHpGA369U0brnWZjunzrpFIXdWS14dkiRpY+w0sxx7sTSXY7jmoLiu8iHK90ZA2Uh6uKkywFNSDn
BPTeVFSNkcHNwthSgp7vERVz7QEDLbthrEL7YczhDqV0A08tPcwbjLe69wM1yFsQ8EHrs9Pw7pJo
Ac3MyhoBAkIeiDGvCgNf4R6ddktYUz6AZ92Mu0YuUMIidw6r04jjQHvc5nE0+V0GPY7jXlehrwtM
NteLkS63RVQhdyQZPnfwW9aWfUXVqe825izd783EnstHuz6HOC+b6rbPkrA7gRflLH7T59GM8NWN
812eOsM+tgTYjiD3vHzXNSVskMpyoscqze3j0hqjK6QRg73HJZjeB71M5patNT0JHACCHwUmdXsW
Vjavf+LG9sviVPK6os96ilBVsukL6+TV1ZPZ78cMsRQqXsGG1CUUNd5GRhaXp2svZjuHwAooobn5
MZw2zqgzEuwv2pjFN6BnqwQN8vtXyqrqfrJ6kHZe48Th1kIDgGhUBeDLRxeJ66YCnsSxrgzDiE2Q
IzEyxna6p5bQh2eprMAuhmF9tWA9/GowsVK08HiH9lFn5yelW3kxwCssrH4+BLRQyCXBAlUn9ZJx
CrNx/O5RacaoOtnZFmQlG6HcdzYtA0JrljA+k20ZuicC1Bh6YiO2MzR0htAFGHJOnVF5JPsRCgLn
agpse8oO0eJzYDfRWVIatTChcwhb8DMjwB2cc5LjiDVi+rDJOdqg+h0f8jr0drGopUNJV5itAbsg
RwOXCPKciSoJqmt3BC2IEqJWeb0yk0aKZtjdcDEsWGwCwlsLa0LSZjI66gbqMpZsdpfEePBw9S6W
PeISuIaAwPzCDicEgZK2RIoNzGD3LlgWrfPCLCZh7uLe4nMREw8mvL3ZbjGfDRC5tgLFJgdYok3I
oNB2toC/Nxvo5cM2hB/W9zusShwMcxUFdbNBhuhM6bVhEx7BHs328nqH5cJ4VpHM0dONJCyc2wk/
KOgN60GNnLQ+z2xL0bbpfqaLo5vic1x7LlKtCEHnZswVpA4zyLvmJiE3oD8POMaPx4nyFvhaU9u+
Iv1vb40JFfOuky42d55I/oLtMQv3gYXWwbeWtY5eykk8VGxJF2qfI2Uw6lMpVSLKM+oob+2Aok8q
Y4wSNrYgH9V3oHktIlQnmsAZ8CBj5joolo1WdEd1y5dPSDhbrUZtrgf1DR0brBHKVc7SXXVLzzGl
z0MzY7Oaj+3etbI8lv5YF9ClwoTpWIqoc1Zpv5OfR2ZPJmfMRHI+5lQVd/S4B7UcmUWc2Tiq6klc
g/7JpT9lwEn2iPQd5yaZQkvCyRvEAwwtd+0jLZXny0Yn7eXoeOmxHmd9hUCn8b6Eukc1Z7BKqEs8
foN9mpkDK1TapMYQcYy2zOKqSy1Oa3o0Few/FzzI0nd5BzCHHdlzawWr/DTvx/s1EwZuUj+Fl2ow
5s+qosVAPYNps8Fbh2DTFgnH6Y3FJv3BojCJ58Gz7fKBjX/8LeMMjd2N9vqC4HNanJOcJOz4xqui
4rM1m0J9MZLJBX5nYCMUcORKJJFZ7SCn8UPLa17tkpv6UuKLQ6Ka5EO0bXVHvQPpt26Dsyajj3OU
VGO27HWbAm3pgnYcMBfwRtAjzGobolpom8kzXi1MF3oI0RdHjMX5esinKHzouyV7wMumJAZahy+a
5OX6m2aFqnYlW16wrXJo1W1YGArAD6BDNJ3sDSkK5VM/YbCOrOC89wJn+WRpXCi38Yzrd7fUpUct
2vNq8VCIqG+v81kV10hg3Icko5mKAhzEwRE6OIYKLY2q2anRrqiJyRzrTVXgtaMmCBJyeMChrCSz
Q5up/aw9wuajBo6XD3bFwKtmhmRi4PVFH87YNi8w2DQKrlSwRCedrsgx1k7FUuAsboKSIRuogFBt
NHpno1qvGXYyVGsb1pg5rPIWXCCqF18Lon+uhGXkt1Ay59lXgSXVrqtHSYavM7ALR4rV3KDSVH4b
zSafrwe80nVmS8hgqdd8BXwGZBPTSN9v51G5xi5bUie9SlXVYQm1VIAZAMLnMeVCoz2dvSzxc0F8
7Z5iU3/KOVE/Bqg0Bt9QtX6oQ+S1+JmTyflsDG2ebgl1t/FppXO/ZzubvSIxCo+D3ggZzeARX0tT
TXcV5KkjsORudJyJvPq08KrOezm3DNHYZep0uIWTUAzZjkgg8yZolh6qq9V+d4lOACtoxoim172j
D97CVIx6SRufHCLGizFGjHqQ1SZTBLgNj7yj0RSQJosldDccdkHFkPBmny0Eo+DEaAcZfc/TvFZ7
bNABkms7Uqy0ed56J/UgnW+lkSZnZUeNaANJc+z8dCn1gAnanB5VU8PGRrQQxfTEbNwbVpsR9D4T
5Oeea6K/LgwrsEofToqyKGrlJktD2bvX7NK9xzxPy30y4S7fdDKIIc2LnvcFhwCFZXa5w22EH64/
XrpovnYGUj1Y8e3kGA9Av7rtA8fbUQGZnki888qTfEDUsmkNpCh7j4o6VCxFzsdpNwHh3Y2Vu8bm
0Gv6CADPifNniQosJXaFhKqhTEQK9EPo+fNpsGxY5euiosuBbxhZ3aLCz0kR4B7Nogz9jkM7ZmCn
ei2pNR0vLOzjB9rIA6nK+g3g6JMmqmgiO4Ar3p5HWSzxWsZMlFVuBpetkdv7oJ3bD8IyDqnWcPSZ
kQUnbEIo9btEQxzUE2iQJfdT22NOSNkyvU4oi7hH/Epy25FRiK+16Zbh6Kf6wD+IgFYN1rtHTLlx
DdCw8escRsot2XoMGg3CUScIYlu3bvMKTU7snQsEjcbGI2CEMLdl4vmzi2NCsWpHAg92HfvW1k70
m3F9PHHbXY/+WHEcTeP8QLbTJUYZZHZc+kS72XvL4fgOjCq8+fV9v/9dCXQEObM+bJMyxMFVUisq
Bzfi9IA6cyHLCccFFe2PUgIozhw8XIV+AB3bKoNzXPOApK8mzbEx0QVVCc7tTOAC2yaEhfkuQftU
fvBbvr8n17Wl4vFRo1njLN6OVUkeudMFY8GGzGPozPApILDSqPzgnThA9/MLaRQTNFi0sqQj9cF1
hsrsWe54K4OgGJI9Rl/2qwFiK7pIVQG7rYuDk1//XG/1E+isJRpBByE0Eg8HlsDBa4gU22Nppce9
5qW+NkThXkPnG87MqHduTeQHzyw3k28ajNM/y4RvxBxvxBuHvyG3uuoUuVllcrg6EKuVDqQqZ7ap
I6RYD6j0Kvo/oiXUCM1sIh5+faPWOvB+LoAxFSjHtHmqkO5RYx8MTPioVR4TTeWvtu/1eDaxMCTZ
PN+pAaPwihVxbwIVqS9wgIPiSNFyvYyrNP726y/y7kfmezDtouwE3++iXXk7mObWTIQ0VO4nnV73
JIgTo60FmRiTbg39Y6My58OR9Q/zoMM8LwXiHpdS4MHIigNJmJ8emYxw1nzJkX6Hlh8nnsq3WWEO
4RH0Z/gnmxT4an756xt+964izjG1QrvDqOb1OXjwMAnXMzB2/4z0jjNTEQXHoVC3QAxAf38wqA6e
Lk2oVapsOpZwHC7nHQyquXV6c7KxQWacT+HJD5TOa+3cZ22abBtNZfCDCx7MDesFWbyY8Cj4/jBA
vP05Ky/pcPqVsQ9tgHpoooZt9vGs+u62EMy5rGJrORjp7rv5DgR2VHmwtbs0R/PuJXjnbdrJfjmK
5Ngxp99cOKlTc8H1cgxWFMWHU55DBkQ54O/2m1CKh4wD69eJKYiKidqCBgISNMy8qL81UrioRGwG
nxgABnuTwxmhVS6EAppiFGPBKVCC8b2y/57BRf7gRzsYkuuFiI7zqHLZKIikfTAkoX1bFdyhEEXQ
km6yLERZmYEcoF8y//6lHIfMVyW5II4W8XZ8jOY4mzGHAJSVVbL9cVMZ21N6ytzerx/f+5xx1gyk
2JrfbV3tf/zz58dPMWA8HDz/NwscpLdoVfxKckdWlRSagid2iIsEXExyGixueCPLNrhcco5aMGwX
AiGhDy/B0WBnTnZRASEed7/+Wu8ftk1+ia0YtiRfOc7Bwy5wYwAYiykRI4zdBSZel1z3QNvWP/3+
peSqSbS5effdw46XbEWDhRHw/OHO7ce7Ie/vTP78+5dh88rahZKVNvLBHSVo2KoiomQOxZ4ev5Vl
OzshGcojQOU/eHjoL4l6k4xUBtHb4RP3WJKHVKOKg4+IeXEJLlE5Af5b//TruzpYI3gpsHbRgmKi
psfOWvH2UhRYsrTBJ+2z10mOqTbzfk+IEU/QTCbH9DfCC2UUw/Ovr3pwEvlxVXJPPUfTmOJmDlam
AbN3kGD0hpoQeaVvcta8pBvfX3ltxziNovHrEiPRzzTtnE7X+Qf71X8YnS7jU7NB/xF9fvBbclge
dW3Idf0fKnHtmpl4IMePvUEO9v2j5en91bhVkMwWelWP6x4s/jl6rd5zazrRzXxnrMqlzunu/o25
4P2FaPW57KxsOoeeow5+TCsZdThEM4XOZfrxJtA4+4/eBNK/BbncbIq1KQ7fhK4qEeyonj6Hswzb
mN/oSz1Bi4vWP/16oPzDHbE7tnl63M77LQzJWTqUVsWja5PT9d3Ozfj0P3m3GQg2G2OLU6nLBu3t
W5ApxRmxpk+q7ag8o976PZc2MNuo+/7r+3m3cXBcTqRsAzklsT3SBwNPRUbcJB3ljsS2kmNbjcP2
47v5h4u4ntbIXqmbv79I55I9BOEsAOZaFJ9ttJ+vvFH2/rdvRa+neIdEObqjh7sTPA41nSDwf+kg
wxvWl+Ks7vqPTpbvBwCMBFxLkh0QE4W9/vOfVjf2t3Fso0yFM4HEHLwa+Kuj3k7YPntpyw7+1zf1
j5ez122ry1ZEiYPLBTOoZpBA6+XG+S4jkfSkRvx6mTnuXxFq/+5JiDmQLRbmULZblOzevayyXsil
QtO4aYiRmLaZF5dnZsrxuazh/m9+fV/vhgRFAIuQew7opnh/4kvzBFe24xnAeUx7b1AhgR7N4PvN
q7BrtBFDMDEwHtRhoJ6xpM1gcxkyBBhuLRVX/N76tx8cV+GhUf1bl2PWrLdDoq8I/4aRHmxCjs7j
cQ+NC4CBzN1P7CXt+oNownebcK6GiINJiA0/W8eDN3bqgW05IQpTN07jLxJ9py9NWX+arYF+e+KE
Hxit3v1SXA+LFXoSVgr2dQfXM5NE17TUPYKJKCkbjhi2k6eT49/+pbgOFGlGg4md8GDCCzjalEhD
g02UGSQvmfnEcVAHUz2Hvzvy+KEo2Gj2Z1Rv1OoK+fkFnrulqex45I3Ka7BO9E67cpPoHC3Zr29J
vdvKcKV1ZwZLFXUN///tlQjqHQsj4t3N1rl78NLpIg4C8ZSjRjivWlLEkBBU5RUZAiUNQVtm5B7P
CfqOxkz0ZolSIpppkJhopaVpEMiS9+foGwDZW10eg+SdexLdBvWgUOIZfhpl7SUR9MsXMLTUDih8
zneO3ZXVWR30NKJceAwpjVs7vqGlTd2vCxWHf3Iv6vAkJTMlOKZ/+bUORpmc5oEK71vVTdFerKes
u2lsgktq6kAvaN7AgFBm0d6NGAHIvuoIOtnQBpTXdSj0sm0RNJx7kzXis4YPhVuslA51ZWJUX0hK
QRPJXD6Kbdg40zG06FJfdnFrPSQusdW+dnvKor/+Od6PY6I8cRAJKmgsrIfvTZvpdkp6GJWI4eh8
pEZB4+nDcfz+7QS1x1pKd5Fyqzo8PAY8DuyqLA+2LiknIeoLLguvZw8JZO7Sgor5Qens8LakaXHQ
QlRlrgYpIdcv9NN6VDYjvgmCEpCNpO0rMEn7KCtg2/7ew+MqTKRUOamQUS0/LCMn2ogXhdxj00yS
rXjMNmtRRv7511c5XOy4iofGjAogEwEluYNdeJDFom8jKN4QZcozwINhBfU+4ASQo0n/4KDxDw+O
ExovKAcONsKH2wUiOvq4hDG86UesG2XOshDSuPxzEvgtZ99tmfOfw6hR1uXnEm8QGqzu/13Ez03Z
lq/dL//W0Uu5pn62h39p/TZ/fxbOtb++3eq2e/NfdgCwu/mmf2nmTy9tn3X/Mrmtf/Pf/Yd/BYve
zhXxo89lT0INnxaS0PKzJFEzGf7PQsajx6f3f/0vv7n9B2spA4HWEO5hYPf/EjDqP1wK6GgYfwzD
P1WKf1n9xB+SkbP2N0xqq3SV/tYvGvIPLHk2W2hN02EVHlq/o2A8HKFYm122eBT7V+0Ln/b2bbMz
vXZQwME3NbieEvs3wTgVPWAhPxieb6+ERVWit6S5wALFMZiX4u2VusqdEYNJpknKX25dBJyCFzLl
o6DZ/fTo/6FH9PZF+OtKLE+oRnlQFMPfXknHUZ3TOId9VAdbkRCTQfLItP31Rf7hdqgIoSzVLuJT
zk9vLxIq3dQNk6+K3fo49Mrwqp0bYqQEpOyP1l29Lqz/XWTnjtZTAKILNnxsy6ggvr1YIKuoB+VO
UCH7GjwrXR1ceHUep7t6yjR8IJXgpAiX1tll4SD7M9yndHBrWvjDpkeHWfisUZ2A2xQiZofVW2e+
HBs0kF7alctnr4eKtgtmCQY2KQshLsOopR8+StEcETgRPtdWQICYUv2E1qd0QdWqYKbJME6FdWnU
2D13pEA5rzFuCYX4PMoHgrUG9RovMcBBPoKYuDmvubAVG8B6jYmcHVuuPFMkMUCI0yrz9GmQuA4N
PSGbkRTXwrljP8BnS3PBqexZOTaHpuncZxAjLqZQsfIKp9TDWZim7nw/tebwLWptN/G9JGhArYP1
wJgAt7jbdK7MT4dI1eM+cM32pUjHPNjBZZ6fMH1PX6cxz1/zLEb4V6ZjjCkl6j/BlAOTlYYihGCM
NYRQCIya33Re2kBQCR57ant884Gdp3dBpxqUSHZAXonoLbr9uZcn/TedJBmQQSvKu2+5HvsrJCU8
6UKn1QOH5uKTaEKsHgKO7/kadsKeBoMgnfTW6741tOOfijaOn3hr+kdytEArJ3hxpR+UAmEGXqj2
0bXaJfMXet1fTSPEHJmFeQ5lEa7oyAfX4z1FaQuxEZKJ1l9oYN2HmFYuhWy9m6YJEW4OQnZ8iXqg
KC30XG9Akl0t1UjXESFO+rnoG4zvBcq+L2geDQO1y1w/IS3ovuIWHr/U1JzgWTpz/EwAUPuZbT1h
BxCXx4smRbK7mQiDMCmdhNO59iYH+d2Q4eWKqsl8MccxeR7CEqUF9RBFiBKajRsBG7ffovkncqVR
lOyOyLWwTiFuF5K6YGyAZ83gP6dxUVk+Oqyg3CLbKm7oQPe9ny2NDNAPzALSAYLAAf/Qki83KD7D
6yK3hod0dKOnsJlC9xPU2PAbnWQAvnUXFYXf1OAI/ZkYYXywvUm8YN2JctkN9JPCDQaxoNlMiVUh
J2XvuxljFyRFlYNPEO4on0GNYQ2qnQjVInCfGuOQu2a2momRXhKlNrBId4SqbrJpyTE86uicdCzs
kus+H4WNxt/EPj6dH4DUIsZDYc7LP0mVouoKEPhuUIn02Q6FRfUdti4CEDA3dJsIXxltrD19edck
w3KXMu1728Z0ou+9Db6N8JrIvceA5tyIRlrw2jI3SNYvg36aWDm0M7inxBkBv8SsIMpKq1024WPe
mBXSh221wGXeeHau7tvWiJ916+TXeFSgqs5sEGpCZ0JKcHFi0iVCvA+HnGAzWMxLOQ3fFuoaaOt4
/54RC86fZCK+lV7Ar5V2/XjZWtP8okkV03gdg3T0g6goM0oRgd6lYQmZD6n0SrUuk97Y1sFkf2mY
Mh+awABkpHo51rTB3CY/8ZygeIxzKMSInGXAiArnJtmHZYs8gpRjGHVIZMCCBmxqsGkSk3tR5nXH
bdrGeMW/l99BbOIvWACBEMiYKwEQXah8Xcj5/DZ5E3w2r3RaZLVxQCRyQYZICxZpzm4EuaPZTtjl
+CnkBhD8Unjw0SoPW3BJAq4QaRnuvnVsDm6hhge4lyR9VH4x61QfoexKJrK0BGl3Tjw4Z0gixnsL
8Re5gHnMd6IZSdBNVXWCySwrU+T2lmEfC7NMdx5iK721sylchS9Nfgp7F+hgXGK13cZx1G8mgp9g
GEvmZzcI8G7XJ3OvG7kbLBfbbjtOprex5lpdNwPSYPQUpLXbjNYVzNQTfZFFmqSlJO0l0N5wRIQT
YUe9B0ATz6e4jsOX2KKhvwtVMlzbZMEi2kwwr/va7KbPvWNzQqSOV8+7nKRO+xixFWGgEg5xDFAS
irefWkP7TLQfqTroE2W+xVTO5NsanXXsFcjn0btiYN1WbmN/xc6N7bJ10YYS0mO+9Nj8oDlaNsKm
gRhsqefIwf8mcpOszU5C/Bf1SWoXgIdrum/n6GgVgIzAPpt7ld2aaeY9GbVqHiw9kYaEYDlst2PT
UazPdXvZSbOSR/D8gIOXOq4l/u8ojlHyZ/Gd4VbmE7GZ0yfbGkEKs7ob6VHZdvF1XgQoRQhtbZ6r
dLS+hvT7pk3HUSrxiaKAel0nAwLQ3nHrJ2rm2S4jLpo8ARGUTwUI55uyMSnS4Zi9ZllwL9uqIQvb
mMReGK77PPL5M9KraICC63R9c0x7Wl9RmVrHediwyNSJKhAtuwhXSeOJPnm5muZ9Q5f0e2oHoCat
KoMh7jakV+wQdDmoKVHHnxoxrZRVt2rS3xsRP/iN6DSVdrLfTzoG31PN0+h8Tqzo5AfpLseuiLHY
5iEuhcJr1dVkFXG5QxhBDnph8UaSelh/DgfXfYzrunX9YBnGi8omP4bygQAxLLskx3Ii2iPAybj0
gbsuXxmb1mPprdXkhbCTFkndnILjtAaGEzLVDN1blXT3y5yGKVGgMTNA3AwAjxGBTleujVSbYEsC
cjeNoDzhV7VX3ysGHxWFpcxuZq31a4Q45LJnoWAc8fbBqhjC+EF06/uRwANytpYZ4vB3HVl8RQoW
PzhJGzGxD8o4tskY28cyD9qt0cjR9qdYV9nG/AHXwWXhEIjcotVD5trbG2LeQfHkDfAeUM24L0mf
W3E9I7tJwN8rxWdu5IDP2JAxdB9CSKFRbLuOVXmHbNwjcjocIQKBqQdpYdV2NkA6rWuoQXWo7Bvx
AyZkipbfTv7gz6gfLBpm+PppILgyQ0BobfQPas30g2CTwtiDZgM+DWjxIEfnhOR4DCSjW1py143x
cJ2EQpRHKF6lcTbNa4bhhKWQZGSSxHA6uW5zi4VyIPGSfwXjcFp11x3i52inc90ckxQ0pbspd1rk
foo0k03Tr/k8tpVOTwWICGc7a2GeYpOqCcOO0jyGW91H8koCf5AsJIa4Eeihwz30nrnZYBZKxHUn
HPZEuHVYu8xF6POGfBd8CsDygeuHpmNfRm6Vzdt5alf+6WQ52SUsj+mxScoauBXrIjFqpKpFW0qF
pD4IO2AHGXWT3tid7MQmsnMIugI7LvZQ4pprBtZAfzhcuuGU6On2e78MMMyVg2cV0b1h5T4OSxac
sG3a0QfLPqDZbB2n9SfKXa9mOZsnYwbEmNQAl3BAqmxVfUMYW9teILhMPAIMA+ntU2UOsBly/EvI
hash3aIftimfWY58ckerXUOdGzI2g8wToGwb5FzyKu4ysQf5Jah0zEPKi4EncmsvcVecktAyEb9L
liH6Yap5scWUIwb7OHDCLqi2bejhZKRLueRb6BS984gUDUFlEHAIYV0GWO48tZUroYpFFEQHWBSp
Z1/U2jb4XkFWfbOCFayKEDcxSRsup+oxRiNTX6d2WwOOQGfKMlWFrMHs65z05cdB7bcKFv9eNeJ/
m7lSc7D9RUmC+N7HNxUM/vpfJYk/ENWgTqP6YALNUaur8U9PJdUFwc7BIjcKPRdz+Wpo/Bd+yPpj
7W9QkaAsQYFpbX7+jR+ilM67SAOET7Npdv9OTQLl1pvz7pqRYLGA8GkUHGnoqoOqBDPFQNv6MapK
oO9RZdrzxqE75SeWjI27phbGOapkbP9TNFWBX3DoQ8rv1bDO8UZXJ3kk1bjtahcxCK+/vBcE2CfH
DalC9am1NAkk9MgpQIbMddptOxZleR0gfR5OW7KAKhathImBMIOYkKU2maaUoPC5Jhm7TtPhLIA7
CdbM6bttTDia5/dexadJKPPmCZ0sQhuQrvNy8790tyzM1k0UObLbtp35wvxUhefG3PWWH9RE6Bx5
U1d/TRPZszmhHUPkSlRW6fGSVARvkKMym5cLOPjqWHuD0W7II82r7WTJvvQTYQ2vGkBMvfOSeDBP
yiRu5XEf8GC2bimpUJBq5aQnzK3RUemR3rh18c0fVQAD+p3GxI4UOsNaf8zqBU+NbWsl8HD1HCE5
8jrnU0wM8kYNgXoprMI4U6pYEybZLTusJUk9blxzUXecVmxYZ61FzIxTkzKoq8ErjwkJmcwdmWf1
w+LE+SMqvSHzta6dozAwPJAP4Zx/8pYRcg080QjIXmSndzKxkhc7BDi+NcoqvmA/m9+4pJEQUbCQ
CQTEXUXN+bSERr0PoRS+cFggeyojDO7OCABt8Gka6T+a94ZxQ66LOoro+ylCz4PmyHAsuCjApoJ6
53R290RQAcfIqkzcz6aFs2WDuijAvAdIFQBiKYZ8t7i5GxwPM83tjcx1t1V4lYANhXbz1OUSws3C
79IBeMPqNi9l/lC5RoSJSnYm7fV4xhcBUA+EghlBVmJbxLxXsHLsC8MaT0h+HuctiCW738ZpYVwJ
RSYiG4c4Yh5lZJ2NaRgLNhFRHJ2ktHzIrR/wwGwSo+XpWZFhgPftS7LlnY52AOENBUsmzpvoesFQ
+SQHvG0nIXisl0F79uLPSnRPTjAX3xrp9O3OQApHqAGOY9blqIa5QT72U07oIis+W7cbM9aJ6xuz
il/AIJLtpKlb7FIrn/4/e+fR5aiyZeH/0nPewptBT/Ag5JVKM2FlZlXivefX90bPqXhCdN9xT2vd
myGC4ETEOft8O1fohO1HdWjFslXZ0kt+EbUAtF4LHHCFl5FA6MownfACOM1EoANgCAQvNEDCaTOr
qdeYE+JdxjIw5K4p2DtBIZei9T9zm+iclxXsbAOfz3K0v7kbvuWqLwb0Lmy5OLO+kYD78KpY8yAb
9GGOmnVXl8wPiR0nlUXSB3ggGtmAlXvkYuEKzKO4bXQAFv0KpDbCr0OvSS/DVM8t0bpS14LSuhVS
9RTfeD8lGRFo+2lppJGaMcELDciqgBMxN5KGBxyhb3VB5ILbiGofXokntQOuq7TEGVnZlucROfnp
+ABHAB19T+hkBkkA5zYWdEIAjKXgVxymKB+VbIT+t7LOwX2PShY9nUXW4wzYuoSNylL643qBi4YT
+BIAs8WE0RkuYt2PAJr9j1+QFXK4EVqFVVRYXTT2pSL1Bgqz8MY1XZspZUSJ1xKnYE7rSCH+YNET
fOAz6GPlsaPCn8AP6UB3R1r6HHhYuoAWBHIVXAJYact7rvebqdi8P8F+BfPCY0nCUoDhEjspyHGE
q2FPwGUMr8Wi0d1qlUmZw6Gh4yTiYyQ44pgjrzlcvYQV38oBnV8gtUzOsSnro5l9BGNUgFlsxyjA
qfmBEUt9n5gpXI7KU40yP0x3WzcqbBECBgtRA4wcIBxawMCyDAfLbMyEVwGp0XjHCFB26UTsij9R
hUofciE1B0ZcPTJbKgqIFobhgfRF0Z2Y6h7wU/AZKLtyDygIGpohAE3R4YzeVfRWl2Ats6BXwZgb
g4HEidwfdheiPojonWGAIJna8z2uBm4yavoBvGf08/YmsJQwQ8ZZlL9wWe9mSguTkH3QusCDgKpX
nlIiHoCUKqEd1MCXAZ59jGMWJsJpD7PRACJE8OTGQpShxU/hkIj0MLxk0pjG99JN3LQwLetLKAoR
LM5vZLVhgqzFN94a3nsGW0yxCrCUkuIXNgMhVYMbp43LQjDbuBu/jb6x3NBEAq4bkhIDrhm5gHxl
NkzsNzRRuPiib0y4+MaHo0UCrDhk28GNG24MOQ/rs7Oqv7PlYDrOKFExMeeqtGCvhUvQOQwsOzra
dOzQvgLnBlad35KxqEcUTBTlGHC9b75DrwoluzQ+N6d1+4q69pBS0Er/dwxe7DPjMYerI6lm2GAK
NQ7a+nUMh74zICPD7UwGQhdt4cKNsMdMsD2Y8CAsM4znf4RAXiG/BlXq0ZsQfT3660v0fd3Qfe1Y
JB9IStAmdWP7pTfOX39j/gE+MqIRLIf+VE25vhk0WPUwv4sc8CGh43gjgM3cEX1rI4t+Ra6BR17E
OslrCvZeLgsTb7ASBgQV5oYhLG9IQumGJ3RvqMKMArXQjRn8dPYGM6QZd+Ly4pg10QFCAA+piX2Y
kV78BVcrmYx94kMQh/RQ1hMosQjj8uze8IlEjnQUTG9AVQS9AO7pcKPzANRQKbQ1dz8hPQ7vwKly
vxIvyVKjK1je8ZCXI2X0Lwa4wuDWRSn/f+quB+vXf/8XEiHPjt2Xz6D7/KNyePsf/nHwpum/kdDR
A+sPrzsWsM5/HrwhUPobSoP4Rwb/PUOyGOSftUAQSyAkgawIhXaozibR+D/O3TT5N06EcA+ONTiw
Mwjt/5dz96y3iqApfL9IRs01c61HiQSJxi0nd6g9cvOHxKQPEbxaN/ULod/NxoPi3FSq+ncp619j
CLOiHOuVZO8DreTwx2bnX+VOJ96f/+VZK8q///TstiBICOwEOlwdxhFOrtO+Zk6mk1/eD7tSwsQl
Z+HXzwpwqE8J9Yj0iQOvoehQo5SpCV5YamFTlhq8LuGCC71ND3QEYQ50VVnNELhmV5G9HsNRE4y3
AuDgpgf9rQspJYqB4y04eCshxQ1ATMWIqpQknDkUE+LSn3yE2xzsfoA+tI6F0zI4EIinHVy0PCkk
DQnaMnWqfmo8XA9gNoIcdAN8nUGVvPgKSBWnIznnfVNknf10UoQNNudYMy2aRCWCHqAvEn5dMKND
k2qYojQhxnlp8EKyTf2UVCjvVFepWUttrqFuzaOhp/Hh8RmJ0CIShYUCjQSPgSQ+kDH5jYabjJHB
9AjPdID2UbGRxLNXMiwYHCxY0kVX/yIznC9deAQZSYgGAdSIs7ciFJkNYG25QaNUMtEwop0LM3MV
dNPMQBfyZ9R36OatxUBt64ratrizXYZyYDVUuLpNLJW5A3dLFOqmDdkbKglD1MinJon4LURNhiM6
XNGTtuiUzicgCSKF1EAes8ANywVgzUW7ucQAnwLwCyVnTIlCB7qJrZAp3hMqgMCfJkQtpZLCeL5W
pyX56CuYFcEbFg3oyBhRDrsNTF4FEIgxYDVHrlSMb80/j/7+dLG+E88IwBEVw/QplA2aMGR+CwPl
/pDkHiwkbOBrwpMP02AZCf1ULloZFbiJ8GOnyKS2p+ePOGub+PfnOJXn734DXBZat+wLyhEoh8Bz
CptyBFuogCGgqBLChuePXWBhm/NWO12WpnX6bO+GlNyU8zNcSZ2E6ToFSXVaqYcoBK0ET87TBW24
Td9q8JFbI2/TSxEByZA/hgQ2B6dbCfAwmKZJXnXpBFwRKwlslHDLsoGWJtIuzbDJkmGkRoLwDvFe
CLzwmNnlyIK7ZAScAPrKK/r05QJdD/Cwh1u2AEQ3kW8QUVbWxBRgHy0JbDn3P1Soaz5G/XR04qJS
k/bYcfCOVAEDlYNqw/2CQ+fz905Pf/DRQDNFBA8dOe/T3uiErVGWlxYmxrFMj438JqCixOsMO8IP
S8v8jWCjdAXLNRqphxfYPtWNWSbnPDo8/yULq2Gyfrh/4qquYPs3EIPDGpmoojM/ZRweeHkqg8+e
9XyMacd+9LRzARkSrhAdx9HgQDyoRpt9qxPOoIQqt4u2rcXpuFUqidWomdJp8GOR4ZCm98quUCVD
Ohb6OZFTa9DOpSLubBQK5WazttNSf2bR/vUB8rPNSoSlaBNW+GmUaJCkBi08xW/hEY9mFzX7YYCn
5pW0s4FWkWEfUHw9n5GlU8ScQd8PWdqOXAieJK6fCfoJkJAHHgOeeVy1y16AKh43vBjuV4abPrQH
y42fhbqqIRLAAXN8gIZnojVJ7uVIkRBNQdbQ1+ZyKaDOG3lbj0OlU8IovOEazTW1SqdS0F1vumfp
JTVbW9RzxdX8LaBaVvj3Q/SigP0mrnz0bPN4NjV9kXw9wv6SlEfuMwj3SMGUIhhIMF3dQSqB6+fF
B2wlKOWGBA8bKA1Y+tArq/tmpPToB8yiGy9AYOG22eikApojm/iKRp8dg/52EdoTkQyVULBaCeTL
D9QHVJCG4SnL6sjhGIXPT2WWWAvwXrjOIsP6My5xS685AcSoTZTiLlKqojToZD86+fAxioGCoy/Y
uoLul1ANwQa1qCyxsYjQqbKTmF5oAWm0eFOMjAKKA5FfK/LUoKKZMseAew1hmeiNV2T6IMc90viF
AE9pUUBqLu2dqGHPdKFMoOIBYYowxErlWu741ohGHNGAtmaHMPPsAeBnn3D1Tqg1pjCAi4J2BmAa
/+CxtdVXHVCkgk4FloeKTApPJGSk+u6E407Xbzu+AeSOtOC6jReFjiqOP/M99VpLzQd6vQIU1EfU
Mrkd0/nfPtVsi3xc0aMthV1udqSQ0MNaNyPCrmgEG46WyW28ocxo0wRKeqDMWhs/xW/S6V/413rb
nWmnWgn4S3GGm32BcG1tQQPDyB5xoCdiL6jqSKJYbqzx14wGJNjTxgQMxFYeii3JfPT08fnHfysE
PFif3OyMgRy5BLpbOTp93GxHBja7JKtJMTY1GEQbpdgeoEKzAPiX2faaIh8jEaMsibBnEg22uUAE
91ZJJ9Bykfj+8JEVgXOZ1gsXjpsw4q5OUoUeoi46koNcNUZBanECD94SC7J1VXC8jByE+aYElbRr
NdHz9awLt4i5dljAVIvIFSoONCHajZ5DubYHVZgbvZe9AxNluCLnzNnvAAfLzAG+JaBNOQ2NAyvy
7tFa7+bS2+Fn+z4pEkDrAcfqNFUGjUNr9HAzpyK1g6NxlWyp5L2OTMyULPG2WCJpAWr5hBgikr/7
US1GsaVtaHYecLskKCtom5yK55SkV9POYdCw+3wFTOrZR+F/bpMUYf/NK0CMnKAsyI8epDw4iUFR
WAOTJoclsuoCShZ6BkiOUoKbaws+Q9lgxkt42o6R4SKMXokYi1YEMEWnXF4wQdQGAI6VSiWHpEUu
QGpRqhaqgFHiG62rqepEM2KPJdTG9XfUdqDdPX+cpaeZjjJ3B1iUsnmx9jBXOLAMrSli0wRfGDi1
7+d/f2lH4WZngl6MgeQs8cEMdreTdHBENEIhlBLxgdJ+iF+B7tvp2vY1fYWPvs7Z9jUEORLWVTw4
vmc0lPsBJb5Gon6TGkiw190plSD9qNVWktlyk4V7pFqfP+bSNM62LTRFQbwC6pJTpAZELjHRyBmx
L8Grev73b027j55s9lFJSKXHcOgenEQrPkhNfP+urE61gNa+6oktbOBKIOdyr4lmKh9IuVRo9ZtS
akNQm6/oC7v2r+c/hF441XOzj4tv81oCZGpwImrLdt9DplOZWaCF6gN+DEd4z/EGrCbA/IZLhUHY
EOMGl3BLkAZKfwkJy12Z+kneW8+Eob1vNystXfTCm2dnR+/WKz2ihZWHE8LqVAo/IvFah3oytsb4
E0UlTEh6RSq+mV3RGVxuA6IZ+AY9wBVFwiXemhjelT362iBsAxqVy7XD4jQtD97bvG+u8EgmbEK8
txH+0Arx2eitlqj0K49T28obWXr02RcGwTukpS2PRe9UGjwPT9W2MHDwQJOrmpqoorwVB6CBNIib
ZdpIrpwKEp9Ordx56GmYR084OwYggQhV5IAIMsSvwPGDUS9nwPdywPbDAIE2xhTeu7HKQAYniKqf
f8dm6F7HXkXWmbXQyloVRzZ4RzFeLXm5+hILBc/SrJwVJhPUhz9vdlbg+NFPepEbUDcjNY7YAlLI
1btx2JRAnbYvkLxkjMZATuW3gFransEDOwccRm6QwY6BztbXxUjv4RyJmjJjg3tIQAEMyIoVt9uK
szsQ64P6UKU7HzoSFh5jz1/r0hc/by1PhVQiQCoanFLvVVELFYQuFUUAFSUcFTFMRT1eQfFLRUVX
ga+6zFu8akQWrG+U3MbdQIbO0nj+YxZf8iywtjBgGGIqxbEn8DdoNDME8T0ZLUI4BqQJUZ7SMLsy
k+S0C7U84YCDdApINsOahvnMCBuyWvfCj7HB7jKk0OBBsuPmkCnhRoGSHHPsJqV+S6w1DlJLi3IW
jyMCgueunD47nD0UHPkpXJM9dfwqdqGKygykjEgppjtSeAG+tpBUql/p81pKCt/u7Xc7ak1AkU43
BJLCe/clV5tPyhzeYYid7kLt+duYOTb+6549b8AD2K6jpQhDwJEKwOYroxcnCKbs1BjMXC2tUU8+
4wO1gfHHldjyh8xAz6HSXiUbXaE7AInVTve2uDJZ2VlcW68LUz45i92fJHyYDhA9jx+V9SZA1bB5
yVyFknTkjHM1R4EPx1xtIH7oA6lzEQiXKjC4MIDnDJbSym3Y6lL7Q9KHLlJ5Vgukowh4a2Lnuc4k
OB/KqLjVvolKoYgi6fvzmZyI7Y+iw7wLCTrJlINsknIahdPjfWGAUq5FWvPiaa/YRY3eYHVSp+xq
E/9+PuTSxX4q6tzPk1ASvVe2GDK0ICfpnWwTG73eWoxabaEUwD1bxv1asAFGPUAS1yvJ1/ORl551
FqhbAi4d6TQwb3MOMiJqr4XmuBVWTt1LC/+2Wu8WPo2+YzIr8PcrnOVLFeqVU36FfJrSwm2gPn8G
eFA/fmHTv98NAtL7II0xBpHOoItBDtjseAXpF9hXvKFUa3mHaL+2dywllphZ1AsK12/b6YkkGDdf
+rNgtq/EbzTBU1uoXMS1Is/C4fG2A9w9kw9lRZdDBut41+yzO41W99M7gsmfye/sQhiVPl6b89r6
W9oQmdlJ0m9gLgLsBuXQBoFr6HaExuo7bja1D7C32VCh0h2IXWv1aDEY1ZKTR7M9tYCrKwEp01fK
iuJ3JlOR1SAPLm50Olw0O28ndgeoTdBgsfKiF3KpzOycCXY9ScDjhnI6G/5Tckbr1cijCeKtgx8c
Wq8y5rtpDwGXWhm/gVYdaqdDYwFI2yV6tnKqXFptt0Pw3ZuhoBmtAhpz5bcGKalsf6Sxe505uEE1
HPLK+8Dpi41AahOuIlr5Tm8JlAcnqjmrK48DX4TDAu2Q0g5KpAYKfVEFvRo1I6hd0gA77DaHWqnR
0c7B76VyS2SHjpcLnGavdHcGZRvVFcGT0yt03fSxpxQcdPNCEwq9Iwi1ivQAyN7wHVYOaC4Ap53h
DiMSeZLZVyZ0YgUve1P5AN0M8AJEOOyukCMkzcGrUTvbe6cMVkaQ4Y8rL/v2ZI+eeBYT0cBO8EmP
eYYtkpbYkk5rmRHruZ6qojGqvAoP4tNg1RuYqzu14m9rg9xwh8H4iLX85fmKu33Vj37ELD7yLd23
foJphxVUjkaFt4GAnkgfjOaHzhWG0pB30yDDKM5gz0rvn0itiPvyBSecidErt1c4ce8mrT1u8SAt
OaygVCJ0Ypfnv28pr3LTrt4txgAFeSFgpjARKJBtJQLaQq6w1t32ZjNqtCUIar1BMoJnZX7lpLH4
YmbhNgHLEFAijAm/eV8fAMBPtLbSQ0HlpjtnziqgnPDnUXyJDIzL9a9Ih+dK99trFNrsrIzBOfCY
8XsCdma7dC1NvHQ4vhXH7uZiqqcJsFWgHOC6rEz2jSulI3hprQoNE/YDX0dNTP5NoeSBxmJNlHOj
0Gr1pddyg1Iqy5fPz9/K7aTwaNXQf25ISR4XZDMF7yxRG5PGPqSMNg3JOgyNfFW0oHsB9Fpxr9Vr
tGPN0EDyoZFTtAORe7S5DGYy6uEbtfFqrT8PGn9OjsmPu+OJQx6+MhWlrR3QqIWIesvj3s2Zh066
SJp2M9/9ykV9rLZIWAVKpdK1gpsN46uxXRNn34C5YYwWtS0xGpL6fJoWI+ksnKOlxW0BBMU0yZ2W
7CI7UyzuqNFqrJ0F6/kg9DTnD97F7ZR394QjeGcgBGOQEouhdcDpN0Yz1yKDRCXMVaVtuQsO7Fup
xFvfgLm5EujPR176Nm9zfjdywrSU6IoYWTQYdVQ9U9ADVIUYG+thH6mp7WvcylQuFYBvd567sViI
HEJ0WlJOsKst1ubU+JI7op0gqwb/p0sqBwYr4/x4iCzvgm6PjaQKK2MvHCHnTA66IxsohabHPFLq
BQqyPZAs6yt0IVlym927J6OBMGnLDn+e0SOT1H4LRqtJBmGtTd3StfC2Ou8G6GiygWkSBqh1NKNj
Z6kMyHcvgQJ1t0opEJ+qhP7LX4ueCwe7m3n23XAeANhiyWI4dB8avH05jUqKauEJemDc4Sl9D4PJ
PYCNMq0maqVdPdVVxJXBF65jc3ZkCBDRKIHZ7kQyqyUKroLa2oH1RkR59J3NjpD1AFQzP72nWi9R
6DBgNoB8IykXWmnBneUELabi6ZUGRZHJ6JQMuRJ28gMs8z5pNdNdhD5u229Ql0auSCVXFuftpvno
Z81iDMsEY42eoukUQWqp3jvNtZVbm5JR7bMCE81tGms06ODVqislYzf/yRx33+iJ02u1YSLtZ9Gq
YND6gEXdmb7l6WuhaSn4zllJeRGE2TBt3tR+dDqNN9D8ty8USu1l2qpUqCgt4Vgc8m24Ap1aSrz/
B5WF6InEnUbMvVEmhX1I2KN8YFzDryBHUr3qk8LxMlFaJdJEFoqlldew+Kizw5wAE9WA6kXKGb+J
txFaZPhWyuUvnBY+W8gR9nmi+miasZhzZ7FfxetKCF7Y3sjZ8Q1UkxzaezwvWtlOw8+o5gj9/rTq
KAUaNXxhIRKgnlquTTD3eLeZDOfur6Lw+UDGDx02zoi72m+XOTfFMUIdMJaPXKPi2IFyg1yXKgue
3WXlIZfGZP8cEy0sFSzSMbfDUdrjnJpUuv8Lva+93NBIssnMR4mjfiScBn4bBCtJ7KVBZ9fgjmBK
CKQ5aMf6D4q7ShPjAZbXK480BY0HX+3N6O4uSNZEGMHuC9MIdwa4QtFb75Tr0ZY9k28lPpDr82GW
VscsZKH7pcx4tBej/TYWcJEjgJH2ybe8nlp1RM/IcvRE5H24MtxSlZCcxSJX4HDECzFecRUaOdg1
O/dabMN9hH1HbS6lWTmjHVjoPfqpTNrMbVpHyUqtX3zcbJ4/8kIE4OY4GgYtyyPRYLF0P5zqbpFt
Yt7CAzpTRgP8lfyHsfNTufOP/OkvDjhN/t2rlHo0fAXo8HPgvP4tuZemg3mbzAOKDlzNb/qVPgcN
fC4V/peHBk/q/fmwCwci8K3/HNYHj2UEV5Fy9u05O9XTHFcv8R7GKNb4I9neOTVaLKxNpgEzwSNL
Wuzzl8x8PvrjjwOS6D8HR/8528CGAaJD0le69uQX16biVj6OhWQhd5PJ3M1o0UlF3WdYRrxB27UV
aHBxk6fE/4ikv//5+UmaozZq03aVr8TvWxb5Pz/ISdr9x1uMU95DAwGeCHPp+KHDQkTpygnyzN6G
PiQf4BvgZKl0e/LVfRXsWlTS/BpY3KnrzDYFPgSSTriZ4UcG2/6HuYJikNviV86p3Stf4z34x2Rl
iS9N/iwywTvb6wcBPxUCFC26BCt7yeNjLidN94u7WSca2DY0Ff4sz725uR4LH3198t5JF80WCjUY
z1fOQimVm7xC74fxhDQhulvk+w5O9I6yYMLJyaEVQiWrpReGltHJsxX3rOy98CooE1Ma3d8VUx6i
3mY6gfpquFa2mD6WR299FrBGdOCxRYWVNmgQCGN9+QqpxDpnuDKv/maUau9rgV6sfDUL4iFu6ii+
f3ZiCCqxzzEcGpy0ANezUfd1eALqvHrIZTQsakg/qrwNEKeWbr2Vtb2Q/PwP34R4qFhCGPBmG3vK
oNEyTZpBoES7qbtuI53aTWNQG/qdvhDb4ECo7LH8rjb+R37E2RB3Yjjxcjr5VtvJttz3mrth16Ca
C/M/Ud/uJ4StWnS/BTW2wfotFnFch+yHhtwuJElUxvyVgMIvDTMLV41Ucl6Idmon5iGR86NWGUVi
C5iOFgnfsOyShVDckr0FVJVSEzCyg15brJEtyN7L9lzThEZDYilO+d/GBBTDQqISJgZfQpLDQiCG
nB/Oc/UuQG9z+AImvxyI1ZGAmAn9SMrof7GknnBwdkZe0+3B1CkGTqc4WNuJusS+t5HWpaLlkvQn
nOThy4UmADP0rpIg8xDxQnrYDx9leCkp2+XJa9pRBpCb8ti0QHTRdkS5Rhi/RsU+gvsGQ+KqwZcq
waJ5seUC5flne7u9PfhSxCkY3UWHnPdJqukqHOW/JzOcXCW+PHRRnmubbozkm3SVsdOy15XRll7Y
LBonTQwMPzHiWEt89aUaE70GmYs8oFYaV1qfHkD9rLYxLxOoMxZWQ8TAlEGAAgtrWn/+G6a18eiB
Z1GWRNsXl7n4CcBwKWhI90MdUD+zLtKVARbKcPCV/3NK4Z+UxDCLmhI3rTpokQnu2bY22y9CY63v
8DQl7GKD3hAXyKaeP9RCygZuyn+OySadX6Zeg1OtMWjVrt9Qm/Ds2fBusXm9NiYziU1qPB9sMdzN
oitMuIAzFdCa0NHDhRtci/H6yzAGejdwqhROmfVwV8CQmIKnGvyctB6tphTza4CrAwNqUA5f9wAl
l7r8QGsoUGco3aJ95fmvu5UeH7zgea0FlFUuzlNExVC0Rsni6B8Qb4IUncJahr71bITegZO7zJPR
4SgXrE2PJhlZuS9nHTh3NoGbfaJGpYN+ZtBWGKxFO+t8hRllUPWUiFZhrQeq1qD5hAOtBxA5LPOZ
YNpR2Snyt+ePMYM4/LMszs07vdDUC6/UgUHKA2ekLfMumMy53YdIUatM8sFnjoDcNbBeDn61y2nN
GcpiSk/Qr/4CZmEAQWInJyvf7fR5PphSYXYULtIaiCoXq0scPkvxAnLVSvhZOJsIU5y4iz6BmAHZ
5ea4WAzwsLVLJNap9NpyViW9cIAcJWtQy+mXPnqC2U6RhMimTrZ1ThWgVQcogI4htFDY1ENsxP62
6n+ev7aleCrM4ulYE3wIatatpLvPPgu7e/GOghZ/im/jFaC8lTeykB0GL/zPmYOQvCpgVjp98NWu
dGILpkKqqI6KhNMGDzkNbkatzMvkJn+JTZQ3X9eOHUuxRphFUNAX+ITyMXR5YFjgDuUpP+V9CKfU
7G36m/kUa9ll12X8S+9uFk/RVdyH3PSoIHTtcdPVRrU3fT1GtmnQcyNQ3wHUUnptrSy/NN4slgLi
OXTugPGAorMk+QJsobPWWragK4Bzyp/vjRUJgNFI/PEamfVhB2aUDPsSdK6sFSemT+fBSp+37fhZ
S6FdCwswjj+Y7hd3LCw4XvvtSvpkKfjPO3YCNqs7b9ppWj2ze7PcJ3Zhh2qoo8y+aTe1BnTkXjTR
o2WzqF9vwmJlj7sF8EdPNgsWXFt1dcggIuKtvMV6S8rQ6cMcKOLgFWSOuUnANQzVHhNMTQ75qlir
ctl79zrZa7RhwyBAq0UNVdEQqySIY2qwZw4rn/3CqWLetSN0YZG7HWa9gGZdh8Ow5f4KgGQ9oXtt
Ix1ptd22RqKW9crZfyH5D1uGP9dRUeYlDLJJ3GuvoxN9wCwSTvK6sB0N94yyrWSh6MXvaiN4T9bO
NdMSfTT/s5Az4L4B5gCGLDT3GJnT2w5QFELfxl8MavwsshQRUGYu+EgIZ0g8dsfaSmzmFRVhNXLQ
IGzm5qCWCmfHnylyBKQhXFZT2ksPNwsyQiB0XTEdCzlGk7JLZgBkgWNCvulD29/4KxfThY30P7oJ
IjiVSwWSO1FPK0POKHFnPl+BS4kOfhZYwpGgawBOsSBiNXz3RiU6MZRS7l3mPRmMsgE+Tm1azR3h
sodE7tljTxIFQ25deGm7C226mzTeNXt0WTaMEh6p2hjBnfypfvsBznRq4OoohdshUjYmB9Py8vz8
dy8FxHkHAkwAvGGYom2hIdMle0ao0xb0voZ4+osjTHH+7pABpkYONGE6JbW+3URlmRx+8oDNZSqc
4tD8BoXadbU1eenDnLcIxEUXR2D84z2gj1Vr32BJbken2kr1yBqP/tU91zuISfPPbOW7XNiu5p1L
A9dGA0+GU64DVK5U5gCfkvvfq3nQadt78NnP+5NYoh2pAbsKkANYUq8+Kl75llQR1ORfK29oYc+a
9yGFbsCmLIHI3lJqjk891Ko2kWPeSG/UGWuypT2DD0h3NnZnnT2UQwT9j1mufJZL48/iDtlGcOyG
6aSDjFX3E59bG+CQdq20srA3cLPQQnnk4OcFQTrjvt+7n63VZUp84F/AtLU7EB6NPoKND1jUCv/1
fEIXjtXc7AQD5mBPihFGbBtQt+QaR0E7s2rYQB7WehQWkpXzzokQcASQEzFluLZ/xRv/HwYJi+1O
C5M1b30QB4B23RJ/F5YZct1WckvsfLCQo7WNc2mAWTTISSmX8l4EgwJ4ul16EY8esjeOdGwV16Fs
wki1ZE9c1mwlFrQiMBn5M/pUjUcHcEsnHUBFwTM6FkyhdrxW87vJdNBVR+jUKPR87rKLz13S5vh8
CSwsaXZ6/LugR9EjGEjTPEJ98IIPZlus3v8XlKTc3OuKgOtR0ruYQm83XMNDdmVQnoRt/PgZ7deu
8UtxdN4xEJcS7AvTGAIfi9XQ374R3norsmlws8AvAu5H9jfFHvunCIh4Lj+ftYVYys4CAWAkY0OS
mLXaQt0le6GM2Gy+hLU/v/RSZpFgcNuwJzucbwQJKTaSU9Cvw341wsqvX7p8ztX6FdFWPR8NU0F1
AMquUdpOAf8eohl5HE+uXsR6Q6lNvVKwWFzbszNHxo2A44LEAvehLfXFbTs04IeyZ/lHF3hdHVlQ
BwLmldEWIs5ckj/UqdCSFfah6foHIbH5/JUvvJO5aF6EO21JES6iMw9K+3Al8lDmrjBSkKQVLflN
jPxgB52L5OFRUEpdJGB7sXNI+Tj0uAV2fUkPwgYafZs7pmq+ryBryeRcIdHtwuuB6kPrAkX7VdxU
WiML1pqUZqGYy910MHeRAVUmsZNg6wdFGQAGOmnTBjB6lnvJN42DkoyCxJZe2/6ON2FaZhIqzn8q
C30Z9/58xhci8FxaH7icWFMdbpDlcODRbBOg0jhoBL6J539/4SO+lUvuHjDv4OcKIBxSMDLjEDtA
UmTi4J6e//EFLgs3l9EDDFljA8FfH+OPwPHrTe8awkdbXF1a9ZHlhzylAeHOWBluadXPQwbBE6VE
9LgSoc9n1MRjGOZySVkjfHQ5NcDxMhJVEj1USnwFe31l1CnePVqxswMEUfNkVE1V06L7+mRKvaP1
ltcLK8xVGoAEsylf3Q9c758Pt9DvCJ+fPzermhBcJhPwkKEzQoYFgF92EnRgiNRy0+m9nF9QFEVm
iz/0P957/xnsK1BprtXh+fhLGfu5Rr33gLz2gIVyep28Ntdm59nMDqVKldMyJ7SRcf3mobVNT6Qa
/8VTIT3Fo7tVyldgCwtTHmXS+nKbzBb06JhvApQoa4V4Jzf1sTZc7fkTLqkKbsHgbjSQyyWQZBE8
Kf3a6jjLb+tLYYSnYMt99Y5rZY5vZhZ09Kj9GJ4S7v4XUt2Fq/Vc6i1VHQNsKHZyyEpNqkXu3BpT
S4hhZKH4cC4APqkY/tpJ/rbC7p6TclNaomKctnwGzFetPbvxey9d6dfn87iwWdym9+7P50XjClWF
heJ2KspkgwSqxwk9d6tuhEvR+ZbvvRsBjCkQ0koOL0plX0aLfiFhSG24B+Z1Op0igwQF6QB1J8TX
+C7scHpZxkeKq0Oz8jUu5CjmymqC4wt4/WSsQ7NhK9Opt82qdmUrXMpS3KQh948HiyW4V+LxxMyX
w9xKLySt407EWoyk1pLeii9uceCLa5eqwPYSuVacxEFJi9esuIojWCUJbICsXrAbt0BpklNQ6UhH
u0W+A7cpzmk5GAdZvdFJskeYcKdohGSTl7oPBXvRrqyyhR3mFkfuniLj0wD3H5yzxn3tvTD1CZT6
/+HszJocxYEt/IuIYBEIXlmN93K51heiuhZAgEDs4tff4773YcbTbkfc146ZssFSKjN18nywCgXH
RLlHrbqVZF+LsK1GmQwtz7Wt+pydjVWPJtiMstgtd8gLvL8v51tJ9u9//+eDdNZAu6FHkj3Qh8Eg
n1r2pOO63lxVjjfLH+IUXjFlAS403rq8Og0mzKeUYweAkWVeCJX3jtXf7ZE/nDi/ZV//+CYwXDWz
/tL6U4uNKTFRqYZjfRbDSciDlcApO5s9+kIOOoaicgartaiVS1jvLXgZQ8AApIm+dD4vL0Y1PXYm
5ifUFTtU5LthZQirPsbwNzEJNIeOHVS1CnzPdlFehgviOMo1SB1738FjwaSYBJb+rWKoQcuZS8od
o+ibTblrkDXPd62Y/SEFvgfqAUw92P1WJe9//z1u1O3XkvGyWxyzaXBzrHrto7X+Htd8PUbsTi5x
Y2Nf68UlkTDbSlrEYfNT7d+S9M6mvpHP/a5G/vHTwUkwFVWKn26pDmjE19nKqaWb3rWounF+XIu/
F4vpJicoNycWm4lfPcEWfq0FyNhnJHZ/f/O3Sqff2/AfDzHMJVPoiCbhGMLzxC3cJtZWVczCJES3
zjmWd7bcjXzudxv0H59j1WQAw6LAyzKgly/fKOBq4xD//Slu3QpeC7PBz+tUrCIsIJR/Bw2ukXCp
QxpVrdoYqqQN2ucBVny74s/QLa/75zYqzndVVzfC4rVIW7fbPiN1htanW1bAiLnkmW/sbY45/svF
hOPl0RJkAWTFzhu9U0zc0oWqV3lUXbAMsQOruozHMIm6aNyyc76pAts3IzuEFY/9Kbf0/7lOroXZ
UoIElXJs0Wk9H+x1sYOkiByVU+lqnvriHOXp7z/ljc16rcfOWsBYKlDttwSwIQOSKWae//6XbwV9
9fKR/1iCc9/1BtiFSDGGYVcYHTqpGfQvyYEacBMz58AAQ6hOnmbVCsSCK+TE8E0FI5NVhxK13zbE
CMj4c+fb3Cg11Mu//+PbJPBcNRegbXAhOgXdadhVu+8eL1P37dW4y+6k27eWpv7vTyng8Fx3On62
Viu2qj563VwHo1g2MNT3W1LFvJvvbMJbFaJ6VTxNYFlfrucv41Nkjfm9NXQ/7laJakyLmHc+5JY8
RL0Ey3+8Nr3WNYdeFHY81oMuunxIGhQ7/Q1gObihYgy23WCKMkofy4g90aMSZ44rUVI4d77BjYub
//BBoQCC0OHymNBsYERGeDkEB5hZ9+7FZAeP8t+UAIzxfz+itNmothq6S0UbigpH96or/C7UMAHZ
r4EeuLMA/7zTyLXgul3gmEtnvEll1bnJ758McyRrTNbAe0T6xeGeburW81y1ZBdlKR1DR3DuuwC6
jQYDtnmcH9uHezKdP1cnIOL++4WZSVKlBcUHWGtQSz0AGnf3hOG3/vRVzOjHYgDqAH/aoE8GeR6T
0CjgAnJosjv96j9vUOJchQEB5ABVZnyA1KLhlMBTxYEiS2A027OSO2fvjTr/PzT5eeFMQX2Fl18B
swoTxI8MFBX0SNcGdwu511BgdLAbSt2UY+xY/OiODzfk3IEtVPj35Xaj1wEQzb9/JB0dJaAi8B0K
3MQSr68OtNxC9kjhdwcumPps+7XyXOeTz+Zo6F9tubJgLFLt7HDEdTtqn2YHbo/qf/39C90IV/9B
8MokT6tmwhdaHkdf2dR7PcgfIi0yTRfzFHcaELde/bVEGjgEJVcnlEy9fDHruJUbtYbFNPwEF+td
2NIlwwoQINR3PsP9Zaava3sllQ2dz+oHWHF5cU8reWMMgVzjxBVOKbiH6BGYk34c0jbM33IuPZCQ
V+MFNzftmLHLjQfJXAtJBXuGu1+lxWqPUmJXqbAW2CQ8u7Mmb2ysa6X00NQZ6Dn4Mork3tBj3EmH
zTnFQDWsOLM7op0/Z+iAT/17zaFarUaaIcQ1dLUsuO4yTyJDr+fOUfDnnJZca4iHpYDdd4Nn4AOm
kTQB4i+m2M17jiKXEPCHc8C+ij1cjErvXA4azGBGzXZxx42xHz0MXAaQuaD98feNcCM821cRSHGg
HK1sfMwYDh9wlnYv4wnq9t6F1o3cHJyvf/8I0I6OIEDi7+sw5Dqmj9IrD8Xa8ulr9TG+6K8UDgyw
d0p3mgcMMzwvCh8wzruXQ7fWwFXcybWm5MN4eTzIQoo5hi27A0xRw+5cz9wI4Nf0g5IZypTll8fD
cLDYIx3wbFw939kmN5JWci2H7YCosnoFab5dIDi40zMP7UdYvwf25A7+su49epZoYZoP5erv6+HG
6Ce5Vr0OSwbo0KVe1iffRmBYaataAXDFBfxoxh2NvmqZb6VomBZH5RIs5Z1PvqGxw9jlv5eKzns1
r3V88vyJebuy9TWIuXBbHKQROZQhsGvP8A3Bkzq74lxgNh+pV3AvTbkxyUPoVbRw8tSRBSbLcV2V
vtf4NZeQeAkC5GO6Snz5VkRyN+wgLvUxvMNPysPSunDB3rGNFdarwYPiL/u+8xtcVucf9v61nDbN
HKCcDUSuyeM+D8fN8tCFhtdE3fqek9TN3/kqvrQaKWzQzLVttXdeAbcucm/cYis+J77wYJe8TUIz
ICHsgUyon+5slxsx81pEq/OlAw55MbZ2rv8oPUR7toTVcMM///7mbmx3ehVtgOoWWW3hxTmHDMOY
3fae1PFWAkOvAkkxwQeWERRsfKt/oAmOnfHSfxoh+mWADx3FLn/CEg3yqD7WW71dlblXrs03fSvv
vLpbGcu1hpaCmPS/guAW5j0fcAsGtgLTB4Cbgyrjzd+2m6Wp+/f3eKO/QK71tLJbRNaauDkBE3l0
2eg1UN1/qUfauct6QZ/rE07Z3cu0ntbW3b7sZen9Ydlfi2xnqqiJvCxJgO6fBcY4kI5+Wr7hJ3Ef
qJsivDtW++fmGvk9WvWPOnJsDG0RMxQPw0mBX4NLoxknK98JhLk7tfeth7mKJ4MtRw2QVNzF2tWw
svVp8bpCtHeO7Vt16LUSFgxEWIhoWI/pB4znlGD0YGuUek/aPdXGrXBsXQUI0F5kNgxC3dLH9ITr
V3aefsgzpDzAFOQA0V1mCbWjXPPd5JelK32+u8vMuezXP62Eq6ykIOz/9FALioB1Gy70UEVOAJia
C8wyC1pf3NlWNyKGdRUxQIxn5UIGCJXQDF9U0IStvT1orsLv2aDdyLCu1a+U0TaV+uXqPAlh2t0q
vszgb1tByqOAVAifIPZwZ9feWtZX7REJmNDSU4Q/Oj3OuZ+0HwMlHsDm7pC+Ka/K/Jrf8za9kfj8
R8CaOGZJUghYee4bmDRt4r76GpxwpuHclf7fH+jGj3ONciWVZptqIoxtomXah8WayitnBluSdgJf
sKmc8f8Z7671q2OmJ6nWDMs289gEPW7BQDh5LRN/gJaw8mH97RtwdqqFW/OYLP44vvE28417u+3W
cXytZ6W23ZWUjQtAduup3gxSdTksr3igYlAQpr9JixHJSKzzOa6SWH4i7A/pd1Vum0q9s3x+C6b+
sOuuNa9JTysHvvywq23PmBN0tYb50/Km0iAztmwOLqzFwl72Q7Mv+ncpEiQNxNPq1wr0RwFYYSme
JtA3yYUULrjXSHpi5cqAM7Mzp0E7iKAyhFclK3Q6YN5aoiSLLJgNa9VGb5qgYh8TbqK4DqdQNdBz
YPC+5BD+fS3dOtKu5ba5auRiLvCGlU2y1n/4GeqKNfVkWO7blfZQn3nhPrKnO592Y9ebVxEsdyYA
b0ewPwYvXalwcJoC3PuG6cXHBx6X2Qd6vbD4hqu1e2ez3DBUI9eK21pLbA0AKtgkY/pbP3cdOkmc
H/QUBk/lU2dhRiM9EhMeP8uZMyBtLUyn8yIoc7616HIQ4gxbEoAKsAVgSGxZQWpArZCBZzx78H8b
pN+Q2h01DiICqIlZQIa97K07e/B36PjT8rtKscCk7BdqTGAAAZk+QcGLwBwu5qpg4NtrZxujL12H
fYkWzaDLSM++CmXf1O0XzMHdtPxcio+h1iKZftvlC9fQ0IonooCNuurZi8IOA9zB4RntPCZFVKCr
n8PJwmTTpsIut+Dt3UE5BSq50F4sXOSoJj+QOmoaxVXUByP7hsuJ12SwWssUsA9f57bcjQpwo0EH
UIbEn4MjjmPwHXVsj7aBhRHeqb5zRXrjog4/0r9rIyWnYE2bMENW0QvQfOWkrbiPhu2ziDMI1pQ7
l5o3ovq1DplZ0hqESeTWhhKdwIjaTYHBSGuMZsuzM779fXPcGFYFlvLfT5NjQZWTCV/s0Z924KaA
Tf/TRhBvmis9wtnbubgfXDTbGyK2pa+jFoBoZVJX9+qpcfVtgeZleFIu6KNuNWbe0KGZCR+Ncd/D
McS+syBvRYxrEfOggSXMMmwoBOSC/4IV+4YclkC9WBEVrxTAWQzCY8jE05h/r9C4Me9FriXMZmL1
ajozFS3hBkL57oEsuFzArJ91yF8a20+bw6Kdp+Zz6EL1QSSetN3ZfiUaIMR9/aJjNhGjX59DsvgG
bq3UPBynnZReVvoVmn7mDvDyOxX7rZLkWhLNdMxDKwZSRK1bi3QJHYZ3AqM02CxoQZe+OZjah1K6
fVPFvZbIrRV6lZUuTd/MhYqPhDXYqQzT2Fp1x3vl6a0q71oJzSTvCn7R94+YTIhQfet7s8Ebjsdf
5Iw2OUzw4am4kRvz7Dzwn/HUlt5y1GA9HgFFHf99e9zqGpOrnFRahlOX3WWzP1hr9gbWUMR2Wqz5
xXrclIdqh86HAlvM6ovgq/z9Q0399wr7Q/z9j47aJpB19DogBBU7E9V5UOVroxS/+Dg81IbVU6hC
Ms3VCqiKFngUaMOroZ1yM123eee3Hd/VIvV1REH+IJOjnYd1+zDWj8wER48XnsC1A9CJrgHqUzrP
xwTWo3klv7JkWPep3LdmtbJr3M6zBvQfBsNeHTbNRYcEqEWx6SReJYChzNvNkvTowkxBWqbBBM/L
MguMBDOyan9SNEeCxWzBfqQOHV3zxUx88ANcW495tS0HsZucR4EpSUONoWkDm9wG6dk8aEnQz7an
6B848vw+mcLBrj+GPFbN0dPwuKb9xhiBJAfMCdVNhl9VDQpMWb5Jp/E4/Uk7Z2XPnVcsuvBx3BR9
2MwvahUqPXrqtd0yr0xhi1CMuavLY0bKyjW0Zp9WGXz95ASdUz414QK8dz/MayRLdhsDl7UmpvWe
pOUG3M6XkZXgg/MnM5ujhpC3zCm9uat+ZfN0ALI61pxoaOAE2nN11feOi0kBvWPbJm9hpESwC6XO
OByUSM4Ht6tNBC7DCvgCngMsrvS3oogqfc3Sr7obfAIHINUmbsZsRF/u0hEzrmTEKMfQqP2DmKz3
zjb2DtDXUUsHqwpoZbHPsdLFr6EWFWxZBAgR3JnxBuGmBaiTMnM/BV0xVlIQPSrRURC4gVAaW4r/
ctStQJLRNQ0EL0zIB9yBK7TSvmZWm76aNX9h1Xtf9uPWLMxIm02/Hgt7VRL5roHAvqoNs3vNMljT
O4T/LLWIlqmDcXLAeuCOD9Pw1FqHLOs8BSiNJpRwohDjCiwBZPSUZ8es9YrECYw0KjSPJWvJKyAi
KiAWbWfADU3cZgC2PhRCYkbrKyGunh8NzOFmG5bGFVv1zXpuD2C5e1mReMbQ+AnsnmYXnnnZ5Kq9
D7dWLN0McdjyKyWawRbo8y0Ztqr0BvIAQ+qSrFCIwgDOVk7jvM06SFqsyARb3tBoAJKvAfD9s7rs
wNioJqgkW9VvAcFW5KZUxS6BaUiFexRYoQE1np0cABslJjnqZj8Vjw3WLX2VKhBjAhTPR9MetnX7
XYnvGXuOtICK6B/NjEVijKeuzwA8Jy+4rsNoFUVJosx+ThjkfmoG/+rBQ5XuZdjjWnPm5Lgk53rS
65hy9QCzkUPZartWbwMBylcs+/Rl0Gxg09FPXE6Ftq8wETZP70tRb/AYcsLdpALjnu45EYs3Ov1G
qim8Jpz1ZCRO3HP90ZDkBKatcbaTqVtVQOEqma8Yc7kxGZoS2LxNxQFs4jCywtIguMBq4fXE3KZW
PVK+GCLzZ8nOcN+eJH7zDGhaQcNa7MdlEZ5N1ZgaQTVWwVwAtNKG1by8jAKT3UC9jY6CXNSd0/3w
VkoLL7U6jBMYugr8pLIRrfIcVhpAwygpLrL6QMFSMcs8RHmGaUuAdKbzrLGwpYtfm4ZX0w4/kipi
TfhcD9TLkBRcX+otV3gKY+6dQv0RXRUVptoBqFH+5e8QUCHnLTdhEq07EctNJxRqV6+MDO4djtW8
iYYcG10m2yp9nKbDIL571rogD/cyKsTZxq9u5egW9T4E+9gdlVV7gN57nbGxlFVu88Tnw36BN7md
i62SlXGFZn+qFpXX5s45AVzYH3EaGor1qPcdLLSVYo0XPEWi3KHz5KTB0LvtliKyHVS0rulx7GHv
jJGfrHxQR1cp3zFebDuPIK6o4y/LSUxXgVzjvXQiVa5AHsGYLrO8HgTzX/g/xRKz3msAJLFdbfI0
SBlxIWC4I5zcrXw/gV9Ub9XFTatTrR1zeF7xoEcBk4rQ1jZ98qAsP1mF2Tb+qVXwvQAzhMKFvRjS
p7HNVgorYysrn3om4LRe1HrUVesMFx2iqyJ7zGhoYHzNdEAAnq2ow3k1GDqYF4XXDe3sFbChhS2n
iSPNRBS8WDluUuOMSJ5L4JQkLIveTVwlpObGQX1F+ATvBtp4prnK1KX3eN3gE9K+3wlO81/aY5uH
sxkkJYbkLE+/XM9Cb1lFBqURpqhgcDtTT7NyF4snSDviKTUUKDkGeNLjZOr+QntXsYFSpLsOgCI7
RRBd4uqnXGCKgnmJUwPiQQFz77i3Cq+vwahjfHoj3XCYe7ilw5AcrQ8Z8HILlFyhw64MJLsxGLR1
YwRKFggDd8ZwtenxubbjZVPew04Gb+0jL/YdnLoLlEUThhd3fImNArUk+TZUjOgTX9Z7pj5Vi+LW
6AT0a2oFWocrlvYJ1lGR2W1T4qcZBurE8GDW+2YMOlh2ETQCAEatgMXqH5eHEQIf1p8ww8iTFuQ8
HsCl26bBkAMyQp6kRDzic2hhZrvTB6+XM4DV/qC+2+yLgv/Qo4wJ8+/BRpDACGqNOAXBC0SzMIjX
4toxPF0PNS1w2nObPpn12riECtcadzXf4DYqrfaWDFr4/qJDTdyaek2DOPemzI/Vcq5RtJDBH5NY
xzDYEPF+5YD8iR7f65JucP9IsDmW7AP0rdDWna1jiR2yPHB7J3TyqdYHg6gQh5g8NdKMU/yiTaoe
CKrQssn7LQPuiLctrqNwPecRsQTOMq8ZXDuCVO1wxMjiAD67y7UsYJb1Yb9nbZDzBYuWeYalr9Ku
3MCKaj1eXj46uvZUhAMIoWKB03sdjgj0DX4LdG76eV7D8MLTxOBzuS9xSz8Kemx7z+nXZdb7+iwi
OYzcE63YmugDWCBpE0McRL/VlcfEKDed/gGANJcJxtr78WjkyhEjJ56AQShcJs8DRU9JWVsK8KcC
FpPzpLlk9pjNdtMsDIQnboHRWbebQae15ywSmZW20tPXgaJlNBCKpErtkOwhKct0Gspqrn4tIw58
Rg2fVSHEy/CJd+qIpFYoyQAXps4fFsMd0P1H01Ld0Qb7t4hxCFCC6et6WRNphzpHWalbUSamwzy9
4r7YFaTzVHgHttXk62Awypp4mbl1ShO6bC43ziKAJ4YXBw623Hpspi7ERCL4kaDJohfgKBXwyWr2
yhMaKcmHipYBum3u4qwd+gDKaeSkOsCnl8WMQaCEE9d+aNvIrJJ149g/0kgNf2TKseJx0qgfGgO/
KsdPbY4i0psJbwyd+ace105LZD9CSG6atuvQDQTfAlnI0r5LOUdOC3+k8bly3nX1uV+eiURaFzTl
wwIcgNaHEvweWE0ncQbPSqQCnm6x06Qb3yMGozwVAA34vg1QpVUHkTe7enR01+BKbDVYsUq7omOo
15FasU9CRZA5PSx0L9eK9QJ4POCsLbeCqbSYi7HzGZypdCN4NW0nqwNMkPdZnMl5PQLo42IK9jTW
2s7qZbYy1PGtxhm+wtCiE9Xth7awgDPne57BWK2ZN1rPzEL6Dsk++uz5EWh3QDm16lfBUJiMFaCB
E6xSRuF3JeRbclgjm41Fomy4xlZZk0TAjD7Dvm9DiBLJCSnOyPMfwwEMJQWjzwTUntrvqqRI0rDs
LFDYES2hkqj5HofzxoC6uGu3C3vPnTfVRKjY08LJ3AIbno+AesK0vwgaNJk6swsUgVAyzvCnwXX3
pltm4J0xiuXmzpBt595etYlxaGi7NXHpljbVZpkd2HWhGGiTsEyZX2scr69RV6SvcVG+yO2cVmG+
5J4pX1RivTczyjSNbyoNGwodV2Z+s+4tQ4bUVw1w6pgECIRpBsvQHfS891QjzPRfHe56bYM/Ktqp
getIOz2BibqtSHmc+xSTBjb+EnA6+wGfoHcSGJNSImkzXrq2fpOGs6q74pln07OO/sysH8WwnXn2
DTIImKEgxoEtNsoE5yLubyoFvjRu0pxTEEU1rMDHHlwr7IUiKJo9ImxdB3q3KXAJrYXSiary0UE5
gFzjsndJs+4dfaVxMN9w+osJqwQE8TMdRCxyhF1h+lKBMlT7mNSzJf2BYXKIaN96Obya0xcWoY96
DPHDS6oqaDPmJ8XsJ+LTosCNG9/1GCxUbCUSuW7Kt5qhukr/bdmKq4FKzZ8M+6HK/YrChRut7hr+
DTN6qQZ/M0x2dBINSA+liCXGSYQlEeNwhTrVvm69Llm5lnb9JHKoB7pqpatepcLQGkM0pelTZ02R
JxqfLPURW/vinVC8JC/HGAbDmxtWTR6Q/JxgLJW/ZoZvw/lCVba2uqp+4YKxNb0UsB/+Nhmvph0j
S1jmqOjQydDW+QS2R5etqROaAic1ypSNOQ/HZbJ3KZwmMG+kdtxXcN3b90hpYZg6Wt4IG6i+gGcq
cqL+a15ATgLuwnhNZMTgG99izjqv0kBneyI+LIwv2SMDUBKl3Riq1q5A5xYmmOC09UUo6Nqq94ie
LU6YkW0N+NKpDzqMJWfsn6b3bRUgEjAeie079nsKL5oWZGw9NnEHmXzIpwzCBHHxH670kC7PM0b6
utLr0XQCBUCLG2wosU+M0Ex2tgNOmYdKp0HG1yv+QPe9USEWbcoebreLs7eRBZNCBBqMlNAQHtrC
14oBADOEbGTZXZXGKSouwymCFNWCXmBbq7hTO0mOpm/vNzLdwSEu6npUFHO/VvosdDR4ZuaXRkIO
uJAI0v47AY01L2UoxhoxrnbzNhrTqDVLOEE+tQTmNFGlBbRM8BDthpWpXzMDuXHuW+p8mGoamynu
24nxpaZwcaraFY72ozKRUCnDBA6L82uC+Y2Wl7FUA8Na19UPReiZOcqOQEO7NGGxDmWla2PeGTc5
8SDeKYlHiOtr+dE1R4KpD+7ifqkHdQ4RoHSRfRdjUEqXfwNh5Iraeq66WM/2vfIKunekTIBU2Jiu
hwsb3r7d++Df2s5OK5EZJRsHR+1YY0iNNTX6ZLWZf12sIVEtUzo8ZPU0vZlCnd9IIjq0Ku2BrBWl
Do1pjhjvA/QnhJdlRWiBDp30qHx1zEqz+sfGXkt5C0P2iazLdl5PaR7pDphI1nJcNB0TU0XYyzHm
Wvu1WFa+Qwp8dtSUryA18WB1dO6N5iSq6SdNUbgR+BAkSUajPuOnxsb8VGI7J1U6ljtbGaoXmYD+
qzzUuvQ64KjxXL4qh192OWZRmmg/iq0F9ZB8yelUiP3Sec27IT5xRzhg9AM1z+AbpVd+WnDmYmMb
yOGSwNF+U78oOjgVsHGDt5sdXS5bbFRkZNfkGPALqAJonq9NruSBNod9/VHn+PYu0c6kc8vGy8hl
PCHGjiV1kJdrWwvNLvWSNgRTCC0GWb3CnxKJIIfk1+/VjYaOXSMAg49BCnOcY1XDGvLH+qUdyLPx
psgQcG8t0gZfs/ymC8v8cWC7wew83Bybxx6HtZn6aFZgkhW+2FkWFfW+xb+WeLwZ3Ta3K3cDizms
N0ePs0jA8dI5GCyyAM+GqJjTQAAzhCo4XStIdOonC25MyWkUejBU7lh85laYQHWuxWRnQIlYL7Ap
/EVZ4ZYJrjyfBabWuhUzNlXVxMyKAIHHqOvU/8oGX8/jhH0r2UeynNP+cyyWuNHCFjZOjY/Sj6NN
mLYwCXZB8u1E4DSHmi4Ip5CzpeiBFWskcktTh8z+cEa2L014Clv4z7A9TIAOGnCGCfdmhqVRxMWj
0aSoQE+CBThLJPN1Du8olu2gJo5El22JvbUOZrOFY6YNBxrIZhrf+VRGgSo7SOlzhc4EP3RjrC0g
whe4qofflrBQh29atkaaoGDeXQXnAEOVzlPlxI35mmkYQCynk0U+KQx6GRpMgNRPCGb8lbRgYipW
QMS24n6mfnU67H75Lwf6ueqnGY8mbv8NzJbXARwyNRMNjp1evaHP1GeHpImF+ciLXWtuaziFQgJe
wSkU4iZVCXDoyTbW9BgJwVJ/8SQowS0vK5+iadcHsEN1dfSq2NxfxhDhCJ+Nlp/94EhKgCacyRPv
CMJsOChotIDdPOyQjjSYMvtEjueLZqXBy+ylql37Fw6V7rn+NkWYinNpxQT+o+Dcg/DRY7IDlsa9
4YyHpKofQH51jQYvE6B69eQkEcCfmf2EZ6H1A38k2XM6H+A1rCxPrYHMJss9lvN906OOR1FtZRWk
TENkqXi4ZZe8cGXByDTgLWZMYLJWNOjcbEqnjChn2PHw1nN8LTsqawIPaQ7n8G0l6mcLp2SJJEzP
UMyWz2Z9TKVbVw9JjyW/s1DOcIJfAJJAlcD+GbxS6aX2URaPzrIg7dvhZn1sD5CruZRuZX3kxpNI
9iYS2hq3YGVoJP6or6pyk2POejDQPCxC9K0Yj7tTjTgIc+ZOx5JFXfPY8JBa78OyrhT0eCPx3hWr
CYO/9MMA+03FoYmxwfkdz0WzaFKBOdM+OVmhuemW9drMQ7iXAB7o0HD4xi5TnKAnK9yATshAlmNO
nxr+PZQfluge0G+HCsHotk3vkQK/3Su+K2dvs9G6osWVIT1BLOrg5+scdZWhF9HUD3P1JvP9AmuN
9LXjqVsZDyyJOOrx1KXOE5l9tN2cPWvRBzMig8dQZ3kUkWpEIYYmUAlyIX3RxMaC7KjINiNSWcQR
y2s7rPctw7k/WCjnNcSURfHRGkJK0fIYGRCK5Rz7EVQ9rIVkxkS1C2d2dL0cDLI5YYKzLv0g9edU
vnatRzBTBPcW58Br7sGi10KvRNt0Nfoo1gEihpGD1hdRdkTtxHUcm1bpUuPZRlqRePXiqVDEdg8C
JowVDo+fwjwa9bEqPSuNUuPLdErftM5F6pUsztpoICtccuAYHqk3AefQPME3mJXw+1J2kj92YJA3
+4Eds+7F5GjgbjplCkbMDLDyfXZiQ/1BRieU1LOQpejIY7JNsWCErfCVGRocTwhQMVyONY/sRUU+
4matHU8JeezrFPcneD44nIBvZrrd11SvsFOazGdtZLNV2yJ5OXcAw3Xpd2JtrGS9QASb+bSMxi/B
kKrB+ghj+maQPc/gF8++3h0wN4xcsEOBp58ddNy3BvDRNkoUNJdU7OUcR2BkoUuisFikpV+2z4UF
inyFC48NG5A00ljpPhabela+rmAU2NWeSlccEmeQNnQcpxHdF3NA9Ofl28hfdKDoFRS/LwnG5BGX
Le6pFX59gBH9lPsUEavaQUqimF8d2q1nSWz0tt0KpvEt4mgJoHAfKhiYBCUWNwLz10yCfgM3cqlB
AoT24hknEE1g/aavdOuzmF/bY42DJVvlMDxBmpZ8W+XLBCUwWlklQi3xjD7xodEZLaTnaDui/+FO
XSyhljTpW2rsOgKrmSKcMryk+UmfNlgJpUCP0DMwjid8p9urPaSdaPb6OnnJ0Xygx3H2YZtkoI7U
nhXcdxN0khVh+eOMlhjEGNSl4vt/SDqP5caRLIp+ESLgkdgSht7LURuETAnee3z9HPasemK6qqtE
ApnvXVsGp5FYaXurP0zwnIixeTOLc0lhZL8yBbkDb6NUuugeV8v8+8QDH8h+LfkgT9cJSRGrf1Wu
59arEl8enVJyg9Zruy2x1XL8KYZtmhTuNMKEyf1VG4LVYol1GJIz316LiTeM9dOg2QCV3jmpbuHg
NdWmHnfNa00XMAnzf+yeAVJI/T1ErSi84N4jKH9Yf33qRopTyiTUb1R7hctHjJth18Ef9J7KHf1P
S3bKv1wnuZ8UvjDQvT78FN3HpFz1F40YAnW4th/avC75G2neMi9AlbciVDbMIFRxOmzxQfy5aLKj
IdkiPMEorC1XMrgM2wKfwzp9QnYcvefQ+FJiTkqvy/eA9bb6LwrdrP2OszVIK83iYnpVpH3buOm0
CeQ1C5/5p6eW0zwS/bfqvwB5qdpeJZ8qI/U9LQQPWfXUNGjlOgd5z07BVG8b8wiPvcrmg86tK/Wg
sH6lgQ9OVJN+9SQAiKv8V5Y3VonM3OhhuaqnvVFyTU/srVsr/amVX824PfF/EpQ42dT88h+w9Hzk
9FVyiKMN0TG2Y5Qb+AFUXDLAULR8m8lWptJQfs34ykd+84JBOr2DN6/gWq3gLt/hTVpKDs1pXU+v
RnZPeKaiihRuMl7Hm77tqlOlra3ZDSYftARBGGUApFfnqBvZZXi7CAZaN/K2VnyeN2v67LkWwkNn
eFbg9OE6qAqXZuhyvC8RkQd7u74DFY8/fVg75Yeu3/na5dbNiPg210PjA1WPWB6+F3OfBNQamGAJ
vVMz1Eg139r8ZkDPxG+t9G9pHJUHx5rhPfbPIgL9qWNz7DB3tMqzldLt81/SHqzQSy5L867p4CsK
NyHR+x+ErEnphim6mr0BvZTE9b9udCQAFPU137RY28Y+M9ZJuskUx2Z2pSJHEMvVrYXgjPYzVl9O
IermpXyT9mteTTP3QbglWgyBkzJftt+ir7ljU8/hplRniDaGdVKQ+anHrt7Y6s/I/7lsB2tbpatC
eg+q1+qrUINdkLzCnDyXHrtHpN+Qj9V+tEcdSL+ZNEfLro25VwYucwXb8qsdvE8RopDS4UtgVlMY
tBfDTaDEOIlbJmcThnxYycMz7D120xJtN/+0Fyaq6kWf8v1ksrTp/sizlWJDXUkvJmaH/J+uKY9S
wXubgeVNEBm4qxpV4+bYz4XbmdXR+v/1TmNDSQPUPI5OREtTWX7p9B/gXDGvVq1+SAAQK8nonxx2
mTttA2vPNSRAno08BSWirSZsXxqt3rVztFWL0jH7atNUwZ+cVJ/2IL4lNV7XUMur1Iwdvd2Yaern
o+5ZwlPNgYtlVYS+zjZ7QciEgHQlFLeMftXoW0WNoO4DsWYFp0W30bZKtX/CcJErm39Q9vmvLWmb
WCOtGs9eea7vfR16/fzXD5qLAqXl4gJz3uj8l2XNUxatX09dHTnknvmD4TWKvwi/gGox+vhvMncq
1Mkk+keheyzjdevoYjymNeHF3bCfO17iHExMxV4DSK3Gp/Jmt4/QkP1kJA+tTv3QSq9AAH7aP+u7
1NswPBd7gNqJIu2qec7JMrn4XEFTM3lhzfFaLUcwtWAZHoq4x1pyLYNtwq82DOmmS3dCOZuUa4KE
+EsUHbk3x9lfbGasg/EXjv9GlNYhCMCKAZ8ICstV9P2IdFGjGSCkPcDhqH0OvTDD3RN9mAG+u8sY
bophN4PEQlZBJWjh1S7gL+B5toayX0wgd9WrUk7BZVfOwETbZYGNO3ILx70jTF+f7gVB1c0qML0S
g2ZAi8l6kNttOZ/KXwvNVWoNF8BlUIphuEj9Trot3YE6CzyUg/UwRMin62bqOrc2dhWibfhnEpVS
ntX7pG3zlNC7LSV3q5RaeE69ofdZuPXmRbdvqF3IYUZOIKl3lUefOZnvaNTdKdwnTBkyAwJ5LYIM
MgijkCAp2rMHfiHgdfudWY9+3FjqdiapiLqu6XdAE5hD4J0HznK9Z1rLvRSaOJgI6taiTTuc8+TN
No/zeEphWQF6jZ3eobcD3K2f9d1T7Wd9DNr/QTQO7MmdIY8RRSHY8HWYz7Vy7/7s3yw2V33smcFP
NQFgxfF9MvuHws0w85v76L2svjKUYPa4H/7r/R1jH1JU61wJe1c3OOJQDwqjxCNlemSMzHzwO21a
2RubpqrgnKXrrLjbw6EZPCk7y3DLfbqnuFho4n3+qEE9/8ns2uCe6+q3DP4Zwkltln60yqns8LnL
xmmZXIPPe3KInDWdWWdwdYq3eKQtScm9KH5U9VH+FvyaPvWm/Dco33qiUPX0wgoICQl7pOvHpUzc
Tuf+xDHYKruwbPd6AwdIIhEUYy5vl4FNAuQYqM/nXe6YnY5m9pYu0OnIWXrEAVnr63y82TvRN5M+
72vmONV07e6wKOesdqaRtOQ1QRu+vg+sZ3e37s31Y5Lh+R1d+zc/5RQoamyP7UNDtlIzbDz3m1Rl
sEBFkjkliB8jA0ofG6Nv8mhfFFaTyum0zbR42s2+DM1b/Z7YDs8DIChghRJCbkl/WfFJKlmV+/aj
YNBUPhpgljDZyIXtzsUqRCGbu5q1qiLZVS9xAR3uPme3xzz7QbDBCSSL75oi8TPoORZrmKKzzXVQ
Knzo41rvdlXPRmNTmqHu6/4bS+7BIixbX3wJGnP5DgbUEsXL+JCeSTDdQUKl0VQUanZ+zKEhbydW
pXIhIe8Yaqhin/cMrIJaeUF/XMJTOj/q+COMPFv+lKHoYv3dTO21cZhkbzLhHvcZCLwN/UPjhRyb
r7Yif/e5tA9rbpqAhMQ3AbYvVR9mwjHrRv2XQnr48EXWfJS67BoFKkNxmA0irky+HIT6+r8p2OWJ
tJbhr6NgK498QMm9H2rfztN1bcHhQNwt5wotXQgBihB7OFQB50TomrzaVfmTRKcYZDoMnQYRSdhs
RJM7M+1sLAxR821IL1o+Ig4a0eRj9+QNCS2Gd6SPReQnS8EMAa5tckvVpmelozdTh7DKQoAHLT13
2biqFOvYw+gTjCw5mnrtwzsVk3DdoY1AasW8PVgN6316iyoSAYbMaNBAgZio1SY1KbcRbOF55kfs
ijDPICbdu6i+hLLmuWQZB1KUxmNTfmU2z0QM4MJ0KqLypAjVKcRVat3nRz1c9e6c8weG2Rf/NStB
xiiumf4bVMRMvycy8nyFBVx9keiPjwx/Wjpijlh2mZMDVOEcFflG+VMB7e3IBxmp5wU5ZKDqbmG+
S/St2/uKo3D5Ku3vNgyfv2XP85+gijFD1oSjbjF3x46q38YpQvmVP7iyhQKcaJmrAYl2bqWfrQmE
mk1k2ryDg2DTQUAGMfAht4ci+mvh4We23eFv0Vv3P6HKeTFOPdR6yI5WcybKQnyUjERx8zFk6U4T
aLKiZKfyFw+FtacWc59Pyr0nk2DcFfpLkF50tIxh8Ca3Y+sutnLuuyHwGvU5bZaPKEvW+V6aHrYC
fo3Qzen5Ufq32L6p6uBP2a5d4KmCaxGCKGnXLtyVKszhTZE2hvAWO3DN4V9TehHsimlt9dxh2jWK
bSy9xurApP1jlt86EFPcbQ0dumWVNDROFiDvKVGq+a0bu1OSq7dMB6umvizKdwYxivmP3iCX6GYZ
1pk6+2L5Glsu0si+k//MOzc13+YUv0o2XHu1GH6hDPBPKB+1ptzWPW941xuca9ZP34GUcAMroyQ2
fSq+gmje0dP3Eva7SX21kBWXWAji+t2QwmsLqN2wYMSWNBxj2H3gNCE7RQyxmzK0+IYmR36lGjfL
DOO7piMQqkNm+mIpt7od3kuL1hsd4Wj5o4appxraVqpRM+bL+yI/ISCOnFCmdV09ZRFMLkIoPXgq
A9kbdbt5z22q9CQx7PRxwAtArtpKL9RNb0eBUydW6vRyPayjTv8OGyv0YUJRLczRUQQISHRtoDtU
YbovzoHkd9lGV2z8bS6+g1Eb3yTu98C4zMML62eT7G2Bd6KO3QJFUvFtmLpr0SCwrIyGdSolhV7g
hHGa8C+WbhrtPiyhWGVsbbzSbQQJpyBsSBU8ZlOnURNYl7dMSPtakUZHSJpnkMuh8qLarujuvRG7
SrGZtS9DwH+p66zjaVC/mokVP0dNURVwJXCW4knQEd9bao5FkNFS1acmqt5NU7mH3Jthp3qI2fVd
ohjngeBNYIKZKVYAYdHpzhi8iU24Au2hR2RURtGwbdr8MIy9DqsVwHaRzBuJdV3LfJkY5hxL5IET
SK2+ampd8aKQz9uyoUl6NZldCJ5jWzSXXLUdwSkiTdVJaz/thJJzgkbqoS+pPjLcyUaHamjVryEd
rDLfxmGPN66PwffztRycjcFPqA+xsWVpVFLP0lkTJMGSFFCcEo3B2WGKtJQN7Q0at8UUHvEpxUyd
c/46mzup8VV7VxrrcLoPYq/TZoo9gLetq7orj3XodzRdQGfpC1h9IoFHamjAFKRZipdMGri/Yr1i
VeeaLwhpipfPdmp24Ctso2Xn5M1LRd1EyHZzht6WrL0e3UzDa4maaF07BmeC6I25WXo2i2zZsAHY
GKSwtArh9TgaNA/5g19S1tXPlquF/LjVNqzFtp8jv0eB0KsslvVbNHp132/qTNvWeqfDvTEyJWgO
ET1z/r7VtxI4tRc/Fuc2w283fGWdTWCN9qiaX4CzoClOXRiflHKTqeNhsf/pArA7Z0Np1N1stP5s
8jlU0lZE35pO24nkYj8jLWqXKW3l2IX8JdtrKh/dpkL+YjfBV1PUNM8kASIS1HiTortSaX7FlrIw
+VAM2PbvnSJv1CS6z0HqBLWg7U53jCBGCVFK6HCHdl63jUXc51T29u/QVLLXy7NwJSWMPcUI/ikl
elReaq1vKZSsOmTDiUxRQW5oJf8C+iCquMmXXEbS2VKlZYX2Hgm25sIA8na0fe6nSbLpa3sfTRNM
Hq0xqJhGCPlyCsHGKmNyorb0gdrKUkdyNgDfiKFI9slUg0tFlxpTWw080qfFUYKM0wZls6BEnPry
MSq2H4v0jDz3lMbJNXgaFDVwp57xfsG3kqO6MU1T9uS+6H2zeirETpOxl/VE3BakneVo2n7xFO2i
c3fGiHz5INqaw2oR+cZG6m8wUOlsJwnepBKVgnbveOVr6KUgbxjZOtkzh69h+dTrjcreqSEna1Da
RIwnePQkNzRvrXqaLJtZp3Jptg5UY6V2/BX/2orov8A8pCgQGgblwmJKN79SqWaDkUx3yt+LKn1V
xGyeZ2husISM1fyp3lZSzc2Gs1VdzOhNakCpd3JRPl+4IiZ3Mje/K5MHTftA0+L3KXY0GQVxpNV/
FVL+1BnERxyGay2GrKhB4VJZt525E1v6dqgs+mvJhGknZhz7joSjGc5D8ZsG39EA3MkrLOZ/iAxG
Juw8wY/fgVLMsuI1pr/0fos7Qr4M+toKroFy0oIuuqQ4NzVUiHdjWn7jahh3SfsmsnWXmf+MPKaf
ZFgbyMXo8vNRypfa2RwJ3B8yiBW3q5y0e4lN1THJh7VGJ0ONm2rdpnsq7wiKRhsy2Wh+hRd3GRDD
payPc4TgCfWqUHNY/tw1o2ZjRiixPeLtrJkKBJ6u1Ui41HOoLeAnZJg9aWNnEubJDy5fZCdIuBpU
IDJbd/UZk+yXKxyvutcU42kZt3GwV8W5NRIn5IhJh7ehuUE6QS2POUSqbxcgb4hObWy5jqQY/iBz
rcHQREP6OUjROWUa15v9JH32o+1zaF9jvfal8VXXdKJXR7wJmlukknE1mPXyDDnD0HLSZtfQFMam
axYyQBj/vTLo4U2VK//9QY0cREwMyLy0ZdodYjaxPF+OoUIrITiFBgjUDQm06nwWmflUMSnrXN5k
5dcyk/gx6U6zqI6iPLqg3NlTxs+BCzb9siy0U/zG9gkHwkMqf3mPAFZtVxaYfIdXo9Sy2AUMX2YT
yylIR7bsbPqr1cXNqwiChNLCXIQjugLW3kT6lwsTBSnqRoT2cbKOQr8iH6YEwE7jzVDNgv1uW4vh
Mskz7pahjStCVSG0iwziWu9YP2sCUcx2BnPQ/GH4i2pL3FAG1KshKvpLH4Hoc+xP8FphpMyuLOPz
sAGqkoPcJ7UzVPqbhQwFg0dpGpeq0NYxPpddgysZ44pUbEROD6LE4N3Pghd2QUQ5qUHkPhOdPqqK
3N95eU+XQUK8sVE6ueACBB1p4m6thseJCqTK0sWqVpNzIXkZApG+JGBO01gXLQlmQRa4HrNmow4S
ktYJDJBB7NpL4T0cMneeNHHopvlrksANNUNuXKGiHi4t+1YrdI7Z0w3ENW3em+em3KrhX2kTzx4r
F41BVK/G1Clt66K2sMrZWQ1eUKlnXpp81jR1TO99w6VZ1fdAXDUCrNET9jIR/OJtSn8Clq+mfo/G
h8LhFomXznyfDFBd5VUGNEyeiqD3RIcs1vhzXB6bkz3iHQiiuj5YMyRTYGTKxooj9SvArZpDnIYL
nFwZBK7NcCUPvvZc7nqI82CpbZBUazs2qf7VLbU3qjWG5uBlioeNFlhunk7Kiyx+g15yuBaMOo7f
kEhRaGAiyGi0ykIRPErfjRziQEm+2jb/Fy4RKNl7tbTbOgneJOAFuX+JJyDZyERw0xpZuomsSeX1
QdVbym7O47fiHBKGpWAECA+6ucnknzminU9o6Iq1nzwWR8CLfhEydDKzCbYcpG+c40bJgWmti+JP
K0wIxo5Ioknp9/IUKYQF/5Tju9njEwKT13Wb+y5dt3O+MUHxwv6rJCW9j15wYiF3R4U48HFzPIyv
/Yg0VJcLtpXENUBU1AV2yNLjTccYDYIONjU+f5qk8Yv6Ci2bscnb4tFa8i0s7M+8yhmgwS/NOZfQ
FjzDHRA9rvO8eetMxjsAt8QcjgQSJ5KPbjzsprWFIQoFsw4hItymYdtpkqdMnW6JVSRBb0Bo5xqq
F8NE/l0lRvAB8MsBVv8z1ep74JtFx6FESEcJ20svBBkDk0g3qT8J+lyclv3Cnet3ch1Rs2ihk4+g
nKQl99i6lJ5zkmUuL41rzj+VdPG6odv2MiKQReypB11hK54URC2NcLIuXsfBTI8x8Iz0Pod8Y7Vy
rKwDEOSxGQC+hXlRwnKDfDoPx+Zjoke26Ev8Q6jVSHi2Ov53AfvBsjwva+KZtm3Di2UQbVj9jQFA
XjnZH33aQD1HbN0SDufc1MFl9MrHnDCRcXpC1l5v28wWm8WugV8j/VAkoH3MQrIblnZ91HqUZkJp
EBvLu0BlGE5aN0kMtrqQp7CVB+ZSnCitgTY9smEL9eBqjiYAkmWcJEvcrbR2lOBUzs3BZKLXROS3
ArBYOBxj+9RmXoEAC9v3OkWcMk6bUtfOtOlB3b3CQ854LNbj+E+trX2e2J4u+Ibhv/jzXkB3m3zc
hEO9jflrKS0a/uG1VEbfSD45+Ddzme9j29oE7ZrlOOqPxmuAZqeq6PZGtdKWihOA7S7W4CDD3kXB
I2g4HXlQENdE8XKoQsPvYLf1aQKKFa8VEXHlSJ2LeTGRemO3hnqWnXr5p6PU6oJ+WxefNiVGxD88
J6cRbVzxa/fvkn7vrV90YFH8FcoQKejYejeWvkZyunXT5kcF0WioyU1nd6wGTGQJ6nE4NyD+VL9o
ySMYL4ynZQeGVfEWI7qQLF/upLtaNhs70vyG+HhnfnIx2hRu2dLXmkABP5ebQXof63RtkmRrx3t1
eqswI6kDhWi67Ii4fdIcppI1TjZIgJHPl37kYE8IbOl/bGOMNroabFPD+owohh3qbD1ZOrXiGN4K
jDc5gjw1NVGZIUwwlX3MHKRj3gza8NgO93GM19WM9c+sdhoWAkyBHoGKTx98r/NJSQNkJ7IrS1+x
Iw/Y50vQMtak0Jh2KWoPA5Quj+6N+S3Fd9l08RchX3vM6rda/Vjw8kpNqmv/KIsFD2gy/sxTibe+
Kh5KmVyqmBDbVusuymS9RotMfkG+OJU976VsX9lEzLXUwomtAiqWsFU+P4cw4q9pYUFs+J4wtMhh
9Isoift4D3bMu8XpWVrpOiyRn6dQmce+ukTBnWUmKiGF93n4tE36dZ94nZH8GACn432WXpn34zq4
DAbU1UQAgByOiK2Djn0DSJ79f9el6MCNcbzKSFIXlLb2PGw6lhMh4myliuKk1rO7GPlujgz1RtEU
mlitwzMZd5MnehS4ihJydmfKujLmH1VY34X6ZWWXRfRO1kgIXNQWSVZuhydhTF8o2MvU9oYAEXkw
yaDK5XM6KoP8VWlA81mB3TDpep6L4smEP9MdmGymambXJXZDK6CyZnbiKrQ2svCVhnbCGHVpcaJo
xu/UxrF4m8nG14W2T3PI5U4EuynV7noS+amhuaE9YcRYV8lakVCWIm3vdVdt1kVykkRwwwzRxT/j
aF3D+cMIf7H6QuWzhZqG5KrRTTGuiaRdWnD2xqpO0iQ7pi780pTNmzWlKKEiS/NZ4ghwykcfK+Jn
POK6Gkloy0Wif1lBStrsUNOimY3/H9elDFGpkrKeiFqCOKuxAvc935Mx+UuE5gjD5FS8C/GF8m/R
firIAg3Jw+BOEjMMB0r1JszlhZ1pa3LrFArciB3KpwETlNR9T0t6srL9XMN0hKUbFxnWCgvR0LxJ
p3kdifAkoTWop+RoJNVODQ08MpPh95Wquvh/vMyoQZ3kXR2AGsRV9Nakskd+Lx8BvpMYxXDZ+l0+
nsI2cELolXKZ0eUviasJy83KEQ1dWytf1WKbEdAKEa/Se2s1Tm9zom5ocAC43qqI20baAEzcam4W
AtKetfHBwdsr72Le6gFfmoPNkmH/tkTEt6BavzFgV+Gd50O3r+i5Rbu1WZkD8VIVJmzMfTH9qTx0
TBJKDWigd+tRBHfer0ImTk/6VyKS16bUafSetySrECbaFVKppJJcRROdE4ctH7BS5LusHcmiA+RN
Erdhcw9jt4avqcdxZ1Xmjdaqym2N8tq29zlaa5qrx9q+AiFWtNeuLhmhQxYBr8wCbVXXWNJKX4Z1
1cTkZM/0JbYVrTgnU49x/B1L29aWi3WopOp6UZafybyNzGbVcrGl33x6hw5nRX86QinFIZjXEIsT
lIkPXZvNBrpNsatRPoh2I0fK99BWiIzz3QQQoxY7MfyG2oL8PP6x1AwsXOLus8kFe+vK+DgRAk6T
m/iOFpa1QFv2Ogz+wizRT2f8LqAoszdzkc9niRd7kA2sCMoq7qcPLEOd/Rtrf4q5Wdr2khtnmExo
4hm/sVSfoqZwNRz5idEcs+XS6NmaslSvgTvS8mtTPKzkbW64B/Gai302omVvkItrp4ZsqrQRgJRP
vsIvLaxTsZs9VYjwswZDKyq0drGOjfSnEZmb4Rs2G2wwT5FSH1d484WHgygil67tNvQMOXkceVC8
M1WDKo5bH/GzagonHAa3XE66WfCLYeQCCJGYu1WqgRYRomJJLLLNXB1y9aAy38jrbtmRGQuwv1rI
QbImDK3L25P4Cr2y2uLQjUEljS2Aka6vu+Fc904OzBXe9dCrC4Zs1Nn6v/pZKgUwItJXCXUHOgmU
StEBMfkq1b4F+zNsAvoqaYB4bXDoSqc+QopCb2yKGM9mKVc1viPYgfgMoykZXK8oK+ogd+K28Md5
PFQt5MYx7vft/Jh1NzENR033XXJtp6OJYFSNz5Us8WhG6aPK9a0lBJ/ej11dGqnYmRYsb2OjysQa
KX0zdmxZy4H7MGqDI3ltFrlLJ3albdOnh3GLFbfs4LUn403W/4y8QNdl7uJweU3qL1vpc3wrWB3q
UXFxp7qz2iF/SNdSgkBW7MPnT9R/s6bzzaOXAp3G+tfrgVd01as89IcYOqa3CI5u9tIQYhOTvKgJ
X8Lk+VTEV8OOdzWftBooPqyLozX9ttOOQp4NElEZYZOwpSYv3chde8JszHD3IsLyA6MGAgAIAZ/+
Mi9Rt0FKUPJgICqZl8Kdh2/D0ICLeuCBsFqTiwWe2rD5jz1J5Zaj2vNWkefZrUedSM7iUCYZySwR
U1gxdKAr5hBOfiA6Sspq1t566tdLCQCRNrg7QZ76qX2Nm5K3vQ1lquEMMlb0TlUvoaSYr8/cPtk1
2e/dcDD6ra0AHIQ2WIJuo9sUEzJRLFBYUqT5vV7OSDtT5SNtSmdpSSpAD1/DPT8srvYpvNeQQAbG
Cbvxg6T50rtLY2KWmPGDjVP+r2gxO89twIzao+xX6jeLrt4m7xm/xu4n0tRDUys78cyCqPJLRXaR
WYp4Uw7XBuAYTm1R0lUICCYgji2FaxHLzGQYfm3+Um5EzlEybYPxX4hF2Y5Y4KLgag+MSYWYq3PR
IFLDXz+weVLcauDtG5Vz8NweK6gQTX5kivFB9JFU9ts8Sx5aiB+3yOebRZfAHdR0w+jZ6WBew2XM
ED4puBq8lnet6W+CuB5k+3H0M3dbNZY8WfWE1W9hV9YVQU9Vlt8j8rKYmxakamQLMqLTzIC6b9Y/
w/Sc526IPBtVaDyjbpgvManmK+Zs8gOQ/kaSdcmXxdHGwElaL2rbH7Wr1rxL7tBG+57NSUslx4B9
tDKo6zpYqyBD0XTXZwYz8y5AXd02mBfHyjNGbNKxpHz4y58PXOxTW7bWzAOCnTq4jzpthqJeV8/x
AtStrj6x/PajL2LcbPRTmWDk/KxYD2rVR0QkSlhq8oxK6yyj4UvYL5SUMGcT/3HQTBOjBJY3/ItR
nLlLUXCPL+3JGqWnJ/IKulMmL3XtY7zFi3+JIUNntrdX9KLkB8j81FOo4hsDZPDD/EX0XjDfFDJZ
pC2vJZbWyvYb6XPsENYkfm84U/OJ7jukGFe+tcEuGl9mZTsEmzSU3Cm+BMkhQ3tqu5N6z2p/Hn+L
3LOLrxhW3vyMDciptw4WNX5EnBXjm5x5FiVU41EF4JQK4mkK9tmlZb/PL1MOYi6Up8gzPoQWg805
5dCwh6tpuMV0Uoe3Qr+LwTxLofFZcXdm4sQM7MrDCWqylfvXOtr19rvGsFyBg2dDUHqtbQZn0Y+O
2vKlxXg8ehUTGMtKTTXJ2FtnuybssEVlX2aWvteeptq6FkR+Qos7DRnnudIyibYn20DasyQcUUsO
xphr565BjaWV86aXBExU2e4Cq+RY6Gd1PSDAcmpsV0r+Xss/WTKva7wkc0W9bbMsBOAMMb/I2M9a
sFWSZttU9SaTcEtl0lrBBCBIhMkP0bMPZvKi5TcSjgiSs1x2NhCzuasUmc1DQT0Nqrm1If1bYL1q
fEQpDfCFygBjwm0oa8227kPJFI8ceN8YDEQzdrw6/yR37hDJLNElnuAkug5WwfE7rwUZOVO+7syz
pp5VbSuAhGAgZeuQsaq381EYysqo62anW1HgJpHxATdB4Ag0dxMRIQWxGPGND4r+E6pik+DxShcY
7RQFPixHNGi84trKVPFkEZAlJ9+5QPUaQc3Mqr4Gvq10hlqx7BotPeZae491JL9S9iqF8T5Am2FI
4cloY20lKkxoXbKxRbRRFwwRJKxN5ewStTFAABZXsn9WWvNWJfgZRq+UDkFPZPScG071tB+lsMTX
nkd14HDVnk5lM+Wgq2sTdbepafyc3Q10G2q+XAVsi5E6YRaI23zV1/KHVAcPKYEWhpkyTdIOIuPX
/B91Z7LdtnZu61c5I33sA2AtVGecpMFCpEhRtWXLHQxJllHXNZ7+fvDeuZFgUbxJ747sNGxZBAGs
8l9zfpPJuozXGsJ8pzrvgzMzYLniDz+9MNynDgp2jAqsoIyMIt0wKTvTTeM0awsZm6+la9e88b3g
UKPNMVSqFNP6PMaBm5rOTiuBOt3rFhg5Cy1QRGGXk7W6WIV44gn/NnAXVsqDp5crh5OBOvYRbNx4
fCNk3aFRrMaRs910+FE4yEAUjmSAvrQDhig7ubCoGpYITJsASRGqwIXgPDCJ03Uli1s3S6/M2L8m
N/m8T+zrvDmEHVClpnlFSBMqW1u58iJjBXLjm+b6ezcx1WXkY05glc8xpLOghnWIXDROYY+g+HMc
lTZxEj+CUc2Ad5GXjonldNhtFuryefyK4XkxIRNvugWewRPIxCM46nm4bh6FraHqBgo+eeYr93l9
W7sPJ25gohZ+cAPzhN1C+uoQC13bq2qXTwJRvTwMuh8iRTQ4HdKGvHhsog5rrFEarOh9zlxfG8/m
WEmOPuqDE9/jCENVzKjqUa2nZeugzhn7ywmfG+Nn5wjwbFyh78KnpK+LeEnQOGeernIIqTeoJy5t
HXsE01d6Q1kua2GOpsXM0EvAurC7TM9VMeT1a2p5qKXvIuI5ObvBXps08b4V5512bjZPfQ3ooKKB
KcWmdvAq4gYJ6m9FrK9DxfnBLFb5W/ovhbmUp2kuCmoPsrrRjWGpD6zUHG6quPWHrynDcPUkCm0b
oP9QHUzmoWc++d0X5lDMT1gylzYOMzfviZ5otqGh7GJZIa+H/D42rGgxztOwBV78ZGF69ySSWCWE
s4Ke/aS22CrTbdGUWy2qd6mvoEWShLSyKvwRsz/Qi53O3/UxzjvBKe7nr/RIWqach6h2flK1nl+I
vd9VCkrwuHYFRMtUeQwyFUd5QOXhR6ejFpGtxTbT1FVqrQYYHlnHGAwt2b+UUTwV7+P83IT6CKMn
rdJ93SHLLSK9vOktVix65lb3nWOGnMB3GjU8B2EWVqSAA8F4xF/a2JV7osP/ao8f9Zepj75pLG0e
xVmSqiPpkv7F1SrZudfZJlg8rx6qbVQv1A16GXXxVVniF0QAvNh1i7tmZS+ouC+9zU9v+YKx6qAi
8F6feszHus6MNejbil4plicuPL3dAt5SEa4oxTe4+d9KS1/kjqDm6q2pR04ne0h1kcIGYYftSrDZ
gEnJkUxcs+TcNZzBtayntwUU/+ew+hqw4UjAtBrXhX/taPHWQr7eeKDkB47OOqisqqFfot297l7U
/Ets7PufxjBdwIJCNm6T9DYUDwrox3yNRMe7Un1QXJPm4VLvbFxbX1tEh6m5w8QrmzUazhvyp9fW
HaX20f8yGGcqzI8IBupBYZXWrCzWtRyr00923mOtIXNH44Tjcj1KjORnaUcdfwN18XbyiFJ8/tlZ
CHjwUy6Jq1EP4gWuXn7dNU+CyYYJmRafRPuYU6wxv+Iguc+BFyg7VKal3S86yGztwgVwlVLUoVTW
PVhfOZM2xIVgbmYR3LRbzmNw8VXduQkMqYkuJ/RYIu57CMFo4/QfVU7PZmPvopEgTG1EBNI9GxKR
td+cBcl4ie+SadP39YWqmvRe7zouPYxO8iHW5XUQHrwMoY9zlaCphLIQUveq1vVwXukSceqdrV82
7isJPXV/JfpibRTPY7rHJ8Xx+0OJscwkrSRn1IEOhdVHozyn30WME1pxV8qgASdu3+l5e1026bMe
WSuHjZzGOiZJ2bgC3wN4Mewjw1myPQrKdQ/+gB00y9KFHT7rLvnofX7mc3BM8nXubRP3qVIvU3YH
1CJyaQPkheelg2hBq7WNYoZSccnEPHLkINATp3yrqNsgmUVrOIbAWXJWvoLkN/F1wOGADS2svpTD
rkn3OrKJEgE3wsAixMsehEwKRvPThkTnqng4Zbc09J/mSImD9D+MGVZ/3chDktyAttG8c8eE+xOs
Wf925LtXmOsi7H7eY6UH32zff4jSbaounfxLVN/kqb7SWu9WYTGbtC0+bvLNUnvpN9hlKuFv+ixa
oOjO0XU2SXb3eX8WR+jov4bTNyNMo+lhqMJXO5iNCXPIYl2ZnWWgoxCDL4k4pshIKUrNvysoeAw7
OwwBpILhyhPBVHPibKoKXtMmucvjYSORXSUc8PskatnkInloZ8qy2XYlJSncNl2ZU4AAUGUFZD2b
JyJ4P6ZKC3O2KqqVMvWsIGCc+ynXyqWJSSM/IAg/kSowDWy/j8HCmC775glJlG+eRsmaO9dRZDzH
1anV0MfLOTEnubtOlZlxlcUHQ19kl2w62PtBIWhYyv8c7iWbDWPlfvVOJD8deUzGbM2jZJAFg4H7
iNjWPJT3yi2nQxMzNfsPLzBb2fR22aUS5sYB9dGIVu/SfNTv0cSPT8bj5631yAJYGLP5MCoUzRYh
l/Ce+pf0Jfopf1Y3yi07mlrb2C/1QTt1pQkr+9Fbn01ziRZaukBpfuh+ks7GPMdRIvrlW12CBl+W
O/+1OQEMPrbenkHRG6iuMYlQ+oUbUeQOFCZRxm2UQRmwwM+fm/1xG5a/6Ohv2nCqTouUWOkvOCbC
rQQIsAQQhzQWXK3hhQu7kriU4zPULocUDUceXSjBiwsdXXFH5GT9KmkvR5TKymtUUAcPonOv4vCp
VM7sdOdHjLIa1ekcDXxF1TFpV0birATi3WByGxTpxuUIkn0gnL+osm/9+EXT7vywXVG3WzKnltqh
AlcmKoq1UfDYpJcZEnJ4Hk7MlKF9L8npbPozR3nI/RctUm/KkaPHMFm1PhpBDRq0E3JkoDRk6T0U
8qYl8btOLhF89DlBDP33PACdTiZDw/HN4OwUB60RK+6LLn3pxy96ybGRn1yWPSYadqKc1IYcmgVx
bi0/fwW/Yop+b1CYAd8PI8zFre0MOYYAWF6YHOH+Ku1TUFElQeveYoMw0Yv4bPfHWLtR5BVNcFPA
HUZF1fnlAolkL/CtR1TMY/fQFdZPReKOSerJyveU03ZUipJUgVrCOvwbbCvgdfY+dhiceVGD/N0s
l7gACou9MOuQ6FyrKg77D52yq+ODYu/aZOeYGuK8+xi9Roy0Mq5u8mE7hNV1y3FC7HDQmzf1JubY
b2H4/o0ROC+Zaywz+0fl7l3EoirmsKS+40Rxndf9TdR3z8Jtt7IflgL6Sh8Dm9e9Szl+79NzUR+s
cTyxWNaO7axm84BaU3IxzIpDpHrjKyAMcV1/U6T3RXpYlXZuAlEY3EF7Ysfx8Xgq9env3/apNO0G
xDPqvvZy884qo+qKk0gMI0mWOXD20xRITGytkNdFAPJsy7j+vCkdQ7DrM1K8qowqQ9Mg9kpVcoo7
uulZNJh3SsPCMEUVmFq9h1XyylBraqCvSaGuW6VCz9tRNmmocmcUTx01sE8NL8cWEbNhuZeOq+qR
k0GY6jgLQ7izVJ/cJ7DWIWcNsFZsgcXQ3hqC6tQK7WWOIPzVuMtvgvap+6KwF+DQ8Lm75O1BBdqM
ewVNFD0eATsrCrJNoPE8myVsj60VPlEUhWKrL5yv9c8ovkDFzu2+xiTAU71hRvtakhXCUuCFtaOC
rGNYmK/olpRqHe0qSAVYqAm92yBVr1NIbIviO87pUl0k18AwbbmOqhtoKKPvIUTcU7NPTwQW/AqK
+mAM0GeTij5oRTZCj7qACn8mttGOc5ALpJsLn7hqZXFvkzUml+aO0Nalf+agulwohJ3lZya5Tyb7
umjlLlhZbinkTb+1Spa4LFfwWJaSUtCTWOOi28RL7IxX+CYu4w2L3QvwyqhxN5w+nsebZtvs/bV9
hnfrRL87uoScTWCm7bmlmXFXxDYv8fhv9I16g/cVwDTx4t0KTtPaPOcxL/qFXAFHXb4+fvFW0Rnr
kD228uLERKpNK5mPHu80l7/pkcHYRD3Dt05CHMecK+wqy+kRmQvkuUtIAovgzP9yog9+vD6Q+mw4
L6kARNF0Lfeg3KXn5CBcDy8QvZfp+j8sxOmz8cypUZ6U+mBduA6q9CK6tHXkf2kf6Sfe3JGt/C/U
/pvnVattYfdRZ11oyuS1bIjWKcIMILty5sTFyYyZI6PDr3SfN5dJhVPCdx8pYnC8mnfNSg5fmH7Q
OVhnnUlMQrW3WVY7p1Y7RwbmX83jzfWarGsLN0Zl3zYw60FhKsUuodILxQ5aS7fKdSJO0hMN4cjq
7dcY/eZigqNcGccc0VEb2ozqk8BYbp56dEeWbdpsXPWkmQ+RFKTzeNZNW+ABhMb4eQM+VlrSZmOR
ZSV2ZvoNJdAyA5EUlRzhR75j1ksMG3C1e3M01qqFPzdHznOl9RwtBwZUK9IC/HVi+CweCZCFqi2A
FDRFTeUic7xFP6oNgmQdCsmA+pJwHFjsqhLszUpXz2PbV/cNiIpVX+OXabGOQ7dK7UepA4Uk2tdF
1RaMjnVhJxpAUdeFuRWrzo8Gqu0yznu8ArHMACXAvvv8SRxZNyATfD9spGbnGo3UksNwE6KGJAjg
NcnPdE4RJln/EukVJ9efX+vj1kJw0PtLWa6fN6nCpbLQ187ttDxDuytW/SRl/fwKx/r0bDDm8Lgc
kWcSk1FBEAJNzoi4BMKw0I0Ts9iRTZjUZs8rKA0TXxKX8EUUbEoEhsDMfWPdWuj1DM1S111vVQe9
zd2rwC+bXZxgzINLG+IIy8dVyDB9Yuv/8fOUv17pm97nDwmn9ZbZ0woLlqnBzkYHNgTFidd17GHO
RmDFFGao9t5woRQHQiD0/sx2AN6cShf5eLpSZwvIqnVl1gvyDIK4pNAOwrY6tLq6/o8agjpfJNZB
EhdIeS9MG/CNVJ3vFVRXveqe4zY81XWODO3qrKaAQ9Yf9VHlIgPr/iZE6J5k7S5MJAUif28749Uo
BmsBqH2lSzQ0n9/bkXFRnd7Xm9deAMQpClfvMex9aZLHLDxRwZiezQcLCHU23toWB8Zlwed62i5K
J/IfQnINY6i/NsfVf/bdZ+OuGdRNkWbTd1c4TrfPgig90fWPPZVZ1y/BZ1hlwidPaLc6uuvUEwFY
R7qBOuvwDZGniatofHC8goo8aCvE0ID+Pn8gR/qwOhsTy6rzPEXn0w3LX5DQ4eqw7E/U7o690FkH
RkfUe+H0zR1sqSrmpslIn97aconO8/Ov//HDEc6sF/uJ641tjPpG6njTBSfdJnSIFzban3/+x6sZ
4cz6cZB2owelNzuYqNk9dXQXmmXp57KFAEh8n01DZex1YgQAmQ6q9POrfryURjTxvof5MdqwUabZ
oQma5ywSBnV6kWyiGAJEFjXYMsD+fn6pI6mtwpn1ZrNpMsxBY3jAKhRdql/GBPf0Urnpv4jFqSLu
sbc069l5ENg5QanhoRYZW460CMDcFvZzaCFXzTH4nwoJ/rjFCWfWveM+cDThVpBi0d1jBYqDB6vf
KwO+uepb6+cnig8f93XhzPp6kSixlEhSD61qB18KXvzedTJ3+/kr+bhLCmfW4X0v9BwvL8OD9M7a
4D5sr9T8RI889tGz3s5hd624Mg4PChjRxOpB+q6L8sSMeqyvzLp7Z7E+1VqeSvIAyD3F9AWMTYN6
uBxhyZ4aZ49cxZ71eEOELQrS6dlz6NZuyh+cyIQESriLHg7I6+ev4FivsGf9frC1uh1irhKC4SpX
YUtqA4CHBWa9Rtm5uBuKEyPYsfuZ9fUoqCOSk7kS2mPE+9RRMfja1RosfUmKxIkbOvLi7VkvdwjG
daMM9OTgfG3jxziuIHS8fP6wjn329Pdv1gN1YjhuHyQJdIXrFkMu6G6/Dk48niM9+ldN/c2H4xGr
hI7y/SAPcOQbPHAUwK/VYi2zEyPgkc5szzqzrJu2bVOu0NQPoNKwEJ746seey6w/DGlu536n4KoY
e+C/LxWm0vrECHSk1VizXpAqZRciyYkOob4CkqGCrYA3N3kZVgUQvlMZwEeejTXrBjLOh9S2xuiQ
AXVT9CsRn3/eZo7MCNas1aM9k6UZNBFGxITmQuHRkhwKoDA1Uv3h82sc2SoJa9bohUYFxw6D6NB5
IaxxM22HK01JG8TBDEeaT3Vy9CbOs5OFa6R63doZU7FlxfIc1bay1by2OzE2HnuQsz7iGK7fpGYe
H6r+SpEXhCCdaGTH9s/WdMU3HaTyh9gu4iQ+5HAmHM4NsA7grl80L+63CpMtyWWn5CfHbmLWU/JR
a3w7KeJDiCq9sB7q6sQIcqw16O/vodHScfRNJzrYo7KRMGRKauUBKQDWqTl1ale/7y3ELz3Ym6fU
xLJU8pQrNAqRAjVwlmtX+VmX4FhFuPq8vR27i3l/9wIkSQYn4SH+7EbeRS4CBrQX2Xgqt/3IC/hV
2X5zF5GZDabW+xwX6clDXNVIjJXHz7/8kQdkznq6HwrFKccoPowv7b32nP90v+GX/fyzj33tWWev
Rd3GmMDjQz2YBpA4/WsplRM1iGPfe9bHaxgyf8oPGuQHZEY+mGf+zedf+9hHz/psr6JTLEKPnkXm
BceWKCJ1CcpmDE0y4cAju7HzHz6h6cm9ebFWnpiNV/OEsOeQ6NVAlPj8Ho5Mn+asy6YFYW1g8mgx
NfKefXqmXjvpPn86NQ8d+/xZz3WaykhtjzZP6Kd2zxn9lMJdYklecNz5+S38qol+0HfN2aK1zbPA
VyeFSWMsksvqKb9WbpkwxHex9B7t7dJdoyH+/FpHWqoxe1yhopqq7arRQUkRqVlrRygnPvnYXRiz
J+V3rj7E01TqKxBwMo+ktspgVwdZDhVkpeLdDsimSBMKvx3euZVSW/naNqvmsq4yucniOtsxULrr
z2/1yJszZk9VmlVWi1yLDgU5sujTvnlfjEk8tsBn8PkVji2ijdmAWKkdznXCDA/pC15v1IaxvYi/
6i/WjfuNLcHnVznyyub54E6RWSqRCvHB8imzUsXOyvLEDRz76PmYmKsdmne+v0qRPbGINA3dE9/6
yNpQzoZENRFDif+HfjPSzFIFZ79o8x5SZFesPn8wxy4xGxkz1QIPMbbRoYXmhU8epIdJRf/UPuzY
x09//2bISpp0IE+XdUeScDy2H4JN558ouhwZeOX0Pt5+tCpqIiX56O4GZDeBOuWqf0ruPn8sxxZM
ctbH+yIwFLtDakNmY3/fXqN5mdKgr+rv1VX7vXo+cZmpkX8waslZf4+LAPxFxE2Q70Z2zDBlRyzA
mGmbgMMwQpvFiVZ6pCPLWUfuA9dxA3SrB7QHMLiMGtjgpnMXwUt+agI/1pPlrCdP4dUS2h2rA594
WwJXcPww1K+t8gy5NYx/+9Tx4ZE+N/c/FE1SEbvMYytqCFPKtmHQ//yNHGmwc/dDqGr96BYU/FsF
lBuxyspjBijr8w8/9rVn/Vl0SjM6OKAvashvKjOgq93++uT/fun/x3vNrv9sMtU//pc/v2Rg1QLP
r2d//Md9lvDf/06/83//zfvf+McheCmzKvtZz//Vu1/ig/+68Oqpfnr3B9yzQT3cNK/lcPtaNXH9
6wJ8xelf/r/+8L9ef33K/ZC//v1vL1mTYk+7ffWCLP3bXz86//H3v2mTaue/337+Xz+8fEr4vf1r
Ojz99u9fn6r673+T2h+OarIntHRDSM2aSqTd6/QTIfgJcnaapKrppjPN4WlW1v7f/2b8oeoYvh0b
hJClWuqkAquyZvqRIv+wpGpOf69iG7Ac5pF/frF37+Zf7+q/0NVeZ0FaV9zJNIj8q9dbQhqGoxq2
IXQ8lLY9r+C6vhIMSao9G30KsZZUiLCHACn8uia9E86AQU5Q3SnnStuEr84woBNLnbTHMpYpbofL
mZ0Q+cOWQa4jAeBaPZxY57/vBX9+QdvkWeB2YVEzHzV0z8pyN2p+9L6pZWizXWRwBgYsRBR9k1ub
Ny/ur+fz9nm87xa2plmmqWNhs4VmOlLMy2nt2INJmnghgad5K1mN8UNOovXNv38VodrwBmzdEdpc
Y+uTNit8ncKjNxQ8tSSszuPUak/MSu/H2T/vRWjS0XXLMh3b0t/PTrbKObulo8PMtSQ8a/NOvXR6
v9mmpuHtI+LB16qfv8rKG07c3vtX9teFUd1OPl9VVeelsKLAF93JDMli58WbQRsmkb0SYbylYP/5
k3y/hf3rUtKwpWlIzdDnJ4tj2udGMQLDNsh1XTY1O1h/LJ46sqtZC2knBs3fboy8TcYCR0jTdijQ
z9ZZThLEGsMz4aSD97WWCOZsWb2y1R1P3Nb7BQW3ZWs2l5CW5lgaro3pi7xZWIQwuEuIBRBuNQ2c
Sxgk61SSzFCYKdoptUv3IESHE8eZv7V9W3NU1TBsDe4u48E0VLy5qCvbIOxjSD5RV1qYV7q8+akR
z3bKl/jhdUwuZGmS/6uzORo/qYYviuuM0icEyyVFxQvy8PnzljGTPf56ho7G0fv0P5U/zi5jhCGc
Bt0GyA6oB9ApkdyhA9WSCPL7vJSHGMRMHBLDiKgX3+6W5rKNzJYcR9wLUzyJVqK2Jx7x8+/10d1r
ttQNXefYDQjZ+6fcBkaa+Q6c+HAEW60ZeKej1j3VgD5oqY4uDItBXdMETfX9VZAJJHY7UZmSrsTT
pEKCnSJMqxzdlhii5kTH+K0b0nR0qZumsKbpRMwuh7ATElgI2Bz7h3LWSfu7BjK4IovBMzLvxBj9
8cVM1XEsodvc4ft7MzJLsyRhupA4k3SbALm+0YJMAoZWyPJy9aI41ZR+7446vVCz8F4YOAfmSlrX
6MOy0+iOrdMVl6Fvf6s0e4c+tgNjCiR93Cj1t8AZFn1FkryLeEVEAwGQBflxNWAIzjR8EinDB18h
ou7fbU+64E3rpsHrltr8JNGc5k2+M1BKXPwLvpJKwkgynCh//96euAryRWGxLlEddfaCNTfwba4E
A6RSzWHf575HAgKOhI40zyA8VV6a7Xmmzsv1MOLzehkNePDv3zEgCrVIDS9Y5GpZJbu2NU0oMaOP
laPM4BgYwvO+hXgSkO2VlWeTWWUrX1U/JLikdLvsxOnF751WF/iNpwWXKoQpZ1vUukk9Oym5/SSi
krTt2rHptz3R4qc0lqcuNLXEN2NwFjY+aDkuREEv3nKi7q81rTw1Ovy2MuDpMjlLiRTU1MV836rX
nS5hu6ASTVuwlmUqQJxhhDUfuj5sYFLqsMDOZR1iyIKxTr3i8zb7UWviMFroqmZMg9Ps7Wbo3Yeg
ZgyMLGVcDYyHZ4lnIcXNW2X7+aXEL9nJv1a4NKVpFuCdabrkmvzh/SNVK6GkoSAzLvW6CpyE1gKe
lKWDNznpUg/8QmA79zqZTVQdsgruod4PmsfsZGjOD83V7C9B4qb4RUUHFge3eQ42DJij0trZM+v7
In0pfY+UZKfMGyDlOB4IfmG95cE9DkdoCHU+NNCbMHGRHaBGUFaqTu+jG6XT2KE2ZTyot34fMPGk
XVGVgAYmtf5GLXND6gQtdOCWtMEY65WbqSM+xd6DLxrynZbK2Jb1maOjrFy3vVm3K1x0YpPYjoI/
pwmDH57iEbmcVopn7gVk2YldmdQ+X6FGrFY5gPIWdZJmJlimQQBWCTK3JPm2r5NN6dhlsaOfG99Z
EInkAnZmSS4QScZwrYrEAFwrRUsmOJYN6lpLv03YUqAj9wK9cw9llVvAjn2lHeAxqZkny/AxRCnq
ASGK/ah1QDglrUOipqPBx136ZWlDMLcVDwaSlbn1k4RseZ0ncXBj2TkseZiwhBqFpaoSEB7InOTb
WBuxw0eFtyHZSiVoPk/BM9dJ8qPkMAXvcBRpE+EDI9Cy7VznmqxH9zFIQo3Zv8mQvTf0tmCn+7kJ
8zAuSZgi7yEwSSMUfrCSndP6O9MVwWOrmGq5H1MWUbh360EQscw6sPymdrKoMMjHymMlYnu0pjTv
GA1J6xgouGpfFjsXtweWdstV5LXnBCk8l2QiisUpy6xVk/ewb0LbjTfjEGc5GRL1AMNRE95TESUV
ZlLpgpDOIkXz1w4BTPneb/PhQRqJ3Zy5hcRP1fQu0ZgkpLvEI2UJ9D0Nqh1dPEo0IOnUUWEZ2iYQ
zdBv+lswZ0EC2Zqsw9Au4H47Fjw9DDJjBB5Iej0cnE7P4wxqN8zIQ2hligGOZVTKHi6KY3sVF47T
mBZndeVX2Fcg/dK6zm+UDHDmchBmeVFVkjQV1kOadZ+KsVdvuyQsMTmLxiftSGoj5xNO7bXpQ99X
zSrXQGrdRXY/JQbqCGE37ERNy9tJmSmpvU8pFCrBechUFZyzo0nNbaKUuG47v4mTTR/a6rWlQFDp
tLD2DxliG+wkqK9ilggAcnytIkoGQtCIHztLgS4z9ENyIPUEPokxdK6yCIbKfzWG2E2QO1e9s8YQ
TiRo3xswHkI9BAVoGHKELuS0AutEqpjuKmpRDy0h2KrNmV+MFhrhNMVTbXr29JGanNTCWcijawoN
noIuehJc8y7pCc6za8Jf9MoeL0KFSDc4d47hr1rpGATcjE51xV4uc2BRF9jYwqyMsEpYGg2iUr34
wsQY7S7qlFreys3jHChFSio4m8tAG5auP0FVyC+BtJ4E9fikOaPxNR402a17v43JjhAwFNs0D4ly
V5X80e+6znmMxmKsvko3hJhW6y65ibGt0QvG0tTJ3ZSQW7IyM8QOo2BurZGcQSguzYoNdBkn4nvr
1jEphvnIXCOcviAX01TDF99GiLZJBp98A3YdxIeGJfbCwoo4duMp9aRilyHQJlYBlrkE76EROkiH
HuC8Eu6Ax7tKoAGYZNZXWia/xU4T/gQD69rLrmrgqaL8tKDbAo7/FjkqUjEO80hcA3bMKIHNvoJI
18FCX0SuC1VRqbOk3mR+ZNwSgEK2VmwKHHTmmMOQWRCgTrje4PnxPoUrM9zVJrRDbWkndQGZR/dT
DItk2BNaV0WlWq6bNkaO03V9cKWMlkb0Ov1sjB4IK/DsaMuin0XsugiaMuctlpZo6voViLJRPiZ+
bpAfo7Wl5g+0xZIe1rCWb6771iNOuhqz76gENIg+rpGGK8soImK4M0OmjDhxP6xTQBawSEvTsRQO
qEXS4RdmI9J5cuPogxoVf64N/62C39Fq3rsK4FX+mpLH9PpaH57y/x/qftNC73jd7+KVoyc/e1f5
m37jz8qf7vxBcY2tpzDZhjmUYf5Z+dOtP1SNva8D7J0dhTPVEf6q/Cm6/Qd7Yl2yE7c1y7amlfE/
S39C/cO0bFU4hqFaJL8Y/1blTzemlc/bldFU9TMkX5LlkSl0a7ZDrqzBLtTeYthAWbQqQlp8k3LY
AH93FYlGvcyT8laT5VoObXwRq3q9rrNmp4riO97dc9dst0VFZdpQ/WZjREASStVHXuqRLmr1/jKG
gtY4zk2AXy5yCBp+ykBFeP0UYBTuBhL+4sb82tYlKBhZw+cM7gcrqK+UCshlLQgetX7YhXhpEx2K
bRef4c28LoP4vK3D754Ekh+B7UVJ0vQPaZ06+AeNkpRaqPUdUCqLtGTOHKAftd2VSP19UQu58mV2
kcbBxlSqazMijML0tZZw6/E8ZdmdtQzCuYx8VlpaCAyjeiWy5/vQwroOqSVUQXdWKO3Poje7Mww9
y8Qbn8MovjIjbkvJ43gni3plWOF30wRAaoryzPLTn8qIYyrLGqLokuuGiuvSAevjGs6LEVxIwzsP
/IdeKdrvoWoUS6u2kcnjBQZdRkJlPPA123pghvO8XLlPcZykbb8gMBOik2bd2lOAZ16RhpAzg8HV
H7+Zcb2q415SmoWIJwiNF72/F5UGTWfiZgXdjWzRSZHqPPmtGEUPkQOOL8nSx7FkdnM45HMIoFoS
iHAwMpf89rIM1qRlctgb6fiEOzfcjFZy44f5Oo4It7bZLnjjjXTjgyiTS8URu6pk82Ap+V3ZhLfe
gLRf8eB8m3DpO6lYL0rvXiuWuestu4Ikzz+2Y0FgTT0UG7SrGLdZ0qfwSitlT19ZNJqtLkYz21ZJ
fBkD19FE3lynpbhT7EC5i0qsRanr4fXunHSjN+MDzt69jLK7ohyBSFMbCGJYyAbUmZ+Km+uEQpgE
JlO3X1ZicB8Cm7pvKgiyyIJAnOtDt2vCcFzHPXFYWCWC5VBWxjI0+oIYPLkBcHZdlu7PQhOwMfKv
aZSWq19b1N6IroKg0C+E9M/01rLOnAGDqkI1geAF5xCUWKYDJyEOwNr5CVGV9dBcakZVnikqOLZ6
1OS1Y3dPkgn7rIgtPAYQ5iHA+t8iygiUKTxqRwETlOIbF1FTfitj54uqcMIc+wMLEBV4eaD3lzJN
zuOR6JqhCR+7RsMeWpI1jTv4IWoieqOeXXY5UBqFBSbBtMGzCJuDllmkVFgkCAZC3TrhIZYAOd1A
duf1hNxPGrAQiew0Mir6bK+EBQavygTv4WfJKmAhSHZxjP3Ujl86LUBNDSoULptirOqw2Wtl8IXp
sF3VXbJFq0UH98lI91gyW2H/4qTRRVs3qD9dQlxzwtD0MtlZU6SN0kPPD/TntNU3egWosGjidJUE
SBR8QlWcoCdfusHb4MVrP74K9LhYs1RY+vVNSkaZ43wPNUBuRRG+eJP7T4AgCMprH4El8fLI85FM
pxcNsEKJV8Xy7gQepa2ItOLCVODZGQBEwRV21ZkOA/1c8+Pz0m3b77GZd7geXO1b55R3HIhcDN7g
LmWPa1mmnnGZ144BjN5IOYhiQQSK1lx1iQjPpYL6bUghDDodyPsEj2NqZVcslQ/R6O0Kze63khDb
XQsKj4YALMhR9kPe7gkq+AGq/z4Mu4cYfl+Z+Nkq6ZXXwGyddZCoLpx298oD0SBHfSfbYV9lAVw+
g8xH0wQrP2C6FmOmbKuaTO0ByvqmykRy0AfS0BTw6AEpg0nWbdnvXvt2cxlmEWMBa85t05Gh5Xnd
vjHsXRUp+ip3WIuPjnpBGOW3wqz1hV606msIPBo6KuNXroPniVI9meKO2oXW9yt7LPsLNU4B/iVs
hior7VZhxTZEFBY45vTOsOLHqLzNBrFNO4X9cEgyTSzjdd163QIp2HDvxudjNtVnGq2tHwZT/z/s
ncmS3Ta6dd/lzukAQQIkp6fNvld2E4YyJZFg34Pk0991XK7/t1R17ah5DcpRYVk6ykwS+Jq99+qv
nUReYIrYryPJE4vtxSbwQiirAIw2Vvn2MBpATiYug6111+ZT5ByfS67zaziRtw4tNiS6oQfYnpIY
VAzzQQTJrS2/yrwSO1WP2TbIl5ti8fXXaWy+mWTojxRtHkFh6qyL3LO0ZhQ6CHg6ZOY25EAOqb6w
CRmprrlxQJ+symhAhuVF7uTnBsx9qUi+wYPPz4eBYbgM35cAZlhLaC2lLcnjpM1DD1rhZULYzonI
qQR3TDtemyH80oFStWN8qXP7TZCzgWR0mxMG3MVhet0k4nvXF1/cgIjc2u/UgXIV75IqyoNOZ1Kx
oe3szBQTgT3EEIOIkwf3RY8xt+NZmkbmQCzxtB1G++BP4m0GQ1YHhPdEdfc1F6i2KpcDwHo5CXNO
kV9HETfQtNo3E8SsmoPedY9tf0JKDiEPehh3Bygm6pA5IzVrr2kFKmd9ndf1JdQwhD0Lk43kOO4r
R87se1VzNitC5GE9ZRcFFMoPkyXTwV8duLGYgtQumGnlyViqtymS3Q+ReuX5utj8zEn98cX4EtT5
stRvS1SV9yLHDrNAZe7UrUoOi1LtRkXztpnEo+f4L2WV90+ZmCyRumC81HBe02ITIwusNrFFxW3O
IevkwbBXxUAXZuP3qA/IDW4acKQCxCwbHGBa9cUsCPGs2u+21x4B+iFqXofYyWlRX7MsOk4VuWSl
64jHNhle5CmiIQwI+B+Pg528F/D1Zqs655ppI/Ba2VYX1h2qLcl8067puS2LvBnOvVAcFqfbzDn4
qDq5HarsIo3E+UhwfA2VD9cP+pGqBTiDv49Mftek2zyor1DygBXFw1ao58C0V3GsSTYEEtfifbE9
CODY7Q/FZLxtHzZnS+4+lZFfb8bSMg6mhW7i2d4OnoQReXofiXtuSsCpJOsLMK5ZFnBn1mQkOPsZ
7lsFwaqJyJ9Nx8dEeu8LM7Fomblbu3NrxMH4/pe+mLeeSxu3Zg6sh2yjM3IOCY3GDF7si9S9cVlh
VMDsVeGQDt7heJDfZV8ca3lViXB3msUv47RReXLmq7ukMp+FbC5XcskbPTIFwoLRJLwIQbkLnORY
xiN4weaiJvevCHvs58lh1PrCGYbw6EYdP/KKBaZZkmAX++tDXukbr56IhCyJY0uIhoENzFxAk+rq
pSOswdE+h66WmNi50JCT3o4VX7cSH0mgL13BfUbi7I+J3F/TkoaviL2Kq57pZHLuGXnLQ03JB7mT
UctGt9HB1npflP7Z1MfkoncfXf/gCPvY+HqX9zAmvce6Lt6mJnkBv3hsoMZNEQJip8Dz6pwHrbhp
VQmHIet2pHzDurE02Q1R0XPfepuyWwBehK+wbxiNqkOu27c66L4Db7pUFk5PXBMbXRytHI+O8Y8p
Cn5lmmOu7LfJllAj7cXkT29rexYJ6FDtKW0fRFYZXXn5TbTa92mRVz1JGf5Dotf7eo4ux4JMRb8/
hIxmuxQSDrn0bTxBJnI5yGq4SZ1PbbMk4/WYm6+aWjefT5DaKKRmaoiFa+UZg6Bdk18PK1g8kbT4
z8Kcr6vij1kg0ROnDCxuCP2rRQdUVNF129a3tdfdT446cH5ca3Jzgjy8UzMbz+7B69GFinJmCFzc
YtcbgAHIa2GW3dBJb2dJl6euqrcsNtPzaHmbJ3GIdfFyUn36FKqqdy8DGTwbP/3SVCC1mXwk+8Ud
toXLpWXGu9oVbyZRxW6qsVsP7OOX0bsNSIXw0l1ITN86k41UMajp5uh8PKVFa4qXdhgvlk4cZul1
x9Fz7ifP/dI2r8Gsr2YdffIkmV055A+SidZm0oSq0Iwke5vajyolxChs8oPEDXZdLY13rJrybJ3l
Dalud1ave8aL6abrMWzGQHI2ZfBdG8SW3bg8G1If6ChSouhXXgMeyyl6m6mVMq4yMuGukC5sV1x4
gT42DtHMxNn3W+1PD5WZdovob9sZdpscL3PuQLBT8GUnroBxVufxyaeo9ds03UZFc7Mk3bXnhI/R
yCyt8179eNi4HHvcGR0QDtl8GdePXH8lavT76l0aR90Jvddtgn0gT++XRZ3163hdt6N339XZtxlI
RC3Uc+kqtVX+ss/9YWv526Wxc6Os2efhcMEECjZI8yNyieojDKhuXmUWfGdGdFZmFcF2Yr5JXAIH
bXzbMKLa9JN3ykCiW4MYM5h0l2f8b44Pxh3PXRMQTKC/VW2dn8iY507tya0tArjmtr8uGudo5Eq2
eXrWdd17ztaqa/Q2X7L5QBAPg+dOmq3D1VCU9tyxRDoTanXKJaxp3IiXN711tyzlYUVBPHcEANXc
TiThps0PhyiVRsagoyrxwEY23JOFrTcmmIZdMFjv3LUhiexBvWVE/RQ3KfCEnGILREHiypumbZ+n
lY3ETHr9BVJvcBCLevbLddmORHPssCB8DI3/WDskU1dD/jWV1JJeWLdHKtMv07RAZY3bc4A4AAuc
7nWK27cyB8RNAZ9s+3Qut4HNPkuaVhiFM/isug5gTobjxoT6I7H1g+grtXPH8K7LspY/7ST0rftb
KU5kdH2TA1HbZBnzwLVreaN6VMgxm6tN1sNjZwfw5miOAaf3y7MgTO0x85XGMj+vRxEuxcFMNUmN
DXbONJqJG9VZBTBFsEZcTPwCJegJACGh/sbOpz9tvM05iRMuMOdMdumBHw6ZQo6KSbCKQaeOgJg9
f7wsYip4p0vuCzAEs5UPFem8OEX2sembTaFw7NTtd+wexGiuByIw3O0SnDI8C3L5D52Nq+vASJqJ
NvN2AXid3TwtwyHVdbTVtQkezeQzsmTszvlwvpzwxZgvZ2K957shJjQ+0VN8RTIqWy2vcSS43qo6
NCVuoiyycCODxj2XOQnKZJQX73E4l+faMZAf58+EvUsossPi82zkwWvthFfWoVHq5YVW5Y+Qu9Zb
yvc0FuFZvdQ553RGXtssp/fS2Oc4q84dX9O6J94FgnDS65GNFsK7khOP+VzJS0pTmAacVbuuhCXE
TqbBXKQVJ1zg1k+j24hovxRkLCNQTM+5WkonoPNwYy4/JSmFa/AhlWu+usXs7ud8Ko4RvfUxGZjB
sAKwbJ4aqPVkbyJdEVitt12IGEjw9nF6xGRNxddL7xHm3aLoZk1DyFkgn8c4/RhJJXVn95Ko9xuf
JzHs068Jj1oVOE8m7CHaAXWPYYcUXXVIq46gtdXdq5TYohjzI3sy/ywra59ZMmRXFQMlAkwhxwSW
j71kkQV2L1oOjQvBdaxNt61Vdem64FQp1UooN5013/0o3xt/uoiMdzaV6aXffsAS+zL34d1kyUaX
YI5CeRF042YaWVWMmC/N1L8T4Lrti/Kjy+1NW6SXxfKWBHCpquXe85Pbeclfnaq5avL2TFG06Vpt
S7gGIMbvQzJvPAONpnNS0rbsFZKtOw+4bNOPd8n0AmfpIWsIi/PXda/C5pWpAqgVSuLTFqPninV8
RgQa8HKRDLBts8VcOSnladyS/nrKSCmW63iebgsZ3fNa7lLdP6GFwJnifPep+wgcebEpPkA2o5dQ
Ox/yWUY3E3uwZ4KhoRnX646BN7HfhbfznO6tQJosTnQbSSafk0FLjbmnNszVL7M++zKhBNiurZ0v
+tTcx14DU1a0+A2r9maYpNm44/q4FkG0PRFQ8tl5GSr3NpljWCi1pLrEy76tuvY1yRdSZaT74EQ9
NJyueJY1IVxrywiiaCjfx+iQT5LwOBfzeZL+6MGWnMfCRtcVGfOMcjJvJCM4POtMfqclA8VNSLML
XLcOn33AMjLi5Jwgf13Ga3DuJek1gyHilcpUczF4MBIDN0NRLihyJFuZca+S5DxdUxpEP3hMqvkx
M8Xr1FJS/z7D/u84/39cn0H7X4zzzccvMt7Tf//HMF/95vr6pKRCNBEF/N9/DvOj3/iXIoAVKwGo
RfIUz/rHMB+FL8ULsDlknsI7zev/Ocp32Q1EURSG6iS/Pf3qfzLK/3mOT8CoDF0EDh6SUp9Bvj6J
Sv4kGukXr+xTPHGbeeJei4Z+Hvdh5Zg7Vk8dkYN6/hsN28/6jUBq4cqTPFnzJXjK/1W/obiiUcql
tLlzAWPM9Z1dL52Pqeriw59+Av9Gj/vrkiJAwAq6GvIk0xlfR96vBlzhh0UWDti012aRibsvGmYj
4pEAcYdLiS54qqptGkhWuHtuRIHbeBeWAqGCeyg7fQrdYLYx5AaupZslZ4seSJcPXNt/83oAETVc
S07qChsK9EavuQmcWELQsmDTyJnOH8chVM6hAFc07JxRF95VNBsYoWkRWUJJ3WYkIdQp3fpzBvNH
FVfbIDnqYNX8RKSY6/asMj0jhoqtXQEDN4+HXeGHDOD6Miz9Gzr9sr+rqfLlfnCI8rom7mr+HBsi
hDqzNsHXMptrH89pEtwlysTXDWuSz4LhqoG55JZ2o2TfLPMuDnDpUEzCixrUZo2IhYeqJOLregUt
GFH55X2I5512aSGcpVOMTK3L3XqlyqDziD70CnICU0fjz1hnCmvW0iL6TJLJLd4qJx08HK9OmbWX
8zIS2j4L9kr1NoqX0r0M0xYA4kYBmmTa5ufuqgvmFbonXkFktM0ejKWw8ucjafV5Rhgs7HcDmH1s
avvapjiKrlXiVNVTaOvFMoWolUIhkrViEs+BhVq4MED0TjDuwMRkrOxDS+OM/AUwEKMPPTtVN5Ai
5LDh5aRtbeTtc9F3J75H6aTghYeBCIP+3jhlGxS7hkUbOD1h45K1Qun7SwO7PFXBehcMsJnzneEg
D8rbdQyg/cR91ZYvSRZlK7EHDfHVLOap6r8W+KKYlkQDkd/3fAFo7XdN1o+qYv/u96ieVZPWBWsx
kaoo4mJRS/vA2rcv70pDiGs8KKc/9K6Z6NH9tXtpk4WHqJ36BW5PJ2sHqarQMOnMGJGdaDpYLppb
MQdkprPybMq7JdzOTPeSg2UJ/7lmTQ9vFwUQOZmi8ZLnsStrlgz8aYI2YmG4ntyChTTMOWWMt93h
e13vUKVXjHUCKluKlSg4udHtQA3gJIRaxZEyZ57tV5z8bUKeZgWk5jbIwfYRoJ7xDauYvHnfrKts
c2H7UtU3ri5C76qY5ra4NMuUehR/YqG8E7A6uMW8oe/P4rY9/afFDERU8lZIOGe5oFydU9bXez9U
sdwxnM3FWcbcu0afH+jmu6gLPz9jGLsklz0KEQs+2+0+esw4aD2UIb+TfkVcNA6TzVMdzsQegA4L
gwEMHFmsnbsJ42gdp0M8D44uD7Wald4O+VQCtIcKmewG0tjcY98L0HkD0iIQMOnSnMmlhyq7aKxT
u9goyoVUpopRSeMQbM0Wr4dRPo1ia7tMASFH8C0OyVCxJmyMjQRWhiFHihQ1UX/WMEx7yt0E3njM
ixweVStH9zGZfR7fvVMQsvsMfXTWZ94wN6xWPb9SbfY2V45z4t1HjL3J5aiAKYl5dczZ0tMj486Q
KH2ENtjgvSx1GlDGmUjP2UIX7ZGuI/1WoXVftynsVCg/Rc5+S0ZpcurEKblm1GaPxi2m9KB0AzCn
Dav2Ml/nE4ZgtWraTyWxT6hWKoZLuYuv6JGnEgg0DKrUB+ArmTNt3KFIqHb8OeKwfpPouMr82DWR
n63MYqXvPsSpu4bUoOG81O8p8QdSvhGAkEQ8lxbxntcnAOhNRZqr7wrJLKweQLfab4QCVn0bIsKK
0e59TK2KDRxqb5kc336bZdqX7Zf/1keAGU42p5MF6f+uj66/LjU6lJ/kDqff8YfRSf2GM0Ix5VHU
BdzaVCn/MDr52JlOel6Bn4ZaxT8JIf4pd3DlbxQsit8pJS8xOub/VyM5/Br1hfbFyfbDr4r/SO/w
c5F0+mAdEFEkkGIgvuDv+XOR5DAtl17O8Kn2ovSYKde7GnWaH1TufcLpK8/+9K35N4XLL0LeU02G
IjtAZosANQRG9/PHQdKwdIJNBACEcoLcZeigit7vrz/lF5/j6aviYxRK1CAKIyq/Xz4mLZy1dYoh
gpsR6T2K8+QijwXTc76syyVL8mPc9/CAHAYXbFjD6QYjgNz99d/i90/5k5Dk97/FyYCj8bHx5f6L
63JuxTg3pEWXTVd/ZIVI7tf8uGYxoqy6Vt/6ccJHWhf9RanZYaxuOrH3qUilrrr8xNvKJUy93t24
pVfKYxab6Xs3lcX9qLrpaVQ22671kF+Z3qGb49B3L1mXAKwLWJWFaRSHh3Hu/PNkmmYqFIfGtk1F
nO8zgdKi9bLhkwtBEc9nAj7f4jMmk3fkpKns+9otd37UxDeknqDpKtL6wITZPgWOZM+JrpBQ+5CU
LheB4397rZMn8/ezRPMm/9VZMnZmgKP99afj5PSb/nGc4HMMPRTiEfYFxLQnJdQ/zxPHRT9F3Rkg
OfYD3AinnuCPAwVp1cnyRqAa74OgK+KX/pBPuTgnef1p0WSAG/6kx/oPjJM/v9+KvoRm0KeBw77J
Y/8rEEVq4FrTaN5NaMkkZ/PIPBtdyZ++J//mEDm9vf//vfrjQ5CehN7pEFSndvTPjZ1flkEi5uTd
hnl6Vi285r1xnAsBL3Hz15/0b7+cSPPF4ERlG883+8+flKg1KqIlenMXlokn8cz0MCwVGPf/9GOk
S7t4alMxrHAW//wxK87RjIHeK11bGbK8LsenekmnvwsrOH1ffv6+8TFRgIOTwT5yutNd8KeGWJrQ
hAjHXtcUGnOGw+wlwZ3EakO6uyh1hkMcBM1ZXi3l3/hE/t0HI6rDAcVpzDn4y3Gc8wCOnS9evTKL
d55b0raK/rTFy9txr/MShcSis5vFMe3fmPcwJP/Ll8z1yQTiZPjhdfn5S65N7cjOXV9bSTzLlxld
TrzlnGPBXo/SEWeDV3Hua0ZdBTWuHIJ9HTb27+K3/vWBJUJQSWYdPLR4TH75W2j2KMXayFdcg/6e
9vGpbZj754jP/+Z5/dcPirj3PFdozDh4+n/5CTOeThfQjK/U0KiER9XuJzyZ22hmSPbXj6z3uyPv
p6dJc/zwr1UY4A4Of5VJVtpxrGjTmxW/D6H5PtOE3Uk1zPi/bspH08HQZYOZRz4EvSm+CKKEvaHQ
ZYiEYtErrAI9SbSDg03nXVXH2UeMJgIBUKe9r6UdMtb6LirI7Vq1VbzTNOvgOXhHSO9fVhluZGdC
tXXQ3GDhaCvGnmE8RfB/1pIptI179zOUoT/vs2lNow16babenpsjp0H+Np2CLL3AORJU7PWXMZt1
aKUrWOoVH8uhVHloDpYu/CvTCM+/7p0oru4xkKQvnsYqgWNwFqBGWTiwHc4yWvLc9SaWYXpsDz5V
BUsJQrEIXsM/+6iniu0E5d4AcHiJYyJV7ZpHW1GU9Te80JkiqTsr0I/6sntaJiuijW4654S9Yup/
1kCyP4cqmIrt6uh63rbE7WooZbU5S5LExzkyxsu8n9S8TE+ByNkErpVGJVDmZnpPnSr91gkcGtCB
jUTTRPGk469uF4rkg6V+/LBOWDJuplETjzjPXQiIzWV2wDf2KJwsbS/aQXrMmPwwSz0I1twzzn09
6l5nGzeeqz5iWR+wSMjvqOlyEu62BG0WUQHoOR4G12E40HQkrfqNxXdz46zK6bq3hnygzLuXq99Q
bgqryv4hE52LyK3ICifWj7aO6mE+Rl3bLdvBG/PBXJZul7fi4PrZJBFb5Oz5VIinxUlqlCjlEkAy
fyqLhEHwgBtIxC5tZmD44ePrUClaOMclUBHlq8ZL376gVPNGf2P8YGwSUHt4cuLzCeMLgO9RKjU8
ISJfc7pcUXY/1s5DvZZJgQYB1cTQNfHV5CXVuNwpabITztRrvC47otBQEOdVKZh/fGEcmdXtTsUn
89embjGe7HyPj0IxaJKmPY/aHtn9OLSivEGlkovLacIacOxR4v2wS40cQnldeB3BtWnOa7cMX7xu
wlA1+Lr4nhWIjH+Q8j76N/1SrKyu25jpjkwm53YICxMfZ0699HkJUyLOGDoJeQy6uVzv4lpN91wL
it1Ik7BJcNuKProesuA4dSJUyLT81eWbIe1cv6SS+d4xXTUjjIHBoz6jd+8mFGSMaXDoJOCD3Spt
XzWSWJA2a1+ZPYMv1wE1FVXy6BBy3nwkaT4PB50Qp7ebQ+3yn/qzmOcTbGBMXlHSTt1hiJAnflns
MHlP7jrFxKIPo1scwgWjy2u25Mp7Qk0i0m8RxgP92ZvWY/FblIuLqleNpaxf2tqNnGwz87pH1xn6
mxxT25BFw/UUDWWBjUEMNg6xcXZT9iVfTcdUimlSYJ8Wr2asu6nrBOEN1bVUVw6OGH6WKW6zys30
3QJZuNqH2oEBUdmpuCepJ7cb1whOnUlJAqVdZ/IFJMeehmcZGyAbUA/SbeN2xb2L0OxuZK87bGZM
mxECZUxFO1/FCju0Mu6PseUbeugNFttt1U9+sfWaQDM+dF2NX8hO6XXJydJvF5jY5siElBvWlDPz
BDnr+D7xivm5n9tFbOdK8boYpwYnVJT6tH5OTEh6hT9NT3ESqC81vVO185PST3YRwBV7mDJt9EGy
icEMV42m2mLJSEEdBuatXywZW12azXeunyoP4ZuTs8vsGRVvTZXAjAyZgtxaz+dodxejnisrk/dw
wOWBEMmJ34TM6s+xENPTrCzxCEEqs++pv7LQT3vTv2tHiOumVQX7yMGwWR7HQaR7y+L6rebH1+1a
lQUNfpge8A2L0+hdRZVh6IZg9XJdkoHNZmX7l9726dsSqvIjlQh7uT+q9mMoa/wg2tj6vJmr2hxT
Le1NNbtreZ47PpYllsIh1jpvNR8qKBUoiQXBoDN6X5mezpp8RjSqCNFb8+jmRf+ObND/MgrHfnJC
Zdm+Hk0U7rjmXLPNgk6ySZxCfbALeFhyRdPgx5zM4YqaGz/LZm6th3BJdJYnEKyHQ6AXQ9ZV+tXM
hyA23zTUiiBZ1VrQ5tnYdQ580SgjS0bbAGx4ORimBcPCPpI4Ml6/US7+DrcnDAwvYSMq1t5ertSi
yx0ADvljNPlw1TuTfWQlX9ud5mJl2Z+Pkhyf2o1v6myV7Y5FD478KlpnWG5Oi0gsDDu06Su35Ikn
H86fXtUEgHMRkhHOtObJ55IFldwMUephLVsczkL2RUO27RYGm0UfBxM+cdt8dFb1Dhon/KEbwmjK
rxqLpbtj/M/K3VsqMEgSBUK/XwXSgF2yNjY+8l937BpClq77vKxHEOhq0tvS9FWGHyHOX3llKpc0
pUqmWxkzeMWANdh8G0giXLzezOvh97rov2vC/3EDqs3/u3W9Mcn37pe+9fQ7/tG30mVSf7uYegS+
Hup9SuB/jMGYdFFGklrgBsT6ROoExPija3W93+gkNYvEU1YQUzL6ij+6Vv83fDmkHLB0JOkg4Nj9
T7pWfZq1/alPwL2Pj89X5JeQZCD+tU8ICgCtGRnU0B1MMx8XMWMmYYcjovO1EEt4g2G34pGeTJ4S
NBwMw84biq4/z3h18y1apUpvZ6m7p2BkrYX4zib2NqrVCUKlkGQgRQECH140g1uRC8A0UBY1vyMX
3s7tuQs2LTWCOeQy6LKzYPEzqPMiq/W1X/WEFyxJ7RBlbcQpRHFwFndTa5KRKD4y7Cmz454iG5kB
zOQR1rhUxz73rn2VOu/MvbEPorwk+pKucLn2+yh5zzODk4ix0oLLR5cNf17px3bj2/zkBw0TOkEf
817Jxsoy5sli4la2ns3wjC4ai80mzQKLg9ekrXfwJs3wWWOwq7dOm+vlzK/84jVignXjYy1y97gO
kttuHaKvqRuq1zoZwm9NLKMOwacayS/sTsqJZRxd/RpLPvIlcVu2dZlvZ1KvZRGVF3bKMU6Af4iD
3ahYgZ77BSl2jx6JnsNubVYr93mwRv0W12W47sWUcipmagzZEiDafoSSPq7XKuvGqwjl+MzP0CmI
uzaYIy+KNm77276PRXEuszFEM6Zlfim1Nw+gY+38WiUxjuI2Qj9FGhzJUM/IrSf/gOsgLc/6OO08
BEdIlfat6duPjkkBYo42DD5TXcXpVnAMP9tSDW8Cm7/auwXH9Ri2DaStpgo/e2RfZJVbY5HMr4hI
t8I9CWgqriyu0TDpLjOl2De4egS33GU6IPPfN6BxxaKRAVdj6QWsu/hrHVWvSWxkp9OfDbXjfEsn
x9gNEFNz6cZ9+uAMpv/BWv/LQOWJurRngUAsR4gonc2yeRxtXRm+QTSSReEyP3RWbOMbvUrvRdYz
vR2as3LhUFfqYfQn4D9TNiLQMCm97mYqdORsYml7Tv+5nF/nisCvLar56lMODiPfkJTAkg5Jrfdt
oSkwZxc7zEF6NXcPQVZrvvUi0X1PZRl/xrasbgMMrx+GEJfi0Cf1bDdj0FYs/KZY5fzT2HeSlyCp
iFHI7hgLBs0YliOCdMa5Wr/6jmpuJ08hPGrbDr9DPtXhsBMdChPGpcDl2FWZrL6QQ+f1G8NCBQ64
6rm5RMxtvZFmZZRQ5El8kur5wbEpa1ldqhDKNo9u2fSPVSJ97DrIj0hFGWR+52ZKPsQLSFDXWYd4
l3a5+Na2NC2HxGi2Xv2Uha/U3fp+YHj2WgdBgVC1cQNzTnsy1OepLcrbtqgF+tNCxmTYmwDVFVvV
BG33AkFcde1pT1vYVW7Z+iz0G16NOi+e5+KLTROqUE+m6/glq4vkbcxOP5+oyAx7ugHj2E4vtI7E
7xfS3RTQiYpN6mF7Z6eUtNdRmJVf8DiGyT4OsuUZ54CX3k5l32meQz3mD93sd4x1hKNxULGNP4Og
1NrjadRFwjEyi2KvMkvrNrY1NaXnFCUvVKs7cO/GR4cQAX9GpDgGkdw40XhqishzL3dQOVOU71VC
jZHU+emri6hcd45fY7kq2fPTlJPjsUFlHuVwTMMm3oWdR27zEjjTmyOC+q302RliOj4lHiBaTuxu
mA0o02IM6Y0LYnuhKwe9vi36yn704dABiU5WVvSRAtCcLxCzd+w0vQceWER2C2ED0Sbx/RRY49IC
dTGK/QpL815XG89bB7uN/dGrtosOM7tnpNakt2gz0vMOWxllngySB4NTlHI/XsdDRX9w7bc+PwKU
mA7xG0nbl9fxivjikuYkw4nGymLc+9xB4yZfVVYeQjyf0V6zoGbU2vJQjCaZq+3QRsEDpXdMn9jo
VMOK577jsZ7NmwE6Mm67/mQEiHjVnnxfY+RZCZqC7ild+I5JqLItVnn0xZymQmy4M8Zus7TIezaD
AyyVl7RwQNBjvuip+IixNn0KVjwYhMIUwz+WrZhF8yxNHYH+GoGibSYjcMQUVane0iGlAy/q2Ow6
jSZl37oNfHEc8v63OTI0gNz12Rt7bS2qc9/2GK+eY7o7iY4Ba843SybHzbiuLE6li0RM9Tkr6ZiJ
xo9slsWNmrX6AjZ8fStG2X2SLAQ4a6lr/c3tRydGNCvE81xnOCG8vqt/+IkCDr4G9SVxGeu7ceV4
HcWQJnHYsRI7Mf06WLBtgaEOS4L7sGBAfNEqS6i3gxpVveV3v8atZ1EDRBIThCFlLXeG6YLtlIF2
bPzhaIuM9jHFUHnryxJ1YSYIgdlMnYRYwBQN09eQTu65GgOeGbTm2CNWXhqizjDke7wok37KE0eg
z+tORXMR+wNTpiyBbOvPHXX1pHJxnRZt+tkDmCWTgfGCjxOkWEIawNVFHWmYdN30xFAwBCE+ZUEa
RYcQudzx+Fi+EgkwpPzGdXAhd8qknO/WtVRzQ81ux/AqYZ+eX+nEmTJuFtI4qyddwL/Y2TDDZx/k
zPvPxtzphN1ESSnc88VRhbjvljZ0twF6QfQRjKcrJAtec40+OiQ6APtXtwnWzP0MwsTaby4aw/aq
LmI8LJzAJScTOQZmh2MpBsWrvWXF+pt6H6hVM7v1xFKSYepqVPFoZkwc79Z5gH3cj8uYvuh1cPx9
79ARPA3Y5gg3izORYWuxCYmOaAAkJBW18I2JBomdJl1Bi72PWDC8PYlyZLDUYx0G9WYinMFnT9oW
RNscOjQ44nubc4wx32P2fWSC7dgVZ67yB6RHDA3Dq8gM8fJjQH+V3/QcEEwzvDLsrv+XvTNJrhvL
su1UwqIPN5QXQCM7KF7FWqRESR0YJYqo64tyRn8cf2K5IJe7k3SFlAqzbIRZ9tycIvGAh1uds/fa
nGLr7gJQdeYeExdJkBWW7C1mLFBqpW4c2GYgPD7PaNqba1zHaIbNIv5Ud0rnBomcVb6mzCollP2I
D6onQzQd5mgwQeyUc2yYjwNehOIU5+OSX290shXlr+soe3QBEoF5s4wYkRbe3UPRKq3YtcBNCoye
K1AHYxWp9q5XVz3dx63NVpgX2Zrfwm6pKHFYeAS26hcwiQ/upGnv50iZwd84Q/SkDo4h9lWeUZ5A
xL0gd41UFfXKysscSIQRcue0oy0PVdHly5FnvgUiqeNmjgBuIa8yJp7iLMn04YvCNvrCoTj/0a4W
1d5pzpKnO63re31vOKO7hFOVVjqSZY2DaW2J2ArW1U4dHtpYXzZOrxghjCG18WvojvG5wo2hklIM
bfFwa9uz1zV2+4k5IR121oiRi1lFTU0/NjAPXEl7YJhreK/r0GTb0bJbG0gctKGp0bigGffUElnJ
Dh5sDftvuCAG+ZV6i7esSnJq1hpeX/YgowT4OJQoyVvE3YCoYZg0uPu76C0MGErWDNX2rjbZTe+G
xSZavJsm6jllpM0CtkmavWm6JXmqdJHlfjEKOHzubC5nsonQNoJds2QAssWMwWfD7vH6VtB37txS
OCctiXnEna0m94rWUCgZRJyrFFI7wD+VRcXIG9tcTa6NoYuHI0FPKZwmlGz1mTkVgDKXJFpo1hCF
Uh3cqSbVO6+y1URxPeTVRTt3AkIAKRb6GSnGC258A+l0OA42Qrys1iZ4vSrfAoUdgbvQrFcHix1/
jDw00jAjipdIjryMrBIIJRNAomDKkmmhR+ROn0eFRG9v7ZP6S9xQEAnbCAjYJ1gu5kLlB9s8a3Kf
ApejvNjXq9/W9og/16Ds01G3Q9CFO3q1UPqPtLfxGheBbcU6XoVqhpsaAm+VSBHyyravHOb86LRW
IL4u7a6cs3vbmuYhQv1sZBr0EDb/5h1bT2DKXtw1pfzGIPu/+sE/0Xv8qH7w5v//P07GrwDD26/8
XkCwrN8cnS4TUxUKRhPg6B8FBH6iazQzBWwQWl70ov4sICi6+hsd8q0jzvn+W0v8WwWBULzfaEfS
bgX05pgOS9+vlBC+9vD+aoc5yLFM9DhCg4Kq6hAYt1by8+YqtgqR9SDCKhuI7KU95VPtO3RFlGBE
D2pTxFLAp9G8BkJvji7bPxIFlAnHv8mw5Xi0tqERIaLcY2pizY3Wyu2P2qxTSB1bwiVOtqZQHWus
RDU9p6Wc6CEUIiO9N1TKypRkdZAPtlIF8KMwF5nakvRoR+zuMTYz18C6OhhvJBLTLjC7xmJDULhY
P9OJM6IZT8bgj0bzvh9EjfkltT+ZVVc/fv1Of+n1/k/D3Wzt+H9d99p3X6qHx4fneo3tF77JNQQv
mQ1AmpdQoJ0SG23497qXwo8cVefd03E+qhu65s/3FomXpdum7uI3oSRlbkqOb6+tBjjb4W+5VKug
VMNd/JW39lW/mIMJMg3UDXSlEX4A3Xn50kKXcyjYtllgZErm9ybGZCLg+oM1S/snGoevNNC/BgiC
fq7Fx2UYkrLCf726llaXiTYXPcJmy1UuimGkPBDh03X75aMOTMzX8yIJk1nfwUdurovUKIIqXprA
WShkAIPJ/Fy2+2lYkzNgAzTSaSvtlliBll/WiErrjLJb53qLrjQ4RVlS1tU08fQxaETSwLynnXEB
qsq4efaFX/9+D8/p2HxRz4qHX++MbjsCBwTMVClBj78Y+nYVc/yMuPyq0JeSVC18DVRZqHMwp1Bu
4voaXJx5Q2n9Xm2GDvV9Tvk2qbx6plzZQQrEKwZO/dWkI+Z1lHSls0DTqji0xrJiA2kuP1EV6Js+
4dVlLI4jnL8BYELn5v1+PrfVk4uG1QVWN1l05EADqE2YD8kQqG4FJ6nsjA4aM4g+H6dg9FlGWfxh
adb7dsoW29dyRdxCtDzZS65TMyll51lFbTwlk5PezO4qCfMyp27jLNQxwvZhyM5mR8s+Zt1sBwhj
6w4AjzBo8ufyONBkvP/1Wel/iOpCYUdn6ss/IHX1/9gN1eODZNH6D4B26doPVay36Zeue/jH+Ze6
+vJ8Lvv6a98mM02l6q7j6TGZFzaRJa/bt8mMUj2IURVdmuqy7WW2+3Myc5GrumiomOgg5fKu/jmX
id9gWlucOpgZ7U0Y9EtK1m3+ePaS2kjbVFWlXWAyIvl8fILnL2m3yKqMVuc4FK72sJRmDQVIDvIT
bcn6J+KXV8Nuu5SGphcavr0NiNdGn17ToPC187Gz2KNPaJ4QtkvnJ6Pu+xfBVcSJ2LHY27y8H73R
W7ki1W800pNRFeBqzugk/3jq+s5Dg8FmbRsn+h5/I/jOg+Hg3puO3LF8FBzWD7VuTDczIOmfYPdf
3w5MNxstLKYukA/m183g869HVOqUQCA+ZqxCtafElFH9Jq/74Mc39P3LILXmnOZskLmXT01y7KFM
1hzTSBp3QwLEXFUrefjxRbY/8vxV43lBgqdnhfiQe3ltvspwRszLZB6sclr2wyTxbhi9kEUA/lA9
LkbT/iQd7e93RbQFLSE6YcCfxZa78fzh6b3bdYNtHJDplL7kLOwrRCOGv35XDG0bZaWFouV13JMt
6wlfAD5bkvt83Woxc08mHSGFsGKHE9pPvqnvPcS/Lkfv+OU9FWW3jiyYB6V0rZ2a6ZYvOU9dUac2
d8wj7U8WaZ3p7vWXZvEQNycgsxAQ7ZfXW9EpDfVcHYplqj7WrZp+aoaVTQWOLMzpGOEwLeelk1/P
YgTWAi+ANVuZh+6tGjsxPGbTGjeEQGGDB9AWEcDhbZVDlbsU39aiFm8xVcDlafqkPwx1ro4PeUFW
0U036zqX7ftW+8k39nr0smlkskMOvOlGGcDbLT87c0i3jMx04xAtvbW33alDBuIADTai9JfCyxm5
XAkFI9M4Oko6ua+GVUQ3Xi2W/lDFUg0VA/7d0C3jFwqrFqKEtfm1OPNv1yPZRNeEY7KzevXCF+1C
UzTusAjafbBO47J3nHk6FOqc3/34rf/70OLOEMWC6NdtwJSvXsMZg7SgNXsQ67r6fbVZyii2/kSx
/J2LbDM4ix8rBuvBqy+KMglCvKg+GDN6Q9Omk5tOpbb78Z18522wEPxwTCYZAyT7tot79jboRqpo
g43pTdZQsObGgbsMeShrrfYnKajfvRIXYFNImRovyssrWTFaaWWuD5nTpeeZJpVdXVfQDqfE+Il+
93sPDhUdFopN18qE+/JKKJb0WVPKA3t6bLVlTmq7nQw/Wc6/dzt4he3NTsvKbr26ndRCp9Pb+WGq
6DxOluhBNmksIdVg/sQh/N3bYWuyHYJsRMmvbmcqSbaJluKguOmyryeDLogJae3H78Gr3fo2VrkT
3UCbqDPcN6nF8/dAqGttGjI71Lb7YDWwBho0jReQfsWbSh+XR42O1sd/45ImK7spgLdyBnp5yUSN
LX1asgMF0AQCR0JO5aSVB0EL/LAsW6aWopT1T+6TrRZ/9uU6zF4USCv7UVYs7euU/+yNt+1Bgk4v
9r3QyDoYxaR+BuNHNbJnsE1BtLEIMrlI3XOHRn4w1C77RK/eqjxUfX0XspOF5lpX0xXNhRWSuKi7
k5hF914Fy1f5DlMQ3TM+f+ZRjo12I00iJ0zy3qXx3rl0sVtkp/ZNn+jmpZWDobjOxnqkRl3ASXsj
0sopPNScqh0Ua4df1I10RIro3sbkwco0eDR6aiqLjzBfmL5o9egKvXr2RE+x7U/RwuMOu0ip75RZ
aZrdqPcqEMl8OqirpK0JvFS9UPVBtcO+5WFg4C6nk6GvNqxkB3Bg2JfRGGpuPqfHseidS/Ct0Qd6
KFgiS6xfx2rOoXSaVm/u51wu74vBJHEgK3Jn5ONk8RdSAqog6unsw+HDKb2LY7pAQZqoy7lTSxQO
uh3BFamrGW4jPaMW2FXT5thZ2w55R5zYPV8IMCloR+3CJN5m4zIF+QoFwC9Me8lQxWHy9mtUpglN
5tV8P6qJxj/px/Ip6Zf8smM6K/zIkNFt2y6R6sdp1OxoFOWtr6DVe0TOHSvwMsT4QY21Zg01cNkX
fSHhgRDMtTwqS9NRdy97UFJDUsIdR2zdnslFo6W2THVkEelQSXGIqXtXAbpC5OeVYiVFsCIyQeEg
BpodufxEZ3LtAzrZqoDz1gGZXOz6TdJEcN8kYhXLOLQz2BzI4ISjjB55hc75aGdphv20zG9Ws64N
gvgmJYSxq9X7zplxWK3IpHB/tncCR1h0cBbWvKaVjbprrQnyVzP2KG6jmSCGlrH2BoNdDNVXVsYJ
cmD+brGc9WMRlxoNkzm+Z9c/56GpZDmSORIJFq8bqvIuFpLgQmtt7ffl4tRDQPFCpv6wSE4yjd0p
CDAyoA68kLL/tCAIHYM50QqUIJlIH4Ykw7Ym00XD3B7TiDMbtP5nWZkzxME0bo24aS6e4qZnWuuL
QreDTJbJwzrHtYaeGh/q20bpedqrJRbHmyQIgsAsuuwWnbSBVJuzJF13aUBjGphS+o0ZWKm+k8TK
QvdEXS9I7yqQcJQLZ6O4aqHH0CWZA5eI6D37oRiD75go7zCox1oQDbbI/RqXNYTMTi7rzoFv+zEZ
3ZSBpA7LPmFO68OERKYCym6qajcrkko1SBzR3Qs6wfUBTQQKh4Wk7ndFW1KbrZJlNXeuuQ6Y58bc
fbcMKjIBo6UPTTasakIbRqcog8QoyreNzW+hgdR6bDf2gCGhTZLycz4v6W2Rrhau+YmBjsbMLmlO
iNJ8KpYa7imyaaQ5K/ZButWR1dbYdDTuXZQOcqLRoB7mEZwUfRZ9Ggt/STIwTKqsi2LXiF43vELf
5AO2SCBdmbU+fwY5CrKzAX1FP3DRF9rTEX0Mr02sYno3j41puXAKxxolbwFPOjqPyLYbNpiLLrxO
07TkAoyo/H0F/qWy8P+wAPMfxkpnA/tsKd0yGF9kJN7W5UPxUjX59Te+NT2030ycAJRIwB9QWdmI
6N/MwyplYCSTbJENh4CjTdD4h2pyqxBTVKYRgcJmqzn/WXBRtN84KajwSTQq0Ra1F/tXqscvdzOY
eGm7YGje8C/UH83Npfhio1G7U4+BX6ext3Sf0gnRFAqwMvlJjeLlKv/tMrDYseDZNM+/Jtk8W+WR
ZPVRtJqbET/rzxWnj4/dJLVgVOOGcbvYt8++gevf9w/Py7mUo1/sK5g5qXHZGPIwMGK9xp/98sai
XK5TRA/Ta906U7E1AaWcVU+tSgOlYrkoUkGn0g5xS4BCw4ri9A3+mFTYEWJQEw8k26CqFPKmAzLt
nExtNt2daY4wRfY5zlxd97E15CsxKVKJFHa1aTZJK0gdl+kYgRMGmyiY7SWqDD+Pi45m7tQow9jt
ZaplZuEtHJMBtONDse3UsxuW5umsw+01fda0BteIN6uGO+EyUk3bHTE4GPOoB5TAscZsNatSGB+6
qlzSKWhT1eREB49VQYRk0RUSrWez/+80HyAT4GVoZUWM6jvJKyN6b2HGWN/ZLZEwhj/3Ghxs2aX8
O7+TpG7sVfoIACvkuNrQrqvcQO7jjVO1zBCCSV9wGl+NOHURo13bOUI8y5oLy3PUyc4hcrPfQ5Rn
iEqnG1DYU4XwDhWK5fFZXN13FNNg92Im3WAGed7q+Mmg4SjdDacRNTmVdBbczTSlmpSm07orz0pL
K+5NMOXiCKYkT8OsWbW6CQjq0eKPfayW/RGuz0L+OV1fvX5aMtnd4VOs9KPCupeC+11JMV5aI9HQ
P2AEBY1fOvqdyTEVunuF9SfcdjHZYx1v4FWhKja2KQNhLpIp0+l2WLfc5POU647xparZBKSscquG
JSyrjPJMtgaRhisnYfRsBm4M51NOdlPOXL3IZIdoaMlB2uqrSBR/XDFRXqbmZKNnt8nqOJtNIEdv
wK4o9UnYlULnu1SJXUGTFeOEPzfmahhut+2sALY4VO2bJVu4IMEvuXpZTOpknNV42HO/t1IFDGyR
02PZEm0aIyydnsA/+irTaAJFtYhC2qW9G4kzIeNWXMGvbQYNbE/VbMDz2iVTMMUyJY/akqsdFQI8
bmY4T4NoSE2IwbnANstIHkGAB8G93sXd3K8fiIyhdeN1uYnhocx7Fm7ZOSYR5yVf27UBhta9JBmo
UXDNO3l5q6SAXy4BLxjanQmmE0ibDuHpiP6NIyMZFJ4lGhcYkczjsCL4DyKmmKKiukzxrqcXI+Ra
wUNfrObYzuwX2osxNjcIWtGpbttBZUzVgtIDYKAjmyhDnDIh1+WS1R+h1GA3QgtIVhkRmlrxum6b
xZamBxnRXZ/i2dMa0X1gJ99PNzhhItghq9tV4y37WZMEZlUBcksI41DkH2tkffJMGfPceZvFv4fK
rVqEZHQw1LZhxItMR8eRDGbZrm+mkciddfX6gZ3VeGuWptI1t4srjdS9ZM5iw4KGRI+L4SZS8BcP
Z21jL53zaZXIqkl10JOouwMxxOnjtoV+gGQ3NYw54AjUsN3MRjvOCNZcCUNlN9y1fWhnAiZyb2cj
BtkpQV7oj1ozAUuqmUrdK/zqKQcuaMu5m3mU9eze73M1RpGkGE28W3GjdXu7l7Z6RaaCkp3A+SpK
aPTSiYIOzZ9ymNGJt0GXEb/L01GH5iiYOLS3Sq601p6ACrvwBseOzFMum+6MnDLM2LnJ10GcAkcb
DhSmTlLWEqH7SsAEN18VXAZIbESwXT+TsAU5b8vbQsa2pW+NC2az4satHMAvF7hCvwZ1QSYltuvH
68rL5ZJVBbcsRWNan7gccMa9yhURejpIcNSJZwxW3IVlOdCiKMSa3v8b16GMQUlQpan7Gn7Buq/K
wiSOtc4buBAoZcZbgpF+Fkb4cln+tkjScjTYm1A0Vl8tkhxonNaOuIzSKq44ruV81qrtse+s7hzN
/6jvfnxb29/767C/PT5qTRjYoZ1ZWxHt1fWi2gYoLTAMG+uM54jqDGVXq64RXGg9B0/SLWpzUR/y
qJl+8s29LBB9vTR7AmYRSq18deLVN1eryyiinHdMWlERZlNOl7et1Z2KSyv48V3+/SXhJlGxAHbZ
Im1elzRYrK1ytLiUJrvoakn0/DwanPgnN/T3Z7ndiE7LDeEMFu7thp9tqQaOMr1tYDoxp7WHWzpz
zFSj0npvmiDU6beyyi1Zchg5vvz+Nf7fVv+fmJi2vfa/lorcEjZO4/ihk19e5Kh/+8U/JCMGXCBG
LW4pXrcNkPjHph8j+m90Srftu75FIFP2/2vX7wD/4CigMuY3ualBe+MPyQg/Akuo06niD1N7/JU9
v/ZyLHAWEegANsIIhTdSmF+3WSV8/2yJTKDfZUw6iSZGz7Xad1Cxzbp5J2MlJy6yuhsqajxNhkWW
JggBF0OJe1Zk9zIFSmuKZPnJuHmlv/r6uZztXd6mV4q526N5/kpPRTvjbh+NzXqFhbAfq4PVqeDU
l08JuIVQLaKPCi50D3vKNT70awR/BF4W9btlVZejXeztAjZY1zhvNY2q32YQ7Yv4wsULcE5ao8q0
TdmC7Tyi6KgP7MnG15CjooVLmu2COMeW67JTgJtu1n4/J3vcGZ5gn0IA0rqEpqme4fMqfr/x/43x
9B+sXaD/84NxNTw+vBhQusa//304GQSH8TZwRGZ0CpsG1h+jCf0fiyS9b+JPt57WM0Kprv+G0oUR
g9yBkzT78z8HE4RSzrpU7t0t9pdt2C8ZDyn7v1jV0Aka5sYGQ9HIBbE6vlpaTAdJC8rB99AYBwFk
e2xthzopPLru3KmIf/1C/auDpC6rtW+6j2jLFX0J44ijG42+VFMhhtfRTqiziy+2LcstgrMwXeD2
+95ci9SPGgOF66WB/7vSd1HqDJjiEotTJMJ3ijmHHGEg8ul0otKrRFL02cVAfVMEfTQbwPDnVPCn
ByWtYOBjoODQtoMXqSVEPPQbnzxiSsh3Tr1UvdxNsFFz+2BDqic9rS/I/gAgmqAsi1tYINW8Ih5H
8+yq9d6pRY3LLcOfQrIEuZKUNNd4nnIgynlmn3IM6gOJNtHC6asjvbBPg2L7LsHMQ6l8zOBZqBe1
1VkD1eAl1ZBNJmaV7my9x+tLsZ6R3A4zfqm66ohkqrMKH9BqDnQjbJY5GTS8IdKPnUZidY5xS1OF
XtrKo1KcN09GXZd1YMABTCAG0vdsP2UI0NpLEaPgJ9jAsuCsrkuXY7GEPIpbpmJe5/TVOs3KIXp2
nKPsMyd/WmqzgrKV6rE7nKl9OeShMiVQnDE3Ui1HbFLfR5qcQSJ3ynjEVbPiEAJ0xImoKNrrocU1
ThSSOdzydVnD255QOOOsVcw8x09SDcYFRnWMEm0OMAW39Azee4h74eO5A+6Tx+vEx9OLFadgjbi/
25MupD9a0naZoJ2uK8KcF7gJiiEBzCwhrVenUsVqFyYa/zCODCINWiTSgGKXLCW8JTfi4WTRd7l3
gJGSYMARhXQ5S2uksUvX0r6psWBCBJ9cEjkJ082JkFClw8OsphlypCtXblijL8C8OVare4953bQB
1Ut7C1QzRssrVkW3IMTEWjLUmNpajl5lEVF8wU9W4ARLGn1wrkBOEhbEAVDhFIMbPH2cIgPSvS0q
EMHHUbNm4yGecgBIalMDL0D1rjQIAIDDbo2Qul+NbD8SQzwFs+xqMtCKFQ3vHDeGHpBMZVxVZHVG
ZFw5dewDzeVDrWlNY6I2LWL29DQqOn8pIV1T5FHgs89JllwPZJc9mqQZxzh6CC/CWLYp5RajUfGl
LSIlzIHuxTUjFkgDp2uq4tD+gTQsuD19xZnkFRgd/rSe6PwwG1EmhPW4kEGzmeU+uMbE6QyeUbSf
lLE0gzjr5EfKT+otqUbmx5W6yjuaMWWHqt+ozouOWvzBsQtivkhxGmyvb/TU8XoE1FOQDGI2GSEZ
L1vRFAhASFqwhQdcw1gDLMxg0m2pUnRxJlEfTZR8s0cs8viGOlH3vgDpigZiSaA3cODkU1dw+AnK
TWjNtCZTDJWzpZgODTrF+rxblXVnT1bhfKSVReXa66nuzFeSXY709SYmo8rTpxKXVDE7fXWSoCiG
HVPVYgRZrVvytqYCWVzQxtgEX9Nal64fN5WlAAwQGaZuL6/J8iGfjHLmeg9cVNnMry4uQKzKU0RV
izr4dqTAx9iaF3hnKl3zer2L2sDA6JFSbmmseK+7PU0C3tJcJSbInFStO+LDIaluGmsjJVVMa8UZ
OX6mPOa11fYX+I8c5Yxxm9inyawrpw0mF7uEr9g16FHU68D4femMBOsxRyJ+/KwbajJ+nN2ITDhr
wsCK5bHWlPsK642+JEHRdDjBPF1Bf0QInImr4ROaF2fNj1VGthdh3bgv8De5EwW2t6vaW1dpXJIq
LGPbfDupo12cx31sGntdjF23b4oBdXr5Xv8KjHZHpdrw0XBHF0g/ImadcMwzHVvV6uNelPdZn+cK
6XB6M7ypUkGbPEn6iH0OAya5LZOR6OeOjhnAXiPFeEG0Nu5uO5Gg4QvSdJNQl65qvInLnkhqx43k
jaNRc8IqGBFvpZdKBulnabBxkaZQXkYjBT5IHqr+4KhF0u3IJCIoWFeTEkeVKci6ACidMai2V1JN
rVonH7NvW7+fRFVcWJRjFFzkQmyZNQZBOXlS5JcjtCcW095iP+oJ19KvZF9Ey55aWUnSG44XkDgp
aTGZW5P5TjIY6TaqkO2XXojmvahgRO1cN7MvoIE0FzFr0/ZqqOqpjEsgu9SN3Oyw5tHakZDSr+ox
FT2rJxTlTA/oV8XNDhmIiHcUf0RBcnEzLsluXeT4oNRl8wiz28kvFPyBYpcNVUPEYOaSsrft8jWP
VjfdxiLuI4MsEEi+sIGIMCLowsH8Qyp2hCmIgPct2bEmnxmlEGY3AkwtpFx2rJ2lRrtgH8Dd8hF1
piA0s3MTkkSrhjoBy/fm7x+LWAWu0eB8XAgcOZFqAF5gWWknot8l5TSXbj/t4qyxPs4N/Tmqebnd
tCFqeEn8BOzp9aDSg13fiLanWoQuxthDBxT1iRdqHoLWnaHsdt0kbh1qXNRlZzA+IipA1yqDXE56
EVVO0HS6U++Mphm7y6GKulNsRG+Kdq35k+VUXLouCBbPUZbqoRz65m5SeuGEM2d2oi0pu1TGRWtB
CCc5o9KWtwsl1CRo+pR6U9Tr+pUpzLnHMpVp2RXp6ysiReAptc/mI7lhJjE+GDUuqYNpWukXi2+Z
B1rCEnuPw9sc3lbYT8h/ElldAdl0E/3kEPqk7it7pBdeSXtlDnJLpkXbbC1QCKLkQHIzW40hH9OK
OCzSVqWtZz7Mr/Viw3NxZJnj29bAK+UpiaZ+jsjZLOHBDIRc1HVbDsSC5PYbfTRoEEZTZ28LX9Ld
iUlTHztzGDBoJjH+NroAK0x0XvcdlYUy852+0KWX2JX9kM8oOZABJBRxUPQYZ6q0IFwRx1nhlWYX
M4U4F/SjVfIgAF6bpFXiGh8vkljrE763Rn3bVVKD7ELct00CoWSfqKwNzpQJVPdWc+1TpmNJXrif
aWv7qexiG+OLmsgHgoXkSXQGrjRsmW+0RCx6iETczJjl6vEirXE/eLyKbLNMNxZVSGAuIbLgCd1j
D8L0abSs5Ly3ZfTUz6P6ntASs9kvo2HtRaFSxIUSP7VeDTdBP0oFu+Y0jIJ6PNLGd2o69U+J5dbR
fdtlAMNbtSnn0B3zRP8wF3o53sGeye0KAcNQ2Xs97TQ1UArOCsZPijHbyfSvwtZ2BIBtgkMdpZuO
tHNr5T0/ubpjS8mdm/ISEkfx9UGTKkLysOCx27mEENCONGKeHZC+0+P62zWpI3HqQMONBFOliPfy
mvQgrdGhRO3ZWl6emUbj7NdcmXG3z2sIZaMPf3w9Tlkv75HroVXUNo8E55zX17OUOWNRIJ6oXuIb
wXrr84yHUMuI4IoVuZnyie3TyfUKDfaIv6Qi4wnTqwIhQ6UShieI0leHLDCT9FA0mF9zLdTQFZIw
Ir16/PEtviyMbBdxwZ/qHDQR+lGPeKUvzWRTJTOTuQfqS/jNIlqTOVjVQzy49cO/cy3coxsC2kC9
+PLrI7Ghj7u0FtTCS3hhsVLitdjyRbsMbN6Pr/UVC/ri/eTGNm8bomqKveZr446itdNazI3gTMPs
Ixa7Yt9aquuha1v6i7KYwoZdd0AwTnuyS8P5RFAjCZ5Gy4azoeDOumPez3MrH+CkLVT9Nz3Djz/k
y7Lp7w+fL1lghuErYES9fCBjHBt1PvHws9qpw2FMC+g12bfYjf+NWst/mExhqzv86wLLPv3UPRTy
oXvuDNl+5VvJ0voNpikqBd59pIca09kfRRaFH6G4RraOMWPDPm0a5W9CBUP8BoeWPghj0kACt42Y
vgZa9F//3H6ExE5sEAReOw235y9Aibcy54v5x4IeZRr8xe1FBmgmXmsIojVGudTUT+ydkuN6bO7K
N9r7TY8n8Wh6TSDCx/xUnugYnWsH0I71ftrnB/vMPVu+WOfjozw21/1ldVcclaviMXvUAutQ3MGv
sD9P72TktQ99qPrVcfHb0D3ofnMEgxK6Z+txfCQ0xNa91o9PRdDetCfxkFybT+mhvrDO9Qc3CYbi
oHFaedfdQWE7Kbs+dK/IQtlVAZWcY/5Ov2nOpzC6yY7Grn6j+3pYXC9he0OQOwou546gSfybvrur
ruqb6e00+/ykv1nPnf18PryTx/aNcmV8JufYT3bTXp6LfX5p7dp9FMhDHqone5f44im7rk98ykvj
zD5E70pCnjz3s/OEWDl2gmT048MgKJh6LQfDPnBO7Sniohzur9yddVDfxvNVe2rc60/k7p5IGzvF
l8n1cnKvlnc8wnPu4UkPq110XL30JHw1tM5g+ni21+yK2+hOP9Z7PqDf+3fE4YVl2JyrJ+M8CagY
7JJLgvlO1S4PCZkMpFfupy9VtOuGMHlvHeqTtnN3SigPw0V0A2PTU86ij/Yh35vkWgXzTYIKE4Hf
DhYrMjeoCcSDqoTnHobkgozt+BPodIgt05l1JP/Zr3bzmcHnms+XyS9954O8XQgZMf0J4Or79bw8
pDfNWbuntJsdSRALhJ9xX9IreCzZMTnau/JQ7+Mzspbv+o/KZXnhXHOFe3dHdJsaJkeV/SqPPd+n
e4wEb5AMop1h0+8r9/nZeDXtnaflopPeeO++wRx8b5zJ2+6KIzlFtxU3JMnjfFDLUw7qJWrTEP7M
fvC13fDgnJYTPZwA7n15pl0pt7yf6EuS6iol+m+nefUFvx8QaOHFO3EGKlDd2Xwje3JfPmAX9tqb
8ZoKHVUb45KHBileBPMBBE+nBtodeY6oe5EJqkTFno+7yacNV36yAvKY91Qp4cdcXJe+Z/r1m2wH
ZmcHYOJxJ+9iZGvv9IrixMXk8Jg+1mTFeU4Y+QT+hHqIqoGIyH37sbxYz6qdvKIyFpfgbjzGG68R
7KjjbGNqvgKgTHTZeU5lBlHjThPvB7tjJD8puu0t7lNBOGvpCYu8xsNsXEjv+nO/Q94yh8WZ6dm+
R/Veqr7xdrxZbq23sLCRfaNi5P8B+iwWv8YZ/XkIEm9+W4TIVg9dHa4zhyBf8C4SHdsG1QipUSIF
8Xqop+6J9oBcDurnGRllyrurhtHehJzz0J7W+0rlGHmKwzYgojI7RZ+J9rueYW5Vm3jQn0/tsQpz
+6E4pVfWXfuU6uKAqim6tJmX5G45VefmXu4M9Yv1tg31PuivhlssrlgryfO5Gi8WItM8wGbvzJ3m
o90AaO1BeKh2tbar2G9nKEdo8KcmyqIcCSJRLUeYzaiDrPxCrHeQhYJxb9x1J4awJ95CAtMI1Ktv
xhGyD7AZlJG2l13U1+YjJwYRzrueo+ipTXfJTOvkonhIb5Wj2Lv6jsScdj8/KQEgoDa8r4lB4ujq
5TdKyKCmWoDAKJTGA89Xpeod6OY9HuDIL7803b1CFGmQ7wl7It/EWw+mCHXnwijC6tOkeKk4kFEH
xtbr/pu981iSHbmy7a/Qeo4yaDHoHgSAUJmROm+KCSwltHA49O/06A3eV/DH3sItdvW9yWLVq2lb
m5FlRaaIDATgfvycvdc+W8lZTwQ9bspwvBG+G6D1tJMzQ9t7gN/oOLQbLMwMp3LtYSYBPidABUQU
yUMjBJi3KC22YOtu+2VfJleTRrfzCDzum833PJlk1Z6qe1EeygcCshfSgeKNu2esrLabcaeeYCP7
z+S6oryS3/Jka9vfupy4pQcJf2PPyZyOspqGxFqpGHIfey+wlh2n1fwwey9c6/mWDrG7H2/HW+cb
95SPwHW66G7UwScxSEFoeeyu8+DWOWiWz6ybVG0XV/R7sjJ4rhG4jg/yQb1WAQhtKTB7ZYvaatcr
/t7og+peuXJv5P7dC9Y2thrQU2tOivninNB3+f2juOxzCCFbKxpPWnxTbY1L0p4mZlvPTn9P5M4m
FRx47MyvB8VHM+rPO7J70JEe6L77XZDejOEMfGr2nRN2bm7kO37PIyTO6wRFUk2IPKKnQEmObdg3
J9072a8kam3SIAuh6LADs25sYrLR7QcDcZWxEzYidRHSwQMH5uJVMAPWN8gmyI+Vb5R15RPZmbRw
9PKUPqrVo3ZJi5NQaKfz+/hcfqJq3YjmzWrv0aHkZ/2RiGVT3QUiJEL10uphMPj3QxiOb6UM7Uzd
8CRCSNqYD/HyPpy0AtpfowcrvS5sToPrs7j73Pb4j4lz5gvX/bYDcTcPnCIgaV2xYwF8eSM3bHGr
b2ZqbuHYPyhBMp4IjM9vI6JToawNYQXreJMd+wPjUF+8ujfuBcBG1OEngdiKTtYr/+hOxXE+jy5J
oQzEKy3XAy/Fh9r4xFufkwpM3KKyRwzD7mI+J4f+lYbQeNa/Glfj3jyzzM04bCZ7k1/V53QZxeNo
XWl7O+gDfct7hZKkbZ1px78k5kbdow4jvQkR1bZK9tyrDa2RfuOMe4to3HwnmkOWHqOFpKt9Zz2M
uh+/9wfQFoS5OkpYlcc1dWoi6H53TI7cZNzNw8mkK4S2fp8GL+4+Id6o3trudrSPUXel1sdi9Kcu
eFdbAq5234vRv1SW39Ul//nqw8ZI/1Y3c5tC+f6P3Ud98VJ+yK/ftL7Ob98l/+P7l7Hfr1rdn/4H
9QApHtf9RzvffEiysP6rJF2/8//3i/9Q/97Nzce//9tb3Vfd+tviL+ATzuV/VI/fMZ74sRT//u2/
1uLaL8w4mSPiFGUKvs79fyvFVbIaKY0Z3oMFYUiOOPi3WhysBDJelEEoD9CeoLP5rRanFEcpQinO
uRaLId3Av1KLY0b7qRQnY2TtA0Bs4TxJBCRn8p+Pao26zNDuP500NwFFjYVy7mSVOZ/6vqa/2Tpe
u7BG1vOFsaLJzhMJipV0ai+5AOlSfkKHZus0SIG9wmwSfctomT8nY97c12mVqKGu9wZhOJYwqk0S
qzp7LKyVF3IghLFRRsVGWKYnDI88jdg5wPFDf9kgwsX85yWdQ8PTqdpNZJr1lVGYbb/XRQvuYKZ5
/KSN0pzfqmhutQetz6Jk18qB2KQ4S5OJoLE8PXh0R1X4RZot7iutqb0VtabZ94ai53lI2K27Ned8
FMEApnUKAWHhsvGrutGM0Bmb2aOXlij9wZ6BG+8yBMjadrLBjN9Is2lNv4uZl0U9wcLnahyXp5gQ
1HabOXXHxjnMVIhTIttXuuiL2Lp2x/wjzuv8sgYnshsZGaZXA9D8hOzmCPh4yBzEKJftmLbDfNn2
dL6BRzooWDuxDF6AwYHJ0CxyKzonxaICXSOc/q7QLCDfnk7rc7tg0lvXsboc5Hsd0SskHshu7i05
WRdpNaW9tSV3Fkkx6ta4v14F3+8eBh5qKXOsPlEcxWdD6dCCzVpzDEXXuIUvwM7W24apXblxy/id
IDOQfUx+ZU6TzmSHV8tCY1esOVFuxiprbwF6edYOc+IwB4Rg0xqH1hvlzFm8hVT6yFqAtJGefd6R
DzFs4qGBkytUJLC+hdPls48kHE+GHNwF7VxEqHiZIkGHJNkQ2KFYxLukaZbsRuYF2UZ2K0ETqhYy
EuYsDLakkN59VrSw+Oo5VTaQM2d4j1k8YoxqRPQokeJReBcZm7HlnqXeVDU7nkgSC6qoz2/FUPPG
ZG5iaxqNYqGVbzn0ty1FfaAFThrw2prD+YFGe9pg1HfubQNYoD/ODLwh2jvJ7BttXL7bwpb00xY6
bQFK3amhPdzGTNLtxr5gAJ9+LKmbYdEByXSNvDo1Quaf9WsBgu8sTmDShdFKtQ0McLX4U0RRPU6W
3r2SnWWiFUhK50Mf0lQe5sXLXmOPQeecV6RYo0PPFF/kxjrNSRQFLGxjzxD+BpSqQL7M1NjkxBcc
hjxOEQqrZO+dQaVN2KcsxoE+GnPlUq8ssw+8KRtnyOvdeABAPjBAapkcg/rncNIrEwRY1NGGTx9d
VTZdL1e3VWcXz4an5E+IfWr6fGlOu9tA8flaEAhrAmCC+ZqhYWCHdUoHp1WtD2Xogc+0fTfVPVTY
Wsaf2im6fWtkJm4ze2m6V8a+nggdSLfadmFAt/OmIbF83oNj7dxRbXV/JntJ+mR7JJzZuk6572AK
K/44pNFHoTqe2M4oUdvzBUgL43DN6CgRiD68XnolOZkFGYkBfdLsY0rM/J4k1UTZNNz31LJgU25i
Rr49xdxsEyKm47kjmaF46ftEPHPHTGqoIh6u9xUrCmLXOGqOjizxTRhTbN/rXiZIL63dyfYZV9tr
479SzkzguR8Qh/FuMIW2z2ut5/BnFkWjg0VOoMrQs2vl3lngA2xAqw2A77zW3FXMi4bAGNA5FUyD
8oNdA/n4ta33l3b2/6G+oNUD/q87brd//8/6bxQ0f/8/f3up3v921f79/1ZvafPx867Pr/h113d+
wX2DawVpKvQGdPps378ahWy+ggeILR8bBi3qtfP1X0ahX9aGLvXAd2SKrq5f+kf/TVHRIOI8+l4q
0Kw1ccH8Ndng1wEAKit4shYMd8bxkK2+tOAL7JhzRaR5DVzRG7vmoKJnmvzRNPZqkbanPALayok0
WwV0RR8dnNKlrEWjahxx8w1rQrADiHiKxZUVMcJkJ5yX51kMSoCgor4z7Rif7w/X/HemJLQZfx5b
rMNUqiibioh/Ip78uVZByIeCwXkarCbXN9GgaVdJGmNY7XKZAVVl7pwwvb9GsoDoqsRKd1m4tvh0
8RVxajXMoyH16ZuC7/iymGwOKzEk1LMJmQInVPIWnoayqe5IjFLNkI76HHZqap9rXER2j7RQ3mBT
jx9qOjQ3YzURotwbw2tmAj5W4sgJh4RRw6Ztq+x8rvUt8iNYjgh7lMp3llwuG7gV8tPKI5cSv7bO
jULhPNlI5c+s2Gt7/b9HBGTO6YRIIlg1LWblLuOPn69Tp68cuvU64R1G7XqR9MgmyH43GSB2pJ9o
JJT+9Zr/f+rKwHDjX68MKGdT+cUxaPAT/yj/tV/WhxZJI65VDR05n9SvC4EDUg7NMJU/wnKHkeNv
64DBl9aKH2oTn5/KAeC3dcCA+MSzyqAQrqFNsf6X1I5f1gD0kkQ/0OlnCqDjT/y6BmRkA03qTHYt
55DyucjG5LiYKTzbqB9uR6KigrldpisHVBBBlq389ZjI6e33YWk/zwAcXn49cFiw7phugiP6YiAw
4XyKdO2D9cLWLupq6V9TFI63VE3t9oeP5HcWjn96KaQAq9wUOTZ2BUNd15Uf9PWlEqEoGB1OxlVW
3E1dZtNU7JG0aIX3J+/qny4qoRW8K6aa+AUIg/3y6Blkq7ftRFdFtWS66TSFwjP3BtSPpBfXVOda
cWfjdtJA5SXeBxk4s3H443erfZm+fTdlrDJazUR/zSr/5e3KtI+pf+iGL9GQ0QDzAAn5VlX0VuAu
qbnGsDbttgUJd5Rowp6s2NTVDf7l5htnrC7bEiazvNvI2BgQjGBV/2wd/2l54pM3wQ0y7AbcZaEO
Vddr+MPHkc4u3Ab0gZvKWeSpUbLhSNJ5+SeQJoT0P66C318GSQI3L2ok1sGvN5jos8YTGm3GXKlo
UtrENlsbY1hqLgbx4k/OFKeXZa9IPKIV6W87HHpevBmd0nwfy6hNrtNWT64FoQa5T0ZArYRuTBRV
0JeZepvJ2qHbzq9mn6wLZ7sssbzAZdUZtG46pd3BU9aNLWjsIdsIKu23P/6Yv2gGdIzDSHcttsHV
hMjc+eeryLZezjxkJPj0eU67S3W3gsdtM87lGMouGa/++PW+Dp7XF4SytsKpecHV0/DzC3Ko6Ee3
XkqGHuoOoSHId8MOhoiuVpQ/u1F7CzKCM7LceLX5NKr2UcVIVrndrrIrrFxcREKN/uRmZzH8Yatz
fv2jbEgnOiUBIKkvq4jDWYxTIRkLSWultw0rGeju+WORuYsLcyBDA82z/8dX4uvzpaNPX+1cXAKW
bw4RP1+IZUiqKTYx1XnU9wdUoPm2KuTwJymdv/cq2Lh4IewduJ6/vEoPp0JmOr16QSaKb4A18yOg
WX9y/X7vVdgFgDoxJqbl9KUQnCfTjoY1kV2gL6O/3dnYCznk/uUrxh5HhagBwWEq/eXWEV5FNFdb
8yim4oX4xvFZE635/icvsnbFfr4ZHFQlDK5pjLHWq98Xxh8WlkmzZa0N1lvr9Sz2ajJa+d5OF6/5
sLUC32ujxswEJrB6BEYo2K/JjbRCACr08MXYFONF3xm1fmGlKaCSXs2d+uL7iXtPqCLBnaD4a3Ho
zC52/WxqIXXok6Qhk0rMKtflANaCgJqCFL6YFMP6wuxRIx6TyCLUxphVbfEHGWX9XhpZRR5aC8oG
LWZlXi4CyTHUsgacTATVYx+Ds/F2okrRDw58IGLD1ATOSxtn0yshEnkWtN0I5Hwp2yzmwWrG+LIZ
YkZsczsVD8jFQH12taPI8yIp++WmN8Si3kd1EuuI/tpuCcGItm/epCjxtm3LxUUJbmcMJdMC/VVO
3N6AuEsdzY1wdGZsXa03GHIGOZfbFbMT72ZzaR/UBpFz0KtR3CEGbazLSpCpEuJtdXua1s2wBDkM
cy3oiBcjWaORIglGfarnwCLeUQYmxfqday89Mzsr8bStMqPN2mjmHI2+yHRX7PQOzVcQ1SjpUP0L
he0bkaoWjhqBIb4cNE4tmlTbLeag2ji4msn1ySW+Wjd3FH4GT/lzPZc1Lb90TfZocksRW20iUIlW
0HoFraIsunAGS3/dTRNbHq5o62JGZ4afnEu69ko6l5yhesZStWTL8DQRI/PRjgbqLMy5OSJw/vr7
dmi5CfC93mjQbJRLfhmB3Hmk2WXY5kM57XSAT3NIL2x5yPV0Vk/kXyRdqE2VioR8nqrtbJZVdNAl
i/BRR6M+4kEw8uJKGaRotxpe8DSwsiQXFBi98qi1YARCpRFMaBr6XU+uMZSvUYpkdENNmqanGf0i
ou/MnrILrV7EEwLxwg3IfpXpvqX1pAeQjMT7YIg+33h6OuzJ5izmIMZyXPujLOShXpKKGZRmEXzH
vTRrYWQqnLMGl76NPwhMEdQQZdtRNmKl86t0Ml4xhLpKmHSIjDdTqST9NnHILDlrtHxAh5GN2XFU
+vxVzOxafr3E2przZNLAnBzR5f4as8W6V0k26RTL6cvs4FrZ24JecAj5QX91p3zC2KzW6N5BxCvo
7dWyuyjFVDmHhhDQ9phFYh6urMKzeFLA1yDZyHXy7mMB6we7S6GRITB4DkCpObHTMK4aNKCWleMP
0ZeGFFbLILd2V8394lz1g9SfbAwvzRUgiji61zoE00eIRtEhLnWNwFDaisIv8bwhn8gn3fZT/NnN
JpbK9IT2HdFDPkxDHYAPgoIvPVk9z146XhtJkegxEmLH7UIiu62O7mNkZVtTdjbBA+QQYR+p53zZ
JTlxBX6aL0QZ6OTs1UGKClSgChgAU7pVj1vFIwnzQE4t03mA+4R/rwIfz3fdRBLSQ3IC3enFc/rQ
qFoXQ7rELq4XpYeDph8q4gBJmYeIViPXmMbSXK50t2f45erCfFczDtk7E2YO89ZsSjCK1LXqN1He
vKdG55x0RPh1iKuCfbifvCzU4KcrfpW5zZmNNP+OPyk6RZl0MZ/Ulc4UmbRGI5gKVLpp0TLRV7MW
bvpAd+w2NVrzoLgtjghbLcxT3jjVuBGRw3jUhsoTB2mRAdEh8sw76klBnAeEeqohsnFb46CrTXRr
OgvveCiNmH53r10oJlyuQ+nWqEogVkiV4bfXL7u88BbgQVYziqsh6hb7ALYAQU9ljZ7t2za96E1p
S/HSWu58ppYabVazzh3NH4ak+KZNpVeHDavVDle0Bm26Qnu3JXRS9j5UgZJAhshmHL5olwvBjLT0
FEsyClzY1zYkIZSYPkztyLNZGufEdilnlRh1UpYtr7kuSrFSKKqWBn5cjmNB2oZeYMrItJiBrpt1
dCCA1H/yLMjH2dTsl7pB+r0ZCcMgjrMEFOATkdvR303w3WwcNxJoJqZ4zun1KhwHGxv1vq96iLc3
U+NYzx5MTt1PErrtDBnBEKEZSBC1KHGpXM2DUue+StY1Sci85ptJtme0FRA1tDVOk+wHmZatGo5Z
QyBcZxjxY8bmVB3NWE8031JqATajtpXLOCo9Lyh7MuQiCGTY4rQ04cYp+vQu7yb33pua6LPs6f/j
FRG6es5panKZd85ptVuSJv6U7pCYBys3ym8zFRwuoFgybk4m/NMbO42QEQmydkhdjtqWGVckzxUe
ahxwSOWv6MYzXS2iQb8v8Enh/FNL9wlEQ3NtKUV1X+fS1Pwc44/l41ZshG/VFe4T4pFmHKWqabjX
TpMV017rJzPfzeMMBGu9IEzPnHo8JlJ4AygrgphYXwTj78FEjgKiV+TsngpUdFZ10jubzFpgeyD8
juyOIKtyKJmCgzNgGdG1XlWQFuQ521TP7WtsIsWBRdHp62PlpeunOgBEuTAXjdA4aOgToZ992uIX
KFpyD7YYzJ34ijZ8Nd0qzJ/wBWHm7Zxjzf+HQWTW4hlrU+XMPGV6Ycczsi1n6t2DkDUZRgFYYiKv
LmZpfPaJqWEvETH+yFDmqW2XwffC7n/bzv9GLfxDjftPOKr7mG7zy09N5vUHfu0tGRY+ciyxqmsa
a/vkv0fLuveLtSosYRTiYoYG9VtvyfwFgys9aWzZa8MHZe5vvSVgVCDB1/4zJ2bE4cZfE3kaX46L
tGnxWcCgZJDp4oD/PsL+8ZQ/FnMmOdvcCJoJ1aFNOxfIHx6skTnwpJzmuL0V9lg1/grYa9F7WPrJ
IuOLhN2iTp6UkShs1tmRtKJWA/qz6/SeIj6ZNYchruPhRCsybYw3sowXZN4WA7kgyZbxUS1qaz6Q
gjUTQR+vJr3OS6O7oeuGKdSFm1FdYlh6me0SGgph7Ys4F6ZK9s2OQPUOvzoRUEN07S1QAAnqgnkk
tS1mqaqB5GrrjFuSCH2KRhepE/PtSCunOFujCX0xgIub8IrN/Kljk5a27/RZetvi3213DKVYZYdx
oCMwSr1OwikHxbeL0w5ClTqUKnUn+8nj2CsO4ZVDpRLBozOl9hNOgqQ56eajsFNxkU8lKKpYjxgQ
D/hoCGKXPUg4faHj7VMMtWKLVn0ifqElK2EDKiEm9UnF8BeWskGvSOOPoDbyi94yZ2pXp/0S4xOJ
ukLbDqNqPBskSt03vYyZwWOu3bpLJJywjnVdg77ZZLsCrh4aGmBb3lmWQtrdtQXMmSecj/mbFWUF
/rhFLPIhHcfRe9JVpXnKpiLPgyw2dD2YqU8PxIIzZJ660nqo0m55caaU+0RJKuR9RZmu+XVEjk6o
d4qGZDMrC6JR77LAKatlBUQb+XnraLhZ87rNUUs6Yol9KpSaZCKiRy9HelB4lbnrE+hKxEBsSnNe
zimwdJMzXznlezA75hQMQkM4XCWU4RtbSlImndiFS4mWecKapVVEQnN3af02L/ETwrlUbIKhgSRR
V1nmwoiPyTtcIEBAalBWoJs3+URWA4UPa+Umm2XyoZUQdjZtvFTNhhaiQEkRDSi73FEhBtyLLXLK
5Ti6F62uk/tKkin5rhNA7ORUGVn+qoGQuprwqJW7YlLSd1d2IxNdr0rScJD2cJeWjn4zdk40GgHu
ulYnGSLlCZA+aWAGBwbcdiJ6mvPYAwtZChgL+Dk5fB3iFGf7OkCZcsKlesjMqNw8D9Mb8NG32O1H
hxMxgspdwu2GTltDoVAYlFRhjOHaOmHiNDGo1f3w2AKCP3l1qTU7deFkuq3Yh6zQKZUBlZmDew+F
w5we9dKd3gEpOfAj+87Sv8VEa2k7z2mSYk/ppFmHBfvTzmgyQJ9d4twlS4pMcpFlcc0EhCOEYhck
L3LIkPlZx1kvJWBMmfZ6owOgaXsvRbdoTRfuaprfwsXM9maRtyPpaPFyNyIgQaPa6N6n2sT5hRdx
rjk5iitk0IL5vu30dHxSh6Rl6RJeP4c0BJNvI40BokN1GoU+HrKwl6JmA02yDuM2gKbzusqEuAEo
zE5s2JlthZlbNU8WOVdrFthgPCUV8A1RIsb3S+xgTGdym1A7N1Ltq9HWue8s0UKpnbC6ohiw8vvY
i8zoImsyBF6AXItjW6dus1tmbt9t4TqIUQolzWdfaxKC5rWumz+b2qgmeU6KIU6rrWPkNe32qBrL
G2QSzJV74Bwv+DzrS/oXNmJgJ1noGiwJuFS368tT1ptYzVYJi7kzKjFfxt1qgYp6dRRbUt3XRMMI
zCgJ9C4qvqhKgVdWZpLJa1NNbCVsU3NGj+FyUqKacyEDKaMssz1NW35P2eUt9trWKhqEu+7EUm+S
BPhKyKnZbe0umd4E6/wjk1HnFdyfdmNXibs1ZKEilZnaRV7VVkMuki+RWew5K0bIo4vUe7M45llB
zdhtPLrdWK/ITEmSa1JkVDRGNDQgz4S17DVviLzQihouxzRlLVrmduCsleX98txxvIBBh4dwQddY
AKLV7UWSpujpnJqm2aB1oksziYOo6AUSQMtDuFRpSne29LkGg61Wx28Noh53nQe4R2O9BFAKWoyE
+Cyk9r9jODR+h/d/p1Kivf+vx3Cbvs3T6uVv2xf5sxRv/bFf6yX9F5OShGXXAU/NeGRN8Ph1Focr
ZrXCqWuMCJxOIk313yomjSqLvug6laezyA/xpX9M5WGPcJs6FGHElKsq0K2/osRjuvelfclU2UEc
wH9przM9stZe7Q/tyyJPSq0XOvUGknetG8RC99EzPjrFYZenw7wxl2p1fnr2rhxy/amKsy12dvjl
turr5eTha6Evk0RdCNEtCkYaLhgY6YBpjeecLVEyb0j6YBWbEcjSctg3Bf18TIDEGEcYCkBj1H5l
3rdtd5xH0fiFzs7C6iL2vfTss1pmt4my7MZJDk0QxdFlWmOg7zx7q2Jqb9FtMc/R8RxDort0B7P3
yZ1VNozBePjoOt60NHGCZo6u4YM8RMRFZworjsChQRzJ1tai+IFarfI1pzqfMaGiM1gQ8EEae+Rw
mewa8Ls+DYg0WKQx0RHn8Bqp8r4cMuty7HTjUBhUUVB7P8vC8cJIjPJKJdv201LSZ5ppBTIsrQhk
nWcHPQU1XPKil5nXm2eVO+bXDC21Q0nXwKdfMdynTlmTbB1N2tGKYhWSNYyRG5OTry9i67pJx2Bu
7GcPFPk7ykjU/TKbyjFAbKhe08sbYqArZnTu6lOj8armciJHxjh5jlrV4QidchuTNfopEs0Kk4RT
XQgBxMVA0ZTxU+1K+kHGpMurmHzMB0LRDUCH6TJfEXxaXhg8FQltr2YGeOgYB2nRNbqSy1Sd0tb5
9LoCTVzEJRzw+WOcn1lIdyg/bNzmsvMS7C6xE4+GT5Co7fdySAmhr0bbN/oMA+gYl96jnpnu9Cpl
HIEBEeplUxoS4eNAPPWdUGP1Ymid68om1rVcNPpedkGO+gZOZw3kYFK4diI/r9OlDevMIMK5Laby
SDawfUliaBEkedqEUFaXy6htLpi5AKxFLDpd0EZHIQpX+rjEzjdqcD0/prpZ7WrN3A91gzJ9ieZt
XOnPJaUmVlJCNKHZPKSRHgdLDQKEvNZNo1o7sVhGEOnOAcDBcklFnBznBSco32LE1yv6YlP21UU0
mudmrp5nOTAS0M3Yzh8dkZ3ipQxjNz2retgHjkvBk8Rh/z39gPODUSkkfmgcPcgNdR1/YRKF09IS
J8fJL43B2RXl4LvEj06lvHPWXrOqF7tJ1Vsiz6cLppB+Zx8642aob4UFA2KYqezfcmNhi5m5nuqj
amXyps/7y2glyZpix3LUbzFrE4WunxUtKvIZWqJRBcSFY6BDotZkNFuqcgi9xd3Ds432BR6hpQV6
ESvemYt69MBHBUN/OiuayV/ZSuBWLM0nTEfDWmWgOk/kcTCt5cpKeN0kyyc4krETCqdobnlszjWs
QLEOKvY5hZOZqMypFms3uymQG++AknXjcfabu+wSvaTf5I6PpOCMU2uQpJ8mqwrN4OQgQVPcjy3N
ORivmzITO7N2KK2iNowS594pIuojWVqsc/I5UnVUyNk8+FOefsLWviqyhmy5DFBTr4rHRozvSuRF
oeBpPOhmfzZNzCem4qISEvhzutOUadl3hvY6V/kUnwoit4MxBec+Z1VUXBMVE3FUqM1Vu0Pv2xM7
ECnIJF29ueimzq+zOo0PslpaY5s1kRJkuNTPZJnMCiAcSghqNTKiHcXbxpgKiNgOFHUmFbW4jfPk
I1XUV+YqLHGJm1+Xy+gvA3OJaFjCyjaBYzi9csPwQ74bS3sDdTO6aUsStWkNKhdZAtwkjApc6ptB
9YaTFc15wGCm3Y9NDRfG6YtDHDfaN6B1qGRLWT8qdTX4OuG2oQLR5waBJ8oETrgveSu9k2mk2zjS
O9/p9CVsG2oSMFAZ6k8TtLh6C5e08q3UfSwUFx9JkU2H0aM5WwzqeZtiTEgMWq4uBwTf1LPmnBRN
lzLLA+rr+rIp77RivCoEXa+ugQFAv/qcyNjsMqrQfSrJPYiBKKjVjmq43pr5S0q/30riWyedIVnX
6oeLzyi2cRvKmiyktbIlN7027OksHkQTKrl4QzF/cvP+rZyILY4kvDc01tetpr0JpYXtE/dsPlq6
LycN+aejh42NbLllahxNHBrJJQRu5GRTCGAfDA0TOXrnRCsXhl2yFDIMAP9EO25p3iKNaW8BiWmC
KPI+jIW7owf47rX1ccw51zhx7peW6Tfl0OMjSsIsKi/mMr0Uq7w9a5nKMRbAXjb7kWig46E1NukZ
f1uWJwnlXSAZQ+P92FKmrjeddOoHbxihBLGrdWYWdv20t5SnVKl2Rs7BydaXB8fNd5nyZCMM7cV4
AnN1Fysj7KtWVAF3CVmH0wZ+w65Xq+u2GLZmPR2W2OZxYDhhOsNV3DWXwKPOUuZ1mzSrXh2Hrn/q
ypO+qIdetoexMoMZgosnzPtIJI8Mf46oT485N3GNDDjusjMOvX5fwcE2mLchoLiwy+bAcdsvndPi
4N2alaOuGHcK/DUsYcSyetXHMtwK6SRbbYiwmTVpvBlm89OOrNDIrF2kv5h9HrgZ5GYU9vCmrFv6
YY+z/CydYj+U8QkE8AaMLyuxml3UhbZvopZOiJtecXxBHZFcMZM2iSwoABDPq+icIzPc2y2DkFNi
nI3wq8OyeCOD6hA3Fo6+JsjobPSztnDJx603PRMIQnIlyYjJZBkhugtS6YedKBXl4KryUDAWURii
Zxp2BvK5E/mQTPGZMT/MY7JDML+dphnlu1aQND82R5X55yaNh5tBePthma6RDjJ18aqwj7x3Htog
kcYuKjCwqU40H7BPkAExKu92A+HH87ZcMJ9bw5+L5FCXuFcXd1e1c5ihv1TtO0tpX1pUGuSIBgvL
RqymggewvYiAXBHAdqO3mHqNwq8UcZiHzHfANEUmjkjBWbRWAY1n+cmVTNGXonzK5Ydb2Bek5z7q
2rxlqr03c2trrSnPCSOIghx3wMzIRQ8kVLi0fdTShwju0REy+HhVLIV5H8AHYakyzx1TP5/Jqtyo
WnzN2fSek7ISlOPTUvZBaRcEM2FAOJukkvFGvfnYle98lIdc55rU9Jo5mfJobSbSS4fcPNprgAWo
kItWqCvJzLm2hxJadD9modFbBO5giltSQlkS/SZuIrpJurwRFBpDN1wpCdsi/jgrGQ/tgu7dU2Wg
j3KnTTiJR+AKhrydALgGNRN3nomyCSTa2cAE8r1fpPkI8Ka6GyqzCg1Lemeewu1nDyoA3Emx7qAC
Pmr1nbdgKWyMW+aUgQWNt1e668QVZ7aunztMeOkHUnGaXmC28sjkeGPH4tps9RuXYeykp8+j6l5x
Jt8q3rk+4mzDPgHibNNz7QtTnpeje0dTd9guagcbTmcab4KfcuoBQbi3suDvBfx0YuVRusOXZYLm
bVR2bS+BoeZiWaNvz3Bn68wPGFJwUphY3lOr33Fu5ehLxHG6HwCUhaqTkvFtkWGiNi5z6DJUPP0t
bl+J4Uh3lOoJt5IJp1zvv8FSf9Jm91kvpuiIeSJEH8ISoLFe6NmDUUGRAVYMWIPPjQl6xrowELTs
I3pi50hzBFtO9NJZg98PxYUBj4XqxHeq1P9/7J3JcuRIup3fRXvIMA8bLSIQIyOCDM7MDYxMMjED
DsfgDjy9vqi+1ta3TNJVL2Ums15VV2WSERh+P/8533FIDiaO2vYkAHV9rp3k4qaXJP/VgIoL3fuq
7HcT8HGv7z5ui826cmlqQW0W5i8nrbYlYsOQZCuVQlgxST+34UosjbHq8BEAboqHhPIQnjGf0PN3
hZ43Yc4X4hnPgYLXnYu18PMdx1ZCzWOc2hEXjxLrWti7pjGSXQ5JMSvcDRKbvynbINkNiC+dmzwG
3a+iDuc19Va4xtxHJ6ydjdcZgObKcJsg/HbpvJ5yzzoUZjitg+DEAW+beDDogH6tw6p87WgQyedg
n+vo4s03PlP1hZ6wdq3PPnAfZjf4stLflenrnZ916KJEHq03vC2fHhHusXGec0lStkbucSkMWhXQ
mhgsWSC3Tef8yhIr+QjTjhdpExadsVL2vMPITHrTbttVJ+WT1EHymrXYWfhn6Xzukaq2A8XvG+kP
7WFgvQy0EeSV7TJfOam38Jjw7xy3/MKc8q54PiO9J2w8jdslSeK0T/MHe3a+ah3ksc67J0sHNJmp
5UixxZvdZY/Kc+VbYZbfxe1dmpQnaqxYh6mdXPKrN9OFZ4v8gjr13XfGUea1s/YbGAEltTeJ/O5c
tZ65hGB5nUH/XDBpEAoujXWEl29lAsDkzb/BDHRCrO8fiojjHuJ7eW6mrriISEZUBnk202lF2dRm
qooxslZFUcsLJ11jOzWRQx9u6T1Vg91vo7DJ3gc/KH8l7EFZAy/VOnft/uRXjPVg85dfRjoQLZom
uocw6p8pYIz2tI+S0rZsMQHBSpS/HSAunhw7rFTsGKPJVjXIoWBa9eL+mUQmJnwUjbqUhTPep540
WC0u4V9bdcwbmA5uvRipJbM8tkYqPzd9bgvr1DLnqm7XlMbYRvuiZbkXJ4D5vVe2EATOQm9K5c4Q
s3FO/DTfcaXVNCtAO9D5TbBdGMEfhJqwmbIkDADhJ/klyh3aFwNjOAySNeKEBaJZ0SPNNtuWCPND
lWZ4FJYyx+bRulbMh2UBt5oCqJYT8gcSB4PF28hzNOd7Q5peu5Xh7xcnnHoGuQSaRrXAAl0lJHVA
VabuPMdZ5fpbVTJswNvqsRAUw94vcuFeAlD9gB8pjTgsvQGpsoeDtZ9lIO8immmJfPAmoE7BuCX+
8TYSkk+5osvavfVN6Ta4JAOuhZw1PN8g/+d+ZPpdTTJrzmO68MvjiBBXJKRqDjeqN1RxT1rA87c0
dC7Ls+fmeRmzEzA4QUZRBhDByg91x3Etdo1kfu2aNnO2vsu9hF/0Nnam5OoKU/R3KaTIYhMESdAB
9ogA6v8OeS2bhyFoacwg/ePJ0tkXS2mSpfSsziJXPjmAOSku4YM6JFRtVadCaROSlmSlhddlsSbO
14EO5KWah05R8BH4+qkYvcr64QCXBT95E/H4UX3jHjM22/q9Btx1GgYXfBwuppEZTJMelmG+t4G+
WY8dOE0k4GK07hJirTyZQA0SUh+KKtnRxCvZK7kVQkXH04TnmWjCc+GHoSBCbmNKnhBeFSxYH/CD
GYGOXwEI5Lvwl6I/+z3GRJyWxq2dpSy9L7qQbmYMkJH4y3TjUW63zAnlv06WrJ1OT96uThNmvXmg
0g2fixncCx16UGUiy3j0+4rGDxGNXzY53uts6f6nHZhQqqj04kGKbIdZoD8Kc2o/BEXe+UqXnr0c
lDkDYhijBMxAXQFHa7D14W21l+4xywtxnIokvRZJkmRx2C0A/nydyq2fa2imAN7XXpfl79hU+rtJ
VwSbMazhGVDBzEJ0QMbyl4TzQ5laP4OfRAfsftGTGLzwscvD9owHzrsSkIHsXTbKOspejFTm1V70
NqjCu3aNsm/H7qJU68rrgZVA+ZsRNmgWOfp1LW7fvioQRCize+D8BJDDKIpDb4H16LKgdVdeUgbu
VrNxftNeNvwxZci1rhKTQjwna54asqL3SPzGtsPafFe7KecF60TLC6pXUDJDsPGpD/4y86TT0qR0
xqtS+wlYavQecXw+FlabPiWDZB5xVc+GbJxQ2zyG8UtN1u+9x/vBqzoHrkhnhGY93lTZDu/Dsin6
3vpdBhVJvWGy6teinD1kxpT+tEJk7YUOFvljpTB3Ch/b2yCKP0YRErHXapnanT2wHkNngt/oh/nF
rExE0obnC0N7KsbHoqstFgN96kIX7NlHVz7BmhPhV//N0rfWlTToWRU5k4X0Y3F8owIJ+2Y7BugW
nacXND9M1y9ormpmp2ZO7BZu64TWZUh27x0fFK9FCGknTCcJwJeP1XbUfb9HhnMOnk69B2mFCYc1
pz04y69MPirsnusEZNMJ5XMOAv0UTE5+7LgLj1TAwPQlBeitRlxycW1Y+Y9VLow42kpmWI0yfUjT
0H1STsMBwV36lU2W5RmmIwdfJOh+m46ePmOhdDm2iseldOeLBY2Pm8sJ7zzYpHs+7+Hq8IRh7JDN
Rulnp0QhsJEY9lXU2St3aA2YfF5/Q47C7imEqe9Kx0J/CSURUYcSkM6puboVVI3JS1BUh8uosrNZ
8Tr1ih23FWAOWb53s/ckTSbhdmfoCKRI+t24tElW7spgtAl6tsXRvB+xI2GRY+xYko2ZLONJhRTd
tWwO14JWNS5OtqvwdKmxb+V0dluVHF05exx+SufbrwfjjQV0BjOnVf4rPHwmfGsz2Q9JN+Tv4Lbv
5rCTX5pY8plWO+ePYnAAS+uaEyY5u3yv2nn+qVyn+rDcwaUW0ohDncmNhK0LLCKZA7mfslBEh6Ey
+oKZsGz0juuzBrVBVfZ7FTTFt4Pb9b4sF+e3uxAR5aFs5OAe3OoFk7P14beRuDi96aRrVfTGZypJ
esfUNcFsKcdnC2sPpBwjmu5nO12uCu4isjsW3q9CuuXRzhlj+Zd2o6fMPXtb/1tYVXDKmJAwztrl
9CkHF3lCDd2901T1Puw8c5cvRsCZK1h2jWGuDKe5ao0+NCZ3M27fVTVk9nrKdPY+y9raqawG72qO
zbpu71NegTF7NCxyUZqukjSPDmYCEYeHaWey3uZFzho8ut2SOh+22dKdJ1X3aM9diNchvUPWYhXu
pP7GrVieTSka7zJG/qta9EY3zl7YRvY9BHAt3La/AxlMLHoch32b0FFVLp4bayM4BTBiV6kXPdVG
z2F26Kd9D5OCWQG+AIJo4Ln2qmqTF3KGxY4O1YKYbY0/VQz+xm/n5SHo2w+dy59i0nFBh3Rqd1Aw
3aY5jkjxa3vSbVxa6XEa6lejojIn6ZzPYB4RlrLC2PowmMZu3OGISg4iBPeDpP5iYbC6yCkJ7sem
QGkxarlF02JfPTDShUa3RuCVcLO9p0mlpGNYnbMtDpIvSpTuWEbgfhgIqbTGRydQMFutSU9zGUeA
WNcG26FhdIJNOH0XnuJwEdl70fT1GobtNUl9UsQNnwvdT8FmDKc3jcWc+9i7INoUr4yf5a71pmnD
432X5H0J6xzPbRPOj6FTxOyFtil20O00YW50rXbet87kHczQtw4RYu9+buT0ATu9ZrSWiBVOajxU
3rsXtrt+hBGLtAvOksON489Xq4yG7ZQWd+PspPth0Q7hyJL+JFOS9tc1fs6ywm3du/a9I+EMacyE
FilPPAmS11sT+wh1ofodLspD8DC3HK/FwbKJ7s/ohjSXWY8VpurBDOqNneL7gZsI/zT9Rc0mVLhS
MDGNw5tbIp13JMFxlbBLcz31gMuUy4M5bD0YVF6ZpFvXytKHXg/7ykV7LLJcXhXIRSZbnAUwk3nW
+cW2qkdgVLIUT1FinqOotw6jUT/31nyyU/2tdXDsRHcXLsGJNf5r9JfUp4YnJnhzVbdYGoQV6O8U
4c4uMnlhI278KjAm3vtmic9TQ7/guTtuMOBVd2HdFAwf/DJqbBcgnuXXMGJkhK2HicN04ps7iya8
MmWvk15qmb0QLkedamv0e5vJfjyAB8RLUV5ZEe7rMNhnGWwP9vC8nRTjl1PvS2p5e2O8b7xhI3Tx
fiuRu87dCNZgbq5F33mfrZ7CR+Je1cKmictWl2Z1Fw3QMFbadknbyRF0DyZ5tbgr6bcAjhx0zJot
y24aquGkAudoI+KtJ1NderptX7GdZPeJARPJHvJHq1mQ3Aas2qPQ7grfCU6cKPzsOtaKNzu0fVbK
QtXpp+Rgti6C2C1tYP6aSdthIwEWRVEdQqDaKSe1tu3oPI88SmKdanmkhnX40jermA8ul4uieXTy
dE0e+hRa/qPRW1+2k+4qHokUUaz5Ro8ODC47eqJF/DCkOe0myj7MiXGXlu7BbpjPo/aXwFScN9Od
MuqBQRxXPN2s5aZfkBOFqJDWebBHlQY6JMzfztTEAvsGPLLu23KcRyHLOwzU8I+puSty6BLC8Hec
lua9n5nZdrKr1xnxccpsB0ZUdBwR8hqQm6ux/ksW5EbQmd2/alx4bzjvN2XH1gXnt1hLNdtbizji
XSC7D+qh79y2YFnAhntZd4MeYRN16Yb3cr42TfUe9MFbX7dPHGerF34dUF+e6tYiPBCZWZUuijH8
7Hgs0pPjHVUm7uC8Zw9qNPPtOHv3Rf6NQ7nIV3i93Xus+NuAkgbNgfCDgjL9JaX27id8Pd95Sifd
pi9oDNB6vCnpeQeLzOAWxLBuIJKucC5GV9IRA2NwqKPXlCOIcceGHKTiHDYfbep5n+ZNc6v4KUEw
QdCQq1CY0lgzt0nYdpHd0alqVHVsY2RihCG8BV7NtHaerVCdk366tzmexKHIzDPVNuUSy4CFlFuZ
y+8gY8RAj6l/GEZT9ojFtB6IyPMAq6w0vUsdlpeIwT/mjDWROSgfWrWzGczWGfmaDwAhszonrjMj
bvYFziL+fWtdtcP8j5ja/7fN/rdb8Ov/4AX5qdJ8rP+TbZb/4B8uEAAMpPagO9t/mTlwh/zDA2IT
usYMjynWDjGtYsP4pwXEI8RNcNii9TXEy8oe9J8WEBcPCIaRiBi1bbtYA9x/xwLytyzjzUJCJgFD
oh3+hWf9m//DdHFHdjVuTW5ziIWqiet2fBsr9y6Z5LC1l/8qgv33wNw//kbfCm03JCXr/t1xglO8
VUXocoTo7BfXYvuGQ4QqwOc+GZ/saLyGYsQxppy3aPR+m458LHLxNddkPKXhwPv0fjLPO5WEATht
vrfOXG36yU83Lt3m//Id/i8y3Hw9/zndhyuHHCRmZ4u4OF+id/v4/sUeM6L++GaS2Pgn1YL+y6K7
97vykgGjkuwrrQYdhezcgLfzmRl4uZasC2WG269YlhcqnCGlkgcipcRC2Z0wrDgau7Fv2/2lcrIP
L+fgQK5lxk6GCBqO0VXSrMVJq+W4Bkh+Ce9Tmrg34HS2veJdxLTibKYxnV6aBselF9RzTLvqHq9R
MbFNnL+0PVz0hMvQqHkxo+HI2AH0srYlJQnkgdjECHc9SqfbYVfF6mzr9KREEcTmiAong/YX0TyA
eUuFONbTNx03fg8AFm3j2g2TcU0Z7rawn/Jt1AhnPy4hbsqFx1U1mpuI8FJgAX5L6Owgz0dPx09S
GuUPTpRiO6aGjln7YlgeqeS6zaBhkD/1oay2Wd28ZYMbHYIweGdB+oSmQJe2NdClVZXH0s2LXUFE
cofjdjndzOCHQiVsMlM6r3UE/0/zASHnyBjfubEbZS44cVGNkk7Gkf31SzrX5uMyCYVxZGo2ljEZ
Z95g9hedOsWOousd31+0p/EbXRN3Ng3YjXfOaxd7TvGtGKAfqijJTx4uaStGe812+BxufQsZ61CR
7+i1J8k4kIqmTjZBbzbwUN5hAYJsWi3ZU2fTadsmvVx3xEyGwnCRsmnyHqa/FoXuS17WO6qUIjBi
9mcTyTq2WkKcM8Uz68Um7sB5/sFbcriKw9LETS85lWayvXg02QABbWEoCpQ6bBV0j1ejOFcz5MMm
TP4UfpZ+p9r77GdcoxNjeYHKmA174dctled1EdOXzqYK5XGFjtHGXUC9b0pYgwxmlm69MPhNfj7/
hPX9qrLKuXf6vDwtmdWTMDScu8xKP4OlrTCM9+ZTSYZxnZnw5TkaQVwVTuqe5egYG9AQCPDECTk0
IM0dZSIukUkpO41Fwb6w8J41YVrHVMiXBwPbSGzMFl32MldrKfz7rLCc5yEPCj4cD0anBIQqKFK9
AF4SW8JU3leQL9XG4Hy/Nkctt67O8G0Stww8lImC0M+eZ1/60pn6sTWXghuUBY2E4MopbZ9ntC0L
n2pH+qH6GJdQtUnTbC9JOG1CKmMeodkAUB6Ft7Mbt70Y1DZwEgnUx7gk7rWaLblRMquJtUxY/O1c
IFFH177pxzt5Y2HVNCif3WgmXZpkbC9ZiOyG0aSwHb39q2I68S1MEEQrN+bAqhuLwzlXwQsIi28X
M9QpQgDf9W3IaF6aN52lGIbrVCfO2jHE1pGhuzN9xX5HBbhEHZwZiPBY2MpRk7nUBp0M0vU/kqR/
rech388ZsZ2UKBuT1u1AnaqkfXWb8XOxa3GxUNr2gfTfCscuXrrU7689ZXiXFinvzCOIM+/UW5uS
4+emZ5F2j1bariVz8kO46PDXbHByyLlWr4IQ40nkTfWAroww22Ydjjpv3th5SU6B9NraTsRnwSl9
h+tl+JPcdknsndJ7zxXmys2Dca3soX3vRPZrrjWf5Tg8DkSdd1nvuTQ9QxEeDfN+SNWzYbvoiuar
V47EIlQi0nNZddm+dCUuBLuYLJR4Ux89nGUH/MR9XPGA/MGQH9xZ3MB7YSUjtnxhyWDVCHKKq6lI
MesFHVciRSZ3wZAlcxwA0ts7geC+7slX4XTrnL2JCLbrcBFgkaQBCSzq3Il7geZBg6nGidF2YvwI
Bmnl2yoZ0Tq6LGPZxqRpPrdzq/lkJXQ8Mdb7BZvhxrSSoKCJ0Nrhto9DCLbf9jDbcd6F7Z0rVLun
G4z9ALHS4MuzUhpTjDyJJ5YALCQqCyzx4HAu9qS1biqfVnNG1zNnbXFNZFXew/ya96l2jQNFXyZh
kNH+veR5pzceVv7nPqDiOR+zyYrbWahL0unsOCx9c2V/YW24rA9k8YsS4xRHXdOT89YwWxiimba3
qe9M7Ya6bS+uowVQd3aThGlYun1i1XEs0DIpYlvVmeevnAjaLeeMgtBllPyh5Gt6kImvgGeTKlu4
a7bmaLAXsguSMzY4Rai75QjQlDBKdKIG5I8y+ui1xW20Af7nfg5T0FJi5NJb3BnLeIenvhQXMfpi
p6qCLTRyDNXNZN7uRZG4X8bc4y131LKH6PBkd01yzOZgJHHjuAS6i2WDnP+TUYB56XXdbvxAWdu+
UkcZgCekTWR46Il2bnuvfpM3CoH2oZTyNmizPclBc53CV4sbHRbnyjRTbC6Tz2NiZtvvVZF5BVY5
bEptEAIvQ3B1juhu3yFhXg+Df+WZuMMrott1d5/1S34plRrg6WH65A10ZjKAHKs9kpXVxEtyLIoy
rmSlnkRQi60x5Ap/y7T0lyQqHwfiQ2tuiOREnsJ5c5g71qylG+qcO3c/j94e5y+B8gI7Z7YZDDPb
tyoIT13lWIfStZI/YwCIL+SNcWf0mdxbrpD71i7+5H3oHHLPb+9u2JvXHICl4pFtaJXF6O6dPJq0
HulHhEOyS2FqDkfoMuF+5kSI74ZsMgvc3oVzkhWYb319djuDYjv/D1Ize/usXeiUqvXD7GGPWFVW
H8D1Ts8ys5BjKzuKUeAnWOXFvHLLkbeawCeVmb53UdLrqLkzxPuS62RPlVC7712V3GU6kSfUm+It
NfJl24uwg2M1ZXeSCCttStGot2i1xbHRhvhix5TcqdLvfwydJCCOa7aKNv7ds0qB9Dkekrrrq+ug
xixumvRJ9VZzmOwQCx4MmV3kYJQDmZmuPOWZ5GfsYR/y+NmM7A3ioGgLStkN5z5UmGXDwcEt6of9
kXXZsCPN/JAnpKsr3a5xzJY/ntslW88ozT2Ih30Z4rMbKW3EKFVRVy9nbkBrbuPRUUg4U9fsJ0JU
Fwt4Qzl5+SnDKbA0MnhWtYepDf/0EZzJNxpee+xdtjte7byKaRqoMl/2VcZf25rymz72uF2kBR6N
fit0e8b3rLhCN3M3mLvG6xiOPS82NsQX3qTFK91h5aV30panY9eRoWEhYqr01ESF/5M4sKp7Le1X
csrRWzgkCZPCHNEKqUJNoWzjP2R2ox6UM2Ncm6ChxmTm2HO2lPusGtZidx5x3Zs6/x7IhOHRVlXs
4CVZ2U4lLxaxDBpnqoJnd/uQWPWze4vH2xapWN3h/8K/g19kzp9K4dMNAMvFs+WGpE91cpz5vaDI
ajX4UXUorHHatuhLCNIT1qTgiSddjvMsJ94R8CabsuKPkOMSc8r7Lkf/s06G57kV18V3gvMt5CR8
53NWfvbc4olBLrbPZVg/C4bsY51n75WrB3/NTxbnkVXGpsLmGoHJClY1F5/CIb0tuwk2Zp4QDLZw
kFWVB4A5GbxtDd8gRmUp1wHtzvdLvTxJGui2gJKp6eo1mb2UkufcfeCbZIsyy7OoTPEobDujw5A3
qDsKgeydfBtkIVeiB/48MW7OcES35Zz1G89kWdTxArv5lquYkLkB0r4Xz75bZqfST4ydRwYqtTBE
pN10MPu+PsOKrDG9tRhoxxs5GkAlw2hoP5iguVjDZu5WYfVe28uwT61AYXhVIeDP2ntUWnxDOgTE
Nw+wYh1s/GaB6uRR4oF7+DhVg3mxIletmhoBL0iDX4Ew+r2Wub536/xYqGqgriykX0C4SOaNIbMT
ucm4oZ2PH0WCia/ACc6BdYXOG2NLdePANdyTkE4N+o+yBGvAH18U1XDsdTCGW6Os2jc29tD28+VU
ah1+R0P7RtnRl9mxonM6Djh4imqNpcWcvtLyNvvihHuyhxTWSsWG/T3QntxTvRaOh5nmVbpK7TGe
q2GasQM6IzUD6YjREqvGaKB7k7LCLTVSw0OxoeDS44i5JMOftDS9DVxoHsd0A2EyGzzeiZMBDrc3
P7r+j0q1Pkx1GFYsZfWHUlN0j2gX/TaQwllF4yBqmZBWEXmnlWWleks2r97lnvvY1/6wdoVzlWX0
1UgTx0mWHkE1gEPHHrEaKCwgOz/sbVBl77BU813HkVzX/ssAnnGlvBzXfDdfzNuTjsZRPItFQtVf
RLCprt2QBW3EaZYkeNmeoto6hDPNmoUdNHFkt9/9uNRPZYpDqm9YG7lpeQ9zwY95s2BMkF55UDWc
FZnzk7EdOPIzffjzazWnM2HA9p7Duv0oYaArH1/Mqtbzo9cG9RYIbv/R2iWn5DD1d2NSZjvz5oZz
sf3s+GL41SIUXblwXuLnA7ivbh9TyA0rhCxiOx8IiFT8AhuWp0dRl/WWC2jj414HEcsIbOqTgvm7
7TmH4zF/jOayPKuGir4qunkvbP+lZfPppgNfeuIvp3zh5LqY0UDFZnpaJsN9coBCvzJzj6eJdcah
burkd6A5r/thNR4d04sXUfZvshyPQUmMWbQZrrWodeKW83lseHhAC78Q9tp1hPnSQ5TE7Wka5wV9
48B+m4YMyWa34iz7sziz+L04stjKovuPpqZ/SyTE5cL//s5h/1cM+//4v2M7/r+EdLdJxf/vNcTn
TxYreT/8rcj69h/9Q0cMPNqSnMiH8wd8jFjYP5VEP6B+yaF4LHQtxwzpkv6nkuha/x2RDS0ksNn2
QTHij/uPMBkVS2TJQcWCD8T9zJ/47yiJ/Dn/AsIi4+byAwBrc8FOOoiJKJb/KpVRjBhWYnGinRtq
Yp3EHV+GvldvicmrjnyBfRqKzrpG7Sj+C9SijSz6978cFRP2oG/bQCxNN7zF3P5Fp6Oj1QyWQls7
mzXc3sp78cLvzLyOYzCxtom5NJuEs8cc+8At8AgItss+VlC9zNXvXoYNd4npMKksFO/oKHilizd9
Ir6HTF+js9Hh6REDde08vWYte05lO9M1pNQRmz/hSrI4rLbdbbPo6cGCsPyVJKqIi4oBaJ3q5CRC
Um9jgh54C0kkdSa/fF7ueywHzpYlYvhJHV5H1+OgLNLwHXtriSg5ECMhEHqMcHrT+Ar3PoSsgcsN
KDpInfxpGhIH6lyY/xnavsIEl7JxgAKSyjbu7bG+4paQK8nj9iQUUTnLoFe2GaYb4KO0ceAXmlIN
dKLud6QW8VS2sILj0eqy323ZRO9dkTabAN9WHPYWKHtAZLxSUtjc6UYnJWdB4XrBi6Gm/t2tbhvN
sloErlCj6DHvEZ1hixhwKFRgaF7ZiSMwzjZaXR2okrLHOjyHrW4OAZSyzYTcvYeTk/EodiilAByy
J1ZB4ics211CA/O2Ns3iTygUJRRjllzCpJDOCqzLeIsc21iWsHWTttRnK0rEcxXkxlYtptyDgS8f
CDmigOAQ3HbthFVIKf0xeDmvullP9bcudfW+JJSjzubonqcpnbZz4XSvjArAGHAnvgwJ9naRLySQ
ZpNGHILy5jZ3Pcz4pRTdd+Qr7z5x2b1x/UxrYfxlKKDjO66MkRGjMOXRcAKbo2ff7sD66DgcMU7n
Iu8/hzCKcVghhcmN5QJZBxEJzNvR/cGnHfU6CBszlNVpdLobPkyk3zwvjGMVgMPpFosq2cYc7hqj
dreZcIxD0VTWKytE8r+tM+zA40zrooK8WrpDcO2Def4D9z2v1i44mycBbYsOhHwe12Xu0otuzdNp
CTn7H5vWnD+oomRbjtaLljlEhFgczAEbB9LAtm5SceiX+YBD6ffgTMlJMuHhvpdfHRThlY8lbO04
AusvVg6ymfOD5xvhjxMO56wgzWmx4vcmve28xNh4fdrdp7eE0sJHlmAwe1CYBeg0ary7Tlsb60a2
yLLkOKTWo+BUuc5r6KHsYUedbEQrxlMR9fW2obpqSQ2sfBDgLUjRb8q2jgnWcVnBH3PM9Mewnqhi
vSxBSB4DZh563VVX+Su7sWfpy2OSkx1Js6cyrx/trNvjWsTIVJMOUTt/zM94rAD7aJqY2WqSLudm
Kptg46TyuWnkp1GoV2aOjpAUbTEIXSvMdrsqeZkjL/bK6Stz3OestH/N2TycfcNv7w3J/jH3BgcF
ofieMygJq0HrCxUVp3L2jxOtMsS4967KVov8qdls0+1kHAVbDHxqhD8XZCi/6p/JO2x4QK0dQvK3
YTtbuQJ/WQ5MyijksztXpzaCsI1Xk4biVbrQ4QYhXmJ84EMlowAtkOQXdqHKhxhhCH84j06WHaq2
Lvd4yZ9dUGFHSY/tfsiK7reT3fD1dVputeXFlNLfWwh1RpGFP0bkGHtfeozg6plR0N2Y3tA+WR4x
0aZK32yOXgTyozWYDvCT2XEiyecWb6odhp1vjZvWpymb/TcDCtQn8cubiEdh5VinZfHT2N1jUTuC
WDBP+8G/zArldKH3euXVL4EXPmchS5vsuXAQ5+qy+U5K/nzd2eDr7OQ80ODgQs5dwxt9DCDnNj5D
LyQUq3NDfMn5sZpogM/MX0tr3mttngMhOQhNJ4Xf6jz5atpQjnHly41xqe4pwWbzoAOqhLL+EbMJ
fQOI2n3LLtjPNq3B8UUly8Fw83MnPZIAUKlylIYgwmE8ksK2eVKpgmYGNjHU9OB+htAQB37+nub+
uy0E6jHfVS6dt2IIiTQ01zGr70tpXS1oVbEZFkfpD0CBCW8UyDLrOpmw0SNClSl0EbPI7wvHuOem
fjKonMpRNFepT/8KHio4fJhjG6wdvMvXPRLwZphYmNMcvMqFuMc+fhLG+CEUCdbQWw9J+jmQ4lEz
2JQkI/DLIv9uCXuiDRG7AdM7WzM55UX6j+k43lXo/c2Cs6EwXj366C2FNJMhgGb1dC15WfhWi0Ev
mInPQA1LASyqlH6jAeSJSUmTFVSr6mam1Jp6ohd7AHdeGQFwOj1y9JadxmGJejtY8qRr76yFX+xc
kJyGn2HByLGgODq4S2A8rj04ipuMB/zJSqtuXSAks6TXz5lQGLxMdiWr1jabh6Yd9PMS+saRyORj
5bFai2rsLkPD37aAF4ujusJDVCquHqOOuL5NXoMBF2s6hFimTXZprZ+sNYPGMTfRhmlOoGYexAdl
aAJbaDzf7DJeBGwyikjt/U/KzmM5diTN0q8y1nuUQToAs+lehBYMMqh5uYHxUkALhzvk0/eHbFWZ
09PCapWWWRRBwMX5z/mOTKP8DJvm4scTQxNWmloRlNv1uYwfDexOLVWG4/zR+90DIaUXS4u72UGj
GX0YZTdTFDwHkIfzgMgtKBVP+KfA5ZMqvK0Ks11JFTH3xxEF+EbLl6BZ5BR3iZMb6bU0l3cahBc1
PG5cbIbKevGNZQAhl/BosA7d7JddglbCfJzvvLKBWjFW5Z2GpLTkl2hHa6/zSNylmhoyuOIUz+xI
s3XwLf0SyCjkQcw+uhaQkraDnVbNF+jkakWEuV+lA3pe6/UsnI371Vf+Mxx+d9V4Tb9RTfHbLwuK
Jw1832R310qTLTRabEeZ5LgVF49dbB+xrxwqmV4V9qgkS54LlZ4jw11PfgJ0prqOvkdCt33sTHUo
xoysdMiBBV5ZUj3hN5J4ORliLEfaBE557hEjoLf7lIGeWtWRx/G2+bVU2/dRfbTJYeaDpj20N9/G
ZARmWp+mXP9kUXMJtTy1brknzfFrzNKHBjyB3wRbK/NIG8b6wamLZp3g+VwnTfqeAAZcIXlTd2b4
p9ifzhYTcVUOrFXYPlaTUUb72jQP0KPEup3xoJpoYOO4ict0E9Z03Y2gDBRC5sZfao0aHtSVOxzT
MZFklOVNBlpn1bOCCQk2XGQDowejvZJ0/92aFLdPbpXugZR2GyOTgmz36Gz1+Bi3C8eSKQrfUOyC
rjnnqB5pJ6DoeL69yrr0ISPfRhZgaA7gWfmpa8ybijmUPfSH3qQ0h1igu3NL0l0dsbE19QXxvray
59EjOCqKFsUSs6hHM7Qi3xegjSIBWAq7IukeU1n2IcXyvbY5e0PjJO0C8ScpihOwvHuX6iZ0Bnqf
Ou2/MzxluI08KCaHhs8mJGfL8WLTQ7PaeQ7HcELVv3MAsitRsFJalr0Nycyu/cB8of3rPprni4U/
D6iLDNdhhMl7ktE3qaONUU73dYrNp2l9Y1+QGoQexQc8siZmwPn0Npmqt1Kl6WlwOIDzbDFQmhi2
cXTDUhccIzrkkNPaHYk2FyW7Xndz8mNRo7PGMPBCRuba+PaLixweA6eI4paVAzFPLw8lTXNnmQyL
t9W/Gwu4SXVCtaChEcc980IYBGRN2bzbI2dbE2vA2mxpVKyLCumqEPA3SjgZMcXoPMnt/azTF4BP
B5OFmqKytSfkGlGDRdd/lZEpWdp6Z59Qu7UpavOgxvzZn7FqOc24xd6KQW7SL0SMLq4NIVOgDfv9
q4gJ4Zbe1capyQzpeYBI42bGvtYeAKZzHKts16vJXfXDfJ778Zw65jeKUb+JyQ1xNjvbkf7lKI45
4VyeZwf2ufJCetplf3CUpz6aLtr6LT9DL5nmde30XskGM3c2f/CzfiCdvLnKvJV/NAvVtNPZjhER
iup/BwvMaUpuWuWNG4MlcwMxaTESerFeW63DZ+PbAFZnaxMFMfjlJXJgrmAs7VU53lSKLL0r4yeo
FvBBPMxyOdJ30rYAeSgyy+IeMENobWOHjT3HwClKFtfY3SjngTJ6pkToVmCid10Gy3ArcpYdsxUs
9Blud43hE5owBIkfywSdX/Y34E63wp6eDFPQ++vrvVOnL63TPsDW4lzPktvpfAMVijSToQkmjf2+
y+rkqSAXXW1U4Tl6I0S4oPl5r+lf6rgwlsEbips6Wowd9wXQol3dkyqsvF7cS47dWxJ3hNmjGi8q
8aHqCMOp3NkI83utZuebqIj9GiA0DStr8OdDVcdMHtoVawjps2ykVdMaTVAninYiTjESVNOoTOOU
uGH0SWeQA2aiT1G5RlIXq6aJUpo4M4uszSi5xVLnFDMBmnxCjoHnPJGx5ToHlmYJ1FnOd85NgzUj
JePMqaH9GUS33CeSwVmu69axdg25HZrGojdFtoCR2774wptfn/s6NQ6GFbjbvM+G46DnjhmQJh7e
CZdYYpUDIo3G4gGxwyEgOXJsrGUl3lKbOJGXCyMmeTLUNI4Cwccp7SP5BfILJVre1GZGLSwJVfze
rew/baAhIKHy5g2lT2yGYg6xWhfTeLIQhGGg+vgnGSBWBzutosdMM/1MQwNjjRknX/Y449NL/TbH
t2cMJWgNs4TUFodkMCEYjD86T4y7MiJ1ho3gROx72Nbgz/fkOWc2UPjOK8aCHMqVNjmfde7I3Cjv
Qgb0iXtLGDLlDjMq7wTegoVLcE7WuQAMYAl9oNnFfRmkYX3Q7kTQIy2/Scv6j3M1a3LrOakfOca3
2gGDk+QvQWoyYtWpuSdn0kCsCWp7i3ZZX4xwGPet7AIuWySECdcsOgPpwwHQKc9vLYxHHWf0u0Jv
GdYW98yJ9F/onaKms5M9Ru72GaRt8k26pn/PxOiQwCr7XQvQb83oCymzK42LGXXsitGgT7CxsZCH
NO2E3Pf3Y58kHwWLO45lQbRiNfeFf4AlnV9z5WdHvCSKiB6aNwl679gOsJB7qxkPQ8AMileofpXw
bz+E0q9q5BWoKUrjWkUK3iGZ3MUi/U0AiSW2oUiQnMDcpeXKNaNwPeW4PlYjsbLtiNPo000Y7Lm1
y/S6IT+2wiTjblC6fYYaWXQVZoflx+wIeKleXqQrGEVw9+fHHp8y8qX71tKSBA3OdMUwUzpc62om
1kNpE/muOsEbDs3yoOJen2tBj96s1PzbcI1iA+Mueat7izLQMCvuZR9HvzI0+6OgAA2tCpVcMRW7
yK6fuDpnfvIcspIc2imlf0CTGzHXk8C0507K5xrme7fUGaHbO5Fb7jBBUlrutThCbKMnMJja32Xq
Zb+4TQRfXdxMOyDr0U3duJLQcTK9kuuKn6LBHzd17vl3rh6CLW7ydNs49M65PXy52W4L6pBGS3LE
ifNTRM3cnekzY+LuqUDJM611Q11dc1g+d34MdBuaPgOs2h/uczX0N4k/z++5xaYnks67T6xgwiBr
TWe3D7s7WObzO1sFnjkvqGgGr91uOyR4DNlOi/TS9NRaEZaDutGphtMkx9cbmj6qK3xkd10px36W
Fqe6hHzW2Zra6cn0FRsOlz5qksMqptt6NuhyJQeym9NIMThV/ZmLC32RPo6mUCTNxi6MeQPJI1kH
s2k/NZifD0lUExIwaUwWEK0P3bQY8zLZ1Yy+rObD4L3esKua2G58H5oeX1rXOsK4FkU468zydQqi
+VxaMFwsz4goNtZ3zVA+Cumne4gSI8cdzhfYb6xV25XUpfsKdouXoJWGnscluY75FvGs35J5hu3V
h+mZQaJ+bkbTPeGPCbaGB2IbTAFnMVTLyXqKMEQx3EhG62ANQXc1AMS+YH33YLX4i5WgnqwDrSjB
psd/Sd16VvsXovdIKGbojb8quA+StEb8yynTkrO/VRo3s5VP4CNIr1b7lPf3kYAvPdu0VGz0UFb2
ATy4359yqmhArLeVfipxXjynMC1cQrBhcSe9CaN0lC7XQoYoq2GUKANWQ8jetmCvYIJFAcqJ1Yow
ac/+4HkPoDKa9wIF8MW25NEG5DpnBowA/ogH9kliFEV+8cAxbILQyuJVSqEptoNE3Lme6nbhgGkg
MBgYaSCu6lBKEIWFb5HYibgRYnRpj4xcKpwN44BKwJnFwweCYzQpeuPQC2Mhgy3HfzO6WkkT7XJo
BXt/CjKedoxCvdN+4z9gBKab9DOxjW5fl8O+dpmqMyPD6m44W4HbEeXMQJ2Yecq2EA1yfWqC1DiJ
VFB7zioJfIVsF4NEga7b7GSRji9+WKY90DWWb7SSltdhIDPeuR130VQOkC4nzILvQRHXHypLit+R
hQwKgKYgjhbGtDlPqY64Iw6A3xKMeU9Facw7PfoqvVZ4NpGk/FjYmN0la2M/ddz4CiZjRzcsWc/M
WDVcBtK423J3dviLjyQqjMm7JpkdPPnIlmw/5Bpvqi61d4PPgXOV5CETTGTw7ND2cfiCYdffaswq
uxmdXazCTo6sLk3Tn2avKjkMuwkeOdXVkU3CvrfPwxy0h7ErCH4TNN/TiuC+E1S3f7lG38HWsjBG
zJlnr5s+wv3Jslx+xVanjmMF2A0rrUvjm9ffedjjMK/x9UmrpcFR1Rk7AmN651lJdOddKOf0qSks
chZJCvqgnDOxLpbnC87wWorY2FtASY+VdNkbpsYDYEywhRCqgCUB/ILGVtoCLmklxk8ChjZ611w/
pmNTYyocY/u2a7BKYHu1GXFjTVrHkGSxFRZ0VWJEXmhkdp48SSM0jqZZdM/2pI3jNLJ8EeSJ5VuQ
dV9xP4U1GzQZu/WUbfHwCDAINMRnPS6i6hot0UxjIdWF9cw1xGrUXhIcgnFLmXpt5Ej3kXmbi8Y/
u6NJSjKj1OhGtpZ9jsgk8xe1IJPxTNRrU47uxiR9uGK5+4q7Bim7tujS88b2SeEefK5jE8kpMYA0
zBoZj0Lq1NhaOSpYQBKFInesdHcDHjjEuQTsSTXU8761B44BLueyqiXLpeY82fSIys9cBqNzL/r6
zMW03dmVbh6B4FonjPFgh3vX8e6R3eqT0zhk1HN3PLeh4iIEW4N7INTgtaVKngoHTTNppP8Y11D7
0IDS7ok5PZ7JOFB7I6/q55ZIfwIhJ04+oplm1Es9YJ68eElJDIYG2zdQ6dU2CWWLdZcB1sqlHG05
hASgt1qVe9s27WxcRTTKvHSdFHfcSKzqMtmeDW2OEHS+nYHN7MqhreWdm7b1XWA2HeGqHPDYsg61
v6CpZ59SBszfQZsm5KmVfrEzI7jvinhxhjTV55w11Q+cgmbHcaV7HkpobUURur961aXAH/K6eMQG
g+HQKf2jjC2EWyvLjUtlx8WdKrruNnJr46i8jCRW6ia0D0vnRnYKdKAJGiXHaXKHKMUDpUP7Y6kD
qfYFJpIEOx/Brzzue4I/fNArTZ0E3LzcWQfTUifYheUuNrrkmLIYnXPORc88Fl+qEhweEKP2JLn1
g0FY/2lWPVoNhsbmvmSFSTbW7PAEFGVS3ZMzj24IuWFIqzhf93ULt06V1RdDB7kfKqyljFgsSk46
g1dGYSnAfdoO5Q1MEb2K/O6+7RDLLG8onnTSmFu3AjTDUBHurAbOsPUVf3KCs/6ONa7duyG97Cle
RbXxiKr99obALrC91iCQeoi+ApGpxkzzyd/V4QbX6G8f18BG47i7inCcb7XpLykqONb+JLpLNZjc
teizwc9jFh7nObn0sw7tNcJvf83M+SlMw6cWk8VD6Tfl1jOEHlf8qGBdRt6lXVx783MBYUFwBxng
DqVe2XL+HtygxTYSGMd5Zp5KIC3Cthc0D23QojW0frspgrh6L9NA4cG1B1xp03wxM2aRCdegm7Ry
5+fYZt/Svmje86S12dbMxYLLzKPIauupgjZXhjj3dZ1EuwYF5oYoJZVEpnSKHlMos6iOGP7ZcqPy
rs9GjFJdvFA5xpPd8rMWed21hHiVPCJgj1dRBa5eFwrBcI3sl2MvabPyJuJCNouxuGaeycLjls25
NP1mYJZQafZ5o/k0QMFgiMBYmXGj3XMT4wRmz+fJCoBM0eeCWoh/q5ggPPQleNLVnDvQrNpxSg8O
W9BOzCl8kKou6hcDY+K38NEd7ZrB3hgV047b8HBpZ5CY2UTOXwOpOeFwOxd+1vKYiFfHbf2D4fR0
t+VWdE3hoHI6Tt1oLx3DAJTnmeVtp5hW2LVxW6RSfMbC/MgD0NBhjUxGSyiTDlPvPVrkNlzLxE2T
h/6FF+4VZyzlNkE8YSuiMpnYPH9spPIJ+WjmmBY0Dv4yGbzEtC1vsCcRh9VYXfru6JhQpvOhugyF
tWFcYDz0qnXOxAygdGkDrn60XPc7665RzfRaEbXejQH+KD/g1/aZsW5yWfFRd+3ebwfxONoxDTkO
0mbozFxclyJpHDT0usZR+yyLOThm7mQeOVucJmd8h969/OyFJnSSBXdwF28XnjwS741TA3yrqnMg
8e3ZxXG0wodsJCE6tBfKkko+Cqc4kJW9j7vWf7EcCBFJ1UfrODBIy7XimHFWFSsTWMlrWKKGdqQx
Ckhlg5DNqqfmbdca4xMXElSAot4LUq/rwhfl54w6fYJG40AFEG0/rLLed3+n4xAMnLlCf22MKRlk
1wMSX2d91eyQzqbTaDjtJh1U8zqw9NEe4jVrSrhJOqU5xbDJHFGBUi3KVDM8aF7pcp132AqZnPpo
3yqHLaomklJTEA4o91F2M8I4QAsZyiNUBqbGQVBSi7fUbxeq3UnHY2aEyXnFXny7FDDtdTE1h5C7
HZ4yx/7JmpFfwqyhQ9QzR8fBMVglVVLc52x1t1xb0YZbEDF7S0Tzbc9auB/98sSG1b9mpIBJi6to
M4PovtPc3o/2mEQvphQccIeQQaN2aXLBFIpKs7I7XrEwCIadpSo2Kbqlmvu47uvhQOkEDitqvPiQ
amZxA1F/mmXAkQJK7jYUsBMrt+KBqpnG1O0z/Q8zoZk5P0+Omm64UWLLpgl+XXGdLoD5D91byLjx
K68T5LRJxvrdnLz6oYickRGTRZx4LqczyjHmSs+rvWM5Fyll3iOYHdMgur3Wnrphqx6eISq0NwpX
zYcwOoUkyOEixG6p1Zds9HiC9ZO8pnWlzuPkY6EKp9Q7Eke29pXpguVUODlisg0NReWFSeVBVXd1
ue6HgP12TouiW5scNhBhpsF6RKrrn7uqz0AMZqVwtsoNq5tptIwamMhoRycZO8SmjNltqUX7A8qQ
Mbt9LII+OxH1di8+VGE8ArlxNCZKWlyQpw+MGiWSQzXvOYpicxa2IRAr4/IU0WBEHig0gksRcSVL
KXlMt3nuBi9eQh3LihkmTVdGldQvxYyfs6fI6dBLWd1bo2V5q0H/0VoVWhfOiS6NfhPkIuy9Nh8F
mE2u8+bUhruyGMQWsZcwP2weoq2h3W6EDvyT2fhPRRGgZ4HhzBZiQXROPZnuIhCM2MezXTpplw3W
NPcCYsyPDYT4OhceoTzuG+SQOl7AdU92hudRFGfMt4R1YzgTWcMKyIyu36VgEzaCaoI1Oza/H3NI
3AL8eung9vd9VDF4TmJJ46Y/TE+V19XPIoogN2HCWAVhoHez8KJbQhjNIUruE7t+d6r01ZMC5SKA
80TTYf9YWnN9MDmyvrlzbV8LO9eU0eX9u0oMe6/zzLgBkYC9FQCcWDdNWFxnnaSPk+qa+z6YfwOI
NoYt6iBhlzn3TAJt1lSAJU4zhmMl/YIckeYsP1dVLq7SBTQGm0v6VDz54eeQeviSp7pnXu5aDCVY
xAxpGj8g+tUapm/yUopx2rEeOEcSQOY6j0uYvrQqJIxTLXEBTJZgWQj7U9OVXFma1vrdEIfeMAH2
bkxmDKe6p6qLRGZwZLQY72K/+k05yWMRmZDOGu6JqLF8D5lTndFZNR9ARw9Uo4KEmMHikrTCH4Xf
9Cmj1mjdBem300h1NvwCxH7IGCEo0+wOlTl4YtRuPlDo1N1PTIEuKVUegFFnzSyESdoqMQEWOYYv
3VXnZ+EHaHGuTTI1ueXpUtyPdoUwNc9tu7btjAulH0zVIQF6t/WmgNp7N8Yh0mj3RcUVoK3ZSdCj
oOhyDz2EWTofOq+kTwsfsL/rQartnLBiGFeQCyKtw/jI0y0+0GAqk9sq1FB8k07cm/0y8+RCN+/J
Rvl0pjkZ1THSI9VgdTYKIblt74jSZV3LKqivXZZ0txS41JdsSJyBlxFTgEnt5BHHMROJAaRCSq3o
T2mmyWtneAtMO59hJoaDEWzronyekcdekezQ18jL3MRcJVfV3BAHHLATYZ9u1gxH/ZvUKfRdNhj9
jsB/Q6bA6z4j6TabNg0AAdk0t9FXGx2LsGCCSWIeT4WvHzpvrm4duAAbqSmhNEuYq6tcsX/CPmew
AfBi6fuC5CtDSuXcaZOGhfNQN/l0MRryeUMTSJDaW4mXYR01+irghYEyAw7aNLS44YXa1p3v0sEi
ekq08PCzr85hdK5m1990kzl2K+346blw++Isej0RZEgzrA/LVTnWS2DEHU+tVKRIvRZLTZwxuat5
UxBz7iyfeCY32vx5nh19N3lDth4nE1Ykt7t9TEPhW6SS4FWkhvhyy3Y5UACowtEGqHr0SHsShH1u
m/p5UPBAuUjcBZOSJ7Ps/dvOJNJUxNK92K4ed13ayfOkamPPCB+4VNHXV2YE/K6WM1ogdbAFHBGf
oxc/M8d9npsNAC8cW2zPRMS6meWxtRzkV2+oujsl/fAjiRP/YDlSx+BMKFbhEpY9Oi1/L+hNvrgw
/xgOobbKjoe8HeB/EOulO3Eq2lUKJO/LxLMH42C6hH3pori4sY95ArWmsZeJuwHc6tT1nDO1GpjT
DB59FYIB2ZMFCalxwdX1Rhv9ziEas7aa6fiFI7m6dlzgA0zYZgF6i6qQLaDpFYbKb11yDEnm6ak3
J0wxVn/i+zjnHDkOxra2MaKIWr5TZir3kUFNPZYCO3nIlV7jWhZbi0HzZazQBzdtWXtfXgpzD3kj
m29bx8pue/xiWxE4cuvI9iihZTAT4fzDbN118UjmMclsxsbAf3hhDLX6O3PufxIOtxdDK161uK6W
coil1AFR3iRu4JLED2x7KUv+O89pDY3enyj82SOGK2yaGIWAzRRv5G3dZ1+ooTxEgWHftzKSp8jj
sgBd2DQAham6PBgmEfIt9w0WdcWEdg0YLDpZieWU65qpT2zr8dDrmKkYB6mnqaDU1MRBm/435lnr
LxF3J/BpxnQF8A/Ps0P+4c+/hi7NMWV9TQ+k5qDOGG1VH9PMZsXUzAJ3WHNAxmGw2NbcPm9oWE3i
VdfiRzz/15/nQhr4j4/T/+vPIZaf8+8+zjQlbEB1idh7yeis8wSSDlUJ2f6P7/K/8p7/z4zld813
9ajb7299+Wj+alRfvt8ngb02JS2j/umPf00F/dKm9qd/2FaaMpH77rudHr6xDOh/+r//Ula//Jf/
03/5f77/+CpPU/P9j//wWXeVXr4ac/jqT7yJhaTw/3eX336U6e/04//5f/xrUYn3N1tYICUIx1A2
AV3i3yAVlvU3aHK+bSKq4Tk1XZ6Pqm518o//YFjibyFGdMu0wVu4PryKf/eWG3bAv+PVCHiqcIO7
lKL82+/+ry8XH9u/fBb/ycv2Z393gO19+R8+dQvVC1/tX+rbGxwM1kRcZiV6DG5gkd5JGZO6RP35
b94HePJ/ehD5XoKiOs+yHUdACXDFX5AYCllyauNUoqm0wcroqB0aTL51RtDQWOsKHDgZzUGtJTL4
rdkXmPzEODz6ZVR9NNqpbnmMl3appDwGpZcf8FTlq8zmIELV6jfuLvfQNCMXhtA5qU4ZVzQ9WD3k
mq55EQEDnOLgsQ7q24Tp6Moj3bRVXv89tfj3hip2PlMDVFkQxW9ROLPqCoL1K+FCsEIriyaoWwYA
+zUtX/2dKvW1t6UmVhcB37I8/3fgJWqfhq6iQ5pV0R0zzI0Tjbc1ffPr2S+ZC3etu42qrvqaAoDO
gjDwuuw5aG+mCUguWLgpw/ftsoJ1rHkoCqWOv2ekg3Hj4K/bgQECV4Y/2LRXIHFjo9Wg0UIjt7Z+
SfbOfAwT4TCFO9RlCkptQ+bOLdhMQ8OewXSN9eQPJ38MjOENwBfgigSOJOMSwE3eXRs64bXPre4T
iRvnpsHYKl0XZuV8qFFa4zbGvn00A5BAaxcjr8A3p41fYTSJ+7mM6q9O1OmD1U1hQHts2rub3lLU
hGXD5L3rWYrwWDRQLlfkpvnMGfOH8clLHP8NoAdsBNSRmaThQHC8Q0eId1YrosMc9epZ1QO4g6Fl
qsKIQMl8Y0lzSZ8m6PQMoTTBq8ky01ebXht9okKM3TIueh63WJZ+eKobuDDs4GGeU1vSdXSFl4Av
ViHfuKa/22NSoUvHq3cN09OT38H0XRtTxpAln9vqhdvSxE1FCv2UmR4YAyADnHvxsoqfYAyowJ6L
nvFIrPGIMGRPMEsxt8X+a82+iBhXk1te0RzOZlDnvvOqsj4h4GhBWwD0VBnfPfQKwglpYX9hGaSZ
J/QVQFDHxxKR2yH7mZMlIQNPEF8MgEGyn+YhxQdY+m7UrRxcCQq35vLk1o5df2alVdwxJUf0htY0
MtZmjIP5b6it5b/W8mvOhQU43Y/ymj4JX2KhyIsOmat1udf1yBM6vlekk1kXWJSmRn3nABASNsxk
+AUDkOvp0gZ/amzq17eOQGFnuiHsijFCsUDajK5KTtKb2vrga11+CBLc8AaTttgwNxr1brJ6Phya
kUyIh7mKQ3rTcsCRJCPHaNNGfnzvMAT95JlI3WOjIowWVoFRkxFwhsvKK8bpd5sYmH20ndvFLqNC
bLmEcrRc8fgAvJ9N49HOYJpukF/pZ7dcDvmpcnB3QemZyQrXPDMrmh8Het9TgQs/FRAmND0NCyrS
0S9ZjVivqoraGV3nGqW7DTyQdr4xkZJkjnao8AKQlB1N9V0JC9jhlKbdtqrCbjrosgfZZ9Sux5EK
kT67mv04fPnEIuF41H2usanBm1wxuTCusSXTN3MklPHmZKHzNVpcJCx8dA9tlGCoqgdGZMxm+nRG
svEjRCCaE1wc/k5CKSIl9AW+4mwrJ6GuUQPDfQVeFoOi5QH/PSAxtA8kGQOC7BYEpVUe0rWbO2Wc
brPScJsTvTLNuOkiqlC2LeM9KPHlCLfFpP2B96Uctb/qq4hJJTnoLtlBo27JZg8yoTIw6n37xLTK
a47SAWEKCTp1LM7P3iLHZ5n91pHLdCBNhP2ey/JkUv+L7Qtai2vGN5OcMMn74TCJ7UzmAgewbUrj
yaYT7lPnkP1WJLHQBBja92eyA5rLTewMb0Eq7eLAkBTey0iZEBXjtgG6cihLFbwy4ZngQYOBJc1S
sw4k/LAc382if6nauKA/HDFAXwCclPF7Db9VfwetVZU/sid59JsBJiyD3JbSgydoWUP7EGYcTO+Z
+RgzBcJeBQd8lfSB422nojGHx9AY4vR2qoiG8Gz5C8qvKgkeaKCiqKVcEIkq5+Bmuc04ezx22XDH
52wxlmaaBGDZFH3DfImvHx2S1MhhJCSTy680gpMAxUEzUuT8ZEbelAftQDZDotG9QSAUmPQEbR2F
Gw0zmyoI+6XRWTMmD21ErEimL9XzEJoTTE14sGXwQmIlUyzOcSYfGhCpziaYbBvjGdKeu4+UA+5/
cGTPUgJLn8VP5qR+49RqxAHGh+tfDQjREsnKrtlD2Wi7t9JKCBeZle1S9QDL2FrHEe4RrJ4+vknE
p470BBkw6XI34e04VDmDnyMwN+xFsI5zC7DqYMnwdVKM0rdVG3pRsWnoQ80+517b+gnORG9fptKn
NcDzGmwsY+lOLbbQofaTm0bxB92TmCujZzO3534Tohsmezvz6pKfXrX0BRjlcDcMExcj/MFpghRi
D8O3nk2wPT0ijnc/5KZzMyasrwyw5YBROk8cm0+I3MxDHsJlOpGZEZ+N5cbTxqjDrNumqqiQdmaV
dFfAmDbYkCHuflp8rsmH63KbvLhdIeMb+nl8+5jTiEjpYk0yNVkPLKMmU+lqkmLPozLCn2paF+zt
OsEv4p7MefoCQuHScoi3EjmlvBWGwXGBUwoD6XZqMBRBA/EOXdEkmB5LwLuwRWgEsylcxJOWceKg
hODgUS+T2aL6NeRSxsTnvGYL4CfdxlFS3HJmGH+8moJGwKNYjHk61Q6xcOZNDsBRt2N11xJr3dkw
xzAvI2QRQWrg7veDPHI3WqqxnGlFINfb+Hpqjn1fzy9VnuHP7yxqOAINC8pWWDkmT6cVTk6PWac1
BsyVuWqKlJJ4IPq3QcDgt/H9A8Pi4YaL84DF1f9qprw/JJoovw/iEMktwl/RyXiX6fFr7gwSLjbu
vSV6TAMrADbJIOMaYqtaY7+yDq1ws7dqSKJfIwWrpMdrmi4ZX1c0eyswFy0ITnvRYCcOmQay6Cr2
fbkTmXdwoWFvXV+gljCltnmgYUEvNaWx2ERuWOwIThqfeJt/85io6+gSgnE0yY+sdbsLTljQuTbd
JaxWJGoSp5uvU11QizuJ5iSF9PaWp43P2HVvgmTUG2nk5YbwvYFZDY5AI2V+yvypfewF6j82RtA8
rGJttg9U8tNVaBKc5mr2yQrMVBymHoVXgBNtt3jJWwYIw7i0VKjBfKD3qkc6cRk4tzFRuqQqHxl2
T5eI+fhF66w9VoXH4acErZ5NsblLzHBgOeX4pOuoOVGHlbKzuSQGaThLb0jyP446jLdWjfvKiRNv
TR96tZUKHy8xy/iNlxcPfdzpXyaUzXVqjPYFF1PzU9X0CUYY4PDvgfYF7ndNwurZboBIwOM1DoWO
ftzJK/HbMjDnZLzhK6dgIdu62/upSTA9Gme5S0L33eOIu+o7MR6ryok5v5uFHjbBzEu90UYgPhYC
/NUZ2db9UHkXwca5b6zhxR/b8tfUM84dkFhP/8zeme02jm3Z9lcK950BcrN/FRtJlizLvcMvRLhj
3/f8+hqMyLoZ4cwTiXPrpYBbQGbiHDjCpERyc+215hwzm0xUxnldvtW2IBGp7coLgDjZHiHZrV0T
bByNnDgxIwztlnwsANXkTKvaWJNGGqTGvR0j3cQlFpXvCuw6smwSo/kQrYj3pSYCV/R6abvwLRml
tqm9LvIqloNKwrhuCTlNeeyS7n3JUakxCJe8mqYprxDlKUHbxx4H1IIEUX+vd8waaeeN5Gd0c/+R
gIoL/xdGSTPhezKpTrPpX+/1H79lWdz+B0Hu/+H3eJg+7fr5uz92/RKtzS8KpmlAk+gy7e9Joz/Y
lPzI+vKTz/z/bvnVLyjhLF1WVN2SVfFLmrv2RTXE2jzQDQzquq78O1t+5dc9v25SgwjTINuQeoet
+Hc2408NoXA0e5pCcncPvgjuOPyNjDioGEOVPk391qatjcQ8DJG8zGJ4qfumj4gFbFHaYcokMKyr
T+Qc5zfKLC/bFvWw99OX+jdNCb63nzpW30+QnofGydGW0OgZ8POfThA/gyE3lkHIUdKdK0X0FzjX
rMVN81rb//5QvzbH/jiUidVWthTV4nr9eijoVXi39aW7n6UZowiQfva4UXLx+6OsAIFPn4hKeu1m
smZxJdVPbRaqBoOdeh49MJLtmfgyVsHhdZ7qUkZYgSJTHnsMFh2yKzL2ZpTciK5ZpQ/MQDDREIWw
V3qKaXhN+m1u8Y1LCoaNZEZ8DvYiNWssQ0NS7cg/YBbagsaLet65aErlH42+f9kxUlY055/9xPUr
s2nOrupRTdYt1fz0lc3gbknba6MH04TgbpI/dIYTTJOZMoKEDEB3cY/IS8uZLWhztR2yxQnnlBx1
9k0F0fRbbAYksvZ3ujZgTU/D+MdF/d9e5P9Ze2r/ennavDd5//brosRf+GNNMrQv9BJ5plSeKUM3
/qRc0Bj7YlkmdAcagRoQmfVHfyxMqvii2opsIITRLEtYyp/AXH5EYa+ZlkYHU2aAJP6dZcn4dF/p
qgw+wDQg2Kqscvr3scBPT32NxcCopq7B4pzuIz3dVox1RsTWGjnJYnQn/YZljZJ8PoVWusuHbstJ
YV0dHDtSLtngb0t0JvX8gHoB6WDtFJPtoFl18q7drfN3S8LMjeWSTbVGQwPH34Sa0orCxypt7vu+
8AMiRUKwswrU+2J0wIT5E8F4HcQfCQRTmHTbqIseQ41gIqMhmLamKCF5EteI9D1ZTD2m+0S1KSzx
kFnG6Ngx6Gg2lYg0iuROlXV6i8PNgloR6KmX2t3BAIyVqvSesBnxe9hbuj/dBP+8nP7li/00iLDY
SBo5vSW/q8sLKubNaJzxSmDu0v+hx/tpNf3LkT51eFELphHJCw0I27Mkvg7KP40yPr0ZOIC1vk0V
hcRtgxvy0wFqUyrYQo+Nb4WXsUwah3W7pD7KLsfQGJ3dhYKOGgupBUq4ig5qmfupoGZNrjqrdViB
PZUNU4MLvpUIBBwee7V1ZeVh4sYh/4wNdICfkfFoVxLbixWgno82VaBBm9pUryV6in2ZOAn+hQDo
21yRwAURrddCr6Hft0i492ESqkSllfpFTZzK7y+l8tdvmC8AePL6boRm8Xk2hqLQpKUzND7dUc44
3k6vSSg7dv/Yl8MuhYIE0h1ZCp8xwGuP7EoEfsDp/f48/vY6/HQa67P807PKPgCVf8h1SOwAxZkN
LwA7nTlsGFr8wz316dX545L/dKgVj/PTobCzDHaEw8EnV8IFUrMJ4EYN8j99ok/TCf2P46DdsA0W
OwKmfz0Ok+wq61K+2VbcRZVOXB+OxpE5Z15tpeixsY8GuGAiYhq5v1mkU4kUpF0eBebXReO7RlVS
Bl4QvNCt/oeJ6Fod/PTG/cupfXrjam0/DW3S42g16QBMJlqIdpP27IhB+4dtvR2wPkhDePP/cpH/
/EbWOe1P37wNFieoBi5ybWQuOXbY9RMSDoD84IX5/aH+/rb+81CflqhCj+MqpPrySVlH1UUfIH/+
7x3h08oR9Q2KloYjjPNzY96BC/797//7J4JWBCM56rt1H/Hzl2XIqgXom0UWyWY3v/Ymd0eITCt4
/f1x/vZxUFXdthnb8c799DjEJvu7vF0liCi6aaFW/YO83P7+GMyT/u6OYzdi6isTS/1eA/506Vs9
lGU5546jKcIKN/oV068IowUJwm5HLQf2mpxa0ifz0Y+NQ6ujqQrRDZnqwwQbJKyQkunxVTz2bMwh
GPTSdD90PQOtuGEiEvNHLZjTaTDsaKsc8+k+Aa6pZYUfKYB6o+hKylo371MvAwUtV2+MVXy5JxLD
Rq5tvsr1m0QCZGpWF4SAMt4/DQyAcMxu9G5EAYdkxpPUt1a7Vxi9NXskh0iUsTgv9n5AmFiQk5kh
SZPgNZdx4YdL4I85OYFLtScSb6Vru0Hcuc3ygEPzQh0SItf7XTdu0dR4AKFOoniXL2KlfIkb84NK
9sHQl1sLRXhnbjtxGuMJ2b/5kfS2i6XCGQBXB4l8u4avW0l06Pji2sg8LCVM9SiiZqapmsueVZmu
MZ4bcvKk8bkhNFWifaqP+rYEPg4CjybXSdS2xy1yzrv0lLbimNZvPSXEsjOvu/o1XbYB78b1I4yF
7gckH8/STV9+KxA3L8+9BsvO5uX0TY/zM1bcjTETgDvZbjqSAVw1TBggqNu2N08kMbbJJaBpFH0C
K839WNfIz8oLw96K3EKgXDtAvi+TefRBR6+JOZ4Uv9Vx7k9ysjW16IbLA+0xcWi10NPVXaTxxzli
xAXuVbOC23EKidJcbTGhkhKNKS5LjQa9FI4ndRhvq3rc9Wa7nepbOpIoQA+4J9yqjr2eKG+U74ec
KZAmMYwwdjImpXF9PcRc7QnjS6mDvSERAen2JCP66V5A1rozWHiNIMj6beIPxZDGmmJ2rZfOJrsz
HBE+Kfu60/ZmeCh5ynQz2ifJNxWulTLKPt95QY9v6C41+UdFkBlOIvU7PObOqvwCZbbJ15Q54o27
wb7LmRbDOqAOYWLotpR9HYGFkdckzcYWp7JnDH6WNaBDNZycNrop8d4iLXGnKsdDPzwlTHcmpN1M
l1Auwh7tkfSGhQ9mexP0gHoDcWmTCFBnwtfL7NSY2jcicZ9j7DqFUZ7KZbwBFXHMKWVl7VUJwguT
Tq1JEdr1r70GrAQwgoqFNTDvB/KV6drBMHjpZnR8kSNDWmOYvWtMGrI4OqSmvRVw3yJYyZmNo+bc
039rkzclYMCJhm1RFC/m9M3OoXDaaqPB91Cx7aWStuPTJEkOJEqaqqRCzm6ioPCKlmOVpbtGdAfa
bA7JZpcTPoiK39YL4VnlFa5XzoBUbpLSwu6qxO1R9qNnYRMzjFWEGhGu85BBq4zqfNdL2OlhtabV
czBX56BXsV9rfjkC7AyhGXXJpWXdMqzwAll3cFHCjAnoQQuvlTDqUUyK1jHC7LrJ9T0GDiee1T18
HyK1Cj8zJEeXgwfMBTsjMRgEjP5i0+aOvHyOPQyHRygzVxlMhKiUEW/lQAtWFD5EANsERTfDHUek
2rAzXj9hanW3RjttB/E8jKGXFLc6vnsuTkWGUlmc4zze05N9thrpOu6ai6kNjgJrdhKO20k6SoZw
ahSL7fIMlNbFLbwhRnjTzY03kB7GM9ZVpa9wIAxyPiPpvRaA5G81fJ39fophWCzEyAP4GcgoT0vb
s+QzhSaA1YW9AhnyWNLmPNmFBJCH4xHir2dpTIVS8xA14SNiFVxY3TEXHxgPEV3Rse0P8L4IPKg3
c3jEZnhtiuGk1s+6CG+aHlLqcFlZravOYMQxlMyi8Bt8U3KxLwRBjFm6VVnuxmQ6kWv50OCjTZTo
0CC8UPB1LWmKflQ4gR57Qsr2cXvbhMPu929B5VfwIhUhm1qTfwzaHIqsWJ9e6dLM8Cbuy8bXMakl
eC/w72905hylBS2JUTND+00o4NvA2pAItjdk29OsiE6MfDlRKzXWmkj+kOIX//2p/eX1/OnMPpXf
jLLpx5ecmUG2tdoEV3IwbwS6dr1FSD74K6Kt6zL390f9S+nx6aifSg+1T9BPIVv2JZKuYBd0JHto
NNh/fxR7rfV+qXbXw4CcZGGmx2Qr64f/qfaIzFaxZKixvmESKtszX5Sotvvu3CO3LSXTLScbDeN4
tRYACbDkGV2FDXp+qK0nvDhIrlFe1g4GbmLjsYJXDmH13/foEQgpjftK67V7rSZQWutgIc0uQme3
lt/0SOepMfaj8dDddPFdp6iYJUOw+yD5SJXcoapwBgjjQYOefnV3pJ6iPVWBp2pUJ7jpcFVuKmwY
c6RvW2NGT9mdNXPxLfU9TsNzJLXn9ZkzlOFBD/MnVCouvKtzBk0/s/PLAICiHY4PkaEQrj5et5V4
BgDgmNEt0Bcy2BrMHfNyCxPZjYae6WzwMI/GU9aFNwtbE1mQ8iwQ+rIbq8zkYyLEsycLOswxXUBd
bnMKDV4kasIDHanO76+c8g9X7vsW66crxxIYNASArrflSWZNjJpbTfLXNo61WMeB73h56C96+Iys
vYH9+vvD/6V/pAj6W2szykBQx39+vW/aGsVHo3H0EodQ3PvVPjrFuX6E2vDjFv23+ov/X3J2V+3o
v24/eu34jRlt/IsUcv0rPxqQtAsVVbOFTe+RgOC1XfhHXpcqfzFpaqBUXbv9sry2x/9rLiL0L6Zi
Cdu2DH3td6wbqz8wu5KAzquY2BshaxgEfYHG/SR9/J0U8nss2M8rj6F/z9BSOQeIVLb8eTCihoMq
qmnt88nhtq6qO20CA+EUQyHN20Znu8MgwfTssMAVwewEb14RH8akTp8ydpfPk7DmVynCT7xhTpi4
ppXWYl9W8dXQ4wmayxhmXNFJIFujR8uI3WqIXywExL6eaBdFJ0MzD8BlfldZ6Hcci6q/wPo1s600
gt7tC/uQiP6pb+pzH6qGM+NTpHQXkyeG/A6IteyoU6M90Eqtqc+SlR3foUT2AoRK/RbJUweqMRfB
GyzKCSShBlXuFmcWCphIQUtBmkOGRjJHe6lnlCyypIezk49yfQoLM4dS03RnSSe3gvJtysWWcHL6
HQR11+GDKFW6+mgERir6GqyJ142RMrxpII/gjLXDwIYK4S/gTCSL0oaSS9FTZEgKOu8ZPu9lGSn1
kcRsic+aGSn9OW0tEZBIGNs4FcOKMgK75ImGPAB2mT3QYE0fLyMUGexjrNLcNAgEmKcSIJh72GvC
u0Wx6/6kTkW/FYHJBLyU6R5q5Tg9iGCwvdI28tWGueXY14xhF7YNGHfCWVY3owzkXoxleOTW8cY0
4CoixUfL1dh7SV7dAqIl5IL0gHGkCYSLI+yjnQZFw4/Miml+bWoHW0fJSpWDYPHQNeldbdYhUQ4N
GiFSleJhWa7JciKeVIofF92OLglRSbZNjLIE6QZqOreDylE59Rw1yiNVoJ3fR3IurNXxuiJwzdBG
hiAVmlqnPxb1f2ut+61i+2fB9r9Gi/8P1HUziP3danZ6r75lPy9l3//8j6XMsr4I5nmmqSr22otR
+U0/xruW/IXep6raqJzVFd3NT/5rkiJ/QUIhUMfCDdcoKP9cyYTxhfSVFTBO1aN+Xxr/jYWMU/n1
XSgJZZ3LwDb6VLIm0PNolCTNzsz05rrN6/4KZVK+b2xl8XTmH9eyANWMh2vI4WdItJm2ommlbYLc
96ZM6YbU5Lp5QZOvYV08wbYq+o88j2H36HP6Mqr9sLNSEzBYmCTDexbF+Kk6oJEMNrHPk0Hoo7YV
W8QhhLIFSXtaBY7IdAtuTTpnpSP6ETJmHoS3JDksXrgo8nuKEtjFn4xyiz4dKp8yJskWGheWuFG+
WyqM7RuyOKybNMe7ZSD3fRpkXeyTPMteFn1KvrZpP2WoZGhQGLhc3LHLrQN6blRVoZxal6ImsURv
C4BPjVRcjJNp7jUzjvd1Hpk3BMXMJxVS5GMtymAhBtbGGYZOCxGXQlCEP9V1+Q4jdLquRaQxKu4j
6atJ7j362TVlrY7n+tKQB91DjaWfMV86Vglqjxw35dTl+rSrg3G+YUabPeVCD8mjq4EWi8QedzVK
vMTRIoLiB6i8h5z8d5yDWR4/BWZKShTKZWubEt9+BMZSPU86eCsdeeeH2tfSCet9/5YunXxMWntd
1EMdef0UyRR/cMT3dbJYj5ORKm4DW+5inqp1GoXdhH2XmQjNrSOteWRIwIhEsBV6reo5fy1FXuwX
UJxvqV4hbEqkgQ7TQEe8KPAdtQosBfAtJKUP7a1SWPlWRY8X2uqmLEl4pUn0SDLWDo5f4Rl4tzdx
SpTKUvXJDSv4dUUaoaLfFRX7ZzKuTW+ex3xrpqjipdDGTpr6yLC1XaR0J0xJMC0X4kNMYd+UMYij
IEGiKJUfoaoq2++k7X4V+EgqmttkeTHmdqfY+VZCEOqaOjJ3nPUucTWogQjcKBAu1Xm27MA5QAUJ
vTG2v40J/K3EOovZ0D+SQlIcU5lUmNoIU99G0Qc0PZWPio74A8KKlpxojaclQzyv8S8mwW/qNMY7
O4seRxtNYauS+9tYlju1L4ag1aM1pMtKNhgEUwIviwxTPOuEAQqC4zFuSfs4pWUGKeiZV6vuWwgs
tKHyCym9TzHuZfJdj+2/JMm+6i0DuFGwSfFAtgUQE7MYrhXZgvqTj+cRS8Km6Qgtb7OdiIrXuoit
jcILMVeCR6OY9kiqIyeKFwBRoHE3nSXvGxmuSS3FF5HJS6zUv1px+GYqyVXfsO3GNvgem8Y5jdHD
55D/XMXsEldDrIbRAT2uuQToqzPpIHXhMWe+iYxJ4UOPZzOyvZWLoMl04ohzkzjHmAmoeZ3zOr6v
AUUgI1vTPdlPtooanPQhdiaFxFSjSpBQQg1EEEymFF1dBqibzrQS8uO4E3HH8G6M80ea1U6r5jV5
0PRXaRmTK6llt8SLffTZ/Qj1i15B3aN1mQHz8HyKldUZdwq0bEja8PlyQVtG3dtKh4aPp+7OHIR1
hnDPDTK906eKLywzuJe6DGfeJPHRLaJAYtPybYk2H2tsag4EbfYzrVz1tqCVVzbhtWWub3hpkq+x
vpgfRbfQE5oDrx/yydWbVD2Z2vKNmR4N26DKrW8oJpjgkYQA6C2JdLSEKCmujabpv02r7YIIq+Zq
1PRwS+2QnGRR2WshtHQH1KeyO+CfvUjhJCJXXBblvhzkCmK+Ih/siOurj9XrPC7qN7hZ8euCsu5d
zWX1DPBY28d1PfqBXeowSLCtluP4gAKRtEAj0NmEKw9ZyX7SViput5WkZOnAbg17bC6WtMKcMU9l
DUBVW/0Q6gEloeY0bag5iyUzJu2758xqqGSKytWkZTpgyAsvGJuZXjbBF8H0f7LUtTeXD9pdZVf9
tQAJVJBjeY6n4VufKOm5UC2AjoMM7cYsg6vAhBkRwFh4zfJgBeUhezyhvsUtHAho7l2EX9JR4plw
SQnm9zQXyfrimgmHbO+IVpidKVSuCed8XTTsMZEeK74eGeIOFvxAYq8ig03JFgJQ03Q6ZoLmThAt
5lNHO7rO5VFBa90F35jLoX5NYAfAvNxOYXKE60c9yOuDJRW1od8uFu8cW8l2eToBLAQkZgW26iph
q41uDCNSoS3NXBLKt9G8VEZhoquGg9gN2oL60hpPZknWIy2xBjmntoxK5bGMZS4p9sCm0rFXMQZx
nzXNpRKvithg2NOdkXFc26FrJ2iz56JfOUtHFZr+qe+esqrJX0oKZqiomuJBiAq8SS50rzMKnu8c
W0KXpT6XIudljB4iwUnuA8XbcRG59OnslZGQrhrErcVGRsLKDDjZ1JZaPMMrI0VV1mS0GNNoPyZR
qlr0AVBs1DY564UlwVgE+ERwb9GUjkanfB0+eKEeneEMAiWyw8tCCxysmgUJlGwJhk6HoJIU8Lta
H5LYUwMDYJy0Dwsi/IbTV2jyAs3QluGeJKEV/FtDv6OFzvBKh9xL4xaJcwPRn3kB8XnqwTLwZs8E
djiQ3maHZlC7g7nhEvX+NS0JfSvFm2R2g5eH9rcJmqhmFDqSzRU62Y8veVof2XSYTr52z6dsfMfY
Ua2BynSa4m7EFcHqN2js7HAHAdKTdDJtp9gxTMClqJBtxJm9qUiuVhsQJ0XqY86F1Q+CfCPp8gWp
iy7hWPuiGh5ABDxPRl2cFjbFjEzmhCYrVu9oUT9MIJZL2BMorI4XqqTt7JSpDBbmboLpWi0EJRSG
/GqmxJ3E89JtTFsjC4H/oSDr97CifMyycZqmK0Nvvg65imA5nLclPIwL0tQ3AS3PyKzz966LoEta
oBGJMSjD+pkipzv0iH2dHs751rYqxV3U8bIf9BRAzAG8rYR0doJiTZq8Od8FaYFmQGkhRtaXrcF8
I6aVpU74xnLZ6YPXqA7EMVQMyNiW2zGUZ4AGFbjtToUU+YMMkSEb/LbDjV70nRMXANohuixYv2cy
oQgYgXdFJJohXyS1YhPQObo6hNIYo8OJ2ZJTdjk8eXW51g0cJ3F5ajPzPHQDOKJcwxuM4UIX2SNq
Dtu3pm6vp+0lxj9l2MVdaBLdN2ywKEb7AZMQLTamKUX00GZkScHe/xDA+bIGlGWEAqlLnwDJs0JH
wSut/wUrzTEdJxzy2fAC3OiazSqWRkgYjpSOCEno8kP/O2I0AWQB8XVRlms0gCczS2GmxaoL3O9p
zq34quq1xl2/Jl0kGS03vb7UNAm0jAHKLnmA/LvXAV4Abchu1H76mAysQlrJQGJopWU/WlrzJmFp
aMNEXQN07odYvhtNDThg3h65Z1OKrvzJsuOEJWDEhJ1ZxJTUSJHTcuSVt+RgN5ezZRSwREpUMl3G
ABUvouU0efbVJOqgHRonNLTWB+YlNgrBeSmzJinY6nkELz6pKy8tkhPiaYZTFLU9hgoE9LsKFwTy
dDoaI5WGYkS3vZLuQDhM1BhA5mB78Y6cnT5+Syz93Kug7pjJwf3hfl7p3fVsHxWkhppWu4RcnBnl
HFJbv4yWCvvDADzQjothVwG3K8lUEsd5ZT6A20N6IBhASYx4oALiABklzdOn1PTt4TXhqfJ1kw4y
5oRoqxv9vrEqvJDK/M7CL+Uh1Bye1n6eLwRpto287CAKO8htkZUQNI2OrrrVZ6ilJuSeeylVL2SG
8Ee5Kg824dvQCW8Ev81VtGyX2QSLjNYBCOldQ8kjavUFBw47hU6/GloW0WpQSfNTrgI9pcJNyiPv
pKNMvrCEAt5BjnoRsohbVgnVXtmB5AG/lXRXsnIVW2JPg/q6SHCq5oURIGISPKwAUCjlqkNgSrea
3GGQbaNniXDBZNE3DKdYNzAwSaRkh011Z+DFr+Fr28VpGANCj6eKSEmZbdgwvnDD8h7G67cFLgI4
qG99XqAfuj5iCC2jY7IiJkMRnqQJPKwlP1FMYWZEleAmoO/dwJZHj5zeWzM2T8T2gaqHOvowGLSM
ek1Z16SE22GBXWCUYl8Ms18WUr23Cc4EgeHOCpc6jpZbk3eLEwQPEqQEGDbaLs/u1KmicM2k0lFk
3iwG+tUgzRinpiJyRxTBToEY8rVI4+m5N+wTPM9Y6jDhGqG35OqRnmSLXHfAekpmN/vemgKo0zI3
Smj/m12ztdPyXpqM3WgIEiolRA1QlfZqquF307ZFFd6TWU0ZYteMa7pub0EPRGAdcHevnt5RjXjE
asLLk174iWFcA+pLNkTiXZFV8WrC7TKVZTeYeo7HhX7VbF8ojaBv2cvOaFgUyxK4NT+KB/A9fBH5
cBKJ8tTUFGnMMY4ldoKJzPFTtUbVa6J4mfkjmLsydxiCxk+h6ki28jSQ0QGERGlvlDCe9hO2qI3W
skeIMwN1FG3PGA28h2duOOdWvlxbTDlQeMgOlCiNSnFhDl8VZwh8N7GiaY6d9wlWoeKoEgS+H8hl
onMlveR99LbU0TdTS1tHArPIeMUeQHI0T2ZZNbh0zKvcmmKXfURFV9PmY1QpCTbZUTZBjhg61rqc
tMMbcj7uaonEZSIi9E2tWwfQ7O9E7qwY2GY6AP3KQZq0pF0GSrglnIQR7XSBZeKGK597hs5YkZkl
yuxu3jB5sly5ZUrM7ZnjhlmZ6GL06GeEDpAJ5Bqx2Gddsymg5bs0Nm5bbfLHplK2EOZSxILDoQ5y
JsXhndKgJpvquNu2IkcXYZvXC5VAMmivjCwgj1/BtHTC3noNE5Y4uyOBJ7EIecA2rgiaAnJYYHwR
5xz/TT9TUptUXrNW8qtKatnyfigrBZezsoX1f6gTZCRNVKxMM8VypkGhTTliuAolHO8z068ukXlQ
helVyewkuHPmyF7c2NR7d5EbUMJAKoqaPHhKfxcca7mJh67xZkQpm2GIFdJqDFKKZdLBgfChQcNw
vDKx4UdBmvNmruqmqR8bVun9qOiDGxnEsYRV8JWl9gSs/haXFVxzQqPMNRtHNGPHf8BaBuKpENO5
r0kzM8axPUaBdYH45iUerfe+BPe6zAqyEplJP8X5NThXgWDXotjQKTJ5r/ow7vpruGWPyqDeY6Li
Jpm6bR30xNIgKiLf0u0qgh+y3Lcn7S7vek8Q4whIruMhjfZSHJ810b4gzUWeVOMWLs90y8gwSC1C
Vov4DnLhdSPqD3BW650SzIzSYaVZCXrhUJJ8SS+OdZR+pCZZtsDFblQJ82+1cKfnsHV09EoGiKLN
wruPWQFKoIDndpFeRtyjfEBGutBXUAP0Y/vaAm5xoVj7IeKRPNRtX160y5Lo6DpsEHlGHwmB5yMq
e1mZhvuwGbapRDFa0V5BtsruBBXXgxqLl8ziTTBULX+yzRIvkcVVDr1hW9WyvM+mQMAO0qTo2sgW
cjNt6gc2Ti7ZxE+csaMO+U2e116Xap5U581VEFXFBcKP+nFQ9WGjEE4NNDn+SujfeZ6JZmpU4xbY
9X2yiMmdY4oAEekPFTqrJJ1NF3zZOj+vbwEde1EQP2GQmrZ5Y9w1inlZLONlAix5qdaI23vN1C2c
IMVj3GCblOb3VrePiDauoi71el6ivmpJC/uLvkPdpX3NC82VTAHOiO/DSCDusNB7GbeimVcejLy9
0CWQVCoG0xrRDi5q6kv682MYXBgVahi6PanbmXLy2KyLC+KQQNcf4wyAwZBGvimR0FYsx9ZY/MaK
bwarKgDWMPfHG50rcuL3WnogW+Ok9IqPn/W6D/tLtrDlKQ3Hq9Ja2HGMASSgMD3SF+B7LQ4MMlvf
BkFWL0yWM6gMGesO707HFAhUpiqZNrpcnnrJurJrkVA/p8TjafE2mcMd9EY/02jW8n5K5egmW4pH
DeKXbwxK5eom6ruuGwFyo7WzCvk6ZI+gJg04zDFA4UaeBA93KN9O7WNvFLtY9ddJvdPrZKXk9H5m
GyXSmL/SEEMdKHdeHynmGYIaSLAS42IYbBMRWL7VUKhwq+8H9cpekoOkWUeSU6/YeF7gBnkLqh6o
tHIHP7GFzCY9RPDeiLYB7FXMj6QSEnkrqAGqW8OUSO0uH+2USlsGj902s7obJ5IkqXwa9v59EG+X
WJn9RO7bZzzaz5IM+iyKPLJJmgu6pysb3mCG3qsu/+fcIex2lmi+y8b5aui6Cx6po7qk98NgA/Az
x4ciRrkIqmaTzuVBLyyEVNbWMFbx91Ip13PZC/ZXs6OTBcBD4cYDKEVFfQjYEyBJk3ZqUp1Rqz8l
FVWbYjZMoAzEzEz5qoNo6kMa0ebTtatYV28RlOyt3rqqYWgCn3KnJHs3e5pctCOxM9Ajy2q2dmLd
KzfPVUVeWw8kPRHjNg+3sphPMNZZBSCg4lVf3BqTvdUISvsQfiUU8Br6M4mOoK8dsBEnU2Xvl8ND
R03qgOkG0pFeWIU2bwI12w+J8ipH5OJ2uDPrqltxrfZ7HBGr3Njc3/LAWjdAbr3pARd7UtlVj/QW
1aQMXChw+GSpziM1dOtZ/2oO3deMzZKbyWN6xHzcsUw24cmym52ejhdGvQAiFLkLJoIya1gcLW/V
XYl8QO8ulDj7wLob3eNna3xNN5vdsnBRhtQerotFUPrEmBoa+DIe0MNxa+dsVsFrQ+QHIyxlqAoD
ZVeYTynbD2+GN8lm/DXGpL1oNM/yCIQDqS6SQaXUkG+qB19XC7pL/wVCwDc7C+/gNRytIfDz5SZD
n6RhrZIH6yOkUteYTFim+gxM5bWQKz9aYm8iVSDVpUe9Mfckk3jLCC91Gh5gY++XguxBri1+503e
RbeArCT2eZ1mHmB5Xgs5mzadoR57KzwGCRAxs90lshFtSNFLPExWJVK7FTNrDPNBjkPtMjZQ0gJh
8CSbxtT8kIhawFegOdfU9rlckrulyQjrIsQ9sBgKBLSOGrZ3/oABEKd8eGc0tKEtiAbUgYiwuOHc
WhNb2B3fOjmljA18E+icb6ga6MZmZI6inNMJKKSkMW4lMBUVMOkr4GD6krwWbYE+cSli63WqkHtp
EUgNTgfk5Stvb7aEAE0HNhwQ4KPw1HXSBhPrNwbAndONum/KqTdCF4N/Ql3SOULKo62FcQlYhowi
bqZTMt2ygbvSWSf4sQHWwSr3tqg9O6Z2JQwC1RkcOLeZpOe+SS/BejiAw98oKR8sBlJeuhphUuo3
SJ4KU2Pwnx4hFxcRutzAbojeVqHnhAVdRNJZkYS+C7gTaCaT3RTF18bU944YCGMsJXkn6H7TJm4+
OnodZIFAQNfi4lAwcpmyHu5nKa7LJY537Pirgx1TotGIpsLlfcks2a48iGDIxfAStHixtszswMIP
xg6yo1/K0rnqCYUq24D+6iTvokAYflJ3ThOLZ7XnwcEW7kZVctBrnYwyOSYSXel4+jJRUrfMhiRf
4s0nJEFL6Ocki3FX1DYel3ixqvOkAmkl085+NoUyXyK2Qxrc0kRjcQvtfNMqSo/+ICcDy24jopbS
ydqo5KzQIroe/5O7M1mOHMmy7BchBfOwtXkijTPp3EBIujtmQDHq8PV9LKtSOrtEukVq0YvubUR4
uLvRANV3373napnYmzmIQoXYr8IX4Bes+a20EXdyLmsWg3a6TDtg+/2R9w7igTvfmo6+G2336yQY
H5K5A40blj/2rTfTiXaKRtuVqgydusCUFpgPYxyKe4Nc8N2LlIK5usx4PMv4MfPxLFizRkoDc0ox
yJLV5V5MNT+rzB2+Snu5QSa4A7tre2hG3NCFu+mc1pwaKyojBhjyFLUICVGAtbu2esajnXv+Puy1
Tetw5+BmJ9H1WzhUbEUS4XqYyvjcefBSagavLcDyfofdr7hdM5ytmebiUhFsvc8JM22EnMkUQX7R
65Qa+j+6YAWqg2HaRjN/RgDOdrdSRk6HgDniJOusuo+IsT9FoI8p940Dc0xNy+jHzT7FKwqsOlxl
xTwdFxPO31nY18cwqhia6TxY30xoaSAY/i2ulIIWhHXXaHnhE512Meexu7NK06q14md7mLjn4KJ0
BxAlyPWN2oEqoougrQe1t7GHX7VH32FqRTEYZeEMf1XW5w3zHI8MyKjy1SxjU6z9eUEtsh0reqco
UG4pBuzw8mrGa1Ml3rHpgbUANwq8XZlanERB3gJ7MCP1X30muTctwDh1mtWQJOLiszKN9dtyNEJL
Pszhzhuc7Jg6jdgF/HYtN204Q1hlkq9MKf5vFejCQOT0X/geJmVUN/eXahz16BtKLTF5kH3jEQEW
lqYjWEG6ZDKEoEOlml9xL82LAwN47yVMGZxX6cXoXt3H3Gce0DD0sexUs/McssFO7aMyBMI/ht6c
P0lUrGs+q2prV0hQS80QjwuY+qErsw5ruXhqBy7vYzEYArxThqLO0w+vqIzuRz2rh6CzkqfYY2Bf
221o3XloO1uhCrBCVpkUvyZySXc+YJKrBJp5dmQy/EoSbHanisxFeei4FV/Q2McUqEthjXQJ47o2
CwicQ2eL5m9mCW8vMovugqxlD3iIs8yhq0qUC6JIplk/tue6ndk5UYtSbBq6iBmtiCOzLXdV8MAL
JESjqfr43g1pfDvATRVYTgTbbLl0obtz0S/2xrfSJ1tYTyn7+3ZlxbwWUwA6VEkk6s1ApH6P0XK3
fQ0hmha77EhYUN0Nceft3fiziQFehKOTJ6tlcpLnwlAFrODcb+H/RGILHCR/HCvYyJCPJx+L8NBU
+5lX/FMK2PVBT0XY7Xna0+ziL5JRkAAGWnssZUg1WrtAHvOo6+m9PERmxEDlrMMYRWYXj9ODG9Yp
VTlzfhczRsJdtyy9XRrYvx6dB/Vv/pnwfkr7VugMtGvYD02rETmSDEBRKcFRATufXjKK3D12sjJ4
mxmu3vswIsxpRVqeZn9WF1Q2esS7wL50WqWfszUGSCLo52vo0QQQcie9G6LE23YVKj5KNbcIu8y+
qBSsnpJQ48Pn9h2fs6T2P+gGy1aLD5XTbtv5EU8Rfu7YYHmnvPVt7PPn2LbzR+Bu2c4pBhRP3p/R
LwwDmdxJ4vdsBFsaFJawtR+swczWsx5kdB/JCLJXb/+hVZv7zyjZ9BFvwU9OFwASgZ8EazhiybFS
oaA5h9KGF+i+5rXhUApH4iT4Rl7ZVybPS+HbqM0WqrDQtzUf8UmrgEO+Vi3VmJtRYYYg5+Q/6amz
3gtf+1tZd5Rqx9NNpSoBlDcEDd/5uJuL9BMEPcuiutVm8KVBBhmnDfthvdDTdtGjSXNGLd/7Zedx
8m5YM+wDirPyEnkqW6Js06KWvdNyET1i0bCjI6g8LVY2HoltoSb50pQyOC04XrYAVJllQPPCUkt8
crvAI+k6Y2cLzIrJEabGrixZD4EBvNnBIgV7FiTSBscLZzjxzWvtLuNZwx18HF05vlA3jRpaT5h8
cw1WTLoVMy3h4g7tCGtMGCRkGyXw5m3pLPG9gGWW88XtoMiL1tjL2tQz7e4Z35e7wR+m4aDZMVar
EE7ug9Eh0mkaCf9OGy/l1ttquaGOwTjbVgimDQKbZGJc5V+Y86ZtBmMcaZuSUspHeJdTgLnqvBQl
cNSpx7uPDUo09PIbUHjH31ct1077oAjSUFyDbmnXVhsENeZzRwM2d0T0snT1DdYThYWNdyUTXxDu
ow5rNHejrqHdC2NHDQRldPoWYx3nEcS6oti5dVfRpTUAPaEtcbnTw7J8BZXjPpa1w96qghGxC/nC
fJT/XLXBzyD1GFdM/Kx+m6vrzyEmvWSwNx5fsb0ReARcK8nvo9GCYwXx54S5cPgbsqACAhSZB5cG
4YuvvOxoczslSkUJzv8dj/D+TwdA9M/4/wIHNcTv/b93/35+Nf8Vg3r7Bf/p/fX+EXHbCXBnJ3BG
XY/45X8Y5lz3H7ZtY33jH+PeDm6WtX95f3HZRX7i8e/5DwKWmpjp/uX9deJ/2BEoDdt2nST6py/4
v2GZc4J/mnv/LXYACiUIGCHCiP2Kja34v+R/J6Hpo+FFuxqqdGLp2jRtcUpc9hu1OxaUaDo5d7Hs
xhTM/o6Do957XB8JIGsAu9LaFCgGv5VX6mlfxm3Wn5LGtpWznpYi/hO0s1+Eq6HJwJnXeUPTuhVG
XfdWJCnd35uKhpCjKcvQ+WRNVNUPTWARo6exE6hTXGj7EaIdX1eKpSqmODqOWvpkb60XgNjMvG1m
+eGLttU7w2UY4SWrG7ZJzLukBwZ0/wGs5qSwxdHWaw9nt25Cf4OHZlTNCuub1T+mdKcAOi1AEDZY
AcIs3s5dR/wiyqMWnd3wVEHJho5nsN52CBl3xbTkL4a1yjnngXpWA7dEXxTqox9roFBJi5cZeeAZ
2xkmmLT75QvWUQ3005p15oYIkzxLPlxCF/60maHNf0U2H3EU2Fx6af0+UIU27APVlXe2PV+tggbR
2sViEzVQ152E8AfAAcBxi5zP41i1m8L2fnEX4Goj7PgMcC96QGhPt6Vvf7chsxilu+QmVASmL6cf
hLaNsxeEC8Wpdvs3V+gNac+NqRoW0OkJJrN+FCSf8bXDDIymj6Ah+SomHayQOkhDrnHlCY/gu+z8
iY7usAJ+WU6ix8VjxdAuXzkmWU1VdIQZDEiC4pdHazQm+SVzgJfnpBr5JZjqSlyBKwB4iUpW/OUH
P1q7QG/peYJ9uFxLai64E2ZnH9qQPAzAcGokH/jnPYXQ25i3W7ptw4rjsJsrImBJULFyhffBtrLt
3fDVFZwRo5peqpA7UcxlaWXjhWTR6msmW1h4ZUMHQjrA7UyWfqJMzOdX+K2/0N0wLHHyVBQYp3ah
lcx3I4bADVKxfDQ+Jp215r7rMToNbszBOS+/sEXGXEkIuKVUuuReeQckvitO/MCr6OLU0Xdu57Z/
tEjEVKdA2Dmaqzd8jjVfmQ6bRbTLNOrEvs5il2aIxohDHbePLnxKlhq0OJlgCo4Vgey3yjecbkI7
D23gpauZLoLEC4WgIdJpSIha8dq1h4iCKCzqPYJzoXdzZoEPNhjDkdYx52K+J1dfrtG/95TultBf
l4iaV1nrodpoVYXJMSZM6D5QKRlPq8JxobC6oeHCmT2RHLjvZ1PvffZqHsGd9WIjg7tQGN8t/nfd
xxibvjtTNlNGG8uxq5Olaf79zoju0ZBT+7S/Rdqvw42q2qCnwigcKbWJavTAdAKq/7PQ0UBWb47u
rY7ut/Ugl8BFJ5gl7oh2wW4QBv6nLgNansH8/hRsRSuaYC68oJjXGqi5zB9xj5Irsr4Y8V/aAbpw
cyKi1Lc0Y83296JbKPgrEBOFxXPpqd+8C+BQDiaqIaiQALsBm2n722UNlbXURLmy2VrGW8YTNPye
NFw6GjTANh++6fxLC/RE1rJblooseRKL6g18e3bArcLGAnWw+iWnD3mw0JzF7LMDC2+ZHQdb1hgp
2iSa7i4Ko5khpij3bVabX9onW7CfQskafRltpMnst1/WCNQeqszY+/YxB13M9ViaVwJJV+z6sBE9
2vOoJjU7Pdd/gAnqMyBya+cy3p5Zi3tksnP/5PeF9RPPRcCLM+u4rgRhbx8df9b9bnAMVmDgmWhU
yfynyqpk41SF/uwxo4zWEuyKhnVe3Xfdrh+T6OzQ+qipK9kkVTCtWy/4LZVV3C3oE8xYbQ/GSfrv
ALemVasLQ2dkPmxlsxBLXtioQvylpvUCsMJQfT6PBzp1/iSUUj/xvk0vSWwIBaTUKZBWCKnNiu1g
jyUuPAZNx25PhCRCp6zbkW+lhjWMsIsxAeNOq9v6SISqeowHvz2VqmFedYmLMf2xPGTRFsYployp
Nxil52nXpYH7VJl4/ujDTu5508a4VZfsFC8iffUUFZMBr0GqtXJfHh09ymvBETNshXQgYLdu8FUt
QQKBu03QMAv5sPRl+aj9fk8GvNlFTu8dVF20h8ruKXIBZbcS+a1EUYZ8iMvaHvmTROFFIbUXRX0b
U0aazhooLl6fjFTYmOAvK76nIGj9Y4kGtaee7ZLrBZDtwmfRdYdOuF+C6dOBi2s1c7gKOC+bvrWf
KeCEyl0+Nqo/Z7G3jqIRKSTR8uwWntmVQhBJ9qZDOSD1BECRV22tELGLYDe5VC/N/Nh2g6+fXM07
XlchJRD9fEvgH33HjFs+f/8t8RE6SkkcUTPK7PMiyu4UgizLfcZVWklZNylkkMy3sm/fmeeTMcCJ
A11hgFqi7s7BTh11TbBm+cs2INA/zHbyMZbmOBT5y3CrfG8t9xoIunVEJ19oFETOpXZD6lsJ1j71
5r8svB4r7uLpaN9aPz7HARNRCQ+nY1WElEFuHseygXHUy80y29dicE6szzikMdB5dMfclZCbV/1Q
PmEIu1AmcspjU27t24jpzd2bK4MDDYZoxJZPIrUvT8hT57JP9FFVgi6gYmzpCO7Ma3kTQiFnN3hq
7IdQxvxd1I6OCoqjdMjJOwy/Qo/dVKmWcBNMWrJf0oRpijCveC/5NNhUafJSJbilzFLoj9oihhQj
c8Da9Edtdo7IoNXS+QSxSaho8LAyFRMqfLFYmFnr3KMQZAzrL9czV9FCPw1zpjxcB0wOy0hXw2x4
DNtyyH9cmdVwARyal+6cyptX/TwLd4W7gv4zcLU7uAEOL+vKPtM41rzHMtYAZ3H86sHQHmJ6OmvC
PU+Q2Dm68Y4x3Usc6XNzHc2cj9wyxHxygSf/GlrX3gUDq1cCU1Sg+11iPVotbxfGJ2nwcU0Eg/ZQ
7dQXzTS3bg7pWlwkTekQfYX5C8zVVIV3hyaxRO8LMiGh2Wmh4q0g5f1gu9N0NUiJhykrPDzeGMLx
9WkH4qXuwRLnYimPktmXC0AddcfRc8xDUmofrlKvoHB54AEV4vKSAR7GCxkc3AazXdaGhAPSGhy3
LOyryCabOBNugboph430l/kN3kaNblw9DgLzaEW96Vp7fHcNt/394gp9DpZguNPB/IRz+hcGDr4Y
XMFBzldXroDq4s99XK+9DNVT1RO7TtE8ZxBy2Go6gJXL4c0O1bCh4Qyjjsn3ys8bem7xR+Miya7c
WuwVQuG9HG15zXig19jiDnbh8emn5k8WWtSZOzlW+CXDu14c9EDlZljKryAu0RshdG6lbaYjjme9
Sd0bi0cq2b7wY11+NVidLoQYfpQPh3RB5zp0qEGCsrN7RiDvKEmZwQtrn+HVc4TpiBV+JUbqQDre
rmsL+Rq/qF80W57a/BIHnCfrhQ6YQ60W72Ggze9ZBqY6ebkHx9elXszRAXY0lbFp5SwJCq1fGmJ9
7OREupchSolfsvpdRJEgr+tgmywWh2sy/cY4/Fh0Snw0dHauo8b+9Ca8IiET+mMKtXXrNCr7SUo3
ubCqtj+CHAYa3XIA0PruozBY62l4ip+Map9tvJgfUzH/xvB+rMGcrJOh1L/scdmVC9kIypL8b8gN
3SmwxPw0zUBR2iHNvsUURd+dF8zXIff916QaRgILaYRRKEuDZ5qfa3yE3fQ826Y+07XIBtinYPwv
jWh6F1gNVgfHHvHER5xpLoGm0O2jT+0W85W1Kaa+0KZsrCtAvnh+/aID/thx3bE/XuSxLmYCS8J3
fmo7pqI7di0kMNV+jlWfbzvNlrtSc3ldBNxqKP7NtY61/atoGnfHzg5eftxifVDOXnl4Q0Fw7zvJ
zmspMr0ta1xOMDbmtYhcrIApZYRoEOZU21G3N6NT7PulUAUsFRciHUCN9EwuErLPdLNdzxN5pZhd
Uz00gCk62zwgTlH/7M/FiX5eWpeqfCHzA0aOB/UpF9V40ja4Gy3SR6QmgPH5xB6qRM2TUR6cFRf5
TbdAZi9wy1H2vmUNKD6KwXYep6F7oXaqP6ON3GUNUmkV3uCfzJoHb4qrK6xy9OkBJdDycEQHY87z
Fs+/YkIgD42ThWdhHPfZGb384nN0rCsfUnZYZET3U/2adsmpkrU8YAD0nogrcce37ASqB9mtsB2Q
ausB3B/mlmKj21S/LEsJ2r+a6ZFYzYRVdo7PwKc5aH6XoNa2XG2Lh67pMTm4iHFoYMl4H1b9T1kp
KtBKD4tBAOLvDIwtubT0p5+KHtM5I0wDNQAlWWpL8AbxzUOx6OVsBbK4zE7/tHi2yzoSOkmMKwyR
rwnuKzb7d3FJRjRjyOJ8pNA09WmHxfaZHHroCOsYhuimcKdxV1YieGpv959Cqo7VqvgB188T2jub
grXIqk+hwVLhHUYgRjhTXfw37DrGt1L1mjLRjDl0koLZm3WKrlkprtoCpmGg/D991n6Udu6+GjYk
gMD8GaFMq29+XsHJmv45KBcfI0P/B1/nY9plxRorUb4rGz/cW8tCiiMxYXP0RVlvG4QC0O6JztgM
WWm5qYeEjaNnsyunNoj2uFR5J78qcbV7GdyfsLxkSxzv0yC98137yXXLbF0SYL2f8/i1Q9p0sO8d
RRLfeSSP16qP9VpWUF+4AT4maUCtMVGdremLL3QSDFhdPe1DXbHjWPLDTIgLE6852ln9uTQ+Noh+
GsfrYidvVk3ToHHy6Kq5xp7TJBU0RZu4lvVPTgXcIQ+m+S4eo/DgIhZ8ppFhW47Vc6Mas7d0csZy
KJ6tsCy+l9vpPHlqO1uieh4zfamhTlxSx6p2mR81RHWrF4Sj8W2cE3mdOQc2el6838wHX7GAS+G0
P+2Yt19SUWVZa/qbcdJI+9BlIlw7hClQrEHVeK6JT5EQW4ti3PfcHop9BI72q3TC4ENJ34bb0F/q
JVdrXjLwq1zjZdztveEgp8U5MIR/erfejtmfPkJf/eYrwsKa0AchdNfaq1TalAN3l8j3sm3HdnYX
TLX/1099+RIi6qyScomBMFEc0GnCBWbG8psVlTpMlvezNHWvVnEzFhu3t4MNHXTNq1qqifd2PjyU
o5iOjGzhhoPX2pDhGwhiuwHG5yw+1agoeA/g5yZBTWVvEzhrm631JsAnwTmmaZpInP61X5BGcCbf
umClId3j1ydkbiZg+69RUb5DAc9Yd/M8bAjTjM9Cm98l20laAGN/Nbb2cNdiBdhWcc9+uHPb7WAh
3EaeN2JwpuYk1os6uwbmbdabe2inF6kjtGUuXxpLyb3oBH2u9eBf6pg1bEdpA66EKY0+24IBOBH5
X8UCeFXHUb8Z2YxcplKJLaWk0aXjL7eOhd7aWNfqPO1X82DylbjVASb4zjh0vWZfja36qidH3Y99
Vx8C1sebvjEfJFHMztMzNYGmbPitXf+PlaXW2qZy47Gee1YrtkcZdMaGoMtHinsYf2ECFO5z0WKp
HF17QlK4zXWekWo9x8yEvbAGmvBin7mad3zEnAGAJnrshcw33WC7q8iNm4NOTU/MtbWOzpQ4N9fA
XxSomBGifB7dCte5DGjD7N0UfwMJ16UanA3q5l93KZNzu3jhoXGj6eDewrT9AHSwSYaHkE4VlBYa
1mRYBJyBY3OS3J/uafR0MZeNJQV9IXLHUSI0bnwUzbUtp37N8xOsR/L4j1ZYdTu8Ni1y3ZAgj8J8
q1XM7SiVCeW3HubAZVTLOgrqVw5ofPlQebZtOkUrP70xh1leYX2xPjnxLMyb0j7HZJCPmSu9XVMG
V902R5HH5ZkSNLEfuhx7E11ya4/3A7P9FEMD8+G1x1VcHEqFsuRDit57/ag2lSucLR7sEVPg+Npl
6k1nKIvIi+5nVg/fdRde3VsrdGMC+TZNyXj7bo1H1ymgaOOpVIadRBX6f2xOWQAsObaWgZpXQaII
xUer9RDK/uSmU3FJvZCDtS0jqqpKlNdsoVNRyaPJMJgtE+2TlZ9/KQpcvRMz+5SeXVZKarX0GAn3
VdhUy8WdsMX0OYuZXTVXs3lIM5T4W58xFu5ocTMac10n0ERTTUlfJb3F6zD1bL2uyn5M0c2SJX/r
I8wGFX3vGZ7ysmw/FKXXTNC2IgwrIA59SDOynhOIuO+1I8VLsfB9W/WtsNRxhrHQ3xhb3bwqE9J1
K9aatqIrxxshQqU160cKFqRedvgveeWNds2UInX5LOwxc/5Y5LbxtmP5tU7lAPWLQ8/zGrPit5/c
x2mxb3XiPWGzjZOks7jz5OC6p56eEMbGZAITJXTgLdvAGcj88tJ0zMliB7jg66ez8eRLnqWVycNG
XZrQnkk1W6l7nShT+LuEIQYpudh9u1HAYMHlIC0/oPwnh2gs9CFss5fGzOVu0SHXNLZ5c/RaO6lZ
jzUCXCbr4anNQL/6znfqtlQx1s7EKrki7aui3+y2zRtfBPmKflvuQ1tpCm1YU7w7o8ZXXiJ1UOel
dqMyrr91q4Z61zYWd0k5Yv0GVWja27U87rHY1Ev5pmh3mh7dcW75PgwqOiQNQvIay037VCAglWw+
27p5bgcpzjaCEDAjZMtxyJp3OpKyf4Z55zspDGsJCjHcWz/zmFfLunZp3uTo7N7UsrzXXfPCPjz9
GuLKf5ohBzwJR7drN9cXRZZ8FfaUiEx+yd1iCp5VRvMomac+56VEp0I/kwDA7SaOVWJFyJ1I5m9m
TKOjJ+Jg15fF8OHixfxL/qHfR25REuYkBLkOuvSjLid9K2im+pjgzhEB4OYlT8u/yTBbuAx5Y8Ts
DLrRuYvVgOE5UNL5rdyQXgVjRKC/mpBaFJI4NEtuuYr3wcHDlEZWYkyT8q0oRlxOxdSp8VjkjTN4
BGr7wTtj6iEJEAYOvitKnokkdC6LH0ZkymuiDQ2a/HFXS4Itr+CFsGrBtHa7qouISFBEPbcvlU89
JZpaVXCq6q2umllRE9FrY/pDljftyLUoi6S8YEP5YhWUNrjfM+hdJslxZ6Ug32fzrvLuAWn6BJME
zhd9aVjpuuHgYABaNXYZ00OBpxoXNnkxqe0TO4oCoHFBF5AftHIftmGwI1IIbYq3HTBt6uHnLKaw
1C7v2XesCAVEv7JhuNZR4K/7RTV7V/rZrqpHqIqdIuMZzB28mk4RcY1t9gglb5I1mbj+mOJJwGU+
Nu6ZahjxaQAqfGRLGl16xy+2DmnAz7yPc7h1Fq1vfY4qG7CXuEyN6XbZnMSHGDfDac69BhaimAbB
z6cYoYu6nPYip2+b9Dcx1WrwvWYb5TZwNWpDiJ2l1ROVbp8mSx2YhMOlcZyj1LmYd4HK5V8zYGRy
Bq7ldlrDn6BGBKtdmN6iHSOpzUKDziticaXqAziAieFAC5SqHZZVDz2epjA0fCSfdzMmhMsyCxlX
cb39Ffbjn7FDY66HKbwIoihrvk3lhlsK1gDhdneTMtP3IuLrJBm4yrmYAFXrBLCwUqe4yDEzZI37
mHfefZgM1n6Y9D5eivu+Gg+DCJMzxfDzwHlU9tckXrI77BH1GuIEZk9Qts6KHbuz7paRtc9Eoxm4
pOnFitJ7th0cigzTmEL4VtqIgE+eX97h3tktJjgVrPMGGLYNK832V39ze7c6+goEOjUOcoFHqcye
HJ2HB1SA/LEGg75NFgyhoXJRb3P+0EkC/dpNqm+4hscxWb4INN3OCxRKL8QRihqQ0h3XCFv98L5t
3pchkjyNWCZCW199rC/QHKa4gSZZwmT0KlQkz3aAfYoheL6VwzorO22AH0nHw0itCHSZyn1Blf0j
w+wVAwfrL567S9BoBXsTP4mOybMmTXIfUhv3kAl+hjQicVeog5mkUU7rdq/YNQ0jh3bdT4YkIM7x
bvKs+9kJho3jiOasLBxsuc/7mQc6tp4xdfXPy1I9FQ2X2LTzl13MbnMFqNahe8Y1xwzYCsnnpju2
c/TeEiVY2ToWpJhkc9dYLkNgOuxpyRq/s4GUgjNnePz4UAdniLYMcOXGbjyKnbnNicb6GAh0HZYU
dzn/0VteNWCjYhgYpSOhVEChji1u7uTFS3rQeIWcW69t7rJJhBs/C3/aiIQht2L7pY05Czw8FWGQ
M2s5DQG0jFxML5Gjw/KfUtl9a1dox63ehkpan5EP1FDw0jrBdGo2DhHQdtPTGvuC14h1ZSWXZbjX
I9ckuPZjGp4b1P70c6BbnuB4TYMIaadar5bF8Tl3PYJ1UmZqb8EEsKVg9EgEt90eKugpTBu3eGXx
kZfrKmEQPlRaUmvORJj332lkh+chxXKC0uqO4j9KOf5bZKP/TxtrQ+wV/wenRtF8f33LP/8ONwKd
929eDRs3BBQ0DwRa7Nq4OP7TqxH8A+gRPbZ4kcLIZ5v0P70aTvCP0E5AvbuswgGo3+BK//Jq4PHw
b64K2m0C/jX2j/8Opy2+MZT+F04beMiEijiATElIiPWf4M5/4wz2ccsDuEh75XRhMOODmtOpfSZQ
xrvwThmDUTcfitK5K9Mx3PVAh85wJocX3FTgSdO+RPwNnR3Lym7dpIXEOa4wRRRiZvKdhIL2ajtP
OorfWaKfo9FV+1EUct/HAL2jFOEojnvKB3DNnds8Ww5cn1acY8EPYzp7TTG+RJ2Md/Os3mxbRush
JUvxGJcZ3rY56tWyEj5eeA+g9RGy162HbBYAgEx7LPnjH3hAlmfhx9lM6V4Xn93OCoGX8Ups085d
c8EEepvZEiaMw6Dniw/fmb7ngMaDsEH/vLnu5nhgjoUR080UBMZ+upz5TR/AaOwS3T5GQ3zfe2W5
9gh1nCMq3SM6aCtuXyZ30+Kvp2zdYg3h8CWQkzp7v0PTRX4cpxOIpvBCyUvwRc73RloGyqFs0u89
7YUI+3I/BRmVipx727Zp611e2wdqTrFS4wyIWKOSVMFrOG5IKKGX4gbfKbP8NPEkH4WrxbXXGRG0
puRVfqMHxzePix0jDGJ0faXHGXKwECWpiS4gOtblHOj5+GCSSRyRM9TRsfPxSo8mZLpx6c6WBVgD
m26/drwpO5YWrVp9mzkvS4zZnRh1O/0Mks2wLEbnwwAgOdM97n2igll79hbNIefzO8YosvwAC7oI
8WqTuRUTMJPJ5wWVpDS/gwG5zAh2ZJoao+guIUXr5AUJaSn1AeONIMVRCn/gZcc0H4jFvMiCLhzs
joi2ZRQ8NqRnD5EYio2iuZe7j6jOsR45UKbAJ6o68xmGLpCnAGbBTxer7iPG232oYvotjVDu0ceD
9IJ3HFLorZ6kCm/e7gZkd565w5k+OufI0c81jL/1fVxwdS5KP6MOTkxJs1VOZe1Ic/kXiYJzDsvE
AcOejST0ah04+3Souy8t5bLXgWVzrzfcil3Dm9vrY0yKXslxi0kZe2aCFZdlhDm6eS/5XsfVuRs1
5b9wh2jGXbjOg5T6yRfrm2vRPgJmmq5K/KZvSQ38p8M3TG1kl3x17di/Wn7uP/PFMXxTIkimAZFP
3+mCnRohGuTRNMI2960TftnlaagMhOaheG8bP9oHbTDTrAjdykbKhAy/5BdJm/Ga27bHMI5HMkk8
UiMZsB9Mw860sonnNavKy6O/PSaffZK0/jkq9WPWcM1xadR8bAOAzbeL8Zwn+IG7A40izb0awhMA
n+GS+PZhkj3pdeMKlhO4EYPwuUzaL2YIzAg9wl4IQWnAiMAHtrCrSKw702VP/uJDNMuglpf+sM97
XSOsedWzYyVRt/IK5z4enI9I+eFbkjjlzmsB07sD4Iqo+YJ7Y+/ctnPuVV3DdbHMjzdYy7dc6utt
VdoBR8Um02xi/F80XV9zg3M3Gan4rB6BF31JN/vQS/QKJoW7LNlaLOygwrthO2JHDiObNdPwl1Zy
2Oh28EEV70/kgrBoewk8ps6YevtrzNLtsyATsupMHbHYU/kfjKNPSY7tHbH+XCvrvQOKYEa7I22Q
b8awOOMnOYa59WEtEteWjwW7uEVKCUSHTDPCG/N1J/IHts4nT0TWDg7ZiX5hkNb/g7sz241cyZLt
r9wfYIGD00m+xqwIheYxXwhlptI5T87Bya/vxexq9AD0Bbofux4OUDgnU1Iowunbttky17mVoX8c
9Ugo32sOVqrW/lu82Bo2Cw4u8Sx7Vx+LbOZoJDefvhiSMn8a0RYHK1DPniBwM8n5Eha8fqB7cCxX
0Z0CE49gbSqkc2xUVGf7e+EYiSIRGSazcB+Wv4WXNwevTTtyNhjI5wH1CmPteYZKcC6FexcpdkGN
hW9sbKLl1NF3ECCD0lxUQJQw3+liHX3LRfEXCYN+e05RXTZGED0K/OSX6rPz0qqXcKxO9KJ5m0SA
IQ/jq1cjeSYTz5S+C77jGJEGM/ZjMuFkLqKL4ZOxQfWhcdfi8zSk2X05EiYzCXaDgEv85Hp7ehwf
CkdGf3JFJaef9/KQ9BFe4A6uXMrTM5PE3AP+AqqvS7OVXk3JYgRTb+kRx8hXMGHSw0hNrr1zl+DC
qn5EkVte7TJoNl2GVgzgp+Sh1evnpO0Gdr3Lj0E7I3UIYfEdFrp4iix+aV7Hn926dWUYLvv+6OC9
/BV2eJ5TAEMb5rfu96LHZUeteX+MXKs91oEVBuSSpyS7TEHbR48DQetjsyw9VcSij2glCFAk63lB
PYgpcCV0zZ7g54Ar87lp+eeus6ti2IbJMDJ7zOjmbSAfB6zFe2sgma56yiuJm/hgdmyilYWOt5Fu
AQKNGfhUN8clk6JGLrG1yyMB2cdHSeaX7d9lYXt0sWodrYpkDnv5/CBnLvxOb8xXa5cAYHEd2Tgn
KP/dKN0CH8GQ7pqz7qPA2tFiMJqXUvIYPKfEp9u9W8oegA/hM6t5MFmK+QB0HDJaQ67fKQ9ZBf8u
jdOTIpGQ0vjgD4TD2UdhKiBewK65yT/tFsdlMtpqy7bl3WRrkij1H2wN4aClNLS2ca7QVD2l+Z4S
6ruY2oyoQPFPUp4A28bgjBSpc7GL+Wczzrc413soZfYjCAFsMo18cBwCibXNk7WP1YQzo+VnbDGN
xnkJq2mGrAffEQZQZXb8CokOTUtE4/Q8GToMiq9M4gYYYjIxgnUKl6E9ymzK+s996ar1sykBdpM0
Lg7+ZP2ca5Pdy1p3R1rEP2oMMptBgyOik1mxpYQGM9fyNSWQiMWmP0Wth44TkHIqLDTn2CYFHhe8
SwUm3M2Uz8su9ufxBkHYQzKyx2Br+/G8y4WarrmlkosTTjlwli4/Yr3g3+rq0wvxDZCeJmi3ies0
xffUx7c13qY7Add+F/pW9jaxCLgQLu6fySH8CMjcHlowWLfz2P/BeXVoW74Vm7ckjcTjDdcw+SPT
DrzhTPTgBrqJLUcSHZwOvjUbFwcuhZDmPZ/j9lBMORVUhLO26dxfIkt+EH3Qe1vN2UtZ8oHviOHx
FqgBisi1HsVv059DG6fnuWwBpcsAjaTF9frVYtPoMVxzuWFU5cHWrKMhizUsayP0yWjjM2xvLWJC
vAD16hDOIRsEe8pZcQ67k8mxEVd/PcVOy22aaPlft7GAvN5d6n51IXuzY7Akw8wsEJ9RLzAre3lt
wsNksNIcXDWAck/nYW8lFi7nMgmt8hr+dT+PuLfVTbCaou2//mgWmvThlPaSFg+Wmj3nh0bavmnh
tuKI6VIchG9JpjPYyJAckjunsW3M2EbMwXdTqQmTNkYKamyjIpjgQ+R6+l0DehqtnXSLLGI1ElXm
3V6N38ZRHg5lMMhWWfApIvxBD3CRnmEv62jX/Z1TmYq5Elrr+Fr9nWSbPhwosLN8mtCXv9Mu2+gl
fW3WIbiRg9lCW8EAabw2SWFbMjQvthbnbh2kh78ztf47X5M6YtaGcSYvKd4fRvDi7zw+/Z3Nu3VM
12mjdywI0r1msUEPw4y74EyznIMNyQs7gJBAyG5UGZX8xNjSeezDzYFBwZf4CoM5b9Gg5wEDEZpu
Ttky9FXkvbGM3TtfziOTCQiC8cZDnnnB1+j/jLKSDrJZOmGzaxaZDXsPDxEE02XWwNcH0Hr8ZQI3
20M2Zgpw1pitZiCz6oZEcPWParYkUVoZ4odh4+aw4R/Sxv2YlLbYgnUSnPVU4ebYQeQFELOZdIZK
qAz53qc86djw4t0L9VOVYnR6dwLNge0Fc2qv8ARqoPmM2WRP5DANBYpf3Rcb3PZ5v2lcvA0kg7rW
OlZ1XVVcAXolr4FTYgcyjguSAosBZQquhW96U3BydL+9kSYgGsYtyBpxYfzbnHAZz704Um8C8+pX
H3L8buoq7l7DtJjLHY+GcjrFHSG53qFGeZmD1Fxx8ehTaurF+R16Y6iPLARskHA9gUQmm3Ye5ssC
2OnO6nkIHvmIyelcs7BkmwDR8CiSLhzfLN1DecwyY6oHu53wHldkPrE4ZRCWir5B6URwW1dyjr9n
6/5Rl6F8Su28vMGl6W/79ZnT6bRkmgW92Y2GLosqi/ZZhrSmV+aicd3hJlw8+yFo7fwBMzUbgini
99o1Ma603nbbz2iKHcq1hfiMk+SVuYn3pzPYWCeSKoY6w4dvO4Bl/ZhGmd076ThQLtNbYGirrh93
IYInBuXZrJl7KeadHYLg1k3QY63gLv7OxNdbu641gT437GgpQVhm5CZTkYh1aVHFpdBD8muduKZa
qusj0lxUZewaOeYvuKO+CIbKawpc89DGDn7hUNwt7jjsC34BlRqurDQp/0uyx5Vbydqwyc5lAFeY
WdYp7juV/ZnbTK+YY9BwM8r0dqLMct+2gk0cDekEDr1w+LKEGP4XHO7/o2pVQOTnv1erngEsJf/v
mV7T6j8JVuuf+me4yP9HtOaKyApRW8Qq7t/DRR7I7ZD/BQEgRzpFkbL+GS5yKC9FiY5sgByY+33J
X/dPvYo/FBH5iv6WvthSiv9R3fJ/RnHjPUAOcwLCmiG6F4Dr/9LVouAA4jstPv3MsV98HpX7itHs
XFdzv3ORDojcjK3413fLf1vSG6wi3X/QyNYvK0J3rU1Y99WB/K9tGH5UCm8uxre6o0FgP+QhEmxN
tpmYEBW9gLBG8uGzLotHLCEQ2TAtBi8utIWfnlxoO8hx4934GBSLkyXR0iia6333zYDiZwCW2vzG
b5ueAzKteJYywV+ROW3m7wG9GnVohoGxl1iFvOKUGj+IVAkyT/Pc+VfIi57c6zCf75XiZdi6mfTx
7kE7WU/THOwav+386pH8DbdpaHJkuo7vZdjWVtP41kaOvlX86VNM8J8BEP68BQ7urhN+wKvtNntC
Uaar98zpQXqz8CvWwFVMx7UoifIh3TgqIgi06UyC8XXXhO4Q/YpqC2oc6aamenTT2v7JlTr7rJO0
qY4mYSvxFKa1dxVTOKk3/pWR0B/DaLEO3G09s50G7jQb4WT+M0Yd82YxSybbiVwqscNkZMKJ4GyT
wmyHMaCMDClhUMcy6cxTU5CVwfmiQ9Yrga13STLYp3ZNAO+CaGG85pbip0fAw1DF0rq0rmlmcvao
rvEapj7kth1eLXlfT91UHpyla5yTUVYSQSG3WHE7I7m8fRn8tU74q2F1q/UgkNvStRIiCcqfoLeA
ukaTHwKkJQq/mcpF/mjyuiM3nylrxJUHqYGZdEj6LRVP5bBzFnpVN7llWK4R0AEPlntOy8qMorqP
RMjxsw/Y8m2GeY2J2hHsTxRWR3DPtYYOcovrIQb1JmuaTclu277YPchayUPsFV4TRMEknCmKkLxu
VGGwqQH20GPcruMiIU9H0VF7MvwdN5ES6oLXiK+dBNn3wOrlu6Qym2wrZh21TbSffGt7HsVOYZvb
Bqpir4HbpdguBANODUAHPA1lXVDn6wo1oB+V4I7cuJxu1x3uarlcS3+KUBqM7kxZv+3S4DFsvbjD
35P43sbTE02FmkXqTtppc+Yx3L6KxuWmPy4EDxlcfLQou5wmLH/VVB1LwfS0NbMXH4O45f2yhBnW
omRuaDiF8F2KnQDg8xRljf5dRlH6BJbKXc0EZXeX4pR5E/bI5Wjh+X67rtL6bZjn3VPtk+3bFvnU
n4O0VeVxhHR2yBKbFvcaIzxLUWgEW1Oa5TYq84XGjKWCf1h49GJsw0CDuo0Wvh7KpjdhUsRLLTds
axgsYTrScVvmYNI2TCqaVRj0qeFAQpCrMcaP7iXs0uYxy7EJEz/olmtr8EVDxfF/1Cpa3j08e+GG
9frw4Dth+pzlA1Tb0loUCKAp+jMuNXQUXt3AOzuq8CheQYX7ELEfYrTGonfnkPR9mbkqtBwGffRE
bmp+w/JSfGELxmcTxz2lwEWNErQJR9pZNuSA5gcYF7TOhRE3pj1uldzijupkEnq7FjnWXjThHTd2
tNQIG6KLROHnNmaakODaTlIuF24L+mdtsW9tN23+CD4sz7mvgu479WbCYipY+itRfUg2XJvcfuf5
ZVVvmwyAL8OlIv7QDbzdwXaGnb3Bqsy4aiWiSg/LPKcORXE+q3ZC/PyoV9U1vv+7DNi3nAnPMbjv
/IaM3K5YlthgRcMhRFLGBcnEW9U2SqTqEOJ5oPXNb1cNeBy09cYvGRF6IcEntrmEgLBvUI/DDZ+n
1RWT+Q6VC0E9V7o/WChrJj9YE8iVn3KwcM9LWaZBfoibNCdv3jUhda1HV/lkb5Zk4SZ+rbslXbmV
U78g4IyOPsFbSdhWDx7yKID4dq4AjzSe17t3uQhz+O7zKFF9m5I+B66GC1awBpdkwn7YrW08ZVGQ
z6cY5mbd0e9dS3FeH1HOVucsh4NTmw01YKWwjDjjEsJEdncb9CmsuFlHJDI2dqa1fFGlIwj0eFiR
uS0mQwXkTkoIFdu5cMvxJYbg5n52kDIMGTTimrQ9tF38joIBEdlv47eJ7LGzGazR/q5d07g3LPgn
COjUgeYQbCdkxzgRPOv8xP7gtIv/LHpKMA7a5Z8sj8MbtCzcOtAARQUsjXAKyVHyLjDc4gG5MAfn
nXQem3UFBvdJpi0XXaX6s2Un/dcAqps0Py0QP8WMQE8fjOEHHolqqH0MhQy0cDZlzU5CNoJmM/ps
hVpSpq8cHl2ynd2xvuPEgn3Cmxffxmwl+qaD6w9b1cZzyrWVqzALLc+7VE6y9k4YLySkE1TBF0Dw
DFUQrACffUMCBMGlXn5plLR5o8UAUSrNS/u3Fybdy1DhCgYOiBUCvlYePClTF8Nezm5fbF2v4Ztf
osL+1XkC/zQsB/UcYUX8aRbe01DOkMN5TjSGzUhrjR0PXcnG59DgS8JoUuUzp02SmUd/CkNIWi0U
A7tlfNk1KWCHPZeFuTua2iuZwzSlHjsgQZPeF5UePycv4MiqsznB9aiFw0GH2gJbHBvxK8bunM68
UstmD73Y6XdRivuDBF5QFAcV1hm5tQmwkhcp9zfLLnoMMgI7XwpRedyUoopc2Jt5Y2DF0wu1i6Ks
dikHWPjjAqfQnSDSme+A69bIUmGOmmks1vIbjmAmNASpFc9vong7dPQr7DiQx2FXQYqRV8qgCp5C
DVB7oAYcX1xxFsl9zVq/difxdN1ko7De88kjhesvZB52SxdKfGVGOO2efGfdQn2hUmCDYYMTXXZz
ASMG0m2DNCMxJGHHawEnpBxMhxnBB1D+EpAtJ1Jd3OipHsWewkcymPPiD5Rgwz7CvVcF8pzaaXsi
V08WeHQh9uK3GCTnUsiJ202SaTIhcXjLFjAAUt9bK7Z3jsEWSyvhnTr6Ad0CuP0jvdWLyd6nqUk5
fF1wtUDyHf176K3AORhngc5tpmSmjKoqetZXpREPKynjcWQLgxXKBsgbGZ/zQ0Fu2trS8u9IIVQ/
ojKZrqKXnN1ZkeNzywND74afuAdhVn46HVgWQcYxuLeNtEnPYPP8bvrFPEwLptWDaXLrnZ9cQilm
u/RioVgOcDICvECOTlSPahuKrzqoKx5RkfcNyqDh0yli+KSZ6QEkIWoROwK2/CPMwu7X3GV0xSZg
jDpsk536ANnVPMSQbK6TnvN3flvDTTOuwnoQtri+Xdtp/lSEbTJkiBQZtF0cj5pjg9fSFKZDjEAS
POJVZYU9+DgIt2MdZp+oHeTQiwEW0nGcQtZ8s7Xy9VS8csALe8zLbd1WGD1sojPPRYbuhcgo6dvk
ik+tSZ+bgiBbNfmbIl95vIlCNsGJ0mIFNinZfxB5HiExzsYs3iq8/rhWGk8hvwAjQ4WujbydBrU8
+UVCICh2xIgiuEQufEtU4Ic01NYfakGt8zJyYUTZcQLIr032AJpUPEZ9H96w2SLQEq4tBdskUbLg
rWBpfdNGbGRQXRTVAmTsJMK0Fyd3rDGi76pU3o+Ss2bEzwjO+2BXgkPB5wqebwJrFvi9ydA7JDS9
/BbtZH30hD3ifVkPWQ4ffAnpvcWBCdiZ7UaKwOmUQCitmVto29cxLahEXJ/gE8KtT2NFtHXq/fU/
x+6YQq+L2/44OMNARN8qMcIpZpttGtXdvZb5SiKVkDWhcXE0BZVf3QeTE32UTT/SmQEACRsiOb6b
mkIncciUloSKS8f6prtalVAh1FDeZnGu2Z7x9ZZNHhbZtOPzl0jYP6Su9yHXRPoBwEHeS1tS/hiT
nR25CbTKZskyav82lbDRtnHWhjdTl7UPBcJtR4GkglqG7zeX29zNCVB5ix9R8FukHyUfgleUSpYj
DDfACpqAGrotXWvlTxUG5pOAIS936NTez3AhEQuliDjMjs+3/aNKIu6tjRtQAcC157VznTjexlZc
P4wL39A2r2u+nzxLs5+5sPkm3DGOnpw6h6ynsyZ8KVonoNi6K4Kj0ITiuAtNFm+LBtIbrURDi3Pf
XTp5CvyqkytEqIq2QOnYS/ettdzS/tGX1FoNa2ydYxV7saUjuU3dwcP+6kGeL8mkpxsI3Jgy+CQG
r/XUSr1tzXpMEbLgaZgIy8axOPA43kTRDIKPhzH7c7tU1sdQhvNjBkYTzmxW5+O+D0Bh4YNqgpX3
S8JowxUxA1XK8itFrPMaLM1TgvpF2yEgMgdD9cYEjqHqgKsLWXF7BHAQWIn50Iwi1f8CVvN/U1xy
/P+vFepaV4q+s6//qCz9/SP/qiw5TvQPcE8utiXbdiBROf9mhQqDf5CkcfBIuY4bRjbVk/+mLPn0
XALBigI8UpEMA0xS/xSWhPMPbu04lnzkmRU3E/xPfFCu46yVpv/OrAlWh5aMPEEpps93wQ2Hf/8f
jFBxb9WuY1OInAhGWgXoHuen6Vzq2FBp9XTVuBjpjJBNW07Dm3Ej+MtLmic1O1ZiYc1rVkeT/S0T
JwzvJTIplQpynn66rVMGX1jyiMXmGQuWr7zRE203rQcyjbOI/CKWwWZ4KJiQqgObT+wCcLsBdPVF
fLR5PBAJmBOaNkgKdY7zMOegQLZoP3ySDKS5l0ID9Mz8dipftO6b6YHbFJgvi/TT09iP0r4JkqVI
96rK9SMNc1A+qiKzznPkZ/W7WDL6g3ahgYoAE8wX2T5nb4Y9p4wCsnTVBCnw6qjOP3HfF/0hNhG1
P21hIGgi/AwZ/XNaBIqKhb4Nf0sW9LcuFwqEnMJDMYnHYbwUccIxEY9OAbqlqvrqqgvWJWQoAYnQ
vjjZc35auF1igyTmsOy7rC77j3LK3eBOwfpLbtwOZ/pJOY2rfxP6axRsiozKeWuYih9q4bTHHW4B
DKw9mPlhTdz4dQnaGhOkT6uQS+ToFyYofRx8KsKdsof2sWSueJk40tpDyIFDzU5BMj1Rfrglq9gw
8ybcON1tFk+wSHM/VtZ3mrKsRSoiP72r8h76rCo13VqMTCheG4mYEPKm6NrosGh4iqof6MEr8Qh6
t5Lat7WTKwHrz+zoz8RV81kOHN3pLLMYZHk3UrwLLjMmN8F3+lh60OHOogcBsstbutsDk4V7D/zW
E+9ka8Fartr+xQ1MLtr9XDnW8MwsmM9Hkk0pDgQ5YXF/8MNG1Xe9j07Cm6UfG1/tVps4VrhIlYsC
hhvqqb8rwtLJ31tPVP42bGM20qGQLsbyRCYRJEIxhOHvUcW5INSemRnu8pg3uFSn2StWzlI8gLWB
HL8bo7mfnso+7G8XZ5zEp8M7wXufGjtP9mPVldQxjGYoW0kndOpX+2rMXe9VTANIl1r3pdxFOFfJ
TY7wKW6UsabkgW2St/DuzykGgjle+nju0RrMD+GhD28wbk3DM+4ym5xnFY56H0kVK8iVwqJZ1CYd
d4pi6uFwJIu5wKTkYm3r7QqkLFgQxv3RZATxeUp3Fh0P4VDpzeqdQtJy+MlnLom6ida6jQIjuA3r
x/D0MwrX2A75uknO0s4mOmr7JhPYcYQvTIezgnq+pUZGGrTwdkIajgJ6V7QfvRMdAPfKPQz8yTd8
uNr/2QdiwpZe12gmtDV2ecYt0G5Hv9+nWd34bw0LpChEBY4w9LFvx6Z9TVCvofPgFnPrQ0NpGyBu
4thcA84AoVAe1v1n6T9Dzg3N0cxT5/1ovNl0Jw/sZLhFLfXkS4w1G0610xNw6ctoLF7HhivVJqo8
DaYV8BG62NLH0Cl94qsCL2V5SrEpdShboqR8xc39apvMfpqfW7bZ0YOqZ81rn4UoegZh1u5nYZ24
bVnldiCeKCjeYwrFjSKoDrAqjHS0AWfVIU1tQokzcSHvg0bamYPRT7v2CJfLDj6mSJJEzUdbQBYi
ufpBOHMgAm5Su31pawwFu5xdF0P8UIuPsh4pUzGOuRE5N6cLBorhVhskl9mDJ3U7oR5ismnJLlSK
3sejRH3pqduk1YR8Lyu2J0gX9Uer1HJHqWYFEKqNLn4hxnvNRRTA45Lb9wLtdZVIDURgEsZ4Jdlj
kCdpqHKoU+tTLVb/mevWu6HJhm7xuugC6OtQS9FAkQM3JBYZfmfSdCICQC4nB7ckftxN6DTxfbtE
OGd1OcLmmOEw5hrL0SmedbtPzZI/Tg5ibR7Gywd0XrgadBzMzWGwauPfYDA0zFK8ib173bognUSC
zrWhLtIOtyXgiiuMivpnbuX2R04iC7eObtXVTU0+P7tggK6SkjX8k+3c3FBj0DIGF8Ker7Ee8rjY
gmEMaV+ZCPGe8ya25JWM+FDfSzgGCPkRWPYaTgR/le89zSzoDzCvZoj3eWf2YdWU1XGuS/oFbKuQ
D+AJXogy8JLMVvAC2tMJydKVaBpk0HE2Zb4Lwz/pLP2q2KIzpLdp1r/PtFy8KX/sBkgDlDjHUUGz
o1KiubbkrCgxmNubCRXoXuG73+Gq8fHmOsmTWWdX+AXqtq1dzh+B27UVMBWehRity6wWPpESKspV
4Yectm05FjesaTHDaStjb4LQuNDR5Vmfdl51t8MgoofYGeRZF314nZi4z11eIPEyjd2XMGg/Qm6z
QOPmtruE2l74CbR+HYHZrsKCdQ0XCz1v8t2LFP2zFh2IqtTNadODo7CbC00oqeUhtk+Hzua9TCBg
csv0t7SaU5rheVu0Ag0S6Ow5nzKC1OykbgSF0ZwEHUYEfCzhh2In++nOLVJDKHjvaLhioLnUJ/5k
D8vEMt25ppgv8TQ2XOcnaEcFDxDgH+k5DCzSXp4DnIbwaoFrtyDaNKfdtAnTMXiSyzKQgZIt0miw
SLJyg30A8sy5kQuTfYkshBogamzkdkkX8wbfOO/Qwo6ebWDriAi0BrSIaDSDk/ICWpAdy55eAcj2
NVuSWAKDW53NU8HbcnCdL5ihHAbQy59jDO8wF8Y8+nBxZJOVUs4d9J38ps25PYl+8TBoeRGhrSRE
f5q/c0qd9g0hl8deCcG4mQ6XpnRpe8JB/9jZUf4Upz57BUFgZjMy4NyPXl3eFeiMu6YqHtoU5D83
WUAiTpzuYi5Tm8YZqzNaaXRCHq0uHMbWzlNzgt9H2Id5Vg02+mS+ZI7vIWeWbXiJWJSdTDAGL9ph
Os1tDaxJgFq1MlA4bh5X54i3JcclQnW95A+iAkPfUBtzkLUQ7/gJaTdkfFJbzQy3tV0Hs+pyNxtU
DuQ2r9jVVVhdJf60E1CeY0a9085rxaffj7+SeCbzLT049UWWnUCMUjPYDc4mt9WvfuwzNhLOCKBH
qlNWZgXn7ezudePxIUvaM1hS+7YBuDhEXvkwgym/0QEdk02a0ZNQ9qfW8oLdEsbIvMFUw5+pFiy8
icUmsW0VLTEZefIDCfCoYI/jSO+hznJoL0OsvglaZGT3h/opKIMWDE1fn0ZJbjKjLsvakJkwhsMu
BHZS1kn5u1qc7q0VRQuBW0S8+PZDNfBBPmZGP4cuDpmKk2bXV1BRwyU52TGRrbykFq1cyBqUVVT+
YMOKbZ6F5gD6gFTmg6Jay92YXvSPDXdCGhGkf6mXAXgKL9Eh65Zu77dF529pzAAU0CRddPGKhO7J
CHDKVMlX7r3ZQ69TIs3jUCQnz8RcA3Ur5kvZDO7e7ceajNpC213GO5aOd8k9PG5HD8K/wfxq0hhs
BtK7mpI/OFmARiMpK/7v7D/3mQYl4o+W9TWQiLjEUADvOg9RbdtSGnzg+YrBjrz4r2RGeCecUm4L
suivvK3pmzOh5EaKmFrNTrQjaYoWFZAgnEzg3kHu0cCKUKlYTdfX2ufu5nMdOtY437+pICDmm5N5
23RrNNBjajkmDdcy5iFuhT4jvkr+FilR6DIlaXjRNB2+j3qiERP8xKGWXnU1fOY6Q5tyUAl9g20t
PkQKSLSlvazc2HRU73RPJ2hbMFiQeZD+D4X0fgAEjElLcMbgnHU/WRqPN1gKeXbIqtwpNwBL2dt3
eQZ5XPJgua765y4JuvniigF/NlH1i7O0971wnKfGH7KTQOK8KaMl/JCJfq3IXh7CeIiAqReJIeSI
E7C1KnA+TnCjPPIZNga3I64YVD8rFs/JEibHSOrxGWj/x7CGkBdasXeD7rID5DQOHLRMPo8dikti
PDS7sntSKgN40CbdttLrgqeg+xuRPeRFmvBPdpFfbycTVfTtSHvvqmg8a9JueERL8zFM/Y82SoqL
n6eSqEIJmGogUGxSNgDlYh8j0vYF7pppmXaewfrTe0BFMzmGtz1C8SVJ0ydAGbRhNfiDb5ycN7Gb
uc85hZQv1QoOVY3IPzh+f1SB3x4VHQlbIbnbWE64a1tKLWQfeodB6i/eYPMJ89HC8kLUTyjiwY5V
RnnoyPse6FHMH3Ax4WUaid1RBCl2XAY60BbN8992IuWJ+ezTY7tWDjD/lkL8QVEjdO6Y5IC0ThJh
rgjmj3rdLPEYD4z1MXIf3nghB9hGtX52qYrCOvWZt5xwL897TR0hI4dbTtu8KeO7aarGYusQ7mfj
5w9nnPiQKLqFPWMxI00QNOqKrd+rLzswzTVspvym0nLae/QKPjPlO6jAdJuA0pxKRiNcsSaZH6ms
UY+qJvfY17QgLFYUXXpb44BCUKTvg7OUFWj3qvEWfEXUMwKPYk5kQmVEjhbQFiHJkM/ewtCaYZbb
aJuSkyaIqYEti+EZKtsvLSKC527D1iUDCUo4I5XljgRuxYtFuOi+YMH8yH9kaC5qghOHa4Yftqxe
GXbHzxn4EmJ5619y0WCnsRQAtURmZ4JgBrGb3gtOh/IIimOAE1jVFy8z74K54B3FOfkRuvQROgZn
LR/NYDvyiNkrqYvz4i3iEUfrCxGQR+gBsH3HzFwi27Rf5GiWM4+Z4USFo/ikdLfaF2nU3Csy0W8N
H5b3ZvQiRo6OWx2bxuHC5eCtBT+wTwnrXMuMY7djjv6SCReCcKZQC1zddQzEiDNHqotcTH2qMABv
qzAB7hUEJMZLMkEG/ddEfX4wbK8PKi7oE/Zq+cGEYq5mdKiE8bTXHXvO4XNjh/OV4mOSsj39Rj5t
G5XSCNQQoLZRn1yMtMRtH3fqZmBltZ3qIdzFRTzsGgWABGDqHQtc6kyC5bUBlrrvK+VySiEnpF1/
z4E9fSOvUoLkkLg7pmjvhPhT8FYCmjjBEOcmMP2DIKpEkF+Mb2kCyMxp1oeKxOWdxb0mvjC0x5jN
+EsdycfM6xFwK1fduIQtNkmnQ7bnXnlAKI72TR47V+J77abGcLizIAE/dAG0dVwpfsqINrNZTJxO
gqhXbUeJUlEc54hm7dpfP7INH2PHxnAfq5OCpbyJ+U1s3Ix6laxLKRMKcgqhWhGehoTOVJ7nwwUU
wPy4REH6GAMav6AbM3s6XsdFI/HP/PDVGaI5Xmqvabl4ui9+o719ZA/nlF06gTl7eIn6CmDMlFov
i9blk23DiA/zJN74qhU/VqP5tmrowkiBUl0seubWEkyZnloaGu51EUOwDJrfHaSjSwzOfe/4JIVc
xt3vHPvXLl41cejvMjoXJZt3eLQI4HhSFeK2C+WNz+JFLDTz5MEgPlxYoV/F0gZU2qI07tBt9HHO
ZPvQdfSIc+ySxKuC3EJjSIUiUE1LmkL4/Ak71AeKa/l7dhSS6w1WTZlOVYk9tRvP9kqA6ZOaDPMM
WZbRtQJtpod3/J/N1uMe8qCT1jmS6eqOJOTiNx7J8d7yZP6VQZxni41Fnw5lghCsWi/Ymp3TaMfL
zsKa9LdMmqKcISH71/QMjH5V3CbY8i94p+0japazBZFgnXFkXRvK7AnDy/g+whK8wTAMEQGE1PIN
6xSeVRrz+rKHELt2UJ9oKYpi7mzcFw6KHYb3qKRqPCVpPVAQuM/oGNvh2Pnqksa5DacoPbSGZTOh
Ji/c40Mej2nWVh9zRmuO3Qw5Kax/Ye/MduVGri79Kkbds0AGySAJtH/gzznznDzzIOmGOJM4T8Hg
+PT9sWSXJbld1dV33WjDKFsoSZknMxixY++1vmUa8BEafeOOZXKeppIndSQ4ey5xPDp1DMUodPF6
OTE59Fblkeyo/emaHE7xrO1k2CGbqB6chGviSpm5OudwZoGmJC6WSJsRrTXCdO764l3mNrgeXRQL
oXrOPmMkGO+QF7yHnpgvUXwM+O5oy6xqxG17r4j8HTrkeiv8BH8E1/uzVI1PklvQ74yyGLbkguEY
HQc8a7B1QHentmHc0jOlDybkcOuS13ofL/NSus7u3sT7c4V2WxJTj/QeiS0qnbGNzNtBEUZvoMa7
i7t5vAwyWa9zD3bM0HiczkHvUP5EBOrqktMwSId6Lbm3M2btg3UhqxBUVSq/KD3qTZt6agehKCMX
urE5+YStkJKXVsb9tA8RjFjdPsM2+mglGadHZNsGsZ4+CfAIT8JbaXBVN3Q8M/wPljZnhrWZM8k2
/Hd0cRnWj96iN0FDRx7NECjIZgjpumLi6tTaBku/6RkVY43n6KINPzaHlgxSYmcz2nAgtHOEMFxr
Z1HoIxjViMsRBF9RdAmYYa9vX6HxLvXz2FkviI7ihwVxlq44aYZHiB4traiKTLlpzC8ay6Tyg8KA
FUWh2Fk1kuZPOLomlUJRp2vm2i8gSMVVx6j/LCaHitLwx3u/M/Nt4cz5R2Xo/t1MLIe34VlfomRJ
1qLDfOvIOrjseYgtLu7K2vsSiFVUcVOHrmdfm43Xn8cUfKSUoBtXnUPDGJ6igYp6tvdpB96W+SOE
k6q9BZsIkJTVyT3VHVe2RBMoQ/GlkMQT1QlFB9GB4JD7EecWeWBrwr/9NSjhSwZ63E8ISKbNaL9n
aTocKG0/kMpfGin+E7pGb77qrhK+cGAcnrJuZrt2VgBymxVTyHkXpxlmT/puG7rO4pTJWe0k6xEw
Rw9vaOqIvefDSDr/yRnZ0EcOV2qW+tZJqhPsSw6K3LgVNaBFitcHCF+bEmheFBmf28qmcppn93OR
Nu9RDHV3yn2LCgRRhHAEWUgWU7nB4ROnjAAURTMzAfyn75kfQgoKKpikAwHC5wFM+45IPK68MuNe
JYv6qya/8XlOExIN2TSlTVs8Bil97Aty1A0sQ1z7S1t5KzxWL6gxyh0Xc5donPl+dOhHQKRNNzTT
zrNuqAMJpDWOgJluk55xNtoYn5VsflJlND41sa2xtUm5NMzjtVR0OhR2kxs1xPVl5ILskwhzt43l
3NFDf2wiy9rVhvHoTq57BVvo7GJo3/A8JShhRv/GWPKupDle0bYB6e9wFx27/gzSPn/TC5Ww8+px
66V0FNyo5BoUdsmxjriRiglDlDMOjEDHvLhjgu9/gZFLYSWIucFv0cIEHtsvNowSmMRCcNVGTXe0
2/LezpS8mKesJaSjGXYOl71DOFcGLZRJ7BiZBDcysvIL6RUhJJPMuy5dAkiosNo70+2MFRlHw10F
52c3zL7FyDbST2GKXo6rUP48ADMUNKGHbF1YA901t0BSESZRlqBZ5CFuhGgP5gQGBKXWsEeAySi7
i3oE27HzxbdosCKo5gU1CdSNRYRxS0vgVnoG1paCBdwFtNEqs25vIgfyIHTB9IwvcHiILGzlnWnL
qza0E7pok7R3BmyUZT+PD1ETpDeDHxProGtF6vnkPjCIwtdIw+6kbXi0OpCY/1vXPaKRSc9hlV0O
so32o09HGnkVOZRmEV6qfJhPXU8xWfJjfcy+95XhTQzAPfRaTNMJaE+k0NvRMNK7sVrS1VPitoxk
CB+LqaRTCxeM7yBGL2RhQHvwxOTBQjLc4KLNbc1doudJ6HFzrduauG87dNxzD5oaeUE4dA3Qeegu
2WiRBg1Pj/jJFCwiAa1qRZq5c2YIRtOlIFozz9CAbGssp+uoaj972q5uOUgiez36OQJNThWkTHSR
iGJckqI678a0fTYH6XO3C6Mg3ZRlfS5VSy/O7K5wZt6H0KNuYJRYFzQkQo/OmcYpn1UJ2EbwSrgd
kwdyP/QOMQEoP2ngeLR9vJ1eR3cd22oC2gzmbJgX11US6Ct+EOqjdqG5QDrp11m0APiLxaHdY37c
90nnENqcV+cenfohEwU3eOZUZ78vyptAoxLCfUXHk5bHeJc6iDZ6TUyYVw79wehC75KpS0EF2IFS
z4L41Zi6lzJr8CmBG1BPNKbAbJJsEF9rCWPTFW1/qmuOQvR0LjM5NJwHwtMgP6BGIMFZ2BslkM4A
qIEYbg3prQp75CYRlRDQJVIJa2t4Aw04XE19YNA9U58CwWVkZbpNQ9u9fZ1jbzhyvZtoRlIkkQN5
20jmvrVbnYVLtT9nXk+GH+Eaay6r07gF5DUMtz0vRPNGqUIl25m4pwBPUYGJisMPYtQtQ+XiLm0i
6v8ASOwDF3vpIBSr5DMkhFAl6wZ0WbVuOTZx7ZLmlayFmLV+KzSyCzooAzMY3029fjd7gXY/lU0H
bl9PymkOaZLXXLAcZbVbt0vEm1VkAUNaLcL+xukt6kJSFO8UJgq16QpviHZjZQ31bnSBX62DxNUm
aYflkO5E3tFMGoR916I8h8Ro6OqxUpzwdCor9FfjVN4wiSt3SJ2iEzoqJzqCk0wQyY8tNOwpjv0v
nWMUAUKxgV+X3cCCAcq1X77o505H7lnNhn+iO9bdsmXSX7B8LJhGIUDloHK8N6Y2fvPc4LavZ+91
Yji0FfEAy7H0bxQLaWWViU9OIrMOOEUQmHgIwunSqpCIrkqrtR8MIcp2N4cMO7AbON2lm4fVR1Xi
ATB7l6e+58Y2HI0QCoXKIudTEg+2eQQNnN6mXGAzmj4DdlxJtKK/nYOqv3KGPp5PJg0mGOwOembe
E3vDi+0YmcYPEbbt1gnKuVvLlLEC+y/XV+SlfIhEMdHZkdrJ6qs21gYdqbTo7r0Gmd0uhUHTP8ZB
C3U7104Uv2nDWVJ7Qamu3ApkU5m01VdBYmN6kA6f6wzl/LpHt7fPQkqzg4Uq/fPE4bWTWZZyi9Zu
vndxwiQIA7oEm0KS9HROjf4hQShIsOkgLrRhqk0WD/T8cvHuYC1uly3RVdjIufchojQa98rlqnAc
9dC9UvJm69lWy5QZo6kzZDh6OBu4dGdqh1Gz3lczKFjgvPO5grJBEo9TrM3enr4GHAT3BaFVePW4
sBA66zm3GUX1myln54E8cP/ZbDChB0YCRgHleEN+pBNfdkIWp5p59Vvl1no3QQxcNEX2sJ8aRrWM
3l3AFW3eXILr8el6NXR+Vz6t5rPXD/Z73zbFoW8YTqHff3b6js3Ubk5uhWKWEV3bPOgRM8aY1+NX
up7mpm2X8moQ4nNVjS9R3VYXibSsr0bq6mOc+f0NWdf0eZKIapcd2lxnMcWmSDUtYSSgJ1iE/r4p
eWSHnqq3YBWtfUUMAfJ9cUCaV52baGQJG+NkbQpEFhtpIVsQVAZnvJHWsfCs53yMxZeGQKjXVLJ+
MqAvxEZP8ipQTgBbhVlKU5LY2jtTePDmNHvwsn4+Mpu5p+wW0WrC3LtHk8BXjLLv7BgBU6yun/wL
O7H9A6vfu4csYz7KiJGkX3XyGY8Wx2xS2tUGwz1xbBHsu23SVD7Cb8+8QjVjAy2t+mefWJeHSMXj
2RRjv0H2UJ1xnz2yI4kHNIXxiTiSBMe95s4qssZjZmiXiAxTcoV6oYnQXdrTs3SrxyzoTkCDvHsj
71xidea7sDHfxykaopVOaDpYdFtPkPY6rmjgVLIwsbZuNQE7pEUBGy4qUYXQiGuYuq1My7wgwLXc
ZL7nH1qChI9Z7prcuO1G7mY2r/XIpvtEAjnxmV71NkeCLYPNcTFOSHGXQL9bS4dWzeTZ4LrHfsbS
G3TLQ5flV02FGECSiAOqGb8pNzCK/QhXJPOXOD4rqxFbGkuvyo4kZWhaWQS1qnEd6Z7hLkS7DYb9
9sDjJbBG94RbLEV8zkK87vBI3E1kxGzjuiXpVdq3GQEvT3GeJ191NUKpR46k3oN+FGcSl6rXsZnt
+4EtYGXYgfUA1qf/ik5h/NoElXcoDIi0jPjuHLtrLmozHC8NwWOGqvsuEtZN6nXuI4FcW04Fk/LP
zo8gU16jCpunL5r6grBlmexLQ9XXjKKajeGiP7FRcoOrncUdbllFNO34NmXxS+/ZNN1yEZQHxPAP
0kG92dttc0Pfsh92taK4CFvrMvJnhr5OLcOLAHZavWqcysZQhyLQ8BixJpyfByVKfx0D72AaPDIL
GEdy4E3HpgKxq/gii9JPfgy+c41ERD/BoKbz7GTuA0tj4tx2MvKw5eLTZ8do+oa3hB3pEmoWLGdK
mJ1fzs4W9UuwJVmxInumsFFTNwFMAcGt/BxgmLxpAJb6mkyiyTaHF1a9gc581vdpRZyyDlCcwCKB
1RyHw8GtKD+sTjsvIzODg7Rb6qseNzV65rK+j4wsvmdUNDy49OiPSRtOd0r3VAhNhofWRTSPNjwp
xXPFKOFAtM8nrH7yBIjZuVDI0VcGvJIPqmX6sXGBZn/NIVQyXKkGN37H5UN0d5gUc0lqtxPudaaO
lcUzeznzYVyPRjS3l6hwCDFKKoI72sXWVGZJujaYs25YZYyr2rm5Z7WEn7WuDH44HdvAfqSmnedg
45EGRhpuPnl3CGbhHa0mQoJrOPJgyJncAjvVBPckXfJU6Ck+kWuWbzxfufusJqO3DYR7trWGaG31
brhXjFsAADZmaZ0yL4sBiSDrifA1Zk4Pw2tm/oPC3jTG09yg3CB9SYKDIRjoMhepic/aAKgANlTa
yefUpJsds2eNQMt0mVj6a+F3UpL8jbppNUx5k97KPhL6LNvGBVaGKm8DfgycPa6HyTWfcDmG/q0F
F8y+xJoTc1NnuNsn26AwM35QoYNpPMFEdo2HwU5c/9xlqI4unMIO+41t5MLfgiMo9KuehGNcoyXL
o1tGucOw1Rgb9dvkBMBLdmjfjOLTbBCcCUPRDwjphqhhpyZgVVXCo34JatPKvmK1N4hxsxjF8DzN
B5cK9tS5DWG1U01bw+mbYiPBWl+VYiQH2U/HNUZveU8/Bme+hbTwgmiB6QrTi3+I/VbFx4n8vmaj
LdQzY4Bi32oKbxd2pJ/3iRlsOtMJ77UQh1IO9BTR4WCUukwZlX+ll6S+eHKyX3BB5R7NMyGzTYld
/oMOxfSOA8s6aXh5L71la+80gNHIbyriVYJdaZBGcxqrhjU3ta54rxPILHUVmFsPZRQjmxATO1I1
+FqFO0xfYSLRmHOckO16KgAAUVoH7hZLXeviQHWtnfa5E2EnrQ8uZ8m4LSrlchR2jBvutBmKr/4o
+6OyMq4/Y4C0B97uBAeyQohZQWinzXbr1vOoLyIpPNmtGUqAiXaTuoo2ukhTIS7jcUjEp66x8ozI
OCsbk3dEnzHdNCFT1WGLIJciBzEExB1RHOjurrmpZ2MyMEHkTo6Si4Ruwst0MnrZaXH4BruoHhJK
bN/X3R1wVtNOkReaLlAQdCIRLf+4A7fHBxMn1X6K8CJ4SrT+RtfdiDXWC4crWtpDa3CFKurpLgY4
BtI6+sIgof9cVrOXQn0m2mllB3SRpo3lhQyat2SZFtEzm2OePbctly/TxCJ8CMZJFRvNtbE6DH1g
0VcoYXUj08iriDPTsNHFb3u/UuTxDbnKHtAQ2RoyZx32xs0vi839//Mpf3HtP3T8w3P628PLkOTf
q7J/+zP/8Ps7RH8GPqMN3+OGieH/n6ps2/7VkvyHR9AXNk25f6myv+WMmlZgejbpdLb4F59SWL/y
95gm/QLLwTso/pIs20IT/r0oW9iu5wrH9QITiICPGeFHUbbjk7vozxiR84D57mvI70GWTA66+hrW
dtwATETK50VrK800cUVu5CxRzmA+JPMTEMkZeoxCue7dX19P1/VHea/Vx4c+v9T/F2TOegK8JxJj
QgsCaaFl9/mu/zMr4r9fp4/k+1Xzv/zz31aR+H3VCO9Xn4mYFwhT4K53TZbGPykR5rcFBUaBhWah
uP5dzB/8ajtM401LikDaPrmxf0XMb/EEfL9qbNtBnmEKbAOuD9zY+yl+doxctNq1/sIAtJZbp88l
wdZg2s1lrJJBRIWFJcv6GC+cfmVP6kSMjIN7JCtq5d+1mJBz5AOqzzmZqhZpJ0jHJEPES3PLnKJN
Y8aO9/b//pKyAlAZ/3kJ3VRKd9HLD3vPb3/k26ox5K9L5wXwLLsM1wD2i39uPoZtkVdssbtgFBF8
gzz4/1hGzmIJcaXtYdPApQGg6vdlZJu/MkUKRICHw2El+f5fWUa8+HeriFdY+kLmb+APmwfG/GkV
DSSazADDUbW1mXcVp3NyCxMXl0CP8JFA4wWnRiHBVTlLziZOsfvvPqubb9aTv5VdcYNUWLd//0Us
L/AvRwpvwMEpglxIuqbH27AWLMl3jpSBkM4yti16vBCMHmndoe/pAB/UDGqPvSoa5DkTpkGIZgmt
FANG4AiGDSN37wOIM4z5YnRl/VRMsB+SuuU+NNrDA2LInuyeOnf7nSo9ECpMr//4rVv//tbZ/m1K
THAtLg/j8oR+99YbOVVs7BVoWcZxhKYwR5PcDGoHc/IkvE9TI7p8FzBDWzRLs0iOFZFf2QVdDJiA
f/JmlkPix8/RFwHWCglNGWyN+9Mh0kygWaKYiWeVjcO8DfoOzoaDMAmZmBWnr6mvySC10B1u0ISD
0cfl3IcHFRTa3I91kcSniph2SGoG8DpQdyYpTzkXimDvJG3SXgiYtM3mj9/1z1xmm+LQBv7sW8s+
5i1Ine8/QSML6DuJkQgp10VjG5UdMm+KQkB+dZU5dN2QkqRrKwIvQqPNJFXzj9+Ahbnrx4+Ng53D
wmQ3xY7L0fHjO0ABlUlLp+icAZ4XUFdmGIDFCEMyY1RhRFwQA8IuTfCzxk3hTHiNICWTtIr1vJLh
XSZyLOPayQ25tS3wycQzNol++utvkyeFZpXgUMEctPwY3y01P0hkgsKhW/MkZeMKhHt3b6J5Aptj
wmU0RUPLW4muEod0NkR8RW2OaIhUjRpDpDlDRGwRdmPsKpslibhd2pd//B7tf3scONEkpcwCEOJ0
Y1/64T2yzAWcD4FmqHIjgiEau1ZMizU2ckCNkkDaeqp2RQ/YjHtL4ZM+7Of9zjF84R3KrmYeG+Ge
OGEJ6l7beGjQP4zZcNG4+WvapNw7JAQbQCW4r9aoLGgnYJM1nA0WmdDcTgqiy7aTadFfq8EN3T0p
LzJ8xO81PGIaz7GWdF7bbiRuy+hPFrJFnfjjOvKo2xYPn6CQ9IT50xdEUJooCWtaRtn0v1GbAiQk
acMMQVWiUSbeI2xysR4GbGcDApjn2O/tS6VVFG56zumQ5lsqvD95W/TTfnpfaLaljenPphxhQur8
9KU0AX1n35kweKgqp+eAMfU46GmEOTDg435NRaEIcQoTwH85koQSCl26TQcysRkR3wQlYuGV1ZMr
5NU5HvHe2AHSU0+d2Q0Pkx18CsjPPuYw0ZOVW9AOwE1To5NTCiGHLpdmKDFhniivERl0YIwFQ27l
F3pvmyrd+pVvPlR9+V6WOMhtL3/Mo1leTYp8WuwhU7rF6Iso0RyKdUjKwoQeoLIcjT7QHpjCTV97
dPeoMcovo6kmIuK5N18MhkKPVtQQlReH4UZ4qrhQNBFXPmKwXUmQA2HYUHbfsVfNjNQa3i9L1fO3
rTkiHDKSxj0HWA/QXk4QGLyuO03jeDdDut9HtukcMGDV95aM7oE1WUBchHnIx3Q+OyOcCLrnZbYr
oqbe1zApXgiOtdZpZMfnsEisjSCi4At7+QkJHurfQAYQ6c3o4JaiPI0NeN4+8kBijtqiisvdqC82
MCPd50ZGgB89435eTCltqssjOZ7R3tLk4YFcURvYz93a08NwRzbHYxA22TXahWZlgTPBYNIQUV2o
vZGUl1NkeJ9UMRpfVM/AZEmFQcdjpno2T+4gB3eRInQfI9L690IXRAi2W58h577NR6iZvh63DAqK
+zrWXxJBAJHZlR/2KAi/CshmIRI4a20XiI6cbw1Lpa+msup5TcQJLdt6IIxnCVR5bxzbvQkceueK
aOOPWs0loV9y6FdSx8YV8UDJvm7P1B1MQroj7avyEFfVgAq+vDDdlsRAOjXkffE9bB2H8eXMfQ5c
2QhCuZBRcjtoPRxxtYRHXAxFtR/SSl3Bk6Qt7qF0WM1Bv8euWCEh8OXGmJAoil7GT/YU7qNyti/S
KBy2QTA4pyiLDX814CzdMyMvj7qP8sM81fRlDLevHuumf+MyBrI4x0r+4luuehWDLViggzPv/ESU
965m8KxFjiRjoLJhHoR//SUAf7rvYmSGiSap1G9r/Wx4nlhzLCYmOziVO+wfA/g1JMThxg86HEIW
pDpsX4TZrnCsdilPUsbILhulp6j7R/hfqQMYt0g+kUNj3xPGjo6un5pXNtbsMDii+UILFksHbLc1
Km8aalPab/jQge8SPbzO2GAfmjTCCTChpd/GPoIncxa03gyRiUeAE0wiwMhSA6G8XgWZFR6Lpssu
oYLO4IjoD3auma1FnJxz10DxGzN9KRF0X9g9yv5kNJ19s8zGGE88WoIVC9gYuuQAZ2AH4BKPAx6/
Ux4ON6CjPuuONJXR9NUxgCEAgJgqeTsLa/hMxzMBTYfDNBgy69YfnPguanvjKPqh3ExyKveqwKAC
a4dgh8YFmlZ4mXOgqrrhV8kTHcT0wGjaRdbYGwjdCa58yD1vfO2Jfvykpzxk9tYi7wBUXTH+tuaD
lWn+ARQuX6lwUu9ILGEle+C4P+ts6g+TQZ42HxJgIjWCRcPqLB10Aip/BDh3a+dpQXNZTq/BDFyr
mfQrvtWPoMHdtaptg3gGZFP3hWqyqw4B6teRhi+1r51Wl4YTBftFmYrAbCa5kiG5AokLbA4JGJbf
kHPuEcPuu0qS7pPDDPquQLVIOLPtn2Bsjet4Xj6Ekc/xrWDcfvTQkuDD4bqCJcEC7b/Awbhmomxw
lDPtsY/R8qSzf7BgiuAL6JMBe0qjyyeR4bbL3Jj4bo+UNLsiBYpIhYyouvrF0mF/S65oenLbeknG
QMonXSO7UtBTtvWg8JAjw3gKyzq8zAcljvgCJ5LKen3T5G123dIBXA387mjb24gWCiaYqkfi7oUo
d6PWytdUYMMzij4kF6roGVFGdDR3eEIksjrCtK4JPiDZHNmrwi0YRR/wUzBS1yb7flYkV7LlIjFI
HWxxyB/430UPm3+AauzPhY90mxm5IgujRxDW+/4ah8iiup+e6mX86EJYXVXtKD85YM92MF2QFmYN
gZk4npletibaSERXdF7BxtxGSmRnt4/jO2sQ6piCua5WVpGTgU6PO0EOTUOdzGbnMqwMeVk1nHrM
k0Wy4qXFPk+KbqvcxDtY1Wi8Ka//gBEijmEiyNaU/oSxDo06pzo7Gi38QW0CjKaHFm/CSjV1tc1a
rEuj8sVDjUBlXpWd847tJLj0Y8wa3LW6/jrBtjxhFMJh1z22RWnt3d6UD3XF+IeJb4eMoxJfvKDY
tb5X87Ho2frAJMPyn0R5EzqR2lOEjp+ZUc1XNRbBq8SNMJRHSXuU9ZKAQtC1Ccy/HpmoztO1VlNz
6Gn2b0paOzQjpH0B1id67Mf6uYctdyJCGL/fQJbZZR065NHHGFeY0GUXSc6ta2ad7FWKntgp7f5Q
0KyGMpgzY0qE+KilM9wTFQBiadlbUNikOL9H/8G1bBkBsc3lfsCUsyt8p7rnyc4v5kbpdq2YkEJP
gd7ohHgF0XY726lyjSeNbOkqqTLv82gXHjIs3KhbOwyD9RSCUoK1zk2sATn0YIYVFi16M5+MYWSX
JzFx+LC4mN7IEoAfc3Qcgc6owT3xNL+I3rkv/ATgC4fQ6OngPsxG9aXrQWD1Qjhfh7nKPqKgjm+T
JIQSrw3UOYSo+6uwjRUSTr8XCLCSEX2mrjEcxu84nZnkZq7iHZrpKsGKQOJnnDEI5TsDYGhgbi85
q7KkZoImPY90QR4RezKb+yoBSZDOaPTXo+Mj8BxnGNjM5wBC9Ul0K4SqoG0hCn+36F1coIQrubmX
hvtWm8l8H9q9XgLew+kJg6Vxy3w2HjbGXICIqIPJ/TQDlWOSW2T3PRigZ+h502IA9t9jGrH+xrfh
5bKjtyTHl+Z0w7iw5apd1PYJO75/jRCLn12XOH3XPFg5RC2e+h3ZefFl0WfVXYfb19oETFq6yi3h
cKJqFfjvGu+ziAZ4/KZV8U/KP//RIUccLhUDgHDDYiVmzFWp3gUGfMFTPKSp/4QypNzBeADHRG8A
bjxvjpknm7Yie3jHxTZAfoEoE7cMgxtUOEk90eGdtazjAzoljnPojTWmZgllkNWRRZdBwsh+lzZ0
dTcD4El3JxLJhhMJvzp0rQ4erbgr3oWt60PPZe9r1EiKVbg0+jx2c3RTzFbGDL5DRqfSeerYdwKk
SDERByjUy/Ice12Fad0K3ktT+/0qtXtKnshrPnPyxpe1Zy2h9iks/HRMUKsvAy2oyq3m3BDARfeh
kQBr03YdXxL00hhrlSI1zTT1zYaTp/pcNJE3bi2woY9S+W23Mxe64LoUeUWK52x5rH1DNmKHmyt/
14PtP+ZNa1yNg+IvRh0lgbGllfGCnisBSuKjVFylRLQ+AEELX0wUiVjlbaPYgzrHfc6EyH+kbQkZ
swNR+LnMVAYuxGBSureCKVAbbCwzDtIk9l6CVEOGzx+oCOUXbPQ9DFFPmzClmRpfGcQJovowSH+B
miBifycHVd2NFNvUJOhfMeXBICs3Q0OXF6uniC9zhtpXfeXGOfNbg39OjKeGE+ZV/xGsKUM22viu
dWF0XY02usM0+IXIBVQ5fV6SPWMCJ91THiz21MmtxFbyMh3uCKXyiyGe8U41KHtwjpEI9eS3pLqt
uhEeBtsoOh+CZTwUJYXZYJWjGc3YzylrSVAOdUtyYZuF9+R69Dc2xsg3uvXrzh12HtGKHrImSLLr
sNIBVbmZe7cObMArknryrQxSvq08N1NYTZk7rVzRlEgvR/9zrEZjBBnlI8ZFj3ZXzeMpgh91g1tG
nGqRGggWLUKPUPvzgaV4+oz1UEsDx/+AHTjKxns3VBwNBcqzlYUW55nED3flV7IpthXztIuui+yX
kc37qsrrHuUTsi0eI6OCRO9otrxYOcxEioI7Z6cEeeeZ1J1eTzFBXrgVO2AdvHVb7kanr0mQbo0S
3ULskm/wJz2PH0c3dIxc2+NS4dH1cOldOkt79bu+DMz6vu1DpA9eUwfGeo65/SSRIr8zDep9UJB0
hbLSCGyO2JTZbjrbeF8YBOKg7gUgVw92vL7GEGc4W3wFEaQza4Z/Mbio9VZzorvPHcZ0uTayocB2
H9Ueq6NnPlSx/BGzGoLZb4/i7zTkuWPs2VqCiZtah1HPjLF04Z3XJH9TL2TuOiEwOV398YfwI1No
6ZqhCvVdulPYG5i9LJ/Rd58BMMN2AGEBBXdyXjSexict23ldaRm8/B+8EoFxprSYr3D9+fGViqgy
0iqaGKsmS9jpFJgnRGjDWmMROf7xS/1bY9AD/+3xGpKHyZVC/vRTocb0KpPGAKkhafTmmMTkrvuw
rT4mmAC3fL7D2rRr6xbcF7cYqhRE9XKG4qrdzDoDl4VXnycOj2LijFd/8uZ+brXx5vzAtxgR+ECm
nJ/fnNn4A/IlStm2aNLHCGygj/tnDlIeK4ANl0Pkp/vcARK41XPqksCTN6DSDGdJ7vjj9/LjGOrb
ty/I1XM83g698J8aqFEtRJz2PdGg01Rvml5dFEE3Yo+09Q4NivvtiftLM+6HquC/Pw8jQZ2/VfWk
kijW/3VO3hQzq6/659+1vNDvv639fbi+edEvP/wC01eip9vuQ013Hy3Qw//6H99Y6svv/N/9l3/7
+O1veZjqj7//8kZ8LxXs3QcKoR/A9K7JZ/qf50v/XeoX9aaTNx6Wb3/f8f3vv/z2h75NmCyf5fEt
bxHnMf//HzMkQ5q/ukxCQaUwoQgsZ3mdf4DFDN/91XQtaxk7CzYxbHl/ZYpkMYH6cU1Ki3MkcOQy
gRDOsjyXf//dNlBPJvHnKXocJBh0zpQoTllmBYlvFafIVqGwRr9lrjMURUF+TQ3uRuPKxf5p3MIb
STPaVFVBe2qgcMoKR2wr2PetcbbjqEZ0mNPzSJuTN1GGhldmMlIu44zEXsljMAH63isMzc5438Ii
So0tCqFu7E+ljYg8voIvSnHF6agmHhWnI/dGDYZ2romXscZzDbZ2aQWZsXVIY8VNnqKnL9ABs5u+
aaf35xWI3anYMlZS9RZxphI093I8k6SNaJq+ax22Bu1eQNW+eZhcB4TmauIqmKHtomfT1OCwbI0/
bCqsDHCEixILQ392VeuuTU4tAnTkt7Dzm+qt5UKhn+dqDO/48oJNhVnaizcp90WaiC0MtucMYwZH
RhShwxow0vbRFDSYcAHe0wZx60deoXyhDq2vuHHg1ANWHBdrMq5ldXBDbzq1BC0TvBNIERPThxEs
D+xGX0wFx3k744VAKUWSY3rpzAY6aVv6/Scd5M0RMr+1nVvpvGQ0sNcD1tBYUJXRMDIgUgXMHQxz
3QWW9dT3vSKWDX02wUcqI1D9wIcF2GqkiFyXZj7QcugV3puhd9oThU/1TGFC5HU3GRmMxMK7GNlQ
wEzM3tzuAAeEGxDz5S6sWrr+Fv2J6YDcXGMxgrnhiHtFinj2BHDOoMdIYnk8rgkaspFsRYl3bUA0
WGbbaCWJPEYOcCSsoFsU33YU0CQmdOvV7JwC5aIFIj8hKnGiBXvRC4e09lEG9z3uuQBJxgSXJuaY
2BB6g15tcP8nR+ex3bayBdEv6rWQ0ZiSAJNIRUuWPMGSfW00cmqExte/zTe5A1/bkkygQ52qXXk8
OvQTw3nlTmrgvCiUqOfNLIBiYIHVv2Q/K1IDDsZuO1Ok+702o2ha+GCWVwBwY+yuw7aroFuSwTXu
mRDh8NMZew7tG01gmjuDRU+KHJdnZH/Ms3iw8h8Aj+ZpLzoCkP9gpHQ68YGyI7n4IfKiA4zongXl
40wEBJw2TVw6sVTSqNGgCXC7AI1AhKHCeGZf7aEWidrIYNxmFAkeGFwm1gOZEsNtfAiHIMFelol1
l6ox4tJVikrqLqkZHDT7AXbUR9DWzfxd25V7sJS1nVLySPiZhaKIuHGW1PnLG1yD6VvTS81HJ66U
p3njCX8nINMG4+b/Ue/DRx3WgXpeVUnL15C6yYhF9gBmCKm377z57wJT72e05TUZOQ0PYYLPtHeI
fGHGnNvqpp2teos6b+OYOzV2nEbwONqNKNx+mmhNR3vfxid43lBTgJp6y96Z0jv4Yer0uhN9SNUD
ExtcrnALJkiuaZNt+y3DwHoPFLjJNG3yhPW+S2CVEKtLJ7fEKd7ZpFpJnXM+JUYQZn8Y0Qw/K7eo
ugfZ9nI9kT4cywPEJ1EChspdRTGN2k6E5rE7r6lwUlg4eXVD78kRidb2Zz9n7TvWyOWnKU0Uo4H5
Vswike1d1KSAitdWQQ82VIjV5OS45tullYLIXWEyUMn3PFehYx+zaUTrKCSQy50A7LKfCjCGAP6L
m4MLShNLiobbOEdY1Be6H0midpqYQqjmMoZs4248ECZ8JLKSQpNOg/XQTnN4G9UoCZIhlRFqctwe
x7cJ0/08bXjy5DTIfZNW2SOU57qKy9ZDQ+pE4/wiajhHiW960SV2y9qxn0dBu/q86TsvjdYybt0w
lcqMsMTOZ1skYTgX4W0BE/eRSpZvLkHbPMYFM3d7t/bOeGuEDXh4BTfjfyFMFM9bl0UTc28MfXsf
Hzis4UrP6VWka/3WBma8FkO6vrVhVB6qkeLp2Kp8+1X1ynuCFpF+AObrxb8NyF8ZUwoMeNz0NbwV
1luzJcpBG46plkcgptPCpyuqrfN1yqiJarf0YyTCSgiO82r/3AcsMTs608b2sCyYL1/wgBTotyS6
jmOe+782Ivndnq+xAKXOSCEdKPTrT2gbXWw3GR+fC3c9lgxAPcC3Hs519K15WEm5+GH+GuhVPBCD
bUrKMJr8AmZ3YCibtuG6x8PevgQMYkksuZ6OZ8tYLy3jXIB6k++90CLISg5BMvuChru896nrhERg
ECP/jpRBfZKaNP0Ogd7iY0Z8te4vUwYzBRmQ17NMCqkcMAeah2RX6LF46nxYuklKWuGWTd6dZMO0
JUpmJ9RdTJ1V49KwV8FoGlsGV4h5aFL3P6nb3zB0719C1+y+DnDAk1MO1JSMswVHqHUntPWI/9fZ
O9H4gNp7xy7Y3kcfayY8wWzN6+hH1E8eac+MGOYwhB4+b0cHd+SMdJo75ndI6+PiQpi6hKG/PFHZ
IhvwFoKa0DXwKcGSE2s8Tiqtpp1pqOJg5XOVim2l8d3jfz9QdBMlDo3Rh7D2eu7voUVs4eCV9nyR
47g6/FuJIDtnk6WoOHR0TVdMa1tELxsMxR0aJaCQA3u8/bzWYOHYd7NweeLMZFj+oE8txNg68B85
Z57ChzAwM92UR4DgBv6ZXUdMxyHs2CdGCzkXlQhfwg50RM/dpFlF9R5VNQWkvbCmkftnyoS6cLro
4PORPQomWjThdNDR+KEa6oUH0JHNGdsICBqOj+NyZMsl6gV4nqCo8DxU/5aPCRoMhPBU+xR+QYcf
h0sfgNI8d/6GgNv7q/ensbcBjEYYDZg3GCjMr+CBlup2NzI8NxHLHoiaplvhmLitvyMS7bzAme/8
vT9FrNx24xU/EcDwN4weO+17Whrrh9VtfGtMt6J3a9h4egHvN69K5fIXxbXiq3CRN2/pPPvDk2Kp
2lceQ1HAOoh31KgyKkocx5mf+2Wr2YzLBa6XDMsw/0lMIPtd56lHMBygEB2tZZp510k4mNVB1dH1
Ow+Dzz7VWwHjrEy4//E3EW7x17x5lbCiIH+EGacSR3reJ/06lgWx1dI9vUHW0lQJ7OBtjaV2zZkE
GUDQfCS1TIWmSwgGpwvKuIig1e5cdrlf3RQWtDGO2SoOC3b++nWmkppYXS3X5W0jMfXflufm09hA
WplcrZoyELunWCW8N57tho7A5Cz6xT+Oyu7Wd1PotEtGf4t4fLutiA4pUZvqUCxDdOUj1tNuwZp9
GnipXjbROd9rgI0kyWfslmhY+OHwN5SU9rgAEarYJ+MtKCnx+pwHP2QJz0EJBgmpPwc8UlSE3WUI
1rpJylpG7cNg9S5VrO62bQACJjrg2mPVOQv27CLAVDB55X/A1NCNwrUS8TgyxNtXjQLnJbF8cwRf
tEQGpxvgApGjzOPSshrCMk3RlXvboZ/+0Wx3LbyCI0IfDYzaW1tRz8hZlyv8Tdte+z0NZcAZhB+f
zgvbyX7P5ZCB4WiUSi/a76wjnQfp68DT4x/hwoTdd6/v1Mu4nmSTiIDF/HUNpq1/qbZgY5HcaIex
97Mje4pv0tL13/ttGe+1ooN6GAmpS2a3NPsdqQIGmZAONUloPAfL7xSd3L6skeM2+65vDLJWO0fv
WkUkbImeOlefIxfqcUEH0S7YBBYNmyjlGGM2Cvr9ornwExW9d4Jmme+VCT03+cnMVbTeWY/LMXX9
LvSYCNVls6crfnvV67hCbhGbPPeNbQEl96yKAyU1RNYBIGRP+KSY/WtaFbbPY+Es9I2iYv/LsfNT
QG0C/wdzqwCsLkmIx2KayJEEVGPTp+SRqEik3ynnuSR96lGJsfTqEjaO/F0Tdqa30k/TS1jVxZ26
p0lSsCsDBvFEoX65TbOIB7ZdiqoYpofjs6Qx4O/AFRGSChVAlANxTzhT3xtOD9Ymsu+VmmdqD4fg
BWiSyA8Q1xUoUVg6N66dtDTxt2s4s3DeUXhxb+Xnassj7+ossrEfTMEgIZ7GVvzXOWpyL3LKrPK3
R/wDOkaW1pAiusEFftrmCyfOJah/G1L2R9XP1cM8uPkloHSEg1qW/Q5LgtA7Pdb+T5JtTD0KVOMP
EW5UFRRdW78Ecx5+8DNbw44xWMNUsot6w9o0zjAi6jK0d+Q49ftskT1maE61b8KqBDApE0Pt3mAB
+OZAGWTVfxCbG/Mf5eTOKkbJssvXFQDBcKnhArUxYQzufHsmTLRyrNliWbdl5XlIOrgr2JPSnvMd
tfXqk4EyMAAv8MwPr9ksprK2WKipGGQxA8YM0l+okC3H3Fk5pBfqCVsM9R8OjDrRhsX6d7F057+v
QQknlCp7m6JiH9qN6bPXaQutD0ygzns9B9O5Zh7UfXhM0eIhcPSXy/4kX4qB1C/jTfAIoqAZL6ZR
AQZLasueKZ1u8+HYLnYmz1no9mLXEOSn9MNjeh5k5Skk1XzM6RShQ0OFx0GX6c1eoYvgv7I/BGwv
nkpAOvRjN/3IojPR+13MHOFi5tXRRB528Z+DLbCbZMg3V+/QO93t2OeQRZIyQB/f0fJKwxZtdtGN
s+70xTFUZTtS7O3Jwn15pfw2oiGpIRTHDGpywgOn55wguhyCcJ/SWdjv2QR5oxvAdtVPxbPQ3Drf
5kqxjlx5T1HNPIzcnV/8qNN6JPnceQ4X4YWZCP7F4pg243quhSz/tJz545RWh7fValLrscDemoTQ
Kp/Wxe5vnq0bLhBrHXIhN3RiBiF0BwwpzCs4LmfjUwtxd68mmTckeREoF0bJ01frmuziF7KnttqE
6kHKcX6YKkwE4DTDMNEUwT9WGZOhNcqwuVXFTCsFAT1cpVCxttfGQa2n8yOPcMVGq34raYiBn4sn
jtgqtG8H9VqN/22+Gt5TN5zBxg4tCWgmwf3C9TGM3kHDZG/MYuo9jTeQPzYMyhkN6QPld5PXGBJU
xn4Ti2d/5EZAgyQJvyVVC4SxlQ49DLS+LBxte1BgjgOYHKASn+gmtaGwqxxTTpeBx3mtAjsaDcFC
W0oPDZvWbbU8GWnLYzQPOSaIXIsDX3CUZw20MAEColby1JMPxXzwgNsxFKChlEsEQcpioKQGmmq1
t7pxBGehUlF++oXgg7MklntixJz9X2xStsMzl2qZ/m0ot/3MFp8758pTiuUKemDhpHT/ajZ/bCtj
ppun1qa8aVesVXSHZlrWZYOyjo1rrbs/duB54acWcxDExSQhIois6u5XVedWcmtdX9nR/F89Abmz
NHf7hKfz+rMBPmMugw01wcmhBEjHA+Y4MT17o4IDTG5pIHSfaNOFELrly/Tgk9q+ozcp1jqnYdN+
bqALmfFSQPScbYBzdnk1cuOJ2Eg4IbPjn7BWyfc14uVKxsUz1UOpQj2fGxOKMC4cMX/7q++Sexbp
0aYp4NHLl/nP5nlddQfcqSTTUXYM8zn7mXUpE4bJwTuJUzxbr9ls+yc9QHwFNWb8txonRZyHkLd3
0YQP/JEjcXhgv4/sY0tCm/q5MAMQB88RU++dVv5idfhX4m0aRP5WEYvH6KjFQteGAVzB3twH/oSN
qtFPakJNmAIw22+5HXV7m0fM/UaIJm4750zj/MIPw4vdGPnmWpx9eFuKo+Nn5dnLwvTFF1I+Wy41
2PHaTqAqITaUxMbs6EI3AWiJdAJmvpq2fKc/rT7V9dQR7s649B6mJcR0gBDf/6pTWdlMV0LMu92I
DMxi4bX3CPWizxNLVb3PKTeBj9UVEQ68doiwD3CMeFO4ggfcfUxhd+VUbS+pVsUvWhBYb+9yw41p
Kpf/iPp0Gt2wqPGbAwFipKQTa9cvUnxxpGpq7ARR81/HZhZXWHYzouhkm2GwDhflOSsWAoMKyckh
atNL31g42JAT7RudTrOfMKXsiE56dtUM76Guuump3MS6/cPQtz5LdiXzyNwaNSxokOeW2qXkLxVq
/klbW2f2nWLMbGgh6xlnVUSXY6aIy5CogTXqMYQKCPscHfXWaUr03l2Vw0wP3HVi4M8iFRiOxKPB
W56LAM3XCQbqvGvrF+kqCTV0oJ7xoLzRHuE6laUTvWyQW4qdIEQcPredpzVM6lQfspJLLjgn5X+Y
PAgfgYr55Prxx3TUIoimAWk5NlcoTkxubbAWexeV8r8ClaWMZcj997BMGyaMtoiiK4f87hQ4FJse
AMybJ15l817jG3rVaYYSAIUbDJzswjnOaRqkfKBrvSPUf+UhxZU5gzcxZ0nRuN7niknvWubTfRUM
RmrCbTw/ebLQcChPXUetEqAG4JZnB34Uf59aKlDv9CzvZiydz65j9LuqFgx70Sa98ixd00X73kvz
H7WahxEb4ETqGsagWWNILcF8zVWjd91sWb+wauWYPJqmmE5mNPPybmw5/Zo7SYFzi1+xVu6YYUCz
OKySSLoIa/XRk7D/vSujWTMnq7dM4vZSnvLAo/qzTcfIHFlOm/aFfGs07oBKh+WLV0XIbyKLWLzX
qJffhUJu2bXUo2WsAlX35JTdcqwDjMFb32REkmsTF0pMSQRKjFJDFaEvzcFCONYy/ilXNtYRgxZ+
LywMy/+mvnYOiGnqWBU0fUtXi2sz6fU0N5N/Dgbbf5pJ4P4qh2W+8nN1T8qltAK+if9QtI0THhtl
i+kYYCj428gWIno1a3OaTNAdae/M/uaj9N5xSTbq1qwEa3fjYtKfBVzml6wRxSnVmoB6Gg3jBRwL
ONTMEZDhrGjzgDGMSwhdTeQICm7lkDilmlb+cTGN/e5LMZ6ptaLuKgg5bOcmLw5uaYqPHLAIWM5o
Acp6sIOt/UVOBnfAFrY2oB9f5TQUba13AXDhF6QvJswceMcA3tbwlk94Ruw+juggtHB0Rpt70E7n
VIwaZ1zLpJDHO3NFeWz+LYlZIFeeih5S4wY/myCFvrN624L0h03gOhVuH/5FaKxHdlASDnsQgOl8
qKnbvbH/Uvig4HdiyeLM6zJWfsz6yvd2yLG4ZHoTaPQE4W6MDrygZ9Qiel65Kche5mLSwCiCZl4S
zCf4tkpAMsjtcFyJVE/TJwDO7AfsrSBn2VIMIvxhwfzr28aZnj1FIx8ki9Va91t3h8XkFbDg59le
CD2TeQfTTQulvxtGo6x/rHvpJzzdoL0EYSFv0BydZxR2PgK3Fqcha70+xjuAK4PmB+dCRrrovkJV
ye/JD6sb/rQw8cuy/4y6Du8K1QecUDcxy5Pt1ksRY2jB3g1HEdnSGqH4nlhoBAZbTHk7u0opmh21
Kp+CTVYvUE9McxG9pHcjDzr57fJ62wks+5RdprPWOO8wjJEsk8ADWgpIu1F4MG1zmD/Yk/qA5EtZ
EljeNR7YktYs2D/hFwCx0yA+j7Uj/YvBlvm9bQBJeUtdchtOIGQcKeGe/EhENLODxnqo1rStKRKZ
xl9Ky7jFvz+Dgj/M9P7Ycenp4iwj6gd3rOHm0ElX/J1cg5xCeRqqVj4gynDNxs3U4EBvd5z3zW/J
IeeaWyMJfrqN1yd7rrw/GcmX09aL6ZV1BSYZ4fH0QMA6vfqOIMcUMrxRx7HosV1tDUJB4mM62Zfw
LYvXbWmKEGPpMjqHfrCQCTas/PtVWtX7AJIornFG/sMZb71mRKR+klBQh6KYo+4nqJMZzaqGXZxY
lI68jFLA90KktP4NXmBuSOdue3Fnh3N3QHP1ympYee2pjzKK9Ljo4I2KDMrbC9LIOnCOUNlz2Kly
fKhMNK4PasQmeuYso5/cSDjyR+O4bv/s2x2O04xfCp7pM8cIXElXHk0OD+lVt/7yoD2fukco7mF2
lHCx9jCf7lSACXtTPDB2mbhWUYR31JKXhUWYioc4KH2sM0TH3C8VrX2YUHlKYWixOTNmQVu43q6s
6L6JUTz15O6RKoKHAe8HBYEhWS61Q8jUHDFBT3u3hTPyn3STff5YDXeHvUdqw6JJXMgWhzEPIkte
qX5GHoCKh0HM05vbFTP4KdJUMRdKbl25J1qeb8NgKJjL4k1BlrDjHoAHZ95CApZ1B/BrzC3xBPto
clss69ZHkxbuHdfHaD/18njFjxHtfBEt+UyRK+ruPlD9csRS6L5tkLv1TvH1552hsGcgQSGIYyCi
/o7cO911UH34yZ+dXlXpdudVor0yW5q+N0c78GBG80MW9zGVh6kP8w+h/4kKTnfzOCGta3Mpgn6r
PqolWsRVhqBHXnz8sWLn4LINGNQFLTSELngJBsIwF9AddRNv2xhezdx7XPzDtO1emkiK8NSlzihA
IXdQPpa8C6evdKQK55dHx1b9dxvXzbAQhVz/PfveLgOfpKxe3GiRUGUVDS/s+qVe/huaqJv3GwhT
mUAbLYL9ygSPaabPqAMDa5T+QadCLuPAsnx32qVDt+Wfc2d74XJLqUxUuMUC3F1sNahSEHDZ4eEw
2om0jV99QQoJvh1tuJxFxB5PlAsMv1vIWtTpFNM9qanbcivOAzJ5duYe7l6mwpny/d2OkzEphF+5
ljrETAP39Y758anUk3P7xLzBso9uhyryg40mHFB5ArJXfJO0HJGgaYkSRHkKamxu66Nv5jWgnqqL
GFMWjm/f6yR1N98c/JXR2UZhHA+yHO/aOrrHe146PKVbNk//1s7ZnMsIVk5d+FC9B4YNhFF7SN1T
PGL+9+KoggP5A1xGS2ihhQvPrmzar5TJPDrp/wX3+3e6YQJwJrpBl2Va3hoKYBI8G+aT3nMuRiZ3
R3WpWC3m89rni32O8CKcg14YoJxUdsWuBCP2G3FdJFPU0coWUULuHYOpLW+b72KQn5yOkOSk78TU
kbv8gGj7IKrIfjVBJWj5VrzVtM/NJwd4dUJwcD3nnDppxKIh+C3t+nD8Qb2qkclUNbm40QxFD4oN
4JX0z2wnSwUaiols99PoMuTtXWcTQcgoe/uGydx+LXEqzTGOwoJzsDEQRegfHGNrgHS2t9ameter
JWiAYULrxxXTIUxT5NA/17aEr8Qqz5DeGwpD1qULqndHmu0bkvPG+4Nj4YN9745NZUJR51fcb9Zm
nzjcWIu1Czy06M+sAo56qCu3D542blfc7MOxpTaxhb73xk01pGU35Oh3SjM0HWIzUT1vv8Zxc30q
r/AT59dsWrHXc44ooiChtIRb3LWeHLkUiTd0swCJB5g6iI5FG0TpVwgkjQCAwFLv/V6HVrh4i100
GI3aOb9Yin1ii7OJdC7kUmjyIWql7raLN9jeyOqfef70oGbKc9qkzWzPac6KN3P5LP08c57bdg7z
zyBPTYUJYOQKWu95M4Jm326OJR4dh5s1GL9+1iDC7gb7OocoA/jZ6hG8mdNEX844RS2Yk5xbVE7D
s9UtiZiiEQdLPlKzC+IR/X/xpg4LTrEO41vPAAYWGK+mKn7YbpnBEKgJdNHi16pOlOu+9X1Pm3ju
FkAn+5nevTuBbeC81x8jRGmFzurby8k3ghPeY1NQqPy74anhlG/WrU3A6OWaQ3HooCXxuHj+cq1S
TgsMmBiWcUVAw+6f69VX6zOtMkXd7/u+ouRMLdhywnj1LI/MqDtWGVmMtUNmo9hP0wNvU90+lTQ2
VDaH5BVx3t7L2mjQT0jW654MUZk/lE7bqydWDs15mtEu48BalwCDICSMYKEIhljwcjJh05S0czDG
jt0havTSlhe8xx1g2TzXc/i39cIhfKeW3s2uXGSxsdJ+ou4s1DD09thBw+2hT4HME2lMpa15/9CX
PzAz1jqRo1s1CcN+FrfGxzpy7sDrlo8Iae56iPSwLDQZSJ0e2yqNor8Dpp16jHEw+W17iqKgdWPP
+HQcAo/073agNlNc6xOGV0t4CVbKOChVAX3J5CqnRIODhFolN/XV0HzjUvuTq/EBA5l27oK0w010
h38k/w8LOS4sDuvNOML8Iezn+MdqtZS/QI/oMnt7i6zB9Y9YaZjFc1LSnnVUqDGguw0WE6ilUe/6
MJk23C57ilyKea8l6ZKHVfSqSFSKfSs8M72g4SaMstUcddBaLiCoai73/ZCVyFGtrow8WgOhjRSX
NLfT8TRYvETArHvGwVVpxPKXEUw1ZAdXTgIypxQ+CbgNL8nLspAx+1fIVKBt81Z0v/uMjgoqhHOS
SwwGmwamnM9heYsoT3XyFvBg2FkZO5Hls4MCL0LfEH+HtR/bWILSLo8V/pLhIJSx4KAXSMEM5dD1
dl1GAPPRhWfLcJbs6XqZpQnEYzGasiX8aJfRc+RGDduooiQacDjQrqJ960N6Nf+JMcjNSQ2d1V7v
IZ9i76d6g58OJNL5LgJIWnkcoGbZD1k5CodRqj9A6K1DAr6sg02dOIjLYxmXm+P8v7uynG5z61EO
43BZ3g9gbAlTr5ZuD0YbwDPjDt29Qkuiy6PM7Pa8rTgRfkyurlOdkHf0i8cSsZ4KQyjRKplC8ohH
0YJro5gonbLPtuIQdPaUIEp6nxEE55ENO/xieaSASi5VV36kgqr1x7Hv7k1a9Whn815WXbY9RPU6
0hVMV0RLf1vOWsduMRUQEblMSDhzWwZSKkkdqbZDBCzei6uhMjSYlZtavyUIY+dLI4b6V4QoDs+7
yGILeKu8QFTHhsuDoALT7kYaCYJ7S2XFihUySGYqGEVMUQn2N/SQlJPVwWYL6roi2dhYUjeHcKN/
uU8mjr3RBS2n1USefH/77DzutZeeriRh4aUa+ijuZtOtZ3w6Dv0cE7bdf/zXcNGyvKXVjzJkClWf
kUa4nK2tXSxJ7RieSK4+qSzOC/2e4pCjhaUHzIll9WoRCN7XU8MtgTUR5CVSn1hnbhVutUguMSn/
NI8N4ytgik3bm2g/EfoaL7iT3fpCFA1GnGOzVj/TXxr4p9CCgQB3yhpNARgCJCVnrEjhIHgGUuv2
+80bsgFRxxBPPgdL1taHarErEr5N17ivrB+YKjASY3l8JTJHxsbMuWY5p+C0NtdMyNni7D3ntdnb
ddhMH1QzivYvvHIr+0uh7FS+siK3TKI6bwS3z1rjXAdB3uuAUFnqD65gMjttGQrTdzikHFUOpYM2
9cRDvvTv2wq085CZBdj9K/UO2rsCKNY64YjJ/MxQ+Ej8BVaHqT8NlD5Q621BDdZlo+zaP3jaKe1/
HtU2FMNbWr7AeWa9Y8byFGazQ/WTU/h8k0+FqVNv3HNm7Wn3qMN5AgqrtTU0CXJgP3/Pna2xmHGG
AfQcz5MNmpYOeKOKB2QQNfc4uAI/ejKb5HOino4OLvWnlPk2z093eET1x0lDLoXIUHmrgVfOnPvd
qy1Lf+X0gmq1z/uePgGnpGRzZ09hIJJyziZmUY5d2oKW6NrTr56C2uwcl/t4/o0GTNmdFD09Hl6c
taoctWtoaCq+KKKBn5zIfMGtucOnMW/robSY86x7/nl7l6o/e/IoLuvriqy4wrjx3OLrs7F9YN0i
KcxxudrV7OHZJ8x1s8D21bUB21bOY8BhdZ5DuR5Gb+KLRhjqXop5AnYY5g6tW0w1lv3a9/U7FBVj
Uzk0uv+RBhm+5nz0XmqhgKa6Sujr1BPSizG8j82+GchwPMJMJONMqIqFHVeE3upjKn1Jb66s3TtK
GwVQJ4E1WG3P+GJWrymND/YhSnVZ/9Uzst8TXi5n+XKmxYnYf/rMu5cMhdzzqB9Kg/qIZXLiod1K
26ZJx1geGOR18B7Xus0PQ9qbhYkRaWw6vzDMWdS7cq8UOWBvYXvDczOm0QkIPjP0QffqtDXb8Lji
C6vhKGu9Rz5sYw2QN9tRt769ekXmPamRsRWjmL74GsoiIAPkBhffDXIPPXNwz7YvxFcQePzxVKDw
BFuafXRTFMZ5oKxvjpveEYST/QB0gyQCNbdgWdmJDlPL0C9ofO8ygMUjYkdd/B5/sfvczJAxlBKC
8NA2WRFIzBTsDoeHx2ylmMuhAw7oQWYxOEaDPrdyrt+sdXX2wdqEr/j8xY4UJjgGpFqn59JtMPix
Qnw03IyTsNimzxAb8Z5ugoYCkS6Lu15St5Mu40VEtk+wPxu6Ny5NJKy4XCiGslGTXmuCZNG+c4i2
IDhWn6SnGSuHzfrPCrPAPDHaIRezDZV3UmWq/oO/B17e5xm/r5bK+VN5GxliAhPZsQ8M0VZ+P+bO
TIW8FX7+KCe3+AXtEGeLPYz+O4ZZfBmeCTgdUNV7HgJoqXWq0qsDVwRWaIYxxVlyot5i8ECFtn2H
2bIFfTymOhswTQ5jrLqiTia/Arnyf28usnqE8L9Wzj3gbT26K9dOQMxp+Ex0lzFaWy7DD0v7+Hb5
htXNhdTj7KKcBzEbqvpG2W9dnG3cJHtJb5jLUDTcup3TQi4HgDxscSSMeQw0hU/M3mqaRCyV2I3G
isOm4vBowD6CxNuAzOkQKU7N0gfH0oA7gS2CnZukDnfqOkTqLirm8nvlljk39RU7vK9mD98toslx
CJT3hZRVHtyxWI+u3OSBKRli4eRBalqXIj9TP+s+mZBeIxMpTuvFHGzok7hY9dXZeE253NVvlWBo
j2IgNz8Oe7960Cbntts3cqcUV8b9wnAXoVLR+CjhTUzcakqGsyA4V4wEUjQb7anoRkDvnDFhUug3
jyiS7sPieEwpSkMljXA6KWIu81WMm9A95245UghUDorJhZOeU9ae86SHDsxzCYK6R5Wsmnp6yPnF
T8yzzRvtXNW73OgsnjWqMHcGqU557S5PJPHzaypVdLO2dMH2BYby0Z4XNGgrCMJXVUdYylxfeKd2
bsUlDVfv951wXrK8BGHnnY3TFtbBxeDw3qai+mGV4OChxUQXZx2cpCK+/lDaZstOnFqZaqSz8tVV
00gSEoan5oF6l0zb27VDOrlOSzG2jG9s+7rkqrvl2Fk+Zd+HTjLUJam8OpCg3wg4yJOnI5gDqvLL
C/EB3kJ7quunodIYiiSbjPJ43Hc1fKgrqWmTH+gcAQgwS3An9C4Mew5+lHXIYSVWz0Tvk74Rk6yh
3564GDeHwWzg7Dd6SImg6eaL55kkdkpvxb7gtJEMIipvHdURYsf4IHjUbE54O5lzskswkzpRxcDr
FjQ6/YEUvV0nbuifmnLyC1PtIWkxk2Y7t0UdzBzcxCqt5ueok1tcFa6/h0RSHHy3CB89jqjXqNp0
TKkNLN3c5uD8PC66H4gQ9MUbxUnLc8jnsGfXdrKDzZrz1+Blpd+Iludjj1Xum/NXZE5AWKyYzJd4
bQh2nKQMudyCEoFEsVG6/LNgn/2iGSknlFmKjnMTBWw7YIGAakUFBSOeFz0zyg/IPg9p+qa6AYDa
ysEFpWXsI+fkMvUgKtqN85oghXhNTI1W9MzFaeE+4NfvI17hB7dzox+TdLR/HtGyjlO4Le3Ths3F
3i2Rt5L7aqzH/3F0HtttI1EQ/SKc0wiNBrYkGCVKoqKlDY4s28ih0chfP5eznWCLFMLrV1W3EmIu
CBRteKUJmeaTuZtODUJCu2FzH9j7JQawkbBv/osBU8qneTb9CxtIY4Ey1gPQWmZXQOE2ycxoXei3
jGLqIaKOjoe/0l7HUwqr4cz7P+9eu7yCrQLrVjenHCAuY4Bqg1eFD9O5BRJtjhEZWOk94WWIx8h5
/kPpeMbFt2Wb36MX2m83R0RAMIY0ehOn1Y7+lLo6CB2mECacWKy/KDFRUJLmmf//yBdfuhH7M2+g
Vjt1kNVo0UPkh2lLZcHskAzJlchO/YJXemfRKWcm9I7GYxikESCvH/s4h1Li40QsrrFAe7id8O3Y
Vxs5LBwjY5GE7h2vu4kujkxV/0cZh4nhCBYElhH2xVkkvBZIJ/UkWTI4W4rS45GJce7ZmbmUgN8H
/HBYEdAJYYnznbcfGMnpFIyLQQ93TGAhLbmD7z7JmZ71qxVSKb234DsHJ7rfUo8DJM9CErQ07M1y
wAESK2IEkU6CkOnJmmb8y0PCZttKZFe+p5YdpxjrsM/vex46oKT7YQC+wPkPL2IYmk8vUxwUg8aV
eysHd/EHdABomhD+0Zlnl/UtGDV0tMiBT281DD8G4yc3l+YhAr5iLAZMnMlCeVPuqfQIVmQ9s+zP
rkl1C4ysuei9z7bXWn8EaYajYZ2sW2NSZzksR60AQZb3FCOwYkmb3dEMQSF9nHs35+EM6kUDSJ+M
ek2pgggO0llD/a8ax8LCOsD3f0No8Ng/hr3R6otdLc10lcT0WikVprxK2rJ4N7Cp50M4odJGfUJ9
WoLHV/+QqWl73taLbz+3HUvCe8SXoWbLMBtFacBM1chpgdDtU9Q+9LC+tnLpqMdhCwkexpCzIvRR
1GcbDFKKN13Y5om2vz4EWADSA0uV5v3/3ueVcqN2IanwI+2OdWWhKn4hAKYgECDAeOAXOicLj8wg
Fu29o+EJFYmJQqhuQ68dzdCWYh9Zk6+Iybu19Hm7U/yIOmrtZd8VP4DwS+zqQlTfyQpxCGWMHcom
LchRk6Oqn9VYzxQF5KSEJ/g/4TG1MwozBlHAq2f5Cv4zLcpsR9jMTD+hlHO5jSlZvmtnL1fXGPvN
XwzIU37ye6q3UOx4Qd/icYQvmiT5qYxn+HBrwRpvFv4Rkl7+N7fMdEZcgxLfg1W4x/37VxhFJ/sh
V5lbf65zR4aO9Rf9F3sfn2q7TbyVnpatQvXiwacJ0z9gsWrSbcoXmPzo1ZPmMFjKuAO9QiizuAiX
yhzdJQWTsKU5wMJ/zpEuFMfB4ygLubnqxB5CEGACVEiYMOGWCBXWrCKgEf2ppiTGOdBs21e/rL5d
UOF0F67FfpxVtnxlUJzBXDC2U/pdOSNpLUdrrjvV9H9XFRL/daram0n9TRhy2J2vGHbSxeLx4w7s
YmZpoA2QZ6/hXNjpfIcvWpHvCJNeWm9kPUKnYpiZxvBPi/i4Xtqix+7TUfKodwsWsOKS1mlWR4IA
cc7Kcu1NcxAeW5id4F/T6JKYMkSHxnk/H2H7h4TGFyPr33rtWeadpxlPZhxNvlOZs6QyJqZlJheN
EhgD1sKr5EuZLMOyUHtldWxRGLuG1Yl0zOYbc8pU1vNDakhrNVsEQk8rLDy95xHgYQ9eD1tJNTYp
gozicx9Ky4dvTGte3CEp851PPpnLmOnFhxQDp7yjAaGgk2Tlmyr5q4ATzjupA6v7rGlFGTdyRaKH
U4SKuWw6FSwYl1Lltrf6E1A6u3S0qolbAtRi/Uh5/MRfOzgyty/90M7WVTRp7ntvLKvyW5V7l4aH
zGO5zgnJ6zvc0VAUOr0NUgJl9wku5T6OShKk1b++SG1afcIUHXNXawy/YpToKvjZr7qsEvfMwdeW
wN5Y7Fwd0+JHbYi8T3dzxtfzAgXGnnceztdhE8eFd5K03A8b0dz2U3qaxd7uWJDijp8rBMuybU4W
mas7nknQY0a0qTM+fVyEbTL+FKiKUYEXyaUABok5BGp+VhQhiH0X0tPtamXfN9jax++u7XkG3Zpn
424v02GyQRN5nuElSioNOANoq3Q6tfANrK3DzwdGI7f8P2veEMdZQZd8KQsaxjitS3Zw3EpJVkUs
MrhIF7T1skv9W1LVsun3XYJxk+UU2rRl381se/gF7KQ39JeuJPbIQ6Gpr1hg47PTyuZlwRobc5rs
5gef7Oiv3iANRDAgvc04JCR5EWrb6dG1OlyyS+fb2J9wwA4n/BbrXeG6hErw4pYpQTFek6yI2RCM
tEmETX7QooOkhkTYn7oyzR+BhXII62cne2K779NV2sQ0Ok5iyq5ShmkLe0osF0fjSeEQjWzqIomO
W5Z/RjzWA0LqTfrEsV5wCn6msj4g7Fp2Lgi2oXI2SRnkNTe2KcTJTRv6CCqCMXpf++jzWxWnbdQq
J/tw7ZzavnC4NcSlBUpaidncevDX0hzKARfbzsviRkThjAMeC0xYbrOAXcvGBCZp97UHxeVCJQSn
OKJuZsWuUCBFESSa+bjMbuHnnFrtq0rhVG4H0jk8B2FJracK6KV94GUyfS8NWQMyOLh02nJM35xw
gQ0negtyPYaTqrsbcXARBKVFSxcj1V/gG70Ty1433cdmAbZopchtOTL4uz9lMHZye1j+ppLE7h2l
r+MzZAVpTkqu46s9+VQWACvJD7KlWG4P40fB8lS9dzRZ7tDgAlvMezRsUp4gBeuz9iaqj7TquzPd
cdz3KVN1X3XzSaxlCILS+Cfpl/JHhWpiP5GyHvfodnridMyvi+LVoep2PsmOHzUkOVUsWh25VdId
p5WJAcywdDtncJb0ySYWQlCz6Nbw0naYBI8ajnC6F+7C/FalFjqphbMVu0w8IaxXYSoPit7xnciY
U3lpjvpvn8w3CDFGajZ/67RGts7au5y9PHdz21ufYYps8wKlyxujeDQsPDwibeQ3UmRj3tMOh4a6
P7S9yqj4Gw1Sb58A+4nHwsl3jsRCwLYgHE7NYFMYETIOvHR0yL+3rqZ/hvtyYLxsK83k7ojwsZlg
WLYoSFgIMte/LnZOjI/6HWqk60Qsm2awhqfYynM4C1Z1Xsa4203eiO9ogGxQEX7cWuDACXmMXf9A
cQG5Fm47zYmTZqPIHvMukprBA71Y6f0iaazUXHNwnVo7ghqdFeeudOLIxtdr4fO38G76LM2pfZp7
923gwUTRQa+8QxpY2JuybPRv8nsysAF2S1xFLHoaceqCPrci39I3LtZAydWK/HW2sOYwe8N+MfTe
FxicV5Vz+2ZFQwMokUSiS7mDKTAVPXqyM/hyOWYYxMlbwzRlynA8KmNQEI69mOx94RbsyVI7tv4Q
FKeOvvTTL9nhyd2ssXBPzmAwxNRGNWBz2CayY3HjL49c0btXVAMoI1xTZxJmzT6Vg94JwCb5Zy9s
90U6knbWoECleNeWPZ+M9myXlmyXlF0F/bIHa4j+sJNZWv6B9eM/aYgu5bEiAgzhzLUwA7fF9FNp
coMeocdrvbRFVOFmBsdkZnwNrVW1lNbh0taIuU95sXRPfe+W8XOGKvrYDugv2Bl8zlIFhiMW+bVL
KfVoEmqWOf41m8zGPmtEwwGQrmX3x5/qJf6u6ya+R03gLqtrV7kcQhJ6UG4rLrrica1VdEQF4nGo
mv7/uh6ztxZ6S9g6L/lrSr9Mfhxi4e9sNCGGn8GJEJNn1mWYo3Oh4hdP2hyAe6JZGMGqOfs3dYYu
PGhIZIxpseehSnjFigKI1NtUwxPbO/gGXpZ4wVzLQk0cOtMF8M+ypuKQQ9DiJ7BW4mCCCnBta/Mo
cjvzd0nDY2MLCbhmC8LIcSFh3HYRG8z4YWZ2eZ807M+N30safrjVe+zSbLgcOv5o+SjldvKL8ZlD
bxpcVN8np6rp3PvA6SAThmQpwr1u0O4h87Skk4RHl94HMknOgIpK151mt5vrPcGhChsv8mqQR9hW
MSuQCBAXer9rfcR5MHzjIyjvjFrkLQ8yDmS7Q6kiigSbce/rTLEnyL0HvB4welJPs01LZvhqU5/X
341bFcC2RLWc+Nfug9vUeGb5LVrOWbGAtumstp2HKbTTs+Wa6mj1qv3F2bXu7xdNH8lpakfJhrvl
LUqaRHkTaS2lqSHx4Tuc+9thtWo0Wa/GiDE/mXnq2TyL4l9mak4X7Sy7f7RRxN4Gp4wm9BqGJLU2
Vjk659hmrHidgGYxKHhh0vhgdqlAJQKMslWNGi8E1sn8SGVX8WR5jZccquqWtpzsiRiVTbJOv5l0
WaGaLn3l4y6rForK/xCa0ncQPswC4RbfNrk/0LGbEssqQCp3ZhoRDnDAAwk2as1BDhQMg9Vgjuh3
dORQPeVGvLWnR4bXrvtFZoTkOQY1tzkFzE7BcfXG5Lwu1vzlG9bFSysqXEJh/KtcSPxcb0vk6ZdW
/kIaDZWXarzYKT5z2oiALalsfbNx1HBFo/HiXow5jz04aWWLCCIv8b+cIqVjVykn2HtNP97xEaEv
cELo/gVBEL85K8WrQAVw/OVl5ngIPTZMAkyYxbr1CqdXB4UmElM0nNF/lm2wziTEEPEXjbCRIb1N
6ycPxwwNh1O5myBNkJ5FcEfxPCYzielDSCdEGrn1iPkuWAW0CVN6rrm1lxOEOICg7347/tBeezwJ
62Yp6W0PuBRQ/ktMplfwYv5zXUKnJyg4RH292DurHdsdz5c8WpwAr26Pk2x+lSN2DLnm/QEvXaif
g1ok6V2q0rQ9uLwAcrauFNZTkgvCY5csZH4j5CXnHqZfe7TIxgDDTwWBNwVAn9ZD1JuQ9a9r+GDQ
JYbHGKvdOWEx/mOBkPnVpYAIeGmNMUHlAJdNRdZoL0Zxe2xCoAUuh7ESxSez9r6R8EfnnG530lI8
dSbLoaZnWVbiJCBgyMcYkQ34fge+u4a4xMKfy30v+dAN8kI0JENQgegLZlWxqoCxQ+ESOb7+gF9j
+YasOR07PQIVYJyFb+PdclB0qU5/uRHrlPR+0j9wrHTczRB45XOIL/LPZM+S64lF66ary/GwNmN/
wdGCuGso09uRCGgfV3YwJ7k440EDIMWYCxPvZrBFvNzxvVgvfS/JTKcrbtU8QPFntdM3u7H3+V5L
TgI7QTrhl0i4N/8tojXiy1qwTDo9MLnIXkCgEqP1qmhUo34kdBScDD3i4b4Ye6q+/ERIhK4kNLhj
15mdDWX0PV7ul44zzdHodOQ0k9b5IWMjjJlfLphC266zrGOpbOYKLcnr72/dcH20anbixKt9frPS
BJLxqVi5yvjHpFvMxNdXhtVDN9bmEvMLv8c3RMCsjGlQh2dCoDhdKsJpOiFqooK+OnPc9HZEQoI/
htot/LrGc7e4cAAbT0agkgLcCEkBmgkDJ0mDV1lJt33P29RDUgrUBJnN1eVRqpYgbkENJ88FGug0
YnFNYzZkzizZt7YHQIBjza2/FgGgfLW7XgYIqvz2kOJRGY6jq0xwIx1Cnx16Nw2PFavkZleCZ8H6
olDVycKOfqht7NxTSj7IgaSC2CzL5NBaWthP5EypxR7IkzxWacG5N5hY8j8JZXDwY5L0cDWgqx1s
K6H8lJ0CbveA+KqG/9HP2zzP18dkngx/hE+Qh0D1x4xY9sqciZnR81K/usPWnE33YlgKDHrT4OSH
qu2DYN8E0jL3md2G9n23CrDEte1guo/7Rh8ly5sPzKr51xwWYBLxv2GO5V3UvnU0q0ZUxcZ0Ea/4
8sxhqq0U8oENcd/tWD5KFFKyr+2MMdHJ74ohLj6zqVR/3MDzr2USSuey2tD77jgPYGTk7T5XUcou
gSgLu+eHGtbMT+CWGeRfiXeVlxchb1XmAZqYMy/j1h+AdJ5AvzjuVeFFdneu03fwGdiJ91BmCDFs
/QnPC+JFiSwkOJFRO83o7UA+hEeMwzBhNJ272GJYB18e8wf+pXNsbFDNrTDZqSSjVzLsoEjeWgzC
ABouEx+pFywm72rGrn6gJZVQrBJheFqGPDi4Xto+NoPOBr4a4CIRP01PpAhz3snU09Jtp2UdPqZi
bf/5sGebqFx8osy1z4S2UcWwPCYNpoLtLFZwCQ0OqHvls3Z6mJN14ttxGxynqulQlGE4ssiOYyzs
lzVIyqsFoV9drNXFySK5aNXBmlJzdmhUo77M9s+An+MfMWN24CnsG3UnGyxrF5hX1RotQmgVYd8t
mzPt3eKxzOouQrKMr9S4mtcCS7HZyBjL113DfBFATFo9JLoCq5+/duSltmFlDTXFVRV7s4Sd9vQ1
DHxB5S3IGWNxl1pUR1T46THJ43ggCVQ1uyUpaKEb6vzSzI44Ql1anF+I9beezYLJIc3xJTPU9bp/
hv9rvC2n/iA4Lblcj6haCyk4PXovizfE4SPmCE50bUPM9xKSv1hZ9VtuVI3kEcwcooU7sAXd82QJ
b59bDqaqrRVT4PNZ2rObv3a1qWd0UQCgOXGs0GE+bvi8qOV0wRDk0qn9SpqHBwMWB8e5s4cweCji
cY4MqNiKHb2PCkIsz3/B4h8OV9z5ikO6nfIYCNjioVTAP9PX0JOrviMvWtBOCVZ06fmtdMU/wWjn
vblVawGXRUSawk0/iuBumhL4Pk3a4Kggkt8bnrRBzBExA8Dwx/ZGs1dBKeTF0j0uFbJQhmLAzUCn
JeAodkQikLSZIG+hursi22g1LBduFL2T0sAoKucwon4U+3smhuGwWmwUN5X2oAjVbljEe9wa8pwv
zOMOXOz7imAHoYrFTa7kdlv8BTZDgs+58wIp3f+eglzXHvMCOZUnxyJUcgQYRWIA9AFB4GYzYOsv
CVNW1I9eChXWzk6Rg+qikT07yAd7mbL7gRNEeqjcnpV3PrL+2jSFm40Ht7HIA+e9VvdF14jpi5iM
pD+X/NW3lvygaVfVOf0oPAQJQRsIa3qyby8c5e9wuw9qzx5XrCePfdFmsfuyP9u+IO04waS7H9wE
eyWgHfqX13pe5NcwT759THrg7nu8TigcqfF5b4i8HpY/S1C0Lx0C1wI+ajKYCQFbFyzul7oo1L+y
r5v8AwGCmgecDXn1v/CNV0T7s4dRX+YAqVuX024h6VuKTDlUAfK60iePiQJF2mlNte47DF3c+h7J
lkBMVXjHIXgd+axAo32OsvfNkHUfMapU9qQmqR5YDq1F1I1d0MHjQf1qYV5n1t9q6jobf47qzoiY
PMnQBq17Wu3nHRbPksCowuFs5/2xM4UfARNqYH9gYM9xkTae82YNFd6v0avUN4CC28ENMHKSf5rQ
nhElF7xtA62zvwD6zlESN+g48GV4hDjgTMN3PLU4v8B08Wjew33CJapZ36pdKKZ1OM7SgSNVslj+
cAv6rg8sFgsWRHKKsThV633B5gesl8ZFFfHhqZhmwGUvM+SI313HzUfk4hncbnYwY1K1ANgm1hKt
PVnNaTR8zo0EwxzCwSGS+jjUi9NfLZu+2G3n+xmuUcN/4mf2zfjSmyu38nyFxWSfQcCXT3Ka1Lpp
RCx/2PAHF7zifVTOwbqQQmGyBN2GvfuG8jL+L0cPt41IdtNB05XI2pm9cPbptqGSGyL17kMr0ctZ
ncxVIX8j8GOSitHWNnlD+axbNYrQiuPNX1BIwktS4J/crcRNBClNsRxmj6nhMFdW7AFpabXclUsu
3g1+ehaKngexL8EH3B+50RRwuDbNKrxJmCaq8yonc6/zcnztqASl3AJFDqR+SvI4kiB2uw3kpvp5
5by8lVNaPnQI3/MmhFW7pahwBReBNw3ie3foMevsLI76f7n9SUVZxmH6skmDAqwagvjUzhCEj0Oh
UdkJfq1v7TpO88GvPMt7Lroc7S7BvFpu/RCGywY3l886PgCj8Em8fOWGNYkfXumfmcDLYmD4CPjB
Z2AXgidcxUhx9v00JhubWixAvdnY43YMzPqJqb7/5pBQbITuF+hw8QxBSoErPyfY1fYrB8AXOy1W
9gUIC2LfEzDLdxUy6o1shJ083ru2wByX25hKEVZSPOO8OOW+5wHVXttEZTjPhJ/vb0XPl9nm9Xcl
wjQ6l9AuvbNXeZXgNI5WdsLq3rl3lu3DW7r1Un7lUCoCm7x23RJJsGTV7tMbpPmhxCed/wrdxj9p
ifETgtVgFASGzJ6ex96u3oKGma8Mk2GHrlO0dwUVpnmkfDg2C3ApT3xMaTP/jqvGOs6mcdLtOi3L
c2lJ1SM2g1CVN9vtFiRx5zwRLHDLPUOphSewVBCevDRLl10SW+19ySxzgZyAZhC6ntH/89/1KaiG
mCIGFlblnjMoI1cfTFV76HoOkxjyV49trRWKa2nD508ogy5bfFTT7NGeMWTnCpd9BL+szTh8zOtp
jH3f3cc4ErFJVVzreHTDoTkl9Rwe3SbMnqTEewSWy65fGyzZP6EbB1sH79N91pru7ywL18ZrO8LY
SIS48CIdkS91+EEpK/TwVGNH4urypsuIcf3csLHcghwxBDgbNs5PaDUkBO0JTe4cpuwnXxevznA3
OXBPqq9ltcQ+nklEMqLHgr9agFTapU6LvMF5CEMnQ3vT3s+JgFuaTeR7NDsOZxf44fpRFjDci2WC
/l0LBA6tPYnDjPqBTWglMOJxs4cvGeLEfdu0xVs2DhiI+fKhnEluiNGPBRRzWEzqNTcWImg7+S55
RYmV8Za/wDjQ9+pUo0brq8Ytj09WdeUf2AjEJVJvZhnqCnV7UC6oY9Dq2t9r2DXXNVvW35SGe29W
aFnqHlZjbV1Ym2TcLKiBLmuP2p12UuCxeZsyL+DlxG7lhkUb5zuEewXDveCleKoyNZ4SNoD+fsn1
akUliYwDL1YaRJj3h0dexRolO6E+Iigre9kUrZ0f1FAOOQT8XNzLseD9YDEHgXTkirJALIb1b1bE
EEdDghcYIcxtB5b25riuIatEMUKPIG9Znrgxe3xjrj51uD29TRkusbOLawxJoKs6XoXwzYjKJGXf
+JGBtJGiy7j5jxBTCjJ5VncuPgDmaJj+nNadBD9c1/tRU2nCcVwMFDMlcUioOwCUem7rUIGzAXZU
E7glVMPghpaGTGSTlKKGhIq72gvYXk5zNr7ktU5JsbWkc65l2jOax8uS3xqUgPMNYnAewTCszsHu
KpOeVptwBhwtP31t2UaDxrE7nV6YNZLLmBJqAUfKEMHjfhUbrw3D+gnJeO0e4SvivIKIZ4L7uVPo
e/VSaffcoKpz7YJexMJlJXrZef3Y6Lt1WaoMP45Vk21zQwLzMVrXsoXlTJK614BvyVPhLIzwDvfu
FmQGDslQJE79T69B/eDz+vpycxM8z5Y3Hj1r4rlUpBiZbeHMNeJvg0x/K3x7yJtSt3vMMsFjL+36
fZV5Me3aUU8v7BNV+hySZVHZlgpKMX4mqx02wMWCEO3BtzWbjX4gsj567B3+BVlSeV8eR41/U7kQ
S+3yWX2qxsm2CQaSgEh6p5CXysG9urWkF6bDTrO+Mie7tzcWG5sySnyzqmPJAat980cKGf6UY5Bk
vzlhZMQbzJoU52DtCJ0jDPHmVeh9K0bZMvD2ZZDQdqFVFfxrJxm+yyQFoIHSzWsftwXXBSqrGV9Z
BnJn7npSEA/SGu34EcshRkQA/hRIkuAI5IcflN6VLr2iOY66XE6uV2OAcJbmxctGjFXCC4kvmgl6
lA7jtt+IrFvOeSuDr1YDoPqpSWL8rjseo4iZft39TLIK24cYn4V7gmUoa5xlAWcBQxiULUeNx7yl
jqzTyx8iVE0REUt2/mqqCKsndaN8CLQAFz9kHfd0KOEWIiIecKDcuCoOzjlP3oucFuPDAVHO9+iM
/tENXUwmqq2DnRv7XOWGiratUGqycW643Q7AAAewZg4JzQDBWE85rqj5lx48X3/C23By5pwlGb+M
o6eJt3Lmf+A1mMwzV4rdvQMR1LAj5rDvg+3MFpAAd1M88YwAANNNKdYPw8pe+12yMyoM7ygwBY+n
YhsgFnG3wTtWxVylpzR3kn9Y2lUd8aR2nhhch3NID/ht7x32vwtdtb/afCZ0kSeJPpLw6J8NoIBD
G3Tt9wj06UHjmzAvgUgo3MJeHV783pn1hp9CIDbjhwRWxdST/2YXP9nxnhohwlcb2rtq/hiaTnao
ozIG24rlj9+aW8npT7xmLtDiBpvgEIU5eO1Pntz8lSsDU8zuJ/YedMrJaWFycs6dh6iC+WkVqC6T
sDMRSXjT7wWMj4LlWw66grCJUlu+RvuTYU9BYklLncMSI1LMFT3TgBEpkMKUkCT4VH4RYsgxAVqj
N15F1XH1bxySNe39QAiwjWqzwKSRfWoOYa5GFmYNnqGI+GGWQesyBLG8YKztJ5mNJQN5z0aw6STH
hjUrA4uMrekk4FbTOs2J2uJa4n1t5z99zTh+n6cBC+Cxy5P7mRzEdxaitSe7BOkOj5pw0FBdcKYz
8IkYcJop1/TKOR0nlOmoU8rMPF9jF3j2tCXXJI4sUFFQaqIA303QJetLVnsV3Fd8HQdXIz2h4fHg
geQWi2hyNF1EKS9djMtc0VX/VRe1f8mJotSIhk0m/446r24VRHHBsQ1TKdfMDQqp4yshrKZ8qzIo
jruOKS3fL06R7EoHPvE+iVtqDesuD2sQFEVc/QjCe/aH6682FgYPQuHbQG6h+AjwICCL4pmN0zPM
SucF0S9n25LBbyyECtsNNTQltXcxuoTdps2BbpFu23Kmr+7VNBOxznC6XivbKLNVkyWf2H7H2a6w
Ydj+9E46cIFAEvX7A6MNeROIixx6R7qkGGycCNkJx14wd6kVueFATAG3EcFLuqc2gpTnoS5pmGaq
tNbj6gR0xdU9GO9DMKRJdtPs7eR+dS0Qe241e/rOTOz3Lz1Xjz4UxlCmaDzWs1GSZP091+/6DmjL
lLyDWszIusdx0vjCRhKxM/07nbuh2Gi3zgtiHGnObRF47ngQEnjVbhlsmliZDwhXuJzUIRfVy6mZ
RT7DKXPKXYjxm+UZoY6T7UqI6SoY0FIqhwjlprTjZte5TXKPKJK/VLLFEZK7XvUelkBMOOHQ0oea
lfyG6imgkEwj1mw8nPxuYZFscUW6QKYsGjwqPGyrLM1X0S7+eMxnTvsFheDeToHb2SdoFmRgSwXd
IKSVtH+/Yc5yZmfu5l3HrBNuXBctlGuqcWhrmtYxIvMFhYycBdwlFkw3MR5iJJCvpl439ugH9SOL
eAL+WVmzjg5wfuELkiJji+KQzqLsJZQEP2Fr0hG3ajIOZmSjEvuLMLvVYW/JddUtdhwF+ToFny0P
JLCtLbuMF4iCVvbsZywvXhASmQhCGzz7kaljSd9WnoPJzklSglEcmk4VeiL0mXg8SIoa92nhLWes
+IDfoIweFzK/VDR7OaJGaY+K4MztThYCWv2Bl2EmxSbBf0DljupgsmAcmaffAd/hcs8SdgXZZtsk
2nDb1waVtedqeFm5bItTjx+BFFxPWha/rB+8BWU2fcNHcdsPi0AFYYaaHyNhqXOufaXuczY0/zhZ
xrgUO1Oix/e1+57HTuwe2W7n9ylHZc6nhdslT5hTHJwSy4Q4nUzJhX0RelmeIOxKcmAb1tceC77R
8659bYGKlPZM2shjL77jiSV/4ZixnpvCwRnqGQ/SLtgRapsgn6TgXNHIqYP8bkB03RnK8PYcu0gr
eaJyjiP+htc0BY1/Ccg3R6AjLAGdzMs8OkiW8jHVnbOSwSY/vC3sCekf7cvdofIuzY4POL4sHG5f
McL74uATeeRrmoqWtfhcgP6XqjgbqZW1b9pYPfpjrxA1lwQPIvYCp39Pw6r5mWw20GSMuwZ7nvDj
u0wt4FSQH5w3FyG9Ps3VOnU3io/JjhAP4ktiePmRhrvtzzZ9SIrodrcZ+1ejIBt+M4V64WOPZbR7
mZOhUHcBvMr1NQi7zHx2IEP3dRsCpQ2pVfQiZ2WuelzZ+EaB3S2/HIds5038+gfjEGOS0IBpax+L
VTx07ZdXLcwZbT0Yam/avLiHkuwPV3d22Zg0DDcgr6TAUylkdyRYmzinrmPUGAKJbq6p6uapYC3d
V2ut8y/LIngO0kqTRurHA1AR6XM16Po0Wk7NOk/yI6LCLYF+UMGI32bVZX6xAyg0z5AwHCrUbd85
8s5YqwTDKx6WHQsH/5Myl/FKXrMAdtKErJJW43BexGIdUSWm4OZY2XAAV8C5Htxz8TcNrRlJmaLR
h6mvq/lb5wEmu9n3FwXpZjAHzx4oVh5LkMDbAVO+u2XerT6178BYbRsS41MpA3fDrs6jl7dSLyWn
V4wnLo1QXh0UvwHU6gtA79mQ3jbuExTjPKoyntM7Jon1xVNhES2dsuqDS5p/V3sxodLYXgoyJpBY
eDCJg2DYfksn4uqbxB+9z34h/81BmF/TzLk+si3Oe5wdrexd0EzwQrKhfSIN840ndfoNzT49ztBm
WN4XFIBilTm6wARZwXstdWZmkielFKCf7BZh3gSip8wR3vp0Z5ssdHe9VShWPVUirp4X+N9G87DG
+ZN2x7KqFfCLwflwWCawJBpoJHNNH9M+7kiEbe+G8cGmwE/Jqjj9t2Ze8UpKdfkNZtKCbiFjF42P
8IojsFPjmczCx3kS/3F0ZsutIlkU/SIiGBN4ldDsUfb19ELYvnWBZExIkuHre6lfK7qrZAkyz7D3
2s3LwMf+hF3bP1GhUor54IJwpdnFc2Wm4FtKt8MgEJr4PraNWC6Zl4vwgNEW2wrRWuIwFfR+KJTg
ZIW4ch58p6H5olLY+Tla+q2twO/CXEU5apb13kVyT6UJ8ZlVOhIzE+c1ays7WxPf9oh3Q1NUvLe5
yt8qun4O+SF+yLtqeOm6AmwW9Uz5Pob6o+irgK+rRNAwDF5z76Sp/9kCcvmTezMOyFDL4ihmdvqr
v/zt8mg6yGwNnquul+Ux4sXbedx6etMHbviomh7ZjcB0dzcSH6V2kxYjzi2hTovy+FbDTn9Qfyy7
HmfM3m2zeP4J+toWewvmyr6FGXAL2CxYjyL7RiVrIZIb+LUIMokJrrfmJnYTS9svUexPD/atyUI3
wvObT2AoERjHF7eW6dVmkrDhkqoSn60Xuw0STM5D5xUnpvS7xS+nfZ2H1FlYzHvJqq+LzsaoEaSJ
/2xIg6bAXNqzNRbZ22LEC1Yra+/C57u3UT0fm8aJnkLM5Ie1ahdDwjaQAM6ijn4BqXSTOJ7nngt+
HwhGbA+cje9NPpuY0aHM8KvmbeEYPoO747dl05Sz4+mL6L1lj7kefWQazz6X1VHmqf2O/IHoCkTP
LFVDsB+iX8cymTw/8uke9TfSzOGV8DakQJWQ7wgx3VMTwCCuRtd4qPBBQyLxzn/ZFOW7gryiTQEm
cyMGPlczw7KSo4NumqYqaT0PClYZTgIA78Q4mCDG8hFjw5iYPIqvOcsmWnrSH5GFWYKNvfSrnJwe
6F0IKmr7iCZr+kt25/ztSaemnNVf6A3nnVtNJPcBpI3frChFrZZZz+vtL0UE2S5EYfCO3Agw2C7q
ULBYAMENqJcOdkQPoHtzLInY2YKrcy/IKWhEo3AebztPaW9IRSvOIUYbPuoKLbcukHHYLqUO2NPt
YJho+4CpNw4JGk8sqIBFM/chzxLun1t6HIdZTyLC0J1AHwzkvIx6eIqz9ch3He86tSIHDC3Wf1hq
v12kAUnvGOs8F6T+2cB8N53Q8l/k5MPG0i6X38C3ukJXLl/WJY6iZBQTuScQDwasTGpL+1lxoQHk
+sjod28F29j3t5UQ5SEqqSdyNKJPawju80CZC7iAzD3HmcOhSr5n/GCPyPg11Kct7ngIpqhq7imW
qvtgvpnPBVKLn7Rz+L6DCgdSXEZiT1JI70Df4Im2HOs/qcCDucUCaBGfwZ65i2HliBSsUh4RzQBE
uYijsH4p27CEc1lW7ili2vwZhaq9zOGIBZ1y+IfKvfklYvuxujkseXXTkP8zYUcb27Gcr6mrHttB
ZR8RHPONZiP6mEai3kNGJyV6ysC6bmUQG6IV05ZLvfB/Gsupnrmw5nNApUXyK1geIv/I9jkqj/qZ
4haSnBeCCyF253aFVtxYb15mA9Bllss3GOsjUwqbASQfc1XMLtRSLGeUPaitc4l7AVGISvIqZHpA
bbuhpI/fSTDHSjC24REZEAAOWWGxlZV6HaqBZpNAoAHxUXBDpq5TsWsF6Xob+Hu3N6Im2JLlVNzs
/CVzHpRZic8mxYTgv0xDm1cebK6paH4grmiCAWFvI3hVOv9Tpqn7QI6LvPqszZNqmCPI49T/81ah
Dgl33rDmMqnqMadlzTrWszAbNmz4+1tlkf/Oqatf6PU/u9RLD4MEe4yjngqBFSkRBLX6YhE/FRR+
nbqYQUY+acajCxuAAd3XAmUn34qga8zFHmj51dj/ZTqcJkPkTcCs5rG7FsKOoE7FpJR3rO+R5cgb
WnQE+Y473H0NvImQnaDvqi8lnfywor7fyt5nsA3brD0skMyest50V7oUzhJhOvOXRA+ymMcVKYFp
akYtXRDkW86FkLgdAD+7YRW53t/kClu6ymlrLGBB7aLSxKot9B1zhhXRLel90LI2bDOEfXZTZrs9
Zq0EMfGwa02hMDTUt7REafqtmEcSIWQbKb0r1o5StkVdRSJXl4wAKzlOljdgc+gfvcnS22GKsbZO
712eEVbp3UAdqJ1g32QfZsJXCkUvxuSLUjknuhKeOXt2wXGGp8KxXt2FtY3nmfLODj33gxlN/mlC
uzvFOhbm4FTlAULkTX5U8vtgD3fzp5RUZrEPXfiLvcK5syVtDGlM2pPDM2HAloU6gXWzTgWLx/Zg
acaDvgnFS4Ur+yX0gjyJ8b+RyxXDQAsH971Sg/1hgWuzyJC25c9ofCQ33Fr1bxkM032BGisG7k5M
19Zl3n/zi1Psk8BRc3KMxUOjRXXxp6jfKhMx6of7gKED+E6qBe1yi12oQBvv33TskEqLsTsWMsIo
ULDqqsPMR+k3/5fNCKNwS56ljbG8pTpGUSU/GLzwHxvj51qzOY3L+oxJgADSaBreJTR6PCrzwmh9
LbPhjymX1yy91QiSN+0woeVGCOwHyQJTaCd0VJ0wnmVPipXDp0y9W+pGHTLWvu0a3Dnn+MTjRMkF
dP3AkoGpRmTX5OvY3UMfQf6UBNi/TvAptmVpvH6LMMG56RTz15vW7w3Lw1KfU4YeVFNZTvjxAuL1
bgWjviMIZfjBgB0blllZwwEXFyjBgtBb6N1cy9t1ep5/WyXZXY78Fb8BqbHvXVGnW4sQVghYeHW+
OuKjLzXTGe9ACRSB52YTjheNBxzBbVFbTHTRlcDl/oU+Mb8zP7EPURUHiqCrwXseo7Yn8dlhnb0f
Vt/HyIMRzmwcbFr/XDz5yTgjJk3G3NZ/eXyd5lCzsf/jymJqvmxjmse1X7unEObD04TshN5OxQ7O
/mgqb5h+EDYn1Gw+qVKxDaxXwuKckgEaO1Ye4faivtI4+j3Tjo4bHJGrdI+h19woemk9Xcw8zfHX
SJ8XIpQacG+gWrJeVmS3y19V8AqsYQhplmkTMpFxzQEbrkY2l2KJuHn5AaWsn8NpNEA41q48F26Y
w8xri5+FEFpuVbTVwR4gTVA94QFwp90ETuydNDpqLYMBbp+LpjnSHaKRlmMTPjoT6L1I+5LGtlqj
lzwrA4ByBrHfi83ot+DYgGdDNTF6Ztwhe2h2qXas+A4FjCu2uqqDXSEDezcp+m70gvALSwJ+6z2N
a86oDomMF3dQNgNBhJrPdYgKv43v1rxp7IM2s/8fe9P2XHq6oAMk2MNBQe1Od7yFN+QxIQR7qCXD
b4Fc85EpDlk+dez76IVTD20mRAcWkBHGIpOY3jABsmEVMNbB5r8dfYbq+yAK1080N4HZhKT0/jFD
tTRJZjdCPU4a8yghdT1qXL2pdAAuMOgLeSPDuXR6eYLVVZFWuOBBvfcA4zWvLLKsBXXOzf37ZdPE
th+5j7oAiUHHMgVfBX0///POxXYazFZNyUWC07B1B6ZSCiVvNiwnegU+JuYo+QLNhHnUll2Hw6dj
H4rLK/dLAUcK1OoWv0+TPntZmWcyQVyVz4rSlgF0ceRosDKHCamXedcYTQWWYfSR+R84ijJ9S+vR
xJ8TJnl9NhNyfvwrrWUQahtodO3EbUROoXtAHaCnY867Kmt2PLmxgHO0qV3cu2nq2cCp4TpBc4vI
gChPZVaEM4lW62prMpZUP9dEZumiooTjH0lU58LBzk65kaXYwGhDTPGPbaQt/psqOCgToIVC+h16
jkpM6ppXqUrRV9Afk9nrWLBf+j2jZTDgXDzrFVlIfPOvkIR5jaVtDUeVgg4iRIXrZEMT5mC56+w4
qYUiFSlD57DBKMtcLJ8zBsiIpIfPMptve6nKNfd0uClIdcgXVGA4TPyN7gNVHsd6WvXexH79SZiG
XZ+skqQCBz/QmLjSLuWRbprsRLFMq3yAcyfDw6JCLzrNcNZSJJ0NNSdAGfdsvJEeBUoPi6eA7vUF
NA/kx43ld1pfap0ywUGb3zYwtqJivuJrQjncGEEL7XKzjw+lnsPgWPdNPO0jq1gVBrvWfLruCJ93
Q8E0+3d0L9NxwB2JHL/qw/6lv9E6WucW1Yjm1aFxvimBCV5MC0zyqBqGLT6PTO8dWF5fbTEiDvHB
W3PX1IH7FObBcmNmaeRNgyA55YQ4LFpOfeeJfO+4U1Xf8Z8U5K0jI8MUkzWCSFNLv/XWEj4jgDLT
KxlFw6MIjc8fRQwNoBLPU4dmqD2gdjETGcdVNPwB8jIK2sqeONvz9g/FQjP+jjB/fgmoww3lshyP
sJNh4L9HotC/d1XegbZl2P7ckCP+L/bxhxzxvCJprZCUPjBH9OSjr1wKHy+adzx2+TfuinA4WUxX
N6LL5KPkOKgOZqryct8QffcjBDk5xKbnFjEXjC6zYwnXLccGWvA54Q/XF4Bhgqgqyy38ZC07d/nH
PH689plqx0O89NEPxDgbTzUJiowZPU0NLYBr2EmeifbU+rL9OwAXYa5kW2TTDetkX2y2bF/4Sefr
MnfWG68t6U+ohUg4i0Y5hqchSJ2Hia7F3zeOKS+5hv1LddZx1PPLS3/vq5INcc/AAMsGtn8WGErG
9xUkNivJsGXQKnICOZepWts3HDqCoT+NEqpqxy1wtMyhQ9/mCrLDWxLa+geSEGRIhFOHcKQSrvpO
CeG4CwKRnscAKzkX9lTCvXFa7IRiYG+ZhI0lXtcMWwf/DlwgRIVmLXil0QnvyFPAKyUsyIE3h05u
GOFVok5QtwXlWw0XfTrW41j/WNWMOG1kNsszW8wO9iEART++xKOKj95Jw1cY5uULv2jDTqCvhjOx
H+GHE9DDHRkCumiQBoP4uGiicd83XWDtI3rg9rB6DNkTnCl0n57t+/O+RwJn8LnaGPwGPN+fxTql
3aUKoAOfEcHm2d++z2u5s/Sks501KVWdUuCMBaRYQtiwWszOC6Bz2NuCXd8tz5NCbcQE+Bz2o2Ig
4qROuSVRHmX0xJcJKrQDM84tN+lniX7rYkPcLA4Ot+I3EYr0zOxvxZWqBKCpqW6fWI8284rGaojD
CWSFK34aY7YXkU3l4FVyRltcO5zbZu3c8IDPBXIzJyXu4oGT9xknQf3htAGZtzy9GAoyAyMpISkM
EhtXIvEQioPoZLKiyF77hdHzbgSfNW4ZH3hPBeCwNlH8Da+Zgc6VzJ6fbUHHOveWLmy8Kdla3rW6
ofQaGLrWn31g9f0fxqnNnaXXKcO/NXXFmbbP3ymcGvrAZI1nj3VYM4MAhRPpI8e/YyJnn52MU8PJ
U/Pt1FGFkaZamX06eOjYBi3wL2/PXNacFPtC1DPEmzlIKHH3yqSZ3P4PwDCx/HXTmkCQTe0wwvuW
nkGmQOnpiSMFoRGbobcdNNOwmPOrLhu+jXJxJtKPfDHH0HhiJknz3MbDbplw9G8cqKfTtrJqsxzs
yUrlwRRR5B20xTjMVTw7m25S+idy2G/vRdVNdw6inO67Y55cImjIen1iOm5ldx2BouLgGSkEFVQF
RGZiuHCtZi9C3dRTcmMtlVD5BK4hgk3YusE6YSbr8FULk032kbWALr7Y8I7q3hf4zY+u67fBVTJs
tjd2P3brsWoHMsa8dmqC42L3MjpxW0wMxIsb1FRn9MOwaFz2pZ4NUn1rd1342mCLJG8KKFT2rc3Y
dOeM2/8fQS3safix+xerR72ZDFBC1gc/a+x/KJPnxzGbgEp3BWQXjA+O/bQoaAbJPEGNOfetG/5D
x8CWTvh2EW5DZI/RmbSRNfxS0EOTMUICpaEYUj3UVfEQ9r6xd4ab2KIvwgznIOvdLlUentcoJguZ
0op5g+xzoH4w35OaeEkOAyKSnb202Xe+eADXThVIHMqHqfmdQ0TRG9NrNCQmgOe8c7KG0YD2RwCJ
TaX0Yw83hIqyNpTEhSqCV/6m9GUObLBw3NmxDWYuJcxJRlE7PhdIBU9yZct/g6jZD9jf87tWOR+2
YtWbaPiNj+s0w10hC09tAiAuO9XaK3Z8yztHQAYzDmqB0r2JUucdP6qWz8toBwCqmINvXc5d1iCW
+xhCF7JxPteCQVhrPTlo0O8k89RyWzPo23eWJJDwlvvQN4i2dhVj8hNyiRzSyFzHB2Rj7PW9WNYf
a23wt9YekVGHycxWedcvHkIl40AM0yrmuzBpujo7aGmqY8+VrlWJMnbFjtRK979S4YnK65kbqW2b
WzUVfd5YMQ98BvUAoo1dqsemtUPqVJXupphaWGZNvXwJr+4B7644VWzMKWff9V4zRt27tI5u1Crj
nFFOQW1o6/gDfsxfWEc+GFYzPaE35P2X48pLwNw2eJxpoq5gg2cOPCaqe0SP2Zu2tH8oIx7Dclpy
ci7qwoGhn9MGBJ1X3UMxQOu0xPq/LtDluelswdq1RKq5i4uyvovdtDwOlRRvbVRxB7LIxnfUQwre
TArHOGrBKJcb7oRwVwTIkgEPpfFG6dgFmoaB6JCPJFKjBMc3p9eeGPByasP7wsHjDFID8ZrBLMMm
BUqJ56+7IPW5SYEZPBRlLh5zhG93kUPUENNp6EUhI1O0lp36Gak2xoS6bXk1qwcGiUo89r9bxqse
JS9/2Hb2XEZTLZcFg7LuUPEI2HuU62nLt6e4O5ZBQeBpunLud9odi/nEOtdOE1PVGvAslQU+GN6N
F15r4hYZLZfd3oT5aCehr7ryu1wMe4TAmjlyJeAtgAI1EYWvBcoo9DadgU2GNlrkwDsIfANBgHrs
BKQ3YEg9262v9o7D65fQfNTLx2B3ebN11iHqH2cr09MdsxaMHQLHns+zH6Ns2GQpltRDZt04l5wE
UKs6BinetnInFAEMfWJklLYfH/zOVDeGLSk/XC9Z8ACd4rZG0/l/cYajDHZAt9wCgDhBSEFENA/2
w01JI9mzPifoFr1EDagsJgeNnnvkSPYa25CWx9CMNLuhRiNjFhHyxzt0n7c5MnKlbZHXauE2qp2R
8RXEMxTmCKaTxs3CF2habNL4z8t31bQcZ0sUd19eyppvC/co5gbBw9tdB3y2/Lwz0Zy7Ge0ufi/s
yNhS8cuCDonCYdwjt/RfoJHFrOZQbmTo/GRXHPKSkmfHmc2KUuo8jiDmpijrQ+4jXnPymKF65maC
xZiDDkr8xvWXI96gyWz7ZtbeAY+qGx88EEenNgbwgrAjN4bRiVLyDneEUgddsmPZOUNHGkUshg5M
SmQNj/54y8eISJ9/q60OJZ/GNnJVfglbFqQgsmBpomLhJOls+0CMDJNEniQyZwsSib1LT7aii5Wr
6fNfUB1gmJtoSb9sMGbITbQqVCLjqmL75KX9q00o4e+6DAC0yXXivkew29Lgh75z+2wmCt/WTOP9
oeqscNT1UHDPahkKUgQJ4PP27bKSF0Qr4tMxuVRuvK7k0e0BTeo1QRFLi4g8mTKQdF+zJnC7Xfh8
npzmYwfY4p/LD/vVMPaN7ptFWvOFQxN7NKlwPoY7GqxnXm/8rOHcR+ysYuJeqAjiwiKoRtz4ACgX
nmO0ztDnUvY6PE92eZoUOKytGZb400pdy92G8uYZQsnaBLBNl95l1TB0n8hLAbVRIdj7kZaCIBwX
NQLR1n2s9z4aJwSfXrS0KDDGIWLeRD+z060Pr8mtQEVtxqiCoWGUm5eXgeFIwOC7DYojGzfLPgWu
QMFn0q4GamhMFO3mTvMIwSMR45YVV+uxt6mHayCRyN/co5MNLI/DjzPFQ1TcyIb21qHGjxLWWZw4
leMQopPhcxTwp8nD3fE9tCVkmrTzT4hXvOzFj5DWPbJqHwjYCNpg/gwcr1V7YJ/ueCiryI23iEdE
wF4WORbhW9HwnXORDAmogPA2ciVob5ujO36Zi4pgSDx8OjhkwpqCHUV47/0pwPPbrw4tlwUhOixi
zAs8nwlClKq8G5EBgkOiED6Xwup/Z0/fUOb13BwoBLOXMcQwsutaB185ZJo5urOFU0Q1TGpTwWkI
TLPsxNzCmw3RA7Kc1zeVKhWp+AdzmGUelUMQnZfaTf/NwSjJpKq84nfJne6uJryaUQqUF3731a9S
8kORUyIJitEC9WxVWbLAGftEhtcOjHFdmEdYXZGr5ZllQcoIi29mBsYwqe3QKaVKnOsMaRaGim55
4Z+FzzHC2263eijp9jmDaHeLqX74YRE7WwmligqS0cqH8ZGxbZmzSdcNEFZnCugmB1RJ924W1cGH
lWLiOS2lZMDj94aAd2iQY7mdUznemQmHf7IgO2l2jJg6tc1w+l3RRND9yh5Cn5UH/lu1BMulR6M/
gJHtwidIzUTTkL2h9GmhNuWg7Vm2gNJCVgh1csyPpBUM/+yxlT/WUFALTwMyypOLwdg5BtzWrwvo
yn9gilL11LgYZTedW68PI0XMYz/I4KHJOtYRKYcpMJuptZ6zpWutu3pQ1XdOMvx/vs4IAFMd4lgG
Ax2xDOR/+gn8foEkzwwESsa9BVXN2N7PTTzI62oV8kGwUPwL18j5RaPePEXZgjhNYvY7uOGNWmtn
HgliLKwgwfVkjeD9K25grTgUI2s0r6Re8x2HYhYXqPdOcIuWW0pn/7lSAM53ZSNQrHWWz2qz70B8
vcDOdLukR2z409n05QRR2N2bQ+hYuCUcoxj2fTSwzJE9U6Cb5iy+4sMmrStwZIZVHL8qFJICbR1m
YWOHSbjkOWtV3Ai6q+PvVBU9MxS4Squ3UNIpPqFiVbMvOiEehDX4f2BkXst2eQXE+FQVcn6y5oXw
hn527tCWwfrp8+wRv+zy0PNIFaCt5/JUIcQ9CdcguUCtnJ8GM4g9t0x5RIytXkj4Wa5s89cdHR4x
lXNofSFgtC+E9HI+u6PYdQOZXRLw1N6JhuU9E/p1avwJ3YKUWy/3wsuMdeheNAO65zKyzk0024k9
BJ8rD8ouDfSLAliTNID30CaQbIeSp2E5y+SRfazCRBOHufnAqPDOwj76rbA6PVsaUgH1fXHMUVKS
+1zFX50AlZQ5hsVZx/B2k7ZVxak6Dvsl9sVXAFTp3cqbG71qdOunxgnte2/K0y1yrq80IpwGXGTY
IVntIEAwClF32J1eV278jcYdAF3L6hPMGpJUw7n4bW3ocssyWueSuJTnWkJosKt+eUI8SDpGb5Eo
FEX9BR12fSnLUf50XQb8Q9by2JMJ+GiZcX0XvJQJbWyIQyhYv2jZlxP3J9aGHOzo+1zgXGSuH/wX
dra+wFS6wS779FdSySdZtPaXWEXqzsWNhGF+aI6IuMa3EYkYi91BPcYqpLvuoUVadqhfe6LiwGjg
OAGts/B3NT8yD+Ot7mv3j41ochsFwj3B4PaOvtHeWyoz8d+Ix+3Qu6QDIUFwnlxnKP8EgVQfXhDR
37st7mOXJXbXW9ULOWHqsCobQwMu6Z0FEkV0Sh6cuvuP8JVmB0aCIV7FSOJiDFzwtEUZHRjPZ9qL
hOuQwk3A/uIPxPMQb3RYKsSxlCpowzxkaIkpS+e+UqZ4gwlUIZamcERTMu5HR+hjIJrpHqQrTN9R
MAAgi4hBYsx0EXcfuwvGJifoBwvCFzlFrHjmaEO5HD9xs4garvUSPkx+9DLiLLkv81UJTuVhOrm2
VX2jx73iH+k+vREfTpyPyGTb+UQ+U/rWlvHeYoj2GdAOXZahdg8tgggMpkxr8c8NRx6gJ9zCH8XA
5exU1vgPGyCeVXrGyp+HJ864z7BZi/cy8KcEOC2jKBcGVEPEIpTmgek6M663uYBcnze4f6j+g4Pr
K84FCIO4Vb0h9LYp6UnXCoyUAaRR75w2ro6gg9UT2WM4QespPK14g/aVo0+Y7WxUI10sE1K/adr0
EPxZ0IR88lNMJC5YLx3WvE+rpGVAPNHcEQxHSo2PpgaI34iZqCHq+di5uX8MQLER7w2pkCVzw9gm
m9bf2skXpP/a7FdHYaOaxnfHslGNkyYr2MZmkBHSaWROSSPA9TYVy4sgGpwIXCt7F71KtwuRfa+l
yQkEXQMV/kBBmR5Ljy3kpulXLAp44pjIoxN1f7JhCBIBz8nZBJ2W0P4zr/tau/o57wKwAoO4U8BG
kdrUJGTw7yjxjCl7S0Crfpd5Y174TcSG+zo8OLjeGTAH5q/t2/FHOCGEzGdo90oFtb9bM8T8GRQx
uL+IZpJmzZxXb1GYOAIXk6fbEHtKEPbVkS0qbAlDbkXIGco/9CDdIXLrOanWCjYeQvPuJDKA5VWH
WsFvmcAKVAwKOOZjFdisQ4d2/bRnckDmFEE+y0L3wnpW7/yJVELHRXARQls/qTT+mAKg/pru6Vpk
UfGPoSf6ia6g/7fLVu7DQoQJDgO8HtSEKTPXTv+4IUNrKl7ybZjMk+CjQlB/rYfUaKBQxRzgYBQl
XwgRRLfC71XqHOXobkoR0/sx+d72aayO2VT/vyHFk0FP9F6MtvnA5kftzsKqPXMa519VJtxL35v/
bIM6AT7aV+E73kW5RGNPBAPsU6BzW0e7BsJHkz2wwsIK6rEzT1Br4euv7GVva9084FUBP1H2LFKG
HL9oK0WjsEqzmgOvp761lP69jEz66ASzRCJo5Vt7DN5AwWZvDGBYQaN4e7SsqvicGC08z06Pk7CG
Ea9gUd4TO/BIaoH3VJnQOfTLXDx5lmPe3Qoxri4dfcOS3lCvVhddVCT7QxwD7aUQ9PB7gZR4wFiC
81eMZsuMp31tfRs1bDmpXRun7hauk9kzbxNPBe8E1XJODCKSbdxzazj8K1MgYMh8Ju/KdibFSG6c
o2IwmLiVTq9rFYFqyEjHQ6eY3puQeGHaadKREHp533jAsNXM80CZ6I+cVrgzL1BWoN6g0pjfQKm1
WSJiOs5NYLNq05nn3y1L0d3jXmSX72RusjJ0f7CyzrmDMjlc5jlSZ7wU6j3saSCFE6odk+Dlq8/y
ZyCRKGmz6Ak87pftBx06VIZ1m9rFoiPyxr2mYC/2OliGi+d23D5cg3shRu/kLNX1Zg7eEWQFob50
LXYnejosMV/IFFaj2nZTRmcWBUO8MSjAHgvslGeDvuElDLTzR+teQI23QRzuUtyeetMIGuCLkIE4
RkNjnyjdneO89IqcDNr7Ez2TTdnRup9i9dJTidP/rFZan5g1Q9KnwuxGBB0OMuW+f17aWh+bYp7f
cew3x0g3QN34YkMIgyxEX2bVrfdxz0rdnq380set9yrdiE8bDTJmrMQPfANqjI9WX1rb0spf5wLW
IbEBgEEFvCR/O9kERBgDY3bGsIXsNcpY6vuMIkGz+vm3GtI2caY0/TC2fgAfFjy7xY1jVodpevEG
kT9W7Vj/wbWGDLYCZhqP5M+ysh3br0YypGHbaP+WLuEqjW7HpA9VBRG6JefCGtMrkR5sFKEe/xC7
7X9DdDlMNK64eOBt3DlOvRwaOCU0ikikG2aPo5cMCzFuZzmwp7oh95MiLbw8YX9EdCNSTQSMVrsg
w05dv2ALXa87u9LZIZ0ZhPLkyG0jHW9Bd8mtkirqAm8V7W+eG30IZh2+6dkUv8iD0VeA9EoCjOT/
lsZBBsCZ0W80ccGHIvTe9YS5dRMvwTQluM2rK2OSEl54YFsvLk6Uz7ExBoVEYKV70QbpQzGJHJ03
bcKOcOO3XCtNZIbwn9A3QR7jBC+p+OaGlAAfL4YkYgNbDhuaj5QghVdaUrRwns4S1InRvq8D65DV
jvMvlhOYjxtwnSSAnNo8DV594t0xAbnqBflyD10wXQBakMhd1LMmDZiMHtaG1UjlOvVXzDLrMzA1
i+5+CZnsVZU5FZCHqOiWkCyHLkpIFkxRcGbjd+DV9r71uubaFiIuuEHsPMkch8VvFhF30KYt5UFf
5FCZY3Ei5jp+UFL335qr6G6qwvAPFqwxWTLNUoDGOyDhyeNBUP1axhuGye02ZXr9XXakx7OKmu8c
hsnHAn/JVeZkJCaeZzefkrXqL67KfE8AJmu20tZPQweGwS3z4rdzPVRQ1ngLz0r9C3I9+bDGM6GV
i+W/NWhfk1bX4z6LnfAm/+uidwQd/R9Wk+nJ8+r0bVHjQ9uu+qwlEP+G0JufjMZ5h9ODY2MZ3E0O
NOMGSnFA7USkQDulpc9II4f/wsGMe/5/6asV2bTDKiB2boStf4axHOxden3cXeFyJ1JnPjUZ9/ZU
s7ZhBOnqh4K6qCM89kbjMvXfaWnGhwaC330Q4B5D7AlV3Z6xGFa1/GXjz+le5NaNo2vU9zgTIstA
7zwDy9qAfM7+Y5JVPtIGdJ/LbEimUcZp/qzGfcNMx/RiIHtw22mK7bgLx8cY2nF5c4Y3DIf84N1Y
6Oww5YcTUQuBOPcrs02Tcs82Y51d3c6oB6m0AVA/q3pD/tr0DELR7HlFbYIXrOjMZD3Wh5BJE2KG
//vZlLsO1znKzFmDHBnOpCSOR/Jl6vseDuhGTLRZG8C4GgpZ1Vicu0X2WQYjgcgY0cSmyuZqX0wZ
HSYj4bdg6BsMtJI9LZTWawm680DkWAQZyiZ/FFPIjPgU7pHBboFnZOOCnvt/9gRODs+Qg4u0FT8Z
lQNNOfqhOk/TIyrDeL6SdzKKOyREZUKqRPoCZcOh0oeY1ILhv+WS9dsKqPS+F15PLER0C2SJJHnQ
jjv8BcJZPJKTFRRfZol43Gb6BN7/P4Nb8JF6T3+wDimTii+r2vprJHYy4FrMGDO/R4BNCQids3Yz
WYJSVyPrZqw0+R0zBcc7zqLpDnPsDD85l/r/dyfRFxpBnwB14JEcIeNuxeRSn1ZL9QXT2pilFfsZ
4h+pb7py17NvfE5xGv2mPSzUUqUCJl7t/8uC8X8UncmSo8gWRL8IMwIIAraS0KwclHNtsMrsSuYZ
guHr+7DpbrNnrzpbKYIbft2PtwgySOJXTh3f2EieHBIrXXNSZOzdfTupP2BLIc1Xs03ZEEiZo029
Ht+omLGNXQPhuHo2jQW0KqRJFxjyP+AptbilNeGJLQCg9rLQlfMy9mAhyJvFFz+Zmn9x23b30C8z
IrlN+5VwKp1J0+pdRFHrC/Uf6ckn1HtlhdofDJd5KCkkRszZMcrAs/rkmJttWwS+U7d3YbjLu1FE
7mXODOlhzMM5iLmhwJ2HlOLyK+nMPZz4eNdPMjnbVoG/bJr6O65Q8+SjRH9mTWoFhOkylO2ykw95
avQYO5nM3KfaNprPhEUlhxYSSh06M3GSpU6OE9bLry6K5m/Xypenxuuzx7leJGcCvRZeY4pH0bn0
ROui/HCoU931ofMffKuOXgqQpl3RGX+NkfKbydbJUcESW0375Vc3Wej3a0dFWMQu0pWMvzOMH2wC
SuviUui4GbWdkMUncQavI1IgzcBXPIUxjqkN2Ej3FGnXBudTps8rgGujY2ql3JFvdipq8BrErDpm
TSv3nshP96/EldtbyR2PPs9sX4/YeAf7CBbGPix4HRCNnPlGA6X+u3SpATtiQe1PfU3kAr9pWXaM
UoiMEUHzyStPJi8z8v5+GNu3ocYSZSL+Y+PM3XfNrcnfgFP7IBRBmtogbfIVhrV+IK88Pi9x1J9K
Xm0laVhKQxyXVLkNSwOHL1gHli6jF9DPsOyHws0PiR+Ob0BU+gul18VdrP0joDgcLK8sd9kkApJC
U+uEfzck7g64zVgTU1ICd1mQVqZihps3cWud9nsqT+UfBqlx2pdDT1cgfmRxcfF7i71lsG6Hb8Ao
3bLIOww1lGTe2c4nUm1KADrRI0hQb6Z0wrG86zxOCpDGlEjU9y4ZfgBoCAtrmBvzuePFC9oqwcXj
Ty4FGGuGZO/gkvooV9r9M4KzcAPwcNYZvxk7IGToQlL7J6XpBwkj0iu7RpSnvlBs/5KUsrZvQovj
Mwp4JPZxNTb1dsR9Ml3suMPTS2VdlD7hvLFoUOJ+82O7wrS3Rc4i5Ybnv6sAD8fpF0oknifKSONl
Q9wHQ7PIJllsi5oPA8HNzZ900hK5mNPCJrSWjfAQEcax4PMc40umYgifss/lsF8m46bzFS+DSxaD
WcubjR4mlb1kvtOjZomkYDeT6TSmkyfGx1D4bfQ84ka6w1DCIBFnBlFo+CwB5ECGfmXb5bHG2sGE
kpdehz9PtKz3fDBJp8IQKz9T+cs/ggvkhrylH8+tXsRyhmVZvwJiBgjXsqwGnlCtk1iqROg9AXll
80uKirelE8MaAlKWGfy25Uh+0ud2hfZVkmW8WARdeRiSvqDCyIv6/KiBgoG/n4CCkQCtwb5BaDcP
o9sRUEnL7HPEpMpYSGjOXT3JdMLpqvYvS9LyW0lMawHSB/d3C4nPQjpje4+DliuwKnx2ntqJIX00
BmyLYJo981/WGVShkJUyLwlIAO6aVQ2ckv9IkjZdMgv4eIWU53EclHogqVPz3NeCImXTUMZlFroI
A8sVZbFrQaPUl0L46kglm9mcxiyHgqemRPxd6aZMv7qtfm05qn3hUoWxSdkvvLJ67RaqaKAm7Bsq
1MZLIkzn19QDV5c89uobEAjnkY4W9RFxmHOFRQd97UIuSYHAekytL7CygywqYDY+b1fIncYXsFPz
BJ9WI7RaReXtMV0KL1AFC9UdsheODHqODmOTjy8WeuuP0Wdv1ASDb4l8tFSy7CQaHMgpev4LWviM
6RZPdphZM7baZnqBtOJduNIweERczT8wz1PgQD0qqhqY+TDTgQ+Mc5Nb9gc3RwQGXRgHJm3/PWmn
39lOkz3dKVz23AFt3Sn8Y4PNnlGCmAPqdx8/47ugehUHQvzPHvB18DAArna/Z47rD6BOZ0mMdDNR
tV3Z4xONDttSkhAHDvdESPLurXFFnyGS3O2H20m8i9PY0mkOFzco8FntxOAS24N5SN1iZO1xUBFy
dev0aHVdjiXEGw4WpYhgKd3mgUyLeqp7JPhtSCsX6IJ53JMz+cTgON7Qrc1LGtXqZEpPfDp9H57h
5NFw5Rl+9bXUjX/L9OqVCp3XfMDYPph+8t/Mxf5gkrEmVwtqpMJgk/sspB29sTLv6k3WdBMQB7d5
ZbqQQ0mw4WmIXxsWZnLj9PhDYSDekZfFO4Kgd0Ovq36iUOgnr1qHlPAGdgiAJQ4O76JyUT8yAXjt
Okotx3516mdMpZMlvOcY+iuYKLgJhVBYV9q6IFa/ONAqcmBXQKI/Cq/99dmr7wHbhH9mMEr/Qrq4
uRlr50kCNdxnYT1tbM84sg1D9i48Xtgm4Zzr4AoiZ27Hiycpq7fIkM8DI+ZJwFbZt/REPgB1yFin
ckSx5zpGGamSzg+NfWnF9SZFsG53E1D5W6llceEyiwbn3dkRJngrGvcCJTgkDBubMXPh+CKWfHY2
Xgu/OB8pMi05cQIUZXYOOPUOGEy4LrK7Qu8YcCTO8qslFbHpB/vdY7cUsNYpNsTXH1Xthw/GZN1S
QnObgcz1HlASH1WX97t5UXo/T369Qwkug8WAIzrIrv4G4dfvsbP2+85xPuKZOCSl7FvmeMCS4IuZ
YFks+KbyrnhL3bPU2I9bQYVWG+K30y2pZ0v7r3kEM44aYYgw7vdC/BGooy7ti8JIfSrj2P1gJX6R
C0Zx0SYJDckSTXUQX/Os/7Oa7NbBQOgabdlIqGZzscMiPdjKPeFWdXauJys0nTA+Yk3Og6iNUREr
Oe+rvrWekPy9i0zmC1A9tOZwfAWo4zALLYGOnfmCz/JPLAZF7KYFjo1beY/n6S8QSBZsEX2S2DjB
RVDytdoLI4KhixWNT4OJlpJT+c4pYZ5p48DVM9Vq106OIGNnz06zUXHZfAk8x/uxqaADNyOu4Qs1
ncrdasW7gScDKKsQm8nDwsuCRx5gIlnPzeptYHxlnJ1zJ+g04Ilx5eRxPOGibiv3ocH7iR9dxDuT
PlxkNXrKmVZ3ghQ0bnirPxIWw5o2Cr2Jdf6vsPn69N5i3FumwLNntt0RmMu4bb2kuoZ2/+aze3yJ
WhupKcXiqOkd7UL7UCt7+ham5DrheFeFAsYdDGQQiIt2D3MNqBZhvSPUo+yhgxpzqHvjWwMv3lCr
1WMSJmvhuW5HUwZH0VElrfqmXhCXSJaPFVX0xF5Nzf4p94V+wEB2I7BMz7g02eJ4c1kFtjOHp1wZ
3HaZnJNzXA7IGwACDqMyBSsMQgwFJQCQI9OG/lqaChxytlRnp4K6Q8P9ItXd9xjTcglPQ4mByzh2
zA1sr54AqUgeGohDe8BSza7x6+QtFsY3sPZhPHuJATqTdPQvdmMTnAzc6gOe/wrfdELJt1FOcr+0
lNcinI7Tibma92BlDxdoNsYxVUP9RBdL+sWFHn9U0jh8luhtST1XT1RBqKtl670//zhV4qARteRj
V8AYIIqF7GFFTNF1LfekfXSL1ByyJy+35cb3LOPO6wbjyvi3wXiTHiYEwi/H7t3/9ODhnRHRPG91
GnXWifUv1/rka+ic8NHlrXRBV9xjJvBupByu0lZ0raalEw07dgYfpcaIzxsWPFXPNSGh86eYcmzY
1UCElO8+S7L/kk7hKPebbMc/+GczXur5IpYy+kgMequ90FJbBDqPXiD372zP/5pR6+cmpsbcAUaC
ZJB/m16I7yNerh4NBo9NjdfLjIprUzQtW1Erw7ycmUFBXc92wfmRb6T06v08Dt4ba2HSHPnAlXKg
weSQWi1vpUb5V29dsg8J6iPtSkA5osgUl3pqeQHWsnhlv0LnLI/15JgV3I44e+N6xYHExo0oG8e/
UyEHpJIdE9hRt1CP7PAfo3VsBA+X37JlaM522Vt7TPnVC9XcIUXX1DLtLJPydjciYFkwrv3BT0Vb
+dC/tQamuKL0XLr9KnhJtWKWMtkyN/5KG2H7fJ+EPpvD9OE10d7vsViVhGuWyZ7grpc1W2ir+C+y
57qm28OAuKIYCVGxb32SqvdsobhlmtNHU7q8sppWnssx3Odt9t0ZOYgbKP8+KEF35pdJyoxgU/Rf
ZyzDhUQP3KWR8xqui35wfN9Gpk/awxz368/QRY+uFa8vP9eWV8OLukMkku6VV+kcmGMFCMQp+vxT
ua77Y04i/cFfBlElTqqAjrrqN1ThU5IQhgmGof/s7OVRuyniwsQWa9tTDBAvbnd3rfow9HBLVPsd
4UXesqpKCUxN5nGUpb6yHFsLpFegS8a6Zox1ILEybnmFfDPBnUGSTqdq4aBxiGWfrHYmMzL1UbLp
WkrYBl0XARJseZCD6ZEjG9Z9R/3GFujFbbOQREjUXTKzzN66hT3MoDQFnqikms1hlb1VNueqMiKi
rpB/j4PnH8Cx/0PrXkBZd0EOc+ySZPgrE+DeJx4T51YZ8WGaSX+Ndhmmuw4RfNeWFkTrZBgN1sDs
NWT91uLF2bA3B6siGHonswDSKentyZy1Sz1f5AMJu9Hk2gwVOuy+/FofwXAUbFeKCtSM/5SlxLFU
iAODMA+9XGpOTjTnpRfGr+gwYZq46vITKw827OHVoKrMhS5SkzrCooCKvsA2OUSq8hi8y07T1AZh
1IC4dxhG7IblmB3NrhH7RjnFsyYvGFTJqhWmBQ1QXc4wXLiPkZMeBQE+oqVT9xf/fnOwHWPe0/bH
8G0pWH3DUN/0Et896DSMJBCdC3jO9SqDW0JW32SUk58u6154gAStnfn0WjoY3tmyyh+u6TQ02MSq
71mdtzeLLCIto0jHljf8aaUk7LLRIrnHo4WL2vWjVd1kiMoAbkLXRqhxk/rq9/oRD+FzLTA9z7QW
bmCWfPu6rC5gaKqgn2OmRb22jmcsji+tUTen3k383RSRQFQlc1sSfc9Fy8vRmZw9Ro3XWJSPdd3y
KkUanYBwROo4Mg7dB7aZ5IQmXMjsofIx8Q6dVsYLccdVvGVPbWHQXZ998W6veLrUZ8zBopkfDRk/
L6x3cOJk1S7CO/1shP1TnkHZZagwA7QaM6i9Jv3PxEfAMcOD20s/O0wIWAEnSAuxCYtSQM2lpIHe
GJ6TYdDU/JDa2GD6TSOcRGtpX+Imn7Uks0KF11rq3VyimVUmGIC95uesa0ftCZRw04vA8HIBBr69
axOnPLZpDMEphDHjer9hF18dvNSQT9nPZN5frgPuaYE+crBGW94UR/vBSEkAT3wvypCXIwQTEeDZ
5UqLWNqP+zr0xldPRtUukV76SvfBuWGbc7NVY/8jV8OqbkjDT5uo7oragwFXD17ATu098syBlC2X
Io/szTzh1qkWFHV/nEfWX7iBd+Y6dOyMkKmVYD5V2pEfnUEQP/iGM6Kyw4LJbKoSzgu56FsOP/+s
FtCJfHNr9ccvVHdvDfuhhmbAigtp/oTjH39i7PfJJfYg8lsMHBs87enjkrE3GQZaBVKejrewLZLt
VIvuc2FFh/xBATdUmuScDFHkngqJS7VCD2GWRxMDHw2oD3YP100rj+0Dyap8x7NWHQAdtCRa4Po5
VM2BZ1aYlZk7aUwCQsqHMk3GIww7PhmZG59MocDwiY5tsUk+rNRINrFWca7xRJIumXk1Xiw1FS/O
FPVvupHNQ5VF5r6Ll/FV0AaAfodcdO5cdApZzJdcU6hTWQWzIf3Av0CsfcbJcc1UKYqddtgCAWAV
UTLke3qW6oem7uz90Im/mV+epdePP5o73IUAoODsJfwyse2yu9+YDzo/ZIXj4itsGrgASbqE/YF2
h5Htahg+Yd8eLpGO3PSeI9Y4+1GiBp1c0XHs11yZCXiiQmziuusEq5lKvTekJwKHuugnlSBIG0uP
0xvDY+nwDsi6Z6W8HzEkMVpVax9yeFrB5M54kjPLl3CZ3SlwuHrtFwaJQ+Xx3BSDgqA0ESKK6P7B
v96s+zpzAoZD6hbDupMt/+k+af7OhfpvLjv3kOs2C9h/xxk+woJnGbXtuICOeU5lYfzx6iqkQmrN
r2MfJmLqWfTxQjtuuJjmwwa47H+we8lXWrxtVrraNqOB88DFqd82PWUy/PDQMOL1Xs9dvjp3VVST
rSdY7kR0tGGh7q3t4qcnWSaY5ZpWY4mdmytHJiwC3OJYsc1h/ugGqwIwRIqKw5Kay/x1sFlVntU4
ptg22pKvKXQrzIp9zE4QgYF+mIRPZI9hx1UHyAHdKS+xCG1dDGQHnGsta82kaN9phSHaC1PGkecC
8kE1PijsWex8jUHH6zyGcUITea0SjHjmcF2wLwNecZUMliL8Ytpe7g45anNDSN06IlHp0wBe4ZXQ
sgIuginwvVEaTj9WxOJu6nE8ZLGP5bLn/26aXfQLf3IIfKowz0Ti/5DcKI8LBvbVTEcjbLH2shsz
NNE9BJWmDGxVOXem9/6STZDHMF8h4PlaRI+h27pB4vO9xOqOQaMe0Wqt9JOemO4caxb4XHBbsKWK
dRgh++FswhtlmY4OyeKf9QKb8hgbInV8tGWwwv4mQ0ZW1o49awNqirosuhs9UiyIaygmGzSH7MDi
wU6DXGDcwMwfizcr0+/pXCJDzjOMG2L/NqY92fx2cQHmE0gpqrsVjGp+zOjZ3QwxNiOen91UDt4D
Xhv31uLUBWIMpLFxWPzOkk4l3gf/JfYg9mExx2zAxvfIskG5wpmDJMMd7tQsy4AFpM5CVDmtxjPd
9MsmWXS+0n6EuAxmrG4dg/CRaIhNNw9kUnD1VOk0AMAwr43nSSTktFgGBTnF7ItdLagIR7NhC1D6
cXzsvYa0dQLh28k7f9eiw2Az5eT9w3SFmT3snbcwtj74VFcFHG/uJjLS6xKq5aN04BdW3YilrbWo
01yS8klkpg48PeOnTps7PaQs7UOwzmvjhfiN0D9gAa7rHPQ9QTAeEgX/knXBgGjOmwqoJ0wWxenL
t2dud16Lhac2KyallL4yGt982vma8kILyUApZeixWOqyIF0n0RBaIdUYk4fSgs1+RzJ2U9kpU6Q/
0hoFKfyxTtXvvHj/eoL8BGogk/QGnVc4lHLclr2DCXShnj3opbK4O0m8n/AJYXEmabW3vHJ1ziwl
f+Ai38igUePuKjf54kXyTMiTfgVBiB1YOQM/pV4Lewzap8P7DBOExMLcTw+8f5vniWTmfCJybhOl
4m8zHoOZUwMNsKcyxnlKLXHucb4eEVWLY5r2VIRYlPSxwfN37Acq1pwCq64VpZcJe8bd86ddDFf4
oEyb9Xdufi+RcdBNS4tlDmWxGXP0rdjyn+eRXgU1UTqSz/XJq+miwgRmfEaU+YJ8bM2Qp8ldIAc2
4k/ZDXG9p10UbMgIKbR0ZX9gCG3PxYLVi2rM+tFrZ+vYJuNKcaAszrc0MQLbZ8eTphe2U/5T6hv3
0baqnQMFF3+sgYabj9ZEAVCDzb0dO/AxPY2a3opbnf/U9K6B3KfA/tIX0FbWSIT3p7K1nIMpnZfi
YsI8f1FItdUZswB6hW67ky6qEZhp64UPuuexfWShW+XBVGWQHuK5GMa9dBdisTv2fmVH7KawLlO7
Ht6Nbl6mbLqnlil3VqO/CRVN9XbWuC3Rh5j86oUeSKDnhGLbCOYOHqkII5sEPbCbuBkei8TnFziZ
8r+p9+tziE6HrRHpr/XyN8MgeRjN6OgmdrAYdPqmJfAeEcmd2GhPU4Q2mWPuycwMu4WZwyYKiQOj
1rQiv3gL/a5yzsdr5uRQ34SKmm1eewVv23Q0rS1mBcq459F651iv/jEFLB81l8spaBc1vaC16hdn
gT6eEsM+ChTJc26Y7yshO6Beogsi0/JfsT/3RH3iEXO43XesKM367JqNd2KYAHmRTSrAbo5gZ1HS
8gRRYc7JJDcpeegovEreStmjYWsxXtgBz2fIKi7WLa/uj9gsRp9VBwamlHvqUekxvAmxQJXuVfY5
F7n7t6ZM6O4suf1OsytbgabQ3sYCDc1TpKkO2rKsisiIhPRgF0gCPoADYJO1076l/MEfTV7V+0E7
AWoFbYkLQd09P6LFWKYlIWhO8XA5uypM7gkwttvoATFDE4OkBSIynfbJPBFYKUaZbWelu/+8iq18
pxrkJ06qvedyya747hpFMscBuAnA7w15tCMIu4bvIFc8emtxNFMrmyY74FFYoRNv3pnERI5J4auH
asm+oItHwUKcmGicas6x2z4U3fJagaqyNCsjoEzU0xhL+6+PUA99VeHFdkdo366j2C8WubFx3aIB
CRHLYf13vYZlkv8UWEECvxkafFiJvxBiNbL90IbO0YTvjGczrz4WNz04SfHkxslv5nIIEMAnjd2n
hBNYQ/D+qsdmrcWQiorwxEi3UQwzKR3A7kbwQIOyQ0Aj4NcV77p3M3Zl4LfRYTlgW7xMe4Nr/8nU
dnZbNGn7DvUZ5YZFUR36xw4L2THjlqBIuM0vA23vT9QmV3xpZlTgodH7xO/lBfmGq7MqhkNFmvka
ARj6l8AUACYM9Ak52ef6kVvVo5pn/8hW2sKBRQh9mRq175T3T1H4faEEiJEDwvqBIwdCq0z5EHiM
92piRsDRupACc6vPmk2CRw3pQv1Mr+VWtoM4Vp71Jvwpr8i05M3XhD2H/C4kqXifJ8p6xln+TImD
fe5WXEJoeQ9ebcgHPIJsM1ks01MrMqD1cfgcs6XcUWxpqR1O+p4mkMH2A1iQ81sz9OI7cjEBWx75
qCGtxGM9COabBqqzeSz91t3JtioeCz+ddjbJpjtAQ+nvZ/7nctPZtoaTjcnpwpKzfrelatq91vH4
kunceljSkK+rnaRHkpH5mVmQDYlrERAHXrnu1RluWR3R7zwaeBLcJu/1fVSy/tu3kfPFHNOfs2g2
DrUW6cWP+95F7zCcA5At8YOIH/8zZ4HhHZE8n7vypqb8Njr6sWKRRJTeJzI+5kl+X8oh29PnsXat
EHra+qNrw+I1KK+mrOpUcOPlL04JdpomabYKFHNUzb8kAQdktRzrCLG88IjLsyUskXM2S1kCiR3F
vW0m/hCeWdrb80+Rds1+5LaSbk2TrnvpqHA/TiU1YjR4wObwaTZk83mKG1igqFfVMsMyYiF9LCcR
hUQ6ets4GZzmZMCqZrx3VmNMaDAivDZNaQ3HtOd38bIALgLLmbncjB2A0xT2UJqpYW3s6B7FoRIq
Nu4ONJmDBB55EF2IbXeRnAvNCL9MUkqGKq5JhtIa7IqfmK3lI4AEyr5rPorfWC35achHZbDb4bgr
TfpBgpEk3KOHi+wCrcrf8w3Mn+ZC/qdJ/QWhgIUcSzCGpArazcjTlo6Ep2dX06gOfiL/50vCZGRG
WMP3aEi/aR0hiPciHw+dNI6WLHLie+Wzzd0CJzyRBgQdChuiOsbzAiqMlYBgCSJcwzrYdcOHQnLq
BdQ6mV06g1BH6wkUFYvNPZY9QBpTicPb1e50W8jrogU1MkTARfLDlIhians+pKzSrY5RxfoA37Tt
L6+y72I3aFvV/dG1WeR0NRRzsgsnTLBbEnE8dJgjBv0OTAmzjVMN5lXRon3208zwX2hjcwMlGnCs
JfiUgL5o61cQBn52nSjUmwnr0k5jLPiMO5h7myx27FsTzj3Na5i+96mfLOEBh3vZogEVeu0cZEuf
TT36yWR1ffLCBXCyA7CYyNll4xW7zpjSTxlb2d7mFuH+4T4+DidD12O6d8yOKlJ4WjjUXE7tizUn
zXPVgqeCfhyqP/DvVfEUI2A6L5102CsBeajiZ83LoAr80K/LR2DbkmsfPdJDfdaEP6e9lqkhVxEt
vnYJVY71mKT2C3tNoi22GXndBhIKHYRb7iHRPgkJLCPTUCSNMGZREF0v+ZWcqE2ZdWl4zPiTnPWI
mEHBL5sqBIxT4agMxQNXJPbeSkPRSuhk9mpHE8nOuYNtVL1M7WV2LZG/TKBbjEOfqNEMN0I3FXoI
Li16spa/bUE73cUBXvSXiKq1z0sZLY/4LtM2aMMumt8Y1Qjwo7Mn5Y/ndPKZoa9Qh9zxQqKNAwJS
V8juwcjNTND0no3uJ7nmqn60ayGXA+sA3C2bRaANbucY1kq9QWwaIB9moD9DIyQMllgOb7yKFrB6
a0xOPvH49UjVXLdMZi8Muz7t5pV9Iqoo/zpOSq05Nja54xVB72uYiuEhYZGYXyNwtThpMIadlrQt
nAdRgeO90ZVQ3rn8ZfLIBWjk2M0mcsOhADO6iWN+9k3mwa2CHDPAfhx5XczICbwtfb/IeVodi5qB
QVW12HHqJJ+MhzaVimZdvM1tNjQfAO5Uym8QezxYAn1ow5TFe0P5bHimQ8wUpyLuo+nKon2W9P1y
3doC148/qqKt1G4MByIsmg/+WiTSGc94zsoOkpztHbGAddY78V46TR2qQw8us/FPSkPHO8uQRv4k
k5NcR9kzoUp2qAHwluwMw6Z/zEdRHs01TFKZtFFtjBqJHUHDXa39QHLeUdQyiihLFYV/KibW8dnF
fcwZRru0XRgOVS5VV67X3WIgw+R2YTL+TgSeq10pY9XsMeBM/XduaD/6Tmk5H8+mNVrZNe/VcNIu
iilNQm2+ZtHHFk+yEYXnGseReceaPd0JJAIDbDtNP7ZbLEDtKcKJuf08YF6ysL8lHBeTnWD/WqQz
JNeSDFz6YBYW/Y3RbKVnG8t4DZ0mdtiScVfWOQIiHQ7H0kwx+oomynDJ2NE90j7NBDJvydsPRU5L
ZJ/OVwMTd8/CWSYfxlKitDsl7ciPjR0aGGBtIFoubd/qlk6L9zEMeIc3xkRpfIgE/97UtdyVU2je
vaouTzJx+7+R5bsKvoklBeZKcmEXf4EymyTwbaHezbocaHRF8UAvTqvkgChGPd+oIzM+WDYBBw52
4gacODS79G2IZxs/c/XHdqPBZlJINaG/iV39qY7M8YeCqOFzyVA0YyJv+TAFkMPRQ9sI7s1quxBh
fQq7xsLSlXcLjnCzMatzCpYDwGoWDYhtFL0UE2sXmNIgg4jK24u1fItB9uM77RNRt0+nKl1tHnFC
h0czJV56aEfTubVcxZe7LbDBZRCOVLkhdyPJ/dPLQ7WRrpuneKaLAR8ZpX0bMRg0/5QlIlCg2dWi
waLt95fO6AcHQTNS3oMJlT8ELJFYXxWXGUiL8OzEIaZZ69ygaU94TC3jDagaLALKOgYP3uvKU463
rWBdzTWus4DInr0Mk36DhJRSqJ2nEbYCM6zWcmtRwsGzYQZjU+DVPfVt85o18BXkavB9r4fW9n81
4eDhkbxpBU9easIuBstNrDAPYu5M5MzKVLk8e3S57qsQ1+S2HaBXXZNxsDSdCnYZn2qPCeE4sOcP
cCz2b3abAEaro4rL62q0OSkHYgOOXQA/FFmpH8b/LqD7DVNRBFzzybdYXV5qgXXv3rurw7CfKwsu
actqE28fTUAPg8g9MtcJCXDasqiaokNgKiy7In2nfdzLedmctFiNgebqpNmntR//0pAhvAfkSrd4
wG7p4AL1hdcQBhYo70iRqVSEudKRV4+KzV7sbXae6tH2o5jNCuuKnb3AWt0xpGbzdep5wT6ZVYvq
hdGouahirN7Jd0yMSqXRfeSm1QRZUtTik7mtOCVMJ2yeZeQCfcGs3b3VRMtjFi+2uzNbNpIHKwqh
cLmxd0qLNvxPgepHQx/qC5js8Exp83hViSgg5fATODQad3aLvbMn9pGy34MUKrETdFzEWHbxN6B4
dpzDC1AaezxXx3iPmb6bdk4sAQPioXKwj9kOC1jSinEQCYLCl7Lw47Xxoh8W7+I6FgyucSC70vNd
IPxWySE/dNAHWBKVynzzyhXcDAQLadFakiLI2FIWW7+ZweWTuOQel3OqbFPdqJy2utbexszO78mg
/Ef+M9nr4dwdVpvpHD8qllvWxhrsPj4weHeYiCndkI8tPt2T4bGYJWg+4TkEeYrXLWqkycrCnt9t
4bjvVqzFczZkrM3HtZHg5rV2299Muk7KW48EE/4UbPg4OSzFeQqPjmKrI1dMFEe0JlqaIpXkRrLz
iVFGOa8Jvr9HY0xsXjmYUl6jqVBXpfrRSDeU1xj5bTa580CnigHDT5z79aYrDPXJZCqMZ9NkTfpp
QhQ9YHXK3wcCdeMPplzIZ7zP7fhT9YwnB3zs9Xgv0zmm/mVSeHncuZ53bU0ZCK23yiGjo6pnG1Dt
TLKau+vOpUGHX1tFvOKyFKnG/7UyWz8Go00DLsX1ne9EqK8k9axXukdoIDe5NJwStquKnbaMPolN
9fMOh5zPo8WvPLyEcCRJctZNAAZkoBhpNNTW7qbSYctkydh9kJoL0hkMYyGXDTiVGT9UEyUrQMIm
+/+GsBFh17bR4+fQJwBrxsV/rvD4Yy1MkAH7rNHG88UIfQxnyz+Bvu9Z8fOYBOY8NNHFnrhPbzN8
9sVj2riwH5CymH3zsXHBHfYWazzLzOB8VMrtDBxeUioydZ5FBld1eHKhX/puQI+DO/3xwZM+GILf
nrVDOR7fh7I37HJH81X3CSubzvCmZhCxyVR0l6hv1BmBIE63OCFWscB1+MI5qdOSSBQwJ72N8Bwr
OUnHFf6pTBOVbS2DN8YGDRY7YqzcMSDetVyRgJfPqBNmexjmxkV6aWfKgIaFKiuyaeMW855zLQHm
wfmTcZnuMnpDFwK8YWe84/YMT55qFYch2Cr7XlllMz0n5D2rdJtDJyInljWRJ/eiF3X7XMTzyOoC
Eiohgv85O4/muJF1Tf+VE2c9iAEyEyZvzJ1FeRa9EyVtEJKohvcev34enLsRi4xiaLoV3R0tk0Ai
zWdeYwNBZRFUPTIksr+gHttfAcgSWCZPaIsYtn3lov+iN0CVbRQq4qKxvldIyzubriZqXsdok0zA
VaxIp0hQuflwtPTSoypCYZfVpkBdRJNGu4M9dZt4YE3S/cJ3OsWFm+1A/rWDFBhsgrGzf8aw7q89
VukBY263xdhvLsYHZZjUg6vBRwi9hYGCoHAaK+j1NQV5R+qx3tgTunJpXYGpBVU9/KRJFIa/vBK/
4WtY0inEU4E74E5QyPRBYcZN0t6HqqOZLlsvT/do/1j2AzVy1OsHV+b7sPINagKVn0GNw8Ku7CHL
HxwTduk2LuLiEgBBuu0r0z0EI7DTTVZQf+pGG80pNw/dRXMyYJrn+hojYmLpwB6aZguwTu4opQ9g
rugEVujixF321I5eklwlpjcUANxn81WHlfVKoQZF38KQ2uK3Iz74vWLD2Ju5RsgmGFvkwleRk9Fa
blP1DJNTbaBMdMiJ5calCeGZoI7aYGFsytSzcjTh0hQlEB/JBXA8Ivd/zGMzbHtUOjqFHFkwo9zZ
5oY4VoEyF54i/e0OOtqzkxql88NswvoaQPiM6FJZ7IEn4H5CGymW4H6mbofK2Eizv+io26AWqELm
IxbdFonBmqymbNqdXQFRp2rpDQ9EcHHxjHYbqANu2d6FO9gS1ZT2xC1Q9Z7jrXMFdnMqRnDlKP4H
6wL3TDDMpTEl9xhHz96+7wjVLppW+fbBKwKrfEoXZhGldyRkfoz9NKIJmKM0FS/I6bI8zkiUQQd3
TdGRE8xBdA8qvFb3CGgN8MFU75GM69BAqwZD63IYjugqhjXufDlhzxPaceRRG+EsQpiFNuyt7UQd
vdaZ27EhrSnj8M5rMSFcdT1YwgSIdVLAmzNpQWEVgiVlsy3dof2t0qUPHlOeOdauh84NKSm2V6Kt
noso0PvItmS1C4QVegC5bPWUjY1+bLukfbJqHf4eEVUwv9uIMyxS7571CuxwAGWe2P0dQXuIJEk4
AkhI7GrgIg+R96n5UxpdUDg12iB8MrrJ+EaRaHrQQax8jCY89G2R7UP568pHT+7eJ1n/XZmaYhFn
gfOEHDZuSGkydNNtijD6dalbXh7RBInjquqzYKvKSgm8UCv8nzonLOptZkEMXSsrnS6NmPYiLqRW
/zSGdfhDg8CydmDcw+zOK00IJb6GlbWldsypZo7EEQHo4yfkKQ37OCmvG4l7UoS50bWyixyp7wSD
FDof9OrMTutruC5libFrhWlQ5lAqu8yA4KZYq2KzCeskVNa2w7fjUpQ0oBFww2ObXh733hY4oD/e
QQrSX2GCpM+0pId+W9O9vnAzB41/BIEeZkHr5UhK6mTHgM7nz9Cs+y+e2XvXMBqMiRKGN+GFLRAJ
1YE1tN9xtayG8nKuqAkVgKi4q26ins4fbsFG2X/D5AaACiCemZYZMoM+lEttAh5D5namQMaxjsK5
ByBGFUZ1OeKeW6xpzNMKCrtmoC+IURV2vrbn1KgNg88bb3pL97d91bo3IiqyRwctQ//WGBP8aYXf
j7gml26rrU1ulQ1xn1/qYitQvQyR2q+iQ9SV9pdQ4VV3QZPebZ4aohdI56kIrY3GQ8YllS5Rz13B
gxyQmDGQ6rewFjz4tYp+2qFVPduqRuAm7s1faZzqIzCY6p82MturOPLUZZkGQboXuscgSUOOoFw3
ZNFrNjWLbKucgx7DHcO5cX2aWzdN6Iea3JCQ+HKyzVpcgXluqoPseWMQWygb6TCHpFWMXlShhiwc
+V31rXEByb4ZvsBJ0yZldxJSRNxrWMe/C4/L/zZTGbVeuhJzoV9t1aj4Oh26mAqTQN4LIwGuFIB2
vhy5Xyzu/k2OfbC10giPHfp+jvpr0g7Q1PDjSRHGOEbCECPTcsY4eCbSvHCcGEzsMJUan/OpDx5q
iGbdtpusBCnxOZTyFrCL0QFJJeQ/jlhmMMYUQ5bxpTfc9FwP98Kdp1vsg53yDr+h9FueB5RUBx04
KD5EZQQBbfl2CNSCVMphMm8a6C/GgxIIXuQHK8A4BGn3qdblvaE0MshGbCOct+o5c0Sx2ALHyM/b
oUbSw/XtAlSqO5AlrGicDgbqHaU9ou3F8x59lE6xb7DLLutfDDqCoVzbbQk9jHJUNAYHas3IRQs5
L51fhcnplVlx+gBhpCBHGWkKvwSIypWwy4u53tBXhwNOKWV0nxWWaCiCAx2Jr5Ru3DZCLxDRmXLF
laXrK5uW04vjj0h5tGhEpFRKioAkP5uwSY3RdEA2YlQFHGcE4MksbTvBLaSFjmm9ZFndItsy9WFg
XpNGtkD3UtiaNNFloRI4EhBHgMp5ajaoxsOMpW9FbeiCeHdk8prCOWRWDlMjqEcDQzzPvpCOmzTI
hxCVoAaL8InzuNCOy99I5Wb7YLDLvaxIuX+79rJIOgw6Llwt6Ez2ZZT9GmMpYpJ7a970WJ27G3y8
WY1DV1FoDTvs137OAwzWQ1qQftxEhlsWt0IYXbWrgYYFa6vPVXphNKPpQL9WuX2dBAmASdz4IJ7g
2XMYWf/IYsrBMX8rIPnpHiYbx2ZMan/pDAEqulGSVrfIVnOV+0k5Xhd0DEy9qtugcp5SCJfqEfZC
lgYrwE/GFmgbMMISJSsAf3p4oROIFkOkTWDyVIwCsBylIa5TQu9nixgku5/jPHp0qNiSu1E3/oVR
B6Gdp4L63mrquNjgreBd5uzrb9AdZzST4e9uScgoFtHLtMZkZZN6jCipF5lzGRUBP4HKPdqCuC54
CHU2Rl3e0F6L0D4NZ1k5XxzLnQ5IEyjYsjkmhRTz5KpzYxR+86S6aGSZGLcNORAQDkva423BeUpH
lJZCNm/Gxg0cUC9aPkVIAYKIinSeHiN652sNMLkrN0MWi/oaNG2UfctD0LPfleP0HSaGgN7Xjt+0
wzqJTMO/Cw0IQnTWFRECfNhCOF8LJD1cYxWgPyZeIAHRJAPUpZMLwEfltRgVojb0GuwfGoc4H0oS
zseY/HAaOXtjpniRkeVQvL82LD/xf+uCuhVaZRzKyOp+L/mizoFtVbc4F2SmVV3LBifkL71NAXwX
d6K0IGGarrulHQVzLmiHeQsLAe9hlz4Uci+tmt0rb0L5AHmK2b3O8VhxaQNNlD70NqWeQ/8GYcsn
6l0h+DX6oAQhHpR8mFCSJKqABOEm3TH2gAxdcKDNzgN23lWAOIrhN8TMJX3EFNs+eZvOMl+XvgWk
kYAxzL3nhioVmXqZueMr5XNgrGSeE6gFyo1lQhkSS6yx/y01b7i2VESNQo9d85SkYa7WGdWgrxNn
Me1QwwkzIrBpfGoIru/SuTfYWWH1go6OOlSl1c1Xld2TlkbIve4cZBeCZ2WZI8WM2UqcV3IMBXmN
9pZ4TMPKe5mxiAiCnRAzIh4jpz+yH66VoIul/PgpL4rAv+3g6O+wzEAwvUnmx85CfW/xaO6D7lmN
qRVudT+hnYplWZW391w7MYDnLMuLF1EFbE9YMOE3jhjvazMNLgWXdMaKFh9ydWcZtjYhI1R9T0Ut
nQFMZErdT+QH5kWLNcb3wuu86AWAEQpmo10nOEh7vnzoC1/AE6oSUqJwUF8FRvVHeMhwaolX7eCp
Ra/Lu8eclGyLnaN/TP3Y77W0ICmPZXZZWwvkniJp+kIAOx0o/8Ki9KTTbjFrRioRYf8WJTBgA9N1
Zk/1C0SJaHxMvHSY6lXRC37lUiGl6Eho+6ull70g9x1cr9CoQTmpKyHW5VntbmcyZggvAbngem61
jH77CE5ejRNOjUcr1gW9uqR1yr3oZgJQVPnKfRh1MU2ZukLfRRC0QqOl64WP7+iodT403g320ITc
MEDo7CZF5n2j5Vzed0r0KGxgVNb0W6bfMK9y7Q71Nwt9H+N5gCRurGcYX+uSQ1pdWK5Vo/9VuEaP
H4Psw1eX+DS9qHv0IgR+GO4Vxey+PkgIyv0GkbkMbJRukvLW094AG45My7D/of5kQ+w2UFooH1Iw
08XWcl34iMhiopANvXigvWobaXAnDdTdzGjE62FrzE3lPQRxDaWUGMZf0+JE+APpLmSrIjhzxpbn
c8vrcjAL8MceJzN+CqgTFj5p/cafbe/XTEsJq2Z2wXOA7AY4iwTdZfgUBsaZRIUiXTdzNugNOZGQ
P3UOgXeNdjJdYnR/zIlgGGw+vSYUDBAXgglIuYAW2aNsDWwqKrqg6D46tCkHkW1tZLo6ekoueQBi
XGBORLho1LpmCxWFym6wGyQk7R4BU7mWdOOewMibyS4mOlk65Obk/cgRnEXWKhRVvqMp7UNgxQr2
OA5F/py1dU3DI+6mAGTlIttJdguibxcSoMLw7RBVQVIvSL93nGDjrZdokVxacRe1zc6cStd4KZHd
cr+VnUaXsQ24d46oboHOqyz+myIe5dMnFA5SAmOC51sxdmYyr5QExvXbNJ2YeeNg0QgSo8s2H4Dz
tx5CLHziryUC2PMLbAEnQEknzsLuscA18JHe7RhgoeAF/yCw3SX3VeUp5L1BKuxTgzkkKnbBO2Hm
aevv+D1ZeBDIaPoxtfgbh2lAlxVaqFx5UwAG2zUDUggaFItuUhDE12UXFL9T39MUACybf0I3cHaO
11NrWtrf0xF4t12/1NHo/6aF5xU/Bi4KTCPBdRMeGX5dP+VIM6AcTw3wwbcrSgMJAkHcH8KbfyRG
WEKKI7CD2IcnOZ41JYeO3QFLvXZGcziks1le1uHgt0+AfUb5sIgE1PtWtEgWbMqumnAT6XzOERXC
mH/ErigLH2kxCcY0Ezin0sCtZo9ZhfMbZyIS0dhrQ1pLcbertOfeVqpPLoSbVNvKis2fLrQ+uPQg
84Gj4WtTXTmzwKeKshgArZktuYOnYJqAqKJ5bxU5SVDH3vBGaVDeUT4lFQpOCGqY9nxfG8CsNiqz
h695kI16n2BcOaHd5Gs8E2RMNWKNJHuOFSGHB/IMqPj7Ypy/5jTBAIpa+RxP0CC429f0pJxF/JII
Y9UL2yufaNB580UAATQh6Zk8JNc4F6tDaPc1raOpvKYdmddQcuxc/upCp3z2jM5SCPdMgz0DvDH4
jW0+9XdOXndXgHjcA445BtydRAC4yAekCCbt6qXknyPxqvN+fpFtGSFiZY7Diwkf2qbCBD3U7DOW
cMS8qgPBUoApYa4faTAxx5nhxQYHmbahd+LLZcPJzWKreAx0mWG4xxEHVLIriK99tFGOIFCpLgYo
ZKdbwq0ZHIZWpVwnoHDzfdHRBQ3AICv00cEXHjJntBP2fV/b30BXFnFLtSGuqAvMM8BJeVDQDRgh
nszQuwcBG13PTZYWCBt4vXHXz96AoVmlHfN2rKzWPHKWQSIkC6u/13jf3CWmUfpf3LIz7EVyQtQX
oS/EroKIccRid7pRaqIna0TO9URq1XztHXqwaypx4pUqSxE948YwP1eGS9RGLuiuC49pvccdMXpu
6OKswcGW9iu9h7k84p2pL7MOX501mqeaPlSMERFUYpwNLpHcT+64F6AmkRJIYxu5laZ7HWfwGndN
5s5QWIaILToeKyTzEAFWVH5xvsMTFSdpy8HcASlUPcRrKyV6EABdehiUh6Q1HTfeBOxPQt3M7tzH
eCCz3DTdPJDdy8m4K73JgGecLQXtqxk4ebAfYpg62Chpu/9uIbuYPE3NmARI0JkNZQl70NBkIFpR
TQ7Qmhp3Ro/XprmW2BlkxqpTJX2YysMLBDH7UvhT/wAZIJirf1yz7npoi305QaOEFtWO1C0LcGv5
tOmrMG/NR/RyY/y/fYPWfvMUSaTyvrRe0Y/XAHWMMnjVBNuxv6N/xgYD8z0Cl997HXhjHNYyKL03
5HozNhzKNXWQImSBEMQBPxGoD/ZE9nlDTd+bN10hiu9RbRX9PlZGRQPJqqTq9jEXWQddb4QglK/d
DAinPNAuCsNvYa84sQ4T3qFTubNy8HF2+8+///W//+//+TX+V/C7uCvSCSujfyF/dQcIpG3++9+W
9e9/cawv//vi9b//TRqCSqXtouhC1KZtKlz8/K8fDxEeb/zq/yWTIGthX5U/fKetqg2Zz7BPzdR6
cQT5BGw/eNoQ5zHlbkw9kb3UHp37MaGvFQFPOv807tuHES5FbrwiNJxORy8d1LcPQ/ducgbu/W+J
BdxjY6lSf7XgtLRb0WdTtsdIBTpwlYSEFH85MqR82xamKx2Jar9Ub0cWih6QERrDC7Fisq+zCVsW
B3Cc6zrBFeTIX5aPwNX5MS399nUlgnPSsxQ1czTgXMzd3w4KbIpSkgveGwOQobn2ZOcgHNkqO1vR
j6X1tBrYNhzNZWNbd7aAd4oQvq1TbmfpUhYq6aZucH0tzINDmTamiFV3BAUYbC74RAO762SMy/5x
sDrfOwYZic3V+Zc4+WTS1BJJYc/WSiiQVtp7+w6CCZrtoDcfJtfqgSeV43fU8/ptI0ykuiRBzddJ
iODi/KjLn/rHqpWWMC0MVqhislBsSy2r+o9VW8xNEtq+Uzwi9YiJRZl72VWfwCyERjy3a8rBLv1l
HGcvQg93jk+Wqf3B6FK5itUq+Jcp3o7egZWtm8YsHv1iaB+STNqPQbPAdNFH/GSoZcWfvqj0bCEB
5jlaqWUJ/fGijZAGDQFVPDYtmWUO8GMNmajedYked7Vres/nJ/b0c1pCsSDBG3o261KYJ5/TRrCn
GqE/POA6CW8h1EubhToGwnJRfqDgT9/IITw+P+r7CWVUmwK+sgRBuG2+fUtqHLwozbeHIiFEX82G
8zNsqGDTNTPmX389FsuUyphnW+ienp4xrM3KpMTmP9A6l88EiuiWQEeLlmoUbLrzg30wnUoqy/WE
pWi0uicrRUECdyhdL8ZAC50f9bof08LGQQpIwF8jWcdWMo2saXt+XOv9ulEM7Dl8Rc5RLZcH+2Pd
2AbgUaFT/wH01bE0ZJ3uaokWb0CtBYvtBon6aJjrH5ljvajFo2edNC0+Az6KFTWnrQPxYSCf0+i/
3CFZ8qR1rz7ZxB88o0PCSRXaoehomifPWIVlMDSIVzxMCmeSVZg5lOXgS6vLvMH3MUqL6uX8tJwe
uKxuV3BOsc6YEo6Qt7MSki3PXmioB8HeBhgIf6ClKAA+2kHBWaIidVCOQfce+km7izDIXZ9/gA8W
OuelxXNQ3bIcebLQk96CJtIF7oPTjeIiVQ2VpDL1AeP23SdDnd7snJFqgQRxzgJoQy5Dvn3ZIB79
zstK5wFBO70p4dXugN+TE9LO3+dxeVkS+a3gv8qNZfmobBQF4IB6zg7n3/n9WW1rS9s8jMmbm/bJ
Lddi5gKOf7QfjEEL9G5Hz7oo0/QrbHoi/QIp1j41pw0c2eiTkd9/bq4lj0E9jyudaXg7A3oeam2X
Sj0A+aADatijuxmpP+28ObGvaErdpmCNdn7nLOAQr7w8/+LvP7bN9cTVaFmEFKAt3g7PDeXBGWis
BxETyVrxUIyIPoXzRkZN//P8WO/3kuO6JkZ1SrDtabW9HQvDaXw3Gs9/MIEz7sxGLwldaO+BSLfr
3Bzj/fnxrHdf1QVbKV0OGRjJJlJSbwfMQFz0npnR5QsMq7zE3DCWh56OJ6XhyLfrndMO5kWGzQ0i
UlOAzZ07O/JiwtRuvmuQnPxZALaXq1w18sqek+FrZHOLI2lUQzwvyzC+0aGtb88/9sk0OQ6gdjaE
65j8U1r6ZC32zdShGmvll2LO5wOiYfWhMDJrQ0cufQhC87NN+H48aQqH74J2r6ZsezKeCe4IT/Sk
okWpsanNB9jrKIn6iP3TtUBi3Nudf8H/HGF/BAy8IaAl03OR9PI4AvTJodoDmihAMVWXNJPbZ62M
bK+UyNdOaI4XkZzlV2NQCWZwI5iQMmuT/Uz7emOSxGxtIcZPbvbTU+h/nsclbGBVIm6oT/aglSKq
0gk0lQDN5FmIsWctX4e49MN//JI+3EUdjovQj5nG+xzUDErDyKM+KlyKvKPE8vT5kwk6SXj+80Dg
kDwpORNprZzsSvp1FpjJlk8SZGm/RhUapILCrIkVasfmLR6SIImpzqJohF3jJHd2Z5j/pKWIwk2f
KdqN55/ogzViuVpr2zOFtyyXtztJm8ZA5D+2IAKcdKdja3pEYGraU3yQv02LqtH58U527jIBXAqW
dhzgzsIUJ2sy6fDA6ah1XFbIRqMdjJTTcC0Shw53JQHmH7yqdsabmvL2Exabff3JEhXL0XCyRAlm
ufqZf4tA7CR4b7oU25gmbC7DMZ0uWnzqUAc1xy86qm+I+BVaWuHtYl77mi0NG3JgyeVUUTN3cE89
4JeEwjjNnXHlAoRCGdjy/gl6VJYCZ4hXfuhEj5N03UMkU+AgGWVGcLM/zk/i6UfzyJv5YChCKu4Y
6qtvP1qjEDQkdU8vSh4dyxvHRsHGjW65A921hWfBw/nxTu4Sx/McpW340aagI66tk20dijp0EQQ3
LjxP9yZMTyrQI83GKoDwtkqziRv8k3W5/JF/fibPIyXl3pa8p2VazsnOdSAoUPD32qNqzfLgUvbG
92NCtKhVzdqxq3GL4GLxyeI4ubJ5T8+1SQYsR9iLnOPJ4sQyb8rAfGJK4Lke7cMMipp966T0TA6V
WdbTDtUvw7gYG6ts6doDbljHHe2fT15evn8QbaI7IrhQbY/Q4eQD5yb4nhri1xF7H3O4otkWtg8Z
mPKM69vpmq+qsxy4vR1Vv40MUOrJEFtrx+nJ7SO7uWrpuppfKO/aVEmQEjajb4NcLHNA9CK7eROD
9EseKmQ5/I1Jc03/ahTqm1sL3D4HT9jV5kOJcmtIGluBl0PVAiV7sNFtSJhWThFu0dFQWuZFgz4Q
7j6ZGmmcTnFhLIloZEbHocu6HhPHCIj9GrKUETzJAXXm5xiAfXpHfI0m4TiMYydWmEigzX1+zb7b
IyTo2pYSvRpyOuEsU/xHDiLA7OGJAE7JaXI6pIk/OCtajEjiiLl8pbDiffLRlsXxdsUyIDvE4ofH
l1sOnj8GTBr42/iRZUdzGNt7BHPLR4xRg09GeXelscUYhtxasCm4aU/eq0TCJQZ0nh0BbODlTOXw
olYStxbVSyyfS3FhZAgtYgIewn3CsyQts2bthlPySYB5epLzIOSVNhgZixKMVieHwphIRC+xCDgG
Wg3PqkqjXY439THHja9HZX7RgYyK8kjKW30yCR9sD0FpyqFc4JJcnE61hTpfUUYWviHQC9dOnke3
GVpG22FZhSPEjgswPy5mkZgQp5Rk7s4vrQ++NEmNZF0R1iv5nyvmjy8dZo2Ypww0ZZBbwF7BhGav
RpRFf7+CBcA2k2sSHK/pnMQK/VB0Lm7kfOkZeiLypqNzLT1/sndBPAQvwPlxADj/Zh9sGr6oi1Yi
MRPiMSeLK27CsQyzMDw2Clsc1TeXMAiB1Xegy2yBJ8b54T5azGgwWyYocH6wnN/umdpMppaWWHgc
nJRrdExqzjefw2Mckx1SD1ilpCU6G1NcXgU+LYLJa61bs65+nX+Qd1EBi5kSOXUn11nKwKdhSa9G
EAR1kB2RURX4q4/u6B0h64zJV4Vh6byq8K2S38cG5N6aDEpEG6egYryaPdsIXhN3NMtbvxNIriLX
Us+OsaK9YctNbelAyFVBLBkf42geypsZWFJ/W1kudH9tInTUrDO/0/JQ5KoGhQOsFoHO8y/47gbn
MpWU2gk9CYWlOkn9UYrERFpQjfFArP9eFGP3bd8j8Qp4CAPA84Od1n+4R5lNftjgiKmsnCYeIBty
L+KSQDkvlfkuRFvoFzxPpLITb3IOHGouKSkmnPNOgB2oFneu/qnEkie94rfmjwJAjL92vSa6xjXb
KncY+YpfMTGs9ckS/GDFk5NRd3fZYQ5lwJMVOBUmxN4mOqKHOUvA2vjVqsBtnu1ZeMV1S2fjn/Oz
88G56TArTAspoBSna350YkG93UiOw6T7Dd5CNrBYNzrGHGO7UormqpEBXodlED+fH/ndIsAUXKKl
yrHNBUXn5e27NqmFM1MVsQ4drGah8oggA/3ZRZcZUO/r84N9cEgS4NskX9D8JOXVt4NJG0aAVVZY
6UlvvGghWa6tKfn/uIQ4p2gfuUo4JFYn0fyAy0MfwXo+NnNCSROUMwBS0zIw8kRYCTWFDtehCTCc
n2bb8y/40XckNDMdk/NyqVi/fcEZcI5uVREfcRRKqeGJYt+iO7wJPYbPGpircKTUOhDzsD8/8vvY
mL7Dck6zYLkfrJPNDJBdDp1OkmPrqcK9DQ1qQFucUcJHEQg6uyN2jfhbFKP/90t3iaWW+54sH/LO
21euSyWn2vDjY4nHyzYZSmM1AWm/GsfY+T3iQ4cdRlBAbKHgWn5y579bvEu1nAq9SbeQqppcPscf
ly748SDyulkcHZh064JfdT8LHz3A2Mw+Sa/ezS8ZDi1Ji14gL8kWfTuUDbAjp0gkjng6C2h4GDu5
4M5XgdOM2wn9Pfq+Zva3BxGTuozKLQTIn7j17aB1CmZ/MqV7TBHwuCTNQsoKY6BVPrfRvqUB8sl8
vr97uRJIdByPIprpcDW8HVC4GQY6SWZz5cEfgB6Jg3gc/1M5eBFgYTKt8ijj7cscBfcQugd0R7Er
RoRr/nI1L1eT5VJ7oFPAsjpZVMqJE+UHvjo2baX3TQu8E22KfKNqV66A65pPOSS1T97+3eZdBuWe
WvYPQ+qT2Y58dDFH05fHtImdEARvN4OYGYjXV5rQ/YjKIZLUrp25hxr86t9GdoxOv5JIQxD+cBa/
nXplWjWne2wju0Q3/qV2cRBAAqQobgBmJQhlBA2Eg7+fZppADmcknTzqc2/HnA18HLOgJ5jDOgxW
ShVvfaPQtx6OJ/tg0XsDFZvFn6zqD3atXiJJ2l1KWHzdk1EtuhxD0KrjZGbSRJKqaVB3CnwqslYI
mPb8Oy5L5U0KtswrmpBsIS5zrp+3o2Wp28WGkaujKjkZ2tDN13TurV0UTj8kiobH88N99HLkAYSL
BB5c6Ccrt4POFqEAJVGNmLJ1KyLM8kxALTkSBZ+kHB+t16W2KgXhMpHySWBeWdUwK7osx7TDKsKU
nT4YSHbvcjeXFy249+c2sqwN5UvUEc+/pfXha3qcTuRcJJynjYwa/QNEZEN9lKivZx4Q57ks1sjj
jPWqglvib3UEFm2L34aJwS4GvgqriEBPmvpXKx2E+n1o+yt+b4xQJlp7k7mbc4QnnoFY+OITTMBH
i8BFTIHTjRorx/jbReC3vh/UEYzg2QOJ2IMARS7DzQ55TEozhYnxyfy8C3RYdAt8ggVH2qTdkxxm
BolfVlOAwnjWtq+YOtZ7WKnZzfmv8NFH8BzT8hywiqyEk6WtWm+sTLNWx7ao2kdclrLLtkXiKWpm
9cnZ+H4oqheWpEhJCE+Ac/JC2BPYBtIULgFqb679sBXbrlIIPke9/OQgXJbt2w27FEpMqMee5bwH
viSB3dRQAl3w+x6YqwAtZFdE7RdQ4v3OJwLfAqf3N5MsIcmYKLOcn9T3Fz3DuzTIwR4BTf7Pyv8j
ppAoLiE8kevjFHrzVVqq66RE7ZYSm48dPdhDESIjcH7M9zuZMYEXuaxRImPvJGxEkRFTwGkRraBU
92DOI1pm7iAxaXTzG7vAa7kZeljYhfHr/MDv1+kSO7Fylo7kAjZ6uy8abyirCkjQ0YkzR12XqkEl
Hc3kKvlyfqCP1s+SzS9JFWWEUzxFb9h9NUnOixCRiCP+3eVV5ITPtcnUnh/po+XDNKqlassHPM0z
k7A1o0kE3rEMawMYm9NiSRnV8aU1DOjGJXnV3yepm30bOjP+bXM33p9/gI/mdAkiKNA4giTg5AYg
dy0NI5ucI/JR862PRiBuRuT7f3/GkK8RHnrsFLo1p4ijPnaV4SKccLTDOO6RN20rb59QXvzrU4Zx
uD/B5FF0pknydo1Qvp29uXRxtwRr+t1Vc34Jn6gmhzNfz8/cB9uAYNdzBOi/5a9lEf2x9VwVKkDU
2j6O5WRsfdPKdtS4x3XfVzhsA0AjxsZ62aZV+sk3+2hkQj+OHMeVfLzl5/8YmT7PghHnzIE3nn1D
Nyne6LyF6sF9im5t7GZ7tP26DcCyz5pPH+wMapO0v2hIgsA43RlF1EMqDTv3GOocLpZBd2tq02TT
DV60Pz+/729Bwi0N05PDxqSgcnJfhLHR/4d8eYRATBvLn6LhkCmKKtSJEVwxsAs8P+AHZymv5dEg
4t7l79NpNVCmKsuY48UKEFTu7YvO1gicRBIbxaGoNy7aH+eH/OgdXQ4Zi6XKKrLl2y9J3jBUiLPJ
o+4R2g5A0V4qAYHBdAuF0EyiPzluPvp84BwoUzrkoGBo3o6HLPZsTrKSR6kEEAOeCCWyGVeSwfv7
s5quLMmupCL1vqwRtdNYlWYvj3Nh6xerD/uNZ4/FJ7v9o52A3odNUYgjxT3tsYnGQgkQCZZjWSGh
XOnM+IIhQL4J+gKEu92IZo0c4/fI9f8St8nBQh1Cup4H2E8B9zuJ0dCwT3DpI1C3AP/mK7iwzpem
0C/CAmitRsgR9ZKW/fVyEYSDaGYuSYJ0lsP8z41ftG5Y9gk1UApW+zZIgo3Shf/UoUyyqSBoRp9E
hh+sT4EkIpV7zYcEfPR2QCQKYHEPJJl92yhMrqP+QuTCv8CdiFa73Tyff7936ItlVlF7JaFEDRjI
38l+MON6siPdySPKPu3aDmJ0bsAbbqJhgJswEhus+kiiutErl1Shr6+Lhekz0PtF3yFshk8m/IPr
WVBgoEnE5cX2PPnKI26LU+EM8oivbUPX3MPgfQUmBZ6qgznkoR50uWsgMxwq4FgPnhOnu/NT8sGO
JedckCiI54CqW77QH59c+bPnR10t8MMZ/H1EN/04VnWzDasi+ORlPzj/pAV6lZajB/BFnFydaAhK
VEo7cYwzz7yEaYIsatc5X4p4jn5Pbjxdt7I3PznlP5hhkOMAAMgIllP35NBtte327mirY26i5ous
uO5mzCEQclmlFbayqx5dwZugRftmjUC7e+mqIew+efNl35wE8dyn4Hhs+mHs5ZPPjP5kjHIfCdCE
5eK3qBn8+7kPxfz3uwncjE25dWnTozTz9lsW6YAMX2HJo+W79F06RE2LshHQ86HlyZxO79+vHc3p
C1KFr8lR9XY8bIoHHGTpftWGlb2OhnKOmMgbNwX8g0/uzg+W6dLoF0t2Tyh5igxFwi8wapWqo0nl
do3i64h7ZYuIciBCBMzPv9cHpxLBBxCcJQUBQb98zj/2hE7iuZclt2YGWv1J92R1K0iAWC1JjBzw
etWe/8mQH7wfi5Mci03InXa6TKHFxFxnnjhC4DKv6sIuKfY1SPg5aJyef7sPdgSlTJvq9P+0Hk5W
SRPh7ObHPl5P1oLRsZHfGFYB1uAb6HPwvGU/fjPk4OwGhA1IMSf74fwDfHAOQJTzaLaxG4BgnhzC
U5S6eeSX8Cv/H2fnteM2Eq3rJyLAHG6VqNDdzvbYN4THHjOnYubTn696b+BYlCCi95UNGHCJZNWq
Ff4QDbMCR96Q0DeUb9De0EcNkSKQO+kWdpZbr5yQOy1doi08J5DXFEVUtNefFiJz3dRllJEGWc4E
VzBAbU61sWCaMdDGwUtxEemLo/Rl0LVk27v4ebtz5P5nto69f/we7kQFRqmUuECd2div9JO/tlk6
KipVtZpeZiXV/mNn5NsqS6y3J/N/r7LspPbIEXVI5KcXS02Cne6NJt4fSEO3bl5+dSzv4xxX4tzF
xRqY+95n5mJxOElMuOCCXL9qswDI6cFcvwzwwszLJNBy+OyFlvaJoWX2ox1VtAAdLXPGlaTtzlmS
wx/aJRTyCG4t7pmkVXQbdcrkgg6EOLpFo/tJomFcEcZr9/frIGkR2V33NdN1HThCywSmHfg3A7uL
iyMyE0cVUK1Y98R5jslFV3VtdcLCrwsOIV6RmPuOBVjvY13DOp7xj4ZWtHKd34YucJNMf2TPXidM
Lq5zkp50DqY8vyTk/TU+oWKKtyo534epsoZ3XVusUX1u37aEbhMsYWtIPPsinECNCi1VSfCljcbc
LzI13tdW3uwc3VzLVW53lGF5tGckGQsctbf4sPi0tlgNwW1L7Lr5GWlxgZwnRxRZn6KFeB7p+U6d
PKQTHx/UO48ogYTc4OB5oM8sgkZvV12CmWxwHlGlE9ykIn/u4qgot1WaMrJ/vNptzUGnhnEwe1eD
XbtczYC4ivcI6FrUbd2XDD20fVB1GMbg9I2E7tR17VavJFiddnfw6/Hit/uHcZ5kJPC8Dt2FRWwu
oXc4AyaUZyvO6fBl3bQRVtVDtLe9TRbG9UoKcRsDZXXDpJ8WI7fBDb3RyNGww5nn3AY1TVQr0/0B
FMv+8VPdfkCuVpvGsMwDYTAtTsXg6Oj4YmR+nkiq35eNO78oEMnPWVt4ayXNvbW41lTaNrS6yeyv
w54TO1kF3mk6IzQkgR05WtRIgENWTteas3eWonCSkHkOE1ivRf6VYGffDoiKn6fOiX9iuJW9LxIl
2ynznKxsyvtLIanHJBDc6TLOYctRqShe9fAwyvE9siLFUS/NYo+2+Br++c4WhCchIScksXLoef0C
3abHsM/Lh3OP5JfvCiS083gA81GiEjgPbbfyaK9UiOsYbjE2l4Ach6E90o/XC0InVqPBDvozpoI5
jpuuFZ+maAw+lWZtfVdFoPlhNPXJRuS0TuyQe2xX5fpw1DMcZwjlFX60OO8+3rO3wc4i4FC5AEai
B7fshOUCgzg9wfYKwQOkNfQp3DtdkJ4jBGVQ4xh9BELfyPii6QCBEPQyjWIZzpcJfZebQ5Ghznk2
UPH9RwHR/HWsI+QzkYQ4aA2OdY+f8c6ukqkBAAK4XjZhZ/HmvRF9nTzuzg1i0ecCUeQTPf756DiN
5v8floIQA3CBWpsp3fVSsdaNfZRp7RmxroxyOwxOhhKah4jCbGW8du+pCDOmbKPI3uJiP2HD3aF+
lbTnsY+b966ieT4Jr/aZRoe78gLvbBKHRjSNE2oix1oOPWOUNiq1dtqzWo/IzivCOw4OtqpOlAzP
op4QrJrLt5fUNNz4WuTQoFyoOK9fZeg1wnVyVZzLYQZuskPzJACKluHdmONRHaG4jAvaGPmM7hHE
Kj0jC36jzlI1KyPfO5GC3It7WQOUSGdikQ90XYbXsSjBgKPyO31o8TyIToWoUaSjyFEQQu3MINu+
eSO5BoFJgppYd3k9O81Eo2E2m7Nj5KM/4b11iFGCOZoK6kmPl7r3fPIVU4Z6ZJfe4trCmmtMMY8i
O5eqO4Hq/S7mONiDu5vQMVD6w+PlbhMPi6kXtyNDKSboSzSt3vWUjZElzh4nH0l+aO4TphnHqig/
YDIUHxvp14XGT7NyNu8+J2kABTBNhBvgBYqFxaTg0HseGyv+jLxH9s9gW+EOCQaprViJ/eMHvVMF
0qGWp4bMF0jA8opJSDOquq36swULCwBakuJWnmEptp2GFq2ZRmBTEk6xi75kPo8UTHn4byqU9Meo
pc3p8a+5DRecJahFst8KUm0ZLqIJVXM0aWb6bvUQ7nBim1+8Pq0nX220cm1P3X5keXJRcZD0Wrm3
rg9vH4lkMrNaPWt1iZ9ZkiIGv8OuzvgyIST+2bPR3cZ6Kkl3okurFcTjbbhiLPA6zSYuct8uDixQ
I21CX0k9MyOpt06TVD+0QcT/lYWCtIwn/YKtNnF/vvkFA0Unoaa1Ap9qibNMEGw1rQFr3lBDWc5M
WvddkevNzg2bfGUn3/mWNDgBLtGqIgNcQojcxqoj06I5NZSp8aNwxumEcgoKhCoKfI+fSr6r66wF
vrrkaJn0z1U+5vWHDLkjpbD+dA5BTB8Yq1roNxfWMQP9d8T4FmBAo4CBSaoRqYmqWDlDd57UAf7O
5+QuoFpYXAIumry5ZJaeSZlKv6EU2QyYk2yQlltL0O4sBXqIaQgAKWh4y6FSoyoGuWdanyvA8HvN
m7JPOR5J2KCKeCUE3tmgNIWYC9KcomRYzssE7R/soUeeCnlU4P2j0pzBvOdY2CMV/S2vOMgXwXEp
33yVMW9FWkGjvoTc7sp38FcvCHxsPEURDpAGHiHAl0JnckiunXnetQjm/ao8MWRvJNuCdQYvYxsm
Kb0kUi3WbDEmVLHFLs65N1S5P9eqlx/qKEXaMbc7nFBKur4rwe7eCwafJYeuUt9hieGkL1j1kLrz
85zimRrU1s8YzeiN28EH1O3qd6F4axCI29uFx0RNAviDvEmXkzRtlBZEXpCfRW00z/bcVId21HNI
WHXuD0qzpiGwXA+4sezqSVYVTT13mZVoHZq69uiap0nLyhCJegMrS0xuo7B7SVo164qNHFGpKzto
GQ/ksowW5NhcCgYta1y1LIsIvrRxwuyq6Y/VhFrtNjeEjSJ2h3ZsEWoQ4XLL3UUM8PeDOw77xxHp
5lpl8yP2SAMKrAkhYYkKFjVWvHMe6icMhFqaufVYDJ+FBX7p4M1xrb4fse20D4HiBcGhQjsE/6ys
SsPnoaLHvo9QqI9XcvGbBh2/iYaNIeGzcKGgS14frCi0Q0Cs1XTKqtralGEoLiOT1a0FbQYoRYTb
DQzXrYuvFD28NPQrfNbeWtLKH8FVK1M4mEpgVK5/hMYNr8SwSU4DMJ2947IgjuLj2XHaXyqOxisp
6vKOl8vRWKf0kHx60tTr5SJzwuQo1/tTZA+jeJ/mXgY7KZqwAz80bJPE2aBgm+LejPVbPDHyxBph
ZTvKR/r7euI3ABujNcEhV0H+La4nZOtjnDTM/oRPnv7Hnqfsayai7EU0Ub/yuMseEkvRgGTngXKg
wbnkpM7Y/anNYHUo5RUOjhN1s7cpwFauhttjTauF+aHMIwhgy5zRy62CSfzQn/q+mp5FBq0XvQqs
abJR3bhI3G0en6Y7H1Fqr3DJylKcvuf1R/QS+JmFNncng683fO7Tkny8y41pzLE8zO3sDMVND7BJ
xL14E2atqa5MDpaxmpE82RKpDMRmwHDqYhvZVeogPR42JzZZglFBYhZTdoBeB5kkrR3krwol7vCh
zA2MvNeUlW4IZ3J5Hp0rivYMiY58QX9diV3h9Q7O7PMJN65Q9469oLBPNy4mUNkBTW3hXlxmf+qX
wkQvj3a621besBWz2rvfO+xWtJdhdl3Dz2w9Vr4rqOxVB6NHA32vqMgX+A0Es1Bsw5F2wa8oEEn2
XusSB4OOUhKhfrgedswfG/zLEdOMI6Q43/qFQZVwTWjMZzgmyxTKjL0YvG/I7CuuPxdRhx90i7NN
o2SwKfq+uHSO3h4MLVZWstTbA2OAx5VwPCKErOKv32xq4Fw92lNwUlWQpAm11zayp/zrmx+PVZgM
mxR17J7F9xNYB5e62QUnjOv0ZBM2nRSMMvuBrmFnVa7v2oDD986Y6iZY0jz89Nb1AZTA3yDNADeL
B8r1U0ZOWYxQrLzT7ARwQ4lUYtP1zJzmKA1+4hEY7tIw6zwEu+x2jZ9+Gy2QtaGcoXUHlZB08npx
ZPkq5G1m7zT2GiZBqpU/JbWbv+81VB9rl1UfP+yd9WjEIMoneT+wF+S//3VYPJRu+ygZnVOT1hgb
l4bR43gqIJc1lUIB0IT1SvZ452ZFNIeEgzJEYhqWl5ptByTgdeGcwrmVVBAsz+eS8kOdmJE7dWAg
YVlHJYMMwDRxTPI8xbBVBy3Kn9PGy4qV43TvFYAtp0HN6ZTaStevQGToATCk5xXgQ3FWwvEzkuH1
PujV9DmvlHgl27mzHBMSG+IYwFZJObhebigSp8UCyjqFY4IsTgsxpAwne6+F2riZVKYLj7/wbX4H
0I2mBeW7LruLi/tgNHmXWNOE567Ez2AzVzqepNDgtZ92GRRPdW/ZGH1NZv8FGXisiTw8S4rj499w
eyNwG7A+hEVULm4CR24zSA6MBnzWqJXHrsGyPY2jDKcGmiRFiMxhRrh74ziXHirjXNQf+VOWmzKa
/bW1c4ZcNAmG8IyknrfLmZn6XukUB4j9a+oWt0kLS8nyRNYnzMAW39RQ6TtjHBOecRRX9ANKlGG5
t1R4mvs+a7y3gl15MvqWsoBHcUTOca6fTKvSCkMjHYNmR2lOGF4qmyK30+94G681Ju6dVkBBtJfo
d7FjrcXpqAIDE1Gtw7fNsuaDkeLiWdj4lVUaGuJiGMxtMiKPiqYcpuYwkbDh9aLD4+1z5/Vy41BW
UyBIGOzieYNMCdWq97xT23XlYRisD+40J08BCJS3xwIyBpIXAj9vd9nyiTPPmi1kbE4978N380Kt
NsLAIGFb9JnYZmEev1F0kqiDbg+XKt1finiqzeuPGc8mAv2DgnbaqOnPIB4smPlafYRR1q7oStz5
mLKBR5uJGbg8jIt9qodDroWYKZzmqqFPUNeN+l9Q1do/dp/ij1LDmz6bUzti9Dx16vNsKsk37ADN
lZB0GwJfKWRsYqBZlDcyZP11Mqtybg1oy/VprBSXRm2LbpZI02e3FOKkUeH7j/fPq8rrdVEBZY2U
hUKKUTFV9vWCZYvTIT4m1cnDvgbJEjvLlfKMMLljf57xpOCBjSBHpVxq0/itZ9bKxxFXlPrJGtS0
/hPUymSd7XhS7I8DDqkY2IgmN346SWeH2PMMRhRvzaCL89OoT1V38LShQKU5FpgZbRJdx8wT90Hc
fTcj41w13kxh6BnfIs/BwcfXRN1EB8tMe/D6cCn07yq2cb/Q2MJn0UUr3NlnQxKm792izLtNHIhC
2T9+RbcRGhljdgVXBYQL0svrN1QYpc6L4PfHTRX43jh/ZGI6HhmM5IdmAs+rjsG4knvcHmtSdanh
R89TTqEWayqKidu1naLlipvjLhZ4OKuFZeNxRRPyrY8HXIq0CuIFlR7D78XjJVNeREqencZ60r+a
WFiEuzZ1m3EbOHo3+lU/glGeBfF0ZeXbcoyZPoQdJpWcbfCr1yvnXpgLgXPGyUYBaISzHqqgT5QQ
FxeaIenBNWPMI+seA9eZGLcSOW8/KxUgVAUaOzTO6IJerw7rqxZcW+PJ6nMDeW64hHQSxn1PZ+e5
yNz5QyGJ2I9f9p3v6jGSYLJG8xXG6OLK6IBKM3PHjNrRx6g+9gW0waOqlxEK2c3b70Ik1hwD9U05
9Wbedf2EcYgFxKQ1/UmtVWtvN5iGk+B4mzkx1vpUNy/zFRSmow3gUBYw7LpeykG5eRrLqD1VYC2x
08zqPWZ/w8sYqtq5SLIUS9V0DVN68zIl9oTeD9MtUGKM9ReLUleaQxk3pzYI0b6nHWa9OPXkVein
VeGXx19OboerOInCEhk5aCUApXy+xRPGU4LvJu4sp64ZvP3IfOslHypvEyJRtp9gLu6mlOzR7Qrp
1F2bK7fv7f0kCy+JpJAte9wDFvdTGgOLwvOoPpUGhHVk8T3fLIYM1elZRO9QNc62E3Mnk1+Aq/gO
Q+Jax1vkzeB2knPwf3TzmR+wk5eaNalXYqPsauKUzwYqFG1nYX+AG/gmQ9L28+N3fnMZyrWkeojB
ZJie2yIKdpaOxiZKvCdrMkCyFjhnJpuiRcn0QESxDmZUB9rKCb23JphyMh2GaohPL8OCicKGsIP6
VDdWFR2rXIvGL7ZQcLUuaQt9dKDNv3XwI9+pyaiSSCRHxUvV1MDJRiXtrJrGXlf+Z8Oh2tpzaH+Z
OjQ+Hr/S24Yya5FcsJHJrci8F++0SuLAtvJOnBS+cNIxna2KLNxmom1o2SrBpB1JCLx871aV94VE
vbL2URrrzUcFF9Mg2TRGXbYrsfjOSyexBHIF6l12WRc/ClWRtsXaOj8lmLt9A5LY/6C+j5QNsL3e
py8VNm//zDSxKTSlLpE819exoypmy1FKIz91WV43TKdHLd5FOLTNPwIzNb8aLdaRKzmmLs/odQyB
7UL7EdKEwZZeFidqOhixRZvsNAPsyJ3NzMGJq62Fa+GEiIlsk+lRVk3R2TDwK/pg20UyHGpc2qyX
qdYRs2mtaSh/aTjtGNvK0trw1W0xweGns+mCeHGoet1+iDwPzTl8wAZrE1XYln1WnXEUx3q2q9Z/
vKPufDspiEsO4dqAjpYTiqg0GqcY6wxUbhkfC8XSj6kixr1eWV8qN0pWpg+yNF28Q9rFlKxS65uC
chEHqzwvtSpOmpPKfO+cjm1zKZxprY/4Kom6WAZ6H+AJrjRu6mWvXUQeCltzPZywXumdExVugRSL
isXIoXYdhtyBApbf3o0KTgmfa/RStXNIroactJEV6fd0xm7kPU7RQ/CV9owXvUtMPOCmneUVhr7H
UDDE7y8lU5a+rWOFMRvmmfbJGkZiOnxQF2X4qc6MvRWnQeuDso+VI5RROm6FKGqYgEAO9GNcmb2G
GXTlWJt0zibnA7K2Kgo5QebNP9oSp1qcMLH2+rdQNDXa54FuVi+Rp8XxPkOwY9jGDc5Au8yt5/Fr
ZppIvsS63v/BgyKfXuZCa7tLNkWKgUytEc0a+XlUFMpZeDVyQxtNR1Yj3YDrsLwXJA8Dl37khBXR
4012e9Uz+CBXlNrLEKaXgA6wLPwGioBTi5jueGwqfcSpO4zibAtlpvnv8Wo3iSkgYSAH5MKow7EN
FokFDPJw8hhan0Y7c+poh6a4Wb/Hr95x/GIa4/S/tg6TTtu5GJc5+3jEYOXj459w54GBZUP4hKlM
Z2EZn5RBZMCRp5rewlh8M6BUfBMYz2B9ir3K/2EpeZKY+MDkWN54XpE7kx0X4tQiC619myFMDN+V
lAz1z4hOl/nh8XK3qSKvFm4iLcVXfcFFD3vo6qQCCGCfsIRrnnOBIxwM11Omie4Z49VsA3rQWom8
d9aUjWPKeuIuZK5F0DATMKo4U2ENK6ai2+ldq4utrZj5lz5slC3iNN2nyMP65vGj3nxESR0D+yAp
OVjHLIt50hqbwbFjA2QrzGcH0+tzzLQaU8t27V6/icKvS6EjCLFWcvMWW1YkUdAgoGEfm0ipf5qN
N4s9Xpvpex0xlFNuzP3Kiby7IEFfCr3TjF/CJI0yaujTK/bRNud/A9Sunwcsu3aaO//OdTX+8vhN
3qa/SAgS8GGE8A2BAshr4a++CO40Mx6TjnksVSX9oHWW+t3sSCb2SVrYEfLJRYlZcjK0wUlXnFbb
qAGiUTv8Z/X9459yUwgYjHdotQEPhYTDVX79S1Q3aEK3cfTj0OO2+58yRVPj7HPXHZL2qRqtJJR6
ZJn6MieAXLZ2DejvkKRGPnx7/ENud5dH0Yyqhpx1OfB+rn+I1zUMMGM8V4e5CTehEam+bjWF34Ol
Ob15KcpH6dzDdlZBx14vhf8tXvYVdqC43rolbZsoM+xPugjt8Rtpmut9frzeTQBGRUlK/4DQZP7C
HrteL2FmPI2q0vl2Yg/7Jrejf6cWRylaP8KPzAq6ttuGF9Os4t3jlW9HpBwh/ASAWqAkot2MPLJi
dgUSN60fOQ3mbYiKfIyx/L0oRlDteUXVDo4rCj+a0wJ01hwkE8v5qWnU+GR3JW5yJvqhABPyHfp0
iHnlVXnKUHamMPNqLE/7zvpgVUN4UgecDrNA6C+mljgrAe/mdMqnwN4KAjhsd0ah1y8wBq4Smpge
+rwn+xLVdX3KSjXZJthAHLA1W1ONvQH8kwCBCUFUlVocaMIy1JEM2MVQJYC6TDOqDqi5R4zQjaDL
kJuc51oPP40ojXZn4QRp+K4DaZ+RKQDneXKx6VA/e2PkKj7mmrTaNgpiSuZaZfeaiV7ldPxGwgdS
CpRZQI0XMVJBI9hqx074DR4NZ62Z9I0Qkdg0dVxuo0GJ/7Vz3dir82A8j2VAkYnOw66tE/xtqyTx
tU51d5oZ4kgVRckHbLjNQ2NZ9a6Zy/SEmn/6hAchVqBoJX/x2ko/eCK2thnB8VRFjb2xMFc9ABlR
jpgGTys79yYuyafj+nbBLCG4tpQhQ+gPAaFSEX4eOsUOelX29OoaXlZC3wVp1z6PaEbt1LZrnxiG
RW8NEXJ52k2I78gB/PICSoWGLPEYNX5eTkBO69j1I1HP29421uqo2+gAuJSpgEHKQimwJJxqcPzG
yjaSU52rnuh3Wpo4wWGwxJgcjLkMyhdXtxPjRxBGxfxzFrT/1JWXfZNQwELidBnMfkhkwGgtzpeV
DmomCn5Cmo2XKCybLe6hzbM15PW5sTnoSjvPx8ex6e6iPDCkLhnwl+LiAwKuwrXD9OQJve3jrWhR
GkdZ3C6do4rHyPwr1fU8SbdFaopmTWn85rpBCIjdJccjoH7JFa8feRpEpZeaGhyVAS2wznLAd/dO
uqfPlK683dul6CQyw6OJYxNQlhIhEcWMHeeTdywbOzvSQtQ/oKDhbGfseFdu85tAySVD45tCT/b3
6UVfP1U44YKsOoF3HNM4PKg5InFur9sX+ABfRaqnbx3vsBy9ZmZoJEdyHnq9XDqWmC3hw3vMIMrv
VdTUtxliakclwipLqRAofrxljMWrZIYOooCM93V8QX2yyLbpY6qBaQzKkwlMJAcdWtbDU47hTHqI
ut6taR/mDoK8tNNCsRGOWhX/4Pk7qH6KS6R9cQdTRV0WfxKEZmEsqgfy6G7+XlGU/qGkxKo1mS0w
yzPla7I37dSefAtowNzsMJ5Kn8YhVe2DNlZptPFQ/q+3QTuOE65XczAqLx7s5feokpjdMZngK24R
4mbiYQYgG45OUlnjbq7qIPTjNnBySvBcm401pMcioMCwBd8hLQ8kckeW+9dfpbewnqfzEz6pmRH4
QoivfWvZn41gdLaO2dm7pHfA80z9Wt9rcaJZmAKT/A1aKpmGaS4W1qhiX/vKSJWFCGmo2k84Nsq+
Tlv9pEXmcJRiHofHW+LOmghyEqMNufERb7l+WAyT48qa3fppDF37GMboFRRd5V5EYk6IjIfpDvjd
Gs34NSv+6+5FAhyhVZaUgE3EK5cFfNhzvVvCmi80cEx13/furGPL02YlMzRtin6XIhj+qVPFwFS5
bDJz66JH/jHE4hgBhwSe/bau7abZTOiFvph1XYhDkEeO8xxWofvVmoUefiuTXMlaIjFgPuS9s8jA
pjyPpho7N15FtfFC7JVf0Mlqk10/tY77Wa01t9jVatlWHwy3mrWvYij7/MnBNiylpRJMabktMjDU
OaK4XsdOlILxIfKAAtcKjB0GUKcf6eyh17FVa7sCouNU3ljvtLApxK7Db+jSNHDXDtwj6be+QqZu
w9x8OCFDP6v7mGvz3QiV7neKud1/HgRFd9Ngif22SMcXYDbzKuPGyI1Qt7iySi8avBlJ60vuaQKd
Me3nNAXxiwk75zjFibGSgd5sM5YjKSQZQImIknSxnAAHF4xAGhGMtJJLE/Qmw1l8wQPaVoe5s34X
XvhGrqV8ROAYHCUw74AGlsp8HvOgZoRre6k6MX20qrn8p9U7cbEN5rWeFOt7fJRugisagNIoAZw4
/i1UY9dHyUJ4NA5JDV/qyJp8hNWSp3mOSh/Q8+y/cSnuewIF5oaY4kg2zPVScxrUBeTg4Kmm3v6k
inHaYF/Ufs/GcY2w8apP9PdZBc7CV0NN5FXgB7Dd9Vpp7tYapWVzIVaW1GCG2eZnSx+UH4aSmNUG
iCc4+CExvI/gq4ZuqyDG4/kCT9aPLsa/kr2HD8qxdelkw4BC9KOeOu1bO7XaGi57cX/LuCJVlgje
Eg9JcnL9W+ewpLFd98alLs3pewE15xeJhfFx0oufSiKqlV6ZfPS/Xw39I6gkJLoWJDd6w4vgWaSN
nQ+FOV+A4/SXAZ/i56G165UQfftQskzh1EgvS5hA8mz91ewouwqfyrQaLkArUqwZJjV+0SqrfT/G
E2bgXCkrG/nugiQmDIlpHnEfXS+YTD3okFnvL+YwTyiIVJq37VPX8hHMDQ+FKO01fd/b8MCbhDRH
IUaIAOpyveI4FXOpFOTOTlSr6rYyUDqPAyPOt2PeTu/UENOhfvLSlTd7c2KxOZYJNEFJjqmXUUnR
kKqHoqZdGmvud0pq2xtKqj/t7K2pQt9ZiXGIPKqM4CHJLQ5RC+0yLbKuvVgB0kebqYeEY5nUiBvN
jsRKdHiFSiz2pYx+jCv5iIzEF69ThWBlt1nYXoJECXadzv2+VQTotH86w2nFRsfjst24wxR971uz
Lzet15keoqx6YGxkpqB9DhmE9ce6a/t6Z3ZWimmHrnzjHvTKfd5a3Xn2WmzLbC0OEVQTQjOfHKzT
GVkxEEj2Tt53/5qFraZbJHjKDwig6ulBNaepQgm5E0xMnGZcO4+3bxkWPzUJvowA+mH4XG8jOHyj
pdVCvVh4t/k5QqKb3gn6F2YXw0oqfXtGCGZ0yNHvQbMBQZjrpUTTa9ZE9/9SOv2foqbYDwZuMEmu
TzZWpZa/3hjxKeZBiKBhJHVnCG3X6wXA+gY7GtCUzHTzz4j30L5v9Xo8TE44rUm9LpoHcu9wgUnb
UACYBLlFxHEmI4hF6ZkXC6XnXVWYqAZw7C9WGTpo8PdTcsDbU4A11rPZN6poTbTk9u3SsmDi/Kq6
wSUnP/RfIS9nKl1OmPZezNAdz6LrzGrrpfr827WF9c4sRBysfM/brcO9wWAFsCjKhfAhrlf00jzJ
sHe3L0HdzfsIM5xT2A3uPhzjeSXq3AY7/KqQt9XJux0V5d7rpUKrd81Qo5oyglTbq2iGHjtz5Fas
kL1QMcP54SpY0j7eP6/+eH/HBHmN00eFFMjhIH2Qr/yvV5qIMghdL6guZMxZAoLRGfJtj87zvBeG
MldPKL45/8AQC1TQv0E9+5Ua6uYWqe+83MWTWaUbMZeu8ZJEg3OoVNj4G9p5jn5I6iJW/SzQRb9/
/KuX+0D+aKhl2JWChZDwz+sfrecoENgTjLKY/DD5UHSpq+0a6GP/VlFUVe+HcLDeODuRlq40BOH3
UZRL/PkiiMzuaPW9PdWXOO2zf8l53HyniLZ69pKkaw5e0E8/3vqU3EESgEEvHTbHEkzkwIHNpjFo
LqKvy2e9mdUjTXDxLQnVDgFHY00+Y1ng8oTAPohZSOWC5F8qRvM9e73M8dsMwbmHVOBa3O5C18iD
UylwwtrYKIR+sedK2Q56N39789MCMESFAJVGWh5LMRjXKuhODVp9yYbRNve9WVnu1usqL3oeh1Ld
J5nFD3nzmpLhBOyNUQ29lEVAk6bXeeBYWIlNWfk1HvUaTe7WVTeW1uQfYldpPj5ecBlOuCPlDEa2
YEmIb8rqxrS5FnVlukhK7DFj+n4QHlDKLmvWaoHbM0IhAByKSELP4AbXVwWe3qAVMl6GSjP2tWmW
23LyVD8swl8zXcmVSu7ek5HCsBogO0n7vT6SEt8xGHDTLwWil9FWQInvdkNktj+sKn6r4Cau6DLd
kEBsOWHDifN6td6bYtMFeO1n4zzsHT3/NsAs2/VI6j2lfWeujDFf1dv+jpKsB6eJBIe5qaTdLDIn
l3RhAHJa+6U2RNCIqWryl7ZzvXYD+iqDRqXHlT9WOEpuwqIwXmFoYQywubX/dJGK9joqFOC0hmYs
37ta6n6rFdHomwDR009q4ynFtsiVkXkzrEZ3i110tg8T5D3BSSvdPizgi9NgEkW0nUI09baRU+Vf
Hm/O5fX++pCyUy7BE7D/FhGOlA7P1r4W/tAp4iVskgj4slofGIAVzISw3RltOrtaYWa+4wXTylV7
vTxqMlIXEsVsWmsMYAjs19+00LJWd5k/HabRTo+BnuvnSRmSvUGvpd0NilKhwRYXYCus6nuYqmsq
4QvQ2//8AEAjkDUI9dAfF1vYsWovTMH7HYwGO9VCh6ycaLP6MQLxu8MGeX4eddd61+p5fxJaE+5r
UJ67xFaqlUv5OhD/zw/BfIc+mKTQ8Wuu30ReR53iza6KVXgABoCGFdKRIcK5Xd105wCi9Pu6c8ID
rA7Tf7wH5H/9/zc6oUI2N0k/JM9Waqgt3sGM+zZAi0j3U8cOP6fBHDw15O8rn/o6WLyuwiCQy42+
Pc2fZXcxi8tZ7czZ8F2TohyjSu2jNuli5yXBWp/iOgz+71IM4EnKmRNTal2/ywAgVelEpuHHTqe/
i5WWy0to4/cgHN3DPAdrCdXNo9Gxp9BA7YrhGhpbixfoKn3rCRpQflz0EGBU6C74jyqHgZbB9vG3
WkQlng2VTy5L0gO+Fgz7xYmxQm5xDAJ1X1ht+37uumCnKa67gWGq+Wqb/E7zqDpRH49f8D2cN6EV
uc+qG6ef7QKjJbK7xmcfAowwSnc3kW6dJxu7c91J4pc4ypWPs52CXBpQcRawC/0+dHPYz9JbEhmD
fWF39YfHz7QYEf/vM0llDAKRLIoXz6RZzUSPudP9Gp3UT9zOCRIBznw0UkPQfQY8rZpFf9R7oWyj
bHaOWWELZrCK2LvGhJaBi6jq4990s4V4zRK8yERL1gDL16xWkWb0jJd810itdwgvf2inZjqKAkXX
spz/PF5tefjlRyU/4FKjI8pLWBz+0p5HJqeG4cPG8T6nHvpl7AEa1Wqj+tVsapsa0tj3pCI0vnll
5k4kgAjR0QNelslpRH4Gn8TwK47mOdLAyiRGFGwcp5o+qUasXKJm1k+B0qwNoG6fGa4DjRAojsQ7
ph3Xh9SwAkGPdAqPGW3indZ2/cFIcPArzYzC0hXlPsty7Ho7Y02T+fbbklvzuFJF26KoWLztvrIK
AbAtPc4etKaqdMp9aRnRc+qSn6HJtUYTWqzHJE3aJsi8hTKC6LdYLxtNxGbCCmKQUUGbPwypQk6W
U9i5HnrH44zKKZ3V/vj4094uS0ML4hr3OpsKEuD1CxZOjKiyLbRjHhgK5o8YdeGZ/tush/EQz+Ea
7GtxlfOUstPt8lEt+Kp0C6+Xg+PQhSaK0kdcyMSu8Zxun5a98c0o4uiHpXjtMR1de8ebVjc5X3sl
rV9sp9flkYpz/8ennL9cL2/jDdVNaDQcM+7zcwdIcdPGyuDXVfIuzlt1n8Xpd9iLxuHxW76u4On2
0CQA20Jmyg1AdF6sGxZq7DWhqR2zOoi/ubhCbs10CN8jeab7s0F2x9Q3X8lN7y5KaxTMlXT5WUYn
PUYIz/Vy/TgKyzgoue2ixEDANJsI8j2F3K5utTWD0TsfGMUZjgv1KSSIGw0soL72nJv6MQJV5uNK
GGwSTat9I0GOwqas2npB1xyDsrR2EHP0P49f9O12prGuGZTGUMJQqFpcEgNSr3o8O9YR7edxn3VW
vtWdIfHdyEo2sxq9zSpQflh+JLRBEn+6hzfo9SnWjXSoU/uYMLnY2qXrvkRgOGB51uhNrlzr9x4O
8SJudbwCZSF+vXuRvSiUue/sY8oe/n+UfVdzrEi27l+Z6Hfm4M2JMxNxgbJSyW/7Qmg7kgQSyCQN
/Pr7oe57pgspVHf3gzoU2tIqSLdyrc/sYefMb1y9gCa1rz+2WDgXUr4V4eDPpwOzD9wK7LwoeK9W
69DNBlIoVbSfQSpIB+rN173W7aPbFUtN2PF2nIRs5zY+jN2AldxNOANTijvrTrXjfE0LVz0IClN1
3BG6O69n7d0YgSLSOw7JAAVqgUKxkRLpotTt76WSy9DgZoYrGf4PbMYa34jiqvK6gsK52dHtXSDb
IPMc6PEOXF6Su3m9rWDbXsxLbGgdIEt3zwdmVoXDRKTC/dDFdJ+4IMQ4QKHcaRECeQBGbNY1Vbyt
Bog1vj/fV0nly0OCw4YjCkDHxaH2PHIocEKSGAAeGKcEn+cEHyAdvAGaO8xxnt6P9cb08/8ea7W2
eoi1wm18jPZR6cApPAJLfYpkeAxBIci4r6L9+/FW1jCYfgszHVAwIMOwvlCqOH+4au5lWKDzvsfR
JB+sXt0xR9a5K8j4pHlCfgwJvXJlHxwURENSKLOZLRKVhX9qDfn7H+bViwbeHBhw5O04LaFIsFp7
kYIhtA1O9d5EVphB2Dk4gqZ5IonwHn83EpLcRTkWMGz40a0VeIE88yML2S3Sc8gbWHS2NrqP3ENV
u+FvbihonCEEqBV4uWj9rB9KxuPcDSxxDm44tFdsJM9W3P+oGtM+OK09bX7vwZY2HVLYhYSIaukr
bQX4+wxR2Xg+OEehn3GR0OuEwayxUe0lI7H10YdQuCTgyFtAYOgSrs5bxScOixlMjMoWU9pPY7jM
iTlrx8LZkMn7xls/unBBWS+Pl5i4CS3mgSCE2asZEkwUHUlfBAcC/f2tKzonh6coy6qQV5txRpXt
/de53nSWeAuTCTURAICwWZ6vDtFA4p/hVnIAnHzIpdN7mW2AHcwnlEm/Kwtq9LZpkxncPIWl+n7w
5Y//rRoArYMlOGID64wjYN1itgsWSWWCABjKwf7i9b2dy4LDFev9MG+NI6oOuHSA3If/VltO1/aB
TGIdHGDUZm3DafrgWWDu0Aiy1NBUKU9DGQ0XTr23xhF9DxR7oAL1mjoTQvm2H+sqPFAvLq8gHq/u
aZjU2MKnLnNbbX97/xnXO8vyKv8Wb12H8FnvhjUqSYfOdB9srtU1VAqnn6qK4ktoh7dC4ZqBh1t2
MEyb8ymDmhKIdlyDxzKgUtWMXXsT4aDKFzLGhV3srbcIqjpwYkArLgou56GorVkRAwJwiAtV07QI
yzgbqqZG3gBxq1SFjF1Id996OJz1INuhULWIo51HbEvhe41NwgPMIPgOG411km4RHGrgUn87FPSc
lr5LjE3awa34PNQ0eTKgnEQHp2p/NI033dgU1ll90ZsLr/H1Q6EnsOQVaMThuvTCa/lbE04qHYsu
ktEB3QNyC5q8B6sSvQgzDr8HqcAdF8RZ9HaAKVwqnbhxnz9ULWk3FaUXHTxXHsNmcUuO9QiAWgyw
WgRavkfC+cP7c//1LEFfBxRJ0GAWHMfab2eSM0wJ47k4jCV30xB01qPNnYX8L/wdwJu/J7P28oyL
CA0KcCA3wPBsdS60hTJGIEM44iwN84nx8i7ya+9CWehFNed8d0yW3hFSZ3RPUbJZhfGcsgkm35Rw
CkzaXdQ0IhNzox4qa5pSTVt10w9oGUS0IA+DX9EMKaomGdTLqw3Fl1QI5e5BxJHoXboqurCrvmD1
Xn0+5I7oV0KN55VBjK8MlLkaxzrQUJWpAEDgB+yf1DWX+mPTQfjIakJvC1K1l3tjH2VBy5JdEDCR
TwVxj0qbcc9M7e9dKrxFVuZuMDMQoUNTQlw/9jL0JvnnAG6FGUz0sHE3ENGzrLDchAENf9RUhyeI
ZdWb3vf1yfJ1dGCmNXvViyQPOEDUmkblhfPyjaWEZj2AyEtFCct2tWi7sBVI1KV1AFLUHBsCscSJ
suA44pZ44QW/HWpBuaMpgNbX6mjuai78oJusQ4AD+gb8c8hNA8tzLBXjF0K9OiHDBfWAJiU6AgCG
J6up1kDorYYGSnWMlCB5RS33kBBhpxER1sGLQePzfehHvb9sXz0fggKUhGYbAi5WQ+dbBXiB2EY8
Q49QHhO7SgZi58WV2jGfXjqN3wqFkueiFYymHkra56EiC3wXEhb0aI0djGhMaE7aNWNmRMsuUMNf
bUZ4qr+HWp2OslHBFJiYQtUsliknDttMxCM53v+3skQD8/2XuMJJYjNa4sUL4grHCPLF1YRMJtBl
owF6gEp2QcasrsvLmvQb18yw+IlYea0DoDwCFkXbyfIkQP/WDNww5BNc6rDbBFo7T1OpeujA4GLS
9U35uyktPmEE6zvATjC7MAjnL7+IWO9QD+or2P7bWyqDT8Z1yi8NYm4Tv+l+T7/wzzeCbgXgkWiq
YoJ55/Fg8FJqSOHXMFhRbEvZzG8ok9AoYZGVQr9gsFLtkiGbkbqx1PiCXoVwgruQAK7Ioi8fA+Qc
gLRAVQHeb43yc+PBZkzY9THxZgg3Wjb0cU1vZv9mdusKpksNT55DoaoRFZ92/i7cAg2WBNz74Xf3
rAVm+CIEjuo3KCarKQk4PXRe+7g+Sht4w7mEvBXI++02wOq+EGpduMNsRKMZaQQoHbh9rlEWfOwU
7WDDd+zrxr0p2yZKA8DON8SJ9MkUQ5jFcEO4IyGxr4oSPl/vr4Y3Ft8LGSsADO/F4vp86A0EBbsR
EmJH5iizjYVNjh21xaafuukxQFPzQrw3BxkFIhwJQJovKvargHou5r5VzVGFxsMErzWwK/M4pDoJ
CdrxCQmyGRyAMpsb6WadgWwOFuUl+8O3Xjtw0EuPAylQsE7Ji54nClqEzTEykXk0AIFtS7imHf1G
fsRP9CfPSposnESVhSOMeS4cH29sr0tWCewCLsy47yzD8rf8cpyHcir6uTn6silQNBLxjQj76gjw
xCVjvtcjjCmMmz8qpUDRoo5yHqpXIO4rk7RHayBT2ulIozycWM/Q6nxyZVVfUmt+VT5a8OcAWQOX
iGQMnM3V7gWyGVCzTiKOpovizKYQWRQQEQZliXSpxRgEVFqwAG2ZNBvleXIHaZr4Hu3H4FOk/Es9
2VcTDqkH6pGYcotMHoDLq1c9sDFsJsuYfR01Y5IOgIjsGzTVM0y1Htogc3tT4T0cpl75X9DmH3ZV
ZX3/vVWGUuhSp4QmBF4H+Eru+RjEnAad7kAYk15igAlXTRpEHbmCFIe5MtFwqTy+zk5QGsfhgQoB
Dg9cy9aJAoyMkWyxwDkmPgtyH+j33HO5TOFL5EKLw22yumThhf17SXn+lt0CorJIPgIEiuwLB8la
DskfirED8N26jqfOOzITkTtrtBUk/iXasqMK9qaDSUfL2KUC/ZuRFx2MhScMpb/Vdm1MifLQBLac
Uwf2sSuTeAeHQHFQHaSjOWQS09F2CC42cO57f2BX9Rg8MwSZUMBDFW/ZQdfFbgo9EaLQzTkJ4KLy
WjnFlmr+mz3KJQoWFXCAuI7imriWdQ9EJMaEze3JGEfuiT16aTkacuLCnrPama3D+0+12p1e4qFe
4eF6uABg18ltC7yPLoOpPTVxRPMw4OWemxE24LN7qd37RiiokaEmAi4fgHhrjBH455Vqm7g94ZaL
ceq7IorSVkOvNBlofOmCuGSt51M0OYu2WocASM+WaOFZiUaIF2UVBwdW6rBBG797RCLv3eGEHp56
nycnCIp5KZycnQv552o/Xl7uUlfA4YKNCbim1faoYdhSNyRqTx332zJvIViVgafpPXLPv/KtFnKY
74/mekP+M+IC5EBtdilnrO4q04hHjia846Ccp6s6mE7wmUp+MWkNRwn/vPvYQZbb0+TTmESFnZUB
Kh0QwmX4cP0l7uQK34ydaXl+XNFxH4TeCY6I871QEiEELI/ZqZ4DC51f3oSZGoQP/nUNQNtIMRqt
W+5cHbWZVTRjmTqgmJ4AKRabgPgQl/ZQJSz7OPwoO4hMRhAH8PKinZzNhRf31nRxUGfCqsNiwKCd
f9RRO2ibWzY7KQUDyxpEWij/l2EWFb59XVnIVEbg474OsfA/iI56mzJWsbowfKu9/OV9LVdMqLIv
JS97lTA1S7Yc05Cd4Jc1AxGhA4XmedjvgkHVaUFHK43c+jf7yX9GBYs7WqS0cFVazdLCaiMVtxil
svaiGwBXPzPjdgC5TPNGAUmadT752Q12/GHmar6wTt/aFHBU/m/w1ZGti8FAXUKwU49G3s0IAb8c
1LzwWLn9l/eH+K3FiPTLxeIAQQySJecjHPdWQbp+YqdpKNhXAJLrTVRLjRoQDuq0xU1o+37A10cV
RACAtENPCxIfr7oVPKS9ROGHnXg19LecwOasqEK509N4B53yCmKmsXlSGOkLe/pb0whYF/T0bFyu
0KE5f1Lb05OwacJOFqxldpU9VHmgQZJ12ohc2RGU8ucSqJD3n/bNoAAgRxBmRC97TV6FAjJ6IFPZ
nUgl50caRv21V8KHMOJtsC38kt9XfXhJG3kNG32Zu7hfLDKJAIfh3Dx/1K6xi7I2PaYPafznCTr8
e5xc00YMVDwIJ/gFV9XwJhbWpwEU9hOMOziKyKF3iT391tND1wMEBSRGSw/u/HMUxqGQcRnYqW0S
Z+tPofxhkwSdad1UX00SFNeTlPrCOL8M5OqMW0pSgHKiSAQl4tVAA5QQ19OEMr/LId8OP3XrcZAB
eP0xNR+8ybbHrBzs+bn1m2AL4BHZRVUyYUi67lAUXb9Fs5dcY+Au1XneeB3Qqkb5Fwc9biLrRLwP
0ViVYUtO6OVAYEnGUx4F3NtEHKqIkxMXu2lq9O43Z+ByyCAdxXIDUuRV87Ow+rKt4cBzEoqUMLoC
pDq1ZQeTBiQD7Y3SEvIxAQ8vjMKrZ0VYpN34AuQRcv7VIPSlbwUghJNTMzrOrwYO0gfAVepjw/Tn
atnUPDNdykVXMQFDAPkX1RNMNrRWIFVxPt16I2pPNwO77WHtUu14Eeu4SYGq7YIuQzsvGu/sYpTN
NnHHKfy9khWCL7VdKIwA9wSm7tptnc6kRcEqkrfdMHdXuMd9RIUL7CUjnBTaJubCobjatwGFxOUS
TSDgPhYumLcqT8pehUHnByOYzOOOS/AjdVBD7h0GN3tgF72792dRglf3tzWFcIDiA4i58HCQ6Cer
05B3kc8ST/sPNuzSMuPiBtNSiACEUGhDojiZjbY5HNdJw67rTluP74dfHRp/hceUwk1+OaZWswkY
AnC5vcp/EN5MN4ky6mC13AYcckpyatynQMdhBgo3z98PvPzh18/9n8Cr5/ZE6Y2k7P2HmNZdLiB9
dU9dN356P8p64v75dsGJwUKBeOO6/FjC5MEfeuE/0KS2PnMFKqOFm+Z2iqNy3w1NctVyT114tNcz
CEMK3SNUKCB+BJTt+WrhiahLu5z9h3ns9BZ2cWEejkA0wwItSNukuIT5WJ9KL4P4ousNHQ2s1LWG
TFNFFQvn0H8YVC8z5oRDBvczyNB73ZSDLlRuQ8rptoGox1MHRdvMJTa/H6DbcqEEt8qulg/y4szg
IaNcbBOWQf9b7akW8eTUFQ0eSFiyTSCH6ugK8Ljnrruk0PLGS4ZxFvgrYD0BOr4WtwrLZgAaTAcP
Rsm7IVLO0SuD4GujaiClIjNcIvu+MZPQ+EEZFbdWIF7XuAXmiqSYuQweJrCq96yVyS8cAFauIcyx
KfwpgQ2gf4k78cbq9CBBA/rj4vGGve/8fcK0zqO1K8MH2OcBUJrQ8ZAYCcJRN/qnuQCfou66B982
0yU/x/VZvwwlqvVII5ei0oK2Ow9daFh/SeYED/0ECmwTDmjh+tBUL4CY3E6FDePKuqw2QQS7IbTK
5bYDBiglkKa9LUYabgjr7b0o+SXg+vk4ADeCgx6p1wJZxw0PF5Pzz+XQmhDUasIfC1EiuUKxs3Gv
isrmQ5IXngfAr2IjVR9b2ZXB74n1vwRHWLCigXsCzWQNXyPaQ3UV7mU/TB9V2xouDEe8RJLXYXSJ
/nx+LvwZCn0KkE/hqRgBM3f+nD5FxhJ7Jv4xAaa2ayKHb7XbTPsklJBesCIw+5Patj/EcABLKXxL
f+vURUkUwQFXW4ptwJaAIXUeP2gcI1Hepj87A8LIPoG6on0nBqLCT/VAHF2kFlQD5gtb56qgsIRF
cRHKdKja4tSHiPR5WLca2DT6g/tzFq0FhlxCwnoDIapwOEQN75XIASCy5aMHumF8BxioTW8m0RKR
+m4ByDsEJIrNWOAGfSHtOt9v8IkWX2OodKPcjQ4f9KHOPxgyLkD2wsr+CZQk6DV+XTtbWrBR5YFo
h88x69UlCv75boo6NrjvII+imr/grl+BJWML6n0qCsgvlDsEnLKN/gA3QpM6bUt+/M45+VeoJRFZ
LG+QzK42bjJKLDg42f8CWa/yrmkigXUDvSlunhyXRneTIrAgxFqLggsjvn6vmOkA0YMkgQIdRDjW
OgOobcNrKjG0TGsVyasqZt5ugqq/l1ZRaO0hOcAuKb2/eq+A9UILCHUPWD9iZ10NpSrgBtUmBLax
VoQ2u1WOQdaX2NWl3ZW791/s+Q6OFwsxmmXrRq0DXT8sqvNpY2EPi6xx4GVKg7DYd6xFX7/pdDr1
TnWr58i/hWRanZJobvfvh371mIDYLmU5TNpFCWMdms8KdULoQsJp3I+nmzKZik2LO8utO6AJ+Jux
Fnh+AiIX2FNA4qwb36KyJEAtrMBjyoJ+hdxhH6ZAi8nrdhaJuJCiv3oy6B6hWgpiFMp9+LraG2uH
omg+15qgYQyYIVBGdZsK2iRJqnFIXYj2aghx+0FvB65T2JqgMLmKZs9+OZduE5LULn1bIxrUQlMe
kMJH/6MJ6gXMC1ZCEkzdyZv8+PP773bVZsIcwpv9U7kB1UL0dFeLU6Ny23jKK0iKLohrQ0zYo1Pe
6zZujp1J4OvFu5LCtNvm8Q8SQ+Q/rcfE/jyOYvw9zy98lsXnd9H2R4txcUJefRaCbHmOEh2RVEZe
tZNuM16NXa8w5BGDI9F8SYrh1dtHdxHVLBi3gbiF/WG1gFwlS4PCJMgKTI/iAZ1UuYW4lJX6TVMc
SN3J+zL0dB4gCbmwgNapBvSNF2MerF48NuqjyxH9t2wWtiYRj1uF0Maj7Zep7R9gvux96JiN7nHk
TocacvMXNowXGaD/XIzQaULOhWwPMqIojwK3tzoBVVHhEOo8m6Q+cnjxaA/gkefctBPL8L3/5IXE
dHvTGPdLOLbVvde6kj2HjaOuBfQYdRp09fQhsFnlpCZqp/66osz/DNBecHIiYe64JCCtV2WgrZ0A
4dJ8xW6or0cblONsRPLG7yK3rOWfl4P/+m7+u/zZ3f35DOLf/4Pvv6OwyauSjKtv/32qvvNOdL/G
/1l+7X//2fkv/ftW/eSj5D//cXruxT+2kv14HquOrX/n7E8g0l+fJH8en8++2bCxGqd7+RMSbz+F
bMaXcPjMy7/8//3hP36+/JWnqf/5rz++d5KNy18r8bH++OtHhx//+gOD9V9//+t//ejmucVv/Z9f
JXlmcE94Xv/Oz2cx/uuPyP8nNAeR3KIjAFltlFL/+If+ufwktP+J9jIosgsNC4imJftgHR8JIsb/
xNGJsu8L6H/BeIhOLj9wk39ioeJIh5cJgKCoeP/x/z7Z2Vj9Z+z+wWR711VsFP/6A9nfeUa62NcD
QoKlCFUeIErAeT5fDrIvbQjKW8XGYZpewyzm50RKL4c48rVfkTBrAn0cRkqOyFpQHVTkS+3TRTw1
yGx3cjcOrL1OXWgg6C/gOLOF8bKUqSzB2cu6Ytm3ZcyTOxlAUnEDKE5UpXosdXNX00CozUD8YLDx
VwaU0nlKDYxvvwcCDbUfQQDpi9lIlF37xO3KTz0d289qjNRp9KNvkXTkfcNa206BHWhYGpMWwjcQ
ptqUMkwOQ5jkyh+LOretMr6Hs7cVOmlnbNafNFq+hUh1xwESGoGevU7iKp73ld9mEvisHBKR8tjH
6JwI4C+PwOXLLBi0yUaruotmY+dBIVRqV8NNi308tQbvihTy68TDDlKQvgv1PFPxI7RYr0XAqiad
SyfKG9PRnLk83IVshkIYkGtEgD5PJN01tT2IrRpGFqSJXcgusxIG2p8qgu6jmAXUtdxcCAcV+HKx
u1Q+FLfs2WuvnRAApwG6LxveJgCilk1424KOk9qt80ta04m2Qj+WQ3uDwpcob/pWQ5cVeTr/yLmf
BlDJPAn8SZmi3FA7B5zwiDvZBH5TtVthy2pI+1NMyg8ywOB6veUunEVSQ0bi5ktDVmZEBB8tzmOR
6bKcAZG19ZwZqHnCwlzH207C0ObjNDnkUSbeeIU+xseh0lAeCqXfbp3epltp+/1VgNd2Z9P+IIc5
B3ztrmNy3EzO4OYN2m457gxbR4lnkFGhxuUIexfgcEKRqBZb0kDzG1CckaaNk6RQenBuQX+QwaZ2
Ox2mPaaMOuoxIHdlXBLct1D/1JDsbqYPcC91ADSu+hsRRHvcdYEK0DPZRmXpo3c1N32xIRx+PjD3
xH1ZQkgzpTTWp6JoDnysR5ESv9P9fdOSmRxBOIewHUr8mm+DRkc8D8BS4Jlv2SkEpXGvgRhOOgAU
F2SuiKqdsMqDNLpAS0mVWUWEyhSXKoSAp9lgWVOIqNvzI/DALU8to0HjaOSTU8wR4H6qrEHxdjtc
YMMK2JkYbFlofNzijpnKguGE6cMrPZcyH3toUjDfDCmvpq/opP9iOO97pzuW/QhRS4oObvItrD2z
rftoTAueXEdOVXz0NWjkaIP0W7svNU4jBjsWrKMKyvwULrrjrlPGan+6WExbzOnJgLVLe5PNc30M
A8a2pGbs0Z/nqUrhfy5Ps4HNc0qw9dTHTg3mDgBHCnFkquIp9ShTc1aVnUwN0rPczFQcLdduH0D2
jh5LZV+Hbu+ytOit6Si5AtRN06vOY2JIuyFpupSgdQCtwVCBU6s7qEpPgA01WxStxC6GcD8IPxHq
rzsDv7dne7DgeomWlGizWRg49/iVCY7SlfW9DZokwNeC96ey6yo3FfbE7lw5yC7tTU+s3Yj60jdV
OmW9jbg2bdpEXRTgmjtlfunHW2q15a+ZLg7HfBpzGFygeKbr8N6aSuKlg9X8SrRPPzcJBCB2qiIq
lUQ6LLU41VEaF7XZWIxUD4VRz4mpk+OAUkouGkjRDjWpM6v0vCeABPQxspTY2cL1dm1V8pw6sQap
cahYvbEmOKzNTZfY+yHpvy7IhmMCu6kriAOUU4qO3qhT3zR0N/ZFYFKfD97iStUk2PpGblIXWhR4
4ZBtaLR+HgENyjwBChVeLKZZ1Wy6TvF0mk2nrqyeS5DiaoexVIcln1PUHuZjJ6P2hkZ+/5lGQoON
mIhdLQnPdVnxPWi5T14sJMlN8IR78tKNECVy8MLwD6Cj3zY92MGWivcwyItZSsCkRaL5GfsrPwoQ
gK6B7cx8W9ViX079KWpRjRjSBgWRxR/LNhDA4WNZxHk7QKeXG4iBpSJw8zEM5DWZI35lWfo2SMjA
05g2sPWYfLeqshbt9nDfV1V4X1uQMfBExb6ALkM+zBI0l3Rw3S9eMtxDdadJGZy40pb3HzDLIVOo
onuABXARdvx78PcnO53JcCqS4Ced6h8gPQcQ4sSNMoe1i30DJz9oVSYlM9go2m7uwWRCfTLTg8fA
XfYfcETFx4o1Uc5L35wGu2+fWOsCr+7H7caz7OG6dwBZBhoSYkVzwZHUUwhFPsMfIFeQ3O6EI3No
5tJ05AxHbtWKo+4SlqJKM21AoW7hV6VU3nPuQVwSNggq7eE4Aw+L2d+0CeVpIfR153pw6u0foDE2
j1stYFIYYrUVxaeB4ZIOhDt0IVMWJtvCYrsGisTZ4FrQh6iqGjJAlSO/zo5iTyM0ug7V6LJbmEd0
VkYBoJ5SUPE4DKqA+JuzkLOnIqooBpLM2DUTqLN295Yzm5TaEBXJinIQ9AihKvo8jdCdBnvQg/Qm
XEWnR5dWTptWFKSC1HXldxVh4W599HFZFoOb83GWcXX0WAgMORpwn3rleMNxHKsbdJNwsMyi0Gkk
GrDTE/vaVCXUjDS5NnFkJWlAwNejNGBWGgJx9aVGWcfJUMp34i0Ky+1dOEnP3xSN3ZzGug3HK9sR
xqTQx7xOwBf5EpU1d6+NcG8cXtM70XQ7uhhL0oZ9Z9TOK6W8JisIjOkzlw3j01zVtklRXbpGFamF
kgpSxHqD3uCchi0td3BIoCjOQ3bEk8YEWVy2UD51G4C0cVSimmWq64F4D1XhAjqPaUKGDXRSkzti
Y3C2FaTUkrRodPOtdMZapkDnUDcFwZePGcxGij6LewAg8ipp8Ry16/M6B2vI63ejCaUEvMX2xwwG
ZKx8Kscp+tkwdV9QewS93wOj/OD3yKxyjODopjM0Q7uPfh/1JRy0Rce3SRtHz26l7ROETqM29ZGU
FjcEV0kOeiatZNoDkmngfbn4lGkXXZc95ZU1o0ULeYit4aEYdsq39C/qRKzGBmp9rOD5mk+YSntL
2O4WSDVU26yRKW8rgi68VS4WLYRhYAtIy+up6+KjoIAxVZ36xAnh295xoVuFzZTIzEkGIMgrBhdj
zLS8htAV3DdhVGP5IZUYqq7/ZGAQWmZTaBsnRw/rTjjFNevcadt3QXFVtK7aWkVskZzFsja7uZeW
nZektQGVb8mYwSNgghKaCcomHfg8H+DFUx01Ja4Fr79hP0pXb3ET5KlTNT+byg9T+A65NyiXR6di
UhrA+6mEq40FyiIYb0x9QyGJb7y5ESe7HaB/EIqcRj29J6YNBBYCGv8AAl8FNTRyMMpI2r3WP01e
QHaJtB65sasyV1EljhX4qhtK+Qe3DGEJPtfk+0ymvV23DAbJQnyMNDMkVTT2voHWp/cy7pxfGNh+
XzY03CXauseVwyRpxSoWIwcvPoG6ZDZAtCVfh8Gx1ZYYUYGDo2P9ATt3LI8jKSAlFnC96VodfyA4
p5tU2UD75LQu9TdlwYnKK5r2q561AtjfG3eFagLYJfWedUg6r3kmXl1noz1xkrrC6b/PHXNgZAB0
R+Ahi9kwOhxrS/odjKk5pOBmE0zNNWR1sVMCthnOeaJp83k2ClRCL1LTUc0UOmpMyzk5xFYPQ5jC
cqCqOstqRHNM1k9OOKsE5HtAJ3YxNC9ZpjV0CVMYgYblKXbnIDiRwJcgL9Ss8vacosGmEs/obGKD
z258Xg4moxO2q5SEXZcW4BmOOf6d8h5NtLSOAD2kdGP1A7DKuky056Zongxz6iWjO+1Aw+yzsR2S
F+KKAkBO09yNTfiNqlbdNUDb+FuikfHpTYk1xiZY3VZ8fkwUjFG/8iZCfu0P/ICdQLcsTYZePs/w
J3T2EoI/9bWYqy6VLbUyW1owQuJBPdw3cPD4UUfErVLYKCENnQo/eBr9oEJiKaOg3/RDg4N3MtOp
HXxfPOEcAZCxsUtebKyueXQqt+mOY0lmtQ0hRDMiCFQrzKbgo/gxEPhfbrXubxPd7yKPtGDkTuJz
GDhdk1mCxJ8CV2FnpxySlDgnBL/to66+Kooq+NbCRCxKFSyIvii/YeOGwAkw2NbQAxm3rUBC1XJ+
hyY+VrFHkueqwfUoQ0J8D/YcIH1TOI4bUWJLyZUMYPDosdpATyMoXOSdiaWCDZRYYYTRd31lbW0c
XiR1bIz9ztY1dDlxqsIiaqwp2tUQMAszEBrCaDtoSjVcGpIwKy1d+9sRt8bwq1Fi8Dc1vERh69OP
/keA7UIFbPYk6g0E0NspXczi7luUzYYtgbCtvK4IOH2hGkt07ziY7dAmbNtfHNbqzbZLqPMBGQzn
mfDVkiaV9Z4pxW6Ktuy+mSmKh9SxKvtTCPNL3LMUYcm17dfdXZ30QbOr0CJBFud1gP7YntoWQKvT
U4CbWnKgAD3i4Bd9aH9OkoYAKOX01qmpynAPeHVxw22rKkF7q7oPrCRTtZ3KUd03hTN+4yhPZv3s
Fb8EG9S2dqYwjRJiM8wWg2wWrSLvtrE1WE3GGboSX6OepCEp6Y1tvEE/BNpvstIJZi/t58BWeQHk
TrwZq4LRk4Tm5ICcNEISORAB3n0hY9yOCg3fzC040O6wCYrRL7YSOvafYNbJH5K5kCE8THS19xQ2
gc9dUtjFEXRBLZDXA82ZE3BgeUYD9xRZgAfAvfLYlHa9c3pkNWk4GPdOJT34m1MxSbEjAbKCFH3A
2pxYgto6jE5GO3cEqz7ReTTtMVGVVR8EPJOR9JJpzutmLstrKM7gEqS58VCo1hA9nvKZV+QxBt99
ys2Ahu+t51dTlw6ODvXBUnYEOwS368cTmXFJuxMlTWhuJdTlICp59HvJoMwIxWe72CLPxVEm9P9l
70x6G0fWNf1fes8DTsFhy0GWbNmy5fS4IexMJ8fgzODw6++jrNM4lXUu6uA20IsGelGbQpUkS8GI
+N6xHd98Oym1YJw052YpPDNGwsq1pq8K7WHNqoFTChKLk3A9O5fAoomIvCixLQjLIrfviJ5zDiAx
w31flZdAmboJKs2pX13q8o5cQbyDz7zySCpN9l6lJLDBR3lGYDGkc5ZeKjBZcKpLAxroaD/yzGWO
SrIkj6o1dK45sokdsx6uCXXeTrnN75At+d2YQV77GjVRCdtBtNTJmt25VmGPe9OAjHms2sr+mWGG
hF7vVCX3fqGV9KJ0bgZQpZTBzFX7fVQ7qVPfe2O+kSVQNQ7u2GB0l9r/1CyIyZJ9tSvf1SzbY9/x
3J3cVhNyP+caarVAr6e9nXgx8skkAsV6pDbukcC+l8IXP7Qp0V/myuWZNLpvS9MC4Gj9fS14Kb16
mPV0Lz2YHS8p1tPEfe+x5aoNnyVuk1buhedp1Oqkz2PJuYcjtlPyk0srBQjdgz+05940vqRRHM1J
d8OykHEzLB9mpuXIRcZDmmxnaAU/GIfqo7sUk+mueNHwrgVKNPe916Drlm+itx9zXTvN1MYemzTJ
gNSQ2zlZc5LLcFGg3sw+i6w3tg/RNG9Y0fTIc3Oxk207BDgOxiCT4nvnlOaPis5wNjofkqNPPxaz
jJu6PGp+C0Tjg6NU7hKKKc2D0R86QCPzsmBGOi8YqQNjwOqE82cv2/ybLvsOHIZbJ6v9awa6Dwxl
nrOiee4HJiIxbMHqtBPTOeXVaV4OVF+3zDl7vdAbkbOaqlk8+XW7dXHdrhMfwXV6O30qNwsVxNYf
OaDvkrXnjLPWMfC35SQ6n3ws5wyoc9sY9WGuHTp7wT0qwb5lMFPADkXJVu7bTh8Os6bQlZvFztWX
G22o7yzu8ElZOMHmwCOjSCYcNjvOjiZv67bQuRk0J11V3EucS8WHte3KPp92ZZf7B7NY+CRLe+LC
NVD8rIJM1HMsJ8+J9XF88lf3vjf8BvVeesS38k1nf4IaoJLmqRvFT7gt62hAXF3PijEX0Ka70cpu
uzOc5Y67lhk0rrv3egMcbdTDwkm+0toWtDNsH/DXbwZhF/FclYcm1/Lj0KT3amkw9pp3alzts1XB
Sehi7YMWYxbunaY9DASr7OkGUIHTglC5k2cFzD3tjUn13gHxw6ufabu25QNy+gdcXK8pW5rDZNPm
0Ojcq6Wq7npDLAcnK84NNpaIITJh8XX5sdHEYMXW5TcnWRZLmPqk+tMOTJtBkGIbPWiqrY1Ie08C
s1rGAxK8E8Gkj5usgJFUu578Uq2fg+0dyHB+xtH1njfTtcR2eGWV6wk0oQsIQD4b3N71jWKTVaF8
lpQeWK0h9gWM0jEzbLqJpCDDZdgm1pnaTmIx2/3stld5I1XAMcRyYvcOK1MOj7xNSywgj8dloN67
vfHRVdx+EZnPQdm2blBrUt87g0FBYW/e1uY8nTwQtWBqy2+9I8+iSN4mj/QPnxOc2wbAgJ58VcAw
pa/fOpKbaZLnI99rzjE0+Q+D19fXTWbX3EYqSsgqBukhni/t2ThWxGu66ssOBOQ0Zt67lXQ3jSHe
aTsghhlv6+VeNIWVn84BrP3bgHAwTPPtznNxq6/GcEydcnz3M1XiWM8PXWVf62PnBXSHjf6JUsKZ
ObJwzCTOOzvT9gMlqWIPzg9QWgsUZN+t2uyqH71vzFdbVvrHvDW2x6Fp9KBrM/Ohzzzrm7MV21HV
qUkOtf7iM2bFmaiQpRLeE9GLUGThPKzzfiaz4YUyVj2o1erGbt67uwm56nlIsu3aahPJ47lou2kF
/NfN3v2cJIAGnEmsWq5FWdFy0qileywSQ+56wiBQ2WU37jyXh7TujJ1bFHUwtoBvRX7dlM03T24P
WCe/pdzzg27q3BtFbS21Zhi/uZCaNkmBo3NL3nOPmdFJoizPVSCoIECwl80cce43oxy7EJypDurc
NG46Lil7T1I8qmc3PLhOUILMBeiSXnp9Kw7lkMu9HNON0aXYItW6MjZyIlXleOtaoBOyzE9ToT+t
nbPXh7aNbOCzG0zq3ZcGFbhPp2WDZ5Zz5PX2Ma8HQb33cqj96TC7y/UgZfKYttN6TImm7iO3tA6p
wwSZWOXwSsImkOFW3JH9vC8yWd5a1TzGvanKY06Z+Rt5ad9tbxMBieUkGnjj00bI9jeoID3Kurbc
zV5/vRQLaS/Z8K13ZR1mvXlNlWTQ5tSQeJasX8zcXYJlaj5TLf1shzqaqV7fSbGMkV/NP0sekqaE
Ygu0qpG73Gan3ZgaGSct8A1GUl61NBWP0jSkuyq1+2CeqWNlKv5R0GnkYpioeuNKsI8ccrv6wYDD
Aa/RpttJOoyy18VLQmGsT6nsmKDT6cmxW+cNmYC1Y+3x4b0hrUNflbeXpIGNuKMfs9iussV9T/L6
ZeILJauIz9x15tWytge7dA5LmdyqZPsydZWFsoPej+bcornTXKb0ACEmw2HyoZIAzW2S58pm1y3U
kYqmbtIIdi25ntimni19ei1GMcZe5z27SfHGdPLT2qZTeemx6MzxjnvhGipLgOhMVojiP4nqDMSG
13z0nJGBhwb3277fPmybDWgqOheJZbmjUelWWR7tMaTUmh9VQe0ogkBrSXapN9Ln1XRYawAy8zqQ
kztEds98my8U0YS4gf0L3uae5mzk1/SYFoh9E0fEnV68jNoVCIwbp5nfvFZe49z6/Mo/hJ4MH4Ym
XvVtQGlJhsLq8VRXxXCiVlnTIBxFkkdwe/4dN67a2hMIkpBba0OYx+3MVxAmZdI/L9gpH7Ki2NFF
Ol+rtG5FsHnu9kTE81oEM9XjI4SU5uRTuFQtie+aVanmpEAVUr5jscnEC+ymGYuz2rpFxJPRT8WO
SWrOzlIzRRWKEbpmFcq77tk6fpZA+Lf6NBdfpjOmU4DnK1+eRFkpnR3BrfdeZw3XZb/NVTAZ8yLK
W/46NztlBMiIa9KO9J0E20qDrBytK1AzipiqkibXlA7ZJPfeVylvS0IxJbFNHKQVfYqtuYa47Cv0
Kc3OrEtvNxOYZgXY4No7zRO3Mqm17zlr7d4gR43Gr4EGl1Xt/DkBaqagl7juayjiZGek2g+2m7t6
s+LKHUU0eCkG66xbItVkYZ0khQ2A4JdxQQ3ND2HOWcSjY0cLUtBXgmM4BKb51CUF5uwmJcZwwz3b
WrLl/s0KIxEXxXYqoEx6oYEv/cwcfdOKIxZ2w3QYNq1m5k5hpbuySCq3DFq1obcJ6sEqFQ+3qYfC
LbfdBCya7lpbJa/tVpafBaFtKoB3Xowgqxsnnpwq9OzkD+Xa/w09Q/tVP47919eIoOH/ARUDIoK/
UTFsX/3nR178LmLgf/lDxCB0RAzYCS7pAwiWEU3+bxGDbf8Di5hAPY1sC7fDxUv9TxGDbfwDqwVW
Z50QMxrHLmm6/5QxoG/AoszN6pIhQQ0MpqP/gYzhIk/6l7jmEgpP2j0iNZPiWsP8N1XtlpEXu9LR
ELtbk++1LtHeAPLkf+iE+4sR9dfbEEJxCUW2iN3iiP9dKlH7yjA2qL64JFXvsMJixU7NdOiY6/yy
WvaP2ZzJeOlN9qihXu+dIm3pmzXKD2epxluwwLSIxjoHCBElz1w1KgjW5D9pjH/XVv36mMjZ+BwW
MiPUrRcB1J8ETjkO4sEsazMWlj1cLU1WD4Hc/PRmGpevNKuS29yD3xmRnvwHTd1fot//+dYgithL
Lj66v8o+68KY89UrzZh7XXWeq2F8GTFvxbkFGbhNLsdqMyYfMkmZ/zJ9pMkzG17siZFKOn1sVGr9
DwLf/2ZpkIZOeha+KpbbX8Okigznk47iPV57k/ioRdPLHZVl8vufHpZ/Cmv+LKT5797GF/Aul/V3
WfO/f+fdYIzSHsYlbjLZg4EBwQsB9/9/8C48LziYEC9Ssfr7uzROCyjsdUucV5sfVlmr7Tw9+fz7
N/ldH/frN3RI7caJxhJCr/0XQVDSlbPnl/lKxHZi3RI0u0arqpuziQuNqt+E3lUiheK/f9PfVUi8
KTsIIiRsETrC2n8TIJrWcBFdJyYD5/zelk1+v3kmxKVfp+9mU5Ngv5ZyN0iLtjDViOe/f/d/+/Uu
784OQsYd1yJ6H3//XreNc2rofDN2iB0WfuPeO4mazn//Jn/46X7bplDdX8S7tF5dlKf6X/aPtOU6
QIJjEXeNtkazyObbwkmJsdqsCvCCq/db4q+MVbC5t/1spVebKW32mK2Kqmn48s1lfG/1FR6j02GI
g4tV5j2dmE2rRMw3WTlX19CZYJl5qWim4S9yuSSjWfFWOrYMbA5Bsk3OW9KpGalFqSOFkIPgNleo
PFbCAZKB1FMgnqk+PU39msf9aJk3Qy+qhwvCGhZZ77yVZbNdFYXvhtS8Fj/dzta+gQGvOzXNKlr5
mdewZFOOi85RROS49W3VF05okci4E7ShMSVXX3BU7RcBjYwTC7dcGKMVW1zSxAickzu5NANg21K4
N/pc+ddWhxgyGJW1/dgI3bkmR7K9zmAzngaefwAOjUxrFN9OHqR8UzLw2tZ4m5xiRixYvygXh1TD
pMJ/g774WMi8CTNnRKvmphdCbgVAalOTS+8wtJEHxbHzq1W9EEWxXthsP9K2yr7TmQJAoge1faQG
/Xx2PwyXlHYyLcPWzulcm6fmTBiaeh2sCo9Nl7cBYnshotxZ9p4zpYFsKpDOte0OjHNgAiMF866t
lVSrCiIWiGgrQidfXrOG3jXH6u0r0S7pvmUTDziljUOvNcSeFg7JtbOnDpM9QYLwQbH16O+oZ7d7
hOt0o1h+1DjaeE+/mQ8CNDrxqDdq39ilHpmoeBKVPK6Tdk6ncT10ug785K7MtM1uy4f6OFEebCtG
7USXIK9Ja+97TZlAkEjAx8XOw4xMAZgJsR/XcrkuKKWMta4Z3t1p3FtOYoTtxApqE5zxCCxQfofT
nL9UjJhDqd9Muck4Dl6Y2uIexO5cOMWGrTxvoexS/95BqHtoNNs81E11kzXlnVEXIkbIrPbEdryT
4d0UzffRqo5ULD3XKTNMuo7XiV6/CkytBy/lG6scOiAMKVRkQo8FCJnWUKAMzpFkkKuT9mKK8/4S
U7AMaK2AIMXWBs24FLRXmI8NJoc9Qhx9709+GpU2rign04JkHR+8VSSBTZhwVGbWSfeKu3ybzajX
bUn2bV0EbQkXHJh9MdzZCTTyYPiHwcutaKrN7Txoi3nIOpXcJ335SZ8CGX3rpG7NLFNxXaYLbeuT
FlxUJZGqqXGRcr0FyKoC+D+uye2g9kNj3azdvO/s5W3Q9YbChvqVtOYUqaM4FVv9oEFWPPloc+5N
ihDfFMq6A7PECbLLv6+lWMOcbmt6Z3p6Y3r1Q5DetlouH1u09066XNVl/iOZtiSgwbCPGCmHSGmi
D2GnnhrTPjZiqW6Ski/NN95V3iryJdYPZpo10mqPQbndG4OhgMaQY3voTMzxcUTCxuBF7KHyZh4t
25bfSZC5Ahy5SbtWB9tqKKjf2hcNJlHzPCjSOduiqtL29uxud8OifdcyKwmr2icGzCqs9bRy6SPv
YrVCVlURrDpLaxwTbbc4w2eygqxLJ7ua/ewd+cCpafoXL0eL45DzRO3CwAN62QRXcTAF7BmlOwVB
+ahAOte/Ko0EBaGjxfayPhhbdTC6TewajWgktf56nKr7RW+80CwswX6AUiLz2cAH92rox+u5Kz6L
AqmaO1nXIp02O5Drh+o0Gghs+KiWn7hpJwQHaR+Uw/o2+e7dxMAZd7OfR3ovkti2avvTkfrA5yAL
PNezp3ooXskx+k/yfO6KHHm/n1WXilmuu5eMc7yYfzmrKlKrQaHdNvY1bVsxmc5tvdMXBTkmKlf7
Au1JKxS0PSEFB99RRGe38KdgU43ZJbtlHLNznkvWQrJYmFYr2TSfM0jHR0Llj9ih3KzjWY3zt4mc
q5+pDQoRGpqmYS+sOnyX3TCt72vuZ59avulpONCizqWqThO5SydxKW0c5QepgHSrLbUjvteUtt7n
bcVkPUvNWKLN9eRPt9LKjwkcB79M4428cbG1XaTrRcNUn7qEnqp8kZ8sOfM0anp/r4sUXsbE/S92
lGTk900zNSSSpxS+q0SfCpxaxJtc54OaRbhuGaSH5xFzGUHvlHeIsrwzLO1Gl8VgqvawYO76yLSZ
IZwQ/u1jnqol5dAR+faQ6VYyxXoHxhk1xGJ4kW/PnQsvMCO4SbmKDcEgL7mShPs23xPpdgQ6Ks3E
odrXbGZ2MsqTZxfET4KKiSdcaxX6UHMs7xmNLU4UoQa+TM1bvCCtTP+oldmAt8ZcFpB720ZBOCQ6
3RTdiCU8IE5GnS2ncWWEps4mZM90Eekyd8F1SD0DTiWiQ97mZkG5sOb0yHBG01rGa6pJZz/urdlZ
QqnnYDJtW1uI/+qifCGL3yT0dFJ+GZEPeglyMEkACJJUwpbgSJXrje+SObfrxZjsKS4TRkjurAua
ONmLA5nV+SspbFNFJoN58ashz2rX0HGT9Idwa5UhT0s7dHJqbfwIjC//wsXD9k5yIFhbC/oTeFVV
cznIiJS/YH46eml9biXHNlrqYCzQSu35R70DyZjOTS7JUYwnk6Piztk0WR5d0XsJKS92PRjXlafq
Og9rfekTsumKpozUsKy0TadmfiiUqbZn31PahZXskhdtAPNAH4SpK0YEb18XTmf30VIZ1gKqTf5R
CCdjW/Eol+mpr3W25MZNlsdZkQMRZZwGbdCJmW5Wl3Xw0OH2rsghTSWhU2U2jmErSsRw2zoYcdtv
ZsoXmOoLuiunZ0PHUmtAXHhpy+oq+0enycfXzDC0Bwcl3SsvmU5hmRXl94lh7aNbK6jDtRP3LHmY
N6XlYtqvprs0kZ4W6rRaXW0G0wbTGxpTT3VI69juW9rhzEP94/dloGYX1puNM4deGhEX82Oggcun
eeHnKof5+5ALNjctmVCDDVY2Z7EURm+wXpU456nbO1DHaIyDXGG527GFuw7axbR40aDeQWvzfsqZ
KTd19ND/fmiDGpJocUyOMBsl+cozNGjPtNvwReDNW1RcGZ3yggadFUhy2hDgaIixPLkG2ZFLqplo
6rhaH+vSbS3Oszlpwm4esy2Qnj+MgUYczW3v6yt8zjzaKFbSwXufrZoqGZ4V1MejW6pTk5ZzH5CT
UoqrYZQwyXYy4QLoS8t/3XS3qG7QBpHfjabM5oTfnAyYz2sQ25WTvhy4mHgfArjziRhZE8m7URGB
ks/0Uu7YJsSzXAuEUqqRbXkFG7KxgU2jDMwRCT9Q2ur+qOjEihetp++WUmntbl715GXzK9O5pgIe
kzeicHvmkEcEfb3YBWLsbUknhoV8YSNaWYfzvjZ6n/6frQfvJ/9kPS2zOQwhXE/y0LkjyTyjrkjY
UjXPDBQMfsdw7ateR2ahbRuW9pyeikXaZtC2jI3RaBABFQx+bj9aQqVZvMJf3G+zseUn7DMUEJU4
Ku9A+WwvJCAk1wPCTfF46DX3T0QCFyVzC7LxzRe5/a2aLS0PCYDw8ijzFpSlwu3mk9Ot/aePphhm
MHW6KtDXcXtgyihekzRrKWRUwjrZdkJjobEZ6afDEjlIRBIwOh7a4tAnzQyVvj/0dThcNivUG57R
Aav3/TPqbjflYby0RizMWj0EzqwXKPuz+TNrWk0iutFsEbmtOUS+U6foQLTFP9fNZllh63QmxxHu
tONctd2D52vZ99bW2ke1MriEiVcPHwlWgYMsPRsxkk7cZ7jUQo1hz1/2pi3ZZobuWHQdupGqfVrN
fMxiZVRVHtQzH4NwytlFl0QUsLgyhjH5bnaL/aWbDiZVy9LU/eg12pcvtKli4kNFGiF+nK+8JuXk
rFtLvOtogca4Q7TxItn5MbPqnWpiPB6oqGsv2ZqjNHrnfZvS9jzNY94HFTXizAmr1wFcIxwmLdP1
N/Szq8HR5NY56PxscHOs1oR9bLYI+r6CcSufKoaGGaJsadODCzh2wvpVPPR61nEOINJEv1Tr0DVt
ORmIC40JAWbK9WU7lLaqPqx0WHbprOc8AanHwUT9BxpsN8+eoExSrlYOrcAxe0hT8YxYhjwQzIu7
oiQ8ow3LzYPL2FrgowBkZYu7NZu/mbkGMk4IZ3NGHnZZWJdZBrv1N2SN83l0JotCV0/K+3n0Z+4b
HKxuQCcMXpDZYWyK8ryqPjNFL13YYGmnVX3oh+cSg8bJKgrbCnuXqDJo1kzlQe7PlwxbynsezL50
h6BcLvS2j8aCGSZNMBuXS7Z+torKEv62rXwZ1cgss7gjJ7qmKRvrs1JVd1Ujpsi+ObJC3zYV2Zsm
4fyDtNDUjXSnStzMutfdlYAV536psQ2bZoIcmPiJKQurya6SnVSI9MJxqZouxCvlPXJcoHIqvXSw
Qs0FBNvlzjwipNWmIXB1N0kCw2yLj2WZ0WbWeCa8FwajfIgSb9m2pyGxzPog8iG9dmcjeaOouihJ
0vfSJcw4INcYtBLBSyGgTaepGJ0Xz5tsb+bXqWkI9gq1BhRoz0AQi9sPu9EwE6LrbU5qCR/5QDp8
6cUuF4gpgIYYm8jsRsWS5hJ3ZSm/0+K8Wbs3pJu5v1tJYvBv23nYNBQnpIMEsD0XeVHimrcD8Vci
wsZEwr8k4rjaWfyLK+rSbItWWchiBJgJc0E+Z18U83EQzhKXbdBkGSyow30OKbDWo+v0B7v6Qr/N
BmKWqEgvtxe06ik8ycnGQjMFCD/7f5IYv3ky/wxH/urN+ev13XJJVtVxCpqY+35HtPA8L5g9U1SK
tqi/mXbqI4IXOXmJLvY2Uj1s41srpHEscJFhDxr7eJLt1KEyVzwulT94h47coAMt0LQ4Cjgn5ACD
Tg91oS3GjyL3lugXPvb/iZf/xZf/N8RLL7/q/OPPdlP++z9YF9v5B6EnWIbJI3Yw/V+4lT+so7b1
D9sGM6LqjURoMg+Yz/7FulgEa0FQEKksSKaHqvkX68IQQYARKnyWKv7R/wnrYug6L/XnKVEHrTUA
WmwKOjAGQA79vsxQ248raQtFjOIkBzhrs4hxUsXtlrkhOGuKc8iCIcnd8QnxnHdlSucdIikq8vI2
00oyqNxnjt0Dbp0Xa3Wuh4wmH9SMJUWXI3KZpu3280wD72ot9m6xk6BPa/lcovC9wV6GMAJnFuFL
odWTx2T4efVuSX8EpRt2brU9JE6bRGZtmdfwMPhV0g+SjGBGes4IolAukqoCzdTymRJkF9hcCEPt
cjgjKH7sPLXPC0o9t2l4prc6De0Wu2AnCvM+642Bo2I7j6O4SuF1bnO79s5OIaeHudiKUO/GKka4
a1Dq2HFthN0YEq05Tc3jkFAfhC/W4oR/MHFdBXVXsGdNiwqWhKEOsccBbXBDEgkDVN07/tOgtyd6
5wUOifKunawRbVLa7iiarT4HRc006uwDSRsY6uQ0hEadcG3Q8sNcrG+Yk0RoWACfm1yOyuQAnQzE
q0bp76p8Hq/QPRRcQdPppi99ynG8p8Gmy8yVI0hE8UQMUb+XljIezGFyYt9C8KxQpdMPhMrmrVGr
CvqFoxe1VEB6jxvpoInj5r602vBFSY1Ceu6bJClQwt21CDtQPiHLvRIz1i3J0Wpk23tycYHICrb7
orsNajE9mnnN3aEe0iZYmv7J1RHBCw0Bo+eO+qvmWCMSQf3J90DesruV0BanHF7rllPN4ZJrYD7o
nfTojEMb2mh0g5RTNCjIYhtXDCX2nHcByrPxmcu2fzeASOyQfb0DSM6fdmMO+1qrnlTvnjUEjFso
iu1eFijQG1IqLkgSmm5ELZeD42gy+UVkaPA9Ilwct8Q90iaIU8rkypTW2r2RFF+1X12V68ItRjrX
VsNE7TEWYfEo7xIdhxHGCewM02ehPzd98dx7JaYs3J2fGSEJQZKXY7D0sxPY3ZyczEssptSltiu1
edi7S6aeFfD6Nb7yNe5YkjvSNM+IJbSw8+h7sWqZ0T+PL7HTSxFOzpx85RUrJk+WJ7KCrDgveuvO
AowPYS+g6lDtRl69mft07rO4tZP1fNFIE4EuuW2B7xkhdVEo8MCrb/xu6b5zpShvlYF7csvxBKoi
VMmBBBr/thqcnIe0etoIoQjZv8IKw2VG4NEDFu+WsFhvCStbr55chXA+awwWp1EUIXlJLBSCOGor
lQz201n1XkcycVrTdtTJB2Gunz4lrbee3chrMFx8KEaR44gYuzYU1Qi41zsbOlR0C1Wk1253m4tu
DWRiDk9TbqMkS83smmyS+qWk6/CeTgOunStEB8bRdg2KQUzfgabkHs1UW4d9IapbTI7bAztmEeXG
iLyEu2jxZGiJcSrrzlWR/HXFldtkXhaMs5yZrZfTWDvzDX7g+uz+uh8jDeGuXPodrpSceSWcEifr
g6WYtiu1mSIGDZoRrV5KcAZShN+5+ufXU8sNIyiBhCmUTzfwjrqXJk9mb33kWJtferetrB3izyYe
6A6MjbVgLsORsDe1klVve4s8DM6C7qhudD82liF7lhShRqhnjEDpunYkBB/5vZXw1edFLm4Lr5vv
F1CN74OFajevlumwiXz8LLoGKL0ek3m3TrV/wIHBDqN15ac9uUY4uj2a00WbEOpfnCUI8x1GaEtm
u00gyQetctQz8XYpTnnUr2G64dl37c0NLLnZeMMbg485b1tkWb1x009AbSjuzIPeZcuDtS3Oeen0
/sbOxPzV+WBSge8CJaw9aTW6X2PuzlvtMP+ardwRpw3PHT0VYK8/1iHr9jpsxbG3EMFLYzbxaAM1
aFnR3dSGhgKVrfjOFJr3iha6irV6nAlkrdMUpFkw2GmFpG6ukslHB8Zigg5V6r2YueObZjruu9IY
HkDeZjRkqrpK2OJCs0vTEN6u3dHSUT3pvHo8bcZ0cASNR1tbJruScxXw7teEuRqMB6scxRfuS+M4
4aR+H3/NpNLI80hWonvSuPOHkH7A6+B5vLgfZBleHr2tneMIPHmbDBo4ufRXtNBObXqHFeVo6APB
B5mJL0FkI1o2BkSgd5RIsDtwPqCyWTSBaOHt3YZjUwKE0C/q3OiUnb14GRhmKvTyIU/SjzHJjF26
KqIPKqzuKILr3TIVdjS0moEWrHFfMSsPn6uWF99Si2R/azLNG2IweHVgzzIgC6vdTY5oD5kxpTz7
yMv2nS7aHZLG6l5LJ5IENjXfEcXwJEg9wN0gSHlyE+SMji0fuBK50VjM89Xi2mPUSHa7qlXdsZwg
TZKSCIaMdKY9iTYMY9LT9l52KfIoG+t9xbEVkl2AQ8QavZ2l4WT10vUneS3yOJmIM63ef9AWqZ6E
RlgbqeS7xZpjoxnfEo1ju139jB9jl6h6OYAUH0jVeUxzKwYqy/DI6Miivc8euxEoTFQmboQ7+rNZ
3OuFwFPU0FVkj4MJpmtE6IKb0JcFYjsqXALZmWRM9GT0gYxekdb2iv9rCRpHJeRtN6EnptfhokS3
lykiMxeesTWrLzVs5bk2k+J5XFDsT0xjr4nj8oVp9UmuDs71wrBuaSnWEUXY+Yu3KP+8IjNEYgxO
2TizH5ICcgmfKfRr7hBnGyirnLlv5YJ++6WODVdTYAfuSdrZTvZeCN+sR+WMT77JnF3laGdH9kmw
dPY50+y3VdfGV0pw3yRzxFFAj+6Ro+zbaW8lZuSJYWcjqztUlNm11GKF9TpXuxGLkwfSfsAW8lPr
ZJQxaIVdjXqMwHULy3WCrX6oQ8cu9vaokAo48EuNjZDT6UQee7L7L/bOI7lyZMu2U/kD+J4GLbpX
S2rdgZHJILRwCIcYfS0wX5VF8EUx7PWrk5ZpkWG4UI7j5+y99h2Sh2rnCpciIg3WKeAdPBx4t0f5
w+O9RbNxM+S3ndvvPMt5xuO5ZmB5gTwf0gWJaC5jkFza285/H8rxpq5BqDObYUfHor9SGENk3V9E
XnXRUXR1MW7sXlNXDV/SNFHZJqSfxLd120o8BKY5rJ3OcFcxLMwjycObVMMVBI7ynrYZPQ93/NAa
+i/KydhnKmtYEVbMxB8W98qmzwrWZespZ11QRR9opK3gTXzI0OAP+1viQtiDu0YlLyClbSp7+MDq
ft/Bg19hTp6ojeglh+GnFvbk2HmA07iqloVqup3hODVbWIMguRgJBt8+8aS1ery1QibGaGu3E0kg
BHesJn80F1aYTjuhTfaNF7vHqul6TGXBdWkg91y0pqZt294eF52FDzjWy8vQ9oqDTWjToqgwDsaj
dZQ13es8YkH3InoL/coYPb1c6zK7m0TJgCEgWmg0UEuVTkfxFoWnzAU0Qttz62vxRzuk7NYN5ewZ
pNPqzpjC4ULFFjvoPZ8OZ3oMfVK/fQYwZ0gj8Gkm9iGm4x19kXi71g/do63IGUEoIcpH8jgYSQ95
v6ffj6LCUhPy/s7clzWBlXVdiCXPbnCvBcBYVOa7lx1G8GXipeWhNsZo5RsDXYUYy0clTcGctrTI
ucTBKMvo0tVKNMpZa1zpOAXPpuvDTeo6eRMUdvRk8XnbGK02HRlkTYz7HS/H+qDxTSuG8Q4kgiR4
TAFFqHw8nXTyJ/qJLrlXZmBRSOOEsnq0qs2YWkurphhtdKxm+NMT9aPHcDwbzDG+yelKTpK5JV0Z
/aL0Mcm5VZUcmDPpYDSCYFlJoP1trxmP0APSE6r05KqgxlrpRdteVFhr1q1Ad18RqHvtlom7MMxM
PLEEeC9dmtpHFNDh0net7ui1XJ7eMLvlOKavgUkJ7OSzVcSVYhfKPl3Y7Xseop11gm7ZVfqDVxXb
JAJub2zHKX4sY+fgTR8BsiqkeR+GFvdI8rFidgaa+S4/1UyNjCQ8BwYLcYp9NimDrYdzNRXeXZur
H1Tbzb7UI33hWv1zbQXxpk7ayyi9GvVppzvUU6oct7mc1XLmmCarOkjUtu7hhATe5O0Dn8FaU/Nd
VT0NfqfLKf8ntTRaeYWQryXLwZ+ytVOH/W5WazyRJM7YNyeYjLwudCCDfVXHwHTIseSzDFwHP3kp
7lSQJQEfBid81yAjrLumxfDnqLKkCk8rdjC5uzbjKbuOu8i5jIW6s1FDmItamLq1qA1TPncG6JlF
3g7VMsikfGOC06z9QssRvDTyqRE+0AAy1ott1QzxNmu6eo3dtv9h5IL9c1EFPAdj35zQoOC9quzg
LKpk2OCtLh8qYpBOhizvUy1pb2liDSup091fFOHQnPgm8rFABnzowDvG2FrMBLtT4LMxHy13pO2I
Von+paW9xk2n6azVmLOlXgHh8LRy48je+xg8CylbZ+EeqBFrk7yUN4R4MVC0qzSBTJ7VpyKmBTXY
VbeF81Ts3TYqHwT724WelO7tUAUt7UGldqlq1bb10SEncRDsJKiMN9An4TEstPrGALPFoIaQFhql
UX1Qdp5tnVmAo89SnHQW5cjeecJntMXXyGXTTGxINo36Wf7grYky759U6ZQ0gMuJrtks/DHrWQTU
64g10lkZNH2KhOjimhfRrBxCKTmyMqfqsWGl2IgahRE422ATfMqOCNFTtFNpXIqWYjKrYu9UUn+x
Y++reulG2SNEKzW/ofqzwBCZo7xmVEH8A5Kn+h/506yEAoZVHcZZHRV5ufbuBuggFlqLP8uYdVT5
ZCOpopMsLtSss0J8ao1rhFnBIR+yszO61Q+sOT+sWaE1zd7O9FO1Neu34lnJxTQkWUPHQd41kVa9
imfNFzwrccdsJ/mIZ0WY5obTlkxh+5mJNB8D0WbXBclsR0Nr4nU368qST4lZ9yk3i2blGbcbEVow
69H8T2maP6vU8k/BmscE+dr5lLH5CNroHCFtgwJAv2nWu6Wz8g38tb0Dpoh28FMYV36K5LhQ7Utk
VD9SrTOu5Cyosyxfnv1ZZDfMcrvkU3lXoNviQUCOB6N4XPnj+GqE07OygysmSCyWojy2GZmquB8W
/9f0pLkDM4/C+7u25yMEvP+3eC3Snxufn3/nn9anaf9FDAZtRbqbNLFngfi/Wp/mzNPTNBsJtofq
3Jglvf9NzTP+siFK2hp8ZSIN5v7m/7Q+9b9M/l+U6Gg8oYx6+n/S+nS8L/oYpqJInIFW65bjaujB
v0hxnVSZVUThig2aXNDAemhNp7uq4sFa4dsLd45k7sUAXKd0zqajNw2or2oM8znW3IFJOYAhhX3E
05xTp6Hw04SHtCE1p6vSsYbdAO8mWliDgfaP4g+H+HhUWqdt4txhocskaqyWFGKclewW0GOuu4KG
kO8IF6CbeazHrOXbLkt7Y0Yt09/JfRCd760F5vJNq5zkIxhL/dIAFPaYilG/KjtTXBuTU18h0dMO
DNDyk62wby7KYlQmuts6etRhMr+41SpSFwjmknrbeN05GMq167SHhEpGmvyFqHNvQk0IWiPTOw1A
8Di5yhfmjJ2z6hcjfiI/79aJ3FNk13v2zlt7bPZWtKc40I2zLYYr7E+vgSNfikm+UXEdSqPDruIf
+6A6le6wgR135YbOlR4WV3lBvWabFGmBfjfgchSEHTkBHUwKluQ2qqvbwq0ZDRbuhRHmYC50qn59
3dThMc2Gq957SmJ3ZcbBsq4BdQzQdRo6pb1c9UVXLZxSvEjGfUyi8+u2CW/9sWa4bycv7SBv7DZ/
dLzpFKXucVTBM+rLR0Zge4AG27Fs7m1lYMhyN2ZVXEMW2bgOlmraBy6jmOeGTQL6KNqawaWiAKGZ
iG1Je0bRGMofA97/UianVCK/Rum4qPK5Pe5vhrzFGB8a4PLsWWbgnSOd8t90TGA0jJr9C8ymO9nQ
g5Ac0SsRQ43JLvSS/ZTYS1ulfH4u/XihefplF9prWaPKT4v3wp0Q6FwLI7lMIuAS0zHtU4AKO9u4
6oiVFsj4WRmLvRcND5HOsKs1wUqN4jbXjNeqNHYpc3V9RJRh1Vv4D9uGOCwc7O2TyMSmFkQ7huW9
HdyVJotxdlPrbA27YUvvaSugP0XxFWPXvfCtbc1g0u+NC7O1L1pFPHPh4VV7mJrHoOj2Vl2/TC6b
xNzeWRW+8tA5jwRLwVp5iYkLj4J0O6ByHAWyS6vkSNKpUTk1y9DM9iJ9aQgXCCpFsQZ/S2OMOvJ0
6vCAlbelZX72LS+88Ab9kFfRi2288gQdJ+aOutKeU+M58W70iPskd1imJMqW/iMW2bWW9reQhVY9
MTkh+ANtMPcugkymCmxE7KPlibVXtSez9w8QeO7JZF41bcUc5NygG4StvKn1G79Tj3ribiy6mua5
s48M9KoFDt6tPw5zA+hYOw+eSA5ayGwybdbWCFIDxjY6gHXThC9+hqLcLoJrAnJu3fnlizz/Tlc7
2d1Y8kc+WiuTBnGurwo7Qa2nlnaJ2AtndC3xFFDXlcnGqXzInuCW0h287mVPr7uMo6XElw4bZd3O
2wozv7RF/YQiC3FQcO8WYk2vBpVZPiHn869VZR+Fc61CSO+FsS39cG/04bqnRMjr9VggYLXnlLaX
EQlw0zbNKmyybT9oD2jUL0xfe2SW9bfuwV+p4n49QQ5fqHY90AFGwcQ5h1va+4wJqp0VHqJ0Yynx
0DA37+i+MfJG9lZb/j103ivTR3gw6x0E7JMlHsZm4egZDJG30Rsx4sGb9N3NVG8hpi9rzSHYSz2g
oQpZFYKPKKBZpk3Bkgbi0U/SPbhmF8F4cKyK4r3STI0FPciXXmfvmJgdAHUjE+5vnczrV/At1JqY
xhiITOY/esWsGdSqFz+I6pOFB/lct5lEaKIdwUZfmmI6yZExi8Ue9zgCvLvsAt5WhM8RWLPkPerU
ZaBnJ8fHZQgwL4EqFV3TEbMXpU6L1HF3OX8VSZaLAlY3ntNium3t7LUr1UXDkOVI7SvWbYuxF+aT
OrUVMyJSVfILiy/PjZ03xlU/mvqFoT0FydpuApio4Df7hN5ifB9Rfa6qhklx00odnKK7afwzQtXX
OXKZHUQ+HQydfV3Y7AJ3vG7zptomY3kv8gm5eAXsNG+PxZZ8cjTKRbpnCw+OIQQE0cCoWSGwOPqI
lXf+oG2Iky7XMowfWfMZeYy3RrCiPGQfo5VHI/GeiC+4L61AILpx7+sYQFfPzUrddFx1ElZ5cRXn
qHiNOLCWkMDVssmHA/qD916pv6fOvIvgRxYJm0uE7Tuv0C4t5ou4YbWnivnha1W7AE4FkIqYt2M4
FGrFa75owqhYlpkxLSMouszM8b7i7mKc0NWPdWfKJcyKYdHr8Bq05FFzYBIIMwkxCQ/nZHp1jeip
H/m/DMY6yTbPvYWXp9OKHsa7hocqBx0F2mzrFxIASmiOG0RMDMvs7AJ+BYUHbg4nQ2uspietMz/E
KOvFBAsXKWMa80EM2VcOhLh2g3WC03NKs+BOn4IX+nfXfhVdqMJ/6q3+tfeNK9vmC2W173iYpXET
luAbABmdWj5Kdz0kqi0aLLEybaUd+kjQZS61eNuXpHtHBLKdRCLgIqVduYJNarJ8Z7fm3K8ye4k8
K2suauy1W6ux5SaYr1imuf7S8BGalJnenQER8E6P7QP+JnMFkyk45QlkTNdyQ1BG6Tl2+H4rxItP
dpDxgbek+mGJ1t14tDdXQ8fwFzakxySFTTdbw3fmLAHl1HRyXDtYOnDzFomeq30R2OkpIjnyIndG
bRtbervx6o4+YtN6izFBstTVO5iLFUNSrjKcPyhMzEkc5lOWj6Gud8AZmgIARPdUDc8ytk6hXYkl
U+gr00UNaYbagfLCZp3y7hgdXjZZvWe7sYSJu6ubdjGH9TD91S7C9M0v6SAy9e7Whj1eeL28lRjo
Fj0IrIWWiusU+v7arPI7bNCHUU9WXhTUSyVVtKnM4lYO0Ql4EdM0tlnYAurq4NiddyQshcZQK4hi
rLxmODMByK4Y0rN6ytQxkWP61qbUx+I6jyeumnmoNPuadre376PqqRXAAM14RwCguJk807/3kfTP
SLGZWqINfbcKrTBYDxl3vJdtvpV5BtpImo9F5bpr1YiP/5+XBO9CRGFWZLq3xE7sRwaHM98F8q3o
9pLxYhpaGQPfkew54y1msGMo472j0LSqYMn8d/t/261/bbfYoPzvIhM2WmH2+v6jiX7ZbvF3/tlt
+Wyc6MQR9+h4eP6YuPz3bsvz/tLYaLHLIZSRnAIbb9y/dluG85eDlZtBAClu7Pl1dCv/EpoY+l+E
Y4BlxIsLFcVBOPIf2Htn+91PYqbZQTw7A2lr60hMHH1WofxkaM1DA/qQ8OPdlJTWhkl7AkeCNF5n
KrJtaMJJ++na/MbMye/+5XiEAZka/lV2n8Tisf/89XiFqdPEKYpwh+STl15vgjtLRfl+nFRyHr1I
oxkKZOb7g84bxp9Pcj4oKh8S8QihJIto3nD+dJJG4/WdKq1w10pbnJosjWi0Us8L/vUP5/fFbGlx
KEQ7uKZZY2Zj7Gwg/ulQhcLsVDkGfBuwfSd/ssQKWboF8yFNqT5tmBmtS/9t/rfI0/r778/0y+HZ
0RJkygZaw3qr/7toyMZBBT/Jq3dpSye+z3Jz05aTuDKQZGI+K2EF0zC2LtCYyTe8S80/i8D/Lo77
cqn5AQQe2rrF14OYbx7sX88/7ensdI4ud0E33+R0MO67RsQvKTCOVTRi4aJHFlnHypBAKWTH4lbY
2DEGAw2Dahv91nXYsnh61/MB5zv3jxLuf/2BX573z99n8OL4lmGb9Cy+/L64tEk+yDS5k16EwBxe
zaqxB2fnZWpYt7Oa5Psbos+W3p+evfmAns1Wz3YJANWsr/mnom7hfLRds8PhCC/ZQguvLzgzB45Z
UDK3YxN6k4B6xdNJ2oxntAEydXc8DWWatuvvf43x5fXzaE9o5ueKg6VfJ5L+19tDk62sZyvNDqEr
2WtVHfrU/K7RHKShu9QUdZTAgsMfFnfVu0PywbbpnWndZKOF/ibwohtsytoLEp46xkBahwyjCUN8
CNuu2tezhgMsqEsdOLQ6Q6re44UrWV+oFKXY55HXM6JnZM8ktwzOrp5rL9+f4meUzc8XfD5FzBw6
d3l+D7++gVXb6iQ2wPSx0efoi6mQjblq22q4z2onJYWkGh5K8sxn1obuX2gZDB3JQOhUd1QgtDzb
PfTf5k3ptriCGZjdZnanvQwwhhCGJdltkurVMzmeqG/YHbybetYCT2uN124SWCIHRAwaPGZlPljo
nhhsFBNUs1wRyBBSu31/urMK8N/O1kWoSPMfMMGMgfh5vRGqD5irRdlumm1vToekvRltsfz+KF/f
Gq6prs0aRd0k0effLPgeqvFu4HftmImFT2IWKgRts1f1ZP/wZmry94f7uoh8Hg7X+LyQIVn6mhzo
Dkisp5rDmXkZnnGss+Gh1IHd+qfgyd+8D3wY5k8sj4zjGvMv+Wm5zkkPDc2myXao0MMz2LzhPnG0
7HYSsjl0Zpzd5jps+O9P7+siPZ/e7P63WIZYgoz5z386KBQMX8vaAjAS4/g3JBUeA8JU8ibi89ap
zInrexjB0z2n7TzprW26N9//hN9dYfSrAEJw2GLOn2/4Tz9B9PPMUptHYKVLK9HWSp6brsDUYzCx
Pn9/sN88PdxJWBDIWHGh6l8OpswEC1Ua1rtKuNmtFfestHHvbkuqjUWUte3f3x/vq0J7XuVMUzeg
OCDJ5QJ/eSlKko1i6eflTpNympaWcmE7RW5JV8JqSwW/XaTTle4ic4tEEpD6XXrxCSkmU2pF5znZ
l2jVzkUQN2+dU3dvuVHBaor6gLiD2BGnwGr/FH7+2zviOA5RfrxryJJ/vSOId1PHQOGwQwxrM1ql
MgncrDj62Dfvvr8+v3voGXr6IGV0zsP5cqjCi2UjOSXKoTo460ajn7tm6MmAkN4B1mhxjEzl7L4/
6G/OD2rDDGnA58jGcP5RPz1xU2/J1CgYTA84bTeuWQRnpqLOrrADcfr+UL95v0gCAhnCwUzGGF9v
fzQS1Ar+nKiRPio2uZMkJ7KBvbWyZHPdtfq4B5jeIqDuSvvUe3n4hwf+d+fK0YllnMNdva8G306b
3J62bLHLLcYQOS5pYJGVfwlszP8DOGc+ly/rP8BIuEEEupOf+7W0pUCHyh6RhGfxzToMBXysxgFd
SwtsMh9CLNJsa5GXHYT84y39zXXWCXY34A/ZlLpz+NLPt1R6sHPt3ql2sdTU1mTufxNJBFk0XAHh
JNPI2hX3xpAtAIPz7mXEHay+v9W/e5QJV7Jd0gJt/d9u9dR40GU9mwZlpGEwRV+z79tAWzObv85D
QaMgM7I/1XS/ub2smLZBhUG4G+Evv573TC/SZMPiGSaWfxFAbUD5gOkVU5ITJJvvz3C+iF9uMOQb
w9UoHx2XXdqvB6vYIXlQY9DqUatdxHl9r5o/Vqm/OQgpajyrLv4FA9LUrwfJUbfaEwkkuzbEx7cA
Ku2TBRIy0P7+ZH5z5QyN747BE8tZfb1yGSICLC+AnAYMug9pjM4P7yL+UZWaRfWHZ+M3r4bBt5Sd
lEsYHl6KX0+qLtGSYPMi+oQz3uaRHxsrX6OindD9HPFFiSuSoKAg98LBQ/I/HYCrf27Pzx6h311P
ixGpPZ/sDPb89dAi4QvVDkW9y1JHrGplvYmEr973B/nNs286ts/Dr2O5+7dvuE8ciTtobr6TwuYx
nCgaJmQjh7DtCSpKJRSa2A//VLz85mPOuw6GiTPjU/V1AzVZEUa5LMh3pDxYDwVa2isGsPLOY6qx
S5hF/uEuGibX6ssLYLKTJcSRrwddrS8vQAgZKs8mp9wlpomJfGAOKBcJcbUfvAzuPQuDj8nX9/v7
qfKCK7/o6dJCQIeJEdqJ/KgsPbvtE4NdQF2M7hbtuokFt4/ebCum9k/ttjeZPCjEcJ70weBGEoyL
NJo7Cpfq8fub9ps3AEbYnKzAt5f+zZdvk+nQC7UKUCJGhauQyA3HXLlA1R5Ri6rL//hY88LIh8Hg
XrH3/PUpdA2vQnyZUtw6IsQd3E9MYAQykLkX8Z8fCuYc6xMqYCr3+Sb+9HUfseQQoTZmu8+OR6Mh
YteI4VhZQZTsvj/U3Pr68kCgVTJoM8wMLaZUXy4h2Uui14aAl2sI2VG3ZFnSL2AsrdeZ9lK0Bv5C
C5jjdNlmIx+fbvScd0y22W0j+gIgJM/Z1eip6dS6VX4P4pgBErcE4k4pyrfvf60xfwx+fXwt1iAq
bdp1LHrOl5sgrbEhipOGCMKq8Fj1ZvWaAc44oRaL8LLGcfjWaVF919oyRF5HzMWyrA2k324kQcxY
4TLStfa6LltcR5D9b8qsUyvgSs2BcDjvuveKYYtmD8114OTHHhznHxZtNly/LqX0CyilwIfZNjtr
m6v+ZT1LmprMbCOrIOIIQtX6unsODAMgDBJ4IA+kWaEQU42Tv/XUA1xygs7ZX0+SwBA6e7m/kIPn
MVavTBmvEyBRw7L2/MhbRp6wHiIvhtXSWwaZ92XpuPk2ds1qXY4ThctgZQOofUwXwaa1iAXAupWE
pCmNaf0aWR7xIqk2Ry6xcWMAaWFusACSH9NUuIyMo+IgkQSfR2tAz61qGS1tOzQuE9Iv8G00rpyW
NUCqfguKoHyzI1D8qzJgBte66B29EedvNyXuIfBT915HAL0Am4G5ySp9eEzDLjD0hpmpDrwNMVN2
G2dQQEnyAZvVJpn64TbTzZQWH5pekjE4utM6grIZj6nfLUGnYN6H//MK6ULsQS1bQL1L9yIzxMT5
q+oOPsC7T0TT2ax8+C2NRsSJRffxPjJtfDdmFjl7w2/UWXpi6rYEgaGnLJLsMoxkhiVl5Hb0RSDu
ZDnGT6MhDeaYGpzEyB7Eh200ELQJ6wCSC5euPdlx5t/F0gwuC3TOPK9WATPMq3FyVy0eubZq7Gkt
SGdZJV2FMS1wVXvGlcII1ekCItRQqWgbheRrSQrtC0kQ9hsPAvKL1s7H5xrvw75JmFGAsG7SbReY
OCe82rHXRd8kN1TNGRbDTD2zduZ/60ML+FeDtp7lWfXgh4p4B7sD+PgZ75AaKfNpr49ecyu4bVz1
4OdZTsyHNTGDMSyouAumZ8Nl0+fuIhkynyneOHVqAX0AX34WZ+Um0sA/DPghVsZkWEuv1MorIYvm
FPMFfyS5AZh/HcQHD600Q8aCkL/c8s6jn2OUL8rWe3YsQfpbM8v3hQN8tldPbkXiA0Lc6ACy6D2p
lb0J2sHc5Wg4UeJ7t9ZQvrptm+8KvgS3rUrrOztxzV0zsQntjHIwF2Wdq4u80yxmvZoZrRvdUYQL
SuONLUtzTeiOXBAcmR5o5Rn7UDqzSUoX64md7EkLojWxVXdToJJVhxUR1ZEFcMEhdoQxqEGolY71
uwTJuY6bgFjJMh3A4ySOH0cbQL3jJtAlsGwvQTwVRrSzF2Grum7dakMlsQFl7KC8UWuDJfSObMlH
bKu3wnsbZJyy1SGbD+Qds+IhwEZSkHJRTR6ImykLT92Ej8F1I3WO8AEQ6BNnahXO4CUE+iOMHkAW
RzRnYlnEcEB0ZXsvqk9YrFFZg1Do8GHyjOv7vE5mC7UyxQNe9DPmwOmxRhy9HYZY/xGjOP4IQju8
F5pTvk3yOsBez3eelXOr+124AbuWXA4TwicIChFkLMQ/7pIdT7m0Hcl/uz2eALwMzOH76sL1de2t
quNhVxAFc+gnod1gQg9fOl0Ya5WhnR2rYTpYynEXfm3zGewrXd3IVhk/kDXDaqH7umq0od3YhfHY
aCZdclFIhhH1wCyU9gNitBQddQRdo+JylZCrlk4l3fugF92jlbLNC1G7qDUwrSKHBKSp3dAa498e
QRqoWpkR4yLRZIakFYfDIk+g4uGeMi9H22PJtnNruC4Cf3oEEYf4qBiM1eB2qrqKTUyZi04O4k1P
xlkDYERoQlX+UEWRdxwYky5lzbO2QrUPycKErLYEGmA2S1Wk7TYq4mQdDCLeWRQzB5sY2DthI0MD
5wGkkofYqK7swowEBkA4E4s0D6xNqLWpvtYb+M4Lu5cq3lAP+achh1ikdXiJ4rAy7+zKD2jOmIS3
cPMMSepppVAB5fk7kqzkVtESemuKj6FPGTEAMfxBb9Jcu/gmUoKaWSBXfmLZ143J4ju4gbuM8D8s
M4blt1LP/WPbdh4qCYdgM7tXLOaRKYNXRzX+ZVslBTF+iuw6SCLwMm3G00j4hrOetw6Kr+ho12G2
ywcUHIVuphuz1rPliFNuqctabnltuw2Ypm49TRbnahsdcCIlNnruWHs5tvMXhBripXccDQAl7blb
BN1++pQJYE+pa7Q73epB33ZdlS9kO/6wRdWdxZBZ+xHY4bPtuAxNiLq9Nip7Vg661W1m2ERauCJ6
H61ieqhI2FpLWWxbw8iuO9d6aGoY+Zroe0iHw6BhVUPghz000JslAaOcacD2+tnKLOvceXZInEPn
AG9P+2ox4MXY2yNj90VFD5eMtono2Qp8OYmJhZ4u6kakp1xZ4KxHpy4PXYu8FLuWhgIlHNSccJuF
15OVzNZVrM+5KPmy2T42Xw3C1J3Ru9omCM3hri6Ftw0iT609myES1psLYSmIELia6XQXcevdTm7p
jCuamihVMqfy7iJ3yK/h4VZyWRkiQk/R6lSnjWv+iLQ63FiZ2WirYpQxjCYbZBJpffqiiuCBBKNf
7W07LVdc/exkaWI3Mm54I8HU32NRS+hkWLZCBdkTaROpOjupcWreo0BGEaQTOwSlZ8mKGUjP9mwV
urjiB1TXcM6y4gOZlH5ROZF9r/zCntNkVXhSWWxmixhjGYtpqbpV0zmVQ6CL06Hvqozd5JXl3sC2
gl07No6j77ngGJ3oohrN+dHupmOdc5qgsNgeDZWjLxpHxyRtma8N+4ClJ7JiOQrERiDMtXTVO+C+
RmnnNxqoi7VlRxXz2EpORxasH5HpF+uJauXYFKGEBKmKVzWEPPBuuKpKofZt66Oh8qQ6hTFDBxiB
UA9bN1zTB0baMRDGXFkmQWh9/ajVRJ4mU6c/xQ2+wDZwH3RyKVDkodyji6SRaqO55j4eEMSNZZ5C
pPGTnTOV0TpUfbvCviN2cT/6K2KdzVNAiWD0fYlsha3jMmT1I2aH775gcoOzUUa3jNHybRLW0XlC
sTOn8Khig3fYvEzBSd6YaT9diGrsWb/8lkbgjGshEOi2Zh7XknUALwCsDCNUDdkGz375GJm1WLV9
HTwMiWyuRV8mBCeWbrnJ50vUIIlCyQmIxkVQs3NrlHhm+sTXj1W8MEL9ztKRzFQNUL8FDWA2Juhr
43PYONgjivBA5smrFxmoV1DLbAwYnju9KBUJWhLPr6gxWFDgfJBvU74otHpHFdWPHemtz27tvzXV
SKntsgYSLrbrUxvvaq2/gJ8rr0zWhXUR5tONm7b4OoJgkxgivo66CaZRRTG9DSXqEZJOERZ2Tr/q
8PxQhLCxrv02P2tO468tp5XrQOb10fPB90Vl5m/CoF/mTVLvLTeOz2xC4GW5JJQF5qhj6JvCR4hG
IW7Y6MYy87tsJGlFIck8TIVAFWoFxck3iabjHWhXMrDeOoz41HYDKASDf1BsrgsSip7jwiHPhuJx
pddOsEu8qVzJKUJynUAZxLmP0sXJyeGLh2ZtkL9EoVmfx6SDdlC3D5D3UFqadkewlYbrXANJtdT1
GGsoAd++tgGxg11QOPfJmE9kLQhJqpyrV0RR4pYHkBj666ITzjnJ2mipT6XaqlyILVZ8fPAqd7Fw
D/nlkNjV32gWna1bDLddGXwyEbVN1MX5Y9eHCvUl6QNG2d9JfzAY8lT2w5zaeq7DsF83CILPIVlX
Kw3nplWMh0yrNETcvUa8ONabCF7iTpeht2hzqFxSVM1hykPzb2IvtE3rJChwpUtx1nnDvWWBeuT6
V0u3svDgQ5jA0mi+xBm4VuAW0zpre55wPUBNTEeizpOJqDXQvSRLETNJHHtx4fdttU5rMK4GUrVL
j3C/vR5lf+tN3D60gbR2rOjqENQEg+tgL9YWoX1vPXmvC0cWCFoNM31onK57xXxUXvtgQJ8IEllY
0i62Xe6Zx7YPmhVKkXph2L46CKUX/i4u6CWU1lCtx8psuHfZjIWIVPEBLyXGUIXIE4di1NFmjjVE
oXV04TuRJBOaj64mArEWUScP9Ug1HalAbVy91FbcsmwZVaKmBIdR5/fe1uSaLvg4eEg0wGXIpl2K
OLXXNlm8SeoZFJ/gJ8SY1Zu8TxNSmf3qZkgzkMExa2Gfp/W6YjqOG4+1x2EPQ8JsXp4dEFNsTL1W
LP04LTZ6K3E/IzDAoRSakG0p7ImaS1J1HjHqXrmOco70aOrN6JgTz6lzqCEYFCvf7MtLPZ7z1qkA
d4Kqbo+UGb9fy46YRPrwhjRicB0tUkaS6TGYEj8YLaBS7jLR0I3XKp1FRSKiDaZTVsZv2qg5F//F
3HksSa6cWfpVxrjHNWix6F4ACJlaZ+UGVlmVCQ2HcIcDePr54pJsI2k9M83dmNEuL1kiMzIQ7r84
5zvN4M4P8GGQKlLgz8b22x1klQTkmIC5JeJd2/a3KEhWUUO3PgAWbfa2WWDfKlfjqsGzThjmonC8
m756yWa7u8aCuaZgX5CUzx/sBKC+TOZbV+PpM5RoUkXKamz3vkwmEytfA1+NXlbWD/0suLcZgmOo
Aovc9I6O8U+pszXbJY35kB1Muyz4tC9kFblZ9KotFOxNVf6qPY2gd2JeSYrHFiSkFJWxO8uV8Pqi
/T1TW+0lqoaTBUHrXlcCdpXNmRuYFCsxngT8sQMxmR/uXJuxbhtjh0+ifTGmKbsKJz/c1xmWLAiP
wEFkho94yVdiqfxPFJOIYLcS5stYBJ/10IuEvsk6RoXrPivsW3HX+n1qKYFsV7ak2pd+E3B9VNtH
oHi3YENt8JlLUL9RdG3VCm95oAkCmxZ524DJfmnBa3OhiCyde6c+a3bhuwlxJYhr23/Goo4NQk+n
yC2wDeMi+SkVYCpzXG5FA0aGfEARA4LoH/yc2DizGV5tV3eEPwVk16zQwLZwKc9Rm/n7KsCLV/sl
NAWQvup6zMT0tNZSJ6qlf0x0s4RN3C9lfeVk5KrkefG9mWxYFEZH4gV8Ez7m3J7NjLlqPHf9sicq
2t6jS9zSqgUnbXXQi0LmWDYRaWhBJzdpKlUfbc/dvhcq0msjCyz061gkS0c+OaSk7VkxIYtBDpdO
ViB+OxkYIWcwJqoDPnmMkDwiX1mQ3FfIA1D0cDq+BeWisfb0Z1UXw63MtY0jcfmI6vGrKJH+B6Ml
jtobV5g0kUlsrm7PC75DN256f/4ykFd15L6L+aWK1uKtCasRcvN3NQb0mh4WYzvrRtBHfpsE9tb+
yAmBT2GBqvM4a/eMjXO+3+yVKwRBq9zZODaPWWWFUDoIDT2YreXiU6KX74tc7JnbZY+55vDK8q05
lhgmn7hdgQD1XZZWYEiTrK8XAePWFftGSD5JNeBgdLXDRMEo6v4ja/VyVINENgoHYidVCY7Es8BA
BNHniHnrPOooO9Q4WF+ZTAd3awcRNi4q89pzovxaiwYsumvif0HkXZt06IQR7gs6DAt2Hbw1qEE9
qZ7uOtZw0wfBks1zVxJBrXw0QXcbQ6/TyV4HqmNWcFMq9BaPtCDPQi/dXjCpPgV1fV9gTcNQQgle
bGGTuGvdJFUNGcIUW31CMwQnbgj7160VGFwpZgkNo8GDvopJf937cqyX2LOUBdyEBIqdKstHZlZs
BLDXyn6lHAyCGkJ0tPip4+P3z82u2fNl9G0WTtkBfo26XcgNT+yC0PWmDRILJRYsA9KEVPlzhl/B
FBEARsfEbI+RfDdsPqGtGXD4bYjUlXaijDgy956Az5EpDb50eqf+xZxdgKbmQvo2QFJjJ3S2vLEc
IePeo5MWpj98Ewbc/cTgXz1UxrwmaH5zjMR9cYDRghuF6fV75xPRE+dU2k7ctnb11ee5dbgAaqK+
x9MUXdiwKEdPllk3p8CwrnLhvYGxxLiLFyAtB/WCU6G+alxY7hHm7NQb3G3XRqH8MfvKDw9rdmGO
ulB8USe53kFD+XjCRV2njaOGg9M36mZBlHbuccHuC9styLLjSYyBFYXpMM39jd1k0y6IpvLbDsvy
1pgHkopseBU+Fd9Z8ZReURkIKGNBdJzc3EhG6bvntt1MaljpvDBSiH5in7KvxsKfbrx5Ce6jKGdh
oyOeQhFSh6u16/f+xEeWdgqWCNGDD1tW+vfL6tQEKzHR8fJRXWox72qCoE3RVjvqJ/ge1Nikmbth
vPAzfDKlUxqxCbD0d8lWFy/1VBIOai9cGONKN0PdcM5UPt1wWeOzDbPgCltaD/ITTs1R2XV7uoC2
7DgYmO8MmDbet6AQpyqYzdOF7PlqMWPa11uNsyAzC8XROm+0yChdPsYMhWFVknuOiZKEkQAnMuJT
TfxXF+BeCJ3xyRrd4RZ9PDV3U+ktTxZOMkFSpgGoN8prYj7zCthdLlb+7tGf2zxdATwSUjjir9ua
5ZcsIDT4Q3EhYVmwLzOx6bvNMMYHkdX2VZN1/XNl5TXVRLfSC85Y4ofCn69qgB5VkldSAQfaIkib
W21Zv3WJNRxyaftptj6j+cJfqvt5LYj1heVV+tethGAVh4OorqdQsu2vB8IU02Ap7TeX8LnvSdWw
tmHsdBczCRczTunQIDvdzu47XSquXjruaxMW+3AzBp1hJ5b2/OMwmMHvtURBu3EufueryMMr6jD/
aDku9+piWEWWqAi/WOLVY3fV+0DN0nIyhmcjL9zXqGnlL7Pre6aFBOIAJZbsSDVH1YeaiC4m4ZJv
V1Wkb+YKvVcNrf2VYK7hG7if+cGbHOBILKNxp20DwxM2IjIica1BuiCbDbuiYyADQlwY7idaOub3
tX3MCsd+6ptxul2hj7fcjOXawVIlBK6YWnZV2pQT9RJGaSct1EUWHOXLS7dhYUoG0aLTdf/8vpxs
9pIJP0C1p8Acfkzr4mFYqWf+2UtOPHBmvBIrwM+EvOTGUwVpFixUsuO6BMuLyIgjOOh2xQhHyP0Q
276qh5u8C4BdoPUpJ7JzNYKJDAvWIWhZk5bzXExPc9XX1t5tK3dP6nhXgJx3sJuYXV6fwMYUZYJb
cHTw6IwjPsS2c2D3Ri6TDZtPfaYqHIvTxFKIC6FANNmu6NmiMGuvAnybT/B/5aFXLWFwMlD8QKZ1
4kdqITfKKf97y93zlFbWnoUZlUU7sbqtJzZemMGYbiQZgelPjDTyd8bwdNCR0bt7ZWnzQ0zBhOkP
4x1kn+bVXKq5hu/KngnINYH13Sp/TVrJW4tYdHwclSqvIta9twxk+ethHQIuuWwsQxnxnNLRZ2DI
eDATBPoI8SLV/yAsJruJKlAYpJ0jzxrm6hhmPmvcLljzT8vIq2uAHWgaZjTB8270GTxhu6RB2tUM
LeekNyPYqSYcdYyDPWD5EvR+m8I442nMCRD/bU4h/zo6WYkV0XFemQhAuB3LfuSwaIgcFpE3PFe6
k79gHNgBIzqHkGIbWaYnnOGZqaZBc7cKPy3DmiR2FM76ZTSd8Q26ApBZqwtf6Rl88ptzciubGh/i
6FMfkN7ic8l3BrngE+cVa1Pq8YxECTIi+1ztq6JCLTZ5dmIuBnWl5CC95XMg22RhOFuTj9qgYXQs
smegwmcsD5QTAgZQgcbtBW86BEyHApAJFk/WOFfua8iEvoOY4vBGDJXHUoKwZt5M+JNXc4k811nH
KXtEYcG9yzC4vStRt6bDHBY3URM195HEmr23MuaqMfwo+QuynmAA2sISRMGwFmcEYt6rM7Q8BJPf
/2hs6f/2naK6LkikYQy5ao4HU6J6lIYbtHFDZ05wBKm3KzsGkw9PIy46laonMCT1Gi96LoAtsYyN
eAKNfuBN6BSbo/0Ekw1cd4VdOgYChvxqjqz2yIxKvxhw/I4mAoc7h4UB6CqTHFjNg8u1kN0Ugd88
rVCQn+soLKZz6U3Bb5od3aZilnw2SokEmYJgI+09MgSVmUROd6COhkWIP88WycYc8b1ZAdudAtHb
0wlHSvHIVTRAGhzrrDqRjV4dxzDIx+ucz0ebaFYcH0XDo12zvbrtaj6dqyfqPRxbTt16zd/ZTvHj
DCx77e70FK4UHUW+7Uw2RtX+z8W1QoD2DRpCQBrLZo57H7YUVqjq8vmWPY3ObXiReXfrVO8vYhYc
SlNHhJpVa857vgh/aUTKW+MQAhdjmBufJMQUVlFZJffV5WTuuAD2hEYv16ZHgHDUif6xK7uFzZFF
MBhFPTdQ7fPLTJwJHa269cY3Q/zvyBHde+h+wvuom7EBXVgVPkNU5uqXCRVv0tI28iCgAHKrtq0f
Jqtd+c1dIZf5MMhBnEyjF2TmGOZZbgXvBZdc7ye8wQy5g3EidGnhn2mxkSTLCV9md40HKC8tN4dz
zssEh4g5GM4rLaV5aCoiMrzcKB5Hnu+74ZJhqrGn7GThzUcjt1iWLdTUSSs2fkjQx3FzBrOYyHXo
OiatnRFmxnltzWaNheCBs+GtuwSlgNSxbXauaVcPFNsmU9JDwbrmmoXpFsYVfHciFcg/q9iYNsib
pRqel97is3jhoN7NPcl1/Bz8YzZEBCA7pIKnehSkDXiTd8aN6QFvDZEV2VbvPbs83YeaCOOcukx4
PxsuFKpkuCLHPtc3VTtO8zWrUK4s6SMy7lzUfxQPFcZTaDCqWrx9lXs8KjMb2qQP2XwAluK+MItV
v7im9KkbRy4pjwzbo+uszROFFs5byh4eXllF7CiLniyzRAcNFybVoX1FG6/u1mGGRNMX7hIX04SM
v1oscoDknSKFFSY4qBy/424wjAUJdL8YZ6X0dGY0wavxSL6ZEkbjxnGBCAWmOpg5441uIqk1k56b
/1Xi9G/RmZ9Fy3/+NekSW8svKJhjmRfyP2/KX6OYxLf8v/6uw5e4/dl+Tf/6my7fzX/9XdN//vnL
+ZdIf8qf//Q/COyC//6gvsb18WtSjfy7uezyO/+nv/i/vv78W57X/us//vJL0LZc/ra8FN0/euQu
lgK0o+h7/ktbd/kif/vDl1fxH395wl333/+Zv7rrgugP9FQe5GXfB+bsRUjxNPyT//hLEP5xEQih
m0Qs5PLf/MrfWSbWH27ow6TDLmXiSr4Y7/7mrnOsP8wwwBWHBh+zA9K6f8ddh3Tmn+Q/BkJHRKmO
E/2LYkZnuQtMpKTdtJf3uVRQ7HI5HOSYWYcaaUYMHLzd4SrvzuXG/A0RZEc3YNLz5OV44NWgDsmb
5roxHAJk1mpIGfy3MbEvH2Ur4Ii6Jn1I2Lc/xzybT6VBdo/lbVh9TTeIRyZXx8VVQO+JfCcpfnJx
F9TeC8b+X0MTjIQ4s0drakWMSx3JnxDy1xvHFEhiFvhdPbfLEAejrz9XLc2z4iZM3JozsMOnwJiL
pDLmg9G592eX2OR+3PNOM/kPkUbgrhVVl/ro32JN8tZDVLsTS1fhvw6lzRpMgL93SrY+q2aO3ymA
ohlT6IQQ4TahylpOJTvSeJ5JqKoi+UTeekaHPayvZbSsqAWK9StwIrWPxiBPGJLqpDMbP7Eniu62
rsC1ig7PfdN/GyY5VTSnfWyyvGceo8DGkMd+wAi9Q71QJ8qz0IB4VfmcNysrYGj9fmIFwFIpqh7Z
9BW7wulu9KbQFaLzaY8q182RkgtHCqbx343s24+myoPHsMvWAykQ241HQHBqyJGwk3LSbHAFDK5w
ns4rVsvOt9/J0yhYehfEpbmIGXppkvBF4N9+dV1x7ja/J60EyBVRvVt4INzwuRhIPVrWkYS7ujtE
7ngZMcOWGHNyBbLZOOIJv2YMxEg7oHvJc/OZ4d7O11VGnmpOArXyqNZDkkzyvpnjYWaa1YVk3+EF
eECXglK91OO1kl394I/SS7iviOSWTfQxOdJJECI4Z5JymF1vwj1C4exf50D3T/OM6hObNS1zHaJk
aBy2R9wDDRXOotNqKcdXFBvqEGwanIbht0wl7Oavysp/6xT9nx2R//1Z+//hAXmx7/2fj8ab9WfH
p/sfT8fLH/jrucjZ+gdiQx9Z/F/POI64v56L+JGt4GJ9RIN9KTgvYr6/u47DPxBLXzwzNDUIwU1k
nH87F6M/ItQhXoS3BlsWemP/3zsX/+lYRGVODCpy/ehP4X6EZ5Vf/we9aOGpLuBBx/4Rxs6WMqVj
PIMt1w7+X+pF6FQc9P8swQxQl6CDDWyUGT7K/X/+YhCmInTiEFKWfGNfPdmbve0NewYK2m5jexcp
ZMd71WCFPuOrlfmuoTBgR1Rs+krbpekmAZtO4AJubz+uRTC+uURIrUlFm/7L1O74ThfRw98mChTi
/BitbVLAIZnicWbhuA/atnXSoXebMt1mtWIXcAu4FygH2TNbNHfswlbbI5Kz7gsrHfwiJ6AyAG5P
tjgVC8Y3wY68da1DK2ZY0MOKKGz0JIlTC7Odjg8/g7V46ASIeMZWAtwmSIprl2/mZ1s4CPWMsWda
IvRqfPEdawMZZzM84UPTX0ymXB9wcw+4GD9WduCrWtdLQ7oVuVAuYH/ZLPtwrf0Wno0nncO0rYVK
N9QapLiQsLJccrJMnYzk/1apcJX7C5RxBB8f72Rcu9qGD2M6Gy0h+eV349K79oGVkkeDyns+ogzt
8x8F5GKPg95wIUXnI8jDqYJrmlRDN7/1ZTZgNrUL/3k0ES/G6HhbJO5ZPr5Mpj292ivjm2JpaN/H
zQnAWTZLR4666fEtFa61PRbZ7ENiJUVxi4Ng8UgBM/vl08BuSwKbkwGLEjbkpFSrVtwJTkPWf7CJ
2PzMFmVw045Gl9g+s1XwkTXNowfei4Wi2f4eHHcZ43IMNgvy09S/+7Taz5B/lAM0MxzyxA+r6mbz
8XfdzQGLIsZPmQGlLDe93yRRgc9fq0B9TuNgvntmP9yv6wYKRbNJKZKpmdAQ0RKq74BwaovAOR2h
M5nW8kSY3KTPIXhz77RmjrF8eYOFtIe5kv29zJV1akpfIN61rcZIpBdIxMLaXr82vXIRzGqo3diT
ywVVOI/+VebMm0CbWl2inRGuYKXl5qdrCBVQ2nJewh7RKhRQZPa+eVpXOf2aQDw2MVFPLDXbLCqi
vaTyxhhLxmmPlaSfjQTrQIgovwVjNeTWgEDEMNWjH6rqXY6V3Z5H06je/MUnayabS9eJYeWEhDH1
RQVvp2irDEBOzde1LdC9yZrVqjjYOcyFe6ie9YRyq6+aBOuC6m+2gJTbo5cT5dWBNPHpoUMPhXXZ
L4/rxLKO/f5lUcBD3T0gFQX9JqIm+BVU2GB3KEX44CrIcbzKxmT7jACM3WoNTsZM+opEESROG/oV
Twu0MtXSLkiGnVZ/OnNDMMTSGigqLFm0YHXGkI+8bV627aUukQZiLfotHLu4CUJmOmvTomzwWc2C
mb0seFOhchSxDaS5JaZQ3ShfXBvUnMFm7ha4G8zXLWTBmhJ4gQpY+y7HRm+xQE/QL2QH23HWH/ko
1oB5RkBpRR7GxCQjIuJA+ChIsknok5hc2D0rvuIrBrrhW43UgnyhgGEuk37Pus4N1z33MLufo9aV
YYprr9zIJR6MivhRz3iR+iIGG2BBMbBGtIn9WW7zrRmi7tqt0p5+Twtbi9PK8YYzvDa396yuCewJ
Vvr3NFq08TI0/pIdogIB0j732eRD3QT/uefkXORx5IlcUh+B6Btflp+pUW2iTw14xgfFm8lKiHk+
WzBbkdwYhnp8yDlujJe5EKQniSGHltqjsGl3dL3BXWRFyBxGMbDl8eEC6aQA5fmAlBJckNujnY0J
s3MhqGZlOzP5VaS1Bh2A0Xg1ZwSWHiUkMQgrOaEpEXTlSyhIOWaC2MvPqDCZ7Ju94WOfGieXoBbV
TyJZJq9H6hr0n4h5ea4l5Kp5V1DHA10aJnRGq44ouJWcuGbyqreak19UHNIF3f3HVmeZtZOOqm7a
gNVHbHp+dah075r7oZyj5kTnit4sCK3tF1WmuO/WlnxRo3DQO4wN0YDpzJm27UMHyfm+vAxB9hWi
/igmiayYTqhy4W/6+NNFPA1278SOhD/PIIRSt7X18uZueCpiC2/4D2Botp1WCJsBpDLZIHE6Wzi4
J4JLoeZSeSyoJngy0BLOokv5mbaPod8Ccmo5dm168goET59bFamYC4Cyeomm97LtyHyThe8NsSOW
+S5fqzoj6zqzf24l819OfE/6h0hGjNyqqpi/4YwAk9Lh4pEyLVV7AnTSOOeSlOPoquO9I6N5sQAB
enhFrqVwKkQfJAcwZ+wjttTL2LjB3ve8S+SZyJHMkvfXIx+1SOwLVYgs3t0mF1oBBTlQFKNnUZgJ
RwbpZGwk/G1Vy0C6Lqxyhx80chKWpN6GMDjiO9+UbT4Ko4Y96wtWO2D7zfp66Tk5014tmBWI5sqq
xOXYB1QgO//BEZFNKB5azx954Mqfohts+Fk6Bx6u+yFU1EnN0O2AIHOs4aRj3LZw5u6QB1av5pqZ
eJ/IS4TcC1fduHMJflzPIJ47VM1NxtIEcpXxmQMpKBCzZS0jWY12bOezMFM7rgbAcbDwPzcO6Hq3
sQK486iMzJODQNpEdVCOwNts5fOTmars2/dLx2bQvumjW48R71+jhid6uHwmy36iTRyMiIKHYGYP
ZLMm5+2wCT0Dgt5YZbFu0hdg02SrFSz4CmExpJTbTbkdzmzgrPBzRq7IvRw146GivztnnRucG4ZZ
V6sLGouFUYVUZxq29Yu90voiao5jU/SfvnRx+Y03crKBpM/MOsdkFeH4A0WZ8WNCa0PadYv4fTwX
LjTd3quKE2JEM1HluO9WZ9m7ImCkh8EGeVIE9785ERoozwDSAIgiTuZXZWuZX54PEA+SeoCO0Z4u
MQO5COIaRYGLLiCvvzev3xLF9j3VHtBHmyl12lx4WWRTbLTgWEh56Y6hvGur37zmWIyCS9m/kMGS
jbyfhMPef3FW4HMquq9nppVNZgU7ZQonZbp9Z/SByS5e0tj7zn1rehP7TkUJFKtOrRvVR5Hv+xF3
blhIg5mW9COGYKww22LJWHNanHPEjvqP7mbVrz1yxphiZWQj55PFC/OS5T9UnxgL57ZbKs0zHJLE
bEel9YlF1UtYkS3ODjw1HnYiJgCkBf6PsO041NHUtC4XBYqGgaHluufhIgrch69qO9jBMYhAU4fo
OqTOgog2j+y31sBBMJGP7cWEFGfv2iZ4ZgmCk0KotRxbkwIxrj3T/WIw3N4OhDkcQWLNl43un28t
923aLrh+Al2PiaOIWphgkpGabDjqZiMMeoujZWp++nkefchVnofAcGLyBHzER+XtAKIkJmg6u/W2
MAM4Jw8Iu4KEtAkmLDZzxiNAFONQF2JMI40xqi/ltg9Yfz1stTSOIseHOZKt0W4fEYGST4PK6ys1
o/5iX0vkaDk8Vpt0RirBembJF9TpyER3jyppIAu8g1KDdA8SoreJN4HwHuraALW0YxDZT639Oo1w
R6iJMMQoPFQ35ErXz87mXA+9uuBNg5bBJtYqzlCY/2p4zXRzUqB4Hja6PbbsnS8gh1XGoXfrdEF/
kiqBOs6RBp5cz9+t03aLX5EHaqM2WWYOXmebmJlCp4631vtmyk9ClZLro56sDwr4MkddaSOFlagd
JwNhkc47fvSdaiVhp7NJlHOgXhazbR7gzFDd1X20B/iYHaXBIaCsof/2pLHeuKOd74WZQejRShAl
A7KAExsJlj+EZJuLGWVX3iKzNbpnkyO4Zj/YFVVMe6CPoh12Vdh+jt3E+ZKD7sVGcCBLgTCgkWLU
BIiUIB6El95xPCAlQfLm+YDjt7tQlX0Cc9a9YuL4yBb4wcIEk7TScePJgenvr61xmBnlcXC/OVF5
7vLx91Q2u01fgOyoFnal5bsHY6727qqa81qszzUfK1xe05WF/w/R3IqsqfoRDfZJONtPz7U/V2vy
RVzUBjnCOBxjZ0DBjXuR1IMeWWMxeN+O1mwoCHQizRc+ueQJvCH0hVmWq/XevkiJ8APQfAQkiGe9
xYpPhlufikAvMYKEAMuDRi4zG6q7prqzT72/dnvdMFK0db2f3fYVp5U+zX7BLkytoGw2B5D5KNn9
zcSB5BsJmRK7RVw6uXsoZ0KpyTH/dFnhlE5BBhGQmDuOpI8imJ99xYImyQu2ouladgyZMjY4N1FX
o2+aEOS2lKOx0TQ9RkF3S8wAaWxXP6k+uJel9dCNxD2YtCnTTg1tdlsG/j2RW4AD7YpSi7OA582x
vzZvHVkqh2Z0CKLuY2qnq8Cc+FnXfLyi0nxz2KHvFht4ZYCj8MqwtPxgEPK7DKLxoHC5IQzt4Ojn
5TWfnSwmf+hHaBChEM1Qo0NY+5MkuZibzPP2RiPmq9EmGgrG1qUZmxGduWp7gqn4jliD7mnInGNo
V3pfgmr9qQDJtjHR3QoFCTmip2ZCpEZ/YPMaaj/gdXXyrZ2ia7RntMBOuGeR8bVxmRRJUIxTCij5
pHr3PG/2QHpNeE/Bl6ewl5OxJ1wnCCSNl0WuEbvDdHTcGz+qL8Fm7qlBr39mFvtVBn2FiID/y2t9
EzZ9SOSsEu9bDSIDJ1tjgtX2MuuHbRUXY3V4HrQ4LU7g7xplLNQO1ElXNYjF/cYaNHWcjMwm7DuI
9DOar66Bspr5BznylntRcdCoRRl/4hUj76n3r0TU/siWBctA4P+Cg3geTP078oP1aujlXWgTCBFL
1D9XhmE95P5W3Qwr+lOAYHv6hf3ohkdLtEVS2nUAUGotQU47hxHTdjwgg0aGGYZ31NuEpgaUtpU0
3u2OF+XrZtyFJR632mweGYa6XEW1++5QnFHsNcdsNZ/DoHzYVlJGRmikLf5v4PTj4CYC6xBi0+98
09eQn/KDjeVt5SojkNHTK+14vhxLWMBxU440ez6EcQtRezq5RKyFdq+vEVs7abdZb6tUxY56zaJ+
NTI4mNgVpyMKrSvsJqQeAuvTH3bg9gmSaTMlMxutm1DzqXCqKUvmMd8g1dK1pBFKtLu2MbvrttDt
e4VG7CMv5jVtcQ784GlS72oKBnbi5X3YOQmA6ZbOoo1uNyA/s9tbqTvl28whvo23a7W+kzfSzmBQ
RfVQ07vgPwsH86Ep5t9W66UtfN5Y1I7cwZClMNFFOjg5iXbyk8wxddCWcdMTXpKiAxHvfeE9KI3y
mwf4GoQRGQYdGWS9j95KQA59LwG3f9mbwyNBuANAyurBLYw4mlaOJlLkCGiqMfTtq8Uxv2qFS0o3
5FzZ8s5ZaEPDjUBjZYU/NrMOjoGNm7GoCOnKgmFvlZt8ZzW/eHQR/nAWEfYoSxxC5PFXg5jx2sib
esufZFXx8rP2Q6tex5iUDlPefmZjd7/gDQe4+uZ2lrhHJee9+8slq8ts36xmeHaAdNLtbiRS0YMM
WK5vvIJJWWaT4eOTJtWW6qvITHmGy53gDCTKrz9ry32vDXmYbdc7eM7KmERMSO09ntbpsneZyFup
6qW+0yo0XqKtuDXYR6chIyaCz0ZvP2ibtwXyKf6aVjiPwBRpjZdccnMZxPN5Zo6Uhj6jQK5G4HP2
g5q7jmVRPsCKrWNbFW+mpRrKWhN0s6zxDK/nMVRHw7qYtnuyHOcs5w9U8jZT+qMdjC+mtAqAKzH3
AFRBWqMBYhNFXvDqhyW33Nx9ss4a9giMbhrk30ZkdPTOPdMG3PZy5zaY26cQt04q2UWwFfeJg8nC
71qjWYi6KcNtUV5kGphE1kCz1GY6wwiPkELsEcM1fehPrs0A3ZLxwX3XJd7El+bVuPa1eVmlRXBR
d8Iy76SLGj3rIHIzfiideENqjugdZUM0oAfHI7VFrUWXjvSVj/wRHYHYZ8gbOQ5Yo1xhv+NWM2Bm
jxcEc/tcB0hLU50Hc35F9Oj2mDfOiQzFgjRRFZWJ5yxfgT/ovRHy0kAu3WajwCXkypPtLc94wjP7
MngNUsubMZeKY7vxU9scjznyunWHuSM2Cq+QjMtiuNe2cox4HtH6jZf4ngBByg6fa5ZcKJ51Wrm1
vQdjxR0r88u332EmF84O9ZWbzlbmPfcbB9RSSAuebukci37a0rDMTSwsZLDdmH15PXjzE6lkKWyU
g7BUKhx//SJ4FACYZHwRI/sMdzmj7nhsF/Pyovj2PebLbPAce8eBQIhb7lFhaSZdqWa8zjiwWxl/
ATSuPtbB6rrd2G5cVwvPWaXH4WgohBMEdhK7gA0lHUyvYT7Zmmffyc99zk6OFNBvs0MKYjM0VO5h
jeTbxJjuxqtz42XTBAnp8XV251/4s3dRxkl6aRs5ldaWsZ5twbsMeU9wrWXPoxc+st0IEWlZAyoR
Ad0Ny7cmjq9XH3OIsjgyamYQSwF+WeXRVagjWiXpMv/IBEtFv1Lsbid6E8wkyeQUBLLY/k+irrYr
0elvRNf7TlwEzFDMTioiBqBp5Fdn9XjJdf1MGPphXsTbFhWfuB03LCb9MaNl/LnalFMtUqyxt2p8
mGDvMelv59AMXtqhOo3Veq77zUG/0NkJKbeprhlWGsXFwEFg3TOBnV3SUA+6vctkvn7ncGBel1vv
vJPrzg6su5YLuFlpNBeHFEVBVmzMpMtlBFAdbDldLYrBwVBVuGikw3yKwFET4ztYdWvotqvILpxz
jTvnPHTjdxaxC2QEYL83+Z+HXj6P1+WMe6Jeyw+6NHM3r/YM0mBl/zi9Q3ck6GUucBo2RfjQ1r2+
6bhVRo2mZ2AwQ0wiErfeIqQSbyNlp3+3MTZ4EuN6pRAI3YI8IsEJePUd5rknfLh8igdCmy5Wi1xx
l3fR+mhypqJtumdMeFdOBV0ifv3DhQf0mgXmt6q6Y+UtpGKZd2vEzA0u6+sgbDPhALYTT6k3p49Q
vUbtWxDOwWmc8X5yhJqsKMShGqcKqXX9vrqcNZKOiQj5cscS/5T7vB1OJPRLMPeMqpAYoJeF1p0j
88fL8+wPjU2XjZUPN379GA34oGkkBozrm3W08nXaj4PzQPJceBUqPdwFvXX+3+ydyY7kyJmt3+Xu
KZBG47S5C5+HcI95yNgQMWTSONM4k0/fH6uru6p0W7rQohcNNAQIAiqzFOFOmv3DOd/pdJI9544s
v5vaJr5WIMokzyndxYEmy2JKHUak7gfXc4F9n8C+tVlOOUot0tp0k9zKbmjJHjdhXTqcgnlVtsUK
dzOjXCd39K0RUlDtRBp8+9AV6FKNgzOSwjCYtcXYNAi2OfsTUoJjJJQY3IirnK2ttthThKiStnNb
ghBIRr1nOPniYTjAqKHnDUz9eBP4w/dUjmR7jKJzGGmykx6z9j2vcAVAU/fzXd12PXKhsN8zJiDv
aQpJhc1+2m6Gums4BEH9OabMubXbNC8a42y6Nny6GFKqBGFvsvE1qrrQNrcKwgS6u9kN1zyQKS6G
Np1eaSF6SOI5n5iOqDUJOjFmEu8Mn4xVd/EdlqCfoK0TSWCamG0Tgu9GdvXrodPTI9JQSIGW48gz
AxZGc2geizfp0nOHlam/ZneIyFYyqQ0ZnZsYmSn/BlorFNrzcKxpdnmKpmoXkte3VPopaztiW4cH
7j+kHEOd7mMrfyz9IlgnhfqYUps0FUA5GOekHAfkxayK4rXbNluX/F/UpxqaqCack7qWUMvZjGKe
s2K+kdyam6mh2KydOvslZjJWLIsFfWj7Kzig320f81qN9tpWTbqe3TZ/Ilu22uSkRB1Ugscmmpv2
JFUQbXpvIh+O5JJ9rRjzQfdpH6JqbjdwKIbrKFE/025227HNU9AnYbSrSWZ9LehCGiv+DCK/3tRm
s48sa4uUiRXuaLhX3HPWQXc8tL0RFkcr95uV5RN7tZ0Kq2HC6ipn17tl+Filjfxh1dlPNcQfUxHd
p50VbEkDaFakUx9qMxzXRLFWCLuEdR69+Neco8OswuHLDctPbGHJzoz8R6SR5abC9f0UNWH0Hlrq
ifXgLWmY91mSuc/pPHWbLEUgAxTqhSUhX6QxH4vSvu1HzC8RBoaKiGDxWhb2K4O3ZsN882uGDcFX
3OxdTdu4irX/oRK0whoyABcYBlFn1MkKbTr3o4P+PidZ7mINbP1I3maKo7t3/Kx6C6/yM0+t7qdZ
VY5edyTqHovB+vDjMOXlhT7kxJjn9EC8DhT8QQXqJvLxfDV5QkgfiLsmSR5qtoAbbPsEnqC4xn5K
xK4nJKAKmxd0RcQf+Rqta1wLgjwyzyzOE4gF3FO7tGMSmps72aV3HdbBO2/sGCbGc7rzRvuEh49M
dXOAE8j8ruEzOlL4HfvGvcXym65bchs1AOl4fBlwF60cbwj2RQBXk/zUcl34uOfLSbrrtK4ImuNK
3zlhfSY2B0ZNYv8aE/VgWIJlgJaEx0mqtsh/oJN3Vj76Ea5yVxEXkvtnqzT2Y0AgpNehJ4nKcG2E
WLlwmtQJ+YX9U5fihzbb+AiUhHAB4GAs7Ed5H+fq7Kn5kFSJPmBhZFWDAvOEiNbestfxtmmXMucK
2eUFyDEfQBJZICWGYXrPWEhfsfzwr10CE6Mlq3tMP3NKarYLw0vKPgWDUmx/D47NkivwiBqYu8o/
mZ62j01Q4Gvqjy6Rl6fELcUbtqkE17pZgHX2F/FlZSYkuwQMFFBe1AiCXAJuokpdGCMOD0VV0/2F
1GgMcwXxo4hl6wd+1u7bZZuJ81kvWVOeQAruN8Wn38bkRMBXp5Bx2RUW2widNlv0qQ1oU4jykNob
2A2EKCFXU0ZmOnZps/5pWiliqb5eeniygOKdSkM26ZVP403W3J43dDxNU5ldiSlKSMfxGMs1EqNC
KRu8lQA8V3PTyF9OxenF0OEDofcS003iAvpXMGNVanhPra5Mg8PCsvfpGHn3Y1PG3CNuIz/tOoao
5E1e/hU0ZX9gzcYEJ+cFJFQU7gQ82jXZwN6mLORNJUfj3MbFVzs766Gx+3XclYSNuw41px/n+nEW
yWuA2mqtMk9tReAcWARye9oRBauZkzmbBynl65hgq6H5D5OiegaGMv4wkK6+1XL8MQ+SoHY7Jz8y
6IRzKvKZIg7tKGd/n0xICNzEUZd6rsqKugvZwUr6M9ibNDN6cycyL/xRjk3/0kzQScYwqN9w0yNA
1SUWYcyOkWblIeWDUQqGNILFtLcJFH4LVjqJ/+6lcc4iN6vmJz4VjpuxZ5pORDplrVVBTF+XvVv8
0FoyNuzDxKVPRTfmyrL+8pbDp5vHfZwgmCNSwn83tdymM/tCgbnwMONWfUolz8+GXsMgoz0L4m9l
jrHPsUZecRSOV6fpCKxBLr/O7aY6iTSUr+ycsEE002tRN/ntTHgzP+MQcyLa9k2fRPjnjNLnW8pa
eyXazHlzChPftNU0bFzG+amKRgVxwdQblM1svkNush+4q5r7MOmiu86tX0LCpuj0WALjsXPT+CLh
aJtbkQ7OwbRUt0eDzIOpC7BForcA8gYRGr6pGWuGrKY6mhz6VPLlTMTQEJ7tyaCCGWa8mfRhFw3w
LqtTGhtQrUfp8/QlGKk3FDrpDQEnmgFsGj4hIwHDnk5qPiau1hcLccoJbd1ONhInek8dxWEdH0QK
jW0VWd2zl1UW+3cYRmSLFdvSNT6TzjrUg/kricJuYxvRverNmoEellRlwi7ZYFuo3mvSVFA9usts
IvfoNbMuesSUmGyoUDK8pcJ8TK0ghGRh9M2P1MDrlBXNuYoncRW8oT/hXURv1Po+fhxRNHwCKt+b
jSDWoOgB4gw+1aiTxyjNQ3con3HJtpvCSNUR+C6smMEgzbdB+9D6wAEgJTBJmqJrPaMsEizMnJbA
GYO1mOQsHrZ+N5c/7bYz1qzQe3xZRHVaGdNJWzvdmfackD5sGBRm7LrdVu0akU7PKW5gotaGqd6E
YzZtqjkedjUuwlvf84evRLDGchSboToIl4Y9DFcRPJtPjcEaV589vPqJS+iObsY11gb1FmHffWUq
n3x3wnS6m0R787pR1viEOsY5JSkc2IXSpl5CzrPD6AF20OXo70Gyl89+LOdk40CkWaPfSfndA1Ov
+QEI+R3CGLMlKaDxXZcSPhzkKZvphHaRmYMBJjJ4p0GuJ464yXxA/pmiS4h/Fank+yogdW8TOyS8
BeLP2h4hmZJqiabUsLNfRWV1H/2UqUNKrbfyADVekwFUTjihXpLtk5G33gVcBknUTCOweSfUFP5s
VyFypXFioT7hMYibNtmi4u2CFf9tXInwlU+odbNnQ8YsXI1phJkDxom7YLbQLYWyvRL7pnKWzKF4
UWGcIMESZiNZWon01rDiifceAcSZ4mY2Ke1G1p/xPHNd5WVB4jYxRMPJlIPzw52DZV1VZza9g0pP
YzjH61hxfCAPBcsJsKrHsuhOM/tBEIHq3OZt9Vg3JS0XaX94LSIzgciH78YA0FPMmzbSmHUssrAS
FqGF2jn06a5r6BPahNhc241N9eo2n1k1DreqtMbnKeSVKNoouDHAjG5dTFvgPAb/y0r6/gz9dSYL
qstYsUJlWikpsMoKBtG6YFYsoldzmNpLHTKNiDr/Dg1FgMWXGRptKPGMQEC6QvL7zME2Am52k5IL
AoStXVaoSanXiStK1CPjcBRlhLEmb95o2epVu3icJxlzddfuqeok60NmkXjuplsy8h7wJOuTYDKE
ZMwtGNrJW0REGyzUhE+Hhivx2ysPTIBXPpgm0zvhkj8AJWAkfiqY/eFg6HLi/sEUtmL2Z6/CnnbK
Ypa7rouOBF+nJWyOGceaCID3BgABci0ioGpathdWEM0+NGf/V+gHRN0S1Ie9yTdAXfKEp9GHovNh
iOJnEvumekpkiwEsYKOyTkNkDMu8B+99Ro7uapoC9iN95ZxZs6KAZmSWoOvwxk2sCM6k9qQGRGaC
R22O87WDP/wVmA/11TDaKe0yCrQnI2zGE74QpAPtohTSSXxnolza14SlfKArj19dVxuvFgoJuXaD
OfjBvje5ov2Pl7PCDF6Y4dIOibq/qjaymFlkC7nOaqWlmJGh64jDwT41fma9qlGoB+Kc5cqQ5lAB
tmmMb0ac9TmyUvc2G4Pvwmye4xjxA9nVP1PsRIcBFRzusiJbtSa+28RqXjySiDGFio2LqqzaWWy0
kH3Y6Sex5c+aZRMzX/uBfvTcdskNcEHWsoutdxVMDY2qm5NO7DffkQweK8bmxxlMTV/H6jp4jJK8
6BuzX/+OPvrbttrgLm4rbjfcmN3GRLvHkqzY9irZyjCZ9hgt3ijOvIe518Z7oKyOiy/f9DWocZ/M
EKOYzZ2fhE8VHqCtFGF0KJqZHsVufOBhkABhrvOQ2lhnpzWmV5K7nOQzDc3sNPTGjzm3f+VcXEcA
chU4qmkp+Z4mpPa3ZEWX52pwTv6I6A1Ow3FocjiWwlYIZdUq7JwrtmL96k3OmSi2TdyNp7KfGGJM
qPJx3CGSQ3a8BIZV7JIJLVP0gaISNzSjk72u04mJCaNkBgGjBB83WEvau9kcnIDFRFClN1NCMPM4
5g/TqB5hC46btgz2ZCl4zhpYNS9ySLqAvaZMKD5GOcx3KV5/jEW33OnFd9pY4Q8OFvQzEPiSh4GR
6TGJquqenEp+YpFbbsm8HUpi4AMvEZbdMkhK7di7Q9GR5Htm6uJcpxnXDnM1Y5hPZIiZtCC8FRgM
nOIFjT2Mrjoz1DPVQnYKy/pXUzpq54a5AdrAzOxktaQLqJX2xHQbeyWoBOZXb4h2ilt3VJZcmUNN
GnbH+HNedTEsSMiiNL285KZzaTWuZEGldx3sIn3SIkalT5fA+ZvrHJmwHu2RXPSqZaJg6HOsmk2M
PtUo3+xqMeYRqAaClM6koodI5uqurYYrPMPtrDtMxx2SwMoep0tl5s4pGry6uiBuHgEuBVY9rMVY
KgYREIeaXeQv95kywqllAJDgL2vaDBIdhyrrqwhbwldsjDRcPqnq8WfFfH7m9oBlwlcP0if/VRlZ
nB9jugt6un42+ztHeW29SUO7etaBHu8TDk/nnZi28jEY4va5HauYJMtezfYuTwXfQz95JGjgoa71
FpBFcd/0sjOgq4SkR8KvUtly5LrxOe5N6KMijU0MMyk6iB24mTk8Fk0lTDwjE10FPRhcBpmQmHdD
BgmOxDoZvQAOUdXmGxdtZ7EzYlfYuN6CoLwUjbTwPLepK479mON/VDMBVxd7LBZjBvwZRSlhKf8F
YZj7zazf4KrXsuQr0fX0hGSQlYZqZ2AigUqb9icOmpz70mDtxjgMgi3Akn62GHK6It+5Uyn8TR33
jn8GeQZjxOh9r3+fG67vS5Vm2WMr/O4xTmvW/H7NNctdw5J/I+m6rbObxeG0Rd4ulmzGkUxuxBH+
zD4rbYP1FLExOvRRYgX3jChaegqm9IA0VIt0Dvsdr4WBZhyIn2+Rf1yIogJV5Uep+I5tw3lBiplx
CRaLRjINLbNceyH6zk3NDNCEoZFOE0s9SddClB+5mGPUBT9cpD3xJY1oafiJZf5tD0pfvMZSJmJX
Qw67LioZvHcEo/zKEnSRqCr89K40GY7yms62e0iHNuaRmyfsBBXzouwU1PVvEwMQbEg6J4eON+1o
NsFmimk3xWiUDrFZRe3KRfRnHnJVexMBrUy0gC+kpr4ddW69OmZBwOE8JoRllTDhGHt0UIL2UIqm
bM1DhJ+Sk6Lx4WW2wESo3xCV2rFVwZsaJtFgfYxhq64DODookmI3cjfVMLfxr6quGRF5rY1si/Dn
wX1KykQzJrXs+CarOuESXmzl4tiUFfxMNk0zenB7KhTq/jnvzvEs02pT0bm5twULBOM2i+epOQQi
m6vtwL604rApQXPoQabOAcHrCAZQK7tJDoMtfKhnrCEZLhagtleJ1sFra/ceJAqMPOU51pHmZkZ9
KGER4g04IxwdsO1jK6HspuB9w+CfM6FLLMziGXstwUQgS+XejuO6PQap65AM7wEHX80ORs/vICcb
rqP9qRN5ASwd1a822W/TjxaQaYjyqI5uwjQa4yPyxnl8pAAoqcYTbFmLUb7Pqdw89OCbxWDnYPQ2
nXFncGeKfc9HllwB7HY8vIbVusc+dNsl03ryP6uhs6xdi9hJboa4NiAUlEjiXpG8kv/hlqx4uF4R
oq2pTrGAVMlUE8E6hdEPFaBkRgDJVvyZx2y4D8OsyjZ9VaUzEBl0vdckwc9349KgDhynafTO4KSA
WlAG4NTstvR+9b41yle/rr2KIktn5b3SKi2OqVmby0wbSSaeY8m34ADihlfNbcSjGSOpAnVD1AAq
3zKRWj4uvERjj0PcxqCuK6huIImmYo1FJGI9jOkn2rLPy9VtpjgbGBKXTvdaZWSDbBi2iPFUZ242
PVQ2Sj5uWLaPFIcj6l1GO6wh3iYXxv5zhfRtOCRj32QXWUjUKg4UinjXocJ0+A7Qv+7H3BWwNci1
AuLgR8234wb9uGlMzYbcGFQPbT32G/sY1ZUcNoyrh3vE0WO9JYw6uPaRbMYrQ+ouQjFMchAkBZRW
P/shGsuzBdvvCSk3yzM+SwoYw3SJ01JRHAb3Qz+PGYYyB7Wl61CKrPtY1WrPOCmdti0AFkCQtqaV
QoLffowdHB4+2UWEGgO4RPKDfso/4Z1EVBbo1nmpKJKiw2garcug3DODrWpqT257HBtLknXFNeY2
Fpe0QMM/rMOs7HhAuHJdIj/r6YdC46rXszJTG+lj0rd7xMhjt3NKAu9OCVlpcgdYNqP6MJyQpCU8
B4w4WBb/pD9FBVV0Y1ut26Cy8q1tRvMXZk20X2kFt3oj29F/Doygu5TCQkqZZdrS16nzbUFgeJTG
u7Yp3Q/p5Ha2tZKsaan1Mqs/VLTSX3xMo2Y/mvqf5WTHXxLMGHJhaTh3yH4k7zL/XzOp5Q0hrMFg
D9vMiePsNs4gKWwZfXcd8PQo8xAJjvQgqCWF/UBFzqn6fxYP23+Dje+2+lk8tvXPn+3lo/qfYHde
XG7/2M53/ejq7s9mvt9ccb+7+Vx38d8R4hDAdFlMff/h5rOWfwKVHwLDkjspbdD9v7v5DPNvjmlj
eAuW+Axm/NZiD/zdz7f8Q8heaNJx9bmAUIhL+lccfb9lsv2Rc+D7/JuWH4LK1ZeYAPBN/8XRxzmQ
qZi27w4/NKJnhbamaT6JTZ4OWPQPdgr6r3U4MGs/Cjfpz3pB9ZhzD2Z/2hQtHqvGGL0Xy1+jMMEA
XHawpUM28V3/Zczi83+fsn8Pq13cj//4IVuprv34iwl/+fP/GVTLQ+RKkkKYRWGKx8v+75ZRgmo9
Bxs98bA2zfZvj98fllEWEkjwBcJEYqAs/tLvj9iSYYuNnv/8Z/Dtf7AEOFSmqCzAEPzD4E60SzxB
fzxhf1jp/86+GTEflLgOxcFxmUqVwC42sR2kAiuEzg9kR9QnsfCi6kItnGMWNOmKZ96dlqG+1T7H
mZ++GKbzqqSTgFIJKgRTWTuCI8E94icwTz11Tx5fnzH+83pYsi76Qx/4Z7VRzMt/jFal3rEwug++
QZyax8KWV3XRWlmwJssK/vTQMK1vMW9FN1Q2zqmBlswe1bNwbmUAvlcFEph1mpgkYYP9lUhq6ElP
Ti+iF+2LcDrYBc4iZgkqJFpB6HpnyWp6cGtniu8MUcRibdg6Q1NQewHWnnlKMIq4U+tsuqxB4B5L
v3hKcytZutn5DkXrcLID5IWhndVrU+oM6bZbXJiaZu/wlqaTQ4jaDZjP+OCO3bBG9YvfCLl0ubbw
C36GXVPspmXEq+t5oChV5aVR+XiO8gzEoCX2eGgkQSUsR7SXo7O1WgjVzELJoXD0KA7DEOM+oEIN
6AxqiQRI+8hIEYT4h8lxWJlmbuz+yGKjPKRRJG9gV+kzXWxzT0v/qFmGHsIw6nBRmWS140bg9GB0
F0nnQn7v+BWi5WCyOE1XmTb9iUiCaZulhnyqfK+4nR02AOzvgP3bQOI3ud/rV8JfnZPOUDmtkAB7
x6k08MZXlVcc81SOeMd769Znu/ps4ijeefPiiyrT+X62Awy6bpotFnYnHjeUks0Dgiu2RFa/DJyb
gF7eGNW8B1NfrkYjkzw/pj7rpD0AyQRkyF7syM6nBeuT4k6JTPnq2UQAUbW9GlgVz0wj5RIWGr2G
fYfNbKYcWKW9Zj5SaTCkAHXWgJ/VQS4BxphuiVDJ3deESgGcrZIHz+2QbBBOwswVihmKK4MVJ4jr
3GDaYziDjRBL++HA6oZfhql5Kb9bNsoYXaKpOsK1jrdT7Fv7oJYY9SpXThdmT8bZ7lI24HPXsZpP
pzpnrIBOQxyg8sGuYDzS3Q2uET7EswO1b3YsapwozGBdzkg2brtpjOptpDJSNFpYrz7rjsRGZ4dQ
6Vyo3LqA7p1fPMfwfOileV8BWoism6x2zKc4cI15HxesJKjoWX87nimthxoYlseCk3TPdgez2QLe
2/TC4G/qiB1OSghHrpzyNFTjuCsicjM2tiWNexF5LImE8Pam/dtrN2gTHb3T0g8k1SUWcMr5JcuO
PYEFJdjDHrq3kXHmB+rAYmsNMrkYgCvWnjkU54zBAlYzjB7sBvmKQMxIrXb5HPnYhybVbtHWGc8Q
R4pL1i87IKAaD9IpBYcSrhA8W+h3VnYRDEfX6Z2jjXT/lzcF4X1khXm9mapWPCHVaun/slZYG2WB
59qGqFxKCGxhfaspHyJ4mRbpkSyTRLo3yGz96ojcPLo+IudV0xrZHdLO6dRlCcrfJF7MCmPTeEBt
bae8nYVl3Jeu8HbMEdGLOipq9ibeCzwC9Fq4VAYjZ3SMrmAFRQi0Aw4A6731kxI1WTAUbI4ZiZm2
XzM/jZchezL48o6Ha7oRcKlDJuYzg+PU5fZfmXUSICIWAp1SzDK0oYI/27hi79os4ZlzNXDTDIGG
xXCxFzcTgF5r3fopMPMKo+c+aHLvGMIzx5UxpNkV6bp3Y/Ya933GKI+1/CQ3eeQgFxwV7CKhuxya
ftO2eGpb44hbqEYlTh7mmWSB5ib3DShpcJ8m3sceLTqTkoeyEc9e7MWPbpCPPyrf1Z8+/QkyQccQ
QDDG4ee/Xpr814SKPxN8/u//IM6P/U8xFriDip/xnwvf5c//Xvdazt+I0ZO2y2u4VCR/1L2W/BsD
VZ8MQbK1KHD/qHudv9GwSBPfQCAt4cslHvb3koS/Q0VMQWz59pJ57zv/Ss1r/V00XWDZJo8nWbMy
oASi7v1rzTvjX4crMOTHOR6RuUTPBkPsLQULqoxgehkY5K2C5Cbtj8xS0yMhK/FhnqvrFCT/n9Tr
v9ZGkGuWn4RSS7iMWJbf+68/SdcoslQwLB+rdDhy7qK9FDL+4dBLrv5UL/5el/052vC//KX5DOk1
MCJQDv5dOYbW0DZVjte2NUNOr2IrRnEzhq59IDzc2lUhgpIUQs7VWChmc1yyX6mzZDcLCg2WMMH2
n/9ABLf/pTD87ZeXfA0Up7QfVHaUoH+GicQwCdvYCQiW0AaznQlXXXjwA6t47NGsbVM1n9OuTZCp
WUQ0ceg7clP6pnkOmGXtLRnn52nE6rICRvkQKOcjaiY0jMc+a3bIGXZN3G/DIPmg57Uy7POq+Q6R
MSHNz0nIrKYb2e6JmGwPnRaMGlnIaMN97ebc3c6L6a3LT7HhYVh47pgoYLI0xmsIS2LGtH6RyTHA
wPXLIvDkjpzX7nM5EFszuXZQl9EgGGLTRfONOZpIQFCakOnUjWcVXCMQo1s0vEfDTx7nIlUrEaHq
CLP5Wvbd0fXa8LOc8ff3Wf9oWWN7lqWh7/yclVULzvxO6Tq5TK6i0erZx6m50hui6KZPNc/Zaxl7
W4e4Ld+ZFCaZku2Szi/anS8FiSYYI9E0TPnb4IQCc7lPbAvQ9sZzL64KAIgEKMVzRAvESzGN6O5C
r3oebCW3GLWYmybcm2tChlK1zoXCYd80kKBycPX1oOqtAypizYYzPHs1llHOAYSXFc4R4FHaXft9
RsZYNr8T3ox/otdhQbGJA9MYBkySxNkXnTmR/2K9lqJ01l1tnmpZGRejnr9ZwUZXjw0nxUjAQD6C
JA0iZMUsLVmPgjc5maxxnzO1BQ3OkMjNlNzosGSDW6NwyqOUoivO3XX1m3lvETGVdn3bZPAYILDs
MVd/JUF1tXNejNl5nmbrVJjyaIs43U55/m575kut2jdED3INSmUiZs5Fy+EOwKFyFliRicyvJCjm
PCNrpWDme1VNYR4mM2cYOOYz5mJW5Wnt60vakstEsf6EFwLcg2Oom1DMyUNpU8S2mRV8Dioy7mBr
DVhN2nmi0x78kydr9dWEorkFKuJhDUD2tnI5iN+bKAnOEXrkE//D5a4PPXVUBo99MhvRq6Vl+GBj
3IC7VzrTJ1o1cbUTU90GZu1sQsb6ELnJmFzlrsGH5qUieAx6heglY0WKyMpCysNA+zPI4QFuK0LY
j1lR9XdoOMdj4CLjbp2sOoHu94+th3h9iIzhoZXNnG/ovPRhbuL0o0im+RcKwRAZFSSXyS6+RGe5
r6Yp6w9M68VdH0TDsQPa+DCM0XDJyUm7xCaO3Dw1+ktHmk60GqA7nh3HCW6ayiv309z6Nm5nAK5X
f6rbQzWZ03OlY/sOx0F/cZIJiU40fKWNq/OV8PLhZybsi9sV6nGuLARIGj4CRKODhWdRYTQYa2ms
bKdqv7RjfkNdrD7gvH04Y3ULxYLao9oqVLL7RBss7/I+bul38Og178XA2YX5YFsFCjxtPr6k5Nwd
aqsbX73ROpEq5t3Nxau7/PlqBorYQXwziO3LkpyTqXm2Cf08QXKFZIhj1JAXy3DegHGn8WqKge80
ywpY9IPe+PJ98iZz30r9zUdCNl7Hmojma5tJquqKjg17yioeUviSbb0TI91be+r1uMPZSIDibdjP
B5KgNvAo6Dd5JhFzrTrjCU7YWeR7hz0JJ60F71F+ZmHbrVuLuMcm3lgjlHVYG3EiTj6WZeDTrxX8
TLvASYWx0lCE4PTHboCLEtnneJx3FTrtQXmbudwN1avuzzgfUGShioNBh04SHxpLW6f76obCW/WE
k82aCESOEpYAgzikHpodQjO6vrsI1iZJciKoZBMlHuraeq2dD4WtoezUAXo8KH23AkaJxJXNyTpB
Cr2WEEyPqmFuPXd01powaLs7zPYjK3q0Gcaq6X8ZMJC3E8ShSMOg44Ttze4cwXAYwOaHcXjXyXrv
1KywFfYxoC6bfkb8SOrBirQIj7URMPuCoIaeGLaAotYr0XyyEzS8tVHLVWzeRzirA7uytu5y08zz
PpuePA60LrlNKnmm111l/ROTuU/b/+mWsH2J/cj2FQLxDdGs13q8sLx9NEbtbVGvZmvPMu6UaDZz
NfuXEQHMGKEuKkOIkzl75sqFGkAPea0L68wBsv7ndznu/P/3LvdJxkWz7MPqIp3gr3c5YcqqJ2Ih
PcYo5/oypnTCoyDDbKM5OqraeSkKcDZOaWyj9AThU2xb6b+JqWH2P+6pGHdN7wbbwCqjI6GeWYu+
I8+L9KpKvNCyEJsq0ht603IzmEb5AGjQuusK3XAqyk8QELd6pmkuE+stDBY3hYktRFgHPF9oyKXe
NW7zTAppvEaiwTsFeBtzl8/XgN/OlGSq4DZlX+P56wQG3mYU/pX2WWwHOyxf6lYCFO364odoDKb3
SXmabPVkwnTfOUn/avRyjUv4BKrVQZ4nHi1yJFaBH6kL9ooLQHs2XqzAQoUnEBMWMqr0ZHXABelS
D7gA4IOzlFmz15gQyHXP3F1L14Vbg2gs65FnBQVPgccQqWZtEzQ1Lb+6B+VY1mPP7YEXvA8e4HQ0
K20BW9RNxpnQIwHjKOoM9aMlvBaMwkoRfkauQQFBObjWSA78uHo28aKqDsiQsDXCr33ZfLliMFaz
EZPaVKflsSshqUcmDIGxIRigFAcK1bd+am/jVPxMEyK5asfFrsm4YEFqrActMSC6DHpYQhyqgqsw
GezniCu6NptPI8Q32uhywWu8Q0FhvKZpumFtshFn5tOR95gzhljVRKDcOF30hn3X3PcNsYRYIKEF
NJA3mFk/1vUypov1FSQ5IWmmg68pZRMI6/hOEMOK0os/AMTSs3hAAjRLWzPO/Ze2c8mcmpJ3UZoC
Vyf+RvTi2NAril5S8TZ88sCDeg9TSSnECVSOu9ZD8eZU/UfVePKZoM/P0bT0DitbtknIUyz6busH
tKA4GjhV7C3RcDeTKfaDgTZJm+O20GQP6C9pLFl9031mmVtDUcSxG8XAqeyNodoTcF5C7XR8VlaB
6Do0N4jKHkJD3MMcarHAGCdMiVcTg5UsW54BsCRm30L8ZgXFhvphTixoA/GAFon0vEy8iDl+GG33
QnuwNnourDF59Qkja6xHERTHaPyOlLjJBEBf9nMZgS+ds0ENg7wc9tG8cfr66Ic1ibHTtsJzGAvW
70qBrH6M6CXKQW4LNIOOgS8A2eLovdmMwdjvbYUGT9aZ6wZcppvflO3WX5I2rKORjfepDl58wC0Y
eYOovEMuBqZhL52fHr5Ze8SVfPEdIqm6vS3TK7XBTYXLkfi8xerT1fupH2hf4FrPG5NtqDm+M/ro
2J7rtLvp9G1a9bsShc2s3x1/+pDqo+q+DQAMHQYiAEj/Rt15LcltpG36VvYCFgr4BE7LoR27m2xa
nSAoUoL3Hlf/P9nU7FShagrT2qN/QjEHYohZmUjzmdeI+GerqPtUew60T3WLWCsFQVV/BmG2GzHW
Q6j+hlbeEPyMc4qY4V/jjCAFOqvtz2gYSQ1wJADprvcHp7wD4PTaq3W1/YA8W8nmgRqC/9pjlnH/
aO0OEbKNQgVcvhu6Ye8Vl1P3ezruhEEWo9d30oCF1XWb8cNockQJVaLhsSxASKWsMEXoutB3GAY8
KgiK6Oq9ybsJdpZWqHkXqe5OIf6KCeiTgF3bZ7K5iGEQl4793qh+WNkMA0pScj16MzuHzqZDv1nv
e7hNzh43rEK3t21Na7r1dwhO7KQkgN5yFEGBVEBD9ebGROnIrRAniQ9Eyh+sCkW14IUgbN87DiKG
pUd1cTcaoMir/iD97RosC3P/a6bNyObsZxeGHjswRYqmG4ebyYVjhFp9UhOZ69O9rX/vgxqyibSH
Vx/62bkL8GupvUqtP9s+Tou5+U6PkycV/+/RsjaW+jBlNeCl+h7lPY5VsYP3fDOjcDvHe8tEGgcn
J9OqH6i23sEi3dn2PUQmeXu8yyHd2eZTrP+Or9w2y7QduhrvAdq9c+vvQ/4U5KhFBT+sAkOp4V00
NjsceHaWCmt28AHJPMKA9HTQDJtmhjCWsXjI7CIrVFmp61FDQe/RgORV1uUjHJs9mGLVy5IIhQzn
PQy4j5GPctVEE/sQdOQRGDvY/C1gB4xwOiR9T1V5rreYCoDbJAgas+JzVgd/IYz/bsAL+y5Kh5fR
hArrayD6izTJ7speQo8+TrC1Db1/hihouranmIGzi5T6voDjMbaOpwLqRaEKcoKS/oknBmgNfmQb
QRGzY8f8rDWY0fpW5v3fxgYAJhKR3FZ+XT/O4NHepXrlfq0qAOgB1grkYpkCIMxMU4auggOGvO4t
eFzj2XDG6HcM0p37pLJiD4x5e389/NB0WSr4d4+JGg4METpgCD+bvJVnRudlNSrZhFvjbQkcJdsN
oho/kBu2VD01h3/ZlXe+zE9mB6pyWav9c6rBb2NWEZeXzGl8md1kMs/xX1MeR2Y/+WsiFL8mRYrM
j3yZKZkyZ4Ltrj+OMo8yX1MqlJeVDwqNKWCwY/PTUWKITtpIyRVcUnrX1I17jzGK+XsjiFRhn5ri
naOF7RP0mfBH4ljOnaEQM1gRqAhpTqQ8W8io/RGgFPSpa5X4Q4nK3wOkFI6v1n1MVFK0pMzqd46N
P7Etc8tZZplzaDYHX7eoKgPkJccfEfmncDAr75ER7H7gU96/5Ib7xcxo7Rb01jal+RXlJhd5mOA5
aVEQtcCC5Wn/fbZBj5kYmtyPBcpVovdhlJDmZPEeyhOFC4iCaod3UViT7kZawBumh9yiuJ+1jfgy
pjXvktF/TSA5sDkD7EFvwSN0X8Op6dGjHlOxn2FMBhvIHe4dID5NbKCr98neUVT0tSTtfB/qUg9h
ciu3eZ+xnV4amdJh3mU8FzLNEzLhK15zv/E1D4S5X/CKkBwO4VwAbZcZIw2m/h0msulzKhNKGn0D
xtMkmZ1MN02ZeM4yBdVkMgr4Nf/Rk58CCvJvMpmyTjJ5NWQae333UtY82ruvZTBBCVC2/E2VZq38
8yNNXQEPZnJVNb31iwEgu+V+HZws2teleQtoSwDtR2C3Ve1P14e9UH07GXYRsSt2AkCpmtLboSqQ
uLOIq7SkMcADOe+vj3ShyHk8kliIBmP5FaZJjTRiGA5/QF7zfND/NLDET9DlK7PSThMReRPQggJQ
JNeSMqe6mNa/b6oQJ4v7VN44HHXn3pS3UCvvIyTwXWSShgCPCm4rMOHZrRLJKwwDFFTe5b2mDniq
/qrAvgkh8180CP47Lez/RW0Ek8v6PyMbXuro/zx8z5Pvx50E+Z/86iQ42m+OEAYqdkhPm79Ur//2
CXB/s3TDoW0vTQIMCa35G9vg/uYYyEZzYzn8Vyr9gv/XSLB+A3kOzEXYquOakKLNtzQSFkeIVJcz
a1mODUrGIJORf350crH5s3XaveNeq3vrPQWw6r61tQopzjgbfuGr/iOOYnGIfo3l0BthWzu65co/
PxorGqG2IA807gU0WmosSv5uLmlr+n3JpR3r2lpKf3orvY4n4GNq6HlzlszFORIjOlS4TY77pmhg
mw840GcZ8jSSoLoy1OIC/DWUAKRi8X67pr6YmhlRKtRJN/em67vPmtLUf3T+1H0UYAgp3UBkeSc1
r6RxYN2I/dFuu9AXuTQ4qBkhu1GyEbH4hrjeu81UKXi+Wnl+YwgJp4SNkRMRRgivWFrzrOKBdoua
S/zj+tCnVxV4KrYPLR+VSoWG55Lc9MefFG9pkNdCH/e+EmfvdDtLboyyi3bXR9FkD+nfsdHrMCDI
kNMAgEoh47UNc7RzRDql1lRgt5PKokPRt92Dgwm2V8IAf8G8bdyjToI0BtjS5NluyC+JLSe8V/qu
/3UF/sdNfGHGsrNHpCYl5B1t8RL4rdnGY0YWDMEh2SkQMLcDPr7vVmYs/5rljDEVEfTlNTpr7mIY
jNtAzzt8U90Z5vmQaYn2gK0BGPLYVKbfCYYz9DCHBg4b+P3a3tiQwz9qTtpqK4vPTXP2S0x+B7cO
ISqQqtNPjBi6S12YX+J2GHs4mP99NtvBvFe6MfgRDT0WPkJ3P1yf/6VVxl2JS4lPLnusp4M6TkVx
fCZRV/2Yj+sGf2qTG3hvH4QPaADbAkB4NogLWiJBBaDfDwi8bxLZjeI++gcbhufc5vaXlSIu+tOp
1J1ZhkMiN4zhhvdU/uNt69vp3ZvnovOC0IJ1OYmOI7/i0QnR4SDbPYJD+zFJ/B2cupIaXuau3OAX
9gJdZy45B48TDGoWN00tvY5MzR/2beMYe00LeqmuGRWfMI6GkTwCDie9aVd2oPxbF2fB0HnoNBPv
CO6axdwgSqMqUjes4IAWggkuA8kM7hwa28bKPb5sMcsLjZ1A455Dx7eyF91sTJdMWoFzj7krCljo
e0XGd2zxTCS25hp+s0YdNvdGrU8iT0lh622B+Md/IizSPIVa7KO0kwCox5dTS8KV/XphHUgRyQ0l
EBLa5uJQzDHw6UCXOnhWq91lg4u1d9G5d4Ophysf+vUaO11zPqTJi+aaqsU1tPjSba+i5T0O0x4z
I9B/pcf78jFS+jtNDR7g1IcbKxb7rAzvE8Wv3nrH2gzt8ppww4IukACL483cd742aQ5iaIOwsBHS
/WxfOP/yvvqPN7l8k0+mCHkLhBX7CRSFhfbFYpQRC582Ktv9DGcQi5lq2tCmh0oyB4NnOMr++gkF
HHI2IK8XWGqhI+YGoX4Rj4BmmmfMDAoqtsJot+mIXvUW6LQFXjlsfWMbotz0s8REEOGbZMSxQ0tF
RD2lFBTdMEqFhRtIk8aDbqtTcKerHXC0sbK7B0BHennjtn3xww8AtO06Z8JBOE3Ra8KWqIEXEEPx
MPethU7LFiC9gqJMRLt1IwBuRQc/D0XlmTHofFScKEag1p0Z70MqkxizQ6D6LGIH7SzpxPk161JN
3+oRj/EOqS7UnduU1sq20YCl7mM4p/onsv/RRYjGcmLc49Av2dm9HofPYDKL6X7OC9t5rvB9MPYT
olz9BlRb+EMrIfvSkZ5HZRN1U3GTmz3CRJSrupdm1OKXxPGR+9dBFIBjU4SbveR9HDVoR2GcXoL4
NK1gVzk9V0SJbleAlwcGInhQ2UG+7awhfcIKFnHSGRE1KqSGEm3xXKq+pz6wQGStohyHBcFARVjR
ZPYtEX/3W9rrUpZ5+hOVxhhPEDVt/oRgplML5NJVsc4zqSP7bhU9QACCKJXxra29YujzDhUUC0HQ
xElwaE46wBuPeof++H1Fvax4sEQ5Iz1sO7gz8XUr2PuPWFSb6q7rrRq5frfHvHN24pImXMfDsRNW
qaHQxslPbundNuqt7iv577bRzkAho4Taa4n1yh9BAYntVgOOh0LhnEUHyL7oQpqOBjTCGMWXtqUX
t6mhC8V7eqax86F38RW9E62uvHeUxNZ2BQ6C7QY+ISoSDpzbBGMoYg6sPFt84Een6Xoc7quo2xRO
4H4vbWraXj229CGU1KnRdMWITLnrkwqNBrq6uO7mreZD6ukn/56+BOqAFYLkd+isoQBZDLGJBBhS
DDg49wre3jrXTrcbURJ6BqVr1HeKXkFNNFjNj2jLjMWdk6MAvTdwZG+hNJvdU4ZtlrkLEG4KdqNQ
yi8JhEpE0dIgVPd5MOpPUY/FKf566AIrYZf/RQwwfeGyC3MvssLmWzDlYBYh8CBi2uqdYUupmirw
6syJkQsK8TFrHRFTocba9TtkPAtJDhlcb/w5q/9KuQFcKaqSvkCn5+8YywpfsBB55/gG+4zqYMFS
sl9GQ1EMBGeceNrpGJ3b+9psxfg8jzM6U6gVFrCQW6MzDy4UIGQwSquhPNqqTdNt8XlRLApTJrZl
Otpy3aY11dS5LRzqLTQRKhudUD2tlMd2gpv2QwRVmH3CEQPFBNfuyk+lXdjj1zDIm/djDyJp03IL
cldg2MP+Lf3ZPygWO53DF4YuwhFcXBiWWOqt0XUWWrBAZ1r0wFoffWMDCToCm9Q5UIjSn14vzjcV
Hf67isL/OlqOTHT+c13hNv9Z5H820UldQZP/zd8QRVP7jbjcgCwJHtzUJfHlV2HBBYhIpESIYIJG
JoPg+f67skD5QEWV1iUJB9qoqYLQ+1/EHI2/T6U0ydOLJR3IJuctpQX5nB29r44wSQ5Nm7RBRYPJ
cBahlFXDuEc6xDpkWdvSVdECogZ9dof0fii1Mjs0kMrHx0EbkHWo0P9Utk6bBvNaSLdIpV5/h0lU
R/poqFRNFr8jFGqMcxzHqDdSoXthUgz5o4ppDwCZqFL/mvIsQl8MehwCQy4/CNoDTslpFb4cfb3n
X1M/xi8u3n+KQMQbBhKPRJisjLNIlkcdlcZqbMwDB/YHtXj1R2olwzeFK3HfAWpemfjZ+jMcSQcT
hwSjvTJnjqMoX3eUtk1GE8NeoT8mKKHch3rFyZWBxKOCxIO7TRLk00Wuwc81/bWi6SKJe50vdS+B
2xuFaiHkehzlJOiHp3ZlDiZIwtQ9uGmXfjCDJluJii+OAurWcgyQt9R6TkcRRk6sM2Dfrac1VgV2
6u+DtI1XEvJF7C3nAgRYpUhGdfs8BynYvEEwVMahGJrmblCBaXbS93EcsVi5vk3OJ0T4C9rNRfIR
fpNYbJPGpVJfEBwfBmq991bd2PfI6EQfr49yPiHWiqoRtCvH0c4KDOj/lW5fK/1hEHG7twtV3GFC
jUMFGnffrg91NiE87IjlXeJsm3+WGTCW34mSWo1ywHBcBlkJpsQjTIXro5xNyOXTgAHSDag/ZG6L
pMGYCSOtQvgHfMkU1OXDCqTZ3DhFuJWckp/XRzufE+moA/LXtqnA4uR8uuuCOAIjgefYISbmDLe0
CwuY90Pbfnr7OCDKBSBevGY40Kfj9GNdwKqp/QM4vOw9+qmI+JuJ+uX/b5TF2tXCqgKzbPxDp1Td
bZFY06GviHWuj7L8QrwDMokndZUJ5Stf9Pg+qMLYoCuWD5gSlhOc3qTfdrOZfw7Curx981Cy7IsJ
pWMKXiD5U46unjjH6i2u2+HQ+BkpUoBzEcldp34VDvfFyryM5U3LxMD6W6/lOmqC9mIzZDjahKHa
QvOZjcg4NGERY90mLP8+MaBSfTaxlkdnjf+DjJ2FCLnQkLT6xw5zgAyl1E4zCK/nQYX2oXbjJm7m
8gt4rq6ni13m3eeoKYrqpXEStFtEm8CaIRYnXzWtoZz3BqJw74tMiRDnMN2yvW0rEX1D8bIZPJOw
0AGE3NXjgS68lt9HZen6t+ix2t4cWm7nlWLQslv4Uy08oAQJnupm0pP8s64itmxrdQ7OocXab6Xj
vXwNHVhSvHG0OfgfxIjFntOUlEkh9nWYRIq0zjw+xlP508/mv0SornAUznceAxmWfHepIb92U463
Q4cYWRxk6nDI/BjDhtEwaAJEzmGMAWJe33nyQB5HPXBVVUMIXgpiDXocxunOmxQnhMGHbkhSacp9
T+bp+X01H/KcdrgK6uBeMY21cumF+RHt8TIZQG64LRYb0DCo/OGlhiEdbon7KOiKfqOavnYjuhLz
suszvDQYJXhUwSC6SPrt6QybgKIzSzwCGRu77egP461cB5SdYmf35qFAO8P4kLe6fNwXQyUUWaDT
IZmi4OlBDpx8s4cxuxnSxljZInK7Lb4bVSAG4X1ydHpup0OpfkCTX1L1yHqGnTul7l2JTNZNlAOl
B24yfnE7pys2oO2UN19WQNYcGlV8eJroywA17suUCks+HuosVpMdMnOoqDpNhXVW72ZDv3/ronIU
5OPPfKkZL4erMBTTMfZQD3lb6nsjtN/XCB/usgSfwusjyW13uqZw/3mLif5IRbiMT9cUq4QosX0X
7e/O+tlQejpgrpSs3CPn25FBZNmbJqrMOBbbkYDfbt2pUA9FVKJsVdvtjYv9HkSGTrz/B/M5Gmpx
tovGLoNoQsm47JHKGimyeyNInjdvByZEJGNrfCZH2IuwmRggc+Bqz4d5yirQ+23npWFZAry1i5W1
u/CBJMZAIxfUKII6i6GaEkdLrYpUQPCWsc87iOuliV7r9WU7v+kNEzyTSgcP02X4YqfbwEW/GZlQ
hKDR9UXStrcHAxHpUo3+qLWp2RvgetY6hhc2BWwM1Bc5yzoFbDnxo/efl8tWs8pGkY5SZKBE7b1I
Q+xtmvrtH4sUl4hTyD1OGnI6kJVB3Epg/BzsPJo+9lPQYZPUht4kwmnlNF2YE8GMytbgzGqgqU6H
Mo0hTmYw2QcziH33JghFia+01cLrKvBDGm+uf7ULe4OcUcpDkodIyPHpcBlOMEWGcBgxoTvCw6++
tQN6M9cHubA1TgZZ5OYxr2mEpQ43hEaTDJAyPi9ViKsXvoEfjTrJV7biAluDGBuFCAGtk5xHNfho
i0VEbm2uaoEJd23gj4e6TzoMAASR9AFzHtrdFtlfC5uztNM5eyXNSdQNwjLZClFht6mpyb2JEPSw
V/lQ/u+TWZffri/J+boTkSHipspsFrC+3AZHW3cyYNKVBHaHJh5CL2rKr8gNrPW5Lg2CNgv1EFVA
XpTSLceDwCUri9iSQsOOWv2e+cL/yL+KVr6ucf55JTbAFBoTsk379c+P5qJNZpWoYYACb+4E/b6I
dOR8E2ro8+Ood2hf92FWDF5ZNvjTFBM1yYcx66t3tVor+nNAkT59zETt2i34f6Pu7/E3q9ChQOwK
r5MuQMYBlQoz23eqxd7Em6wcb2O+oNS0mEdr19pqpHs1FKiXRDXbJ5XSgJbBKQrdj0mFzIa6CYc0
RxsUrx8U4tUk6n+itiH1CbOkqn+QYJSIJXO79XgNT/EHYPyJ/uaTDeTTYJW4shwgQotrGM5nh7Km
SZjjmOkem1TU5iPTRaZJXRvq/MMTi5H0c92jE6ItiwslPpNc+NgGuQXeotPU67sKvOZKiLhsH3LM
aHXpdPAZAg71a5v16MPrNEyDsjP6QyPiP5DFHn/qAOkPuPwqYLnn8iGgu/PQwMnfKpB4n5CrX/0R
5/elbLqTb9LJ5Feoiz0+CFQjAjREDumItTR8wu5L2KN83do4bL71zFLm5GaxKLrK6S7uysR2qwyO
Un+ADgdjpCAQngN3Wrm8LkyIt4ynGLyYoVG6OT20poGENDp5PdBYFP1ja9Y/zED/Nnpc6StwgstD
odLE9YCK0xJSpCqoQQZlw1B4kmI9FcHCIZP9pipICl9fu4tD2TroKNvmeXu9sY+2iiM0oB4RJIeq
iZA5xN/yawnG6dEONIiE18c6T874TjaiU0gIYjIqBYiOrz2UV7HksmhaVZjORLQ9USV7oYXxZIW4
IYrU9FcGvDQ5efEJ2p/cEUvAxCxEN9FuYcCCbhYZb7qHjjvS19TXoqzzoaivUS2kwMy1Ll5Vso7W
sUJiE4MTaBxtSCfKSdG5zBA0pUcPafH6Mros02lcDzwCwCK3OjUPztbpMtI370JaxPpBbWahbAar
rqr9SKRabdSuqrBfwFySjrOOTeKkzQ69YsecpzeWZB1iO/pNHHKJg+T3nP6KmXa2okPEQRB+BimO
pQrG2VPb3oYCuub1GcuNsZwx5XRQlxxwQvrFxrHHNGgH+sUHxOv1bWak2kZVwmR/fZTzT+jozAXA
HCUE7mb550efMG/StFGgWx3cqf5IK7W+CXNqI8Qzb4Q+cT+D5QLAJhEeJGYSXno80mS1YUmfVsf3
BIJ8ajeoGKdOtLJPLqwaOE+6T2gj0IYxF++aloOisBC8PJhYLW+D0tI9WSl+c1bmSnFP1QD5RAZt
LbIyZIwhbw9N4NHogZ+IOSuoiEAphsJ76+eBnUFEzJbTZd9tEaxaGSoAiLmEXgOe4c5Go2jf8X/3
9uzbK/fG+UXFUOQVNM5MHjFjsRPMpDL8SZkDz8AX29yWU0d0gOo9tcs2arXP3aDhZj6Z2eokz7+Z
bP7JVxthEamudrozlDHxXUTPI2zIcpQVcHRHfjMvp+Kte4PiH2U/NiCfjMrVYoZJyBOHkKx+KBDf
g4oB+0j4Tr8SgZ7N5hUvxuXLrUj+aS9GATvhR6KhApGPtrNtzWHcDuTcK2n02X1IU5aYXYC/k622
JUCNkNIN41yFjt4kbb9F/1VzNrbaqvl2yOIeZxbDcJU/Wx3lrG2Z6si4jxYum/Fbdw2/w3iNDsDL
AZtazrZsa79PUn6HmT3Q5rV2g2W/S13tecjTbmfjerMy4oX1NbmyoCqgvShjrdPdAoDDaiebAgLe
qJXXT85waDH+e7h+8M5GQfdPQ0WS8pw8EmIxip33Wm6ruY1yKsYneLRyIoYhX9mRcnVO7nhGYZNw
6piIxf14Opeo6Ms2c2fLKztkR+rIEdtBr3/mKbaa1+dzaSRBCk+NhwoP8fjpSENWaVgI04sWmf4T
npr/pcCHFUvwwFnZmXJllnPiftdk+xLYoLq4gSslrHW3SQ0vLEyQbWMR7UbsTre4Hk0vmWLZ94Y6
VQ8jmKz92+cIgUEWsSgsiWWMUHZNjAllYXh6Y6ckNoFz0094vnQxtMzrQ8lJnE1SABOmAcwUURM9
ecxGBzffTmWocNCSd5M7qNuCntKnUKnSO3vukx/Xx7uwHWleSFEoWHyMt/h87TzkZmxVhucYSgus
DYawMVrFytX1WtxeTIsLmAoDvVO6+GLxRiPw0Pu6QY2nRY0n3tplIjD/c6quxqc4m7CVHHII6ENa
uik+dJX1iBN59WWOzCK7xakZeWRuWDxTNKAAP4qhyoLtZKo4j4yQ3ronK236NczBhZ0tQxiuQ/J9
7nb99FNY+EmYtGF1T8nG1it91BpxIw7urcZ03nr1kHrDXZGnVTaVl0kzQlY4+syD7vkKvsIuSpc3
tpKot9e/9aUJUT6khs2lYAJjOZ0QFjmNrjkVZvMNjiIdLtabHOdDXDKi+OYfDCWvN06NDt1hccs1
ZMQZ0u2mB+Qv36VGglo3JBkPUeS3pqssHcdE1sEIoKn/nE4q7Ot69PXM9NLCnu8q1PkxFNOylbjs
0tIBQKIKQABI3LwYJU6QP3R0xfDMaeg3ySCQXVRDH/+xVFm55pawbabDPy6YYV5fKk7L7s0EM39w
m9j04sJuD8OADAdqQ9oe+CcCCdqY3yuJUTzYzRwjdF9PT2Dyi52AtghK05o3JGbm228livc8xKwx
Ic6SGoNc6xT4hFkeYrTRk2mNqI0q1XjDMxNs81lpVx7JC7egbBaw0MgkSo7V6UfN9VRDkSiyPC1B
ILae88dOKLsu0oodFgc/r+/VS1cgnDa+HxV9wCqLK9DFpxQJhsDyQnpiNNlD40Mbu/7KlC7tIFfG
buRE0H6WJyJKhnwOKCICy6yzxx7F9V1J1fZG6RHnfPOEXGiXsG00cHTg405XL3DzHpo/Q4m0tb1M
wfLdzA17JYM4C+ttdPJ4pSRR1kU4Xy7rUYKHcxEaWSO3SZ4gAlqIYdybyHl9nI2suC1Cs7xHDH2t
33chBpB9ENlkJwAmSzodFJy+oxaYkHiY3MblLu668g9IKXGzUYexrqGFOdirgpH1v6sinr9dX9gL
35CUzOXBhNdOYrFY2MIaHfhSJrGb3lJpL8PyBW0u00MtpNpfH0r+VYsHE8KAxMpYXAGggU4nOhb1
DPqBifI1HWuPhQ1yNElLO/6+AKqDOhvugiOmKnr37JhDM3pV2SfB4fqvuLjcCDKiI0SDnEbD6a8I
i7xoCzTuPHsqESIDF4xWf5LO4TsV5gy2X6LqPhCklzsx5sbK4JdWm88JSUd2sqlwnQ4OiLGKFVEK
DyWVxmvqcrhRFdvGNh0ZievzvHAFoCT076EWe7np+5ZaXSOwrkD1Qp1RRNECs9i9fRQY0cKgekAY
uUyEo2HukVMJbQ+U+nRj4vh3q8e6u/0HoxBDSG6T3DmLuUQIyErjLttzM3O6bQyMKChbrRz+Swsm
ebb/GkR+u6PDPxizqKdytD0rNPB2t8YXdXaCla9y6YZxIILR0qUvaS+J6sYExtSU2J5kaB+4vxGF
TKoHqmLhJsDlGAvebmXLXZoWlCTp062BwlyeOoilUV3nJGfggKMv1PaTh4EOVr4S7l3a2S5YZwC0
NPDOSuy5EkZGHKUME4nxziaL3lSzrxxCtdBXZnQ+FK8n6GhZ5nFh4C8+VJAbGXJ07DlU0NqDRPTu
MupWG2D5P6/vu4sjEa/QjCEco6h0uiXGsMVSLFEsL9KHam/n0vZRq8SuxZFrd30om7/q9HJkUiYA
IRkrAZaQG+do96WGNmN+ZNveNKAiNnLWcIvSkK/pNP2AV010e328i1NjJC5C5EzO0N9pUTszTymX
caK2H2SHcAeQfXjsQQTvrw91vgNfO1l4UEDjpF62SDoEaWWW4oXiqTGOl2oFV8JNC3VlAS+OIlVu
ycSgci5PlphLtW5mJhQHyXTTqVmPy+uwxuM8f8OocejQ0mTaTISwiOLiWDUaWbH1cJbCxRLw+rYd
cHjPkcw+pENvbIexqbdNjZLgoFFsur6Ul3YJrZhfyAkqcHIRjnaJaBUqtWLgjkoHbZsDJ9yoGPO8
QzKwQhct8VcC9/PH0uWQYdhlq7wljtRLPh4P9bEC1W/N8iynBsIzFmqB6FMUJD/rnrrVDriD8x6U
nv/Y0HVYu1POL0s5ulRwRviGWH0xulbUWNG2A8fPtab+NnHtergdh8rMPL8O0UNrOxfftKkhFbu+
zhc2k2y7w6IlQaLZv3inUfKHfkrm4aG46+xcG7MgdUzW+u8XzuArF5h7WQYjyyq/GScQL9IQqyqm
ysYBx6HnprbV2zZf2TiXhkIKgItMPjqIIZ9+yD4sajW1sA/X4wGbKYEX3i0umvNLOJXpykN6cSwZ
4lHBlAiGxVhRkpEI1pnthb4xb1MlSR+igSevRJ7zn0wLQCCwG9DE7NDTaeVKKbHRpe1VtTruME8k
ka0IrwT1jZUtcekoIB5BtQfIkm66iwu6FrHb6EZNpNOK6Z0eDDpW0oGx7dGx/2SaeXlTZQYuo+Xq
nXNpM1ItJhqgHkkOtFjPSfV9vZ+Im2czQpqxqDIvttU3knplfk59GCYZuAPSkGVcnJYiiyY6HZ7W
zwNU7sbZDQOyb28/WNSi2YrUoQAtLV5UsoourFLL8tI6jp5q08zeKVpvvLx9FGjDPDuvst/LuQxO
aJpc1aYXKAEUDXWIdjZuaiuX44V9bksyv7yQ0XpZXhJ5VxpuoaL+A4Uz3JLBRFsB8pYtML952XjS
CD9s4hDsaYiAT/c5bdSI7nITe26RosQ3hAjj5eNaofZsozGKickPvXAkIX5JoB29LoT4Og+aCD0u
pepmgDiPBbiTrFS3zpaNUWQgKlupYLyWNKug0dUcO8XQI/Dq082I4O+PoUI4Lo3U5s2NYTkYTDmS
Th7ts6pLPyQNNCuAWpUfFT+yTlbZEV9b6+ycF7hARrBq9AMR/yGZlg/30dIVqDu4qG1H3iirwp8q
Jxb4+0xRNcWfFcMNEERV2rj6qywDYW20qRhROLRao9pX8DzHG2v2VQX7y96Onia0+auv10/EUqIF
xQndIrzk/uCdoRe0eNFQX0WdtWGzVmOW424fD/mfxiRqY+eKsdfqbVhZvfpp5kjVB+isU/wy5Wpk
fGjzEVe3Hpfqdk3T9xztB9Wem4AtDSxexhGnq1bFaBe7Thx5QGexzenaCia3WWAr/YGCoWN/wCGw
/1H7maV9SZW4r76WELLNbYCEc4SnIpJaSJtqvn034/sk7jWB0N4K8Pws4uM38ssMCWKgTLPEDimV
04UFYoxegCZssY/8QOuxkuqR7syBbuTPWp6hEEmhAi+AKGC1diIc0Mlc+YAysjxJEEiuKddyzQBz
ABe+eOp0KB9VnfWJVyQFLrh5xK7eOAaGk9+Q4h7FR23Ui8HYKHoUh3g85IaVfi8KtfqjykFqavvr
v+csEuXnUM3lOrDBwhC+nH46jHIVI3GKxNMxa6IPjafCdp597Qle9/Subf1y5ak/v5xo3sqXVxos
EpHK73R0wgB9dA6aAZmHY1TwhHxl+oOd/uZ6hmwRw1ADyMUpoTt2OgpoSPrPYYqfs4P8rO5mCFvj
zHW4vnivcfPiYwpQTkh4gCSBWbAYpohnU7S5GqPokFBVxOtKoKfc9dmEEHVU68GNNYnB2Vqpr1n3
lMLK9NbkoPzo8nLOn8ZMN+abwuldFMSFUKAk6SEmqDoOrdU+VjSTTz/EKjT13mhFvRYrnJ8Jur2s
EYAOyr9k2KerNInOt62yzjwcawt362rBFG2CzLfUre+UcE2kani/V/Q0qPYQiVB81YzRVFa2xPlL
Qt4KsojOD6U8GvynP8Ol9GxOxLVeh3PEzVA3Pyo3iO8gaq1lIhd2O2AmGla8IcSZS6psi/90DMY/
QbbYzj7B9gx3iIAmnxJ9sndzlysrG+TCZnd0esJkPfiXnMHW5ySrynoOEg8d0PC5nXxr3iOUOadv
P8XUhmTXHuonvCQ576NDRf85DoYY/VULHMl+Um073MRxMj2McTv/3qcYKl3f+eefjE9lcbqInGT6
LCd+NKDSGrnum3PhVZ2WPo7GpOytlJZB7jbtm3cHPUF45fDJaLDTMzgdatBdNukcF15nR+HenjBy
QlfEgujXx/lbQ0GQCUTPVB8M/DSh7J6OVQV1H6CoWUj112Yz2V2EkgvMxpZEcuUhuLSCx0Mt7sFM
wd/PQi7dq+ZcbHN9GDeo2CHoMarWygqe73pmBW+CE07AjsDY6azGkXShsOvCS6y02uL+fpfgjwvD
UdFwmRbTynDnm14Oh1QCFBRiqKX+oNlk1HCqsvDiNp7v4waEPxlqsxJ+nmOf5bc6GmZxa3QzMcUY
8K0QGAp3zRD7351x6nezGVSblKbc1iBiGzaBHU93CK23vw9Z6qzM9dJXpA9CckyVgRxicfCmBGV+
eo5smDnqntIJFPykqP1NbWrlPzhyAPg0Cm+E9uYyTZnCArChn8ikMX6G8Fp7Wg3Muh+dNfmxS/sF
0CISmiwxNSPjdL9UKlkxRbMURw272pSOj8fz3NwpKpB+1S9/vv0qAW1NBkH7mhEXS+i2NJHsMss8
pbf0nRpN2o2K//pN2+vhyhJe2pnHQy22DFL/wreLUL53HVf/BAw12/VNn9or98ilFQTGaoG35bmx
l6UTodWunjlB5sH1DT5SaKj/apHnOOhKM95rcW8frq/hWVGDD2UhmyBhybRXl2s4K3EA5YM1LFO1
2CnA5G8FJhrPjasGfxLizU9G1/d3ZdRaKwj2i0tKRwLgBtsPmNXpXhmNCG8hhV1Zu514MMYIwZER
ob/2H3w6qbICbRTMNX3303HmXLFCC2URbwpRHjaFDw61jaeVdZQb4DSeY8ODyJTZH8yK5XGuy4IC
bCYYhaB5ZzSW/XHi5H/QNJTR7aTR7rPS6aK3FlP4ekCPiFKJgehbL86bYU0WTGI79TQFCGVNI3OP
70X/8foeuXRV0ZCg0U/OTrC6OGdpYqILkDC3PO6b72h0jen3MACo9Ey1PUp210e7dAKA7lLpQuQP
nN/ieeMEqFUUOqk32Hr6CVWK9CZxrfrg+0XzRc9i3bs+3umXA2YDFkNuD54yOsK4Yp/uj7pDR0zD
Pp6+S1j+iXVX/hDXdrkHQZ8+wLvV9uRdb4uC/h4U2VSpRcs1uVT1jd1wwkiJprvROXhU2YWGXn+R
bvspX4tcT8/Z30MRJVPJpkR1JrtBIaxvzWCmz4N9zkOuZ8qd0avq/3B2pj1y41a4/kUCtC9fpaqu
6s3uzW17vhBeRW0UtS+//j7yAPdOV/d1oRMgQZKZhCaLIg/f8y5nvrKXe+TfUUB8cRrHDpkZnRyQ
YMiyyQpBg3ZMq4tx9st9FQ3ZheqW8eHvP9hbE9roSmgf2fz+aak1F31naRWCw+Zd+aFxJnz3AUze
xTdhQrQcIMfSZqNapXF1sg0bPNwHKOrGYSxL+8LIDLELPMKU/j6XV8sWcvnDLSa8L9oco09KVBmu
dhFNVnDowzr4HBJqR3CuF13MbiPO7PO3hmIbwFUHBcN+9uQrxi6SGM2oDoExJvEdy8YlT9bZyq6K
fhXnDqbXg0H03yQSW8sBesDJoRvqtRpnPAEOEPHXw+gb4Q+SAOpE9rVzzrXk1X7YZPl4EKDfoW+K
ddvJB+ynht8hADyw+zWhM2T2PNZNlJ9Zv7eHodlMdbPVUifAtdZhnpZ8ZQey8vCp9nMsuFMRvntD
MBmgMFoaoA/eKT8kMyKl8JKPDpP7h50+D8sux06ZjICmfZ/z7bbHeTdzxoJ3oCag7fxy5SI0lQQY
hUxJNjq2Gtwiars4d6C/sXDcUtvVsQUQ8JB4OYp0CtiodSoOY+0KctRqlf4I/GZ933Nvmw0/zR9W
zQbWvTKIKGe/GUCisPPIMxc8pBM75fb9cTaJzX7vZws4BLjEyf1HbHQyJZM4dFdUbgSBJ5/2tIMX
YtEF+lYT7u/fh3q9esQqYpoA2gLqB1z0cvXGYOoQrXfRQXdE0+MnGCWpVQdnXiPbN/L/ypdt7bBZ
ZcsFgP+bRO1kJzRBOLRkE4pD2IWp+JJ3ZKB+1K6TmrEQE3KIbB11teuNrPgJa3sQuzWwyTb6+1xf
nxpIdzYogv2IMDXa1uI/2IBH3johgXN0MGeOW50NbiJwxkqGXLdn6rW3lhXEfmtBkCDMF/ByKOWp
vDDgqx6sqjP7/WYAXaECqckVfPecaBAxEJ1QekSnCLdoic4MzFocvKHqkjJ01aHSlbPT/jLv3j3U
JoADnmIR8bA7uUw6DnaX/oZxsOsVi6DG/ooNWoPXKVna7x4JcxLuKygxiBlPWQgFURvkuDfpsRvK
Hm8KHewbnPwvptw4xx15Y09wSm2O1owXvhK6jnjzKBgw6bFwu6+YtE4c8GBGHGbuuw94RE5MyyK9
mNLilKIsDbVoJ1vSY+q2XdJ665C40XSO//WyvP3zpaGVobDAcg/p7uk1nPPOmdLJSo+6ri8MMMA4
kv7Puh9vulrpM7/TG7sciB4wG66Ks22Ml7vcc1SPZp+kSimGMHan1H8Ihzk682b9s4dfnh6ANbBy
N7kiDcpTWaRhy87DFNk4wJhA8RaP0ZwVHwET6/FutV1ByFbejj4JvGvekJKXmw85rz7ivbqw9+J1
6lV5qKWvdUIAX6+/kZMTWJfY44bi4Z07lwuCimQr+Wnhv9K9W6TFKp2m1dEJp89a5UShqeqrqvxz
QotXS8/Cc6Yi5KfnFuA59nLpRT0atIu0Os5oEncB1jT7qHfOdSte7aZtFAjRwJzsXGwJX47SwoJU
WIAQKoESClcOR9d4J494ncWGWMfyauUP6b73SKP7BAMJuiAfCSy8k7Nz2Lh9vpWFvJhyP0t89DwO
qZk+MubM7YlV+/tPdtK55JNhPB66W0ALHFOaly8nScJUJAn+Cw6QBQjpreb0qhVW9dtcxiDcu/iq
DTHO2pE65jUu2ccoyjavP4NUYqTHbn1OB/LqsuRy4snGyUcZyJlxUnBWIiNjGv7EYcnEN0KvDrYy
rrw0/ZrOxU3W+p+dJripnPbM+XSCW27r4PDC4lEMUdvdrEderkPYOSqq0zRiHbRlQeZVENAygXtc
Z1rHapDRtRV12XVZ2/M98KL9RbiV9/T3XyNgkBff+vaHAHADc9g0RKeguqxH151T7uiw08gK7cYO
2z350Y53rEpBGRnKursrZDX57wKM/p3+1g3BF4OrgN7Iy+mvOEsH9rJEh8JqdBV7OqDnJFZv/F/G
4bDkwbwBs6diUVn7tZ0PfXTwcO75nhbrcA/nrzpTQr4+H0gP2ezt6S7DkjrlsCojy6yOvXWodRDc
oOOoL8OSKMe//1pvjoLuFd3pxs4+tTegUMX3PeVttFKzOftJFda0q62ZGNq/D/TqmmZbbPRi1FE8
JGgovfxxZi+taj1T5PNqzvB/N/V1FAzNLiew4cwT6a058c5DQ4CJwha/9XIoNyqMISsLcUCikX3x
q644eMVZjvGbowCJAtFATIAi+3IU1bWCvDIpDs5YLHuozeZxMPL32Sv9u6dpTP3fUU6WDYl/0/Eg
EocpyNRHtXr1n9ziC0zZ7Vu0FMGZtXvr642AGzbzMig4rzRP2LPOoEFU2HTTL/01/FY0aAxRQO2M
ZrnK6+F9RMo/M+R+cpEH/AujnBxaeGIRLW1V4pASx3cIzTbfyTla79+9/WArMdDmUAKOd7InymZL
ls+1OOC3nx44/6LjVGEnz+7wzrSP3tjpm2ECiCHeGnikntxGU0+ifO4M4hAU3qdFzeZhDXIUn5Eq
j3+f1BtbkJE2DhtpJ0jGTragaxRbptQsDnNntvGAUm9vuoN35np9YxSms5WHDuCJf4ohl63vL2mu
jAP+z42fCD8VN66zwnH5+2zeWDeQjY24zMmKD8/JbLjiJxUpCbGhcKuPpFFN17mho2QZOnWGsfO6
KsI5jIqBSh4ECpTw5bfrlBpLExJlj8RvmNe9WMJLmPvdQ0gs6D9e0LbnsMLtMz25FHFJxeCC+fHw
OgULW+5JczUKebRIN9bx1Dih3NkterF49o32B9WsCHGm9qT65BTwMeLF7Lr25xAMrdojNTIxg9Gi
qz6GOMVNdwNdwyaGr1l4sWqxQ09UEPRpvIZ6dL+P/iC+CQNxwp7LdgZfS5de77rcJi3ELFY//O43
wRbyXVim/CDIGRQHS3dDf0jhgP2IKqMNudhaVV9YXS+jfV4QeEAURz4Qc96NcOSKaTKKxOln/gST
MxFokE5p/kW17axof5lZeQiNkrySv2+SNzYjPS+0tVuaFQXm9tf/gwC0q57d2XfkEYZj/WA2irSJ
0PwfbsWtNMeoiVciRfPJVhxGIlWGZZG8waS3B12pCLkA6vgf5vKfUU7O9ipIfayMLXkUVo6uZ5h3
Ghxj9/dB3viq6GttNq+Q0+ianxRFFQQ+CbjPVi/GaR+Gq46JabX2sl7PuSi/ORQjQXHg8QryfvLb
KNg2VVlmR0sX5TH3eGOMRN8eIGw5Z5bu9VA4klLpbf8Cenb6oFS0LInttLNjLtOMNEKj3wvI8RfO
OvtnDtm3hqI0AubHfwHM5OSsKPOS1lAZZccspz0Ia8nbRzA073vXPcf2f7258bv+Y+wKYWrDt14u
YC4wxW28ND/KlmRxbugmtgZ8rt67IxgFkhIu14AmUDdejtL0+aicTOdHoQhY0biqJdg8fTans8Ky
10sHygKBgcKSWhYrvpcj0cUuHN4A9ZG4RitPaB0ufSKVhbmTWUXmuRf16XD8Ptv97myWoTx/TmnD
U+oWyi8jcajIH+rj0C7t4pilZWpzmg5yPfPcOi2VtuGI2OCJu4UIYm3ycnaethszaEHTGpPs467K
9DU89XLX1dlwaDGX33VmaZ6pY05vrj+D8jH/WVf8Sk++MQOsDtYdngLdYslHIxi7PVwf91I7y3hL
lXsuuW2bxH8vLsbbWoLw+MBBmerJSShksazpGho0BzOMX3X3S9nWc9m1d1NYPlbC0hdVTnBxVZx5
ZL3xY/L22UBK+Hs8pk8wBNGQGJTWa3qUtlOSCq3T6mHxm4pIsdXX547iN5aV0XishvANKEZPRmsG
V7Qkl6dHC7LbYSKge0+2Vn9VpzhsTmO0nNOKnH7q27qiP2DfoOnm2bVtrv/cY34gpdEqBkybkBST
sCU7qazOOfO9PQpaDfYoPdfTOocQRlXNkZse3UWSpGWZ7c410/eRwJCcgFZSg24JuXgXAcK8nIvl
8K7zlMyOPvzOkHhL1V63sk5vpO9VfpwWkJ//foS9MS9s46hHIaQANZ2WpObi0XJ3O0bs++pjbxXD
VZFZwdPfR3ljC24tD9B/QrqB6E8+8DKL5nDJdXY0SmjduKB6HxbDtg82rpT7vw/1xllCg5KnJGcl
3Y1T+bLRWlNYFCb3WaObByl1eNQckHh7t6KMlw45zOA13r+5TP/f/LzXHze/HNkXtEW3Qvj04/aW
NbJrk0yrBRbfeMjgRY3Xbuphqzh1/ONq8ofyRy+yVe8Lqx2C3dyXvjhT97/+Mdky0YbZYMgDGnqy
fabM8K1ekjvbe1n9OMlweRyGXj/8fYVf/5h/1pWm82bBDHr/cpOS9Sq8zHLJ4mu64VpN+ZqIWtkf
MqGCMxXDGxOiAsJEjP42uMxpjdrJwexrO8iOs5p/bvz6XQ08dPj7fN4ahAMZ9IkCiI97++v/OUBw
7cqNNmU+IUYhd0Zg2LH21frt76O8PhdpKG65OZzEgOL+yScAwNK4oKj5sdJedmeWafBseBqvxlRa
1mVkp+uZLfnWgICnm+Pm9q495QW4rV/MzrQUlAxefgM73LoidcS9KlvRX6hgaS7/PsE3lpHjEbYn
r1s+8VPMMF3QXaZGXx49rdoLm1jMS1IRpzPL+OYoND9oc28K59M2S27OloMvQXHU4aiTLK9yGZtT
W3w5M5lXSPgftRniORrCwO+8/17uisGeHbdxAFOKmbgK7KTKUVxEOFKOT9oy1S8D2My47ps6v5wF
xmLHhnmvl/lqNJLXdp86e0RI2XozdW7Q3FfDQiZTTMla88f2/dbfyyKV0WEbRu8XJM0lhfcY/RjZ
5yPaVD01cTQ0WMnZXdu6CbR46JB1kTbqiyl6hPipL1b/UXgT915qj5tWfi2D5TJ1bNJKrFXODRFG
q5QPKPT84nuqhM7jdHAto4rHyrC7a6QNgXyGcQMlJq/GcDnkm4br0fPoBu+8xtRDTJBrb/4j7HRZ
9q094VIvqywob2iwVnNS5Erfj5GVTUluG4Ojk3mZeJjnonYDScNpHuzY9nRqLbEs2yk7qjpowl94
IjvjbpaQ9m6iOV29pNP+qHZT5cjudsF+3zwUZV2Z9zIsHDQ40WxO11KZUF4LzthgR7Bl2+1QqFTO
E67DdRT77G/sm7RKZTz14zIPRLeTMvwBLNUxbzxzLcdER/ZSJBN+Ot+jqq+Gj8WoQzueZrP2kl61
+tdMRqd3Za3GUt23YTgse5qIRnVlaHPCsimfvRlSCm6Gu7mY12DfIxbhzHVFp24bowqGC8PwDfvI
O2qqHpeUvtGlaMk5vmzXwpt2JPeu+nHGTM2+aaSNR2HZFYX1tV77YMpiDblr+cAo7XKB93fU/jDo
OfrfnLoSlB5jqtQe3+1METtrY6KL4ZMhZRzNHNZpPAbWMH0IPVp8e6zTLXlHIQ/ZWrVcthLmiQcz
2eoXx5xix+9rFXfL0hFrU65Ov5s6qwtu86Utg/3QpNreAbcU013p1Wn0y16NNLpvGhLr7iNnRFBo
BqNT+PFaGV11LPCyCX500u9xwA2dvv3ZGl7tLLGoUAFaiXYso37sAyIqiiTU/TRf1f3gdFdl3i/W
TasKVR9KA8k73jhDLuQlHjWp/Yx/vW3/nGYnDz74XWo6R4257/BptsGnL1oDSfyFLGdr+rKEbd5f
lvSuM7414oPy/cb91Zd56swyWeumzBEKkH45bn7reU0zzW7r+TcwGhrjhjqpe6wNEZJtpgMl740N
Gb+ouhQASMIuyJM0mhyeedNi5Rf13I/Prbbaet+Ts4HwZjXg7Jsi4lQSq+ZXITm4K8i/GRz1j5gB
r2LtksR5aRtlf7/6agiK2C3XUEyxDVc++rjWnQof1GB76Z3ZTLaVE7w8mdkat2voA362xUTRno3K
+2COtH+PtS8n+7nCpWDLzhyjKHaHcvt/6vFB2lkZYbdXM/LC7EK7vUe4JSL+8ECWbBDtAQiFetSU
m3bcdU72jybk1GkSb+h65wLitPwOcqCy/Wp1hTiu1jroPaZd8/TFwDc335PC5Xqw29rB7ZNKjlO1
twYbJ5yIV7C+kHCr8o8u0aWOjGk3ps1ulI2fx04Z9tN3ours+dKuinKjC2OxQL7taEPjzbKstvaT
SIW6yLyiap/HIbLKb+FiZnMyrjISawxbIfhlVe1QYdlUhVOGSUlvJaPTXXr2BC8pbJZw73hdc+fk
VBnkrfpNuqt99KO7vJBplyzF1DX3uORm1+CAU7G3CzmMV1Xp59mNWFoSAlcjKHKIYdHQ3+OxZwDS
VWo0bntDpP9sQK7MMN6f2jXhYhTd79zIxdNgtdl8tapBlANUJUJ4y12QVdJNADfHsI1TOuY9/v/L
TI0fD6TKY/DNWZabt1ZWYryDrCztPviLnZmfWqFnNoCoynHd+aowDMXfmzejii0C0Pw7VtZeL+to
cerHMK296fvcDH6/U2NYdzORv7IZ4nD0caZpo8p3EoJiJ5XFnb8SmJW0jVNuWTtZl9/kq5i1EZu6
3Y5vW/lGnkDPLe6yss1I3GpU+b2eijEtYpW2iCOzoNf55epp/mzdWOkxj7u58a3rRpAoe7m6pc8q
6q5Fgse2FX0YBwaiwytzJdX1Kiqq+imC3DVeSRJQVJxhBntVNbNpHHNW1bvQ89D48ZQzzK5QjvWl
i9yCsCVdtjSjXTlkqMIY8RbpgGN8yFJ2BAkW5hwZt6HbevZV0/RjelCkNgff80Lk64dltseOG6ux
2+4458sWbDCPFLv3wo9E+7GPhP0Q1QXgkVrd/nM4utYPoUSRxoqbSRChO083XTpUX6gh5J0eB7eK
WzzNmqORmf4XdADjc6PUPCM99lb3RlbEW1zRPSRnOEO4/DtvVu8XgVGUhG4+NMVRLSNrGGvZmQAE
kTc7/YcicOflubXGPDhArkvDi7BaU74iR65+wDL5YnggstfJrsPeyhayO7mPq48Tcln/FsbhWPws
x46eRFx3Tls9WzOROmQ4tEtQx0WqfFwc+OJWVAmQO6sHacqwj4terC5mVrhYrHfN9h+eyzovEJoY
pXYHyb6lWL+IVEssmxkO6Q/lC08l1ejJlsi2vDdujcbp76wOlP7KCLIG8XBPykacN6ggqCyUMnfO
OnjfjbnP0HHlWe79cEVdFckYkfHzYAhPl7Hnw5e8HYTMOnvnZbn/25py64nvyRDPamwrlHQWKtzf
BQ8wVMLQvd/bb6US3Ij/GyEQKBszmpeVIBWEyYW4qKPNrbjTnuEndJIgzZXOOb3ZG9Xti6FOnlaW
k1nEoZvqWLF4t7Ms1T9mOJ1D/l8/kXmBBzxD6J6Q03BqBG3Uc64RYVXHDIuCy8obaIhYq/ewhKp5
zvze3OVz4d6fqahZpZfwF71XHua0Dukn0715uYp6MNsxyJU6ttacIwWzB7GVfOa5VJu3Xqcw1Wn0
41DCw+dknGbMTLuqXXnEaK9EVZm2XazNOTR3+Gob/8NTGDPmLTqUdBr/VKpqO33jrIuQx7AaoV5l
vpM+1dTUS6KhX51jX7+a2kZLha5MNgSg9ivmqFo1Za+l6+MccBSmRlh+56t04iGr1se//1qvHo/s
DrA7NGz+9sw/3SKFdunX1Gl/HAS3pGuYRYIx3HPrEEvhOu/WaPjwNhEZIM/erD3458vN4eusnafI
ZjjCKRM5r93RtSc/Lj34sH+f2atFBBJiW2zW4BClXxkWm0uXp/xVKAbFEux5nfhPpDBnV/VS9r/e
PRTlISw9ZHNID063fNTwcw0rQ/URO6IYwiweSmwryLSbziA/b8xqwww3YRSWcPjKvFxAY65HvF56
62i5wowJMih2iLxUPHrZOeFhePohY+OKkgeYnrIbJOOkFWFZc5BisGofh8W12kt4xPY3ZXYYHdlp
mj870hb3MmWi+3Kts/fF6IGQbqP/CR0GhIV9cPJ5V1baZ45k9JTX7wVP8IAryT9HO3t1DjPK5phC
oxm4F8XIy+XkDaIJb3Xso1nSDDDbetiZRdieORJPPzLwUJASDyiD1htid/vlKByJuvFXCzNwZZFW
T3THZekOv4ayDC7c4WwC4ekeQf+ytVnYjAyGJfXJpHov93HZrMQRGkx9Ua/hsjOdtj3ISBZntuPp
+m1Sm609T2uZzGs8/V7OLJsH+EIL0Cu1gZeUMFIvh7Y9Z2nyev1gHPATgfNybsATeTlK1NZ5ZMx+
eJyl/7WX1k1X+XXM0/F+8tf0vVNC0rudvBxUm7L31BgqU6OJT/TqHGEW6GnXLy01aJ2V+bf3HRoc
tjB56GWwdHCHTqsNyVzQ0lv5Zbu0KWVRXlfJxnl4kqP0Ht87FlAkZxOfFDQ/iEMvF9ALh8qvtFte
LjJyrjourg/Z1BjXE8TpM8u3fZf/vf6BijcqMOctWAtg5Ak0jXfDVKjIKC+bHmPv/Vhktv89awSI
xmqL4A531sL8SERFkd9goFY+mL0ex+O758vYtAe2U4Q0rpNtuW78stRaq0un03Kf+XJ4tnrYMeRH
yfeFi22ceFIQ8W3hx6S3yEv75dryRINoLlN1qdcxvZg739sFc3ZOU2yf1nLbMFsOC9oMBJzM7uUw
gj+Cb1d2dVlPPFR3quZk3hHLOeYJQEv41EfKEpdAFlkT11M7LzfhmHrrR1EuuQvykK7mcV1C/5M1
yT7ld8GnaNcj7sp2whb5fNW3Xdg8CyOfTKRYaREVmJYH5fykAh00e6+Zl/qoZ7Ofn1Z3aKYnS4fe
eIOXQCT2blsHX//+G/6LvL7cSrQEtq4+rTjCpk+vAJskeL+JwvSytBWlzwVvv8nML02vImE1Xpcm
HD97rh7WJ1yPZ/fLrG1lZTH/TeZ8gO1QeDvfE474kJXQY27FoAhZ9MTMb+Wa+IDeVTIvi+MATASO
Felo2Ne5a7jxBPNT/RhLiD0JAgCz+5i1/G8xq6Zxu7eCvMmS0W6wdQdgksZTb+uwwrhoqYv9IhyD
0D+q/9yPo9Kcfg90TtxdXdqEEttFE3rHcRrnibgGx5qwnyM04nadS5Xd1Lpx8kON2L9JwmJ1JBk4
MOIQyxY6/RCkOnT33iCmNs5K01muvRLpD6m5GZ36j0FHnu5H2VWOf8eH1lQ3a4rJU2JNS4oeIOTl
fy0r1RgPyKkz94ozNaivcXRLq3h1nOUbr3dt7kmLU/MHCyvY8BIeAOSr2GoltahniKL9XawzMAaQ
qEuWmApEm4iiKKoLSSJ8vlt5lln7VE1OAQYcBr/5Rpn1JFpzuCSoqBku1oqU4WRUQnyXZUk2Blm8
WR4vhCaV8bT4y3iRDfYUHjphW9+4ElTFZs9UezRXb9A7vneDx29X9ubDVC/+kzGNS3nXl8Iz8JEq
6m+oCs3fWW+nD0tutks8YMAPMo0O37wi/XHqYmfos08ZWGq0Q+LePOTBOt+1tTEg5PRm46ZfeqIo
VSMxEM4yyrsYq8BGJ0Gl8jQpvRRnusrGq/OmKAPvh1mBcO9pUJTWZ1Aad7lJSRv/XthlLnZW7WZ9
EhFivsrYL4I1TIrR656Ur0kenybZtonZVlGzs6xpAtdFkpmNh1mLSB98U5r6SZrRoq4DX0zpLiX+
cTxMDQrXaylc55+pddfyu5/KsDoCy2nj6LmLUz6MERd/DAvONuKuCaK7llAQnCNHC2+vT4ij7aeq
Wtz8orRmcPS4pmwQ/4Qak7VfoLH48WQyHw5mXUzeRxJevWZnuhrWhlpzfpJlXevgQbV5lyZEqsg6
GbPZwqnRN+s1HgyNv+9gl314q6Qqhg91bpj/VJhBy6Mt6zAfk9JJg+EumttA/5gilT+7hV+kH8dZ
NY9TuFjWo5qgxtHoLxZgqnxe/cuwbfBYhkMylc9eVCzebukiS1wJMNzfMy3pMV7sgbyj1BgdM45M
w5xvajxQmpsiGLMnx1jNDOIHOz928kX4T/NURf3vzBbwquelNMnAGYV6ntxM9x/SHoe2C98cTPMQ
NoXvXdUNfOwbqLfKvc9r0d46rsb+zfHbvLytheyyndWhzgRMasDuHDoQ651GF1w80RzgayxBpq2Y
7SUDKiWeZLdeGuqPXrrSGPFEP+IZ5wgrii2zK6s9Pp+NdRTTUq87oOz6ckqHptrbAiR3H5ioWklq
VRX5jo6ZNzvwdxB+GWThD9Pw1uIaUE96FwvFp0zI+bHvp0WW3m6VGNdhI2ITXgd43ANGTSkOu860
8SiBbMKPs1vS/fCDxR8TWGoabcTg1GOS2R29JXcwujH2+gqMSac+hnchpHiDwNiwyC8nu6nCTYLk
5HHjk00dhCIrk0waNnEiRebpQx/YuUxaWiY/7am1SqKHmoWWOWhdnnh5uj5m1HZy7zit+TG1aATu
HStrPiDtZ3XHom8v58JofvgdXNu962TunanJTo0zc63KZJnN9UezShr13qrDS9sZRbWXfRQCPVEY
xMYy62Uf5Frva7Gun9MhLe1rhzwABysLyTdgtFWbpGM9epzFjvB3hpyDzzM8/yZZuJasuKyL/pZn
UPV10HYwXUg7H4Fw7ebeopX2s83G9XuvRvnF7ukNJG0kGyfpgt5n5ayirHaTzfUASEMsQpaZ3o+i
zdKveRFOUdL3SPXx8bfHKTZWdMo7WtehvJ64z39xeDo6htU1WXHtzhbdN3Sdwy4bTf3Zw4snuii6
dUUvo+TnMDBEtcvmiXdGPoQ57NexzKa4iyra09Jt7t2mir5NTlvbyezp6rqj20iqYCabqyyyB2s3
l3gIJk5pr11sRWLK9lHe2t+tkmsrASRgPWVkpPgX5VG0xF4LaAphF6LJYaI7IHgwBs60t4mXihJK
lBWGi+2PelciobgWS46SfVpHYKosH2NWFXXXovv6J+aVlXtZ+NZQJL1fw9ateWJ89AoEBnunRIqZ
ZFkQ/gxsbX8K3MU0MHzvA5pwNljXsFZdC6dtHDmAm8yAbxsJz9tlYhq7GHf4yYuRqOp/xABRB8jZ
LH7hjGx/FZO35Puy64fP49jSgB11EH0q0yV4DNRQygs5ruWNWAfIgEQTDdgMUxTMV7Kr6QrhcBx8
7YzA5t9ONW5Ia+fIdNek1nyLoLovdwPl6dGoI1YGhSf3bxi0/BmV26psN6QeFwYQVmdxn9VzGLND
zPvG9fXPLuXuhh2U21UiFJfPvgmN5Z5fbvrcd8ozYitv9aO9NkUTtwEYbty2qXObp3Mw76Omy9XO
hLQ1xDXc8eWiQov5uXbcdIzzCQ3ydrTS0qXp0nAwjLku9zBJ5Yd26tOZU6OVD6abk/TNu8G7tLnc
HUTaQePF3SR8eeFXg3osdUvYFpcynQNCfaQbg7hw0Mw5eNlDW1XVHsKMKHdlqLxHsnm7Kqb4dMpk
nhbvIeuMSe2CaerCi9Vw6yCmt+J8MVa+EKY+ENgcdmb9XC5+X+xDQ1g/66UO2wRR/kjzQ6yIcqyB
Du512y3VN4OXjsfHYkV8tyLMiJMKOocVNublm1ORTxFjlFmLPRzpwjzQxsQuZJ5tenpFJtsiLuXC
tdxol5xFl+ygIrEapa/oMixF3E6lVIkYQXCTEnj7oV/qheY2dPXbRrJvAba9JoxxdzKLXbc2YZbo
IfC6wzqwZvtidfM2idwMN6fZ6Jffrlt7n9p0Mr5UtI/vlBuNHb2yse3jNvLXOlb1uHDbjkWDl5A5
/DLBzyLO7M551g3kgivTVKZ9kOOob5xuhb6OfpBbc21d2ki+8DN6wFpVjxRe+lNVqO6rJzC2jB2r
HO+FUI26AM0KHstmsj5jGZkF8TgBE8YIayhz82oxHgPoBg+jmoMujtoCCw9rNkn2s6UzG3vwU+dm
zdyg21XeOuVxPa6KzDC1skht29C8EJ4v5q0f2lwV1MfDx8xSURrz0iwecrMPp52HHaN1XOtywhRq
wvqQz4O7L3FG3/5pLxyBO8z8pq9+1IqnLfWp5kynpor71c7qxHURscVWZzX2gRfKZOAlPGOqecyd
sM8Og6H4GuEAZsNRj14x/RhcHS63FOCuscsdOVpPYpmD8MBsW3FsmmIgr105mFjOVerzgwYeFwHa
8FZ8hd4hl48UDnn92fWM1tircHbbZIjafL7R8OW6e7TPfrPzzZFXWmO7pVvHbtpxeMdDnffhviYU
vkpk28n086zzhmY698kPX0SreEZrP9GyUcJQ+940iSOWY9H2iCS5Rm6h9bnNLrXbIHwWkufohaPt
Hj/asG+KqyH1efNO2GqsF74o7PDGpcHXf/P6sDP2Zlj8H9LObMdta1nDT0SA83ArSk2p22473bZj
+4ZwnITzPPPpz7ecjb2bFCFCOYhzFcSlxTXVqvoH1cGOEinxnxDqOj6BIk2AlfIS4aOcIBc/hi7x
zchtf3x2gkCaL/M0DepFsYzpd9zqm/qzbs1KGRwSqE7l+wzyrPkMKkT/RBlKlU58pBgJxGD0886V
6j52Lp3fO82T2VS8dAZms7vUg5InT4OkpPahgdZiv6sNJ1ddq48N8yFKaPFyXRekm7A/gtiV464c
zyQR1kCBsizzo8LTavjDVA1J+6Kr7QR4goet/c4iAf1cFfBURJcz57IsFF4fsV7kPNqk0Kq+BuTu
wadO8ntY6hLPl8JFo78pvhiwqBWXBkvFHRdEM9eTLiMjdirHXip+TFkHJVVJptJ50nmtas9p2kup
V05qONKV03PpOVbTkpRYaXSVJR/acuCcxqgY00vOcdk/K2NG6qdJ1WA/4QEwOPPRzgCBfx60MZmO
lRI5CM/6RmE8gaeJ6oc4c4z5DJ3IyL2cGlX+Z6ZGVfhblyrdfAiM3kfsHo5u9pADWo+P9sAT9jXV
y2ZCl2ayzOckKa3uOI+tNggkwzz9VVYjSL/DmE92hhhArocnEJC2/Zj3Y1ydikCuX+pGKjSPbmTJ
S8ZOmlR+xFAskp4pPSv80DmvHTx3pjgcDnKfOeWjmRfOnkPgVXHzVx0EKD4FF4WW67oWqEHqQwcn
u0Rd3p3ywPddNu5nCqHN5XYBYiuSJXyWoQZTG16DLLXIljvqkdllUIrwvWLN32YrouBRT7/fHwip
IogzUJGF1vWytBPpdqHIHNEX2qeD6/uyfcqpZ7ghtKqH26Guq0g2Lh6qAfqRiFSTlqHGMSFLxtzz
4uSO8R66iYMJXvPFKdvxwominQB5/H075FWJGAU30KoU2CmAQ4Fc1R5lEqqCh2p2QfTEOnZa0HFy
9Nrdk8Vbib4jSS/9Anp0y4ElsoQUSGzll7lKo8idhjZ9DKmUTUcNaYKdGuf1VxSFfNh9oviD5MRq
DQYGXJMg5zUmapn2UTILlCBqpWvOwdwEPPtqQ0kRAHKmbCfyxsekmYAuAWQU6oBrvoZeM7Bk7IoL
XhOAa7KawvShrWx1PN2etavFLzqd7DE0rcROu6KkK7o5yyBkLpM/TQcdM81HXORzV6JwuxPqqrpP
3RTGGHc0hVr22qo7gsowZRFTni7TWKh/4w1kullXmF87W6k4Ect+pxsjKqX/KytaQpBHkTEMFHrX
0CTWtGol6+DqBXHqYTYuZ69VNhXl71LsxAhupwAkDlkvzfqlIWkJf4BFKffA/8tJ/M8PgEbEVqSw
qa8VllHrpXs+dchz2JP5KMdN+axTz/Vuz+BWFAXKBEkMvFrYKMsdESRSokc8zTwymx/6PKEgp0l3
m53zLYVQBuxgjT7ZWidMS2CjGIWKXGjJleVqvq0+IvPkFztrZLkc//lkHCKwg4XQMVWE5WAKnu9q
CFXOSyiLuKM6qU80FpxDE1XJzkmy+d0EpQASDTzItYAXCuySFTZD5vFmxfM0LgokvKogKILzv5gg
EBIQMn41xVcTNE459dwYCcimqPyTFOTB+yKU9lb71nAooSMLTUMGrbDVl0NdOZ1wQ0YSFK9Hl8pG
+ZBr1n3sz3/mR+XIUAB+0HVfk3VRVGlyTUbyNOqz8NkIMHLHN5Y33E5Tf3lW/CcOoHOYmTrsKmN1
VlRVJSlUEnMPWxheF7Je9ccI6Y7QDcaSHHPSMXO668z9JyZdCERZuFwY3OoL6k1lg3BE2riRVNkd
u2g4JVGi79zMW/PEXy/UhCE4qWvS6WiAFbfQWPfkHqydRKvnMNDN2BnLCu3+n8FgSwODhY4gJ+9y
I81aUgxd0OZebXXvJiubXAnJtSIfXtWg/SS1zVPX0xtAeYQkn5qVFjs7U7g5UJjIrHzQvICtlr8g
bsZGy+I59zQta08UUipWpVTubK6tA4OrRDT/DAOpSfHf33A9stnuAJCnuQcPaXgou7J5Livs5hBK
ug9D8M8nZWsJ7sovzffVPjbUMSZPqHMvHkrz0NWmdRjpB+7M3OaAoL1RbwGPwQ22HBAFrSme0O3y
qiaxDVEkjtrnIpg6/0majPyv+88mnY4xVBkB/7CdZbQpkROMQEBpw+VqD2Uf1e/KXJt2rqjNMf0v
ylpGmG5n2ShUFjwEhfqHWSGLoeiM+lE37t25y5TtP5OEkCpKeAjEIE+3HJCW5ThT6GnhqSCrnrOo
asdDYfn+oSl9Kmw8sF/ZFntOWltRYWiR/DpCI3S91tNJS+YokXIPRHyWnNqxjZtPRZ/OX8w5c75P
dNDrw9jJSrWT42xtMpQbDbhxQHhIMpbDJUwiMWnMXwwuOcLDr6cPRun5X2xm5HbQgyAKZpirVQmg
ZG5Hayi8ukJnJ02C5pSqXbez9jdPLY4LDRVFwXiTV7sZ++tEsrS+8JC4UD52kJZPfgZ6vXIaGoBZ
MLljNMiXtJSGb3qIkH4x9xP6r62180s2J/TND1kvo1CuMPjGaSGb+q9BMNBIcKQXegW/t6D1D2M0
frl/I5rgUqGCk2Wh0LScSA6DHlFFNqJeViGsDZneQVPt2XZvLRfYY4hvYksocp9lFJ9Sv0ndh8tH
t0YXEPg3Gfr+v9jtb4Os1qTAJJlxHhSeoUb+adCnxlXQ+D7XllLtMKE3xyO0DRkT2Nc1cxFT+Sgy
AVDSmJOcz3gTJLTi/HjnkNzwp0Kr7E0YsVreXDIBgsKlkrLL+m74ocymm9vqKzoe3y25OVVS8K5t
ug/h2B58tX1OteGYS38XdBFvL5GtU5TnoLjMyb5I9Ja/wpQm1ZSUgvxkouYdO31xUfqkfOz6dk8u
TCzv9dOJYhfrEbgoz9/VVSd3hSEBA8u8VGv/lrVeOsRyf1Hy8UsM5XBnr20GQ7QfZWBwUqg2Lsel
mKOd03HI0QKicQHtqZCqyyBZc+72caT25zghL/sXeYMgNZIXw6sFrroMSh/GbutyEqYEM0QPe1Td
JpuCU0Aja2c/bC1ScZvDypaBf601t8I2VUsdYLuXjWUjHYa5oJFkWPkQPty/QJCTENkWZBNrPaaJ
7oaWGnHujeQMvzX6QJmnLQp30qZ6Z842xwQmCoK7MANfH9Q+anIhmNHco38ZHLQ8kB6MOTV2xDG3
Vjx3G4J9SFNhQ7N6BdQhyoSj2uRe0pMw9yOMr6jv6lOTSfPOBbcdCrM7CojgrozVBRcXU5sWc5nj
DVvl+iGoMFOnK1wNYHlGHZum21O18f34aMIXACCZMC1eLj85qcJQs7vc0xOfM39SJxdawLzzxN0Y
FC9C4HFw50Efro9HZZgHy8YrEiMkwCYHoxuK8tJ0haYCRRmTvY0sfvTq1IBbiywwugMUCa6KjuAZ
M7SOY29OghSqTtPbwSFEK6l0zcrX0ueidMz0XFEFqs+aH9rNzk7bGi9VCg4RynVCInb5VQPaGmGs
Aq2Ss6n72NbTeIkkyz6rZF7339c8BH5VKgR6ea3ZT1dJUiXYQV5lKFl4qXKj+J2zI9xTP9gYEsU5
jcoq0GI4rasbezDAeVkJVcZ2SpWThS2MZ9fwveKAruvda/JXHVBsNRUS5eocTpXJTGGqpd6oGoyI
2vu5QOZhZ442Vj5VW+EKIORPYeEs5yhTTZAMNVHitKR7nGiGi/fxnjbLdhQyVtQ32Gdr3XS9G2nn
GyIKnsA/81nKXCPxrb9vf7GtyaE9wgXi8HriIlmOJe5M5AwkLET8zIlf6V3a2iFV6+6S0lrbyfTF
119tLpI2ckPi4Gq2ZqZM5HPdMCAdBqisfBfmNW/cgpl8qJzeP7UKT0PoH/l9wlW/3lOmkLkhF0eH
gsL7coiDJTwoowRXojQe3CYuYzfX0FQrtXE43v6aK43W/8QikihmyrjqiEThTZpVaXne9Cg98chQ
/pAU+u1zaf7o8/qrPWTWYcZg6llx9Z1LZmOpUJ61LWoyQstBXU0ijPwo7qaR8lzeWw8zPO+TqdXW
TvImfvvV9JFwCAIT+snrWrATdtSq+zr1ImtODvIMTZsO4CUaKKAhSvAv9jKuoGjPQHlg1ayLwlZn
0T531MQD3ll8tDITIm5GqW2vfbD18ViTv1wfHfhFq3tswLbT1psC6x4p6A444BYXXAvb+88MXFH+
F2VVpZBkVHMdlJM9uSy0s+37yZNmJsOeEuHGFIla2S/HW7gBq/MPSF2J4iVq2m3JWzpppvIQGV2z
s8o3zgxxkv83yuqL9ebIT1dSzgx6464ZFaYbA048oReypzV9PTkcFdRAdK5+UXpe3R344USylZqa
Fxcjlfugsr7k2mj/vL1tt6I4ZLeYmZLSQD9c7tqyb8NgGhrVCzKWQDxrzSmKUZW+HWXjcIAohwWL
wpKGtLmG+kNMReFBihQvQJM7lyZUEPKHqQUuE8mll6jxe0tPzo0JbqPfk+G53rx0xyh7mzri9jwa
1usvCAt8vSUNLQMbMYik1ZIvGtLZaHhkev7oZ0lg7CyTja8qDJcpanJHmpR3ll9V1TueXwEh8bVp
z1mWjKdsDtudBPHXPbg8lqhZodfMwGBHXa1524mDzgFV4DlVjHWxI7IyNw06dIHDIMvDI6imtPZG
GBix18ZA4I5a0vloMQxaGh+GMpCmgxwCHHwsUkWTzmFfJDJIJDWpzzog1OCEe33jHCIr6eunOJKr
HxEwrr97oKYZlMeR/z/TFb85kP/WE8CYHEBWRukicdEwSBs4yXGdnJpCS36WRmNLO6o6vyS4Vp+A
h67B3JKOILe4unU6UreO8h2lHrp1UOORsA4uUmW0w2Vs2yA4JrgWD241D9GHVmjEu8Mwz59A2JjK
kbQgwLJYGVIUBbQ8aY8NOEHtQAkyUJ78vrAQdM60Vt95P1yfIshCCRYz2YCsQTlbLg8dhEYU+A4V
1Um2nhrgGaA9+/BBFgjK2zvveiUSiuVBBiDYc+vSn9Hirp2jvu9ZWgWSs8Paoe6zeud+3I5CrwJ4
hFBpX633FLeocqylwjPTtvSgi7TPob+rZbcZBf4Mzzw4etwoy8/m9D2PuchGlCTInHcTGqcP2Oj5
O/Lkm5Mj9GzhGZLJrMeixaXs1DNjyRMqlgW6+ghc5PMho8Z3vD0511khkwOmkQOe5w7th+WAUlTs
qm4uSgTK0vp9P8rKK8oL3SkwhsmrFV8DN9vkO6mo+Euvdgx1DLpX3Cuwe5dBy6yaVOz6Sq8fRvXV
5HI+N00RPKPaCmgVQOtDV9CDdCzJON8e7kaBmCezOIIxEwZmsi60V47VIOZCJU7107Q8Jw3ySS7t
b2opQ1s1X3XDN75lITvmPPRyC0Ak9WPzNM5yZbkNLQjzdPsXXV8N/CBUsoAYkNhRH19+ixZNjRFC
eeEp9QiFJnN8TNiVvP1MoSx9GMp0/P7/C7hKV2Ul9FUUpwtPtpLfOkRjPgTAnF9kI5meAUntrK/N
4QlfXhS6BD92fbmDR6vrjuGFSd6+ANnqftPl3PzUy93JT4duZ3639qdKHokencD2XEE2Zj3M85Bj
ze4L/3dw2QO6TlG/k7Fs7U+SImq6SI5xva7WL+IPmu1DR/QUuoSnCH7BK8pqaFSNUvD1/tkSlGoS
PsS7r3wX/KjUMfy1CVWXw59ObednKZSdAx/c9uwxyO4SWBdPKCGYCX3UoqjJbSY+8JsnFOh3ULdB
VXhlZqbvS99SXVBg4KTl2NjJHbaWhsDWUDwlKUOYcRlKivxeMmxq7yFdDVCG+uyMXpdZzngond4K
HuVCcuKd23prgVCPJl2xOQFQDV8GDX1JTdqM9l6m9U1zqDOrLp8GWZ7yT/dPHEkGRypySGzr1TaT
smmYuiQrUeqGzZOYQfDJCOX0KMHEOwFevU/c75+JQ/aK69z+1WRbTVw8z5Xfq2y0mlqqm9ElAgit
mMUxwyf3cZr6ac8w7Hr+uM1Zl7CFMbc014bR4TSPk5OLpZm3zcGvIHTMevSzM6fP3ZTLO1nEVjRc
rzi4hVoisqjLiQNSHoJCbSqvn9U8dq16NI5ox1p/GlJifx5jyfx4ewKvNzmrQzQsQalA+V+rF5Z+
AdtNimtPayT9pDdy89KUQ30Mh6D/fDvU1th0UnVIwbSdESlZjs3UgPzGOWSnEnTUq5+ObYLzmwzy
W+VGvKA2Ve8ph1zvAzCkYNtw+qY7A6Z0GbKqZ0uOKibPlJLoZIx6Asx3vk9KXCxKorC/6a5R6icJ
XEYhk5etMB5L2JKm1nvSAJMiqyR7PvqaFu9M2NaQxCsfl2FR619v7dxADKun++kBf7dcH3H+Y439
0915JlCvN1FW+8wyw76OpaLyNHhBeBxGmtDG2VMYuk7LiKKjsqJQfGFRiBXz5hge9Tmqq3FktcOa
uqCtpPzeKZF+Goy6+G2SlBpGaO6Pdx+ORDV+9UIVIBDG6swKB7gnUppXHnIQ8HqU3jA710BFuTve
XvBbe+ttoNXRX2iBluhtVnlZ66ePBQZmpy4q+i9Oq9s77/7rXJMx8SIgw8IlB6mh5Ze0OtiYRm+W
noGod3Yq4KC4Ixj7Y65I9GZ0u7MfulRPPKvP5p1sZHMWBRdf9LmAu62GafZYXWtBXKFCZ1wyTf4r
KLFtHKfWq+r4IQruk0L9Z7th3fzfeKvLressZ44q4plIXhx1O5oOierviWxs7jMhZYCGHPji9c2G
yCb/WEweXCO8MWqE5DoY6g/3LxFQDEwYWCnh+bqat2hGmxzRIS/Pu+BMt5CjKlD615rq2+vtUFsD
ehtqdUp1klZMmckSQRg0hmEBcqNzs0r3P/2LOKhQkQ2TYYFOXQ5JMWoLHFNXeSkP828ALBPhygd7
53Q7ztZ1QuqBpBGgW1qDq6tS6lCQy3SOKLmopp9SN6XU7lKbOotZWZ5Uw/re2WRb+5mMgi4T+iSw
f1bHVaCYQ9qrLAm7i8KzltfGWS+C8UltVOPl7sHRcUdQmHNeVI1Xg7MiX5MRP6y9Qi+xL1SwVn5X
dsocH+kztz+rwoeqcDvkxvoQhsoqiFULQfk1rrPDb4UeEbi9LBvNHzkissHB1iUIQrfjbJQoSadA
7ImckafQ+jFuyR0nkT7mnpR0zotSmtGptqPqSZcr/x1YA/tL0lTxgz6atgfszvliTBKku9u/YmMu
BVMBaWoEla81qgIUHsC3Ars0UyCdIT7cD1MfIGkp+dZ492uDAf8v1lo5KvfN2Cpg9HnZoEnu5KDW
gbRwgXioMe9sis1h/eqcCNQxj5zl5tPyrLESeLceqhLtuTba5qIGkf/ZD8t4Z1Rb60Xgo8TbRqD3
V9eohvtLOsdT4XWRWpHC+cXLWDrh3d0GhIHeRFGXA4o6Y0I/tKOC18UmAnDF+DWXentnu22ORTCp
IOUAW1076CJmnGh6wlgMC4J5Ban+1Fm7WkBbK9/AtIEauXhOsPiXg8HiguaJyqKDmftpghn5m0pz
l95DeOjM4bGqh4dBkUY0LyR31up256LeGCXhwSqR5oNMX182dZPVU9uwDqW0j5oDpGXnqKddWe2c
JBsnMxkdZAvxpkCoZnVODsIQ1kZsywP/FXqOPVeQx2V4jDR+4aKn7c6i3xoXwjgUeG2+Ken+8rMO
cHDIze0c3LaS/BhjR36Rp9k63j4x9qKsJg/pcauuTT+HSuyXp24oeyQk6r/vDwJrC6lIKjv0WVeb
qktHlKMDK/fUylff5XJvnlgM6f3ZPSmHxWEPuB5z1lWUKhv6OM056hWQKE8I+4TvjG40dxKOjZwU
qDlTwuOLYvJarwgZCTOioAi2HqLEH0kc918VNXW+921Q1S9WoUm1G8+J/URmOzje7Q+5tQahagHx
omPBq3O1Jny9t4whzihhO9pTPiO3VaLjo6rd16IhU7gdbGtpQCGEgEYk5MtWh5SF0zfQPFCpUZaU
T/Ch9ce8UeLi/juL6jWpFXkBldR1swvmVF+GfUwRNQ+n70Mt6W4lo3gYypFz/xuJshFTBz4OTdE1
8Mpx+g6/NhY7/jnZd+g/CnqpKKvf/m4btxWHIQE0+iZUV7TlxpXQ7s7iVGMdtqr0DiEnAxn8XnvO
OnuPo7g1RZSMHEoc0OoAoyxDId1OGVEjlF4V2TEbsvk4J7sZoihhLEv+VNuo/+L9LIA7+qrEEfr4
6IXwAiGZwdkfHXSxNOtQNv4H06r/4lUNRzGg7+VM6f1QBhHaZHyC56Gt3eadNrCUsGTGSlz/XJST
1e9SF2Q7e3rzM76JsvqMwSyFc1ozwHQ00HqvIj1CMysLdqr3m9+R9BCYpjie1gqHeTUBDCgTiqbY
QQAvkCdEttIyeIjCbvyoI1X1bNKxeUydnrxRNzt7Z2VunF2inE91nS+KXrBYuW8qE63ZKVMYQuAa
k8h5XwRKfOpRT/ptqgfzfR6l4cm2Csvjf0am4e5NASaFwjZCtNgxr0uAIRYTYSMBT20dq35WIY19
zZTR+F5EZnf/ucXpCIIZVDi93TWUDZcCFMKlCMyoY8ondMaKZzlWzc+3B7SxZhZRxLd+8y2bIAk1
9H0ALpd18hTIVWCcTaesg4d/EYfDl/MKaWJQXMs4Thf1TVIxmmww2oMG6aM+JFM47dVaNk4tnmYY
mslMkVD6XMYpS7mwRxo9XtcWp3Qq9ZM9xL+XVXE/akiIKHJogRgCNuKsPpyizojJpASKwtx5Cpvq
A0pY1k6CvTUaBIiFszumqRz3y9HYpAFRN0NZ1WS2Ult2H0y8Ho9ZF09/3p4fkSCtDkeT/Ix/KQLz
+FvNDzotvVo0CpGq3kVjCKkCrZC1U9K1beemio3OjI1+++V22K3lR21W4BixqQKIsRwgEqIdZ0mU
ebE5mgcbZ8mjrma2e38UKFOcV4JkRytrGSWd0fOXLNDrBtY8bqWpw0OEPsfO2bA1FspR4GlVHRzK
2mQu7cCmaCiJenZg+Qer6oqPgxYkP26PZeP0FX59DhkNK4Jq6HIsrZmWJZgOojhp/06aWtk4GZCD
vyI3VLioQ9qfJSNIXCNEOf9gV1ic3P4BG2uSwjYilEDAgLSvT1+pRp8NRTVOjBmuQdbBgUu0fnya
KjQCb4fa+KKLUKs8EXHJWMMoJPfg/llHu7Z+IBLm/6sgYJRUrjNx3i4/aJfpZdrSLfIiNa3Asjc/
ejkwz/9iJBZlKZBKKkXL9bGkNGo2BNyZuRwCVMJ4zVPI8k+3o2xNjSKqlcC6Gc26iaNlWmYHMd+r
QfIBt4YIM4/eSNt3US0Nn2/H2pqbf3jnbCpIe6tnSoRoSzMoPJeRy6KviKnQQUIY5PVfRKGJbgh4
yLWtfCVNdQkYg8U2xLZ1UPQKo6VJnv+4HWZjUwH84/UNBBDyjrYajNzqyBjhXsOktNPHeQrNDk2y
ZICwiooWYv0Z+hLT0emaqjolYdg99UibYvpy+2dsfVNOQroeSJ6ALF+vkga1mmLwM28egz9w31Ke
bSXKdt6XW2OlYypc5UALsxyX6z1rZPCNGheX02F/k4+97QZW/8Uw2t9CVXunxf37vlWx21DmHZTy
1vIU4hkCy0vmuFYfHiBR90qWsZ1LwzryHJNPQVuAAa+SdGcnbA7yF+Cbngu46NUgIfjPpWLCx/KN
9s8qHY9Fgz6N5fhfZ2t+kKLxg9Zp3zBj2NkVG6npr54EDQPet5Silx+3xZmgwugx8/y8qXCVRivz
m1apzatdS7X1GrZyjEAUJJ36RDFh2vPz2/zCXKOgoKm3gDJahkcMRIrCxMk82CXoFiIPgRMKUmlY
KkW9eri9WsVYVikDHxaEp+htkZysDs5IL5LK0siFFdTuUAvLNRyEql7DRoinPVrAxl51emt/iO0h
Cgc8tddwDSxj1TlFstsbCyHXMElGf8x8WWt3RrYZh8ca7qPiQl9/RihonTRJdub1ipO/ZmY/uzZY
xftrtBYYMF5AvLKF4PlysvSu1BgOYN8igr6H72L5LohHZWcnbI1F7DmSYe5rstVVlLkJC7VlSRT4
ZRzTqAw8W0+sl9trYWvhvY0ifsWbZ0RiNrTZey3znMaJ/yxKxCcc9Ne+p/4g3/8uwjGY8hE0ErSu
rFUoI5O6kjouk9M1znGoyuA4A9i9/72C/jzbWKMJAv1MDPjNgGTfTovc4LPR0U3+NMvMP5iFrf11
+7NtbSE6GTD9+UM1bjU5VD3Cmcs18wDOfIdg+aL0jeOmtYTG5biHhNhI8RkSpTBDJFVXqh0wAmQb
B/LMm/rmObRL/72UmdNvXIjmK0wBQB5av3OhbS0L6h5onyjMFynW8itmQ2lJpkXFlI4WipZdauAk
pcyuQBzv7Nmt0VGRAA2H5w0Z1uoKD5WkrwI0ez0UxrvXSKlzxKbwqzuhEOv/3uIpc0JN5O7dxRIE
r+DwtCAyfJ/lANHYG8PBanJUg5vyg5ZkFj7PVn26vUyu9jBReDXjJkH9UmBkl1EoKdXyhJfXubO1
MX1Wy6GdP6Kxnd4nWMdZRyAQM0JCDgMQ0DnLQFIPBryJ0vQMia6Gp6qHhzZCrTJOmr3bY2NMQhYM
MgRYWLKd1dJvIkkdYtNOz7HfOfZBJi15qEdNvXeHUST9xTZHtgstzzUhhm4SePcqTM4snfAxHwz/
2xi3jYujtVG7iWKWx9tzdbXk6bfRXiEUCSXn0OoThl0zGnjDoeUchvWLI8nDT78augvsB2cHo32N
JKb5DKwJxxvettQWxW95c0jlxoSbQ1zHZ2WE6auNxvDUx+r0oZ/k7ltdaPYJqTnnyemH5ikv2+SM
jWP0MQCmtDPo68nkqER8UCjlMJfrx0CfGY1vZBmDHrL2UW6T4iGKY2UnytUWp4LPK0BQSmDsAV9Y
DrcPR6NvSzs610IovjNG+2Vw+slF67L7ox7l6SN+E/LdtVsRlT4qWHEKhmzDZVS8YixqBxPO0t1U
v3aaPL7UVJk/3l42W1+QOAqVJMy6r+ov0hBz4xj4PVeIoblJ1XaHiqLFzhe8um8Yi8ifkJJjg8Oy
X40FYxUlGIzonAxW9rHWQts/5E6op0Deq+EvQwcientcv6zNF1kiIQ3e1QhuYfLDQl2GjLK+M3Sz
jM+zmijRF0eqk/5gKrWmfZCoHM9ney61zNViI5vdzurtH6Nu1v6Rforsn+QSVdcnlb6/5GlMse7W
WYtQ8ez3Y3roOBVV7BYn/Gg+yOiFy9VBKLRKr77utP6zMjjD8JT6fmE+Km0iRafYj/r6cnuI1zue
DI4WifielALXJxnP8XqWtVDyJDxPCxd1meSHU+UBkFsrbr7dDnb1wBB5DxtMvIXRxFw/8cMBiUie
NjFKJGX5YM1t+TTndv0BS80esVxf/hPfFJOasdN7tyNfr1AD6ImtoOcElgzky3IizUEp4wYR4rMi
pfbJxBDWAxSa33uN0ygR5kzCMExIjK1WqIF2rqk0Jns8cOb2iUeimjzAbmqqA+B+Badjy+mwDzdT
kHR3DpA3E20N9iD7T+z55QAzLeDv9qXg7EgmfmVJL6nHdOCyvTcpwk0OjK3IwBBehrm2jBONUmQa
mLiecf6xP1IuQvC6jWz1oe1bMES3B3W14wlGJUFQOyDuwklYBkNtU7ZKjHbO0qj8nKUWWtekPA+O
9GGW6p21ebURhE0eFwCiPPRliLaMVTtzV0gY/54L1a9PuJyYZ47m6gkd+/7h9rCurgJKnwCDkBSg
kUfutVomPiK0MrYQHGRTrMTvmyEyjJcBwegfudWHmDV0UjAf8tbKdnqvG2OkfgH3iqchgOF1YBDL
ajbqYXTum15xzZpzum/txB3tcU+K4mrDMUauHXJnB/w+RI/V5xyHkNYDW8FGxtxtkrI++Aoy7Le/
5NaAWPe84GnzigrYMgpqc7o9o9J/hpsantJAYiyaHJ/mpNhD618PiI8GT523G4kfjdhlqEHCh8WZ
9OBcZmN/midbeUmFIvq9AyL7t4BOcExRl1x3gDLclOfaDlUvbZPkj9Tm3e5oZfw5qOn43g51vQoJ
hXSCkOugpfyLlvk2/yLPK3F4UrmajE9ZHTzi5vSS58r3asqfm7q8e3/pAtAlTn+OxyvmnxxR3YXV
oHhl2NpnvxtnNzbU8jH1i7sZ3ohWo1rDc0qH6K+thZBrgH8h8H/Fk3Pr04y/0wWseXJQJPwUbn/D
6/XHK0B4ZolXAMfialF0MLPgJSuKl04YNEx62blmaeJhY4Gzuh3q+iwkFCsQLV2mDCrYcv3l9ZQO
po14bRHgYNFBgsGS8qcdS0fcuvfYrRuLneNW0BvIiVEgXgXDdFWVGwBlXoMb5wc56uN3rVxMO7t3
MwoPdCi/vD6vLDYVcLQlnB7Faxtzeo7QyDnhbbD3yt2cIxDQpI5ClWYNOCnhb/eUkhXPyeEPHeDs
UuqrHD/6WVVms9dZ3Y4mBNGAWHGfrL5caGMljdG9gtLiYGEJptQPs+GUD2l5v5YcT1ByNhIbhG2p
FIvP+2YDNxqi9xGwFM8Oa+MpqvIYw+v6bnVjEUU8jBBMhY2yFphoImyhnNjg8/XKcEGwvnvw56re
eUFcH0YsM/DBkFoBC/D6XI4l9KvRDsJEhZ0kRA7lTM6ah9kysndo+efKoc9gnR18vN6mnX11PWEG
nS3g0CAihH7z6oWEBpIUxbWOiGEcOE8ZIg2HdnTsx3Au7xb/444CciJwXMKueU10l8bRtzrcx726
pr+v2K3hKvbU372rBLyFBQGHh2LSGuUB5FOmju1MXhakw8GK2vKQZtO0k8Nc711DAGjEVGHiCTRy
OWFlmM2TgRseNJ5wwLdBUY9la+/Vjq4eDBDAgVsg+KrAFufpt4yCuZntNOk4QpXQtSfbz82/9U4p
cf0oom/1PNvHJnTyr2nR7nEArpcFJwY8daCm5Eu8j5aRZXmAxAzvxWuCsT5nfTCTluHOmJXx3Ygg
cThxV3FCoRPCC2kZKvVrawihwnuNDSUWbq5hH+iP4yHaNJWL4ZT1IH5M5rZjrHy9fatcTyMIObJ0
klH+4c8ytq4WM9pvkckFpvh/RvCm3ACvsj/vjiKIsUIfHf0OxFeWUSw5tvB66wwkp0ITRTK8vT+3
canvtT42Jg1wE8AqUVoCrbbK4VMHa8AqCzQvb0L5BPu1P9bThCcX2J77dhm3o0DjgbQWp4e4WZZD
krpiCmQ9RCfRCv35MGk95ge5PO0VoVcT9E8cjCQUlRHBm1tNUFJz9BaAqS4axo2uEob6KYRFsXMI
ro7ff6LgpAYkAz4SKe5yNNimzGMYE6XO4+4nvC4r8WI/6OujnKnT332GMdslmmzjPpsFpBPEZ3wT
eLXBA64XMEFmeSlRc3tNKYV8amkiH+5af7+i6Kxj0XoRCvqr4RUt7OvRyKtLbvGYy/HnO4e1NP34
/0VZjUWyqrJosqy6GHo3v8d70fkYI6FR7QxG/DVvalL/DAZOHvmSWIBrYXF18Iu5nZLqEof9O7Md
XnNG5hodljRjid7f/YPiZqQNTYYLZGY1KDtI/Tlus/aCOJk+YnGDVdlBnWasa28H2lqCZLechMSi
irHau+C3Ws3CkQ6R0wYgVS6hG0Hbrxin38Ku6vP3sh8G5UnLVX063w698UUNIFyACmi/AH9aHcCF
3ic6Vbju0rTAk9xeBhryYI0Z8sp162vGH0mWDiC8bkfdGDCLEc4E6kK0oddK/oWpVLPBlXJJY6zD
Eny6PIsMITqQKcqur1Txky3pTbkTduNAAYKlaQq9W2GJsHqYz2ON9RF2YHj9SoN6aAsnesrCWX25
PbrNMGAMRXuJKZVXYZwuLxMHV7eL4Td+d5gbcpLPYTQFe1oom4EAkVLAR7KacsPy6EL4Kdf7yGRv
91Z0GAOk8aR+vNN2QWw6WmWixyS0Mbivl1HqqVQpyiT1RVOLd6NkdWdDmX3v9jdbZTsEgZ4vzil2
AeX69c5OOkv1q6mpLqPRJk9W2fzRVRX15sDOnmw8IcuPfuAb4THN1WJPW/96DwDK44FOZQOOCPf0
coCFozYtVafyEpdD81KWad4cJGXAQS61LPwJjADLxZ2leL0DeDFzgwrIB9nd+p1umJlsDRrj1QsS
EbeimP9SZlBfTmU6TBfd6tsjvc/2j9ufeWuouOmRIgNmg7y8Su1qqY2glKj1/3F2Xj2OG9sW/kUE
mMMrJVEt9kRPsMcvhH1sM+fMX3+/ah/gDklBhA5gDAwMpndXsWrXDmuvdVNoXDdXeZpBjuY6YRiE
D1msun1R6vPBfbizVsIrKKxxMOTv27UyOKrYIdzftzmZmg8oYPfK5wJiguy95MBv5TIlJsUvPMRO
8+vj5e4viCjZgnUUx5fK1eaCgEcxp3bIy1vYBflrIOU5HYzqyUkpcXap1YIZoo1N9rGVhWI8sDHn
cSxvfT2lV0mt609jVx+16u58OjEey/NgQXhmm5tPB87YLpIMVS0ZvrBXMy+cf3Lm3s+klUjMyUpe
HQRGdzcPeINMLY50flsxtfUMXL6qljeEIlO40fr4GsVhc378iTZx67+bR3CCY3kjj9kEkwymGHqX
QidemihOlqHZo0MHZE8rg6My0t0FMa4iEOZ4ma1fbuRA0RiMYQdHo/fsfixuWjYdRQ13F0Srhjlj
EMW7086DGimAJ0okDYmHwrhZzoM+jL+MTdx6j/fu7pHg+4gxd0px21JVnRhWy0hMeVNRIRvdHEVa
b6gmiBeU2bDeKUGlPldF//drUdWmkAknPVj9tatUw5I4FTGm26Sl1u8GJNxuKVvxL7ljpQcH497X
wj9yLhip44HbBEWoPCBcJc8cDFUZLjBdmecIQNeBH773tZgGYISf6EsoIKwX1IphkUkPqxu8qf23
JGvMX4bQaf2wlo+mz++ZAhfPheKqAuHclMcGqTPrJsNURMp9Ctu0v8xdgbp4X0Qvjw/Gvb372ZT4
+5/KY+RmS03LDwU+LanLM5VuMzlXBIIHz8k9OyBAuFK8oBRDNt9IKZRFmZSwvJm5NnlpZJjXRoft
9fFq7m0caAmgRvRURDFzvZqyBshc1wmKA0VVBe+YKS70k8KAQ/CKhCfKxv+DOYiAabRzyK0tfXMi
j51dWAjvlXNfnfXQiV4StMYRfU+zgwt8b/+IEf+dPhS9xfXKmNyAzKPFp7Nry7nU8sVtqq4+P70g
0RXlGRRlHbia11a6snOwU3NpO2k0UDHpu++Q96rDeyo6Snhg7c5rDwSJAJvaKVw6tnBaP529JDHC
Qi0cfGtgyS/oiLpxqM7uHNpumkntKdXD9OC47/wgDVmmrwWITEw9bis5scTEBMRwxc3KJfmTmXyo
qlMlL915hCj98ngz79qiPcU7QqOKUuZ6eYOuVlJjc+RtlKqtk5T1TeWVRcNXa8NE+9RI1njgdHen
hCSCxJDwlHaBwCusTVaZEekBDZybPMfz+4zK8ClD9OPz44XtbhmBgmjn0E6kEIKdtRUpmPTM7jKs
lEZ4UptO/1CiMv2SOPV84DbumRKj7MxVgTFhumJtKh5LubALmOunKSxdit+NVwnX3iVx+Bx0nWNB
VZ3HHpEi7jNv5NqUXCAOnqGXeavzzHgJJNn5oPZW9q7pTPnZYFOY4tUXPR3avtsN1Co5Kq3ZCG9h
YiEtL9Xfi3Q+0kLcHT+h5EEoCxQfdCu1u/V6siILrLgdrBfVWD7kiuKjM2+7SJd8HaTgyf4APp3m
EA0qcmWI1umErI0F4D0Qo+7KW0J4fzG7IMqQPk+Cc80/e3Jm6M0YJQERQ/+LO1ob05UuFNoyxS0x
EvVcRIvjLlpxBJR8K86vSkhkmEDsaU/xApPrbR4T5pjH0gHferPVLhjcrOjb6hT1ca6/ZIbdln4H
f8n0CsA3OzcVr5tbjHH0AZn1zjjAke++pUh2cVgqQGJAM9tBbWMRejS2zfbOBbrxfeDIL+D+jB92
0kzvW4hj5oOnbW8Rp0zVVkSMgsl08xJUshV0Rd1lt7gzm99aSwneMf+bp77dp1aOxmwQKwcmd84L
siLmOkX50YEubjsN63SdbTSVnt0aJqjdPM6VE7LlR4OCO48CfTIz6KC5wNuCdNqc1KjlEE+BMdzG
mW4MkUrvQsrRnMrFOKIkfntN1ieInB1eKbIwkRZtV2Rn3Iawrbtb1IfTe12Z0fGpozbEopy8czIE
AG3F6F0NNdFrpRbFO/I2648xNCw3DvT4yeEKLg61NBi0IboCX7mb0GWYAwBpnTe3ouiaH+AIVbdx
uvTgsO6/Izk04Iy3MEIFALW+nnKrBMvkhO2tH/Q+ukymJiH+BJ3Bs8GeSKPJzQShLf33bUi5BDHC
qFHb3WxJ6T4i8555s9amPxDNVc+PX7z9kmjhga+iGsjC6Cavl8RYwJiN0lDcygSyZNdcJOOXVpWn
r4/N7M8mkSt4AlrIFiIqW2DxnNUagd6Cmc7UT0QwcNT3ZLgIvT9JCExJCfA3uTRAOPDFJO7rFc2L
XTMHWS63OhxrN6qG0E0TLT3TrGx8NLt+PLky0GKgeXn36JyAVNvEQq1eA+JytP6WLugaZ1WnwHAJ
7Q6P+xGEeLeJXG9xzN+8NoTgm+NX96Fsz8Y83Mo+nM8WK/3Q50g3l1XwdNFIoKHpH1OJh3ecZHe9
iVFbmJDhJeqtz2EkgN6tYgrLzA8CE/ELr7wIfS0GoeihmSAXd9CMxaycqlYylWywC71oDCzEUNP4
j0FHeswoKvVdXuNRD26X+CI7qxTiaCoLWqZtbqNNmiPNzqTe5EELLk3UNJels2PPqbPxg7J0w6tV
6PmHxsyCv+D1OCpY7G4cnRSQcYKdnI6evG336mWVMHThzDepMeUzhP4TJIPt0wkcVsg/hPY8hQMa
lOsPCCLTzlKFW9AWU3GeB/Mfo63V82gqRzW57XoIj0gUBQ0+caYA2a4tBQz2Z+nUyj6TOdLHkXvu
V5p+1MLbHpU3K1QWoRUSzELbB2cirM2d2F78QLYrAW/92ujjZxV4g9tFxu+gmL3H93obJgiDROcU
awmaeU83lw1JhmS2oN73s9yc3NCKzPM8RZara9n3toi+PLZ2ZxPF0IVK/oaC145ysKmNyrTSevJ7
RvvPeiMFpy7u6stjK+JT/HzyCXeg96ERT4EWZ7ztj0siogZ+N/phWpR/GaWin8tpGa5THWQvQd1q
v2VJUnhdeRiy37OMgBaVJNHi4PSvD0mnBXVuWMno60pSn6d2ac9q3bZnfp3Zs3Or/NRO8NkEdeN8
e7zmrdMUayYuonEDV5QYLF9bbrKpWrRxHPy0K+QLUHzphHCD7BbB8qx/RlOLthqSV7xfpKvbyHKK
gaGofdH5fbWYX6E6YPK7VqKvlTUdTfi9/az1p6TkRAFcUPCLBHLjoJ0uk6N4UHp/0sxERg91ySM/
kVpz+MbjmMXnSB/z5Ks9NmH4Mg9atLjtlCf2B2VwIuXkyKCEfIKqULrMmTyFZ0NHo+jA0+73XqPK
LBBqPFr7EZ9R18dRnabeZ44K3AfSgdXHIbFLz+mzI6jQPVvkhcAkOMT0cTcbYgxlnLQo4vpxbpan
nlLauzEfI+5SNX17fKT2l5WDDCQdOXne/h2FZhpGSsHEOUcqrdovjt2p3+YseVKnjfln4KvIi8DO
IgZQtqAFOcjL1g7N1h96JzjFmZmdQlPvDj7RLhd8MwPCiaQPK9Rl1/dDLdQAgDHyMYuulX/I6Jn+
M4VQaHZd0l3SypxfIxRBPPrR8qXu7OhmRKP98nhD73w7xtzemIJojTHdv/4d8sBYpsSWWz9N5OKD
EVTJ+0btJkpZ+XRAIHDHlBBSIaZhxRCdbepIsZknlV3Ojp8NS+qrCVCa2pD6q9k9jW1hRoKjTwNE
yAqzweIY/VQEVJe8a4cgt305qxQ3bNrEC8MqOHinttGMsMLzjocTDWqc3MaKpQMMIoz3I6sPPXSa
bSBJSfkCqXbgte2QftMJeHwnz2Ovms30+vjT7R07JVUG20QuSJ6+7WsueTEgfRdYfg0e8P3cm+9q
Iu4buc3iES3U3jIoykeNOYfzY8P795mPJ8Z7Bc0Uw7mbM6MGXWsYS2L7upX9FtVwpMNhm0Jumc1u
G8pH8cf+znPZoZfHi4n2//bphOCnSck+LV+KUyg8w370Wx6cy+NFvWndrd061QFOjWDGo2SwrQpS
268B8kiqr2qo04E2jIzBJ06V+7MFihnH7UzR362plQrUx7VdfizsTmtued6UMShJXh5a5p2qfEzz
xopvINSDX8eY7oE721MvvbRNGbxfshIuaJcpCSN0M3ABocvAS3tEdL0/G6CGiWWgYeepIqddH00q
kjNZkKH4dHyYMpmDTtYQ7Jqy8aNCxWX0Cqk1ABjUEiUn25wr5WDGdH9GyNFpXnA+gZqR465/gTFY
OuiuQ9XPFGSqXSRYO/tbWNjzr/ZkWcspYl/6AwezOyjYErpQTIKZAs258acSgQFTrV3iN0s2XVMn
ir0WEMTL44NyzwrZrcBUkuLuCBtnPSgNOkCpr1dSFNz0oO6rE1QJc3bwPtwxxEQwszUcfpazReAy
ANYp6TKmfmZXTM/JRXepwyb6+vRyBPEPIChOi5jyX3+oJm46aYrizAeXwUisMdenJIbn8LGVne+n
5scwEiVjfgy4E7HWnxxy1cSGPo1B7JcjjExmUqnvSxV6DE3NnpQyJAYRpiiMCXwXg0mbplabpaiQ
m0nigyZazlI9BSdEaKwn64pvVgSuA7wFhcUtjVtbNFFJlyb2MVaTmihZWZ/SKSqPvN8u+2I5vNAC
wUuVg++03rnCHrLCyYvYH8bG/tyli37Jktq4Trocvh8tqb7SGlWerA6I1dGWBtolyH5JWNZGqYDX
U4Lomx+h8foHYxzzH5k9RO8ia0i+1Jo5fkpMyDYfnxFxBlYOmPRLVI/4aALysS2iysYw60qqJ36u
SrkX1LEMqhfv+bwVxv8YAAQBCAZJWy/NWWyKsnqc+lYSaxc9hOsyUPQjcO2d8845J4wE300fd/tE
RlGU9nNupX6tjmNyRSJMXzwtbaPwlDv5IXztnjmqe9TWEbTh7dpcLws6EFuTxsqvmzDwx4kn326V
yANsVBw42d3LQpkXJ8tXAgJLcr5xsuU8VG1XV7UfONpYnR2AGNlHBiLM/AR2WUWqNnYqlXBr6Ydr
qFUQAD7+gPu1IiwCcI2alYjytg3eoVKN3mYOxtcGYzmz03/JPN2naFiO7vj+6mGJDX0jn6RzsXGN
YdgU8Bd2tQ+5SvC+kiQdMXbL+kwsrp3TyXBeDGuJn6NuFCkUXBq824xWwgaxLZFFA0hmI+5KErdl
ujLw2J7qCSzgUKfFwYW7s5Mgh2E4ZoKTjpm+ueVBKgeOEpilXyuIh1NjUZfkNKpj216UTg6kg3j1
znbScSVUZjCKe7c9pCAEUK9ziDdMLRo9JejmdwBs5k8WU4+fzCVTPqH5dKR3tovRyUjxZkKZgECd
BtD6uiOdO6RF0Ca+RUrwAbY27WINU3ljxE4J3aKK+uTLktdO+KHKJKO9dnluHWzz3q+RRKI5wsy2
aGRuf4WZkXdtHGzpBmdajHi5Zbs8HkedxTtWePJw1Y7Qu6dYt15oPas0XeImuC11GH1iuu47c6zJ
l8d3754R0XkStXAeWXljJFWXzqiNLLgVcZ55xZx1Jy2FnPWxlf251JiEACIqEAckNptvluJSIlUv
Qn9W4LRYYK30y5ypzsiQjriN9qZwmpSNRLpPwriFvjtMxRSGNpZ+zkjYdDLRLYLI2ZCMGD6eERru
xyvbn0ZSGI4+clIwtYOHWX8kKauH2WzszK/STD3nmab5WboArQ+n6X2McJynWJF1rtpwvIzh+CQ1
NxeBbJUngulvHDKVlLX5PBPvrtQvPnpZmXQudQ3YiE61Y3ARnpiPyPT2pwVzFGuYjxSSldv8OGO+
Pe6scvHzbNZfosqxz0iPxJfHe7r/hIwA0QYCKkpNiCB2vaiOmGHM5mjxw8CkX9JoVus6XU4fKIDj
66j6d9eaRQmLHaTmtSvudxOK35I1+4pct1fDHFD5qTmlLRpN3x8vbL99vHHomyGADC6GTv16YU5c
jBDpTwNlcK0OqYMnCfNBOojwx3b2SxJvqe4QNvPcwBO1sVOA0SNTG3wtGGQXEcXyJYOfwOt6+UhV
6t6SSNHITN/q+1smHqdF42kBP+JbUp+/yE7Re6EE6e3jBYmNWQeS4ueTAOpCxWT3rlWTNGlMryi+
JQOmhzlMKxDpilDmhtt8nAaPYF1+cvqYuyVA0cTKIDtIprYdQquIlCmwK8VPQWqcE8SyT2ETW6fe
SZ/UNn8zRU9XEEgLfOh2+rjJ80Ve8ljxtYk+7jxkuRchy31wr/bfSvhDQte3NQExXx8LQ61muIA1
2R+olF6aUIHTq5qP5NTuWgGCCB+2COa2xZ0oVqDqCW3Zt9Kg9+baWFyta464mPbFHbFVgmNH4DTo
O24WMy8LHDDDJPuL1YSTx/nW43+mLFeL12JSO+1qUZHRP3XSPNSnpjHgyBkkKH8uuJ5o/JjJfR29
VEXV2y9haoDLjIwgkiRXzuvWYG4zz+zvylyk+UWGdp1/MBRolSRtRGRqtJVzpFp1b9vE2LSCFBd8
yltSnWRSm4bQcKbknkzfVebsXwU+/+gm7V0DE0RU3wBi8WhQvV2fgZAgNevmfvatQCo8uXBE2yi1
T1pYP0nyyqEWw0oELoCgGdLeZn98liBGjBPHqpdgyauR4TNYp1ytbtpPj/3Dnc2jDs1ZE20c8Lwb
x6pXamzlbTL7MkHgaZ5r1bUGOzw/tnJn70ALUE9Er5X5ve39ibM5hOtlnvyubOqXuYGwJK7y6FTO
3ZGAw94ULAHsH91FIqcdtbahS05fJkHt4xrUD1kmK78nzqS9MmsjHeBw7pmi1Ez8AoPOnYBpjifH
mrTGbwnbX1BjKU/dYMBKXdkHgNB9ugDdC9OP2KLdQwixPntIX0Rq0je1r6pAq9w0zCXTlZpBql1Q
iGXuDZMSlR6Q48R5+kUUip/kRjQSwZZvOSHLrrSNnivv1+Ws3MAndpdWUiwvj2kHPT4l+7cKjVHw
RqISwajediYwRIxNjyqz8ZtCyl9aK3NeOqUoTnmfD6ehl82D9H1/9ukz8d4T/VGVpWu63lUqvcbY
l3ruR6OT38B+65dQGr4+XtT+kGCEb0ZvkVYpr/DayJjmuV4XS+4Xsxz9cMLROs9MqtyoJ4yX502R
kIjWPfSTO4At+OdYJrfKfZpW/SnKasPNmiA8F2UU/Q+mwHgz7UgWS8Vvs6pU8MiNwZj7vWn8rS2N
+sJUWXgOq04/SID2h4JgDJA3rWx65zvyLWdWyww94tof6YT+mVt6UfpIePSzJyttEtGhoFJ44K7u
2eTAkzsKxAUI3/U3A/imVwmaCn64RP1XmNbac5JrsRcmVfw7aszOgb07Z0RkBhx7+gOQ0GzKtKFR
yvIiFZU/OXomublaWYur13KdknnJ1T+Pj8md1cHRTtmI/+iJb2PcYRrpltMc8MnyYbnW1cytbeV7
MEm3aZkq77G1O2sDnS+8Fwvb4+DMeNQrDVIz+lRIZXlVXyjNBbmAJnwBhtkd6Y3eudNACGnHkS1T
adg2Vu2+XZwqi8GW2Nn0VQ5JYceqKb48XtSdLaQhDrnJm37lLh0ZZx2ali7o6XaWjqeYcUQQVBnX
DgzzLUV/9OlXGjCOIK0Ci4lO/baboxcx1aE+HHzABbYbasbsG1XYHrxnd/ZOUOQCn2JwA/ji5thb
Y1FqKkOa/pQM4OByp70lNKteHu/d/i1j1ICfjoMScdQWg5PQKFBjKR18CRTrd3mZh7O+pOa1C6zy
jJh7+16aNeVZV8+ZECPNbCMuBE6p9Y0u5DgxY+gd/bFRtC+xqkWfmtr68Xhlu/3DCKPfQpSNOJTv
tTYSznbcFZE0+OEMNmFOkvxUpNEROe49K+TBxLtUEogSN02QXNVmRyI29+20zM5drg+u7ixHJbTd
tRWXCJ40evnwSNJyW68FNh2rL2EVo2M/Wx/RDUUGwKqTj2ORh89/G+ohIIwph4rXf2MqiaS+ztNm
9KVRalVfdvJuOkfoGj071oD7Id+hvMv3pxizLQt2ujTy5YvR55rpXyxpqF0Nld1vT5+Ct9EdoiVy
hTsj7DkS9w1HzZjCuaNg3fe3zjSN+CCz350DobFJ2xUcM60wqM/XX6jvg6HjKZn8mLN9Jnmc3uVR
1TzrvrGCl3tDMdN2tTc+gVlmZ6CzL/vKnMWnZWwjtxyc7FJ1h9SGuyMnTHFJCdrB9HOB1gtKQq2f
ZyWTfRP6sNzN7WAgyOUDEfBGFGEuj7/Trv5oMEtDO4o/CW+pe67NTQvq10bMykA5Jp7c9tLvw9jr
X7s8jryIoARYpzKdNS34u4EK9/bY+p3FEl9QBxeKfSST4uv+3ASepGIClyL7caTor2ZpOQiHFfEp
1uL64PHYOVwWatC9FOQUYLm2k/eJaSS9xXSAL1MZPM1F/3G09YukpuPFsvJ3S14eUSTvj6YYNuRC
izleoGmbVDnWylybQUP4TdNPtWtKyn8Y03OeBRcL+VAHSJomOA8ZdNyezVlLEq6B7EtaBdJwsLjZ
pTxclMpqDx6t/eeCmkoM6gDWEi3MTQKWwJSQouqs+HJRBH+P3TReisoqT1rVywf95jumSJIFIzm7
JzAC65PhFMMi5XYT+MFUxrUby5NxkRlYd4PQmZ+lYWELRUZOI0agY6jZrY0h5oj7d5KAxFyK/zEL
Lfc1tX5Sho/uL+89dxroEjgx6qprK03GQGMepJafxmNx6StVkE835UGmsD/njAkAqBAYPk75Vr3c
BnUaBXJq+lIdl14ah2nnmmNqX5goiW9BP04nCgZPl3HREqBBzwQb4Sb/vznrRRh2Kc+O5WuVNrqc
nvIq6dV8sLZdwMk7QhdIGKCmyoaud3DQFfDSgar5Wq2pF1Oro89JRO8k1CTrnR1q5bNvsqi0A9IW
YEiShS2dTST6kEQF7atWI1zO7GQJKUmQ/fqkE+R9FEhlUPO8MQxwrVcVBMUoobKJlTQMfu9mvXCd
vBnfTf0yHmzg2iVxn3B9IJTIsQTb7A44R7sxgE9J6b3KnnLMgKTT3EkZpaOp0PX1/dcQIfSbrqGY
ydl8qbEIyA6WcfAaRym8cBrAAgx1/A7BoqNm6n1TZCG0KgRaf3N5tTCJ6GXMgzd22mXStPZjqXTD
L/1yBKC+t3m8kCC8BYya1sj6O4UtMx5pa7Omjir+6CSdm8/aEcmJeN//v1Xx786RGjCHSSzIs7xZ
ToSUD7JLWGk7PXwNJ93wpFhrT4DCzFMG7OCzWUrTayf3B9ncOhJ4M0w+zEPF8QAeuD2GNdpBiYoG
iRcqmnQFUR0RGHaVfJXNqTknSS2/gBlUPARonbOZ6UciRne+owiARQeNB23XXagR9kyWBftdIRWu
PKbpqY2L2c+LKjkIOzaA/f+ula4rrU/RtN7yqFaS3mhxVo3eXMBQEgSqc5WKZrhqetieTfji3V5Z
5lehMS7EKq1LrKCgMNud5RrKVL70OdQpxZJaXx+7gjtHjJlRCoyizy3ywvURi9KG8YghYQ+6Qrks
oV26w1AE58dW3loomzOGGUoflHYgt9p+aiVKzdQu+tHTG9BABbCPDzqz4sh0t8E5HbXUDbPWvE5G
252kFoWx0FGTS2I13S+Pf5O1Q//3O+AdqGgBbRFoiPV6p1Tq2jAvRs8KItPNHFt6rZmUAqMXdN5Q
Sc/Nj/9rz4TQnVwBdltzi9EL4RlMRwrWnhknIJVCGnG9Ula05IojWob9cRajZQR/lOBtQBibe9wu
iwJRvsbSjHH5qGWp8y0vs/SSQO7VHyRB923RaGTWhcr4tokKKeWcRJM9eolek2u1MD64oDBQAbO6
4dvjT7aZNhZ7yMKEljDUp1Tit72SkSawEmZMCpntElSv2dCE/YeZcdzRiyKr036dU9v8JC+BE7vG
CNTYKBSjPoWSs1QnLQqhS3PVtCROOdiF/eUBTEZgAAG9zWu9RW7oIEIqbbZGLzCy9LOdIVYXOc5z
3Bf/Lh8EGPgCMIk04TffNdNzqekcrCxF3vuaWahuJTvdwRW9uxaKAOIVANa75SNMrXAwAdRP3jI7
/0DznJ0cfUoOooE3JO/aD/BmQnEg5hLFnNTm+jW8KZWk1LPnjElfwVgZRPVJh/escyetdaQTtHfM
25XtaFcXXQ7S/JpVWthcAzjF2ldlntX83MtRqn8iFq3nU4rMdHNrTUrw7qwM7VFt6c5Bh9pHTBm8
Dedtw8xhWdSoqWD2ySf713mBd12Pxh/ANo+UNe7sP0ELNG0MNxICbvsV2ghOQLeDidCllNwqb9NT
HkxHVvbuTyhKUfKGmIZZqS1yclTqyWzTZvZGcU+aBYifnL9qIRy2Rqcd4O9FeLL52IR/wDMJaAXU
dVNYCBGbqGZGiLxcyvKT1dtq4ba2tlwMY05eUwTOvLQd4h+P3cVbXr02S15FPgJ1BK0LpovXLn5I
nLTr6eJ7dVcG/wQMF7dXXU+GxC2dWnF+8PiM3yHMyazXMh770IWeOFU8p1Vi5xKbof6XBAxdP/XZ
XAjtikwLPiSNZScoUultd1HaxQxdRSgJ/2336vKOBlP2vVvqtPP1MgnhizYKtC5qObdf1RzFdbdq
JK28xoFqfl+SQGrdaRwj9WNeVUtLe39hSkDIEFUvaj+bqDYG1Wj6/VTNoXLRpjT/W4Y+LbgGuVZV
3A4jnpuDm7k/fjaIMEoVbw1VAqr1piXqMpiMRGpM7SzFSwQc8UQy/By8WrgyEgEmhZC7Iek1t738
SE+TyVJny1NyOf1QMjvkl3J1NB2xD2gJmhm6Uun6ASnSxVp/qvF0daNkVmdZXilV+Sc9nyRvlML5
Q4Ro+7lphuhHwBTPWWde5qBqd8cyM+2UIcm2RV61qYyUkFyU9mDanq4ML+akx+5caX8iMHaDsOvD
FJiVGwRPViSRcmfCRQDJhSoPtf2tNoRS2OpUmI3hjVmjnpdxmr24VuSDx27rCbEiBh7F+Bz1Owb2
17sa4rpC+pyGp0CH6kphbP/Z9blDQ9qInsqC3xaEhIepY038YW7ynrlqymSg/uLJKZIaEBQOv82J
vfz+2FFsfSELothDiZ0QBuaZbbwU9oi+ihkEL2kbwzz1y9J8DcoxHd26nZw/bKOSj+i87+yhkP6B
RIRaCUWtjWsaM6Y9ZzMzCRggK+zjJvFG3MwFgMsRdOqeKcbVGB6lsAsabFMfGcyiUawZU4Ol9W6y
qMMpkZn0ipLlCFF6byPF0YMSUQzob2NqdIJB7yyd6UXTlJ3sMFV/D6sWIQVzCj6NS2mdnv5w9MDx
IEISlqqM+H1+ut9LkRmVIrAQqT6Gp7CGSN5U0vkKnWt71sgW/wd7BF40pQmrKUJu7KnMMmQB0DGv
TmLrHVYKb86X6mpa/XzJFan4+nh9dz4d6Ti0LIJYRIBX1+vTE5OQXdgjby1+LesMamqlmH80NlJ0
j03t8lIugWD5EEy4oIJRQ1/bUqDkHLo6CzxrGprfUFQKygLO3z7vfuvtKrN/6XS7MaC8Ckr1JVJa
yKAq5mfHm6GE82vJkzHAM5dF8lktEr0RddOmPPglt28TdTAyVM4QjTGHKvDGn+sUjqpalywvNpbs
rPdzd87H9u/HO3HPCO0pBh8IkEijNg8gnHq0yCDc9PQE3QAmJCV3NrujWov4KT/HJmIpotZCw0UU
TLdW5rDKEvheHS+bx/Y2Zi16iVEvXyajHz7NZRDe9MWSL1avhl+sQWkvzy6SN5Ha1JsyksC3r792
mlTVkPVJeE1GctA01BTPrNI/Hxu5c6Y4neLlpfmB/9m+v9WS2WXpTOE1RomaWIchJOZM6XbG56Zf
nD+UoJH16zB2jvJLoC9ykJAOG918Zggc3umwtCXqEWPidO+mWu3/tnptfE6gTDwxCCoIDDU4TEZB
tj4LqfEg6fUwurbTaF61JDeufZNXT9EW/tcKO8EIG3eVsuR6v+tAL7V4yaJr1MX1SW6ziFJ4VD79
VVkL4zNEHAxrUh5eW6GBP1tzWUZXzS4115yS4jRSNzzwgvsLAqKYcF6QRcFntgUX5wDcK6hgomtO
QZw/avs0aV1x0IXZWaFWwmSOyagh32VH3zRMThDqZYMVxYkvLfjfU4L2z7Nr4SeDJ0XcGYyYaGOt
d8zWgqhKEim6SpkZwPzmSL/X3Vz+8fgibPRD+fxvZmiVUWkn65I3D8ciaebUtwgZyENu/rM4k7F8
U62oMlwCjvBTHThZ40uDtMjvkkq3/5bntDVHIhFkp92si8f43E0gKf8cSsQQvdBR0i9VojPmNuTW
8D4Mp6XztagYE3cxFiO6DmCw49NcJWHryloBk50sh/3n1u6Zgn68uN0jxdpgQxMzu4x374iXRWXS
DEiZWFsNQaCul69pkSy+VKZH45L3TNFyF4LEaFUDs1t/LTlNkHRjHOZqZCb6CDmSRjFtFDdx4qM5
hG3KKtjWkCsQT6/g/dk+NUVimePYOszS1/lLJ9RqjMH4E3f8y1yYn3rEIJ7exbfaqyDdRx5qmxBJ
cCpWtt4mVyMxa3dBGxvSwwABINq23mNTd24WAacA/hB7EoVudjFx4BhN0jq5VqmaXR25Gc9Gqj2n
x/B25EXUSR8BAUhBnLT+Vo2ukxGrXXKVGKM9wQtfnC2lDQ4O3921kO9QxmCmjdrb2oo2dfMgJZSn
YrK/yzgq4ykx4VF9vGPbbI7DIFoTRGJkrJTFNrGRAaVgHcdKch0s3FCtF/prk+UKoz261HauarTD
37NiZDcd+vsfj23fWyF2qTxRq4FgceM6ynwMU6vBNtlPfXZGdT5LsEA/hTz792uRAZGQkNlhTOzA
T5F0WY9lLUsWSisQV5/LiNnAZUF16n9Yi2CmBG1Dk2GbzmWZFi5DLifXNDfkk7VYzCwssvPsK0gU
SxuJQRCKxQRZG5+eNn03KFGWXtVFil6cvCcDb7Nvj5citn0VvzHSQzOd/8Dt00DYGBljXZuHpc6u
Xd3DAbtQjek0I59dUEGxZ1WN8tdjg3vfR1UGamf04uid0K1afyErHwIGQigeGVE3fFz6WTtXUlL/
ZabZgSvaLY0giIIJIDpajSC2xIn86SyMsAuNcqOmV2WSWvlVH3slcYsQ0vkXXaVf/G4qBuZMHi/v
nlEaCMRHtGSgrt4sL+xlJvIinJJdh9N5lsfxaiMHyXgzo5Bux1f4z2ODu/1klaARhUYzfAakrOtV
amVmBQEDt9dsUivnEkQWyKMysuxrpxfakWrsveUR/3IeebtwIJvlEciGsSXPWIPozIXEv/tWtYH9
Jy5aex9I5pMKGVxolvfWKcb5EttuewWdyfRKCMnaNW+m+r0UKMpnCRj6H1VDUq6E+ZGk8L0FMhZB
Fk7TQDB9rbezo4KcLuCBrsU8JzWzq9KgnbsuTF7y0Qo+T/WY3Z79gJSGyC2IRLkQoAnXFsMgyyQF
XqVrUCx0hSHz9VM7jj9K81x6j03tF4cph0FVCFYolW8b423IGFc2acXV4kMxgiFX3w0rpm2RDmFQ
vChzVT1bhmUsQkwm0u2i9MXUx3Z1VJ5iPe8AffZzSO3E+QZcrj3ISvZ3gLI8aCBbPJ+sS/z9Tzc9
tRt1iukjXSeFhNqVqiD+NPDYfV30cPnn8R7u3jEWBEaH+SOc5l7kh6GgOpvjvLzS2NFPTYrzPje1
Ix3xCLyRVq88szAkYNrgtDmN253TpWhQOX3VNXSy5Mtoxm17ChY7nl4IhyGDm0cndUs7rlu/sOP/
4+zMdqtG2rZ9RCV5HnbtNcRJCBAgwLtjAU17tstz2Uf/Xc6/0/GKspS/1eqNRqTiGp/hHvrkgasu
+SbdzFsAv7Ttx9EpzPH35OTUZ+MysXEb16AyBU1p2/FHmdfwtMq0U0+gcuwmhMSZrLdQ8lbzdgHZ
7aDxP3X2cWx1/X+NN45pHVAAUL4MXGtu3ltJ3zYKSR++ucR0mzngyzX063Vdyt6rzkLRNZuKWP8g
82z99vbqXURAu1G2E/KfnQLUyTDqwqxYPT9Hctb2wqYacVipquLo5UPJvKbya93K8vz2yNvFsV9O
LmpQQ7DktjLCy5ElUIo+KTf0My63N3DE1TE2xjbUlXQe0RVZblo9yb56cIY/JJPONv7/GB/CHAEg
TpIXwkfSSmaBNm29eUlWaG1V+f9SUaiwkqJ8kL2RhjaucR8GMflPGc/+e9NgChTwang4IK1Tmt49
HCMIEmetC45oXHiRY07rx7EgzHj7I3eU1O25AICz0fABF23I9t369n5JAw47IByrfTlE2loOdpBl
S29GNFrlEjiFIaY/6WiKJNAad60istJWv5VG72hBo88eDFPhpBLVpkLkOFsYqgplDRE26F1XoStf
tloWzqUF87n368WJ0Nur87vRLDrnynbdNv3LTbO9srzr3G7k9fseKjOEpQIoGyrBUxMsZemGpRi/
IkuzHt+eucunYSt2b/cZF46B5NfL7dkVc2ch6t6c0Sq29cDPFnHf1FZ9bmUsA3PUy/e59DwvFWUE
kJycBWqg+/AMgQFvVcgknJcmKY9rnn31O+GHvpFew1tcXtmEuLyw1J6hQ5vuLlFUUKZGkrfmnEDK
P06zpZ00OV3DKl9eLRSRiI0AgHnsvn07yVilt46pKc+DH//kpZ9Ca9KP3KNaiLCVERqN+LS01pXo
4ZV127Y6UhCQ6Kgk79at6BMpZzRhz6u1ZGcrR26sa6cmtNYqOU6rKZ/e3ievzOWL8XbXGC7JKeDh
WZ4Lt9ei1ZzwsiavDd8e5ZV9jxw4MRF0BILo/W4cPQKgfF42GYjWzw59V7oL1o6aeUCvwb1yM78y
hXRwuZSQXdzUSbdf5j9vQpPWzWBWjTw3jQlqTc3/KjN5yur67zrEv9/+sFemj8uf5hVXIXS/ffyM
KqiIi5ooq5ZaFyb4gR4qy78WO1yOAlGO2sgGg/PY3bs8H+May8N/YjyXvttvOrmDCGJnat4LF2K+
NscSAKPApohWdtn2lFeF50rGmYxeD1pn1W+cpDQPb8/Z5WagIvIM7N1E2y4UCPs0djBvWodzZixG
EsaKZ/M42UZunZ218q6RAS63A43frXrF3qNdtUeUDGOXj72lxrObwlEKvM7r6xtihjJ7wPy2aD7J
Xu/ex7jdLsOtuU8LjO9EZnHfxxCaWzq9rmFyrjv1wesyEZarqVP7Hq+9kZfTuWG7Nu1POtEUIHcZ
Dv0zqbW60M7xMM1hGmfZQVZeHw0Qsq7Ibl3sQ4I5Kt5kcBZ6QBds84LNXiuq4ueka9VhSNr2tGEm
rzz6z5ClF68kP550BoTEs4DkXtOl0+OxwCUB7/a57r7rDhf8Wa+TrA/TYk6s41hb3Y8ltowhC+O8
m5f7Rm/65cYswK8mV36by2+mMUJ8Q9JD4+LCntKq2lmYY2Kd/RHR/3hwtfPsYdfw9pl4Zg6//GZA
Z2xO9qjFtb/X3nCXtHE04FvnqbKL9dgPbtI95Naa1Qd6VMILMicth2CccyXuwIP6FuG81Iv7nqLb
Ssan9FH/pmVd7WjndXHbCW7IsIjvw6hBl/co2lpfageQwhFxmdm/S2UDQaZswdfLtukVyUCTDOuh
cI3W+J+fre5TB1q0zIJuLKUbpqteLXcU0BFArnAxeaq8HILw5MxSBrJ2evcopWz1m1YDyXg3arle
HKdJOuND5UuQ9W0z5QlixlYxHdY2NeQ/TdUPT2bZW30wJXbandu816fAawWMcSl1MAGhTyPwFkut
oT8klO9qmEmW9G48d4nLz2uSDg5hfrw4x1jv4uHbiDKPeyCTyuYPPcgD/wShBoeI1XaH7ljXZe4f
lDuLlVKOWuabyTLQ2InL1Phm+uuqcWo2uf4Wd8h/ZQOk+0elIQX7KzbjUrsvvS4vj1081vE/b6//
5S7buG1E8wQa4ML26GslddXntAHPvd/LgzPoSYhJjbx5e5T9Vch1S1EJZAKNarpYe7zbxELq2rgW
0Zq2xldjVdZT1hvytycQeAMHfI3ysP8qxtt6rESh+GGxvXcvsUQu38QUrYzmXpihI13vi6zr+tfb
X7W/AJ9HwciTLIEmDIXVl++9U2M4rjSBYZIWD8WhX4ApbjD9VAUVefy1ktnlR1HE3QJcblzc+vb2
mqpVfiPiMsM7DxVH8LRj9z+PZ+uagNHlZ21YKcAxBIJs6v2NADKx9cyuytmSJNBJ2iNXaYCWrrri
mnnj5b6gogO2jnCXTQHo6OUMyjgeBp1+diSqpj0Ulj9+1fW2P0xOZj7FvndNz+OVT9sqSNu38WSh
x/JyvMGBJr8mYx453Tgfy3Wea+KZWrsfqlr8fHt3XCzX1tzcJII3pQiC893uSMyOAhNybtFoZfMR
NS1xcK3qvUQYINbgrNkYJKykCvuYE2sYB5EmsUYTeMo/Mi6WH4YVj+8T29yYk1viQ5kdNAz4sz3Y
11Z1ZsyNrUUobDhBPvhtNJbKYqPXxRrkaV4mwZwl69/3zuGWjWxIWYQGwPzskgS/sFuPelUXLYPf
nTaAYYgDd/b53aPAxGIGiXAJ1/ZzyBqaY5nPHbcTGXKvQJz1onif19k2hbzn9Mu4ArdcZM/urTPE
gWF69JFliRFf18ENdSvuD29/y7ar/vucP4/y3JbD8Qxdhl0kXZVtAcaz7SOtU26Yd7wac3GXJMWd
589mWHZWciXFujjDYHXoUkDs3oAjF1riDsokMNiMPhL5uDxWXTuc/UR1p8aNzWgomvlKonp5rpDT
JyKCpkL754Ja4C9q0FdNn6K895PQBT4cFGN5Tfnsch65JHirkNSgCoT378ubgskzq563m+K2m/zr
ZmY1BwDtE5z4JrC1Nz08pc86fujXgtDtB79cQDDa23VBSwsZvn01Y+rjsZlQggfu1Cz/auYkj0Na
r3caZuw3C8AKQpkit5/0ObsmAXs5s9vQz8xsDNmBvL385qGpclhH2RxpPppACIcskZGb1wi+F3cw
oHfK0RuwjrcMsMnLUVKY88ZQTXOUdbqDi6Pl35ut1I7ID157MV8bCugAonIol4HP2T74Pwm57lGo
m1sxRwbGS4GmVHdEEcMNu9hzTm+fuy3Z2S8bMQcbkgdm83t4OVQba02hyVxFhl7mPwvE9eWxyh2h
wtGRNBTido0/6u5o/5pSNZWhlgzNlcro5UEkuUVzDkIp03vBiRw64CAQqpZoTqtUnYyJnOVXqS3V
L7cCQ/ZxFppq3wk3oEBFLv181YB1uZCWMIfMGEbDnCLPaotbbeyzG2qY7ruPPKOQQlNX3DRa9oHW
ovBiGUtGETJRx6bp5MEohy9vr+BzPr5fQt4aUM+8BBByd0feLXwMoxtGSd0U1g0eDNxisb3M64NR
m9YYVOagf7JzuehcrFoZA4N0anko8QrqT/o89ZBxyi5Pg7SRM/ZbqksLuA7ofb8zHd5mHb4AIQw9
HZuL4uVmW0WGk982H2zk+THVnf5v2UzZlVl/ZUtzSglhwM0TNO0bDaAdCicFCBF5pV07H9nSiRMW
mqqyA0mJk9201rr8mY1Yz09UfDF7bGwv7q/8Fq9cSlAicLCEucKNsccB4Yql3CFTcwQ32zsVjtbe
kWxfM0m6vO43EO2zaCyAFnqaL2c0ATBFBTlTEfFG1bOwWqaHqisNP8AuXaoPaSxE/sEl3LnGg3zt
Azm2IE8xGgLcty3Dfy6pAsbrusQFpj5+N9zVRfnZz6vu/eeU6IZAGw8Jupv7m7A2jQSle76v7Bdq
J6leHVscOa7sy8v7FjjGhrWkbcIY+y5DrBazTJpljfKBYPDgxbObB2B1Yvvogu6/ZtF0MdyWDW2q
ycYmgUFu9HLmLODCqiBJw/p9qmXglXFxzBbDuo3xir7C2HouQb64HRiM2iSJLG5CGyDk5WDIlIMs
TEw3yltP/pu1SGCfx6H3xA3Mj0Qe4lUK93Fo9OLJrKBPhCmFiDKsKFbJQ0sP6GcqbEmSsyRp9ZHn
wJWfFkylvgkD5m+I3lD6SLvMV8ES11a7BtMwyeHOGIqiDrPRTH5OWD54B8MW1T+AQMoqKv2y/G6m
dimDmSKVOPgKK7eDbS4zpvEU++2jgfxE9tWyhUXRUcx1feocjFp/rJld/LXWoTT+ALaoymisEcT8
bCCxIINWdPoIqEpk1uMKMKm9G8kyymA2CF+P4xpDRbb02VTBpDDfuRJPXhxFJprmB034rWkN9+rl
RFfjOKewCO1IDNo3k4yJ63Q6i0IiGV2CnANKdOWKeW0fcZMi5MzyXkLP7cz2VqD+TgS6dtFPPWK3
GbZUOZgvc02md4dZ8Lue6Ve0UMEC7kkMmTV35aL0NcJSejlmMivDoYr/vP2aXQQDDEIUSS19y3d5
NV/OIg/DkE7AkiMBhCdE4q5HXlkaw71VpO0nrSqcK2f/4hpjQLiFVNhR5SQw311j6AT60ksnMkSf
Sp0Vz34Inse4slSvjrIpZVEGpqBk7UaZ002PYfa1yJuK6ZNqfO3bMifXWtyvjYI6B+ZdoAi2/sfL
yesp7zVmUehRahrtDdZreARSc7my0S+33Yb72NILYwu29wgvA+VN9ltqR3XTGUcRp3VY6vUYgL69
9rxdfhCmINT5NsaYB5p2F3O7laZz+A076tRqh6aayNnlVZODyw/ayCi0AjAx23TtdtNGTqEnxrB6
uC6prPyq+QWdbVvPZfHPrOfW49s7/PKbuPwRHOPAQgCna/RykSZEVGfVtV60EGd/x6M9eyqL5Rq3
79VRqFGhlIoDKcnRy1Hqse2ljGcvGnVvfGqndLzTRaae3v6W5zP/8nVhqxFlUbfk3wtAFShCzSri
xY/8bmlUOCX1kJ0QrHLaMLYlRgSuuXh/B6UX/4tFO+XnNNGG33VmD/nJTSocOx2MH65JV76yoGBf
Wc1Nyxrg1e4qnivsyVqM+iKn0FPnk5rXqYfCWxXrt6UZkr9vT8IrUw0akAYP1yIlkr1yAh3oSbaz
YjQns0POi31ykvmaPd5r34QkN2gBmkkgWHYLOqZjoxVx70czYMdA13ItUvDybqp0HIK3P+jyJYM9
SU2KntyzzM9u+rZ4wSoRDYhsK6/OHgFYsEofgbVOq6GJ2tpfM7t6CF+ZRWREyEHBKOBWs8coNBL1
fK9u42hMhmcCWhVq41WvisvnhS7j1ldHf34Dy+0OXzps7oZmHEfp4smHJsuKP7CSRDBO1XyHX4u6
8py9MpWEk0DnCZKfFS1fHkM5q9iyMxFHQzL6gdCa8qglTv5Vo+Z48PXOuGvmqbuGLHltLtE4AF8M
Kw0+1G4BNWDsaTznGKqUvNSeN2tn31jfSz/gdiH4593cULdoNO4u58U3FstaYEKba/lnHIf5mLbe
u1NoBnlmNxAVINjwzEz7T5ZRaZ1bEJuLaFIeTGjLEKeydIorUfIrh4sIamNN0kWF2LWbsLStKIh1
KbK9lpGFnWFXpwrvoBt7rX+/+2y9GGk3aZrdJjJB5D/ypVke3NWpUSu0OcJohFYnd+yBhJXoCRzf
HvbVD2THW2Bf8UzZRzlGDaAv1ZnGcsri3xQL9D6cx65dQ2duu1/vHgxVF4eqPgXIDc74ctMTBYMe
oBwfWYQgn0xazQFkV1Q+es2+Ujt6ZacjWLiJaVHL4QHaLdyamatTjW4cZaqLT2XfrodeOe8TiqUE
TqRDcYwYAWQm3L/domU+ncZeWSJCWdo+ZFq+HjRnVDfvnjafL4EETXi1lTNfTtsgCkw8lyy5jc2+
3MCI/rHCeOa+oWHx6e2hLq9BOn/csaQseNmy718ONY7Z1FrOukSjSv9nqfivn5uPq9b4YQLd4u2x
LrfeBpMH28FG2FA/2xL+5wQbG9QimeYlQlHEDKXnekeT/nyo4Bwf3h7qcjcwFPa1kB029cKLelvm
ZF5hG1QSS0h3ndVbh2wd3ufutO0GulZw1zawCgXavd9RIhsiq2W2okrow6Fx0z/D6juhNaprdKXL
70EqjpKoyz9Uy/bcNTE3StIx4KWvtfUT2IbitvD79zkoP3/P5qVKmRKZKVA4u+NauHGWposwonhI
rRM0fyvCzxC6or5eA+u98kGAYICqs0A0Tt3tz/+zF3R3ql14DGaEi0YW1hOKNboqrqkJXO44kKJc
43R2NuXUPQO+dKYJ2JDjRKDa6MmO3q+0dD6suTVduVUvP4fYlzQItSzjmQz18nN8QLxm4+Zu1Kf6
v4OdZDdWoazT25v6MoRgkO0zQIkSyu89b+NklmUhezdaurWeAlOK+s4tnPU7abIYA2+kc0Znc6nt
4O2BX/k6nkOCQGrKKFzsIRbzAOGv6yYzUl3f3qTu+KghJnDl6y4H8UA6gEWgS8oLvx8k9srKWuRA
qCLJGTql4kC02vtkU7ctvglJbjBRjPvwQdx2zH/2HTdTWlFeQrRlsevDZDd1mPTDNeQTZQp+zst0
iGuVdIuACNVUsq/dOEYv21RmcVQOaBIfRD65+k0Pie13LtXwlLTK+qe2Gk2czHQYvSwAdYnnM/7W
/uKHhT0kMnSLySg/GBmFo8eulNhobM16cYrzeDQ/GHR86yPumDVcnKzEQ2nWYn04JXVniYNXaub4
AayAtE8ePbD03NgVRTXdaIo4SOqin+/WvJ6Xc29box9OfuUXx1UmrnXQhs5GUClrxv52MJNSv7cX
e3DKIG9kXwCOwrHnPJaGWm+cCfmMIyAgy/pmCYH20txVdqA7GNN8lpI75qY2RTof3C6eYckvZlWq
w6gmZ70pV720I1NRdAntvupobS1p2z8u4HXNQ4zz0b9dpfruQ9Pk9AyNbki+zWJI/cOkxWvycZhN
kYWVm7fdYeUmXoPUqZ3q4Lad/ZVzL5MbxxQGZf8UFxnAWY51rF2rsT+iU1R/7g2++EMyG2ZxctzE
aW9G11rno5+VqripjRJ96snKGzM/NELHeryphTMc9Bzh1gC3x/HblE3L/3I59CoQ61ja4ZTDGH3E
HEwmYLbMOQ065ThJH5Rj1VeR0rNGgZsyeYh4uQCNuNla+SNw0QlJqwWljOqzbQEr/pDaPrJajY3q
3wOly9T9Z2mFVv7qpVLpnT5IFBgs5Le0H4a7orA4CNAZtwv8zDZARsCj/DfHyMCiBQaZ5YaOL2Yz
1Ee/232DWWXd2jrRpZmICsyKpbzDOswIueb1yPTOS4e/tW6NSRFULa2T29wGzHfrbsKAB1sqzmcz
qkHcWBkY80MKgqg+5yXB3q1APZ0X0GJZ7km9l7/jYo/Gg6t0twoEqJZfnWZ3HvUB2+luVmwkhqNb
94lDbTaXU0gev37O4tjxQqdv0+zBmig43Ntrr4+3xOSw+5y8hzabgoTxAncGiwblftoEaBdp1e5h
WoSSURG3RX+nKlXE4VJZAwaujbFWIabp0B3G3szVQcEH6oPBFsMUrG2v8eQ5QAVDJcuxvO1jMakg
k/iy3Jgd6KlD4YClO/KmlAt7BehoSNA+TGTCwPOmR9dXLG9ieYYKl8zz1J3fOYt5wuYusT7kyzgP
xzmdkunc4E5COxe7K2P6BFesrW8wr9bEEQC4dH/Ea2r29/5UeD/SIde+DE3t+2EWy7S+TzBxRM8U
slIMO9WYu7BYO/aTEI6oQs+ZRBysiYLDMjWp3oaCrC2mCIxyRIinZrKETjlNBcGKlamgS3ofdT6K
Mh/rReRfDBT8vuB/m+efEt2X+rduXiv1SWe/NDctOPfl1mkL5QZ10fbVzwGKyXiYgKqJgzWXfhNi
WAM9Khgh1y1dqEDUNkFWGUCIU3P2fthuPKOVpqzWDPScjvfvIe3KMawap+866oaz9VgOafm/0Za6
PE+duZRnvdCmJzWYefG4uGDgPrr1Ws43PUWP7qulFtY/6/3mqRVToh8Qk/LTINFnIJ9tnSYf8wFw
4sk3BKfHXsr4A3qTbnrMOcfq9zLpcwsEiON+NxksXaBbfdXfj7iS6SFwHR098nQqp7O3RbTHobf1
OeCUMIWi8VP/J9dwXJxNsxu7YCj12L9Z3NgabmCf+v3JL4Hvh60LFvxfOhvSCwdU6YxzUa5TfBKz
r4tTRyFwvXcHMJOfs9Ypq0OzzJ3x2RFzsp5xKNFmrJ2N/vsau8P8MdGsvD1mSArKw8RSgmpvF/xf
qkmu6iFD9RliOZp0AMOKZOg15E9HYR3GWaA8O8Jrse55auM6UBVtyVNqz4W6Be5pob6p+mGOKlf4
4qM/SvRMOzwrjPtinKsx6E1f9ZG3xsZyT9Btm39iw8YGVpmT+Qid3ne/FdIT9feYmqb2RS/TsYjK
UUNmPV2Rxzjjhtc/5KtGTu3kU+l/E/XSI+Y5tIstoHtOy8ybr2LT+cQ2WfT7IseenFcnGeRBM+q0
wrTU68RjaWPccqql1Wenqo2LOVS9GIyHdEEo9eQBq8U1TCYLG2sF1nz2JATAQ1IuvfODG2tofq/a
pmsaNlpZL4+djOvpRFds+OqKxVrCUXqxe9sL2gVcDxgWRRxw/bOzOo12HFU3GDc+ClziVwdisjul
OTXIE12FUscZpxD442aLzc7XJmmXNJossZ6UTaZ9NGm0JQ8Z7tU/Uzu3/D4wllgUB7vj3gySrG7a
jz792/7W4Sb8aFpC1r81hXndoWliEltMXPW/tK9Im4bCW5sbAGGtCsWQjV5Qrqq2/7Ey3PMC6IVN
d0C8SdAyRY/X7pnn1Sz/8vq00wdfeMIPlq7qx1BUuY4freUO4q7Pc4e/vNBfOdpNzq2Kou0QB/T/
bIoivZcQYtpidUO/WYyv0q66T1nZN3bA1HvuQ6L1Th4t7prnx7W0xHToK62XyCs6g3Z2fFSSwhxn
e6SAWKU5Emth2iF/ySs/CSNZl5OnKGkenDb1Py7amkpOEgBt+DyzeOoyhH0+uUuhowiareaPAan4
7DNumC3HchUQ3QIlWrP/1QrdyFIMmK16+rJOwvW/+Im+JoGke2gevbKjWaFP5kR938md5ryin/Qd
PqJVfaKRKGOe+9Q1A7QaBFjtZRG1GXh1qb41WQ8Ah/t3ve/5bbQIDmomDkMM8/QfZF0a8MfdVP9C
4yZOgey45m9lKvF7xgtohdy1gYQwgjG4j5NuYsPPRlecMi2x/5mWJFNHQxLZPdopBq33VVK1BsHh
JI0mKOcCIaUt+ZOBUy9N9oRMRtE91SrXU2pV05AdFMInXQBQbv5ErxHIdb2oVXxZHKPxmyDlHftm
12vTPioS/vZQ0aPNQ6/vlgdMkYfyOBZL33yYpykZP7hCm9QNxufaveNVTU7kP+Ql0yy6x14bLTrE
uViSc9P3sRt6IAu0MFlraChEl/xGpa7qz4kN7PKzZrWxc/YsZf9JUPDNwrFP6/RjnDZK3NoC+8F7
SmHTekd0vHY3MjYy9VB6eVeH2pov7jnWRn387daIPlbrYGtB0YKfPzernk2fzGmo/vV6qKNRZw36
E8RNa/zjx3FrHOuej/vi8b/aYO7yZPm+VCI1mEyZnVuC00iHx2uHBmTVmdgt566UoxzVaahWPz72
RkORJGgH2WldID1pIcsj9Q5wRbs6bghaOuaxNeMGSSNNmF8Tj/riSQGGBzqwtlbX3Ts15KCgElZB
4AAfiSvbFw3e1l4ypD9xK/fML15qD/KpH9gMUbfUSkMVYvbEIemL1UwDMC5Tde+gUSLv+ySvqE2y
We3PiTW6+kPDhmshzEpjPLawaq0zqucuMAxnQSq1AEp+0Is6ie/qSrp+SBScTXeF1RXefcsENje6
4qb8WzptXEKg8ITDfsbf+zi5FSrapZap4ezgOJGEtVOqMuhHyMMnkL2u8dEQrYiPNapbxhQkVaeN
9xJKkVYESkuq+byqJBP/ll5cDCdsiFaaQyJly+fN6FnhXGQrpyeBhrgGtJgKVoUrrQlVruKHEXG4
L0m7SdPZXabwscqK2okSgat0mGii+i7ZPRWefH6jIb1uIYs0wSpqzrOMR/WxTBO3WoOYit4c5JPV
l59tV5lz9SxgyLmu03G697FKWj8vtjOw3YQypu+VVreghOO6TcM4yVc/MLKqgBXbuGgEpDyFzg3t
x+SXnOe4DonbgA/Hq58eZpNrCLnigbCLx81ZDm/n4ltf4mViiVoI0MMttyRf3vfe47rK7Sr2fSqQ
JipsfiFPanDMD4vpRQmkn89Nm/Z4MFULMlGx1V0Z/rKiQtETZWyKNxvifc8qToZhaqSJDTyQkQrO
vcgelnloIsj39hUBm+fa4+5T0YGgYUKHGdXavW6t8PLZbYUfR900+TnS+Wr4DXFH+wLVX3NREJHF
L8RtUNuseGMe/SLR/HAtRHaldfPKlFMTw5AUBN/WcNtqqP+pGZQSAxKAgSKyi6oJlFu0JxZ9OKml
6U6ilGPkp1VCMtSnh2JcH99e8MsKLRpBDE2jHZ4TvZyXo0MUb3lYy+SWE7a2J2Q5UNxLCGm+r3Ia
c5AXfu1fKfhcjEk6AyaaWsnGHb/A5GtiVhb3bhz1CbK6RO3tafUG68FamikcNP2aFcsFZJjxqKxv
+i10a8FevPxGnfSf086uqjM6E7otrT9DyYWaK4WDApyRDwTo08/cGd4rrL/RXhyUIZHmgPhKBfzl
yLlfCSjJFnWavCnQaxTLR2R0cqrfy/Tz7YW8KN9tQ9GjAM37/2yIXw7V0zOeMWeJIxCZy4+idLGY
7Zz2VC0J6dFA+gZADLOKt0d9bWpZQRqplN1pJuw2b0eoNHiKNlOiF99Ln/4S4v53+jj+MRuS2ZyW
TOE01wyxL66JzUXNpCLueTBxaNztvhXmnCCzElHrDvpxiCVxYOmqIDasa7W2V4eih0RdlO+jEv9y
qDk3hs10VkSujL1jQe4VLFNMjGUk7yUTs1noTANugD+/0Xx3X+UIFytRMYrIaCd5SickYs1Vq6+0
SS5Kh4xCMZnKuEUpmaLoyw8SjVbBRNRYMUoihxoSWAgW6VpH4ZXdiNQjTQsK/tButN20qbnPleGp
5DarRf5tyCTBDzNp3nZWiwT0PHuUZOpuNK70tl7ZjxtNhaYJirswmHfj6qtcAfEl+a024fVVlG15
m4/KuEOGKAvGesiPidLnxyId2ivn73KjUFvecD3wRCkx7zuE4BacbqEOcmu6pUKuJlXfRnLvkILR
NZDXJRqGM05HaJPgYPtztb1cw1hgwp2posZbyu+LcxfXhfqVqD7JHgoNcum5Hwbdvk3Buds3OrXi
rwsJT39qvRhBzNgxlyJgI2rD09u3wStzYGBTDxgAjCt0xt1j4phbp0pN+W2n5Rb+APaUBP0mlhgM
hI2ntwe73GJcdKAd6FhtuIeL49LPpkY/vbhdZ9P4rfdT56Mp4Ax3CkKiwHJVS6sHmVfxcmWPXZ4g
5AOJTWj8PetJ7fZYSrrcdbMobtEWFuGKc0rUEbVcuVkv55JR8Fmgw0T0zfXzco3NIu8aw8vLW6vs
xLeizuKjuazjESDEtYvn8tBsOD4OvcVsbuD+l0P1iDXLJKEoaTdSu81RYz7Lsh+4IdYWmwx460Tr
fkgJ4913EQNTIoTGTdeJnbwbuDT6WPOq8tbIxYg7QjoHslyuST6+NpPIdgBT4dT42h6l5U62UG09
lbfLMjv/IEBBJdNc2x+xNw7vBXmiwAG5BYQ80AciWOPlB2nkLRxchop9vJpWbN4Onlf88/bG32bl
ReDKIPx8zYMvjOLeHnLnpWvedd7KchWl92lWyGYeAC5QFi4KILnSa+xrlNfXtjzJAERecCtcrNuf
/ydG7Xvd6Ze5LG8rtVY/57Fc79x8vrYPX/swcBxbD5IWPuLzL0ehoaW3TZ2Vt3LS3JMkFwv9ZeE/
PZG3NRXa4d0TyZ4AjUkVC3DR/pFaUEX3sA6t8GPVFPKV5VNPrzMYiiny9fzftwd75ZABONPY6zyK
cCh2W8MenXHQ/IWt4R0qVzXnxiq/GClpDi5q8XHy0EzyjfbKLfLKwgHaBthK+wm1hL2T6OInQ412
d3lb4FD5Q05chuxKNAXe/rhXjhg5G9wg2DCbKtTuQWrxdS8ybcWKsoADO1HLP6W1Wdz17nVnu+0R
2W1/YmRiCm/DsHh7EsW6UtbRlljethOCDEGlUmcINDtXBRV+1+mCmTbDV60r+09gMLtfcysnFWlx
0o0BN3feH6CALF/qIp6zIJsT37xZRt8s77qiN40bz15FiQSyQZuzpusxHt1sKOYDHn0tem20XWn2
KI4YHgKEjV6gIfOwnnmNhPHBn8Zh+J16/pBH7cCChAVYkeVIXaE0gsJsm+S2qYfEDWkPVvl5zvR0
OcaWSZ69yVo3AdX0uLgRIE/00IbZ64HxXAkodL/tmjuIwM2VPPiVHYIXAgB4Th08ov0dHHu9xR7J
a8yP9eKHnXjqs6nSaxKrz9n0btXo79N33xBHFoH7y7ON7uLilSOSi3NrmvJO/B9n57Ujuc216ysS
oBxOVaFb1T05fj4Rxh5bVBaVpavfD3ufTKkKLfSPgWEDBoZFimGFN4yxH/zItIzubL5Sag91c6B1
SEOQNl0v5NQ/m6mVlEf47kt6rN3R+ldvsZp88OO2kdRnlxn1iKQp/9Zg0jqRzID0/68fddEfBgqw
SfTmLa7EdNEW4BUB4LY5v+XoVTG1t+qiabn2s2APjmDadOO0IDA9n94+GGkV6BT+QQd/8yJnpuYu
BtnqpRX18NjPWXJKPas50xHTduZ1+/25jpDhJHejHAKK7vrDeF0awJTzSm6I1bVOtVkMVriiIizO
r8/p9nanskR1h8FIUG9gHl4WZIafchWtxMX9oSkK/biklhXmcas51D53PQtubyWud+JxApuXp3IT
jtZFL9sc05RLzTk7aAl9erOkkTZU5p7Rx+3trqDZwM8AfoDd266iOfklltNLeTFk2R7N5V3VVAd/
9CkOqnLyhLpcuJhDvHPv3lvTQPHidEBOxKRqBf54l4sOfG9hueUlSfMsFKN/TJFGORjS/jFyz++8
l3e2ign8HlMzhE0B429GqxSiuEr98kKoII5lZ4knW+Ax/vo+ufPVgCaqIYiyIehsDtragnMY6qy5
lHSLeBKptgJv0cOAz7kz1J0JoQwGpurFgIbs+3r5hjGpC1MbmstYzvPH1AuSxzjX3J1R7nwk8I+q
YgF4n7tD/Yo/PpKPFRf0srK5dM25N0YWrcqm0J5p61jazoa4MyNeeVQFWTwFs9uEULMgVKsR97kk
VIPOErzFWSzF8uX1T6T+luvLXFGnSLmU3wl2WZs7Y7J4V+PMZd0WMlxC+5xWllHAfXNqcUDzZcIi
JM6TdWcl72yNFwE5QlDFaNnqT3WeHCq0z5pLW7T6eQYWHDqlFhy7t2vek75yHSKlSUCDcMg2xbYy
3A/8Lq4vIpvWY+PI/pjJcU+d5M6EOLcEvCSTFGG31ddVALdYW7O5rEpYqEyk/6UEQP9gDZm7w3C9
MxSwZdB9LzODIHa9C0fkajHLbeRFc/hQRDTBoZSZfVhwRjy9vj3ubEK07ykCIJKDmd62ZqYw1EOG
8cTF0irDBuEeaMFpseSwV2W6NxCPo0PLRamrb5/JeU7HzKIQeDFSbF48ep0nTdP2MvF7owSgmHm3
4JUDxb1euaJY7DHog+aSZqP+QWir6YfaAqRtZ9lu7wn4gZAswSeqO2nL76m70pfUqoZLEGeJ92jN
i+HSue2T6bRogVM9pKiH7YU1t5Mj6OMFAWiMlBFp1/XkJn+mu7rUw6VD0vUyEivQ6KnrNN8JM263
H5YOFDRgqkNfRRDsepzW79uunPXh4gSjPFOkH0I4Zd0B8vhedfjelIiP0cHjD7iIzU7vTHegEu4O
gBxEdh4tc0ZrRdvjvtydkKvee8giPFSbhYON5gF/TMZLYUzlO80DaRB2k2Mhha3B7X79RN1euORw
SMZSIiGIApxxvXqj5WRdC5joMrpdlR+nZAq8s9VpJA+OVwzphfI7vtBLUSYf3z4ymQHMe7qBkNc3
3221Xb1Y5Ko95tKq3EOVp6J6sOsAHMuygHV6bnvpxkfTncfq/PrQtzGVKqOw4WguoPSyVXEw7F4g
T5q3EcITbehV1vrNEI51Qt0meVxp0H9sXas9gPfbM52+3UG8nOjSczBsaHBbFktryU7OZd5Fgybt
h6zpeNnMdA/3fHveWVNuLvWkqRx9c6/Ms9H0IDu7KNfTL0h8NiH//PRF/a+L7+Pj64t5u11hlCgQ
KmRnbGq21BIjtYEz6S6qQG1awlZIlnNOXoGKh7GH838RArkOD9RYChdPPRHG1mbPJKlZYXonkOiR
SecdpQATcpRo2enHuUntXEE9wQwoSM96XM1af6YBMQ5fhC58eXCAEBp9aIvZij8CpOz7MJmA1p1T
tLTxGE+spDsgW4Om5px5ya/X1+nlwtv+ePADFJRJUahlb871lJjZZMimiboiWwVY07a0PtoWAgqn
oqj8BtnFuMKNa5oxhLjEMD8zrO6tsTumcs6BVWcjgffaLN14ngaRJKe8p2pShHNSGv5To7eW3Xwq
58wyf9gCpMOD1vrZ3w5fZw1zwe0ZAlCexTErhGGEIJ0y5z1AiNV+nqhmF59M2RXjMYHbi6QYeLcs
Be5aND9fX4d7+4UgXykt6/TYtla43VjpgEvsHKYaMBd9KX4QLTih1zRvj4E8VX9DFpionyLVJpjM
hia1JgDO0aiKN/1kjw+5mU7hPCZ72tu359pDjAu5NDSPmdu2pi67IOBti6uo5iF+BzqoPBamV+xc
1ndGQQSO2BhhO/KlLfGaZKVrPL+qIT3pxbFHAObRbErj4c0fCAorXXvKl6QvW1G2UgNc5YhBRtIR
xc/WMNfsOOZL/uCYdV3sBN53pkRHUnVZVEMCdbHN+7MalbUYQkar9H8qCGU08sqfXp/R7X0I40m9
MaQU9Ha3dXpQ5LUD6qSNULafHlfQ62tYj12fRnqS279jVxvkDq3vdperpit9eWr2JBXbWxGGpD3Y
DU+MKDLxdW7tCYFKnCfsQ05kOe18sjsTVK8Kmh1IBZIRbna6NUlJ7KiU4ECVjGHuuLIFN+iu9TlZ
bIHKcrbQyn59Ve9NEQVipUNFUAQ64PrTmdoSyL4r+qipmuYjxI3xc1H78jlb6nUnVrjdJZDqeGPg
vVDh5tq4Hgq7eQyGkIaK7C7RjbBFtBqKXNsu+fn1Od0OhNEaxGqAFahR3cCENCOdh1KbezgPvRHO
Fo6FfWI1b96Pys6NU6x6EdQ9Ni+BXyYUmB27jypR/Uoc+WCU8/up6eHbDPrbC/UqLiYIp+JB6Lq9
NKROJ8wRWg+XrC9+DmCrT2CDp53E/XYzMApNahryyDgis3j9hdB3ApKqyyGaqrl6Qg/Nwy/OnRUk
cS9Xv/ONKJQyJ6X0TtSvfsofVQ9PF2NDnWCKpibXDsAzzBB1+eHNFxM6CLzSCr1EPWILnpq1it6H
TX0fvbPmVGt6/kEz1nUneLqZi2rnqcsJgRD1iTbLlkFl8jBInKI6Nar3vZ6L0Ohqf+cyurkeIKZy
aIAJ0aZQBNPrFbOLNEjNYZqi3PKonwyGfqoGEIe5VqQPk53smSPeHY/lI6WgA4arz/V4uo6ol4Va
TBTPSfCZCvt0qqe5+T2aIseEL4Y18/qxvQnomSCecYqwpgLE7VXUaqjkgzvHAVgu9ilNxOO8pj/n
yXggBf1gxObzWtp74cX9QTlZiHdTJ3DUKvyxD6vKknqzunw7Xf8ZeOuBBmMbdk2whEKkVej13Yep
nHbCSENdq1dhpJorRQOyB9BDRALXw0oryzqzreeoTQDvj4Z+XEewnV1p5k/4smmfs7YZv85VlYLs
LFv7sytt+/ccO99eX/ObzJHfQdb4/yv8Sur5+ncU2SLBZrtzlFS2i8DuIMtPGu3l5NDH2L9Dcaq0
T9ByyT5eH/je7kLc44WYT5Fwq35vzAPlITOYo2EYl8OYun9LwLetizVcXyd/vT7Yzb3GLHFF4OVR
2pkkbtezpObuTkOKtKOgDP9hmJIYXL/m/oxj5/ebRyIXBUAFY5V7Z6sfO8U97pUryp9z5dLMqluo
bHi2RPNouqfXh7q9dRgJhRTeHmXfsqUXr8jFFg0eaVEAsP2HN3j5r7yVez56d5aOLiolOa5opSC8
WTphmJlcqkyPdH/IPlZN4T2VpRZ/NMeu3IkPbocyyTzB2kKRpY+2rXaSeBZW1elz5GfedMpifERn
E4aRSOs3M6Yp3r4I2JBP8IBvszjK04Y3wx+K6lGOX7wiHn8Q6qU7Ad3t4eIx5RtRm0GXkIL79bZr
Jj1NZZ4skbHK5WBKP/uWpEr2bbS0szGkoLiBQO08RvdWEawnFylYVsBfm7AEPp+/zHa5RGkC+DGA
ifR9ZNVDrU72TLxudyAdQbRXVEcfvNO2+JPkS9sZcOCilBb4Y9GDmUUgfD6+vs/vTsgnWFBa6khg
bFbRGF7EeowlQv7564L83wlUG6TXCtfv10e6Nx/IHgqeRpzNzXz9vVKz8DyxWEuUz+16SIIgDq0e
Vtjro9zefHwa0HlYIBHj34B+V4GQhovNWkTL+0vdN1FP5zOsFvlfg5bh/2Uwjq5C/TKtLa+9LYza
jyGmRcHgL4hd4JH61QYCDN8JruglINjb82++Oz+eUhWroHu+vTEUm9KtxmmNZh+K36Fx2/kgdagu
MjA7oFzVW41USFwMmllAxvlojLf5bIjg+8sC2iPy46qNDHTCzwOG40gQBssOgOt2LzIUGDGAVahZ
Uuy/3iFTVwqcOBYnUjT+BzKX/9zWmk/cUO3Oh7vdi2okC/gbZh2qiXE9UlcvcexLZBxNT0vPaTXY
aDdRYX19L96Zj4IPqDoBrTq0ja5HSZdqNAa79klwTe00lq32yy7hHVmJ5/x4fajbbcGikf2BN/KV
19gm0cyLocN/BHW7xnbAog0lxPHCspKTEQvzU1YH2rfXB7yzgohGoGJDwQBFuG2LrrXWAJsG241W
LfPeJSsYhn61p52+2b1RfC4Nbnf8Ifle1yvotFAL83rwIgtvJG7ZoKr+0vO82LnV7wxDsVRtOrV2
9FWvh0lbPycatf1oKdLkpA1FGZb0ot++6dRFq0TXqBiBjrgeJauC3l1FHkdGqnlhXsrgNBDC7Wy6
O3PhfqV6rgrojLNJl+rKEDlVPZ/UbxG/nXL1P+h5ku8c1fujsLlN7j2ejc0Bkplojd7B47AWS//O
K+rgmKCDvfP57xwgFUKAHyFxpsy2eW2TOes9OJl+pCOghhyexC0zLSzEq/M9YdeXh+46Z6C8xjNI
2UEnuNzKCrlV1mgJLmWRQSaUdM+IX4a99ICQgNcefON74UGKLkO9SsIxq4+sywG9Byw6MgQ4ly/C
6/Ak+r74X/WlO5QCj0n4H275VWg/Ypk9esFUHqU1/9Vqv18/irdnX9m2c/6pIJC+bl+hwUuyAWeF
mG8BktIqmvQyNViIWY2NFng87nkq3H57xmNvvVTTOP6bQ0maqo1LBoOotvw5aqaqPtKZ2gP1qH16
/T0A2VMYpK5ABY2S8fVpwealh76zIhXYNWNEREbHIYXXHsJ0Dj6CPcsvVt/KZzcOqh9kWdOOWtyd
VWVkDiulV8XO2uxwYK+1ixVAcqG7ICL0NcSjGdBoIF5LeZKyPZ3fW0ocVWuH/QdjQzVutoLRepea
HppwCb7IYpn/M/wldp+TClTswZmlPzzkCrHwuPLSaMcFpuZvxykVsEXYhX9685YCFq7qwGSPvP2b
yadDBse6LsRFLxv9ONqTeTHwCw0nlGa/ogR6fH04tWM235orkU4j/Xcaz1soQYtCHp0b0UZw7tNT
b7R2NM+T+RTITD4CDM0efXedvr8+6O0HRs8c6h3JCg0QysLXG8xcKi/r3aCP2rJsOfYpYsQQEb3U
i+x2Qckur9dur3HNTXwzV3IwXBhRkAaxdmOUFAuljUwXNUq6wdcOKWLZ46Ftu6k7vZARnvFAXb/5
hiW9QznpMvu5Bv3gnlx4gh/6kbo1alC6nh8rgdFCzn0k4rzkBgLmQvGqgXucp6hUH6Dalc63dG3i
OhwSAp73hjlabegO8IYi2Q12/qldilr7WWm0Luhlz87wMZjb2jsOZZW1x8lJh/qfYh4Sj2aA6BIy
umYo66OIYdV+WUzNEafZ1ajHekU3lid98sVwCiRK3GcH9tQ3ber99qeTijw/4UTgBSdXDrr/4M5K
yQM5gfZ3C303PcsEwuJTjgFsxs/0YJLpY+BB98IH8WcCzuQHdJAYzRYQ95/TfBqGg7Eqdzv0WQoj
P4DvWesHM+11/X+abUzao9Gsa4ekqdaM302bTDEP46QI9BNO7rnxI5sCf34vJHnE71phmRM6f8uc
/zdZcSuezQ6lmKdkxVkOibSinQ5m6iLTkY5F8j3LM2E85OVaioNfSOBJVHLcXH8Seu3TMZ2zJZsZ
O0fByTvNuMVZZy/3vCYaRm8WX3K9ThIRBoQdeBbYXtdCJid4CsHeGdOHIChMjkIw5/IwjykMwpZq
rvkQZI3nPTLtfDhYvZ42H+O1z00lM1p1PzDs1gKkKMy1ecQvKP5Xav1a/oCyn/zrokkiTikK7sm7
pjH8uDlYVQzXe+oKiP3FUKNl0VGoQhpqqDsZjung6KeYZnB5nPANtVFE6XT9W0eQ238FTpIYXxZq
y+ln0ML9GFnO0iGshNh1jBx8jQSMyEpvOKVgQ+XHscjHv1YLDel3vGFjcBCoAiXHDAu+lYbuhNaV
QOqqPQ4FYhynzqmy9KGvimF+WtAmcNB9qJbmzKdmj1kmd9+jtdYtjuT57IpL7mX5dNZZey9M4Y17
f9HKDpJ/5WwM2dGYnEBCbylaOKCVXtYfZJeK+rj6kywfZeN1+bMudPN/qcjcHHtxSyRR3c8S9kgn
PH6UQBz5vRQS3j5yMUV/qGPN+Dzai98+pxnKI4diMkfnvclnpw3Yo8bw7JmZ+w59qCELZZrk3XNC
79M4IyE4ep8XaHjiW1rHZfEhDQC5HMEGyf6nTJbyPQrsiJWULFT/UHtGol3EmMH1RlXFNb5XGHX+
lSM3gqZyicTZe00HJnEWNEaWB5yZFzRVTD829bDKrHI6WTavpxEN5TBa39qhFenXydEW44MTN4iQ
5rAAq+HQINSXaiGeSIt54pXFWmQOZlrilKVkfJk9RKMOa4pW9rtam+SPlBpVbIWxVWbvmtzonuep
HhEIL+fSfPDa3nK00Ifq95NWfjzXcEiKYCxCJMu48o7oK4nkMwlYkh5dnKea4GgnmtedO6evujpM
nFFj1lqSx2cLlJn+fim4ncM4Loc4WqiN/wAt76fIUgXOdwJtVP4BPE7oDonRdA/wjDXqnEL6uBpS
r5THWUNKCy2Usl04jvkwY4sS1CiyeQsuYYbfAYHGF7pKj72cvMgP2ix4mnTR/GsJtvlTjvpY/UtS
wvMjzfJLoPpLnv02hZ1mP+H9xO1TZ8zjPzDifCu0EI4KwklvdP+g+cloH1cnWfyHkUdfu6QzNkbv
9WBOrEhIvu1nZ8Tv4EHLLK8MKyOR4kcyO1TmqnVu52OLJoZEKMfq7UjP/dgCaudV5TudB3PBC2Ry
VkgsfYomqqj76TA1SbMevWH27Q8CT8t/wFCOP8ap7/T3Y+nnPlJsSDSGVVot43+vP6l3YhjU71Vp
mU0LaGgLPpQZ21zUqwVrPtNP8LHmo7ba1Tu8gURkoa76gIaUjb/Q2L4bbYn0C6ah59d/xAsS+jqa
gE6B/TrMCnwWbwx5QNG1sha2FeV9UrqHeU3y8kQ8A3dqGgsJU0u47pMcOug/U0kG9dUypNd8N0pt
+chlVMljla4DEh/W2k5OqMVGbpQHaXpVJk6W3xeWF3Iwq+Hi+92AjARImO63mXNWp7nyh3PcdaN2
AkkzB6GEvGWf2QHB90VaLY+6lwHmCueh6+tDMyDddm5hNZgVylb00drQnO1pKUM3Gb1/ysmI1w82
rfk9L96b8EfpMcJxVGqTsMe3xRYN0bx0Hav0UiE5bh00nv825PwK/2HpG5TPBncu9Oj1b3OTOjCo
IugBySYRpj1zHXMlwOtWVJjSS5cY42nV5IJhEjfX/2EUUHNw9KBzUyW+HkU2S7WunpVevEJMz35L
KTN3OmdnLjdBK2gMskXVGwBqRapwPco0YjZoe7VNIGc6RABwYA4aWgbPTqZ1F4LWIGKv7/ke3a6g
GlUBArEQoOm6SYnHgLoEWl12JBGCq1EPwmslhGgx75QR7s0OhiNlblqUdEDU//+jc5dblIzwZHEi
gCDDeOI9HdLP42TU1sFs6gV8jVX049MoLa3fyQZud6aSbGCXBORdHL/NFB2JShm7ESmYNf1nKKfn
th3/DnLvPyHiPd/D+2OpsgwMLyRA1P//Y5qyWpxmoPkctfDWEFGK4+4hXfUABwoLBQAq1T/fujeZ
HAJqiltB63cLuEIUbnFMjclNZd8cAsl9hPSgPO+McmebgN+kyEnh7IVgdj2vqU29uK7MIKpdmL0n
CF+2GVYmwLKD4yBWd1jQZWyfHNQ2i6NfdytverFAycNUS3uSaWqKxy51EvsoCuGk0OcCS5MnZ5Xz
eIy9tlqebFemSFxl3uhHjvJAcw9mXCKophWdn37vOZru2USq8hvibxO0Xz3p1gPRitV9M5DV6r8F
6ZzEDw0t4iGKszHpIqfO0x55Q9fLjyXYUiJmEj90aHDAQRqxTXwdr2RR9vyeQlsujbFCui1mqTWP
Tpxm6wntvPhH42rFGAZDMKdvreGB91JAEcACAGBALl2vayaEnYlCRz4U0aP04KIPB5sfyc0dOMLt
92Mcag+qXAg4dYvmSWbDHKSJurrhdlkU9E7xhOJavbdN+LVXL6WaDWAAyp7EQajGX8/GIgWAgIDg
EBKt82Mh/PRgW8Peeb6p4qlRkBhWdVwKbFtrYNm2gpyfvQgiqfohEek92Wncf6qtQOzcybfLpuIO
xU2lmquApNcTmlmzHvU2cWmsqvhmmqOcz16KCu9OfUR95uuFg4KKszwtM1ANHLTrcRZ7Gsx60rLL
SpcGv0QDssWRsBEacdfa6xK2cN1wyfK0wQ2LvOx3eKPqw1yP/0LZVwBENgdtwuvxLacu3Kql5Icr
4HxAORe9Yy999K3hm1+Me+/p7QfE/ZgKic5XpFKyLY9DCu2qoULCJ5byl6EX07my4N6uDmj0nXvr
Zl7KJZKQhLa7EqPavNxugkUwnVyi/CKl1FaW/zrV9GbYEn8zjFuK/fQnALJt3hfPrVOzTTWNol5K
WjPOBNByfDO9jVFeqsm4rLgU0jY3xZB5vvSKJbkk1Vz8DZygvsxOsadxdLvhKfZTDPICdKgpgWxG
ycBZkLB7yUXPC+rUVR0HkejcPSfNOztA6ZNzHdFeIqTeDJMs7dDlSykuWiXsT85qWRFmW/PFH1Pz
+PoWuDcUSlxUXqkGKmDE9dbO+mJYq84XF+RFp4NOi/2MkG32HsmZZme3vWzc62PkK+a8rQ4yxKgX
HNEfr39rdeg4GrBip6y2x+MQ2M0YtlXDlVs4A8Vt4Mpt8autjMxwQ8NAkTGcix7ioCMW1HxXxxfF
cw/qoHiSa5IaZ3et4JpXeMCYkTXlo9ipSt/53vxcTqPyyiK/2YRlAI3rvm+M7DLY1BAfDerS1uOw
tqSdr3+G24FUlALAwQRmw0u0+eKuXa5tmyfFpfW7mhyhzD86QbpnYHV7j6nlp+NGGkLjZZsP5LmN
6wZaDJeh0JP3CEYqv+RuRNjWgFmLhmksd27ue/MCTYiUBjhZmiWbw29jopphoQppd1iR5UKCNz2l
cWa//ZIJwF4qnDGbGLT7Zv3aDO9ZK/Vg9lOfv1D9i6AVyJ1n4Pas0BeBvqJCShPhqs373QbSM2p7
qC/mTHJ9aP05Q/JrMIdPOvjZPZ82dfKuT4tSVeGOIXT1aG+Z1ycz99ZlSHu4wX692O8b2AgrlfJB
K1ELaeMiNEBTF3+Lqaxm0H0zpSjuc7QN3rwxVcKF2Bp20grSdP0rPC3uyBko2Hudm4TOWmjPaGxq
X988Ci8R6ADwUiqKViv/x80w16ksY9eJI5nkxjtIJ32Is0C58/3Uaf1zRVWvEUkaiOs8SLS3Nysa
+41exhMMcoQtBvkQwKtaHpNSH/MQxdl1ehQ+sqhh7cR49b4+QbVMm6HVzqFQQ3YHlWGzdXQ38bBN
86DYepmPTOxsUHM3zKlHjd8TbSh4rIxwSgedIJt+687w22PIzB3I2FAEKQVA4NvcY7M/jUtZlvWl
L2vt0JvTfDD1JdnpUt9ZX24wXV0sLzg+9Sv++IokxwlWKmt9KRaj+R8KyVV1qPpuPM0OaQz6zsZh
yVL3f29dWlDPCjtIbMZVsxWrmBeEpg2jai9Qzf/N2qX5bJTlfNJVFzhevewBcNB06DvX//L6wLeL
ioYkKEK2FBof9LaupzvpGDqgntFeUivA9Qfi4HvZ1+bOpt3e2WpaNOkwN1RlCHLm61EabV69ym66
C05ufSR8GnNDb0znzCymw2Jb2cNbZ2XRLguI50GAIOCzmdVQIF8GMry6dDrldacfQcxTjt2Z1e15
gIALF0qFn8xsC85Ao9r3he7LS9L1cR+aDkXcg3TduT56hXEY9cd0Xdo2agd9z0nr5ZW7PouKf04z
kJQS6NRWVKdpnGxAAKS9xMNqJs/8199eUiRnWwnKHw1w2YiAdVIVd9vK7EI3D5bmMeuT2b1ka9Pn
BxJjwwyBYuBLwQxJgLIAgt9JW/w1OwfuMhTvVlWFTkL4m6M4lwMqN++NtFn+W/vF/ofof6wp4PsZ
Or9JPGdRaxWOd9AdjUIuArBtd2qxHS2gkhtp/BDPcsC6Ien1bz01corrTYm2EljNfg4Rra6ng6b7
cRLOWBN7hykuLfdpiYsgfrdOvVuduVEX59A501KEXFJZ9zhkvWOgAl+ZKDvD+26/zqhxB++DGPOd
MB1MOnt9m/5nWbMn/q2ttV+/W5otskdwY42kWYcXJYppYvzSlFZbXWYNUfhjmTSB/TTVsx4fLZnM
caTbIwYCPl7T4zOtCOvbHAesW11SoTgivWDRydAKlGC1xnV+gnStusvcVeNPu7Oa36bUU+fYIl9d
HvJuWZYnUfhguTOHNPdSAaV7q6wiLxB+TYSnOPQA8dq+RW7dBYkRS6rNRbBc8hxLXrfrjW9y7fUI
r4H6o2yBUISUvPeMe7YBBjUaZXnJmOpggOm9Puu5V3N9D0t7IazNfNasXX6ZjdtInoZgGdc9Is7t
3UKkhEgclVsa88SF1+P1Pp1dN5bdRaJF5j40k+a0z9ZauvkhldL9Iqp8eKtRN3NEWAAxQR5BZe+5
mWMCVgonuxVyvMFThGxjG2oW2VpurW/VWHsZijRN2QcpdtPm0TXjeuFBhxxfOLwPqh8mHyVSSj/q
JmhwYQjy4fz65XlnQVFZdoDrIAypkPPXC1pCb11Xau0XoQNEBCkK5e7giLayTnFidwFPb+3saQDc
2TUvSjWsJ+I4ENKuB11opJqi88ZL5mPjHqaGHp/0vkdCKYdkt5MR3c7QfXmM2C7KqXgr8OJUwieN
m6cLcW/xiTQYQ3KYDw9w4aaPQ57tRS53xlNaTRA/EXFlbTfxZ5zPiKCZ5noZbVMmYVpi5BMOOpz1
cBXlSNOoK+M9vOrtiuKLCa+PP8SksLquV5Quoobzz6hfJset3xdzVTxUbiJ+tdzSO4nfvaFIytBu
AowD62rzvJud2duYM5gX9OTTv2qtmxFUp4F/aZ1q2AlYbsfyFHtWqZTQLQTrfj0tIY1xoEZjXVZr
GiLCGuNJjFg5TR5SY289CIQrBD8UfIiOUHy5HsqWCwojqXCRRSli0oZhea5aM/+8mr04IWPXv3k8
kKTcZErAQGk2bvLMehHomNuae8HWJAs1gdBGmZvnxjQ/g2Ppdro1L9qW1yGEih3IiSjSKRLbJpMY
nEkYGhCVSzaivXdAV2AsDkXcFNrneCziGUxQ3OnUq3MK47ORoBM923adPGg6LnrfxazX85nar/f3
68uulnXzu0yUdaAvUKymXbXZuJTgcmOoUB2Ye2wJShxqzqbmJTvVcto1t+NQlqcpRn0SJtJW4BGF
hY63qhfsWgG6qVZihI8uNgjWl0FmHa3Ntndx7qhwAO8flhjQ1bGDarfQ5XBl82vyrGI95U0zeEfE
Eyz9U9/7GCWKyp++1mvhm99yPy+sI3tL4v6iG7NzntzCp81Lh0I70D9ym6dmqGIoDXNayb/6qdOb
d4Ul4uTMHZXXx8Ts/Y94AmfBKVZGSd9cOtHPdIW5O0zUynV8GxAnf6a/UmPVhkDf9JQHtiyeCFDq
Sw2Ui34ygb92wI/K/1Z60/w3yRlYmqWhnX/MTX+yQ5qiqXsAm5FYIWYkuHi0s+X87opY+o8gZ0uw
U9U64QyRtNBPW7/Q1qPArrP4XdgYTPzOk3EdolFYeXykMW7ZlzIGDHheB8Edrg9Zuf5bN/gZfYDB
CLRYINdYni2wFPLvrhBl+jDoZck7E3M5o20fY87VU5BPefIg54xRAdc7weXdbLIpCREkK/pHknq7
OWZGaX/w6mzoP0xp4P6wvKpdlNc4jfwcUQLt7MwBwisCLIePVEET04N0vTg+tlYpPmGDVwVPoHdw
5ZEtGtg4GyUz+dfqfacCVTSHglCnO5F8emXkxXln40Q41fIUD5OhP/eFHjsn+M1AzwQKFDA7PFli
k+l1lodWpBR9fK4CvXuPjR/yg0DXNOM8wtb6B41TbTpIIlr9mY67k0AdDXDvqroFpxzd19b1pAn6
ZEflDPK3M0lDPuhmIb8v2O0El5I65M9A5LYk989M8WCVQWGcXCyo2m/rDO1o59C8pDSbswl8X1VZ
IV1AUFcv3R/ZcWLMtWmspDxZaqEoU5pp/Ss1lPu4g/zx79lHYfmU4Pzxjymy8clK+bwSlxb3uCR0
ew6Wk9f+eRz04LOdW0lGY5iw+GAXtvHdGzTK0U2MHkrkVxOHBamaPn4IOmN5q+QDNSCwBISMqKJR
cNsWEb2lXxPHqeuLlZYlYKWq/eBiQrWTIN65YWimOoomQM0CrPj1ahldPOZumzSX3gYF7K6tOMWN
bB+sapdWdG8oJqSSeFUb2WbYRekJqLpLc3GWqcKayps/rrlh/A4019+pkNy5n70XvSsCRFXa29zP
MmuJN9xAXtpgst+hSWKcu6n2Ht/6CtCeQIQPXTzIuDy012vHPTZiBljIi+3F1fPs1+VDSqz65shF
jcLnId5VNTW1rH/sZzx4nG6xMnlp5nT5kCStBqyyAEOIVuzx7ROyqCypGhb3krVZtjLpNccUor00
g1Ge/NLtjoSEe6HY7cehg0nKZ0Ewo9a59ewNNJSCcmOWl3WuPV5tei1jbIud2OE2oGUU3ycSsxA9
BzZzvWwaBUi77VKqRjQun1EsXh4WA+Lk0prjk6Cm+/D2teOcUvOnq8C/N+PFDqgKIHTtJXPx3Srq
xDo1+tjuzOre2tkIFVuOrkio243dL0U1gBpQXyjNTnIoQXk23h4G6PakKsMBNOLZdjrJgPoVf2w5
nhKg62XW8jYP7lH3huCxCozxMKx1vDOh2wIVQ1Ex5VqgeModdD2U1VtEP+nEZwKvdShH8cMfs4d1
MqxQX/WZkKSysF8zPr/+te7NEAlG6lOKwo+G3PWwfeHmVeyaLXWxLDsgcqrjUIk3K2Ht3ka8NxSN
LdJVhlPE3uuhtGEd8RHAzdTRHBzREHGmPXT0ynk6vj6nezte3asqo4IF72wuCjcQmj3/P87Oq0du
2/v7r0iAernV1NUWe11j3wiOE6tXimqv/v/RPsCDjGYwwv6QIM6VORTJw8NzvmUo2gDv62cHLSvA
eIlERLMoiBjh1nP4qs3IY5GrA41feOuLqvAq/BVdqiRCZbwhytInLenyD5HryLPi4RFsTqW3zyVp
psKr+fsALP9liCv8NnGo/SuMuuIowTXsIgMCnNdk0rfCSNkI0G+exZe5AO0qxCmXPB3E0BrMNopR
z5UUb8Kw6Kr56FkZOamXqV6y45lYAlZX2zQ8Wg1odt9t2ljZt63lfY3FMP1y58we/FhxWstPB7Ma
DpS/7dF3Io/AmOgWYlklE7F9oc3D6I9Q4jvfxjfyNel4we6dIbVSVH+6Kt5Y6mXPrOflLeV/YIAU
j9dezaSHYacCpg0a9Jx2bjzIQ1dgyvjuDbWArVAxQriUPbWqCSSxqziVVYlgCvVub5Rx8qlBigfT
hrb6gcwpT+j3D0jAgZpLeQ6pauPyqADmnS0xuiKIcHAAXozxZFqP5quOm/e/WhqGG7ni1dHU6Ndg
KcK7hnlSC7wcr+FVCSRp6gPLhfjuG3pN6J5b7Ch3du8Yn+/P7k3U82LVGGWp/6HN98bAWh3QqhKh
3eCUiwK31qovDe3nAS5BU3jgu8yy1vx4mHR3l8Andw6d3VjF31g/Vmi0h5OtPXCpjs7j1Lmpdmji
NLP/6itE3Pypagq0jIXd4orUaE4476su7L1gjkOM6XgK2IkOigIkf/PYi3yEq9uhm/2stcrAeyYa
NEwTZSy9U10UmnwgL+7ivZgij8r6BExY/TiOdSh+xwpPxn9KTCW9r6VR8RgyVXSIn/TYzuTr0HbO
P5YWlT8pyS/9L2DyqM0leSZ/pNyb+Nk3Rub5OVa74SG1c+dlBKGSfzYSM/0bCoD7xVxIQR+9abas
Jzl3+fhUj5Qd3xv94dqAXaHhyupzjpbj9Z/7bYS/Au6n14IGrMDB87rezxOwfOjxb3HArrcYQ6H5
i2DKm87maktDmnIxGLa1oEjz9EtTKmJPCQ+WgTTSfCPrvboAllI6GSJqT/AXef1cTisaJ8ypy04L
lNG0/nhDF0Px7FzzMxqH8anUanNrR/MXXm5oLhsA6UjfLdq8a/ENxewU0HWzESSEj+YwTrNIDvMs
0o8iLrT3CtgT7UhFoBHyqKNTv649lQlbo6mEFWRJpO5RC3X9Vu1j31DHv++fVLB11zPjQ+Jf43LD
oQK8Cn1uPHoegtBzQAapxL/0bvT6V1udhvlAUQxORjj1RrwTWteIzy10m+8zAp99UCTwg3YDGxz+
A1UtjEpl4j2J0uypFpSuqNsXHaSW5/pCKfv5owafZfYjJEHKV8wtk2pXjo391FC/z0Djoz24n7Uh
tX3F0SYIm3MGVSIbOgyCogTZBL82o3qElpJH6RHgy5TtBR+lPBJiJv3TPFWxs3e1yXVfpdnUqDdk
nWXAVyhcYPp9jjFsxwkTT/xfmR9HxR7HV2J+OO96acENUptWhD9iw41/okxI+yqKZys9hl4/qCcd
AXX7Z6EmngEYxKuUT/geutZBwew1OlrWDHQVK8rM2zV07PEOnvGTf6py1/5V9LIId8MwepmfziO0
BIuH9h+1o61HnCg7+4RLUDnsvcRKtAfNiPoOKMGUkkMUUAC0feoUeYpzWreAVZNaV8J/ITlopp9U
1mjvRYnG1bEw0iTB/nqKv2CMjpky/DbvTzPMyvycV3X+UqMq+oksBj/gYp7y+JBLxfnZU/2D/hci
V+IPVs/rRHZLhyqJE/d3NqsTtROZzok/T2qtHwVbH+veUIl/o4sVFn4D9gg36ypJtB+RMvTVQY9z
aZ/SVs7uzusSNd5Vbp5DxsZ2BLb1aKvfST8670OuI/r5PEwyq45unsr0wUUfKD+qMTrvWMbzUBx8
vdeE/cGK9bg7mErp4dmc8KSC6Tml0ELuH4c1QmY5eDT4+AdAGf2ydY0AgnkNBdHm0VF7MxeJ22Ew
bMSuCgYgL20aPbx9JlwrOj05jQYuDLu+mdot7OHb+3MVbxC2sDBdXIoj3NqXAQ7mG10lKJWBZknD
fcVUPfbO2UwusTOlodYnBfyH9ujWfVKRfLZYcFJBsXoEtqMoPXRpOfYfcF53i1NulWFxahQVU+VF
kqbd04SzYr/X6xpJLa9UfhRhPRkUPfvMO9aYvva73O2K74ns++9czrieOVIU5r4vvWzcqb2i6q9N
VTf6a1dkxi87Qt34qExxae2qvB66M6fWSJ7NmusHI/tJTKrflaUEdV1pTbqR21wvGk1VVacBASGF
P1cXj1v0qBS1OV7FVeZk/mSVmfPZo+kYPoyQK2Zsdeh475NCVTJM01sEZXwpC6v76/7muUpVuV5h
fQN0AG8HsWOVY9Xw9KLE7LxgxLFg11HnoqNrbsm5LH/L5c4gu3/jWqOnBxVndfWNHq50lVC8oM96
fToCH8UpclaxuHWFlT0ZZmkUh6gPhbORsl5/Zp6QJKykdQvPe00NK2n+j22pZo9t0/d05ZNjpzkC
cm33wKAz5uqi3FdqcrLq7vv9L/vWwr2c9DI2NTMydHcBj10eBy8eXQm4MHtUZdhT8dX75rfiqtkn
O42QeIgSVXxNKyX5Dp6g7s+jG8f1TlHQmsC6qLKeJrqmP6AXeCVw4XLQ9y5wXnFAaHMcnmOpdsnx
/i++3gs0MRYNnAUaBeh2tScBP+cYFMf5Iyq5EoP1Zjxl1Oc3wtX1XuC94tFqR14WkNsa/krNwpwj
pSkeZ6GEY+DBY/yqUXNKjnaiYjZdHbxxnD7en9p17kXNmSc+gBeo97QZL9fCrju1HvQye8QrwDlU
o63/5RilQhxs0m+mXVfv1cLEyoe+uwEhcKElGldIt8wykgF68qOGVE3tm0RoHFqVLT7djSV70w9Z
RNMXWtgqVeYhHJeTO2SPtYXI2iTB81XRuAVWuF4yqtxUEKgjoM5A8nr59bx8cqMZjMJSjZ/OWh1N
H3rh1B8nIcVrlif935bajV/fu2R8QJrB1J0ACyLKfjkojQBT6mFUPLp51p6SOtK+u+he/faURttX
fa1tpOfXnxKROgSptQUTDN9geSr859XRkT0JSTP9EcRX7SczxU/SzGJ3f1bL33IZFC5HWTbqf0bJ
NJPeECDERzUx4w82GHek0fFFF2C+Ptwf6oqSCvwQ01f+g3AcNdZ1BSge0i6b7Sl/HArR/rFT6XGl
xl1t0V+bZXZusYsPj3ZNh+owp2bcHGxbJMpnCkuZuwtLnY1UJt6IX1NeAEUvIqf/atl1/TPpvPxf
QrqBfMREO9AQpmgPpSqbCRAbkgEv1M8GoDS9prS7KW9k5HfCLPJdUYaRA7iN3tK+0hRhHPDYrn4p
tZzFq+yHNPod4aAe+qGSy68YoY3pC0X7TZe8q3WgsGgtEn7U0dGdvtIa0QYTCFkcBy0pyd6K0b0Q
stUPdW2n713yt6HeHA5hs9Dzulxyer8FfmtRHAg7cVBZNck/w/hXQf58ur/iV8+iZSQuc1BTtMKo
Dl+OlCVWanoVhAmBw5EPljf+bjuRdTZTXduPzSQhgwzDozt57UZ8vTo8byNTxqdaQxZhr+ZYoFnv
DjWfc7Q698wJU08dON+N2/zWKDQMELHCmWJpH17OD8s8KKdzoTy4UdO91O7YP4dV6rz3GmQuFNcR
AF5uQ/69HGUG/6iAPlYe0JtOXppqrB/zztpCZd2Yi0WHgDiz3IIA3i5HgUJFepxJlH6wDXBOSdXU
H3XwPPb5/p64it0Ac+HE06LSaKnBcbocB+2MAUWONAoUW+1/Ir3v/sDZoMPTQI6T83moCtGfZisL
t+75GycMlA1jwrjkjzW+lBfpQuoJFQh47QIzS+Iam/mipSTQel6yEexufU6doiS5JYeZx+pqmhnv
2BGUaSA6x+uPtMr0am9VNiHn/ve8NRDFDeTaUChSrxjsdZjFRR6GDORhpo3wiTjTak6/vn8Uisdv
HJWlnLKaDnRPFIOLIQqko/zrNXp6yPRwi4l0I1zQs/z/g7ir40R8h4EHOpdwYU8/Ck9QaLNC2Z+h
Pce/mqQzdo1mZ4RIk5f8+ye4gKxIKCBPXnWbVToTvXQrIMO18I4ON6Lf4A6+8cq6tfkJGNApUDGC
FbMKiBHSHn0Tt3GgOZM4Vn0l9039yWpe0K03jzmJ8Ma0bmx6GwXChXKK0QuMlcttSHsJw0tLTQI9
NM1fntHiuzqO9qwfaHBMW4YQNxaQfJay9YJTpx6/7NX/JBPtGEHM8twkmBIqX8OM9Ac+mPW+zz36
N2qqnUPKtt/SNE6jjYneOAYELXRi8XoB/X/FzSuVRmgZWl2QHIYzKg48Xawq2jjVNz4ndk4knPS8
YS+sW/gNMoxdmkA8g1ipnVRr/G0AHDvUbeK+fz5A9ZCIhRBDKWUNtGhiTQ5yctJg9GTzktWl+hM8
UroRjN9+8EX6h4/zQvtbmt+Attb35NgRK6cqTWEzOQp+EPDNhvggrKWzMboOSknEcBpfc2QoVrTr
O2UayZyAvdP7HJURj/NmEHup25Te5nhAdtNIXQpLOrpi6r41a097rOq46/ah7OgAqeB+vlWuV/6R
RdNDufES8+sMOMp8TlslMf0ZG+K53UV9atmf4bKTBRZZb+lH27Pa7mwXRt58LLPZ+B5HKrD++2Hg
6l3GBQsHAQg0DQYsA1bpMLB+buJowGIVP1K0csS0F/gM+pOiviSy2OIXXu8nUg/Ml0geqEfADb88
MHVMxyRFViUQJVwBNUWXBlPD3Iezv4ULuT4gDIXaGl1FHJh4c14OBZExbNoallWPVuuxtfLoVFfl
P/c/33V8o3nhoegAzpG9uxZgbc3KDnMFFdSpcJOD6Q3ix6C7+VNVVNoeHdjhJYv7LeXHNzOny03M
/qW8tyADuAjXJOPOzKaGugZcB5Hltu1ngxKJF32BpzwoSSnS2M/MwfNetFGPi48oZNUmUENLoKBQ
qmoYf8GptFe/KamezT/Kqlee22wudX9k9yY7yt3tF9Psp6dqhFsIWcpFsSsSZSn8oQ51lI3MEraf
Wonsr6xC5tYXKBL3pzhSiq2n73WIhda/yAhQHQNJtC4c1O1Akmi3bWD1Tm35sVt1j5Meq68y6qZv
al/LU9el8/BYxJMwNsLFNcCWTJSjgeEcNQuN2HG5iTQ9m3Ij7Wnxmoix7QfHFLSLjFmxP9WpJ7Ov
Mslr8dRkjVt94tNP0YMms/JfAN2x8d1uxKTv1IQS7Kf7++56cy9OX1DMyX+oXq7TE4+M1etcUQTS
oF6jT2L+oKHr8Of+KNenFVaZB3KahjOds7V1SeL0CfgtuJzOBITfr4GMJrsx4lF7hn46b3lVXMei
BZuB1jQc3YW5t/rY6L3oxhxymLAOrsuD6Sq0eyzgs/Vuju3xu5UZ1u/7M7w5JMtqs7mISmvMnVvn
7eihAR20uHrtukG1D41w+2NV1u6hSbMt86Ob4y0SRWCHuFTXJEEbq4QCOTCC0jiE9TEd4vCbnpXF
K41frpikpY2ycbHeGJLaDd7tMOs5QOsks2pVjXdOUgcgpMVZidt2pxttfMZOvd1niO5s5Oc3Ng0M
dTR1yBtAv661UhAyq0XjxnVgTll71LR8eh6y1nkUCNltHc/lJXgZCBcyK8Gdo0ByufYtpjNnjqot
QRjqEQiTVFqTA6vAtb9OiKfKIBW1+7Ezh+ojsHx6HlnBtt1ZXWcWx8Qw0Fi0HNFNGN+JoTzc31rX
VwPfgM4QiCPKAdD8LkNHIUSWUWotA7cpJLK8xkEUafMvBa5iN7YUY/ZyEPVGvn3r4/930CVu/Cch
RRlWzF0IC07F2+oo8sLba2WE8qaqVf/DOpN8um9KqpQIl5/yn6EmhPUNuDJQ3c1SO5bcF4GuFnKP
ffqW7slbSXq9zuT0FHOpq0B3WE+LZhfoFq0MQtTVE99RFWQjIyMcXji/fNwWy53K16UX/pn6yh2f
9HmKflC/NFs/zPP0vVrI3qKIQaePBGZp2ayTVSUevEYLofnXaEX6SkcVbe4S73h/B90I8qCEFkE7
mOJgNVcZTKcYQ4xceBnMIsNo1DIFYE2nOd0f5caWIYVQl89LAkMUvFxHezBnZVAacNSRUM7oXM8E
vnIOZEjcvT/UrQktlSOeFARA0s7LoegKz31s2tC/aesDU6ix5K5z651SASwOp26p66BztyAYL0eB
HCUEKhYIFgwNIvxKbbzIORP7+3OBRcffs9qUFMdpaYFcod29ro8XXu+EQIKHAHOqfP6RAHGffxrQ
HcSTUURlXu1mhev7r1xkSkHHN6kbcXD7We935YQl6Gd11jBQw9Rm7A92ErcKnVaMJh/aQZn0P0VW
G98AAVTpiWobDvN6mqnazpBWE+3mNDa+qGbOq0WAJHGfecynqLnaY6O5h9ZqABN1eCrY57gctfax
tXjb+xRMSoEiF+nKB1tp5yrxrVRLnMgXDXDP1BdlqsSnydEjbZ9PaKvuK7c3K4gsZT77Tm+1OThA
0XX9T7XqJ+csra4og0TJ1WSno5hdn0xr6AmxYd9JyHhxU+ymPgIDEeZAVute1+JPfVk41aEjkfR8
QxNW9KJxN8ldmaZT/imKgGiVfj8meuKnqj72R7Rl7R7vkNAsz2WTO/bvstYnCWvMneoHFDRL81OB
2BhoaRq9zu/UUiM7cNJKLQ7wMJLwH2bbWjtDuKENXiQ0VCrwZY/QdiI9JMNmpHKPNav1bE6RiP5y
G7v+EQ6zoCidNYiQtpTNmxO2qcPPidJuvbc8aZv+OLT4kzuJqTTn2FRk8upMKLki6YgfZOsbWPLl
J+Qg9e9RP8Ky9u2kTie5Rzi30/+BRkzUQpcNSVbR584XKWfPQnO3BcNStuijZEmJH51bSAcvjNgW
OLBj/5YXz3PHm/0UqmGh+1o1j83RCNVG2WcyTJxv48Dd7g+2IeZXsJ+Nw5dCwGkHmnPSfjQGVVy/
N63k52wkpQ45qDfrAxI8rvN90kv5KVdz9GW6rBXzs6fGIj91aH+MB9xXuSlBdrRwp/2x6dLuIY0q
pTuPWt0j7ex4RCronmw6vwZOUPgGudxwxOpO/2cw7Dn6dv8U3ogoixgBZdWlRXXVxTfZtkWZKTUX
Q4pCv5h7lJ6jqvE2kqgbQZJxwJIuaG/q+quY4qGkW2JP2QT5mMGIRr4bieRJQhbyqZHUW8jSG9Oi
a8kLGVYfoJL1owfCyaDjg9gEUNWavRo34VcdRs4Gh/bKd5dISVWOsg4JIg57a7S8WYf2GNvIVgLX
8MJX8DHdD+Dl2qccYG33K6IjN38gky3m81SXOD5WqdewZftSutZDbaRW9jxNbtrsvJqGctByG3Y7
pXP078j46eKlm4Yp3UUtXrl7OzGLhsdQGP6bRH2OOnmjGOkXq5vV+AM73uie03m25UObANj0R6uH
iKoqHZqoCAW4yb6Co1A83N8/Sxl3FcMXK+hlByH/cCU6qXWa19rmBPjcrPVFKRwJqDRyaQlaANGV
TEUMtrDBH6mxAY3NUux/7v+At6Vc/wLqB7AiePWAfV3tLAtixLS4DgTIOtjWfpy9+kMolLTw8zbE
dVnGmafuJr22nlxbSedHWc51uzf6Sdf8KitoDjqu0ho8vqMy3dlKF8pDYabC3qFS18QnGbbJT9mM
84cCuPmWOtCNS9A20PnjVkcYEUDN5WWbqzhjDT3Z/gjmyG+qfl8hKbaLRPtEtmtt5Co3cmqaNWxb
CCsa465ylQx1Xg2xZZSpnLn1LXb1vkbDfqZ1Y87zIwdpo622PDnXq0OGB/YZiBdFq2X6/0lyeR3E
VSIz4ks2qc+6IUu4iqJD5j5vzriNqcGUzS7IuM7e2Jk3QgC2PkiuYJBA+3jdNlJ6O0KsLq+ZKvXG
HDXFfRN2W3yZm3ENsgytNlqx14ix0hhREg/rwKjKfqcIPCLnslX2rpqOGyH01oTwuqAwj1kRhfnV
pxTSjKj/M1TkhkPjG2moncrM7DdW7MaG5C2IcAlKQwYFuVXjZoSKi2KbVQcyDp8haJR/SdP910DT
7MEcs2h///heTwpyDMUDnTXiib0uWbhpnaLA5wje823+kINVfR51MW3kzddzWroMlMdBMdFgWzNX
msgEmIfqSlCOWfj3IlMOhMbO6xctNEN1Z4Se/Hl/XtdxcTldHDO4j5S+1nXNXkMlfMhGGah90YwH
aTZyOJdtX5iHPsujyAcv4DTnynEIkZZwDbnLFBmGX+7/jOvzTpmeOfMsARZlrR16W1Wf1Ehtu6Av
U9xEc9V8AV2s76jFvanTJT/i0J42Tt6tr70IrHHNUzhG7+HyzEee3oeR1DrII0M6BU2qSnBqXqpE
Pn6tQ3QGQVpvGR+/ZRCXkWZhyy+UeTyvQIyvygUNMCaZQaIJuElj5ZOXyFb5iiCFlB8hEvXRl8qb
4wkIWkmNCkYy7vazJhW1g94CJnOXa6acqTIU9U+Az176V6K3AJZb3F2jj4PsbPfEc9L8qYZdlMDa
oSj8NTF7xdtbQ52PL0o4Je1GfebG6QB9hxw254x0Zi1DEjaKN/f4VgSuhbWFPeTzx5LqxcYZvI7R
S6kJdD3gKHbKW7X8PzG6g6KNY5CUQcPTa1+SMTS7kMSn91VhJN+tYsyPEUJPjzJ2sve3URmcRyBu
b1TXkGK43Cy9PXRyVIQMZoDwp5Kij287aEjdPwc3PiTdUyARwFd4c66voTlRaBXFjGLnihkYo1Z8
V2tpbuSD15fBUkpflG1R+VrY1ZdzcUcvqsrY4kOW6fTNsPvxmdehfjYq/CH+hwnZHK83uAwP9suh
YmLFoAtTBj18U2QNIJw1Rq4f/4dRKEEupU94tOtSpEDRLi6MuA9IQ/t9VBsD6rXVViXg5uKApQTH
C/abes3lXHQ2n57GdR8gv+0dU20SJ7wG5h/353JrcZYmncvNBsBoLdxft1qbxp3bB3PRiteu1xPu
bKcCPWYpGwWU66EoN8Foox8I/g9W5uWEQlk5Yk4Hgr/UyofCdLPfodChTNC+27itbw4FOhivqaXT
uFb+hV0a9Z4AF8Wz4B+HFrAfWw21gV7Zcgi9XiU4n5TS3nYcENvVKgGcmrrKTBbBIJQ5JqXKfQ+N
ksP9Vbq+O/4f8gtAOQnxlShBpI9hiofKEEipy3lf0Fg5wbOo1NckYml5JzVmur8/5vUlSUYNo3rp
4C5Q59V9Bd4e0kHOmK4Q9sfJ7idfls1inKJngW3YyVFxq62jdWOioKZQDEJFnIxu3UfHxQM1Dxj+
gWp0wBljRHtzXD1eY9dunsJK3/I3vLFReA6jS7uIZiJFvJqk7UwQOnp3CBQJg0XaeCt5YRUd07b3
3n1r8fLmZcyDn/I9EfFy+2eojkC0KsZAuHp1hsMwPsAg3cL+3PqAUDVsuu5oBanrKqVl9vAfsngM
mqqzK/xCMtxzKqknU5DojvxazLn+fozFwn2jkgndjmRy3X0ve9q9dtog4JyBsA1hUyJak+VmtnFd
3VoswDcca3SemNxqsUazStGv78YgNKo2yCJbP5UGWvYoBjUbm//GZyRrokxiLqJVNJwuF8ueaHiE
tacGotasczz12T4Wbr1LCI7H3ijlxng3pkYdiNAIvhzE97qBJ61KtVuEPgMVn4U/Ey5YSAiGVvnI
A8DauI9vzQ2JLMtceEWU5pff8p/ERlQiatgVWjA2lXJwS7y7CzMvPlQzCvpNuCmSfB1IaABQ4QIR
BqtPX4N98jjvGqWgbaZnrvWiUvPca+Qbf5VZUT2EgE4/5RP6Qfej13VcXpqhuCvw1jUXefbLSVYj
2DfsoIaApFs9aKmq+BEeFsd3j8IDfoG9kkeTK65AmNBf0jkrMKo1m7mdznSHkJ5AMKTp3/3KBQ2C
AhhjAAihGHs5nc7GWaNoOdatIeGAaXb4cVaU9r2qNKCk+Go0/mksqjRbL0fBl8tMC4zSgtolp+EF
b+5DhJr9qjLfK8zOnQKEnTIhuGIIjOscipqUFsMzHoMO+LoPK7LEd0bLd44d1//DtwPj4RJ+F6Xu
dTc3r6hAj506BjPscl+GSoYWhLN1XV6f4KWGyyAk7iTUa4RgKVRtFhMq9mx3BX/LQfOVpB9PNg4S
h/u77tZQsPWhs5N7UKBe7brBtXLTqZs5qB2Xri+ZRyx9yBtDdurBP/7z7tFMoBpoAS9yllBFLjeF
p2MfxudSqVV5SI1NdrEXw+AesWt8r5w6mwJYFQrxhAvwIWuCuKizRgzZoAZtG3l7HdvIHepW1fs/
H8BlzhD3JC+rNfimQyx6rLHlAeJY1jv67GjjFuF8MjJlS97xKgrRy+V9sFRyeC3oa6a2bkAKwbvM
CVzK1H+PY9Lt6yHJPt1foetRYIEQWkEVc+Fz7V+uUDSYWVy3KGS2o2hP1P3nZ7erYR/eH+Zq2xk4
0hFKoTMv4O91Uj3I3M0HJaOUsOBZisTDG9RoMMmxpq2NcHVFcZQcXt40wvk/UFKXM5JGMba95fWB
TEX4xe4zue/yWTtNat4dhai2wPTXU+PoIi9K8x3cE5oxl+PB7Ud+IteGgAazcjYmPfUHWcfHURMb
p+nWzHiP8CxZdLU5V5cjTQ00wMxShyDFjPpAS4s2YTJWx1qr6u9mXG29iN8qBRcFoCUqkSwt0vO0
49dTc6Q6Rw7F3iDs4mgXwwZ/dAqE6mQVVk8uWK8fmZysRzTtPFjVuneiEzqcZiBzQarjITgZpflk
qNPWKbzKCvjKOGWgaKmx1pazKkzFiSMraShjkDvV5M+mMe/Hqqte4roYdi2Ka5+drNti515Tp6iE
cYMa4IdwBaE3c/n5x9pqGshgeiCpzXufwlROxZfcgJr7uaqgQP2I3NnMjyCrTf2ZusWEwkvXuOJx
iNF/Poiws0IseFqSaq81tQ8eYnTmDryVOdPNLvCUHfQ6Cn93lFtdnypnrvxrK5GVZ1iKjipU+iIt
2l08iMQ7d0nmNgeJR3D5JDFm8b5PYVWne3LgSvg893Ll7xrp6thPGk7bHoWfOPJxnJiMft9QnQp3
FUXS9r0lAb4OeA3wectJuKJQUWMvetIZI3CRAFUBD+i8hxKsg0ejTMVGULneBgwGEhzCFq91ni2X
CxLmjjCy2Vm0rj37l9G5TfSpaQez3OuRZZSn1rTCPKBrOW0Rda7qe0yTdxJIDjIQyl+rFL+xSi9K
J+w00tY1fcPLxBmnXKBsUrbPQqKBubOaWhyqzA4/3Y+k1wGbiYKz5WkNp4upX04aIeBidM3aCCok
Q3awZvuHwq6mDeLjdahhFNSicEMBZ89ol6Po9TzmepiYQRzpU+p7lZ21X6h41h6jwVNHuqYYxo0U
8sZ64oEE6BdzD4oV65KipaBHOg0MylNwkrvZRvOLZqNSmrtaH5VulyNmE4HaI/483P+q1/MlemN2
TmnpzctjtaA1YJbZGkwzAK9lG/u2SquJDie+Aoe4jIvQN9uoaff3B72+OYAELYxDisSL+89qKT1X
AsyABg6uyXMfRGQyDJz+h7Rwt5Qprzfs0lXnPcNL2wSlv7qkDGtM2oZuBgqbuB4bevihyeuvw4yG
v9nHX4WCk3PVmxu76HqvUmZf1B9IAHnGrd3UFwmPITXAvUw2UI8Uj6N9LxPxXoAhBRHwAosm5iIS
tObz42mmwlpDYmJwXLEbayM6dWZk+TVSpRsrds3f5xVFGoMt1FtSu4a5C1MH/Va3blCoUdH86Sbe
B7sMyBWQFXrdzgnwcxgei6hInH3YRoaGxjntCDRZrMI6jWkk62fbCHW8yCVVlnNphGSqRHFR5Uir
1FiAdVZbZlvUg2UvXV7lS2WHeEkFCRjzuns2pl6cF03pBeC8xBhk6mDBrYAdmu3zwdaSx9KttXaH
Yy5eNq6C8dRByDL6en/HX28IIibCqCgQLXzN9VINCBw5ULrCIFUr+S3KajT8YKR8uT/KNUR+QSYC
gqSHzJbnsr6MXpo7hAtEOwyQleVQAR3DctuycpyJip5y6Bn/CARxM2uBfwwlvpUfXWmg3jOB8Oof
FNn2D3qbKVuVoRvTdyn3YsdkAc6DK3H5u6oC348ZeYegmCIQCbyZvdofmmJ4N1hn4WAs0gYgkZdy
+eq4d1OVRDW2uo9IwmY7bRTypDQIvdz/zldBkzMAb2lBWlCaocJwOZ1oyCusSmoKC7SCP3hNLM41
BOYXzSm6R9zuuy1ThqsoxoBok4CsohPEe2I1LfJcZS4VypHmIL3nuMPT54RqVV35U9Khdl05ZfbH
bOcJHSA210acuVo9WupA1rnxWb+F0Xc5XRSFs1CpwFdg9k76XdKVRaPFy8qNtObGZ+UmIq9dpGAQ
ql3dvVVZZHRXc+p5XTwrx1w3Q+HraV89ozcXG0fLiMet++EazoxEKUJdtNjfunnrOix6oVh2T+j6
j0M69ru2TJvsUPax9+pqo6P5riujPzmee8D0wNztgUXWro8Fdfo9ph8f7u9vrRvfemF+4fjr0r/C
Zu7yW2eijp2CTDMwbAEHwerjhzC26vP9UZb9chEUmTSarAvSmBiMvdzlKKPSw8MUpRaIUGTnrkb8
o01CL9DYfhub58bWpai+sFZA5XKHrI5+WM6ioFOvBcOo9vvETh3EVCwkqZWx2JmlY+xDTZ0+tHa0
RZC/NUlQgrBBYXcw9CrLSO3BiLy2RWIOWaVnYL/Th4WF9ru0h/699z2EKB6LpDOAXRbFmMvvWXST
AOGraUELhvUMfsA563mZbxBAb+wNOut0iSg/L0T2VVFJQTKl4RnD+Ujr+pS0+t+WCI2NDXhjvdh1
xJml/kKDbrVeiYicKlF47EV2rx8iodePIFvBvhmdLfwp053POY5BhzIS40ZYvTk0KfCiAbAYFaz2
PrYzhRIakb4AvPKPdYGku50V2tdZ2v13FXckzI28EOSwvaV8eCPy4P+0aMaAvKICvjoPYWt1yRDO
WlCGZv8cJSI+9l2X/ECAGm/XuXmvayC3M894kBZUwaEqrv2EAIFp2qJbjzK/o70WSiP36tykOC/2
YAXvn/Vbu2apgrNj6EgiF3G5N5suUim94iYSYVqyT4ssPlYx2c/9Ud4UYVYhhXqdQX0VfiC3/OqK
ElNoA2U29cAOq8cREZW8Vh6MWHlS1ehroVgHtXf+bQzzo4y9X1rr+hhkHKRlQG8tdWcX21v4xFvz
BgdGHZFOJa+q9Q/SRtzRylSnY9OVO7sLs8cCKu/5/rxvBBmuxaUwwkucMt8qFVDqNJZz3SArmRbF
Z5lFWRCliXWY23kL3nJrky5UPFDzfOgrFzZVbWSTOgylwuL/mwpVHxjxbH8N4zB9yEKve+/TkE4e
MB6SSeInIWd1HPNQUc3ZzcxAFLL4QIE+23soEP4fZ2eyJLettO0rYgTnYcuauqvUklpqWS1vGJbk
w3kmweHqvwe9+H8Vi1GMto/DZ2GHUACBRCLzHXalogZH1a6d9wdRWdyirIXOKPTzRbzWkkYLsbbT
zzg3z7i/Gvo+Vs13C9AwKwAioJRoGPL2XXywxu7nGM4DhRpHaVE21ZL9rKOLjKbTlsj1yg5EnB6c
usrf8rxfn7xKNwJoZnjrRG1RfxmcMHyo3KHciJqavFwWJ4+mBoguYibvs5vOhqgHMwtV4xzOnXei
HxFAniyCT1M+icIHLtg1yN8Yka+U8DdS0QeHQceH4/5BWNmdHADyCW5cotdS1W5uqJmWJdqa2chT
iEppG5wVWBzAfAYPZ1Iz2ZJjX1teFHFNYg6a5TfdsHEyGq1EYhRUYDDtrcTVd0XVzcf785LJ7XJ1
warIIjdvtxv1deE0VWLooXm2rOG3XSkv9WQ90ZN45rr/6sbT8/3h3t6ji/HeUBw8ZAA785i73jRO
nuvGFFYWWATkKk8ITon4kffTPOw7ihnRPpsTtOadMa0eebmF6mkI8e3bpXNTFb+sKMntR8Xtm+cq
FJb5FcBd7O6DUcTKTqsUwz05yuB86uA8ySw2HnGbKOxMP3eKmul/iyxBqIhkuY+f2ilOPTwXDe/F
suep2lVRRubU4vzaPQazrqanKWot6AGKcPMHeP+i86Gux+LVqCcT/5tWKApxPpjLfTS25ms1ZJl7
GHW1c/dGo5jAJmE0wYZFfNzd6w1PAz9RUIn1TSfS0dganeAvvnz3S8uzMdyndZ5EByNIUGcksUVN
a6ioWx0zEDeZPwVp/tV1Av33RA162AndnPL9iEENTwc1UF7tCnrqJ0utQv2pjPL2rIdOVez62mz+
iqYgqHZGpPauj2avkT3UvFN+VIpKRcLucjPyJ+Ik/CdNSX9nqhDpaYhH/ZcI4IztYAw1HoFrQH01
z7307zDzYHnWep6reyzYemfjuK1sfhuMP8kK4FgQW4vbjZ4t1jY5csadAFlaVA7An8Ge9/d349oo
kpPCGlMTvUkGy4Lqvjew+UNFt3x1ghatmNOWTszaKNzUZF682XmYLEKyAD7hzECJzk3bR3tDjM5h
DMSWt8HaKOAOeVSRXUoRleuDNXCzeK4SMBdLFS+zmg6vuUjDw/0Ve9MqXZ5fyR7B0ZDPchMvRsqL
DR5D1DYLE3nlSTbHnkpeKRSuETLR93ieAYxp7YhUdu5RsdwneB3+xkCzNfZa4mTtN6fS+98qNZpk
69et3BXwI4maso+rAtK5XoRoKoFUBeBWbbRpvxdWo32ZEsVxUBuxDPxMk1b1pVDRz6kZ0iM9uelM
q2Hrob/2KZCAA0cvdcVuKMSdnZPLIHZ71ptc+wj5PvobrQFro5wgP+jiS9CbRNEOrQgKF0sU9+ya
CiUTEkDCzq8pCcKT4Ozvsl70G8u6Mh8EVKg4wQ2RqLhF5gLpAIBJHejnaBwgpFmFu8sVp924idZG
cTmJnBPIPRyW628nLCstCLj6Oe41cIQ53LehJFzd38Ar9x2w1v83yi24b0D5txn0c14O4qlKc/sr
DDPdz4d4vmh1W71kotx6dK5OzYR6Rb7kkUEs3ih9mM551OZMrXR7X2m98aEuHGtjAVc2BEBQoGIy
Y6DosYgzoRJ1pl6OxjkJLH0/hN6rqk7GPi7TaGMR5TFabD3UJikIODYvdXbf9afCpS2xG4BrsMUB
Yyp1Zk+HbnLT9ijaIv1k18rXIpqbS9IE5vf7329lKRma2bHj2SPLXWK4PGYzuoDnhgf0ISOEH7BL
2CpI3lLlZHGAySHUQQZGTfJ6hrUyJWPpZeY5C5vPgaX9T+SuAk2uP7qK9dOL432ifHdq5SPB8OtM
OxQlG/3ZBS3ik2TtacCWftgPX+J2eu4ae95p89b5X1sJLkjQECgVSFbf9U80aIU4+sRK0M7Cm3ia
3WOY4Kd2f73XCojU8/mjLCmYxSyuhyFnpP3k9eY5gE4PWMAsa/SLxWx+igeMoY/Ieob9h9weiuxJ
n1Nqp5qOkM3RpNeokQylztbDbW3iPJ8gQhDpgajLVP0PrCLYemSSYXGe8x7jZ1w88oOauFtiQKuj
SPlJqoj4Ay7hJiOVqI75mefaGrtjqQvzGIu6+Q/bmUI+YEhELnn3ynD1x1zieZgiVCNMyrOZONSq
XZxszN03zuttZIDMIRH2QHWYz/KpO4iaHlJZmWezV8OjcOHVerHWHauye/+yyaGAllAKpVWxZDRN
yORnRltyA6uhBam+iYdXJ9rkwqzNCHQOWC2q25Kkeb1uQmR9rBjEOsMyE1Q6EioyYWp55K9BufFm
WRsLIiEtAjAzGrWf67EgmYI/t9lvKHmHH8baaHfm4CrnqSm9jdN2ezuRJ5K/uXQiTcrki8PW96j2
j4plncsB/3UrNMtPhdkVJwBK7s8YFLVfi07d2INvlYfrcM6o0DBQQ6JmQCf5eoJx3hWa06oWqSMv
s08zJfp/k9grKntfRhUu5DUPh4j3mV4964g0zIcga9rXAZiw2E2tLhpfxTnnOUAdIgHlPQwoAmDu
AEtRSEYzj6i+OlpV2X8OvKj8J2mQjtj1ppnNuxSW0OwbuRc+N2UZP1uRpX2jiNo0vt4mwUvV4+3p
64pIlNNGZJOLuZw2Pgp8V/ggspW9mDbSFLHVevYZ3nfg08c1Hhri/i4NiChmp/EgS+wvrUiMhyzA
zgfPCqwxxjjOP2CcV+7v/5zbeMOvIEOQlxuw4WU6p+B9affFaONO04R7/EkdmGWTu/GuWttg5IxQ
Dmica96yjKn3OIakjW6fzVgZf4yD3u5wxsgfgjaOzzPUYl+IyttgeK5Mje4ajWEoAcA/lp0Koem9
YfUxcklt+EPDBuS5EYX9en/9Vq5sgjXEYvCOMkldQhGtVpju3IrgXISh1fxQHUWHZu8hP5/4mYMt
wDwKBOzCMHb1E1e2GZ6bDMNbH1HcrG13da6nse+F9JhfsFEvP7tlraePThJkA6R820rOcTwX4Tnp
i8zxkV/MjY0tuRJpuAKoisBD5cpZohDGcSj4K3SQLBzKPdJzeJJ0cJRKdDTefyWwXNJqS7bjbloC
81zMKafQIdvO7GMdeO1eyUvllFZ9tzHUyucHp86kAN4Tp5b2F7XIBFYIE7MC9YX6TENzt3S2Ura1
Uagoyfoc8yEtuD7NnSo8PRwL96zMFkgYA88Xoc/BRoBeGYXKFbclDyJ6VW/Fyj/uaz1vs6qLJH6K
RtWxs+PxBG5rixW3NgpdEx0CO50iGpnXc5kqz4yTGNRS4fb42iJT+lCV45YFxG0WL+GW3NR8Fq7R
pd/jZKYUdzm4lNlzCqlq+s2MpgfHmCGTRfE+DuwDfer/3T+mMqgugi7IKPo04AgROlhC4ivHRk7e
S62zQ2TneCrRc8pZfnWbQkNXIuKz3R9wZS3JD8D2wNuBJrGkTAqRg09KhHJGLT3eVaaR7OPWzjdO
7u0oSNZK9ADUeTATS2UrCCUguvvZORtIlBy9sM+hzlI4e+9coEdYVDfIQmheLL9YY7VOR3LtnUOK
p89BOerHGNLE+0eBjkniJBl30NMW96JoxKhPAfU+R9Yne/CP/9gpzdF3zwWeLF8GwAVg3yUoME7Q
NGtBoJyBA4TPY++Mx2xO02//YRRs4SWoUs5oERWGxprQe0qCc9f21cPsYisU8VB9d2uHrguRjcIx
DzJS+evzSkYQVshoB+cZarU/zuCWh7DYshm5PTpgDKBNAyKBhQZv5XoUe+o6r+4dD6JlbMZndWiM
z1UYGk8T6BrtaE6e9/XdqweqQT7wqTLxDl68gpHMwEqNSuwZ3Jr7GKip2Nu1sbWrb289ACq0xmAS
gBJVl+gpLKJ6EWd5cI7mUiFlnJKjmKr0POjJlsvkyjEly+IJBINasgaX3QfPqEvXTINzgL3bb9qN
8ceqrN0NvOvqKDSJoamxs3ncXX8oL/DKeXDqAJHCusP5IqofVOSKXu5/nNVlo1Ym69a0uJedvsSN
cAWtGAUnu+Cg6mF0tOI5expk/fX9QwEgAH0njxJh4XpCke7lpdF1AZ+kbneaLtxdEThYK3fZFlRh
be0ICzwc34qAy9KS1bVDV6k01wo86z+68xAfZz3e0lJZWzt6XpTKOUn8c7EP0lrrokEhV4wCp3oI
S4+7J7IxKhuK/vH+2q1NiNgAQIFUC13bxWYQlq5Akp2Cc4o4HwD22Do6mejfH7Mx6+G6lnRzHBgW
EUgNsWR0Y4OeZDSnf6XF+A10s76RYq8FIOSr5O3DsvFaud4GQjHzOKvj4FxXhnKiT5d+1Moo9mOh
5l8ddS4e3r90FF64wdjf9Avl0v6RbEWIDlYt4LxzZyflV+FExhNhYsulZ+0Dwe8BWQrHXAJLr0ex
wfKKBBfUM+WM8TDj2HM2zdn7cn8uazvOoTdDsxy1SABb16Pg4U1fsh2CsyG0eB/icP0Umohg1hjP
Hu8PtTohZFBk0/itYX09lNmUKOF6DAUwXP+nLJvpEoNr2lq31Rn9McwiKDTYVCV5NxMUyk5/UmPr
k1J60alSsJK+P6G1fccBko1A8hL2+PWEQi1A9qjVg3Pfdt+E4SSnUBkHvylFd0CMNfPvD7c2MSRD
OUQ0BVHBWGyIacJDxcpNbvPUdF7aPq2/l3B8sn2AI9bG1OQiXafD0kYVhVdeE6gKLplYHYJr0MxE
eJkdqzlMVDR/tVYf/MyTsTDlDHmYjsJBhvP+HFf2CMJYECoJ6cBRlog+MczQj4RAuRK1wUNB8Prc
jY7x692jUEXnzgBZC+V6iXi1lC7PNBDR5yia8UWjIHGIu1J//1xksQyqrdQHpvZ4vT2GugmozDAX
DZ0qGYyGp7BW4w2g58qKAT5xQA1i5UNp07gexRnDym2x7DkHcyKwPR3Vg9043fvPLvY5IBSJEegn
LMUframq05LawBklxPHiRthhBCibbqiurM2FLhEwS6gV/G+xYvGchHGn1c45n03hl4MbHDprE9V9
e44Qe+MdwYFlwdTlm8hD7tHWsMYGrT/jx1iU3hP9WfeQRZ367kuWPx+ONeggMlW+0/XHweElyxS1
whbVGY292iLZwe1fbizb2oRgyhJZUbTgFlykw22lW5lnMAouu64foYay8wTOoSVm1Rt7+jYuMBWZ
1HFw3gQPryekjMqg6xF7eurd732qnEVU/w6d/imfOEn51G6U6FanJsXP6FBSp1nubqXDiGQemVpU
qPpudAfx1a1160NmdM7+flDYGkpuzj9u9UpDVyxN5UFS1Oll1AeM13O3OLVZFG/M6vbiYHNjvwJl
AsDdDbJfq+s5z1PHRuXferac5je6069h67Y+YKLf96d1e6bkWCA8JAuaS34RH3I7c7xG1u5ixat9
EEXNoW/nrbi9snj0iWQWARqH5HWxBft+9BTPHJ1zCQl+3qEXbO3EMJb6niqmu3Gq1gYjJpMlkFHi
t7XIWRAUdpM2tJ1zGI6ZrwBu8rNs/oVTtfHusEcfmQ3Pd2K/U9u43hPoKXvNEOnueaIkvVMzRxwb
etcbh2rlE4ESlitHAYpX+iJKNDXWRXU0u2dQ+95uQsttrzTlv+/eBzSkuIyk4AOP2sU+4LIf4kyn
FqA1neJ3ZZc/ZKW+5Xzwxgm/Thx49UlFcLo2VHGXCf+Ac7kyYE52xiV6bs7FIJIvDRD2lwGTPNuv
9QklHM/pk49Kysnap3M2RrsKAX1owkZt6xy6nP9EyzD2fjWHudJ3jRPMrW8Pne6c2YHVs+b18/xP
SNwNfmWI3Smdr8aGUgY+3o1R/BqVjdbuQJYjN3V/FeXWuje9RQ6GJJIU8nJ5QpOL5+dRtOUhNkbx
OEz2/JzmwTcIdiNl+Tj91LZx9vP+8Cs7H0oShWRZGQWTvIhRZuEGvWm1ODZ70PeaukqOEYLclzCz
f71/JNl4A+cGeY837/XOF25gTJF8uKkmLpmuUJUDVWuHyii07vtDrWx/EjEai0gNAENZ5kmBm3Sm
GhfKWQnz8BBgHnZiDd4t80o5AoQ8OgZy/cDWXU8oaPRZqYpYORtVMx3dvoKnVoc/zE7dEmNcmw93
FdVWm842mez1SMLI8yyfbOVMtdXdCzQ0LBBDkO831m1tM/BhpBoqxEMKvNfj0JGJqq6MwovjlOV+
ztviL8cNy4d5dobT/U+0grZgy9GT5LFLwkzp/3oso1ZmarINYjEoIhJ7vzRG+W2qdMxUM/jathOp
vl0UX5SiO6Go+S0ap63ayPpvYJ40ojgAPCOvfwMZR91oYFvORma3/7OCrv7RT+q8d1GGPWaB7fla
0AanNG+c/eDqzbPbd9ouIYJvvP/fep6LKECzUnJWKDbIa/X6lzidlahI2deXGeGPbGeiCeB9g76Z
RMdpVBPzHzUbg5+VOSnzY9eGaINUZDhYT2pJoQR7kkKEq7AU1lHpnESmvLTxpCArG8HA2c9QR7Qz
4EzlG7QYr/uEc20dfx3sXun3dmdCEU9rtax3WZc7reU7k1P3AIAb9VwBN9A/QrEnlqpB3BwsL/ay
18Gsxm9JYzTJrnMxUvC1bgzqvRHEeEPbPGONozKqb40p25kf1b4ZlRfYrtQB/Fqpm/kDhqpR/hLn
VSE+V8McPheiC62zlgd2tJvywnuJkmzUdoEept7FwHer+iubJrXYAWVSBj8zIq/K/ZZHZ/rNgs1U
nAQ5Q7nn4RLhlxKkVbcLysgDh6qNQ38s3a5QnozBybKTW7V2ep4cqxv90co1zbcUnVeB6fY45iK2
YEz+QO/EeYBM0YWuTw2w+Z2oWu4daR12HmmVNgb8ulEbk2JXujnd0kwt2umzM2Vp/aw3ZVH8pYzN
aCDo0DnTr9RMwuyQaXqjfRohPjl+ApK+0vZT4gTFAYhHVPpuGDvjqbVyvCn3dhVa5gX9rTx7cmMv
rvahPls8ZGc707a0+FdCDDbpFPZJTCjuLzOgsMgxnQi04CxtjS8Yz4RAFcJ+I/t528eLfQ7WFHoW
FTwEN5eCARBblSxqKwV8oK5d9MzsviWRNuziQEK8QUuIR2Qqted4mr1Pc6X2L5hBpp/vx561ueL4
DYRQXnpos14ftmo0akwDveDsIMm20yiLHxK9HjaC6doovNbBIiOGL1Wmr0cxtdrWZo+b1U4i92uY
BxFt2rrcaMishGwJQaIeALyDErl+PYqhF4go62l4yYMAYoFX6l9ld/sp0kJ1i7e0MiNQG/RI6Dk7
wMUW4bLomnyeA0U5ByoheqcH4gWfhmbLzvAtB15sEgDXyHbwngYispSoSpwunVyDcWIxP6FLs1Ps
MPGTIvpAdHxsR+8hUd09L54P4xB/nIzwsXUxlGz78FNmZ/sGGEunTScEfY9Fnv/dZfUR07FDmkOC
CJVyN6nj3mqn0o8Nc+NaW3nNAteUrCdADazQ4qZGpjYdEdQOL8A1X3tCvk8VWdkbbfOUG/x/ab+f
FciBlY16qnjUjpf4zRxmF37iTXgxrKjzzVybHsm0xEZBYO2qZAB5UVvy4bxs/Hl1bI/BWIQX1cWt
JsiTU5RlkMfAClr2RzsQA7Yy7s+mLXA2tD8PvbNxRa5tPtaUC5KyBOjsxcpmVWjkcTSFFzgm2u9Y
S3vNrxugXO+ODWBgZRODciiYu8WppT6O1drMB4zQqNknaaPhBxFuaXmuToZjxMMGXaqbVskklEGb
yyC8ZIMZUpcqoZ34On63+/uzud2OVHD4C1FZSf1bQq1KBOVtoZrxRa2FnR2ovxQYoc4pSoCh3jvJ
52zwoi9GgbjJxjrexiXUTCD/o7FPZYz6znVcAlCaQYwv04tuGY+kCOkJiU+H3HVL/u228iFZ1BJC
BDz3tp6DU0CnugC7LjG3v9hVqtbkvlk78WdHGyesOQU0o41TvjYmu4SDDiaXdHmxSeZAba25DotL
xWd8njKtiXe92SFbVWe99Um+NJ/vf8jbDcMXfBPvQoiQ4t8i9DqJawAvLpDDMLX+R2DX6mOqFdmW
nvPtV6NcwHueVjinDH2o669Gbqd1IrYLBNEGD+tlYfNs9sZTqVbvL4TAdIRjLC1yOGrL3LtIUkOb
KobCJCcoHyctDsbT0KX5xhFYmRKQC5R5KWSqsvN1PaWkaFJACzqXVjgpvmFV8aHUsh7Mmb4FW7j9
SLShwDCB2ae0iI7t9VCwKxRtRlL8IuDI/aTq4p1cEBlbcgg3FQPKRqC6iBxAWGlSL45WhT4uWNVp
uGjKjDWgg2yY8VRH+pD6hRWWPyDuRcnTXOe5OPVDE2AEVBXNlrfCzWQlfpPcidKP9I1Z2s4lFvZv
M8yES4aVtQZXrtOQfIOZ/278ngRXMwQn3Jbt8kXD18FNoQq5WC9qWg37fkymr20/15do1pXv90/Z
zbkGkSyt9GgTIU4ISuP6A5reXOt9ZoiLmdvh9ybzROiDQ8KCurd6akco4r/bwEWCoEE1wONC7eYm
p8JSoeyKWheXRk+qj5jaFn6qVuN7BScwOrEJxqhj0jfnI1xPLHAxM7MbU1wEXcTqQc3m/EuMWtiW
7vDKAjpgeolP9M0l3fB6nBpDGE2djeFiGi09EEV05ilqsj70k87tJuTPtiiH8pNc5YrMjI9FjQcz
AgQfFqF4qPJKaXo5Yu31/2ZaWzwIoY2nzAqR6jK06EfBO24X65OID/d3y01kkUPz9HXooHKHL/F2
tVPiDsydfbHw5Hgw9Sb+q8E46WQ19RYZcX0oIj8xmTi2fDaps9PZUySGSx/YeNJXamnkhznL1A9a
PG8V6lZONnr3QK9ITYDHLTEwYRxytOt2uKSlbfyjF5156Un49+9fPcgg+I5KlBegh+utQonFpoyh
YDGd6wk+fJFe8J42B6f6UCqIB72+fzhUByn2wBjzUAy4Hi7TxyoazYDCZii5xE5XH6tgeB3mbktZ
ce0MIPdNyVqSVK2lThmMY6TTknS8qPM4/wQNVv0jwkkbHtDyzeKjXiWFtrETV4cExChlxsHGLPXa
aa2LobCy8RJSpn/IDLWx/cJLrL+7asozDMRC0vP/sJ5vTulS5chZtjwzLVYT20nGi12I/KetTdOR
WgxaYEPYbt0AtxcepUgApzymqbXS0rj+dozi1KRU46XT+2SXKMRoX2mK6KHnvfs8Fo74mHVFs3MT
ozyVVbXVql6LMbS7SJ8lHuimXqBZcy46yq2XcKgFVl5BfuryMn1spp9mT/PSb12avYAL9XljlW/r
JZJZyydFGEFWSZdTr4YcRbCJbTvW9didMY6P6l1poECxK0QY/C9UQxH7ZtgUn8O2Fc+aYvoVBYdi
9+7PzduS30BmA8TSW9yMUy19O/Hl4RJOqmMtZuw2lfiXsIL+4f5IK4st00+c6HRSa6CY1x87jnRo
ME48XnCZmR6V2DR+RHVbHvNm1D4Wgejh7ij6gVxvCyW+EvcQZJfG72QBvOIX26z0EtWgCjvykqjE
YTS65NinQbPhP7ASyslCUUchCsk+yGJ++LHnFZf+eKmrrjoUWll86px+OJDTxRu3/srukTqrLigO
WSAyl51aJcHkTClC4BWNPY5f9KwtHR+8W/I05qky7NogagrfiCb4i8aID9pOMaBIHbOQzu7GDrr9
rkRfSaanqAMQf/lbKqwCNDcK2clq87Pw+r96135sh/F7AwPAp7jsB2b/7f5euv2i12PKf/9HAx5f
3tyjAicuiuCAVuASEYOo440de/tFeVtT6aCvC777hl3ltmGMo7C8nJ3c+auqW+NvM03q2A/cYPz3
/oxWxwIxKm3gdfbPYo9qYUNeg07MBVuzYaeaw3igcq3shsh7f4SXrBk6WwYtIW7pRc5oxE5WhDrT
yoJOeZjiJHuw1bw4jq67tTdWvhOdVVmgQJiUwsviTJDXT2MeDbxo4ig9ttQZz1lWhhu4Jrk216ki
E0KLhf4KgeWGm+5OU2tk6jhcOgfmQlZADY0+Vaqa+mMZlUjYbWpprc+Lu4tDiJ/Z0vvDVupOVzuW
sBu4mWIEJD6Uok42QNirewIYBjVHanMcsutdzkbAKwBZmUvTo1cllHCE418BXDaKd1NMUOCTErz0
Vik2U4+4HioMVDcyqQ1cur7pkY4EGlbTKT7c3+S36QzVB2Tb4dCxbLwkrkfJeZ5VRakNl9oUYGes
zsd0PN21eF77ec8L6T8MR73ZBdYi4RLy5/wRJbRiMHobWvclHhL3iQ7f8Lkdded/QtWUB8pL08Z4
a7sCfTXuONJQ/qlfj+eUNhJjqRgvQU17368Qf0n92O3b9y8jfz4UGtrGBP9l7mBMDRCuSpkuBkKq
zge3hbC4z9x6aBltmGPUrLS0fLy/mCuTk88ioJBo/ENdl5v1j8WkQU1xJRXqhUI4GOOgfo0RcTje
H2Rlx5MXueiZUQjhRlmUBOqgnaheNurFrDS8he3IftZ5fj2atVtt+T7cJp/QqSRLWVb7eO4tYtMc
z3Qgw0aALLaz42gnjJC68XzAFcaWFrLxgN7x0O+SWIl/TI21ZX6zNtk/f8DiNGRFrwVF1ItLW8PM
dxIl8Q2hjJ8VrRz/w8f7c6jFxytFDgYq7cSFrJOOtxcZvpHiRXr/661kAhIGTDaNTjpdwOWKTq4z
aM0kLqnrjruKHeMPIe6neTtluyLS/kn6xPPbzt7YNWtb889xFwtJe38OmmEQF81KaDMadfqE9fMW
lH/llpGAEMAN7E80wxdraCjc+mZEQcfEiHtPkhvtA1sL4C+V4b+KKgK/b2p3//4l5f5826EUy5bF
1Ahpr0m4FK68vMtep6wvLmYius8J3fQjl3y7i+02/Ezz7t1IUYl/gYSM9TASHeQk1+dddXEfbjKm
q1AtfgxD8eqKqnmI6YduJJBvaheL+xt1ewk9RDCLD7nYN4OdJ4UZU29JzHw86XE3An9oMhR2c8/d
5+Gs7URhYFaRme0pLgvvaLqRd0pCygvG2HYHLfTcA+AulbS7c47B3GxRc9+y2JvfCDUbzC05Br2q
6+WopgRyjRkNiEd3le9qef5UmZQa3LTee50RYjUbW3v0o6pjVvJgxyxOP2O6oaO91imH2U6rl/tb
Yy18QD2kKkBNDhj0IjvQ2tzSml4Vl6SywpPiJtE3fUYNam68LZ7E6taX3TNCP1XwpZTZlKtujr7z
cHFmSpjHeMzzEpRDmDW+a3XGk2orwbBLxmhLhXXtZHPF8Xajpy8ZSNerDmc8MZ0p5XU62G19sBps
h3xrtGZzo6u1OhCFFlkgBrK0LFrZSqvOupsPF9dFECLBqc9vqJRthOGV/If3vlQe461NkrDYRB0c
23jyzOFSxjaSXaM5k9G1XRn7xE1sp+xGbbdoVWvbRPqB8NlYxRuNLasBYuPKot80aN43oYqJYxZP
HzQSo404vDo9l50oeRJgnhYRMilyreizQFwKr1A/GsmASEuu27mvigg7+DHaagGtfjWAvZIVKy0a
5RX/R05SCVvRsjKRxYs5Dk5imrPUF31abmnIrs0MnCpNasik+EUtPhycMSSwh443LsgV3bdSjVy8
N6bxFelJszqWSlttlBNWhyQvIfHnrXbD6cpm3LyUmKeTF2nRqRn64iWuVfeC7rnxpaUftHECVseT
RAqwohSI39SD/1jLRjRpGY28APLG3Kt1Mh0rjCQeFbuwd6Y7fL0fvNZHg8AK4ECikxa3i15ZXmhH
wFGNHB13vIznb3WrtNB4bPwG21ndGG9tp9AokY8ogFCUu653SjgXmh27Hh8Q6X/Nr4aCGsWUmP9p
GK5NKnvw9JdWnkVfJLMX08Fr2i79kmrt+AmFzfG/fCpwOoQQIEhA6K8nM0W2mKuB1oimdOHfSmQn
B9t14h/ZMJSvQ5puNY9XF0/CU3npgsVeAny1oDEHQRy5tMOUJkcl6HCraAe1/ev+plgLVTJ4yHc8
GsPLvkuql94QZdF44e50D3aRVkeEabszxlbW7v5Qq/vv/w+1fO9GmW7NVkH5FV3AeEe3p/JDrf+g
BuZj3W0qGq/dn6wfryYe8myORfiYPUxVqprdh7Sc/TAUVX/wWlxJBSoZhwmWU+i3lMgP758jbyj6
1YzJmTaut4le9DBHEs6Yi1HXYWi7cN8Ojf5hjsBV+AhJbtmGrr2oOGFS0IrGPyIm1wNWVhkoYub7
AeHRsXApOPx+KbTsexfU2dcB3s8hSyflWXITG79SCvff/zBlqQBFf4sraEmiilxLGauM5oWrRphu
iNxTlZ0zUAIYwKU6ftlI29T7Y67tWtABRBdpMIr80fWslcJSekgm46UfQn3aBWlqP5MgJR/LjGty
Y9+uHUVovqDBPJxyuI+uB0uD3BsDlY6FigvHS8MZUXaq4gxbGd/qONJsmcBBdrm8DWhLUpC3G4rZ
mQagtcCtso9EsxHI1h6MkDfp75JSg31Y3AJJExl1JRjFCSfx2Z2n8tjXGN1gPJPMe60zysdhLsgv
czvYKKGvfDXoiWi44M1JO3Sp71+lqjOTxNONAAjB4fCsHZY7oT8rbf7+DQJhmkUEHMvlugSqKE2Y
GQ5dngvLEH53jHzK/UzJnUNS6N3p3ZuRfppUVADuA9x/EWmsqcN3R4vJ8YI5RFQuHNLyqGTqHJ11
TTRbRaGVwAYaEjY4PnPSPmiRgIWDOwGMgp0dmI3m7gIyqJ8kC5ru96rZ/5b+UvPJdjPH3CiNruxP
jjeIVa4jjCCXTQdVFZWrhRx0NIPThxqdvaewKLONfH11FIpDXLU4zqHucX3aaCo1ytyxScBW5I9p
p4e7qYi39MtXtqLk5AL5gT+jY6B5PUrh5HNRNP14KRvL/j7pRfvUgkH4rrQFA97fHyv3Hk9GaqE0
HQnVSzpCarZho9ge2753UCSPO9PaeYGFzvcQJ42+d2tLe/8hZzwpCUbll37nYo+43hhjg8mzgz59
G+D5mNnzB93I6nzXAxv5IXj7xH6RV1G+ox7WbWl3rS2vZHCjaiMF+N+cRP9IbDXoNbXSTCgIZFX+
ZSjRB91HNTaoO7vtxnojrqycCGrobzBhSuoIWlx/TMoPiTuB+b+kjScQdIxapd9hBTqXBy3Vp/qx
KpPqkxNXWni8/2lXNqt8CRGxqeMj2bw4+rn0LrTdSYXjY+T7TnWST05rW++FpaPTylnnCnorBCxv
2ARPUJrzlgpesakuuWp2RyuSioOqcDeGuoUmMxbu6oQyvhzlocVaCrNtMNHstEtsUeDz54gKKTiS
EB9VsEgfUGmYxkM+JLm5owCEFHwRFIqkCXaRnwit3VJVWFthAqvM67GFgX55/W2TabIjKlLqpUEK
0O8TVRx0pdvyu7odBe0tyWAGzYVt5RJp3jTWmGdJr14GtPQ+9krnPmgOKv33d8ttIAC7S4omi3u8
IZbf0YtqcOdUaC+TB7Jg9LT8V11O49+VrXSY2Zvx7/vjrcwKzqqsPyBpjqmz/Pd/nMKyxq2THrR5
maZy+h/au9O0nzwj2krsb1MKrj2qK5SfYdHfQDriVsdUQy+KS1zGxpOw+/CDXSjRY5aE9XOSBdYh
iSz9ZDRW9e7zB3BSl9JZfDUJ7rieoegdrS7MornkSZAcHGumA48Ii/fy3oWU+Ex0zEk2cZpZ4nNS
w5pgwOJU2dt1cgQyOjzNhrP1FJNb+brcCaETTyJJcAF2tGSfaHbTeOr/kXYeO3Ibbds+IgLMYUuy
J7E1GsmygjeEnBiKOZNH/1+lb+NmN5qY9ze8MCDb1VWs8IQ7zGMbWYo9hGXhFH63Wr8BxDKpflQn
B4U1v2+rT3yGv+5P8Aa4gbGlQD8hBQ1xdZerW11ujs2qtpGrzOC8U0kUKV2nC2GZjn5VD+ODUdRO
SB3eC61Cq78YaG+9/2uCSyU+pJ/Bo7xHjBozhaCtUXoe5S1b/C5TRxHYW58fGb1dH0QZPcmQjdya
6vfuYGQO6LG+VAb6arrzDYrZsIZ2sroedqHmOoZ5orfb2/0lvn4SybCJn6i5U0O4crNthLkoZttA
B6NZ8gbWqnZ+dmsumnApaf0e3OPXoxH+wkEmRSJYg511eTDoClUlt8KvzkX9aAyb/jZyVaOmUh3W
6W+MJesiiM9isy5Fry/HstrEM5NM1JE75+mTbeewTquyeFI2XTt46a9vNCJt6Dnoo5FxIj18OVTG
dTazwnVUq20fWs0yfNnGov98/1Ndbw9GQdoXboCk1nm77aHqbRUncDgj4WhdWNW2ck4sd4rcLVM+
l12vHWApboxH2szFwsuDxeHeXE6kW7yOetZERjeYCP1nRrH6ypTg7g1IQORBYsHsfHj3JBmM/AH4
kAwUdyce8nhbGsJueBwcBG+HbXwZgFec4mbsz6Kx44P9f/3pfknHMEfplgtZ4fLTFSIdKRXTVcN4
7XtuDMpDsrbL6f6krl8iWmFSZAzUtI3g3G5/2BW6IIMBKkXNey1IURj43KC18lgl6w9HS4vEb5zK
PdFx/np/4OszQORARkumRx0XLvvl7KrE1GPEV4AhlNW0vXokRr/nrbZOH8HKGu8+BVzQvHpwgiSG
c3/gFmfOaijn1OzaRETGmqVBS6n8IK29/mD/J54lc1twmnth5KIVoLTcdIuqeUmWEEqOmwcImi/e
u3ciZFkQDiDqAd6QWF6uXRbPAi+kUY/yZSnPpZtOQe+k7ZvAgjSceCsP8rHrbwXaATw9TWXkSagO
Xo6nWEluY0FkRKWt6B5WqkbVBEvctd6TWZv2p/fuDLwWOGZAYihGIIlyOZrVAcLOOdeR0/V6sCEJ
8JBYS/o6FKpysJA3XnFCIUJlsJ4c6ivF7G4e9MJb0yGqprh4cnMdEpVIh78GHb46KoXZFNaDo4QS
jPZRjE1WQTUxVuN0f8o3dg4IY1SIJZGSKszuMChenir8yQjyQdThMBRC+WCjg9UdXCnXHxKpK9Cl
BGRSamafZWZ6nFetJaYItSGTJpROGxEUvPKcDrN28CZczwn8FMUCaknQZ8jHLj8jkAqtHFGKjowt
8UJdbeaTIDzx76/cdSaLcpzkhNLLkMS03WbBeCnXJ2xoo3aplT/m1F3WjwPlwEfRz8nvQN5yBZFl
az2y65C//jL0hKNGPQRqIZkC3LjL2Rl2qzld3SzRNrfaY9+M8yPsYHHqayE+KmgpvvsIIuzGxQV7
HZwnb9/leIMjup4QjxssXUvkGPLhoep7M8zg0RyEtlcfDuEeUPUQCDgVJLa7d26qFmuGxWOwpMiI
T9rsPPRTJt675eUo5B/wyAi7eMQvJ5Rapd2BWTIi8qR/Nbd1fX1q3v26MYjEDEoUKVfXvnRLPaVF
rTOzIbrWaft7UzpdmQS5k5bZo7bW9j/lWHvLayIGUT2Jxijcg0Dlxloi6QcMmNKATGF3N2db552Y
CqFGHj3Dh0FV3MDQU+2gzni1GaVEunT5o+JhkHPtvljC0YBm6KnRRHvoQ2YucOE0pe8/mF2bnVZ7
Tub3bkemApqV6JXCO/3R3eHO4qnBQcPUItwb0h94+LifSlW4r2Wtiz/un/AbS0iOLD8hG8a+kpwb
LBKBJna1aOywZ4zXAeQnRJ2Dt/vGEuLtRRMLLhxGYnuNm8wsY2IEx4pEby9f0kzVgqWulRBHwPLk
zEbxcH9WVzcxjRjyfsIEm6CcZPxy+8dDunrz2lsRoty2dxJGo1F1cxtQ/9rmTPnz/eGuF5HnG0AH
RSFSRYobl8N5amsMQ65ZkUfEgItip2M+Dlup/fE/jMN9SM8XFCYKF5fjqNmCqiaMq2jU8uljmXVE
kU3dHzxj1x+LQhuQAxqV5BpcH5ejxC1M16Yp7IiD99yp5RAqVhO1mquEed5+vz+lG1+KF8YmOOZd
ljSYy8HU2G0zt54saV+dhYanFPha6hWy/e0R0+jGULiwUJbl/uVp2aPZknhwvclenahQABT9VRpO
hf9Fo6I4nY2UpQ4CrRvLSCMQqA+VE9qCe9jeOKWOsJCHj2zq2S80v5zO17yheLQTFXj60ClHrYob
E2QRieq4Mfh7n9I0HhGUbTduZNfj/DAo+fgQF7iZzVP3bkSR7GZJigIyXFDE9jDPwS6sRl1nhsoG
PD5QaDOmE5o22HDWdaEe3PO3JgbsTsJSKF8z7uUmQRqimtbR9iI9RkFnVNrfMicrnnpdPzjINwZi
YlKSjicT7v8uDsi0LrHzaYqjEopCtGTuZJ2Gru++mkOiHNnp3RwMpCN/AbAE9Xg5K7hlRZniV4ga
hd2Yfha74x9KX4DmAL/957uPGRg6WaXgESMp3E1sThM1JRyPo1y3lnCpm/qpc4DIKp0d3h/pKmQk
haFkZkgqnXRb290egPnbxmm1OLK7Ov9OWd86o7uunap2WcM+H7bHJvHSp/uDyqW6iBfloFKrEOF9
yiT7Jt1WFTZ2uwxaKob+IBz6t1nuHunHX59o7g/pJaJKbBS42N0Hy7idpsniFdvKP+p5+wacGgHV
unP8NWv/uj+l693BYK6sz1PJhkiw2/N54rbKmHELJ1obn7TWqp4pCDdPxpanBzCz69WTQ0l0CMhH
6spy3v+py1uTN4zrrFjQrLNNPcX8yzmUMRlw35/TrYFA26PzyOLJlsPlQE1ipl08Fg4McnN9KlLL
euKCOTIxud6B9FEplMnKHFnL/p7vaE4ti1s6shJR+NhgIsLf/Lno6rM1eG+Qxr7dn9Uv78DL3QfP
AzIwsEBgqrCpLqdVKq2dZe3sRJk2vY55F+bNioI9xLfp7KnjQ2b26BNRnq4379Wp5iRoHeOI6CL3
w9WPIE79ZajC5b874VDEuLKgqUY2mne4dxRtEehUJ5/KLkUOs0aIORRps/qxM42f76/Ajb0KRlzG
C9L0iwzqcgFyoZjWENeO3KudDwZGeYJWj5pbJ47szm4NxUeVqhES23N1BusuxQl3c6IcNPyLqwub
EhotwGqOtYOb7MZu5UT9YjWCeLu6M/OmcjCNYUXrTnR/l/B9/u2c9t3yj4Rz3Ca8OMClWLzd2pEc
DXaNmVckllS81c6cvnb5qBwEI9dzYQwsDQkMOHnoZl5+oSJutsISa35G2teAbcWM1MBM6/lIdvHG
QATc8p5kIwI53h1x0L/tNHdmfgZSoyIJoRQhAoC6/94NR2UawimDgKfDBuVyOpmyEoUnVn4eln45
oamwBeNkao90NLr/YSiZRgCyBzh6xYEw0npFya4W57RwNPGy2E48BTQVNuOpauPyiBR+/cZwhWBG
S0Qg+Wp7lc6xRLyWV1mcUbaobX/rjSZQOst4TfoCxF5JGPTuS1mOKEWWiDW4xNTLtcSpIBWincWZ
Ze6wmffWU04CdfBCX5/by1F2RdVY6NBjtEGcQUB46PraWQhbcvCbNisOJnQ01O46rpW27jL8Q86q
1Qxnd+v0j0Y79m+rs47vrXzTsMAgGz9ZS0K79v6dldOQhBkMtSQoliX57Pg9eNyDi+jmnuBZkcE2
G34P4lQosub1oIrzlKuKj6Xl4zI4iIPYH8ZuaN5de2BKpC30LWRreX9TYHFn5X1jiPNMjB145bSe
4njMXtx8PvpQN+dlSyAFgcc1KK5e6qXkyhLnzNheiyIPoam/jKlmBd0UH9GQr99Hit6y+KDDOpUQ
hMttPk5r6VSUD8/1ZqXfnL7fDF/HyUTzc62fDX+qpJqGt0zjEm6Fcyh8eGtXImQj58ptD7T5cvxG
hTBglIU4d61isO/toQsEOLkhmKjyHByBG7ewbKMRleBOByFa/vl/IroBx42iyznTAwqqrwTc9SPF
9fjx/i18cxSgzHStcW8G93o5ip269jLidnbO5sXDoNvMnpZhOqoy3lg41JGJ7CFdOFSEd0+Xsao6
tRWNC7hG2SuLnQ2R6dhF6c45ZKHdGksiRiSGgcqmutskaW2WRVKsxXlqV08/aWWT/OnEcb/56+TV
SzA2Ne9m5djwz1rkd/+tYCNpgVY6Kl16JEE/1Iq1/Tt2lfda566n+LztqvnueB0oN2JnXAXcOvSp
Ltd9G1VtVIpYnAUlrp+AmtvTPCvjn/e/7o3TCc6J+iOVT7CT++JqvihthuqjOK+K/bswsicXPGe4
4XmYCP3oI9/aStSAaP6CDQCPtFv4Nk3Lre6q4pzqbv3QjrWUjVgBexy85jfHkZuVWFUyOXfZqc1G
1YTbFudWiYswRU7ZT53MDO8v3a1thJ6TXDYwDwB+Lz9Qm85NNoxNcc4a43UxFQWnn27zpzV5f0ZF
Ug/GQbbOQZ3t2WS15XXKPJnFWdnEHJaesz6sZbo83J/PrVWTPuVSt0VGCbv5FFWTDtQ/i3Pl9WVY
rsWEOKth/vwfRuF54XKU3ZH9QecFNVJ0Q4ozQMn6YXZFdzJHcD//X6Ps1dIo/qqNnijFGYZ3FsxT
T5Q6rEf6GrdWTDZ1pWcMb+i+tuMkTDFtGGVAIjaoJ6FzE6C7fX8uN/YZ6S3gAv6mdbVvAs5WpZhj
LdaXtUw6bN9wPpg+qMIov6xLYhzpO98cTV46sj2lgki53NVOmmWmjUrrSz/Dd/bdyrSDWBNG2Gem
+uP9M7MlEISCJqneXp8ktYo4pwuyvuitOzyCGhaFr7OeP7QinQ6eMfm7LzNn2UclHwF9LQsgu7un
Uee1mhpre0lzoN5ACgYxnCd3VpuTsOPMPAmlaNXAxe/1KCi53ibSZ8X2JAKFzsj+2tuKrTZBsesv
Jk7p36wZDcTcgvFwfzGvR4HlhIwqe8UDFLwv1opu6VhPTDb0xN4e9Hitn1Vtat4L8QJ0LGMBPFak
tMc+Fla0qtsSc8TIEc2LtxrL9edRabQHVNKP3unrLyZzZSlg9ysN3DO3EvwU18WRDn5F6QRGY5d/
6kprfhzNxA21VdH+sifj3SA95oeNH51GGjzUl3bRjg7Zel0E86OPmW2+PXpjqK98vmDKQNA70zSl
B+f75jxhf1JKZaLUNy9PnNvEEHalF7iRzaqfLE4KIRPzhg7DzAdququf2/aXd28WYgv0b1HTMcyr
pm45xpbezdhRZIs9n5V5GD/yEL/bhowyPlQ4wI6yzA7S5nJmHn05pyxVRkkV8Nt2pj8Zsdo+3p/L
r2vi8mijroZnAA+kpFfs8Quem1VqoiCgXvRmP/8mUqOoEO2uu/5LCYQue5btvNkvs3qY/Bh64zgH
W26i+ma1KrLkROZlHPTaKv+znk7zq5eBvY3UtHVm3/CqrjiZRjF0Prh+z0J1MCvHAGC/OHq2ri9f
ZsJGkK1uWNX7J3hDiKo2HWbStwbGbRgXmP/io4yPaS+2+lCl/caVITMlQOhSUQn90t33icfKS60q
jTZrsdXTiKhZ++SpSes+2nGvaedpRjk7mjRz9L6inFclz/zCkgrMllHdRxm3qsAkW0obGCsGvKVv
xeuWIJCozF/00RmVwF2NuPqQjZ0+vA4invOg69VF/SOzyzJ+ts22npEWQOT/6zzU3vTulpIU/CM/
onCp0WLfXfrW2m2t2qsiEk1JHj2s2UPlJcVrTxntdH8XXgfSPJoQlSh4g6QmsLlcS3xOkHTJuyIa
PHOB9bUVp65zVTAE7J643t5tXQNqH2IG6D/qORD3dmfLbTyhxvpWRFPcdWW4WXHhhgPWFZ91PbfU
g3jql6HC5RmD7YloPABpPImRkb+cXkzDkQ4Fw5WYYAyVv42tMX53Aek54SgodFc+2taeA+HGRALM
7/PeSoLZUt3mDct2UA65NmY/jc5GvJZOfW8/iDzRjHO6tKjHYJfhVV+9LNeXsEkc/R98aOMSSrVV
wblPDCU92QO12t8LnWTsQTE2eBlLSmr/alWT9w/1pjb3dX6PF23jqvaPBQrO08E3vjov6CrQ85LQ
RB5aeK+XiwDJtMrXusqjaRlMf3WUPBRecYQUvAbUgfRiv1KWkWxe+q+Xw/TNsAnDhPLW4Y9yWjsN
4WSrsh7yLi79KUl1H7Mb/JAqCwEeuouP/bplB3CY66lC7cUP+hcUhhLD7jekfV0R3gLNR4xBf9bm
uP9NS9P+t/uH5uq+o6yGxJREKJLfQCe+nOnoIeuAWEWHLGjchKu7NkFexvqjpaZHnZMbE4KZycsO
UlE6s+6ym7o2eqwv7C5qCv3nYAkTCRc8Yu7PR/5PLk4J8yHrpBQNE1sW2C7nI8q0cZNt6yKOgjBP
zcYRDWMzs4xQafvZelapHNinmVLH37T4xOr3vaEcvSLy2+x/BdomDA8/jZnubj0EtfrWsZHbLtu6
frWyKX9c8nJ+xJbRArQ7OsljtbjFP2K21QOg0dUtSJYqdfmgGgBqohFxuQArNVSzw5gtitPx2yTM
8WM89l+t1jVe1DwtDm4led52E5Ue37yYZGHSbv5yNPRMY1PJsiFS6s5+ilUD2nmT12jqZ3UZ98E6
VxP5cuduR/fh9Tyhcco+O1p6YIj3ElFo51lYGCGAUnYodD7PjmC6ra6lD1M7NcVLF9dte3D7XH9W
xpTtECJiiYPbH5YSZ7chj5eo3yailqKaFfVD1eFxlYW92rr9hyke1vpj06Tia1332/pwf3dfn1bi
BDJ24jZEsSieXS63VOzQ5sWWOkSa9U0Unvpsqhu0K9ztDh7u69OKlDpXLdrLRKm0eS+H4mbUmyRG
DqjQs/mLOebrxxXo0EEyc2NFZbEDUCiUXyhruwnRw1I6teAWtVdhKQEiX+rgKw4sllNVT2sXYR3l
xJ86ksTJV6m0lge37PU2IvACScwOhgiIsM3lNMdRM/uihrEKl1SRhRBh90Gd2GX2AQIRIp0dpKEj
Dsb1Z5RJBqkNorJoVeyDTA/lQPC2/RYlYqrDZJw931OBBcL3+PreDcPtQxEc1hNWQFfO9cm2jKiw
aFBIM8t+QhSiPxmtljxqzWIeZL/XVwFembTu2KCcSLLty5UE52ZWYm21yCmsGJ2uUe8hs6z6Z0LD
7LOhTdXrrGjpwZG8sZScQ6RVoeCDqdijvyw0kNZtADTqzb37hPhHvPpL1naf0hr9xPuLeb1ZQSux
nNKulatuf+U4UgStaC092koK6fhEaClpfooG8UMr3cWDJBXj+NHWyvlHMtfaUQfxxlzJTCRH/v+g
ibsj6cS6gLyrJpEpLb7MlU48HkLLc4Uh5MG5BNzL57q82X/VGaTZJJkxMcbl59SmYa22ZCkjKEhT
9bFWpnz0k95KN823BxTYXpJu2vIw0bS+f+a6VJ1A71NT+b2osjz50o5QUCMT9MCXqUeQsAlme1PR
MpvNKu/DwY237OR4Uqs28/Kp+GrHNn3XqfD7igQ1ZRd9Ja3sAhnsBtuSmI4/mop4QB+jfBE87u6D
WNr+N1AQSiBspILLKfnDNdPJFxnCD1h7O4WGhDuKEL45tWNQF1Yx+L3oyjooZ9sJe3v9uxVW/YFW
piPeNDPTDEynpvy1GpzlybMK87kfrDgP40Z9cBRv60/Y5OWwzLeh94DgIYfr211MtVZtDC1v+fGd
+9YVzdQFpdcmc+obIHDdoFc858XCvBPKzrCeS0Of12AcV+XfbpiI0xPIyT+lN3kcLJnmvVbu8JDN
oJKQgm99d9SK37rBIL9zt2kzAocH1U+2Nn00kJkcA/JZ1/aRN/tZxZrhDzqCvLE9WyeXkHHxt6ZS
V+BoOG+ssbGBcLKaMHMSjomLkpEfx/YSzLiCjMFQ2w/GWqAdaVZq6PKMKgEkOKDmVY5P7V8j/8FP
c20x6uy7VZj+6OmiCow8TfOT6MZ+fHHRsZoDBBSbxp/E5jlPhT5AKrfL2Boes2Qru9AQyJGccO1I
tCeqTPF3U13SLuTjjJzgahwXfmq6baWf9ihCBL2pKsPzqCXV+qCu5dYf3F5XZwuIJZwgSqCoDkKE
3T1E22gtDWaPMBN6N6X1BO7gNz3vc9OfHbX/cv8iuXpbeU8hWYGRNVGz4S65PFte2mj6bI5mpFC1
PFn5+K2oyiMl9qtIGGoMBD9qyLRh0CbaxaCJveYq38TlPs7QbTQozSTBZm49U9oK95O6unUcuObU
8a0bRVRvStWo6UGAePW+yl+B2So/AIjYFY+/dmtDoXnpRovp0uFOVHp+Xtd/sJoct3IPl8n7S3v9
HQlwUY3UcEOisnZlZTKPAxKyI9ptWo9CqJMs2V9pFXtNSKG9/XR/sOvvCMhZVgHoN0vBmd2FrLZD
q6ZUcKJJr0TgQC8Ll6o+wlNfjQLcXSq8SocW8M17ciO1ZCtJuDCivs5xvDTbpE8B88eVd/CtrtYO
EQQyQbi8DiOSJ1xuS6MupjguaytSMOOyg8IUyddpMrp/BmvJDsDvN8YCz8xDJqFYKE/IP/9P53y1
6imdMtfAsqdvtwBBtN5+XvNC10KcPA+1WH59iovnDIgUpQ60/YhmCRd2p0GZZd2oHCkpJs00UlKc
vNhXRTnOH704xfJ0zUvvMxCTLHvSW52at7W55fRildY0hB2eFfaHOiFme9mwhswOVv4qduLX0e/D
aEBmrSzM5Wq4XSI6Hn54FBSDTzg1pR+6Tl1A9ik1BZ/FaT6UHWytg2T56nDKvJ8NLPFIIGz2WmkL
vbMEBy87WpfUeSw7r5i/J0tbOI9jE0/1iVx+e29PHUoFeRsFQWBX15u5FVnc52NSc89OIn4QpoOp
WL+588E9cBWrgauhk8rOQpsC4tJuRUezSt0pzteorLT4lMG99/N5+ttrhPfFMVbEDOrY/JRU81Gv
8Pq0St1WSsfsbX7Br9LSfza2kQsBT7dRomkw7agf5vwF4Oq7a49UaqDNgiZGWAiE3i46G63M7bQ4
B6mP3wv72Bq+OmMbv27eoRXP9d7EwBHLbEgBkn2zR4J65dgPldN6JIKi+DyOjvuYVoP70LpzHzqD
Gv9jiyNdiuuN+cvdgg9HL01qhl2eh3EYsmalQwSAOTVeyZYKzNFmzSlCt1+V9TFVutJ7746hukpT
HKyHTO7ZOZdjVjQrKtOavcjStObbsC3Ok5F1ZQD8Bm9mOymKp1YU4s+mGrSD4OPGnmFo2kBSZx4R
wd1mLduZQuxkelEsYv2EN7Rx8sRi/C+j0FGj2seKQry+nCCErKxXe8uLSgrX/qzEpt+jS3OwjNcX
O3Z6vFb0mmRV3N310hZ1GgQqzF606HEdIDjlhl0zd2e7pkb+zueXL8YApCdUR/nH3S5xmsWbNhtI
b1/m2p/UFpsPVVWm/94f5eomYRSUWrmaQaWCTpZx1n8OtJPW9bB5cv9TA99+Ojh5fDS2vpp/Fmvq
9oHiEP8+mOiKoHmoaOXP+8Pf2hvcsxwDGUlxtVwOvzb1qNZj4vFQxlnQl5iVqNu4HDxAV8Eik+RK
gdvBGNCQ5a/4zySLtdlmdErcqEAfwwzt1OnBzoktHf2xUL3cz3DF+tNohnajVwnTEZSAmI9QNjd+
BagUk9CNqjtKHLsjSAwOWZE0K+rHybVO+rhUH0d1W1U/NWfvbPRj6vlFrm9biEJ4qn8zyxQr4ncv
uJTmpVlKSQhvzV2fRVNqboex9yJvzaqTGccoi3nVcDDKjRuOq40oi6IXlLR9nVqJnbnRO5fD6E6V
j4f5jzrWMl8z6h/a6rz/oacHB/ydK1O2GfeB6prFer6iJgpHblJfoXMkT4B0h1ejw0zNMeMjouaN
S0CW+olVZfMZcuPldmpEklJ2y+NowvgOKQLISfmceb7T2dtBAe/XSl1GdoCCCYxhhuA5Cbz1cqxk
UVEVwa3z3C/u1oeCN1PK3eCH6ieiMj4tjoiLBxth23+nGjmCj7aXupmv9GilFqk+TUFqoOsfTtrc
TN/qSvTtV3UTRNopCrmlXzXu6oRq4iXWx4blXT5qNU71j5vpLD8J66zysZyqMQ8nxD/U81gObh2K
NaZFt+ApPoajjenEUzm16Fgbc48phD5xlv2p7YbXeVASM9CcLdd84Y1J/maOlQMuxurs7LGhnbEE
GkyMIZzATLphUcaGeZr7pfqrcNDwf9ySzpg4pOZUB56iWd8nXKYrf/YGsw1VmCgg75Q6b59Ww95q
v/XsZERJXl7OmtiW9WWuHGR5nYbI7GCPX9+cZJ8AmGR+JCkKu9rq1KkjUHSoVW6inmdn0gO7LwyK
PBrK6zl6M28SmPOBJvaRofuNmOUXcZJ7k+wC6MPlniDYBSTacLqgXK8ntDfmitakKj6MYzaehGts
b1os3OQgnr5xV4NjoOkCbUbWzHbbXsyIY87poERq52XdVxVHEzbhrCvlQRR9vbJAtrg4yOst2RDe
rSzUvznVuik5p27cfi7bKc5Cax7W4mnoYlekvk7PcvCtym2dT5MLWfCgFHpjpqS90JCQFae9tadi
4TrpTE6bwD4cx/xrvarmyagn+6AKeWsUGJtSulxeJnu+0yJs/FY5ytG8mskpS5csMM3+3U0VtDfI
3anHEHvRhdhFLJ7XkrD0kBr7qatmX3eK7QmdnSUJlLY6spO73pk84cwHkVMoZGDuLncmDozm3NZl
cu6TZTxP2DSF08KeLEojfaYAVX/HXevIUfZ6HeGKoUlJ25w46UoWoNsWr6gnNzlr5JOBN3QJgVn7
bjSu5F8jo0hlS2r67DG/gg5DN6V2cs66RHs2S7f/3aO34af6TNn1/iN9YxmJyGgmQzCnWLEXbqTw
nIA0MpKzKbagtoe/0EbBn6Uenm2qWKGrHBy46weNudG0AfwppUv2Gn2ZW2hpHIv07M2umvhJkRUB
XULzq9cSRt+f23VowFNG11haM1Gx2O/6RNTK1mJ/e7YGhxbKtnxHUerv2FYnHxbWkTPSLzjp5ftJ
5QtrNWDU5OW0Ni535OIgi9R0sRLNbqvlwSjT5si2pkTlscgU9UcsJm5ONL5TESTAlZCMBlRWP05I
Qql+nxaa+agJyxpOAz2XH8gT05gYZr1GxakeXCWwzbVu/r6/SDc+iBRx4vfSdSL/3V21NmrrjtG3
NqLyKMvTYf87Bzz1kunFQfx9fdVSMYKrwG2ORhXFmcvlWT2ex8kTdjQAWYAESV/pM0HCMgep4hof
sXIYo6Vs7bfWTPu/7k/yxrlFzhesBJLPvwpXl2O7ZinsZUZogNw3e8gHW/Wp+nkH++3GUiIYwoaj
1QOqZg8s2uhvTi0M6SjLHPtDuao0LWBgz9+hm8Tf3j8jVhHiIsmMxFtezqhdCp2gwHaoOK3VKamq
/qUx3KMb/da6IXSBEDJDUIXZbek2X6q2WlI3akZ6NQ0gBMIN8yi8uXFOKcnSiMcXTir47ebSG2C/
epTucZiZ/1Da7dPSSKFFcgffaBHTfP/KsQ+5GLhmydN2T36aN7m1JZMbYdzrPo11bpwaxTpCONza
C4iEwJ6i74/Oym6UZtJLtDFbmgaWs/y+0iVySXj9GVmIf+/P5xpjBcIKJShQzL84FXsXTq+cE7tW
dDcy8bhofMR/qiL03HF4rixnTEKjE/P3eiLP9An88xoQ2tBngWojj3W6/1tu7Rd+Bu5+Mv8Fk3u5
K+farYZi3NwoVRSNbC9ZA9Ou3af7o9xaW959ujFUPz3kEy5H6bvUgW9jM+Epn3zFnofHIq5G39nm
o/zr1tYEGk4OK9UG6PxfDpXHxtI0Bo0JMJHd76WrDpE+meM3hC11361179P9qd14jqWbKmmDSXTD
mbscb9TX2SqKxsNNZNhmScFon+pNA0mR1sNvNGfLIB2bdwvwS7kGcmepQkCHZI+Qy3qt1pZFiqO4
OfJG8ah8mOuyPrl2m/wP95ZsgtOqIKFBe/hygjPMzDiNOX3bRLs00QYn6LfmyIHu1j6kBwNgFh8R
Wfq8HKXNknS2OvahtvTzi1KJ9AQN/ygavLU5pKidPHfwpvatkATd26QpF27Hid0+V9n0lqV19WFx
1OopSarmn/ub49a+Jy+Wohcedbq96Fujtx65Lwc9J7h6WhPN+rKqCCPaqWk83B/q13fYBTNUj0A0
/uoBMsXLFUxdJJTiTfUiw1owiuPnFG+jNxiav22zOQSl44zla9fVWuq7ioFOot62m+IntZK/oe5n
fB0mu9JeViGKL56VF18T01q/N0iwfK/ien2DtZL8yM0hV4O6V75RCtUfyjgHdNB7c/M4x621PJlD
U5SnBi9odPdFsTknzoL23SzcQQ17Nx9w3MlKamuaKM0D/N8v0tt+CSTWh54HUozcr5dL4CQwN8eY
dEYvUtdr/aJY1NHPOwPAL2IZFlUmWpZL8tPVC9v4I8UG3Q2N2jIhUWaAHSIVTdiKNwygxue5mO02
wMgseYKX0WB+1FVb8xD3fR4/V+rQp29moRT/3v+M1ztGsmigKQLNIrzfa9t0cJXbnibRuTHs7Muc
mbHvim0747c0HFzKN8I7lCdgdsn6uxQfuFwtPXUqUNBcyoteboAZ9ERDUHJenrp6rYXfZLP7PC7r
dNL0On5/vcCgsMwFDaaZkuOefaWij7U1VLEjt4bp4uUIDxBgvz9OIT6hfQM4ijAWpN3lFIWwICYt
MM0XsWzU4Kg1g8XQx6EM8yprCFzH4v2tZGIIBLKQeAKPetU0cpyy26olgcnYU1yy+yp7zOtW8ZcG
i7P7m+X6OgOhzTUG0AHUtron76h4s5cq7s3nnGYRYP+1P4HRHJ/dejHCWhTLwQG7vqQBvALMVhkV
88I9MCpJYtPrV7mcxTKdUsqqIXZuRyHJjVnRa0CAjq4wdZ79R6u1VRVrnRZnS2QrDp3m41pQoFvK
+EFxF+cguLw1GjA6KUDKtYE00eUWmYmTa0+vwWZoYgxbtcsf9EpDAF5r/7BLq3u4/8l+0WUv7yjU
oKGUQNmV1YK9oqVYSLbabC7PhjHo+SOlCZBVCgS+/ik23TI/F31dNy+LCW/BXzboB+G8Wp4ZpGpu
/sSD2XVPs1r3xcneOpBFTrd2rzM8DNDHIp//rFWj7qiblplDJbRcyj9XAoUudOex/2k2VItRIxid
L5bGyxSWS+1lv6eAYrY3gpi1C+HECPWkC+S8TrWSjJ/HztZav51XvfPLhdspMNpl+ztho0/+Ng3u
mw1qFYdJvZ2+jKYJ39kidcsf7RqecHiwfHyN3eqRpZF1EKlLI9fdI7coqb6ZuG2f6WCkgWZsU1jW
5Xa6P8qtS1gCc2V3mbrA/+PsPHYcR9J2fUUE6M2WcpkpqlyW3xBV3dX0JkgG3dWfh/kvTokSksgZ
zEwPphsVCob7zGvWUmYa0JZaWqIMIsWyPuvK6H4Nh7D63pnJm1npdAhouvJv6nzEJMuR+6v7pHsj
l5KQZaBGuuWjb5AerE7dkny5OyFCAvqr9CRuZPsSR3o5MM0ymJDJPyLVmRxKEIXHQm4mFPeGguC6
kBCQziGruJ6QotgJ6k9NGcRJOJ8UPEUQiBXZqYaEsbFMd64jktClX7Vg04HTXA8Vl16hxIpRBoi0
ymNju+HRpAi8seXuTuivUVZNUOrNVVoVYxko6J3/lgMQmrZ3tNOoT+nG/XpvKOp6C8CW6s6NW0qb
lK2K+jeboe0+4RuJf18Xxbtx7LcMmu59ur/DjFVQn43ZAMSQMCOK9OwMDiHZ5Z7iPb1+ju6Owr6G
f0nqd0NUiIxYFQoe8YGBUbZPrqnubCVxT28fhQEAv9EGQ9hoFceIvk/tXjeqIM/t8KDgT3RounLL
nfLO2sBoYRrEKhT/111LSgZxIkqtDApaTT4N8eGhcJtPIlTyNzcYkJABtApukQ4/KdFqW2vUhzrp
cljLsU9okGrRY5RJd2Nx7k/o/w+z2gJh7Hau1apl0Nv5v1rq6A8kAYOPdteWQ+S9kcBDUPWC5Wkg
Lns9IbQOq2aSShmkMnGPUJTqbpcakfUBiGHqbrzndwaDAEmSx03HDl/bnAH7StK8setAd/P+lCTI
qFS1yH/UwtmSCFtCg9VjRMceUavlMWL3Ldv/r7vbaSMv9UQsgkWKA7XhUXvfdZN9FlOm7fQisYLc
bcytAOLOoIu296KNqlNmX8UrVSWcyO07EWALrPTHzo5CuY9br39+/VTdAhLwUaNSs8CnX0pi15PL
yYr0ZrJLMo/xw9gKxDbVX1ldQaVMn9LKSPxomp6x7P76+rh37oylOragkdBKgOxzPa7bKtOYhm0V
ULUqvolJJh/w3SkPG6Msl8L12hFHgJ9BRm7ByK2hDok9D3nMiQ6SKen0T3o529GuNrnoqS2WdXNy
1TCVH4faiM2LtIAH+p3ZR93O460ZAzyM0/idPtPEeOoKffQuZR/1zcdIl0l1mUOkyPx5nOMWdX7Z
fwUOKP7xvDSNnipzjoqzTZHWORkSD3nsQ62aMCZiyQ+eAIAJXA8K1FkFia3t1KElLRqkGv6MB7Ow
fdWdoj9OP+KVpNV9JZ4Hp54/6laR98c5N5VPOaUqzGbbNPnPE3Xc7+0w1b9rdTfE+8YZbLmRR96e
OD4lGCQMjBYs5bqLoiDPS2c4r4IphzbuSLvbSQtuQ5aZ1cbhvt0c10OtTlycz02XmEkVxIaTHTA6
7w4Ceu+bjxijUNRe0Fy8wutKihhHBBM9QQ4eRspJSw1jV+MO8z+MQlWblwtOM56W9vVGl6aME4ze
BJfENDsPvRGPNcoSk51ufLTlD1pvda695VEhISUbvh5oZKuFVsNWDzOh7Rp3bPdiHHCDN5VGPuJO
PGsbp+vejuAGXpi7lJZpElyP2Lp50nckvYEZd+6/lpOKr0bVVapv0YrY+Iwv/c6b6YE2xWWHUPCG
9el4cWYoXSPQCxAW9n1W1tYfR7eOpyPpU/NdaqGsP7sTSlNUpGyt3LedOY0nK3STbyIpatWHh6yW
e7cUqQdBwJ6RL56b+EcO/cLbuYK3dwc5QzdornpWv8u6OR8+22afO37Xd5Z7jGd4Bb7sysn7xMWd
TScTuVZ9F8mog1BMTWzyTTexzFMX2Y30Ky5RuceheVZ2Ua05k4/Vn17tSwzIItd3qVDIR9UZ52yv
l3Gavfnph0AJ6xChJTBvtCGu14ePsDgWzaxPktQHipTKIfPSzOeh2xJBuLP56PovQBiSXRrxqxi9
goNjd7UpgmbC4yNve1ShW6OnMzWrpzmP3g6uR3EBaXmUtxbL37WkmBPpMb3DUQRWWma/Z4TFpF9H
dUPjWkmULSzynfuIqS3K0AgxLR3E6w+ZoBxk1wmjqerc7iCOpTsnDrWNMs9tnMGcHMCxYEsX7MSq
iuVRaGkyQulgpFnziU1afc2kGPbcUpk/GNF8aWIv//P6C3nnDC95tgNQ46U4snqHjWHOtCRhUCsf
db9Xc8kZcP81i2He/w8jsQ2JZ9gkyLVcf8TSE2NYSVcEUTcBx0PHQljvkwKDpIOZ8LRsbP57a0aA
wXqhh06xfBVAUa9KUxUtn2BWh/BgYIL0XvPmLYPIe2tGA2px6l74Z+tOg5eaaWgVdRN4Qp2tfyyo
aYOftwluoWntVl6A1bfpHhQisC0QxW3kBsCQ+IndDxmILPz6e2bajOPs4DRBr/flz4z3eYx8BZ6h
4itRpWV+XLYdwkZpms2+ETlK4yeZEdsbz869DQTRgYiA9tQiSnD9Mxpdq+K+zZvA0irzWDdm9TEc
TPHempPm8fUddG9JabCQ+lHfWNyErofqEsTmsYFpApF5fXiKrFi3j2OIAsHh9YHu3WYYNS7IhIVW
vO5jNlJDXNyyWFXIm09RrnTgQkQvnjx9mr/awC03wDd3BkQHjfbscvqXhv71zGxlniHHtCJInR6Q
j5H89uIy890oS8Aob4HO7iwZlzSVZJrszG9dT7bCaABywbtQKYb4GGdCHpK2dT9Kc9wKGu8s2fIe
0OxbRDdBSF5PrE4x4dIHrheQgwCbMzX3x7I3375eiCPy/IC6IMha99+KPNEG+oq8Prziz9Q6ZjpA
SaW/s4bR/oIs2xa9/banQu3r/w+47j7PYCJQbLJF0FVaTiwSf6zy/HkGzA2i+gJ26z/hWRsd6Huf
klSGTIauA0H46jWXSckndBwmOStas5um2St2SCtpby+BcJksQDcQQVRC1jenZoRJ2ZH/BI0HLTWs
O8UPhVbuhkls1XnvXJ8MBUYQfhZ8irW5lJJMShOORRPI2qCX7qrDFHhhljwW9ZQ9TaneHQo13IKA
3BuVzJNaBfAZqGGrTemElhOmY9wG5eREDzJrtWNkDt1R6qYMzL4VD/ZQbEUs9welg0PfD0XPdbln
KLLIM/OwCUo6HI+NmHtfl6G5KNs1+6Tk3c2rzc7Rrek13xVdcwA13JpUSVaPhDYZKRCzqg36WYjm
GCpZ/ejyqT+iNw5y167aEgGKvNw3qpGBqXbtLICQhBdbYsE3f/1avXPvAJ7QYHnAT1xgmteXQRrB
HeHJ5seUNkANMe47QMa7CMvYDVjtnY+Nph9iF7DU4Dqv38awn/NmQPAuGNoh/5UYavQTK8b6CZZ+
+sEzlIYgpIpOr0/vzgGlb0aHFXFmzs5aEscUPZGGWXWBYs7Zu7ksnSf45OXGKC959nUiRBkBydml
YoNq73puujdgxGnyFW1RN4di1HLE8RsbsQacR/FiTWGt5/M+z5LuiQbltC+6fNrreSmPXSFRC0OE
tXjbykIsxz9haTAvrWzKmavwv53twU47R55Vl8qKEdblYzp78dka5jeyD5ehAJ6TrS9Ow/xlNVRS
JwBUm2Q8Iwup+LqnRT7/tH1801q+jLKw5QkB+M7Iul1v1Rwba8MZxXhWjVzdxZbaHAl9po2If41k
YJhFGA/WChcRzcl1aRGKQtY1STKfjZYqcJB7ddychmZyuAtpE4By19q2eqjN0igONnalvxKltXvM
cHqJVgUtvH/tPJ3Lj6URz3Hhd0ln/8jg8xoHwyydAMdWrTpkkDSaQxupzhutZZbfzwxgj9EHx7Jk
XUKhn+pq9WRN53K0qfzDxYj4DRJUVmHkGxv/xXrnr42/DMaZBrrHs8TOXyvhelRCTbVLjXNta/DF
qJA1yAdP6JCwD+jz2+jGtXn6kFI00/1coz58xBJMFTtNTyu5x0XI+rflMeq+DEVtJ+8jNeuzvSnK
GNlUJZpP3jT1jp9pivza6YPISLtyu9H9oqtd49AmXZN97bVZEXvTkp12NGLkShh7SquNya6uStpc
Kvo5WBAtWl+g9lfNgTq0KTFjTxX0vYuUhJSd3znjj3bW5UbsdGekpauC3B4VHFoey9//q7pddFDv
3UJvA0pHghdY/WmKhlZRpOxfP1IOf9Bq+eDCLxUHam5wDVdPkQ2jN63zzDwbHuIu8HnSbj8rarTL
9dD62BtJ8U9lNW90eVk2DZLWC4zaYHpkgtfTGyQaKUqtG2cyMM32TdCRpxnWX+Gb7SYpZ/UCvAxG
hwCiPUwOiqTLJ/jrW1pG23pZOptnJMMMbuV43kOkbjYaR6tkgVEWjw1eAM4dmdB6SvD1deEkjnme
kMZ8NPs4ejZy071YiTY/YP87bPDP7o0HoHMh83HE2YzXs0pyb0TlA9GEJAltH9hS9aTZSfpoyAi8
QdlsCfatguuX+bk0XHAQoWYFoe96vLDz2gqdKOvML4p/oPQ2HGvaVY8VREW/Qp3nHf35+diiXL/x
jK3Dpf8bGnuWF9oR0MvVAraV7kJyxUNQKEnjcyzjUxeOf1qUuh6HJC6CRrOSfU1KdspCr8Tl0sPv
YeK7v35Wbg7lIhW29Ls9kk/c51e7tiuhYTfUEKFL5/aRwsO4C+Gd7JW62moRr8oIL1NelN4QfVrE
utZJdd96ajWLyDo3RGx+kVfqPimqcl8MlfqgN/IsJQNPXYH7X1xFG1WaO2tN+xPODlgZGABre80C
3ktudTo+lNVs70Si9yeOEB/WSjuEgOr4AI8d2aVMThv33hqdvUz8aujVNpN109qKiO1zI8Rw6LQJ
yZFMtd6beu0cZxD2u5Blf+qHUu5aIaOTGb0RaPXyE7jjF80teM83RFwTtm9Wu6l9TtLCPgpNk7u4
FZtan8tjcX3z0vyCrM5rglgC3b7VgSKgr9A4Vc9Cs0fn2DchRYZOYIN46JNYrXwHgc/a19tEe2+2
oh/3fUfnbNd4TtHtZhujs41c9nbZIVDRE0FBnGxWXzNacx3pzy431HMb1+eZp3V8MlrnQvyMb7dj
vUvRy9iItW7vZgoR7PPlOwO8WD8/YKwnxDlNPkJh5QdFjTUfI8Nx4wa5PU1ckQSoC9ySHsW6Lj1n
uaC1FxrnSVrDTtayf2zB8u7LPIyOFYBodO7n+hc6VRTk435Loe7OJJf3dcEzGYSV63xaTDOlq6Qw
z5VWWWgeeUngAGjYODp3R6ERzr1DCu2u8YGlZhVNrgzmmbhbfeKrZ5/TKHM2HJFecD2rbUuDjgiI
d44S9bqyWOMmjKRe7ZzVysv7s0gyLUICTQBrw5Oxbst3ulK31gXhxi66TKntjb4Zl9Efd3bS8ENb
11Ll5krNDHKe06JxEO/Q4Kr+lBOOYg8KNELV8osmdD7HYICnHULAyfdEddG8E5YlwJAqWaE6H4SW
t4OfTBSedihlpP+oRtzrj6YjOwQLlMoe3ygky8XAvc8Fxfd7SQ9Wd5MVA68bo9Q8j8It3wn0zeFS
O9mP11+Z24iMF4yODY0UFD84iNf3AqVUs0Z2wDyXUTg+F9ncPUduB12+F8aBxnN/bJSi378+6J2j
j+fDgi8ls+J6Xw1q6pHT6jPeubXW1Q+6XSiYGRrGA3GFiY+clxwaz013cSeyLQmIO/uWzigPKh0x
apLr113PqwRTHhz/sCbr9yiHWftMFluCsfdH4T1DwJni/vqiUTv2KVh05zz2U36gM2U+4b+2VaJ+
4aytTgfFJGJbyu4L02yVISRagyVCDAMsRWIQVxgFPOag4c40Nu1R2Gn2Y85U48M4qMmzx9L+4q2L
933T9r+Q0J4+vL6qd7bSkipTm6c4T115nS+LHOu3VsG4EsjqE12RS5vhJeRCIo1lOL7zFCM9vj7k
bYxEPWthdcK6gNK0DlyiKKotKNrooJVKeOmkZx6SwWwfSnNUN2712yVlNUmPWE0qoiguXR+URFqR
IBZUzjmIB9ufpFPr+8KxU30jtL+dE8tpg4eB2sQDeVOuc8OR5lirnJVmHH8U5PqZ74hG/xIO3pau
6O1BXLYOD8XSuaKQtDqI9OjU0ptdxgrT0tmpeW+WfpG5ldgDhIpbXzWbpN0h2jMZCOqn+hvNp7jk
LLBvJIL8FfT+OgjwqnluI62MAuymXb+mor4fR/H9rbuEQdBqJYmmW0Yh9Hrp4qToOhOJycBpa9sv
TKf7DB103pUytjeaOPcWD/DFCziRy3tNS9E01qzCuyCoqkJ/aLB6OIqusJ6qONI2jtvdoXDzJXrC
yIE08HpWBgRGUqIOurssPzaJWT9QSv4yO7nYKKTe7nzkakBGL64hAJPWT0TtdWkctV4UdK2qXDq1
L35psVnuX1+k29uDtw74GVpHLyI9q0WSYTJm6IkWgVO4i82sLL83XSt+157VvhvbqPsgUAjcWK7b
qS2vLNfVIkmFwtiq3V5MuIRldgJc0QXLBGOI/wnLzvn9+tzuDAPlkuNFhM8k1x2wEZ4DL3dXYzrX
0tfIzeSd5Ek+vX0U0IK8B5wj4vzlC/9VeYgJcdJQgI4Jc9ntaqCYu7zQtkgUN9uO4JmgCBz7ooYO
bPN6FDRkF0KP0gZ61oe73ObtjLQ8Q5jjrcjlFxMI0NFL8Wvh7q8vB3BwTZ0ByDt3fdc9G7NV/+xr
443AjpdRCNdNYnV2wA2Nmty3n8j4UWGLkuG5nFGGnRO724hkb7YA4BGQWfhooHBFWLB81r8WpyWg
4R5Cq6UbtWrf13G09+ZNBaTbxSGRpu7Ev+htgVe9HqVEEMWbBFQrZKMM7ZDMdnbyCs8Y9nqNW8jr
++3eYHTO6OUgBLhAmK8Hs008FVoj9M7JMMf2Y+nqI5XUsphCX4eZu3GJ31SgFqfN5ZWgKMR7sX5/
a2Wuqwkww9kyhe3beZv5lRUflLH4Hk/llrDivdEw3COD4szSbV2dpbFXkNyO5vAMkkX/OdYjZp5Z
rTx2ZHaRb0XWG9vX7MKFW09tm/oHLY11oqNKqXoKEM7AANG0F3nTHaRVTi16zF1dnogn3yjHt4y4
+HcB1IKFQDV9VRFI8sjqBny28dvsrT+ofigfGurAz69vktt9v5wpeMvcs5ChXqptf+37HLatRitK
BCg66Z+9OhTfoBeJh/9lFEIzboqFTrGaSwkJCc0rIAYebPsDrtQU6MSwpZl280RRH2ZxlvrJIri5
rshhD4YXgt3JwCtn532mJuLQ42PwZKQYPWX2MB3yWnsjwJJlIgukOU70gqIEzIfrU5abjaWgEy0D
xOqKo1Zl6V5tJILRMAf2r3/FJdq7SidWQ62udmnR8mroCQd64c7Php2a+yle0N+akeyTfMw+eFOc
P2ZKNhxeH/k2k+GQLT0dUkJyM2qQ17NE6s9Cu1uXwdi38WMWg64z7bzaSzfD3SdE+7tvZ79qQ+ck
WqVH8Bw+UAvfF8ykn7ttsfGDbu82Aka6WXSbNOgMa5lMPkI9N6McAs3FTQXspvLeSdzyMCJhvRHv
39lV4PyAIC/93KUzfj11RFSF0ZnxGPRtmp/gStp+3vWDr41Njs9VNR16ERsbB+buoLi3L0x1DNzX
1AJ6C0OuILoTYI5ZPkXAxI5ZbfYBhX7xwUG6/Hfqplt9mJvCmA7sATlk3gzqfjdAIBKZqGiqrA/s
WC3S96koLR/Rsj/hYvI1o3m+y9Hz9iWAIe3UW86myOudVSW4XJwbkNla6urXn9qqkr6tu2hAdy6U
x9GZkr3oI7IcGY2PGzt6OZerw0RRc1GjchZK8ppE1HvUFsbJGDCeitrSL6PGsfxIJvlHLVvUbYx0
DH+VzHL2pabHyj7vTOT8515QYQqbNLI2Tve9yS8dBdYArhHtvuvJ15ImN5IjuPAV2P85Vu/tukE5
eWrRnDbmvoTN67mzlRH0JKrmr6vTbC9GJrZMxiAU9WjRIak/pvkPPXctyLZ1On53+ODwJRLMhv0e
4xLfws5ro2Wl3ZuwgQ4i4Qn2I4hiX09YhWNbFT0HS+9bMHSZ58lDbcfexdILK0gi7Wdt6ChNJdWY
fE8z8Rir7mc7MuPMz9z26OmFuasjVA5OiUDXcCN6unMYYLywDIh7cRbWSamc4ONbmTryMErderIo
E1s7QT3c8XNrmnU/sZrPugj1eG8iU5T41OejaaP1cu9H8GYS4CwCBNRtrj9RghGf1yvdGPAKNePe
dpFzLGwRPmoprRjXy+ROROp/jdPkPwe3QzP19Z1yG2YRDZs0MrnxuYnWKQsCy41Qc66hRNZ0MfPx
nY4R564gWn0QtdiY7Z33jX3AXiDZo7G2NqMvaswenDSdgqaI20dVhDW5i4Ca4ZtT9M5Vi9pHGL4N
amK/rbRpLUC2vOOoPMBZxASRoucaLhgmaRw2cTkF1EWLY4teAV0VFxuXVKk/KCECmEZnYaEhhClc
BBKa6tlTW5xAUk+2+r7CwTAw5qE9RbkcDnpj/yqrudoZZb0VcSznYnV6/w/LQ6TzwpS/3hSuMrQ6
jh+g8Fibo0RSw+9S09y4JO5svUVymNXnfNKYX8U1Rt1rdRUnU4DRXfxO0XWAGmWkYS0wmwc5ZBM6
a5b41Mus+Z07ifz2+s57sTW/mSXSehaOOlCa1uFv4SCPXvPmAB6R42ke3Oigq7GCcASavE0Vymcj
8rLPEVfqzrWA5rmRUvtxnpjHZFScvTM5hj9FlrZLs3Y8uBRVNw7HnTcasjhAAh21RtQUVxd2myCX
j+3PFOD/OZ/LYZqfRw+NHj82moZWpB623/Nc20hU19iyl43KnbToKgGxoQx5vfyN6Mqu76cpGBSv
3lmyyfw+Hsb3/M5P7F3MH+uqPDhV6O1NZ/G7rtX+s6it8amnzgji3NnSvrhzbuEJYucOnk4F0beK
S9shU6YwieeAZgUtYXXoyQA9RSLd0KVjdhKN0x6NnAbJ4CrZl9c3yr1VoKBCX8dmk9xQ3iiRykZH
lyVoVa3/MxmIUjsG8X4LENevcy++5Hnm/S+LQC0MVQwEq6EUrE4HOmu5gQ/YFLiOVIPJ1TjqshWq
espKXUVB2eL18PU4UXGCy8f4iwKHs3zMUNCzEP3PmtYn6XK/VpjHf3/9g9y5s4mcENHgx4GK01er
gWZe6CBQMQVgWRHtSFMo674WO/Q55ia6jMbYtRtv5b0bic4CIRuYCIMm9vWWxNlVLRULQ6G5xUtD
GXP70yznYqPOeYv84IoG7r9czkt7ah30dwlzK0MxBZVOBX4fuq530KaIWFwZqjZ99ByhfyxFbf5n
gxn4T0HoLDo2UI3Af0hd23JEuXsSAcvavFQQc1G1uZ72aJnoIyvNHDRGao+HpFZt068HNFV3LapL
RzVjhV0cIP/xzCLtkHjQ1Z+DMxYXWzYRkoBYm/weEqeZtr7UndCKOB4iFPkR/72uM3XeYChh3M1B
OBjm1wp9CRVYlTUf+tIkjrC0qQg86aFTgv7T78ysTzMqXI+JF1HyknAXv81ICfiogDl+i6DARkr1
0re4vtwhUKEpg8kLKu3EN9dfrlHH3NPKQg106qzySXqh8txT/4seTGFSy6FHn70ruUc1P1G85Nka
y/LfKlesi7Axkm26afiMD7M3HhaKMv9820GcbzTz7CgojAKRkaHciE5uN/n1b17+/l+VElT+bbup
Yn7zhOJLm3vGDhFE7/H103u7coziEG7Rd73T/5zaaMGRhmpggLNIg4zncTi4ZW3k79W5NtLd68Pd
JvY87ggBLEhd4IxoQF3PCoael0YOe1iZHbCURtcYNc9mgufM7GbHrmsufdcOHxRnqgiGqCguOHRl
eM7RlalwEBvREH/9Ny1DXm0OYmhyEmps0Pi4VVabYzTzOQ11Yw4AgwyV35dlfhhAwmBrRlHhrDhV
7+wao8zUPTCRRH7WzLj+9fpvuE1Olh9B+5kHZYGarYunzWhzY6PJEFQ1eqT+kOLZ5UdGccxia6S0
aSp9oFh6To7mjrsMMatHhK3cgxNTAk07hfqIMuVfximp9/GIQvrrv+9mM/Lz8MyBaIvOoUuXbrVs
KfqeYd+pQc65LXwjTnPLR+zFGPevD3Tzti8DvYiSQT+kYr3aH66qZHOCoG5QDXlOoFH8E43jN6VR
/gir2gNsPtpqeXx9zFvYF00shqWuBnyQeHz1hNlhjp00XOhg0oCp7zqpyC9W1YQgRfpQYNA5yuY9
Ma9SAHpLjdSfC8Mu/Anupbox/9tHh99i8p25Sun4gvW4/tKTEZc0aSY1aMzOE++VmADqSeMVfSfS
MvKOBXlfupe2OYYHMGS1heo/+B5CQQnuEF1g89vrX+fO0hMRk6vQ8Fv6PKv4L6qkXsMU0YLW6MQ5
9FT5MbUmbys7X07Z6hRSeCL+Znex1dYqkJps5VgRhwbTMNj/2l0JvD4ulb7el1lkFTslnkTypOJt
oO0FWXm4m3HG+Bl33uT5o5xocPhpqdeYdrRQlbbYDC9cnKvfR9mV+g3kSrIgNslqXaiBKUQBfXZJ
Cy23DvWgTcoHHa2t0MTWccCHXNP7cfpQ8v8hKuilGLIdQ4dQ9FyBLc4OqqNM4pAD7YeEn2Vq8yBi
PB+/SRFN476oi3z4mhipORx1a1CU5zx0e/HHnaq5vXhh4lidn+qJqP4RRkqryEeWxrLafYQXUTFD
oxuMch+VLU739jRn428bfEX0TuB1IYOyywpl49q8vcp58SkdEQrzrCKDstoYSW2Puhij5OJmkw6E
EMmff83MNn6MczqAz+x1oYGotjwQz6aSGt+ndILh3hhRWuz1TouLZ6gxwti4qpaFuF6opcQGenJp
erGdVlcVjMowbZIcLzEnHt63Vtf9pMvAWdZsZfDex86oGtjXYEf48PpBubm6qG8hzkLCBLQSpMZq
h6gTtaWo1OOLjOExP4ihjtxTjgwblmKmyEEyet0FClUkcJBHS3VjPW7OKYVUwNj8h54EJM7VM5YP
FYGTbccXkXuD8DEa7T/rTrXFDbj9vOx+wmEe8UU/fY00dyqemdFSy0uJSLm7M6Q3NB/VDOnWfyY3
Lv8LyVR+4TaFHcPrn/cmUuGJphUAu4fbARThMv+/4qFF2EevEiRW6jFxHxvFU04VdsMn06qUjaDo
9lMu0QCVfoij4MLWqkVePxQuTZbqMgl7etBxQD3F6IPvX5/Q7SjWonW/DEPBi07w9YSUONcrIdvq
oja5BZ9odPaV0dQbse9NegarcZkDMhkci5s6U9fPoZfpXXWRpledUFGUp8Etzc9O33sHXVMIu1+f
1k04tdAoKeRooLdB9K4xRLrnVjI3pLgQ6+t4ipKlYmBmgKk8TlZih+8JRJPqUwTtcDygYeQMP1uv
iZstItXtfgGmAiWWPAkqOtjb68/bz54hkNirL1R2qwdV6FN4hFFda750tE2awJ3PvHROFlkN6IUY
gV2PZunlQJk2FheFLXUom6J5KN3Je+gjQ099DaSptrF97sxv4TZTMaN4CQxntX3SrDInoK7iEo2p
jWdOCjDeS532u+Uo43+vr+mdrUo8ssC/QMUAlFyNJd1RTSZVFRctMUS3M40I009Vl1TqXx/o3mek
Mwwsfemy31RXUg2DRLBHAqfURN0Z2JAFlKbEO112dAayYZw2Brz7FZFS/T89CAqQ1+umtr3rJtMg
LtVAwg62WH1Cu3J+sl1CzdfndncokGfmcjESRK/eBwffejlbQlyG0LOL3TypRr1vLC/yHuPOGb6/
PhpFc3761UMIPpEw0l0gfQuTenUAIBLmQ4kt0gVBZFyPvZ0wtOo9OrhFgLF9tTcQev7m2kqgqMOv
FBL9oZi98jgJyvoTUebOnbP+3SgBOvi4k/a/zVnYf4ap3E1j5uziKNceYyhbfmmIod1hiEFioCcZ
JmmV5hsyj0+iyNEE7Uov+RZrUyA6w3nnSVsjyVcUvyoXn97Myy+UtMfz2Jru+yaJmwPRbo9LUh/0
dUdXVwnz6TJlUhzU2HbRt3JQ/Jun+FsyaaKic9bKQxTF2ORIueeP6o+6VH4UbfrODsvxoVaRaBuS
UOZ+Ipwi9p2obS4AybVonxpu8ak0rOaM6El2zsZQPZVWM3FTqKGPZOb7MnTzA79qvLiYUh9rmU21
jB9pXo7Rt5Qq/jMygONvTRRhtq8nLwvaRclnV8dDa79zoOUnn5wQ5M1Tbc98LA/VbO+LhWdMugcP
yPIs3bnPQ9lrvZ9XuV4/eJNT/W7GIY79Rq3xz6owucyOU2FTovbjQs9ZkbkksuN7m6W4QPPWZu8p
iRSnxJZIOP+45pAmD+7YL+oKXdEPTXzpeJqnz7YK1f0BsxUz/AbJL2ntnUxRlrB2qtS64cFysvq/
frSA6rrxGJtHVMzG6tRpi6KZmmRxcpxB9xO7wUUiI+ZoNYdQwTlgb0ztkBzRGhPzAabseFagCP3S
ZVNj1lkR7vVzY0fHWBv0cdc5HRrJQzeN+l5NVbfaWQ0wXd9DsxlPFXVoVXST+1w8dHkbl+fRw9vp
weoSfdyTIRTl5wG2YHeif9yjXRjmVMJRq7AJEHC9UAMQXJZ2ysu0wAusTmsdmoWrRO23Lk8b5bMR
ZsN/ndkY1peS66gtdiYdt2ynVWrrHWMvc/oTkHsi617PIZZOhtsKim28sUecC/ryoA1ZhRDZIN0f
ulmgwQBSSWZ+U9s1bkNUwLJDbwnvU10KNdslzRQW2K+FSeWbXjTkp3rIavnFhIg9/0jidko+iVxW
P3vMhKYHIZIp3Zd129q+U1l18TFsnQJaTpI6EFTsuKGYZk4pCYCFlkvU+GkmU32HVbgekxG2ef7T
qONS+PQGekP6/UBHAUnzVD4joOSaTzKL8q/DmEfAeSF4tR9qUHtGDpBC0zuGWZSzjLaYoMSiOhc+
RS2mYherrR17OUGh2z11Fi6pl9msqIi2nYMnUZLYw3BEc3jK34VpGMsvilup/xGmN/E+tsjaOED4
0x1cTUwZZhdq33wcjanpnluvq7tFXTNXhwsWPMLw8R4ye78gm5mfnCpV691cWRS+beEuSlrYpXtt
6KPo02eP7jyykVyUbuyaiuJsUH7uCls5Z6h/uR+rYTTiCQJDlDt7ArK++tcEtuJ9idOujvditmt7
p3TqpFJKlxJNvtEZYDBjQX2aMssd/g21osrfKSmD4hCiR+I4DNjT62bo8sDDk01pEadxmn6NAEYX
RzM1+97H9h53oRBJhW/xFInGt5wklu+xH57+H2PfsSU5jmX5K31qzxpq0aerFpQm3My1CN/gRHh4
gAoEQAAkwa+fa1U1ono2s8g8GWlhLmgQ7913xZS7dljNGQZx09A4qLWdEh1CZKGZNmHyGFsYpxVw
dwyT3E10KCuLz03n2T7P/SkcEmbK0WeC326tAYV3NHJajXG47I2VemR3BA5kWU76wJdHM0f+erGd
DwcHEzGkOXlwr4LUZepnAgXlDcnoduH6D1GMRVF0hFGkPodIXGtc1wp2BOKOJDKzA3rIY+io3+AJ
CMQhdlrIup3RDc0Dwo8CF/r01c+KTGWK3cHwIHCeuOt38yN+EOV8rAvU65fEI1tbTVjg8SERY7CX
wFK0X+KjToN8n4f9PaIw3uP4eNuwxWkB6LtIVGijIoHt+Yo9QIgfFYgyVlHJmAf/aiz61VTJ2tu0
EXbTY+m4UnQPJPacCYdob2yegs2+NjKE3Cyf0YTqfNJqlw/WC6GO8jbY/uWTVDjrFL4YP9ib6eBx
8vqInfHZbeNhnxkQ4DUT7I1uKGWxqSQW6yDm+c30fcZK7k4yysGkV58SZkEfNE2IWyUabkhwRoTw
/iwwkEFCIfVx5ncbiH6wlxMta1oLGUaOHkhBcs4naJSccYntEfZx7YLNzTlCGjjv3FyDhfnDlXOo
ChlBLnlw1baF5Ypj0n3iRGBeMWzctnk33rKS0wl2mPnGunGvNhvP0eOQatsf1WA0lEpmcYINs1Xr
wLkubHvTFrFesuFXH5pQXYSTIZMLhxaROdz1Ul1HAQ/u+AxpxJ73drIiT7fJwHR1I7tTK8HC/ZfX
p4Oo440kPxYecVUiQwxgr+9Ks+VSh2SCNRVyZBv4RLR+7kl3glTFIts2V/4WPu3TPrE6wk/4vEPd
r36I3YOZAcRVELEUODpGXrvQ77x37s44TqB9nx6oRsoHUDqIeEpMKRVtwA4bQNxYOyuqHk/htoMG
anNnE3NWIDQJY3676O3HDKbMVvMEJifFwr0dEZnTmvnPECoY9rjA1UvM4Jiybigm3hmnpFBHp3cQ
qAcf+xqFcK2Xib0yWH2CoDkGwfKGbJNNnfS+DOZDx7YN850aRx1BiUqmvPM2sDvmNGpVBRbvMDaw
Req7chcSGg+MH81+JKPauw87uclcK4xWuwIuVGa/rOFi1tpN1ZyWa0gze40Ckb0mYT/NByI8Xz1v
QDDjwhcRmQ9zcgt1FpzAxgVU1nR5ROhKP9aDk+7OGZeJ/IAbNGLoMz50yA0FSPIFGKlvS4WHjXF2
BC/Fw0B3ya9+n0zJD7R/KBECnQRrFS/CMRcE3vlTQ1Pk0RW7Qu5BtUV8HHAkBZxewGJgyJPA7kwO
0EG6Y8E3Gvo1HNlQCmLasezVjkrlNl3GTKtImYjaXG1BuDeh8Ol47wcazpXLRBd1zNRsvVO2twli
miYPzHOLpY+pgpWDqls3muLS9QaxNKPeUb7I3qdvW4plccLqB6XObYGsVUhTG+0ZqXrLXG8epKC5
GXg7PJEg6C6aJZ4oYrL0ODZIYEckenqG4+GskkAGfZu74dYL2tJnnOC3TZPpYe3g8Vp34e6zJvRQ
hNXUZNychER1W420lc4zcs2CtAyVap0hhxnFgkIP0SwZ2YvVb0f7k2aqz7pcjw4ymZxl4LLoRwkf
DWjAuaydWWCkOqdITy0SLelabh5xnLdwJ/QX7bXvPzutnN894sHLv3Qju6lDDNkGUr7bjttTt3be
x+yE4H0RA7Quz1RMthpFuLD3GQsREDNP0/ykfZ5lR4rwuylHgadEBXp+PNUwR23hHBdEY4aLS5i3
CLjfyetJ3B8hzdfQ6+GJDM02YuXDQHCd13KcIvblre4UlVuvt/DAze68uijAkhxLN9pKs3vpVGxx
HzgXZ3NZVweS6xMP+pHUo+sEFkEQbTRBa+9MGgkvM46BcQ8Rs0Qjd2NVi+M4O8EeReC0J8xMxxjr
Xue7N2+wvAkG9uD4Nk5RgKH8vayBJ4NyRLdn83hYaYR/8y0Gs1RjxGJVmyUnCqQ+zB1n9J+RBRD0
h1AMU5I7FqfPWew2zvJQwKER2wSFcINPypASsM7inTkjoT3rXSEaaksDuEuQSG5YZ8neYcnA+xAn
kdokO8V+IvgRBYfmRY/oZSRfEL1+D7ufrI23hy2tCYbqex5vOp7rQbIuqFb4/7aP2Av90kjTYgA0
IOEoRTPGdn43eXQbG3ZzsckRUQmnqQJ+pMtj0HlD/4vAacqUnnL6diuYkPKB00F+2rYP4REYd0RI
HASBTs8ctFiaA0R1EPWLXrInNfR0t+aQq91tcY/bpbsObmYwfl4xGz1ZH01XAywkI/cZCqqgzjY3
o+UwtbvaclDHyHzZuoCj9gKPpK9cC+H1QXOkCYLFAVPCoIz8bm8vC1dSlj3TyV7EPViTBf43U9db
ZFrQoISDABg1Y9qdIDJAHGvsa0xu+2QPn8NBrtMl7le5VX6PEuUDYncZWswGnDj77jFJ05egayOI
gVczdiBUuYxCAw6epbPNORgUwmD6yDKV5jC2WIYvMAN3+fiPHv1/fG3/Sb/5wz+bcfX3/8Kfv7iw
M5Ks9H/7498v3dfMFf+j/+v2tv/91/79TX+/F9/Ts56/v/Xlp/jvf/Pf3oiv/6/vX/7UP//tD9WE
69E+mu/ZPn0rM+p/fBP8pLe/+f/74n98/+OrvFjx/be/fHEz6dtXox2f/vKvl46///YXgEX/F1xx
+/r/evH6k+F9ZztTiyH5z//3Td8/lf7bX1L3r7gDo5tXJ5BRsIOBSK3ft1fi7K8g7GJSB849Oqp/
eBpPfNbt3/4SBngJBEKwgmAf8c+XFDe3l4Lsr5gqQRwLYRcA5JvV2v/65f/tY/o/H9t/TIY9cLja
KbwbQNu/gSv/NIK8iVrx/W7W9v+d+28RUyYEJJEHNc/TlifdvlcdGZ0G7E3/EACYmyBKCZ3rhlyp
wxDM6zFJuqi65QEdgKGI8zov4+9R+M49erDulsz8HLfePoOm4UiE+UjvqEd/BZckNvoCx875D8JX
YC04zB4po2kMv5dlVCyPFuiljWHhywDzOlFsqoX0CrKRuWFb8CZTC59jLkj3kIDWMGI3d2BNZWQK
P2iYkS8PJsCnHp5CAtsDOwdf0CH36AMB08TR3uIAR/wLpwfXU2ltxvGa8NauOdeR/y66PvyGWyxt
1NpOtYur8Ohv2XaUG0iiBZjdfbWrJH5kLfhxWefvuBsS9d6Cen2MIKz/SOP1z5IJNHTdMooDRgeh
Rp45hS0zRDDtS5RM48nlAZpfvcovxVhczrd4xmBr75FkkaDZtn5X0n06hFr/6mb0Y3QUe4kFCNvz
AHdwwgNMouK+Nkl/5wYWF/qIFKMOMTag3b5r50tJdp+mm5OjmjafDhIxyt7QGOUu7C7MSj9BvYyu
3X7xwgOdAYNp7Ray954sEZ8i6T+EJknh+ICXYqbQoPv7jd3t5T4opsWWxtU+SVzg0bblezL/Qv8A
FTSsc0AiAjzBxx+YCybofFKngTIM+GcwV7dmd4DAYI65fka5Zd9CmEMPWVRB2ZVDj3SIWYCnuFah
aw9jjOwBZCCc4AoTnqaJ/l5XBKijkigGQ6KCyU+v75HdNDRqTJ072WuEPdsVkBLfp2JMv4F84laf
Hw28OA6IiPhpRFZ4MkzzWGXoaBgY0AEUXrlh9jCs7QeYJW9tFHdjLh0sQ2BT6YG4QRXfnJD7nq1H
mNKBa439ZQ5uq5xqjW2Sb3Oy22LYe/9LwDiuBcKXWRCNXSyBR0fHToFpZtP7yhyzrMP0EM1aaHRX
8nE2JbPeXPX+iAUBhnzbwGw3fVHu2FX74ieom4en3W+hjVELHphc+6+xdeM8WpE94creOWezb2on
IgnNydwF5zUyT10cwD0MKE8F5Hape6is/Hxg7VIBHbysc/gcr779QJrs1mzrBurSlEeWq5pEsTxG
pNPXFPH2D7ti5M2AuPGuo6eotaRJZt2DpBtnz8sI5zu4bSUoRtJufhB4BclNqzwG4RCgzGA3dYuz
zK97vOX9ghYmdKep8DBxRtqDMKe597w/CVnosXdJYdzEHG7q4nu3dbeS61YU6JAU+LlD/wj5kzj5
Id+LdM2Cn07ST/AKAszqe6BBRdNhUOxphVazkElmj0TJ+JK5sCSJiDiMyDQokm2+oILPaN5r93Wa
jZP3TKqfEe1z8D+KcQAojzlo6Qem2E12nV0LiG5JDg4hpczodbAOxS6ZkE45CIzpx3voZf4opwVq
S+WO1R/htEl1Tt31tbebW6DywJFjj/hJt8ua8fcObTwGfv392MsfNMCvw+blBKDx2TN4kHTxy14s
xThtp9amx8lM1Tje7Ql5BGHoOtrtpOANEtD2zSLYIpdsJVfrbQWQ289uAyqOYFUOApd46/qlDOLx
pOPpG/Vz1Oeggg+XbNv3w2glWjoczhkKWpm5P2KkbZ4RatI/BcCdl9XDdk+0U3hzX2rIognrvbsl
m3zI9tH66lvxP/CG7CYo2c0xHLsVK57lKOzYRe8CiVtdaeFeUgBgY40TeuWaDknpwnA+99PpwMYI
1BRX5O6+tQfXfXEQDHvwjLvjNOhOwbwjsBFIAmb9BsD7POXKRh8umNIx8CWbjKJES8nwgY04/dy2
dMKhOzsTTPoA4/0YpPphHS1BJfRtOUb02qf+mgcwHSmCDh4K60qfAmbtwYTwzd4TCl7DULXtPBUU
5jMvolPvrB/EXRIB03M/HH47EIlplAYCi+iKE7rdhnA0gWl6cXpWBLODayaL7/tFRChffXQZETg3
+CY19CL9FT2uPjGJLZQNnz5ED9hzsprFYks4d+pP67MR5vreH3RxwefmeOjreHSMZTQUmOx8ZB68
g/oh+kxZW6UOAWxiJvdDwN8pVM79FjOLBdyKJyDFazadYv1HZZt6w+7AQdjF9rolsOaf+3Vqhl4d
ExXRJlJrQ10Ec8StvGI297DfkFomyCvPgtcEZm9HdWtnfKQRlP0SJO/EXc+7GlDWd/S9XZ0zzGEq
EsIVfLFyKYk0y2kwYgVuAvhF8S56ZfMWPkAGxh722WvSsI9y4hBVhdrW0EsOxTzoD+mSwc9x54VN
S5Ij+IJVG4769uFdkIc5FDxb7a1oXsOC7nOX80EdMALxDoDxEcOrkG2AkJwScV1IG3YRGu1RNuSK
J00qxPuY+evd1I9Pwdr1+WyDc+wr3SjLfw1CfmLwD7WUpbd+fQCjYdjrls7XCeEkGKrfW7h7lHQY
ba1J22AuGRY88v7oIT0GN1yqFTdzrXgJ8b3Sso8xndGEeSUZvEcpOSsmD/YlspevwusPHtUAfJVM
Llwk/jMMGP0a+EFXtPNoSj6DMObhtEWf4BXONvlP1EWGG1k3qBW17ktF4umwb654k4HENL81VSxs
Du2XzkmbHHwGaGf3bSUWkxVC9TWCQCvK066CcCksMbvJ7geYnnG21pPIllMcsgpzAw7i+bAfuMca
HwFo1bhGNdTPOfI1eD7eRjix9NZ8WELbKEqabZ7qgXK0hMOuylC77yJCa+X5svF5mg828Ootxs3k
p+Iaht0LMUAlUMJdHCDBBadGFiB/pEAdHbT2XItqiTHaw1mNbF6iDxNyJTSk+kXs6seuHb0cemGO
W3wsw2FGwMQ01m1Ixop79wRm4pXpUT8kGTnCHZYUgcJpPMKX25J9KELlPs/OdgdlEppez7v6lAM5
nmR2JyhBmTW470gjxtRgQwzg7LnjYQ1uEeeoRy40RtVkkmuH3EGwkg8wMqHHZEWxsBp7M/dYXsiE
K4ut7HNBtX+EkBOA9NI+ja1fJbsJzzTqWpk7iWbgtlP3KKCZgV9TmsE8S3nvFIg6wpfmN+yZAwbY
5cJGv/Tmtf/u3UjXXdslhwjAXRlbgyXX+b9MwvnT3spHBX1+EQ5rUilUWJA+9Lh/cfgmYFaBHJyJ
tYDhu8p3CF6BbjQTbf9waAweHQZQfVumix7lEY6++RqCkkqE+kfZMxaudmztMhiNelu61Ou0HZ2W
fce7gYS7zQ7+bj6Z9tMzATBXbegXarhftj9X2DrWZom9ehqB3GGKGi8H+DQDqhfu/qn8LoQsbiNN
RwN97tBag0OLgk2vWFZ7OnmvmYy/AuKrRiJHEKhHl6CCnLqiB/8ZS8Sh+tmdCeJCMXGw93KZf0SS
bWsphtH7BI0GQEyHtNc0HMRD56XboY/hf5p1R+3J5ySxdx28uSvkeMtn1oVLdZPG/DZ9y4sZ7fWd
M2R7sVCvB/JMeaUEiE4S8OUhghnilGvpf+uewa/RZrM6RTE/2cX7Awb/F9QMyN8U9KxgHEGI/Iw6
Th64GEUF3Dhp4FjAD2P0J1hxa7Rh8JCm9l1TNy12ZAAdIs7f2K03iSfMpgbQ/3I87KUeQ/9Xq9gh
o9t+QZHYQM5cJRiUFdR2JidDfJ4c16tAUWOVHGWfA9BdCgAaMQz+MAkLvmGijKJdq8MWIrrATZ3w
wTERZD8PSxa0F0cwUelk7B/7QYcFwLvDGtmntAteDB73BQ4j+Ed8pu5PiBtzuIP9BsPUe4BnEM/l
YN/2Xv2a0/5J0eDqSQpEPPG2B5LIKQfhHpeXmLsyRlpvLsN1KoilE8V8yN/O1ovWU4Aq5mEHTnxP
YetbeYgMPEc0Cw59gtpeJPDtmVPmXs3q1XKVf0gGa1VvurC9A2LfiuomKSol7nNq9rUM59bcvkdQ
0bHll9WQ9SPA1BS2pc7ygr4xxP3aZQUaWfMHyZLkhXDqPUXLtP4OOqjnIJRfrz6mSAaHQTz+ojPx
71oSGFFNsSEVKJwGldci4NFgZHOjXX910TKfxwDprm2P8gVQ8qMYtX/cu6Hm85gBQO1zE4g/Mbyd
YdWr8iHCRzD441vrOl0zLIBK2SJ+YAZeGIfsJRI3cNfNmGuAFEPKJTORk8MS+RiAkAcF+54jI3UF
5dJ2BeSntbbDeEiNv9wNvTiape8L7DpzXVwq6nCNRUnhSw5WIdA1YrxD0qkvHQI2RVhsCVkxFLuI
mnFk/7ojdKDQYOVC1aBW97Iv3hUTiiMGfaoRDotPcFTACITQws8USpNsqSCB0CXmoxizZADRx71O
V7+AR4etJN1/TDtSp/PIieU9XPCzUxivlYDK4j1d+2cwkdgxNAMmu+nqHVdmfzGAylkOifHvgczP
QBzrRAa4rPskp3hrRhEy5jhDeO36RzQGx94cAIoWfDjGznjpJnG0UMn9xOAjqqLWe2/n9ABruyta
1L2Ahfr3zLJ6UzgptX9rLAEETLuXb2Cv0cyz1eol9G5ISHzmnPoY1WtZmmkOimlQVcsxWQI9IDqH
DNAjIgg3ZJG7aR0ZVoxW3HM91SOe5rOIAaAwPz6YNJwKvmP+GLOzizArxDRBW0ZaJypmxyXvyDty
MN7euCoSybyKBxEwZ62Dh82mQeEtFI4MGq56KJyzS2/QaQ48kDBxtY8K04vfaurjUiagl28i856z
CZpzvd56hJga29Wrz+cKUU1b7q2MPGeZmNyCjBA4Ab1a7jbpixemjb5zQQifi4CCBDGwpH3yiYwr
cH/XGt0kb1aYmB7TMVwPA99JaRYvRcJ3v5ov1e4VUlL8xhXDz9GRESmhy8DexbhkyYlensW8p2fq
xfMxcjWKlGCs/bblFYVJw9na4T2IlgctYFg4GutdmLfMzzIRdzdSbq6xh3PQJ9BwbO6A5JlkxSQA
0SWLoSuMgaL9iFmhaBzLlwJ4Wl+7G4TYFOKxN2LRcfucO42J3eV32KOmqcSY5skWfNIAt6oc8bxR
BKBz9Vr/PcYQNiwwwBIl1HDgcHTTJ6aqTUbCfEoFyCyYwSQxUpkiTCHQshskgyqH15DvkULCc/vE
ti0rKUa0jbOz9M1K+95uKNQQ8skPKyqxMgqwuTPjwIkFNw0T/gu3+qz9YWrMDGDGzphRW8Iv/o6d
CauFE+jtTjltfY+W38F+ggN0bWH4/apwqEF17ONancaLob+XOMBlRMHwQDLRdHR7ZCWLBCiJN/iv
rhFhiXU95jSNthwQpj26XnZZERNftcHmFzCWHvF34bUAMWLWeATGNKkNkVTr8Q/V0qUGzA6WQWsg
uscAotktAitx3fh9tuRTyHycJtmVxy4rVMd+baPL6glgbuXSW4BzMpwcBVS/M2ZCykh3EavzRcn0
SBz1bcabCoy+JKJv3+YsGkoPKaxFFDMwZPbOf3Q3+jAi/PgtXWJc9wi6v6FgkDI4flTyrXV+c8/p
G3iZviLY2cs5S4KKu0lNQdUKYEi7Wy8rUdHb0obDmY23vJGuR60Dpxhv8e8Z3y4gX7eVUd4T6tQ2
F17kwp49fZOQ09Rbh7Y4oHcEc05GQ/iIiPQhSeIPqbYnGCQccfNfjVbVpuI6krwUfnhQkBQVvoUp
bYrx9D4cknh9IePcg4kSb7L2fPcpkRhURCsQsHjqVb7gosAWb9HPBijR6EYhX6btTwK5F0FJvPV1
N3b0B22NLVfVQrgIPlitAoWaTDNUFkhKhmbyyVPU+UnGvr2AslG2+I+TXN2kbInz5gEf/QbZbYdk
hJ0ijXfMIN2AaBe0NRl+Izr4iDbQK6my6MCWGhMJiInNCKLAcgAgM32HLST2K6Gy4M5I63EK60k7
00s306XY+jS5FZ9d1WUGtwgmoNcNPGGYIsMRgyXbi2DAKCc1L+/4FfmRB+EHMF78dBPCw+GaOxaQ
Kk4NQTJ07c9pC5/T9WkCCFEMt7lfsjj17YmUEoABpu4AFDCsflkFgCp3RjswmGQpudlgdboA2hQd
nhGcZu4DfN5AqOyTH8QABlu1NIGXQYw6/wYS01beaBMQDPVSQcIpiwgEimpfh+VT4jjMcdq8RHN4
jNX01CficVysOOw2kY8+4t/zzIbvzG5QwQOrWW6T9nYNSDNv7loaBGE+Gdb5T916Oz6nrglX8oML
ejFYv+APOU+GtP45UXv7mOxgKSVRBqKBPa77tMA7xiky2LwVPXh1VnUOMC82Va23nOZFVxG29atD
2+SXWCMFkGoEzhcAbA1NdhdjkHm/TqjaQb47CEf8MjsBF8A0yB6APzTB/elnp3Xc91yw7hP48esU
bH9wxMOyMSPyyqelTBNECIgQ4VhJnEAaKbbHyR+zvKNEFu2KwOwcNZAsOuAomEdl2+FGgTg4wIK7
DDZQ42rXB8n4GaM/XW50ZegkVn3MQAU6ruuJDd0paqMlD0HVBxUKBEAv2VEV4bDPKQHYNJC7Ng2G
Mon6InLUXi4IvHfkJCsWbUeUtE4BckZ4wm+4XAm650gBrZ5hYYxWaE0RgLBTdCr8CbN1nW/r5KBC
l+srXAvMGRaOJ7qQ4cxTRq8oFBXg5eG1XQEjtpG/lBlI2S8KZAs46Tp3A8Iuajg7H7ol+9zXkT74
QdQQGV1lFi4FhM9nO/g/20Q/wITgT4Yqd+v2rJoYYsxAmoC+HDBGDPj5z0S8RzV7Zw1IM3NFW0Sa
1JLRIA/Un9AkWYkhuSzQr6syUO6TDv17vq9ubTMY3MLPbKzg+gHEHPw3V83kHLpyvE8iZyyVDKbf
LMUUw7dPmtICfjm2zHoPFbvVQuXgKgxl54aXeAWD1FJfgsyA4ykcprTiErlJiQibaNA44FYHJ4Ti
cPcg/oFSt0gI3++HCY8dl2pX89UFr+CHTri4m+RKip6vkKBt9QiPAdCe+vk5Bl3ogSIAvZIEDQyD
qvYeyqKzC/NeAF3oZPrphnr5JKfMPI9+ciUoNTcOkBx1lMEMZkTIEQffhqjTBIkw7nMgdwNOJui7
kvi+9WJaecql9ZRImWe8h5EyDR4cObMzpGZ7HXdAQOQE32XUxb4DzwN/9fdTCKZOgalGXDv4+qWG
82wYmIvKnCN61BuBxn5PQf8dILQ9H/3hEffliGwn2giO0KMxkQdkHBdr8Ja2vvsHuNqAtiEdKjR/
3XcKYi9BGZTP0guPcxu7hSKwSFcLKoaha+Bi9OiAOdYEvTzqwbO52JexWURy3OAwlCSHwPC7NFZx
CbJPrrXrIRkvQQPhdVMj2p6W2usu8z5O9zjFKaZtGE770ULuIoB/B1iTdi4yQWYF0OljAqvkZADi
YBluwSuokSHMGPozvH33YpR73acScwitQQ41/lc8Bs8Uk+0cj/V5iVM47z57U1sOtBc5Rsf6CbKg
BSRKCgKFFRCcz3PRIkazXFHYtHxFSWV68pMhabqyYtkqmWGh+SBsHryswym3buCgbeMIXGwN5bNr
jXnBnPRO9OAc6i75Rnv5JNnuXYxeO3aNpMaAO4na/mfnR0eO0mm7TTMtp3cTjcmTFTyGKTlI2JZE
Ow6pbQI9r7NzQ26jAvC7naeFwiJKuV/hCG/jrWcMYP9ywKQAWloZPgsynwFP7jg+TRNlGgcqOFY/
ndC9JsQvXO8undwyhOLmuMkR3ck8YQAE4nKGPmn7hTDXvSLb/uHvk230zJ4AzuIsMMBwuwVYWCuf
EHcKZjZjD9nIDwgxz8kaJEWqU7caRHDIhld4g5dAxp5wJjqFknYpFKUvk4+9s/XbWAzeslR+qn93
KdHo9YLhLYpDNKxLX8NypHQ1bP6Uzx7R9sGNydsw4gVhRDr9w9BHphTO8rwMIei2hlaCsHpD2inM
mLPCzZZ7ix4Ira9fgA61FlAbY+pB968UZRuSBL88PdMa52AkCqicMTxxxdWqwWkchzlXq6N62bsL
snyzQwjjAfj/cMpzgGUm782SHofZCZD0vF870GkbvoX4/5AF5x3JkK+HIiqHw1PNInklqXp3kW6d
ezaKCkelL4Zj/mjhrZYnfWcfQQcfGgRwgtCbzdGp3bcCKvfszQ0krVpcaMUQLODIPQgznxbuP2pM
fOEQ3PmVAryXgzWXFvBC9tD/swvyMK4i9e9B3feLdulLCAjQvNAyVKDJgJGMQEp3P3hroEsIc6Yc
MQSq2H1AVDtydeHlHjg5RifBM3H9uNx0doLnETZ7AspP6HblEHrQDkT5THh8iNHD4LwxBhmJ1rsL
puAPUxDnu6C5uuOEmUic1cRwCDazdG+PMAcGHz8xUtXLatqGo0gM8w700npOh/CQzZuHjGQUOhg/
gZRjUdRDRcjG4UH3wilTkMpeMYA908EHzdErVNI/4Mo8qDRJsUgYssINtQPgkoRDe5ApbH+QXRr0
Ivh1w6likyt++JHxnyPKPhaxrw8gMkHBzcJUVQMHG6XQ1IuaDpK0XC7/k70z2Y4bybLtr9SqcSAK
naEZPnhPZ+POXpxgiaSEvjP0+PraUGRkSp4iuZLTVzlQruhA0B0ws3vvOfuQC7Fy8Ch7MST1oxJH
V6FOrFFu6s0yHkz94Pfl+CQxtH2tS1/dO0p2T8e2XHJEVRahYkd7RC8hsyfMbN0UXifmEC8Hy/+q
K+alxuGkzx/5Zkk654wi8nAV913GLTChjdq7mK2t11Hs2CMdmUxsOWmeT9U8EmjPFEswB0KH6dc5
/VEAMaWfXo9Iyq6rVqWhkVEuNQN6fZoQqUBwgHJUjb9Y7Etwpg9Qn67cMUkQKjVDhZwveGmNr7jw
GStHCUgRw42Zbr4IE0sKRyRhr4k2ODr4tYs4Ns4y6U5bV6sjL6y6CwcRaRmdRYm9Do36QsTlfmiz
VTbazTKiw3UdFforIvQepVmcLH/ccjK+ulO67Mx6mQLU8UiQZkVq+4PvpyFLOcnFU+l1SvhS9sVD
YG3zsdtogc/uT+WKbP6L75KGWLr9bkKky5FP6911ysfA+CGnzkNsbLodAwpVaRaJqexc9GKb3GAZ
C0jaW6I6gO/dX8uqXCnwz9JheMpMkz42ShrQt2dRk6/6qbiOe985M/0W8dlkzKgwvq2RgAkgBdup
qK7KiVHjj1ZrVjp0K11xMCvBuAmU3ipXhbK0QT8uXRWjhu9GhpdFTnsPNdVdWj1+My/z83sg8c3C
F0q4wG+7j0RzMbT51rHSl14Yx7KJpwXEPmWfC4fZVOJQ2deSH4YJetFbEapXmol2JVFThTkHTpvi
FSPAQomDLQOGZuXIgoK7KmxUZJm+UtXa0Tw7j2jWKen0michkm4ZyLWBSOF26sMMSY0s3F1doQnE
KNI7u0hWxoOpDygpRqsLNoGmKxfdj2lEKlIrXkh75EtrgTh/iYkzehjaiTzosLAupYnIYxNpFQ9S
hngyjezj6Nv5RVzTUlzHFqX1YBg8teBfLknSC8+D1lIObqfXX9LYFleyGNxX5KGl401Dn5zTbFDX
/uQwshirlujEMim4ryrMdgwf/ZWwQ2NfRz4Kd3LZzdu6E8VG6wab2S+Z9vZYItsR6cSQZLQ2oyqS
V9Oa+oUxA3a8Sq/zTYFhibLUDfsNKVb9ZWukw0blsVvD5LSu0jI3EPLOc1u1Ly9tYXKysaV4GYbo
fDC07oWmbbIY/RBBZXPM1HJbDdqlKKr4nE+rPG/ywnhStVE9TF1DOKBmFCsoiRxr8ASgjcsWfqfj
DkgSTAZj03iiGsW14bTaa4YvdKXlRewhPh857NUbx5q11RS3IKitB1c09ygGdMao/pp452pdmZ35
XJrFzlYvVHe4GE08Mo2txU+xGDlF2AcxZDe5Mjx0ma57gwjtzVBy6HfNch6wWtd+Sssx5n8Jceyp
+j0H636Vx9ilFt3gn7uySy5HFUxG6s72lwG1zRocNgdr9a4uHaSz9aBEkVdF8QLRVr3oFXJwxrjq
mJIQkbOttBiViUUlgpN7jz9xr+pOgAi7dhFN4r4p2LoMJVxFRT+/VjUzX7Rbr6ZepQtqf/QxOkID
NoJlzKzyKcKatuyGrqeOq5uVnsTG0RnpN0RyyhZRE2/bKOjozgEXY2ho7WjXOyukDoC7LYj5tyGy
R8gTJTfNesw0QI/qmGmcE30Lq7q5GmsNn1RfFnS5cxnTuPnrWC2WdRqaXzoxdKhCSmYHwnzpMnth
ZyLbOnOrJZy64MyylXzJcI16WHXSs75hEAbFIDjPmrAnEq9Sdl0yOg+V7NpVLirG1PaonCWJnR2x
pk+4QzNlvJQDbzjTgHzuGYOxrDkxB5M1LqKRGsdrG5mjum31/CVIymxFrF23t/t6Wpd6lGLbMsy9
VnbRyqlH9WGaxCvb0pNtuLsq6sU53Qe2+cpQrK9jFDh7meY5G9qYX9Dcs5hvptG5MgTkwHTVcFPQ
jubrdRU6DaZ2p/RgFJc0Z/EXtmXxGgO32+LrygzqAYt02Vzug6lltcmVGLu5YWde5/vta9yEyY2w
2vYR8IGAw1i247SguUm/Xu8nv1sGJcExg27126iV0ZZ2Vby0g+Y6TzHJw6DR9gSem7tBG4tdw7K8
z+1+TpQ2ERsJgccPx9VwkUC3eg1rtFoyaYNnFYn4NtJL1NqTOhhsv8SJeGPvD9ekFFbLPp5Q1qf1
4F+B4dfXmZIwmkic1FObmm0MuQiFVnqlAdnRm/JC5/C8ori2yS0M5lOgHe168klWmeWXR1lWKFgs
9C6mXWk3o5aFO9FkDSMq6huPTMfyCg51tG0xrqELw1jm6UbwFdQxPQstRy2X9OVOxGb6gP6uWphw
k7hnYhbJT1uIsiovoCfIvaYY4Z0JvNBegtKLOIiFVwiz1PnsNxbMOu2g2+VB0z/bbV7easgsL4pi
7BcBvvy+5PvWVNAsOL0Okxt1X4JCFt9VPGTI7USabY1Kby8MxDs0GtSwe4xqJ0dIrLiY/LSQlnLe
fg/F2F766aSuaOIOq1gimBOZFV8D6uw8EHKIRIYuPnYpCCtUVRlJkq1GvU/Mpn/Ue5aiGlgsBsYc
PkpKpTY5WDpQbnOCAWGwM9rGKBdRkPKN1YPDb+AGX5TGHi9y10YWRo/Ek5aMduROTeuogWZPYnS7
BpHT7p1eKhwIiWgJO5/fO63RYCv2cCwjv7tXqig7cqVkT2VnPQurlxC0lMiMvVRm2h0qgZiuY2aK
q9CxDqFdP0DLI3sFte0ytcKIA47jbsNWc65VumVyA8oquQont7vI4nF6arKWkW8yZV/cLk4YFRru
pZWgo7C1qVnWNTIfacXq2khkdkkKu0UrTAaLTrXo/9kNsCbqCq8wsoBopsJHKZeEhznbDQlSCeDX
BxpiRVhrfF8ZNn2QxetYy5kgTIV9SbxStMfX5K4wWzSruDYWA9vDooX0cl5rDs/VACA1HpzkTEuZ
sXluYgZXVVT2T4EY6AqOVdV5sm7c584f/Jss0OVdH3Tpsqgq9yWIhPiepGk32w99MCEDgW9MvtIt
EwVctjzt7pbe/3wYcpz0iEUmjEg2LNPXbOqie4UB3QrVPWpCVyaXwKfvY6iuCyVJ7a8xjtnFXNCs
fFk5wdLXiuHc0KqMlvdEh1Sk5RXuvmRRZ5K/Bxx33eOg3bmaot9OosPfBcLElF47WJqOChelFTVt
6VxEU4FzQgfgHxhd8z03NXM9qgWrSUGPjiWQW7DDoNxmeRRdtd1gLfMoq5e+ntIg1RDupYhuryhe
w2ir0IWSHtJM+zrQWL3qTG/WcQOWe5WPHOWigo5iFxZ5edYB5KEJWhsa5X/RvDawafD+6axoJTaX
RUcXfDcpFv7rAHneEChywSRh8oxciDMrLZt1M8hgN7rTHKftxyhfW9ExrGvMldKX6qNfuuOKqRmj
t/poyIBGPiWswtOzDKLhWDk32mgEV4IszdvREvV5HfYpxkBhzjq8PDuOqYlus8u1fcykYYUzgDam
Qm8+0lLypIK+3mtdHx7yyDCWrs/BriOGjn5aXm2TFEsN7j8R7DNBa55xMj4prDXLvC36h0gfLLy/
LkSCoEfxFKn5Kwg+5ziOdvYylCjBF3Y6L7UmjZQ6U19jgcd5nWbOuOGYK9dKnn8f+xY/bh2D0+Q4
5RYvemcpS8F4dmlaBhoV0aWPdVTlh1G01TPFP0oZ5IRBqe/U6KXorUVhoInCfR9/1zBMLAulwxhf
WVXtFZZbHW2kgfMz1Seehm/wck48i4KefqxR3riBj+SQ6bB6FzNU5qtpFPeWqR7a2lLNVmOPiMay
fKF67JfRt8zQa87umphucE2Ei2TMhlcIyehR7Vh9pvcbXjP6oTE8FTkqq0J5iOAbeKk/hohLMGcM
es1ZE/DJZZIFjANIo/im9rp+F2R9uw6q1Dkfs5ZDhVVMe4G6ABNjzQStkCh5VIY6WLtYQhiDRzRU
4iI5KvyGZ+gydM9IlOag4V4DJOJYa0BkUDBxuLAOyKxc6gq87MAx2lU69pyEMn9Y9SjWLAZvDQ9u
N5hsK4qkBoqPw2AsFUOtrseIQzAyoZhfGWndcsKFvJAmWvF9H8iQxrddHnzKX082qVYvcwMno8kT
Enq0AtsbPaIn6hV9LY6OwuAMkxoOaL2x7syoSTbdVDKfFWFDL2Eo08kj33mLkr0+w0OUv7TEzMNu
ajJqxrrd5PqUsC1U7p3MWutV8TkFA6PcKEWorYiMaZaAaus95zvk/UpN5rWl0BaiSgiv1UQoqyCj
IRPaER+WO/Ikk6PziHYpOKcYKa61dMKPHsTzgXPA5g4Zxj0GTqIcCxBVq95GnhfAI7hWm+rJqZHa
gp695CCopCtefndR+MXAKKWJzuNJs28Kcx5tSnUe5BOrhEwLDTy1VCzWRtrHj0GNQ6wvJLYbKz4X
pWJ96coyXnZJE31D4DWAsuSotBsHe7yJpaagJG40nck7HdBDnKN5QiignKepn9IoN+p4G0VNcVl0
iFk84U4ZYgMLkKBX0w7jxFzrX8zGCl9CP+YTAIDxPLMbD0lDGQW21187DiIjk1dNnpk6LU1avX3w
aFQookTuZBdO4chd5Fcqr5xthFuRBka9dRW68QPlntdnGRWSFVpXVaGBuPHTBKnWqJqLKXRUJG2A
pAtSHO76aSifYCGIa6hTcm/NTsAsESNqVl1zwGNw7CLlyrnVStpMCjFu55J/ilHAddOrGAsoo3NA
+XcOjetbaAT9wIBGs7uzltx3nf5ZYyzrHgdcPJoI9qoAA6oRNfQ1ESwwZIlxqt+1QfAF65ms1pMr
hi/IYmnrFDHl90RUFps3KQ/LpBi1bWYnEoOXFYpzHnb3XtRDexiyUuOXp9b0lCKjDnEagCmBFTso
kv3WWTW6NM+6zqrvfH71PYaY1gN71TzSTE5Qd7UIjQ00msu8Gmi/4le5MYgx8RwHkS6APTi6lR1t
qj67cfTmSheKv297nG6D409721azh3ISPimABX/YNArJH7OX+PZUVAQN8A1GKF/buGqLRTM68wxf
j7dSFfVKG6J4DVY63Sb0fW5T3NSLVohp6VthuRwUX1xpjYLNG9Hwfoy49BiO+hqDIiaN2gY1Z4fU
hhMi1oy2kjKAgW7KfanhXM1qQ78z3dLEQKFkh8Cp/PO2dIubsRLZa9HhRvIytYsuTKEx6q1REK1M
B3sqIyic/eEUqE8GEqUrAEkjEg92DCJExTHWzHZBJ199iuu+OzfNjE1wbNUrJxDBgmc8uzLcJj9U
cogfjDho1jXiGqJIsuiq52xxxvierrNOKqdnULGxdzBVDxw1WtEgcFZ5IuwrFzrsMh714LbiYPVQ
lnSwR8Pyz7ugHNcx8NPXNBLxFxPN8bc+dzovQIGzsCZYc7pvZms3xXPkpUFmXUL/sJ8smY7eYIK3
W1Rj5MboW4pw68R2eBcF2aTQqaUvrPQodEdR5wumDsaOjrD/RXXj9BgYzrApZRw9klSULfPCnp6D
ysDnnZjNPlZ6e1vns9jKnIKR1nKneq1CI1GNuHFFKPFLhlz1VjhpCztGk5jljfIsyidOAQa7oQKp
G/uNZi7xcQxI5fNyQfnXfOvDId73YHFe+i4NVkMiEQGZQsAxmNqINb12QfhNBghGr0WT95xhXOXf
0DV8AS4dw5I97auWutGrjJJrDoDDtu5B9mWMJF4Qpdd7+BzJDo6fVSPt4z1ll3XUymvcLvzqVEW3
CV0WMgyHxZoWXXPm0E5asJwyofYxFIDi0BZ5g6wxsQZj1+NSeeIoH35zUTXezckL4UbJXHGmOgEb
lFsxaZg9SYRHjFlwG8Q98/tGU9wtaBYAPzY/0bBNh8FgD+88lcXFoGO2GSR4k6XdWhhrLLugHBI7
ZUykzm41NSsKEftGq2JmeFjNAqPXvta6a96XmtVsh1YzFoEVhbcaJvAVUnpBmzKhOVMVIYqzMiBk
wm3N4TBLvXnhuzFB7tANXhuJqfJynt4NjKee+sE/Y6HXmaPr/lWE+PG74lR0ScAGpkwbe4xGMFJ4
trVhasZF5nThayRyc2sUnbPWkUIzj3HzrRYHQMt5hThsu9ZwhkWWAXvYZslOzjUWjZXxTMiqe/Fd
3b8L8BdD1HSZ2A22U71Kc7LXgiCItT5IPgx11K6ndKBXos/9YDnIqz+KjvnqWE3upjGIMentzuhB
JKkTnMrevbVbcBEhre8tvfNXPdSMbGGzkNFfAY9m+H6Ye75K5MlqUrpsq+OH5zdEloL+r/KrMzYg
/Wg4If9MaJF5Z1Vt+sj5hWgA1ZHLP5hZu7JQw4C8P1dus9JovscT6ht0zSyUWTFHOOKY/sY5vV2B
b0ao1frTqq2GfEFXRdnkYVDvamTay7LWC3pb0zfJeP/ScnPkmn3WM85pc4vToKMZjFXNLL1tmYOm
q4RpBC7BnAlx1pglg1/GProHSVg/V0WbbsdEMc9lP9fRSdKfpcGYb+PGiCi1A4Yvjj1ED5NdMrvk
KWRixbHoyEnigsjZ9hmS9QDvNJIkpirhbdQgSl6VNpN2nNi2FxtVe55B3vYcRGTLLucFqZsguskG
5ZFAMH3RyFQ/g2sanhWRrO+GKRxwbGQm8IPROculWSxttRlgEIzh8Q+j6ajJTTva1pOWLIxKcdcl
aLk1POnIi8gsSWLtjv2JaXwz2xxI+kXEJcVEtaFUzUsQ+NEy1RLcEkY5u8qDnCfMtnX5xOqQryhd
pjU+YWPZjkRaeH+YInIwKhoutpi2XLN3aUeDieW5LkLnIlT87gHVf3kXIJRZ/hEhvhkKtbc2gFTi
TRyGiEFqCuM/mjq0HDAs4XZAkneIffTHijUmK82M+01EIbNpcRb9hU77h3v4F1vsP23J/3+4lyGp
/c/f9uB/8y7/v/T5ax7Bd/7LCD27nfn3/7It69qfqrAN8J9gUW3aWDDe/rItaz9syxpxR3DIXWhs
GJr/ti3rf8J/JFtBJ/RcJR0NcBx79T9sy5YJeN5VNah7msM/+vu+fvl+fm9b/hVAB8/S4fKzc5qE
GR1a6Oxp/omgWbUVxWWD9tiHQXZMSFuvUIDFyqpIS/SUP30o//jhP3ukkeX8YpHmx83MYGFCDbb4
KAx9hgr+/ONEFpuMP6nRZWE+TohsnlW7YjiS1m1xgZS+bdagKCM0IZneP9dG5gQcJfTuElCsZdDC
SP0JnaOIrwZGdimVQN26AN7K+AiWxtKWYWNBCfQNN9vXZpMViywv+x2LAabJCPUjsmTAm4+JHxS+
Z6JgoOa3dElXjI4Mo19QvfcipF70sO0Zx4Tp0sHts457qWLKySSyO/qXNBYwyznRo/TLYBdELTQh
IVrXXdS8X5PnR2XJiFnmYI8QV+lPrqHYNABHO7zHN2vRyuBkkHpDng0O/6WiqItJYbNYanTbESok
6KwCmRYP9HCzPTqP+DrIbUmz0RgRQTECgEaA+Zkxo9qZOvOxFmZD19k6Gp1mJIcCWSijdSBtzRPt
Kzp+fjgZ63GQ4tGpW3RgHUsheAUM5XCusCLfqz2n4q1SZ1CqZh7OkUDSnCPXCL2P3pVSQTVz/YfI
HYhdI+8xRS7K+RgJmTohM2a+1D8xgq9xOIea86DjEyT/BOnkcwY0rF9Dp2zo81d1zWkVvz5qRvTh
x14JMgOfNmqapT1psKR7w8J13bf4rI02chj422bHoHmg0Q7eSTp7nlpKXEeO7q3j6GHJ8+II/JZ5
mXcUvbb1FA5kfLEF6eZXJasVHSxIbAQrKxlDuc7lWB3Gvume6e+2IF7cqWk9CD4DnmizJskJRxFn
eMTlE6bkwVl3FTLFDeawUV0UfT/eMQTB6MPxAqGOZVrdVeeH1O91l8lq4YcFGRsgkta5hQ56Q0tL
fiOcgVQUBvP9MqFPnJ47EgncAg2m9RrESqx5Yzqqt3mA5nJJ81dOs6KnVreaKtHJ075pH81eJJan
g7ZmQ2miRsdCatPeDCkWPX+wDDAthVQbQovsKKARMepIX8weT0A21ma6s5DkhAseE+XZAfAIdURR
6mZ+6lCg1E0U8s1SHmO3d8bagHeRQhNrQ6W6MaRgcTDkgKdfMwYzZVLFmHXBfBQVYV31w7PDpDgh
nihpEuRvugR3NwFsQRMDTsNTS2b5JJlhMvaIUum/u21cZl4PVvNq4DZukXD31ZazYm3PCib6rMgV
Ee316uhS32dpo611t29v60YSI8PSJYsV8V7JBUr9EqqJMjiXCGwZvYVQNV8no2unBcgbRsFO5RKT
N7NfviI8BtHVq0Fhr0KnJ7aKqSVdkhZZ0tKPaAusqCWMb70hMigL5Uh0DGCouthMIdkpZ5Bigtsw
7UsyloYc856I2OnTcLIYdHSZalw0SHVQ7w6d09N4RyPjGfU0SYA5qfU0WYpslga5hFeNZY/3WEfU
2zLt8muoOglARYn0QaCHQAlfOQxzRMK4afljKf6/jfq/NTge72zVlzMX5L/2hfz2y3b947/6a8PW
DPVP9mSY3ZZKqfkjg/AfG7ZuzsgQMl1scgHQQ7DJ/71hG3+qhGYAAtCpqwAdcxN/b9j2nxbQEkLM
ANiqNn/+Jxv2vEP+i+Cq6JpJATYnPv26c/ZdxBgDNdK1azNxop2jbUJnUj9A7r919VMOreUjtfAr
5ZjH4kvG2ZGlaFr/9Dn/Zvd/69p8aD/v+bXWcsyhZ39NCQBJCmdvTYb4Jy8+Hzh+OlAYtPSrTO/8
Y57GTyUHHMaD2Mk/d+fzb/TzxbuayQjQw+u6p2PD5HaPndz44FD065HoX1/oCZvdFZPJOCINrhlI
+Ku2V4qvaa4iWUXX8B+xy//1I04Odz0/QZkmfoQ2tgNniGRtp6r/H+Wj/+viPPA/fzhOSSWGA8Q/
TikeaN8074dG5Z375yn6N4/MW5/NCaaYWJF4GqPIPUJ0oikiaR1R50IfDtUPnptfAf3/vHvtJFOk
KYZhyi0Uc4FdThes5eVWilpjTBw11KWzMUlrnxXVTjbv/0pvvAWnCPSUdALok5lzjNv2csJDwFAE
+NTnLn7y+sLczPNcWPZRDSxANR0gPSke3r/2j4/kNyvPj5S8n96CBAhQa9dtd6wrbQUrdJabAb/b
6c29M90VEmQHHbPkKqniFegIDBLbtH3x/Z3drPmzcF/QBX/wi+rzovG7mzl53+mq1+aEwuDYwp1k
B15PwV6BWRJfWHSUhfHM8NcbGDJ2+q5zHm168jmvbFrRNFHPMxcv8V//V3Vi/ncytDxhZyOQGFdK
8X0G2Xzwsb11pyeLB30YPxvCrjuiBNoZxvPIfNriEzGGPUcGrQduA1hBgdU4ge9ry4VuNp6dDgsg
oUhnqsX79/GjkvvdJ3ayzuDGihWpjyhxstnD6OIsgtiZNRvN4hPCna3TOGTUekS7zUyavtN5MS5s
KKQxUnPf9L2hQUtu7ZJkjTfXo73x/p3Ntexvv0v91xUE4WVC3VRGxyrr8FlLe9fDCHEqE0Exh+om
VRe9LHSwEOUNdP6WIrHD0ybie8BUZO1V36PSPY/K7NE1omt9VC5aN3qE73mn1ADPQOVg2DzrafrI
cNzD0r2wyTwDS1HvGt+4QxzxnGTqsqfjD1lieEJWugpTMHdhuKc+gnfrb6UTo3ieLq1muOFccIZS
etO29l4JA8Sz6tn8iUWwtxgOXNZdu5lM7Rgr9VMEgpvYTRWjULV1kWCHpPpGlotCScHamsJ1SWEt
K/2azOyVFDElMeo3PR3ORFSegRjZUIXsGTNeGlp+nablOugSMOutf2C6+8lV8GQN1/osgAuQVAe9
Y4OjhgChCxVh0wIRvlDr3ET6QUXh47Z+/zt/axU8XdgH5kpipOuOWm0NAJh5wkex3G9cWj1Z0eMe
GIJLC+1g9jwQU0OVVJZfPnXb6snhyywgBFulUR0qjL1eaPmXJARcv3/tN96C03CnjnI7Lm1RHTTI
rXgqUDSShCzn7Gvrw8iitz6ceZH6aQ1H9z7aNF5qal732JrpWawmh/fv/61Ln6zItqw1FwhLhQ1I
ab0pLa5bpOjL9y/+1ocz/9Cf7hu8tENKUFCDVnD6hSISmvvQZzcJHoPV+z/irfs/WR8H4bhlZWny
AKPjQIg74l4rl5973k+RgC1x2lCzJnlgAiA8VwRy24MG/dyZQj15fdGOxbVjpvUhHdJ5jutZVvDt
c5/KyYuaueEYqWErDxr2OsZF04EUyvKDPen3Hzm5Or9+q7ajpE3Xs+ykvmYuXO58kWf2p97Vf0vo
hBSbF/Ow5pAM7suUMkaAjf3BWeitGz85Z6X0CWOziJpDVjubXGK+qlFwfbAYv3Xxf3tHx7pKHC6u
uyDxax3yr1+Py898n6Z78pbS5pQgIRxWmUqGW/zsYhn7wBjfv/r8xf37GQMS569faNYhXehxJBwY
5LUeiMJ1lyY3VRLvkZR8783ojMYyTQ1GpR+k4L71YZ28tbUFiVpN5g+rTL7zPBFyjeni/d/mrWvr
v/42bmEHSY9E9aDLktXeBf9TmOb2/Yu/cR4juvfXq0PIcIKoxKvZNXb+Nc+E8mWyJ7J4O9+h4TOo
62RuR6d5pV86tgv1p4JasEiEds2RobrKO0FokY2KaJgs4zJVcUjkJVQ4xdKEhwK3P0di9JogKUHT
pFmffIBOFgR0rqR3KGpzKB3nWzDgkWy75oNr/74YM52T9cBvM1+66IkPup0o20xIG7iLfa/CE7L6
VJ63eFlXaanWu/e/gze+4NP46qnpMzdnOncApECbX0Ua10Dl+tzFT9YIW8cnLQG6H8bR8heKtBuv
dlib37/67zdExii/Pj2agfsZnEdzAKMQoZ4X2d7sm2xZt5r2qQ2d6PNff0QbC8RIViIPoVJQMdBG
h8mGTPr9X+Ctz37++z/t6H5llE00OPXBbkbSTEX9ahGC8cHFTxIz/y7raZT9enVgrWMWoWc6uJpr
7tSmwPrdRy82WZaeUZXTKh46TMdOmFyMaBSQCxnkL4YoIj73250sHYWdsspaUh6AUl8Xpdy3ufv9
c5c+WTcKJTalzJrmUNjmS6marwiTXt+/tDXf3m/Wb+fk5cY2YLT+jB+Ni6HdadVoMUnPXepVBfNt
AHdiWWImXCax/WCFIZkSlVZ5CYvVmQLLGOwhXkp3wpYNRqa9sbNcucA/Bhgc9x/VzahAffQJG8ga
tmM/kZtJt9IVIxx3k4bitup8Bl9TXy3hneqrTkH4ETqhQCrMaLLTmmxO/KmX+LuMtQN0E+BbVWGS
EeUOOD5jd4h8l4qLrAGlUr3M9IkRH7I8Kj98TQa4gJuCQdQjCT/jmVaJcsnIflyNjvrSjnW8UHs7
Xo5JTYZSr2VoECymTZb7aHcZIlFMwFB4O1jIQ/c8RAADwK1/crexT16IulfScRyK6oDeMVnC7UF3
2WQfrHRvbMz2yfuAlM0xu6QrD3ARswXqK3sWKn+DMkHPAewfwI7SD2FfUXlMRRh8cDB9Y5WyTxb0
ToZmHahWeWApJxfLz7Emu1m1G/Tug5/wxjJin1RkpF6nCUGkSG+lf65kSCYLXf5nyXP/XEXskyWc
4Vzhd3ATDrTiW8wREjG7a5NIESrjjozX5INv561f4mQxH6YkK8mbrA91WV210n9S8+L2/Vf6rW/g
ZBEfogSdedVXByySxhdHGkSaqRMEPiv5KJ74rbs/WevGqSL2gASVA6Thc0zGr3HiPHzu7k/WOlmO
etwHnJHIM9P3TYsVakSVfiEojj+3kdonS15r6IkNmtg66JEKuRLOJCI4WS7KEUfO+7/FGx/QaW41
idH2KEfdOlgo4VBAjnex259/7tonz/9kW1XUlVxbSaGkt7G8KOvPdfZN6/Txx5QQWEy/DnG6kGJD
rMfn7vnkcbcTRxnnVJBD2jW7zO2/Bob7uTOLdfK468NgVbJWrYMdzZNiP0i8uIey9bkbn7/gn84s
koGvPzo4pqtQwyINTWExauHZ5y5+skQb/dDBl8+sg1AK4v/S5tIfleKDO5+/st9s7D82/J/vfKga
vUV6f0CxXl72PoOUwMWFSEonVDrXhCBg41F9/zd5Y805zavH6SntujPEwRkqbAAxBizHkcolzoqP
4tnfeqVO3lrFdRNscJo49CUTfKu6V3T32/t3/8alxcmeFUTomUs58iVXRPAEag10VyCX/tzVT95X
x8InCr2dGx/9ziPU5qYLtc9tI+L0fSWnrcJBIQ95TPCbhl8qLM3H9+9bnz/Z3zxB4uSltRA7hrHA
LDjERIbbG9VJIJKs9fzWD0ESlhdDJJaqthmyb7rxnBoPqjntDQtDN74y/qo6i6YEDtYH696Pednv
7ufkTTdDEsySOLMPDkASaxgWDqgyDf3u6GKJ8s8ZVJjtlV3FO4JKCSzCk8L6WJkbmHBxNQ8xKusj
Xdtbj8z89396u/o4LibLShGIQQ4sUoHYScbtB6/uWxc/WRdys4lKSsni4DviAmrrWa8rH63Eb4zR
TKH/euchnFtYDk52cID+vMD6aWfc0lea89Ea8Sk90AqKIdiR59Dvbk2tvAdw6VwP42QsSgHhEcYc
0NUEKlFnMbcqOi1aGqXeX3WaGRwJAjLQ3TqEihblF/QtRDYO+hPDhgujqtJPfkInp4SB4b9ofZkf
8PJ+13VUhK6D8P/9B39+vn/3nJ2sNKTHWRVizuxQDekFJEkUERR2cOhILw36z7255sma0zNBgtjQ
pwc7GL62+Lqt/v7923/j6TFP1pv/5ey8duNWsgX6RQRIFuMryc4tqZUlvxCyLTMXYzF9/V197suB
cDwG/DQYj6fdzVC1a4e1GEuBZ0rv+CWe/U3l5zQAN3+67uZvFnrry4KTDenaggEqL4qa5SGdV+Ox
EXV+Y2qw3xoQioDn+qYJfa/togF70i2jWuUDiEGA5FNTbicGvCJgtc533GPj2RNS3yYZqcOBkyC9
EMaTbc7m9mq8mjsBKWli0jGqmIvcotrb/d0l+rKyJSVodCVHLj6O0c5Md5woor/76C+LFHNOUpRd
Ulx4i3agml/sofzDgvy7G3v983+tOa5nc3Ith+JSePLTb/w3w/nD0vq7T/6y4OjTbLi6qvNL0tl0
wPVOxzBz/5cX+8uCY7udZ7nrlF0Y7qw2RtIaEbTnP72s1y6r/3pb//nzf10VgYgUE+TMx7vbEZIX
UQ3JsXupDpTcq+v4ag5SqP4Q1609Yz4GVKbFHDngEVJzhbFC8bQjaBbkD148K93aoIlox2PCmqk3
45H3lAm+pwIWide80thAjBwUwnyMx3bTk53kXxq8t4k/hTH///+skbjh3z1OX9aiSddMRr/K8jKv
+ndAxTTP/lFW/5u7Lr4sQVSjjVxgLb50Y02tHNllZv7dPRdf1iBGNRJHK2RxidvkXJv9XaP+bt0U
XxYgJq5z3BLVdd0k5ePhWEjm8vmvLrb4siyULDApQ//VxXYOsXVp/3I//6c1/l+PaF2V0picubgI
ZoMYNq+SA5M27vbvvvWXZaGIcUJx4OTT6xbRh3ojL/f6dx/9ZV2QdVsVVYd2RF8LeF6qgArNiF/0
d5/+ZWFI7dpz5tEsAHYwTNXXxa0Vm/5ffviXCKGpTQdIusovS5m8Gs7V4HsFhf3dN//yViK19ARj
vPKyNLLYotv2hFv/3e00v7yVhaXT/0ZUezFyv9+ME8zkygcN+lff/Gsv6UrWKXGMrIIAZuHnkd8h
3v+pFGg419f7PyIn88vLGSdNUShHZhfd1HYsxGdee9t5Ya21W++gl1hCq0OPDY41mkG9TTq8Qk7d
mIsZLskKQ5ojdqWhscQYr8SuA0U99T9F8cQnlCSGRWmfTT4FGzGrtdqT+w2Qfh2EcWaeFE0cD2n9
ihE5cFjbRQHsfAAOul5YwBtp72t1GPXtdanu3Slo9HzHn6w8FtqkH9g/WpEClv8217UbdsMN/yN9
7gQIoIC85bsX/9S9Z3rKA8u647B7ZjMQq/ezmw9ImiJWf42b5UE+aXNs1upQq6tPyKJ3/Kl1B6h+
bTDzQ7LmIa8OBb9HSz9jZMmV/6NXYAv5d/hIg1wwM8jBmN/w1zzdgjx+sOHNexUp3Or/L2MPzqcT
u8EifgHSyzhyNWIo2ObxpxqbLReE3WzUm2NcWpHKdOjPMVPj7XHQt36c8F+31z1uYZavGsu72gCg
ObevsU+nZfNq2odiSs6KY41RXSeEnVe+Q0J+JQGlY2KLpaffkfY7gINTLIEktRLDDDOLCfN/w43p
nF0KSCmwRIcMqurLMAFMO6/m1YSzv15CA7sXhzKlb1XnwHfYDsM7lNpAn5YTgyVRmdI+2ERFw4Ah
QyXqzSscpDc+2H49av8yqfDPIelfK3M6Ue71AR9f+jzBSxfb3wAT/GHrvj70//UyfIkEGU9iIKDh
GOEO0xN6hIkKFNIXwVBIkHXpAPsKZM3fvdZf9gCvhho00hNywfB7hiP3bCXO6e8++sse0BYtk/Sq
Ly6OSq0DkAQY5Mhp//KLf9kDGjX7DtxTztFa/YbH/aYYqj/kYI3rN/yvG/BlC2gpWtv2JLKL5NlP
5zREBXTkBUuVDVpme414+uIeFuowpvt0NW6N4eV/X7Pf3fov+0M5D7Kc8zi/eKL8Rc1Lu8R+3zxV
jlf8Epnt33qMfP5hL/rdz/zaz9wtseU0aNIvnuW3p8mHFiD7GKgg86iBUtp8I708CxNQCHAiGHfi
nTT8Q4PbCUSToQ5MvRh/2F5+88O/tjq7jsDDXFbyosMhuWEeorwFKVy+ZboFndJaEvxSZf93z851
uvLf5yHgJPAQl1xe7Hn6AB/zVi3Jx/++gb/ZyL42PpeDWJnlKvKLkcAPrnw3ASjFtPp1WPmgF52/
1/xyiZhUqv/uCGZ8WS3AMyyxNxflxZT5GNLgQrWx/MtCo/F1eXBtE5LkUl6KqX6XcDEq3fz2v6/U
9SP+4yX756n81woq0q7XPEuVl6u/yHDGb+Q7//Aw/e6jv6wNi9KKIbfM/DK4+kvc50AG7T+lwX73
2V/Whjrvu0GH0wK/U39FpLMt2+EPAZz5m3XH+PL2G7FXq9K3skvnmtVxXnSQKDY+3p4R0E2amwzn
aRBlZjifLUN8E8OWlgscw2dENkqxxO7qOjVRFGlVpC3tuMFmg/Mh8duIpIKx7zBlBNaYONuCHxFN
piELBBRt/Icf8Lsj9dd+2q5fMFg2fnpRzAEXNlAGVhLYPUh7PMZW74lnFhoq+A+deb5ipJ5AqDU5
rwxDb3L7co2oVgaJ2NX79WIWeCmOOTLdMod6pG85VA9OtSncCqUeRiFrcw0dRi8Or9FWJr5VxYPq
sW9a1OR7az+MP3X1Nqo/7Au/ufVfO3qdytUbO+fXEfhmy87400tmuv90Lf3Hy/C1obfz624iO5pf
SqNJH5esUVuSp+uz5UzefgQntUFX3W0Ko4KNit1gJzXQVFcGn9gZng5JAKA7EQ4STR9dgRnSZlG9
FGZKvkLrLdxjvVFFWT91t1OXkfSuHScYXZzvqHcQd/rTeDvXdgFdjtawtrERAI5mDaXGYX6SsdXi
NA2yD7ukMo961xCJACAbtyk9h9whS3v2av9BL/XIno27dECvJGbw21Cq7GBYlxKuWdMFbtpcuefS
rQMpR1DqWSbOWuoLIvkFOouqxLM1Wet2MSWk/lLLfmlqyj88iFufYz02n2mT93crXBpgzn6x8XFx
bGnhBqGuDPWKhjfZ8Ia4AdpoSXIZz0uWz/o5pol/6zRzeRC55kW1gJZq2N/zVCybGPxOCLGvgyiR
zkf67Bi6lmaOps5PdkXbfmReN8JtG60bz6o+LWEmL+mavvuY5V4Rx9knxMLxbkIVs7X1pgr1CjVZ
IMU03km9HHbTMKv94ignKmlQCa9GvaMFcSGit4JIdQKqXdXZC4SK5jbXgFlpZdy+cCZysRN5jfNh
YSm4y4funu06HLTU2i+tlWz4bBkYOi7PYlEGf4GqNGD3Cd1bXWxK103u4qLP7jJETxzCBw0+Sv5t
mgGlLgXLyFLBuh6rxYw6zRjDQu/7Ry13eU8b6xeNQzg1zUTe8bF0enTasyppqC6SmS7BEWjYMRuz
5bCsWQw+J3e07zD/zEhIheisz4a9MFotSFahtlnlmlGfpOM+KaRxyC2DuwMIBerssCQHXZbuzhHV
/K7DhI781sInJmd9N/j0YOFkBZyKL26jY/u4aJ6S369eGigdNARtIV7kx9jJk4D+bqIyd1meSlmi
R9C1lPw+0DKgPqXjMeXM2kr7GJQ9Nfh0IAF1BOBkAKkJYC1MZQjIfT377KH33WAln4MT15BqSvHd
Sqyu4lwY4yyFfr31NaQqOHP1XR2bXsSoMVIWbwYNvOritbJ7ASdGi4ePvBTuQU5NsukZ1A7zVEfu
Y6qx/6VbNk9orRdHj3m7D+wXMAIWTpfqSllaDK3YqRZ61OgkOdQhcGlkcJlJthsQAKOah/0KIO3Q
4Y35iG0g+83EUHVwZTDwRgzWcXKhLnaM5aOqWOhkw+BpvtmQ6HwzPXQd6PZqdqZ9m7krozK+D/kw
lUfpr+K91zNxY6zqqvld/OyoeDEJPUvAi/DH7tO+8TcJu8lOn7y+3eSDW70YoxRnW7MwBwB6pmKG
uifw3VJ82oVXOWEudLWlwaQ/dYp0DYnTzLhNU7+I96NxdaU1+lycVmFDd2KWxzigupB3XqsX/sb0
TXpHbbt6maSd7yomap6H/kpYtxkVB/qSejOGoKqARNZmBoDbmgGqNTU5myEaWR/hRTrh3E7rz95e
mVgBl7I40WDP+rKFXcYQgudVBs2vnsb2Y1o17EinSa7j/fPwI9cAGfJBtnpRfkFSq+imXw14OJjR
6mosG02h7r21dzajaVbrBkpDHymrnaAQtJguwDHkCKJXRgdj1dy2ZjXu1qEWG7tRTFdZbl9Fa2LK
Y47YnpoFv0Yyuw92VMCUwN+86fANnitM9Ke2N7RNVXckMWsPiduKiyJy3DnZ+HJS9zoJwmjOHX3T
D3S1FSO0gEwKzLyQB2HTufVnPgzrR09vXGAva4zUIQvhQIRxDZ5mlecGUV2NHY+mMskDP+OJ1Nx9
3iszcjVI14vjA/fJ7MkKYjAYELyopX33xpZJpkm3LyIxnDVgqbAiZguYpWsG1KQ2DEdIvJg9TOyZ
ylbwOh3cgKWRMm4/JsSvPfzjJh3QSkMx6iIr7wfn1uhr8wpeGr4N06BeJ/yS54RW3H3rqhlpZuwV
j2AE4/t0yEAw0JkLvRaxXKRMPwWrFl+pFZbUZySO1GwAUsDx9UsonZljfIjFHr4v4EJDpDLt7QB1
jVA9qY7WjHNLpDMZBEMiyqp5j3q7bQBrCefOWbJ+DgoH+EOwUJeXMQKXtBvRO5ujtdH9Sj5juJH7
FDTPbQP8+FeeOozpzfOd18fELVkv7vhVArDSPH3G8bLcjzQ5h0Pjj98BnnjbdRm1VwvS1mFSjXhX
yNt5uoAEw71mbcOMEyS5/s3I8h965d6leWWFeW+I+7K2ViglI7osQ03oyeLHyWQDqCyI314v8TT5
dh45HsQ9y51VpJT9sVqLFZhA6ELPnEv8YdQwvFRbURYBWqNNbrjrq6kP+pWwchwFcGKBUDgz0LSU
ApSIYHQiaNIUL5kgtmsLDZBGSYsmBhE7VC4Ob6LWYKn480R8NDIHH1WFaN+rEEtqc08880OX6BVz
+0q7r3zthsn57lDRHRuVje0RtM70uphbvy0PADmyXQX1AEnHkGy71EBvnWDv1HVPIroe3NsO7tHW
Lxr9YXJKY0PhrtgUVizo6tULscvAqPLvd+AlJP6MJ9n4Qmzr3iiJs5QGdVu4Zhoh1dYP8apLGjmX
bquUM4Uo9pztIrz3blQ/agytMOzNeFMCCN85xO4bUWVaVIKz5+GfqyMOGt4I3tF4Y5rzsHULhQkn
rq1hU5u2vx1l8okpGJ6Mm5UW5FE5ZmFWgYpncjLrnpzFw0jCSSBKDYThcH6LXQ+aYsdiRA4Pu/Ku
k4ix8+tsZgYu9yiMEXdIMzE12nSJfxjLVpzpXXuwMpyLVma3wWppMWQOu6fTof28Rra3DOqqAJkO
hHBEWYmNwpeTRG0mYJrTDrGxjvM2sxt7pwnw441MYbqDLdtUKgcOxk5yrGoTdQfmnVOp+W/pmjsH
mVnauWqm50Qf8fTQ7XsYW0O8Oz6WpNwqfnXL6O6LoX5xG3HFjxjAVRjfNnbdamvPFnDkDzKgetg1
ttxKwrlXyDD51u58WPjLNrU99d7zBcHoGPI202xj79Vt/OwooOgr22d0ne/EVfzIYjJFgzaPz+2q
pz88/ANoSuf1YLZJu4Up3Ue8sXUAs23m5ej9bCfK3t9JYLwhQ/YaApNZmGc5jfW2lUA/ZjEyKex3
A6ZV4xFWJYGiz2xs07vOGethcmpypyD/KMUxJzbBX9xJD8ZgN3/6WKbdcOqX9HrJgAYEmgW8zGCB
CBqrnFwiGp8zlOYtoZrs8rbFrHd22pnoNzFGhbF39p7qroNhn5iZ+IHoytg6Y5ecQMTeETOaT/k4
viB4i8OJtn/Qq4ke4WisHvKiJtKgXwQ1i/DvurhTnzoa62PiZ78cv9E3osnM59WBDRww2o4wMzGN
fQq2nc7+3L0pazjtWMPIvMOLXM5xy5EilGXaXvfsNqjVuASslTEXBhOAPrW6htbBle8Ao9YxdFC0
RLqVFayFcObT3Pe2KutvlzZxT3hPsm/gfPMdQ85OsFZVGblZuuxnr/pFDp/zjerTU8G6e1JMmGzn
AQ9JHMvP0nYHkKN4drlg6e0iUDPFBhFfY44dXafGsu1ye0UsKnwGIAr4KgiG94YQLItWalG1nVDI
K7UCfF0XcJdePoeLlvnZpsBDyILtm93W73RrCFMLhxwFb/CMafNW6bF3BuBOdEgQw2hu8aNuR0wE
S41cC1k7T5QO3T8YrZXJcqkTXXS+eZrSpApyD/Fncp3trd1l3mhZ8WmBaLsXols2igTtdkagNqAD
1qonKKEVIxAVmXW+90/VVCOA2UQLcjN3t3PXODtIEdWhLV2feFfJLUhx2tyHqXlvHcwcTYb5Xbgr
0Cuy48A0M6iCRdtH2jipHa60/jxBidsj15E3ajbqfTeM8O7jBSMmPfFh7ij/Vo3Ceu5Qx5/toQPF
SitA4A88UgkDFWihWd6A/pYcBvB41jXbTa4tGBPHOrktMI6wz8ce9Bukao5o5IuHL5K4wdHPOl8B
Jl3m0H5OROwscGRnWXa3RpoMnGCpnbUW2gtrrtMI/h72WFcVj/nCNyBz7h4YoUkz7p3mIw+AMxsg
Wn+v+sESG69OvJd2cIc8mBc8HB4m3Jsunta7kuAjLBvX+rWSV1gBUuEK4Bwb90/jgnrI02egS3Fh
QE53u7BwQPR6swulHpTSNrOdt1pNXjjq8CcsX/tlCV3fAoQRQB9jQJ1MhUGTZWr6yU/Y9VChVKfE
Us5pqXUjamofdGiJeoeft27h2F+LRINz1KVBW0sjze81iNZOMvLVcWLgeJMbd9OKES+wLQnmOOuv
bPAPu7DHGq9DmW6ASf6c4jTbVAa4q9I01L7v2bGHBhCWrnr9lpPwShs8I5VF19rbpWCF8lS/3I2K
1W1pANBPebI8cJTyHxZTwwiXp/NGaVMWSZ0bxNQDbHgo3lShVoxXscsEhuXVN/J6JrFN5W+6WeoH
TfecjUDdcKw9dw1QPNuPpceRnlWIQ96ijTL0ePoemr5ONzEDDnT8jC5vgiMepWhBtHLkBHTZ1Uys
mZUWejTlbQcDcv2IXThEoN2+5PNM3wYLeTCm2a8kWYZwHBpAnZNnREwplVvDN+Uul2rc1aNjbKac
yWBpznmQjHNzO5pdhrylb36ldZy9lUWWnNgo3ee6HYqDZpvX43prgUXHVLomcQwavuP0uKr6AMpz
ua39Mg5FuVo7gdP3NuZTd7M+rntigzYyPNog4ytotFEIShk1mu6p0XLx61Tb96O5/lxa4UTgkSne
Nv56yRbKP6OsfsCv1O6dctQ2TVc7z95axfuG8PvUkv0NvJXDxFyBffbmlahDeNnWypmRYljWfqoa
qP1racX3Yye7aLSZf6gIT4jyyzRDeGqIB+R/2HTobzok7doxDmiPz8w0c6rgpHEYrbHbOO30NlkO
Y3XQh6kiuh6FSrffD2xQSDgzdYopKQTZ4rq3zkSFVbXSu+l1Jc/DjDZqcPwFP3GVjPvFoOVAQk3j
uZByZ+B3x5I9Zm9mxWWSro0ZrnAt2AbqW5zBN2YbqN6Refdb2VUP3WjdmePi7+YlhZg9ZPltzzhe
4NaTeXHS9oI0VHewWMzWUa9T1QNxhhnIvq6l26H1XpzaNeAwZ28elGdTB12mD+snJ7C3Mo3fi76s
fqHUyMJOuVHmznqkZoW91YE/i/Vs/qbHtX3wGAPfFPCJQwHzGl87vl2q0agfSeRs+6wpNnU6jwwF
jdl5sTXGkDRe5cQZ2g0v+8dipkVAzsLmnfI/YwCfpMowKRsD51gl+uxIouu+oAvvStOVGyxkMA7B
wM9BSVS0USkoi1KV9lNnduaxlqxWlpz2y9yqB2OdtW2ZfQfJv7LmoeUurOXC8cjdc/AeQ/eKJ1Kw
AvM0ubOqkSe56ydOZ878OvS6+7PoyYHxzjXeQ0Hl+WTmmvmQWhnzlUJVL5jNrEs8dNinQZ0HI7Tl
TZp0dLkXaLJJnBhIWzkg1zrc617333q13orUOsUWdXwg53VUzCa+wtpZTnFaZNEEpuW5It1woxOa
/swBvUWYovL9OCx+MKT9TVHnz1wz4KhW8xOwW0s6yVebqXIoSNfDyzJ4jwRkF1gCHJsN8yPzy6eh
kvmBZl43xIkG6C+2MV+tMVvNPJGFWMQtZ5Uh4GW5QWsexlMuUQyv5QHnR41ITHfzG5Vp/Vljpod8
g4Q6XHrLNxyr1yCjM8IB4yFi1S5qaxvHmn+GUWcFhdRc7HSx4v8D4nlVC0IhB0UMygyS3b5KXww/
RfninYfSFJthcN4c2362LHt+ETyu+8you7NTpc4Tqf4M90M67JwBDn9XxR63045ipXZ171U/VaIM
jJfuBLNc6PUxBRq3neSg761aOCGHATzsiwPIf5K0nwR2RUv21Ij7qxlRl563EQA0dxqAlKMmeogD
nOejuspQSQNoBu/nW/sKpw82w8reAh5vQret0k1JHBQ5muYCwbaW0Gjn6rVNfeeoTOq9KkUXlcv8
djX7JXCh4h5oIznqzVV72qfso8a0hae+nIFaa/fobvJnkXPVudP+yTNRCSt/IArQzDvXMzgp2jav
lwdhvpecIIkGftgDBoustvqQCP+OdcuJWjbPm3a1Tiquz66RGXitWpor5NhhXwQiHIvlA2Z0GlYN
QYrt6vjq56rcaVYBJrNZfzjXLBTdfo9up/wQSZ0buB46CepKGbiN7ofRtW9aem1L1LPbcabVj3LH
SpbUuJ/L6mSKGD5BIl7WygXb0gAeNN1zOzEsZPbq3HUdSjkekwBRxbmvce0U/oiqcTR+CLa2dm4w
klQow/RR42ygvo1kUwQxqDHH95btc2hfq2WvV132CvtTuyr00ruGA8VhWmrzBFTODgfXc0LH969a
lfTorubR6anpmsauxY18BRy6RvuctqZ3wbJWs7To3hGjHmBnk3PejN+eKsPItuzpUeE4Crmxf4D2
OG9SbGSBW1yFRzaeFRpM8x+GwkvY6M88EWyBWpZh/RvcwDD1/TRAyYJZQ6y3d8byvOrJRy8wL5f1
LTrNPKi0GdL/fb86kJTnXZZmLeWJiW4PW0siz3a6rWWZ+9ZEbuZqfrC28hr3vdEeDP1f+tG4sNIv
1cO4xkfP01C7p9h3WsLM+7JYN63wTwMb3DB424Xe4ESuIxh2ieWx6u5yUMmdJmE8V+qZ4ukFts7J
iOf7HlBsKC3Mi0ZhW2FVrtN+HKdLQisUzoNMRYudyUtR+PV2mtfx0UscMuLZ+pZIs9lm2kfX5B+r
IK9vQTsIHaj3fCnA6FT0sq3ndgiXqvVYL+O4T0FoBlnOo5ISpkHA9MvmRan8qaTm1Q3uc2nJqO1x
78yafHeL9jPpSzqp2SxiWRrXqcxzxkaPntO40WTyQIklXKv13uz06mCaKIIGk2Ia2NWElqD0ZdbU
r3wUe+HQ/dr4Mweg7oF0QbHLncmLvFWmQTKPZ85053LSB8y3xn6mDzYsijgN3d4vbtJZ127dlK9v
TOvGyvVTSyczS09VYGtP/cd10FP6iLhmqBFIhMLtWAerDNvW3oA2erTVIkOVxWCj/CryOzJJU9rs
syKhO9assNIXsgxkqYbXFonbxkpj6AZ9ei5afY/G5Y2pKn0zGYRJxHgKcnXvh2MZk31a5pumoXnX
mL931rAnkNTQmlSY5PIfTuePx3VIFXmwbu/Ncieb7D1vszPn85O9sPfHQ9o8xYY4te5P2zZfa707
Cj2JuvmO0CAqMpIhjl9kpzwf6AomNc+5ZtIn5GCyz16lI3/0uKYJdYttJ7K3KR7ckzV749EbyPmZ
SStuKrN+IJdrB7SsPxVk2INuWo+gSgc6VBmD1oxJC013es9MVpdWDDdFQznUHi7WUh/7Onkn91nj
hP3wZU0CDM8EbfNtAD79rLccqbvMMA5pZ15N2Hh0uyQaM4ZbRmXeQfKGvN8Z3XVtyg+tYlbDX18r
X8fkMzW7hcYWCdcqVNTSQtdqgMVK0zquWNuT5BGoCe61Cy6WJpi9byz3NzH8075scGUbRHtqHW5m
F4+DVc6fieUr1NMsEYul/SqEtjdMpz0wo3LgyCMPdHrllFpU+X2K61I7jsbi2TvGY3IS2WvidhF9
YSUV7dIuCOSFCjimPzeav7CveCJhyXRnn142t/vWm9NVErdcq5ziPjXH5/j6qjooFCgiuBzfjMYi
WNFGOnsanwTtiKeoYIBda9Xt0nFEr1oiCI77xRP5/U+t1Jq9xlRpi4smKovmHgPkrcL7GxQZY5qp
rtsbMTrvpMadyGyMX33pPzi0DxoSOFySlkNIUrPdiLiudm38PUNVsGiqjrS560k/Fq+LkXmhVVb4
3M70j+sAmsdN0fPOIpJMAhc7JsLTYCybT0X8p5swztzYaIlkJT1yi07lR7e2Gi3raOHQy9rOqVRg
hxMOVzhPS0Z0qtPIJRoXdKp6hkdCx5TIX2W6F812qT9etzOznU8KBPXd7MwPjMpsUjHsXEu9un7m
BtId/J+QPne6w4YXcxCiJv4jqQz8KdPymRd9oCO++qF7SMm6noG1BRSaVl68LnnQW47cjZAuRUkU
mE68Hb063yxxvscrEIPzkemNnZn5zjeHl6nv3HBx5A01zpJliDKJGAGbxATUZGe+1yXNcIq9db1q
IBPc8ZmRv5PqIjfmpAVkPAptSrVRr+Fpqke5cZx0Ye2pHrW5eNJtwfXpb4VNg0TcfBt4PsO+HZ48
TEObVKqVadP1W2v433HufTP9/js1xnWjeWYTGnKWERsMCOy8flSrec71n4bVuaRJ7Xxv0VV9VlNR
BmsyIEaUvvU8E6xvRJ8eDeh4kfQoauSaaB+wu9hRM9T7Khs4OqU4fKVJXjzGVBRoRlv+zIBvh02p
vzajNkRaTtKhXaoqtFea01rBBuWasnlQKQenBFEHZ8mle+UU+BBDkdqhAaDF050LVqXF2nux1oWZ
OzahbhnF3lHji11r/a0eZ/Fm9QxaUW2JKXgu5sfSaosXdNskhq20f/RcUnFpmkw3VP6cDdxk59FV
o3vf1Oq9Ta2F+MPD5UOAsF7meohvONpYj5WWwaemxv/gJjVBGt5BtOgzxJ8OG4apCFGc1H3T17Hd
uVUvudas5bE+iYe2kdPmn1AVDUkiIiZ91LlhCzwbmaSbsF/qJ7HU1sa284faA2uuAaQNOJXICCa4
fz85q3cyW8lKAokqyKzsg1FWuasIkrHPTKAMDMpYdCCYOyoLC6VnO9mvbfWEZn1g5RbjfdnZVyyz
LAJfwetLa5LfSQlvQetvRkKDk9NAhtaYW9jXWlxEhaFwFA7NvF+nersaPL1LChzf6UTyxooN11n1
36YV9mZQI6ljPEzDCGLXqIudpD0ZRWMdtNk0NzgNlxAQw6mszD7EheHflolvkgmMFUMnjM49pYYl
z6a5ZvBJoFK6xXJvKpcugEJn4E4YOZRGO2ejjGHmlbm4ozFhvk9b7dp9o/8SA/erkLZ4soQsgY8P
FB47tUZzpb22M7WBaSg7ThMU6Sc/fnQdi7TdyMLZhLweouUVzJeI/IL2DDWDxNLMjDMPUE502Nvl
Xpmq3RsjOQOyi44dZZ63nuaUizgudndIYuRXIW0yiRmh8LzaIK3sSRb9cqxtrYnKyZ4uk3tNOViT
G/ZxKQmktOxlUpAx16X3kWdOT2QX8GdQRrdYz2O1R6zo386rl5zNAQ1aPJf0E0xTtxuzFtW3OQHI
Rhu0RI3I4pt5mPODM2fio82sNVoRuJyz3KQ5f7CoZOEyYlOwU0DuGUeRghrbjqqv4J41lXXKrDgj
DRt7sOed6mfcW6CBxsogQKSPxKRDfNXj78gni4Pj2+ZhaPv1MJnKOoOTRnOXOnn1Y+K1uuMvN1aY
tvr64owD9KZywFDq9PqDWw/lN6swxXGGH0/7VNy8Wt4kvlMkc+iBiattTiUvpL2LvYKMqRVl65Le
kPlMwOUn5q30Oj+whV6RQXZIpmZMwJ5NOePLVOjZm8xlfK7o+0OnStJ5y+jtqEKL167SjcvITTmY
gxxOHdHNU0Ek/+C3efczGc0F8S+akEiv9OFabKMf36DFJRtonTGmVotWTaWXmaTZL0tLq53xf5yd
yXLcyJam36X3KIM7HIDDrHoTA4MxMIKzSG5gFEVhnmc8fX/BvIPEzE7WLTMtRFESEYDD/Zz//MMM
3ErWbTH0y95PAL5T38tXRZyk2MVUBkh+2/n0c2wz0KuJ8uygJSxEV7i7uU/iI7nN8w9rzlvekRo3
z77sXmuzor8ocu8ymUx2RtK5NoSoqHdWPQFOAQFT8Bf17dy3zVITkU40D/5QE3i0bT8HMgyv6lrn
F0k/0+IT6cBAhQmtQqZVtGO4IYCBaxhCp1mRWFsfBmsMr9s8EAe3CYxVFrnFOiZfnRx6RnaAoXpT
8Tnh5lgu/Ldq1K/kTGSXogG4jrruw5h+FgYAtZQvjjMSGqnzYnr3U7ihTAsZlgZ58Nob7rA1Tcu9
d6s0brCYUcNKymZkXsPGy0AajA80wDFJrFQeMGChq58xK1fEeXOMXR4mtDilX21mrTcMRfNXGWGi
X3i9XsSxD8AmtX3d1i4bfTUGP0dHJbdRm7krt7MY+/n+sCMk3F2S68QkR1jxRaYocwOO+0OqGhQ4
07BPHavepo6COjEmTvVtLjh8vPR7GLhBc0Zu0ktDVsNyqGrsWT3lXybklA+w3Nf+OBWgSga6gWLQ
KN11eGQu9piUnJxEsbJKTP8u9eLyYa4nYoYDUI1inTWZ86aCAWjJ4H8PhjHdeZJ9OE7a+kKKRBxI
WjeXRCa0UM+g8fig3a+m4QXH0u0ZMyWECDP2dU+dpbA4qWridOuqJgx7jtgTyQJ4J5+oR94GzhLH
5Hh7mmR3EvCyK8LBz2EFTE2uC2h5F2QEhndNU0IRiMjhqIjiAqHL2erPxO2LhlzEC6vncowuKLYl
etVVqG25NpKKVt0trH2u/fA1ThhCmmH6LShyY5GzExhLTMHsaFWJvHpxA6f4NnBP1q49cjqgL8ZY
DQrQ1EOrWURGnmyqsHkdEtJzG1W/RNolRaKqmuukGpolJbi8lDhXHlPlWI9u0jaXKpoypnAW0NRI
aELX2BP9TS0uzIK0XLdPYXrY6bDM5hK2GhGKXArFbFVML9KezuHyg3/BFEfTOmt37caEEuWxSGDj
My+eCWO68LTBvHjw2qtmThwGJsyGAh8LZjFY7aJicPODDIUeKJowyA7izyJK0bTMZJJtLH8E6DKD
5Cpw7Z5Md8sKNtJSLMoot1dOQ6hgpHkTOJ/T59Cq61Mx6jenNeuDHAI2hSY3OVlk+sCe369DB8yz
vTcxgbpTUwlUUBfW1u8IYVKhm+wnMLJDLpmat3lvEL5V/8wyJ8OIqs0OwxBXlLcxnpzD0N4N8DOZ
q9vDoz36MQNOk/kGFuEIkhOAGisvmqtZJtNK+KST42eUXDgpNnwSZ6qTrepnlr+7nctpXNGxZZdj
1pjPifb73RQOjJNduEvEUJkPcW3A5EzKW8qxcjkNMuP+hcZpsBvC613trmCoCRq/NGHMCBk28klM
wdCSvjpo+PgxlE4CyF66YJghBDkWr0Wdr92wKNatrunXytI7QvqPL1qXatpgur30nfRHqEu96T1A
qzA0ScImfvCSw7jZOxxDBZO2Qe77YiA2flTyNpITkeTF6G8sw3/y/VZuxpDUyDHs5Ktf1XxZtdMh
cXt7GyLT3hD7Em4Tokc2ZdEHt8kILrDoB9s4RlU/LFVv9W8tEdIFn03deaOs8BvuZ/g1YVRuXH9m
jF/3b9rqIBHT7V8TBTaVTJa1ONiBGy8nm4lUZQm1U5B9ylXWdPVrUvgjj7Cjj0g97y3pRL4nGdO5
xqcTYn5iPHXBlB7airGkVDJbVz6Ak+H2LZF41rAB9ZuOc2x0qyAjH6id2/nJCkJ3FWautbTU1Nxl
tVffV0NWXwy1pbZYcpIpytnwHA35BYw3UnSKHugkXKoIloVhdrcA6cDgjUWsjFFXJ38UyToifClY
MNDm/y6KetlmIduhkCcGQD8C5nVr1Uf9RRlWMIGzLYPw1aCnkFDDJt+VMwZI4WD29306VWujn6L7
aIY05gaye9NgVIBuc72rptJeuxMJSYAaTCCoIYqFPapH/mmzszlzSWiXbyEsSu5n228cP0pfZ3zx
HgaVtBdsDP6h7vpwn0P/xHDC8tbOjOxhEkn7KuBVvBiq0Q5vTuOvst587PhUG+6uuiVPqb7zHF2F
i7LuonVVzNXKH5tVMBrVeiJ3bi9IyIEkKqc7hJITHnLKWrlTmt/UooQKlZRw4mWl41PgafsSOzRq
71p0O4gL4y15LsUqHqd21cvKu2oYSn2jVabDDIlvezPGEMmdX9IHlbELtN3J9hCLfjrRQT+4VjZt
MFO1sQ8OuuoQiOGhnOlrZTVXy97Sr31ky32NHzYsGIBlBo8Jo0hYkagNb/HQebHj4k37QQwUEIGv
YtYAbOGUw09Tzox+EoLR2VTzdkWvmrPh02Pg1md+l65vbbLCjreq9M6RUIwM/YUMAqtaRo0ca2zg
+WPiyo3LyQ6SS03qF9nh+YsxTHBAZzzqLh0vIjo9muBFaZSObknSbU3UEfNXm3Q4J7oWfsGEy43q
m6mZx/vIxaSuZFqH5I6JeZglwyaJjZd01PESJpZ9aZeMTpKzd+QG18Rgn2o7XDEUtVZWwOaA6Whf
HeEvP0yGXWxqVabbHN/MZU9O9InQ1Wcb6so+ynrrydbQUYgPCy+80X900vF7hHnfKskytYYQgRiw
YEnVvuXfFom+NO3jMEO4cCIScJ0sOla6zm/t2uGgJLwQ8oqYIwPdYDjjUQ/rPWB2sXBS4zSnZQSS
b30v2ZCXnO4/Y3KeW3sTVDem1bRHSeT50UGdOHdOsPZJwVzrIPSuzHT63giRr0TZA/Y2sebs6nJO
W3C7NHNpcUiQ1m9ehRMbYVOwqcKZlOnJMon+iSp8+cAp1q0NCbTxYOOhtHrqm4IwXdlhumP6rrGC
9OvcERdWn8i4Dq8rGBDPcVTMP+VU5PfShIjhtp24hdiRsBF1OXi74ZK33MffbIOsJRfeH7nUkBxX
kO5haRry0u+Mcmd4dIDr3JbpTZuOcInAbCvGfr5bffck+ljoOuW6hIRFVBShVMEcYZZNZiL04FQs
4cFyfAyF2kxoUxlxGeV1CDS3HT0ZXU6ENjPcEc0BX3BKSgIJ/GbI9mk6SOKGO5+xexAMdx3Euw1k
L06sIfXXHqzE+8os0hVV/XRZ+nGwFGDthzAygyW0CRCfngbHYZ6y+DCp9Q1gicBLPCBa67tufYA2
VxjAiMlseKdhpBAfgtjbeJDtflTMWGnHZ4hOsk/WTR/lj5WjCviHNVjIsiMcdmU7ldygIjD1PtQJ
47uU3uIqmRoCIBBcRrBtHPsmclvOSjweWrqJnw0w/rFTcUSKutPrn26uoah18HZ8JqIbP5udIyF2
QD9RlN8NmSS7svNAJdt4+u7BTN0VBnLCMgE+7G3kOH7cxw89xCkAqX7Yt3UJEcL3CueC9ONhIQgH
4oPAADYmr75qYK4CxcfQDYLUvXXNDEqJ0ctFPMLmo1IxN6WsngAfCVstSLOfAyjkc9j/wFMk++6Z
Y3ukB/cfMnCtjVfNxa6Yk5HzLKIpKVmgdeRMl3REcimsrN55XR6tOhqjxzmaiW9o+pZziKRyL3SC
nVMkza6vB8QAbgyXY5R2v9Fksx9zP/de+x5Ur3Yaf+1mY30ZJlQzRV+MhFcw4djNQy8vkWz0FK8O
9YxHixZOcCjHJJhj4GFdPde2mtcje+HCiaPx4EYIFamIHMKzKR8ITGC6aQnixclZbd9baYzRUjVF
8QRcnd2ODbSPIiL3ucL+aO1azHpnQaBnm3fDYewgU2IqimYmoyc5p3UyA0udW1eEd6FZ+Rszj5nH
ZeIZIk0XLxMOQ23V/iWM2WKTD77YtqULg0sFVrwoAkfdWaTBHiYYc6z9mjAz3iOwHVJ/B8J3UVg5
IPnG6CwGLIS/8ZLHR19BPqVJzh5bD8eBhRycCfxGN+Ha66zhJCs/eAn4/jLWPV1xzOFZlD42HlPU
7USm43WDRfC69AJS6gf6/NQG1QhwZsPRij0XvP7Ohtq+wj+TOWIQVd8bIjPoB+LhMoC4vRTG1O17
QTBtFQ3JNvd0cxHN3vjTtX3eBY8TdMPxUy7J8k4Yrg6kaRhNjyaliedgjRyHfbmJUqCaYPpG3rC7
BB9+m82uW/cWzErTCoiNw7fduFRO9RLKirElBKM1xB0iESClDGhEyN8AJ0Xi4Vbjj8GeCQNPGH92
bh+u4iEKNxVv4NGMZ9RGndk+MTJO10WCInSmWd2ak3Z2aaljmAR+/pIk6XNPquYlsT8R9GZEHX4x
PRtGMSONUTbc8MZYlvB5bxMUDEjoU17lyXbtBPYIYTVO0PE6KDKCP2SO/1F42n2R8eu/z//mX0mo
Hzmc//5q814cX7P35vNf+u3fkJ76j597ThX97Yt1Dgo13RBVMt2+N13a/jPn8/w3/6ff/Eck6f1U
vv/f/wOBOW/P/1sQFfmvaaXCQhj3r2SmP+Wb3p2jR/8qNI1/9e/QNE+a5JwRU2F5WvGdf4emMaFW
WkHXBv4znX+Fpln6vxwhLbAyy7VgTpwVtv8MTbP+S4KGAI/YFgoiD/PMf3766z9Edn/Ezv51yukn
tziGRlyax9Up1/JQIpif1JjEfjoB2Q7BNdks03Voj+myt7N6YXeDcSTcuGDWyL5Y69ZaRAEv9cIo
2/SSVKD24DRpSL5VqvQCFfdwVbL4V5TLRDj5nkvCtsRn+isd9/mC/i0e/LhgUtGUck3bdIhK/SR7
rcuQgLq2Dq4RkRg3UEgA2mTSXaS1DJZOlz1VowLpzT1UTwZgwqbCa+cLsf/v+u3zNcDYl9wxfvH4
PiwBf1H1thCkWuViO2TEjjr5sytfs15UW4i+zCkbM2lWqmrDb7+srH88u19DYj9Ezr9/dB6Q9ASf
/Pyb80r6VdEdRmNTEYFZXIdNHjmnFinUs5058jjJItrgIuUe5rIM7rG4PYsn+kLIhVfOWkN095Po
ggBIfSPbwU9RuwT5Gn6n+CIm73dF+PnOYBgutHRNhygFsJbfLzHzrWbqyjy9br0pPwwKsUroNYRh
OzDZqkuzcsUWoaB9tPpw/Mp27ePZf7pBnnZd6SjeNVd5Z8nxL8+lMQmmdb0mvw6j+hibZXivEtDU
Dru6K4Ox9w5PQmBRsgTI+lai3jZQJlZeGsU7wk/F6j99XpayTFfDkBOWzdv16d1iEqgLGFvihL1J
es9V/8DunoH2QAvUCzvf1YWpN3TQ2W0U9t/6vmeMLw1tkceb++9JgVzvLMgyN6kz+Nd/f3V/elKW
UkqbbC/KAaH9bAzbEXtB15DMJ8R8HP+Z85RElG/YEISSZqYgoqIDNYfUXla+94WM/89PytLsYUp4
2tGWtq1P68RP7dwZ3AqjmCCix+BALp8F7lJ7NU+If6OkusI8+XEgvBAD67a0rq2yCN8TMy2uUjeL
vtByf0j8f1s5PChl4tnpuo7kwj75C8yxSwvaFtE17Ry7X19aw9uMSONoemOTXYRGgHqIduGh8CrJ
8PH8ZKRdTofAKPLgKsllBgGkn9oH8+uX6kMS//vVCcBKzzIl1Zfr6E8vvm3EdoQ5ij5VBOUyxSnm
ox5k8yxEH20+ph66A/ZEq9Tu0zg2doUoki9W88fu8vtFEOPlOIR8nl8w+dnENoxbNMtgwNcj7JmN
Y3flg6AG3A7w4m6anBTChe21iP+SsK2WWWgnALR9CHXSa4vrKQxpkIw4dXHHDNLHSak7KsZxUdph
Uy2yDoGx0bT2ngZ2ePMH4d6Mivg8IlVQISXjfTV2A+x+PP4hQUOB8WPcPExRzqsOvXi0GII8e8z9
iT1vOj8o05xbBDDTvKfOaxdBC100nL3iGaY4lxoPKI8WZTyJ1ZxE8rIuounkBfnw9vev2dmP6tNd
43hlyoUTLOvK/PTosp68CDW28bWKBudAKHSCXG7sn0IlBVQrrFjDIhTo4Mj7RS2df2EO8Vc/3rY5
qxwpHcu2qSN+3REDL50BkofoujFCY8cEKVl9vGas0vqyHAqIdxA3qgs8CN9KbPu+2GQ+fDp///ie
CV+OUsaSvPGfA0Wm3vfAToP02pxqVkUfwjutPPt8MNnz8Ca0QqxxXtT4QIgjeob8p6g1soS8Sj3e
fDy4b0oGxiiQod+tWtQL9aLsGkGrhwfJYiLcDljbDyF90htVWyMaxbGtzGgTwGdNFwKJTrcEYi9m
wsS9+s43xunbjPUzalik3gLeHZFOq8geuSgjy8UxLnAcWAzRSHhzPre0OlndiyM29Oa4zKkjH2yP
rw3hDW9I0u090GT2FJp99dAyptw54FP78OMMdmrTvcHgr3zOopL//z9fW1pyjxyJebH+fNz1dmPl
Q20n1wbVGJxz9rjrUljBVtqRwEZqnr7jTQswZE3h2pgC9cXiOi+e3x8uO5LUlrDZxi3rc+2YoU8A
OfSbE6Oi8nny0vMbdX6YTP/KZ5U39hd1lzj7jnz6iectkGKV/GH1h7PELwd864qsSw17OFGK8hIn
JBDsUjJ+0AMSZlgQsrmyowh5oOn2SC50tRrRQhmIOf5odOhZ/j918/m9/XQl1DqcoLZwEZx5n9x1
fMad2PDr8RSaeEq1uvEuyg75Xu8HobXgzI6uGGb66yHJkkObs5oWOC1g5UW0NtYlxMjPcf+ko69i
n/58rNMVODaRyjQJPJ7z93+5Q2R3BCX1qXlynSHaiLGvd0paITOTwnkWBRxd5U1iERRz9MVq+HN5
alnKsTnN+alayM+nlLC7QKP2VIh/S/eh7PuUkzsv8kWNu/8b4LQ4Kjrrawvy3jLAeW0xk1s30G4z
ek1Cs1xN+TBcjuFUXOrAbcf/+HVhybARCctxzPMb8/utqcyGIW8l1cm0hvahay1a+arrXoCd6kN4
jrd15yTs0ZUIG8ZV6nz/+9f1L4oe63xvLFcwa7To+n6/ANPBRxcKHB1D4RnfmikD6CbZcCVkgLto
3UYbtxLRVVAbIQTaeAoe+8CPsapip3nAPOU/y6egWLd+v55PLj+wS7I+GUJ1Yvz3BGF/J7z45xef
+Vw4fXpPbPpe7rwpqMw/Lwot+rjWgYbZXk+RudRz25F9OxbbHD3eoQvS4BAnmITnJn7YTDrsywCO
1Nbt82QbQqrrlkKJ9keBOHUtvM77YtH++XXxiAGjX9EOLzOF8O+PJAAtSZXCqDwYfXlQiWrJNYsQ
koGWmFEKPusxdXZzpXeE0Fhf7Gd/3kA94ZgaXi36MU9+Nht32pTMKhqT63ogPGiRhk77oFNtHl18
CJZua9Ff//3z+OS6xDNHWWFZjnbPzRnl3Kf9IUwwHct0F9/YUVovuzBQFkhXgWqnKBDfnLdRWtcS
qx3RUmm39TIlCPW6zjtj7ZZZ+TznHgTK2iWNrfHgwo9QYUN3Lq5a4uBuqP3G/YCWxw+i+fGjwUyK
zrz/+0/xkbT166pStnJdOm/HFlSjf6pFXXi40Dan7oQFS3nwalntbVVBn2/U3dSmHEOBSFAm9yj2
4CUkb11SPdRi5pQKqgDZDJXm1olUvILLQNPDtDRc9YMDNcPLroo4f4pxMdN0acn8Yo5dsQGnrZH0
6+peh9bwniDtu/6oAIrYKbaeE823I3XoD5RxWHGbZ21uMtrjSzZL+S0B54P64VPdRohQTV1zhbqy
LuVUwRFmaHFRDT0+3gOjU9i93smHcQybFm/vdrL1uneMUrAwvWxTDNg7am+KXpFvqxrjmLRFoYlg
aBONMT8hNodr7cIQnefy0WCXO8QtAHFvd91dpii8Zvsk1RwzxZu9BSRP4zWDZnnTwCBaO9ls73Xb
im6T1GaIUCGEOSzb5GfoGfmDq6xiG7SlhKsw9sUDnExzHzMNPLRdPL/pUIrnKPPdrVZ2hZMmxVpe
2TL6YhV/fm+UTQkgwBeY+Anyyj5tpLY35FOMyusE6ZFCbOxoFuxz5absbO318fhFEf9XmxgHmkkX
Rn9ofn5pyEKbvd6BWMhR2j7UQ11tJnwmskVWj3h6/f3i/hQn/se2DFLIquaXhsL7+55k2O0oc434
D3UiFVVUNv0jc5Zwr7NmfMtosjD1QdW/sAymojSd/VoRL3Kgjn7QDBhx2g64+wEuGCvYXIS9iKDG
TMIMms1ZZH5pTmH/VdLDh+ffr68khwkQpxIWW9pf9Kiz7dmDLRvAjq48U06Z8C9rKvcDbBEuKfcc
5KdlbbV7F576vavUD+9cEnewDH+2gzPsJBsFBrdJvnAaI73veUkfvri15+3880VKFg84J5Igrvb3
WzvrWYCEcZFNZfaY1UDEOeZukl8okXabIC297eR5/j1B8eIIuXaAphmtsgJTRruP3m2CF7/yQ/vL
G8d+RvlscwqJj+//UrHxM9HeVhAemtm2900j2odRoEbzo8K9I0cj2pNyOW5TGc+ogtLipW97al8D
9qI2Y+vOaDvrEBctbQnDqjcVhv+r2/aBVFtK8op/9oTDQIiwbtQ3QI6DOMKKSK/t2P/mDSU8+qaB
kxmX6SX+PsXe9EzUNSX13uzoLe15ezKC8Atvuj/hr6w1KjlwUGWdEcdP6FGAcAdTwkGcvHIAMsqj
8rn3SzboNISXOrmyZljFzfxi9Zy3lc+rx9WE6IAUOR7w2e+rx+tEl54VVKcg94LvssNUwO76dEmx
2awNOQ83MYTnfe2V7o0lZ8TSH03g/+IqtGU7HvdAKXKSP11FMoyBMaKKT2Dpp7hP6AYCnROuY0cE
C+a8381q9l+RcOKVcv7zvGu/Civ4C0SK2YNgOHKeX3jiM65AXHznWqOcTyAP4b4oOP/FrNVbEilx
dP2hgC2VHueBOHfUjGBnJGdu/v5GfLQyvz8OrkFx+itKeoq3T1bg7iBKuJ7KPI00HgjDHZM2+/zi
BgyL04WP2AAztyRxLvJpDo8qrMTdmFfFe9FF4bxylF0+k4cFLIFjYPuQwFjfGr2SNy7WgHv73L4G
UV9sa+E0DJUHSI3pxNwa3VQaXaDUNCUNTkSZoF2a3g9InSSHL9t8buv5mX76qHxMnrhg6Vl/QpLT
vEca0A3/2CNSZpVH5ZbRBgKne4MSXexrgh5WRVC9xvD8bjnV9Y1ihLTH+p7GOLDVJjLldKhzeRdE
jlqPBj5FhYc/XmrbM+4VanhHGm0dmeg+1VYPqjHOA4olAoXQBTePHIxnPxPmn39ApONoWadqhou1
6j3kxHCJK4bWocLySo7TLaYkFfZnEpuReMYYSJzR1DGxGT4YhWXvqWASnAh65qSzse/buNp1DQJe
L2ntdWIO+VOVBeAZOszXCOkL/K7r5MZWY8DCF6ytBCJ6Kzxxy7lXbA0e1dZBFLjDYqi6n7yy+zm3
GIjCZoI318vgKuTc2XipnOGqGvjw9IbxnRG5SSrUuey1+JqOFQUhCFNh93ix5NYmRnFy5ad63NCz
sVToyvRNP+TFVjMCuqk8HFqyEr+VOfF3KnC/mTgY4OShNoEZYGFjlF30Vjjonz8K535uKVNEqXdY
usU7YsGijQ2iPGZxeJFAgtuhlx+xvpDVRvr9uJ8HCb/oDIPFXT/Az62m99wNk2MUg/1muU+dmaXD
vrKqhlgiZXzT+fCez4l3JLYrLuFW+Bjh+XhEhlb2miWdt6MnMy66NsFWKhbhSXsoeTLYV7CzumhC
TG1fizTuV5BMDlFi4Is4dKLYog5oH7LK6m8xGeMEYnD46Iq0giHViJFAUcxrFh9/SZkpDmthbd/V
IsEEpkPa6cakS6kBq4l69NI/ziq8KiVqFlDfukWHZ0BVfg7jyt5mFNXXZCiZG8uGirWobAQ1IMpd
tvDOzWMUygLPLDDjqqu4DR8PDRKwXPoMU7/HSaKuQGPcTd7AyOh6L4dGQul/OQ04IgzNvi2D4sXy
+6u0Fy6MWI12zc79JQecQxdhw3nBiXmVmn6wsdXU3pcY6iFbsO1DZDd6VyfpuGwxqVgksmogFqks
2X+cRmiwI/QU1QyGaeTWPe1leSWmBCd9pY1dmRbpGu2COkYyKpYTWPD3oaiK6xyL721gG/0qGuGl
9LnAIDQaypXbB+0G/rSLU5KHM4aVNd5VlXu3PUZYh9yrxssakuIqMkjI9lnJ6OYCuK2lCsUzFHjE
uOaE602XwZZctWhtl0qZIdQ/F2xhioxwJaDNLGVZq29NFUGNgF5hELGFlbMHf8gp8cyAYbREOvco
GleylfqvWZAmt+3ouq9DFz75TSDWOlfZJsDm8jqFarIsa2waPnbFkNfsgWPogjEKFxbl3Qoue7bk
ZXyd2ZyPlcle2jT9i1WH8ETGvOjfat2gJjk3HHGLBBz9Uo82ve2tV/QyzQNlb/ugzvjqH1D+WKUs
QlMpNG1TEb4mNbufEUMR4nMyrMEdYCMqNHOzTwM1TXVw8NH2bRzaoIcKU+61BzH6YjybRDSd2VzH
A7Zbk2qDk5G1wRZKCM4pdp7tDcFUGimDgbmJVnBuFi5TqzWcopiwC11907HpH/3SCQFtXLaXKLbH
tdtOt+R3kFZmOuUzdFY2wnZkLEFsWNJhxuAwK7VsTpmmjqvnsIKitPhASj7uXjo5Ds7ByJTiOXvz
q6iAH0k82Qa5NgbK9H9XuJumbwjI7SfLboYfWTAWV6MR6ZOTFcYdGqWJ0aO0L+qxsbam2wxboWao
sn7brOcoKy/wOcFujxRXDAXjEk+Zulo6cdo+uHoCCk9nSuY5BKf52MqmUbYPcKqRl+O3Ji/DrGG6
HKN8rLrR3nHkyEcnY1f3rOJeRubVPHLKzjm5ZIvSaO2FjNBzdwV2vIaYd9lUFRt8RpJDozHNioKJ
nzZNonxUBgLHEXblwOcssFjtWhwjRu8pa1X5XrY+szi3hDCOFNx8LpzoNh/kBBsfURTky70OrODS
SVJ1UaezvmotbW2VkPalxjdyKXtYu2fL1yIq27tJIlv3am2vJfSjqyzMrh1niPd919o3+lxtep3L
k/tAuElFEOWSitDdoFobhqy/k6YFmDB7a4rS+R3n2/mqn9LiD8gxPhdHcWQo6NWxu4x4VJu0twD4
rMAYlnDz0VEHqFkcIzQPQGApTCKvwRS6QB9dxQFnmxE+YWl4cAw7xj0pGPbmAN82GwrzPmOkvtFt
Nb3l1H0rkJnAXcUzzniLWbfNAzJOWAKdV0Wr0hc/lDk231RRGohrYnjZli/kEotXoLkmnnbSUyT8
1m6GiK1mpuZXyVUdYco5I+vFYzY5irGzEEsnxFQwKtlgXgQ1OxveC8IHrwRcxV3CSGptVfToqaui
O5mYDi4A3dn5uPcvkAX5t6kxtnvptsUpzScgPuVXZ0c+3nqY2uYDGE16wheGbJBwEv0LNmYNZnBA
pR/lHj5f0U1lJdn77FswL86xhnmTBIvGcJxVYSt/oRN6PDFwOQsZQypWU+WeXKgCi1xBAW29YXpM
J8PYzWXenKmk9ZGgp2hDW1NsXTNXS8usNHJUbiQOK5SaK2k1QD684N/8DstRpqbeVf9xQlbxTICL
qogPsPKaCYTEn6HpYt7yufM4zYoZr2arHJAont9lSdEWVIV1253Bs9xDfI8z3xpMqQ9WScqd6rQG
Io9pAS1eM+3dTdbg7Dsk/xvKIPFgGngPJjDKWHa2ZrwQuRB1+ljf5EFxrorPRI8hcJwXMx0NPn4S
6ptRCt4ZLzXlc0lZQRNR15zdFXq1GEONhp0HNyf+ZBgqOspzHYmVRPmMSIJvYW8Q8wY4uruNG/50
hq+6D9ypeQqagBXoacTyeEGqHQhOuIti4bx5OEIeay/B+lzD6NtCl2v20MUlbLu5qb4rVfHjUmaz
QK4zYkfYUPdBqY2TLiLnorLmEYsOMefb4mPEKw0XA+YeSyJkYL0zqWuF5sNYTxV+D8fYh40ZRcl4
O+TRKfGtal72/ZmdHtluf8eAqflhdkb/1DIpO2C6jNWKU1FNaHOc3e0HyoNrofxBUoTxZFL1wmSu
rObG6srqvaglk2js3lI8nkv6cawLOjQbTRth7yQj6ODyAuXOjL9UNT6z82B00Ds2gDZuVFi2aBKR
6tJ8QSgRWCjCw2E/zvKh0aW6hZNxPcX2g5s63sNkjXrLPtqj5Bi4eGEaVF05b1nBbNRnti4pNNaT
Exsr1jpkZuqVwFg6GSG2ZSFR7WE2sLDc8tb2zWTL3GZaVw1ODKnh2M+hWw4HkWh1EVr9cGG5vrMn
63ynYjuniIgwjnLDV6g2VG4hBlynCRXXUqJEQLsA7yppp2qjQiwQU8JaXNSBVv026vLs0BQ4M2Tt
3Ki/Q8mvILWnrX/MyRvJV+1oqR+sPd/bYubVxVdFmOh66ZBDf+lm6Idzp7SPyLDKn7lXOsOFMUUh
FuSeir+lk3k+AUA+kUuOVv2k+7AxDriL99hUxjKrDi6y3hck5u6qFI0XLMZx2qRNqpc+QtEFYr3T
/6PuTJbk1pE1/S69bpaBM7HoTYzMTCkHKVPThialjjjPM5/+fgzd21fBjA6aqnvTVnbKyk7JhAAI
OBzu/5A6+u3Yp+2t5vTDfW8hZqhFSfk+8sQ/ZYh2MlS4MHlKMofLm3sg/k5E1EdkEAaZbq2QYLa3
WlN7NyKnLDd9Ie3vdUcuj2pWHdS3cZYZnxIfMwy0z9vhoatr2T5CVA9KCYo9KeMjxqPikwrFg7/P
Gaj624De4K5O4RFF62yfIOX0hHiPt4VHZ9AtTHgBTELPzO2p+fw7f0issnY2ePJ4D0Wotw+nPvWp
Rlsq8JTpfOc3pcU7VhsHsujUUzjfWtpxdLQ05+ic/lgk1HDcof2W3wg/4g2kByqYsVPuUcyhNkp5
pZz+aO2RbyVzz9unWu7sJJpaB6NCHjmw9OYR0yZnhw6Les+lSffRoiiVpmH5NYyq/pV43kOY4SnH
NcyI3vxq9tOCpABd/c8CMj12DRYU6S0mkcVXULSYWckhtH4hrYK/+SmXTLL5QZD5bXSnW7l5Z1lt
vEvQEopgKoT5p2Z+8PppT10WDApQktAh1hkjUKQN6g60WVr0NYnNc+2viQ3CzlBYTcGhKmQDHruJ
4YU6wxOs9/pBMezmRTfhkFrS5xgGnvb7Z+RFzV+o+MUpShqsWj9jG2C6oawKlt+5RZQGhiHcnXuo
NLkHeSKjLqoqwVxBY+aBDyk/cMryUMtpcMc0+NV2Djj0chhvuA4e+xKRpE6tsps0kJ5LdLBf/B7D
qCBsuaSY4oZ013eV2EtulU5GaNiQWylO4n+s81R7z5nFiUjKbthGRqN+yJu2eeGzs35km8htD4G/
b2IU/lBWTZ9Sw5umrT7p4rYIlEPfmoiFNTWKrJnC//CT76dKiNqbPMZrmDCaiL2dnHhFOGrs/5SK
M70fnVJF1McXwY8shPq2qdFcoJEyL47tzFssq7tHasH63aDoaDCPANx/f1iofi/qoFI6tGPLTbnR
eZ0k3Y4alPkhLlIk+Pi0UyTAqxmx8JJ9ZvC27+sm/WGTeH9Emz3fh336WUkCnquQM9DSitR0b6iR
9ZyKWL3h/Yey2CQofsSIiecgWO+Rq4dNRIbwUQkbLlviIPvD90JECGJeDWlPD+S0g6OYop6Pgg1S
JTgubE4Xxe8bVUdSbVvSeb8p54pFMNjDDZXyETJ7/hIo4Q9bN8yHqESNhxvQGHeOxpMclkD7rq8R
EVPpoT61Y1W9whx2PtRBGeuEBhbMKKXyT21TYd0mPWgeZEIAR/VGXNz7I/xVxZqCcTNFSOOiKyLg
kNQN4t9z97JIy+GHimgodS1Bmji2XnKAR4bsDyZyrhEk4sZR7GTfO0P8MFVR5SO4GX47FWj8BDnM
DQZsSLpMpT1++g2csi2ool6X6C+UsT4byayCGoNe/6bUMYJljQ6Y5gQxSnwn+5kMnvd42u6lj3x5
Tm7hk+5yuuMklluqIfpTMyTP8Vy/FlaO95qmlhBYAW0RRXyqJWWvEI2w8a5fSkuBQqboqGb/Dkeq
BuHfhgS45Tw29qZvwinfJCC/rLlufBSRVs08fEysUJygApJVT6ExksCbSl/hFZAktCkmnt0p/NQG
kdjKh0gzeCXJjkAR8NDgRMxO97T0GxKpHVLeevBwim4GaApXM82PYRU6911Nync4VQlPTyQqHWWI
SkGiPnp6Yb5Uczp5et5xH1EsBEzHoxTczBMqMqh2cEt67/BJcJ56kAgv0ykQV4JJZ15wFzU54mvB
AMqpBQ1wa6DufIcEWXE/aEjToVXAv0Jvt0SL94dZWd5eD0vxKEQVYL+txF/NcKxuwsHYYy5h3lMc
Uz7gWsbjZa70FTpQrEbN0H9jr6Xve7OoviZGBXsCqB+s+Hb4cKpsS7TO7qy051EzpIe+NI2bBhmo
h+yEj5pLW6eCJPC7/HNiYDNi1T5KIv2obKvC8/dKPpeI6i6vP8Qo5t0n4GqeOtlhsTC03X0LWuTo
oLjlbArb/K5rdnIn5osPxlt7H0iYyWBVIRZ2kaAsAmFNVINxMHWosht0FjykNMigh1TgXoDqmps2
Y0APQpev9jRSswEG3GV2ixa+wDNwzO9VfVIRAWhwM5HCIytSnYNSg2e0I5NNZ5Zk5Z0zFmhFGWZw
b4Z0kI2hZos0PuI2NTIdvOKbJNybBKlxR4UMce9YJu1PFdUC47YdkXzmxon619aktRqfYIenex6f
AO4oe5oLAXYp2GuWnfAd5gZQLkNvm0vTnskO/hNy+cOR6pFN8QJ589NeAuitHnJpUDRA9+cWiZzq
mFGDvWmzwnGd0ixuSgwZbmTZ74vME+9U0QXPXVx8h1sTvCOhISkzo/gdmqAuEgTaj7owmpdkxmE4
hW1AsEGFBSHE4L3K6wAx2GF8jjU5PKPyG99LSWJgIcF6NCNsONKu0w654dzbPKrfyVzRfrKfwq8d
sNq7046/XvxfdoB1cNzCoZhho8T2FvoWVnj5tJ7iPBQ2lzwqshTDxfwOETalptggIlwf8AJ4x5aO
agFv1/Fj0ewFeogcrouK1FceRoWAmFCoijdDKORPVRvFw1jkxgcln+nWviPfIz46y1fx4zZ92VS3
VmjJT9d/0Ak9ft4T4AfRipp7hnBFtEU3SgsNLppmgvwJ8/jJ9gL5Wk0UDQUyz4emrn8lXSePvu5A
i50G7Dp6/2lsnOKXNDANB70sWqSnCoRoFRHth7ry7kQWkEaFofNisIvctm/DlabNheY2lpyqsFUd
4Ib9pnUvOoiXjaPpD9DU4v1UF42rlAHFiBgNg7L3vgGmbR79LELlFzWRbu9lmfLOjrxk2+Y0Emfn
lgnlTIR/fFTfHivRVG7vI2twCkIOTKen6wutzgt5vtD8ZIB+QtI5lvJkZ/VHgzY34gzCXWA+2LGd
4C9Q64cuMOJjCKXhQJXSvGt6UjbHH82vA1Jnh9jvv+IwxVPrPwsVuDqMY7CGoX/bBeV3EYZUGyYM
v27RBYWkUsAMroyHPqijT5iyesfICNuX2kZmBo1E7Skdol1U4QSTe5a8tekd4BEEGuS92k7WrTPf
rjowxJ2nW/VrC3djhw9Qtl9Zv7egTUfwnLH4jSCQ7WWDe0Zs9j7Ccg/xqW1wKqyEY1x8DckdN/wy
RCgwY7nRq+R7FkbxDj4h5bu5SXT9l7wNGg4LNZ8VtqBuL/F3XOREMkEX7dQlFKgs/JSQ54H1+Om9
N7chro93AXwNVgRUMcg3qELOAm2AGAcUpS7RHvTciwTVqVdq/NkxLyIDxJdj3vV4Ktwgl9pR2eem
uT76BTymI+jNsjs0IYHJL1AyIUT1Kck4aoOnoiffWJRJR8u5b2VCZbTpbilbx++c1AiRLQXyFZtl
+WQGEtZ0liqvQ148O/D+n4C4rK3MhS+hgnfgI8yQUSTkz3vYVR7kpuhr6yFMgGKeUGcn8BJdyOIr
mqn1CvDjwpcg5tggBeb7AszA+Xgj2ZQBfs98wPYqck0MqYB2hfnHNMnpDaQ6ZMkKr54EBsStaZj2
ZuVTvMWdUItTAULOUUSH+3I+vlKpmKMUjvkQK2Z7A+3BdzMnyV7L2WtAjcydOs64VPqGn7rJyd5r
o/NcSxxJo7i3XB9/qxWe1qXNwQ+icmepIA9Va/EFdNiKhV5Y1gOFIOulinIfZJge+YcClAqvY8v+
ZRgUqYOKA+KNituWcXNUgyDDZkCDVK9ibfWjF37/OkxzD/36il34YKwSSw1Sl6CxvNwKlCsUX7ed
B0ON50JqZdAXadP+NZo7f7EaD6+nDOwUr4Zhot59/QdcQDhwuQIxN1UQ3tTYFuiCZsgNGeKF++B0
0fih9mfnoCiGJjzGd7nZNHepj+CRinGCGw5DcowtaoEr++bCHe/QvCeCGJqBy+ESeAOMPrcmgvqj
NNtbcMoZTZ6hOaL/S49NmaYvztCjyVZRS6DDZQwHLXyKrbi90/MAR5ikilH30urvrY/EA7oOIYLj
avtgKbzRS3za8Re0qTtdX7oL9xIZGQwhg+MCMGOxtRAL4nmCmvRjPcc4yiD2U6tp4HQKa051515S
a/7XNf3/mnr8Pnyt8jr/1Sy5x2d05f+PCMoGsfX/zE+mFpT88yefef7jv4nJdED+Zah8KFOn2fVf
pGSal/JfwIrIrQFY0SyfoT0ZHZXgf/0PRbX/NW9D1JZMMPQaf/R/05IV0/oXNGUT9ieEFOHQ6Pob
XvL5BWFBIeX0O5YF0Wwm5C2x+jqOehFbfbpDZ68mADi5hcRH5SQemNM0V1/Y3vmPP1bm8XdGd8av
PU9UiDSkBaQnlsmFBjZ6Xqo/uRPhYPqp5yfIfG0e/M2Hz+/uPz7FK4fjPLC9HWPxjJBjxzHAK/A2
3nz59uxv3nmb25VpnF82b4dYQLzJ6VMsURii3j99ef/8GO0ep+1XhHtWprIIkW8HWoTI0qiS0RwZ
6I6y9u452DGZdJetXAULivqbYczF5elpgYpfNp8l9vpdkR/tFDjpFBws5BWA+gH5QFLbcaX9EdYj
tqQd9lXm1quTLbXNjW7cxqnEWqNduSFWvqS5yO5QVvvPZZ4ODw9ye7ynVv1/OYR2viHLUZhccMw8
3XwLts/N5l7brC0vJ/2P143FjoeRwnOWzAguAnni+RgFKnUDDt7NEWZlj1ifF+yskJ506Sv24/Wd
eX4x/B6KdEOnYUg5014Cm5E/xnVPls1RMb382TedW2waIrcHxnzby77ZNHEpVjbpIpAAD1RnDjYH
mquccDIflj8eb/FoRCDFzNTFUbI+TKIHs0nrdYd6TXabIqZ4vD7HBVSPeMWAPDHmYGKY5A3zev8x
oAedQ6s0jQFT3qgI3VhgASil4Tts79qiL3dxjPwK4rFyD1HWvjPNqnBrFU+lWCKNCCCx/14UAj06
bH9alLsyZ5eE4YDQczhMiGl70QfUoZwNKCX53vZ8a9PS+CBLRMeuGLpmH8KyujGkClQlIgEwTIl2
VUujAXy2sx2BpOytGDG90U6TfdFhdXF9DeYt898PZpbAsObMiQoCTw8HpYrzJchR1kzTVvoHvQjE
QSYJ/rW0lv92FBNNDYDAJrxaXhH6MswpJn6fYioPo5VSSTfxQayUtloZZXk8ZrkFuCaw9wFFSS6m
87lMlRJr5pgah6aR1acC1M8thJhZ9MlW3evLdmGoGe7vcFCoMzjmYtm02MOiExe6w+hjHBwz8suY
Nu3egYj+4e+HmjmbkIBMrn9zcSrydKStDl0Z5WYfrakSyUSEhtQDhhdyJXy/2QxYAnJ/Q3mbJVBM
bbGAkZZNaIgG1gFlI3M/gaGBxYvF4PUJLUOLPhflKOmrbAXSkxNh6M9TV+Oq1/SyRQNa1X5lhToF
2yoxwl8I7xLWptouPsq6k8lKhJ432Z9bHZrlTOSjrIF/F2D0xeyEFoiyMToPJV4fOSRsP6oviPf3
GBqKMPzcmHb1NSTXou4CMm/tflgGN4LNTOSCQoYdNw7oix2TplpQdAbSsGoskEec/Fw1XcrTdP1s
vCU/aJ1EZO7vVtoglM5HjgxQomqxpFA4qF2l9PWtY1fmoUvU9b/Qo0+3KNnrdxAs8j0SO83K0Vhu
IvgRtAJ4QqsEFo7kIqiaoFNT3XSo6GfYegTCBEaRB+EKrWB5AE+jQD6nN2TRVLQWp0IFPz9yAHO3
bOr0Tk2Rf0PMtIHoNih/eSoYSgPTSII9E1G1ZfLgd6Y6DihtuVh0TLsetbeNPeHWcv1bXZiQpnLb
ko07aOUsC1BRXg72FFDJ7TMN/yBZT3QZfInCx64siUMPfzscdzqPZuo6kCTeyFS0DjS6WGsGtxdo
nObmTFnCJBbOfJ+s1C/ebgibwhHPEI6eZdnLqDK1SpMHJnJuwvOqe0Dl1VFg7rKSSl8aBUEZnQcN
lCHw/OfBX0GzybfTenTVdFQOyOZVFKuzH9dX7cIgprC5LoD3Gzx25kP+R+iqGzabVNArK3J1wqg0
x5wwovLw6/owb2IFqwURl2Ik6Qlvu0Wkwrd9KGE59a7Cnnyw29J7p4mqfF+M2OnW4zC+Xh9vkR6z
C/Cv4+sgVYRiCa/G82mpZoKz+JgPrpUZ/pMVNxij6jiRRmla7krZx7umaLS9E3nWDUiZfOXTvd36
FE5Qt7HnZo2OZNL58EhZqDamKL2LsrSy94pQQSIkwCA7Ka3u5fpUL3xBiopc3DYhUYiTCMYfX5A0
PYWhoaI4l4X4YYyJBEjp4y6/EnovzQmVLgGTWsxM+8V29IpajyJdYhA7Gtl3VhRbQjytQvVIdxjE
5PVZqfOOOLvb2I60O2AicqtC6lvsmDpsG8CEieJ2fq87hwC0kfMoFD//lPmKcj9NWVp/jVLpPPdo
Y3/IUJl29mUAIBVf3ERGK9F5QZQjpbQQWaUWOFOl6RCd+jR/LLM/WJER9UK4PutATz4c6G8pdmYn
B5RmDZzp4MrWCAqT9O4I79gEx4HVoSET0Yk7xt7QZAescxVc0hUgjDskbZRPSCaOj9qQ6dHu+vq9
OQD8XLjJvDqgjnIEFss3WHbUpvo0uhEdzJ+Zh+fuNtBauq4VxbBe87HQTZ36fWv39l4TY78SjZcp
0bxciE9ByETyYOarnZ8AFFUL00jL0R31El1d/Fm2ag9nRE/T6ovXGeG7jLmvbJo3W5RBqdzokHMR
tSPYnA86YYcEeVUZ3RB+yrdYdoC5/LgG/tSpWT2t3KIXR1MRziP9s1Qp5///jx1R9PFQAawcXazE
uxtkOmtU1+vS3mqBJla236XlRGGY0KnNIhfLvIdj7/UtqmYu0NVZ5TgFiRLRSndlHvb73NaGPWQI
31g584tC/e9dT2RRub81KKv6IscLVD2YbFgs7pQ3APamAKKq1ujeox46PQw/kbnJiD52YcefqcYX
D8Zg7f1Mj7d6UOHaPXThe5VnS4JGpd9oK4nZm1uF700a6KAWOzf4lquiIKcM5gLvFYgSOHxm9fic
tIDZN0rTVHe6SNZeLpc+A7Vl5JRIoea6xfkn9yAPO6JPhWsmVoJsWQYXBjj2S2GU/r5FiByC/F/q
/f3+BnMgpLhpCCqfi0FFAjfMDLTJLZMeeH4WGdXe7LTyI6LAwYcA/AmCUkWur/WNLuxvihe0q+Yc
nyLtovI1lBqPqiYUbtjjho1GiqyVfeJ1zk+Lj/v5ery6sLI0Rkl0IBqSL+qLC1sZpJfEtj2iZSsU
dtEso2CGVntPexnsnoXCkIfy0t8mcvM9RsaokTGqElL2+fe0Oj0HS2FNrqAuWmwq1SjLregjfJmv
T+/NJX0aiGg8LyRU/sU3dIJA12EITW4aiXbHgyp2k0G0K8f10ihgRNDt5C1KBrxI5hDWtQcVR1W3
mVC/35keBgo7+ktIUV+fzkmZ5Px2RhsUgQCapzR51eXJy6xEYsSkqG5ZCTHs8Q2BJVNIAwVo3Z+X
T6UO/Iy3guHs+qkJ801RaTWul3A6kLruEwF8FOpR6IZOaFYrP+/SOpChQwpl986CO+ef1ZMeToNp
oWK55hRydr7B1NgygmmtvHDpiPw50OKz8lZNvFFnIBPOKzDOrFTEpoAM9kGtYA2sTOvNc58Qh/IE
GEf6uWS3iwNZlk2b9yBVXBPRuy1KT8pnK2o0OB9D+jE1a/shrLQKEQMdUZHrH/xCOgEoHMq3NgsB
yuU9MHo9cGibWDCmMns2EdIR26qU6P/njQHvu5ECMUJvvMWSG8FpPPSilV9w4ZvyvGPulsp/w7s+
/6Y2+gyltGpE99MIk8FM1HV/G4IiXFOHvDAQO5v3J29xcDfLOnE2JlOcxY3tCkhkuyQphh1i1+nf
X128UMiQuFvF3PU5n06tt32DLL/teqZiUbtP+wGH1T5MXwlE8ATryTO+XP+GFzYrsDUEFDgZBg20
xZBocAVFGSQ2Hmq9vat8u97r4yhueQJ6K++fCxczYAe2P5kyb/LlPUlmBEm6UQ3K0E3zLYUF9KhL
8P+Yv6UFkly5XbUrud+yHzQn6MBM2KAo8FKWXdZ9zbwqRlVFZi7VAAwf6nHCTTwo0/ixUoMSKjMO
fsjvtL+MRu/TjTWF6lPeJVa+u77Mv9ELi+A4k+XZp2ivstKLNJQivJmKKbLcrmnlLG5ONgIEuCmf
FOEb1r0qKj07OiZd6mMIcrICDa6ZQAp0KQ5a3FhQD7usw7w1dOJPEcSNfAfhhzcWnmkjnmlJFaDK
A4byU4alND7CoYfKjd8ZEXIQ2eR9xPQ5+awqYXovgqEuv+hTXOmujFV8VS27L7ZOjcYDeKsptY6B
X3jFQcG6Tt+OmmL0yAeWjbOdDLD6W9mN2LyYcE1+VlXX/CIBLfN3gYY1AohwLf5U4jmmsIEb295j
7Jt/QJXCsDdRrYgJYHFtd3sM1Y3XTjr9iDYePj+bMlNZEpC58ksrU2zVYNbH1Q4xeMU5DJwMfBIQ
0qm2aax7D/SHuvxDhPabt7P1Tk7YuZj4gOtRWSO/yCNQxU3U0XBXzIzhG9gQpXmAbl+9x+lGjzdW
YFbfIvxH+MXUur7XQLKdG6DjPU5M0hw/NV3RPhcNdtcbvZ7UZz2MlH/gHRqvTt0Y5bHu9P4Jb1Nw
nfEQFTre5pqEQhLzsiMNH0wckFVrNn4dNe+pCoUybsapkY9NXagYLGe+9wpacrA3HU7z943wOttl
Tt1L3ram92C1WJFtTCsSYDvzKr0HZl1gKUk9C2a73iOg1MP9/YbiqK4f9dpJXobexL7GK/sW9GI3
+i7OJwj7pmodqFvoVuar46s988HgMbsLEBrAX3YasIFBF4CWiGW0WoiDAj/oACreKeGM8Sp9gv6W
w+jMkIShnjzU7dZJdOHdYBI/dttGA8C2ga8V43WVBpobV0UujoMmsS7LtbTWIRT2qKAMXay/Ilpv
yg2451lhz6669NZRiuT7kLbDKynkdDPasQNxRtVgsptaWekAGgfvh++I/IehNykQY8zyBI4aQsn2
OcqqXxRfYBEX10n1VJBGkEW0gp/BPvP3jmh6AbZe72t2yECfrU8GzE58Lslf/7OLh36ADaZzfdbz
Xz1S/YRwHEJtuB4BLtzTknsO5A4vUYfSzHlsj/RCQhCoDdfoAepuKgHnao+lX/ClwmS13fhmlbkV
FpfktF2DsdX14S9cYLgczgAYABQ2yeD58ODJvKwXheY2hMn7io7FLk1WtdwuJOy8euf58TykjbOY
5DC2jZ7rKXZntdLl0NPGhJvfES1eKYIbFMSsntg/ApiZ+a/rE7x0u3A90xeDLD3foucTNIDizqmC
5o5JVEK8Ds3xWOti+mAWjn0cauvr9fHeThWxHzqJ1H14bWrLm8UrvExRg950cYHElC7ADCTcgmwv
2jslnvAYxUBuGg7BpJD+Xh/67VayAYsyMjVE+mXLO5umkxqW6O3cFKAI5T5vbP2HH8ZwkErRo1eS
5nbW7luN2LrBY1Guac1fKMPN+F4ucR4tvM2WDxcoDJYBwzNFr84KfLeznKDcZmGWg/yHU5PtG550
eJ8pYa0jLWcVyqEzKqwmcH9pXgxsb+KVJXmbxtDKo6YFWmCWYFp+DaxJS33AMPimrGr60LKu5N1Y
q+ZtBxPm+/Xlf7vTGIuzDJAM5DdPnfOdVvhmmeUiwbkDBzR8msN4j/Zo+z4wenkwYX+uzO3tTuPN
AmSAJadyjV7o+XiwhA0nhJ/oOiCRjyCCnI1lTul7HaXoY1jH6mYU4KSvT/LCgs4FQhtIss1OWz69
dYy2gVbp0iVyJzhDNjXuVta091shVub3NjQhcU7AYE9Y+CcsGyeVH1h2Y9bSzc1COyhGG99i37PW
Nb/w1WyaM0hacljnCuj5KiI9zGOhaAHlCKRm8spTPtZB30HOEz2nVA1Wqgiaxl94nvCRydNPozfI
UaEafz5gNEx6P/BqozasYT6lBw7hj3qGXt4Nfak/5WXWW7Cu4hpKoOp5QOUDpG8QfprljQzI9VCB
aS1GXqU8eyOOpzu11tPkfaQZOAZ4eji1x7owm6dINJ13b2Mz/bXxRglTi1To8Nf7ASAArz1adwBQ
l93sEHmESDcbzx2ENqBRoHplsEd4DwkY3EGHNWn3C9vPAf5D3YIh51Le+eIpNXaZE8gftyhb1E6d
DPj3nqpx9YxXe6789TMSOM7ckFQ16HnE1fPRylGtFDtQPXzsatJLv7O+tlZarWCNLuxzRgG2C9SI
vsyyJyMrRsBn1nNzxDRIRmI9al/EgODiykAX7gccDDC8wHCCEvSbRpNtdKVlFJ472aE97UiXNbI/
NNkq8MrmpvIs+FfOELwLxwmq5N9vlLkcwPOVbS9mPOafBfCEerHS1ZrnCqUJn8mIGu1LHOnZiwYv
pHj++8EoDfLI4w0LYGxR/PBrx+/l0CmuUjXKpisjiTFUWYqbTpVrhgwXAggbn/ouwAqyjDewm2GC
5q0CO/cTme6Srml2wtfgNVXjj5HjsRIVL0R9mhXgPqmk0fBdRkVTNA3UfhULJxAwD5ooq501Wcm7
Ok4QxcKTHhG41FrZOfPHWcQsBj0RNCjnQNU4/3hNh1Yud7fiagXmxhs/FYG3jUu1NvetVSNIC9PS
kjBfs/67onnOUavr0VjhqFyaOX0+OkX8A3JrcRrjbLBS02oVl8JlqrpB7gEM63yzRw8i6Uaxm6Tv
4yftjdXH69vp0gmFwWb8riaBnTmfPkcx6No6VVxEkK27NJoUfN/wWv37UaDB0Jmd01VKpuej1Eox
mZWDhaSBwwsEYfpwmPe2srZXBrq0Y51TgkbrmwbFYjpWhySOiWOtm9hUkyIJoUaG3U8DTZRt5adr
4NtLMZtjAf8P3Oasa34+r0aGUVLojgQRUxs79HJq2k8QmMeo+zcOBz30ufcKLI2tstgijkmDW2sT
z23jBnhY60TtkwhSAyRj2qYgUo2C6UWllCvX4IUlJZ5K/mMC6TLeBIGcrd9MzBGrxcalLJvgcDdZ
LwlavFuKrWtMtQtrylrOktL0CCBcLPaKmVBUnx+TbqKaA5xvNdqNgaNTfKzXVF8vbH6aLIRRSFBz
kXNx9mnlozKPF7RbYO1yn2hZcNtaGNdd3/yXJkQKRmEO6CJ7fzEhxLGRkSaTd33k6u4cHBb3fqn6
/0jfzHbXh1rwY+ceGamrJSEUENJQ0FnMSEuKCs+6SLqRRB3JoL5yGBAgnB/fFraX2ITtkIDJtonf
gtKru25TWNL5XOmTf/QSxVmpf164ltE3JwMAFsfNvHy2JRQ2EGee7/+6iGkUokl0zDHIvPWpo21D
xU/2YWWR8XGhlStrcWnZUbznUM7n5U2rOAQ+ZrcpY9NrqaJ3vTUAh0IcD1SupQxD9/dJAK8jggAf
mqxx+ZVDPSzaDI0Sd1BkcRNYg+7s+Fz9Y48Yib8y2KUziW3t3OJyDA7KPPc/Wu492mY9jChJugOU
Wh0GZUPGgw4Y4ItNjVz+yngXispkpnQGASlD3KTCeD6gpXQ9nl2NdGtkHfBvbjQ93bZagHfm6IlK
OcyiEdEdZf46PqY+4gL7IEP9gHroMCYrB+r02F7c2fwUahFwsXgoLkNE1KMwHzmG59ZRnxpbSRGm
xMYrzQP8qivKrQGGVd7eg/c57BTEZ++6NBr+sUar/RIUTo4XfJtY/sYZkMXiXlDT9CiaFtlPyurw
ory+9PbXT+alLzZnF6fS/NyZPF/AzAv9QUyB58qoqv4ppB5+FXGcfwUvl4z42HemtrL/3549nmJ0
yudHBU/aZSiwOedmgHweoICpRyGq7tSvnumVYge6Imn2dRFW8Q5QjvFxQhppjX/2NrbiNESLjKtD
zO/cxX3VmnWMDQ9+ylqhV3I7+FZkHxDjBw90fWUvD2Rw9ma/E3DO5ysbgPxtG9+x3dL3HTT9kuym
bYw125K30YTpcEsAWKPYwp47H6VO/AoBsppR4iA5qFNn7NIqCw7gEoeV7X1xQrPmvJzhiAAfz4fC
eKUNwCnbLiYG9lbCD3ALDfuk68t2cUKkERQOiVtkZeejALIVUz1athvYVbarpVpuq07oN7ZS/X2W
xNrxlKYYCfv2DQBWQwU8HIqeUj+hYutkYtwXEjOgaczVf2dWWP3Rb3K4/pabPktJsGfhA3cKhs/I
GGJkU/c1jsFFv3K1vT3QM8JqdlhEBQNKy2LbhSYow8kabIBdeXMTqplzENiYbwdUbuE6Ibl4/Xtd
GA8QMWBOYIDAyZa1FS/QsXmgT+BmuSVuc4HkYZlMaCXqsx6O1a+F/EvjkW1yqNBAcoCPnu+PDLkF
EoeG8GFH4rGl1f3Eu62s33lpZ74KL4+0lZfYhR0JBwLwJoC9mRC1OGJ+j8lXqyCbEijtuAlztPbo
4Nu7sRiLldh4aSg+HMkBqSZK34vJIXTZgB/THXfKJuc2MJt6Rwto2GVG1q0MdeE0UzXkIM8p0JwC
nq9jLEvdarh0XL2jSttUdbwbKnRG/353/DHK6f7+IyHQ1Qgc71g7LkcD8KXURnp+Y/c8OmHjDqll
/Ru7kU1PRXzmrpP0nM+qJ30b6ebyrXLEa40sl0+jhcgzarfYOBgRVoDXJ3jxi1EwlVi+8s9y+ytO
Z1Pjyx3XxttrbyPlh1BPPdDlGtbYJPMXOc8uKALDfZ3b6FSBl4ZurRnVJAQZa1kJDXlpGlOxwY6M
sbBBtloXbuHQfS5hKuzMqNJ+Xp/phRye8YEnUAUBXEe/5XxtG/zSA91ibXsbZUs3VP34H4zUW2MX
h46dbFPNwn12LOOqPzqVZpckQHr9EQva+ragREa3GRW8dGUfX0gniAUgPOG5gKla5lxZNUZtNeg2
dSdzLDbgBdT3UeXZ39u2rPstbWcUyh29a3+ppUkL+PqiXDpFdLkgulBig0m42G/pDI0uJQmvVSn1
bkisEJFpVbm5PsqlTcbmwusZHg/4kEVMD3zbGEKFtoONBPJ91WbRPupGZ+cMxev1kS4k1DM5m5vq
xFjivbD4yBwpxDJNxwXy0D30GWCNrUqfw9oOWWLNtn0RUqPS72+w0LRepNrT7W2UtSbShXWFIolC
AD09HhRvsjQ91CHYjNLNJGr2bVx0m27M/hqabzFZLhO6VRJ04TKyV5inawi9SddDjco7VUdAYY9O
s+Y9PK/a4ujOwHQoFnQZ5nLT+aoGs1qx1/ieC8kgR4isVvRyVyHA8ClJPCu87WeBUV1txFrx/sJt
ibwLwEn8Krikl+FprOi8Z3nC/kxi9V3Dat8OduC/N/yq2Wb4xh//jf0z4w2B9rGq9J3PZ2rnGjli
rFIlMfTua+x4xXtUT9ELRWlqE/TesDdDclTorvJYxxE6cWqztnkuTZr2AfsHeQBDW5ZPBqOZpjqk
i9Vif/l1iPJaHi07jeSmyDBl3vMvpnh/feIXjigpOHIJNNy5V5cXD2WPXk8lF53T2O22mtCc03NZ
HKJqzP+NoRiL0s0chsmSz5dYN8c2a82AOw4gw0sSSuOfmuBsboLURAn7+rwuhFewqv892HxQ/7jA
heiHzBx5xVhtIIytQhb+FWto3CSAjyH8O/nqI2APx8YuxEsG9/rol8IAz425sY/jrVhGI43eI4aU
iuMqWp/fh0bcv4MpoK2kzJe+HW+oOdBoc1Fm/v//nGNMPlG0I+F1NKu9oYf+dhhxQQnKwltZzksT
olJKCxmg6FvWjBH40yQSsi6Ujcub2JvCnYMu6b8xChDM+XU9N3LfgAKaCI5dhkxqkKTBcYrTfDeF
ZbGyDy9QbhxtbguSFosZdL/YiBSwh2KyUsvNy6SAa6fW+LooEoFxg5qeEWPy4I3BsdCGcFcXntgo
UN3eAR6jaWm0yk4ovbqx7bK6TyMfHaEpMv/uy9K6QP6P5/68FhafdxF3c5kNqjlN+g2SAs1ehei4
73tUQWVuBbvrW3WxieahGMmSpCC0SshIzjcRnSor/A/OzqM3biQNw7+IAHO4soOakizbM+N4ITyJ
ZDEVc/j1+1B7UbOJJjS7gzmsF65mxS+8AU1gI9AKKyz8dOhQ/ak6ezqlwD/2IEyrffT/0Tj9lFEc
i4Bu9WGR4F0TiqsHc681vkHE+GGmW7QjIrd6tl5HoTiqE2xCl6OGe/1NAhpslVWRGkCYST7UeHH7
iZ5jVD0hNdCrKkhiUPO/7k/k1qdhZkQpijQIcupqUBy/Q+wAVDWgpZk/NWaVYu7T7ZEntj5tSefw
SwI3AhTr+tNc0abYHDpagCSX+1EvauM5pzL7KU0j84+qWvQ+p9hDv/v+x20NSwRn07kHGgU0/3rY
NsrRoE06NdAMqX5WEqGe+8xKzr2dc7uiZoXDbOkJzD7uj7uO61hKir9MKIeBGJ5Ncz0wG0k3e8py
QVrZDvg/lZYl2q3u/K3BwwMPnaEGvYlus36WCElcgMPm+TEtGifZuTZuDwq/hPiSX0SFlObU9S9R
WsWatbwyA1re6TlMnTnQVbqa5PDyfP+rN4aisuNR4Kf1QO6yGqpw2jZBwM4MzEq+IPXdvqTEWMe8
UPSdj7rdtIsBJFBx9CwIs9zVSJgRNmWDzkEAqd6ujgoFzRmHzlzbOZFb43gUeJhBFBHg7l1Pnj7G
WZLDow8swppnUt3iOPX6nvXv6tFfNgtN/IVKoMEpoL12PUo0MEOWNNXAHjWnP2LNInr6NULoZ1dU
sj9YGHr+OUVlOT30TZHuHc7X2uibePn1ByyPPtKl3AM3e2TUhdlFuCEHran1LdqIXUQFC603OPca
Nu++BSNS9U1b0X8jEPVsX68M8y/FirzvSOkZf6mASb+H+aDNYCwUALtVqzuHkRAm8gfSjZ+pMej9
L13rmt88hIoqcKrgogL4RtFHwyvEL5wwrB9ST+LqmEU2YGqHts3P2hLzk9GQ8fjouo3KUU405nYO
6yp+ff168mweLPL9RR3jevot4ZaoZS83YNTFx0kfR55KjBvqzJoORSq7nShrfUysBVW2uF6y6JTy
1kTJJqeE59qlF3R9XH9xQP4ekKyXByWP5V4mq/Pb366sg/rNAqWAHA9bkkvn+tuSGX/hyahH7iGY
Vui/a81LpjijjmUbIiEHr8bxxSynqD9g2hb/KBt76B6F0ozqqTV6Wz/Aga/L78IEh/VSZWp+wG7G
+oUot5f8XVuZ96wObQOV261i235ss8GqjpQGtfRo6ZEFqiseF7eAWnYlYV6WqwAL7BDJRWKIH/Pk
zTYGb0nWnsdMxfgLD42aZk2DtcxBmTRbEPNmaQOGtq5AdY/q+M1SdBghDjCNzm9z143gDg+y+DQM
Q3O2xrafXswwx9ykQefVA3XsJcanCoovz2nUpxBSU8uUgY7DT0Qbsm3sS2bHE4rYbivcL/fvxOXs
rhaAd4CInosKtVpnFTmopYOpTozCdeJKN9AUtYsfjBAjkCcA/W5/qXOpf/fKeIymnW198wax9mAK
efsIJ+DDv2JZ38TZdsgbpSh2HxhuHaUHN5YJLbGhjH6qZer0qNXpk/Jok1jkgdYq2ldOZz35eFg5
8w4kcGMWCNQ4WmgNL3rNyxF881OcTgytaIs+aJqwP5ZIiPkCGwDk9QU+hjhZHzDNjXYu7zVYl7YJ
eQyDvvb0VbLj61FpEqV6KcsuQNSfabBxcfmo5VkPIT3DzwEfhlEgYIKdj/ohHyOrQWerau2jImQT
Y7+Nqt3OmqyPPhUB4htgBq8NW/59/YtiFHWTIQ2nYCmVfow6RQSuOhjHucIY+P7GWz9dDMVsLxuA
NAv8xGrjZYsslq0Nc4Azt7iYbZ49SrtNH94/CmhoFeQLXb4bTcx8ae4peq8Gc9blxxhezYOG1M/h
/igbWxmFAWrM1OKYPBDg1/NmOVkyuClXdEJTBIPbTn2kStkgltRpRz3N4z9Gg0guqZ7wzIJRVGB2
d/8n3O5gfoFLak6phcl8tXJ/s4PLoSnjxpzUAPkUREabJrlUTpucEweD7dSop0OJBePx/qCv9aLr
28Og10j5mXx8afAvv+rNqEbfxGU22HOw1OwQMAudMj5gN1DF564YAfvJtDKfFQrIB02fmtrvTbV6
KvGPan3IAslj7KAc5/eYCO7Zfr8yGm5+m4t0Ni8Z7Ln1Xs4iT5hR3GIfpWX6E9K9du6z+as/ndmb
J79P+3x8iLFqxNcd10aUUS0Pyyi1r834oI5hVBwUwwFFMEmMofwGNwr9UrdEFwelxXcT4zVp1wej
JS85hPFgfzOMxsbuTNKuOnZ61XyyG7vDZjCNS4zOaxwURln1kZ+bef4LC5H045jHAuO+JXzx67bK
cVKK1OHfPkywhVRa+Ou+1UZR7+P8Fn8yUZH9oXatFKf767gO8JazSJcEEgrLBIlyFWGYmDYmXtvM
QW1p4YtqFc4zKfiIcwrWoH8XRt79W3UhcmlOWdt/3B974xYEqYFX9NJQQ3B7HV0CWNUbzs8c0FVJ
ypMz6da/aWT1WJilcM189C/Dj5XoIMs1XI7FcQkavmUtLqhHzWxra+diWs7qat/QSaSE4S0BELnZ
9Z5G7RZ0YNuqgczLMjlXESg5GHB2hiTN5GDNE6dNeNAm08mP01IdQi5yHney3o2L2Fx4DCDM0DPm
X9c/YjQVSGhTPQSyrEUQNvSiVUDXvxP4yZ0rcuPmoMhF/AUJkuD4VaPwzRk2mzAkuJ/HYFYn72PV
pvlpyit5wG5ERXMRM9A8xcLt/qqvBgVRRK3IW0J6euBkSqvEJeyXpl2MAJkn9O6glnmGKOgJSwH1
RInG3RltfT/fDLcKM1G1yhM1iuyLxAjkV9iaxt8UTfv83JX1YB9wOUovQsblH0g2mPKRXL03T144
V3sEndW6vv4QdF4oKy9wfWKO63UtTR3FVbu3L8og2u9erCUHmHS4FFtFvHOoVw/s61Bcfzx+gJBo
Rq6mmBpcbBfu5CCwpRgH0agYN8ewT+8v5Co5eR0FyCWhI0vp3HQUILQPiUvh4BLHkxPEjasfDWhz
AE7K4lNl9vEOcnZj4/DkQMNGzYK4aQ3VQ35IttILbRqsc/cU9ghj1nOuvDAD42HElhcmcfMfSuyQ
EBYpdsA1oJVWYHY99cLIVRjUaLPQTwupH4dBsS56hyPgu+eT8iRHf0GxknSvd2o89wibxqxaIr0D
tzXuvrKMHmIMbkmByvZ4f7yNDXk13uqiydQOTwchnEtkJ8mhTnT9xSmbkV5tJXZClM2hwJUS7hOM
0cy73vtydLIO5jNuXVLkGHLgmDZUyvCltMOdj9rYlKgrwuQgGlooPqutj6h+U0Gxi4KhTHo/TIbq
VDdu+zQPrjgIiPA7V+jqyVgOgQGRCP0rhDgXYa/rL+uTXMEJDd9fo3acLGjDvvgiCk0rD2lpDD9d
GxPr06Lkid2PMPQn3LRFcH8dN047pTyyKGp6XOVrnFQbjyqdEBfXUdloJ0vShqcbsKe0vwoUXj8U
IBFYOcoxdC9Xu8XSsySrKiOi3dPKZxRb+w+2OzsfnNq2n6OwLb0jM9Rictx60W/3v3At7fz/wRcp
RMhA1pI7XM9yC7IiV8YiDmKn9CqSdRjw4HJz13zumgGyt1aVILVGSV8f3d4mDh+trAdz3iu5LI96
2JkP9Wib83lR3px9vM2c7mExDKMW4C7mVbO2cMadwaz2xBy2Jo7KFYHOUj4HkHX92zv4/Ia0PCgq
AOpilKgV5xx2cfyJwKd99FRoY27aqEQ/uXu6P29bx27JgOCaQ7G7wXUTkuNI347KRc3V4eh1s/4Q
5hZO8OU47GzCrXMAkYojp9P/uO32cujUvJgxNe3i1Huo4N7MBzjnWfvTDg39p9sb2o9RMeECJbHp
PqcavegdJbOtz0UPXl8663RD1phjI/PaGmObOHC1MTl5bh2eJif6q5nivexn4ykyl5wLTWzoBgj+
Xq+pSEWkmliiX0BSd7YfJxGCNUmn1PMhxurT8Hvba4dTUg24qN9f040LjoogrWxwJgsZbzW0PoBQ
I/lSLgZIwu5D3lOH9eueLPBY8me/NWbcVTsv08bEmlyqXKeU65FWXSUJI+UY6YlUucBW/5JVbfFF
zfIveev2Oyu4Na/MJgEgmQiijKuzkjlWp2h6GV6yDNNJPAbzpcZm9I/V4PSkkJA8CvgrZb6Hjtj6
QkofNGRZTjoFq2djUrW2o0AIDSBrY/eYSqXANBfHV8N3sJXeaUZuXAmwNlk9g2eDa2E1n06n4FZn
A/yvR6lHD1672I26U++2l1JYdYnGumv/EzsYdBZK1Ew7W2hzeLCFpLxkGdT/rndvqvQYzLpuCFVG
V75oXo6ySuQ0E/7OhBnjc4emWnkxXVHWQTUPvfL1/hbeuCsWLWKyjiX5uyEKIThdalMt4kDkvdP/
jbJFGz+W7D8aDPqABIV0HVEgRJGijN6hwSB9zWvkf4BYLsILNDNtKnDUvK+nAUoiLvISYpkyNtFT
5nbCd7MO0RYnyncO0IY6H51F+iiL2AQ7ew0sKHHxSWfFUS413pTRB08akXpGSDYuQDMZZlA6pUQK
qlPIh8+xrebNNy+PBBUEPcqcc9XntXhwUK56tEZF6Z4GRZleMGop7Z2tuXUQWBmuNvoAt1mKlQ9S
9epIgdc+dBb5bRr9VHoKI4cwrVGuvr8Tti4zNiHdRi5TFmN17PI0RM08hSoaFzaJESZblo9dHW36
yJDRr4TzM53vD7kRLfEiQtvXyT3pnq2uGNKzdtQRXQ2w+s3PjXTK8zzYe13A16Lbm1LCErEQqNgU
EqDeLYDE682VunMylq5FxIJlSv53FaVa8tRY2pT4tT6no58YeuQ9Ti3AhIdOdWYlKLvBQmcEGp0I
It3IxLfKNGPhT7VRD09h0eNtOSR2e6D7Ia3DNAtnQlLD7qZHXTiy/i0BN2H/oxCFtT4uxSNRDWIU
e4q566rN66cthwa+NLj8m+M7mNqYQjVOAsXLDC/Q7JlSjbKQjvxqmrzoQydUWR/w7Y7UQzc3zHBu
mY1+Ngwle5FeigjR+9d08WtjDB4/aDfXk21rSkOp2k4CzQllkFQ2Fq4ZxMr7o2wcDeIauiWoB4Aq
Xhcuqkp3+9p2kyB3LPGIb271KW1n+eAkhfbj/lBbm5TAjfolCDL+szoXcy7qBJPGJNCjaHzAr1we
NISgdqZt47Vd/m6OOWVrIsTVHs3UKlXBjyVBS3floDh1hTt1Da2jlCj3SFNvP0RavFd02v42JhFF
c/LPdS6Yzb1RVC0HUI+0KPe9yVQEruJutjOHG6+chTcPyRn6n4hLLH/+prgVDm5D3TsTQYorrHnk
G4GLJY5uSD9Pi3B88EI3kS/gL/sv6N+K91PTyXf4QAt1Q3qc64smqmY5minKueZUk5Z5unmoKK69
FLUaXoq2jS/398zGXbpAi1RywIXHuH7VUd+MJJi2OMitVpxnCNoXc5bGMZni6Zs6ij0Jy43xQJZh
/gTdA4j9+oaDX+cgB1FFQZ428pTFwvIHkRQPaGiPF5Wq6ftfJhyeEFZzaUzfAqwdY8ByKZRRMPU1
zBx6/+eJq/yMkNeeTMjGSWcoXkDQR9Qpb44fHoMDxtpR0NiJB2XR1p8qVWqBRNk9uL9qm0PRBmer
LpSgdRBCC0LLSp3ssB/Q/ZpFkz2FVeQ+Knk3vK/TudzbuJ9QEwSexo5cB9dzqeVD36VxME/WVDz1
TWjUviQhNI4Sv/EcmJMQ4Xcrb+f42/2v3OBDgnemrk7Tk5jvZnNqVlrpFm3LoJxR3X6AzoOk1uh6
5d9N3OpP6Ujgee7wODaO0BcmLJlgIdpnx07i7GCLrpvoyEjzW98sanhV1znPnc3/cLItkbxEwGTi
r/d/8tbCIHaA/SSHakEOXl8fKSox8It67zJUVnTA+tO7UAXKHsl89kwetmrUlJFQLAePRRNxzR1Q
TIgpwOu9hVCuvyR1ZRIIl8Op16PykFdxfBryZjxV9IaOmPiph6pN9myqNq5LdGjhLxD68SKsr6um
cYdaqPWCgJf9vyUWxY+olZrHEFuZw2Qmw2+ulf8Tiqrf2Rsb7wGxEvUJsIukfGuA/xxbJa5FQO/T
PmwviLTan5xx2NN/3eKssP89zhnGc7fiNeMkO2PEsxk2HEa9yB0qZnickraLz3pu1D8gJIlvba70
36y25/9girgg14zLsjwrc5zaDzQEvXgnGt24RCnaIQYIvolttmYD0p9sYjgUsJbrOv2QONH8r+1F
M+LUU+zLKZTf7+/qjVUG/8pEs8LA/26Ym4MT0QoCdTzU9F08+19HSz7Gtf2hiuxvtWb8KguIQ/fH
3AgzFgkwh3cYdvZNttsMyDPU6QgVPDLKH02YTwfgNPopGh3KtLP8W01tc+eu2zi9HF0SCw7uIo60
yu1sI49bQl9kLzzxg0pTSwOxAPVfz/Xx/tctf9Mq0CcUXGj14GJpFayCKLu2bCy7TCgGidknS38Y
AezGFnL0AY+arl/arQWwJNaqP6N6pn/o5bXyfmIicTizy5LSPltfVmWdKT0+vuFFk4qe+06q2i+N
Y4VItNhtVb4/EIYGQGbDmABz14Gw1YyQi02KJUPSZXCCyugriGBxSIy++i8f9mao5fJ4E8T1idJH
Y94vsAZRPFSd8sOQYjhPWjr8h5NIQYc+ODLUqE0tu/jNSDkqnboIO9RL8lEJpB6rz3PN5eBOZXtw
x8Z8uL9vtnYoslbcRd5COF6Ha9IwKKZlVXgx1BQ7Aqy21O6kN23+j6HNANPvj7Z1BsmNyNhojNz2
zpJCrdSmtVHdsK0m8tsxycULuDArPerTJCmwCB0UBzKgyR45YOtDCcOhiXPJL+3I64n1jNEeYvRj
L7Mr+tPi6PlSlGDtjNKsTve/cmsoKni0lRe05A07ThkTe3JjQDBVGc3njj7roTEj9aJ17l4FeGso
mNpUSGDowhtbHfs27lWJVIBzScsh+5SrWsTZm5xDP8tqT0tj64ohcKItuLRbbyLtwfGKdFZpDEqz
cz5VaFcGXWiqnxFJQL5Ra4fmA2lWEyDxNfwYaM3s5ddbrwasVuBNqHkRxK1iochMlXnILRLDOAzV
QK/CojvPlE3+UbMo/LfCXaw5RkNmfCNayPaYlVtTDToRUBCF/QWuuNpA9PBoO3jOxcmn/GOb2+NZ
ug3+jECjv71/A1F+hFCF2hRc6OWnvLkEnLKKE4uG76Xs+vBcC2M+Vn2SPqqN/h/Y8qhaUb9nINZ0
fWUb+kRupTBU47nzs7QNNHuhGx7iSowglOq9DbuxiZi8hdYETOy2ORJZouiS2XUvCw+7gYVnzV8q
+KQ1lagy+jFZKa9XXaBuTRJRPk56k/xzf3I3Aj1ACTzJ3LILA2F1ZKaorWejhMKl4x1+qJs2O/Y4
GZ7uj7KxW4Aw06cEYQEubd1uM1wMKfQY4nw3us55qEB0uYU+Pog6tXcu1dfQdPX2E7ZDhwE0pN+K
gMa525VW53mXvlPT/mINSWoUfktl8E/k2wfvmyazEFfOrsvqfyKltZ7n0UxeNBka8utsSlpEZi+d
4WVAOXo8D201ZV+VoXfqIG0nR0Nau4zyD7kW57+Xkr6LjzTL/GL3TaccpqFO5+deaurvNIDb+qRg
4tY9zFM4/e0JieJpEja6cdaHqTp22tAUh2HCjD0oM8wcl7Kzhqg2DKb4cRpCv/Yy77vmDNP4GYsE
rznoRmJqlyJpst+1ucE9tEG+rz/qjVf+25hdBt1cNrI9iLzQcRuwk/aXUlZ6iF59x1Zyqyb+zU7d
afSlnZpFkLV91dNnMGUC+9LDt1TtRAsVTKVNdtJyac0+QGTzRXiTSL/hVmCoO3tjI9pGZYlkm1PA
Blwf76nuZ9EtZ46qlnIYBiEDxRBIkhfWHPR6Yb8/UGK8BeiEvPStXmtCCBpaA0Jh1qA6n0ucVh9b
CQWuV72ds7W167kDga2hsIXO5PLnby6utkdrF8+fKIgtMy3PTldEESSiyG2wehfFHoloI5zg5VuM
NIHW0mxdH+UKsAO5s3LpAAadeR6jP2CCNb7ASOsosHo/Ujkedo7b5jfytwI4hV5/00iv7LpqwODS
heyHJmDxwhfUzO2PSM61p/uXyNZlCRsMqyKAkTTqVg9e44zmNDQ1fQkAKz0dIT2iaGHViY1+ci3c
o5FNpXlIMtV8RPgGWXwRO0Z1uf8rtj4Y3NHScgUofvPuIxKYT/ZItVDGQ/QF3nIBKrN2v+aK3uzs
1NdHdH2VsUupncNdhiW++uI8qR0DHDwNKgLB6ffOK8qf9EMd6cssMeNzls3DdO70sMie5kQRz1FL
A80XXWp/TyF5vOSZ9NrAyCylOCJfb9O9tUA0IQajmOJzEtleccA53Ul8Je7qL1VWpO5haFoVHfg2
VfJDQW/kF9gN8ZVQtVDOyOJpjzhOZ1A0kJp9qqMw2UOib8wweBZUYWA1QpBd7+ORmpyi2bqC/nD+
JU0N7wEWD2ZY6mjsrOXG47eooTIOpmc8wcuJujqgQveQzuTEpG2Gz2DO3VvKZGcZtypJlJppNdKY
4TZYp2allKZX5ybLmJjjc1UaCJRai6uapzHFojDNPyWqiKfRTr8PfZwgHa39c3/Xblyy/ASqSJBt
NnR7tY5CZuEpHFN0GS+KmWYD8Hc5nwAKaWeIjdEOaGBzESkhLY+9SQVt+fM3U9vMdjpkDRqw0IZ6
vwj77GB6SvLQKby9979tcxWJgbn2Xutkq1NSzaMhrM5QLhbWyxd01qfL4NXWDtBxaxQS6wXQtXAk
1kWhpKjw6x1C5dJE5oRhLhIFegub+v63bO6VBSSHpQ0ldQKY63krXSVxx4kCvhrWTuAhTnYpRsP8
2NtUvi1vnP+lZ63avgmR8dnIrTk+ggCzP9//GRtPCewbF1sCbnRqGKunZPSGHJ/nhLJ+OsaXCb2v
Q9/V4kRoigeXN3YPtA3FzjpuDbpglYAfAIBGF+P60ys6U7kZDXS54wgXPFUJHw2tKT5k+KlgY1lU
v+nwBHcqDBuPCvq9bFAugsVedXUF1E2V2OOIxGwUJ/Krhk3MKWorQIqzkRxHpc6fRiQDD/HIy6kV
/0ULY8GbmBDFAQ7dVG1U1MIXlXzOJU3OD0Uri6PmyX9Cl0rjIn+2M8W3m5i6BuAOqH2g92/aX0Jr
NanrTXiJZ0f/wzGmeBEem3bO/k1muuhRAMUyF6Az/yy/4s3Zn/SqrVq6GhdPNu7nuq/lx87Tm2OX
dXACc2iE8yABJYJfeneiwdDIeyyuGpSTb5gTGNeHAmfN7jL2caf6sx1XP5twhl/iwPvfEyu8Pa1c
BZQ0gOsbtGtpS1x/aTS55ozcGb68PXE08pClkuGJIuboY++MlX3UJIXQw1zIdPIrEg/dz/ShIKa2
LCF28Cwb006CDNdoOT0ESqvzI0Rrq5Eoer69wOQnBbifnyJm45uoOve7q1adeY4awxloKlkkE/fv
jI3hqSgvDwzhEa/p6hru5tjoBzr8F8IW41C2FJb8drYbv0iT/rkpQHXKLHMe9S7/9v6R4fAsmSVv
+U2zwsO7miJLPfAAhDVqsTJ7UguzGn0zL4YHbY7cp7quuiPQ6jC4P/Srb+1ViIbyNthGAm5aRIQr
qx2AVjxurJ41XMTs9I9p3ZrpcSpC/aj38fwwao3yLEVn/PCmrqdrlDRnoRqhX9nNvPQwa79BUeGv
Liz29JdvbtNFEpwHf6FyUj0xlojgzSEsDSTqYqH3l25Q7K9ugRh5IWfnAQ7C/EftxcaXzsyGL/en
4ybMoPiGMAQFBUakArfaAxJwDbRIvbvITKrqCaOR7NI4cfJx8EqlPiMbZcY7L+bNlbbU+0xY/XRs
FmXF9a7HWU8XkewvXkHea+kJzBzK4Kf7H7Y5CtghZEl5LG6gYm1Tm0UYNvBv6876E+dF+ZHygvEf
RiFH4xUCL7D0SK7XrDIzt6gTihb14FoPTT+WmCN7e52CrW+hYe9ApkKGiaT7epRmgs089UMPyVOZ
DrKeYjzs41213SVGWJ0M+tmYiAPo0ojlV8PIikqFjeojhGrHfej0MqqPRWhrn0RUWclRAo73fAog
1suclOWnKu9K94gOOQaXk8zcvafvZmvC3gBHgp8cAQ0dheX6enseHNQUHa2aF5nIVPeNgqoLVnBq
Gfu2V+oKje9x+vudu2YZk/LaIpMC5uWmHi3LuG8AgF0UwtNPndk2L7kMh51ds/llyJbBhFko++tg
zS0Ty8L5ZiaEwUCpNL3uIrqk+o32rf6gJbGX7By5m5uefjhHjb4aQRpR0+qURyNuaKz6dJkzU5w8
4GzPTlGL30cjlv6oRc6DrpXVJWqT6L0dxGVkegn8lzeGWvL1ItoJzSBQIOpFUSp5NnMj+WxO9BJs
T2n3Lpbl77rav8tYvGes3gKKXSeHroFqViuV+QK02TzVoTc9t7Ud/z7UZr6nO3UbSDAY/gPwjAh+
iWBWt/VIhxADAEyKh0ypviF+ET8Rj7rJOR/q3oOmixq83zZW+9cQeeaL23vjRyGoCO7EEDd3A22a
RXd9IWjTWVgTiN2olT0GtPNFr/TiE2SN9gwSDNeu9x4MDYFpMnxd598wV67Xsc/b0hIOW5YNFgo/
qtAgPXhaNO7l3lvf83ag1euQanquVJkxX7RcMZ9E3VenPM3ejbpi1t6MsiZ7m3ykYYtpviD71vhx
0c+fpSn+CvW5P1YaJoT3Z+/maV+Gw8l84fws+l7LR7+5yuoZ040Ywc4LyuTzqcS6NkhMc3wYxFz5
xaLGPOQUhe8PujmTbwZdzWRRTEh1mf18ca1Re0ADOn+MqkHf2X+3h06jQMK5WwrCbMLV1ZJicmza
M+cg1MfpU6xP1QnWdXmJoDrsDHX7QQTsrxI23iJ2tH5sFUXEbWP2xqVQ0vhoxiB4zK7Zo77dftAy
ynKkqTij9ra6sZaKJZhDXBNbgfObPmXDYTBG+XvSUX2/v0K37wCAFTYGDAKgozeprDD1LEwT1bhM
iNj5bpiqp2lu3BNKUclxAI27E3bfbkP0h4DPawtnAmCsfr0NW3Z3huwgjrFe1j9g6179LEuBi1Ik
o+QkMg+1Q6Cs6k4hZmtGlz4B3gysHvWl62FLKMIOip3mBSBnfASp1x8yjWZ5qRh7QktbM0otZoFT
MK1AsK6HKsjkKhXD+EuVpVUQt136Jars+XnGR/Yfb6Jku3MvLofo+s0Ba0bQxGvAy3NjfGVhY5TI
GPbngDn9L1z6nOoR2T0ICQbsd7ypcIu0HrI6R5SGSn9QmHr51/1dtDG9Sz+XKIlwgkh39RKF+tBk
MimQQg81xe88B62VNNROriverVhPT4TTwaYlOrxt7KK2Q5cqQqBwLo34AVKcfZyZm9P9D9pYRKgx
HAoAqtTS17hRKKBW3nONEq1UDq05C1FTaXVHiKPyAYdTZS88Wl0sdGJ52FCRJcYE+UMB5HrXOKAA
CjpMWUBlxX22QozDWjPey+82RoECzcsCggSA8Trbz+rO8KYmy+DrpMWLFiX1cS7dPZLn6owv36Ij
1UIZR4fnedOcc5D3SyXQz8DUis7PulQ7IS/6p9Nrs/TNCRVgPwIJ8b5j8DoqgBiSOlpn9HFX5ceu
bTVYFnUWDFZS/IFDcPPYh4YQOECJ0vPLtFpoxF0CahzxY+NT6tJP+y+/AVY0e3PhMKyhl4phTiOP
ahb0k+r+ZhkEXPiNO0j+hOJgJ3P9QVG8yrcnkX/PzFp+ub9rtyaeXId2Hsk0+eby52/eeJnR+u1R
0gpoM+M1Mg3Gj9CxK5/4DNErRS8+QA7j1nv3qKjygGcBAEXVYs3ZmId6bLypKoMZstnnqFX1h8oe
m68IdrkfhEz/ScBgfL8/5sZGZn/RsXdoct1Wb7SyyNq57ovAKyvjY1UqlR8rana5P8rqZl22FPAD
HmCdWg2I+1WdBs1sAHKVUgSa67k/3UqI9DRUQyovRDbojud6VJT4S0fC9tPSQ2hWNmGd7NTVV5fr
66/gFwDlRaHntkU7tK7XaVZWBksx4Xto9n9NxWT5StLpf9z/3q1ZfQUdEiFyka9fyViT84y6YhlU
YdievSyyzrMx7sk5bX4Pd9zrU0FpeRUUxk0S12aNSk8jSD1pQdZ+aYQOmYryTrjT69ThsUpJAaIP
jmarA9FYVikK/OgDBzW6r4ORwQjtFM7uB2yZlghYL3s7iEQs5JFCpJW//2hQmqGSAT7XoVy/upMG
tPkgM7UymLtUOTZdPwWZK7vTUJr5ESc1Ip6xNXZinY1VBITkLGKDAL2gPVzfAoMoI1zV+zIYItU4
G2FX+t44zDuftrGKsGLogSx9fPBzq08zsEgk1w+LINYy008TKR+koeMHoCj96f62XPPUlmVkLAoi
Jkn1spzXX5Rm1O5VhdPeVHE9Phh1WCGzVxn5p2zQTPssAZ4/R3bdT8ceZeL0WYexp5zqyamGg1C9
Ys+2YWuK7SU/A7lCWWi9hVF8irpZm/j4fiz+qnSE5/zE1vZQJ5vD8H6CsKLwduMw041NWhHvlAgr
NvXnaEidIOxd5Xh/eleVmdfZ5a8Hkbj0QW7I9lWS6fXoVUVg9V5q+AXFTPuIXJTQzm0UD4/mFOP5
JXpFPJS6m2s7q7vxkZ5JOkA9HAoSG/Z6cb1BgaTazHVA68P4Q7HK4VHzOv1w/yO39tAiO7pYPC8q
MOv6E52Ggbwkr4NIMdUvnlKHH2WtOg9KrTUHmZrKQbaxcuj7uT1nreYh4DhWf1hKnu6kkBsHhx4t
hGl6lhrpyOpOSsau1ts4qgNQIMVLb1vFN8pEle8aUf9w/6O3phbMCZBkkAT8s/yUN/GAQItxRAGx
Cjp6Wqe+gDzHHnpnC3YBKxGMLzpQkE6I/FY3AXRn1Pk8Jw1Up8BHJ2On8TWD13NGeT7VM6X45lOk
h0P03q3DyEQ6CzYBEvANWD4rCIVEBTGQemX0m4GArQ89tduhq93MIqMAHuIBoRhLXLlasNCr28LV
UgGHzOn8AtqjX0zV3lm/3aDLMHQLYL+i5XyzQfMsSohQwySI+oozPuWQEHyrzj350qf5EH7R0cFT
H9E6b4xzr/YJYPbcKpQTHYA5dX0EOYQe3N9Aa7mW17Vd2qILIZcEZR3bhbJodCduRFDIyRh5t1TC
x8mMcnqjIxvupOYITcq6nB0/doX3l0H0G/rww1TxFMbJ0shq09RHmpqUabSN5oc2QU46zyF6ik0t
UwT6ojTZY6rcHDImExUIMOgQRgkxVmtmdj2q28JIUYk2xydhF0kwlln4uc5yb+e53RyK4AI0NRIi
N/eX4tEkzr05DWAjpZe5iXV/RPr0gsLdl/ursTUS9/NCdweoesO3jfISCFvUCg5abvutUbdBFo4G
wgqZcro/1Npe/XXhobuSxi2FKG7N66ujxzsqwso9DYg19b9Lkz4Z1DXD+6LA6Jr8rM3ynxVr8FMI
NRWPNqxb19eiTv0Bya3ODlXdmQa97VTpPliytz63WWspJzQCHSR6dbf4Uw1DU/P7ZjS+/o+z82iO
G+fW8C9iFXPYkh3UsmxZztaGZVs2E0Awk+Cvvw+9GrX6qsvfZqZqPGU0SeDghDeocErX2BYStOmc
Ofra01x8cX8788iRvIz9dguSn4F7eQpmrOLBEJdxa3ZtMjFYuZIWXQoWlPAohEL45iyfpSrZMuc1
uOXy5BaWe7OOurgDupUdXv88l1bhygbntrnF0zJ6/nUA5A6RCILy5JdRuCtzZI9Uof3dv6/Cyedu
Bujy0keyR52NZv5YnDypvR0ah84B3uE/GuNuO40IDvZjA7turJ3nz1LAV8mV5o3NlZ29X0L80Tx/
lP8exFmFPBJAOSj98yGzNvy5dsaMVUzd7eEhVQcc+5wrWcaFjcYchA7YZp9HxnoWdjojUnT/KmJB
3epgH2RVjwfGEoZ17DfYKF/ZBi8yN17dxibZiK3kUOf3O5K0SDAOa3kCHqJvximsIZEIWHnRFK1f
FyvHns0snR+mKK9VVtsO+0/T8e9Xo8VJbrqFvRdqaX0e+FtDpcTHoXN2nZO1Bswna3VultBUb618
mb/UQN3+4CMVPLWm9/T63ry0/mae5VGYw/A+PwF+6lV13UXVaaql0geyvrCDPSzG8ORHGD68Le22
e+iB3417Iha2k84aVupKgrV9z/O3gA0QoAUEBV+mzgKzFgcf3OqUm5M8OktPIEYSNPwwWGX9Ma/K
wr5t3f5ai/nCNnNo1VJ+kEmyy862GdZ0Mz5Enjz5s+foJA3r1osLut9gb6Ex/PsFRxFJoNlaStTt
5/mdE4DG8Or6pNrZtGNrdbsPbdhmT4uj/Wsp3YU3+mwx+3k0qNy09bwupWIfK/nGCMts5yH9Hvfl
Z6M0v6nUU1cO0Vmrd9vJyAMwasGTiJB6fojGYpjbqHGrk4d31xRXopw/9TW+T4lcCjPclJTk8vb1
3XvOYf67KMN9bxv00xw4R7qqHjnPqcmrkwzb9QHHPSTCi0XfoHXn7DK/nrEQaXFvLH3rJuvVlIB/
6Pbkj93PXtfX6C+XXjoXI7h0hJaBRJ31udg9xdLbIYkFPgUxhiHj7RKFzd2Y5eUupW4CLl4p/e9X
5RYoSatp2SITf3aJoeNU1b6hqlM6yPVhUADAWtMIf77+qi99XiYxUAg3gRT/PHtHomeZh4FEZs1D
41AbaX9AkaD92IE++FAV4zUW8aWzyRnhWHJeOOpn15k/kJ73EZrrpkO/eVoXtfeyEbNgH++V1x/t
8lLk5fRBuXTOhxTm4i9YmMrq5He2F3vt8rNxrTXRkXfN6vZCvgGkFzYW7ub0XM9DQNkXhiEA7Z/y
sazvzMCYb1N6a1farReus01RlCx6Y5W9sLiKzK4fg5lCyy3lOt3XaZ8t8RIVa7sv8EfsTn6ROfYu
Spc2uK1zlf95/X2ea3ttpxLdDiIBgkjkVudVw+r2QdCvpPJVHSLmCHLcvMkMtAZOxtpV8zfHKgLx
tW5VjdMBTfU5LgyND2A8RIH6rIvSd3dlU3Z9snqlW+/rFcOuQ9RE1jUH+AsfhF8aQQ7gDnjJfwJn
XDt5x9npe6qaCgOZNzQ3rhydS4uwjxkLM8tkmbOtPKUu3V/Q1dhKeMuRwqaKvVU3V/ohFw7oVluy
icGv0ys9u8xQEKqnTRb05M1d8MFKdXHfe0vxQzeh+NySq1+Trb604KaVRL/g78Ty7D4LQDQauZyy
k6FUu8O7yT4OOGO8DY31u8Pwe//6rvqbWp4lCWTqzEZBum4V/lmDq0kxTp3VlJ8G2aoHx19zN4bK
l3s7Zt71R2tOJ/U2TE0friATz5t5XCfa++6sb3292t7BGauw3NXbyO1HWUpHggsoc73zB4nAuqmr
LE2Gsl7cZFxsCyyx5eTZ3seRpKKrHTqbJcmgjLiWpWUkCp8OBHQ3CZ4DVivqEAWl0d22aegMcbeI
0tnJMuiYWoO/DA6dtahrsv4XAhcNcRIK7j/qy/M3ouzaDaGxoiGjXb3HdGFGe8BxdunQ6ysx8tLH
ZqpKLs6x3hpUz/MJwR/NtFfhByyRPqW1XX8aBiUe4S6aSVEZ9v+yu+hlIgSCZhQX+9l2TuFVIPE/
GjezNQa7TDnvMsul3nT76XZdjWvSh5fOKANPev0Er80f/PnzrbIyR8A7xk1qmv2ucLxs12CTfCUy
X/pg9Pg97D9hHLyo0Ux0yLM28o0byx5MqF2t9abHC+EDgiDVx9ePy6UH+u9S2wf9T88SghjqzCEy
Sr0jBjyLKnkMFGJU/8MqMA1oCgCZQETp+Sq+vy75tDFmMtF1cUVf/MgUr7yyyoULjaEhoEOk3zYm
81kAFUW+CBw1s1MaOFizVpaxhw5eHKDV2rfS7/JjFgpzlwli3uvPd2nbR39ReS6cDbRBnz/faA42
vCNO2LjoIuk58kc1CSuOKh53nqSXvL7etqvPYhytywhewwYte6E5FEELow4NkCxztfHg9lZ4qGj/
HXRmtQkaKgLirL4GCLy46Ga7yVSIf533qAaGraL0wvw0W3a6r+Z1SsYu905I0gS7SXnDTURP9UrW
euEoIO9kO7SdeWJ8u5+/2aD329QwevRuwtp611T+QLEbjF+MKXIOr7/Ui0vBowKdyzXPEX++FJYS
/hQK7t+6KMLD6KcilobM3oXt9PQ/rESNB4ScC9g7JzSVdSQ92aDIFnptOyZWgYECAzYlv8sxna9h
j8+Bq1ueBcGHBI+zxx38Qj9gyfJmqPL81A/jeOeGRnUIXCGdGJ8t/2M/o+a39+S6ysRNe/fRVU57
165SXhvP/j8/ZBt+cVgYLW477D/BJmvaoFUCNfLCap1dbrXVEQv28TDbjdrnU2RQA7YTr8JSYYJq
FlEJB5X96y//wlndogN3FOw5ijD7+Y+A1VPP3oIee1+NSKmVwRPmbT2STpVHY8W/ZsR3aVc5DP3o
7ALkp7P3fDmhZtdOFUqtxtbf26llLKAnDvnPAXz0NWHKC9Gc3cSciy4yDevzqduiVvx2VWPcFHKe
E5h53a3eLJZef4MXH4k0YlNnBRd8fgnidOKPnoD8uzRFP+088Fo3uoLWFU9D4Xx/fbGLn4s6CP2d
TezsfNyVz6avlA3jMIe+5SX1oPhyqcUUpFTWbl6pC66EnEsrQkFAcItGl/vC0rxxg4W7BQ47TAR0
8kNXjsAYyizFZc/Xw84TMjCvBPRLH47GCCP8DRT6AoLaNgaFmhizU1mUHEPpRpAE/GurXIrgpGXk
FXQeXvaxU7hFjPZIxbvaGAFi+E7RHjsIawdU5oc3A1MIEa9O7h1f/4YXNsw2akZfE8YfZKezrDCa
aS7ltcm29ErrNs9Vscc8MohTYANXPt65o/IW7HBFRB2GURSsZn/7uv+JMah+Y0BYTsVpyjNpHm2Z
DpgX1gIz0XG2O+NLOnutf3CkLYub2veMNknrHmSMjetZF5ulGX40w5w5alY56qYa5fRZyL70D6WH
6dSVxOHSm/nvrz2LiJ2hsY7tJdoiAEd2rp4Qr5sHOw6oYa9ssQsfHwwFsyXU2rFZPS/8RF8yv2NG
Tf9nnT6Zy6oSVTM6doy+vVdj4+76YRivfPnty54lKhtJigwSbDXV/lnxh/Ry16qOnCGoo/JhmC2N
BZiVJ2Pl2EnoC2OHBob7nc9j7qYxkg+vb7wLRxlUzibMQK9xuwafb4ZJ5f4wl1l+8u3aqXdZhw8i
vM5B2sdswZgj1mYwXquBLqShlAeAoEh0qUrO63iJIBlATNwUIsMu3lijwsFynqt4NYTFJqLFalXN
BFQw/0fqzd+9T3JGlsTMhSb52eMuWVNWNhjMk9Gk/r0KzIaBX24ldtkFVz7spTcL6QZlqQ2Mx1jk
+ZsNtA9WT26zkDLdUvrWsY7Sr+yj39C5zMx2vXJSLr1VuBRURcAPIKWcLViOsnRACJanPJuyr3Nf
NQCu2nLfeZYObot+jFRMyIwOVO+GvLL437/9bB8HW12BSCApA9/2+eN6o5Uy1W55s2NejhBHDRdT
W3gc+a2D6Em3x1dyYt45ZfnOGSh5mYLkph13TljfG3k/f846A1hsldl9fQ/ltPOSJrPS28AZh+oh
TYvhIerC7i2avKadNE3YrIcu9FR95URcuGigm0JjIkL6L9vvS5e3btnSHWmbcrn3dGPhxYYF1eH1
g3dpGUzct/qEgdGLLhO0pwoFQpGf6snQdyGuuEntBtdEQC9ET6RjkcxgC6KlfJ5P+r23jj4ehafG
g/Wyc2CgoIttNCDkXNrCj68/k31hC4ZocAHwYXgKgursGpsweWqqbViSOn2YHdK+WaYYhJb9sZDu
PCZ+3tRZzDYd7KO2dVPG6HNGMKx7THIfpY3x8YHnKMROl3p8ctB8wyZ4sTtxE6iAv2CRBgr0YxSm
/VGt2fIwQ82Y710zz+aPg+/j+OrW+HkkY5tmxi2Kti031oTxrJuN9QPMprW98iEvvGKYfIjoAL2j
yXIezBBCkWMwOpJsuZZrkrbTfHQyF1fjseSfV+6oc6r2FsFCqn+iFyUC9/dZBFtFPUxrAYI0LSYr
TNC5ElYySrOTce2JbExye5CPQ+FWzZ0Jddw8NplRzrGfBTSYwJX2YWxMnTXSn3fQZZxX2bS71/fB
pVcCIw5cPzk9Qhhnv7E2LbkuE3j7ugz5/mYzHoxF97EnxD9qXf59HZBGgX3CIwPxfbbU4Ko8x9FF
nBBKtQ6IoQ2/UpnWyWiv9Z9/fyrUo+F6bNNV5kPPI1y2TbcbJGBO5qDCg64cfzegc5L4Vf3p9ZUu
HSPuJwBytGeR1HWerzSn1Vit2FKe6MY8ClmE+wj1ydhENOXBjeYpwcql2s1WU14pJS4Epb/uP6g0
oWj8IhlJBy8zpcfbVGpo9o7WwVsN+Ovf57ebKgxdGYS+UA05ixKid0Xddz3bA7u2m7Uymn2+4Pdl
jNY1ZfcLKR1L0Y/kZgKidJ7SFYOZSnyXeaAwy29zOddJ51ORFaO2uICMPIHirz6//vkubP8IBAQ7
ZLMefYF3TofNAGWCOlPorgcM1advSgvDNhUUV0AkFzbKxjPEQIkc46XOzlDYUUc0rk7zYkzrKbKR
673NCaZN0joL7I61VMvybgJq6n/MstBOr4WjC1nONo0hKHPBvIQ9DLqTZqZMCDymW/xKDXr2N6jt
lJ8sX4g27gNffkKsi04t0n+l/8HQDUSbjozXj0fPLe7tQfjqOKHI8AaMVxiQ3WeZG4sUeu3+9e9y
YTNQ9DCY5EbcrJvPUpQicKexrJimNaRkR2kvfqzMar1RnrMmQpLfp8UyXSF7X/xEgDSpJukvMWV4
fpbDRs1mGkzVaQyE892KlPisVT1Tl7v5seyH6k7yfrneTO/0+uNeaiaRYXCKuY6pmM+Xpnuka8wg
K0zfda7iQkLFjmGqrGUikGLHEDy0hUBQRDV1Mk2V5WBzFzpQtKfW+PD6j7l0JqAAbNBxkkMGlc9f
w1A71M6BJ1Cf9Nswpr63vxWZ227WLeawXPnSF+IYLBlIMvRit/Rn+zX/KXGpsmWuGi4goH8BNIce
IUb05Xb//kzku3QjNvraCx2ijHyFxuHIKsIKHgDROnFu6nqfcS9eeaBLx4xklIY2NOytJfr8gXAf
rFpj8GGweWl17KUMisRZ8uDrUs25w7xgrD//68PBwgVHBJ6KZI7M5vmKiAJD2o9KebIF4u1x6OJu
iPRiM3ixWlf/ymoXmhJkwkw/aSz7hLNzYkrt0gY0UuJIOIWoio+qREu6ll71BaNmKhlX9mGbDBAE
m4dIzXkWp2kEfFx3nqGPPhexpj+cTem+nv0y3/utO9f7traHNMaGonX/+YOgWIw005Z1QG47r+7s
Hl2TGpnPE3Tybl9Ei3eLnEpzw5Gq7odoWK+s5/G6n5dXAMuZToLRgTr0wswDPF1D30Xh2ox0cELa
0SVliK1D7UzBzetf3tru3/O1yD5okNKMguZxdj+jHIZfmjWIE0FF97t8nBBk9zdZ6hgVCfOTomz/
noq+Vcc16Iox0dA1lhiOapnBlW6bKm4HmftvQKUvt2LJoidATN2IEOxiwmPI5jnbQXX1591UztzG
V37/1p8++/0MRP7qawITZZj6fOsGKxq4QQuAqgis7n1Ku+3nnJLXQfW0Vz/pUs/9TeEYwYKSERGo
Ctzyo6wqqe/8WqCRnMOnKa4kPS9PMDI17G+AMTTeXmiV8z5HnOa2q9pSzSerMPzYmaNoP8nJ+tyM
y9fXX8KF5bbOPQGXHOul5nxhmPMspkLAnKMeyVEtfzeWK4CmyKep467lNdbMy8uVo0tWDCAgvICV
KV1CvFF5YH+Kofgw52CyFxODcb26IdagerwBtVleyX9exnkwzQiyY0tEwspM/fmXhg2g4LBV06mp
zHa/hr3YdKaDKxfpdsRebilGphS1ZDnw584nX74sUnOqRHTqs87JDz4sluxdrQNvH1nayGM5G7OV
zPkSfLeGWfX73Fv6YIdswqRjGRrTEyYstb3R0vxvw+Jl900qcvnOa3u81DpLTu0drJKhT+Z60Yox
c5dnQHrsrD+mOkXsrM2GZXrfz7Xw42LFZzxZqlTgPjyaskPxPoh+dKYwvrmtJ99LbtmMNp6dfguz
LF9jX5BW7YAdGn9WlM30rl4n9c6S2fBD60XIu2hdll+eNU0l1AhvqhOngteR8Ci5iFHcQzMQwFj/
ZTvCebzQFvUO7eDlOlmjQFfvUSoTn8xaVt+C0lbfrGUtu2Nui/5LHtLX3lvFuq6x6OYZN6Axrarf
SMTk6jTSGzLiMBL5HDcenq4f57QeMBCBG1m5x3n2GZ1ExqibH1nh0CPUuvU+GKYKfxZz1Hr7gjx8
Pto4s1XIKFRDd1cZjErvJHSpbDd6i6jejNLQ5htA447zcxJRYcSIK83rLyJahdpWK2zg6tZap0kR
afFW2r7Bjdd1jfVe1Gn7UXpGmk2wRZbIfFqXNqpvDLudnbelo5jNYgW8mDahOTBq0Z3w1AaY+mSH
+egn4LDqhXzX8Z6YLNT+Gwp4faz02vbJuHnl3Cx0nKYbEU7iKU/t8RsDYzIVCZzh82giwX2zCP6H
GJTlXO/KQdtLjMJigHEQmPsGL7x8bhMARNmfsG4cN4HvWK7xWEvxqHQ2Q+6W2czQog3DDwgbWwJE
mMy/tl7atFDMOvF9QNFVJHbYk5NrLrsIjBvAvT3mI7KNQfNYayxXAVRHdHUE5grG/FOaIb+WWBZg
D+D4mc524NQisaPdu3xJdW69I40ZvgMiGup93vRVt59ENndxh9fdGPvI/YskjJD6TTpv7f9wxr3d
BLziQfdRXcSFHvw7ox5DoHYBg0eprMpKqESqpEwbf0ymKC8ejL5D9tdDT3mMofmPb6oyFAqzTdV9
ydpKvCk9pz4atWx+aseX0dGutNXsenwzRBIhQvxQDMovY6O2pyVh+1clNokousTd6gW/rclJv604
5d2qcimWPawavMFqUzhiN5jcM3d529qQS6rGvc3pV6vYbOb+zViUGuRukKUP1moW3yKuUIGsepF9
VFVafjK9dn3MjbJfE6/ILZ2Udpr9wgkpN+LCnkSRVLAss9jAhkzv0iqow5vGGpYvjt0676NGOGNc
qKz6slSr9znK3HFO1lb770YJsnSXF+H8S7mGtuNxUvQvuzBUOQyu0YH63zclAt6BLMxdriY9xpFa
J4P/Pkb7Mhy7FKcJVd4j0JpZPFkRtOVu7JXX7hzdF/oXtD2Och8VXr5TzP/EjTG07p1kZHa/pnm0
kzDUUTLBdFLHwA7dNRkm6L87xXBPxhLtvkSKfv5gOH7X7/Qw2/du5gj+4dXdTjZrKJNlnb08kdFY
fyuqTvzBNteBNlw3Fl9XZ8HALqzr963G1T7xdDF+zTPRZ0m7ZHKN8T/hgEzdMqAM7dXtz8rD9CpO
CWZy1+NQmx6G3Pe/+GY5/+n9UHxx6rFa9oM/DV4S9X7+3msMPzuCJ4cIpOt2zHa56LwRiBaNwB0J
f2SR5WRpH8+ZYR/dvpLZwVEMkeIp67u3S2WbFZFOzp9T26b5VbvkzbEKSudXYRZZvtcdglGHqtIh
rR2mL9+dtS7zXUirDLtWROA+90aejoksfO8r/b1u2JdG1qkYXub6x2DOu9HYlnCNV8vQXzHerrsk
ygx507kU1cncVhZiE+iyVjufPRPFltHU7+G4ld8AWIABm/phWuIoMofHLEtbzJNqZf7AL2L4KsBa
IGHQ29Wj8LTf7jNk/fw4mgd0H4OCtZKyKDaOBWwzLy7TovkzF0CIdp3nl3I/TUsQJG1oinsbOsCD
BSthSYYlzwdM13LnC0xuepBmMYbN53Qw/QFE2lT/WDeACcfRMrr9mtVYJ9oBToOuJQdzh9Pb0CVh
kC9fGlg6pKZY1nq4PdVYVFdoa6KHgouBFa+djXAmTVs0fv16XYN9aMwBGJzAAL4AThURVddt9EmZ
qZcee9VsjL/ALXgp9kLHP/GqyjaSurEtuS9nw/5Ce0C1iL3OAPRGpZynXkbRW9hH0A0DDcclbqUa
a7wthX5wlqm586q8D2I36wA3cUVW99ru9GdXVetnJVr2KkJh/p8wJY/bq5V0mthR2bdLWaH5Kros
bA/ugm1dHDXjoIFVIgcaG6V0xZ3TTu6pyMb8R6YIC7gj5nmV6HJqP/euk1eHcoLkMtHmV7dI8awt
4x+3Py1Nb/3AfLDEHqPhbxhRey8I86OZ7esumP800+ogqQ2xh26y7AmDZq+it5Ac0mynRx0cLbvu
28RJPb9O0Pwcfnt1Krx4bcw8P5R6CCSnLIv+QOLusJAlmhjxqrgtEwkMMMfMtcAKlBm0/DMW/rSS
W+SKXrQSro4tYAVDYmVdJmJrrqP7PMsRTTG1tyRaYG4Vu05bfpvEmP9WjT1PuzSQoaarbfgPmWMq
zr9nuDUTJ+GRYKBqCkCJi7Vq+c6xO9b9/RraY59oUuYPqQEd7tAT+0+jv6TRbpEpyXHDTWTTK9Rj
CJy6QPkWqh63ru+n3VfbVfYKCCerPnV6jcS+VgBgY9ykwvsGvYFpFywpe1LZw9LfVLDVfju1Ub+v
jBpDHU+6ck6yMGyqZC6jadnpaotaTDH0w5Kpwr8p7bJ4i1QV9hU9dn3gObxuel/hIKGPWkHyPxAl
zPchjvALSYGl92qUTfSOEr58wN6C2rdz20Duak8DddPGBpfgvtFE5DUTzd4sTDHETWZy7eDYlgcI
4gizuDOMrFHx0CnRJDNkC+7HaWk4okT73/U6lO+RS6P6t9wcz1hcSVb7Zh3q5SmyxuzY+7UXcV6G
5ZPytXqTa2f4ZJqSaxDJfeYPddu3aaxsImyCn4ScY+maXP5GVSGTEgbgDvxu9r+LsOSEmWvn3Kal
DAeegNZnnHYE5cQSc4N/npFPKs5s5b+lliuWOEDAttm5pTOa+7VStp0seUtc7JzF83aAdIARCdQZ
bI5IFN4DAsKZI0jztIqNWac12y837npEKWTctP3EHxZTdK8EczvumQBX4XSO5vk4DcwMmZ8JEq8S
14Dfje2NBcx8kljglBKjUtHb7JVUj9UT/rdLilRybn2Ussk+G94YfQt6k0s+E8T0scTm6Tjnedod
OlwykSbybaujQ90YChebxTfY8LXBCMWv1bcpMqeGzl013uD7mtc3YimcT7IbhUP9YRVO3HQ2mMZo
7Kz6YLaGC6DbA6OxY6qB+KE51+m9G26WyrnLpBgskofUJRWWwKxT2/l8yBnVDGiQGchAL9DLxtjw
vernaNdrd1O7ufFBShORoh6g+mdrA4gkXoeAWlz6wMdj0BH2TS2NhfkdCrBYjy3z+DEqmtZMqiGc
HnvTyu5yvGR0UnWOaG+ok60ygVLBTWJQ7FSkh9J917lpzWwwzK3bWRvWfJTA7vpYhPP4CZkUj19t
egKjL+2bj1VTlrezn85VUgeIlSZD2yxfW0B7Q5xbvT9jBOwsS5KP3TTEyMCkDY7jc5XvrZFEPIlq
KpsdW9WqE0ZJ3a+8cifUiqIiKGNuGcN8axkAQd5QHAQitpFNo5SabPmhLQrVx0j/2L+gnXukIFGN
WHXQNnI/lzWbzMWoZY4R/GjfZ0AaVYzyQPrTGa3hy9rIbtktJB8172mrBDq5yG436WqgcR4uVRen
DC1B37Rt8bEv1+gewgL3/+rrbj70pEluXLZR9mtonfQHY09LJl7YmlPip27DssgIv1PMkZ461yPD
zk3/g0QwsItro6veZY3JAFbX3vIDQyGU4SMLHnTiqqafd5rM66frWd3XTWHMOMzkI9+M1Rr/oNon
KzikY7gFaamHuCJ7+SHFxOPZvZ7oLsMDeJcyj5kPtiGKX5Royx/RiLxnICDYoq5suopqYmrnuMxd
gnC6ePzgebYQbRHUGLKnxZQ6w1sQDZ6bVHUjfmEe1f1ys4hbQ7gIvMVt3q/FbigN95s7Upsl7hLM
3yhoCWQELHCSIeH5rsqkWyTaKqZ8R5rXbO9HIikyrEI/eovfNjH2PdSWnr06jxBFyXyMYhqWXeVF
ooO/NKlvRVrMT94ogXKUktIpBpxi3JOxe5SvYyvS49RKa47HcVj4zMJriz1G8z3kBXCWA7fior/L
AhG6eAg600i44MvbFDMUok1X6Z/GnBVvlL305UNtAQVShvS/5BDFq0Mz6wgygmoi5w0C6EWzC3uZ
HcO0G6odeWcDgMXSU3OUE/IM8dJpJyPPTlUN7MQeqZyla3Os5SISM/W3hrHMuMZxZul+Y5obVvGs
14IakN6f2G+X9uNquMsQ+0CDqh0xOn23tE7xx/cHt9x5vSE+TLZZ1LttU79ReKmQuLe+2SbwCmws
HcqARls/gJ6byR4/htofu6Sf58VMgIQYXH9GNT5V6QonLTJW5cUUuctNXUatFZNadZ+zUIdLEpQo
UMRG1xk/BJfGz3Tx1WPlZCuqyyIaif2e8qiIfbIuy12skPDXGFFSiqb/qkXgFdjqLF1w4N7XH0tT
FT+AybQP6C/Jx85freC4TFY7oNvqUij1vm64MWQ9qiRfZUD4l8CBY0mFQ3Fc5e6PceyGd07BunGB
I8jT0lRSUHWvc4qOQOlw1XBXe4nZLvN7wZ99EIURGUdfWvp7KmX0IZ2GMtqlBsArTkLbcTO7NPDj
vxShOAfWcJrKdM0TQ4wOcLBw9ezdPNfF54rc9xjJMHqcV98ljkd16RHvkKmPmyaNfqP501YxyWDX
7aMudcUBXYSwTJwwJ6DqdJZfyRqtuxn99DF2G8/CjT2w+v6gzDb8saSlfnRne7j1rE2jDutW/US4
Zq+Eg8eCkRxroiSIwSy2aAE8DdoL78dgbdcE8djiJ/lR5MY6NOpbSBlDQJdiBHFAP6BNT3mz0kfq
W3Odj2U0l7TszZLbw1+7IKKgdeSxpDJfbjo8xgxI8Z5h7fNe9G/BrWidFENYKC6mlhZUbWR8/bId
OxH3di24zhw9h2+MZjY/j3k33kP5JhlaXZnfkTRTrulcZDUoiX7CkHqyadgVq+GQF4L0E3HeoL+/
l56dPZj4htzUtq0+zGvfG5hZYDsTp1a4qN2c5kETr+E01whEhGGR5LnmdIxQKmiXTbbeh24ufq6T
FT2axtCV+O5FFgPZdo3GeAq1ncVNSJM8GcfG+eSYk3osh2jB5LQL55nmc9+YJ+rGcSZjnbsiwd3O
tJKcxnIWeyGyq5nbUG/4U5u/M41ItAkZXW4cICYy7YAH6X0oc9+qd8Ie0dJ1aHDp2LV8BE/KYFFP
vpiw6cumYOWuj8L+S1Uu6Yd5cdJ0x5DB/t3zNO+qyIZPGFgifFiKYeE3ynJjI9vBYwokS8ZVSVEW
9ylN7djtouzHgJxjlkjVNtwwWR62+4aq/bftzGG+GxqluFaGyVljr3GghSqAxe9SR3KntjRo+oO1
Mexuh7Wd7g1Ryhw84BC9b/xuJEAb5kpjI+icYWfQba33q6cMNgMTbys25WrfqlH5Lj849b+h5QKb
LRSTfDBcK3+LPcji09Fb1NdAj72bmH6xfJpLO+N9Zdq/NTplBLfAj0OLwdKYLYjcZoF/i4/58qdB
mw3bB/BzfxpX05bJXBM5awkchXxlEONT481jF+uhsu/IzPR4lBvVL44KejzJUjfLfUca+1hH/ohO
DcP4zxF2cTkFeV8q9CDH8BHfOvFpwluBq2JBJhUcZEgtVq1qeh9F6v84Oo8lSXEtDD8REXizxWRm
+erqsr0h2kyBcAIkQPD098u7mcXERE92Jkjn/Lap2bSl6xR+f/QhlqrI/gkhaM03g2a3TpPSDR+7
oPRuCRpO3DReq+WXqYL+DxOc++31O1xATY8w5XSjR5DPWEZtzcR2OPO5HIR9h4d0nBFWl9Lk8VaN
v4W37DEUWlIpQhySUBX6qOb3FazNZXiv2rFgFgBajJZDEBjd19N3Z0+2ggMq+7/rXHF8dmC2cb7F
0uLNO0z/rFqn/kahw47tTsv6ejjKPO1+vX3xfHgvISV0f2pQzjY1CnUo0Zjl9KsnL+KhqmTlno92
rX7vTIxxNjc7PGASsYylR+vKj2pbh6+jdezPdXDGnzNZQZ9Wr+bwvKEffMKvH/0WoipHYhH3tskn
ELghPyzHnNGloSpkyHT/O1CBfylCjD67wfQmI+qIxZVJ1f3X7+D8OUlSIc/cwkuyxF5LcJ7ttK+h
XxKf17olohKf+99OE6KZk3Tvu2TOAtsYc05mEBbGFqnfIa7dH02UyJ9LUMs7ZxJRe9G9bdd5SzaI
n21cJibVtWfTguLSk5jum1+9lta0V/BwbvOxJbXFsWk2KhyknIP/BivagVOhfD4PsZC4WXdi9IG2
W3ss4Hy22zHcTITqIdLvTuXWE4da5UXngQjpOOW5RPLM346ogX2x7zmION5EKUuY19FZv5EScqrY
e01/JOSStE58X1e2j8f8dR8jw76g2XJuvNFsQbpLeMR0TFoTp4we668J18CQYnuJweIaZtm0gxUY
0mkUPsUmmhMm7RFgCyiThQfLq9zuPwXAAJ7t2IgxZ+UNJx9toZP5mtL1fK9n7LjYRDgaJ6tjJT5G
UlXSAKBwzyXoaYWUpOuel3aisrre+lBy58okyapmmm83l3g3PmKzNnlPgflDN/VJmFHWZL+XZg6/
FfTFz6FamTF0y/O5oPSdwQkD6XM8KSuhr68bPlxNWHlqRCTe1sVbvTeKXPyXCSnZOJziEdL7A85a
/bdMrsUZr+KFZtSz4q4LzvQBjA+tmyzsM1M/3zsCPceFAL61L/ZVlr8Wzo4bJkPTn5oRDUXWhVr+
80XZkJtedvFMfmsI9EzVXcLqLNflbVJbDcrKmV2f10gvD4nWeMFpgV+/62m7bmwsiD+CvR2fd+FE
A0kHs7cx/Df9wzY67nO7GlsUEwYtkcZS7d9NH3p3so7212B02o+epzQg6Xjannfjzb9lM4XvA0Q7
CJoIWTcHr1neOuTW8j6iN2dmI+o21srJZXhee6cBElrXgF2Cg1RMjyPo6uxcOhl7awsIE+yBB7Rv
71LbqJkitw8BC2ZVFbACQ8SU0+xM7jbC4LaoZ6dk53I8cTvS/8e/HqhRS63YOHY+c76+NVbrPccg
p4wbSHH+2wgB+lhaZX3OfBYnHcjw3+GFlIM9kW39X6Q9H3qFFdnLUBw0txpMa8xrNV5xQE6ZR4Jl
O4kLy92moin5OLAaJrzFGjH4J7vGxv6vc3Arpz7ktyZ1rlyZZBIGShK52Og5HJChaTLcylCUj4Hx
bZOte5/8HLbJTBeXqN79vPakvF7BBXu8uBtLXBG4vVmLzhuqj8FCJwt8MQPpUKNYh5lN7GuT13t9
6Ds7rJqyMN4RJfkwhLFOhRqjLZdIMWLGEj284NjYG4j5fUKKHW18EW0ybz8BIqTKmqSz43+13QWw
gnE927dqcY4gjbg960yNHuOZjsuu5WViTD9DDFGGoBYWhykcpz6f+n7awU+xbhSeM9gsgKKySeNK
dgQeJ+pijfNMG86KdJM77sPdyxjwfwiuqY6j7/V2EfaNeV+jRSf55kUaB3MIlZX6iC+OJ36+yc10
COOW6zUe77i0+8913rxL0nTT35YbrL6sKHPbU7ztfXMKpyl56lfVtzkvCxBC40ZTzZoRtkkhHdyi
qVgCBkQBwD6ertejc1NtQkYPDYvC37LzKa+bVu9L6nqXedM5w5Aa0llklnR4VUidO5zvYPCZbFLg
MB2enWh09fMeiOX4BPQw6uEAAg8LnzGmTstuq/7DxVftZwfqrr/rqTxiJVjqqH+XZJC6J2ciCiMH
FPSnG6TFTXVao7mWj/4+liattiMabjbg9JlN1KcpnPeCIRg0Wuy3vecr55Nji40mGXEhiFRs8xKm
neAOfjR2J4JnKyH4xEutZDe6wDzavTJVleGNbXo5P0n3KhBr42B3896Wxz8pgAJ/L1fz5lnzoGle
eRvirha2U3gceU0hKvx+2aqpTOfUHXrnNMXVwm7K8wOV6myEuAmigzX/pSz9W9KoQn2XXIfuN3pD
YvO36axF8QZz+KQt6yPflxLKPJK9unC0SbuZyertPO8hMiYUt2y7fZthj2gA0retJjm05MYP/8ow
GJMzUH5fZV2s4EfqoErWAm4iea/3xEILOB3uX2/3lXnpylAthdzaNqEjeWVEVRNMbtY7Urjnbdyn
7YGAWcs5W42A1LNoU5Enzrnp23jWbNMLXRLboOFCT93hbP/GqgEHacvdbAwvifO98oev90BwU3vy
ADH1W1RzBp33Y2B55PtxnqSN+ywbcSgw4RLD42UO8SL63rUGcVnGlYI94nqWe4dWxfkfF0u8ZTBP
g/NslVPsZXU8JtazzwA3EtZwLOtjUm4xFCXv//bDkcu8PYBVR/6nQyBIVCijfJgWubvbbbPHm37g
HXB0xpY5ktOpeSFyX+KST9dVBfZfB557zmMBNH/jbV033gDrki6A/p5LRONHUJxbXBaXOdBjnQeh
2NTZXZATpThXdve1Ax5Sad9uNuCODZSeTbs0w8MQKe6Cjj1W5ds8IFA3ZNf0aUcSdJcilLDvbGdt
AJ2EN++ZO/qJZjUiIPU2AXj7d4w7HDPadKULFtfSO1VTSRJgxXmx3g/JxHMExX2YXDP6yJ/N1TzB
XSWIxTGLWaxcUind8jGXskkKNAGhyUqp119ue6x+lmCMPlIeOB1eqi5q9Em1R8gWkdBXX7jDOuhs
9umuzRUNhXtRkjDn5rX2p/2jjXvXhqz0l/A1UKMT3SZwqyyJ5BpmnjXwwWm+02/zZEocLtRUy2zF
ZGoyRbfzkYtuXSm/1bvW5vaa673n5vBFU+CqcflrhQd+mtqaN/mYbEPwwh/OBSn5y70rvSknP/SS
EG8Br/+PTUo9EoJU7RdIvvrDL6/XEc3isX1v18beTmOyMVkEG/MmjJ3FmFeHVT/eNpXmXmxr6whz
FCAH7LeOvHHPgFEn75YOI/+nz3qL+q7RBNylgJXtwNpQLse73O2pTylejEvohQHmVyZLWZ7s1fbH
N4gIxQ+zNn11B5CBCkAJrcGY4bfCojM1QkR0Zwoqu+qc9R0Yvq5OhylJG8UpEU75SPcPOu8g1uZx
WCLrIUBeEd8AJ4Rjao22cO4CsI+3ZS0DwNIaQRgcqrI4weZkAJrzW5+GpAjlYdbtHtH4yu1HEDqn
L+uTjqqwTxvBNnk7HgGZwLQCOi8gs6wYfTeTraeTASS1n0v1q/YdeeRyO0SZ9eExKqrypC/yZkC/
8zX2PZOvBz3VpJHXDd1llkLZT0mLh/LUr31sP9jk3XGCr0AGcJrwJEw9WAO8oGCEINSnK7dQn3kY
D2rYZ4W1p246QF4H5a/16JXIz38E10SOj1bXdQ0ZvMLWFmNTsvf6KK+Dn2Mo7DVfVgKG/zW6jCfI
As7Rjvkc/AZw1uZBn2yWsLM/A1k+Hq7TiNxC+OoVOtgSfRkqXy2nBH1g/XOZzcw4gStuOBmLJPGx
W3d52Whjfu3Jo76bqbiec1foA1YRnUfu1U4w3EdeI8cbbrkepaERQCRCK4jCWXgr7fWe6D/Bu8ow
E1Nc1tTCBMt3f+hQEBDQLf7NWM2EMq1YQf6No6OeNsivT7zt5v+4iQ0RoPXunYCKLZeaIeCBV4rb
4p3qNj+acndsrJIsIUZiQwgypBfqAu80DEQHvpJdg2Q9oovwv2ZR5rgdOAS3wtpEjAqEI48c/BHa
ZuN1c1/QX0hpZ30L/P2f7LauOeM4bftshseOcneIwvU0+dD02MqMtUwyjY6mpf7bttd1fKiIFV+J
KwaiuUfzKtZT2Mjpl57RRoFRLQJkMbEH4jOI9iw5ESvq2JV7YNDv1mP+YJvo16c5SOp7XMVzda7n
ffVOEpAYlGBt4W1VcjgDMpvBKymwa1uaxzcdo+4JZ0BBNdl+lAa40vrUWN72IODsk7PYOEwyR0EZ
ZkFv3J1yrZltbrGUWE5DO41njdiqyjyKqup7F9Ksz8sFx/AlJiALFe4+tHtO1fIyZtLdnSPXVSCX
DI6BG5trXnjw2v5iZXsQVQ+GuiGC1IctBtlL2vpRI+FESVQvAX8x4RxFKBztnfdkmL+aYa4eV1zL
aGEEn9shELg/HexR73U9hY87n3vIkjJe2L4rIT8207m/CUFoX/ygG39VpdOjvFgP/3i+Km/iB8db
AV3RLilCbAC9R+r8YnmkGwmyv0QbjHXq6bhTQCAW1XSVCpPjfBhr+M8RvNinzpR6ONGDGARnXkYd
F24drd2J5AhEUlru+3h2rbA15xBFgcqUqKLghCFIla/rwrKcz75/vRAGbX/whznzvWZgdX7TOZsE
Zyktx81lvR31aYxDlZz2hjKTl6VcxZvf+Ly6Qs7lVxsnCgTD+N4v6B50XA2xYT/1DmBYmGoLfs0V
FpJ0YsGDK2Zo4ZXnYHpXYG51Vtbz9L1R+9vnAm7oEUSwRVYT6uiZaIAZcUMcrM0Jdt3wJrl1aae2
JwV6I7nYA2GBVQgy3tvDWy1N8tbs4fiNatjvHvzdFoiXe5wP7iq7PotkDcYW2GLE0zbxyX7qYJL1
BekW3YZmBbl+XaIracGkvfwIt2n/46DF6QmbjNlZY0tO/yDoGnFPKSIXfhmGyr/zdq3U54ZeMjqV
9HL557nmfLl1LSDec3Uob8kn5a1oZtytx4Jastg0QErmZhGR/kk0L4+oZYXjrx4v258N5fUPKyHJ
ORsqQmZ4I2mTvjSGuIC8nlZaRsajtP2rOsujtRRN7HAux3V9OfTas0/PI6EwGoY+yd14hzuqrE4D
19WCroBxZL1FzLHt6oKQadlya53sZyxGoGWynmZyRdl361PPOvifXGMDObVHkNFzxaP3tx3MXKWe
aw4XFHM10w2iP74EBokxVVSE9Cev1k6dh0b7X+wXSAYA0fb+fZF64wZfVu4kimhhtVO8IZJ85NFV
dbEAwjYPrWzEe721XZtPMnHsoo2WWX5GUzmE/GgeLIpHS66+2I72N5KFevuPLjeEO4jxgwNJ1bb+
Udo6SFOYxKIvKIWoTIiCgDb1eKONJ4/cNniymYe3fx09xH66eNBz2WYrHMTdYNUShdccilPtN2TL
JmTukc7njeP75pJ0fZq3mQZdzqTWK/hnB2/CCjfA6zg8z2rq9YYfVRyfTt2Uw5mEX7LPkO35uih5
UIF9Udq/NV1lRw9TWFZoFSrtVIWpNRi6nVjh7W4tI2BRHU0dHM58nVAJxQwyquAQjFQYzwFXK7tE
kQQBM9wMHZUw+TrElcnRvtU1MpMRGGsdK0177hiDDjoyst73oWeT4uv6sq2YYt1lxEYGsw/9m5u1
hiZCa2kjguCEpuiz4lfOj6WL5ouAXP99KAF8FoEdr8xxVcugIerpdV1Fst6Y2jj/haoOy2IG//7R
HAqREVdljbNijMIrPdkvBbbsEEuJqf0cPjF4nZDThAWWhvI/sgjR5lxDdJ6P0O2bc1L2dnTL8bm2
OeO253JFjBMbcXDYaIjY5+tTxdgYnwN++G+b72tivtWROHcIlbvfaiYpP2XkgJNORTS4F2iB6hZn
vLXcYCpN2qsO5hizsDfs9y4Q5PQiQ9D01B1iQD7VxI6549xstixIxriIr96xVMMoOJeA4Nb+zGJU
4/ar2rq7RbncGkSZgcKYHoG0nXjCh/bBQWDa8waCchQY9svbYd7nh1rz85+OcLF/Qp6tL0nsJb/c
wYX1rhW3ow0+bfPwIFS0v8WcWG2qITbrHCLI8U5tYiA3QOE7FGEGIHyZxPwSbb695bTmGCydyzDG
qUY4tyFcVptbgLq3kH6OcNGPg9GLu5ZOkxm7nKMriHxwrc9o8KR1LzwGgTyZoIEz326Jq3Nr1zp+
oNkAedNTmYT51tnBQ4cGrH7ZJdlGDT3WvVoyVCniodPGGZ68Y5sh+dReJ2fPEuKapK+cFxsfJuF8
lnDNjymRFeZhe9T/Gamb7c6AAcsnRpL9mmkQl8zDgy3tM9Qr44gf6sl9BpmSurDYpEdO17j5kGpr
/dQr3WB+PcB/GafaCmyYIdxYH840Wev93jmwcwfmkuAR+KtbT7QJBP6bJbvDy5F1GaDjUHjxdUvZ
8G4gWqpzxWAr0nZrtMXXNCbPDQsa8DXEqH1B0Jx8eai/m5NefJ6bJOkMUkbP2/8ua7JzB7YT1HOF
koaHqtTVtzXOyfqCdBzi1YdWnZ/9Ot5RkQIWbc+Ht6y/ENS2M5JWlHvptB5hf/Y1Yqii0omlSHXe
lcqkidbnY2nclUG2lF+aQajCfyKtr320GBa7wMXVlHj9ur3G+ED03xBQGCm5v2nMMfIYzc+D4hD7
WQMYIZlwF9+fLmJbuaAqFHE/3Gj3fXCQIPkYnM7+PSVz9O6h1F+ue9701Vddk/x0ywbxuHv0TXK/
2WPVPZvDuyJWsYins4vsFo2vx22VjS5k749DgCzdz/M0JffOGMEv+Hptfwb4TMNHSy9uc2YCKt3C
bSFSaCpKVgucyypnNtuwEua+CcCjim0J178JV+2aqXocOaqVtAeKYCdW/dJxFNg/+W9PDZrEPg3F
uCC/GNiEn3cAJJmT9TWUKZNGT3freHRriix2Jh2TSjqwe3NNM2DvWplaxoPe45lh7NpQd5Q6i+Zd
AoVJd/Gyiu+d6Kpl2iTTRRiPmc2Bex1h8Q3mcof7BthHQ3lb8gom2S7AMLN26mPJ/DJOQ0YMMp8w
TkZ7/j5M47n1VR+97MWcuIGbOcDiX6Ldui3FA+q5xRLVkf+gZsnv6CvCmx/ItUBCPSbuqF47MNrj
tNNRcn0aE0A5nBlNlx2hGrqTj1RlR4rJdtOQ5IEmivuaS3ANg09nBGjKmHSd/txaapzvtrUVr848
9ipbVbNb+WJQ6cLIemiWffDrp4MGDutE2XnvFcNYVePt5kxNfefH48qk6q1oNPlqmD8Hse2PA6EJ
RHxNnSRd1TSyYelUg2L0TvZb/CBN94njObqQGLq8TF6NfMhM4/h7C6LuGy4yfqWdBkh8cUvk9xSg
Prh20D51OJ+ft0HquTAwFSg8l9196RiE4byhu1/8lUsITpMIJGajbdZZ2bnIn+1FradtUF5yD0zp
RPkS1+oXb8PEVQoEADXubLQ6SKbQrz5eV8wS+4wcbq+C+LsyiVsVjVCtyRDGqfGS1JP33VvIW4uw
Q1TBIknnHtG5UzOG8NGt+bNgAfgwijviymmH6uQfU2s/OTvnfAaN4c43nljK49wiWf9CJYUJwt37
+NWh+Xh+GhHpaSCryNnAWeJSPi3xziGt4pUYu9XEwe9atE10BuqALZOVErdetCeYGkiw7y5c6hrp
aVTZRRREc1+gaUU8p/Bg3h1MljtKOwIGb3sncX5IreSlHCSCJncq+UvtYisZZKTt38ZRzynrzVJ9
rb3l2qeobjjf2ds5ZPmQLEmt6MLpt8OF8mbqUM1ZTTyOV9hB7cWXXjDgF7ih/JEpZwjIhiorGeF7
GVGWNeHW/zVdvHzsuzUtt1Zkbzetrlb/JdZHvPsQy+L4Z48bth5/cKECNrLEvmbU+cHdwcGVIzBv
Bly545ScjiVg/wK7NXV/cizjCCwM2/JcW9bwj8QP9uHdtudfUnSNPCHVQq/crCvQvhxGGTCfD/YH
1WmqfsWHs72xoeCpM/Ge5PvBvYlqwrNx18zcwzuj+h+qDjeTW3LhIKMgG3mW7cXIn3tWzMcGzeUb
oQLQbf5UT38jtGo6jdtkvIs8SYt2XC6AOepoxR3QB88PibdGZXHtBr8oDm/edxGLKFUQJnU678g8
8F6LY039rhbosK7k4X1M94wpnFIxV0baQSmO6Ropx+ZZLgiK2kn/0iRpvPpHX8FboJP4Gy24nW+i
dTvwUdtHOJ8iF6F4VtrGm84eY1p55fUTka0QGcVk1UxfJNjLv4IXsb7VA7Y1wETX7XJr8zhgF0v6
MxczI+1930NpoOSf0JagKERAP7gsBEWnYksVY1KZR5KTtvDPwTdJzgoTo303Rn6PS6pZ3PVUi2Tx
inDz9vbSRcaf+L4Czoju6DSOn7U2ImetIb8+NQySis4TuBBA+lH+InsL0xc/hSdyuNGr4Gi0kz/2
iPIqRTneicfDVt1UWGGMtouJxPf5cv2Bs3mY1nI5zZhl1CW2AN2hcg9Us7N2wJgV2leV0ygiExQ3
OxJfwfiNca+iRqwg0dtF2lLrxzbaxoco0qrKo1pX0X3o7c4fz5BdDLO6bv4ZYMnsZyWSbfzdqki5
mVjRyN9e1WJjTi0GGAgQX7zmoVXh8mK0iOOLcrameTgmR/5lOd5fOM9accZJIx4sFS7jeTOVCO4Q
iSevxFOJv4NedkLOUDn7yIKHmfovOYialZII77SPVq5mVFWDYCtBdpphNsCOBH1bATJJ1sQTiWnU
+U3C42pGiBcclGqv2n/GWOWIU+nq5p4Y5kMXilG3fVRsGKdh8cjdSqxp5rSkAvGbEh+/uUV4uH4m
fikefTYNkyNH1P9VoR19jh62q8c42WZ5OWZb/4g647VfNgjE8XZU69ZfYr1XmmcUF0k+RNOaMCK0
kbppqoi7hcPPeTMOqbdZ53eccgz7HLvcgAu5omxNijRaZ/DP1rb4Vo5XYXgBwBbf0lqtvyMyPva6
BTYR6eDS/7b6gQkxcuguuMAZhaII6q5lfGpMXdCseqW8Yk8gUGKavZ9BFIZ8spHp4m33Wr9oncgK
QO2P6M9gasg7Z8UpxPQytUduBlymRRcJ9IQrMWzeJbRQkJyb5XC/ogVFVe4gzO7OdhiVf8KNjzov
5ULiEXzcE64RpFaLQRZzTcNBy6P7Ydc3Adj3qQ13M6F44FnqMcQN80fdrJYLzXNNIJy9YDPnCexz
4lDo4994iL0fyCvcP5zqa3jVUrXVCbBxqn86tb2MaPu5o/WPut0kDA4q07JoerNvXD+BaC+OW7nM
2eHOconMfZC5BTz+KafaX87ezqoFp1XJ/qF2KVHB21fK5dmug1Hl67Sv9+3aDuhNEUeyOnkwgQ8Y
L6SNLFYckP+9N9Is6WuxmIvlAG+nIKzOxR270EbnZXD3YNpQTU4g0HAXNMPkP9E5Uc+n0LrCMGpN
xDMfaPiFzpjvJz3gyZjXdqcGUqBpefzplQbSYzlWjcyXSHtcMZvc1W0TyaQvEhuFWovfDi0+YeXx
mTPOXi9WjYAVcUSiOB0By18RqO/Mz8HkVg/VvAz6cUuOY8EHGR2oF2zsEFAXGs+LWrDan8H0y+iF
DzWA32LdKbOttL23UkLsZqMjWHejuk5KxHgDh3FSIxnc7QXb+Yp84L50rSA6DZge7tqWh/5HZJOc
dGFPR6DPjoWILpwcq/zsWrOAhw5y+w4QIhw3rF2zOVvQvN4tcnkGzXBovRNS944HqRHtwyKdDXUq
GvlX3FOov3hOZffC8Jn8RfLY4huOqmXKsHS5bKwEhNav4VRXv9EZRftpJMozYJOgmw/Hlh+5p6n/
/9pJUp7Hewfm/tfdxnlL0dM2D2BEs7il6aFfyeNq1bdxa1BuwCB0/xOhgTxA08CvLRjcj5MdLONx
K3mVq7zzhXgWVd/g0Ih4ld+5nQe8ACgDqocatXR8i7BcePnSYkdFLAmNm5e7nu76zmvKDAQv/pgI
nWrPeAeZZJa+bcabaHba+tZxhaRdk2IIDDpQTKRnUn0ONlvCe2dz56vxY5Mtb5nrNoRaEpdGDUIw
2FoXoN1x94RQl7T90Oy4U3Z3rJ6ojpPcumtnCkgAvyz6ZgPiHi0vfqNXXaJImfatfOAlQ2JxXeZ+
2pXvLJfuiJlcyijmiAgDjEohZt84V47i6k+8UYb3i4mwHUTAABy+zhY9bG14fIo5QC+nAOWTrPdK
WLektdlp3Gbdn3v+P3wrOBUEL/DIJtK60SAyG/lAUHg0b2xF7+ELLAbHB6GQFbheusworbKwcv32
jBynjU+uiHv/bCzIUjK5hvlsxwJ57aR2T1z8sBT+aRW1d9WPBc2T1lsp0bi14fh09LMYfvD+yvCm
dKzN3GCkAC7u/OWpjnDSZnKsVwSjfInM4sRXufboLA8kBJn4Nhnn4bHaMbTfJDupI8hf2oMdQuwx
6pey+T5wus430JusT0BSibCfeyuIx5SItdbnaWuOLu91Hch8hkb9o3qo/CJSlpyzKQJDYsQ6qh8K
X4D5PWkPjkwwsbVFiTgkPI8rbNdlXOeIyZF6hG+PKxKPR0Q/U26HbjOc18Vft2ftyDbE3Nft79FG
jj//i7CPMSx4810sTWWfbY3uNV2OCnqCyAcO9qHCrwgONXHz9C1SmNS0ocMHLRt4D8C5DrmybYX/
kjqq5qxyTS2yeN4np+iJtL4xCcdnhtqSmNPgcMOZ+8vM6k2t1RHCU9GuJBmaGK3natnfVFvGPyoo
HofRAUl/bvuaTm8HYRJ6Z1ljex6Ib8bV0QVqS4Mymn5DhUDbJ0PiscP6NVJDvhwBZsFc2F4Qkztt
4XrRAVQTLr6ABcNUXBCfU0UnZwb8v9mR0gBaDchPGcFaWwEGIq/Lp2gTVta0irutJPnRvzEHgvJL
YPr4H5wDZizgoKYqPDMZrzhkv7/xFkMnYsbc09jZpXP2BrJoCVRY/dcJ/aG8l8m269tqCtZ3XvBr
Q9+6VEWfSPnP097+jVxX4CCbrB1NWMzwHC4oPrk0YvxPYwPebidSw3hjqkvOllHHnJmqLI9i9jz2
Jx73Z4lG6hsSPcnRAF69SCDT8+exr0fDhwuZhTfWDawlazU9QVJNjIcGzcsNk/sWM5fPc5zK8uDU
8xIiHjKsN4MsKPEI0L9MnEa5qYmFTxlq9481CfRPb3LUl+mj/dIRUyRuJ3Dqu4iktKuJdcN801Gk
go43Iv8fTKts7ic0cJ9uPccDo6V0RmTYHNw88tFkCjKtShBN6laiS7xZcZvvXo01KNlI3qhjxA7n
EaEfkQ7WFKNIiKvhmaKw6Yu42/pF7K315SwDxE4fcZvck43VeQVA5RpkCN/j+6gxGElo3PERQtmU
+nlthECiL93tciVBofYQ3YOro7B7UL4Z/9jUH2/FYnyCCAhUwDMexbIKz4b+jgREEMnRi97DhAWP
uydlWUreFVo8gW+mXEJihsrgNUDN3EDRuOY16o/pI/Rbaqc8R9a/NaeeKTrw5z+TheIrRWRcmTOp
9PZvHgmSQ1lTbPaiaDNPBEz418S8I/DpEZnbtlDJotQzPS8zomrvcP6G0zGwjcDDDbmMSNPOqyMa
fwrSf7xiGpfqWRAh9Y/LPApza+l2l0Xa8VDWDl33Z4CpM0jQp4i95th8VHZeC6U1rxI50eExzB8j
nlW0sXEbXCKX5Syr0d0DHrlkMKfhTD5F5jo1jIZvqoSMCkGckYagWc5tJdeSa34LP2Pb2fC3eH3w
VEUVu5DTJP8j7bx27MTCNn1DPxIsFul0ZypXuRxPkEObnDNXPw8eacZFoY08oz7olqz22qz4hTfo
XzrPEuLc5tbwHIWJn9yaAFd+m1YXfqmVgrOccrb+lEin9oDiXWrtkUYKPll5HnWXMpzga1i+5VwU
Rxf9A/wwfL46Z2jBU4pQH29sE9QpwWNHNSSP8TDdxc1gfh37AZjA0DqNd45pS99qkPbCU4F7ikpo
VM9lYwiR8jwp03jXlk3fugIKnnMwY5JWGIe9Y93SJa1TDmHJr1DanEI0PM0opgeKpsTB0JqoeMh8
D4kLdq/6Mea2yM5AtvB6UvR4rF9is42e4nqcfmqwHdxBg1U598kxpG+6vPRxjR+NCXKSTcHa8UxH
7GVBFOBmZilVoCgKmnMyDGL/bKDNQFPekLl/GCTx5ZmKfKB9G+qhf81lp9QnSI3m/dT4aXU2kYT4
GrZkFpRXi/QFQGfW73qDiWMboFSw58VEbaP3zOklT1pj3FFIGEHvVgo6bL5mgmZplZGUh2x/9C8+
NcqjUAc6/FGYapLApSt/NcImSWiAFjS7pjcHSbYzec9pm+rKSYdA8FNNEt10ZS/0/9qpMFJKK6b6
5E1xCuQ+t9svs4U0YBGI/4QKMnOMmwmgJVbvqIY8ZmhXAWWmmdTejEVnTCfI5tmTTQGcVwMF0u89
BHqK5rZRf3fMNFDclvLahxJ+QrSDEh0+NKCII3pAhXzSKIWzy0adXoAY89C7h38YwvOMK+ex1pJk
OMPLxIRXzB0ZEDTlB0VrKEypmXCCo9EkJcdHqZr20en9wT+OfYKVWI3ye37heiLiclINQ1+2Y4J1
0GDHCfvJQkskzMCOBD7dMW6ixtbPhZAG+J0/FaJ0ZoZS2+CZ2o/wu2+NfOjYcSkoJgKngE4MGi4t
0ECNntWPuAqcx4jnDXUYHpJvJvSu6iYMPF8clcGi/kBBotePFhoj4QHqrfUivEkD8q4XQYpdRWU9
NUHJLV+3BHlKWsKORRIH3B6FCxpyO/oJvn6YYq+gviYK66TSlwLjlAW6sW/pvVB/VNX8hSCNQK7P
VQ2qW801dZ4MfXxMNO7QXTfSRuuNKJxD6Ip689SZEZWxPAz24QAOeNd5mCnd6oWa1DMdhVDyBzmN
ZaEIYohH5pm3xDBUHMPg04/PEj2uz15e1ogvBDo4/CnkBjmh2tVUNyoZzIvfWzE0fKMIgQhBqOp2
eQQc/Z6yA4UwP6/lJ8+OvafGn7x7lU6Ndytzc7L2aG4o/dFxei3dTaNmjreFL9FPGxo1/Y37YPFV
CVrv0wh4dHJjFLl+0/wIMTTLgEDsqCp2qIKXAbUxzXPSO+ShuXR12QU/0DMKrDOicpgljmMymqQ/
yCK4ilWUj15QalTgTRKvo1HR6mMZggwek2F6+sVSANHDxzcn0IxVWdGDyG3tILO03MeYDRoX2mK0
KkDHRN5BTpYNeA2kM94bcdJmL3Ae2qcxartnPc1rrmkA7TVo/GD4XMk5P4E/0t2gxQBszI5Tq7/l
jvPUD+xGiBTmqGcdkDXD0I6+R7EEIij4tR2J6Sy8rzb9rWcPYCUNxUAtk+ZdujdtX1P9XYzF0n8l
HfYZsgbTeEfRvvvaajYIcPKU6iVoCiD7qOHc5qCkjKM30oJDt8mHj+bpfvjLL1ttOAAZR/pl1swQ
uwnIh3cyqLs0CAbozmfDE8EnpNrzD/EQcnBCmTWX0cxVlTZMIG8h6PhiF7FpkP4n3omORqyjKjGG
qnPOnUi/oyvbZLhxU+Z+zNoETA6FauO1ceyu3hWtXnEQgP94lBN8XkxJ+Fg/TF5YOjsfsSpjX2vZ
zOL2iWuOiq9FX8w6KqdTSaOlfeKnDi8VjxPC/ErpUEE1Db05TtANwFPydplMl0GHM5VT/QnJJ7o/
SWIXP2uns6qd5ps2T0XSwtwAxAFmRFYNSEB/NkfYR7qXhudKHUD6IIqDdQfVIL1+EJMTvlLqN40H
NmKCZqgwW++olQZvGsV/Wud+C9qaoqVR+kc17lGE4X/tyiPyx+gWRNaEFB58RkT+mVs4V5SPKLwi
7WBFh6rrm+hUI2kbkGAF3YMQnTqLCNjB/TTpiv3B9+T4ms6HkfJERJZb5I75qoIAQd7AKOJbv7IT
HYUdp/7S0fQczikc+4eUBwE7tQxbWJ+2U87T0PbfGqSh/0MxQd5JJZVIG1m2Z+99CYj6BiabioJz
kQ8u6kTGTVVhubiD2AIqYiKyYr+S5xvfNAqinzUQmoRNYI4oaELftD6YItGLY1d1Jko3PMj7GpKR
ixBFV575syDe1f0A+SYRZqEedJhF6cmW7fgtsXoq21MXOP5BkAGn3yjK2kcovnNJR6+Im0nvFP0C
oLC96fSOOpJilwZxiWU43+meiQQSvhbM7wPq0PAlkl5/RYlN/TDUIvmpsE++1umQ3wfSH2faiMcN
anhj9hOivjozlDXKZQ4idv8FqYKZHf0Xc9iNvF+3Djt9vE1kmjwpcRQb+wlccLQzLKAGX1DG8GG7
4UMMOw15Zur2E5ki7wzN5kMzFP3LEEVT85LTroM35VTNp5SaJNBQfGC/gLDo7TPwMb0EBZRxU2IK
aRm7siTxvPRqrtTfaIyr2V70YVncUdfIb3Liq+lcAYsRx0D1FSgNQLgQ6UmH4Jk4RHzTfI/oM5uA
jYDZbsDATWpUNsjp4PywK+kr5ZSV9SI6T5MzwijLEoLnwlQd9lyQScJkLsDhlJLCcQvktVY8AnON
HyDTVNFdXyQGUCA1BXQV+3oGWjiS/tGgllwQQnZzH7REhfEZFTSo64YW2pkLSsbU9+CyvO8ocPnR
U9EaVXTCCkNkx0o4PaBMW5QPGDiX5U4LVX41RBshboQN/BuUtp2cEy1NghsKpDlxG/ZEHaiselS/
NHah/CIbz5jdPreeRzOVQC/HqDJ3yEa24YcS6NdJ94exPSZiIOOfRFcDgNW9/ASqLnrSUDpCKirP
i+khLEsd21moNhjAgb7104f/ARloKk3Y9K5pd8EN8pyFdd+J0HN2kzUO2uF/hKdXElBs6k5eh1OW
lmZFhuSOzJJjjyrwcAKFrub8VROghDwqxktRjZl1TFperLFl4SBOxP2GuueKkKhJgIO8Juqu5Cjz
n/8ljUvzc6TRU7QugtHqXjNyHVwI+F1BnrklDj0LbS6EOBEJocZqIkXJPwsh0WhWC4XR07otMgkH
D9GjY2gK+2FEHGZPhcj6pngT+YRDHEhPG+xZTjQOETDSN9Q314QiLR3reNpCFrZMC0lQhS1NuUxt
3dqamlOLHiYy2WF3vi66uaKBaVqIw9lCn10d9IUcpeJTxh1JQ9zWqz6wgP5nHYT53FtUXOoHJFFl
AiH7+qDa6iwjgK+BZ8Y8aOlpkkGB7D2Kjm7fddoTMAb7LIWm7CUNmRNRF8pF4GuOaW1Oh6KPyx3m
ps6+6PMtU961rYVs1//5IbMm6V9bC7WlyqpMJrlLU9T3gFnZthbeQhftNixaV5cTuAaGULOw+zuF
V3MwE0tWrWvSPz7rtm48mMjGbWhWr45iSYvZ0nWAbYvl7MCntBoIUVfgzkp1ShqXvK+M4/X1W900
f42yUMbWG98EhTW0bgEp2sWhwj/adIc+o8SV3UQVQEpivm7jPKwsFZY/KiammmrhK7z4NAzkHQqN
snUt9BCPRjE2D23ce4i3Qfu7/n0rswgWFFSNCVwJtfqFAHqL2BJ4kKh1MaoT8Gcb0z4BlaR5/q/j
CHaDquN+oyFFu7xsgozrHBALuy+q9Yd8EkBFp8Hf2BPvdXUZhTBSlxYcyXeKs4g1ggs32Hkecosn
Oy/FR88ZlOFmCiPhUgf0xIY1+7z+by9R/KiwlOTushCQX+51gdWJhR5R7RIitJ8CgzRDiZL4OGSm
j6TyrPUfmznqb54QG8K3f4w6FmNbmCY4Jprj0sYWZ3Gi6bpABAsnt+kUU3NjgL5IL0nFIQEuMpG7
nQXu0K1a4rELXQGzJE3RjJu2hZ1wilWnJK/y4BTTo0e3xUisMd1DifCMSwadFhBBig4onVbb8W9S
y6ALXwDv3iVQ8tMjdlAgZFM0T0AKJpN8tapJLzauz/fbE5VrHgYJYkbiXbNwH9ScJA/DUIxuYMfm
K0JR4BimQH2+vjnfn7d5lHm/cENjjrQ4b1WsxJKexkirCpmBQOkbyIWBcPtiqs/Xh1r9IMd0bEci
oYgs09s1U6GqTrZvMRR+2cdYUpmdoYMbp3rtgzC5wEFON6VJof3tKAhIOVXlSEwGARPtx9pA+mAi
qYOzsOU2uHIAqGyq1FbJeiy6cm+HAtucwVu0B9cnQcp3SdqjD9X2s6QRAoYiuENmNfjeOy2wW5Eo
Y7Bxscx//+IQ2AyvSQvKKn2BxQVGNTVKW1kOLuUShRJiSr8274HpUXG4LUs1Oph6vmVCvjK/NhVA
A6cyrhmcm99+dOEVYWQ11ehGSoilh9knR6tq+6OO7M2/LyVDzT4JEgcPjCTfDuWbESLyMXszksMX
KYYWdhe9XlOX6cZIqzP510iLTdOUChIybTq6DUHoC9gt8yFz8hFqjOjcEpUTerK2ebp+HlYHdegm
6hjpqEQcbz8PPhwJtA2howa88YMT4/9MC5IXOxPafaq14vtI5/XH9UHXlk/y5kkmVdrqUi8c2ppP
UyfuXR+Oy02ZwrFSJIwHStTVxqSuDWWbQoLFczSBIuHb70N7mhS1Lwa3l4iC97KEfBR2/7VD72y8
RCszCXhCNWh78BbgQfV2pHKUedZpZu9Gddc8oSKqn0bMQz7S2i3vbM8HvhiqP69P5OqYWAXBOeMN
BJn5dsxwpKKoze3RDlhwSte3Tm4TJOYP4YBwEhoBKvI/I2hyebk+8PuHXtc03gP8aFVzNvh4OzBY
uCxGF6nk0TMC6NM02xM8MH7laZv/pyNS4m+s4/t7mwGlavDOYvRhLk2zKg5eH4i6RMteqckZ0ZJL
47DeWMP1UQhpCZ4Fd/dit2h1hrrj0JRumg/ARxxg+89OZIqNj3m/KfkYvGhtnlbxftk0Sqey85rK
rXr0zEDv1NPZpJ7YHwLUi39fX6qVwcz59caVC0lfw14sFd2t0SrDoHER3FFuG+wHT8HgpQ+jWmwZ
Ls1b/O1boCPBSTRkarOpwtKZy+kNg4aCV7tFUZfNL/SayaJEOyYPCBSCmu5oPnY3kHy8JxyMEjJd
jaf++ueuLCEiSBw/3nbM4JZpCQqQkxdTUnUNL2jv1KYF7gLf6NP1UdYmlWjFIZvDP8hYvnp2OOXY
S+WtG6QiOHlT+h3mbnq0JGjj6yOtnLT5bGP2bZG8iuX30FzoA22wKteMJvXcDrYfUcNGDJqec9ee
kVxt/t1ympwQI1+VFIinb/kmFDlmCjrSBK5aKcMTrwGqQubk3AqIuafrX/cngFxsGR5w3h2O9Ixf
nW+4v7JimH4BOBhEkSTcz/RmNqyr6JhDz9nBqpA3tVHl/0GN7b9jRiCO3IPqq0Dme+M+W1lPNowQ
WJDoxG3LFwlk8yBKMeMWwPS+ol1Lm9IOa+UypsDrr3/zyoo6OoLDXGe4IvEMvv1ky0oTsw3D1g1B
d90qfWF89Mo2hfBXUyhCBhKPmMO/DikBkHN1SgAqGAkt7gCQOlmWhFHtYjGBkoNhHum91gcV2fN9
1sNYvz7c+zPIcJgwYq6i0ka0FpHM1FPuChq7cgMtaF0EL/KzwrdujPJ+zRiFsHc2LFOp1S3mMQFX
LL3eq9ywcaYH5Hbsc+I7gKtnqZfrH7QcipVSLZNaHS+PiWvW4l1QSolyf6vQQK+68qbO9RqkqpWf
fCP814Dlz1Acdt1Gc9B5Z9lIAwYUWZWoLk4i2YWg5QvEwX5mZfkb87dcpeVI8z796+hpCDjEcZNj
UBEU/alvPfMgFeQ7rk/d8k2YR4FCo5Kma2Rdy/yki0aNl6LVXI1oBMVVw/yk647lErNbx67RoiOq
kM49nin1cUDjcOOwrXwkTl06Z1sjTiEVe/uRMVbJeBchGSkAXdxkit1ewplscP0jl0eajyQcsgC8
QHS0KeS8HQUxL1OG3CxuFhtw01N4qCEynvjIhKC6sYP5R2efebz/HaMI9iQ0nLfjtZNCNOQpqktj
UO326RRHX6rKQo/u+net7HtmjjjIBiWjvnsJOtA+o5KZAvYKHq6wpqMJjaWGQi4cG/QNNoZbWSyQ
p0wg5TAHOtjiMTDyEtw4/APSZgMSUhlFdyyu5V7/KH2enb/fHGaPi560Q6gWRnjLi0M0ZkQyCwqP
E187n8I8CyhwyLx+LQsFDJiNu1tITcUPTpmsR9wvSiF4bidUMsGvdmKv+KGG4IndWuHJd9Tqwt7W
6n1lOyCcyykYcUHgWoWWTj/vOa+yRjkgqGM+TWB1KN0kii5PZh+HzleEmUfUUArRgb+GTyBoimF0
cjN4atzuUZDJgj0uPSrYcRCf48b7u7bANk5tmkrPw6Jg8XYjDb5AdwbVUjdQ7cid4BvuIiXJKSZA
Nrs+7StnhLIp046V+0opKYoQskBPfkI2K+g+WzjYuNDR+kMr2+K/Yew23JbnN2axyDqtA52DMtdH
lgmDXfVtNqkMh00fukKTn/7GaNL+6ONUsUf8Vjyi7YHzc4pfyfUP/RP8vRvaIFUhY6EMunxt08SP
6rIEbkVt1zdui0yGX8BDOC+dYhuz16qNpl3Q+o9Tq5RfRNqWJ3D95mvp5eJzjxLCY0fJ8Hj9V62s
9J/6Lwh1JuVduT4dNM0PY4kNKgTti1819Q26H/lHEHTRxgSsD0Vri+6rOdf13m4qR05IGSgmK92o
aEbmFWgdI8zucwWAyf/DV81VekERiPt98TCnnSjxVee1RMgE7hIi2c0hUYLgBcZ583R9rJUNrM/5
k0mJW2I0vfisciQEiWp7csEHTPEnn9ju4wCY4L5NEAX6KcSobDxeqyPCZJwrTzr/WowYKGnoa3E2
uVpfWHDskZQE9YbTS+tTh038LWfqZTmBi5F3UjfoEhC1vcvf6k4prDJuRjcOfHEYBKzHrgBJBTwj
BSnq/1Qd3fzHyPvPmOxJLmIiHtqPi80SgONMfYMLOLPyF8Ah8DmBAJ/zPgn/P4ean5+/Ap4mp3/t
d/boTsKOwmOG+cBzGoMN2imJKsaNrbk6mQbWspap42m4jAmQCjbtABiI69S9dtsj8H9uZZL8nsHz
F38qik/o4hYbe3Tt6AlYXJIeNm2l5dM2g/KKvqVaaUA6ehgQGDw3RRUihwSH+/pxWLtgKdvbDCZt
01qe8qiu4HlnzgBNX9Ck8PPyAk1Rgy4Zo/zVE/1gi4VLKQDcjSrN1sjzsfl7HRE/jZQx4yNBJu7L
1AL95IyIig6Zc5GD1v7qghpMQWXm2cbQ2trYcw+Xw4a1rb18Vkqj6GjAx6xqV1U5L3njdSAax7A7
IBMc2XusRoLhkJEW9XsTiLE7wmuNkOD3nBt0tGxtp0IACPZ2Jn0krmFHo642Dp69q4yyxqxoEj28
6B7dn+P1BVvbG1SBCH7oS8h3kXgapJ42InfmlomdnHpHsQ5IByREj6q9sffXLi4CClUQx3FvLfMl
tUPiWfbT5HZVOZ78PKgv2OXkB9Ufp7sgyMfz9U9bO2tIBdIGJMg3KPW+3RHAgXXfR/zV7RzPESfZ
6u092BbPf+r0XNhu6s2qElpcNy/XB/7TL1q+9SBGoB/w1BMpL0Y2fd45FYELN1cGUaAtEcrvlYML
jNtYpV2dJTgI+4RTVxwe+yoOUDcoob+AsxyMLz2yCdkjrJNYIC0fQmfyctnbh2IMkYq3kReITzXc
b/WSl130MUUJbdbK8YoWAkdQ+Tdg8KePUdmpYJRGwwRCCnpNfmt86Nh7OEnNz6mZJvQibCBCB9gz
5evYRxaIZrscQOW3KN7dopqj4xt0fWJWdgDVWjTCHF4TouzFtT5EWW3C2R0I5dtZxqzQEuU2ioP+
G3DbKDnVbRuWp38fU7MokVHnp+S/jLsKPCWCrlGowOdw6w9lkY1sO26GI4BXT4Os2lH0+H8Zkw60
NBydku4iAKl8qsNDxZijtDwWQQPQ3HA3nAxlGD50qrOx4eY3arHfAFzwVKo65Xf6Gm93OgKFeuch
Qu/6Kd4NO6/BxmZvINy9BZxZOVKS2rRBimSaxAWLBXRQiIV4lg6uRO0hQGFC1RS0fVLcStFqjZH5
D6bpLqrH6Pv1GV25pqREYpn4mX/RFH77hVMf1aZq0NsTyIxjD2GGo3PEskfvjp0wxEb7cm2fskc1
Q2rI3VCPezuaTAc0ayFSuWUztWgbNQiBylARw8FqJvRKTATMN+7hlSeEFobBFiV5pciz2DJ2HviN
HpQTiCRUNe+beKYHm0FsAnlMv5uKcm9llj7sM7vxNt7seXcsdw/t0jn81ww8gRdDo4aWqTXpqcud
Ul64/JNj2gDQq2wZuTjKyouJbdUhqyJl2hVdWW3M9tramg7JNUYFOrW7xe6lBJwSnGvcCk32bGMl
5GJ48GPCheV8fRNpayNZaIjPtR+H+Gv+879ihFhDVSvzS9aVMEk8BpFBURXigZIdUOmhI7JzprS4
160WbjCeL9m3si6zCyAt+5OaZjooRJiNPzgFpXkTgltpXKSVqSNd/50rx5nnCtcQKYiiKI+9/Zlg
VBrLSYfJlQHcTdE2KIHXsJA3RpkP62Ld4cvArqeuSJV7GbUoQsNBEFlIV+PVT85el7bFLbBr/6bF
HwiictdXOrwaLbq1MOJE7cnPpq/UcXPcSYcYagsA+uysWiGgfwtC8a9aBdmNkrLQMTmZhNXsURRD
zQ+9HigmpJhYfXnpCN0jcpzI+mEqNaK2SEKr4pb8MBkvdl1iumxKK+4RMk0tVIKLZmSRwrhAgL/h
sr7rxjH6McigeJah7/8WhZk2B6/XfNi7HgZse8xKMapBKb+60VGl8w+pYo4ZDjm9uNHVOs2+Xp/J
d3BC0hWT6r02Z4L0IpdJYIJgLGIJvkEa3YbiJ1FB0f/XIvbzGX51UD+pspbkvGFn9rdlO6AYmrEw
wZ5C2vjbAiSebjxAKxudij5HifocQemym2BrCFwmpSZdPQf1vvMN7SNZvnzCe3D4cP3jV+5KckL6
XTb5KJ8+X2x/nSnVqbI+Lwy8NRXuFqTcmhIpncjCY9hv4I2+0GYI/j2hoYxCDRIYDUMuL0t/CkWI
9L+OGkRqmhfCBic89QIPmi+j1Kytbtt83hYHxQYVZCCgN2f6yxAiqEeai5Omu6kOh1uHtXCuTCwA
UF5PPwPf7k+pWjxfn9aV94D9RPHYlPQytCVYiNTR6poskHS1LfCnCB0JrMXttH+qSofouewoU/lT
fAsF2t8CPK9cQBjSA3YEusOV7CzWtE8nOPf4LYJKRaEbqhPyWUiq//s1x0MOMpBOKUSSJVKuD/FO
icfMdOPW6PGmtLDZDrQtv/uVo2DPiKAZskkLf1kVjxrD8SQBmTsgf39w0PLCaq1RjnpO5/D6mr3r
W3IPkAMaSFU5jsbszfP611kAhw9zF4tmt+os2OVmatxJuwmPoWJMF2u0RirFafNFtp1+CBQ7Okz4
nmzM6sp5nBEnrByFW37J4jeYcBDQlIos14B29DmJjAZRc8075XZvfMYn3N9qDK99NaBiOdf1BOBY
e/5Ff321XSdmAdnHnKPdDEN7A7rMlEHRdIziQC8J374Re5y4H1Bh9cMec8bJ2rjwVr/aJsonROTH
LI9LPKrjECSqhTSnI08xrNw9bjnoVQEpOOS6FW2l/CtHxFEpWgvu/Bm/vcBAQnxPzMhrLRfOU2Qj
EOLEKNXK7NDYWJtYhZxtr+3wBeADwlG2WmNrT71/NKJq11HyPaA/b59DNGg+Xd+Eaz+MuqfER0qg
EqMuggctR4K+VxWDs2vLF4sQd2e0nb/x/StXIjP9f0dZ3BAGAkmYoYfYXcRIvfLsfcOXXnweevm9
QwD4pu4bfSNM/dPoWVzDPDR0rOnsQqRxFjsbaXpCdptXtqjSVtkVltJWpzwbCuxQcATeNdi4wNNJ
EA14zNCzgKtUIDB0LyI0he9item+ItY6XnC58bqvYaJI/B5EhgDPiFIKIiEgtZBYhK7r76u+j188
s8fNKBaduac+OrPllWT4RA9HwQHR92sDdz6jtg4hiJVzEDdosOlY/8I4RMYfy5gq0rwDziSG92J7
A7ikXJ/rij5QfP9Q92g7ILJryK0W7uqB1Cn1wUeF4KBK8fZAWohjoSNdm5TC8tE5RRHB27kqLTW4
aDGer7u6ko6y08bQumhmOyLAIEC/QsgKPPN8fTuuXL9za4fdCIUEMPbinDhhq82uL6Y70Wk4RqaP
PVokMPdyUnXjDlh5MhmKyvgMNZ87hm8/OzZiaEa24NXyw+BXDMcJ3eICf0K/Gu8hvg2XFh2CG1r6
xlYozd+83JkzqoHyGZcCzdfFyCnSn9E4mW49If6WGaLbyyHc6pWtTSU9ULJEoixsvxb7H/nFMQ5t
y3D7acAs0ddSbrZI/4xQ7cd/XzRuNigNNnApIsi334NbBh4xesrL7OD3HMdh/h3IrX4fNsAprg+1
dpFQK8ZQeg5WaQS+HUrJUBgsCvZHOlj6jW8o5auZpuIuJOm+EwNy65ZZbcRWaxPpkF1Rn+FwcAW+
HdOPEF2LcCN1Ld1vraNCEJbuQ6MrjuirRBvJwfpg5AWgsQlaxeIwysopU+x7DDfEzZybIZ/1y7Xo
gsST3DgA74cibVUJGCHkER7ri204hqERy45L2RHJdFtWI3LVnjF9KKZgq5Y7T9HbHT9nyDqmFBR0
CTUWQ6H3EHOpCsM14NnDjuaRTxE9PF3fHOb7I63N1xgY3Rl49q5453SBF4g20t3eN0rnPNC1EM9G
m/fBLcbPWYItn9PezvvqV4ZNBerFPKuIhdXxKxaG6qsjwRXuqzQqka3SIkHbHLk2C9lXvNTwWqgb
rTpEXmN/GiwT7rkWiOz3BLfhQ1eAzz95uSmpUA6e99NM4DLuFCPwP8IUy9M7GzU0exe11B53kCwU
bW93nvkzaWNDP4eIBP60DLQWUMlWjP9w6tV/Vhj3PeKrav9oUNfN96Sw3QgvXRQYH5ZWfQ6corVe
4ZpR4oqnqexe6iGJstsYh4bnKTP6+OR1xfQLB8UqvXg54v2HsQcShJxmKV572PFgkEpQvnuQXZl2
oiaH84tMsl7f+cgE/ExiL+iO+Rg1KIUQMN/HhWJiopeWjXqDDyOagJqaqrvWmuXUE1NvzY1nfCVZ
pvHOE27NCSMVjsWBCBtVxTUh1l2iYBwakbly/B9qGfAaYlCtyfuu0HtwFHGEoWVgOgl6nMLqn3iy
tM+TXTjVRsT0JyRebGaAM6SRGptZs5bpZNd0PWqRKo2JNPhg48aMzEeEIBl61kN1b49Wc8TfGemL
iNZVrkjnEMggQnJI1+kxKYgHUVV+vb71tXkalj+KQjnMLHIJGrCLO3hKc2Qlk1y4MhnbGNkQW8nu
wgw9Dnab43+2JjAslyELUWSpET6P9qmjTsoN3JwmuUmLdIhOMkzxqNz4YfONvPxhNJUJ9AF5U6pc
/DDaX+BMxxy5qiDPO1TJvCI6JmNfOvejo7bfJ8WJx11Xx3a+R85RxQ+ARhZeKxIfsU8ibQb1oqD1
pB90nHILZCGa5jvt+fGxCLXu1/Vfu3JPCXA99oyqJvpYZkMG5p5YolY6zfJU/RDjWDrsRx0hx41Z
cd5PCgV4kMVAfxnNXDxjXQsRyw5U3VX7zPmadD4GDoA4H3VCVbRtsKtJkXjuESAa6gTRoxIrBW0D
GPD+KeV1AfWP+AjlQ7CC/Ma/8jAF7jcyQSV3Mv/xgSW1UYtNBXIjKMb7SNuOziUBFrmRCqxNMQ8B
XR3A8Rr457fDhgUqTnUzUfyaOoEFbxrdkDiIjUO68rYJqQMHwGBLp4+9mGAvgckPJ0W6dAGwiUc1
xfnZOoX/LEFIR6d/3jUkGoSSFKThni2vKKL6bsgQxXbzIjXcEUOQ56mJ/I2698rEkTxa1HjpvQJ2
WHxS2dtZhIKu7hJW+jeeisQNZK7y4fq3zH/L4riC3ACtJxxKvWQEb5cnmxrL0/uyd7PQ85zfTi/M
+ACvQKJ+WXMA7zN61htjruxECZcBojHBwft+eDaZg23l0L+0Uq+/9eqMTkFuZGchs3Mo0A68G3Oc
/K5/qD5/yeJLMSowKH7AP6FgN5/Rv/Z/rWNbHQ5653Yxlib3qSjByiHNT+8EOFP1xPTgZIXVaDML
yPr0uFH8Mo6+UQfFLBIPN6cvApxDwjSNtIOPoqL/OMAu/tiHE32uGahxbyVlhm9BHBTaa+AT8uwA
48+eyzEX7ncdc5X4a8FT9V1pAi2/xFwYNUAuEVqnPokRik2Jrv2XxO5Scxfk2+TMtblnT4HLpPyj
svJvZ8EKHN2SZdO4UaSPHzwMXTAKQVgQOEsjTgP1a6xRtLJ/uT77K9tsbs2B1qc/B+92Pr9/TX6Q
lQi4SfDrGiSqp8RH/RxdIGsP5dV+5rJqNi7c+VZZLjY1SnqRJLgzSfTteJTAWgJogOTYqhrPfabV
PxHuCvaoJiA8WjXTT4A25R71p2xjn60cW3JL7iCD1IGZXmwzoxB14VX0QFtZI4OGyNjZ8I3hfH0+
tZUJZQRO0Xw7oBm2iLDLyY76sjDhqIUtkiWN4an1xYw04ZpFb/ps2DyedpgVKcohQYZoujVq9sSH
FhPSeIejstf8qnwMAk5cdB3iZqIS4H5ypf8osKOWG793ZdtxW9JXm7lL7wlF2IvgXVxFNPGQe6A9
bBZPY5Igvt81etzuwspL3HxoEudwfZ7WxuWKBk8A5FmIJaikiHSEYxD5d5XcKi5J24TPssrxBO5i
7ZFnskaQtQo/XR90ZW3+1Map/M30yGV/v+sGFNVn/qBuTwUKiSruTnZnH4c2/+ThMeVeH25lx+Hz
R3OW91WlK7040lUWq7LDutKt6xbpD6tzsGGQRbIFz1gLzenBztEmJAOHi+LtoZqMknYgJpauARZ6
OvS+Hn7PqDDN0r7ZiC1yUElXQ7+3A6oRhx9U9NbFuZOlgfG5kOP369+9srYWIY3OMhG8AT58+3MG
L1PQk1VrN8RiEzvvJLSeC/bxuWlFfhsjMyaOWhLk/15omSNFjoU+r+27fs8Ux2pISwJGYYcQuOfh
npjEfn3pCAuO1z9xJW5Eepn6B7kthZZl6jE6I7lqWNRuPgXa3vBNbVdWqrNXo7A5DXrhnTVPbU4h
Z+kUYKb3en34lVKhxqaim8RdSo1iCeiIJrDtoSgaF+mMyTsIq0WSKMOm4ClErBqWuoUQFkgldvtR
DxNJlTXS/M9qgPLvxo2+EuFZxJBEsPAFQSMs7tWBLBupR5g7Q9yOBxOMjrmTytBWh7rLq60e+8oR
5gaHwcC5Aoq2fCbJd4FuNTXcrj4HsdcE7YU0q905eOgckMjPNtLeta+zuCApZrDaRMpv93KAM1uh
O1HjItQMabusdLyEhmz0v+LJUYvH6+u68jrSlCU946Fiay1Ho6FfoKJYNbDJ2mbfKhqi/IaWu22k
KSdrQCF40CzjuUQNauM+NgQf8vZhptwyh8185tyjXSwj8JbIyxMIRDD8Yo5qR6iO0UObTjvKGCot
MKgjD1Ni9x+cKMBIMZf2+Bnxb6U/gOHzqLLbtmce/WmybZSgCxXLKNvrEdDrmxqTh6kcwt2Ih4J2
QA2qqI51nyBeV/uAZc52nA+zivqEIqive9rv1MF7Bk3H/8XZeezIjWRr+IkI0JstmaYyy6iM/IYo
lVr03sfT349aXKiYRBI10xi00AtFkow4ccxvgslyLb+0XpSykVJXoGX24HeK8SexFCk8GCNTg5NG
z+RzEfgoAfd13gH0aLoXZ0CA4uBA1EAGsDUkjY83YU7ZW4PTo/pnJoB5MSPbGbASUdcJ/eFPESJw
d4K011oevi9GvqvRmvQ9xYxwinONDNFlL6hC09jYZpcfnqMMlpN2mUJNtkS4mPEE0Q8pthPa2aX+
MgsxOH+w1+rCI/rooEnCrIZrEhNvfZeUTd2Cvq3/APIi2haycgHxq4IQSzdL4j429TZ+Fg3YGlSK
m+o+IJs7MjOKHwB3NJ8mGKXfr+/6yzNNvjSPPMg/CGrLmVzUMGsTiSbQXOZOkC10RmWM5NwBEZXD
NJAWXV/v8kyTcJAE8qopd1CbeX+m08QKK9x+4BnoTb6PUDDfG7X8X9t3g3d9pcub8P1K86H7J7se
VTWPcK2QTy1G6Pt2dDoMmHpE8LkTD2qIBZAxTtXx+qKXaQeLcopthXyeVtQiA23jCT56yOOpPk3U
IdLscz8m9UZyw4j4MmKQRf/tWTO/vQj8eTYNLf2TeWoe58NXrUfu9qdTFYn2WlqQKm5lPVSHI2wz
zNTbqEZf3EfnGpn4FI3Fvd6oTnUiVUloSQFei93SnFqxw4xXxfK3yIThakpbVm6KMdgsoFeW8W3s
pDTFAzMpO/R3wNbuCDRddWpKPe0fyS2Eiv6/3f8udR9mbBhVLdrToS8k5P8V7DGrZLT6XRU2xFal
UVqUv1Mfj+EAN7seFs2kdY9SaJGFAuoOx89AgqQvZhSjjRmkQRfcGr2NqRwm88Ef37QSa6eXqNXu
qi5i8qibYeOKAeVBT2B+HR/p+5cPTLSjdD93lwSyLZH5SWdWEiI70uZvBUniQTd85ckG/P5Y8+Nv
1cHBuTQIAxm3SkzCmp0QtCLQ447j6g5Cs0HjGc33r0qr2IkX4kE28nit+jC0ioi/NwJ7OpfOeEun
3ScX4HrM6vKnHXd2/atNC5qiSH454a2BcuD0IGQp/tpOU+jvqqoZigOSp86xV3OtfcMUJ3pBODRL
jqaJOvSNjXFX8SgXHJm3nJ5AzfNKZYAto9mA5GqF+oKWP1pezdDF6b4cy654jCuoaZ48Gnb0qja0
R8+NXXO1SLwYzVOyWkXV0Mh75wbhfz86cXhRDxHYbcAiL1vE55Namc5YxNq2l4dQ8D6lLbAscNE5
JhI2nh/+D7OMzXPbqvh40Rynva/R7v0uGXXT0xJXkvFzKkrV2dmwX7RPfhTr5R7WQ5Z4FvrN9tch
AEB4JypQhF9NNLiL1yBJJMVVrbq90Wr012j3y9bo6jEqoXdS6weDO44d2ZVgZK3f1iLS45sgK2rq
qQYkuYsosKTghD2ZEZ7bomoOCCZy66V2zQxAjg2t/NY3kTV8awypUd20UtXXoNLC5raIcrw/giZE
0Ggk/so3E26hI24iczrntFrxyTBMwiTkS0s+YEkhI+hoItA7ZoB8d3yIvN61dOIjBGhNRY/3bY1P
Omg8kZ7lAu9jT5SG+hNrPR9VXQz0QMum7fSEjRbeenaAKZWDbLPGH83xvsiSqUJaMw87LwFg8cv3
a5PeUJLF5W1uO+Nvp7Ei7qih5LPTqBqxRA8tQzpZLVQFN8WjNcJllBxnn+ILYbpUENjxcTWrqdf0
dqtgqG1rv2oDHMSeyQ8TfvxD0VzKwrbJdoFay9EuH6Uou1GyTsmAq/nI9UelE38tMC++NfFzYyhu
++mTbLSmsbdjsOpneD39dC4dJWoOlrD8EzE4GT5RSUT3eI3IxTEdzLb2sO3mYFnhxHBxDKcsuJOV
dtBu0lQeXlKUl94gv+Oqq6cIkHrCMLtwNwx9gHlOKcWoPpp1l3h+g0joEb8BcT/VdnXLW+OlM8Fm
lFUxgsrcyZZzZS9iB5NHwChm93WU29r6Dd2jw4K26bD74l7wMauuVe7eychn0zwgIdC4uLJ+57h7
KG+jKvdfx6jNH5VUVb4Y0GSCYxSm0WkYm0zZTQXWZuAWq7o+8ldop96m8nKL2mBkg1DQVvK6Mo+h
VzlPMOf62rlov9pJaURxGtknv42CimwutA96puqvOgJyL4k+aT9Lw0jv61Kr76MosA9NoJqDa9VG
+DPo89Hf4wiKRj02A8pGTbqSYyAZhMAApH/1ctQvmZFqj50EVd33K49tXx5Gxxlvc7mebuU+Nz5+
8yMAyMGj+w1GWp1/zz83fxtgaNeWvIuYuvCpxkdjdLnF0hufvRy6eWQ6n6fC775++O4HP6pQkBr0
Ei/G8ngMIZGbTNbJQZRiR5Ha3/nM7Q7XV7msfnmFNO/AvdPnUpajgw5wcuv4inWSUs1JXYpCHzvp
eNAecnzmv9ZVmN/qRtnf4Sk4PItaVG/Xf8BKBofAlUnDQ4Uboi1b8Gj4xWpb83Yxj2l3jQYOsQyA
yI64Y91cX2pt42hgEEmN5/p2CTqQoaTKY6fyrDTHXB/DbkoyLgVk5p0HBQrUViF2mVXNDXiT5iEC
BBfZmxo3DbYFmnVS1PBVD8zqLFLHfE59IW882Uqe6HBUGeWCTqE7NZcE/2xRRuRqQjgBexeEFEfp
oDwY/TA9X39/lykwchHML/DqhFaFMsz7VfzJVKteGe2T0UjybRwHEj6jocVLbMsbJgKFN6jsnuuL
Xu4P6OIzRn4mRszUjPeLmgLj86SnoafimoQgI6YODJANQOm9sv9flmJmyw5hhrc8C5h2VL481LS5
Jtzq0YLU3FA3pmMW++HGsbv8YLScgCoxE+VsXwBvMfWKQhI7+1SFAOxnQPo9WW+10YO43PCswigA
eRrAenRZ3r87kQKuiQfdOhHJfXkPaDNIXS0wLOygJAzXEbNErfvjL9EBgU+3lG40t8j7NeW44TRg
4YagqTrnVJwCxeMiljyzrYaNWvsyegFbNtEXRR4I2cjlSLJpmrDFRcc4dbNlgYscTBDeDBi0A30d
gDPvxlGz8Rcns8NdFxTgjonfWG+c878NlUXD5S9ChvuSfcq47f0zZ5ZVIOZlm6ehsgPJw8rJeGBO
a+geswnnM4SE+A+UQAN3RpDjpTuTNmqvqYfcxOkDqKLLOMEqD2jASsXR9PtB2fVlECeH3u4wecDQ
ubZ3gWOW9eOQtWpHQTEF+UsgQeG4n4RAngV+4Wy+RUcVtwNUcQYPeIJ96kU9MQKKE+0NMEunbkTv
y31MnwO1LUKOA4NlCburil5M6GBZp7bK45sQN89bIefdxgu+/Mwoj0Cvo68CafHi/TpO1JeORCAt
0H9+7qY6+YEtZ1G6mtoqGnaaVnjOMzwRXLWuiiM+cdW367v6r5zX+0+sgU8hmDMBp6GwhFzITRTX
Pqp+J22wcnUH7sTMX4akrLtbO6dF6gGtdjIvpUT63GNn2mAbJWMPDXM/an+EaMoOu1bCkuoGQht+
YTL6rdVtFQ+Wtp+kAZMiBT/JLVr05efhmzB4pg85z4GX5yMVllSyaXSaForYR7GS4SSGgcb1l7MS
oufdjOgTfS+O/fwr/rl9Bhw/nTpyjFM+Oy63CUMCt4zY4aJK1S3dovksLT6EhkYfUZO28UwreL9Y
jP9KG8gQIyRqYq9zxul7LwYrxmwlnB51ktTK60JLvou0dlPWYuV9ajwhgxmZbgmv9P3imtwHWmKC
s68s2nbBZCZeOxlbl8MKeRlsJ5Jp8GURfADd/n4ZNFEaq646+4RabXsPH4/HmzBMf2pUCU066pJJ
orEmt2pFlc6hgP2SUBUkuaQNEP3lQMHc3hSvkLgAttF5DTglRawULgILbYaPjsixD6Gnn+7tJK7P
ZQu028M0NbqvmKUDRE66+ofZk3HgLRXaXb+zuP3lPWQ8581WWtS28MbVHpyMKp/yT5UKD/0enLg1
kaN0i2mE8+FYM0vhzw1NAOi0xJZRts98/mNsn+yuSfeYV2s3GjCcj99fiD8yA+FioXuqLpKcwpF9
MxipLiJ4+d7YWglOAzm+StW0dXut7SYYTYiKyX/1PRbNy15NuUVxtSQ/bOQdPXBjF5Ksb3T31k7n
v6ssHoiGXlzpesJrUyMBaqfMDsHo959jDIU2llpJEMlCkdWYYdhkHosv5A9RWiZBaJ86WRmwXp4w
mCR243JJb+jOqRjWQ5W3NjLElSwHBhPHcYa42+qSxOSLFvsxhealHmJCY6RiOMgDXpEMFMZ9jZPS
4/Vwt/bZGOtY2Iixvy5ggZlcj70+DNYp4V0+CNy1PcBn9kZqs/Yu5xEckZXUjX38PgY4KYihqEeQ
jQ6k86PA4NvBspO+Cp5n57IZpBMGUv2WrvjKZoFip89UO5LSiwvDpsWX1mQSp3TE6iMqpeCEyRte
cU5ob2TbK5+N6M0gjiIX+tmymiC6g9PLZQe1qTCn5kwM9U3SpPGBKU96D6Uy2wDnrUxaAckhAQxu
n5uDoe/7Vzpi7hDgQ+if6P4G9+hrWb8BSmrf6E85n0fwj7s8aQmIInF2iZqZT1Vc+ONG5n+ZywD+
QZIbpQ8T0MTy/iKZLVCEK4JzYdJax/M9Hm5FPI3olKBR8DUkoXLwrAqT0HPUPCBJV/Iy2ghyK+9+
Vr/BR4rsDbXLxZuwwgwqNSDsU6vIYnIdWcomUKDS9CcXPiE1NMNiI3qv3Nu0bFR0vwAUIPu12M+6
gYBoODoSHjoiOo3gNx4LvPK8PprqmyisRjd3QuH2VBTHD59XeO0zKhP6i3bx2YcgM0pH0Lw0rNZ6
HEx81JzcSTfO69/gtkhMEGpDMIlqdc4SF5d2DJE0EE4l4XgwygpO6yhS9Qpun24ygDFwgXPL/8mS
lTzG8KIxtXKm6JOM2eirqghDfM7CJPZdk+QwpGoyxPhQRFmRuUDMkZYtlcpUPEfqW5xZAilSDm2r
WD5+TbGMf1AXODQ6MZcX+x4y610DtxK9ki5VBghOKf5goTnZmKlP0ZDc9SlzBrcHt27clEGgfIbJ
4Aw3CuhqZhtBrz03Q+N/Q6cnem7rPFV3CdbczZ5RStgeJ3iwTwL9KwyWhtkBvKV2B6k+VTq2s8ns
MNxH+vhiJvD3vQQJvhHb9E75hOOEiV2ZkaXPfR5m5g7X1PxzT7aGw6Ndkmm0voRjlREBK/XqMauB
Y1at1eyy3ikzr8WGznTbQMFtzmA+9Mw104PuR3Klc8NurJjlFGP+ZBQhjk14MWAebufpqD7mMZJD
QMY1DFPjxJ7OOcXon8xo1T9dAMC7nHjH+yHosp+IUiaOO9LObjyZwfUvuMba5zqLsl+MNP0fXR3U
b3aK98I57mLxBW4Vpng2j1ojvdHZd1BpIXLFlpQesAuj5vPpD2GLiahUCrUttvUvmWSZ4cbduxK5
5+wbABaD55kG/j64TZ3daErXSfDNo2/TqJpMB2rF3ut6Hm1cgGtLoSONSAZ5OFnSIqOoMDjmZ5Co
yHk+PiG/UjzmuGydI/xdNy6Jlbt2hjSqNH8gB1zctQz4Yh8TOfvUMjG5STD5fJhiDLOuR4iVcGjP
bAhjRvlRyS7enYmxFMb1ln3CsUT6zgesbsPIkSOYKppNyVTYRb+7vuTag4FDAfkDqkomeVl8rrgJ
YgZ8FOgTshuS1ff3qQp39foqa1+K3I/3Rntw7mq9X8UOB6WKwIufhkYRu6TPxp3eDW/AyZKN7bf6
PERYOOszJ1ebr71/akDdlFLTDHkeCzvqG/wnMTgt/a15+Prz/P8q+uJ5JIigeZoDRKPZmXoJ6hdH
BkeR18KBvbn+6tYeiPuKtv8sdoPMwfsHwt/eTjDzo4+l4FLf0O763UhW/OvDq3D/znZ4Mznton+C
/7GdSnXonIKmz/ZaV0wHpSjyj58iOIQylxKYOlLKxWuLkX/IMLlzcAWIbIUKbfCdG1ylh3bjpa18
HyommkyzZOksR/H+pbWy8LOsqZlZlF33ORligAKqhnoaU/Qq2Ehi1hbT2Wngq8B0XfARVL+n/dJS
2EDG8Hew7EHhNv3o4iq25Qm3krw4QIHxR2NEYVHpvn+uwMzJXFRmMSntD8nD35P5uJ/YseZOhVS2
AAJ6+1ce4oanUHc/Xd8kK+EJhWQ+HSUOqdMyVoQaClaZoO+OeXXmSpOEI+gQljos23L6jK5JsPEZ
1x4XNCI0XEZC/LPY+yKl1xoDzjghCJG8gfvF8LZvfLFj3Jc+SCkYTBgZ8kPT1+jjXX/Yta8KTYIB
KUJTdPyXa6NOFnVzdQW8V5xbszdIdYzaugf+oasb8XHlkEPv0vA6oSJAU2uxWEMA8YVVWKDyAnNf
a072YGdqurHK5SOhSsHUhAHG3CNdvs5e6zBXbBr/5AB3uAHZ0LhdExafRmvT/2OFs4aiMfpjBiwd
h8b44okAmCpMqUP/lFc0enZU6VO4m9tGEW0Mzf5CSVEPHsax5rBr2qwZvSLD9dzVSz3HFlfXyQ/3
1tiYWzDbyz01/zCaxHAx4KwtRUBkFIbMJo/m/EQEwYG+Z/ILgVH9gAOxUiKz17S6p05BHblpgS3q
/vq2Wl1+BlIxmSDYLs/QaBcYbsiKf4q6zsg8DLOnHnkj0J+uFDTFbT/I2jdwkWm0bweUzT6cYegy
aR6NETS7CVeLAFLUmGLiteEjDA7rR5ccZ5fLZb/PfUd7zoJka1S3UutyoVBX26jHUO8uy626riom
q4V/kjX803u9hVGK2oF5nDq8TjullfeGEuMCUtrDI/7F2EvqQ/l8/aWvbXwKLhAkNEyti/kTTgt9
0zi1dArHQfMmZ4Q8m7b5Xs0tY+OMXZ7k+QKlZUrMmKnsixdsJY0ZFEMhndQRiwo9pp621Ez7H3YR
M2p00rh4Zqny9/eAJdquzHN7fqvxdJCVFBvHNo/3Y4KUVId1yi5NBm0XWYg4Xn+V89/8vrrk/sYl
YhbTBDG1bHKFHcQ8X+j+Cd1f06tMTb8Puir3bFnKP0lMILZu1xW1bB3m93xWWfNy2ovzm47RV+uc
BPCQuW7LEvUnCmFB9Wz0wswOedbl36y21b40fa6nnoWjveXlvh0V+FMX9Z8e6t6TVjR0d66/jLUo
Bx4SUPWsawGSez7t/2SbRmKLVK5LIBmpkWSHfkiSF9mMVcRaUef7NkyyUh6gj+c/ZckJdBdp/PxJ
iyy13g2dFQuvkkol2diCl50dIKikI5w6Y+4zLX5Uk8xqKLVlneJIfp667K5AhvwYOY1xngIl3ZMe
/MZjW+yCtEq/X38jl91C3gP/o4ZBMOLCD9DM1VAzM7qFgWLed3myS8LaA4iUPqRFCOwNtc2b6yuu
nG3QQfjecm3aTEO0958gCPpE0qrKOTl+CADckft9mCry71KZPo5uoLNLUsl1hqoxN8j7pbpygu/F
5PQUWZnqaVLd7aB8tRufb/WBYJrMk0Z0t5aJRxJpJKm0YE7A9DAzpfCjwoBq+CIGjWLj42/PgObO
X8OkkLT8/SOhQaXq/kgJHZiACsGe5jskcQx8nv2tGnDedovIARibgMW9xwBzOTaRC1jrttQ5p8ww
uuim7aGQuf6INYaL6dRYeLIZgURXezt4kbF83DqsK5GL9UmzqAn41xLgQ+/DJsUijsi2JHY2xIC9
0NpqV1h96kFa29L3XrkJAILzwBYDW+gsixgN/1RVprmY7xpjuKcY0lHVj7ZmnmtPRbMFkhYJORfc
4r6Zeok5AIXJKZgcMzobgVK8ZJFGGJZLy+/2iA19HOtOFLYZ5iJJsIKsGLCUbNSAKs4atP9Uuanv
ykz493Ti0i1q59pZQF8WRRgaLxiaLN7hJGWdM7BHT2MpD8i7ondc05P0ZMSNN7qzK0sxHUS1m/H+
rAu6WEoWIGC0ydROoQWKfi8GJh+0zAzpTxk2Sba/fu7Wbg5as9Cs5sCFusZiuaRSxCBQLjqB7Kz+
DJmGGBi4Yzlx45Qa+TiJohiftXoQqO0HNQIxvQN7epckak0XtoHNuh/lUk437veVXWsDjKEFxV6i
W7OIcQigVEkWQOFPdan+JuTg22jk0vP1p19ZxJnLOso3xKkuJmVy6GsKfs3mSSnVwFPoFJ6kCXT/
9VUuj8bc0AKNA46d+3mZejZ+pXT6DFzs7KJ8kszOmfDsikzALyJ+jaZA3wimlxGOBWcNVRopBtoX
i7OYoHRpNQp6e/D4/KfW1LPDGDnlSwE0yBVT2H+Ha5R7Tmw0G03/1UedL3x6eECzl2G8UfxWi+Xe
AuQ+TkdQYyXDJM30VAi3TCK1j6sioN5uMOTk3mAQfhF1Esdkwl8By/X78ViMvnJT94P14asduZ+5
GaUiSEwOuNiLnYrQJj0i6wR5GZ6XrAV3eS1+OWpffPz9oVpKo2je9UzcF9egbnV9og4gMlHNVh/U
zgEW3TboztaSchByZGx0KS/TJCaNEGnQzWNijOLu+2u3tvo4NGFeASFA/Dw2o3o/ojTh9ZI/nqVY
nzyEez7qWq6DG5pZ2Sa3EdfwcuIHMMNRRVMyU60dcxcV2IOwocr9rAD/5frRuzzgoBaBL8wTNoc6
ZdGFBezTsf7o34xmFD71zVCf7FIZtmy1LmP2vAxXLIprvMQlK3jSWjQu4fbdFLYulZ6kKMUOSiIe
vLKabI0AVhej7wWEdj7hS41kJJJ1QmPm30yymR6brsSPyaz8m1CptpDef+ee73IlZCsZ65OT0Cw3
LuhrCmZndmbW4VmabHCZIfIc1l7uEmSQ6klv36asHMZdgfK66cp1ihZRZ7T5ay6cON8HlpGj4D+O
1bfcKLL/hpym06ET3VTQaUiLXyHrwhWrhsr3dKOzUi8WFXjnUbMl65MW8M1UNwjwq3VTEesWQkdR
l3pFXqCwm6moo+1ElwT+jst0+qZVfvXfMCUxeEKAXR0KUgA6iOwT2sYzo9Uj1lvYJSYTmy3vrLb3
ysGvPhmSoMWViSDEq1Jo2TeRD4hkiTrv/4g4qG/AFRnKLswdBaf2oUshfMgieR6FDQ3mgxt2fuGz
iQ6TWTqNy5oJBmKW+zggnf2xCXaMevJTrgJwuL7KxRYCZMsJ5AxScQEWXYQZOZSQKGhH6dSACfui
y6W2S4XSPYQ+d/r1pS5O4N+l/qpFsNIFXNkOkYEwDNAZVt1Ee62v1VuRZ1sggtVVuAfoJ81tgWVO
L9KuM9H3oJk2pM4RFUlpn8Nf23iWi9sNuRbkS2adT4gWF13vUjh13NuGf2K4qO59q009RVKj777T
xWe9HqMtb4OV70SXG93cGfjGhb64eBiFNabAo/iMsTeStY1sHX2weG4Y9ltV0SWgk4fDap4pBVPM
Wfv+/VVQKJNaAcuUTiL0qy9Ullq7m5tpd0obi96ludH3uyjt0gGqoxg4KqHZnrEMDJ5jNR6f1XyU
X0ZDa0Mc6Uapc4tCje09Bzf/xei53hp9rXxyohI6K3O85XMs3o0izHhsobKdrCyPn+S6i35CrpQ3
ZIO0tU/AEkw7GIMCz1nckEqQSGllOhCrbCliCB8Gg8OdrFFiTDVcuZukH23hNn6EROuE65V0EzC0
xyNcae3XLHK08EnLA6lH8b03vuMEBGMqRCpKu0nypJ5c5o+ttR9kgudtj2JP4hmhUYdPij8mBmIx
mRkjI6u2xlGKIqnxYB0kr/mo95PX9AZ4RZQxcyIcCoPa3rC6qjqEmuEXtLplsBbgjMQfusAV3Dff
V7ccote+Aqmmyv+pi1Cafr9rJCNWDNwL6OPGekiwraaz5lcQSq9HkbWvMMOqUQ9C7PwiivSNOhh5
l/unSpfyt87QwvtSSUfdNRGw/zDmi5MAwGy+WtHidJYlkdIj8kF73j+lcZ9AOxSqa6hpdgeSrt9f
f66LTH1eCioMnSp6hhdTb4TUO1/zmU5M0ah7g4nuQ5ak9n6SRX/X0Ng6SjlWOtVomv9dX/miOcfK
swAdwYUG7kV/uA8Rq5TswTlVDhBFt5wS4ybKaAug3Vh5ko0ko2qmwOsyQ+xB4RcbmefaxgEtQeGO
KBQhZ7FxBkXIXKeNczJyPzwPoSk81ACyw/WnXHu/IBhkmrZID8CQe7890csUveFLzkm3aiTu8KPp
j6kRpj9mLt+NJA2v9WA1HqC8D3cMeL9MnObriCkHueH7laUC8BZO2/7JGIR2LGtNPo6gnEAXl/lH
Owbk75xlTgazNHov86v+p/nb6D0Kf/N+9e06uctVOb/Nq8461GW/VVmufDW2KoiQWcz4sk03zS06
NFeCM4rizddKC2bGZ9ZvyPetfDVoVXNdwniZWmHx7swCNseoI0Cn9XbyJ1D74Zj3MGz3ZT04P4WS
acQ1Iw+PWVL6Gztm7Qlnos5fuO48KXr/Mq1Esu2WKdi5LDrjCP9eG3ayDuNqd31nzs/wPrMG6Ewv
gAKdmRS96vfrOK1IcsYGwVnA7tuDM78RWb93ona8wdNky1d75Y3OVDVoorQ62M2LNzppU6SrYRCd
Q62s9mlqOYeym0xMdcz4i1ap1Um1s/p7C0doY3NeVJgzDwmGCsePMMfQ7/1zjknhIEJZR+fUBOM3
Kr1xbNM0+QxjVrtNRf0Hfry/0XD5G6EXLxcwJwJcmFQwmFpG8CkzgRlaaXqGmlD6e3rLEhJCdhE0
rjXY3bhvmyKLD20UF9qNPypNf85AtAFb68PgW4qf7+hOqMS9weRXDbfXo7zc0/bHOUR1OsNNm6Jp
Xa1nm7qNLgVHRRpNza2d2rAJY4b8aQw1JT3XvdmW5yas/dYtrBbT9Aj1y992NsElkJzo1Jddrbpl
4UQPYGuD7ya+u9/9QB7+RIGMTVdQgfVyw9ZR38BbpD9yzAqCvYkYUPhgGPjxtomhPzOgFQ8WGxay
vpDNyUNrufp8fb+ufkfOPfUtiNWL/m7l5Eo3pGgW0CNn7pUJpVXcTHUGw22yoDSPw4R5mzfCCdY2
juTKVUVRzcL4ptKj+MsO+Se+odcSIWWehefY6tL2mPZJAI6xCXTjuUia+p4NP/ySwEt/Ii3u1Du0
XZlrXX/8yz4p+/jvnprzcYLT4r6KFC3tBi2KzlOctMlTanBtg2dkYg+RhLDkdiiqCk/CPfkXDPXx
ccSvSN7B8W1CT6ms/kX0WixtVCSXY21+FuqG4O6R/oMiswhX5jj4QdMSKou8afo9CzWl11clzJaR
IaTiOpkSGUdF6cvWa6bKSF2jMfXctVNd2agq174TkGIEpTQmORdIFb0DMEE7IDirsPB285hzH5eT
/5CmYKz8zMSfVcrzXTRCOEwYGr9d/0Tzoy4PPYBF5n7oPV4WMP7UF0PtZME51+vKtaXJuPNJqjfO
wUomisA4Riag1NiUy7n6ZFMBQrRilYBKE9gTmiischgqsRU615eah6eMdkFrL5IXytDG8p2EKyJR
nX3bjfqTFivDDg2LaiMPXV+KZjuPBQd3WT+XQUcWEwfBOc6GFmcrWd9luRBu13dbU+HVLUs5i+MW
Fpgz2Oj9jVAPaZgX2B+e0jwxb9GdyfeSrxmfNSlvHsaoQCFMzlNPRiH00I4KTC/NT79e3yurxxnE
/0yhnBmBy2q3wlksChUSmU6ZrB+MOSNy4KouPzVyGqNkgmVsdhwTPQTTnRDe7vHTKMSuCLThR6Er
kuOqZq5tGVKvBVl28GxMgdPSBTxVTjJhEUWCM3db/wsp9hEoexrIXyy/bW6R1IRRqw4YwV1/G3/7
k4ujg2gUlQj5OF7kuvb+k+A52TNBlKIzUxc06CuMU34V4NJfi3GSf+RqVz33k5Xmz2rcFyiXVHIn
u7D9YvR10pqi1Glb6xkFnPiLQEY3dTNLSK94A/a5l4tO+ayVzhS6UV5VvStrg6R7qNgo3c42w4mu
glTWh77QVTjfDhdrNZQNbLwutl7wREiNswb3D6upsMa3NhRh85PxRZ7eZpge/sbyt6fyT61yjyPc
X6g6MjceCkAhsPUpjZ/jqap+S3FUDF4BDwCAPHonaCNlYaztk7zwGyLjVLw2tlIoLgL2FbpssZY9
UhpKxffGNopbAKKN9hKIMdlneiOa26oZ47cqTI3/oiAcfm98kMtQ9u57LI5IGUz2lGjszsFIXtU+
svZTbVVerifi5sMrQboHsg6LkwHnMsZ0E4XTQB50nnRAb0aPb1c+9NYuj0bj8fpS849ebLJ5rjF7
ZTIespZlSt5UCDBLbXTuC6e4bQXKCGZRF7vrq6xEMtQ/qYWYeyFgvbwQLUCwWA6M8ZmWePdN95Po
IXf86JDjnrORZl5qkwKUJMkE2QKYgD8tAjTdWfR8jSA+D5JTvTaDLH5OMAu/ymi/vHRlO3wa6jJ7
Vao+Km8iORzwWRq0rtwPuu3/vP7cK6GDe5c3S1mPtMZychQaIIz7ivwE7Fv9YLcCDSKsWQ5MfK29
UcTqd8dIzY1PulLE2DbtGKIGCNULQY/aSaW8KpTwXKG1tYeMALkDAeSHoKtbDw+T4Mv/8JDzII42
5QpXDGGuTgQ85TmOInpMs1r5S6DkFn9MI/8H0/9RuDpdKG0jQq7tXRv5SmYggEYuEDfEQqSdmNme
Q8rdyNVyW2BHHdrP15/vEmPGjqJemXHpBuYzy3t4wpe8tdQpPNehD0UZgGD/WdZTRLtbX0f2rAzS
RwkO5luV++Op6csUqbUGd9b9kA2V17ZyrBwq0VcbH3rtVM3cRIgMbPaLOWGgQpWou5DsX1WSh0Gy
huPg285dIpKtWdrKq54F9ygWyUPm7tT7uygNezMvyio8q2Ev/7RqVTu0Ahbk9Te9clwcBGbhMRAs
8AxbHF1MrCtHOHpwrlQunFETu6jzvUmOJ89PoFx1KFh8PDIB5+CapeVHi30ZaocxR3Wzxco0N9J0
p5uBfDQVBvImQi4bUX3lXIKtRXgezwVWXDYXEBOLJTkdonM5NdJtH9vdg4hiafJSsv72kEuF2m2c
kJUOA0XhLFA8o38YKr//bCWIXiVQOCGyltb3FZn3S2PZ0y2yovI5jMLu1jAbW2LCF0vd/vrHXNmd
86FhnjUfnYv5fK8K08pkkzZiqWVH3Yp+9JVUPKpV9d/1hdb2Jq4ScFNArwMFWOzNKQFl1M/Hs0Br
+BNwoVcZuMFGGbW2CEk/aGXEPegiLt6kjyuiJmhEnJUGn50RBdFwH2p6vUUDXTsCXAYzAAYU2sUm
kQwlj8KWh+na/qWiDX1kdm0d9DaNaoiMculFNdzqjX2y9q2oVUGKMXe8xGGbOUosOPURSSTdf6zL
IfNsBV8Ys5i2TJz/RstFxjHz32nlQcMisC5qdhgbWhOYZXqGxDv6B7VrqvgTMvndn1o3UH6EPoJC
29gG+k6j32i5zDDaxxK1CcCzIvwRxz1qklbkl68NUKE3OQi6lzxt0VzMcqOs3MEpra1k/PLzG8xl
5mwCuWJgGer7g8QR0pspm9JzqdlYEXW+skdruNxoHKytMs/N5LlDdjm3sZ2OZNcK6JANebSL0UXZ
T1VSfvhgso01ujZ8aojcF0GhC8ewbSskGYWZHtjw6bGulfKU1P/H2Xk122ls7foXUUUOt8BMrKBs
W76hLMmbnKEJv/570Lk4WkxqUvLFLu+yVO5J04we4Q2wLX7302RYA51kHQIztLkr6Fo7VbtxTANL
Aktf5119aqviSEDq/puBO0UHiM9Fodm+nQYWcz8UUZ+mgdyj/+qqfbP0HvoY1ruwZzLrqvWktCcB
5OQIivGzBnt7mJlIkRascyJIkttZsEkxhbJkUgTgg7Q1EelU2xPq0E5+jS1I7KbKojsjRVZUdRf6
sabpSvIk/1Pn6vClRB5U+GM6QKnkNjUZNomu+N4UvYKJVBOhaRiDCYienSqJAb8CE/+XNuT0zkA/
1fQgRejvdCdOPjaKiV5KozotSIqq0CZ/6ZUc27++t80TWqUakPI4UucL76ucvSRfUG43QmHnMJg7
vYWhrRS9Z7erNEveFXriVbWs/7FoFXRp4RiEnLSaKQD1vLUREzL414/Pyn0MYisN8nZ6ZygZbucL
wOLBU2oq12PZp5ccm++TWtWZV1mZcxDM9w7MyrWH/wtW504gpw7neJS0KQkmBE5dEKvmNz1rwfla
ov0EJwWHtqn7bSwulyDzWGIsXTiUoDchRAy9ojUZaTLIEeXazRBe5MrBEm5SJR84Z3Pw7d03/oCr
UNCZFHdgmu86Ol3bo3RUpoFiV0buJ1msf09bM1RWMmCGUiw30NmanXI8gXixvqtRg0z543d6n3+s
ZhukOxim7QlvpXEmdaEg/6jTMvREOEef6UXnT908Fs9mLzc3XW0HZGX4/Qdr750nyk3GHGz7PaK8
BYg1qyNrl3nueCv+cdVQ1lHFzY8avntxe3U6M6lD6MRvtzqTGkqcgvMUIiJ8muyyvlZO0R/E7fv8
EXltkilUT+gIoez09g7KZ23huzWzQJUKr8qL4hLSf3flBmkXYBcHubiys394Dq1FK490L4URpXkm
GRUYmkgdVJQB5si8pqDfPttx2YWnNRpMvhF18I5tQTfHbZtMehYFqKI2SXKvlLAuvJojsmFeCFH9
KZWjI7GUn7C6Tfyls7xOsICAcnFu9mSKiHjomnGXRTgDXBbgLyBhmAhgy9QjD/6soC4on5qhHt5F
4aT3HjgvUZ2Soc4/y1gw/g8r4GJ5MuWkuhmq3K+y1q2OSXGSWicTil3qyyKxISDmcl3dcvpfUoBP
Ti482179oEKEWKZTEZpdBjYzFd3BMd45WwCNUASx1tITfcq3b92kk5HMA69BQQ3ks17ojquhI32g
wWitKk7bjWS8ilknTAcQk5uNXLSk5h4HaOTY7TQHCXrxiluZzMeA5kll+wSgE83tIWkM5YNRV7rk
aRnjC7czViqbCiyvQM1rHkMvteTyUxgtOqIeMNIndxrknpZupw8IGwq7clVsD4qzMwBO9NKozFsv
mmb7hXoECONs1vLiDXKWfM96fWAUuZjfimHRPhrVPGquAkQuceUuTtJTpk626UeDZHR+l0PpOilD
Y6r+KBjv0mWxpj+qVit0T4xzdK0qY+zdIlHkv5s6Cf8t6tB8VcwZFwcLUOznZMy1b1DokUjsS6d2
nsIS8Wa3pvEZnudsEV/bJS4klyCO0kIeSel4KgYItc9WRHfQrcZRan0HK+UvZFhSdl4wGrvNWS7/
sMPSGl1Jb/tvRSNmvl+wmxFaKKiiu3Q2EuUl1ZvpD6XFef1sQ4A3yAtm7ajc3emOUcUA0eIpaLLf
3bKzGeNEhBb4re0mpJnplfqp3kZeJBfTu7VP+Op0acXErC9fCqkf/J4ZimdZg3oQzX5W1tsTB9pp
LajAcd0D8CNVK7Jxtm+Ilmj6yYlEXPtN2jXt6+JMDV+WGifRU+Y4Y3operIDFO6lLLl26dQabt87
o3MBphXOZ00b0aAvLKRVMnSQDdegNW8/MzaZh39lpU16D6Ek2t4Fx+WLPBhdjgPsEiMZH7XweyZJ
yNXHerBFfa76bPxW5Bb2AOieK9WLbS/Oi7nMpu63sdm+Tw0p/cuuMXiFjKFnBX9t6vjlfTHPntRZ
Y+pKqAl8TapFzs6FJffAxeeEwmSJ9WL8CKmcD2ZGGL0MxDxUwdglA7bCBJjJz51ZeSdrC3ZxlsM5
OwgmO4kPxcUK7eEzJzFYr5hfhraiQTxnmSrnpsq45DZq0ThuT43ljwpnQMq6xo/JdA9W3Tt0LItA
BdxyBkzb8VxYrYDdVrJvMfIEbmqC3hizovKTemCaNVS5Zxdd6PUd6ais1uMTqlvtRevmI4jtTj7C
9Uw5wm+B6XuHI0FjPWX0wQ+BWuaPTba8SurUn5hFGa/9IE+o2hfW2TCOGsE7l6m6alsgBimvKqSb
KG6BG3C0ej3sslOewy6VvbRx9PMq1Xh5nHPttCu5qJgZ0gnhVd+1KqaSUauOD8DNzqb+A8I62P6m
Nhhst9MWZsBmkS0f0kQguW81MpNMCGFD8nkYpeVvTUU8oUGcEbaTGyWhXP42wgzcP1nMypCkkr5r
1kxYroyrlIgttfkpS4ol0KaxOFhl75yvkzPiGySRO5wXf1AUMyR7vA1TieEWwNnPc+a06+0xOME0
ZBaOzEacHGWCyk7WvTIbmLUboF/vEHQg80erb2LpFoV5N520NlpFEwvHALvCH+kg9PsaXWhDzN8m
I5n+JRb1Hzk3DFfLbFYw7Y213jmZSmg0V7LNTPVDqxZ/zgDNGOZZqXS2p5b5fUpN+vHg6Oz++rWa
Jd0GUr2d09BOHhU1gp9eL0QqcKTMtI007wAJKIX+PGvYWED+jM51pchPUxiprUtdbHjwwfTXEa8U
r5OE9M7RJum82IP8KZq78QoWRfpL07vpEufSkabPTlqMYB43GrUzMNRt9T84i9U5MZBj4kh+S5ci
voy1XvybTlP2OSkk5WCTdj5lCDKrEhPdk/t2Y5w1cEp61oM+lX/PYZg0XiWG9n3EpX/EPNhdjIa4
hQ82igzb9nSPeD/GdaZ0m6ch9WlB4dKCTvMVKTbj/Pjl7ySacNUJjStC617KsUL/DZEYnotB8uQp
C/rN1WxoB1Xp3ttaMc6caB6H9/b2BuIJSafikhohB3pSN0t+0mkRXSISIT+u1COM3d4GctvRBYeS
ttNPhYrSYg8S3qbCHHyDzOok4aPuoqbx+01UIvsqAsY0RsGKe9PY1MPQmvJofbRk7p9hpspIL9uY
fuUiOYhvu08FUJf23coTu4MG9CNj1iGTbnotkpdBcqYbXcvu70KJLffxsThaavPCMJtR4ilK+bwQ
ZTlbsk1rDS7xlyhMflvZns4614LJ/5iWgm14ezYsMIAjNN/wlmLJE7vDrLUeZi/jdbIIIo8fa+eG
oC2CEsJaUDM/WyPhL5mQ1PZqCqYEvnk2RKdOX9LXuBCpbxnL380Q/6t3ynhwMe/s5K9L2pscYCwX
I5uMxbkpZgI9DHe76VOFdqogOe2OIAR7z0e7AMzKT7TzNuVqVoiNjN/HrbbN8lXCoeYpazr9qTQ7
1GfHaOQSXKyDvtreE672GGvXhb7aFtDKv1z6bghtPFblLDDjgd5rtajnyBirg2O5E0fwwlyFtRhu
oXO7OZYz/q1K15NSVkLq/QVZRn/Ueozz9CTxKNXN0+PzsrfeKsq6YtgwDtjOgGEHh4MoUXfIBpGe
k35cfoyd8VXvezVITOEc1OM7O0l1RqeHMSjp6pZvnihJKeXtijWJYzSJDVwrCox3LkhLHvmN7C7F
u/p5f97zaKcqgbcI2yAg+I7PWmnMr3R9zPeDDdfo8SbuALwMdNAQ7EKJg5H6dh5gmDmuZ2a4qo86
ynmaC8mrp1L3J3AZF0mxZgqRBWItBLXXVqv7P4oxKz1VqaWnKKLj/fjn7D05Y18T3AJn6W4SpTWs
Xzkq5CpUT08zBLgrOZ10iujUHqBSdj5H9Gc4Oeu1x/Wnvg03ohXhaAm4fXihzc91V0VXJZHkc7tE
+antjPeTVKUH4JP1E9gU2KACuIcY19M//dny+SXEyV2RI2w/S7e0K6OTM5fZB2YR7YFe8e4m/rLK
5slquahM/B+kmzDThHocW0s3dZrERRca8NLjN7ZXSYLPh/vK21rdvDdXxBDmi95j/3aD5mH9gym6
cRuRovBFCEOAVNTR3jc4tj314eT8oTSZbnnJogEla8LfZrlTXUC4WKcVlBl3tbTWUrynGqlZPct5
0JtWHjiRc2Qqsbu9SNyt8jVQ97cVqySnVpQWdRR0mjEFdg6Ixjbi/tVxiv8wrGNPoQSQJq186c3e
jiAK06YBRGtPMRBM1SmvuSg+PX6Dux/CqvpG+4HG/PaKQIjAae0QaHSIC4c7WzNuIGaG02CKDK7I
k84bsvjAimtvD38GbuA7XE9bnRDAScpkIZAb6HPU0RtUK8xh2c0shDT8+PF2l1pFJYhv/GNbjFSE
zxz9MvSjYeB585xhttHJxS1Evu0gX19fx/bzBtSBSDcEkntgNxO0tpIbajUEWvPLMNgykitDdkZE
NfWLYUy/UoAZX/po+g8tacCJJsknSJaVzfE2mI0TAjqIRRPF49q5VEhu+VYyzAcDiL3wRYFFu4R0
ep2dvV0FhX5lNGw+dYDHaIG0knzLVDU7uAOUvQNJ4bgqEeC2Bevv7TLWoDBudZAsk1pjiVwkqhpQ
tL2YFdfEoqq9htai/cuAjEFquyhT7bfdLNpLkS/G2reaRO0yCegd33Is4LTr2YjdKl+KH3K5tN2J
9qZ6NAraO2ariDJ1DZ0UUti3P1pVl3jCkE26lUKeg8Vu8+9OqWon05qU//DBWkD3meIhSniHJkQn
qx3lOqehURW2v8Ko3MSUh0vdl+KcZXPpFlWVHnDN9l7KT2c/tNvo0tubEway0YlbGbiZFI4C7UcF
C0yMIE6ZIX0w7Rm6ApSs//DprmR4k/KUJt22M+Wo8GhUPMsDS4n0T1nVJh5K3O332Vq+Pg4SO1+u
87PpzSpUpduTXaSLUncpMDepRCmJcYLePmlJpLzifedgL2lExSez1+vlArT0qPDZ+ayoTQnwdCLp
9GwjlJXib4UDbBQYE+BbV2llMJso4MoH27m7Dj0wOmErzmTbudCr0IybzoAl32b16ApjtM4jtu3f
fn8vVwdIsHsy+dV2L+MCJYlFFzQxUUoKGDYjajUDBmXeGwbIzveeE0ETxPLjqNzfe0Bai+SzDji3
u9aMyrDL7ELarO1QiI8MtBroJu3RpbyX8VAPo1+OAI3FN7gJgyG+KNbcQFmN41WSdUmazvYhK6wa
u/W80MYcy9o6FalThC7UlHGiexuPDEsWbbA8rS21+iCZ3XvylUgLhgG05l0zu7KnyEgr2PeFLs+v
Hd0HGAHTUXa+++QUeBQLKxiU538b5IwcgcQassoNdoRynehMB9iiVX5kQvHQckkFD1pEr6BvJteJ
B3GTe6fxh9FuDrotu79knb1jmwDE8I5mNxqDJPho7VsuoWTiFzEQBnjhRtL4pTlb5hUJogERR7nB
cVqlUDnViLS0Zw2oge1mkjmmBz9p5wJwQNMDXVlr0TtFEgNoZTsbWXjL5iQ/t6B0nrV0Us4rePA/
vG0waavaBQD+O13gYqlCxMUSzrklxyejb9KTNDVHBKSd+hrpRPSUSScQNtzeaNNchlrX4EthZiCo
4qaOrkJWMiBAbejXS/r9cdjY2z+Qb2ydSrf+jqHnUExXebU685pQ/OUWaYi6FDjIiCz//btstWpc
YUYruXjbOaA/0aBNFUmImCXhpdO6VHJ1s62fRbcYGplorGhuZsTLH48fcecOJc0mKpKaoLS0xVlW
iKn3GORSKuHDcGkHqQ1sa46ewtTG+gIJgmDqtKPERNvBETgQSggMhHzKrc3NHdfQ2zESJb+vpVI/
JTXiS14So8XC/KOkHIPIOQQDnt6am2px+31obay6rAaQHFTMkIteznTJh4RizdceqkbmDrCgK69p
23k42XE+fpgXRwJ70mYgRZVkmFIXK470H9qLE5P1YimSc4/80V+4b2aRB9+3/Sr3ME/ed44QuMwB
grqmdWtbniCERQcp5d71TshCdxYxSxBIm7hlSXGdNHVNy1mKK0TlJyt7bubaOTdWSue5iLvqFjuZ
w/ynTi6PX/peaAZCb8PPJzzfKazmBiTyUmkQ8VbV5DQ0Wn8pkvAIRbD3sToavRCwVetS69H7pbNQ
FczX5ZGrT2rS/GrIrQxOFdPnsDawOKm07KCv+BNdval1uGT//4KbU9XWuCZCPED11KpM+utd4a0C
3e+iCYAg/89x9RljpBzAm6uG6HxZCZOSx1u7+9C0AIlS9BspXt8+NM7i6KjASyNk1M27SXLac7JE
qic1muFGTnU0Kb0PUfB3GCaQj9pIBv6cNP6yyVLTpSJGMwb/EoGBtNBR/oGVcDLD/KgIug8Vb5ZS
N49WpQCMnHSVbbat8ttSLKPnoKbkMbvTXjvm1OxxcSQVtHbY375THmqVbmZkt1pYbN5pQ4bNdJN3
OqUq+xk64CEBoZzsJMyFm5td9SGL6P45UocBVW7+tu/xyhgGUarwiUIe3xZ+WWfYy6QOcaBpRfwu
npby2R6aermlgFvDgxO89zL5TpA/QF/2XgqrE92oSjjZB1kU5a9a2PW4qYTT+7zq04P7em8pqkIU
e3+SL7atxkmPZj1tc8CtplP7fWpjMoRUwanLUL9+/EnsLUX/C6syG8bZHb1NbstajnqYscmcSE+z
IuU/Ok30vjVr0+fHS91/ffTA6DWQgq3Cd9u+UT4U0sy1A8Sa2lPquC0MbYzOWThmPk2S5fR4uZ2U
j/VW+7XVBI3cb/09v3x9bZfOSTSimYtUov1ZtGXoTksIGlkqlJMYhhkEmqmdcWSYfYyusucaGytv
yhTtoA1yf5vQaoF5QCcEgDnuKG9/iJmPsagFPyQc+/S9UxmOp5nUpsgWWJ4+zYabNBLY71IYB4Ye
O936t0uvl80ve4DIUW6IYc6CZpHlDqROV/fGSTay7GWx0ehz63ZJhEvrGQJxobRaMGAqUAdDHsrn
jou5Z/ca7Shw7NwGWNGgeYH4IZ/wnaTBNDDEEtTngVpiG1GWnXnppSU5p2Ki3Cvy+kkTXer3Qti8
tDa+pNUo/4ejv6ov4pBHjXtXw3e6gl0FZyTIesPywrKVvyrD0Hsm7mYH72Hv6NPrWd2xacveQUqE
HDW0kCBSZfXyJ1IKpezZqNH4Uldbn0o6CQcBZHd/SWBIVpGdxuN1cx1osY5WhSHFQZgO+VmNFTpc
yVxo7qCEpl9poX4yWuJWpSrxO6OhZ4sFUXvQP9h7ajKZFdNL/kqN/fbwoVNvl10EW05pUvtvue3N
d2LOyjOyGt2TTgZ3JDC2uyD7i0En+KA7KoelpGmYO8RNxeZoGYWcf5yltHiyRin+kKMNfZCq7V26
FDrILaDwQATdRJgqHjKtxug2KAaUKqxxxGWwnDCqK4d0prQVod+muvbxcWDbfUrQHSv+82eb/+22
xhGZfyrQHGodMX2d6rh3SylOX0cjZFgbJUdd6r1bnlHNT24M1KbtLas2bSH3pR0HVmPivjciFaMU
4utshgaa/MWCcWCceTPVslvm84/HD7t3klFxQlIeZgnxfNvTM0RFm97BxjJkToW7YKQgcqkoqA1d
pN5czgW2WYHaqtYZo4DxhXaZ9rEUS2wdlOtrpNzkOgr9WNh1iIIh/rx512ZjTHE+DVGQM892cwQW
PtWjJB8kGburUGUC49b4aLboLZsdtnObWdGcNNoPOnNfGiQJ/zzY050LiTod5yzG/PQRt+dWo+/R
DKtFjlxKi+HSJqKNmCxJ/zLINT7OMx2CQLZj6y++3DwD+4poqlsK0KVuPoD5daU4XFp3djiMLrah
Q+QtJp7juEE0Ru8PpVi9Jassk44u9fWu3L6GtVVHEN0z/srJs52kUCjFTb1xPGmMl+d0ijv7kgyJ
Ll9TcpyK1FPt/4oKWRi+ZU/ykxJm9T9RP4TPZpXbhU8uUP22/cBqf04WheA7wLK7NuYIDyMvDQlQ
mRSN56nptXMMlv6Hmlfyh6lcjoTw9o4KmQsNRXQSVl732zDAUbEkgchzoMJLDww1RHxogEP7/vFh
2eHHoc1PAgVKiWrxbh6G3o8U0wWLgiJPc9uFJBf/E4em/qVb1IaTUISoGUJNiv5RB0uZXqRZK65o
FrXCW2C/dq/aXGXWSS3WmgR65/Q1tkwQArWtSvbVMnK7RVRIzH+B8re+tSLt5Ysy8cX7pp02CB8s
RfGpskMMRV1mOnZ/HVEUc07VUOH3ZkBDtd0F84nxPE5INFzn3p4Xd9ar6gl0nxO5o1CyT+Vcq+aL
HKdDTRt2iNqLClbib4v/SPa/PoafDrS2jaxTV5MineDLNNGng53cObrkvypejMDm7iKZpS5Ztcw9
DF151gLQ2+br2HXl9fEqO3cSc0MCJtGK5tg2TgknqRAAYO5Sp5X81NZj82SWSRfkS1a8wj784lSh
8tfjNXeKCMoiQgm4EMaJ2wl3L+pOLSqOPjoLtTcVenFrmAH7MEiSgwCwc/kBHYB0zCwdyeBt6OLS
T/NmATQ0N9X32rEF7zSbP2H24bwLI6ccDpLEnfXg7dAzWC9Aht5rKP0lgZ5DOwJUUgARCLUZAuUK
GTg3uUTDKpK0dvKgW8rpl8f7ubcoQ4k1ZaLgvJsN4tKbN/MgwlufSMppGdVvVrx0rjnXSDPWy5El
xM7rg7/BXsIcJbBuu/SNlXQQlJhPDG01km9Ha/Tmbxu6VyVaevAGd+IWYE46t9yTP3PDtzsa6Vod
yc2K/6gaFCJkTPHADGoHF+nOFiLZCQ4WdZEVzL1NgHVI2LXJeLWVGaKcG5XuxCdzdGIg0E67VKe6
rSLTf/zedjbyJ0KIWpN2LdiIt4+GYazRoSYo3ZpRb9A8XKRzVqeMByl2D3ZxZynmKkAhVi4EA5bN
8+XdnMaIlgFYaUR1tihfX0StxYXX5IeBS915ZWuaS/Gyiovd9b+hgJqSumh5YKG7XJ5EqEDHNBfZ
EK5hiNZ0E8rI7+1gJX8nRTEUrq6IKYOmlev/ZlnavBBx68XXWpjLpzpT0Xieotg+67Ot/AGXxza9
2KlVB+LVAEdIGvvumyJU+YdmRyaGKVU6frJx0zpyJ997LpIslc4+LZ27Vqs+DXQIJikL6sRpEbuf
az/ESuQgIu+t8rO3QtcD69Xt56VzExlTRA1u6Et+rUckbhxtPuqF7a0CqhFWGAkq6cd6L/waqCIl
SmxN5AFIwP45gZfldVV/ZK54tMomHA4Ny4xqlweJAZRAm8z4rJqN/B8O9xqOVt4BKc72PgGeD5Md
cklQF7LkjRr9IuZv1VkHnHoQJ9Yf/DafBCtAkEAM9/+JW73dNlAjU9ctaRYoYZS0HtVEewrNwv4o
FLOIfG00rDPKv1fNyuKDIv3+EybLp236s3OJ3crmE3bIC0150rNgKfUSY6dEdjVdzEEsDfNB8bL3
lKAWGWBZK9B2iwuLEZ8rqbrzQIshuV3iLu2Gc2tNduTlJQT676ol0CvQCy0M+mmGgPs4MO6uz5wZ
0jOZJOS1t7uctNnIJJpd7mujfNKXMXqlfyq7dmfE1yKe0ldobPIZRll3sPLuJiNqBaafouGO192r
Vp+AE2flRVYWD494+5sB4zNybbU+Orf3XweqQHx+GMyw5F0eVI51PnQo+QcJZGw85uf4GWbecHm8
mfcZHowBIEjELfj9d94hqVaOzHlLCNNI6pWo901G4aND0FWuCBtiaxP34YtJ4+VoaLTTUl3JCuiB
oF5Hcrk9R60clUOnZUVQIUHxJaza6SXPU1M+FaiFfY97Q3zou9LyUdgfnjJNijIvK/Mqd00bV7H/
8Gpp28GqBkNzT6aPQFSnaGrk9Dbrz01cWLfYiFUf1nH8+fd3HLDEihJd88Ct7BMoY7UfzLgIQKbn
aAs78ocZyrrr5HX3uXWG8myBgjwYOu90PhDYQflpHQQgI7iND51o6N0WURGUoqrPsxmhMaEY0/uR
TrM/WOqPuRmcS9b2iDLmXXmi53E0C9470LxpThp9k7Vu2Xy30hiiV2BlQUuD/DI0tual4HoPwv3u
k4JKAEoKEuV+4izpdqTIoZEFk9PmHzA6FY4rq5OTurlSxyvKfJyfqz6KT7aZFJVb1ub4ZcHB8Aic
fJ81roDW1cYewLV9Fy1CdYSujs1dgKdKtri1Zo3f6gzaJ9KZU3Qqley/fMxMzwjKClDoOxpQO6Al
PJAXrBRi3HNsLtensWPo72VjaDbukCUi81pVtMbB57P3bn9def3zXxIG2t/4GnVpHtiVtLzqY2MG
mBe3B53v3VWodmlRMKcD/fx2lYkGaVQ0Ia+2c4wygAQYonOaRIPjP/5Gd18doBNEngD/3Yn6xvJI
teFwxYW62pwN7QdKVN8w+lK90kG6+fFiOyGYaEAcpAe7lobq26caenmKrExLg2xU1fQzc5LsTxXH
DPVdZlrhBSOE6ibLw3R9vOzOM0LtY6RFXIAXvG359PqsM6U20HzvBhDQYqE68MKUFliiZt2TWg7i
oPtz3/tFvBRhSBRs0Q68E3wH1inqpKXXbJYj3XV3bEa1ebalXgIVa1fi4yKrQjs3ZZLH/+tQpOrP
xRj1+ufff3DAsqtwIe39u5eLopKasXQS2ACiX6C0Vn6ttgKYXBU9x9ZwJAq1MzfjuQHSo0cN3/2O
KyQIiIxGUJ6xtQGTrDisfZHM+nNrL/2ltUysQ+IMyaVZ7Ty8cloPK9ynTIqUr6R14uC175229d4F
XbWCt7a3LiLtg67T2AmqOKOjmQ+6VJyNzpn/aFo78cWgdzenVqLflx4E7wxfCvzCCrTa9j4iVNzC
rGBqFUVh4etLmfutfVYK4P6JeBa9815LrfLg2tsJGCSpGNKsvYH7gTRAIRAMwmFUJofIt9S99eos
1REXbCctZBVUAFcJhVU17+0HHDtq4VAoIXhqSIkHOaM9L8oc+nOBZ+3js7u3FES99RSt2ORtS78E
0FJZCyJOzjLCf2r6FtenrHdC1JwFDpKPV9sLEVCUINjQ4F8R7W8frJFgGXexlAaFPOHUloBu6QEQ
XJ0l+baAq/r9qEt9RnsMMBLdgW2OEqVLpSetmgZqVzQ3xty2X45ad6NEzE5paHQHue/eZtKEW9vR
VOx3iLgSEZFBlVhPjF0cxGO4nHpUdfwKeaHT453cXWpFZjKx36Gc5Mo0Swky6YFUkJTUS6mesqlT
/uzxYTrYxfszD6FMXXvrqHwS5Tansesix0nrKQtQpSe/pPI8qT10yMcPtJNmsYyOvQw3yE7PCAi+
ycFXWQaBYQ+b2eyyljOn2olsaP2a/R75sOZiIWnqSsqk+6betgc35/2Fsv4GC8cvKntU9zYZ5ZT2
SAnNZJSGMXBgiOLXSUjzc8r79sbamQyXeF65uH6hrTOnR1zo9b//tt5nfbQGUaflxN61x+U+MlEY
tMlH1K5NXdNsnzK7a08R8z1vAPnjinqZP/RWlhx8mbsvmQ+TFhre7ZzHt19mr3QDMusFu1/E/WlB
Nv3Slbr226f2Z2OcaekKNIHt8XYV4KRl0mQIWU2xFHoVf8sbW8Xyo66VDgLb3lYqSFwyDyVzvQN3
rzx6yelrlgr76jpaVn/ujal2LXlx4E1N8hkU5Xg2+s444mjtCKTwmNTZKlUZjJ9tRdY1eq9ItDGC
RpTWh6nS0++FMED/rpMIcaE1iTlHHkvJC5O3urk6vZWcuAgG35y65HO3xGBNEHf87ZYOP4uxC4Aj
Uus7nEekCVFKmkFeGJnNDHIrDT8uyEJ2vtS2gIYff9B7JwpWAfBxdBggGG5O1BTVuYVddBqEiGdr
LvpY9ufG7rvflwDkqfhYAcSuJKvtmUosBu9LUqVU/UMrzimSjl9sxIEFeh329FT1BbU95OQ8QpFQ
Cw8qCFXZ+WRRHkJvFsjmvZS+pYu87p0iDZZlabKPatFPaJZp0RL5yqo8+Gcx1QIpp1JJ0BYb01Gd
fQ0km+aqCuJvbmLrdYwvQlpWrpSADPQno7O7a74s3V/9pNZQMoZaoOc4h+a5LuYpucqy0EJ3mfVY
OwiA99cKymwr54JyiLO77W0aqN4WVZmlQSurRVBk0+T3tpFf+0U7Oh+7AR/sOJ8JSjq0wDbBVg0d
pemESIMYMNW7SugaSmWoVJ1m9NlOSZNML7YxIucEwe1fu49B5CnYJv3+KUXDCEk6OHrMmTYRKe2T
ITIMBGTBGfav0yIkzyoK6yDu7X0L5Kh40TGFJ2/cNFORJI7L3ga2UGSNuBlWK13RDLOPGgR7b481
EMLk5aHHsdnRRdiiQm6O6WqrmH4sJ6bX9TA2nTyyDljZ95kcDQiQceh8AUO/U9wiaI8QU0aynKXu
XxQE4rFsp2U5CUX4i2bP/uP3tHtawEoyNaPPRRdns4VDNqG9uDox5Ysmf0MNaBan3iqF/pQrVqn4
Lc3wxs1RF8xdp8wq630ylPY7OeuhMD3+LXvbjCbv2uYkIbqrPOjZRpI9I+keQxLybb0Ngzh1rHOK
Q93BY+8uRQ3PjJfv5E41UQdFAhkUWG8FVlD4Si53ysuIzpeHeQtz38cPtvdSqStpnfJC70EiMdYo
siVllFS9UXoTkKanKAV74CSh/h0Q5hG8d/elgg+BaUS9gyT15o5QaxTVabnhfBOOau6icZg/ab2u
11d0jpfMGyu6B6hTRZ/nMk6bUx220TWbau2oP7Ozz4grr81/9Mx08q+3iUnHrowael20TJbJK5QF
RxngVulVlGNzcGXsrkVwpT5gFAvD4e1aaj7wqvGiCYA3q1fTSduTY8GnyxRIKI9f6E7cYdRLv4lV
GKFv9zcaWz2GRszxQSvwUhRdfQ7l8IiPsncHkutgLEo3hqvw52v+pVmnzRO0XQgUgYlaq+4iSDl9
x1dK+Rtgk/2qKWWFVccYquXTUImayxDvwekftNZT54Rae/2ld2Z5OOnI91+rto9kf6zTMVNcTZmx
RVV0VKu9lMq7dTE3yVYAj22d9LnOnd//tIHAUAxTe6OLss3c8Bxnwox6cSCZGpa8ja24eRFl18zM
jYNPe+djYylCJ9cOGNRtrVGIRBPqmORBhb74iyINve210JG+JoM0nTU9nJWDz3vv4EFxgTRESgzm
ez0tv7ymuF9Q6yjIvnGpmF+GTrcvjRT1iCYOzkE5sZN94+IB6JT8F0zm9uHquVoEtD6mQHaUvJdK
J70tbWZWFzZff4EyZwXMNRvsKOEZHrzDvUNPEUMeA8qI3H/d+F8eEy0poBsFayfoeJxmwJin3kj6
gyfc28xVGYsrnXDJfft2lUoTStiv0zSnKRrTBdZkoNEupf8zFz096CvsHRVwpGDbqZnuSVdoaqbI
3Pc5Pm1mekrUuH6apOhjrYrKLy17PNAG2lsOGMWaukMK4MS8fbQR8aF6BE4XlFWh+x23zR/RAL1Z
0kV2KTTjaIC1t5W0jMnB0IxisL5JW4wks1pdL/JgQZfez9Qx9DmSpV9q0u+PjPAJoB1E6xCO/x0G
hnoFLRVQWoEcivBJqUVzSqPiaKC8+0CIPTA0ASR1p3IIvHr4P87OY7lOplvDV0QVOUxhZ0uynMOE
cvhNzqnh6s+Dz8QCalP6Jp647N5A9+oV3tDpNm2udgwsT9CbfSpKR3cn9Hk/3Y/w6+4rDwQVBwI3
PfdVqzDpC9BRZZrc7LqdThJxkRlYaL8FOpudm6ZJrmnly6/ugrIochbky8TJFUI3B8FXVUFCIKlI
lY1A6bnLyt/3n2xrF0JKoS9JpsXYa37yf49xhmW6CmX2poHihYJeu4VTjadg7KuDpOQ773FvtcUe
1Ku84VpABbsvIuOhTLMfcZUkzy1HzyubMTnef7itHQKYjVydNg9a64vlHHWEV5EHyW3s4Rl0QA48
KYR9GhScgPtLbT4ZoGSgeijErlJIfHgnBI3ZjLokOadIU9OL2gStF8WRfKxD0Z/ur7cVftn3sNlB
Ga9pd5o6OVZu03hxEiU9kcqXN39WVb6/ytYLJHdC3IJrej3jKnWsfJ2uQATO7p2jAQ33ONKpvASd
Wv+Hb8WEgQqVcQtJ4uJb2bSM08EkHAaxGp0KPwq1gyQmcUT8uc92Ftv6WhaSugx26JKtmq1FMFl1
oBELpVCGpKiEgxdZCDnLE/M6q2j2EChb8QPUDchUSIMA6Obf888pA3UC8yTnGhudLP9UZ23jIqAb
naKykT+hLzMd1Ujag61uLEqSyA1DJczXW2ZZ7MOsTuY+OS+guRUpqslu2pqtN5pt4JlShplxVzdf
72+ZzVWJkbMyFBf3UqVJslQ4ptYU35ocq8OICvqcMiI6pXVovUGmJz9NU6G8fp/Ogp3MJg1l7tUv
Kpyyd6a+jGsWHZvkqcun8H2sRMkhU4W+AxbbOBLU/TTD4BdRWyw/pWqFutP7+BIKK1Tsk2+m1dsg
ATl5LUxKm53SYmOjEk9m7AesyFlF4+XGEbh5pFroU48nqfW9Civ/3HdVczaiQWpcZq3DzqWz9fkY
QlCizfLaK9gxL3HK+x6LR2hxkhdFeImoehhctFDtTznweE+XscK+v2fms71oyM/lwDzW/ZsQLT6f
Wtldb2LTfqtypXy2FPFEGWueIgtfTiusovMY5OIsMOv6eH/hrY/JmpQHSN+t+1JKXncJwBMacQh7
xR5+PUj/ZgMspt40/f/wLWfQOm1/4vaqPTWqpAyow0c3zSzC1kMjv2y8UitDmmEFlKpnO+ei37mX
Nu4JLkDudRTbQSsssz48Z7M544UON89aTCdPH208uHY+4NYq6IhRYJHxEcMXHzA2K2hRLT3vKjPK
QzLO7cayz3ei9gb0jPPGyM+C+ENhtXyYOEiHEulsgHwKSYTXU/d9dapSeq45hrGXoFqRu01e5aWr
wAQ6BIFuhIcpAmgiW1q702HY/jkzOHUmTc9WaC8PJ+SEIgPBSHqhgfUI+iLzcvwzHpQpN7/gEl5+
zdEpxztKyi4pc7dDl1TtYyBQjby/jbd/CZ3VWc1tgzIWOiLl5CoU1Gli1N4o9OjBiKWILW2mzq3x
g/apVmr9NBbG+BblZvkxrPGUx0WnfT3PFZCG7LAdmD+jebR4K1gDm1Ne0Outk/BXiuYMVVvcuIiu
quchlqr/sPXIuoj8hP01TjhIGyAohklKqcTTe8OqkrchUIWds7sRKDQyfwVXh1ksb9nARnzDHAN0
02+Az4Zjo9m/xiZsT6TK5c79shELYfwTJDhGM297Pmr/pgq9bwsrlyHj10X5Qw+LWFwzu0mfZNgL
pduEWQ7mpcL0orOFKZ3v76St1Wn8Iu+KVhOA9UWiEkx22aS0K24SvVcGwMBt4qopTkotwktS6ea5
xnfgqBLIdr7j1humDclMn0DM3Tr/sn+euwsCZRzTjFa3nIzH2JLsQ2j5yZlOVbETRzbmz4AHgEdA
xSckLncoSi5E4WYIbsnUtDdZbmtsRLLMy5pAfLTQ8Hdz7NLOVohXpMuQ9fUsQQrw+RLgxiEwL0f9
2EYMmHfzicc+OcJQmU5TO8GzaZvowJfdebEbNzoRk58J9YA27xINgud5gQZj7V/z2EGNSTL6B9sK
R6+W6/GQMLc9hoMcfLy/jzYYgzMDEk1n0AOUlctmZUPmXQQpN4KMa4g4ToHFVNiczCw7TlWBw0sP
Wgz1ai0pFHjDg/k+NtoQCr5h+r0nrFL5oigBtgW2PfyRhzCtDmqCFYNXV5n0kJR+kMKzVhGorXG/
ss79JIJ3kSJaHTehtnzjF8kku8hyBPGprZviq14XynimlkpSlyF8+4NxURWeGHbVn7GojXQ+Ooqp
hzF1IvuSG+YYHTIlKJ5z6IHdoUMaMv1Fe5ziDi2H6Ti1nR5cRFUEyhdVbceP+M82e0iJjeOIYizU
FMa7vMzl1DVBMhGCYxTejNSvzhlODae+Qwcvlcr4f3HJQGb08xAyTiRf7n/AjV0DHYEGDop1ZJ7L
sWHoK1WdDwy51DIsbvhKwt4UYfeOrgf6GH1QI4ia7GHnNw4m+Ts8emxFQDsvc+sqxTKnc2BHZl1Q
Hp0plQ8JctlfKlVLUelJy7MI8t5rLPBnvSi6b/efeSOLoVswmxYCY5rBEy9DUGH1cQItlAQNIfJr
E1nRSU6nekcJZGsVOi2A+MhjcGpYBPgywyPLGZN5xNYXgYuPb38o0lzstBe3l2EcMbcjYJwuU7Jm
4noIQS8aw5RnbjYG2Y88LPacLTYKFLSNCNgEtL8Z5st3Fsw6Nex87B5Dx3gsbfyIokZT3QbBhEMx
THvz7M3HIplFPwbSDpvk5XragFOUk5NE561U3mK7TT+ItN+btWyv4jAHdbiL+ePlKgj7G13AVU+/
D5X/QzDKhhckaaS+Pq3A7xhYJ/cdWfgSvWHF0NhBIiFeNOht4PZKQb1VWA205UEC5P76/c1KdIug
VcmAU14+VVgoapxVYObSHPuzugSRHda7QoNbMQuWDSxg0jJQKYtVzLbrygoE0k0PNOmJ42QdYsTd
HiY7aVC2FNaBiJJ7iiJeL7L915oK3o2KEseqhTRJDlyxBNioMjHAHAsZW7pJ6t7BGvx6/01uJCtM
yGdUMJwMRpmLXTiEtibqLItugVn23wojr3iyqPkoAErvfLStAzYr7UMFZqi0cjaPnV6zoxZPZ/w/
mUPUzq1V09Qz8+lzG7Zf7j/X5mJ8M/rB87Zf5goQ7m1JS3TMvrugfXSMKHSzTrZPJe7cR8G72JmV
bZyz+bEQF6CFT5N7sVeiSVfTQSuQqMni8UQiMV4nuKSH+0+18bVYhXyW3A263TK1jNp0EKMiMONW
o+mtaHDDMZkGPnTNsIfi3Nj8JhgbMktO2DrZMmW8gzBACW8MWhz9FstJGh/MqasvhS05Bt6CZnyu
2aSfnWoyd0L+1nMCHYW0wUyJunRxf+VagW8MPkM3MaR1cvCHTPngx0NcHuRQHU/3X+pWzQmeAGQK
U06amsszIKWBn5uVmd9SNAyPyqj5h0QWqRtbrXTqLdW/RIrzkUIRD2QjdyAlK+HB7pKdo7ixZWc3
NvwfuH4YFc5//0/dgNZ85ddxn91StQiuOUo4ngCrfjIyhyStj/dylI0vPJMI5wA3Y4yWj63KhaRX
kZXfBk3INdIiUfhVFpLaHCzFH8lcIvNtk4TRYYSQ+Pv+O984LoD8gI6AVWG8trwuKnvgMvf17NZk
QPz4wL7xHMhWu6ehtJH8AU4j7wP4j3HJksOuZlNrSLA0b+nQBygT91BjuY+PeQPIr0LS22vqJrv8
h4ej4wjmB6HTVeEbxCV6aLWS33Rfbt5kep1d6yGudsrrrUejJoEFSxsOvM/8ef/ZLuBQ9TKRxvzG
ZMj41fSTevEVK/nmlIUGmyZAygnt4WQPs7715eaRMo0RA/DxUhcXmArwRT/M6Yon3TGprQjRTXXY
gYttBAAmPdAMmAgh4bDsj/k0vqEepcVN1spCdoHxaN/quCl6bCmDXVOzjZNAQ5qTR29awXhlEbyr
lgytl3xOgm863cW2huaRaUv/tXGUMD9YGtBJD5/dTgF/OYrCON/fMFsAYH4ARChGlxQMyxpF95WE
XWMzxZkE5JSp0xPZBSdW/2hCJ8aIrzLK6dITNkLXSoLst4Zr/ecpbMTPqlXtmN5yGyiuBNfa37m1
N74ENzZHSAHktQG5wj8eDUGTnxagpSoH9niytFS/UPnIO69hIwCSgjAB/xuVVoQwCQi/SQ8sJZer
yoMxFf0D5ogd1miz9TqU650gtPnaibQEIaAfa0dyyUgD2MUgPzrHb5+a2DSeyf0r+4Tb6mifIiFL
E/6BIpEPDZLP5k1LzfoDaquouFudFMvXKUu0Cxh85Czvb4mt1061M7cDoaVhsP3ydEtlOBSKYEcU
sZH9kqIRbruExIc/GPrrYd688fkCmG0EV81fSbVTQb6BPoEW/TF83Xmw664/aTQfPr3+oZhtQUOh
BTlbV718KAFjyI9UI70lY1IcRjmKqK4QmMvU0dqpR/6WuItJDJPyGWxKEb5OoXHZNMYwqrJbm/rx
9yGvp3ftkE6+OyROclUGRz+bdGBMV48ztHfswjgOLe2bVx8fh8DCiM2mQF5jVWIll5y40LJbpSmD
7sEs7JIDWLcZ1Daq9Z5M6HrbODTrySDmcm8m+718w0XS9bYcgi635rBZJGP6eTTNHwi9aq++5FiJ
CSX5KETYVXO851bPfcTnbyoOWq4h+9O1KtI9/M36kmMVdJhQtcQhdxUYaZMPWm9HDCbQ3/3EPpEv
JHHJLw28neXKodkdexmN+Z2vto5EwMFwdSLwgetb9YwS7uy4igWihJOZfkAJWIXRXDRP5qhXwbnX
IkU93T8a62uVFSlm6cnDC1jBla2ipkAz9Og2RAFO20ObHaTSUnYi7NbrZFfAsphxEKu0SysIdg3j
+ltTpcGlLgrlOGad/RThrXaiFGg/zHKerz+KjO0Ryv1b+PHHIlMJIwoVZaKajeJcdROfozc5XejR
KBw/1Cjb/hmYll6Vrk5PiBAGbglnPN/5pFsvmCgHEGme5pAUvjwZpa0PvBOGOXTSs7MfOv4bkpe9
Nsi678fQEF4knSoThPIybIPvGBWsH+JbKUljdx4j3blIXN4fAxUtv5Pa9rIM/z1M3wPAjTqPSWr9
/PqdBMKQTqvKTiLuvHxQZPuCNlNDuAN+H1w1TVIOA2K5O72/rRPC0QSzSf/KID96uUrHS+5aDGpu
qh1M3piJ7jmpVfTQg+BnnAJ2uf9QW3GNYG7SwwI4vELI5ai44MwDfUBWCG5SrWm40oT2tUV2bGej
bJ0RXByVGSE3l2OLjdJnqsb2s4B2h2l56BwDiDlapDBMLDOcVZbb4DLlY/f5/hNukLTpikDenTnK
XPvLmrcbpXKQCwruwKiE79kAbTwhfPkhAPL6x8iauvXgzCtnI0hGx6VW1P1jNU32Wzy3JMY7eWD/
uv+bts7M/HFnBi5Z8bIizVBAtOuxD2/NEGk/k8DOn/X+Pxi6ztc0XSgglkCol7WgZEswNWpGA7bR
+jdrQIbFUfvx0azlPcn8vwOxl1kBHxYJPAIg46oVnpNaGMkph8AeJ1GKmStqDg9VNmSjO2lVA0Yj
CbBJCyxkvU4xV+hH3ASz4GcdFCHsEbX50ptl91Zu26w+tGbVa2fbYsvTomsn053CQldcJBw1ZjAC
VOzJbh3jiGNO2ZylTi6PZWPrKe2EKvraas4welrTMwdQxAR6y1GiwvIm8LqaKxSp6Xei/8bnnCW7
6JeiRLUWSkV0mlxPAkEhCuej0qXmY4ow+05ZunFSWYQ9jM8HsXAZAQMtVduk1aIb5KL2gF84MwF1
qt4Y/SDv3JkbMQhwLpiQ+VOuqyY1TMqxmjEv+iAraMpPw9uhVcNHa5rUH7ks+p3IsLnePOtkn24I
efVWjmS+xR0tpYgkRpH5FR3O9NLTvXyLgq+9c29ufS50OagLqaXWLAmpdHrUMUJ06mq5Yz6niCMM
9XZnla3vxfOgRUynbd3kroJJaQqYlzcxpvEbpTPLQyGpigc1rNwp6ufIuTh8s2Q4CcAsHc4N9fLO
KNBjxIUEgENYG+OvBK1Jr2N+fxFd2nmlZMcPFk5Rz228a1q18ZCoJlJPzVN52vnqy5WVVmG4qCFO
5tAGMk7oeiZPURbX39JYar/fD5obuwSQEn0EGF+80qXKkFlrI9LKM51AHqMTNg5F63U6M+M8aaTa
rXNd3SngNjYKxrxUVcxdINgtA2iiaVMuojK7TaFUeGafa+fZc+Z4/7m23iF0AtoTc+d55VBkSgac
xCnKbnWj0+EOwuiGUa/pAUrbk+rYWoocChg3+QW98sVGQfeqczAazW7ocE0/cBQMfI+BnPk1gqP3
+/5jbVz3CMIAujGYlnLhL9bqCc56bGCYWqhD+qiIYaw9P2vUD5GvRrkrVKVALbVId2Lx9rI00bCK
U5jxzN/0n+5dN7OTyxEcbW2LvHM7wkrp9mFqHEOhS4ZXo1p2G+XB2bPb23q3TGFAfYIjJ0tdPO/I
Kfl/GtEgOvMQ4S/4MddwPs2ErL6//2q3lpqbrvTVZzbiMpOSEkMVSWZxFbS5geIMAvOuVerpMRs0
4A73F9sKLtw3oHDB3qxVJwYsksfMxI9DHgzzS5MKBX1brbGuZlob13gqtYsCe+gxzmN9jxS89aC0
mKFn8VJ1S9Vefkwd5Oyot2QVhg3tpaj06ShXUXWKIjvYOetb0eXfpRb7Ju2GNCiFwtTYzuJTHtvN
aeD2+DNpEZ5DVei/ftQKAhpXwb/Nv5lc8fLZNKmpyijHhaBThj+R3vsPaRPtgbW4Z/hvFnfDfNGx
XWgN0YtbRGiEUCLGDICm/DI09I8Z5c1UuLDlJXi5nSqf0ilqLNf31aT1ENMxOi9EwZ9yGWIJ1it5
nnmW0knj2axss/TGwJDf4XKjfbGaLLBcmDVxjZ9AJoyDrKeN+TxOSf0ngaIUu7ZdOx+DxMjzi2Mi
N3HW7EoJjk2YF40rIdB9SxUFV3cnS3zZC3Mx/DHl3MaBpbDlr4qZO+ohACX5ru8H/33Sm1NzHDI1
Lw+mKhBwd+Kgf5CE07Snyom1r3Yuif6gJ11QeXmqTdkhZUzjHBqj6jsXE11Jwmh0mp6EqpXmtRw6
sO6DBOTec6C5/jIaCsv3Pp02YoZvJspZLesG+uM40aftkZzzxqhIUq/1JUu4o9Eykp+ALeKJOGZ5
8wThCKfhKrXTkuyiED8zBAdRuKa3BDIlD8RnEYjkE1HKmt42jsVcygXrnxq/EZsUSEE0Svitiato
uGal7pyzHs7IVVKHJjiSzSuxpyWynR59OU3Mo5wFOi4SeqBqxLVIk7xCi6OnCbxAesDrqfkf0UOY
b9RUROoxkKQaXNQQ5/2neKTIOUy2nuXPU1E1H8q4Mh+R1wsydzIHUT+PZhmWblqb01fbSJxfgzmN
J0fgYeV2EUI/F0kxa+ucy1WGwuHQ909dkqvJ49AM/eDCPw3sA3XlQHqfGUlwmLIe7mjiDPp0kfHG
C9xA5tY7ItNvpQdl7PTaKwcTZ8OS3lRzSeReydwgLSv9ULdO9CYfh6bD+DtxvqJBNtheK3LjU+UY
Te5agHXsR1UahptRKkOKsjCcX0/mohGXPizGCtkHO9Mj7E2aTHFbB+YURJ9yaA8p+KjqqiShifcW
l0Xl2n3Q/q50ZP5cP5XMCrs6Js5eg4u8/KZsJ+NzJ/khADAjzr20yxFVNBNm1O4Iyi147ikmGzez
zUr6nItaNb0AevVNKpvpgxYjcv+cY7M7ueRscc+mdMb+KqKq/tSPjdG6etlqX8pKnZQTQqtm8QdL
SjXzVMw09hpIG3cldSH9PyZ55B3LyrhMRADjDyKG0WXaM0Bc/6NTOfavjNr8Q9Uov2tRjjvXySqk
zwQMJKC4IEl2VkrpTWIPVgWDADudMfKaGWtXRlJ8HCXj5/2La9UyosOPWjMlKdqYrLW4kAVtfdkY
rOxmNmr6zRZO9i7QWhPMkRO3X0v0Oc9d0hScvFF8Bq8bl8f7P2D1qIycqKNoP5KuMkpcRHgRi2ZK
hwrd6Mop3olQjDg0+gNlW52c/stSaGcA7eZKWaIk4j7PA0eGCOgP8DWzPJigJ5TGSZX8PZuq+Vcv
LxSyOUaHKNisOQpROAF2tHPmvdVQ/Z7dun4pHZOy1z/QrI3LDTlrBi27ikGEthtgfqonrefY1pOI
Hc+2Y+PHLB877WzKrUuSghfjUyB3M7j45V2st6U2OjkFVAJT/8GJtOHcMyAWZ1MTpK2VE4mr3ufK
sZAVsXcKt7YJzte0xZg2A0JZdPzyCvAdLSJOYYN1ZNbqteyqrHvNpbZ9vRouIBpwAejyAl1bwWly
M5LbcKKPqipw/hOVEGW34txgRrLzTv8iT19slBm6yFXJG8W3dlXXqKZkFkiyMtCO03g4zA3TN2Pt
ND8nPbf/Z4Y695Wc2YnqZnWdPyZmHdqPo15q0qENJTs9+SKNvsl+LjOyHShs7++w1Teffx52azAR
mI2udhiWnaOOXWl2C/069/BU5x5ppkE7pKXzow8s7WjbIvV8P98jUK1STVamUgBdPkNIkel8udsK
JQqHoOoyyhBfHCUtz45pWfZnI7GmBzUyxr3+ymqHzQtS8c30XaqGZSREerjyq5AFc1yNb8UoC45V
+R5KSrrTpPobaJYfHRYthQmDSFqC81v/p/zC9WYEoWsxiVQnv3fVIQCxLdTBCA661tbci35lFy4Z
y8yqrPIKSdsxrr+rSVy8kzFx+qgakT4ephFG/KXvEMt288howovmVNanrGnMASOIMvkOXCD9lqo+
2KVR8HjHXi2U6ThU2vQrFxJin2XvA25AcFVJsc6ra/Uze75r3biZRP+uDunUHa0GUilTNhj2LmmP
SVMNlN63KggM4VIOWJGHw2jsuFyFfesGBe4vT4St5EONDJTvKqM9fLm/MVcBlq8Fb5CeNQp48CPV
l68wz0NThDmy9hHPejQnv/1kRFLyWlzdvApdMMaZMHBWgUC2Ytyv5DS7yWmrEuci6bHOqj1VyzUE
jGWYTxG/KELW06EojlMzBVN6myw/OqepPxzJd+SDiOKO76/4Xpiq+tswaiNc5ozpe1hb2tuBufXh
/ltd5TrzD2EMSOYHiRAW1Mu3ag6+TCeLuX+U6OMRMyKCvdQwm5Y1cUhsiT1JcNw5DlsxhuU4Cjr+
oytqHSfNmWbgCT2QIP9fYGT9NZYC23KpL62Trxf6d/hh8aOPKPce4W7r0KPnMyO7wR+QAb98YLZW
ySEr85vZjcObWk578GY+1mi9syf/u7kUIse0VFltpW4TSyXl3gxdQozapsEpBTBVEAsQyWTvJDob
n9GWGbCiykpTjn7/y6eiigi0Eb2e29g4xXnUk/JWJpZ5VBg1eGUVFm9ky893Ft14PhpKqMOAm2SC
tExGaq0yycyn7IbUdvtdw5HyHNVd27mROll7yDpl43qgX4ZUEO3wDdNLGmdUED2bpqZsdOveUK5m
XWdu0aSIE0aj7ALXj4910tl/BkaFhzICc5eYcnOJIdGcpXwyrnTB2lmtcnL9St5TM9rIrBn30g1C
qEkGa7i4wGblIEUI7pPIsIBPIfCYESwRqTth7VB8xAyo+TqBHz6JBI0o1DbS8XL/NG++o3lMypGd
J06LGFnZwF1qSu3bpCbmG7kznjGoQJlzyGBK4XCyk8tsLcdch2YwY8u1tGFpVvnExCm7lbYifbKL
BuEBI0N5tOzT42SNrdhZcI2yoQ0JvQWzSTBK66Fl05e5k2YtmFXfLJ/AEQXHrC1DdJeMJP6GN9Fw
Squ2tDwtd8aPfhv3V7hOxU6OtLXxablD0aeKWvuDqkJK60wHZJOZTfQmg/2Ebm9fua2URTvxefMV
45xFnUYuBnjs5cHOUnmq7GTIbnZqtkcriJwzeinpxSkD60071da3+zto69Ho7esA40Ck8Iwv11ND
UQ6D2cGHDcLmOysZk4fysv7J6Pta3/mcWw/H9uHQMXFCb3VxYDrMpgMsrBK0lnDXTpRkOiuVWp0L
hEm8zhLhf3g4qmwcMWlpsmvnh/8nC0uVPLH8CaeEkpNynvz8fe8IcYywRP38+tf470rzk/+zEqgS
JZhIh24tQ+YDsLCEvhd9N/xj9xqmW1+MegJrpJkQaSzPvNrgAuMolIRjUxZuAY7vMW1aXKVgv336
D081Y0bphsJvWyYLI7xXzHhBR8Vy3t4ii8N+KGzi24ANm7RT6s47bZEyz5BtjanBX72zxStMaJXJ
dIniWxcGnTfY2vgmLO1pJxXZenuzsCapubFR+A2NGektcFh0qiftUzyFyVG0xnQqp2avxbP1QBQ4
lBtUVvNs8OWe6FOHflLFoK4JUlSJaCffAO/sIdg2cis2Askr1wDT7uUQBANuMxYVbmMQNtFFlZvQ
1e2xuRq9GR5Dm/ZsVPXNmYRwL1RtvUoydCgc4ADXfPLMTEEVcKkhyxVH8DXk8UIXKvFSkRSn+xtx
81Vyw4ESYWC7oi40psBkKjTTG+k1bOexRVOzt/bAjZu3DdkUjC9qYuaDi+sUfe1QNNZccvhOd4yb
eKJRKocfRm2KTySXaeyij9QetWSiUzd0DYbFVrHDTVmjhrnzZlYK9AUuvlXG6nfoeVL8pHiJt2pw
jFXfFPTSY/3Ux0gRACqxM1jBEkR7t8idujsXRYaicZLg2Eq1nWUuUILuSs691/Ta2mzEHH4ZPZM1
WLvugzj3VYYAOXDpN4NZMcQwLek5i4qfgy/kHw5ibd97Rg47N8fWBiA0UDxQp63pvapvm5LmlOlN
yL35aLVD9AWpkj1pqq2smlse8A58NYw8Ft8fMwo1T8osu1mRFfzKOhF8daR2dBUByR0IkXAdkey5
u28dIx5p1uSZAaHLINvqWOjYLXJORmbIj5kyZqXrO1aru0Cy1J/3D9LWB5wV4HAGsel3LxHSZt3Y
k5yxGD8GSq0WDeUZvQif/LgO9TOaQOGTqOThQHe62Sm15wC+CPAzVpn6EpI7HZ9ZufqfOzIs0wBR
TuIhAyX9faVIvxOROn+w4gqpgbu+3hllbuyZF+stvmYd+mrvzCPwNlX61M3VdvzpTGp8uP9KN5eB
Cw2PhJRmlYMT/qE3hloCf7+QHqUKvjJD3J1MZis0IcAwMymBfugrrXS+pszcEhuzPlT7/oLQEK0k
7NrNgxmlpnKQTDNSXCPvTNUN67bOXVx2ovSQ4Tf26nE0glXItwLwpfzkoCxuatlKaoIfOWNVZN81
I8FF2O5MD9Rp8frbGmsTLBCIybiCLEcHsq/XWtwiNNl1WfG5LWy6VnkBOzAdzf+QGcwfEUHLeVCx
AvD2DPe1LqURZ6Mz8aG0EuNtGJf+wRK9tVO2bbWD5qYgoYamBCd/kRpgA5JLZoOqmtHoHdyTUe3+
ZElZ/KzlqnwQseKflLSpIPHjoXaEQtlfVS3vFBcvO21n/27EH3YUbr0gz1ChcJyXx3Js6tKWFJJk
1QyDL109Kp4xFPUtTYPxeP+o3F8KoNTLpQpsjvvJASYVjn7kFV1XHRCtyp4kjcL5/lIboRzeAEqG
9GGcGX/zcqlGwwy4mRPyMFHALFnwE0QYR1dHtMm5Qhn9MoZ72Il1JAC5BFyQ/UoBxw3+ck2hRlUb
5zWtdOHjwOYHxkfqRnlPE3gdR1mGzUgDaM7LlyWbFgaWMTn0EvveHo9REGmPzSDlB1/KzYeoafaE
BLbWU5E2hBLMpqUj+/Kx1KQqtEmh7ROFpeI2peI/qkOYPKlab4Jfwjjn/qfbeo0wPgFqMJSde8Av
18tN4bRNBU+18XvrQycpyVMrK9XOKuu9iEkUxhOMJDUymmUZFenU8iaiCLeB1P8Xmrn+KelC8ajJ
yY5Q3PrOZSUK0Jm9TXWzrAMSnXnWGAKfg1JS/pocXJM8q5WNs+0LhgLoll4Ng9lrZGMYuXMMtt4l
a87UDyoefClevktwHLCNNUB1BbZK10YI5SES5R6SdGuH/LOKuvhiuh+G2ajm7EijlZ8DdUxOZTiO
J1PpvkkAn8/3N8jWcvgrzuYFZIQrBGTckZjDkkfqeCxbLx8kK3YxsAjeRGbXnBv+zY5+2dYXZC5K
xqsAN1tNsM1GU/wBVuKtVirhmqEFxAYNBaT+hP9BArtNU7KPv2Hs7uzFsb+Wfy+zJnpO4KLYP3PR
v6rvwPN3FFTZbYjHFmyIRQbltriBK17PfORjWSUKUVQGiaL53S0RnfQAah8jK8wgv5DPmT+QWE1q
1xZZnCFU5fc7+3vNLICUyzCVE0tKOVsQvNxktpoYA8MGCH5gQd4HSZGchrr3P6Jh1D/gGT1dgHhh
Yp1iKVJltuyi2ax5Qd/Yj2lhhTsH+++eXr4xAD38IopiovHi5xgyaKio7WHbQujP3c7M/NqLE02/
Ddlg124XGnl0wPwwG0/SUJTFwRYogLqRoqW2B6xJz1zbr03bA8yL83SgtGH0HMd1Y3ltH+NHZmUT
2KsotOnwi7ZW5Z1HmE/l8gm4k8lBCAnARucD8G+mXNlhETlmdnOo/Y46TaRTh8IQnFC7flR91H2c
FKG4sRxyNFjrPS3bjfNlYLCJPv8MkF1VJJjwOvilq/nN7mvp7SD37UkxUuNcF6Pj0RPak3vcSG45
zBrqixQmdNKXEZLDJeVBgMFLFTvydcSnz6sM7YsunKLyjHGasEkqCxAIkLX7p6oyss/woMRr3zoI
XU7ZLNKDAsbqXi1yE594pplXnGS/VrWePUN/N+exq3Gpyzp7q001KDB5Smc8lnG9H9RWCQvzqZki
DCV31ohfDld4MBOrEGFeHQkuSAFu7C2zo/6R0YM4ZSoWpzRP98jXf6PHi52GYPYMoOWCsqAiGoua
TNjOZMdy7FwdHdnBB001Iak0Q6Inb3RDOJ+Rm7YReUq7yDVru3ruu1I2XVzr4/CQIOv1ll6eLF18
Z2RyOPlJ8CFn8z7JJrqok95Mb8ge1L36Y7U/+dGIEiC2TGcX0a05XP9zPGhUC5EWkn3tq/BLjMHc
WbeC5NRA9ffaRq92staN5ciLTQingN/XnB5MARt/Nky9otYo3vtW03hMiPH/HgPpp13VH1+7ESCj
Ak6gqTYLdy43gm0Fcq/j/3ottFxjoJX43YPWq1+l1NefM0QrLyBB250rdZUN4ciB7yyer3RudXqW
L1+pyMqqpzZyroCNxqutV7anj6gLDgPihvefb5WSsBRtOlh2DBMBGi2CW98VIvAbwZYz0fE72KjL
BRcdDMjv++usPxtUBWhCMxmEF7pUhOsNThO9KutaDal9iPVUulod8B5/iqJTW1bKzjZZBW30qfhs
CCoxU6adutiVrTrYVaY29tXogvqdkxTtpQJQcQmMsrgpwuldySqKJ1ugdT5q2V77fB0/kOmg2EGL
jr72CtxS6akjT61iXTNN9t8i7ZB+Y2zZsaqRG98RNuRSdqwqONx/y+uNw7LIcXFZkCCtkvWublGN
h2NxDS1pOifgiz3kRZ0TWuLxzsbZ+KAQNEnCaB4x+lhunCAL/o+zM92NW8fa9RUJ0Dz8lVRVrrId
J86480dIOtkUNc/T1X+PcoCDuEqw4N0NNBrd2GaRIhcX13oHVAeNQeHYq58BaOvnUarOETvuIhyq
Kfvy+sw2hlvNP5DrAS7Oyb9KI1ArzMtVF/2c2M2Y+9C92n9GN5XvpjJHiH+c34yHAh0Bc46PSFt/
7ei+PINzC4GOSoB3dsfC/ajUleonaD5+A3ZOd0dr/n19fhsbZhWcXJ/+hDX2zcvhevz+eKtq3jla
X3QjXNt3c9prT4bi1H7jaf15UY3++PqgN5n0OkeECuj0rGzt61QRGgrwlKXxzl1ueuIkcDqrfC9f
YR8LKKP0jIij8t3KCu1HmTfdnlPxbexheOAZq6rbGoauvilarP1o24TyhkkfZ9dI7yImuVO12hqF
v448K/c4h3HdWX/dT25iGH3Uud65bmrza42G6KWU4s11R4vNQsPHAtQCt/+6nJqLdhKeAnnWkQVl
eKXVD32V7mXTG+f7xShXK+Y2pimo8yOqNnvtofYqcMORofpUHfau9Y1lAyfMnuRO4OtcB2xRsu1N
gaKu0y11qPWzfjZ6N9oJWJuj8GmAeuvUv6+5X1NceaNCRk9/Nl/O2pSClRfLm30L+Th0qxz6OBAr
uBBebgFNaFpeN4g9GknxZemi7JQ3mgxqxx53slZeoPytlzkcefqKyUD7jrh4DRnQ83rUJ4llcju6
zpNT1uLbgH7Fk7aoceL3RorEkCykOfljmSOyBi5Ez74UgwWlPhp6GyRkHIPrNUd5h6AHjgsmRcmn
WMmSf1NdwAHhSAP3XZlk6aO0UQ8L46RX/6eWsd37UDX0Z6dzAIkWlPVwlkwG8zF282z2c5P6s5+S
0mLirODv4YC6lYHXyUE/ZlpX659IynPVt9DgGQ7IjzskmlmuJmFZ4xIYYPxKr2t2Svu9vaSFyptH
cbKDMprcbF6vub9MN1Ur2AuC+yZtJvO9O/e8jVqxeIsfj/UyvyPJte6ttkExcphc9Uc5ecm/cWw4
H6D4iigcFfTmfRvnk99mkxXPWYbk3Kkg+j+hkRSV4Wg74C/VXkmNYMD15WuiFOX3duhzLxgtK3fD
bKiiEQdMJ/6UujBrwg763cGI3LG/i/rJfqwHZeouZS+bLFTayPiWdHAwKNUbK2YnTpXD2BuT8G10
GJVjqsn6IZ/GVgZjqqTfJYJV8q5A9mvynVZrvCO+2HERuJ5Sgx+ViD3Af5mQG+t1q37C30yrw2jq
9Cows7w2z0uLqBN6TsnXEl34GgfGGIqLIpe+9q22c23fTuNBCWGUOX2QlPzLdxWrekK0WEnDOoIs
HNqkbSofyVaoQHRcwO/mBgwUvaLZuHdyZ2oeFT2f2w+tMNTfRbloRpDWqC74Q10v9Xs9StNTYpe4
awhqVooP1qX5X8V3HoJxSaMkqNsCzojpTuWHxZlGx7cSr27uFF2v/0WJIIvPDUPyKXTINL4l3cR7
byeVrj4Ng01phodJ+0CsRUIBJFwFGsvJnB+Yo8QpJKkhT54jeKXljlbFbUhZu/wrCZGIfKuIEblg
okxElM9c7NY/g4i6L9wqw1sDF7xDQFd4K5E63yJ1qnhRaILjloYzUPouQUDquyMtbyeLvZnLOgqx
i0yOFg/g/peBKx9SJXIUO70MhF6QMk1/Ac2T3b2eBtyMQniktECvHSAQXc+rVMeWtaZCx5OXuRPj
vWa00cGyi2bnSb11d7lcxLwSSU1veD0z99aErwu6MP0oQ/hQC537PgmbaNwzGdoaiooBpZpV5I0G
+ctlw9QQ5VGZoQa/KPgn8VYDViLTE+/GdoflvjEUSSn0b2pbG50NVW/L0Upq5RwlnREkdZMfq9oW
D0Y3eHtYo/VrX10t8JRwC+A2xuv0+mrpLBsfOUDgeGKY/cGe1fRglVb2Q8lF9jDig9js5PgbG4PL
nxwNwfm1J3WVlGZQhfVyKKLz4rRTmONQEdYEpr2K5eYwa1doVfC/Fe/qQFdn2MWSoZF7hlnde4HX
4N7uIg7i26Nu/s8amvTOnnMjzG1R3g/1/JPDmYVisYu7sdL7oGvKYedYbKTk1K1RqOO1AQjhOnGk
p4SFzSLcc2tXWBcILwbZX6uHznHL7+ZsWycy2D1szcZ+YlAw4att7i0zNiKELxlA7HNPlTmM0A45
DosAFtArzk6gvN1OFLHXRghJzCpevn6WvxLjeXGRFbQq/awJkfV+LKZIfmlUqNNjEbfyRzlGe5oQ
t7NjO9GVp1dAu5Xa3sshRQEXd2oH7Syn0Q0bdDMPkQ7ePSnqvQANoP36uDAIjyn+vU7yBj9SIec8
uzU9pcQc3PqAY7R91FUR2UEXI9rgz1Pl/JsWmLEf06xLXF81c8c9GmVUJQFq/s5nnXaeCCn+ySic
RgGnFKzQxD1bOqWfGnpbh3GPjTlOtKX+JKHXT/gql2R4yAOb6VFpR+u912A4fMqKufueAdn+rSVp
/sXyZqGfPKrz3lkVuAk8GIQsM8hpRnOhepP+y+4aqz3ioDF+cxAHnO8qVIGcQ0Ql8J8C8x8Jbzlr
l2NnZNlx0caBbmBTWs55ZY1XR81LZje0B8RA7pW+JVURiO2YoWVm0gtUZewRqsAFJjrE5QRUWCM7
/J5DGi5xycjrxNchD1ihdJVO9xvTaz62LYRnUg0XOAPifo4WlFFPcQFZeMNB/XtoYp+0qox8xbNn
3TczkWr/THlpl4Dg2wyiSmokPy3ZyCggC0j/J+iGmcdCet43pXLhsHiiyO5bzYuaU0OmUwaZabfx
sYdv/zPNtSg79tbUPWtp1Sf4Hshy8gtIaZlfGr3xMC7LuNwblReLRy9V3CGIwHN9s0Zpk8fGDvLT
uZcu97E6j1noIufSBYPa4F1u9lH5q8OPFju/EonAUJNRqsDTNqoH18vSIUBgZjb9ZBLG7yXL8+9p
1xn3eKuU40HPxNT6jpOI+i5JW/UO002183svBwMyFsov3Ub60NUa6/s8espdOujZz75p629NgTsD
3IdntHPKPpLmXRYZ3sc5Nebk0Ary08MaDWEu23lS+PGSDL/56PVjYvSL9h6Rf9s+uPrQZx9wv8LE
dID92IS1rsyfBjnBNsqzYTgpySyNgxnlHboMlfSekHlSavjno6SHYi/dIXf1JD4XvRGVASlP9T3L
IEX7pmys7th6i5reOXZk/i6nyqtDXo0KqLaYzCfM+gUG65Ra0bFWRVUEemf2MizaXrAFVGVqZn/U
pvY5gsa/en+XRv2gCh4Ofle0lhOOamSkPnaDkM6nRenu7CFbvDtaEwg3ThjAPtVKbHIa7PF5KSPv
sS1N9eMc09u8q0SXST8f7OwzPbhs5muaojnUneuKU+sY7XdoLRC7KuiMww+hL6MW5l6t8fJIZ6s+
xRJiQC7bJvWXri7jINbcagzdasjvJqlVTUgQ1p87LbaWd54ytf80pe39dPAjUO5xg1e7+zgWPC8U
Icv7MbZj9yC6ZATuMxmZ5kOG6J6a1MjgMkIjV06zgqIW/OLI+4zp2jR+RE6KpdQTdjjnkyD/VJJC
dB8RA5Xth0UvWhH0GW/bC19FB1K/dF8jlMqsk1ks1aeqbOolfD0bvLn2yDlXNBGtOuA3N9mgm6PU
DcOMhn8tgwm6I2KsvXnIZAM3f2ntw1C+mT+zDkk0AWm8ynRdk8uckt4gGAZg9vk4HjuJTUbVNnFI
faI5O4sjw8FM5p2n+k3WsQ4KunAV7KSxd50kFlX5R5QaUuDURl96PTU/8Ljb0yC7ufH+jLLa8wLV
oLx3deMNmiGxNhZQJqY6D2iGagEU/Pq5N8s9wa81q32RHv4ZigLrqvmFwtPVfc5zhzo4MsoXrpVB
+mNfYXbSpEAXEVmI/A5fILBNZXZMDSm+/YdN86dlRV+c6sfV2KWkjNf2QKgwz3KCtuoc6uvmdMic
DlGFSaZKwEWgfn991I3FBbtIh5J2CfWWa+BWnsfobYyrCkYl3YcMk2y/dpTkOwKoewX9raHokfAB
sSPiY15V3qD+dsW0Lu6ymGkwzChta0ZehD2WFG8tWFIGRgUV/QNyztuWk+FGrTllmFzohfYkyXzv
G4QXdpLum+SP5Ag4z3roPKQ+b998YJKLVbgNvTWIWkJNhoNr0YuRdWH6Hk/5nbfE7QJSYFZX6QM6
6VRjr94SoxrjNN/B0BcJO6JTVOMe4dUlEDCddxZwY27rW5nFI7W9VVN2hkiBEYu/XS7q/K5Oi/TQ
ZF13qku1ChAn2e3b3tT81uI5gYsXNI9N4Mov01rQFZbdyTG9mJ3M5rBG21HBqdrIPuRKsjS/dS0l
N4oNfaQtm8bz+2LC9WmIZ03z5zlB+sZic931zurS/PoRuY1yhHDIWpzNVRj5OihEZpwPsYmVsJK5
LUZWWvShjfr++b+MAkKeD0zj7VrPxzMayiGpS9Gz16tQQWf7HRnL8Ov1UW63EAdjxW2tUmG0nq6C
jNVBdOP2QOShjSNcEyPho+kdf+r6qdmB/W8NhT8igZSSPrJdV0NFKX4FKdSJS9TpyeM8ZdaHKF/G
ye/SaZQ7R+P2G602qdR46DADQL0GmMCCNTwxonSq26kajEYsj4bW7FFTNqbE/bOqnnEToTt8VRSZ
7XQpqeInOOoq39O2yMNJyfUzGqTjzm64HQln0hURSfsVpYXrov7Q11ZfFSjGmVa5PET1/CtzZgzb
pfFmo+x1x8HwXe9v2lfX3XkzGZcWidIUqXZIxENBhRYum+LrcbUHi7lpKK9DMRmKcSCSb/AoHZgu
FTlobtcSfUbRN84/HozTY4bK5teytO3PTHk4V1JAvlWAoe281m+JKOsPALBIrY6GNha+L4PMMDhW
WVbcQHPn1NMpL6Tt+UatetXBqaIi8g36dM6HBrfF325XaWnYeXQbsPaMkCjIUhdNmy62HV9oivVm
Xjc/jt4KeB0CwK0JBmJXntFaFCpNkWiXarHNEwV55VRi8LkT0bbyU8ojOk1ZRNjY0C/XAWWnmbSO
D4HzLtzeXMve2YWd+uMIBMSPI7oAZbvsQTK2Pj+AUZAna7/0hl3c4RaA3Dqy+fikWwdkFojkY22f
DN7jp46u3Gc0r5cgHeOTFu/ZNt1eaKR0OIxQIgNmfBPEHWPE868iz6kVq/yMZ5riC6Qs/Sg30tTH
PUfdqWpurTFoZrhdwE+o/62r8VdpCN9CNVI6+A2TZUVfhlgoAY45kZ92Y/7YV8my1j2qnYT8Nmww
y/8/KAndy0Eh5xMiE0mKhVT5yUIf/H6sVyZ5vauMvhFxgTwAj1wDLxziqz0EBrjuXZi9l2HSKYZQ
231So3TvEln/ynVCvnpprGKdq47m+ln/WkUj7uFJR0yIBpn+jNFtfmwHqwjQzjI1v5xy+5TE4zdF
a/f6Bhu7FZ0icDbckkBkbx5UNUjKep7FpU714adA+WphvEajr6+D1/XRDPPqD1XhOP8z5kJt7pEw
TfaAwRuLrMNMoTa+ms/eiFtog1FDnS4EHuD2DG4zFkdTKfd4jxujQEVZgUUEIO0mr+yWciLTpdaf
oFBw741TbAVOUrl7u3NzHMqI6AZ5q1fA1ZYBkTF1Ntp2sKWlhp1uJp4yGIE7Z2BjywB4xJSIGr+9
9mRebhnNTW19zBXlrPd5EdCj9bD11hZqRrX+zq0SPYjRlH8vQI69PePhdWj/YdwAxbi+tHUrVgeJ
uPFFigipOkuJDiizu2EvlngnumwsJSVZDjviIzi7XsNOhDGMOsEby1yEC943o6P9gByX7IyyEcOo
YvATGeoPOfvlUi6ylr3SR+JSuvhJHrRa6L+t1PZQ+5myxj1CWKmmcyl46+y8rTYC2f9jY9HnAiJ1
jT3LiqEpXR2URjdSLfPitAnlvFThVCjx+c0pMXmwS3BBVxb80FWIGbVWZuDYkJGvJHanvB8KMIpC
HvE30v/DtLgQ1qYasK+beno6pEidR45AzVD0OKtksX03w0GlrSyLcc+gc2sRabrwnAKDDOl93UR/
Bc+xsbxGka28pDWXu4M+UzjWkRW6Utlr9Gztx/VRClbPIWO9rtG4uta5mb7wFi4i8Uh5cT4pxvjv
61/qFlaNAzxAZjIWQDU0j64mVHqNNdpkbRdeR9UhMdLmA4pRWK83o3GYkq4O6fXiQpoo9iGSo4Uy
5/xmIAy/YRVGQM8N+R2i88tFjaXTJ2pEZj6qeX3OjFo7GSNq6rVo553dsrWonO5Vi0/jArjZmYr0
1KRATDXN4u7OnZL5NKWu3GGVbq4qPGTQY/SyUG+5mhEFRTqgMAguaqXpYVzqzrFc8sV3oMEHvdpn
4YigWFAiQuM3c59/qCPzzeSldVVhgwC2R7btBgop53nIhFpJqLRleZQUQABclqMP6CXbWdWtU8E7
ntgJHx7g9dV5j3HBrvq2wc99EtiF9bPjN9PUfJ/bXYTD5lCwvIHM8ba6yV5qx4hNC475BdJ9ctBR
RQuNScKDlsabYauoqwCy5HBQPICbclU/WcXFDC/Tcjj2ffMR4IzzBWESxBI8O7Z3HqfrCl0lZSuc
guHooaOjcXXDKpxuxyyQdFGybjiqqtr7y0rB1ptEOalF5f58/dxvLCPjMdwfDNrNsVeVPhG6imZO
Xy15jPiw3j0YPMfeA9eKdnbHxpWHeMw61AocvyHoDmY1wllYKY+0yZPQItcLUUjwCoQT0pz/wUyT
EwK3zsfX57iRtcBP4UYADwNx9br+pVqlUSEeS+aul8uh0StJfFOzJ2NoVTRuk5bGVK8+FVk+vj1r
oZCJeCuElbVSc3UepjxXOCUWEgjdOIWWiOMQb8TsMOW7/sBboYY9ig3iKs7I6+Eq1LT2jJJXhqs4
HV6z9h1pT4dK16ZjUtg27H1Dr4+9XToXXQF4FZZT3dv3tWf0X9+82mtqSMmRgurtdVUplhSZrmBv
EPXNY6ykbUDtjV5vGv1Oddx8VZxrwmmCZfb6wBshnYFtiDGr7vnNVsaZ3pgrm1dTnOveI1Rx87Gr
Enl4fZSNA0Pxm4iOxhNXh7tu8r8u/kJkNXcU1VudxswnTe3Hoy7mVUtjV+R0c0J/DXUVC/AKHZyJ
9uOlmyo79LQlCx2136scbZyO1ZnY5EW26gv/4RT+NSEQrnHVro/pdBzzH9B2xWcd+s6pIuc4m0kh
ExiEVkHf1u6Lz68v5ka0ezH21fnQjXloVJ62FzPNiwOyXA7tJ4qnRA/Nl6ztzha55dKvfH3KMxRn
1tT+GrFW1kk7twqiUgA/RQyIQGTnpEvdrxSvcAEce+Ss/BbIT6jOkWDmXmY8WKJcHlENzPdAIFt7
aZUsoDSPBjFCKS/3UmIufH0s+S5c/Wj1O3RVH22wDJVvGmP/6e1rDcUdjrthARr6Ez/++s4UAifD
A9aArlD1vaDHdowThJUhOcow06Y3I4VYaZRK1nuFUH/Tv/RQMAKdOlMNl151iU2zDRLHVMJY2NZO
7XFrB/MiJWvkge3c2GvrcR2NsYGbrtGArgAuGsUfRqVEMz3ugbyMjqCF0Ug7mkKQRunb9zDZx1p0
JSzc5jzgEebJQk7wosrFBqpT/1ZnpG4sveo/JE6S7WzhjT2DIAt2LtyhxKDrK0UbDXfOQB5fhmbo
3qMaZf5bi7H+pxqUfi+ibo61MkspKNu3EDPXohvU2wjpdI41PRSRbZ01oGjn3oJe+fru3BoKrgcJ
uUUD4OamLCKV3oNGWI27IX63KONytEU+fEqUWj+9PtRGWCXHJXLDY6Fifp3OpcVoq2VEnyabrOT9
BDD4DsDHf/hOpKWsnA5zauM7RTSda1dde051/M/cdnXQAdh5HPrW2JmQvnEAaPBx3fKcgRJzfbQV
JOSSCJWHy+gujgJ4uXKaA57opnecgNjIwGjypA/gmoGz0gvH/hkVJgK/SWOo37sFY2aeJuUMXtPS
0k9tPvGPxN1oY46iDC06vpngv3fWbEHnHEmEnTx3EbXq0Q7Dv35OhsCLPUWGuA2x4UWZG7/xsx6T
o2pFGBDIzgW58/pX3NgwNFbW3B8S1Np2exk7QXP13pRDZEBGtT7A6JoPHoKTT3E7vn99pK3VxTAS
OCBKGjyk1v//r8CpuGnUNsiZo7+io2wMHvPkTnZ6wqOhxKMtzwOjFxNefFjgvT7yxvUITJiPSl9/
5UBezbF3uibK9RJPsSHJDwnr4ddpOp6STnR+XqjDzkw3TgYIV9rtJjfSLeaEXveMaRMY6N42xaEs
o+UbyHpvJx3f+nJ/+OJrAX8DFqHH8QKGUV6iBX5eMujjszIiTIbw7l7mvzUUzW/8i0CQ8s6//nTU
CS0hVAoKjV2GtRTNEY5I5qeQ9Xe+1Zr3XT3c6CquKHh4Vlzm69r+vUtmSPeqHuHOYibKeLI7o/6m
K4hYBV4ZyWM+JfkHaKaV+A/nYMUSoAdGAnfT265HzVlE4jJuDDAQvtT0Tx5N7/rIqZ9f342bi8mt
AyyJDOKmjkBfFkCsZcmLo4gEpTlhBqiNmsGslXtJ9tbGX7cgtWwqFjeXXDf+aX/MEu2fOQ9suLI/
sihTA8sT84NTU0B5fWp/TJGuvx7a/iRG8KnZLlcnDS8xG2wnCkDOGFvfaDroX2uQsx9UUK1frSqP
P01ZjTmPdJp4QIk90v8twU58dCHWqIHaO8ockO/g0ekMdXFGi6CffbfFL2/EALU79okz/Bis1q1o
e9YTNKfJqvOw0Uvr3lwKc89Ib6PDQu2AiaBnxH9clye5KwYTxZjkUvTuQKNbyX9VvHt/lk7SDIG5
mC71n0afwoUO0WdjdNtl51LaiiXIAK1lp5U5en0eWsudnKZ2YPYvVvnVsEGWlamYdrA0W6cO1BO9
bb7cqgD98tRBEuoGa0V2KM1cAFSU7WmS+WfPm+o7wMJN4GGXfPf6Ztk6BxRdV5w4Haybh/bCy7ON
TMAXg6P8hHKkPVZpEt/pWdfvFEy2joG78olJwSg+Xb8PFkGBgoQLdMyiKt9dxdR+GG2WCnTNlvJh
bIs9rbGtq84DjvMHcAhD8Go5Yw+/DttaHbvjpnriSMyBJ/GaqhTX9NVq7L4YrTIfsoy9+/qi3n5I
g2IWREsg/xugqNaAqFKWROrOG7MDDswjoGl3OrhYywZTj59lnVvxzu65nS6D8o6HDomS2w1Ab6nJ
YJIEz04l6oo7XTF/jnZqBtkidIyOMuupjUor1LG+3KkLbaAlGJmTuYpV07O4Ph3ubBmNHLEUMcsq
/UbDNbP8US4LLERsBQ5QkuE7J02K+EDnKSNxx/K+RG1bvqvxdNL9lhRWD9ohi/dC761AD30v6Agr
E8LYgGShf67rPAp5z1iJ8wUsRwGOCRn1KLS0ofiNwVhpwS5Qkqd27oqfuVhIiMxON/5JAY0uPp3D
PNu55G6DCb8JfRvIvrwqqai9POZaOZVK1pNMq3nf3RkD8qZ2Ayfx9T14e7ApK4DeQp5gS5zRKRJa
3yXplhfl1mVQUjcOqkwqut+bXr7nKrO1+XjCgcijGLGqbr2cU6/l0u0VQnQaS+U+zyzV99RsOvCY
VE+5aszHXpTmvYm8z06qsjlPHlPgkxEuvTHPgXYC87EHagUmBTrAAHK6qbnGFA3NpdeXdGuSq542
lEfQfTf1ltpokxwmJbmeiPNzDAFEBkXkKWboZkqBG9wcuV/qqK3ukwXJ1p1tcxs/ab2QrqDqt+Jx
rvNnkQg7MfmCl9qY22DOZPrBEU7sL+WYnEw9jXfuPGcritFVpbqNOMqqzPPymwJ5mmVdrh7Vg5E8
Sr0bSzjAVdFBtGiQf8eWMW/4uDArgqV0IadmdCx/OKnXugfH7afyDEVjbp4Rd4Mxshgu7Nl4lOO7
wVg69+sgR6U7UDNL8sfF0UuiYg/KJuR9Zyl3jZ1O0QnnYZn6bTRrXhib2N8dp9prjUM+gHFFyjUq
Wp9SRW9AKhjqx9Eekg6vqMhG9UvXovs8HaAalO5if6Ub7QpfjetipcuU5mNU9bEagIsdKkj9Xfmc
ORJV0XFSjPKA/lIuD80CP8J3soaameBexNHCzIYVhGSgMzbQ+FOYtCwh3QCix3Krn40J3SZ7+GmB
utXD0ZocOpzNkHHIpTs7QdEuWMnqVtfAc2uVYgwXte1gZUxDavvVYg16mLWR7R71Xsaan1VqPnF+
Y7O6KAlu8MceMfz6jjzO+JwXldo/5tA9qrCeBvW9Sodf+n1kD3G4dKNmPL9+BDY2Ic8C1DvXMgB7
Yt0zfz0MpgqPFL3iTk2xNPNzei3BXI/mu4Tf/csWzvDp9fE29iAmCNZa4vR05BiuwFG5Vi6dUsvk
kpW9rgSm95CjaJn5kSqMX0Ohts/54FY7N+lWSFmlSVdBNzrV1xu/R8CC6xlMwZwII6R2hfUiOfCp
HrtuJ1PYHGr1ZiFoout0fag7OvK1tDMwBd6SH4nSTYCoTHTfYpD++kpufDnEY3iEIMyw3gzrrfTX
l7Ng6C+5HGjeomRh+H1jJ8+8tOxTN7ndT6tW91D86x98+QpBbYRyMIVMSjk3mWXnLAPAqBqmc+4U
lq9Eosa2UiFe7ITlrZnBPacQvpI4b0SxVLu36ZVgHr6oSROM9JzDXqs7n7LjwAtm3lNL2/pm9N/g
slDkJre4iotTZCKW7mIVZKhLdcIzqg7LdGifexq4h9c/2uZQKH7xdMQXg9LQy48muE0HtYiTi632
w71AA/2iVUZ7mGfb/A87kVcAjxwDMqx27RhRzEAps2RiFYvCPChtavq1iJtDbEJZePus1koX/Vd7
LTFczaqz7cmIK9Si53xCa1AZp+QOrbQo4pGJmvvrg21EEDi3SOxRA/qjuvVyCaWpzahqrM5+hpsG
xuK5vQ9sufeRoahOHSrZ76hj7IE/bp+s9AxhIhmAZ3m1XsetKiuRVVXJh/LJlD9pS9WH1NRq12+s
Cf9wuhcR/RgbqhU0V8/+LJTe201+b0m5YLL4x1FJpmuBPuXLqTtqw73D/XmBZeZQkipq5Z3ijUit
VnGdPSA24+bPAsJyg7g/6PwAG5/qc66qOfmFRJRm51NsHFRQ8atJ1FrgpYn98vdMWq4PtixRCZ9K
1P5QmPSbpNR9K27Sg91Fe3yMjQbZagsBrZxNRu1FvVoAj5sJHB4pU6wnut/N3nRX94vrJ1XshKlV
p3e2U1ZHUyzikC5LQrG5jy6LiyHq65twIxbiXE/xE7D+SoS7+iHaYKkyd7k2kyzr75zIkh+83IyO
r4+yOV/KyDSPaJujpnh1sBranSg/Y5CSuCvews29I8bVJg7vyMC0g1ucHa+Cv887KGgs9FNEC5DH
pMB+ev2XbMQtAFiU1eiA8FOu54teX1k6aDVcpnkSIXKGBBMrXQJcxPeqXZuTBrLC8tIFWXu+L3dV
3spI5tDsLmZUG4Ovlq1rwXTVm1/kiNUTDMrkcyl7686K54cRZXyeeoV+buN2T+Z/I9SsbUKmTawG
uH69v3Wb5GSpmLXVKnBr42y4p7vVv7d72Z94jDdfqDpMe5F7Y1gEDOCWcR3B6bwuj4muo0JHRfWs
FROGhOXixlpgoGJ6bKArFQFMduSD2spFvvH1z7wxMvw5uoVrbYy/dYXSqBzR2kOXemfT6pyjXhXF
2Rud6aSYUHQTtH4wlyn2dLk2zhKQ2dV2ZWWG3FQDDfRGnLhgUImPwxGMTHawB2ocr09tYwfj9kVL
huoEtcdrlhUAdZc+IcrRCdDVUKkTETamcWyhUL89NuDSRxmaWERx7DqdEMsSA1UkIFagLvzJaPT3
nUj0nVE2EDVIAjObFYzIQNcvdCxYrQ5TFTReMSsbg7GrledEc1syplFIxV/6yjYfVZDzKyOqqhGe
jdtSPNQUdpK3pzV8OiKUh1gEm/Zq36AtGzmR2olLxGPxWKJa8HlMHcuPnWVPWnBj3ivrGFQyF8Ca
CKyP+r/yXrLeDMwbKG+7wFy18KJl5p7TtJ+tni91kGhe3R2qaok+ylUbIiiSdnjyusb49fqG2v4h
ZItcSLBLbvqabj3EQ0+EvqDREGEmVcoA11tD+hTKIhiMrXZs42oOdKnPYS4n3dcj0/79+q+43das
BkodfxibqB2th+vv1ahLq8L4Wjn3aoW+M78HoSjXRnTYyndO0OaE2WhECG5gtpz+cqyqzM14EJZy
TlejssAQdWL4sjRwhc1AT9whK6B3pzJWlcR3osGKj7klmgsayPAaX5/2xiUB2JH5UhiF+Icm6svf
wnBe2lmWoHfWxsC2y8r+mKDz9i4X1fC/RDEkDk6L+TxnzXzuS2SuD5iDmoZfLDEaXa//mtvk8OWP
uV4YTeXxvMAY0Qu1eI4tB0WvUZudhzqpxiCbNRfBIShkniveV+iCvT0UkAoBbOUEop+IuNHLxajb
yugHlO8uKHqjwGCS4f9BRv/EvIHUL0sr7908lNERLb9V4E7xLqyFUuxEgdtAvkLNyYagFTqr19rL
n5GYbEZh9+KSWk53l1v2rARLJtt+Z5zbtJO/zTN+xS3SWrn+9mXneLEyarBJzAkyl5OAy7TK/rhY
duwjiqZ8eP3zbp2x1U+E0rJncitf1SxilNIW05uIbnmlhO1UTadmGXofqRFvh3exNdTKywM8w/R4
379cwsIdROGOxJTEUqQvaOqFwl0Q6CsQ59jJ3jfHApMJUnD1b/kjxvhX6HASq8iLIhWXLolbyMCA
Iq1WncCWWXvtts2hVnqAy4uUJspVlCpSAARTbKN3m6nxB8RkzM+5PQ7vMPvyvr3+sbY24YqHdla8
jk05/uUKtpGC+7qdwN4yh/FgVpFydNIs38nM3a1hVnYMUFKSCWoiL4cxcmGV0ThHZ0/2kzw60lS7
xxlSunjfWVr/VTZppgW5s9B9Hqq6+yFh7iQnFPWKNIhLr7QCLohZguHzkk/5PLXJUQzUiv26m9Vf
U8PV6VfRVLaIAzUyxfely8xTQ2axhMMyU7lsY1v8K82kqXzuIlxoYkNOSVA2mTOEXavAcVwcS8aB
TrHl3wKiPU8Dy5reY080RT4Vomx6qqOS7ayih9kFo6cXvBmTxnHuhKvWZjDEsV1wpWbGEc2NvEba
rrebcOimyTvw5k8HvBjAEj2q+uJ+TrR0yh+w8e0QqkYR8zCbCTaLLR5Zd5lT5OBDnCpO7pbUNr7b
GWYAflT0Ijqk05AvJycblfagdSWKnZVaZe4D6f58JwRanf6q/fLOUEow0fOo9F8aN8ujc2w0zS+e
t158UNQqfdTrrkZlacwRzoEO2fWHDgw5uk+RRB2yQdKg9Fu1FR95MKE/EQs8Z/1Wx+rNLwptRjyq
baibScUsf1D7l8n/cXYezXHjaBj+RaxiDleSnRRsWXIaXVhyYs4AA379PvRp1OpS1+zOcWeEJgng
S2+4EigunAPQQNvQVDccOqBnuUuSMw420b85FfZc3RLXcfOtUiAfim5zduV8v51uUAtvxjCEamQ3
gu3H/Ot8J8PQWmkz5DeBm+Y75glLiF64imulix0KA3FTV2gJetm1hd9WESBn6EBsvTQHAuVZHJBm
K63B87MbWy/LrwXOC99mYy7QYTd9ccJVmFgsutS98rwXojBubA5Nmk2PHarO6+f1rSyRfWnT5c3a
8aPPSzmiOv9xtn11WwT2T8aa2mFYJhrxreyvXNwXZqa082gvQwwCVoAuyOvVA0cZdi1kfoOMaBOg
rzV1B3yZ6EtJAQdxHOypvUEd0hxDBEnqZ3BG8kFaAcUkcq1luBiDdcgzOR/fvw8vbDk6FdugySd+
vQFQe3Vaq3zQQU21uGgSOqkfC7nEC0OxK7v70nfH1ZBLlyqAsHK24XLk10xVDBlKRLkLpVTJqArq
37qVtmEhg2DHzPjaZP7S43EF2waMlA3edBYws2Ktq9mHqAhz39xzgRinBFGyu0Izrgl+X1oKOVGK
SKrzTTPh9RcuBfAzEiy2tcG41WH2E0+DMWGJ3ayH9z/ahQyHephJ8iZfulm/vF4qmQMfcIpNECvW
xArbKkjvZtlOgrF7IQ451DD9yum5sCTjyG0euflS0jB+vWSKSwuOe36Ky1iX7fAYcD4zf0r3QYYo
Wuks2pUDc2GzbENehhcQst62ttrCmulgIJGdByYhWi5PzVC1z+Cy3UhxTYbOvK7/x80EOJk3u5Gl
oJme3UwVcHDPXQJqx7yX0TCZ7kdtbSiel7GK0F0W0dJ1/9m8ka9ouPSq0bBCKd49W9RFwtCfXHK6
xWkRSkxpSXpRwoHw/o9PuGUj5KjUpMDgXn9CIx1blN6UdrIwpQ4ZaGSRVbR+vOnIHdq80nbv79IL
ORBNcSg9G5KYPvDZekmZ1IUnFu00lEP37PmNjPzSubZRtr/yeuy0MZHpvDNNoyt2fuy0fFKFV/ra
qRob8zCvsola1fjR2A7Ofz92TAjh57hsSkr6sxO+Lmsgq4ClbDNt72cNwkdtBd+Lovd3eHteU3W6
dOT+tdw5obQAw+wyH6Z2z4I8zDLHOKxWI2Inq8wd6LRr7fpLbxIwGsHRofnvneuMCSsbVy9ZgtNq
qzlEmK69QbfUjuSkiStY3UtLbexjyM6bDv55c2rtoHEYCF+exrXcnqXtjna38BYlbPL3d+HfQdbZ
BmGHbAA05rtv+zDjwNkqvQxPuMZsji5S4xJQQTGffIb394uekNfN5RCUO2ysi1+DLYc5nGk9A1SS
KyfStlZfHUVjoeZdUTy7T3oeKPEZ3V5b7Gx8ZPQIafqkj+tW6c4DpmnmwW9K51thi3aOHLA5t1nV
uE9eq5xvqKGSu7uuqqwPNOW8ZE+Yb391lVUjqjn54j6hFkp/+CSeawjvA2evfAFYFi2mkeWxB4Zd
D2ct8YOws4HIh8j8C//HqCah72Cxps85ZiVrWDmzbp/8odHnKMn16XtpFrM8IITjfKUfR5CiQkEl
38oQr7M1Iy3DyRtXsAerV/ypaZ0zOXr/Y1zIOWlD8M9WvxJItn3xr5xTuW7h5h2KzplZurfVXCbx
aqC0vg2IKD4omjVAIr8rKL5Xzu6FHUfTFeYQBHukZs6vidEggdJx4sUPw2n3M/9GXGUj/Z7VWR7f
f8hLjbANRkCKi5Im622x7V9PKTpNgDOztJOGed9xpbaFIqaVK/k1O1CrVi0keM3RkLn2R7uxXtC+
6T+9/yPePi9mLuDTGU/YDGXOG381TojSaYAk1qILIhcYb5QMnvpsiVJdCdVv7/lNvGcb8iGuDFnq
7Fqsa7vxUpdR9cxg6Eh2qx2rspd/3n+gS6v4iDP5LHGhy+IoMDxdQ/qOqaNx166zfULF1ryG+TLe
3rrILaHMA/jE3QCyZ4mOWHq0iMBZgdbz5ScDiMtLOS3KjZCRq6YIiDUtdJQxxEeqWfEFdwF1WHNo
sbky3BfIq/nPYh4CwMp69nnFRuA4s52/vP8y/qI3Xl9qtFkZOaHCR3L7pr9Ju6Yy/WbObhCwHm9a
ejVrqMus/jNpfnqkrEBo0IQaeLc26UTdW6vPtSrnXVdoXuxMnr6fPOl+nDJXnd7/aRc2HtMapDkY
1zDjcM52QyZVvuALg5C6P04HHAaHo5Ngb9O4RhX/96VgDQD5NamXESp7fc58zWcMViGrIjSpx3ol
8Vxo+mRXWeVVGbkL2w84OkwMwghYzvMBf0NaACKOfDSF9P0y0UKtw5Y2Y3lILDm/uOgvdpGkeE3D
3knkR+Av0xSC9hEvLm0NcSdSpC8We5xsIGF0e+JFBeaPDogX7ss+ZJkQGVa17LNUF7T2tLYvw36y
xs+4N+bf/KGes9BizHtczaWo4iJNjK310i7PgQMYN9YdKR+6DYsdW65CVH3UDFRR63pBp8xInc6B
PKVbL4IZDO3fqnWGcCKG/FnmNvNDgbC+y0BiLfrIxDskoRvd5k99poJr+J0LO2SDVFJh041mJLT9
//+6HjUmXuWYoatS+/kUmYtqdiaw7U+L1V6D7myb7eyYbEN4XBGYOGANcrYZZVA5VhJQ/qmmeDak
lR2U5ojIr60hNv1RfwhgQ8S40eth3oj1yv58W8PAB6ThwLgPMR4GmK8f1ABx4MuKxvBglXpcD4GI
oSH3URoEGAvDCwHW2F+T5rn0yBYZ/ubeivDh+aFIZ68uNeTBbxa98HcD85eTcMcNSyfn5LFJkhVQ
SlInh6xr6Sv0cgAi/P65vHSHbqSlLU9m3kAP9PWDI5Uzr0FiJqhei5J9F1T1iTFQEvxZcW4wfgY0
mmQ4Mfg4CVCT+RFzJ4KiYoyu7YbGNh/msvC/mqpx/thzOyOn6E0079WsXUMuXHpdDCOA7tMbutCX
6W1QXN6QnGpX+T3ICfBkiFTn5IAdzSs3FHluenB31DIcOzfN9C9GPtr+lVd24XoBS81OBS4Drlo/
SxmaXKcyKgfSEytYo9l0qwe7Ed1/pmRQILEdYQxsTNXzikyUpTei166d1i7X59jRguxxSVEEjdq1
Hcw9+trd5/f3woVwyub3ICdBpnnbFUkrcsxyFMnJKnH9jAetcw9jPa3BDpxO8OQz3P/y/ooXrhfg
quz/DX0DLeps841GAvR8TJPTwIXYk1TvhEW/YKnK+krv7G8/9ux6IZdHUQwZ023YdBaAnLJPynwV
2mleXO3ezoLKCylGlR7l3bL8YMMpjAPAIoFA7pp6PZWFkf+Y6d00sdZ0wwsa/VYfwrYLficu+tGh
rbnGvVPOzgP+IMscjkZfGJEy9AXhy1rTx/0waY1zs5odXTNvpIP+2xjRc4nMdF7IAZIuDXAzWIZH
Oed4mZrrkgB7K83ui5OPNFUpkrIaMxVKyd009RMQhESKH4xbkEoyF83+PBmK4dLQBc2DxqT0FNDP
omARmh08kpXot5iXGUZsT7bb3nN9L+ITkypQ1r4sahUnRgXue7J79ckm5dYivwlKaLh1ow3HvGzQ
sfeb3shizRxs7NVwVTwE0FGrT6T+AHrMdkUrYvCDxYnwCPBElEtTl7hfd/Jjr4uhpnvqMTzNKv2L
hEvyJJF1GkIt06b7vOq7FNEZruRILaAb2zrwnyyLggrg9uR9sMCCffWNsfUBziA6Heet19v7jKkp
OHdVLCpulFr6sB4mhl2YW6ZDJHgvU6hSHJnCvkkyP/Yz1+c+qpNKxtjRFDKGDaFXCLKoAILJ0lbw
TsxU00Ov7Jp/YErgy4SkavH1/c3+NsTg+QnF3Yfphnzqec0+DcLxmf05J51m8k5oZv69Qp15r9cT
ipKLs+yxJ7iWd10ocDanUXY9dRyc4vMYkwmKGccZ3NOKuhgqSXZvo3Nlt6vDTBKAf+haQ/q7Giy8
zuhO+nwSMxvW6hbCUjleeQVvz/vrH7Ndrf9KJ5Ah4uNoHuz+sk7jBjvCXev25m7RrzrqXXjbYJyh
a9PXYsR8TrT03JqDNZv2yeDmjID36zfSabMa90oV7BUH5V5YqIu9/40vPCC4UpIYLpltYLJdsf96
QJh5Ipf1ZJ0mrs1D4up9jLQB3Iz5mtL8hZUozIEK8D+e8lz+NRcuKuUFFjIS7HbcC6d4FHqm3/bS
yb6//1Bv4sJfVT2AOs4GYyM+nD3UrOXdZKbBqTO1R8VrvTHm8XMw5mgIKiu9FhQuLWcyWCMg8IRv
xr5GY7fAkgosTvGo2alM2BHJhBEFRWJFdq2u2W++eZPbZG2rTMg7QUSei7ziFJI5ia7A6CVe/SWZ
RAK+SsPitGuUdk1+4k0Osy1Gww5JBKLRm0YrBoGpUyEreHLKPE+ODTgiJ6oas971pjvKSK09fnsT
7hwpt2RWfRylaq6IxV16weR7f1mQDoH37Hsqk3EEtqbeyWdsfZ+utlcdJtCmPbl91dx2XKFXMou/
2j6voi+PTTpjobFPxfmmJLO5vWuAPcEpK313PPbGWKnYYoYGMRiawgSoCs+QxsgdOHCBbKzYEFPy
a2xm8yQ8CXk588v0S5dnM/iGbixHqPWVuNbzepPa8TNpwDDWBSFLr//s+Gq+IvxoGMH2wBg/m6g2
//Ym6z8rkG+rIH0IVQzoJ1n36/MUmLDV8NnA77Xpl+euXl0wVisz/hSFpC/vn91LT7TRxID00X54
c5haK5gTxTzjhNrJsiMnlrd5l5vx+6tcOkIInQTwbTaZofMjRHZX1xQr7OpiLqMSL5wD/dUuTAJ6
qu8vdekAUdSDC4G2QiQ9y+PcecRxEQD7aTQaPQ09Z7K+d8TtT1LWybcKVEKG3VE6kLomCwg+l7HJ
eqUCuHSAAOqhPLbR+Hno1x/QwNQKo6zVP63gAzc7UNoGkMHGqaCR22j6CTPSa8994UPSSuPUUhLY
m+L36zVXRM1JzU33REnjx01T90cL0f/T+2/3L+Ty7KBSYZGncDlxIZ6P1ezB8LVCx+wthWDVjXGr
xnnYkV8UTzWCAmJXUMj6sTH2o8A6ykXCE8+tanhAwRQIjcqdto9wQNGc5wFjpAeZYIQSAhFP00g3
lFg/BMjiZB8SL2u/i9YR2q2SCGNFa+ClvybbrsmxtUbtkdsNxkh3sAezEw2TLYl/BWZXo2FVp25u
k6+i8YpfvizLJ1ywLT9G2Wf1j6aNT1A0D/30rHsrGJPFnuefs7Dba+j2C5t+E0AG+rEJOtAzeP1F
9HnyvXLGuMzzh+Fg6Om4byZL27eibPbvf5Y3yQz9EEZzRHlUDQmMZ0s11ZoNroYJ90quHQEGCcLR
zooYUog6OGZNyYSM2O79Rd82LrdV6Vgy62Qe/waFQQu37BxkE09I9Gh76vKGcoD5zVNrGMZNTiqZ
Rg0zvftl6p2Paizre42GxkfhlsXJnQI4JMI23ecAOd7sSj134Tg4vHX0aqDx8+vOrgECl6OKjl6A
qbntz0Rz1Kc1Xfr/571TTsBRMSmIz5Pnwho9kfd+cNJaNOoKBILaKKkye7jzIDTIU6GN7c++KBEU
f//dX7jlSEW2AEFBsJGnX++twayGbiim5AQwmVFPIIJYLUESrW7R7Oai1W/EUgU7YaTLI0a9/xkF
y5en/UByyQa33+w3fHnXEmX9gOTSkadOBHmkFVV9rAbZoWZlVHdDUMvdKGdz31WOeWVKcenpAeQx
jwlIySBEvn761XCLyuhzMkDfH75ucg4fHavVefUean3G2MS9UY0hBeQcLZ5+FR194X7HEpJwtonC
8Au2k/+vLJ7nXf2kqZKTvbF3kcsbm4fCrwojFlKZD4sytYYKceh/F2rO2Hil90/vZPYtiI7ZQDRZ
WctRMMh8ThKbJKWx8/RhgR3dXdkml66gAM75xuv/Kwr0+oeuQ4nB9UTq2uRD/7yYhQdYoFipw2cr
na8E+QtHDqwb5HamjlsNe3bkvHRZtCGlDDBBtTIpFc4fd9HlP+/v/AvvnvoJgAAwXZo15+++yYxK
17SWAFQq94jylvElW4XY64mt6ZHo/zP9C2Iv87AN0YHi7pvsv7TE0M1DFpzmskkOI0Lixc6r5VBf
qQzfyl2wEBhTywS8xWjir03nvzaVMpHiSAoSl8YQuGZUxur69CCk9YynltY+Bck6/RhNG3FcAoF4
MavcxsElsOk9e03e3RRel0//fQO9+lHm6w2Er6eH02XvY5Y5rHu04pNPJobBu15P1JXE7W0nYnsB
oBWIZKChSC5er9VbjTe0ne6fFjuRhzkD95RDzg29NuiONbdNBNHCCjkyOc6kC00q2VTllU184cRw
sdl0+beuCIHt9Y/oil6VWjeS4RNu721Xg482tMkNqr3X3PwuLbWxzZhQokP8Js1vpBpWp2ZntbZI
/4xikjusysVXz20/v39mLpxMNi5Y/Y1Azo19lh4YDp20HOzcaXRGe1cnafuoxsy7oiVz4WSyxgaI
BLv8tj2sfAaXzkDWixSV+qpnojjO+DU95LzqNCoD6f54/7EuhIGNgrTx/AmFtKRffytR1MJL9cY/
tSMw5dCb+/y5Wrxi+Z4ZNZAruw2yFzVU8nGpoOhGExqq1w7IpV27kWJx9EEIAF2+sx+BaLM39s3s
nVD+nJ+ZzSWHAXPiMfQnqynChBIgCyHzNYqBxDDcghFQN6uP1cmV8/MGj0GhsbWWiMfblOr8+l1V
gvaV1J1TkNH+TKVvhYYzl7vCQOW47irxaZVKixykhK6E47/x9qwogC3Bmd30TVAIPDs0HpY73pz2
7sn3Ok/t7GW09z0eqX5oTqY13SFy2Q2hhRjEsQ2s5HMmvORzEXjqwzqWybUjfCEZxqtmQyRziWzk
xtfbIqHEyqoqcU5mPYwYHfF9whniQ+wii7I3uqHb+fWgXt7fjBfOGBKJHkqCAIPfEqS50AHJ97V7
qqX73Ku+uYWLkF3pzFy4MlCUBvMMJxrLofMZKGVlBcGbRxM5Fve1vvTohq9y/YFfndvv3n+ii4sB
0mD6AsAbo5Wz91ikm8P2Sj+6qNtTg3TLzWYQGwfjbP/3bJ0ONDhNRtrbvOfskw167SaVuzgnujig
M+pO7FfdKa+ckIv7lKQVNjlhEZHCs6x50WtrTtbCOSl76cudrzc1yj91VTwmvVGIqFdGcSfztigj
HCGzD7ID2hQ2y4wjcqPXKDL/9zcM3XvzG2V6/makHXjtOFZryU412+x2orHUhjO8uzLWJ9+WV0Lb
pR0KewV4BYC3t61FepX2ovzRPWmM9yLBLCnCB7i6UhJd2jWQbgHcQiwmlJ59ShuXoalpWYUxPmQ9
y5mj0u7XPegb+X+8PgjqxLMNF4XU5esNipRh53QNS8EHKMMqmJdTUCxBnKSDcWWpS++OrckN+hc0
fZ51ZvmgqQ6C6En3tPpmYj2Qjss1y7YLwQS9la35x3wAh8bzlkFAq8SHD86Ry+vgl8BKO4kSJcQc
KndF6tgAmvqLHMlF46hWFWbdbVPGlj3T1Hp/a74N5vySDdy3yciSbZ+92zFlYu7nhnPyAFHdT2U5
gawUbjphEu3Vd+YqzGv1w6UlN/jTdhK2/tLZznFBrOYpKeLJhKl2hLe0KcJAudqnWIDdLJa81s19
u1VpDwBL56P+tWU4C9000afa8nPvBIFgiot6SPf0k5xdM4AofP91XlyKhgTCcVvz+Hy6bC26BULS
cU+V5tawpnU825As3fdjoV+hiG6v6XUw5qmY+ZBNe+Sw50ISZGAMmjFUO1nd4O30ZJn2q5hejHyx
d2Xh0RLN/ATprB6DhrW4Drrb6HBv1qf+2/j9rgua+/Wp1AtLy4D/eKcFZyIwEOnwhGOWcatPCV7A
vTEflDW0MixxXspDq8nmD8jWXMMqXHrh3HV0w4CsvC0TJ6hyhWOn3kkfjXpvQq6IbGutjobJvP79
b3uhD7aBC/m6xJaNo7r9ln9Xbi0IYzjf7gnQNQKqCICZP6siWylafO1zBYLhoDl18DQMi3talga7
ewlN805V+nw7+FZ/kPlUPHqyXP68/9Nsz3z7NdjeCMggJ4jw8Pk5tgufRwfzeUrKNJheSL86+9Ps
VIYWWZrl9XtbuSiYeYiWmXewegRI6VVb13BTWDP2S4aBZxc2To9cV16CBnQ/dZ3WjN2dU9pO+UDG
P+a7vubPh9OwtHk4eWX/Byyb3/5eG1ek+94AwXon9KYw7/qA6e5nJ6ciCCXG7v6N2U4pcKFVb9U/
WRWMTeSONrpxmhOs2Om4Vlq8APrp53iyVmkdNM+qjaPwDWFFQZe4doS+t0z+eNhs1SAOFsTYIibZ
aXE/TvOARCn09CWe0IwnHNmtfKncrCj3IPLBcGU1wnRRqqEvEjW+rEVMfstMYkRed/2YFeZE414L
xioch6K/kWs+J2EOJ2EJkfFHwA45JPPBz1smKMPYIz5TlqtRR6aVj+SewKN9kEbL9GNw2smNcjOT
Waz3kv9yyJPsAem8Xt6UeW8kxzTpdXOHix247TEN5vFrKa3adGOP5rj3oubBSPeNPXrJrrMAdu8W
P1+xhgBDq6pvwDP87m4pcqO5nQtnbfdDRUnwY27rRY+At7tT1Cym3e7yRiIQ1SL7OXzSq06r0BlV
6/PQO40dw/SongQq9NoPfLvbD2lbWnoMq75x5tOoRqMToXRT3b6vVrxqot62lruNGwWaYhLOD0+a
TvJguCPdbhTu+m+O209ljLww4DFDZKCwYFabeohSGqq/6I7oE4ZXifkVWn/227BkQMZlLstd3UPW
PLgd2+cRAm79wojD60O69WUWIg9jfF8TUxs/QtZajHAwcOm+Y85jfXAmV82oRdnFL4l8afc1S6tq
PdBvnu/QjWrrB0VIyHZ56phFWEzlOobCcZcbTHKmZD+rdvqKFIwZxKupzY9G4ji3ul5qX4OVf9As
XldicO7VkVyz5J+Wss4J9SEpp3gWq0IRITAaLwhl7mUqgmbSvtTMctPItjvrYaDJMd26yO8haLjy
jKFVS2uNOqvHeivjfvnizY14EaMvzTioCyYXOngdeVsmQ20dSi235DGfZPMbqlU3xw1m4T/qQJZ9
WAbOYIUd5eheCTd/yZENea49fGxDV6+Q0Eq1OfiSj5luMPcqDRmmk1w+aZ1GLlgUXT6GgcNwLpS9
mxt7G2BnsEfmEM8XjTI8XpKEGWs2eQY1Xl43J4FH+XosrbpL+JF2fl/g+PpLzL7Rx4bRLV9kurpZ
jEOP/+CiH9dMsTsslvdpMZLajqw8kc6e6Tp0hcHuMkF1Jg39mzUirHeqKjdtbwcYEYkWDa7w1tiC
Ng2wL3NAWjXdhkccbI/6eh6zIEESY3bI/KRlaY+e3dXeLf028aUWzPle/LWsMPQcZZLdG0NhuF+X
Yi2PJKvA6fM2G0Hq9tUyi9ulTK3ko2fm+XBfOJ3XRihMBrdMykWxS7Vgve8CffkxFYoeGMQBTAcK
o7c/dVkp9AeFTFPAVYg2DDdpZf80GIGUEXzVYLmx/NGeDgwix7uFRoAbVjhppWGL7gsqkkC5xUNe
LCApk6nHEVFBEgkTy5hAng1F823GqxHCgy3VDL2c3tyD7Mbqg4aue3Kckq6cdpKOUsqmq1cH+be8
fezaxgB3vPLGekf1T2NftvNXI5NJtUu5Xj4qKQoPuoumP7ud339EUFfYyFuOugG3uxWwWmlLrSHq
1soLfSG8Bw9hNBu+D8pkd0aHysYnGHziuxo0zoeV+sP94LK39xnxALDoUPqR7sLTiVAD79fItXDf
ihtkDddv2F+V6z61gLPdtsrI8YFJl7z9lmmjMA42DPWnTK6Nt+fb+sEHgv0qI9zOpo9d0qZLBCZw
nu+71QOKhiqMJ2IrH1SJVAQKgGGVr2Md2r2eVZHXVlO/r0rTTfddQzpNiDNktbNMBPFJSIx279S4
m0V5OoH+mkrT+SntRRhhI80KAXiquJBGHpt3xTYs9NaqfVxAvvwwNJn/9rzBeqhqtGOgMzbFr3wc
5l966blF3E3p6IUzzAI9nuVqP9EpL0CmGkqHJMP++0ZAHus4kO36T2D0ydPkLuNtuzTrn8V3F6bG
1Sq/TNTd3BPNIkSI+2H/bTZVhWlupalhX9VG88Wzxu6fLjHyJ3rJGYY3ZdXtUL40MMTIJ//ZKekZ
Y3Db5GXcIN3zx/WZC9wkeja1J0M2bRbPU6Z/bH2t7E/oO+cflPRnNypBlCehmPCZixCUyr4gvN15
FCXs6qjQvbo7CeCfRczc213vROs63zIgQQnmENLTQ0S8lz+zz8QGJS2Mo3zIhPcDAsh26AwOKsOV
66R3dtV0ZQirJUOnfRVDnEwj95lTeopWsBAjnwx44KeaeQtTTpEuKtKaIv+pukTZO4oKvIRsYY/P
U9oa3bdl8euvzBZnDSpSiyhP42TctDgrad5Jrl128nGaaLk3rOB5ntbup42Ljb3jKqr1f9Zp6Z19
MiQGXg3Zqts70XfNB9Orh38s1PcI8rMp7qU2mN/pJwgVOdYol9CaqF/C1uTvHbp2zd24HxdgL6Go
VOffeHClLbhh4zSE5VDlyEIg+4aouds2n2aVLg6t77qSUTLqyYlU0vvuUuyVES225LPfIGQb+Ws/
Dg+kkCbxpco7WLtBEbTxqmnqZ+NNuhO2EpOVeACiQO3ouat1swjTL2K4+quxW7Rq0Q/m5AzH0RCe
E2ttMWV3lempx2Fqe/uAhyR7HNjT8nWowFNGUpiejDI/KCu+SE/BXQ5Ac4EiOZjlkS90HzByU+vR
QT2Umj9N1BeRZjxlAK72sW7z2Yhsd0Y7cVmtWsvg5CbK/dWIsR++vZ/2vm2FgjXZ+mPIfG76rGfF
6zRxGuysNE61V9unUivkHAu9BMxorZRAYaon6e2IJPRdIT2jv1KAXSg9kIlCIIssE4TaeREPW1yv
iGjGKaiCLUlL8wfYwHXYucU1bZILSwFepNeLQjrTsPNajwu5rjTBXYxw9Ryn5FGRlyTjcRXdf1b8
4YEQxKepYxt0l88r2NbS0zabe+fUjJazS9BW36dznX56/8td6AFsgmo0bk26VG8mu62opS7b2TmB
IdZUCBGm+7pwJz1ZyTzsXaSDf76/4KU3CLCV8g2iOITqs2p1soe2nqsAQCZ55c6YhHk3Nx5KXlV5
TVf0wq7cBN3hc2BdgIvVWT91mSAKYjtoc/W0Rr9TaErvkm5NmqNItPGAGp+Pz5GYG2JjZ2TXnDje
vtptPLHtSDoDaDecPWldjnmTti2AUJHae0/Pk1uzAltrB5MeI6a3XunpUv5eqD0xQaYbiBIKoLmz
Y1iT5qvJN00kBjPtpUPgMMG7gV8RumqwqmgYpF5GopmmKXJrX1dhOY7jXZ9YOrisBhfA3ZpCu8XF
BHNofnfhv5gjHkhhwYyjCO1Un/p40ImphAqrxYqo14OX1RoU+mybRFVceWWKoa1tim92OmnLt7np
zTLq7Mb5PumlzUWl5SXAZtW5CDcnJG06quIFDuw1jBo1iI68aUJUhmKgy7VdaQYiueGvJOq2s7eb
nszeGOKsYzJTIoI7+x8TcCfr49h7fr7TprrzD0tfZQ9Dp6/282BYi4WRlYlOOgmlkUYdDT8UYTIC
XBpXXaDVoQ5BLTm46TBTHCXG+BgEY7vpS29uWR+K2pDLEaiFicBH3iyMWfpacyNdF4mM7dxCUNMv
dM040EZeynjSUsfd58FiNDFJUCMRanH79tgvHil3appF92FyDYQ8YDP0xRcPnTkt9NFYzW/hLffd
zuvsDtEhbMKx5rKgf3yxKeE/qgWMfVS4wpJRJwulotRCQT50R/AN9HxW/WGp/am6B87tPCknKNoo
C2Ct7qYsNeqdEaQtdt8IvwMqZzhgH7upVS/LooyvCco+hOK669I7zfDGJmS+Reyx67ZGVyWv8+EA
jq9/kMEG3UKRpA7Ik8xl+xdRYtyZWOHA8aTZnYVroimfKWDaaTsxDbmIPCSj6FVIpxijpgvGT5rl
10QG4pjYa6LnHURlu1qfm86tZBrWgTuLUJSy6j/USd4Pfwo1NN9cPXcpHxx79W9zw0/vkBHFNpJa
qpQRyJ3kph9KbF6DRvNRoNSrdryrZ3N0jqvmUrhA1a6/Bk3Vu9A4TIdzAAjg2zRL96brFjM4jKtR
QK6u0/VGVM7Qhl3uJNNhrgtDxcL1q+8yh/WHEOFkZ2G1lNaTdLrgH8qc4mkJevM2ZRCpRTJz6uqu
80HJhkPbaMERhry8r+wVuuVcKq84Ipc/JtFYMijYi6ogcagBI7cxnpuyCzmqOnpLvel/KDM0jQAl
N2iJjX3adJE71e2LbeOWxxGsgp92Wmcz50Z19o5kS2cemabQU9AlMFRkQoRxUE1sp0epN3Z5p1dI
NMBjXJNvdl2rGhV+P/9OjuhVkVs56nNAW/zPpHpd7fq0Wj6XaunkQYNuLpAlt7a/WSx5uS+HyX1M
ldgYG7onaAQ1TvOhm6q+ZfDpWL8oAZR2v86BfJoblF3DCYqzvqv8vC+h8ayed0h8mdPuqbGm2Ldg
NX5rldutMFwACoaTVVs1pgLO+vg/zs5rOW5kS9evsqPvsQdAImEmZs8FUKhi0TtJpG4QMlTCeyTM
05+vtPucaVIK6fRcdHQoiiQKLnOtf/0Gy7uujlIwRjsUxBhUx6Ct+0M2VEEQjThyN5G5BsqMKOGr
+mLJIKrhu2Vm3KxpRHi8BZNowtQQSZwVbRKEpuF2xZ6OTtDdkSbNTTXkXszpxHTDSpaLydZTHjF4
WCoUwS0jba8Z50ed9T4jzsAeHvO+8ewdtALXjSxJ98XkqSS5mdCoJzUoxz7ITi27JNct9mNMcdJo
VIN5LHqx6Ljqe2OKihV203GxFWkElk7yW3pu92NlT2n/my3ix6kKpn5o60GqoXKxS7wGTksLlTnG
LOK4nSAURsHDztYq+B0+e/ozrxFpDgNhi00P7P0HKxjLq2lKutw5woyd8nCWw3AT1Hnd8z7P9QtT
9fpmHWp5KFLMRcPAzVv3pCG1sU4U+fOvC44fqwDIs5iZmlj+UZq+PWd/I2DaAwM5EnHUXAYJ/alh
29M5uJ93B8SX46MYTKHvVMXh10f+WQEAZe474+Qnk7mx7AbbGwZxHHrbv1umxaLHWKu9M/n19Wwl
xm9mZj8901MGNDQtXETfllZOirvh3HbieCr1wiYYm53fiWxfJs3HJKjcJ1qkCqyy1/tfn+iPNR3W
6RR0J6I5Upu3BbiRa0SJwrWPbqk2LLDktFvswgfVMtffHOrHEodDAV9hgIZug7jC108w0EaR51KJ
I3SHbVdWg7oaWcxuMOfO94Vg5Kldz41+fX4/eW1OUZNUq+D6UPZPF/4v8wbtrkMzbbl5HJ2uOwZT
8kWu5u/iC37ytCBD4fIRw0j60ts5bqvTJsNg3zwu1uh2kT/N1WdidscrvN6DLh78TP5G0fqT28bT
gnSH/+AQveW0Zu6EAboS23EtWEFNmWbYKNXZfjL86jeMlR9nZKfgZpgaAXUwYO+b20b0oq0bOVlH
skG2eOtd+/PJWuyAps0573FkiOjveswHJrp87FN/syL95NpiE+XifoHrA/yKN4fP0qL0SsY1R40L
XNxrKLyFmyeUpVseTbPzv3gh4KWcyvDvhhtv+TlVwSSsGs3tqO3ejNqtaLCBzPRRSl3+hgT2ozke
5AEezhP1hgvMsv764eylO9dycs1jlTS82abhDZ9O9vVdaM1p/yUoycrBGEvUbZjngZFHtHzLiFK0
t66nsSuQOnqmJiZ5Ceq/3Vzy1egqMQ48jdjfXganGwd3ovbCmjST970Q62dLL3mxm/3W+dJaACe/
eVN/sjyw0sOLwviMhJO3k8GuROXnegWiDNgWR20Oy27dBIGMsp3OT+GH0YRs9fvq8B9flv9UL83t
vze24b//i39/adq1z1Q6vvnnf19lXwBfmm/jf51+7f/92Otf+u8b/dKPU//yj6tP7fCP/VR//TRm
Tf32d179CY705zfZfRo/vfpHXI/ZuN5NL/16/zJM5fj9cHzn00/+/374j5fvf+VxbV/+9ceXZqrH
019TfK0//vzo+PVff1iCK/0ff/37f354/ani9y4+bZ8KEPtPP/7Sy6dh/NcfvvdPFjXcP9iKT8Fn
FmPT+eX0ieP+87vyDkEonEJiGHh+66Yf03/9IeU/6d7xAqKYIOaURf+Pf7DQnj5yzH+CifBCo8yD
jEKX/8f//XKvbtj/3MB/1FN121BEDP/64/VTwxAZigAlAss7OBJcpdPnf1nf69QhXG7U2x69cuqe
bFeLF6uVguwPx7AvRlnJayebgQ7/cpH+/B5/Pe7rBfjP456+PEIG6oS3gUZo58gvB/LbDy4+32ZL
yEXvbO2ZPZfubzCy1yvgvw+FGuzEqIZh9kPlV20pMOjIdqzb2TtnnX0fjNu4t2ljmP4Zv7Eoe12J
/Hk0PJYhplL9cdjXF3TuIMfmsGn2hoclaOFZagfEDzAbjNm+neeZCU+Hha/bPPz6iv7kNJH5fuf0
UCT8IBQA8hRN3hjcSd+j1Efg/m1yqzXO8s2Kh3Jozv7+8SAokfqGzzOr79vFt2TaliCv21dpCbUN
iQajHdVv+s7tfU2iSFXidfPrY76uRk4XF7Yj6h9YLVxddu7XF3fAhzD3GbztdTHmh9yts9BvLP/w
946C0zi8PQgt7Ne8G86bVuHEXXOd3pv30i/d2G/H9KzL899VVm/fAI6CVusEpCLvZN1+g5GlDqFu
tTsve51gvhwxp8o+5G1LIzQ7m3n89Sn97GDwUx2LA51cJ948lWNqtSJx1YJ0oc0Obrq8U/bm7UVm
P//6QG/v0Oms0AmhF4IVe7LhfH2HWpHXNePqZY/L4Q2Srf7QpcTp/C8O4lB1k1rMS+a8ccnmicY5
chiXfSKcL8Iplgu1Jf5vlo2fXTLkh1wtVsUTivn6TLD9ZSbscyZIWfWh3bb7zA6ay1Jl7v7Xp3N6
av+nZ+Q5Q3LIinGS+ULEY0l8fSQMPGbfkCXOzXEd/s6A9c0fJ+X1tLOcKgJUj9z7N38ciucGSaQq
sKrYBgcrOTPp74WbW+NdU5VDdsaspgUQ2ZJchrrFX/g9odfJ78ztTof5yzmevgYlMJQ0/uONMt++
U3S3/rZYcGFMEKAnv0kIuUoze2iibCn89syrU/Fx0W3q/r1H//uRWfaRHXMh0FG/efSZ/Iqy36Zy
n2R+ieVaLfe4M66AtqZ8/PWN/NlJnnhwtDBIBXCEfX0jibGoRR1go9GlhvfOUEP/hTVtOurE2Q6b
XU33Bc5O13//oKdX+jQnQdDjvOnQktw2M0/35b6BjlPHkzeOH3RQtEcIUUu/W5QNotbpRrz8zeOy
/uJpAV2TYbT5gwg4sU34oGbLaCZQ44Pheh2Go3X9PJRzd8Ass7mt7dL58OuDvllesEnGoIf69uQc
aMHGPX3+l3LFmW3Hq/HL2Her5d/Noz+XOzFnv5VavHn5/30cqiysEXjzKbVeHyfNEjhRg1HtTYzk
MdbRzm1LkX+XKshOvz6ltw8NYg4iIE5+fFxLntDTvv7XU0ohoxeK/pApzPgx+02PhD70NUkS5Rr1
IysLbdJJpfCDf7aYHOB2whMOeiRDJDbXrT7XaWFmuxnHnZMJiW7HMOjxedh5TW4Xu5KwiClkgYVV
TSAGDlrlYFASMgU13nntmgXhkqvgyRmlY+DmP2z4/nhD2Ybal0phjNYrlpqm854bp5zOS9BtFZFs
vbxYmxis3SR09h7+1OhFEPyqs5w5mAIO7sU5SqVBXpX2Zvh3CntUGtVM+AdmDvMHcmxlFmatnd4T
7OQ+FYM0nhOYy9cw6uUXb5XeV5MgxLuSMazYecPoPWeFVCPcF7ySGBRvuNf1WxssUTqQ4RwBGels
547NejZi7y7hczsmkzGSs/GwM5LribjWYUewO0FpWV3Ud727iSrStXaCaBBaHeU4SBkLa8yGHdkD
xXKGVWluhUYReI+lxl2BuWy3IDXATc+L6REW5wxro9aOvMBYP4t0tZ/SUpRBuNbWyZa1YogdOcru
znOW9pUB6Ij5nDtNZNAZtYI8hAKmflIZgB6QtFnedZ7bMhroLHGhZDfjWZTLLTlLIFGLsPPnbQTJ
HSD4KEMTLIfBHIMx6pyG0IXZGx6TouR1zXxL7II1XUgPwAxIRBKkYDlL+IBcMHS/h1JsXUV9UpVH
TxmpjS8dnj77Gauer8RHbzcS3om9F2svxqNRtOUVc6xE3BY92iw4dbOOZlU0I8KHrV5Y+eeJCPC1
r+szx5+sr1vmNkMs6rp8XlZbfLQh6YyhD7pXRYpn0NuNmklApEajJ8mWaVgVJUtZVleFrDIVjp6e
u1D5Qjd7Nx3FPWRycqqcbam/BTpvYekkJ+U4QubxOfGyxj56jWrz2z43l4vOKQPjgGMKtZ4tl+qZ
os8Sh8bKcgiGjWEMZ6WCHRqtsCYQ3TJ6+sj4B08CPWzCOBspyzF0GtaV0I2pM6CXbKmMm8ItGR02
HeC/ganIEuVVN30RRmKZ0dytuo4WiBwXrWun3h6eUGFF9TSZd3yd3A17c5jaKEkmJivz0Fle5Llb
YIZ9x7gqUnPbNuHiufPNVltFHQFxrx+xJwRzB1Vfhpjs43G4LBLm9AcjYxoSG4thHkx79YZdZcmh
wUC/rao9Fg74rZGaC+fHhhmq7owJNdVuRY91zpWAIltQpV4kC9qRKIHFBFSXyvKdlQQyhR0zmPV5
Yq08ctuEnpmw53w0YhaomSVFpAQcJ10G4y+dt1KHJFlCoANv6AJFUrRK6CFw/q1iWKdEKa1Oq9qI
TAn1ue/1LHcMe6Szz+Ri21FXMqk4kAo61o+M5CZ/p9sCAydn0wmOnjB2513a9/gdp1BZnmaGLSfK
TDp9sLqtl+9mqHbvMxQACuC0WL8awYjZy+bAK4R4um4DRNelOTkKZcP5woBORvnQuM9JtSTjUZll
r8hPcfsP5EMjC9XGMH/NEolVzCpL1wiLrHAZUzqQZCKvm5wt9KY2mfc+7NcPDpX/Zd2Z/RrL2sZq
Bsc0TNko+pmVz2bVYLPpduWhX1cjjaU+2WPxRx1M89t0+jbrBQMiK8uK6wT/y3ZPTv32AhGTH3Ps
Sb5vLWa2kd/UPALtIIxx53lj+kkHaXOvkT3wy2WCO2fZFJl9UWA5XIdN5WUr2nC3Z+7WNstygCGr
5VERW67jpcigO+NvxhrlWknPkKf12uocQVF3VvkQLGODbpq45cA2S6SzLnTN+fujNlTdvnE2Buuq
mIistnNicSNraeoJI+UqsWM7dZJb1xnKL7pY0qtx9fixzsy1gUaqKIdTbMoo2KVG+TKZruFdKil5
8sGqyH4wOige2GtvrY65F/ARs7XGod7vNfaEJcPNLFaZXiAEsw+4Z1YXFPKAdQHcuQryRwPjbuhP
pHDWo4rgu3AejHXH4CQJbW+RSVgzfHxqewlEi+dqGslpNHaZDOorQ4/Z58oRX+kV5igjqu6mmnFM
qrO5PYithDvcUGHEruruRcPyw0TcTCesq/32+TvIwhwyMZLQo6nlyhZDcDVQKvCd1qW7KNeMsI+g
wnUpXCp9nojcupwox1gYGsiXwafasG8G2P5xXVVfa6MmNqdpFOLH8auchu1htotvgJT71LTPROY/
lN3U7IvVfFp7tUvN4mmscgzU7XsJWSMyO2jkK7D0lfC2Lkw3+c7xS4gJeAGGldHhnNevF6RTGWdN
xqu1ssuhXcN+oJ/HcwfHL07BO+AN0ESlrvrLXnv9ezGO6c4pqlvpLSr28wzQdegJQtfZFK2ysaPe
q/LQUPVwnq/cp6lWe6Pd1qPVV+lNWnn6cl7bbYhREbtbNOR93Z9cazGe8ZvuRXRW+9UdAHbj3O+b
xx6exnnl4VY6VHR3MB7gYw+uZZCxHsgvw4Z7BufOs0ZucWc/bFky3jtMWvcqC9bHzOoTovZaAK+c
EzlMejYPFhO8GxxGtvcw+D8GReJdiibRNwtvkIrAV7In1arZC63aL286ckMM6qm5yqJ5HJ2vnYub
bmhVU2I+9sGQOnAXCzd4Bw3wUyKRS6zy3iWtPSz0+I4xLGT+1H4YfbOJimGx72EqkviYJWuHk4nw
7r1sFt8mPbg7JdQam0NK+ZGZuHKwK9VF1kwR9mKZFfe92X9OKGVz+KpDspKjwBSbHIzejGUh6iSq
+Z+xg/BkfxSDMC8b28idkClUddZ5A29DMw+3KETtnbeO3TU8AvE5h+Awvx+rFePHrEp6FSdTU+ZR
a3bry2YPy/m6bC+N9Ka4mY3xKgEB2Ommkh+0MrOv8GTlCyg9prZNQWExpc37hWDAuwULn/n0ivC4
5aY7n2s14WHf9cJ+bk09kRnqmN+guH0Erhd39ibqh3VczyiPypioRuObUVTTZRMkXbQW1lPqQ/aD
t6cjgNVzqzPVjFGXmlim1NZf47FwzLvAj3Dm6e66cSZy1p+cmgolqM584X/TS2OG3ZpUYbLkNuFC
6I0HLx927YRCL8RwZH0sAqfdFbVQsXDEfMi6McdbKF1fcvSnt367GaFldjYHtup7N5vPAnO78Q0i
tMMCtdh5J5ve32Eu575gokwIqtEYDItRSkyf5qTEORwB0xxTleKO2FdoVTGziefZLHeZLfZzItGe
25kd53NVxmvSy2xHTkBxxEdZpBFOju15slW8slDk990kgCMnN9gVUyL7qB1M+7PjJG4UpMv7ZHKL
hxaBOyVUG6znnTk7YQAPLl7mpH4WxWQ9jsj+L7H1oFgtFvc2xx7tsfaS7N5EvzKwU/hJCn/WgoZO
dXuTbUMO42nkoar8ubh02NNCr2ci0Q52euiRE+7cbZq+8zRhM4+8cmtuyTPDSC4KY6piX2tY3Gxe
+2WDupqVw0C9gklTMKCKsPp6zcKpmupzPI+GG4rAHk0v6YRJK11uXOUaZCgIg6RqvJhuc6fS7512
gBaF2XfXRYlbpoek7ZZnWD1+6K9QaWOIjgOyhs1WN6C5WxBpMhw8Up811AF8Rlk1Rn87n7lL+zSw
UvRNc0+Gn1i9/aipAsO+JpYBX1AbMrh0jWTDx2NO6UNmZd/lkoL8LCdr+EtlNTq7wLDMF0fhsp1e
JQ0rJlTXTs+XovLdbZcvU0PFYtUiBv7thtjvGuoPv2DLyxrDenRSoz5UJ0ukEK84zK0KJ4MW61vm
Vp18NLB8CCtpry0LW9eknMOUu/l4g99t08cQzGvzOAfddOzcAUl04Pfpozt2zXTXmU574w/GS9ua
creunRWLIUDiM0ljL0RT8TXU+C6gxnnpGpQAhw5e7/1pihQ32WDezE7+PAnL2fVLcZMZmFgTHwMP
LaMsizzY+x6yS5dms/fJi2MdwhE1z1MVYCpAwRWuKliet2Jyxp05iPqw4Aq8X9hkydUhFZV+s2Uf
7+hf68wwdggsWGhdAA84X94RA5eress/KEM5ZJIkUVeLPHYpfs7LtPWuPLNTl/jiTg+ukfr1wdnI
lqrKKkUfJQQgM6Z4aK+go42Qp4fbtlzby2xyipiXx77tq953Y7d1MYLtTYV8InD53Bnca7lYpAFD
eYYPBwcnV+YWTZlSt3RUbagazAKAZ7ozY+G2hOZc5jd5ZXzo26E5CG+1vqBEWt9LUaR0JYQ/0Hhn
UA6rdr0QrE/eDhyo3XMF3jNrwNhTKMaxYc2Eo8FPtKiccPaFFHDMHHjBvAv1kdLQO4i+I0q+kY06
uHl62ef+F3vDRofW5cqp18rG7xhNOE65mT7zMuNDvbbju8wy9LWf+OZtWg11DD1QhOW2fEZnUd20
lqxuiGJZvvJkvQdp61kzrRSX4dZLL/UcuOdVJw4+xP97piNHb86MLFobxbWd1GwSR63WKKub51TB
ng96czlYpX+iK1nWdpd4wEuhLTbzIld+cCbU5CKvpILAd87+QPGQPY7lVBth74Kmw3EaVRvnfVLO
h2BY1KNfuSeOy6rVdamQDkanyv4jOyNOrFhl73zWUiqpigLDQ1lWWupmMeuEABS3e4JTYqZRvoz1
O6NsTC6rPdoRk8TkQSWOvhx8N4nQV1eeG7fIXi9TIafY1YXxzqpXcwkxbfJxA6mqHjmG+XQycXoo
G7dfornUn5DPvgNhcvaqSDaYg00eSiH1Lqt7GKEzdeTe98rLTCcdJbpOqC0bRNIhAiv2H4Rdj9AH
55dMZ9mZqtoPg5xmjJMRMeXM1DQbaeEJfoma46UNehZ21OTrcNVXpI2+M/u+/JriIrIHB66fldc7
H0YVCBQco0Bo2af+Z2/By63uXbS14Taa1hhSCiOi0SaZh4QvmjeJYE3eIUt8IR4zC1tLGVeuB4/i
nLht464rT72Dtqf1mcl1RTVOEXGdVAHMQnC1GjP7eZXvMkQ4tBVUdx9NXzkopNfyxUZAdNUl/vp+
ltp8EBY6kAnAaI4x6wuQpJM+pXY+5L4DDNTS5UWr/Zt+zes0bEdxkaRiSvZpuvUB39Um+WjyJz7K
N2PX1jBMo2BLPYpPLocdJsO4Yge9kJ8TVyl3H8Kr6V/kYrSXvSM3Ye8KrWsZrpM7vp98Ram/oCQ8
HwbP/YAGwIO2ipoNeffiT308TKbkfpIzWROt6XVX3oKOZM8DUs47rO2rK9stTCNsbVR1Eaqg7BMk
vSLDBLxvbrGwdJEclYhtKZ4sKydgcV2R/aHk+ZINLOq7YGldaHMzMArqo6nC5sTESdxqTRsWEvE9
286dV0PFrB7Kir3OH+5nQiB6eCZjVUceTrpVRHCK9c3wTXJ9tgETt1AOXkem5pKkKvSL0sTocNFQ
V1vKAXPX4dd8AFIoWraC3IXP6Hntt4Q58QwxuirbSIE3XTUMYy/zdaUNznOPVd3Xq74NxFZYu4TH
/tbQ+CeEMiC5KcT2llaCWm4ZLwnExTG/ZgK9RWC9dIV2TnOSJtp51CWkbXzHu02g6MhZ91b0aU8A
NnrcDfMwXpbccYjHiUSJ7hUpth69luqGQIx1OzQYE/Z0MktK5d5j2pPn85Yy+phqdLnQZJgmOmsC
mXZYeUx4tQSrirOq+jhXkzXEWw4MQ/VoyUvCBfoAHMqb7hRblQEQs9DgOSy1S1h7XomLJMwb46Ir
Vw8Xr35s27BPm/6xLAd3Cd3FAKnCMS34rE8Ml3ByMhoPoD8Noi0gjeyCxm1vzNxk02zanBWJXIym
go4MWkF0nu+klFi6+ohGE6EbUmRyoBY9yW+iVfKpCxwFtbQNciO2SqJbQtdAqBPBXFyvnKBvEZgN
orvxNg8SLPpMkqOc1P3WpDalJpoh9Szt0f8GvXpzIarXy14YFeGtOZKK9bAGBfnY6P9dB+MwBoLh
mtmwtxt3BrNVODIJxOlFkO2DyRNPa4bQMWpdw5RnbldDQc8gJec7OFPgDoU5rZdy7KzxBIKBbiTt
pnQMsqVv1LoufmT4uK/tssAw/F0HHQW8WlaLj+jopGzcaqOjVRvIaCc6olMSxK907tLCzcTRtdxy
Q3ya1geZ5Cacx6Vrp9BqjAJ1ocxFH2Gev5ZxPjbMpALo3mMIFOeaYSnc9aPnZfId5xw8YNxdUGLZ
QrnRkgV9f15joSwogRBbgMG1hXPRzVWxHMtidJ7MLqWrH2ljn/RIlRFvKKzcnb1M7oOf2yt/SkGt
QJ9ljeuNqnPdEWxpT+8zszeqHZLx2vm84q8irn0jmNcrql6UlXmVtS+LNVkZ7Cpt2eFMRqdzObYn
Wr5NP4FeXAB9OWjBUnM4JA3E7NXSgkM0ln2s8m1xxDeqVGNAK5nlctgi4sIQJ92qwlVldhEMFkyp
EIJXMDexqYcElrKWjBFHnPi5rJjkS68x1FnT4NLMAtWWDfETRZM2tz6bMTFwwO50021By26bNbbg
JUMdN16DrTCJUPNhfdSC2n5HuAwR8y0KPb13GrjQH0xR92OIbkV1B1V02oumYCmTHSNDBPQuuB7+
IKXp611RdBMVN4s1Zz7iZRT2eZl554Om/Y10USPIKJkW58lFBdW4i5OuVMuTRui9HU85RzB0a1rN
Xbp4INRIsPM0rgxSuCvCTto+2DmOdg+pmEXzYcSHn/ojo7Xm8c9rm5xgs0mfezmn24XpnASeXWu1
zSf2kUlc2EXTfNUWcfagKhl92jobDF2AhCEwIEKlvV9aqtpD4Q5+HRPtLNQHsIM+uS4mv6LYbdZg
iWtBGMJO0vcY4VIwxwcm0Kp7KZyhNQ5e79cybhcCBZ/zcmCQWnT4BoKsOHUK790g68mt8+lDngOP
RIaDWJnyaUJkYiC+rS7wX9jEua4SBzGFd+q2bjacCkhlUIlPoK+SzqOQbXm62OXyMmpp3rdO7zah
hrNpXCZlsnyw1350LmY9mdkhsZY6uHRygBsWtdQ7N6RYvDjT2tPRgKzTvZ1IR7gH981YjtOF8Ja9
2Sa4g0jlk0LRNNNcx4o0azvUFpSZpwQfYySbUjvTrQOmUBxcLzFWXCWwhcAkxl0/CQlLNORRMl0g
MxgCsaNy71s+TxaIM9hGYO4pJBw6zUm7zk7znODC3yedd9dBm+vY/gtK7NlymYabY45VZiNq30AW
JLI6QmW3VGctr+S4T5aqrc9mr1u+UXZnzkldOAXEUCxi+YjkqE1i1RK9sYPXUTdxYSxoEULohlg7
mZUnyq+oVcuVQmcVQQyWaQwssKleQ0MzCUO7b6UP/kb5hG533dADyLnvyeHu2vQFfhFO0kYjBlwa
09UJHYLiHjanaDzcCxvjgbgJqzk0tauXaJTKGw72hlY56rwF0azVmNg4bLLLsyMqk2KHM0rQXQzW
tjnhYG7itnJa56FEpFVElllNXwMcRa2LjclZFpLyZNxiCDGz/1aV++DQDH+SRE/nhJRv6pswa20g
2UT7cp/4vntv1IXFr41DEDyvQiTLLXDq/LDiO47qxHe77SJwvFad6ZUe8nIyUqfYl6PZBAei9qaG
baVEQxv3Ze7LG0RC5cOiPG3tB7GaI2Vln74PTpAQzfQo6dCT6SsYGR341qcbYihi+7x9wmpZXyfp
pGjledJ0JMvNqfZ4B6KTGHi6cQxO+mvqsIpWeSD78ID+1i8Ombm68+XU5uzwcIXkcyYyo6VzpZWN
raSj+/RpZXknuzz5QukyXVQNm2uIMTgyGr/vU5J8lZM+qC5gZw5q9LLYq1eg5B1x4LthozqN604V
7/DnydLDYm89RcpkIklcMJcDzbGqJS7gtn1t1TKskUpNUtmhwcus2TlYHdQXrKmFfU1XzFTEBKod
edEtsZfjUn0zVWCmO38MJCL8dqvFvrdNTX46s1/rWKx5We7l1FYoa6yCkVLIj1f6DJ89vioZmN4m
L3EXpOjPR+0tN4VhaoClpsvTvZdlXfNQk0M4xz3mUcw/CBaeoiaY+y3q7Fo9VTWRlsw0GVKHAY+q
vmjqijYbsTrSf4TvRUlbPhGUmw0y/xgsW2vt+q4OPqKKoXYxi7EkYLpnXkJ5loqq5KVLsvlaWe5K
DRwIgibGYgRjk/jLvEiiNNuo4d85Ltz9NF4V47Rg+72JzozN1KvOx5WZ6U6YYvlMhEN+wSCvYIY2
FOZFlTvIttZ56Z4RSXs00BrcmrJwTt+RAzHX10HK3Jr5QLEeuCVMbxIeWje2QA49rCuG7SwbS3Ra
+KrKNUq7LTDiqao8ddlzIlTXwhnykGK4JytGpm163i1SVIetSbBwzPEbHg+LVqkdgiuD+s9mSwc9
sCfO4WQ06qM9V0yAmX0As4P2gKMw4jRM9GXl9q5Jy848D3LHn8+dhAYUuYtHdaiase1jJY3Jh06f
tvn5af4N6TMHHsWFBrRvMT29nZlDVW5xOpqkNUtnHixUS9kpixDxijnYsBlT6JwbZVKa6zBAOJaw
9ebN2SwVFXLfrstlQv+sKPAm7pj2/bU5kxhCAaVKimwsyQ3QjwDo1QuT2lnJT8VD34hY5MynpEsQ
2Mmi3tR5xaj7M6qmpSAlV2KUA+XrVH+BwlRx1lqudZWxObZ7GKwbtSh7770NI9wPUdkKd2esXe0e
fE+kQZgFLObs/q2Yb0uNmXho6ryznpnV2o/9xHYkzAShmrtJrEsGlZJqjJs4irQxL6rxvqfCYW6W
VMbLtrq1c1bwlY4lAs/3FCUF4k+2deLGcpm8cxp7LXZc61NDSniiCFcrc6ZoFImzxn5hr8nZtGhn
3ZXZYlVHUPoGsNC3snQ4K3jePnhM39cwR8rfxpA6TmI2E7ODsCqttHggLcNmxO/W9pztMlfiyLDN
riw/4ZmWjHfYJ2WXSUYnconzE1jbJuDThB0ZP8sFAJL8WBfoLHanYjI5dq3DCKGjhtR7DHuk+yDz
PrjBWUfPcWk7w71f5OsEmFO2EhistfqIeWMrmFy782Nhmet8SM1RyvPecPzkzIAdGJxN3cxXpLwh
a5vqadP7iQZ6PXrWNrc3RZflfGlFJ3+Nfn495SXNBmVeYgo8MZKpamNykSwg11X6TbSp2rvMS4JI
Dx4GId3HtitM242qGkQizh0AnScoAcPHBb+YKeI6MrDPPeJ84m3qvKsiyZ0vqlP5I+ZD7lKGBW47
zqV0eWdja/C86xX1ToMaa21AdBFuQZaRSTUdMg0SeGwKOnwm+xIEKBbrPDdsf6b3ufMdYgDGtlRe
iE7O/j/Unclu5MzZpa+IBudhS+aozNQ8bwiVpCIZZHAKMjhc/f+kbaBhA43uXja8+uAqlaQkI97h
OefUlGmi+coMF9q2hviJkqVCrLrX3KTdjV0ZjMXXDizyZs1y1/xMrVxZZyP3Rm9hYpc6QeK2GC7g
CWQzJD4DGM/zxm1Tmb0GuaQSIbQ3m4cqFqFWSPwCSf9l2YWcTvm6oErVcyXH3Rj4nTq2M84QN3NJ
m7cNxjWfDj53mpaANq79m+Jh0W6m3CnbGG2GJY5qYByX2GEovp1qYkHa9pkHqjz7vX+aKNZ+So94
hU3RVawaq673ggdiO1fvKVDTVMWL3xc56VF++atBJBzWEfRhuFTxrw294fyw4GQG00/d1B2gVMZ2
zzCrx2OFEh3DKs+bbvq5t8fHydbzB6u/vNpi/4tDtdK6Y4Rv5u5fVZaGccsrVb2oWZsvOSqQT6zx
vfuB3ouyVo/tH2AmUcWTE/SksHuefNAO9QDS825iP4DjUr4JWsYTODyzOosL25r/+r1Isz2fcaCI
+/HsaVvP7MUvgn6dP9hUKXfUYLmflGHMGxqPreuZUSeFE7hNV8S8zPLdRqpJfUbXB3p9NVxLlqKY
yXpK+w4Pq7KyRbG1+IX75yUwRLgj8NXqL+CROfYVntPbMfF0zEadudD2DiBaZUmHQJTzryvXDg31
KNCjNp5bbVum/u8dtmAgSqQ7k1A54WGWEM/g1NTUAcfwknNHHMwsK+lnPZ+Lrsi7OTpDbfvWJivr
yjpQNKfvDBrwhVGlYa1bH6Dwx/ekwb508hta4z41t04pVbHzwbq+lLS65T5fFgpnw6jN3k7SyesW
lL6jvZ6I6SyHLWG3lBNkrDUsSRcts/Ni21iKV24w2ae1wkUd/KhtThkjdrkxXe0+opBlaSvdCE/b
vBJRYuQZ93aZTsNPUaq6TxrcPRkCdfXaJkQBthJ0tCkM0h8YDyaFpgpH1thJvmuqOUZYK5/TSbgW
dS8ugCko/sjfPuarFt7eqFlmJpU9tnc+qiU/CeAPQ758WVkbS0zEqLhT2QWJ0Yfs8/GI7s5THhnd
xgyr/DskzFtSTo/lW6AWqvy+Uim2fIKtZiJ6YV+yvDO+M35pL7AR3hqnbln9tVxomd3QhQzqptnj
I1PestzmeR3ZdyC4zKH5top9gXF/GUMEKBL5PMO/nzUVIIkrzfQ5Mo6w0cqp6nFopwobliAkBGNp
HLtNPNatFbmvi3uvs9q/HdhdvvIYw8VMYmpoBLOZVKeO1SwDBNk7z67bNxZrYh5JjvZhosXGJebe
iQYiBPsqvJY0FdBg3Pmmfk/p/pvYiNpMXfel6i7X4zDDh5U8YDbyz13hu8s31pveQ+CUDpEEFesa
YaQUPxEz1rurrNrdZln9dVWjHstpnJc3nYfe1+S72W/ADLSOvWZwz+loohtv0ds/mjPWe3dYvRmM
Dkdero1g4PZtIGB1iP5b8aQfM+l/e3JpjHucsAcrLlH+2wdXpP7fUApfJoYj1a6CkAKCWnVDGbbY
xcWfCwb1iqMhooE0rPQGyXbZffrK6Rmmp6KWbEXLZYpFo9icSxTEU2x1w8LyeDXM4A5HFK7xTPE9
xqmH6hTABIbgzOIkWDdWqQy9acu65111dYdBWt56lxC9nAmhElDeQRVTZPTrUPy1eYV1zAnoKHwD
06HdwXWFxHw2WEoliyoYz8jM1SEuSIt5ELTfOmklk60LTocNmoK6iBCqB/Y5R/o27ZYot+8baZl/
I6sciGzRi+CTylRz8RDTcxKs8/rXk2X5YgAx61gw1f/hOhuhKQwkDPGAG966HbzVqsENBtE/jwgO
mjxWaFJ/ercS3Xm9TqD/kgVnFt9d2BXlVsocLwkSb2ZchWRU/GE9KjF9m8ZmPjYZFTAKdw18lUfz
crnOaIaNHCdx6YCfsO8RZlO82KOfUx2o3Fv3hCpl9jd0ARb2BfO59Y2vuPi72pxpc9ImYOrJYkRX
yTrVYDlNE0p4lXGQu7rAN35jVNWwSKSAeIpdXTGYBWqvDZsjNu4zk3+VMtKXXkarEdtYVjk2wbv8
L1ZuKrKt0ee8EMz32L+xtcnHxDOZ3YMppP5b66fS+4hCbD7OmBugsFx14G3J7azS2PPqaU5qiZYe
mTL01ZOy6+GkUh2UmzLEnCBZ2hGiyhwNkR1Y+3mYM+OnVB5WnrPyNirwUsJVKQJcdYmdLWL0tOQ1
Ll5mVhT9dW7sOoc6lE5N2FmeYJQWwA6CUnfYY1UZBd9nVwXretBRZvav2mwb+44KBx0WyZ6W/Bar
6zU3sre8/oJvE8EIl6UqcCBMrLKZcd5j0ReuGy/TGftNLL/sbUjPHuKg2PA9A+o19dnIQtR77BGW
JsUM0xiaizUOYIOUSiFimtY3DYwgopBsp9ih8BtBYfM645IsPc25t2NPJ9xEEwdceFQRRo11R+nz
kX3nbieGm9ZZlWpjNU/lFGf9XH9Ti+h+18+e+Ohmgc5gbK/JuzMPyLPUoCKbgRUUE3tj7r/Mtc6q
ewsyJthOwDryFBl5ISHiponpv+/O2cPSTP30XhSWOV6W2m7GA7xfVWzraU0hTfGNM+39Upreu8gy
56/iKZZJ53ikyGWNXV2XknpogDzAIo3Y5D7sOayMrnpseRVFYkPVToR5O553Nrm033h8Z2xGWLL8
Vr7EMcdSg4bNxC2A0W9Fw3dMhd/DQXjCD3mlQGoSMbluGS8uXeaXnLPQ3awO4hjsU7iBTC4RPHBY
b7XcH4XmObklTAFXrEynwxsgG+CbI0rW4chsi+yQ2jioxLXBp8vdIeT4xxulyEGXVlwKUpn72Jp2
otY3NVvvMMPTuwrUYbVbz6AC1kUdPEClSMYSq+t8p8x9xdYUrmsy36n5BTPKyIptmtcKCtasSw+E
tILqajfChPHauYEO3vPCAVEQEhhg15X97DKI9lt941VRvezwaQya3cCoRN5kFnuRQ4rbTrppZYkT
B2ZyYtpY86IiBnSjwNw1m5dIbSNvMcZ9MCAYOIEVtmaSr4PXoMNbagAhe2R1OWT9FO3TCLzqA78P
Khj6n6U/2Is08xNwdm1v8qXDo9ZVxZpt2S+FKy49HDd0BUw8Y5nTqN+N5uA7Ca51pgnoNfTqQhAJ
XCQftSlOsz0NLmjjeF2Mo/OcnngbSuvZtOfrgrIykE0b/Wo8pHbb+mfLwLv5Tvdrhw415DI7dkY/
4qnJjW4QJUvGq/JOMBt4zDDQkk79nvp91p0aulMGOLj1lA+tnS4FnZzDDKixW0O+KbUyp4d/z9SX
IdgS3mML0qjXvgEQPUc2iXK7MmrntsII3C3CH5wO2RHFImcgblGPScbU9uTO7Pumuq4f1NRY49uY
OYFdI/9wDbicNQ2GdWu5Zak+fMaKFHks7UPMdB27EnW8UuTw9E9ksL9PUCc+RWDbXJ05bCyBn3n+
cXNOUrOKBo3h6GzLWxf1AgmRSwUQZODWmAENMX7Um6gw+v4oylZmN0sVQHMs7TW2KmaPH/40RdgU
b8E1z+c4+vRhDytiYPAVkphz626drHGCEFHr+EFkmmVfWrMIiXFbi6Bbr7g4lDw1bMYOuCrFOiyn
JvOzsjy5TaZq+464D72GkPFG2hMEzI5k37rSqG6ZsvXNmZWlV7z5ARjN6er/udxNqoHYq2XURNer
zz7L1SyLWCniYAq/Zs/jMyQFQoyEcIiMbYMDDTCLw4IqDhKkB1ZE1QAtGJt0Rd/VcM0B0SWdcRwx
+z1Fo0sTPGj+j9No0mAZwYHSMAsgmDzQgHQ/zHnmzvt0olptnyLcfP3hKEaBjc2BRYgt+68QBxne
yBKv5Hw5ha2FNGD1dD8+aNMcbWZJOP0EwysOwZ3DikiWol2+pWro/nYcbb453LizzrtwN80DYzIu
MPwBNrjoFKQB6MrOLbAHnDOrrSZ7EhC0xZ2GMjbvPHgApcKs4/S02QdyG2e9b0Dh5nIhDHBec/aQ
+YCJS7GdTEf5j2mKExHhH44ZOuoIIObN95Vjm1wVmu8tenL8Ip0OWEcv6yYLuoy5aFXLPp4mFe6H
xhGvHa5LnJVmZj5Mzir/4o3fjTFRkt4v15rGQ5Il4Vuw1ulnBKQ7xi1Y8bMYw2g/kynYH6RtlJ9W
33lvNbbS77kiEQ1BjFQCl+Sc0iDGuniutiiJLFQsBRGFa812+19uAP/Ww/9bYP1fUvz/+s//W2V+
+1s/Df3v74A0//8LPT4Kt/+9Hv/81aj/lO/zx/+lxMeR/B++c33q8DMBvL6Kzv+lxEc1/Q8zRE96
la6ipLvaNfxbiW/b//Cu6bQoyDGZQHOG5OzfSnzL+QeeLy4yNGznruL+8P9Fif+f0jYDuSDeIASu
/JfUrG2MInJ9GR3d9Q7wRZn/B30ZStL/VID9ry/9X9LHMs/qqR8NMipnTMBbewRiXCHHkPTgi9Y7
uf3YRJV3aykzulhCoPcvavuntleKAVmsBQMPpr0DO2+A6dhpLYQsa+8suyBo6l0LHoeH3ey5N5hT
V7/0isu9sirGKmoJ87chjcKt6UT6jliJ9j6U2fTidOv8KSe//xD4C7+S586qqwuHXzLR7c2ErCBj
2e+0D8IYoqdwWDG3M+X0Dm8533HH5vTzY/rRsWs8Ippl/DZzKpOsGRTlX2Ws3WPhG07SKMt58ryx
+xMxNN00xUBWL1EIVlJE7HRwjVP1cLA7Xd+skl38XuRef5RAuvT7zNC2q5emSUUZXG5kGVRvgwkn
ZCoUQZullNFutiYGTsATf3B0G7cRt/SuGceiOwrDKrbKX+SdHaBpUXT2P/Mqy82YzgVVBHeHGzXM
dxXLp8M1ePHQGapDAhFZTHF69yJtIU7RWntY9M1O9ouOdPpys1XmiY4itkVlMN9ebSNYboOk3Aom
y0kptb+BHba30dClFwChPnaLwLnzOzabyIKW+XtibvwxFi4b8EGs9zVO+lt6TO8RfD7Y8PGx3yKQ
9ykQeTSyvvHCQ7TolF6dDf3CJSyZXgbZcTRMzEYLoxxit+5oPK1QHvmGPLz9bSuZ+d3egAwHhwIK
NozhOtRf28AEN+6Vsp4BTsIXE2lXF9t4EWOZB8f+NI5euk/t0j9gh8ysynQNElB0qXeSF+QZrsdv
koU883ucKcZL0c7UnKvDsRrWhXoqi8DAbjgsDvwI4tQ7pXkeaRmrzepV+H+PLTujgaC3O08Y/2y1
whI7LGNK/8JvDDt8BMy9q1mQ7QoVlocR89otD+b0AOTZb7Io9zZMUsbYn0JlJqKt0pe1Wbpkqmlc
kXjWByAK97Xoluy+Ge3iE9e8/EIIWnhnTyP2dZ5W5YF0MHuXIvhmEgRa/uL7c/hnUorAkYGyeNN5
ZUsMdpn/1V7hbppesA+Z29VEn9U1wf0yzsZxGdjtp4Stb5bCUnA2lf8jCWF9GPu6uGtzWeyZTkZ7
5OvdHxX8MwyyTWE2PEDbvuoeNE6LiTRCgWamHPLYjowILLRN+10A/HGw6BxpAfj5fkK3V0dpsNyO
kQEOXdzbgbVpWRCBC9TUorGxBLgOEoGqxQbpHlQnKUd4zxTTJzbU2buJ9OlMxeGd3M5qXgqT9STr
e3knyBrkkZXqbbBr9yVSS3YrcLf70oCvFi2Dr3Y+v5kbvWbmk8fzeN/Z2vlydCAN9ksFKqNOk7BF
rtRNw5pn2xEa95S1XNNBPVt37iKd7tRWI3KWMRy6RwNt086rRuMCvkcCpjalpv6qNebQZDU16IZo
ae8nKMsTjwJ9VMv7haPx/GCD86ApKSPnw5IB3BzMhs2/oAFHKy8dj3xFXik2WR+49c0vqUG/MTvj
/Dy2AR8eM+Ok1JiRx+O4zlcQpdvDPoWMh83xVivEgV1ZOu+mMS3vmVta+6KflYx133vHkbnUbvZz
pGaBVCd3lsHOaycP4DGvbgJhsIwuxPQewVRsLDaoO+YIlh9rXBJPCzU9R6MY9eOAyv/czsPEKYdp
wNM6m+bz4vhMmXB+6WDqLapIENPgWOUMGuLQDOZ7AYVxVnnPd8NWK/vNF0P8ddJwHrAQVWJrpH45
xu48W/tMivZhLlbgTHMN+0fgFG/TFXa215lQd8Iy1AO6WH0cxmU4EEtY//BpFHfom7wLWQrRzje0
foOQDONlzdrlwbEyhQYJDSNqwNkmeRV5J/oCosHSdMeKzu0T2aR9guFm0+J21Igvz7I1AUZlCi45
G+Md8cDQ0ZJQEDbrzIx+sej2of4zbLPXomzpqSvRP6zR3B+72fWeZjHrg3aN8Nyb1XJvwmC/uZ1e
iqScZfUylaY+r5Aon4tREQ89kAaqrcW5YwbFqmDS2XqOOAgeBodo2Dkt+h0fLUjlVD5SfHwWxeLc
LkG54CuCxBCwVpNfaoh5h/i23FlCRs9p7eMj4IroyreUJ9MHWMa1nWOm1b34btt8OmKuq3fpIORH
TkP0Yk++uslGpKxbAdrwnJfldJ93uTpqtax/wDWNzRg20WXElf2QgSLUKF4yRB5cedPJYqW5d52r
nWpZRLys2QqhNve7qA+LN4vCaau7vnuaCOL6k9s2hwmPU/4i3dLeWJ3B8JzDLDsPS6PPZifXX+2q
AKtJ7LkvWR9EmxEueGNOqf5oZsfYC3j2DwJHl+0Efor8s1iNk4Et2h4bkYlFkWfCYSGxksDn9XTH
hCuljJna6BZDKsm6TpvnKwFIMrGEIsQff2sr7TD7EdatY07iZES5/wH+iNomWsH2oi7l8jcXJFIu
utRhOzvrvI86GT60YVFwiRHhXRBHcwyn3j46Rl89Te3sXHy3cW9YpwaoS5aOCQAXD7qwfAA7QKSx
DbLaSpPGSZF2Ysv6rnS/PDpTwFZxwaAbmL2uy5NVT06KOraNHr3BEQ+utupnDFy7PbgAYPncFQpp
54K4ObUioEKWFGWw8ZrGPJHIEV08M3BuFKLMc7Cwlk4NNsrUQxDG6TBEl9Slpwfbxw8hIMfkzk49
ceMpMXzDfEAmYBLcaYu1PGGmqHqi0X/LZ6G/l9Z3LqlyyQmiykUKVtFwS205KzVQOh9ALdiJ2fIX
KpttSTqqrVGWdE/8lceoFDpLmH43TDLC6BERu7j25t62bDGFQDct77peBjeLCjukMR5bTrS3/qeb
kSKDIRsLqInQyLhkpIQhgOrfSukLfIx888SLu+7rTBRUaEt+M4jI+tvgdAQs1kR45VhBGoDR9eNZ
40fNVhyK4KOekZ00bhPugFuabZMt2aWqgvQQ4EG7YfvgXGYrUsch16Tt4KpKWsQ16yWhbBN4MCMe
uKk8z+B9w/gYx9UKXwK3t14X7InOTm/Nj52YnGPZKvcNP2UbnthuH2CNvEPUIJ3ee61pvDGnHSg5
jHHdg1pF+5yz435GgvYoo6rcgZPoPOaZ7p683M82DSnqCdcqWjKv7VzyzD1RbdLWHboNvsVfw2Rh
5CH1bU+JsecEI+IeWnmikHTcHWiCRSyQTN9my5xeR8aLz6aKsucpnYpzzeD1k8lvt5382juCMaPL
LVv/Nw01RYmr3nAJ2JJtgGSVecuGCNfUSyg0g8dC2d5e86DehOQiNDFMTXQ7CTMlb3Q0bkOP12Gb
4aW618pLieQYxxexYmKQqFxOzzV2Tg+Fk5bfXmlnX/AlHdjPWqaMie31Aamp3E6gvLehXUd/y1V2
ZMsw3SUssZJXb11/wHPaMZjVBRO3fdzk0r8ZUmC6GD8HxgK4dy87MHv9auugeTUbOEyR24D016jl
no5HtN+94aeXqlsE6S+9z35DpfZysJlJ3K91J89myDoPfJptXjMoXW+lNdQJVsr1oS5YniSpXJA7
QnMe1nHsN2MtwltWitOJdTyBKhFI2D63UytFMYcoO2U/4TB5z/3nsAn1qa298NT2158o6GSQWAQK
bcDUsz/gVv29e20Dk3n2f0Q1uk/5jLH+LFkNxqWTN8ZWZY18wDqhuC3dNUgAGnic8Np4XZaMV9WZ
6uCZugrZH7qcS53beJvh+qjO08iWrdb4bl9lKjh8+9WQIq9sgLwdSuKtHbI95V9R5g/uFWHSGboz
4wBrrd0yrfLcsgXG/bjObwqAZD+pCVLY4ia8PltRkR1V0E733gIphY1489DLCTOOKGS4N5mT3BDI
MuwtjJBbZIequ8HUJTgY+VCcmuLq5UEmlXFIe6t5rlYD0SRtWtJ4IjtHBkpMWxv232As1J7Umu69
aD3osQE/jpYQp5+W1eRj59be7ZTlPrbcS7/g9j238hyU87RH3DW+5WE+c1X3GWo9O7jvR9U+oWYp
oEmHjjAfh7yu0hXuPedi9mM3wnm1V5JgNvhPLBZdyJzvulAH9EkgEUkQYqlTwxUNMUvAaKt6z7hY
igVinJe2PsF1O5dRqGjvYqOQoBhfyIpZo2w3Co8W1DEx3fWNwXm3rK5PateTPf7gwNMqC1CRpbr8
YA/bvLL154ITpPvFlosQjpQTuEOKOg91kRkiXJHBL7j2vA9bjO0ZKta3a2atJ0TXJp/yDIqPrTYj
aSQcz9CICFLoW739ijfb3xbSZ4jnK2kYsTR4s9F3Eg8T9eyWF69+7nU0HccojV7Sxg7oSsWwJB3x
hXjrpldKAAQwZQTtjWwq0UZAOPnW/aLM4JuVMvKx0kI47lHp3uIFgLRp8lt5Xyn2vBkyvQlEmZAf
niQK7lkOr44swj8Za6/+NCyZjWAKpoyhduZ/2aKsTllgkXyW85DXg2B/Afgabkq+i6s0lyNdrel4
LuyyBNYYKCwMssmwllizi23k+ZHW0Tt7Y0AhzV2+KUV0DZup/A8sCcSX1VQoY0vPf8QaK9tMMupt
NlyZd3RUWN03nTb3JTuon5BwuV1rU2bEYa3fR1Zg0llHRtP94Izc8As+Wpjpv0RN1l381Q1IbGnM
25bJ4E5Na3BnewZPRdlH7t3ijCxyeyxN1sa0XtYQP++Z/TRmMaN68oVhYticz1DnjegSo5ijy2T3
9Y0dgCG7hM+R8UhcnMD3yeY5FUevQdLhYWX6G8AzfqLTB3xe1ZrBe2rnOY2UOpqZLJ8wU0Eb4EVo
WzxL71Z2U68Oivu/2OKo/ZAF+e0y4b2BoxM8dOjJz4lQBa4eav/YUK08+dzwm5DheEI9UJ3ZcQmc
D/IJOmmNCDDTcsVrJwq+ZpoATeu9MKxGWlSebL6VvTub4y4qIueVGVMfs3kyDhTOz2wh1ifcW12M
azBEr3XdXWrOv+ulPu76nnqR2yfA3DRaF9ABVLXL6ugkA4C6BeXmKsRUAx2L6D8CD2OIrdvb40fO
XDYucF95Z9pAu1oP12c/nDFi6IL6fVTpUzMGGn2UtVxk0dD1cecJaq+6OSjfQFFn1AEzFH9YcJrP
LGP9EwTlizLLZms4s5XvBn80HjBuMS5No9o37VjqVxi1+5OX12+6I1sooXVJdyZ31XZBwpaY6BcY
dmNEubTLSnMS3cyWyuFAOTKoCq4/tyt1e7puqLgLouqAmsq4eJACbpzVET4KKwjoYjf+J7uZFP4A
ZeCU0y1J3ct9w6Zzl81Gczt0frUXYhwvSurqVjPRnjfOZKLRTIlC3K1oulQMQ8aqOzS79l6xAoVb
kqE6UJlYN/TjFFwopeXT4JTZR142DHi6QW94qerHSgfRT4C6g60mQOsZ8QwLxL7Niz9M5ZwZPr4K
+fsd7VfAtvuODaG9p8YDViiDbmu21lt2JQW9vq3htwZ9cpoaPhbSYs52MyMoi+tksW+sxaVkKhuU
+RTITfdIGpy3R0uCtF9R9HmJGvi1WjPyw13HvtuOpWvny44uh7PQdrkON8NEAAFZqP0fXLnmvVkH
HMyCBh3jg8zmah7wxpuv5hHXc06RwYiY7Z7ONTpFfV4DtRCktmPE3986g+GfB5YPJqWXM21xzxg3
FE0Vy2swEz8O2wLnOaeefXmDPYP1tyUn6w0/FKQtRVYawzWaUf36AbvbGAOt7jLNVXjvjKqwNnM+
yPUnSNflXovAJ43N7mEiOxgDCGIiFZvYCXyeJVF42SPpQsxw7NUr9gqvkZrZYOO+ulU7HWtIsCvg
jEeG7w/DW5ayq7TYCJ080jJuMMHKd9yhqGHaLtK3bYdWKipcQ8fDWnh6V3N/gKUBMb6RL8d41zbb
q8rLq4cd6SQePvaq9l8clyPiPmWFv5eW8Ag8YlqxHRz23BIO9qHUbH1Hf1I/7qqmE8jbVdCqevI5
g8Grd76vp5fZG42ENtJ9mQzf+ME6mnASNnkXX1qyjCnAhmcICkhQ0jnuCHefPmq0vdinmMaVMJfr
Q2u5+sEzdEboLD0j9XtYI3uKwpmMBlc/dllT/EobMTtZFKUd2/5q4a2z+pu+NFizF9j5fgFJ40XU
BCwA0XE06DZT9DOoytenvFUDqEGRg7LVhvG344Cr4I+j+sabg3IXSd58WbL1HhYKWtRwdIF2gUio
MRvjtoRPOGIG0IBpktKRLJm3foZzznsXMOyDcjYoQskl5m2KRiCPJVyP2EmlT2zPmo8Ru4dfRpRk
dbk6OwxV3f+so+FeTEDdzzVbiY7w23QfmNO7Z61gslo43blWnvvZ2Gp5ZCWAqVgwSuem6o3qDcOj
kSQKwp1bSKOkEI5F192SqvmSio5NNpEhzR20fv/t+uCjcI72cIeko9qYKTVpvOrCxT2qaThC7fAV
PS4mZmXgXibD9rZE32DBsBSHUmV3KRBGPJXVpk7zg8VmYsjTd3soih/RhCQFTaF+SmGf9giHyGdr
tMmQq0WZuS0UBJrZVuEbs/PM5eSS7A7DENoZ8qAJ35veXv/qyZpfFoLgbvzZa9kS9vWwz6KGx9fj
UruxCfARCfO+9WvsM44cV8J5RkTS8mQKt7qINvW+C15MHTfjlG7QMCKdt6wUHXAQ7YU/r93egj5d
EsnPsUXpR9BMJqdxS7cHPmuQ6ePEASkY+EgsQ3gyUGVwuqKk23XazT5wRpQffZCtT+THFI8RTxvD
iTq7FHkEesNoaD8NhrFv6XzGWFj0BHRONDPdgtPRmM95Fa9+MD6PgSnQIhn+jaJuZFyGXQa0PsDW
ghD32Vs5/bLMR1VHLuO+cPWyrUzl36luHh4WBPWJbYI0BrorkrqvbZbFIthWqTM9YJGAy0a+Gocp
c50dPBC9T6rHG1nWze3EVPRNmMNIPTwa9bEUEIcUqfkrSn7nTqK0JtWlIcvOh/JScbU07hcsRnfA
F3nZlu7QfhCqFG68XPUIPP6p0qst9KTuKLoNvzB5sFaN4sxNUV1ORXVLytk1rXGEhLdd/5ZNcH/I
1FRsuRDcM6QsAXfmYr5WnskyOMzY6aZgQbue1cmpmqV8qJoBGUNeZvTCDnoaK2wE/jlG+Kda6EYT
yw9Vt8cFW+xH+KVfsNzwMuRjIDZQWhkCZs64rymv9LSra2G9V5YOn+seJ5ebumGjfESx5ptkyAQF
iLEZ+q8kvExniVrvaOWTPhvKrYzEBYty3xWJU8Wm0zjZ7Cy7meojYyX9smrDvEAqqmdtZgZiekZr
FHGtw55LQ+fkW6p7X6NydKwvFLQjwaI0JCjx0jPhsv2b8FPv0hPPwyQaLQWR3I1gTr8CvsUBiaCo
rHMRhLshNKqrBrcfItRlRXVAak/JzLVjqE2EnvVJjBa2MK5FXtjGVyS/YIlp3a5yNT5rl9jtuBtW
Bo1+504R+zWnOXAqjyPn+9q/9bP0JhQNNn8C0tBy93Ds+NMYXls+Ny45h4nLSfs9pIs24wFiPKdx
UY2HNSEGLJxfDm5Fmn0fJwk6aJnMPn4xuFqn0UONkVm1W5re0QfOsnTfVGWUnfiz7fS1uJZMPz3c
7vRBKdBriBVjpcPlyYqUTgqkUhzbld/3W19eT2t38uRXMa1Of5uTzZzvc7JQYWrzgT3HWvuB4qq0
VIPkVMy/Rm8gLKKDU+3WC3uaNDdanegIb1s0iVEaHfhsq6b5OBShdJKu4XwJrKDIdyE6v0cZUqZu
+dJNByESuEw5w6y39s1qi91oskcieOuapmX+D3fnleS4ke77rZwNYAJIIJHAKwmSxfJtqo1eEC11
C957vJ+V3Y3dH0ozd4ooHjI0TzdOhDSaCCk6ibSf+RsOyawhmWXb2RTexOB8xz067DUyXL2Z3lAv
zD4WsVtv/TTUXqJIaE9GAo9iS8hdfM2VE893UIXKj3WZxj9nSC4HqLD1cxUHJa3MIDvEkYkOH4Aw
dPimQY13UhM1EJ0inv/MYq1APQIAD5Vi3Lm/Q7hzZxyhCuIy3W5IlFIIUi8yyDO1q8dZ6RtAdRnX
0PyiZrQeN1VcKkjg8B9u1ACji45V1N2lYuw/R2Yut6Fe20cdfRa5b4K+3ZgpwdWkS+LvsG0PDnaw
D+AsxD33XPcVzA3emAJBQAh6bnwHR6f6ChNqPnJu88dSBeENUkrpBxquwW3oVhRlwLtbn8s0t/7s
9Cz73g496miBLaFhmZSkth0GYhU3SiWQYqhgfqRjjAEqceqvllsS80nXBS42Gc2nyBDxDs4V1oqz
RBk8le2nDNoDnKDO0jbof3Sf6qmLPiJ1NG0p+xYfRTgadxwriOxOmD0EdpVtTb/tP6cIL6Bcldj3
jSkmvOtn646Gg9gmyZzu9RByTV+W8k8JI+LRDfKJXsds0n+LAloV8exUXyYkRlDvrpLbXjcFOgIT
9Z02qattlOTDlzbKHIxb+yo+AlpaRCNy+weoQQWWLm2wWkfb4Dkym8recVK0r23iA2/2qy5E9w33
rL2pI4DUF1ZM3WOwvgRt3SVeg2zeE7oU4YMjFo0ifQhMGoh29Yh4BBkELAVtl6sUTS3oYYG5aU1J
T193xicIP9391IGbVjnAXSdDqWQDmk3f9UM3b4EihN4CwP4OoxvgdIN13G+xPyXOjvaPc2vwx+HE
l+ERsxmlMdlP4EkNVC+0yvhZ5wbGYWY4fwb722u7V/TI3wLSfC4y/lpjY07cLg6/isUPoln/R8s4
/88T4/8TQwsdiMn/DKC5+RG10QmCZvnv/0LQaMr4hy2EKxDUxrRigcn8BaDRlPUPS9mKGEjZugIu
ivb1vxA0C7bGQSABoXMwDARL/0bQOP/QhakwobAWS0zXkn8HQbPIa6PeFxT54tMhpXQx8VW6wgKF
1oAyFlHnN0rK9BtNbXBCRb2zHwbStqg4RInD5TxBh9sEyLc/qL7XfkH1bJ/ssQ5i781M/RN09T+7
WvzrF1iGtPgxLtKKp79AxBhekxeqHVILyb6uTHNrhbmxE4l/Rdf5FC3010ggQsAl0Whj/lbq9LKq
NT/TB5s6tQEXhUvJC/M0u/I972eUOUU63oTajOGUXAGIQifVgcZiU6z1if5UF5Pe8KIBeaSC3OrW
XuDxcFNVufZoj538SlouoivwpVN57OVDJTQCQFmWQNvaxe3kZFEXKpQCmWTtJhSMd6Xd2A9497ne
CHKEOqfMtwtz84rBgHAX1NXpXgJGJQyhHMRL8J1YrSQXPR16vZY7cn0cI4swCvWjZqW4E8+hKN0d
Dpd1cGxrYwAf6lY5ZFZdgnl1y6R4oiNsvQDaGCYgmakk5MRacKPjhPkDkQG4BGmBpfoGpqV5hxQF
DTk0iYAEjXMuYLHTk8TrM6Q+up2mnNyWX2q0h9oJrc+6U2TjYZHBVZtaxZH1Mw4bDSXeRRcJpvvg
v4RmFH9jseKPKjWt352kAkQz6Ybb3mDlaOFzWLlYF05u9NuMxKn9oZVYeLzgo5BSxqefE984nWZ/
DyQEvkeEqcPuJbGm9EApEiYnmaKBhKs9m8gWtFn/VUETyHfGaLnlo9+l4lNgqxy2XqTil9meO+Pg
WqlFdQXiVLopargLu1z43Q+7io0/zEAi2WtTfbpDC28cqejS2N0uYrz2ttLBHhCF9urB6eYGxVzF
tG8AKPkWIV0rQSQ7KaJDGZvC3OexVhZeWRKGeX07dpnHQyXKRem1Cr22KIMjEbtTEfplME2lgisR
Oao2PKubZt4Tv5OPThiNnwP0PN0F+D6jdZ7Ozr0acAHd1kbk/JGlI8JCliNrHLsixO1m14gPepRQ
pprseRq3NgelOwxp+QsMKOoMCaQ/qJnoh2wFCid/AtPAQTOYxhFOe570z3nd/17E0VRRyS0Qqaid
JUixnLH6w299YFcaqJxaG2hE+FYbfUhbtNXcxna/1Sjb/BrqCKNSU9PdFg2P2fyWmj3xJW1cyiSa
s4ifqP4u1lzre4Vo4bOoTLASVDktJGxc6NwKDuHDOLoO3enZcD/0tq1qz45GdD4MLASguqD56tEM
aHY+lCcb2JNuzdseZvwjFVA0iqxszA3PRcaKkgVl9y9l0ocfyjRZqNQWIDlE9Rw72qZNuujAOmP8
JeuZtJy+v0rs2w7Px4roio7OLaU8HwgFlZLMK0XmfowURUtYDW4Wg+1L5kMz1lq/FZMjK4B1uQnM
C1HO2YN5aBc31pAGv5PwLuJEboriHnhyx962PZIDlVsAn1BFQjRGCpPt6Cq1xVagFGk+xebQ+tsp
R+Ftl4xN8RhbeYtQeebPHye8lL+DSBR/BG0Ryc1ISQaaSOw8UeVVNgLDZfBSdYo9Hg8UgFXh5M9u
pFtAVtIm/gBWqw12Me3V2hNRBjrbkZr8YlEx+K2mFvCnm7faIkBE7NPMjv+7EehjxeViUOiQA5rQ
UJCSTKf8b0v/qU/rSQe5pUfmVld0XbdxWozGhrs8RddHHyFg10XCOTFU7D7bvQxbT/S58dXPfBNx
j7xDsjDIoApukX8Tj4ie4CpsOy0i5gnwHP4/RfPRC0XHwixWOWIf6UVpeWIQigpn5M7fK4p04aZP
2/wHIsIY4goKW/E+zzqQTq4JEXVf9EJDrS52aKtEzhLp+V1Nb23Om6UHgRZq8GSCI2q2EExhtNlO
OWQI71KR3WgDHJKtEjxEh7kc63TTcnaQyiMiRESAtiTXgB4JLhfsh3+M3dJQQQqlROphLPmyVpkI
aRA3BMGuimsTyk1P5RtxhCiR23KIYQYNNDB+UHHMnmd2LzKOVSjQB62L+QkoF9pgqdP7f7igSqw9
x637ngaa/rnSJJpEBUHAEpMqeI21Lhal3bhEJUFYeu1A8plMVCHqOnG9AdfPzzACW3WTgzSnjWiT
qN0OXcvOHJPafumwb6EEq+cOqvb0cIwrr9riJPH2TQP3jGWSqyRquhbeWwCj38ZHDmVz9FpTBOCr
Tn5Imw+F4cvbeE7Lj5Ziri7HQudGM/FzdKj8O5Ko8HS0uRjmwm6Qm49SuJiDyGZvGDRnT/JqPYRx
++vycOIU5CxBdRM/OovdnqljwfL6799Ef2hhkuOG+DiDFuw+hE6ECGBIfwKiUe3OC4Y/R+prgA45
7GJt0vMXQRXE99qejb9r3apJvcqysd9tq4ZqakfFdFOATPW3Wp9Pw4OJgzTkYbRhcWeYgqj9Recg
VJvL32G8/w6w6brNi24SFTvOyimHOlQXtXANdmk3aMF2gVAZv2Mt0/AQzbheYJNtj+JYxZneeGA9
aGlNs8C8t+K27v4KAP9W9vO/3eBPYfPlmCB3mHBJOkJj582SLYaCJ4Z//+e/kQP9+V/HZvlH8zZR
OvsH/ZU4CeMftEccltNGWE0Cev9X5mS42AOyY11hCx1FCJv1/mfiZOP0Jx0HAXt8W9gOggP7T+qB
dP/hKLYI8sPwGSxLmn8ncTo9qkqnpgJ8j/EpAbKbxCpxsmo0w9AQnT1RjCjWdd1w07Q4tGOXC1/d
Hq+E9OeGk1C/ySgcm9h6lVW01Awd6SLHAJgr3JWFg85Xm9IK0zN/18QEtm/W50xWdprF/PV5WCUu
mQyzJa3VeOhfSBf+ue4pjf8ZBqN9kFPaPevpOHlT01C18oupPbphiscC8I8r9+5prvbX+K5cEih+
AZp5q3sXUfLIcMpM9+ywtI+VXiFWEMv0cPkrl0X69+3+OgqOdQblb0zEbLbz6X2LxUoJ7BWndlEO
uRfjrIULp01krEfT7vJQZyZUsGfYMpIdQ25/OlTNY+2YdK0p0DvtTetq8y6TFWhh5FNukLExUKdy
5a4dtBkE0FBc+dJXa8H1pwoODdvehVXgrHJCyynAbKGP4lWwInsUKVPjI8aAJjJciE2bXPsZvnN1
RzGPdnb8kFnhDFytmLoKdmsVfhrtAZUqhEmSl3kogN0FPaEoxHMteJ6FNWHm0ak/aHJG1/biaxHi
3W9HQ0LIZfZsuXoWYxRnu6zW2fwQwXd2CP6n6ogL3djRnrMRCcNR1x783De8cCGz2ahUHNnc+U1T
aOkT5yaCNNKlnub72vHyui5bZP3bTJdqtk2hWedFPV1XCnBtXvqYS2vo0mwGmK6HoGvabQ89LWpI
CCpMLqCAi/GK196ZG0HgU2Xwai80K2fJxt+83RBMcx8M2QzaUXV71U7zseoHwEj9+JMW/KfLn/nu
pPBtMLqoUUnqCYQLp6M1ZIOulozkbdEg97mo3efMRyzexaj5ShD07ugvQ1kGmxTPVmGvDyUtlAas
0wyRoywOue/MT11fZVe+57REwslnkKWKxj8VQqRiFTHMQEThhePUM7Zg+yajrXaxVf90UezboqMx
b+cZL4bLc/huxZYxob5ZXAS6Uuby79+smGZ0TQwOXXp94Q8QJtLqobd8EOrcQ56TG83ny+MtRcLT
vbkMSIphEcAK4dirM58l3WhVNgNGJLObFAkvNJgC2A6WE3n02b83fTDedXZFXZ5DdZPljbnTZJ5c
uczP/xA2D7VO03ZY2tMvR20IwSpHszwJffkGrF/1gKyZuRvSRb/XwBZH67R2HzQpwu9yrI51gpxl
1/OoXp6S98uO7IbN0+0IRxqc2dMfAiiiDCv8tr2yQhDVxtjxUFgtbBhsEkg7F5EKeBeXx3z1ez+5
ImwGVexkAiWKY2q17gszeUqUSw6odSDZHH87Iv260XOBSwPU3J05WPkh0Jbf4AQ7YP1cytJy99Tn
G2Rm4etj0aV7oTIfzaqq71wsyjxM69orG+bM7FAdtR3ON8vkqNWV0lFGwDMJwequSz/aSAB/CEw/
+5iWNgzviIpblTrhlTHfvYu24WLEgdM7kyPEEsq9PRSWHVHi0BHsLpKquuubRfhB2pFXcKt+Rt7h
j0Jjo7hO5e8D62rCdW5tqKBz0ywVW5tS/Onw2NXgINI4TK7eKKbZqV7wh7I2YJnglWJ8vI9SzdhF
DtkocqsZ2nZoeU86wq+wZeVOIn0OdyIDBzPwkCdFiZS9K9BaJiH3Lm+ks1O1ZIYcINs25bJ8b+6P
aUJTBMq87sUUfTfZoNWPMwwIz+h7pD6K6FgFzjZr0l+Eisnd5bHfPXPLMrlsC94bOgVydYIVFFAD
ZUPda9ume0x8nACIBOvbsgHgGABT3AMAyD8DIDGvfPX7l+d05NXpacqpE6Dx2JRDnewck/Csy3sY
VPn04/I3ntv+PHI27wFhJ4nN6fxWhUSha0Y3adSLdlch971oHDu7wDDCgxQiuvUFMjKXBz23qG8H
XX2eOyya1YpBKfNkB8NCtCD38z9m3XpGVZfeYzJBZQh6dTeH5d8NIVhUaeLzSvgglbBWZ68DSxVT
7OLslabpVVwt9/C6AaeA+EIcKJJXNtG5pZQWlyFRCwPL1WGbmgFXP4yDPSvLseRL/OTgJ/bvipD1
Svpy5sXh05bsEJo6zR57lb9omjUXNc8/chFZ66Gk3iOj0UP+bKzs4E6IqVa04g+j0+feCIRhF6O5
vsv1UFyZY8Ni16xufxd2l6DWAmaB7O10VyFVlRWQC3S0tig7mD2SkH2E3AzcpnSnitJ50rq+RFup
s3ZzDkUEnmmOI1sTPplJoe8t0Y63mBlcs7c2lilY/zAbf19hCYvIzlytfjghnx+7puGh9v9qn3Ws
nfKDoDCCjve8cAOy4RgKVPXVQuyml1Tv3JorMDeAbV4+BeeOnq0k/VGDYBqQy+kkiRS1KuBLhjco
4NUE2wFtqzK6iSdNfQgzFxRcTrX+8qDnjh53sU1jFnELuW6T2V0fKnSRDQ8IORkFymA34EYeINHD
lNIX3SKkGzcdagC7RUvqcHl0Y1n49fwrEjLkgwgIXX01/w7KWl1KJRTto9w+CrLDe0PXbMA1DiRr
ECo7maJHnS85WgAa5BbK+vjIfwbBLHMHrzTLco/Gqn20GwTKc7K2K3fTufNK5ZMfJ22Sm/UEZYld
o3fSGR4G5cYWWBe2oC2My0a27pXe7LnJcGgcustg3BGru1co227SxOS8Gon8hTSMjshRigJ3XyDE
Bp38yoZ7/54J7gUCM8WhlM5rL/PNWzpw+0+JDVppDENEC1q9pOSZj0cYg+BOK+PBtREwb4zgy+VV
f38bMO4SGTCjLnnb8rvejGv5gGaQLTY8Cf/lIzLTBf0g07myt97vbEZZOvsmXWACwdWdIyqtlBYY
Y6irUuGoZivkg7pkG6ZWe/STCWlbKGE3pfR/OqPjXLnm36/lMvqCa4BqY9PkOP1G+CHZgCIojS0N
F7uQurMXJk7wkoIi9JD2166c4/eXBygJTJpdsiuCe7HM+Zs5HeCqumXYCI9OQbhb9Bk3cs5Lomwo
F5HMgt3cRNaVTOLcQlJ5XJIJCnJUn08HNX1gX3SRhafn1gBQyXDQAU27v30CuRropsMzc2gWUbI8
+bROmoHT5J3w8PGjXSwLtZuqqTvGKYpyl3fm+8O+DEVbiL+5gtcvJuzhyBcVHwRSdfKMrIT4Nuut
1xV/v5jJw0wJShomB10ItSzomwUDudaFaDAKr9fnGSfk5PcQnyZ0mVsKYADT/5NJXDzJKdNSbxar
0zDbqKz32MZ6VdzQa4J1fSPcGKh4wv9cnsQzcYfQUckB0UOiZ5rrvShQKq5NiRvrmHeYPPtFvwsd
lPtGw5kADGajNzuuegYSXKKPEfTANlEkhfCqZ1dOxdWfsjqGNBCBhbWFwOVH77zeKZ1twPO9N1sd
V0stH70WqPOG5zH65hAoAGUfi61R1/LKpJw7n2j0UIyn4kL9aLWJe54ytMUwMVKjACYR25tRYJjh
IENm9PMGsdVrx+bcDcTDbtj8DSBhHcnj3NSWLUUzr7QkQrgoiu5gTsRgfsJPfqJFVx6Tcx/oCr4M
EJVrs/in+xmLm9GIfC71DvDsEf1pf5cBi9hisfhBJkiYjjot0ss77dwDRgxNMRRNJvmu/BdhPIAE
lrU8JBMKm4VW3go4RIfCtOoPNCcQmjdC/WBXjnNl5LOTC2yN1wVRKBpAp19bYRdlyTIWXlwKd1vQ
l94tIkAe8r1grYP82pk6dzG5zlIDQGuKOG110w7tGFsDxt+UxRHOMLNO4midh3tDsbcvT6p5ZiVJ
GIgILKZVUKc//TbTpx0t4SN6OMeMD2VbHVsdTLmJdBxm2qhNa0a5T6f86KaG+zCVuntfC4R5QBIR
FeFCTI7jfLAXfYiQJxA7PltDQ6bcA0+KbwaR+gcdKzuvN6MX3Q/MG12GxovQ5vAuKtsE94lAbHLd
GbAgAkLVoOJ30zYUi7CcGY5RHKpjhtnFnUQMZzshzbgJTKPbX56FMxNugIC1SVZ0S4l1moZfm0Bp
mK0VIg7u2aVoPlDlKHYh6hZXTo5xdsL/Pdb6GcUkWy8xbiAJaUztPnOnbjsbyUzF0q6Or0B9d4Y5
VGJbs0d3XO4x2Ur3MQTXI1VE6G6V2R3Q66u3fd3n4I7Djt/Z21em5MyeZ0psGopMilT6KnP1U1Hj
80GuhOqGcYsl+ec6qZMvLc0z7vd5jv7+GaP1qfPok5pZAD1P96GCGZ/gU0sI1fX+B0CL7Q0wfrmv
YSDtEWRPrqzD2SWnMgkUgGiGiP90PJykHbe1NcS0aiN4iFHg38I1ULu+wWjg8u56vXxP8x76ULZ0
l5Io6ZdcIqs3r79mxYMWL2WWDG/eLzMqaAtv1NQ+jrIf8IhPwug5GZV6dlv945CMMCaTJLpBJsR9
jFAI/VYa4yasxC/w/cYD5F30KFBysi2Uh1CtQtwlbMzbshwRQvcLDJ2Kst25iV6jYuG2aNsrY0SG
JRvp0vh+OUiIEn4vNq2G9dC2qkr1RW+xlNlWIVAP5GdH+I1ahvqUgIL3PLpRfesigTjTZzK7T/Bh
oRZTMVWPoGVRlchn9LZR3gZ3jWK2/UOm5oidlTQR4ME8HQ0jQ+W53IcKBVWoGkbnQLSCZbyRKmm/
u36a/Gn0RUdvArr0obIi96sG9eerM7TDRxmL7lFh3/QtE1nfb7jG6n0pO0zBHa0VXzOynnTvDrLu
uDBRxthGeFb9NsRV9UmfpLEf0INCysFIrccyV7CKwFh9xO5l1vHe9VEptWZ9lyMHm29b2wTIlQVh
8zOQXYQ5QOr7+hagDMe0Ifk4lIGJScnlDXLuSiA3AltJVr7Aok/3x0wMobqqodRIR+Ymye1vVdpF
Oxz7DM+xwb71dKevjHlu/1sLcNVSPOAMcDpmgIihk0nGNLMZ7ic7d2Mi37lrcIK4sv/PDmVS6bCJ
RQmrVtGQrDDnFH1L0a3jKslL7ObCvCu+4RZlXLm1zpQYBFmDqQyKbuRkavWciVDPUWPpda+BW/gq
VncHBVDclIF73xSqe2ozPC1L3an27oTdZQ1hZWtR+LudCBC3QYRHUZWa83GYZYvQXOce/v5aS4Ly
BWVAFcRd7t03d8Hs4NWOd7nu+QEKyFNSp1gwY5VXtC3cBT8Z7uHXXQlHz1TkxAIb0bnIiStoyZwO
OsAGHVXfGF4ORwxjL+6eHSI3NWjwvgSpGgPgRE0peZEONB7ojmPw0gO+RDgk8z8NFTyWTZR0xbOB
Dk9+5deJZf1X16MAAEaNXye2orN8+usy0LdVafi6l8wRcgdNP4IqhBg4om1vjs5dNxjGt4Rs3tpm
wgQXoSHE9RiaZrWYF4joWx6W9Z/SzrP7ILLBAwaNpT8i7I0pglLN99CS7odyDqNy4xOo/F5pjXoZ
S0DRnTlhCnh5gc88nIL+ow5AhlKEaa4ue+lwBWEwTY1NUwrvq+k3yE3WdkQld+82Uvz9/QTVQhcW
yHfyKLm6O5hnw4fOzNI22M6kWKXgO6YHNNFC+znBbXYjco715W88c6KpntLQhftORcBd/v2bTQw4
ugfL3pJtVFFAvbZotjNgE/TarOrKUGeKtguk3wJswPvJLbLsnjdjKVUVPfYxhgckJvUQaSp3vsPT
oQZsG4CO+p4qGn/nDjOZZubcjYBB9xoaPr+pphivLO6ZMtNrRkdSh6aUuY5S4mZw0W9CKxQPjoo7
ZkG1ZuF8W0Y5Vkz6kN/1DkIcNioXXinj9srw73Eh8GosHfYmmfYCFhKnk4EmgUSNiAKuWdvqZ2Z0
0afZmiX2AEOCIYU0PyStQ2k7yeoXx0m6T+Vc0rJqS6YqtAf8jnM8MSKbLKbRpyuX77mdz/F9hdss
dIjVVpxHN/XjgtoXDrDGodTjB6seD0Jzwts0iKcrD9i5bB9EnMFRIyUz3PWl5uJHgjciNZURMwaP
fpmAjw7vOtKzZpuEFitAHWmjWhM1D4EeDxh8qpHBlddtOc+r2wugzgIYWyClFHdOlwSZbCw2aCF4
wXLCowESeTT04ubyiTuz8YDJ0rCypFIKGMzpKLZKe6NJByRnMOT5UCA75CFM2G2wDxj3ElUsL9H7
+phbqC111ZBe+chzw8PvoR9KX8cR66YxnSIozVNjenNPVc7HBcTL9ULhVZDBje1TfIgVDqxxWn0u
Q6U9X/74c9t+qSyRmpl074CUnX59mCZKjzoqdRFsF6iXqY1aee96E2I7ENKd6WbpClCOHJ2dk45Y
Fao4xSiM1DIe7HBXQDDwzEh+BDReXpma5XVarz+vDM8q1W0CqdWuj9wejcfAFB4Cp70XzsJ4rglP
kAWirZQs3FnIrtcqBOcGpYsCAJLtTwl4dSmOnQAKZYdsumnXARx/RPh23iPkG92gY6rupvZaU2/5
E9efSZjLnUd+ZlDmPl2C2HJDRLMY0R1MF+ReHu+FjsDKkNXVfahCSMw2BifCDHEpnBAF6WN3/Jy4
9Y/UjYcNnO76ysSfuW5gKYDa4C+ihzU4IM3Q2S2qUnh4YNWfNLi1B60vX5qytg9Qzuor982ZN490
2OW5Iy+mZLwqyiQBBS8zxdURKYZsF5eSHKkjlrTdzrl2zS9/1nqywetSloEOCVdx+fQ3bx5+5yoN
3NT0aB+3d5Es6ZmEbbwdRhzepz6cN8XQSKyjNKrV2dweS0w3rtzm57YYERm4TSYY6MXqjY8Cifq1
zm+Y3Rw97x65Dn1WL7mOWF5txNq2jIvfL5/zs0OCVFpwKRyodd0rNqJiHK2RS24O28fcGCChIQ23
qI8VHqAWlDjawb2Wnpy9XbhZFqAo7FLAqqezDdUMV2UDpT0sqPxjlWJan2C/fYcK6HzAnwh3KKRD
dqZtoYaAkKqzxzYWpmibQ36acncxL7F3g6lQ4FIs0OVJObfNee25+Hj5AaFbp7+uhVZmIX9tetZk
gAZxkb1QJZLhaBfInRWP7rWTvvyB680HaA3hXrHgvdf4JLZCY8FFe10F52gk1AXsxSvHd4ry4Jvl
r8hOxtskyIInWIzN0cdVelv2Tv6Qj+g5uMj1EB0Ox8vTcO740WJAwo3G0NL5Op0GWQ6QUlAl92ZA
i7OPfQjYOVgYCmrO5ZHO7ULiO0CmajFsN1cj4VMWRRFYPa/SAnWvrDShxjurQ4ugsle1Ur8L0AX4
DwYFyUOvZsFmoSp7+nkxEOUosFrLQ9EQhagxOGA9gkgQXB1gFMVnIEqfL3/muQkF96a4yhVY8HVR
ajR6zFXq2CKOUOl2qCz63Q1ubwmuNVeuzjOYMyIWem3SwLMFrtMqK4/MMJBGPZjUtXTzNzvooxup
u3ddHHRbF+mHLXJ60S4k5TzUKkXhluLxfZ5POuS3rl1EO3AQoMV7LAlsd/lsIA3UU5ue0OK+PCvn
Ah0CShD4rs5Fvw504qDBr6XBothBsJy2ePAD3+L6NqwRTUB2Mbnt5Ix0WBEaO8Bx4sroyzysjx5g
WfjpC/cKxvvpLsgLC7pdgb9D4Ez9Pm25czvUxT6OCFIeqC7qD3oWf7adcfoPTpdLbsUWpLFC0/B0
4HCg2CX9lIFDSVFEd4I7NWqDR+LQ/idDwVlS5MbQA9Ry/bx526zCDEK/Yqc3Pj6NzqLOmIYCy9sq
a3eXF/O19/huPl2Ku3yRsxBXTseCmQ7bYaSuCJWueTTKrgOc3swYMRi/h2gIPoyhG99W8GfpqAki
GMyYJQLfh3QW4Aq7HUpc+gFNRKwRcjQEY+5dI631DRLWOvigFGFXnotDgLkT7G+M5DStsq58xbn7
yAWgB5WHS8l6LZ+8mTDUH9M5iHtr6buP+7BG38fMreq2UmiDdgFyNcOINsvlqVsRzBa4OM+NvoCk
qBAuiLnTqTO1qUvyZmDqqi66S7i5NpkPZmRUReTVNFQ9GHpfuswODkXRpnd9gTHk5d9w5obicoKr
DViFzsCaiRjS7fITxU4ptaEBkJSVT6WjvkdjFt1fHun818LfJ9YiyaHNd/q1VHbdMfaF5RlBD/a2
pUlfyvFPVFKcPW6oEKS7sdvq2UTmbWtIz6HrcOVcnCt0kNpTTFmmnqtntVmlBfpb91lnyBzJESCO
iQFC4eA7OAw37D4Ub1SFs6qVaPdFS/k+i6S7mEP56IEF5pXw7/zPWfacg07FAps8nRIEJkMtSsiZ
w2LAHbBVsDuMQtsMopUIs5mLH3A/700itt1AzfWYmjAnS8fFzpi39coKnYmCwBjoPMi8Ifye1a+J
jBmHQF23kGV1urvZ4IKace98QMCv3sWFcQWcdW7rAUJZWlFQA17tfN5eUhikS7RdUUDV6JxuHNya
jridkFJSA7gy0WeHos22dNtQTFnH2Sj6TjmSjZZX6z6XCIz+OyVRsIY4fm2LLVfr6jp8pQj+a6hl
kt/cJPmQTvSHOFBx4YYbHGz1nWiG6koo81rPfzfMUpF5Bb3or0ZDb4ZRjq8aZyBUm/Kp/WFTCNqC
+Ek2DZDAY4NL2lYzjByZWTM/OOY0YvVKqTnqQFs2bRoenA4hsysHfMnC3/0m9g02ydxqNNVPPz0c
66YalwfOplsE8BfkYGiWlAxEXeGamtV/RP5koWSZzw8DNJwjRhbhIR5asbv8S85tZOr5kDG4Zjhe
qx8iJ/heaDdzrOJyoCdXxQ9k1LiR5qBEijCR18L55aJ+9+Wk7ZKAHskZczVgidmkrEbIRaX+bOHY
vZH5+FugDfLQTbj4IhA2p6j2IqIUBTHKotiP7SO0b76E9RBeOVZnPx5mDoCR13bEKg5EF0yiN9qw
Aecu2rq+jURDWlVehablXoaqS6+s+5m3kzYQjY+FQLBk0qfLXqL9kbZVRRJbh0iPDTbmeeWcbLWi
+E51MPYQ96+ujHnuQL8CsA0qgmyn5d+/2f7a1BdlU/Smh2FncJul+eBBLEXAO6quvdKv79J6caE5
cUNzWimFrsZS1hwMuIgDMqQKvNNhHdESbsYd91eNymPQeHZBjdpNUPArJuLVtMuMLRB4bV9rOsbI
zRCgO2SoW9mW5RFfnuzesSBAOrSH9gmaPR5NeTz78JlFF1Ei6hoM5nay0uJQSaym8tF09qGmqiec
3rs9Ei/IP0h1rch2JjC2aG/Avl66pO9ystlCPLqzZhPAYxZ5glKzJ8LQPlQUmDB9bikzJ+F0rLu5
vXKbnduyxOJQUR2aENzPp6sJbQnXTCu0AJaq5tCVRfMc2LhadyL2yU50/T84IohgKVSw5NIMXo2X
9LZCqKLifmjUhHDMaG9EgbiPLNGNQUHRvrl8H52b2bfjrY6kWeoz6s0cySJfdDP72tzVWngPGKc9
NpiaI5mNxnRhTPXj5YGXXGa9dZdaGn8raEjrjDeUMW0yHQAG+ODkT0fmzm08EdE68zS80K5NHjJ2
0zbCSmw/IMt75ZSe6xRDgKZsj7YOmOg1Llmray3DmBf1xrhDO8kvou8+YfhtkbrjMcydYds2Ai2k
0fL3g9WKmwo2xSKnWd6qvL53u8Cg0N+o7TDUyGUjUXNlZc7+woVlS65E0Z9pOt16MV57nTVVgpIH
KEK7z3+aY0WipGRzQHyi3JbKGfDXiDMwaaPYOy29B8jV+n0jbOwqJxU/DFVpPuqB3ex6Au1Pl5fw
XAvGQjCa6eOBAQa4elsMJKUMxag0V7QoR3kitXZFJn5GM+5/Q40fHOAP52uKBcHexEB2Yys7fdL9
sL7yqp7bTBA+XTr/Opfh+h6USWu0o4QZZhmk7S1QQYzLEuvozH5wa3e2jVKM9X0mgtxH00j38PJE
nLvy3w6/CqyyUKIo7wKiG8fGevGpUkBsoYiJNpP+cnmoV7Dh+tzAD3q9G7CcXJMooj7WXcxsAWYl
AbqJ2A7vukGHcG3J4tjBXvkYOKK5F3jUEefE0yHQ8/BYOrx6Y+7Lj2QzP/EO/OSSTt6C1ZSeNEb1
jbgQuC5upI+0gKYfWmoDmUcodotQcbMRQ9Leh91sfNfz1NgZOTIocaEIJmRSHEa3B7Ujgvzepzu6
RyzB2VeYDN9LWtG3shPVHsGvbicMe9heno7X9tp6Ohyq1BD9wX28A74yF1ZudGAleawQdAkh+0Lc
w41iQJIFUQDzvi87dSvwY3qI+7ncI9k93M0RsmGRiZlmoZDepL2ESnqllNeV3fylGmwMz7syP5h2
nHPM4+nXnACplb261lg5t3UggSByS1wE6HiVeVKLGgyROYbX+vz0KQvrA3jr5EDLo77ytCz3xbup
oncMRxqYIyTp0/tEWlHvdD1dtClL8A8D9bLB7y17LKnko+3V5d4EX/fh8gKd/T5uCIMKoBJqTcxA
qiAzrI4ujVRptzd7mX0ZBvXDAC52JUU8NxKwi2VNrTM5PH57JFAaI9X10B7BrN/67v+l7sx2I8e2
7for/gDzggz2gGHA7KJVqG9fCEmZYt/3/HoP5jm+lQqlFc77ZqCQp7JOVW6R3M3aa801Zr+6SnT5
XEzwx5Goc1MJRWyGcOvzi6TZpaJPl415aNNyuwL87tLJ5bsrHReIv399CPkX+AyZWva2z0PNFek6
hHR8MwXqu7bwZ/WGECgKjerMTeEP04MeHWqsdEPQGqadHDfZpJLl9CmD1E3Q4honB2tVKvDNMyd6
rxMKqqCkz5W6/vAqVWpLpHlY/LTtnLxKU2kCA2/UlaMNhumWAdxBRVRHS4EneOZV/ikbSHGHCh6a
FUg5p8ykBsiI6U9UUnqzxvhbQ1QZoR1xxVDULoRIrt2RfnBPEOrhBWs8ILfGwiowMFSkVaVZw9Un
CWxiyiCBCnE4tVVcMbD/0/tAvClW8QpptFz8LFct2YnUz9fUjfDgasqX7yfFnyID9DCU5ih/Aks9
Pe4k7GX+pbSg66jYRPRcWKXQBIc6xcKo90uiYxy6Lb1JYzxrpmmtjWJyUNKssP0SWh6md62DC5N8
gYmVhqWPVjx8/yMu8/Jkr1nwVNxxEXVx81wO7N8uQWSypKXRFln5hIRa0cd6F4ei//dL/rdRvixE
o8fOUsSvnJadUNiFYRrbCnyBTRJijvD9A/0hwmDeUHBeSBbM2JNQJwXsqLbc55E8gJMM9KRfN1g6
oAHSTTfSVv418Wx8Y+ZyuUWPm51ZnH9YJ2RTqDsjflh0BicqA7HDVE7DAdcZ6zricaN4h5PAuzDU
zfr7B/3jSITlMKOot8GU+vzlpFZGQ7KoeMIiKG4LWR/WENNInMvy8K93+lfcsMv/34zFF1nT/52L
fPH6/lr8t9v/dfM78ou61/9hI5Po+w+WLp1ZtAnCetIIFf/tLs7/gxh9qXEud1xq0f+J+MJdnFIs
2ni+CbZotC//J+KL/4tvhbRTglSAEg9M1v/8H9Ckg5/F1b/W47/83v/5/e9k4pPU3b89wLm0MsDv
yzVAOEPvVNXv9V5xffOYFPI9fpYD/DprwKzFxfvrseu9Yd/mh8Xd9rd39O+f4/dxf+nW/tku/hn3
ZLKJodK0MKj6fT95c7dLpVtxKI55cC+FxkasVval2tavflo6WkCyTh83erHDBLdTbqp2Q2u9LYKx
1OafohhbXZq75lTahXYJVNUasDDXzWJtJM80guIfsSeDYE3j2/c/O1nRT3vdPz/8ydml06mQxUHY
75NoO4o/Y/UtjV7wwACCa8f5s4pfWPmeSx/4cPfvkrYJA2cerkSUcOZ4NKcrtIS2nh6F5+iN3y2G
TsW8mVcHaXW4aIUdBCD8oxITI4fMW8ns6xbNAnmDJeeueKk+gO06i4HZFv+pDcX3lwafSEvxRKfy
6vW08V2gL07jdi7CSEew1AMd7lbgwlV1IluwYydx80vBesP01gLYmljhIT5AaGm5xPmP5C9Banqr
9G4FvBVvgWrrS89aeUzT+3zcZaKry/dJhWubCNXm0QRSmzTg2vMU5b9DX2jTX4qE24FHKmxKdy8N
+c1dUiE/xHzaqm4wYNebjYbnV8FfHlp0+l2O7WQ6yWhh4FQhZpwu0XwW8OC1TVrfMWCPAzYgXqnR
7NL34nqnVIchOyrtQ5XvsMqV1Y1UbjRsY5TN2F9V3aURAIZfi/1W7n9oxQSSxur6TVZ4CX/hIqFO
N+EAgwBkLJ5YG0S05VvodPeNvFaTm3C+UC9S1VOwiHJT01FvoPkHqKXdEYLBA4Y6WoMB0uQo9aW5
mOB60o4ODKkCHYPRVvQ8cI9aDVb/qryL7x20e4xl9ByAKqbv9AVLGs3wmFja0g1NF77fYq5ka++4
shrgHNPnHIYtOUttK4yb4TZ6GletV5nS46BB1g+Ojb+emjvcMukhyq2EXL6vhHbCZxcuos6RCqC+
gAyiVw1npsCu1yj1eE+hO+o4eliknCGPhulG1ve4w8oP3Bll08VkInMmdRtND/T3WXJy1DDTNB+a
3iNZ7vVus5VdzE/vzc1qp3qmp3qiazpcFkVlnbzl0ZlU0Um88+8VBtPpJIoYsZALW8Ps9sJteuXv
qp20gRFxVC/kXX4cj/kuv5CusjPN3CdqhX9GO0mF4ZFCa0fCaPmhe6iO9dV4W7yEt4TBbnysj9nz
dJu79YVxLP6rI56E3KtJT+chpKAlXYo7f6c9QDRbh5fJhXYwLtUdjjYHbbN6NI7y3febFs0cnwOa
f57yJFfRp0MnjZLa7eXLqrJbPi/zC/eSR3qNduNW26V3I0bEOPs+TDtpW200d/aSDUtgV3vdjn/m
1Y68bXb5wXyXvf5QX7WXpRft86sostXUS5tN6F+0gEglS4icubQCh8y3MnirxA5WbkD6nbyeaCVY
YMA7yFxUheipEDusLrBb795oMRiuo9EhnWV2VjU5KERiV3I1C1fTXrQPx8K7JhuLC3Y3bdXWVp/K
w4pEB2vu0PbXYo0Pkle2a1XbSJhdH81h7zeHFCdRGfWoNX1MOMjx2A9AwqaPEXI2Hkp4z31oBbYi
VrbOrpFa0J6E9fVrdVMdzf1ds5Yz3Bvp4MWkz04u6E8rQBpbHXBta7qaBMv3FsN5FRnNDoK4I1xi
6IXpmYsg3EANvlZiyon0EllZ6ujtpgs8Y7Wusl1X/TTZfYvyw3xKmve0fG7lh1X+EeAXp9M9vBnf
VxfDXnhOBFuNHWpH8Rp32zLYdKJV/xTf4gt5i3m7yq3Jqd+Dt/l50NFfgnmxsrfxSrx+iPBhK/Zj
8tJ32FA5tWwL2oa/oeBSwzxMN6K2/A1tY0yI5kOnW+w9Ok4uti6b6kGurk1lOUdkezHt2jT7aU9X
0vCo3Yg34nW6De/kp86FRu+FLMn0oth0ds0iap0fWBo6mpc4waV5xduXBrZHz2ztoLJ75srKKdl7
I6vdyk7qJet8o17U7mwp9uytriHjDzbKO6tykyOXL9EuD703eual+BFe7QMHnLIdOXwoa2D42MaR
/qlyzcvuQUuZfBYgD9miPn3BobeFiu5BUt/xiOXWtEJ7goYeOZzcoVU+TpfSMXhpknVrAgFjT35o
WAfBXQ5ivYDSJoLZz9/En+a+uimf62cmQcVfCRq8dT1zad4YdBK5TE/VrTMLh54PEQ8oN7pP90gG
PKPfGvm6vVPrwA4vpWqyinsVOv/s8AeA3ugGS7oRp1sDJ8Br8YrMrpHfqIYn32ApcF2/xkf1unqS
rqdL4yC47NCufFi5lZ3YqOCs2JmtO80ONsWN8KR76mF5mYKNI/HuBWYp/zY3QTt3ci/0kgv8s61n
yda87k7z2nXo4jHvPY/2++ga3nRIfmAHFT23r9FVevRvu6e+tkceCePsq2SHRmz50yCG7+YdZ5YT
2kNjKa+JvG4jwCl2WDlY+DWDK71JrZU79KNrlqLtezOxygmbCFDkkOBnwgtLm26YdyNnMPAZhWjO
Mi3Tyz3MHTFN+gHasngSTUvP9wa5QyJFiOSzjQ245jW35YXmO/20xp8sc4R1cWAl4ip4QCFThvgS
HYBYH4PrSHgoXnSvPfSRhYojy5zhY6js0txOTPzVhcBVTvZEAO6yN5reynBVGgheFDfYKDvZg6hh
a1vpUXqUN4rbbhUEAeu02Uped8Ry71gdtV32IOznq+G6f8eZYaw3TWjX9IeoFg62ITMZZWhvxe8x
XrDXdNoFWKQWVh6uK8MJ0m0k2nWHEY8TmQcj2VN+GzqnGa9VeVM3+7m9AjQ+i3a1aqwWh66UAtiV
Px1HXN3Xo+QO4658zG+TfbBvD02yK8qHlfRc6m9m8qIJj/pTMAM+xFIZp1Y/EkObZGdzF0wfQmzl
sRvfp9fp2N41efqGA6Tb0pGKmTa9nPwcm/iCVk4C1NAaNcPF1RFBO4yg8Ifw1N/1V+Zjn5bUH6pq
sQ086KZH97QjYEjGw/DhE6v6mf00nvWb1ZV4NV1m82h1xHup5b+3r8Fze9NfB0/VcJUO7VrUendF
A9NYOsDsATm4XVVtYOL40UuQrlVSsQNhfmm1oV1E90q9DZNtmjvcV636JoeD3d4aP9sfClD53sKI
IekP3bG9VJ61W4KcbnpSBG2rtyE2oKvt4nA/sUeMujW9RtFl36+DfmuuNvB9lZviR+zv+3yjwVq/
NR7E/i1pfkzSVnjKHton5VpkxvUqVJmG6G2nYWb0tqL/FOtj3g9LHHBfGSKLfZg7z889es+A0YOB
EKySjqV+PJSEwoEWXJjNj0VQnzhK6ZSDS+9KJW/D+zLt3QIT9PZRcfQLdXDmyYLhL7DJqnYVrTXz
JpO83N/L7VUleaV82eHALbr1nugZd1ftoGySy+rW93BrDx/U0MaPPK0gNNj5ZMMvR3fXloR67kRb
UExHsAP8Xun3YgKX3x0Ud8RpjjrGGlPBZ043Hs0/KI557b8HPwC/UmDGvSG/mrJnDW/OsIMSYAvT
tlc8VHQ5gP3QHYK1iLkNzUdsEAjIflJ5CfG9l25m81pt93pjs8/xTeOPfrKSq9WhvZ6Ye+UmrF9l
eZ/6h0x5M/Fx5AKobvF44m4n1fdRTQ9nhjB82CT4Z49WVjrxaPsFtYy9HO/H9E0KY0tbcTyDbMWQ
PEweaH9Gtwe0945jUyeAaT3hcnpgb7zWMepm1Qt7uTuqwP6uFTe6SV7Vy/JJLl7Sp8VQ/jG6LS7l
e38OLKl9wBq12EJWv5FertiT3NYu70E4Vm5ZcdMKUzuEKF9s8sQtOZ1ox8sBJTiKuaGl2S5ky0cV
MEmPZOn2wPYwfeltcTtx6q1nN7mqFzvEzfQWFNerW9V0sx6SEdeTIb/rbkP+tNYyHqUL8a66WnGY
wW6dXG4dY2hzuRyvh3d5YpuwmHRV5PbpFg9mpIIeEzJ5L9zFc9VWHvU7w2uuUtoI1oXvLLyz1kpu
2xfcPSLRw13TLPe6cleX+0ixEf3j0orlQ7OJN8ig3xRkm/c6p/O+u82v059CYY8XzHAcagviMErG
b9FHfBixAbZyjBfuw0Py6B+L3BJknBBsKdhgRDv/qB5NYjJMrsslsFlRZtXxpLdp7US3UHviDZ8Z
reVKtP97NBlVXPhJvyf7SUsJm5HYyRvNiK+FJ1wI70PD4gRIfmoxFAFbEo9xcyFoaPZ3NdelpnlY
jY5KlOMNuIKEfY7FgSOKw7qsBUsRnqXqtUtTxGzZBeoHl+u0KT0NWACOxcev8PuvEl//b8D842sf
5R/F/w+GYYsm77vEWPoj6n82n/Jiy3/yL/S9TloMhdKCJ0adhlL8P/Ni+uo/SGv98lmigISMh9zU
v9H3+n9QcsYtjF+QzoHv4D/6N/peEP9jgZ3DG0McIwEnglbzN5mxE5nEIhBAOgWamTIdeXcsyD4l
yCgaT5HW0MMe9TfYIhVJgDl3yyylkEUeg6TsXjLPZLdPcugKzflIsWnXXgSwPOBJfsk3xzAvzAAs
QIXtrpQyp6d8dU4k/Utw/U/uDYXJMgxdB+TpNYowv3KCv6XqJb/MZHzZRQcKKg3Tsiv7m6bGCNrt
JkuJnovkMUmxk7GbdFfNbmXaEei4xBFEawq21T13GkHfaemxFBy/sLGubzm82dMC28BZZ2XPdGcS
D3bOUNhUIFKsUiSXq5JxkI4kPfTCHfp9iQkWHPOlT5Ubih2/Jj/kV7J36oym2hUpJMwelYvpfXqv
BtqAnJhTmluqRlPgvNfNQx7czpBZx8FdDtLE1fsNVBX/TBHpyzzgZYHmI+VKolaBzv55HmChVInS
wjKoVjNG8snshgO2onHc3yQq5Qd1DkZ7mrXr39bKHxKkf5oKi9JiaXOlvHgK0oYjp05FwLDYsY+e
OHcSlkVNeSbP8ktzczoV0DHwYAungfLm56ejNjxRAgPtDnWnB+SuO2Caw+ZigA9Z9O/EVSWW91r9
muUPTXqU1Ev0WEQPnsH0n+yZMMKqla10x83IGK9q8zHhiMjFSx1Xdn0f1ZdRPy7Qje04PE/yvZZV
lt4/B91xTN76/Mz6+ePjoA2gl4Ly87KKPj9OPYX6mOkxvEkDJ7LLgqSkTkUsDA7DJBJBco2PlyRB
ahOQOWOBymq4wnPB1pnJ4qYw0HtdZqIXVvt0flWjDyHc9kiz6LK36+ZeCw5pjdvcsE0qlwqJHh9B
XkOBtZJ6RJ5xrcFSxrxI77bfz4aTSu2vFQtMAyo0e54indr6Bc3sj0OizU7aq4tugc7P0RgdONux
5Xc9q6U6B+09lfr8GnOB5pq0bCzUwZN3KatzFmI7N6M0JEsTvaYYmR1DVTkMNEBbQkXyD0LEpqBr
0e5KGRXvrDvfP/aytk5mJ163C4BQ1XD7O92oCuAuep1ro9MBoLFJlMsYQ+Mn9j5MrXimCvansSCR
wgDVluV+mnlUBADFORZijoEuGCyNJeLZ4RnQdfjeYu99/2Sfc3G/tmBOMY4+k4mKQnlZ/r9twVMp
4+yLHTFGdPKhiCtuvRjEWpBtSFal9UOi01udNIsh2pkl/4eNhZF1isgLnwhG4eeRx3GsEnraeEQq
3pRM2ng99bBov3++P4zCwY5BjQ5pCYXGyUmmdOIKO+iCfaUNaqvLqwCDOnk6Mz9OuziWOUpxlt5A
9AQ06J62FiX4S+dyh2uG2acujDqi6I5mGRyz2GUgh6XxZS4kKvwQwkShHc5s0n84GygP65A4fulC
fuWVf/uKszmkraL1C8pr5lOJr1Vrjo449WRVmmnaBSpIAr0+M+ofNgO6oOkYoQiIGuU0MjHThkay
NEBql4/JGrDYbON87Irk/P2eHE/sl9b3X/OPI7Kr6viTgOw6rUUnUpUEw4i4LwbZZCnSwCYe+lwP
50yySyGJrDk2z2EW/rAgf1VHVXmZSKBAPk/U0s+Kpu2x4smkS7UmsxpolJl6s/iYDPnMdP3jWMrC
RYJFtbTXfx7LV4ZQSBLG8uEND1MkuMVIkUqLyWVPgnRmCf5pNEZCqUbdld3mpAbqt1EapEwQ7PTu
+4laESDvCNPCnmQWV6Lvv92fViLMMyI9ehCWjfTzo8liMFJ1kNhpomGwV/T4kbLHHu/7Ub4+EloF
AJgq+zXUilNdaBfMQwCblBeYUE9W05e+T94mlaTfSo7ORGRf9k4q6ciVFlc39NmcTp+fKKpMuUOG
K9IgzvE3xMaw6fAstIdEfJiwQxNrad42CVwhLTwjyjjtkVqmCD27NMct8lw27pPdM5ymspMHSOeB
Eb3PdX7fxFlqjxhLOk0x2AkK+2wiiwVW0OuDpnbqubmvIuXc4viyIvk56K+lWWvhO/0SFfx+fvhj
oNGrV2NbNbc/VqwOt6QSN0GbT1YVGSMB+vv3X/iPj044SiCw9GTRV/L5tceVAU8OmQ9N851vGZ3v
DJV5rVXtYFUmtqWo2K+jrqAfXK0MqzOVj7w33RZfkHM/yTLSp7CAc4VXz+0PWRduxyeHiygYEqii
iKtZMndulLUtJs7CTowr4aEy1MspwKM9BTntmSK1rXEQSNIbOzySjoLSh2eCzi+HABdOLokr4Dz0
j9GV8fm9UN3vgBXFszOZZQCGJlx2Y7vCnr0aas2aVuEuK8OP77/GLy7553dAC/diuI1gB53lcq/+
fQKsAsz+0siYHFGiNSH76LkgBMFTUf5kzZAmUy2ZRCAJj9BtNM+cHzLtqCRHsXlJ+4eu266El5D6
X1VaSmldR0vtcdgEAwjQBC92xNPYs/ykPZLkrEIhJb1FGDdJbrnaFsFDPD334UdmXA/JxdicEa3i
K/Xl+y6abgI/WscJnk+VV7OgSfGI87ET1xtF3AncPnX1x2RcZUPg1c0zJCq717CcvyvSvW9wa70j
iT6UHlpap1KP9fAgBYMVVNdLY0vUPgEKafUno9zkXGuLdUZqzvSqaq1uMxJIPf0ktkD2VrAxA9Wu
gsGt223ReCrGyTFdjgdmNlJjIfixSi/61V4uX4v8gvLm85hsZGQRmtNp15Azx9CRn8bndOV17WMf
3qbpkYYCtTuQ+NJwjXxTw6cxeurhKwgfQQjJaStTV6ExqrMyKlq+O91Mkh3Q+04DqNiiq7hq6/2K
/vPqvjA3KuWn/G54j2M7i25ynwaudZLafuys7uF+5eJVOB8Jx+HqV5RLaHsuHRL0XLNVeV8G14Zq
NzklKhKaw73u3+KdawA86NeEL4KxXULRxQFH3xs1KbhN/9xULu0oVFvMFtWCg6jloPq21l2KKy9L
SF9apWplwi42j/H0rklXoZ94Ubud+7csfBtzF21+Xl6I80apPR07ooLUL7JQy5BfkWBW24Tcr8Fl
zPXHPfoeSUXOsB0jHAHOnPBfN0zmlM6aJ7UE5+GXqvy3UM3gdMKQg6ApLGTDkiRSxvi8u4GQPfYx
AAKDff3Mmfjl5KXnDbw+0S8pHQXJ9+cliu1zUdfjEuP/EtX2PU4nqXjOTxVZ2B+WC5EZrdsiJ9MX
sCn+nmqFh8TkDP0lKigRedTqWvaXJOz8jgbHEF/K+m7qbkblh6z8bKrY6qldljEln23YOOhI8ETV
Smvu6XlyhXLTRq5qrgdpra9CW6KlzHiKu5WXd27fP4XX2AH7N8IeswpKuTBzr7m0KCurIwykHhXs
9ItsZYWaF+7bC1qHF7Yff3hlm2tKvcfqdkURFNALNQO89dAIXZNSKEwbhFhw7NND2W0gwJqZtaUi
mOdW+t63d0Z0m5M3nj5mL4DdScGxcwRgRKVXcoufqswaotQW1cdyfm+LjervweVAIzWmY9RshcYz
g6e6PpbhZiW5JqrK/paMgEHrSOLSTNbNTo+VK0XVnCUCetVTjF3TPKvkyK/9+bFI7zMFkTKrrJde
jIwyTTbsWgm0N8IfTXhFeqaUl3JDOkzLnbq66rNd0W30RdL04/u9/0usxZ2RxmdyHGyRy/9+nlct
zfd6VaEFG7S4ctSof1drKrWCquxnf/Kdvx8NIoBsokWkN9o4PWi0XOlpC8N0jzbAWCGLB101tfSG
Dowc3vj3o3290ZHyJRcFigb7OIwyTmLjOmkEWQ6myZkNgxpBhndNIOu1l8zJhdItRtSJPnpGldh+
I92a9MCcOX6Wt3dysBImE8sCHOf9/kqL/LZRxHpZhF3C846zyXGeRrGTr8zmTAzzp1HQSJNfJlgm
ZD59TBEn78SoqE4Uxo9ooCU6M/tzl/A/TJTFo2JFHywpcTyQP0+UVWr2MnJ7blC66qVzrdtdj8i9
lQD2YAd/jiz+NRBaxiJZRG8qPfunvKy4Ksys6xHv1IVWbWJhZ4qk0bjtUMPOHT9XOcbpxTmzsZ8+
JEY6NHfjX41wmXTVKSDRKP25Use+d+R8eC6LASWQcbGa36omEs5MztOLB0MxDGpsghJgJqci/Lgf
80AbCtLaktldcLyWiSFbWmXeg1rES37XR7UDke0cZvH07FrS9ejAZWoDgAe/OAdJwiyvxtJvFiV6
ZVVZF2MoiMJCx7zH1gdHnAXd+8t1SGIF9fHiiUOYzdX/ZILKoSh1Rk9bb6mW2q4T6guxjxx9mOyp
ExKa3RoriVerddfBMBfncySQr191YXNotNOCvYR6t6yf31YhhnRBISQmELC0Is06qWgICJvqiVxD
O5s33z/t6czlYVmLHNIkq4ilT4MD0kuanwpoNcTxshmojYoKOrBKQiXU6qHXGcZLm398P+aXjwrZ
kIUCaYVMNWWrkycstb6dCWQRyxgjzkyAhyzdVwsYVGgd6rL7SDK4K9+P+Ss19PvmBt2F0IekA5eA
Bb+7OnmtaiNIRednTmFczdBpE1Bm/sGo7/UKOQFFUbEkYhwCq849w0Q1UG7F7MBveuFqHl5oIpsF
KvVoU17C/j7GKEAovAgxgFoeuuKCX6cidgeTK29v6Uhc+HfN8qqT7vkzEMHyB6g0ahBbp8nynwpZ
Zkn+YS7uv3/QL9OH54TsT78WoEZurCfPafSFok5GQn9bWd/6Qy3YVal0djmi1VC1Uj6zm3/ZGMjh
MHOWMsrC7TlFa49DOWljSJMWAYEzdRniCGyPhaxcuWmafsxyWNiNGF31uXL1/YP+cWRYR0R9uEjT
TPD5g85SpEltUdFHGCc/w1EaXH1QkYv0obCmtwD+8AxxyV3N5pmBv75hHpmEIBlzgoMvBPNuFSWN
XMUYraYiXpFBR95c57I1taDhsCP6/jG/FCMgkC7vdXHHAL36JV+e4lJWqi3A3wIdVl83tPxp2iZr
xq06aNOxaEYvN/v8SKEscLS0KRwjOJdz+ZUa/7x6SNxTDyXbzM9CMebzy5ZLXR2zehwdWUIRl24r
jDyD/l7Cc2+1QmSuRK443KMol4K7XqB6SoU12iroX/J0y4SfC5RBYrJvBXdKXrPiIJgrpCI9wgeU
2lzMbkMqU0bridqVWW252HMPBbfaSb5dFhWweM+vXim+IAtjMfErixCMvl2T4CiD7Zw+DJHXmj0x
MaDsksEOPn902BKL/nV9iE+CSwRpdyrIZD9OueZ9DJIn89WeNPQxksbAMtSs3adcRJAZSfaQw7bp
CtWpA/W6aJvKWqlheGZD+7JxL8VyZAQkUgFFS6deJqKvRm01cxWAbSdYcyS6WPBaaLD0UQ/sCNuW
ORC87+fi15nPSbzQwX7VhdlHP8+C1EiruK2rzpnbGRdZtG1zHAV2oJAWUc4ZBfyLMvpp0tHwzfGw
SCQYllPq83BD3tXzIAytI17L78UNe4v4oMrcntwkuPZ1x59cfiu855lN1UOtYe4fepI+jTXCMIPB
o1ji/bwPtmOO45WT+ZeV+oNfu/GxMy9RcMXV2pBQ/7Rs2PAg5NcR8wWmkGCvgPwqkEYRoFkpFL7V
TTE9j6jMwskKTFLkTDx85G0uRvwKcRqqvYZfSWcpld1kTkwvJagXleyDC2xNr3CAdvRuM7Y00TmJ
vBGiNW5VWeilwqZS135syxXsT5sOhiSw8iv5cr7CzWKOrfROf0RaigIhRP4qbKR8g4jWVNZK8CM3
vLFck3uejyZXup6OxyWptbrVAqfQNnVpp+axxFik9urYXqD74rZsvFZa5+Jmmo+oqeiEr8x1E6z5
h2BQzHw9r9ZTi0uot0i5Bi9+aeJLOdihsowsBJXhYXUcn4aPbK+9rNbCIf9ZkWdJVDdQLxFEDdOh
kFvaTrwEAdn0Xlf3ZfIeZdeZYJMGkK5KunKknWgiSnc00TZ/hBfzmR36y9GwTBxMHeAaErZShfs8
cYRUmpQMWzBHbCamgYk3FiyFTS/jJSKNcribs1SxIx0+tkg1d/v9KvlykTN+DY++ZClyIKZZsha/
R3BqMRqrTmodVczdosYdhGTlMPVroQH6KE0qtZw+oSfAHxAI9Fl25sj4skwZX0MKQM5HVzB8OQkB
JB4Yy8uAqSY0uywMW0erutt0RmE55+OZwb7sQ8TlJHpUziacqtgXPz+sEYV6qzdy62DnEWyayb8g
Q++VeJFY8pS+Bi2TAdZJb33/kn+xo042B8ZdaHmcixAsTzaHLIkqet+1FntP1V9L/WrRb6ywV0pj
Zc2unYESlhcNhGSjHxgv21RDId1Hkk2NdMbuKUJzmoZ7elIaB3b6z2yGykLctqJDQu1Dr40E8otR
69vtImD8/sf/+tYIIZicS4SvLNzhz29tptrYCyYtTL1Q7Wu121CCs6OBmLFroDmPQ/E4xGeu91/C
7gVvCFaRkJ6DA9Lx5zG1rDQas2lxye0qpJfquNa0btdXqz2FHIFt9SyT8utEXMhflGvwhl9xSz15
yt5vTVIoSKJIfLS7VHhLhdIyhk44DlN197dvdKkF/aqKY5gGnPzz00VF0Td6VBeOwFm0rkSycVA9
2WfoH9A7Jw9Mc0dY/JfkaO7fCz0V02MURKALTnNEZtSa2pAXOWFQX1mN1LjIbcR16kP5TCXxKQE6
cWbqf40Il274JedJKZzS4ynfLVcbSa3CpHCksUdo3JJlHHpymtrc+dt8JUQk4tJhl5QZ3XoLkATA
T2j3UvLX2+zSI07sz131F8n18yvvykTWkkqmxT5ZWWOrQmk0gdcqUWb7FV05FVN41JDqqvP19x/7
68T6PLL6eeR4mDvc0ZaRdUcfDd/tzci0tUbV3eAcTu/rYfJ5rJNlU5J/1tnOMgdryZfJ4L4fdjIy
yMCS2+PcHuAVVR4wunMWgArP8HmDY1y2VbYCsmQoPj8/Yxbl+J52IUnAQMIUfWo6OxbO2u/96U0S
1nPF4KBAFXmyRINZjQMhxFJBzehEi0TNmWh9b+ogsg01PCc2+MPUNTE0RHnJLRWw5enRFE+Nas4F
bQzxmL7D1v4ohMae4IlcDJwchV+5BTF1mOr6lspjQFXk3Om8Wk7fk/fKj6CyAcow5FA2fn6vQU2x
ksMxd4r+pYR84axyPaRuH0P0WeAwYt1H+0Kg76NVpFdlEmh2oxCQhrNvgV4aDjWJDcAdWu12ndpZ
dUzMaYRZaYdCHltNmP/1Ccs7w8ebicbVi9f2+QfuZDWWJWSxUBSFy7KvkJMrpafViZNqk0e6CjJR
RJ/wXy4xhfoyKSHEuKTcgaJ+HtUQ/AwVSpw4rRb1XlHGL8Iw2sBvHuUsMf4rg+H5AfOXmzw5ms+D
Fb6htH0DewT3tYDTO6GmkUjPXVmuG+q2f/tk6COx8+TyxgT8IjVGtyQCfqTgMQb1W101+QaQ67rL
dNypq3NO1F/Wl7IsX2JQsqZLZv/kyfymC1shNUKH/OUGJNJa9ZXeWhGfWmOkfXz/ZF9O+GUwqgjE
Y5y3UI8+v8ZJGBG1SZSWKooHnh7TDlKZxiv4cAtiUL/NwkE7dxidG/Mk0y5kFGtAk0SO4aN96KE5
FSUtG0neiU9dQ7PIPFLGpmsnkbTRlsJ6gyGkuUsI3e08fZxnLmfaKCh73TdSK5f1M7qVL5EW7wSx
AHkaCkYalqaf38k4dT77HwY53AIEekDl9HLVvlWFv8bCY3LMJLwy0qHcfv8lls/6aZNB3IN/tLKY
Cix32JNRs1Gr5WCVxmQbBX+bCvObZJ7N//8qo/4zikE2COsClPrkq5eJfKqmMtAeBauVT1NoGpae
iKMEdXjS02I2XDf8o7e81a5N3Dw2kzDFTmdKP5qke5qUeR/+b+q+ZEluW9v2V268OR0kSIDg4L1B
ZrKarL5TSZowypIMgn0Dgs3Xv8WyzzmVsFJ5jYg7uBGe2LJQqE1sYGNjNekMsPm4QNIpTd+w8TaX
IyxONo3nP/Wdn53Yww4P0T9nypHXUK2DIBfw1odfYaiDbkycFIYeDbvxo/JWtUmFWldklw3uuBDZ
SKW4lmwOTnz+d8uIgxhBfRa9SdQoML/8ezs9rUQw4DkIOSHVRTYx8Jen+aJri+Jsrjty7gIV3VMg
ihNPSJgRpLGcr8r6sqJd91WMy6dfLwzjcohIoE6EdN/7sQ7spCl7P2XOGLpdDqIlFHx3fgvKGN/B
fKGLox5UNFHXcEOIPgN5426g2ShO5Othuv7149E0CsDuQJVsIihlAi8hSG5nOzitwpJvnp6dqQeZ
wL1ve/Aee+1MJ37iYQL+6yfilgZdxwB6ekYqNHAXmfGogFSoMiDU6BLeg9u31Lzc0XT2L1odXvpJ
SP9ccf8DtKP/dao8a6/vOPno/q17+/aj+K/LvnirvvcHHKT1b/7JQfI88tsqMY4nPZyDWI/4k39p
83i/AesGcOFabKziPP/mIHnhb0D+obxB7YSKFuXIvzlIHgVzCU9W7/DqlWDD/wkDyTtcpv8SbECf
/XCfcKALWOeJ7ve0y26zvNySpNznyoVID9xQJjA1fOdzHkIQA5UXWdVaIzRxpI9KMWHDZvQhQjMl
W6fxLz7E8P7PDeOjag9FPD7s6P+ZkdHMWYU26zGc+33WuHvutAIwmkZsFDA1VxxE0KHu+CbpSjC9
Z3XNacY3bdAjd5fhe5sRoPIUPD6CZe9pVJMh3ro8h+PW0hO6lWVYnnkVOnyRCmGBMYNXuGT5ltXZ
IwlF/egFuNYlpbuHG8yXwF/2y1I/L2V2i1/o07z0YkOmDnipohcXZefQeOG1ggYDJgj9nx/wZ7xc
nTezRdy7df2cAhOIN9TbsMxhXt2DNj7S7LM/QsuidbxvAFV+8oaJoWfvPs20hhYANN02g2J3y9Kf
KPneaTz/2Zj/HVDTbBne7cxR7aT3UYbGtW75doB82lakXMLY0Ns0gKiwAqo0EmKUCZ7VmuxLXYUA
3+UAYE8CO1d/XtOR4JJdX5SC/eio3JT66xCCKORM9yqjzo7nYDbzaiwvR9GgiCVzto0youNuRh95
XDToncFUbJd2BmAyYM+hB8a1DvVD24YnigGyXkd/9quua+pDI5BNytW5E+n9nID0jWZTV2UPqAxu
EOQLpfFMoOEnt01pEr4mPtbvHI5fAllksV6E2lDVXgDoAj61eMpGcMIj8m3gKjlfeoInU1GAsAuA
HBZ79ZDO4n4QUCj69bI32mz/+Uprgn6Yel5Hes4ct913iUCneDwv6V6CmRbhpAQW4twNkkcObIqA
nkQYFV80cz8x8JOjEpbM3Qjsf19sYRcCzFsLWaMRixbdAe868vttFNaPYhqffj3VI8I5AJ4dTjWt
mpTmYdrt8SKx9SR0H9Chz3UC87CB7dQkvnUUywfGQoWfPS0dTETwNOReBJptu7q5LleprKk7VXge
++jrf/8QOZYh0Sktuz33BwDDwIgekFmnTtX3h/mfrSnjQlGlEcuE20EMam6u26K97hVI7S1Dt5tq
Em11WKktRB5zkNPQ5n9/kU1lsilI+STKvsQTQHqXCHU19H23gaPLuU9BHw8L+cUt8ieP9Bd1Fv74
9bc5sp2bRnphDnLYXNfdfqqKXSB+wMcS2AnoyuBpAXf8E1uKUVv9Z7GSw5BT7H+ylAMkk+rxksDf
l0FpJpjFuSZ8E3j1Luya2yEAhx5s/V//Zu9+1T/7DsZJlUBvvpqKqt2P0fIUzPwqy7neAA1ebPqR
/ZHLCjLF8+S85PB9knN2kTF6BkkEqJN1Cu8jUmWbScNruBDu56wFsKXv9O9RPWIv43O3Rc1/Ci/5
7mz0s7kaZxicfhyWzLzZq1HjFWcmGyIhPtQGw7LhwQITz7Y4ZyJ6IaQ/S+kygcxavnYEwhRcALuE
4yWeXfW5HMAVFOIWXZAdrFh2Y0CB+mZX4yS/tZI8jnOzbFBzuLvGc+K+dE/o6x7ZjYBjPfzAMJJu
xzTw2/0i+2yTB9Wuh5Qn8dmzu5BXiifClgznZZBvtejWO8YZaHObgaJfEvU3cyG3uEU9oNLd4MX0
EUKiQHCG37DRXiSwk9n4oj31evluNfH3WINEfTjVqnIK+EhH7T7rnWDrDIRfL6qB+0UuNbSZFhaL
GRVKOoFwrMEs2ggvf6xZ495RTzC8rcOJPtSuxDMgwOwlgWgbJDY3FZznYpX3/UVBkhdnzD75ifcy
1/7XyMM77JgX50Mv39zeS1GJoMCWk4sGcThf8RLtbxDHn/1qOHE6vLMQf/ZLGqdD0sJ5tw68Zk+y
FHIP8ooxGPOw6Iem3gXE9W/z7jM+1xVd/LOgU1duxc6qAgYLv06+92vjz36+seVXXHUDwcrc51CA
3xbLXG51iaKHeX1636CkiIJ8BLoXHC3HHX/P/eBb47RqK4cQ6s+R352DXQO48Cx2xUyRtsP3qYSE
3US9YaP6TGwD+A2LbdMBMZxObblrFvXQNDmE9sQ2LHFxa7qrstBXAVqym6BKx12VchpHHI+heE26
hvkqTIodcYGXgLcFvsAozQBXaCFRhwIQ1ZTrLi8LLy793p82OJQgEtNCWLcj4xnc3r7SJIMSFE3u
YQQZbPzaudWVesmL8DX18y/QRYfeelFfl8K/aFKoJI6sO2vT4MuvA2w0S/+1o6KyP1zFoduPnGky
7N0JBW0v2udeB+2u0XhdHnwXjj0pxPn8DtpRzqAgajFWJGbYFHc4ifMzdCYgt5YHb2h6oDxvgvIs
TUQaJ0rtu3FSm25CIfzrub5bZP1sMRgnoq6VaLU/6D3kAG87fRPqWx9aLfB/uVr72JtgoHs6Qs12
CmH3hrqAe6B/Rp0G9wDKjRDbmUofdjTLH/AIvMunL4sobkKHn7eNhsdTe9GAuD9KtunD4KJb/PMi
EPhdE0hudyhx2A6IiDivvyY8AnqbeNs57B5zFl7Vvj5nutzOiRc75KFg19h7N45zXervEwnPBCNb
mRbxr+Nw9Jvh3vax8EgW7HPpqLs9dYAOUIMsnvMqD4HM6uSlx4GBTbhcFUumBbKhfIuV6e6cBa1P
jy5v0sHzbQBvxo0sqyLuXRDi/ZaXsUegnuPDFQSPu9NyarLr0fyzj2Yc2Q7cjF2YTql9VuYASNQR
5BUky+abpEoT1Mr8ThTtuKvXBHT9IdwGMOnYiqi+xlOceOwrCQx+SlN5z2U2PI0ld7YL7DJvAIUC
paGq1bZaXBi3NnkWs/5EPcPWWP5s2sapD6/KWjo0qvc9dRW8KgD8z1XOLmAk6Z3pqFliP4WwHBpo
kLwJ6hHKQxXfsIFCblO019kiH8M2uWuG+YJ6q2YS3Byg8JVBpHJgAfT+ErqRgINt/TJTQNCFxdlq
hbghBPKVTVhCbQYg8G3vyS9DJO5VXYotESS4ANcXhBzSkk3raFjfpPiD1gMZQbqQjmmUKjfdnD3S
BEXfWjUmfVHvUijc6Ln4wrv0XoLz0EA1+wZZdNkm4pY7VZwl4QIhwQGtS+G71RYEQXigznmOPFqr
ereaznvNXlWuUFSHtYhhCa+2pChWNB4/5dN2pOiFXPPh0gYJlw24vDZ7GKMhXg0uE30/Njj3ymTa
agXGoxAAxof18GMKSLdRDqAt3tQ3cVQNY1z7PY3b2nv1errPF/9BZ/61v6Qtbic+vZuIvg6qCooj
YDL9OhuP3EqA6j+cMnzkqiDMmmKf5/w11eqrmvANqDsCmUPSe7AtX9HMfy1JejcVvTov6g47JXMq
YDSAvm2JvO9L723O5KPljIzKBH4qIp3CCp2M1pN33pyhAy81UU+JX12kDhs/UQLQEsFjZ5x6gbeT
WTVCd9jZd0GdhufYYCjILOgZ3YhkkVDKTsSJvDrS9wGS/jBaRM+hguJMsxfpKjXiA0NKfYCS/HfU
xkAm4JH8TeiwOyVwbV4iBV9KtEjjsPT0diqm4C4daig5jQNBP8GtsXFn6sQJc+R+AUz44ey8pZIg
SXl6XwX5JVm887FekUP8JuT1JUOq82E5o5RvSy99sPxa9PBnlqR0PVLM4z6R3rnKk3O3pICjSX6V
JhxUMfe8j6JdS6E9NulNkiUvPQRyiZxbdFCgH734yz1PlZ16K0S4D6eDj07H1vOmfaj1i58VbOsr
yJjV+XSfQEx2k/foo9C8+lE6kNfFLgHg71OAWz+IM3Dr8pUD8TVPfKtlMGycLntj3DnBLSfrHH6y
KZt4CKxLtxmcadgPKQSw0MMRXyEunP7hzV6073TdXxDRepsWxaiUULBGN6zo+68uhYiiRDdAw2/l
QnPdnKFjIPeoLscHJZgE2LV4pPDIXFj2JQxxoavcGQQsdQKYc+zENiVoALwH2ULxAaLN+oWqiMd9
NgFJ4fBN05VfvFx9HQUOiADPIkGg3uDPXG5EA5E7OqS3JXNu+lUOMBhC/0wsWO8IAoEkpfwhKlS1
J1biumP9LLzGmccaZ0lhoTfsiTeWm8jNbrwWAEvpwqOpHXB7qsUdeNNQMFtaGKrV116N4w6meJhZ
ielhh31eOA6sNnkNOxRnw7iDdYk6f5/fP2r4P9cl/jEFxCAR/61u5k6KVP2/o1Jk6w/69/8GIfm/
fvDuTb0d/EtcKanmh+FHNz/+6IdC/UuDfv0//7t/+F8/3kd5npsf//f/fKuHSq2jobldHfTr14Pu
V53+XPbq7e9/5S+ZsfA3AABXtv4KMQNSCB/uzxY/c3/j8FZYIYKgtQOdhU/9l8yYD50x/JVVHwUE
LaBukWR/yYwRHzJjeJyH5giMOKDiEPyTFv9PkxXP/cZOD7Z4CjWfisU1+D6Ap0IMeVyKsw9xuP9z
UX7s1h8b3NioGSuGKU8wuOeUn/BC/kKC7s9ldmAj8N8Z2tiPVe0HeRaVsKGnuEfDQNeBjPrCLEdf
f6EPTUMQZiXYVTWLOZvumiC68iVuhHZBMe4F88wZT7Vg8aCdryXkCEEI/mdgpb/uifia5HDe6Zj1
eTLg4aEmwVMx5W/9OFh+S2PbEQHcpZepZDFKUHebw5pxN1Lsf3ZBMSpKX/fOCJ9HFieNKrYirC/L
GeAnq8FN3KPf0BDGmHCSCDuU4eNA/2j9oTnReTyyxk2n6CgaxyHHyRGLPsCdp3SgEVWdQvofG9zI
zpB0Ax6skiCOhtp5gPYbvwzKARhxu8AY+dmLlGk+DTSm5fAl0fDIa/wXu6GN/KxH9FDKBkOH5Zyt
TydQU20v7cY2srPoigom6bhCNI1ABUxwSes69cNucCM9k2yY4CRX43t61fcMVzNZtvd2QxvZiVUS
wWMFe5aY2zgp+G7skxMF4RrWvxUFgDUZ2bkEDeuJm8EtAKUdqBPpciek6CC7npxo+h5bikaGpn7q
ZN4sYcfiuZeh61yJ8btVWN6l9D5stugSRMvopjT2RrbvqH5rxF/FyD89JUzKitZpS0Uh0Ags3RES
GwkUrj1yol48EhGT8cbmrE0KN5licJuv2VJelO0pgcxjQxuJuYwjdes17wOdw6KA7HPIcNhF20hM
LxnwbuigN9o6jO9F6PR/RH6YvdiNvv5CH74lVCu122QYnSTzazB0t+h0x3ZDG4kJo+xhTlw5x45L
vi9QvtxQx/tiN7aRmWk+V3QaxByPfJrPqF5dzPzglDvzsa9pJGfFG9YKDWvkgrL7JKLnizwFtz82
tJGVTgXqLmzMoRndkJeRBpCYPqmEcGRsiNgefMsiyH0xyGGKZUuvgoLe6lyfgIMdG9rofZQLG5wC
YgMxuqIQpFbZbTFG362+5fur24clOPvQL6hdiIhXuIBsOKTVQTx5sxvbyEvisrRlcpqwnwQQSw+j
P5xysYyJkZh9t3q/4xIfd+74A5Z6n4T/1W7W61f4EBHIhXhLlCHanVfeDvUAU16o1dqNbWSll/lB
E+FZOcYbVHlVSTY8DzCNtqvDTTo862aH5E0zxaPPvxU0eCqL6MSJeWwJGknZ1ZCqycdhjgmDwryb
evsqSU9ZTB4b3EhLDTa0DzrsFCfDeO71BA3yaWcV8L9r+YBXOkTNHPt4w/A55HKS1G51m9jcIqFL
24kWB1qI11BJJWx3YRxmN2+jlM1ElzDagAfbyPxzxYorr5R2J8N7z/fD+hY8gojhukpyvPZCgBMX
WQ68qN0KN4X2Euh69AlWYsyFhrRQCkoNJJftUvMdLvth6n4F/928xULRg3MpK/+zwDuDXcCNzBRO
rgPHwwLPAxc4qwoK/X5xinN0ZIGb0PYsp7Dd9hWOtEZ9dmtIig2ue0LO7tjYRmYW7ZJ2ARjA4Gri
dbcK/d0igZC1i4qRmW0dul7b4FBjc/OoRPp5yE9xDI7M20TSZR4eM1PEOfZRzD46vdSvWdHZbVfA
cx7s4a3v5wFX5RynSfVMJ/a4wOjBKiQmVW+CmXYfinI950H0mDX/EVC7T2liwYJqYqrviwmvT/6+
hJmGV/jPdrM2jssUyk3uQPIp7mkF35umfE7zxXLs9Qt/yEqR08bxJCJSc7nEhYJqfFGXdo0UE4SF
ShDY7ChH7dOFf2QT1OoLYA8tBzcK2VHpMBe+xBokGvgLUb1B/vHBLuJGXqakTcfWRcRTT934uRfT
XtrV366RldHg+kXKMyzBxfkxjdG3wF1sEgfdVaOKTWvah7D6nEE71e4uCQlwHM6pR7yfpjwGN7JS
e3OjKG4PMa/mR9hljhtg7E68oxwb2zgwuwJgI+nhaIDoc3s2UQYsXXnS5PvY6EYlG7qqy3iCJa5S
N4rFOBS72ankvcVSQVyM5IRjt+M3GRwbxmVyvxSeit6SZBwv7UY30jNjk1fynk7xUtMXl2WPobJJ
H8zbODOV7w3ZJCi6yo46k6P0N53vWHXbMLiRm31XtC7eZJaYNMFDNUNxsKtO3B3Wr/a39g+GNlLT
IZlm0m3n2B1k3Gg3dtX4+wi3MU+eVG468iOMFAUMGm+KQ73AqDw986g4c/kpqa0ja9F8m2c0iQbh
YPaCNPDoaYaXER0Vq7Vi6rJAclqEzVLPcTg0Thzk8ADT1PlhN7iRornbzSyvuwWABtgywbq9bWwu
PvBdNtIzCYuUaOJjHx+L74UKf+Aue4pJfSzcRnKmLgebY1qm2C3rLzVJ7t30d7t4GIk5L9nkRlB+
jIdM3fdZ9ZouwqZIQUCMzCxcuJ9UkH2Oe4En4inq6W4G1cJu3kZm+otfzNmIzFzk/CSq5slVp1Rf
jwXbyMwwbVftOgfv1E15EVTsqQdZ2G7WZkaWDePYUWDEqBxUWAkbY2I7b5OIrpXjQFEJOdm2ZO8m
7nMExqLVvEPj0EwX5UUdxdM9XfQriuY9U6ckoY5EOzQSEuhTPkYuYF9LGT5lgr0tdWi5S62GTx+L
QibRZwslm+IOz/qbgIXdRqbBi11MjJwEWiDIcxcqbbSZribuPizQdbQb2kxK2TXSDbACS795dto+
j8WgqV1ahkZaZrVogway/vFcyxuwYi8coR7t5m0kJVNc1m6Job2KfJbB9AQQ/ClY+LF1YmSlTAFI
JhSpMxGoYzD0H0M+vNrN20hL7faA5YHJGddyhqHu8oU7UI60Gtt0woEmqOynHH3qaM7vagFBkRkX
H7uxjbQsoKpSkQTGl+FQwNxRX8BJ58ROtabfT8oTU+OBQehlaRiMAt2s8H+XOtlWnXcBRt0mROrT
gFumkemeQbq5cOB+gNPeL76MUGMrVPLdLjxGhiaK5O6yYDm6uHizKXhZoEVtN/S6Sj9cN4HunuYw
QHgAmHnMp2rr1JHl0EZ+CjZosEfRLRTucCdYtANFxnJoIz+zQM59LzHrRjbjtqagHsCw0i4iRn52
kLCC/ES2xDJrpl1WzNNlVTvziWp5jevPlqORoaDPaF6EHXZEZ1ZfAJfrb8pE9icW+5HR/8Yonzn1
QoELZ8W8b0Jl4CNo9mYVl3dW7IeVEpR0bNRaKTdl+TBMwN2OMDqzG9s4OycITU4swnMm+pzppsih
EebChNxucOPw7IE3BOMVj3ehDm8IgPzC9+3ON9NGygcBh0E3Bm93sGyFgVSz6fr82W7aRmaOBVvG
IUpR0BZPFW/fShXZdDz+ZHV/zHmc9z2EMMQSq7Hi5+VQZVcJU8uJmKyb0k9WuIkDIgE0L32wG2Cp
nkKBVKTFdFfQRT32aXRS+vLIQjff7bOVhq0pfgXKW3go8lev4edWcTff7dPG77CRp4jO7L05nQNP
B2LXVqHG1jI3IC8rjsfYpIXdgHbrb8Ms7bZEamwsymUlWBLoihNXnUOV9Iz4pxp7R76oiWGqUnho
LjVOft5n9SWlcqvBFw+Zk9htiiaOCbx5VoAXiQZznT+lxHlZZv7d6muaOqVhmE9ekFZ4sqoGehn4
WmwdKSa7tRIYW8vgJoFoCnTGi7T/EUkKEtACbXm7qRunPtyUeieJcL1y06aFy1j1IgC4tRvb2Fwg
PglFxnldiTJ6GIvuPIFMjeW8jXN/ckRVzwybYuRA5dpL2beRlafsr44kfmCc/CQjBZRdMPEyneGY
OmVn5SpWYhcVIz8VZGw9MaPtDsYdOIGAArU9TC7sBjcSNHUipdMca6UC9RbCsPDfgYKF3UI08UB9
D/1rzZD9oztfCBiZl52+t5r3u3jDh3N/hKHUXIb4nMRttm0Emcg8+2Q3tLHCWaEJUPgotZZV7h0y
/HAeIald8903lrjK/XHyc9QUXZLfgVJy21HL/eqd8PshJKJIaVFViHbLst89FCpQOnqwC4mxvoGk
4zJqMesmTc4nfMyCO3at6xUD/vHY9/IK/PtwnGJI4r6QebgCwsFuA/eNtc2YnsKs8rC2g+Us6fPb
IYvsSloTCVQnvRz4XC1x6PjVBp2QKx0WdtM2TcucrgYoUtIZfWW9LafkqQdTxeo7mkigpOwh+uqh
ikgAnL0IkyW95MO4tRvcOHZq+BypJoqwCVLnvJmji9Y5pTV/ZH991y/5sLTbpp6iLsUWOAZTc6tH
SS6LdrLbSt5ZOx8GTxc/8wKAXOFVBpf7vpxBZq9qu3x/Fwz4MDguEE6bhhxlfuvduF11ldRdbBdv
IymnFK+9beejAPJBWAZ+/o8Qjkx2YxtZyTOfZarFGmxGeqtkfwW5rxND/5xUBHVWIy19l6cMGjtT
TFkOO7UIDJZ6U3ky2sNQqX/SQeHehMvEHxy4WLO5GG880Nde04CMV6Dz9O2GFvDTPNOTHwznk4aJ
2UjG/g5epVDv7ZQLPTu3Sx/m0XVqG2QrvGyMq2CtVD9BpAqxDv3XgCRXtKkurEJtYnVIohl0omsd
Z17xicBVIMmVFbMC0zaOsjltqqbwSx0v0e9Nyx7UYnkPNGE6o4f3XeXUTTyXHgTpxh3hmWVAjEqt
gGDUkHtTE4dVft200KdvmN3RboJ0oK5dsWRC53d0WLkjrQQ7Ojyl83NkkzKlwSAzjvXWL02chD2c
GVe1SJBmrAg4+JRG1oA4L0BiRlRatyzPlgT8Tp6TE4XaukX/5HZsAnVIkbgePH2beAKC+zGq9StX
8zaHBEBZdJHdw6MJ2OnDpK0BXWziZVRwgxghvg1PkKX7S1jvn0HbESED1xCFY94sKd5j2ZhcF1Tv
ReSd2GrXfPlJfEwcIFAeTatcbIccCvmfOgcly6ZvuVdsSIWoWW0EJuoomSNZ9aRtQOJQMyzvYL8H
OSArtCGEFc3TOcr6IKddE/cJfJqKUJ3XhXy2m7m5zYB37ZEcM3cH5zyH/2SVtV/thjbq5UWPnpxa
0OSXqIBnSb932sau72HCjkpHSPD2I2y8RU/hmtetFNEJsFq7mRvHc9JRp8bEAwANw2A3opO9LR1y
SnHgyGZjOki0UjBVMmC6/Xl8JSDlpp1n+RxuYo+WfIFeFTqr8eJ21xDE5fCUCqy+J2z2Dsv9WTSU
VxxmHE0+QEUulf22mKjl4Pxw8MDN21l1FdQBKIMXmVxuOlpb3VO46SMlwmDSULyi8djBuVNXl6Hk
VlU5N916WggRQYMBJHThOD2UavpxM/azFZEQfhRGcoalX4BEjtElyWOo7O6lP544Nn6+CLnpk1bL
ZAmzAWoMIHC+poxd88mKKLu6aBx+Sq8PwylIwDdNowE6KiL6kUBJwWqnher14eAZ2GyQm8G83UFc
wh3kRvt2eclN3FEHJfbcz0Hb9DvixG1WbtOw5DubLQUWC4fzDopWDaVuWNwvC79wJXkag/mUPM+R
j2lijvKFTIBlZBi8aT4N2ntdKm1V0XETcgQHj6wZG4DIllE+twwuypHdWwfs1g9DIiXTri+xTlgF
j7dZB2cBLeyaY9zEHAUL/AjLHtwtcIiXrd/nL6Rmnd3HNI056CJywVZZYVe4t7xyYd/n2q1vUwtj
xOFAaQsltwltrEvVqQDI1JTY7bIm8Agf09WBwMSnRH9Cj/y16diL1QI39SZSTWcCcxgMPYYwKaw7
+ISFVucx5+aVlhfNNAcFi2XdXLkz7E/b0DLeRl6OM8+yPhtBYA89KAx1+YMqiHfivnwkL03ckcin
YtA1YpIvzpUMNZydA9fqWgv18cPsSV0KKPqAibt8yXcuetdz7VjxwGHYa6RmKEUZLDDAhmb5sGWQ
RKZlfW+1TkzkkRooK4XU8Esa6+tkceI8tAMw85AaIXHyhC3AMMctsvN83VCEN9th3+BhfDi4EkXR
pwFCQsfuE5TOz0lXWrVo0YY4HJpBsWsO/JHGoOdUkJfaThryU3bhNs7LcHBJPmrEhM8A6paZ+0nD
TuSz3eBGXiZjz2Gngm/ZQSUJCj2Fu+maUwo2x5LHyEzuOZWecpDunZbflHP0PNopEXjQzD8MuAsC
Xl2WmsXlUJ9nmbyXnJ9ZhYQZaenI0HWAsl6lAhrIhFKPRaCb1unebngjMYVIB5WtS3wO1Bmd3CJ2
hGdFUERYjHvm5HhhX8+Ye+B8Igrm9ZEz2L3hcWbkpgcAvVQFGgZzErxNOdrLuozsMPSwVT78npQr
d4zWpTLAdeJZSsrOXVc0O7uYm+lJEGfqQKEBElW3flDcLHYPKJwZyelNwGMgiVjsdMN+mceLRDV2
dZtpitG3bt372cDioCA3mogYuDTLeBiJ6eKVTfK19wOf9/qC+L08g+Sm3b3EBBzVE1GkX1IWF0Rc
JUP2nM+FXUhMvFEpKumFSqK+h3avn+fzJsvFP3Og/0usBqbwRmJ6K/ExqVCihBLydVEvLueuOyVC
fWQrNF2adA23OdIg4hWDrHxZT/L3WTqRXXVlYo7SusM2HkD0pWnScAtpvPIeb2+J5Qc1crOpvSkV
LqLuwW78LEG78m7Ia/q7VW6ufhIfnyCTQQfjAEQAJAN8su15Do/SubfrG5jAowSGLRM8lhgEWJNv
EHgdNuW4bO0mbhydDcE7lRS4ssEBAlYJbl6tFtOnbm3rrvr3pics9A7DMgVOiGcUbIhl4MMCVWYC
ZN/S9/VmYrqxq+RMFA+sv1v8DmCc5kl6m7YQxnR7q6c3+Lsczp/BnQOHxboLdNTblp3QW/hRnxKI
PZJOJoSHkBq96wZLskhRHuZJW2yHaQnsKgATwtNUGFzBJD7OO9gaKPY8VeEXq0VjGuzkpQjnjiIs
vmbBbcrK5pPKx/TJbnQjUzPQrKIix5L0Of2iq+W8qXqrfi0PjDTNnAJFSwWZMGhr19tCElSLTW3X
9IT43OFqCacmFFjnLAZ5dtomKodZC1ssY24kalcXWk3ghMdDMtBdQ+DIHfAltdsdAyNRna4iIUR/
0fbM6DXqmAtG7RBZ3EQ0FqN0xneJU7p2VTzo8eJl37N78YBT6WHMR/jbwQoYPVXGAqgKQ+cfXMNk
Y7USTfBRUCxJXgkUopEIxC4h3ltR270jchN9BJeudGET7uTJrK88aLMl8yni4pF9xTdq3NShw19L
JSrPYJ/6B+ywHu0iYuRmMUXCSQhmnbOkPAtT+a3iUG22G9zIzlb4jaaFj6utWi4jCSimF9R//Hrs
IyeRb+QmdeayBKQZGkpTmn5qliq5xukkz2qtrfRJPLhHHS7FieC6zyvEpg9Anid5qPZRpzq7qtFE
IvFoYrKqXER+SG5zyL5NjNvVFyYSKW1z4jsLhuZuCN4b/z0rtRUck5tAJC8EDA4e5PikvXuj0egL
kya3K11MJJIbNDBgDPEq4cABfT9OCz+DOK+V/okHX7/Dr5lCiQM2NAhK4fBPU4VGCPyYrQR+MLiR
oZWgJQV1Bw8qxVxc1gQoUtxlerulYqKRoiwJSrJuLZH030Q+dqAwktZycCNJxyDltVQYPOVqJ5V/
xfNT0LIjOWoKEzVyEALSrEEsct8PN1VA+m9T5UBj11fKs9zU381uPsCpYEzSJqTHTxlFll13laO3
MMmyEojBlzUO0rrOoOZPsCgnf563g2bjThB6otI9EiATnlAD9O2WHTbI0dHV45x+g/3pruhZcGL8
IweHiVEowgZt+WSdvBieWNNewl7Rrnwx0U9BkDil0GtvsYF0fd2Sy4xHvd3BYeKfOuEls/IEjVVT
3UT1cpH6/OHX58axkBiZCrh02UwM85YVzEr6VrUb9AHteucmAqqtAXWcK/RyEwDW4rJy95Wz2IHC
+LuvzYd1nnmtUmONjznU9Q0cc+9YEdlRPUFBPdwcXRJopw4cyMFF8pYF4iK0EprzuImAWop+cZW7
buo8eBxoecOrMLdcJkZuEk/wPgjQJp7SJtxkQ/sK51zL4t/EP01O14Gqj5DocX5KVXoZ1Y1l09KE
PdHAadrZwcT7aVl9GJ+cOrdb3yZiyPPgNkhH7IZhRVZs7HLmQEbQ7oQ2AUN+ALMcHbIg5hyiU8x1
4qHpF7uv6RqZ6aXtxJMKK6VL0gddDndN6r1YJf3/5+xbm+y01XT/ylS+s0dCXKSq2fsDsFav1fdu
t9t2vlC20xYgQIAQAn79eVZmn3NiEsczVFJJtd1Ns3R9L89la2iNzDnQ4YB9CTDC80KIOVQg22R/
//AfHOJbzJBSDeAIAKygSOx/yP0iARfuqhnWffcz2WxNoLOLaRggEBoV4wLNhXZ87phT+0LFLWZo
7Pupy0fM6Ag7imySAoCtwm/2lVu2qCEvIq0il6FpVP8Mr+NzRPY1LOItaMhrjethuorwWXV5UhXh
o5wE37UU/2T/KyQC6NIhe4ZhzHXV1q9wXdnVKYfx+fcnrTcDs6wEptM2cLMrV9elMww8/34p/vXl
BjuW7x/ewphzoANiuc55WT/qG5jD7JrKeAsZijyNbA6m5Aem1zZhBu6nVbi87Xvvy+f5w9VWw7KH
CIb39oW6k/3HNmDv9j15E92qiExrdcnheDlmsQ5XwBzdPkR8vMUMEc68mKJOceiod9e0r3PQvex7
7U3qiTOWRHHM8GQRfamG+M2t8Zd9j95cmhOtAzdAkPQAmpdIGEyQDtM+iTIabwFDNexDmdTBJRaP
n9GFOppy2Md5i7eIITtNUaGNj4MQJrTA9ig/Abh337bcYoYKMU1zZDEqMiRp0I4PrY12HeDxFjE0
+uUg/YUGcGSBL5Uahyczj7vatuATfr9xSFEMjDOMN5w54ZjVsWRh+mcWnD84TbaQoYBbBUOQy82j
+uGpUqx+4cuY7338Zmt6k6Jj3mFcqgbOj8q/a8S+Qny8xQwNk7QNBfYB58miaeLB0uCGO8AG990P
W9yQEbBsqgMSHGAyfB+YIhMF33fO8s32pEOwKs4GtOSspxO9Fl8Ltrzu2vpb2NAaCvRTGUYcBl73
E4nIDac62rcUt7ihqadEkBkvbqP4Hm5A7yA+ftj33ps7M7yY/g0WwGaYpk0kgXWiPVfxXP2MfvSD
hb6FDoXRIsMoB/QrNtMrPIcLdKCbnWtlCx5aI0CnmwJoxDnnh57J+9ztk22Lt9AhCL96bdCjN9z1
k38d2ZykNGh+5hb813Etbpvvz5bRgzW26wbgBP0igA95x96kX+oyEWNR7JzZTXBb2AGCTvAEAZ/e
wYM+dsnkxTrdt2w2lygplhW5JlAQpO6DO+1BkxiEmX10zzjebFTNF+iMWAwPymc3i2JfRN+0+958
iyMyNKrK0qAD2ocDT4ni56HSU7ZrWLZIIoL+ZyNqBLeLibKpyKs0UNHPjLd+sJW2IkYh7DR4QS4M
B0XLLqlMCT6VlW7f6bhFEjXGTE3v97B8sOWRyObduu6jIsFN6vvl3k3Uc1DTQSsx5yqRZaOTfNmn
r4oM+fuHq6aW8LVEJ9ETy5jyGl66hpd7Z3SzU6OZzJOLYYQRxTIVg3gg0b6GObDN37847VEeVoqi
XBbVMsHC/M39zKHwR0tlsz2b3iklHeAhTSX6ZK0rdailt68Binj5+xdfZNSLGWjLQxG4ImGkvPFG
u0/wIt6CidpaxYukJDrA97W9D1ppD0Mkh327f4sngpu9ZeFM8XR/HBICC27dD8+7Nv8WTrS2M+w9
RyAUp2aBL+I68qScy2FfDLDFE/VhwSrWXEL04atfiY813+U9QuMtlqif20j2/QWVvOSf66gwKJ0V
+8So4nCzO5F7Nv2qa9TM5AqgbFwuw60XzeL9vjHfbE/ReY0a0B8CvRFgFjKGJ6gCdftC0S2WqIvg
79bm/aWFwK4gWHqwP2WA/mCDbkWA8o63MFK9JKE2zO/WZvzCWa72ZUVbJNGI4EJRi1iU2d47EG2/
GT2uu9AP8Z8QRJORYz4oFFmsKA9V1FdAb4h9yi7xFkSkYCQ5CI6nt43JVBUsidM76dnxnzBEY6EX
/IPS00rHpKLsEyumXWgZoCi/PxO1tkrA1hkTOpIb1fufuVQ7R3xze1JYAonwUkekef54eXQUuuOu
7RNsdqeQoiVjj5N8nEXGu+pOBt2u6me8hQ/VrI280HGk5vk0pjNCIVGTft8xvkUPadPYfu3Bs2lV
9Zi3/Z37WR53GdQ/o/DirY+ZlEZEa7UiMi8ZOcCeLvxijYdqzlo48bJv1Lf3p86J5yHFOgDycM4N
U0mJOuiuZ28RRB5xTaeaAjNaqPGpVjAnBhyqzf7+6fyvR2eLIGqbPmR5i+S8zufqtu2G/CUcJgAs
QbTw6kTUfnxbY1C/zV3Edhantsiiscmnqp8kUmvT3K6XGkwOlbOfnPHiB59os2+HiMGjrcS1CvIw
eWmGsPEPleADOKEzdNkOvZtDL2mH1eg0z+MAgofMM/sWwhZ8pJdGmJJ7MBQGSjCFyeprP4bsJ3MV
/OCTXf78D4VfUoJSPDWYq86PPuhhVCml+T7p53grfsTsUAdC5uwwG6fgAR74WS1svG97bwFIaKx7
5bJgEYcVeQi61T9FSx/sO5i20COoM8+5GPHq/TKcpw54z5zuu3i3uKN5boPWo9Wl44MCE5arewJe
uP6JoMMPNt8WehTBhld0leGHGcSG9lByyt8TpdHynS4OxQmuTNIf47Ze0PewDR/2XW1bXBIxeoZX
JEo4wgYhzEICT9zmtDVk30L9EzYJ/UgYeWAXRNXUJW1HXeJRte883EKTVgEX+Tiv4wPrGv9lCmz1
UE5DVe1bqVtwEiuJVF6JxRRHRWokXxPT0Z2tsi02ye9G30mJgamdq7KlYNedLHZWE7ZKSVHkiZov
eDgVVX8kXvN5XJd9uKF4i05CjuUNk3c52AqeX9Xtq2G63RcObTFJE2AlXbHgOsiFedKqaR6oInQX
Bi/eQpLM5XAvZQ0bUwI3exfxXy88nL+/PH8QWmwRSbOmS62IAL6v6O0XGBFVJEFg3rNs7Orl3d//
kh+c+ltYklFdoYiH0VHe/IoAekxoS/cluFtcEjGgES0TjmUSDSptSgCT2zrcudq3wKSINELPBodn
FDKZaChIHge/qX4y+D8al8uk/OE2nFlTRiMsrBC5uC9+rm6hkr7v/NpKBUFRinkc8gmHaabpvPB7
LYN9Sf8WKBNT9Jw1w5isK0FxuJQ+pIjMPopSvIXKjIHRsa5R26pX5hKOzJwuu9x6abzFyuiVkIZU
wMp4o3mBnuGDjr3yJzHbD+ZyC5Vp4BY/9La5lIeVBy4oP5S5/VnB4ndA2V9kAFuszFqOY1VOAdAP
zcCbk5XExYknCi+4ampTP7Ykb5ZEC5ygKS/K+L0HBOmU0RBKCEnfqMJmFiC4y8/DQenoutz/mYYB
pb8fFn/xdlsYnBR8JXJCywMcJJ7fShOZMSl55XuJHa2Mk3JooudSWlWkNNKhPrWazbq78qfRTmvS
LSvUcAGMqhaKP5vB6qgCWpxLGy/flrKNRQL0tMqkFPY86dFfjkXoqTHrlhZo5AUW9xYy6xZycaHz
Wmjs2DJO8qhrXvVaRfwgXDk3WbVOuUp92+Zfwmnp2qxUyr2fSafkHeCHsU1y3hd9uiyTfXbLtMbf
fNXkBQSwKjVct7pxDwts/YL7qlA8uoUY1ypv1xCmDDfKawsJG9t1aF/RfYzdzeIqrZvE0XDM14QP
QzfDCJ3AEDCexwaykTCA4vMR1tqrAj5WUwAIWZ2PJ9i0qvJKOxTAPpjFX8TVsvDaTwcz5PI9fBz7
x0Yj8XtYeVjXiWJRW14LElTkvq0GylLRoZp96+micY/h0LczSwrI4oQ4wKgWKIrWcGtt0lrVbLq1
g5jLXx31aXeWi4osBYksGsonj8Fl57bwVwvVJWpJrJ9sYGWHti0FTDvxrZvo02BJa86I6CVPmllz
A8efelmPcJeF6XYWDnltDkEhdfjr2Hquj5Ohsn69ZIbEhnMonivj4HhgGyW+uq7P6Tc4LQz9C4uB
fLrt6tC1D14Qe+JmcJ5oHixfJ0wAn1RuE7g2T22Ygq6/rJeXRBuvSWOwGoqXqbKhfpBVyKsgDXpY
bnVJM1I93sJLIOKvyh/QeLJGrXlxqghGGRyRUh55sea6SyKgvJ6lDal7GJsGRYi4LaYqdY1rzW9C
u3ywh7Fvoe3Pht7cAOnMR4boOuQRAd15nt61eYW+AkSaavpS5wXzs05Lng2mI1XmrQ3FrIcBgUtf
G+giJaurVrRnmvG+j/3+Xk5lAElE2YhPecA7eR3xeECmZ3I5rPhAXlUj9+sDnUa8uQxOd6UxCjRj
1A0mG1VYfiCr1uaKica7RkVy8FCmLRpyWIYueKR9Q88jn1ifto2u/IQujY2PmknFExHATjrhfQ2P
TBGEuU6mqUZtuoa9w6embN2ScMklTRoP/SplyHDFYZJxhIRc/AnUb/Rsu2HVaVuMZZ0FuRuWhPKm
uxo6xz66IVrCxIRdpwBULrnL4HUs7VUXBuy3cpw8OKFW0bt4EFrDFbpa8yyMA6lPuu/QpZmGVSZk
CsULW0KTtSJy89FA7qS4n6Xwjh6cHdoz4IXmU99TeV3aovjsK4q3UgpyhWntIsfOo8hL/dx5sPBK
CwpNnWytm14ktGvE8NQvXD3VGjz5ZHA5fZxzxYvMVITwLKp5Bee2Rp+1WLunvPOQrC2hl0/Z2Jrn
2vTRaYnhsJXNLHbD0WvapTuOA13cAdFzqBJIbdi3QbaM3JFC6SIBAqWvbmRj0UPTIIi5c1spnQ65
V7cntuatOeDOXcwdUMHnlrvhja4So9PIKjPeJCXOmZ6dlabja1sE+HZ0LPoxrdAneirAxueJT5bw
cZ76WF3DfykEFkBWJjyyYObvVE+VvQlMBypQoTunjtaupXer68qaE/xm5pu2hl1ywjuoMqWTZL57
9FkFjUPWr/WxGZZ5hvMzWdb3Xcvnqxg9ktsyKKo2owwE4zBAUeNWrFFN0jlaNNiSWpnbOnJR+21w
dRsfZWjjORGKD37i6bacn3pRoBci2drgvwEYy+gAKk4P1IW5ypamnYAImkW5PuuwcCyDjDCYdcQO
63MQ4siAxYTo1CcrRkhlwxFvYlnZFu4uB7oXDW4+zvXBLT5bUl5CCipRNlL2qqxreNsmIZvqhIHp
fUNZwY5TUw2vYoGXoVsGPpx6BUTv9bAsy/DomrbL0XMCyDd66vRS2TvcRXl4Z0axvF9ER8ujt4J4
fVVxD5oLqeoZbNFgUhN9k3FkwB8XhOWgA5ZKXNcW4nznFuq8SiWV7FmX2REqWHfjVIoStlCUVDdY
Uf1dwcsStHbXSHRfYdVzWPqCuqf24pL2wMJKs9Sqjv4axFCeQzmvkZCYv+imvOdd3Bf1DZPQPskg
g0nyEqobI83KgJPDqOW3qvPGVxTs1wxkFCz0Qog+9WJo2SE9COKnGj2rD5HR01ex1nOf0MrGIs1F
Hp67knXQ4HfzXWCIfS6rgEepHiAJ2KmK3ZhpmtokcLq5QcVGpiNodCntanIOTCtuZr2OJHMQfoDn
Br6p+tSZovs1AH/3UemumKskyLtIZ4HGun8GQMwEp4GtpE3m2JDiWNVKVGnl6inMet9Gn2guIlTW
vXFeU+zqwEu0b3v6ik1l82wWyutvZb0WkNCrVn1UJi+DK8Csqi7B0jM3dWCgiE5WWp0LBgPh1OM2
6BNI78UnXVTrmEKKYihOXIn4Di5yvU106dXzVVhUZXDNyol2Nh3mYRldMpDFsIdOFXGQuhaGRZlQ
tXyq+y7qs86Q8kX6g6kTkjs2pqaqx6S1sANLhihS7t6rRGzT0gh11m3dNDdzHK/11Rgrzzz7Pl1t
CjgO2n1MIgSRfCnZkfPO06eyqmJUfmzQJND5+a2hU9sehzCsTCZCSa/VrKvyisO/pj9oR8qsjrhJ
WTAhnDIq1B8muBtPyWhwByQLrT/VfBA3JRjhCbRwHyvVw8i2ZJWPkx4UGpUVM+Xm6CPiSGZsxjxh
C8UlPRFe3c910SQlUY7AC3w6jQo5ROxonDBNWYLfpLNB5A+zLT8uHWyD2Ryy01xOHFWYLkLPm424
x2xQQd3Tm4FLfxqJbcLr3BahTKe5M/ZuXId8SiMjYajU9YUXHVnXg14qQfHzbYIgRrozJW3cp/XY
VCqZ/XVWx45HY3/PpsLadBwbJk96VdAUnktRxNdjjHgk6ftust8Wvw5FEqw1rP0mBOEuM7njddb3
0idpSRE7QH99JsMHXuSeyXrKc5tpCaNOvNBsXlAn68p0hfj0LYJ6cPZZmE+/OcuhT6ODnJSpU1hN
N1Hci3tUZNf8ygsRXF3V2oTLixiGOsRa9h1JWzkuzWNfTOxjF3Y+9sjiaUQoIvf6lEOCtkFf3Ndl
Zgwk3q6YBxWCI8tFQM/wgqxFxjiR8lmC+0TuGxGucYJwQJ6alno+RqDxx3twpfImK5zLRdrVgn6w
sTcr1N7KSLUnz8JlM2lLxK2pCMuG3ddAKBSpKg14N9Ns1MPkj2iDFgFEHJJoBVTvFIpC1Td9wekL
avNTnOLcbK9in/KHal7ImFVRV5rnlQ7uGe9NvjCeQxRRQ/SgPJMVXigJRGr59HWdFu4f4OaNOt3c
jG7Jqrg08SvIxdFwijD7Kk6HmAr5xTYjnFHXEl3aRM6teAm5niuIOhcROXgwxS3TxRtJe5Qt1HUz
O4x2uYHGlB3SQLZ+n9UWSnYpgn5yW8p2nhD9mrq9aaBz9QFKKZwkurPQnuy7cYawaNzNn4XfzrQA
yMS59mQmHNAnU4+tPphBgR2Hd50E/OWrsAA4ElfvwbLeqx9wjqv5nbbgGN2sS4Fc1Z8X1ZznORR+
NsTwbMryma48o6MfBOlKoz44lc7nOG8mv4Bk9zgu44muEdJAV8H9+BVzzsIbOIk3w1vX4gq9CqNg
7T8rH/SilEVUzo9LWCz0iU2eLQ6QCcp51lakOUZBTD9qn473BcPdn/m0tyGyhWYE/4GBVJzVQZ+v
mWi1tafOzBXLeFC13lkUQNs9IRBlNoXRZjm8583adXcKam+IuKZ2RumjGIcjwZPv23xFgNk0Bavf
V37Y2NuqDWPx0avDQH+c/IZED3QeHT8tYPG+TCxkHdZZ3T3oaQjL0wB/nzBDWE1V2kPvvz3MVrR+
CvIDEW+MAVuok5KuDrC/xXq3Xhzl43XQoe2RrnVfd9gxnV6TvgoFELwxIHfxNVa9wPhDwMd7KEme
e4/whUI4UOUedhAmuyqiGnQqzNORLWRxaJ1A/Cyh0WgJ+ArB8BKMdYRFB974rD912lbuq4AIZf51
VDldfxMTVq755vvYqOTi1VgPSFHhgpqntvaJTZZYz+xg+otFXFkKd2OVGaqsnnF7JWqQSG5lOZaf
gyaKPs4w8LpU5TtJItjFx9gB6BI5ebQN7swlYx7+n8MEQFk33+SB6/XySOFwWSypmJiaugxnQdFi
Ui2HJEqFpElnfmWQvYzF4kOWDz1IcYDMr1EZK9ViUvgg+CQBEkd2OBVmqIRMSLZfJwXSOYrQoCY2
cYawkUDsPYpzgIETPtVL8JH6FYsRaWjqpUFRl/Jhoo7JNxyzfZs5gbV0LGwf8zMPpw5uC6GYB/FJ
FINvnm2BCsFzq+OuTk0YtRJZhrQwEq4ZDr8Y52h+CCmVpQDAa2TrHaY1Km9W+J6889uorK7oxKb+
wTOM+tmEE6a61rp372CACsfWrrVF8NSVakJ0iloBebMhC+ghJqAWngBqmtZ0QMg9vTOLIVMSrk1T
Xy/G5dNVYShDm2v1vwHZ40jitJw/E5AI3nErLeggXmcGKJta1ma1tkF3EztXvrXtkpsuMT60xRDC
a4VVSGFxqI6uJnGFT8mh9W+6+6bj+oRNaD8WpM55wibLT3608m8ViZGuRqSOw3RBs8QcmCrj+m7E
rHRVonqLKnWyjI2uk7VyDDNh1/AR7tcgvS1rMCcE05s5MwZT5oe9/xiJ0W9vGNp1DLEPrrdE1m04
AMBZWx/SwwaXHpwvBTv6PTRVD6Lzmfo6U9naA3RFTQB7w4IK7C0E2GnXDeirjB4BuWQO6/DBF7C3
ewzhmKVThjJ0m65IkuusXEdT3KxzGRqcb3XBEoClQRIvkX+OZwYB+rvFWlklcJVy/NYEy4AcytOs
NAlcZaMPYW34b2z2yPiJUGPmhyIGE++Ioi5EZX0d5vgIcxvCCQzotCKNYET/hEf04e3EPT7iHKLU
YsihIgc94aav1IlEroFhuuU6Yim0K+grJag8JTOkJt4pGqMqA0uXHJnmHGl+xn0DOmEAsNQZlXUd
wdhMMYF6DiQYUuL1QwmoAI45CL1MM9KAqCNB1ucaODbbyD6/GWi7womcxrmfIsXjz67oRZwQ4Xib
dtyUHyOIop1HnQ9+Kv2Gv88tB1q670Tx0ss++qBsrMKUElV+Bv1rfcdhE4GXdLjQkfkEIpkKJh6j
KS9/jYmtaeY51Z7xS5ZHtjDvgINVPSlZjT6Cpdk1qc25uQrlPJJzUy1AUAfQU8jTToUwLKkmHprj
ijBAHiGm3UnccxbuUy7HkXntDU4X7+QF+PtrpzqEOT46McE30HJl8a4BvB4tGopbCvUa6LGmZY5C
270SY31rlpAcKutBxqfEcPSHYagUf4YoLnFp7Pk4dXPcWq3N0D4P82ywCO57LDCPopTm1UMSzqgi
petcNBCdRnUkCcv5oIS+98N4ee98ZU+y5mS5GaVuh69mJjkui2Yc5bW3mAYsSMJLJqakAqXmcSaM
1alQfdMnQcw875H1S3E3soKTVI5dfF757OVn087Q/9Yql+X7RsI97zHnZeAjRqXTnNpSyicS+3Bg
EsY296GZGAxI6lwvdzOS6jPrXX+z5H5gU+ROUBkKc1ykI1Iy9dgGAf9Cm7ouMxUjMkl0WIp3DO6i
12iFd5CxstOAKHMq51fUaFpE0B6IrkhtKj3eeEMcoTE7uOUD0c6dc29YWVKLvLrvJt18q2kc9y3q
EBSnRb7Ua3PTTEj4bqaBiyqxK7VzuqgZeX7Y1h7EoULM2RWv6skUCWR0yvxdHMqO33iVV17Xnapd
OgRq9q793NoOoxmPbzARVDIJ7VjECV2Dpb8KIDL1yfJ5nlLEcflD6Tv/NsjFk7UFwKMQvONzhmNz
vTOs7PzbGk3uNxDp4ycIQYhPC0dycd0WtM5PA61JeEWCaLFXsHkZxmTsXfkcgp74FIx50SdDHi+f
QFuMP/qta6/VyNoDaafjUqDWErZfHcOWSAJj3Ef0D4IE6BhEa+jW4+TU5F4iv3xgqH/DO8sAInCY
ED69FnSdzz3uzidwaIx3bqIZJdI6yt1TIPz1ejJxWCZLLupr2V197VaXjAuczuaAuCy+GgWkJdLo
UgkuaCXf+bUsPlKOxVXysgV2KQjtFbwjQcsbAF/s0rFRmIoKNkT3i6z9+0iuy+ccRb73TZibh6UT
Iz2Jlr4KsiSLG76FcnpZ65qisDxKeV2FKzTPOCCdN2FfFGdMjJd0BiYrwNG4ZslGM7gmwfCH73Nv
nacsQvA8pNarS2CFUGP7xlYIzGE3MNSg4eQongWS5odSWP7gsaoxuHUWaRKKZYt9apb6qSJuno5r
xwJ1KMoFddeJBP0nuLgQHzc3Y6jON94TFd54poyMsHbJXfs1CNfljS9TR1CAXMIeV0LDv7VQQvst
CKcKPxr1k0pznLs56h4ozaMSWfjvfIkCNSh2zn7q/bbxE9cyiBnUwzDmmRZxNSS+DPMZweEy39p5
Lqs0RH3+BSgYNkOJx2slklLjfkWJsGuPU9TzN2ws/xRF633rseZeVFTdsXWYVBJ1zD70kZB3OK7j
L6qBGflPUBc/aDZtpQGg6zyaLiwBi48n/wzu6pIyJvbp4MRbcYCaoLThqxaIESxxb0K4Vfvep32t
4A0IXJZd2U/VpXlIq1M14TiivttndRNvad/9FJTawDT4MM+X9dPBObxcrbePi7DlfVOmlyLHNXqA
1iblpzIi67Vv0Andh3vcEr+BVq9Q8Aak0rnomeS3vqg+7hr0Lel7WSqUWooVqKvAJKuMHr3I37cS
t4xvNJdA+GixVqTMv3Su+UQH/jNg31+v8mhL+bZtXOeswLNDmX8wfE2reJ8FXyQucKY/dN5LU9Zh
NaNbW3jtr2GDPpacft0z2NGW8M1wvjIoA0DQrIWTQ+gihibo275nb4CBbOwLgawQpOzGf1vRYBE9
nXc1sAHc+n5I0DoCIaa/0DNj7wtM4saMyjrYBUKDBND3D0dmMzcsBEET6jdVViGBfkULrd+FSIgE
+/7pLFhQQDSXRWhpfktRqujYuvfh/vcPL3CKu0ZpgDGtuY+WKvU7s0s+JtoaRUArEoX3COSpYJxf
UVqEg3rxYd9K2cB5+YhemQc2zyEfFvZYqiJI3CrtrgMl2tK+0RaNxFoUYNl7aOW43jvHVbFPgSna
8r5DR4iISAfhLobaLHoXgC4gr941Llve9yTnPF4h3wXonXidevSkUKDb+ezN7mxmKPOj0g14yeCf
6tge6pbuunuiLe97itY+jzleG7Xco2urX4XSn/eNyGZrDpDPjMKLsF7M7Jo6ppZTacya7Xv6Zmvy
BcACmUPesbLCwDB8yChMKX5yY8bYgn/GnURb2neIOg4ke8GFqZ1F7ChZDiPVgcyAXbAOfWGUtSrV
nZqIzv+20PrP7xzGzL/+C19/1R1qBvBm2nz5rxfd4N//uvzM//ue73/iX1dv+v5z82a23/Tdz+C5
//692efx83dfwHIXKNknNIOX5zcDF8Tfny/f9OU7/6d/+R9vvz/lZene/vnLV23b8fI0Wer2l3//
1fm3f/7iX8KC//zj8//9l5cP8M9fHouyLruubN/Mn37q7bMZ//kL9aN/hAIZOZQ7WMzIhcri3n7/
Gxr9A60EEYYh1DEIzDt++Y8W6O4Cv5X+AyuAQug6QMbl+xegrdHI9P75S/CPiEbUF+hBXsQYCThg
//ftHv979v97QjAa//76P1rbPGqkPwY//d0agTIF5EQYoQEUWNDLoFvslwp9swwQkrgdCuUd/Xiy
kH4Qw/8Kv335LUHgQ5OXhiCRhWKrEEKrprtcdeutmEJ2WMq+Tw1gOFd/GPn/0WcJggDwdcrAF2Lh
lnq/TCOvxSSW2xYZfbqO3ppyA8Xav/8tv0t1/f9t9fuHwbMjkO/iy9Btob5cQLkvQvviljkNYHUh
YiNRDS+i9x4VwwOAT+4bMWH/UvcUgO8olzzMwqimVVZ6yv8ZG+LPMxiE0If1Rcgg2xhtCbs2MDKc
/QKfmkwmIzDku15ypg//+08dBb7woXUJ0RWyjTqjvpm9Qnbuthw9VWerKoGYoisKMykr1g7GRY75
+aVmWE8pMbx5XVdrowwGXrrItAdkxN+/0SXw+n4aQojhkACNEUwG2TLnUBwZctivTrflqr/8H87O
bMdxI+vWT0SADA7BuBUlZaaYNQ9u1w1hV3Vxnmc+/fmY578oUUIS2YABt10NhyK4Y8ce1lpbFlZ6
Npry16At9Y4bXd+nzUKGbjimLrksjthqCBPpdFUs6uF5DqPyZwgCCRCmkzMFxZzel265x6S/Y2DU
3V2LTTn26hU2j0OY9S2hIDsb5FB5ZQQlKEnH6W+bwtxfWhFkyUHLB/kbeFf7yzCq6De9RunBqaY0
+voh3xiXha8xUPDBA7H/rfYJFXIwOlMlfRrs5jGnnep1XMGdK3W7CndWFzYzqkxGjm2R+UZSKUIx
ZfuapYuHsHJ+G6X+Nt0Zrq3Fx2MHynKUo4iV+Mx/5DauWRiYZVU91zbDkzpp1N9iWRp/vX5g+OVr
Y7EEEHpH6NIxhWttfVBD8a5kUkH2bNJZWc5RTiOI2UfN4J6WOhn/pizdxoclsN29SVwv9YcrO2Vp
zFO6uq2ksrY5px5ElbEMbfksCV4qTwuTtDg2tWv63TBFIx0YSc84q4jCbOYuJwfHGe3+0JiOSXMy
naNP1PW17vObD4SBIbZwLFdAtdyyRLMhb8RQyOY5AdxFD6OuZvNQNXrxO0uS2j2LfLF+10lHV+71
hW+urWUKg2olL6xhucZWzSSSpqjHLM6eVRBZD7G0i2MO/AiEpd4916kV7riJWyNe13NcE6wbs122
EgG50zYh5bPsOQ9H4Y2TGE9KlnvA9TUDv/7IJsco2Q+3BSPZJDCWYjwNPYPsuQQ/IN6nulyig1zI
lM5ZQB3PH1Q9fXUsK/lvC1T0bcK+6yUyiUd4wx1TrX+t1Lw/LhHgmilr8rJ8LhvF65pqKJWger7j
D16GL292yUtm2MLkwhvY8vUyiH7lYVm7xbNYtBywsJalDpCSQvsRJVlVPYmsn34Ojh5rh7At62+D
kvlfyqnT3gtn2X7PnQqQqdNq5XRAHq8ZvTQBHLz3M+98cpenQV9tm+u+pbamZlkxlEkUz5oRiW9j
N0cPolnyoxyj+EGqYvhehePyTVAwfXDaSnpmsqRPytbBoHZFAIKxWmEByEe/bvovNIar85OCYjCf
ylIIpDpb+so8DsmoimT2M62L3vcpiEDdFEV1WEF3l9x1Fj8ER/I4Aih9tBb0BKI5Tn+9/ituTufl
R1CfwlxsIoeNrdRNOBoC9Qk/jGT/VdpBftGTbNdWxPZGsIzNJteAzFQc3rWtTPSUUqNdm/XrcL9D
BsODibWmWYTeaMEDTqIs+xs4tvmlSmcrOFZLLBtP6Il7poOcgJaeJjQ9Xt/7TXAicf6WRAFcIYGv
bwVauiYtZzFNk68B0fKiVrVPsy3GM/gVfccK7yylSAMMPjYie/Tir/cvcrMa+w48VGKb0XFCYs2P
54VWlBs7v1/f1Z0vqkwU5+D6K9O8kcdFT7WoQi3vfdUv5sW0G+sIKXZvKN6N4yZJspHaRbGNlISY
83pD+gKoBvhtB46j6x+zYY2hK20+96NVfaobM9gpj91dzzRNRxi6YE1zs14xZGIxWU8XWnecJuDX
9M8TTwss+9gby542wE2IIG0qBwhJEbfiQrcxVTfS7KpDWfvhpC8gzKpP9Au/d6b7ZdJGGPLCebOF
OIaOiTg2YwwNsdU7M5q0QOiobHywwXNF8NEGtAK78hFhO/3T6yby8nWuXY/iQio2B5PIuJkVFjZz
GAR2sdBDJew4WLFRyoOVl6lxHJtan71yXEkJgzKS+ElOEyAJpzZcKloumimHcly6rwJIqOZFYJRA
GJQ4ew93WUTnqGi10EvtwGBSSAZSzNPtwjGeGz0sGq8CYA5zokPu6pAME4jURHOX+TgPa+XDtuca
cGUvAMpphTGGnos+09+v7/72grB5h0dLkZ7rYqu2M6plakH/6H4iWgosIRjUtmzfHGmsyTqdWe47
f6dycG2wSBGNRRFahq/KevpvvvSWF9mm/e31vdz6FVYxgGNyMXRpbuMnay4LrbIWw2+bfHyXBWrt
LOfDKQDpsGOg947NJIvFK9vKIBW43hCtl6yEqKX7DiOhPDOOGxB38R7B9c6ryI7I49aCCvny1lPm
5GswMTTdj03Q5gxXapkG6VB+B9mzFvrGOfubn9Ij2wc5pquC8ijbvngTNZsQiq9nGRZQRJdLQl3k
erNG46REAaXhy3QEVr2U4yEt3XHnSG+zgXUZS+guGSQszK1SkIigIWYllVbT7aoncAE9ABS3nT8E
TkNDt+4EVJYxsIpvrmJEvWcxY9c4WEmdQZ0BcOd8AubV772L9740FS1XkBEY7s2YZlHxjo9dYPhV
tBSeGpVzKFQw77y+91bB5VmWSd3JtrbV7NluTNSdhAGXo2kPnZLBh3Ex3yYB/PIh8abUXsgseTi2
7cOgV2EPS6TzJUDfvzTqBJexKvbuxs3r5OJHHIPoknhfp7R1bS4gI92WSuzsW2Ua/aOj4fuDAq/y
Ugztc0eB9+H1a3/zOrk8FZYgaAQXL7mS1+tBpxwHqi2jD4BBIzoNZPM1XrLiP3FvNs+QbQKva+J6
51LcmiuS+JIyFtwuagH2tlely9mVQ9gZfo4WtF9URa0fVdPqn6DN9We9NcCaA+COPwkVTpfGMPvv
BjRJYG9hXj3qi5k/vX4Ot96CyJngg0wOO13D++uDGEQGxSvLTF+NQM8OxWC1xzyvrU+ybeSl1p38
nZPU4buOSPppqZtcgfnV5Pn1n3GT762/wiJIILzlcLbBUJsnCRepNH0tj0BQgx0HplUN1TkIg+hU
G2I5aJFp/6trb5Skwr7XpcH7G5bFwA8+y/UBmKpIVRAOpi8LJ/0RTFP0b669bZbwyyIUbclplSG5
sVuRt0m58Vw4nfCXvACHFga67pXmG+cXvixDKY0JoLyWyqSCeb2XkvxgoVAm/CFI4GhARHniMdJO
r3+sG7+zpuUSe+HhJPbZqspBtGmjIS6E78BQgfFZ52ed7Kp8q3tbqxk6oRzleoptW8sUWlqhSFYJ
PwlS6ziGZuy5PYTCt2/GMTA9KnPC1reyZ7FbAAstEuHX7koY0UV80rLybfMZXz7MWrRak0QLDMCN
IqSsS+gPNavAh7qQKXbHZnH1nct869RwLryF67tLVLZVQ3AKqMV53pt+nwTVZ4DO848czPpRTyhg
iCEP32WRFe+EwreeG/9By5cTRAMZR3Jtc42cllhoWe4bUVz7fZ8633FW2iNkyPkhBJa5h++540RN
KpvSkdRsHWLvje82UzsKYVEUvmTkOqC3unyXWeF4yIxBPCq3gsLazbF96RbL8pVbtx/yRhsewWbV
T3mo8j1Jy5dzvUoGSH4VlVAKAEqQ9myOYMoKJkAWde7XzpBnB3esys9OUzjPZa8P/3XF6Hxw+zwr
Toj2htnRDKGPHNA2bv9pQOiHRy2e6vjUumZUPaSqr3JvDd2+jHAokLO2imJvhModr88bpGj6OXg/
lyBi89ECxE7bwMl92HvtQwxQ81mgo/2Fzo3th1U8pKe2ncbfrjHD68sHzTj2YxftxUlrjrs5ODLs
lzK1AUd9K5aeUul1QKJXvj0GcXTQc1eeO1UVT4EzJO4hccys8EqlN+/KYInrQ9QvUb/jzW4SANyk
TadHQL6HV7gFA/Uoe/Y1/bpL7cj+KYhHdVSEBod+1oOd+3nrOFd/xm3B2TDDYuvRplllPDaVuGhZ
0D6JIDPg5Jvif1iF9pWiKOMQa9z0Ottci9oKaR7sXT7ACqufgiTc03G/d2zrC2BKypcc4CZuGCM9
LpNZNy9xI98zaOqnNlgQ3oJ62gkN7iwEe2mtkjjSMMT20IRJQGg0eXBZhVcvY9HZh87V8ks8hL/f
+hRQV+L6gi+hgUIt4fpSqAx8lWVl6uJqcfMAtrnw4sgNd1KWO0bAKorvCqjb4JW+XmUmuBB2yCsQ
DZDT7FaF8Aronry+lzunRlRji7VYhlfaxtOlXdeMYjTdS9waAspiXD3GhdI8CEfuzobuL0VzcvWA
vKSbY6OzgbjArNxLCeL8Z1y3/0qOmCKENe3Jwtxbioid91PynYjars+uK2mgaFHiXno6+D+t2pJn
07GSZwMxi53o4zYifcEqgHA317L3FuSUG3olrWwOLjmTocDEp8WXhEIrUZtW5UeabJ3flTKGIwNL
ey8mWR+Ma7/I4pJciGdcrVu93if8ldS1ozK4jHWchh5OuEy9CdLkP2k3jPGTkcfWP6orc2jkloXe
AkyH/5alqp7ixNWp6WEUX3RHVRoA2ziDyQtzYDgnbVr/6zQinjyrnQAm6JDCkWOai+a5k2JArhbV
loRqgbnwr0Mx/mqQYhkOBHdBdkCxAxIiehPqW7fki32cF5e+NKxN1+OJiB5SiCYRfAuCwWNVq/Zz
LXSr8oZAhu/5/0e9Z7l4CYZUVvrnbqrEfEIFwv6nblvzryRq69Qv4YpBQaqrQO180NvgiEqSiZG6
1KtJ7Ta2U1dNCOswcC9mqb5lVflVgZw/9IX2MU+Cj1rU7WSYd+45oBcwSJRiVivafENzoterZ4t7
cSoCSxiq4yUPmninqntvFTJJiu+GQi5pK5dq6/oss/WewxVIj0Xg2l6CAM0OvvfOvSNXpp5DxEDz
YTt6QEw2FOOBvQTKlk+aZY4frQK7s8Tuvbv3mfD3VI1ejm6rJlShlOOMw+he8m7pjo41Fe8pcsB/
NJw2fqQoap/LtvqfjpHQmSFKK0BIbozDTcJVbAMfhtBH+ZDGUXto4mnY+Vi34c6KLVkfZtJ/jnE9
5j/aioi4RubS6+7FRYAB4RTVn+e56p+qsRk+hktpcGvM8SJCVzx2fbI32uFO1EdHlBxf6SimYJqr
Mf2xPtDhsWzgbVy6oWiPA7XlB0SFhGcMa+qzzNWlVBYoDPjiVd/GH5QZuG+bnrRmQvwGm6IV1XMG
BMr1+//xG7q+hGulo3RB3MewFtGihZHaY3R+8/sH9Wntl9GspgOxuX0ZbLh+gNp2KRdUXbShyiHJ
yth8BqGpdmCZ9z6rbaiXXMS1OdzrLdmZCIp4MdVFlFrwN8JO46eBvvF/+ymdHk2zC95Vff9vVGXi
gxYuzs/Xd3rHA9ACpdpL7rH2QDcftUoKgNqjpl2moc0E7PNOnEKkfPfaK3fXcQnDcGhk/9uKmRmK
2jZTqV2aqpnf60hCQe827M9v3w3NcH3tcq6AhvWs/zCPGKZs1SgVXERSVb7TZf1x6u23yZC/GCE3
kbd1xdAZdMSuV5miIlcjXN9Lb+TusRdLcywGBte9vpfVxjav+AuiCDCOjhDqNrMAl67nNoIclyIm
Gl9kYfw3hjj3sS7a6GtrVrstxTtumo4lJQD2xuasjSEWei77MO0ILae1JUNp6zL2VXIMHW2vH33H
GkBJcMHES91sK+o4GEEUJaJ2L4PZWY+0Vdwn8tm9Ku2dDSl97emtLebbmxWFYoYXabuXwl7cJ4Q3
nPd1FyE8Upbpt9c/1p13B5kdMEU2tQzivc01QvQt7HvJ2bmLXXpZ7erHJGnmj2mlycdhiI2vZtDv
TWF+kVPemIgC2WdTFCTOE9teTTbQpqfkKS9qtorLVAjt3Qpi+g1J33hOUbgdnwbkXb7I3pCaZ6ft
oIg9g8nXaeuYh2YSzn9o74O21JDAkAdYisvfU1ciHkRzNjC8rs/076Ylddh9Vd+FxywNOt5V6gLd
ATWiqUFbJrSdB5ID91nNRpce4N2j0WGkhfO3yejsj25UTN8100n/I3CjiCkNYf6AGEM9g4MM9fn4
+pe4E3nzRNJbpfVOMvaCmvnDBURMdQ0ac3YvndbnD67rlk+9JfKnImq0B5Eq1GqSDghEXsb2mzRW
X/wCSxOrKf63DYX/2i+U+ZTVNRTry1wsOgOKUvcyZWP39rcJmAhmZtPpoMS5MbVU8qxChiQSZTqx
J3pI+MkUo4VkjXtZzL0LtLo4unBKUXrcOrq6RCKxqHBB0E0eQ3S+TgYKTZ7dSHsnRrzjEUhmAY86
jIsUajuFAWEJ3S2CXl7cLJAfhlqgbVfL6u1RNdvgzFbEBDHvJtm00AZLUpKcS9hPzSMEcAX3vP3x
ugXeOzVQ5xjAihUnp702AwKzWI5JKC+lRFo2MBL7CQ2E/CGdhPHp9aVuUbAg5kG/K+yc3sANZhz3
TEg4TXgAdDU85pwil6Pq59gJKy+aWhSL5jI8NFbxmIv+uCyzP1Xl9//hRzgrsUYa4AVJJ643XOVh
q1UjQTcoebKIOklOFkJ0R90JsiOVM3XslfOjnvr8HR9We7IDRkkE7tDuTaS+d/JAgekqUCrn/m2q
Sq5Fiq0tMQk+pIwHG93Bx14boUaZzh4n5c7rTARMBYaGI2Dcmz0jDAaem2Ac2U3pEbOGX6IxV486
0YBvIZL59rKcWt08bAZCNRa9PuOiG3KHKeQugYDdnaEbV0dlgGp8/VPeu4VylUewgC8Scqy7/sN5
2nojUVO05YXkUz5Wg21cRC6aHQ92b5XVRRJocNdp3F6vEtsoZDH307qgPqh7tGdicgh7r89070lW
LkEtreE1ZdlUyjTUxMJY16yLdGuUYUVgea3lJl64kBo19rgwkqXYY+PdWiB4HnJpbiL9IJ6g662B
FTZiqL7ORbYIfwyyiY4yT1sUa4w95/wSJF2//qyFJzNo2sGOkRtr17pRaq5I7UuE3EJwEG6oVjXl
Rg4HkVE/OFSlSr826YB6DwK1gJtzM2ifbUb/SbjqGbV5oUf5Q2iNugkDo67qkwt1G5XMtuiWw6Kj
dcK7X+8R0W7vDvo2eF/CWsAd7tZBaqarRUD3rYstQnqm+Vy9G618eRxTx0aLyNb2GgW3BrcK6lCh
f4G169vxe1ncV2C6ausyrxDAjrGzTww+d3fM+k6CDG2cfFFY5IwADTd+MBkXNFUoel86NwQ+HjKQ
76CcXhydGTWmRKTR04RK/cl2c3nJwnT8reIm2/kV9/ZKFZX6B4hK2FHrn/9xhVHfKAKFvsjFzF39
Yartn8gJ7QVZ9xZZiVWrmprEHW280aDrterJEi9DJl2vtN3l2FlLdHzdG92zE2Ip3mqCTzrfm1UC
YD/INBrOJWRqgAfaxj7jISsvJwQ/k07utYzvXV5Xh6xEXZHru219REZntIytty8L4zQOaCbVlzHX
3A9AH7LH17d25wBpTFOipbQHCm7rAq3a6aewIkagu9SjjLiKtHTQv4w3O3S6HqQllN+oZhD7XFsD
St11NA+Bc8npw7xrLWAhiZZ+fn0zt56W/zgkAnqB1KXs7TyNYs5QTyo652JWrTyVRU9jItCd5w4K
/rFjIuhlXhprJ5S7LZtgEORctFu4b1A5rncmK02hNV2rC5CLBQLQoPffl6amUjINqMsI/viDNrZz
dERfU/3IZiGaj6/v+95HXGky9JXYOk2z65/guEHcqHZRF/S+rS/op6oPdr/7jt2xytWpEBITG9N1
XU//jwtNGlkqo1fUokbri6sJ84NeT+FJ7+Zy577d2Y/FM+KyG94UKBrXK9GKsdvcKoILgnSmB1HT
OIaF1HY+3P1VOLaVJ8YLtjHJSpSrEFYUXBLS0Y85TLEDXaZ8JzK+twrQPlCZOvVYY5tPZLG1kElg
Ho4qg/fmrPJDmyXlTtZym2yC8gZgKonBwZhsYfWGlfDX4LiXTNb1o5WG7QPeNvUdlVC7G+rpeWzQ
rhVD9bZhP2uuycoQLAVsLQhw29Fv4+Iu1AxTKl2Va7zvzaqJkeRieviOA7lzt3HADnStlU9D1n9t
EzEdZ/ShlspHL7j0zSiwBDrLtUCHGoDwMY3S9lQHvfN/HOkrivSrlNu1zwLKDjgS3VS4Qtfr2qlT
BFYYlD48eIHShg4wE9rqjht+EdTYxFCSTBAwyIulONt4zepmDd20xM+WedEemoKxPd5a4kdCyzWq
hy4fTR0ldVP8bjTX+qxPZjIc+nFc/ArtT8ebhwL1rEhDlvpAf0uYnqPXVXwgJutS5MCWCLXpZF5+
aFbahV5cVzqC0H02Tl6aOu5XcBKMZTNglgTe5PYMxejMoDPOHYrnDNvlDYlOYx+J70uwTPohiJwS
TRDc4W+kyqGYCua8a4c8lrHOF4nS8WNNx9s8JllYpk9TwlyEAwF20CNy6bhfsnIVQqqbrA//ipdI
jh6y5Qi5qcjQf6SzbehHuuN6/6hrVVo+dfNYxqgC6zYYfCcauhPI7lyeKsRtLc+c6n4+yakNUPRf
4vhHaPdGdizdrmaEQxBOP2ZkzAY2ag2GJ6ex/BIMdtkd3UDqH+zKRjE8m1rzMU4X4Oix0+KyO31Q
h7Awkr/aGHFvL6E+TVk8F9lw4m12xg+WLOz/JDIfrHdhEEbZAQqsHj9bWZuanlbk1e/IcD9JEGZu
YcKmS5VmzDzniHM/lk7GGLfOqJTjdaRq6uzqg/FQhY2iURqC6jzYQZb9NvNc8xeE+KYj2JE8gD0W
B3+9/ny8hGIb41sRXaAf3BXWsS3fuSOa7VHi9P4wNMVn8EHBO7ewzC9J3+roy0Z998TovvFRatpw
dhiSdUYcxnlvdo2rHewsRBa5StQXQ8/25o/f/WnIohI1w7zn5dk4aaMvO06/mPw2t9OP89ILX6+H
RfPQwC/Rq0v6oP3dgBOYn/SUfzi0edqVH4KsT7FmmRX/lpZj/Apyo2wOSN61mvf64d3695U6sb78
pHfAO9Y//+NVNEdesRIiqc+QDR0lMar87227Qg7/9XVuX1/WQZvWBOMHM3Zbqdb7KlRjYvY+YqIS
LT7N+GRUQpwpIznfX1/qBcF/bQ8rZpEyG+Bvm5LBJt6t3Kgt9URvfRkZqXk0nHj4qoYwQ3epzKrs
pGbVxKch6pAIEIJ++NgO9rOJ7X4TbhnNhxgRajSG3aZ4PxV96Rzaog+QMCQPLo6zO8O2RzN3Ypi3
G12WMEFBC/B2/ME0KsOiNZ8rmIBGXljexDdLvbRIpx9jj5y6R7ctbC5uuwwKTbehsXfO+fadcVcs
Hg3gtYkK/+b6ezrL1Ceo9Pf+iEM4ijwtflfo0T6My1ycR0grnizG6fT6id/7uLykK2yHt/uGqGmK
JmYog+wZyV6Ii7TzGAEgxNqSOHyb8Nf6XlMnguZHakgLjKT3en9WEeMtDVSVMenGaxcRPFWDGN5c
JWIVUFXuikUlEN/cigWSHgR3o4H0YpTHsTKqIzIme/TaO8cGWZmHZY19oL5s4t7eMtAONOLGT+0B
hb8Zxei+K8dTGUd7iebdpSDSsh3hSizk+tgyGWZIqheNr5UOgztSXT9MOszEutD2JmjfqaWSy66S
IQRU1Ni2vWU0LGoGlxPqQB80D1PGGCZ7ChFp1Ybo81TZ3SeaGu0zjM04OYBKWYcPgTw/hVWxN4Xy
NrmhVQpjk7gHjDREnOtt89xqHYPOGwCWWn2xGUTzXoOZGlHByWCKhXPdnKt8Dh8z/MVJ7ztt5226
9wMgoq/FXHzeTXlTIMY4hMqomQ1jjOeilc50bFMxF8cgL/p/NE2yeaNV54J7dY6A/e+AHW79+1oe
WvsohIB0mDYPEEr901LCDfPdysqYBImuOUOr8/PrDuDOKmunE2UXlLshqGzMK5kSrW0E8G2hegPg
ht08Fo7evflWrrheWpB0m3DsW+CEctUgZhJQv9R75uhQ9/Z0tetB7+wFtBptACDc9Dy3/WL4F2mU
zI7pMyOvXJGo/Yl3RNuJmO+ugiejnwoW9UYujaCdwneUWn60qgYvsTF+Tojs9p7de8usIjW0aLj6
clu8zTrV2UxxQJWhSNsPzRCF75YpkW/STludssK8Vwvn45tEEtfXTJaVTHvmUfpzptFvsrPiQ69N
xpfXjezl7bp+11lmBSOzmzuQ2qxWNblgbPmVXiT9CZFW7ZOwI3WMZaeDtmvVx3nK+6M75tOpRZr0
l6WNCuXgOi5PYZrl577PjZOZVAMZRT8zeyyRpwbN0hPhJarnw1ieMsuKzmMTVCcqceM7MdbjoVpB
QYZeI7Hf5eExBwW9E4bd+mc63uTwJl07C0jSpmQwSJMoXabCp5sww2BljgtK+C1q8btjf+8shboK
4kgU14F3bekJfRkje+sY8J5G5f5QCdL2FW78mwhj7fj6F7sNRtgKtWnq95QDb2iBy0TJfiL3wfqi
4kTIa3yoYK19TespWlVew9+FyscdL3FvfyAiSOtxdzAwVpf8R0QbZKOcSwZaUQecs8dlqO13NkQ2
hNYHQ9+pW2zje0XjijhrrYtAL9RJEq8XS9HPntCjB38djdGDjkr2d6qUxjuLuSDMJCqpoI2WrJnF
E4fLseir6RFKa/UP86IHz5WB/anh5aDzXNjzDh7qBT7zx3X5v98Go28tMOP8N065zIdhiZ3BvKRm
FXrhYPf5oWIYgce8AaYC2kZonxskxN/jhuqHmlFvH7LKCGGJ0tHQIT18okfoop1VmSe7NZjFILvx
kligskPdiKA0L3N4gIw2nYEAG6fXbeelKf7Hz19bj7yY9BpMhEdQH9k4FbMSWp41zujnUeX8KpCR
WJ76NBCtN/ZtwTgBLQ0BoRcFA7ACZ8RNp64mT3G9WPGR0eOLD/jO/CE6w0n8VqGVopqFgW/g/Zvx
YAoGl3ggdYLfDESvjSNhde0rhpPph8ou2/o06hl5dVUIGHfJTLJ86EUvlBd3NUP1cgSbY68Y20Z5
mj2Y4jw04/z59TO48d4kjqtpcVkNmyLOxit0Ol0IpgpNvimD+CNom3We+m6n4+bCwPmA2g1Z2YG/
exMbBpqetAUcDzSnLeOMfFr4roYQckYGd5fnuIbnm49KRZRaM5AlXr9taTSSOorpmhX7VqEjsqKL
9mhkRvwQ15aIPaevxo96Mw5PSZ6YJ83uC4YaVKVXokixExjd8pcIjIDl02lf1dtuWv5RzJjIVSzF
r5mC+ImiiTAOElS1n0sjTQ6R5obFQ1m09s/GNaZvbokcDhOoKv2faV6oKeUdfe2d7O3Op6DHACiF
nIDG0zZ766IeuLIrU6YNzOEp6wZxzqYiOaWUjnbcwx3bAmXFd4AJR1doK5EbD3PPRHCXpYYFJX1G
2qMXbsY7L8CdVUCJIFLASa9VhvXP/3DGcAclca6dIj+RoSvfM+evlfmy4ytuUw5Kj4h5ER4AadWp
MVwvA16IWkA9J8zasZP4JAaT2VNtx9Aj9OvJMlB4XyTDYFT4txoXO/HS0NV+zulcfYGTMVtvDYf5
OUAN6VzDHDAde7vrfCRY0rTUn5GTPlVjlz9MXb3Xubl3tuuHW2FaJBjWJhXW87zVGBWS+sFSDycq
F+NTzYiknSduPbrNjSWRMwFNuIA08BLXR0vRL7AmEdQ+fIX4qKiSMKa6bJ9Qvim8wi7F8XWfd+cK
QAQHQ8+bRea0LcgzLE1vFgfBEp35R08Bsh6nZlqK9xaz+94ag0NfXMsWdGlWkYBt7WtctN4dFx26
pJAlqvaqvGQoguw48XvGCdFoBdNaDKXB6V2foBgnEksEDH2t6hV0utbKv4WpM2dHOavwl1Bl9mCh
AvFLGrNkpl1Dme/Qq6li2NWYGnvDkW+CMmqlGCZ9deA2vGqb+KgsO4f5SlPudwCbTgN0R5fpEWX3
UBsqjw89awIoMa29usC9dXlhViUKoMtw/a6PwXU78OZKy3y9ZSaHy4zTozb2ulcxe5eCvrHUz4ZG
hrdjT+a6n40Bo5mAZ1jF2dZe5/W6wZK2tegZDhaKRuf5lwOA9ywwjC9YNSPwErftPjKpttW+hwxk
/IkSR8Wgrshyfmp5XWQnBu0WvlE4C2SqBvSmZ6ZR9oNdpD+WrO8/pf1SPQQimqTX0cwHHoI2qERH
LDb+hjgR/8NYHnQ3aJxmR63U0/wRfUuYWR3zrfJTKaZkZthrMS5HQtf0Z5u7VCpr18wYhFRr9jeG
BAZMr2IwZcgs7tn9QFgWPOnVaAw7Wcgdj0KdgEYOUF9y363gWmaEzJRiPBryD3bgScrVp1JaewZ4
+0FQXeHZASxPM9baGkI2TGAeRJH4jHPqf8bQrL6NzAD/0pa5VZ+7Sc+ig1any680t5wDfNf6++su
Zg3Kry2CgB1AE+QuKhb6NkNA6YFhPpqbIJwT8tILZmVFzFAfi18Mc+4Y0xupS9R2a3DraHtO5/Ya
4G2I5wyIZSAbt7R9JhjAIFuyZJULyQ5TlDxaojXOC0TXQzTMWA/Sfm/+rpg9a1F0RV8HVPH1FciM
mkfX5nlM0875aCYlBLI8CvZ0zjezx9cgiro7mBkHMCK1ri1mpmQCR8V88cavu1id3KRRBcqQQ/8r
sGRQH5vJZdqZrelMZXKR084PejubuRcVo/ZvXbZAUrRyDgh8kGgMDwNSrz/dSEX9mYei6OEdO6g2
DDwQ/wwWyLMdT3H78iCpCJcdHA7oC1RQrk8pUBQLREUbKcYuzoFixnRsfiYmEjvhwd2FCBFcbhrN
4G3d1+wYkaiphnI5Ggf9odCZUoxiaOAzSsx9a2mGKISvgRAFBkeAs3m+7aqyIqbQd340uLo/ZpH+
ZMQMF9kJXNf/zPWVQlaBmB5gBRV6gDLXZzc2caDMVuV+lGg9EgCwDw8M5UtOVQ52NU40c4/6cOcQ
134amCH4LSAgN89Jk2R91Ux27qcJyjGDspmSPU/itNj6tLO5W7fI5v5YahNojctgV3MJTV+36+a4
WPA55/7tkp7gOP9cRVwf4Rx1BVOOJcOdSEIZRe72R8n8+B1XcPfYcHwOGhXY37bQZOnJ6LgMOvPz
pPuWIyHm1alhUdIKlofXvezdU6O5gXA1UE7IRNf7AZxMjGexktDN+klqeXOChuruXNpbX86p/bHK
5tswO5LxTpJVZC/1M8NbnHNZ1eGxpqrwKWV8yxGkTvsEP+vNyBiiqBUyAtreplL8Enf8kdrECSS6
fFClL1WL+r2ROUcxR3+/foh3PhdfatXaJWkmetpsL8qb1KRax/YGpXtz1iSPLdNHj6UuktPrS935
XtSKiM4Q50Rhaltvye1GmyrwL/4owvbfjEDfH11qD29fRfLF6RNgE7A8rq2CCZdt0ISsMhc9rxCo
mDW2KuXXty+DI+LSrpqH4AOvl5E53MooCAGp6q5xGG3JYOC4yp5eX+XO11mrfvoqUw6neauNl9uR
W7kWzdas6aPvxqCWU67m+Qs63W9PpFGHInhe6f2UhLbpulnbGuMPSSLKwBUPfec2pwANlZ3bdMeN
oynIjshPwd9u6w8V4VCEYEHlj2Vh/9W7fXWeYyGfpzRLvsi873YoHndsjpySiMSiQAn8b+PzGGBX
6bNyKn8Ie+vZycXsybxMdlLYu6tgb/+/dYTC0LUxRIWWdJmYK18zRXWOGHR4cPWx3zm728COnic2
t1q3DaN2NZY//AGjupFgmAh+3DaPP/0/zs5rN24kC8NPRIA53JLdakntlmRLtmTfFByZUxVDkU+/
H301agtueIHBXMwuVE2ywqn//KGcV6gC2bgkRRUM94rXethSES9ZmW0bwNnBuynBN4hla7Wecx0W
4h9bf43glTF3bn17LvpY1F26s0Zvuk/9NL2xUAecrMnsDyl9tVMw9+qp6MUlJslbc2dz8UL0gGkC
28jr5w8WgduhEt1REVT4GLRuduiLMf9Sj668gr8SXqo53kDw+JawfhiTeh6w+PWISAi3qle3R7Mi
tNUYvL0dLPlu0X63Lw3oGzGOecZ9NobRvi4dHTtzVxzMUNtjouv0wv75uz78z6cAesKXJKTQ4ldB
UThHfXyrN2wtU+/YY0Uc68AVW7YpHDJluOm7fq2GhMTn6LFItfvoz069IwF2SrI81E9Q+Pw4WyPj
38q/37+J45em/zYvQcZevyKSm2c+/+QdLZM7TpmjolP2aFz90z74exQ867Behm0I2+lslK62C18G
ln+sgBU3G4zwqsJ1cicGx7qw5f5Wz569ZZrM7IOQa+ksnWsQ6sK0hnUR7hGzgOx+HhuCn1cKX5lk
vZs/5YPisozrZfhtchRU+t4l7QoPo6lPEz2uJPeEQ5YnhqEJspdB3X9vG7PJ4oko5iLeEq2flsnG
4bURQ5TtQG7UreHJ6udiG+ZTKi2vSpYhQwpQLg1B97Cal+BKBW1tJgOn3pz0nR3dhIHGQm92bF2i
LQzFGqOyrueEAgycuRtJtN03yiEdm0ZW+6VeQ0nEh9Dr7Vytzbwry9U6elMm39vuqPz9MDg0InOI
Npcuh+dyC2BwtnuQPZe3xIs9N9yp67BwlxqHN7fRLXzUuopOsrKJ8+XuMO+noElv/G7pE72wujaP
rfZqraJLtK03fwekLZr7dAu3zs/ruQrAmeIdElnHRtrw9jo3J+JjttrOuMLfmjULUTMaYxMVHqEG
64of45q52P4GrWdd2FfPjozf7wTKCLggpzr8jbMZjfVD1uYwSo7ZMrsPpZP1DyOOGBd6EG+PwpWJ
9hjijHOqAaSXYSgME0KDDrurwEZZq822uFCIn++Tvx+Gz8rk418k4pydTA283ImwOvtozIvOD1Ex
W95hmh31HZqOfA5DZX1cmCSSdFmZfUVBSljtuMz5M/tn88i9uC/iv+8YdFn4mmfreLMs3+xS6MPQ
z3/9tTPsHkPou+tRTZP6YvARfqAHLx5nuCQRaJdQ+DlHQu8J79R1XLVhWpM06jXNQTRkcsemn+bp
XmRBt4K1KWe6ImfY4b+rDGpvlQI3JnY5GW1s9qtJg89wSRX13X5lq3ACHRwsWc3FzvR0eeMtwfpp
HWt8gCd7qK6DUs/v/TGDqSlLrMATDwnNfVebfZnktolnQMlcHQnG1XOZzFmUZ3s5F+IO1hqRNNJR
6j6T2frFlzq1ria3yKFCqR5zN/RhBnYK6zoWu2VMe2yB2954XFb+bFxWLj2v2SHTVHhgNnspU4hK
Slnh9zaacd2qRW2/lzy2u3cwR2ljuCqiIOoi6uad3DpvO75k8UwShvdCVjIbldn6DWbXupsX5Glu
8RKG/bgRIIPB4JYeqlNtQprcz4YP5tV50fhk0FW1Y+4ew1UNhaVLIkIanX0+SmyMclHXj84cZPOu
tiQvuB9cOSYOu6KMkVlM7a7F34gFmw9gWZ5JQklURdadsrX4arXtz1nZ9scsy2mwkkOd3ZnOTFb1
YvZXBLhphAzECz26RdDc9aWcngT0gefeH0LngGOsdTOOtWR2+CK/lr4afxGN5LRXvrcObhxFFY1d
kqrlfZqORGI0hYPhdxWG3J1co1TWbaiL9qYaPbs4NHUG2jjP/aIPmWdP38OF1n2i+7V/Nqc1us4C
JX+Q46vtWGITAFV4aORXL1w6ZqMYm8dKTsONsB31IyMHe0j8qAphf3qr+b1ZLeMkO5KAk1bL5TTQ
Q/w8WEV/oDfKDgf03nq7jY6fJZnZt98gKIAtGHkfHMGT5+EAsdp8qBwD98jai4bPZtsX3/p0We+L
sVu/zpgyfFjIiFljotQhi5PxLmJvyRrMTet82ue539x0bmk99bkaWhxYhP8xZB2s8aDMoWI62N7R
XpY5TOZ5qk516reP0UAWcJLVhMTGvet1BBvrtbufy8IsYjW6wWOFcmzcG0YuDErpNnWvh8rLPkVW
Mz/1tSm+Yn4XPtYzmqWrKQrKdVeEtvE8DCPBx00n2zmxCbVtCbXO7Pn9Qm/nQ+35QZq0Ii+7ZOWR
ykOonFGf0gwe6K5p5/FUl9J9Xlsb5rQmapKCBjrQT+2nkHw6hGzqOi2lVT9Wbm0Np9lu7W/kNExP
HpS/fGctPQ4NgZWaaWzVWSYfpsE1H7HNHjbOkBG9KNpnXkK7LrQSe9KS0Ix8XrNkCdqouSsJ5CTK
O5yrJia4dOlPS+YOD1lR8/vGqWaX0uUQsKM0rXFaKrPBSh5DB4qNOa/9ePA6xDocrzJBdTXvTa+I
Vpwmq7XH2muVH/EeAhOUpfe4+Ib/HZfm0uTId4KnckrbH2XvMg9yPRJEYlXdSLt6Bmi9Hdo8/1FO
Yk4/pKqznkwdujl5rUjV4tLCR+PWUtqnBh/6+oTpU0+lKQvSHJchLLOEFuOQJzOeON9s6OBLzNZn
f4Umuqbvc8+qy72Y2iGKF8NVUOHyunqnLaiaD5s9s3mwaoUoQioV5HFXpCUR0CoScVZ7OtuXbRH+
5LCfe2bltFyrkctlYvrNKhISCe1f1jSP+iqYRgNeFiq09rsWHs7Pnpg/l5ZR5Lux8Po2jngwLja2
6L4O6Pdh/iKp3GF2EP0sVUkjpHbyuk1Ep+c5FoOnvDjqM4QiAxbodRwsKvJ3RtdkExSYlnPAyQ3c
lhyMGa7h5wwyZlIyH+vRdK4dT3YDwoAmfMlWpRMbAY1MZjM1bquwmV5QRAcflTmvn2CjGOHdYkfG
Z9OsyuJKa3vIrhwoZUNiFH20xo0txxWyU89Gn+pSPK+rG0HsGmt25kGU0MMXpM4fBTDDl6If1lOV
rpwpai44IDL8FblC6kF0T/6y1NV1n81Wc2pyaCg7uyj13Sg1KpuxNYoX5EPiUw7V/+imnkJQlBI9
EEPYtj7beR3ddtLgGCJePv9AmI6R7vNlso7W3JsOzP9BuzvMDPHETqa+6fIjeeLdfG0g+5Yn1jep
P5OVae9dqcYlilFGF0Rb4VsSxbnRhJ/Xagp10rprT9m8ivC6ycP0/dA4kpw6YhHavV/CY8FPoUsn
vmjtZ8lgpL4dd+ihWMGpbMIdTIKGmV3WfnQIx2ILycg5nvaGalR+F1oZJJg0asZiP/BMNh+yK3US
LsX6IfXQoFDTK7dIssK08ZbPh+VdlTk1HHwYycVus04q4rqwil+jTT0bF0aTI8/rV4vCPRz8iLUp
uuc1KGV/WGZhNFfQdznpa0mMRkLSy3odCVq6dw1Npipuw8JyHl3RGD3VRtXnN1HXm9c1qPRVH/pZ
tuO/ClxxB1r1B6WD3oR1pKYfrdUXp3QYRRl7KZKgZKQkHrinpszXqZxLlVithy8gCYnenBjStZ+l
q/sI7K9bTy785YbDKFr9A76x7V2tJtl+yBRwFC7NNpkDlpAG9xo+k4rFSi73jmZAeZ9FMwk0weQY
XHSm/EufpcU9ImvHT0zsd4i8qDO/SqbMlY+oaKS5o9mSRfxKazUAiicrRGJkT9f4prt9Qkvb+YUI
eHD3Y0ASxkG3SxfGaeC218precUdFcq7xhqb5wjonHCMxl1Zb2ngn6LSLfjLHffinQz77Jtj+O4v
8lvp9rCjGeaHiU+leR+5sewdKjGKrZWUs6RbSpHGgo0pittpe4utaCMnQRc1/WzyevolPFequNta
8zGsy5lOrx/qXW5K9V6HBbp+4O/qS+caqd7XeRGgmW8jvVzXBBp+Wrgraphmwsu+CF818ylYaOjG
OqpYbXgQdWAoXAbjNCzdp1XkAp+OOTCzGG/xTu7diAjKHS2s7P1cRuW3BdoPEpNsetfCW/1apoji
8GqVMh7WvPggVq/LkiafHfomQo9tLKbOe8ncEoKF8AbDjo1qsN6N+ZjK2FAY1u3UkG+pCuUy3oCO
yAnHuLx1rtZsc5PsKVlU7DZTCaPAhOq380lj+1SpqBxulqZZvlMblcV+IjDxtilSizvyxsggtGko
7rGuGIdYd5VTxgifZwttWLv8hO+X57FBW7fd5eNSUajRaRjiRvnpI7GbGbHSRWocRl874R4o0Tt6
jeJIxdVLd4kuBn1TmZJcFtMviUwZ+0zuJ3KhmgQNl2x3phDzXZlGS7nnr82fZhS6/fuoqCns2gFX
rWQuDKazO9S49oatFhRv1bTxAA2vhdsfis+ZG9l5jPgP80yRp+57NUbTu1R3uYqRPwLKcKQqN85a
q6QJP9XFT5wOarkrpG3dZiOEpZ2oHMFyWQYKBsPo8N5EiD19gbcyuFznzebBdif+/ox/GA5FTclC
a3J7zh+dmpZmQmrJbMRQQiTOMame6+uuCjPi76I8/OI7uRfEGNEvWGfMS/7V8o1WQQToI7JVXAKm
Yldi9p8EzlSro1e700OpF+7jJUcJ+Eoqo8eqX1d5VXHtk3ssEpsfjabhvXPmPGpvcJKSz4tVtN2u
yshs+rYMa+seHJVxiKZ9WHWJzHB1iyMd1nPcGD5pXVh80IJuNNfzmCPXs9l+VfOzdprxPTZTi9hX
WZc9edQ/3aGuJkM/DlYZfW2GKP1J4Gz52fJqVtyiFwIE0jT4mBWz+O7LKToUEUKsfZaF3NZrzQc5
6alcCALLMN3eqd53MXfNcvY5mE7CTHSpVtRaDS95tzrT7O1TpG+wEUD7+n2Hx0a6m6rF7+5HGygz
4T44nUA9N/PN0V8+ugSMdTcCI/b53TpP0/00BxvFp3dYwj4n3YMXqmCO9WJYKWQDmYmfbljy5IW5
6rvUKPuBWx1eg7FT4PBCGoSXfWQHp2fNaiBeaLIqZ4h9bfk/RmHVB6p+Me/SZTE+BbMTFu9wvSG9
ourVeG+LmW3QALb6YGcqiA4Kon523bmt/ZGIPffOkZGnfgZwuexdaSg8/Zoibz6SXc/sylBcOvs5
E4WgRBLdT6NpgTZn2aIvayF485PgQfskXgeevMFJwm93+PdlzkMV1P5nLBGWKemohkXM9Sd8Xipe
e5wCZn4KWhU8eUVamHHUhMtzloarlWQljYU50iVgi7FS8xu9kDXeJ2b/FQ6N+a4LzSHfrYtlfg1U
03/v5lLiOm0v3p0nfbS7kb1synfqOZH0gd98C7k63MHxoUhEETWlsd/0Ir1e0cJcq8EOVdLa6/BL
b2FyZPLUorgxBuGke4c0EHPn4XIyoMVtBucCanvWP9ywEZhfqDMhJ26cjA3V/g9qbxASIUbZOceV
/99t003dhp8vwDFzvZZ6H7lV71GtDVHOxMmXS+6EG/byCgahgQi4ixEnULZFB+H1+AAwmBO2kJV9
X3ZJgXdzUqfm8GNeu+offTm2ZwUDgi/4m1GM38jrsVJVN6TvtebRlJ7zAQMKD+Maz79mTV0y/jxr
BmxD4SPPU0HyJRLzD9bghspUkJuPQ+c8SFs378Au8j3kTevLGDUXUO43R0NduvXoPXDCM+TQhXqt
utSzjqKz7yu95Xst4KQd2MtBdsvz37Er68/hMFuCDgnff6NGnocqDf3g93rI9ZGUYrvceWOdGle6
n8orpOhmsTOGNKUNbaiKYiLwR5kY7LnPWeU6LxZl7ByPwq/MkwyzFBZev84vlk/4VZw1qbikwfhz
gkEA2ebYlqQMWfTs3dThokl5m1Y+OsYDC5e2RAsNBD0Z9r/12fjoeNAD8wPnQSyg33A2v0LDybaG
1BGvRGuvDd3uvHB0Hv7++s/6bL9HIVbDZxbzSISSvB4lE0HRLoZcjj5i3tsFotz95LZt7Bm2fCLb
ytoNar5kW/0nUovlPak4SBKgN8E3eD0oEgJL1V23HNViWomwpjGJgD12f3+0t0aBFgco6tHNQ+b2
epRQNOEK1LwcpyBsKSEj97rO1n+jFPx+f46JfdK260HBOHuUcTPBc3O1HDkMzCPmF9l+QjTxTHbH
ePX353lj7tGaI4t9M13BRPJsqH4xVVFzyzpiwppde+06P4U+0UWjQ3fwAqL81libXxNzkH4/jnGv
39069kGOX9N6HLhx7ghXBOLq1mbPUMWFx3pj/SOIYoNDroW8/DwEXbSBNaY+8VE9MIE9DOC95GcL
wxKgQ651YVK8Nd/hgEDAZmXx4c4eTHL0NkGDeRgn5kLqk8YTE46uuOvMAnR8VRVuFnq6MEvemor/
HfXsrDDDIuCqXRMch/3WU2P3T5FK+2//Pj/orTAJtxy+P9r/9LzEQAlvEQ+zzNe219cHoQzxZdHr
+OvvQ735PJv/FUav8MrP8ysWlTsNiIp1tA1rokz2vESIab2wA741M7b0is1KDr7x+beCz102S0Ao
qpzMer8OXnpTgHznyZZFMsW9vWDg/48PRteZniskF6SxdEXPPpRdCmqTlIgdK6/VoRqAKyPZWxc2
3T9e3zYKUmqo+bA10FK/Xl3K1Rkk6oiua1VnV1Y99QkFfHmBnPbWKNsnYh1TPKD/ej0K0UVNW26j
zBmpRZnVybiWxfj/jOKGEAc4GSF8bgvuPyVfmIZD0LWee1SW7vdV1Zmk6vjtzT9/F8yzIb9hVgAd
4twRx6OOL53VCo45rO6dX5Z1MlVRdeFZzsUFW+sdOjHsI8idJrSDszPXrUMd0TQKjlPj2R8cWRNW
2q0RxbnbHrwQi/5sRa3RzK69j6o8PPRSiMNSQEv/x+dl44XXD4OWTjJ907MfMteFHBRWnkfLJw++
H6ZPdqDE7v8YZCuVOfx/ixdef7pS1G2fEh157MlCSIBDjTgLCJ7/+yhvHSWwn6iVKZxcVvPrUZam
rWiDWNbR6E1u0DQWdlSd6d7PvfbCUfLW5k4kGRsTsc0cx2dD2S7wKXQVdkDLBvuEXX1jCme5LVHC
3fOkIchuvejpwqaxnRmvbx28vY2m9Ds3iCL29RPaLVu/msnNDUvLx2ROzgfQ0YgrlqzEGHtzXn1q
7LWxk8biinRh9DceGsouhU7kYJQPZfz16KQtZrlAznm00kJ9SfHQdq9sPaZXJiyKPJGyNqukc/3+
wri/642zxyZ4gSXDJmMjzTqbo520iLWw1HQksLR6ymWGPWHeiTzfa8vpzUMzqv5zjRuM5iaWlcgQ
orF973oNBlXGsgmJCz9FkpdFTX2Nd6NH595xO7yOvGh5wcoGd7QptIZsp1xXPVbQUb8Uue1/w4OC
XtrSLG0Ry2JKxalvM7y/0pD24s4dzQpnpH5ZPtlGX92OBTDHbkXDuiROLdxvZjp78wluRJfGDtl1
S+xMpnwGwjXyXWVO82do9FxQwYdtdyfTBVhsTTPEx6KEl5qYchne1a1eNLziIPuMbRTQkBdmeFA3
k4PNoNsDJVbcT/WOnlb6ObCqoboSq5RYb6rC+ZhN7QjCzeP68TTPuGE6rvqiJje7DutNMIP3XIOJ
mhbBbqUJfqqYOMYRTxO7PPWTEX3XhnBOHf47QaKEMX3EA0T6V/lKFY2MzetuKYgJWlswGs6Jaujc
l6jPwYLssbSeHbuuhxubJp1I5sbq3tdlWBexSUDNt1I5QX2wWhcQKzRJe4m7zpo/clKFH0ibGYpT
uDSdBZxez/fzUnbWfjRwENjTIXeceKBFeCnj44+DDO9SVGXcSBFyEsZ0VvjmQ0Wb1EGDXjAlrnI1
y6d5UUyBv29Uby0k3mW0RTWwiZzzrsLUwDGO/eHY6Ql4DhHAAf+t6qFuJ3kymwAyA2b2F2qct66/
zOcAFRmEL9jXZ8vXqSy6q9mkjxX63JtljqqrrpD9d2e2u70aVZkgrjH3oXSWE93O8AqDyfQ6chrv
faPqGa+yDgOG0LQ6TMPXduf6k/Hj7y/mt6Xp2Upnd4GbjdiGTuC53VRgpl3llr0+ws7qPpvGYt8t
S5p+M+xBJuuUfy8cbSSCpseRqZfu9eyOd1EtopuRZCfaPKFPj81skjRt7cPff9z2fv74bYgp+Vnw
XiH2vd7+VB5waOdcYCGPWPfl3NkfUtPeXCbM4SVzou7ln8fbqExEIFHwYAVztuvNGuaa0dmU8l1F
nqvdRA68jVm8o4M+tfDP0vQCyfuNAxQwjcIeH67Nq+NsRHYUT3FZto6uGH6UZdhAX6v6XR00xT8j
PzYTEYb8JuXaNNOv36Vp14rPbLlHe7RCZEIlV7BW69t6bYc4gCVzYbw/SZ4U2QA/G7rFjRay2usB
vTHlUkv74OjZ0Bw6rHS+dp0J8muA+sSuMqyrzkrdgDZQEbwj8a+6NTun+Zb1Wj5DmmvpTBgXZfXO
n1MKPiSCNpweQHzPRbOzCWXEmwL3CKjDy86Gcu+TtPUrKpT+7ASd9UnDlqQj3dT3hIoNZB4oD7pI
6zQ34ezIu16sRfnvZRRfH2rhlsgJNeHsVbVTL8m/y7xjOXFllQ0wemDlOqaFfEkA/saE2yyUcbZC
CUaM/LYf/6ek58mdkTPOPfbC+W56lX89Rt6zq7S6UNW/sXax8NxgLh6NBOmzZ4p0GhYl5q7HNV/t
l6JbmpNtl/scdu1+rSxxYem+8Vy/+fgbdLddwM6eq8ME3ZlQ0B1DDW6X1XTfcKBZ6WSa6sJN4q2h
mD3MoI1+if3R61eYCrdGYNrMx3Gh514r7dGzmrK9ssQl/GT71a83QIdql6uCA0q8cf9fD5WP23tL
iU/BPdM7StoRu7wf5YVt9s/Dka9kcpME5kJqep7LrievwOQrX47QM6IHE5zkKUVl+wkhrfs5M03/
qQsn2q1/32zfHBXtoL/NECr7baX+ZyZaa5M5qRnMx4qsBDL8VlN9GrFz/uLJpv5SBF1zvS4FCuS/
D/vGK8U+FzE3q+13YsbrYUlmzzw1TyOQtAr31tDhH1TLS3zVP2c/9FzO/M1uALVnaJ+NEs7EmYkB
Y0UE4/ueBjgtVVrFT+wm7odZiEsm7H9OSgfDXPYQcDa+5rm9dzpZCweJno4BDKpDO+joGqWIuop0
3X7+5zeIhRmaLpyKOE7Od6vIGz3XkPZwVGttHjzSfZJZ++7130d54w0CojAMNNzfQeev36BuYUrK
plyPa6asD56ro6vKnvJD4ZLtu64dVPV/H3AzldoUGcAE52r/pUWRUrThciRzOpMx0Id5EK4UO2Op
/JsugxHx9wHfmIkkUIOTA7Nt/5wtAKy4LCPHx/fY1XP6ZBXTcjvlXXhhH36DLL55ZTEKSguW27mO
TLfeSAPYWWgwzejkuRW9N0e0ZFHWWEmqV/dg55l9tWUN36Y2yi9lin9Md912lY0cDuRBLy1gabz+
mBM2m35l6PU4sR3cLEFg7pYan+8M6vq/v1XuCxF5gaSKQBg/252dKLWCGVbqUQyt8aGZpkcKU3nh
tPnDMWp7IGQIGMKwiSAmOqumojlPuar5yzFVU3tYzC5/rCBP3KowLB88CWlv1bgDBKE2YDsLb6fb
zsZWpRqvNd3nKc6wQb3tYNZiN+xEL3ZXztezY8r3oqOTvxQVzitbMHjV2ukFKdkblRnmGggKqXXx
oEbe+vpr1F2+YpNczkhdNN37ppJzm0AaLn6gIEdljoYINkZbCHO+nyQctAOyMOuXJdM0vAHyEerY
zQXUETuc/enx76vijXXv+ZxEVMVcbHDie/3jJp9olWJ1F8SwPu5Uft4fnAnSUx7gQFmIwL5Qgb9x
AdoaLptPIpOTIc8GxLAZbaJTLce6h5+G4RAuSjDZ6bwHne7e24WCcC3LqH9YwjxIkSLN7cER5dy+
U5mwvhkwTX7SgYdOueg5ehmCGSjg318K1RRKeDZErGPPtgqoVC5nVrRgiZxHsT2leWzp5WkZS7m3
M6tN/nm4raMRkvEE+oQ73OtvQIqT6Wcwn4726vakAOBT3qciPzlRYX6wGnu+MN4bhxcoIl4IGMxv
Vmbb//6fUiCd5Qg9qliOltZ1Ygd62TVp3iawFC+lGr0x1CY7REJJ64Fi9+zRgsJwtcoW90juZEch
GvQQpuV0YzTzJQH5G/s7LX02doRNaF7PZY6zKexOCts9hn35Va1YJdB5jexvf/9Wb47yW/cMwo1D
1dn0RcPli8zlmmV19njtAGWcBimdp7+P8udr40+HWyN548C6vxfRf74QkoC6gAbrHAlYKqGrpGiw
Nq6yI6rwAmry5wMRxATXBLHLb4/Hswcyu8EbSZezj02bo2KgCYvVu+wvyJYiptTrypp25LbwNyOL
TYz3esr5izm5ow4t1P3dc5hlJxS1d8QAKbBBDL6qJejiwb4kUn/j2agsAAc57bf68+xw8prV0BXW
18emEu1OarXs5sk3d3//WNtvP3s2HzNyLt+bUI1T8PWzubCx8saiZS20W4AldLe578y4a9kViI61
L8LwX3tr9LnYOyGWcCSycZ8TZuaCosEuy+imy6P5BOo77mrsBC/sE+cfbRslAr+AVAJvgg/3+sFS
KOqFZZOsWetyhW/pF/KrjTDxvrFtBbZsrP59axfNjQv9EtByuKSp/OPo5Bcw/YMNP8CqwT7/gKSb
u01jVOImaP1ihJvloEtNl9q9wdse5qtK9SFEN3Uaxrl5sog1LYFQLf8TXN8Z4cgY3Ev0Phc+OHXx
2Sf//buo7jaDXB/E5aweaX0jx8zTEjeiG41HD73XEE/c+URcWOvoJAFOKvI2qF0MmCriCNF1qJI0
+nAceyRjjYXEs1IpeZtQf91sNwxujs+VHruSU37whiQ17NrfNfiXfC2jLHo0illHhxWT41ur8uhy
jvDDu7jI6AygTYqMU7axXxIPumUfo+4w0WaM/tfKs/wK5/c89JEpuqO4pp4wbxCmuNGVmQaFjSYV
4sK1cALjpFUqoNcGlE+waZf2IwENkR2PxSogAZsZIpcJV6qdqQ18Nuu6WKukFGGws5xCtTvHiDx0
aebSWTd14VXXee9kH2Q/Wu87txvv7MpHG6TdEvPOtit/dhaIFaj9SoZFXmH+sxedUbm7KlKtB2Yl
PQQW+RjBK+jy8rFzBdTGtR/aKK7tnN0R5cy4YbzYfwaYO5eEs1hkFSACCcwnvy7y6V245k6e2Mqd
P2Z575VJ3bk2Tvppl382VD7mcVDZ1tfQU83JSVG6QPG3Sa2bwlpa3FV7XyOcX9afXlo5pyYrO2xj
CJr51SMcgDPeetOpt1erSlq/a46qMpoSmi3JNMlQDGSeEeAWJlGzFC9QJ7uPq7eIL50YM6R7qVFd
2QguxFXVcR9JhHKajPCMNHTiMkT41rmpNeIGDhVhh0328jlYHe8HQVwL26WYtJv41Qw7OQ9sfRVN
jZhiBBZoBWimVO+rDPJjOTjRgyqJmt9rzza+taaIphidi4MQZMqqj2pA7B0747CoRLeppeIQSly5
sxA/3cuhK35o6BAvbjSi1XPELL0d1rIkoA+RMYqrYXUxUAzHoZ8SazTXL9jfYJ4Jv1t+s5BG4nLc
5fpjDREMj7OtA7YTOli/LNjSFXFUqaqmwqJ0JoguAqnss8mer7hwOhUghZE+UCuu9Dktsj33sq2r
LBmdsj2NYdk+aVd7aB3FsiKSEEY+JUbWqK/pqBH/qXKqHvpFrqg2pZX98NrR8vawwx2ROHKWPyrs
U6xdMLvOT3jmrT5YltEcM4IFm30eKfmzrOv0l0rLLVyBPOY2tgrDei5c0X7xuqh+bDids0Q1lX2n
62Z+QSk2PA0TzR/Ui0W5yfXgILEzlEVHge9phG+SNcHK0bWM83aeHwc3tN8VEChk7C0KPWu3BMa6
D/gSGPHWaeFcWao31tjRLcRLA5XAJzfPq19z6epxD7XbvOujemkSFbrtSyr6po8ByEJ5Q1J3+C3s
g/DOdSvxSBcQ0Q2wl4PuU+tR7RynL8ck7fRcEAzelyktD2he78ihJM8jhYl8Z5qzNnZmF9n3hN+w
zeWZDD4HwlimfW1Y5f0oLbHu28mZSuLBsk7v+JpI7I2o8U+CHtHndXK+zzDIO15ZE6+lt7nYMa++
gjnpIlnsJlWxIjzhITfr9CPX8wmKudnaRkxoRJteGdDnm3den+YPKA5SFAejqPsYsjKodY8N64us
TPvnNEWF3EvRpo9Lvml9BqceU7RNS/qMOIH7zNJmUKEy1zDceBwjpktthcW9kRmYGeb+kH70utzr
kJfmLsTfSqbPqZupB6tk0uyaPCJdso7G6mUUeXQzsAEP+6lmU4stH9ll6+sAIcr/ODuTJjeRbg3/
IiKAZNwipCpRk+12293eEF+73czzzK+/T9bKQgoRdTflnVNA5skzvIOS1JWXm3nz5/08Y1uqcQbI
oukryFqBxuvm0mmheRW4H0MTddbnxc2tb50VV6dY6MO51GJ7pyO0TWvel8MxXiqkSu2Eze0/D5Mu
ohBWqgbi9w1L7fA5b43wa0aF7iP7akBvT8Re62Kbsr2vChfYlax/oDab2iTVlomKXGiBvWp90EDx
Og0QfXcKvFuroI1D7iR7NIxCLzObuamqTlVyLVDqEHpxWrIftCzfSa23Wbx8FuBPliywkfN9p7//
lsWnueGg4DDzwYA3P8Wuvh6Ip+AnezAvH90bHGZUc0GGUFbjLXP5QHGMIKNU/zhbrbk8TEo8/OiT
ovzZ0JB/beMs/e/+etebgxEhqBASIdieTNMu15sKY4DarCEnAaf0n8LuuwcoCNWLCWVGeEvfIs44
gSjeKSOuvxtQQ4kali0nvFH1y2VdfVqRxuzds5kSHYSSzj/ibEl2arzr78YqoCeJzVQqfMXLVYoQ
dtWspkhZYuAF8cJ2vXiEK6mm6V7pf/OBfltq8x4Z/xZFRvP6bFXr4ucSx6OJfM82+QqMJfNV5Gik
oAFNDUaul08U1ZlWJNh4na0c+Iqngvx6mXlxg0fsk5qLtWomh2qhQeXlRss14WRQhQ5o/htvoMXr
Yqe0uPHcNqBvzgYdWUBZm5qJO16tHDdyzwkM7rOzONrnvCqVnWP+vg1/L814bsbKjASkGS2w2E00
oWmo1Yrd22d37cGzhNh0JKd8SbDbShot8WfTmj63fQkxxSwstNXJIsWbUAGz0hfJon8q0KbhQTVM
zLex/RbopDSoEQBEgg1z1nJj/vgOl5bGFF3v7c73yuO3mAHJWMQYQjlnpSkMX5sW2196GID3j+/1
62ckTVmHjggVK9v8cj8ktEO5fGvzvFbJdMACMDkktR7ufOSrXrgMgFwcCEpCtQACuLlCkCEITafN
9CCHtP0qVCV5agC2/ZnVNqVxEkVB5JoQr8i9H/VobPwRzdudwfj1YabpCgKJulwA69pqWmbYzLSy
/RkMJQya1F3Cf7ukiA6TqRQ7beob5SpIBq5KimU5athqGGZqiizrsqiBmamcIYx6l1d8qA1vskPQ
U/0YPip1kp50zS6CDO3v59nSywM6J+Wb22TVqy0q59f9Ty2P9uURoO/CrcA7gCZwVaqW8xQrsd2q
gd4M81ltckBGduv6bljTi9bhp95f78b7hmZJz4/YyfEzNyfbQn1wUGByI1RboKHvFobXL2t6JNDt
tWmvAD/sLHg5DDNplZlctJvoiVXNgOmDOwea0mZPbtMgohbq7oM+s9NA0iaHZUmLIwCN5cUaQXmF
Sj0hO9FNXyM8OPx2Namppyj9Wg2dcYCY6O4dAbnFN6+f6AM/g+YnbcOtpG+fxkoOH6QPqDfhqs7G
cazzP5RB+09BL8TB+8Zs5z+rGM6j0msvCr6Lx/sf5Pqs457A3Bfhd1wwAUlfnvUyBibYx+YU1DnE
ftuG8TeHICrvr3Jjm733KtF0pSl6RQYA6zqnq2jmYDXC4ZMh1voz2bF2aOcqOWXLOu/kVreeSnaG
cFoz5DWy+fQA6yJwjmIOqjRTvuowD2HaZh9VKZOhi+gIhJkxCO0nudl/i8arlta1ORt0F6x1OPdm
M57auhv+uP/ubjwL+qqMkSl+Qa5tv9CAgpA+o3gamG5p+nAr7UMF9/jj+4BVJLoBHLtsHF4+iyqw
w0xDvlBRWcPByvr61GnVR7E1CHTTqZN6y/JMAme9XKXqTCXFzGkIGtR1fDR41Ac7McrDQM9kJ9Jc
vzagRZInJKdq/Nls7CKvUikboQfhEJXBAvvUKwYz3tlo1/EMABfIXMYY9MmNLWQM9ZgpyexBBDX5
6MuoNdHDbDTDQ4OD2cNH9wFL4bdO15XuPzTXy3eHI27nIk8iAn2MLX/Uq/KABPgeIuP6pLKKrtOI
l/AFxPEuVxHGHDrjwip5q1kz4kFz8pbYWnnAG6/xhrZKXu4/1o1rkRVtxLeR+5Njxs3OM/Rm6cKF
D2XThXtrpi5/KuNqOUcV8KulQvUPjRcFX4wseWvQG/81FgsdQ0j/P9RpyJ7MKU+/7PwmmeFcxmVe
M0IY0EaQfL+6FtOFiLgsnR50ZWx+KpnsPcdq2z+YkWyP2bVjHdummf1Jb63PePbUB6PU09jPhUAb
Su216bVW2vqvaIz116QU2R9CzLaH5G7nt2q+x8a9+XOB9ZlyCs6b3CRstpK584xkY5CZUeQPvWj/
5rZzPsGvtB701LQOnSKx6Uq1B5m8tV3AIjB6B6pEI2CzKTvDnKoefdKA/Nh2PLK9NEhzvfVQ5DBe
8masPt//NLcXlG7rTEMZEm92S+2sgM4TRw+maFLPuaIonspF/z2jc3YSSMb9eX+9W2GEAREtDvIj
HAY2D9gshQIXdNSDBQXFtzF0tZPhJnuH4EYYIUqRf5Jucxdva0qkAZFLsgoRpDFXVdG38QksFK3k
yf3wbSJDFVAD+Q/4jk3SbWFnUSDUqwdoEOVBrtA4L9JxD296461JOhnLQKSGIbLZkGZd1H2ookth
NlZxipMqDVyUph7vf5sbe4EmAlgBRsgEkCtChlvFYckMLaDdZDxRwuZojtTWY4n6HMppTb+je3jj
K12st7m9pqZcI7OnxVYVfX9MI2M5aAo6BsOARcb9R7v1AiUVD18LSmDEmi/DMNrmKe5/sRbQYJwP
saOPB8gAe6YOtx6I9BgfLTDdgK02n2mmaUpKWWjBXBQJOPJxJDfrx4cyrT86bOXmx8sEIjd1PTnG
NhlPkeZYEohLwdT3ra8iXOKlFUpj91/bOzhhE7g5Q5LEzYaA0iUu31sLxz1zOlUNVFzHLV9Fiv5/
NPq67kCgb05Wj/f5oUXa5O+iqTOTvp6loLyFoap+oLmtvtLxM6VSzRQtnq7lC+KSMALmAxJ8znmI
8qbx+8QpfhprofyU3CjkRsJaQoQnwX+EV6viU9AwDcCyfB0+ntTIrIksCuYcddsmGk31EEORNp0g
MwbH75cxZvwz7Qku3DhXnBi57WRlQmPo8iUaRi1WNRNuoCgLqo7MoQjvbnNYahNdxTpMd1KAG9sQ
JiAFOBGBUcYWJWZVilED/raDmaByUjtlfJisWD1MnSV2QsatpSRWjLwd0DDZ9OWjJcz3J9NInCBu
O3GaGGd4BlO+U2gW/93fijdW4jvB2AXeDZxmi4GGMzCPU++KAB0uqEMDorzcycrzqjnD+eNLodwt
x+A0PymvLh/KjtKldpn9BepU9j/KTnW9EGLUj7RK7I9vwHchDmgEUstgS8qIFNtSlTi3g6HLU+ap
unvsKZN3YGA3op9D1sXUDnQBjJPNKR57jAPbqFGDsivtk4V2JUKTqN99+LXJQYkts1zG9Fv5jb6b
rNVQOzXIgHQFhqZkxzypjYeoXvvj/aVunCjs4+mvyqYHlptys/xWKbo5fDhoymrQ50X26DJTPLpI
JBxLbUTUPbP+d385eRFdRkGHKk46WBAiOFWbJL7XC12p7K6irVCOJzAH2XnS1ehYKSrDX4L0jCwX
nZD7q17veIgzwGiAWYGpgbdz+ZCZNH1ImS8GpWFVx1A1mm9lIYrvNlJlO0tdbxDpOkLZxVMyAd3W
9+6kd4wF6yLoKVpJeGuGoR1Cu/cf6GoVEhiUGaSoM7cjO/HygUx9NbthsdagDtcBOljeP5ldu9cS
u16FlI9JE9oZPJOzPb1z1pSMN5swCG2IjtD8S1TQFmNnB8oYcLElpJoNgDGSS5wLeKjLZxF6igVw
2rpBU0EhTNylTTwntUwf4n9+bNH4zD2hlsWLlQhrp0i+2v2sDeyOOhkMGVXKJmcPpWKhWRVhsCTo
tRWR23qW1n7XdfPr3Gtf7n+0q134vhDEHRuxCx5089GWuWuGRcxOYKMi9aYiLPYJtfX0hIJiu3Nv
3fhyKNSRZKDbQUdX1y/fKU6vuH/CXQtCkNNemyj9wYASt/Plbj0QiSADQobvUiPkchWEnwnFoekG
WRbO55ZI/4ykZutPZjnuJLjvN/tml8BuMcACyQ92NdWd1tSaRkToA22J58cmQgh0WLT8udet6D8E
161HlBpy1BR06xlpMinz6rpf7HhID46eFW9h75rn0szigPHianoIbqFDiMB1DMChbE8f/tTMMmny
yF4y08bNvgIzVOJ/bduB4ijLo6k1dSD4PX857bT+P5ZiSmuygy05etlcsXPXotbXNnwEaPx+VEz2
I6Ad/A6deI+JAAvg6qxK7yvZfaBvLZztvsJZJAYjYRARJnvEgLqt1B6k8zqhJalK7EE5m6FGhQMa
/MQ9CqN4qtvWRrmv0n/OWTt9t+YxF15tLWX6kIZhXB56DAtdb1US80uYdgUTLKjck6eAG/oeIxP3
DK9elOSUSxgGWqxkIMrDOOx9pLfN9WD2XNeIy8b2nzOUuM/WjCmXJC1Wb8S1BYHvuSn+0HuH5nlZ
xYk3A6B/VeJIA8Sk1haQKb1oSVeR/fgPIF79V1i3SevT/DEBec2R/qrFY/lmrEr/bBRu9nc/aFrm
aUieIJtcNmbkK0k0frMmWgDoGvbTd+ZH9WdLscsftdMaBVEtsv9LoqJJjxNzHf1r7WpV6cMtVqtD
ni79I7P+7lfpOr0LptlV8PkC2JKf53Ix+kDOQd6myuxsP0fLIfIKrDDqQ9fUAwsaY6l6cAbi6HEG
FwNHCneF/+xEKFAH8nQGHFsldMgWSA9eNY3OeLLUpX00rKzTkUfuhDgkyax8XnXw+p5uKKYPrjWZ
TqIZzO9CzYevMWMqcKKR+C5QVEtAOLV9cbLSRGv8qDVRanZSvV+grrvqSwHwhaFw6fa652J80Hlu
X62OH6UmcqNWGWVfkH4Nu6MxcCARwxMdsuVqh//z0GD6csBbJlyf7UZkf1v9Cg5Qydbqq5UayZ8p
5dyvyYCLBWKs1P+1kflq/FjBGxAatGWfbNH0rxWOgBKv2FhO0Iu6AQQ4Crc5RqVVu0dQu0L9rJi5
VLuYYvXnrCtsONcMkRvPyBHEQ1Miin2wSwNSp5kLSBki1srxwwGUxgoCS5QWEiOzbTqbSJRCm9PK
J3Srkaq12Pa5l9UOZnm6wPjjflC6nqaDeSDrhwAGg56Eb5MGzcAI6eUX7dPa1/pXdVm1GTGOMLQ9
hYT6Xx2s2C995RL0nZUXDqKrXGBhZq0DXKkq0GLY+0HX8UQSF5GmgUXNnbi9EoEMAEpfEFJuncy0
/IFJ5OIPoWP9U7lWVh2cWVWelCGH/rNklhKe6fra6rMRoZ+I7LkmRk8vxnI+Mh6kOLa7HBUTlUs2
PQkn0f+XzHgYIxNRxv9rsYtpH/TYGb4BJx3+yfJJQFhfqiw+6kmb/9OMfYoyY9RFn5ATRU4L4fzM
+VJWqKB3K2LW3KOrVgQjoNLvDQVn+JRHoZpSQZnNr8JwG/CqAC+Uh0StRHpEPlTNjuPkgE3I2gKN
iUbJKicQaZZ+snEnHD2aidZDMXZd6udh5P5U6XdF3rDa1V+NpRUDfOJGG/zMtJtPiVY2P/J4gf0o
4P8/oMa71IccyxOEz22Ru8dVoDLrLXneZZ4oVSV8sJyM9zSlbjs/4llgwJVu0Az1NKdwnrsqxKzB
6RfxgPAs2La4ClMkPTPqjQN5ZZ+eEe8tv9XDjMk0aRgSr0Oco3ddYvFsg/TthuqA2D4a03R+lU+t
VliRXztTNfvVUjnxgU6R8XOkgxghLz+jRcHvV8rHaOZ+8Tozb12vCdOmeqESxZ67aBUgp1bqztmD
i4jIp1laWR1mzSnhYItG+XOesaz03V5xvvd8yR+YG8TxIbKSteOzp+3XaLEJ3dRKQ0DndGheoqgd
GV5HUYM9g1D/ydxxWgI3CaP+oXTKepDEqr48j5qygoLN6EvvFPZXJQ/dUzoV5Jgo0KF9v8lv+wQF
/cmsqqeujwwAs1H3jYTNeGzB8x5mHA5OBX/KnbN1nQGyKq7ADk5WTEy2s7m57+oxc80Ki5JkPJXs
jy/oCdc7Aew6f5aryDqObMAGlXGZATJ+EGFpdhU0eSkTQi9BfZsTeziBjBmfB63fQwTdCBhYU5Ja
UYAL1dz6kuflMDeWGjdPiKktT2CBi6dIrO5blw3qzne7uZRUnKI2ltiITQ4t1BnpCLTHn6bRtGnB
YRKwpiqT6B6L0fuB8OZSTGpdVza1THOzVFvUyLpYa/MElQ9bJLM6rGqFg+4CEuD+Sje2BXADuFOM
tBhrCblZfyv3VwH3PZ+T+qkxzfFcWKuNPZKlfLTtw0UjhxKyzn835b1cBSHf2YYsx7ZIkbxt6V56
Gm4sfgZdd+fV3XogOQpDpEBY4P036a+mq204hk79tAyaEsyJ4bxUqvXX/bf23ta5rD6gQkrEBmkY
w6St9lhf5Qz/jC5+KkOlK7yyKmReILT1DyvGJgGYP80cb17N9KnJuhDpXtHGXzPRazWDunJSH2fX
LVFmqYxRPWKkBo9CxxsH3NZU50GDLTai39hFCdIvK/2Zh9b0w4zUKIgL+pMMG3Usc+4/1I2za4Ko
kwMKxpxXqikt8hadPi3xE041/U+hxsKz17z4IsA1n5cEUNn99W58KaTMpAUUMrV0wTebfF7dbrVG
M0bpIe29fhq0v9zCdXcaTLdWQefTpT1COU9FdLn1HDzLJC8keSpTJT4uU461lopG9f1nuRHTUeyB
Y0n0w05s24fW+l4ds7hnFcxDglUjLdCtzEBhexnrk85Y+hsjhT0ZtRvPJllTYCIZKRGRNs1HLFcT
ZaYj+KTZpYNtklhhVyS09XZ2xrvIy+V2Zw7n0r6SfRH2/CZKDMZihK3TR0/4GTSGp419tD4aYTNM
h0gz48g3syQ1/pgsPfornLpIeA7SZqh/r+3wrTLz8XuEERRmG8O0viAn3zqHZIpmwysRlVoeXS0n
Vyobp/7a50voYvLBXM4bRgsHKQTUvUEtJCx9neefCE4M8cGZVudvJL3FXyn11XjQY2P6gxFf+mJB
A/xVaVSj3oAW0leMQrHl1hjEzl6fKT2QRxcPW0/L6ql+juJu7f2yj9IfazRanW9S742kIrNbvEa1
mUx+1Qz4nhilY0UHK6RveJjtqM/9tMrGf6qhWC0fjwT9tdUb548lbjrHV5dh+TqrGVzAmaQGyf9Z
i4qDAcsbC5cwwwNLwJbpjw0w6NIv6L+7L4Pd5AnJn6t9riIl+T6ZhfZJnUbXOuEekD6qmLI9Z3VU
u48uHim21/eJmXijOuTiWLrl2h+EW/E0g6HlP9UOU3uoJI7ZPiULFm8eKV054YA3RG/UmtU/w1Ip
sCDcRNc8zBKwSl+M3CLelMkae1bVDoPEFi6frDmPXs25N175SR0GV7UL0b8sU4MYFfP6sU/JkEy5
f6KuohE9NWIRzUYLSVYmSJfntmF8gJHynAaK4aYPSSxqbyp1AyuAJXwY8z2o9DXEUypOyykwIDdd
ovEu14urplI7lOoCJ13tJ6N22+9gK8afYQPhqBC5fhRtlWFZECpK5vEFov/RuC522lrXJ5rRiAQo
SDkOgbzW5a9Y49VZ0zpKnxAqHk7p2KzPFG57DOPr9IJmIKKZErmM7O22W5yYccfBa/TArd3o2IVY
F/WhMZHT29ZHPyMQHQPJIK5JOKXXcj5pFKFC14mgiyPjZ2Ev6mtvcsLgGxe4s1vTt/vb5h3lsAlV
bBY0ySgiAUJsx9Fphc2FglJ1IMhEH+nx05KBUntWa3arWbjVSe+05qHBnONVSazli2uWoV9gofKm
hQaVUlZUX9Oh2sV4yg17+cPklBewMpkW2LVtphrSNZCUxvRpToX2bQ1DS+M6IgX3cmGI/DBMSA4e
kzXFKjO1BuNo2yN19qwpw6eddyTvvM1PocMAsI30iPNlb3ZZwRxhtZsyehJ5YvHEcbh8Yybu/Gf2
c/GzKAz9O3jx8gWzQmOEKzbhlmSrWHF4tjqIf6gwCQMuzIXHcLTXn3mK8J8PF2QZ/LEY8L4pVa13
UAdbR/vn/d9+fUAAaaj0NSXmCWXjzU2EU+FKB24Ng6xM2UWq1fjwX8TOhXdjFV6PIfn+cIauiiWk
9Qt0RsowcMIC2b8i/KlG1gftfOlag8lkrAekgbTL3Z5CB/R+gu2KEzgx9n+1CN+GDhbnmrjf87La
mVNeWVTSc5Y8fJah/czIYZMXZ/wcFUmK8LwUVU49HrbpoWqL4i2NhvQ/tGxzjyFneKxoWJx7yPR+
N5jqm+4uVeTl+N5kpw9+SYaMRDnyYIj0vOJNwIWDHc7uMpjnOJ8hRBpE3XYqw534c/UleV7GpiSA
kjeBvMtlQB2UOLTcAdB6AR/u2I7obSejsicSfGsVsOJS8VSqbWwbaVNTR2vP2wxE6Cxo0oXRIZy0
YWc4dZVkEjskhJfeIKYZV7LKtegjdXDqiGfp9Ycpd3RpKRNxBxeNn0RLfkxKo9uZHL1vw4tgIVel
2JFNOWK4unmDc0wv1NTbKEhApev9/Gc8uwdjqj/B5Q16Fxmgenqu0ukhn+t/R7T77SjDUqZ7jYf1
tTWNwyqycz+YJ4Tqzm0XTccqw4KxtnfKCbmBN7+TAAtoh5/IT91SZNwCbxazHdMAPbckpuE1mj/q
2cr/mZFOOAkIAz96MiMMq3D13HlJVxeqfEc24G00whm/brEGIADkYefg0KVwT/WaZEdDobXdVnr4
+f6xuZEXcZLhdDFP0ul4bAJgZ8KBWocwCsYY4VMbUy1YGGkBoNdIviUG1oI77/XWrkN0DOEJ6mkq
gM1lEYY6g7yQOdmAuCIQI8P11EU9wdfOPLxVgqIJP+pq8A6l+G3JzZazKoSSJ9SBgyQp/moLTT8u
GaSezIn20pPrg4uoKzKmlDfUoMDwL8PD4g5sjHLmba7aes7D8MfY1cMOc+caNyx10EmEyDO4Vbhx
L1cZmnZSHbPJgnQixnqNETPlmWKnIbxqw69Qc/PpyDQ4tjy9T9LJg/JoUOQread7iRYiSkwqbL2o
OYAn//5+urF1MQaQkHCCCqnA5l33miqNqDk2FBPREQyK+0JJx1ytt/Jf95e68bIpwuWlLRg28Pfy
NSwGvKlcrGlQlgVabNDtj32T7nUEb65iQRQCc0H6t210Mo4UnHg7DcwuW3xjmsu3yOq1j9LbkKhE
s4YOk0HTjPr78lmm2tLCwizTgIoMn2C7GxmoT+ZOHnLjsDPjhu/KDUkyom6KIOL8ELeKlQWxYTUv
Yaxaz+ocKY+zjpWvF6vGtHPF3FpQVgQO/ArW3TJ9GbbC9FWzIgDohhr0qJpEapQwQZ4PYJbT8fTh
LcHkibE4KQkc5u28p0Pn1U0qPQ4q9v0hWRHLW9LM+PhrBK4iCSk0IOV46fJj1VXXFEsiL85JS05K
p58zQ4+PYdV8HlPmxvef6R25ubmJTIldgQJhEVa2BJV4VEZLII4dxLWex49ROzVveP6F36J4HYN1
kOIIYJy0n2ar5IPHwHX6F9d5hDTcMqoQkXXzUj/JXkPxVK4LQivYvnbaIyt1n6WTHFoAnaUmBwbt
DRb2Y9McwqwemJmakq5XYeADtn7p54dBndX8CXKZah6YWc+WD7Wp8QW2l9axWzR78OI0LH6MiPJ+
MfU8X3Zuj+sNJbtGoEHAv6NnvT2NjKyTPrVDLZiywT4odgf+tAQLSk2Igjra7Dsb6ppKR/XH0JKs
Wup2wzG4/NZrEve4ZrprkFRKbRz60Sp+JE3YVIc6EtPs6fZUm16nVKPmJ8KoDcyEM12chn5wI6C3
sS2njHrzSa9TEZ4yFYdVW0+ZeGcxPaj7W+U6VvFjZTEDkIWGsrVpTibZUFOc8mNbPLWeByd96cpw
/mhPQb4RbnA6oBJmty2ZdL3v0YNR1iCjHe1bAmd3bbDnnTN2fY9IkK9kstGyIWBtQlWoVyjWNKYe
ZOlg+Dic1o9o+Y5vEorzUa8oSacgGJII01wg697kQIlWIS2yDEYw4UjkJaZV+Dp6QTtPdOPahjxP
aoCEA1AwAsflVnKAQ4zMLbuAdPtQKEP2kLaxP2ZlAKvGq7P4JKepQ2e+0A16XqPunMjDtbrFHlj8
xj6hL0W5iGqwBLVuXm6taMB/E7cBZkOCjYo6oiGF+Kg5DK8VaqWMWZRlcvR0+bzk7Jm2DHqLUIbl
fG/JhA5zlH6YpsIqhALCMVAHEGn65Soosy9Wm1ltAHvZPUVK2x8hs0Yf3/RMV9GBJS230BfbhAGw
FXErlLAJLCe2T6WjleeqoSdx//ze6Bqi+8qsCUgusDrO8OXDuHrcm4VStkEfmeEZ+4PqBXtqC6f7
PH9Vii550ObBSj1UdqLTSjn8okxz+Hj/V9w4ejY9Q+ADJAkkmZvdYY/t0mBU0QRYQ5gHS4+Ls2JZ
4bOmj+nOIO8aMsJpk8cBgWISdNK4ywduhF7pvNEmiMwF9ayy8EGzGAcRpq/YsCpQxVMwmorGIKIx
cmjTc42+2tT/ef+Rrw8EtZ7E/8nmjM2XvvwZ5MpNUS2iBSciooe8HRpfgTu9EwGuL6930TYJxGHK
x5m4XMVu8MW2LS5ys40U2v6WcxKxriLNo8cv0dolO5fXradiuEwBi8Ak499NwBHJpKjROAEpiZPE
L5E78efRsP0PvzvCM5rxUpsG2sdmzzIYp+ukKEUwFHl4cNYapbMetNT9Va43JcQtCNscdCl4t+3f
a6NiF1qul4E5IAqQrIl+TC3MPWO8Vnfqq+ulQDVwyVF7EyGJXJefKcmdAekilYgyz0IBBpaYB6ef
wiN9gF3Fwus2AzFSGl9IAhxVxmaxVTijaYCvDtQkHD+BF9GwHsPqwaoa9snYi6912IADdFvH+nT/
lV5vDwaZsrUhZQzlq718zrC0kZiKm4HtMQoMtavic1Fa5sP9VW69TaknBNKbm4DL/HKViQwqqXJr
CNze7V/q2Vh9w1lg19hGs1ffvPPOL1NlkxGPQbLG1Bk29yac0HTKDXMsRsCqte7nuMY8DRl4CPSL
VftFGgSc6SI7iG2NQ+yh04d0G5wA5c8IoahfZTbjV21mBNieVmZ5MhB+34kBN17HO74YyzRCDSfz
8nUssxSuzMYxaPsZgImRFQ+jBfod66j8y/03f+P7QqKjwwfmnWRw22kxqqGa9VkdAsQqy2O9OrVn
AxA+3l/lOqi9j8GxBRAEUBpSlw804Fa26hGhEzHVzyEGz2nZhd7ailNeoOh2f7Fbj0R7m5kW1wXX
42Yxo3YGB22vNsAtzXjrldB5qONiL07fXAW7CLgcMrnYqsDkTYKGpa61gbMuy5fVqvAfNIZ+Jzrf
2gkkFFQySE3SmNl00BNjXXuwTazSuPMhs+fvqCmmfmsvf9x/adcLWcQyQYsX+g359GYh+I+YoCPz
FoBTz8/pso4PiDurJ5za90hS15uBLU1qi4w1LHq0Xy83g8IcUuLC2yCao/KEjuPsWSIDMKet+dEd
4j0U2q1H+329TfKHYl6LcjzvEBvZ9puB8IU3NGn4dbSsYmfiIWTacxlbsIhASEw6CJsAJDZpUUqL
ZNHntIMvVantjwwEwKsl8sY9o/TnliCscSEHidyRomRxvv5bwkQ2EDNcw+who6iOcUlPMQIfDEVd
6YOEcc9EXcvSZ7tC0frIxhfOQaiFbZzi3li+RfRUpH354H7W0FUCw16Yy196U8ZBDtMz91bLmv4O
k1Lldh/q8jvOzvosXcFi7cMHj+vXoWqXdkTEVXH5YZu4y1fmekXAZ3ceyjye/Jiw5d/fqde9YXDA
tDroszFduSIENZMe5WVcl0GhLeKPhbbbJ2nhHXnhaKkPg6PmP2vQ3d/ur3pj00I1xvAR1iKt8K1m
G24LnVgTpQwYLWOrPiIAuQLRHslNva7aY/jdSHlBIDBDoiWGwBmXwOWrjHK9dpvKKqlso/yZahFn
YlA3n0xXyR+GHFpc0qL6qaRQ5fo+HoIMn3Z641Ve7nzUmw9OQYPQtU3FsSVqcjuUPcV8yViyUSMv
MxLxhRq1PA55XNngdRV1J7WSKcXmDAkZVRmgSYjgNn4rI1YaZigyuim83CQr/0ZN7XNbmgCCh787
ZD483TVOk1g/3rOTiC3SRzmplg2My7ceqn2im2ucB5Y5xg/lii1dpmilP6DMd0QENtrJV6/zOspe
MgvyHgkd2DqvUJox2cA/AW0PrUwPLdMO5AcX60dIH7k6aGUWozCMMdGXWVvynR19fYGxOBckVRxl
BsH48mHnOQ1hPYo8EMiyfI9Auj9rRf5hsTTyRpMuAjU3RT7iRperlIq9xkabFoEy6onftlX90hrT
stNCvvUsxB0DIw24QVfgktqpcmeC0xN0ANaPfaiJ5yQ2msePxwAIAhBiyYVBD27eWGSNzjx2KZ1x
rMAeVGMuzloba6eUPvOj22fuTqS7cXGxMSRwmr6TjtDB5bvrRbfG+KwBR3oXl7HGvPYKG6zXEkbW
148/G2QMZolSrInVLteaqpDLDMpP0DQKjos1KJFTVITlTHQzlzOCbQi13l/yxkeTNEQKNpqQJBOb
1+nSvehXyLgB6FnXd0Tn+jEauB9fhYSTrgwTUrkVNw2mBHhak4LHD7JEbzzId9OnUcTmTuvnxqX0
nqAB45IKolsEUGSv6pS25Jyq6Iq3WGjKeVD75WXFH+pVb9TkWUXq43z/Bd7YH2wOiVcz2GHUoZff
DAtirsGxagJgFuMjubvpw3lr/TI0Pl7ukkkLLKkBOPPJtkKAnZ2Yeq+aVTAKNTx0RvkTKz4BwS2u
Pr7pZYlAp44eF73Bza5I9TlHuD2qAwTIi+OITsBDDq/soUj7PebTrY/G9lPJ15inYXFw+f7mMo4X
dzagRcb95Ce9Pb7ZKFNBusmqLPJWrR5PxRDvNVZvLQuHFKso3idXzWZZzY10qHN9Fcgz7yttHh0S
u/3UTylDNlddTqpWfZgRjsobNw1PysqomW7eajUj5KxmSxVUevY5R8H1EA+Ls/PpbqQKXGYA++m1
SjuHTQwxlx6RvIz3qUxtcW6ThSmQo6jP2Hzlv7Kkj3fmoTc6ocy1paUR3WnkWbdmcDC5KaOrtg6s
qcwXj8CtfRbJqL5B7olyX6kXJXnM2glKKAFNP49OMlceXuR74IEboewdTQUJGRzIFRYHPpg5J5NV
B0MjtGfU3u1nZOY/TIWXasjSdVGKJUhKw+V+1at0UUYsOTjvnfvYiKF8tNq+Ot6PKre25++ryGf9
jZ2xVLVI3FqvA3uJrMUDRNwdLTWlB1LmxjleIDNPEJ736ulbwYycC5I/3F4Z0C6XHRn9hzo4yiCS
pQUiT2Cny5ERd23M8d4M7NZOtWkqS38Y+mrbrERFtldNVKYOSQrlfhZwsbN4qr24wfSzIbHfSaJv
7A+OA/MwkDpE0G1l1MIVxGGymoJydg2ebWl8R0n2hsA3nopeHVUKbxE9a7G5D3TR2m081mNAotQ+
pjGgTqsZQj9VleJQrbtgwhufTPoGUsbTlAeGJnfSbzvF7AFjp3U7MuImUR9xDHjsjKQ4Ob1lnu5v
yqsXKC86XAO5hZAJoaS9XMpxxrQXhWKcc3T+ck66ME+xCpX6o9nCZp3N5v8/zs6juW2kW8O/CFXI
YQuQlCgqWJIth02Xwxg5dyP9+vvAd2OGEsvfZmbhGTcBdJ8+4Q0FGOt+7nz2edvmB7cEFiAyKa4c
sbO8n1VWrhpVMsixM2XMyqqwUSWJ3OteVTr3Te7qz9Kdepyujaq/H2xpgRuOu+7T7PTZlb14afFV
JXmV90Ec4LT9CV+jHJYht/d+rFdfHDVhxNh2bmFsVDYEwe2QmcbtNEyBui27UjWv//4l2TFoXa1K
ClQGx19SRzB6QD3J2icqQeNSn7XQseL/5TtCkyJnoe6gq3yyNVsfxjph1NpT7yWRnebOFoVS68pu
OQuVnDNYgCtCDd4w0JXTZ3GEFzSe2DuNntzMceY9Wf4Ez7vs/tjVJNFQZOrl/Rd4durWRdemPAZX
MBBPMYdmbFqCRrDYB04yvWo1ZxuxxmQPQflaW/4c2E44JlGhyQJ2nNz55AH7zio6a6q8/eA21nec
BIcbkDr5J6NytActjstH0eXJAyr39U3RdNpNlrjuTRGUzS4PdO1tGIxU3Yyp2185QefxgB/GDuL3
0a5CRur4zQs1p95AxrZvMJnfFUnWfFhm95rQ5YVXDZ5mHfivYF4apMerjKbdK39IvX1CR+hrshjy
XtH+/2/JlXkll/kTnI+6Hn9uPtS90K9eOQQnO9YaPH+RjclaCf7hbpER5iTAERmNDa664ahVpgx1
ECbf6ljvnhzMzacIuSzhRDTTTY//Iosf8Htphw0O1ckby5RPTLEaONBzkP7EU6RvI/5OdOUWrUOD
LajMCXe+lo5hD2vIyrOQrWuLqOK2cGABmuIzXR6oVUlZqi7EAIQ+UAapIJTAOa41hs/zOd7BitaD
DUNeDuzg5H07ATslt9z9oik0nT16I5+UnJssVI4ld36Ql7fcavaDkYzTj8Uw2wWNUTPevH/CLm0u
CgKwtSsQn0zr+GdkloLkVmIQlmACtGppZDDcxuTKKudQD552nbsiC2Wi03R6fU5FqsYYvvZ+MTgf
dKMsFdZl2+Grkla7pOinjwLWOXCiJnhCIDqf8a3vMHhfTDM0KfTuQPkkv/792VcFJISB1+B52ngs
ikw3xgJnVzMFsW7Wnbntxn9vyfPoPqGLWhJdeYBTx294KIokDZwZh06AsJG1tOjotb6MMhVcS5ov
biquOrRimPgxvDtp6s3OAsemwg20KwavD8sahuQ8zs6dHHS8vPrYiYxhrmDn+EGoch+NBE95/e37
7/VCKFmF8sk5IUTQ6jv5FRqIyqYVFXMAr7W/4B8wvHhzgNQBaLD08/trneWBK9lnVXZmRSwKTtea
C4ErGKMekqVOom/mG1vkke08TKTlRPZSDP+sFceKq1ELDCj024DYHH9PyxzjPkAUEpASsjex06pb
mYsv+BT9s0IhK0F4BTKEiCXYk5OVEJCIfTzMtP04Sfy2kYLQ4KgPlobD0GL8Dx9t7XwDXKBM54we
PxbZkDcvhantUXOznqSoxm1lDfZzjlbLlQvt0v5YbxgudiDveJcfL2WXbqK1dhDfTZg9HjzNTm9G
ititwJj7SuC5sBTJH/GV7gNX+2mrT64T77Is4rtslXeZNCSaTFRBN12t2isJ0qWlKLrxMwBxSIdq
/fO/KgRrHOEiB0typ89Gczv7i33vJ0vw4AMgvZLWri/o5P6kvbemRHCTiaonGyP1ncbM3Di9UwPe
zX6XeDeojLRm2Oja+Cr1uv4OHDQZIjGp4VOSBNdaLOd5NW1h2D7On4kNYe34WdVqmbAIN72bFyl2
3krgTWwEwhDh2sway5FhRCQ07vafT7u3NpPQI0fGBnDN8bpORRqvtFrsm6LPvmdxZ99rmVE8FsXi
f7BQLLiSqVz4ph4gdOZ8mCIwqz19TmNQmpBK20OB+2ambYotqUzIQTPt5v0nW6/7009KhbDSKjmF
aBAdPxlVUAxLDW670ftLsLEtGbS3SxCUqOAUlvmxDroF9h8349f3F/6TaJytDLhufZ/rwO8kEUk6
6YmR3PVucnNzM4KY3i6GQgKwHsSmyMyfhRLPxG/koeYnFBi2nq9tkYwEl2Mk1W5x0gq/zXjYxSb6
y0EVpFc+wqXdTnPUWLlZbLU/l95fB4vysbat0SLgBp1xV8SJ/b0areKzqwb9Jh6CNvRRvDnA1BLP
TYqIz/sv6MINA+SJ8RT4lHUQcpIYlxwDS2/Zc32vNxGnonjBba+/R7km/1w7ZfL2z+t5zD843zT6
2HQn0bH0Mcyi2BP7UsffqUIGfAvTP3/K/LG6sunWmH7y6f9e6hTY2OMHm6MdIfZjgdGR38zIh6Hn
9+8xmFUow6ms6Kmf4jqCeiIAZ6ziGTJ+nkrd3yyaVn+YJzxv33935+h0erL4b0AC4puRgJxs5orm
fSXNSuyzRWv25iTq/6DQYasq21aCf8rQBZ+z5YYWf02B0bW3dekvN1jRS+xMlZfs09w0D6LJ7TAD
ffzmxV3w/P6PvBA8gU0gBkkXab3/TjaUnrhjp2uT2PNzdnYNomGs62dvGu90XI2Y94qnWiZXhjaX
Ihm8Pfg65C6gwU52leJdxS1auvs5wYFUWZX7kgKLuPeyzv5flqLfAsqZgoLPcRzKetpkAVQWbc/M
9ZPr5BCtgPLtpCmuXUOX8l1C1oqyQuGTnv9J0rKM+iAxIxPEZ3PZpmO5PBgVkMTKKyEH2rF80v1a
3oqknXb+mM23/Qif7/3PeekQrTIrK4kIe5FTbuoUxE3Tovu1bz3U7LiWxQby/TUj5wtRCEoXpKiV
4wY64+Qm0usC+mXuB/vCmwG+MO1ubnuGnNva4hxtEACtr3zGS8+FtDhYiDUl5Po7/oxKDBlY8hbO
JQDoDf6EuEAl2jXO7aXnQgp2LYTR4oChdLwKtJ1qXoB470cBA5qpc36ve0O+n8o2fc3cQfv3NJdr
HGYZftG8zFNJF1Qsp6wBGLZHx3D8Eud0eWqKzOcRoaAr0fXSkYOrTNcB3SyD93j8aGlbd77metq+
tef63m3y6ouHlcgG54hrS136VtwWEAy5OSgxT3ZHj1op2p95DGs/de9UkvZ3TlFdQyNdXIVrmOwW
mhfV7PED4TnUWBUCEHcjxj1RrazkO2ya/OP752kN0SeXEtxCltDJ3JEtOklu9Qo1Pgwi3L1dect9
rwXB1utUgqJ+bY/PskDEjXygvHbAzr4W1Sr3EyTSde0zIpVoZZLb5YSaSzZ4m6mNrdtMa/xt5ZbL
lY1x9h7Xwph9wSGFOUHsOn6PlCmZqBOtO/jF5D1YAQI2bTNeoxqeB8fV94BxBbUxOEcg78fLuCMq
xPkQdwdRGAZOugjwNNGcmG2KdVRZTEwxGusRo9xsoAE/mIDv7T7eVLav/f7HT8ovIXdbmVjE6rPe
saQ1H2CczC9xnVFtyIInnKuM3HvK5i6ZbqzMC4Dipy7agu+vfJY7Mr5fGchA9TyyglM0eVA35ACL
3h+AxaP/mGa6icijNxpbfzbN297vxc7RS/e3nfeat+tL374Ckzz/2AwvAxgUxGxy19P2T5OqTnR2
XR2Mqgl+gtC3X3OYHFfC2jnQm+7a2sSid4veAzIoxx875XJv4naqDlYtuw9BLaxtp4/tZyA3VuiW
SRaQ5MwD6QU9/O+z61McBgbuUbPy5M5VNUSCXOvuwYGX0KwK78pruLAbKTFI4slrCVNIZRz/QGss
jF534vqQwIVExADT+A2k8Py1SfgVDviDrwNjzMcJX4H72UzGG4Bc/5zwepSOKwJiFZfjFl1vo79K
idzHQN5Pmvoge7k8Obny71SXOv+K0Pqzyh93uz+EwNM7DR31epayPmSa1266XisfusTKNu9v7XPc
5LoMs0gaKX+8C05KRjqqyhiTsT7kjjG/+EmWRPOQandNPXKUl3q4KYY+fnICBJZa2x4/lrEabweq
zH+OZ6vcEVUrVzhsMPck0MjGMMt5cPIDzXsXfWREHL8ZTiM/v//AF04SPH9AHeDRADmdc8GoMNA0
KQ5eIenqu22ANM1VL9Lze4As6w8eE2wkw+OT6ycTft74aVUc8gp31RDSpfFUTLMD7bcqpm/vP9Kl
xVC85EOunosEiOP9WOS6dOYFMZpqNr1P4Fq1B7Kx4HZsluHKAbz09ogMDELIICFOn5w/AVZ7bMag
PgQIbluzbCPNhxr4/vOcZXOrQAeDBLgCazfhFOQ5+FXu1W7ZHHq6wz/t2DV2cqqm39myxBvdZku+
v94fJupRssCC4KLpCZGC08H3jl/gHPsedjFJcRC4j2lg+QNjQsKMLCXKZyuvQpTqEMO008q7b4QZ
4N5eLFgAlePYI1yVJL2HmxKiNbGNpmC4zMwA4TYh+R11Y+78mrNBAZWQbfClpeN+13ajczt0o0w3
htF2SPXFwstDu53EHaOUFtGAfsyelK8YjRaJTdt2rhfre1YPsE0w9xK0Bgu9fTQLhotoNOQBYtBa
mcabDs3ILMwHJ7M3sVT1vh1b2YL0ThvIfnJR86Ye2+nV7S0zvrHGof9mreJwYQK2rAt1Nfo5LsmJ
Pu7VGABuLVBubRDZ7kYV+oPeGOHUJinUHzG2MbG3rH6U4yDK5155TbK/8mV48ScfBmIi1rZoHfDq
TsUn7Q4Z9yRFJrTh0kIRHtq85+UlY7WrSnYXDhGN8pUBv8r4ghk63gMaxUUywjo/6CrztkED6cCR
OmRR+xp/8FyW1CP6MGBBPpts+wwayPBQH5eepRzK0k0P//V2mAp3Kzql36Hm7d+12hL/9FVivDiB
6LZmbdsvMRp33xq/N6KyHsweFYIsvkUVNn9CxauMqqz0QlXLguR2Se4hL6i7BeXbre3l1i+EDuwP
73+bC6eUAT6zKHydeWvuGir+ugVdzG2DapVwjTXHIi0w8s3cSGSRhbCjJiu+vL/cpe8DvJ9Pw1Dd
Yz8cL9cVmgElWSfImeicTVYxhHXr6ztN1NeI6+fNTA9MGkpqUBWJQHC6j9eyqFoXp+v6g91w/4d+
7M35ppdV8BIvi9Fv/bqR9d4nDqqwCSb/Rg+SeQypTvWN2YLwxPJc5F4kPSVeAjR4fvYw1OkkLUa3
VU7Wqiu3+IVvgTwwTPtVgITr/OQGqEXpDY3sukNW+9NvhnYWGjUDwn1ELn15iCvvWt5wnhLbYFI4
kTQsmIycEkcX9lc/t5V+iKfO2KI+hCPAOMzDf8bE9HtTgoa+L1AP26ezN94Zrujb3fsbYg3KJ7Fh
pQxx6fGZGCGcPLOAe7nK2OkHR3oby+r1nZ/0HzI7/+1URb4DAXANIoOD9fmaXEdwOiBBMgk6rV1R
X+yqymXNJCnwnmhlCp6KoG8u93GRWO2mcTGkvcnZCTdelQg2auw7AkloC5O6spUkNgsYbk5vP41O
OIBpC+CgOOkvxOfyfVm18xTabiIeNTebshu9cufPC/ZLRSgmemyti2MGbRR0FMJZL6tnQvryEuel
ekFDXcHT6pECsJy0YY6CeRzbYPS0gZvK7z/aTjmDOpvWn16Y4/DsDsHwq7HiBe8POM2vTkLHMWyX
evxSmEX2zctEsryMrpbl3Doif63ApX+ZRzt5hFPlf2x7U/5wY7vJoiYfs4fKiDNt2ykR/Fjyxk0j
a4hj9MWrafivi71+DEs0U17mvASG49riFe5/j/6/s9g/Yqi0XLG6oR30LBXfE11VKhySGZiqIeIS
wf5sHMpwKuhVhYy+nU9NkDblpuni4aOVKLTyQWgUoUoTXg6sBEAQXQrjCbgGrwpd2g5ji8XwevyQ
yoBurs8o3YzSrlueZOmp/6hzPQDvXSWfPF2LxdZ16lHd5KNI+p2qJl9FXV72fLa6D8ZwgLEmN14i
jBvuVVRHyslDxzLLLCblbT8uUcYPGtHLGfESEP0w/tLKgWkW11jZPThxmU9PWA7U3Y1QyP9HSs8K
Ll9h+0tEba2b3OkqqG6SAUgpwMQ2ZlehnF1GcOaKb/6I/nho5Yb3WOQjujJgz3h+Y3J7lPkXP91m
Tm58Iz0pZ+rxzJURt7isI9U2aRMZfpMb23Lws3YzWYNTRnKsyvu+sNx6I3BkQInXlNpvCnsetk+F
5kKur800SsRk/4QZWJahJkxd3CfLqPnRwL9UWPVu/2MlAiVhozJTbUE+FWYo0qxyQ3py2oM35XO6
QzRsELtMM+IfAOVduTKzZj3i46EkrFuCvxxRGIknnD+3KaaB9vCWIc81Ropslw1rDJhGpDV6+aFo
ZpHtgcHIF/Sji2+57+W/hmV0hpDEShVX8tMLSTCdAHIFZBrhfpzOLdsV5KQbSj90MNyiNkiye1Ff
jbAXLjwoGDaKdBDZiXBrzP/rfkVXcwzmwV4ONH/qLXXvsilQu9w0ntFfCaUXlwIHS5OH6geY4/FS
tWUtc7+U+sHn7nooa8SWgryfb+MA/4N/j9qrUhatYBAAZ1Ju6JUmPRn8cjDNsr0rGCFshK8PW1EV
ww8v9+FwzU77/f1FLzwf2BlatczB3BUodfx8TU1/fyG4HTJdb54rDchvSAur/hzP3TWg9DlIyaMh
R5tqbRBwTZwy8z3uCFn2+nzA4Ef0oc2NQYjDdcMLl6Xs5ghOlPa0GE6KQLa/xEuYwsb6jZeLMYcD
l+qrJAT8tou+0q585/ONCxJyhQ8BTFwJ8Sc5VCnjuF/ILbm02/qLg372HVqE7hC+/7rX13l8M8Pn
WR+eHbXCIE+6SLPvFXEc++rQYwAf2TaT6Louq7Dh+26ahCD+/noXHov1yKNRklrngyeZgJ4jjNHR
kjvogiumTaxkm+GPuH1/FRr7l54LDTT6Y0hKkHacbCPkFWdmqt2hYY48R6Y5ane04vHPMrSsqLcz
lzoT7zHI+ofcTOI76U0ZqgiucNTG6URaRoCEi2YTOHKads5kmAfbmYZsBzDV+1jZpfmpR5/U2+hF
0y+hk2WCwX0vzX4Tgw7FO6evvU+e3TXIkTcpE5wpNyZ9E+utaKI0sOufbtw2ejiMys+3ba0lP4QY
6NL1lt98NL1ZmJGmN8G8az1PM8JGqqmJXAw++yifNH/aSsywv6k81hNSidIswyx1wTFO1YBfgjSc
7sUrjPGlosSlzJyVZe2qbuoznjK3Hkuu2gknHIDZG1NTxXc/TvtvhZn0+VYtGCWFQ2b7+AHZQV5s
JIOaOZJkKVXoTL770mJnlUeyTEd5iGeNBp8oUj8PB35ZCq0TT9KnPFg685WXDtFBy135a0oCU7vp
k6T9OZcy/R43napDt4s7RvpTKcnBROvpIQgFRJy9tW5HWyUeMUCz6jpCuaV6HhsQPhEjEVVEOdYo
CK6oRjskhj1/0kDC/BgNZ7y1mzmOQ24j9XUiXzJ3icIRUFVSK3ZB6vAJkm5BK00bdV0hZR2gE2ws
MtC3CRvKu0nHQaL8E2vGcpjyfC0eJNLMmxEM409RmGmPcvOCsKRbFv2tbinVbQBv1r8qp0uHsHAl
xYhK7eKFe1V1Wx3dq49N6lrf2VWtuUGmQzMj+MV5FbnWQrFsoJ3NP/MhQGZFG8iI3j8Ta8A4PekM
PJjKg+ZeNQqOT4SyJ0MaQTIeuiSdNgltkz3VVNaG8RDXm6QQy4dRdCl+l/9DExagHmBTAwYMH+ZU
bKvzitHAg2g8jFVrhEBe40hv5TXo/4VQBrufXH8NZef9rgHF/CA3fXmoLJHeQ03onq21B5KVc7EB
5yyvXI8XQhkdPEAH3Pjg5E/7hvrij0aSpwoiReY8LuOolWHqi+afe8u0FkANAKQAHcKjHX83LY+H
obEydVhmURwWa4Ut2Og7v787/mjWnWyPdf7GNGy97wEpHy/T+l7X93WiDijYT1YUQJd4RA7Q7kIU
fr0uhHE8HXxNdd/0uurIOieTBIATUMah5hXu177wxBfwWrYKba3tYAfMif1mlKS00eIgLBMuVCRV
ZOu1l8KsX7KfpuiSfm9jrfitMtss3eK6sRSbUWpUw72YqUeqUY0izPBJyDaiB91Ne0x1alt4I+4R
MmsRS9eG+Cm2S/9p1HP5UxWL+G2rNt+xEds+hF2czrtkwAUmjNM0KDa+jl5saKoFAyCuOBXgIEE7
ICKFVBhowEK7RtM9r0VXHAx4hT/cJbKak5eL6VZfJLo8JG3QY+WhtB6jmjTb94lpblGUKn9Xdue/
vv9Nz1MpVgXlTX6zgqhOZQq7tiraobM4EHYuPiaz19/jI+88wKScrmQrFx9wJSAzTGUicDp1w98o
d4NlkgfKTDfbmZT2zzYif89oSAe0OIN6rWqudecuPSB8OjDHvFdAeycd7iy3xlwITR4a2jRTKPRG
PCymVXzSYse8ef9lXsooKNhoAcJ/pr61T89h3BWMcbntfKtxpmjyhR0O9Pkj5ZZa1MbV3ISapfow
0+N2x/Whf5DzlD8oMujIzPRgJ9qhvc1Vqn+jnaXRiyjKJ4wAplsvN4MfdqHihxZ7vmfPTcp7zoZx
1zZ2eeVLXXhn9IBWcUyIyIgJnCRgljukvlrkcLBxjjlQl+a3lGTTXVfHye37r+zCplhRuCu4mASb
fuDxrtc7HCFHUw0H02j6N5oQRbGhHKQ7oNOvc3OhbUrbQNv8/WUv3AO0exClRaoQEMspyD8JXDln
chwOSge36HS0AnzRlwe31odP+Vj7Vx7znNzCHg6C/w/P4NBOO3qS6UPqF/ZwiOte/2FmzkKs02o3
i4x6tO87cP/fU1v2L0WzLNGIK+sw5/7PteFAk6NGPyrE9rP6mtvB8EmJtI+3sCLUW+cOzSPW7rhO
t2B/38pEqGY7Cbe9GxejfpKppn3sZC8epZHIN+Qri5+p63VmaHTam5vSKaDiNcp6N1fwKaP3X/P5
9UdMXAdnq34hZcpJTPO9KSnsJR8PtRZ42K9WCfNl85oh0/nHXNHcAHhW1Di4mvXP/6qsY1dJ3Sr9
/FCUw47ZfgOxYezfYumY+5oxxJWHOt+y6FAxYALUDWQI8YaT5aqiccDbZwclkonrZdplumhAxhZF
mAnjE8CBazCUC0UoaQT682ufEtLR6eAkznG1ql2vODSIQxeRq5IpWy9dCIQwOZZ8Z1ITf2/jsfyv
pShsQxvx4S/wqZA8N6sRDhV2l5raMixR/+z9Bk8IDD3Mbybxq53P8fvwcwB3NNAlHocDPQ1IWWvL
8dqJPX/rx6uczLWNApMlfSa0con7N6rU5owaLM4PJvUCSD817MZAlTfvb+ALCApuKmbpIAP46MSK
44fDmTodOjeVB6UQ1M3I2Z+Nzl02g1aXe59h+71rJxXI0WzcW9Izbls/nT/rynCjYdDlTa8r51AE
efBBNGlx5dedx+n1x1GXA4j6Qwk5/nEBzzt5XiIPOTglAPemg8awrrZB0f2zZD8fmS9M8ry2ATD5
OV7K06Zymb1GHmoSI3zG5ESbV13VkV7D/XGGyTKMiP9AYNcDdrxMVVlmH1fk5zaF54ZupPhcMel8
SoepRiMiQxtXBHLLVMRksjZkW60fp09d7+Y3YN3a/+H9YvTHt6f7Q6Ngff9/BZY+1iS1rEHxmiza
AU7a8AFDxW43oU995co9j5RMyAH/wmLAzYQc6XiprqP6x0uEQ9RbMuS/6iOvnrLt+9v5PFLCJAAw
yqByzfdOpzymn3WlMLjY6Xent5T5KrToZ206UInbtl/6K/XktfVODm2NnFKiqE0Os1PIN4g2amPP
CvnYRnuYzPmayMAF8AtbB1A+/SpuBMb/x29xwEW4b7xAHaDjIJ2CR14deolZ3jZ9k7yJqp9ofSST
d9OPbnWvJq86oELeRbpU6hrt7sLhBFLNRG1VRD5X9OxjkRpe7dA1Y/QTxlqx3COnisKk6q4Z4Zyz
lEmhgG87AWRNB6bWurv+2qiyC4Za+kIehNZ6H3Po9GnU9x0W7V4nXQZbWTq/+iWG5JGm5vJN8/zh
DXkSlCdzi7ZSNDXEs+1MzYMNH83+az5ca5g8OdcoqCGmBeefAfMpuasqvclSCy1EN3a8e7OYMyds
4QDelVY7REZhdDdYKXWRMxjL6/t7/sLJwn8JmgY2c9hc/4nwf70bG9VrgxtxOGgllWUsSuvGbOW1
4ubiKowQIHUyr4VyePwF3Lqcc6MXwyFBPWFTdEN940wiv3J+L+wp0NCMaVdsJAyTk++MC19RifU8
OQVCm1acfbXnzts4jH6uJDkXnoeVKGHQjYIodypXLLzYGG0GaIdxwSKqGpthI3GtvrLK+aXu07ag
+uQfmJycBtiZH677FVGP8EcUmmxjA3UAxyhrXiIGKfImXbRrGsmXFoXUzkukRqMvc5KvSFr0WZNR
h2qgn3a9mhOgpnWzSad5vLPG0n3pck2/gps//3KwdtC7ACNCXOJOOd4fgOzaDCoTjsna9CobhNpa
s/6CN0R6ZaGzQT7Bj0VgwfF06OefhMC6mee5KE0H64du+CpkY6EeVaInYxa99jHFaD7fNWXhPWZI
pdwnvdZu3j9vZ08KuXdtJABBBLhwNi1oNRqoEMjbQ9/mftjl1rLpzN6KMhLqK9vnbJOylLnCJCww
Rax58qxC1wKleXF7kMFYRPHkGdEy4tT+zw8EHgFRHgSkIBT/ser6K4CMDCzHQKvSg6dLdwe17MXD
XX0rk/jj+wud41QYDfLN6B6s00hEL483yVDiCSTsLD6YOagh7FUTr8HNakL2oJ7muorwFS1ony9z
Hu9my5+fgrmd39DuSp9SaxgK7NlrjOPstvRK3DZU/Muph3mlYNaeDZcdgYzb93/z2WFatzUTS4A1
nGHoS8c/OcfqMbVjX7ubQSR8R4Oq13AxddNDYsvxCUe71I0avR3+1fqLkA5GeaW9sDQz2+Nl3WBE
lqSO00NhORUqSZ2KmrRqt/h1F9dwUWddnRURA5mItg6xdwV6HS82iXhKRnuxyFuy4nsK1eJ5qSYq
cjN28HIPCqPIbudlju8EvKIhAl+7lF/6YWlfjL4ztWcLTR37g0rjdJ+nWtmEujm71caxS2dEAUdr
LVqlgRZEGXqfEllV3ZOhyPX+P5QvxdPoZKAB9BJiXphp8wxEsURQDKhAnznMf7wYY9+8zPTN0gyN
ey+D2lhxCx2VmCfsJr+TTpw/x53nVVE+1AKvFTezul2Pqi4K/vUybKZ4bJ1DMPfzW0A2bWy01hW/
+8GcXzDcxn7XkJQ5vZzxVwuEMSF5hHngt6oZNH2flMifcCAyu4u8NHaKcDBUqqLEdAsnwhS+vh2F
LrDOidsN58b6UdpZuep65N29MIvYjOKibEQEJciZkF7EHGs3wGDCsWZJwXCU0+Df4dQZ/2AUEzi7
2B2blJIWfldU9LMjbvNFA6uR0ip6rLyUYRv5RttvWmdxnxzRLvI2sBe5RI4NomDrpir77Nd509+C
w3b13WwUDW6QvZLVi62ypt8CgovfNF2BTuzwI+CRcl3pG91iFsY77/oU6Eri/BDBKDhgEIBRTSjs
zAj9vq5bLmcz+VnAJMB1CN8U9Ly0BVtPUcrxa1GWPZYmQY8bzzw52merzP2dufTGlxZpkXE3Ywn8
pHdaqe2KtCxesUnrd3Pq+Lt8LvVkMyJE+4E3bX8z0t68a1Xr7c1gDLaDMrrnYByrT1TJ9i7os/K5
khOges/7NC9Nxc9DNeZtds2hjxDeY+tAq0HZfbb/Q+yIQKMv8quH7Ni3xgOC3GHel+9wTacZWZuV
+lqZbrLsNH/EO71J0uRzmcjsJ43zKQjNjAC3qRqvg6SsGvoUqGgDEkp8a4pms0ts/EtLENotMhX1
xqx6v8TA0HL7MB/N7r92bVHBp5W/Gw44tcKS118XP0k+M4Kt+Z9zyEZbqxYiDTVM7T/0QTdg4ba0
X5mpmt9tHPO+8sLinNH84rxaWepX29ysR/CwRWmVGzA6mRslrWEfhiWLgygVpnljzLFRI3PSTRUf
a5xFaPcBY21U+WX23NBgIYXObV2GjQ9fq+3n5tb1Gr3YlkjTfy+DZv3sdZ1PMBg65YduprV86xoI
flT4fjXvBSw5MD9K775rblt87pZA1hsKPiqUWaPheWNBUfxQyLTownYGQRO1negZ6S5ZOUWZMa3v
e5Iq21cg8szIr/z4Z5qnhtwuGBjHEfnO8MkgmJQYtIrhMdbs6quj2q7awYuKX9N0qfwoBq0YPDag
gx+DuJ0PZmkZY5iAVzIxbwwmN6wCLNVD38nmaevge3+glEQuoxdx/jCSGS2wgUfm4oNdg+lp7SF/
Syb0KfHqSWV+RxXbpxnJvYO0gjNb9rbhEKpIGoXa52bvZjCoJvOl81Egj2Rhyp/4AToKRbMECZ+4
Iyfa9TxScBNosp221EyF3BiNl7xyEJV+uzCqfuzdtCQmxggahNiBqw/2LOZxU/JQQdj3c29H7Sz8
cMqScdg1VEdJ6LSZ326nzMG7pIF0Etb52ExbT1pLG8pxyhBzFn5shj5AbXc7Ex2R05a9byMNlBgD
0Kes4Rgoom/oBx1AQMjK8cexyXIzzBTwmGiZCLCRvpR+vY1LC9RxkiGmVia5YUeB5jo/YjvzX1tu
AfEwDNnwc2QLPduLtiCC7DADjYSVdY95M2OeY3fp9Kh3Xs03lZb7mjeDbDcIgOT0q12tmG/MDtTs
xps9oR6aAtGZB5nNgMo1YXDzAoJvHoPKqL6MRoNlepY2zVepmcDQ6QMgHdCBnOtDiRcE7BrI0RAo
RI/LujDmMrLKrJHM8zvvYOeWSLaS+LyJzSVOImUGYOI9/Na+DL4BglebHHphzTpBc0u43Tdlkeov
LmH1YGFHVv0fe2fSHLmRpum/0qY7NNiXtq46AIiFwX3JTCYvMCaTxOYAHA7H+uvnCUk9rUwdcuY+
VmYqk7hEMAC4+/euqQYtvUFf7zbk3IO1nLrVNmvWG7d/9rOtuyh52iHY6WkQsVF0K/USgpStBNEY
z/to59mtG1IEE5s6MA/myrEjKebV4kEbZue+azsuSyFkoVOKU4Ufo7XTD72snXHPOdseKLRX3jvb
t7wDw93co8Xao2I+mvk7cqNK7ccMqPTWHSPpxn5U6TyNRMbzrMJg61JlDsMH5LvPF40llOe+VSQB
5biJme0WYexVOAaw5Z5H532KGL8LD1UV0H4arIvxEWQr/9mu+N+eqFCrT9uNvndoU1EWd0VFfuZ+
zugPOqyttVXnMpPxnTg8s9r3Y9R5CbmH2jviHWM7yqfeDHY03rVqpzjbvyjPrB/K0Z0/LANZyX5D
mbEmTmmgSAg0zvo+X+TraIvuDeNFRd11i98eC7xd7xub7Y7PLnf8neUVa7uzm64q08qSzHxR7xpO
bJK+hfJVLsuta+blugOHyKyjQ88vE6jo1YGChpUlEq6ijyeiK9xYdpJMbWurbw3fGWF2nCZ4G7Yq
eq7I2nrp5q33Uwsaqt1rbAlPtG0hmmokMRKF2c9YIQl/30W0F+ylMwFn1EaOWlRUKzWo49ZkRkJB
gKNTqNvmDntmZSdbic7WHvrVTahxdIZkRjFYJL50CNQSnnI8wo9k8OzYrXuDRqeq7hX6mDrtOQWS
7Oka25I2Xp8hCPAriToX3/8NlhC2NqqeWAqltHq0HgVUbrJlPVb9smdd9+ZwanF69NGdSYDos9aR
8ckTg9fH0hisBVWQa1exYfnyYyQN6Ys5hMJBEuvPV6Vn8eEugzZu+tEkZl1Eq/Fq1bZ5azmNNafO
Mq5ZQtLMdumrrX60V5uIi2F00MNGWm52CiWZf9STsp620ay/GWYZRjtHUdsX61B1Hz6QqhN3DIQi
VkFtrjHyXlqICjE57yUiHcFqVq5l3GZjnye0vspLNKZrs6M/JHTS1mMySebR4QZ3Out8yBMsxenQ
lNmCrV6AoE2rXT+3k9U9Gqsa8yQQ56zKvLOMb00uEOOIKfOPQxYM35rKD76ubDLc/8MIT+oCAfTJ
qDwr44lYlYzJrPIxKIJ8gYiCtb8Xk+qa4wyF9oGJRHDzZnqyj6qMaIrw1kgjREDi+mg087qjAYHf
sZllK5OgyVECRHPb4W9tHHLYLdm5HHaEKm8jLAfQZ3Neo/mqlmk7YX8hvgSItLmaCsd6Do3VJg15
m7wLc+11kIBmGk+tieouHvQs3ppspl25M6OmOygmoQdPD6aTSNGyCWY6QCY0V/Q+HUU/jPfuaI9O
Mg518ezpbtYxZQtSxTXxgSeY0uqtHbciSEuiPb5WRThdKq+qwcY2YL04wIzq3bXTTM/BkkmvjnOC
XF/CwWnuF4S8RrwsEInJYOe9kQwBx/NqXQ0awygGtI6E1xpJ5dmLm7rhUNkHnzqxb11AysduxCfx
UtMkHyVsv9llM3V+fd9nLmtAMWx6SEx8gi8L+MPTWjRj+CL8cvjo2laXiZURyoiYFYFNsgqSxuKA
u7MkfKj0PqspCr7aOhD9schmRlH08962c0U93AxVuIbk67JzoqXahm9YIshpCHRUYNdCXXYXrKGB
1GuSXhfPNAI82XlZGaiEq+pBjDSZxu5UyYlrbVpPgOzO95EgELnv7SD3dkGxYgsHEI/+ijD5X2/L
f+bv3d2f+OXw7//i39/ATVSZF/qnf/33dfmmuqH70P91/rH/820//tC/b+V7+6jV+7u+fpU/f+cP
P8jv/+v101f9+sO/7PgY9Xo/vqv14X0Yhf7jRXin5+/8v/3if7z/8VueVvn+r9/eOrCY82/Ly679
7a8vXXz/1284Hf8GA5x//19fvHlt+LmnEV38e1sO+vWfP/b+Ouh//eb7v59T7YkpA5jBjndWe8zv
56949u8sjHh+AGUh1tCt/vYfbad08a/fXPv3s0MHdtzDi4EigHcxdOP5S473O6P32SsONHLOKvnt
v//6H67T/1y3/2jH5q4j12XgzTCw/w2NppcGQS+xx8z0/B/ppT8O9FMGky68OtrZUg372XUZVWls
SdZ59g5zX/wqzuInnOqP1wsp6gTpxK7n/MwY2ygd26jxwl1T9y47gM420o/zzP4F3fKznfrPFzoH
0AG9ITL/uZ/BrvqwMwhM2glzWZsjipdBHHq3DG50XgbWdQUPXyZ+gBAcFaFPQayoI4dTHwrlX7lr
fsIBz04eDN18bLQUoxz4mTGEgIbJ9vxsV5hbfQx7Dsp+FbaXzbo1v+JazhfshwsKnsuFPMeGnsHA
nwPlFxWMPWnu0Y4sXyOe2h5djVfqCz1FzRdLq+KyLbbyzmDoffvbjf/XrfX3W+lnZv78ZyIf4VXP
aTM+a++P91JlFhit/SnaoeOfr0TgFvfa8tW1P3cEXVuTie8C6fzCpjINtwWfM3hsVj0Ni1c1qSn9
7LKSXfPpF2/rJyL1z7cVQgtj/4e//oMx+htoacm2mgwgxp3X9XIf1kVwbJ01TAg4aABwFhPL3RLt
HZWT+yDHBcuLQUyA5Dy2uln7qzvzH08cnxJkwhmqJSiER+/HT4mM53z2NBeooytME6LU+xhpKqbg
ZMZ1e9Hl+fYr0cQ/nrrza/JIQJbywBMz9eNr6qYB5dgMXnPp9ZXgcJv6rfhVVOo/bj04BMquWOrI
bEW+egZI//ZBN1E3YPpazvuMVM7NaE26uJdmPbaxYuR/W4xzjupkt4E8driN+l8oTNmoeIW/3/ws
KkCg4J3wCiDuPxNclZH3tsowkciF/g+m3xqiISbEx7TxNw3j60QxyMuy2d5Lb03lJ7c2LXUVrRGA
WTbI7rVdHfEu8gz9iiioV9+xZ4/bvoDqilKkRpwMs7P2NG6ImrRvQYDE7Vz1c7HLa3d9Enlj9p9W
Ms/v7Xl1g7hxc/vDBUzQt9ieRjP2fVKXPlVqWVAsL0tv9ruwHVfvkzmtyuNMo4XajkZRD+piUnZY
p0E/DWzryrIlkSBOdFVysqCydqxH8GVvE2V8NhndVXVZ8hGvtMFjpXMJnoaVmA+djTJmjI2uD5rj
0KN/vKUXVX52kJVeMYtxfThsg0R9azrf03mMXtWJCIeSRtDegXRGKu3MeraAEixtpmQZMKvHwGfu
R2byRz9OavL0kQwRMdwBJ20fzSrtLjVIfnsDnFuMPRUrrrnjiB+CDc3lPMST02gr5qlEEDiv2n6Z
XWKbOG8X20tpa5BzgBJj2bOQZNtezVKf5V6RZtVoipEPzqy+zpvB0a1zzRJIyia+K2UAjuwYaYER
XnIcMwmSlX1OZxpyxyVuekaRS7N0lL608wgDoTCiVe2rzQ4UIcjm4Kbgu31z8LPJNY7Ss41909jj
eq2D2b22mwGvIqU0NF8x6HlY5jIpjgIBRxBnZDSpWA6M9rEDO3gW3hYFaWIdqowk6/zpQ3VRYT4M
LIv+yWy8Du5d9aL4zASinK8EeWOlA6OdmX89szN3xG033sNgZVUBUjwV5rctUhFBvLPq2sdVlpmF
zXqwouuOjMYyOHB5lipB21TPX0Y+veWQe1qcU7rnAcxn7lgbOJqXfdReIqF3gNS2gEVo2IFNgSaK
QU8uqyS4bIJfn7tOu5o5LqwCPew7bxY9mbhu9hZMRlmfavzzebpNRuGlkM2uGWsjqrx0GSYSxhBv
Sf7wjVxbztt2Ve26QerisHkIh3B+CCu7HBanAem3vAYAFr3rkxWM7nWzrt2cjsiDGUSBnknCKSOf
ckiQ+kPWL6F1tgPoGobDNxXekAXDhaVFf9N5U45xri3GC5ZSg7/Fjfo2XXvh6tQJNxgLZ/DXQ9TX
qtpvixDmrbKKDmuzVdmXg7+FPKGmXt8r/vFaZ2dAkCOCZT9zu/r6ai3a1rrUrQEEQnNIyyQ0B5s4
sGCAEpdOa59B5WDOvy1tTtOIVy2Zd0R86LeHKZzrr2TT1GLHKWgxDtGyFdXObSTO2dWV+HtI2VvM
3ebM5nLodD4v53VsvprrasqwoeNlS03mOabjIF8Y9mrh7z1PVIoyyLZw0mrU0o9L3aJLavsgQsBQ
VGQa6dEzrJ3I+GSTtq7tQ9BgNU3wqJQkKwk0tTF1PqCA4FTh84bs+0bYY9cnUpbmzEoYrlNa+lvW
pf3aW99F5toXc7kVUCu1a111W6FeCvTFEKxb2G8Hz8FdaXTT2dup1nW+AY6INDScymdqmvHB7efK
ma4EdmL17OVBD5bZZ1mRgljTr5Zs1FlDma4l7e0JF20Sse31uHSxmLwOjR/eli1CqMTYrCmI666z
x2QugakIrnXLz6G1eQPWbULCeUhr2T2iN60UH0eGKWDdQl3g+LGqlXg/oZsTNEH3tIGIeFf25oB4
5dog3LOdLVHCpkkU7k4mpdgPy8a1CdspGmlm8MLlQIBZOQLHO5x7hlaIL+0k7BWXuJqYPPI5OIjV
Md5ZliMDCio35F4WtvM9Yp4jSYPI02FvldraGF6d6ZnDN6HfQes67Y5lGMFVSUNEdgT3UcZxc9vB
udiCpuhOsgiUFxsoTp0+Pher1YfZAKBMyrJVMrFH27Dj2pftluCecoorRxr6PTeJWXrAFjEHiZHX
wb1iPNzOkGoJZjn0/jWELiivcLMijxX/eAReGO0DMBCgP4rV6sOgRVMn2ZD3t1EgvfCyzMDnrs3S
DTZjb/u9smQ8TkLLy0Vt5bD3Smol5lr2ddxo6Q3xMK3OW2NuhhePYgzXuGT103EtMn+Jq1AGxwlW
y0mwndlljPCMP7HOquii3UygL9129lXHeQOX2NCVZlp1aE1ug0BK83Kl/bj8gnFJdVcgrIa46Sii
rA+5iAyVEvwxUefL3T609q0wlpl2Yck6SdxCaTX1kaDZOaJ8TGEOpnMTJN5OdeOqYCAseCZkPomo
dghTr9ejBVo76SklcCHwLzul5NbEwqSh8KTmshifkZR7deLWk4N8Q2IBOdS11Vw0Pi14u2bu9fqG
zSBoby0/xwyupTGiVw3w/mDwHluzOS0WAVm3ZE6YWTpz235Rkn0v6WenJYYqKAWut6WaH3F65+sn
XeBtvp7qPjPuWrsc7oIpXwbi1C2nPHWN4V0bKhNrylFBGNgJiVV5jAwj/2hAEPsr1fkRiPGiNF3x
kxTVqR7NfHjL7LnPdoFYiuFZSTzvCc017Xzn9+5wlwWiKb6OVpl9KV0D+lf0yzCkmdGOFEv1tLmm
TsEj/6XLKVZ+kTWI6T6ExuNoWPoPGgIVipIQsGBv1lYO2FS34e2qEP0nwyZzli+66wPMadqubi21
iudCIspJPGtgTclgwGTi9XmNR40zkR2TspXRA7+ZpMJ2pN+OCWrN6M0lt+4TlETr78jMC+948u1v
gVkVl/1mDITRLP763ZbTdg+HVVOnmTnqseqLamMm3PqbKoPnwl5aLeLdnbr8QUc+6KQGJJJX81gC
SJmUjqrY3grjGwFdnPnGOhCcQvjLra9zq/0aurXR6nHAsXtd+eGCR9BAznxpKVtpajx1Y6SFLcBX
hUO6KpBR0dyX5jTgVvQCZvMiD76YhKMa2BlD/IOBU3vkGpD60sciNFV/QV7SnO+mNQAiqprIXIgK
YC1IziYjL/FwrxMulpsSujuojTCdWOroOSpYZmI7mLSbtGFWimNNk2ELxRGZEyR9gy+FBb74LOqW
qytouHoyRkctO6sq6g8rhDaEZmq67/MUbs+w9FGf0EtedzF3rUWAWZ/zhnKzMj/5ZaBeu24lkEFq
23reOuqJkqDYim+MalLTbM/pbIplMwdQuB5A7QHDMQS93y++/sL9MITfa1d58qtp9vZ4cY78tNad
yqacg2pFtE6VNoNbeRc+Itl5YhOnYeBYCq/oXjkadTdtFRE41kxOQQuAK5zocSpqv7h0CP23SBNY
SW5NrabNssMWTigHWKhsTxmJ4JwdsUeStP3u2UTc04wYZHzUGr9L7AVbfVWM0/xibHjd9uU8jp+M
sp+bm4jj6jejtNW47/Ee1PtiJeo3VcZafwqybHFSvE4Ldb6rK8LE4/za7XwgjGIXWMKH+F/1eEsh
g08LaNaMrKr+7Pd8eyMDUHV3gV+TKns3PYiCtF6G6GrlA4xis6fSO1ZeoM7MRdYcV6+u6kPpNjXL
b9M4z5MovSDdlOu85Gowvp4rkvWuXTIxo7xhDElqWU4vgVtNWBG9CMYhHMpoTax1APxu8oXdxHHb
okq1QGa5D/wVVr/tqmCMexjv7wCwjZnkXVV5+yg0bJh4VxCAQLOJG5N6MYHpZoJdGaWHZe1A9CGc
EMsEbyb3yXCmNkp5KHuNHcyOxMIGlW8BESDsZt+9souuXNp36CpRnjODyW8j50pZ2jId5BDcBxBq
5EpFOiRuIbD0F2fNg2APGd5Bdtdl4MPwcTdBm03bLh87611355KErjXHLkF9HFVHW6sNHtfXm3nC
cud+Be1z3GPGc3wDuxh8eDbSByI55Iogo4qsu9GTpr0L65L7Y3ORo4yoE5f9VuRVcbECiH8Q+cdS
MzjlwsvC15YHx13sLzoKljkNtTHOu2otV1DopqRGrrPCel8RE2WdvMgZmeJna/avCbUSwcW5JY0L
gD3CXnadSVBOgri8nnaT20tmJr1N2AnnYmXBw08aL+iKSPQqTQdnlhcYtE3z4gcrwFq7t/t5NrCp
9CR2kX9UfAEKKcLdmdo0SXXJuaN6nLtumnVD/uqQXj3CQtl1cNDtSFJhRW520uKC+NYupGyk3Kp1
FK9rhdsZ09sWpibEtnNYtQkCiPJ6HI42rkbxvfH8vH0zRbiIC3K7TO9YoMU1jkXl29lO5Jyu9/hz
ChfurfWnxOM/+KnWZ7L5D+To/4Pav9E18zcQ7R+g9qftGxWM/4C0zz/0J6QdOL+fxYZnmapvnkFo
oKC/IG3v97OPzEOBSMFkhND4fyBt73e8I2dfM6C1+Wfk2X9D2sHvqFBRupz1r8R0gFr+P2DaPwrx
0A3if0IHB8LDQAuw9xPCpofCDwtHFMcmK5lQkE4cFqOfDzlZV7t2sO0nht/xF9q4H8Wm5xf1+aPB
8jn1Q9k7P0lpHfDVoHKD8ujjnN/SfoogtTfts2QQ5AqpJyJLXNdE03G0EMXgw3aKxfqFQPNHCO7P
d0GdGygf1gYaRX9+F/My950wqyNnu4uyc2JCbGScb/acaL95aeztiaCJXwG/NPT+ALydXxdr5Lnv
Ft6diO+f0fZSIdwxvKE7GJ6eP40e1tlwddaHyXP7jevgLPe+Hpm9Ml9538tOgrX0LL5JYCE6jutq
Wd+UpsXqZVLS/sIJW87Hstoc/9NStJW3gwwZZWr5XquOhVfZ4tGr/dG+4vQoDrrf2tSRTXszRWos
D2znDLPG6N9Br9z0tEhRCG+Zi512NrlHl1lJELlBwsOX1qWywJNrCAkgQLq4dj2yoiZyRFItZ2HX
mLNyn7ey825g6txKfGHXn/yoaN9xFzRYEg03yQd6qqjJuGipcXpHgJ8h/XDE0SAjMa1kHh3srb4j
NuEumosv9ardlJBO435dmCsZC/UjiGB/sQLy3cIRkEjrt+aHMBrqiab2MVSz/4gB1sB8ausEBxpV
FxkvUgUIKLatrQ9Bv/4xnt76/TZ7KUHkX61efWOofqabw9sh5rYPkXQomSWyH20XIW5sMB9M/4gB
kK2SHTXZBO0NpMqePEf43/QanvKmRKNW8Cf6m9W+S4x5b+EkZerqZTIfptz90hCRv4sM53LxiEXa
zwYGhF3ZL6z3hG2XxxEdX3M9Iry9dVEoJ2sz9QerN9b3rZd6uJgJqlvQXU3nmL1I5uJuXIyhTnCn
27fVOHkfnfA6uBrR19Ul3zzfznCmJGgUq+airL77vBRriGojJODwFAXjHNwW4HFRousaVl12Ldu1
Wqy6hicfm/7BJrlKPSI7NpejIAP62xgZw3Td98HAFt9G9skH2iwTN2onjdiH+z5Z2hX52bbMcjx6
rR1cG0uHDMArx2W8zMdIP2Wk5j0UdYXH3zJAIBIjG4sLq3N0vkOtE+G4scum4H1WdnsIirLzYtm3
wYNdF75zDDodtReEpuTGvla99RYtwfhJbO1qcsg0IpmEJKZbiZwn5BbWNAoO+l3VW+111lv+rTuH
a+XGjlsyF4VNsXmp69br9I37eCYhxFLs5CjipmGf2TUKgWoG09utRScfau1KL8WM3r4Q4mBWCSnw
wtiRhFhZBxcRwsPoZ9q4EF1rySfc2vT5SlILyV8TNfncUJctO/uU22ESKLgIpL8GuhPShP12v2hS
0XfW6A/dyeaPfTqryCNmJ4OzZUPhhZkK18/tC0BAILcO5KN/LPMqX/cOVMK+q/yeBh2yzUGjGhGO
J/J+GvPC1A4SYkvkxm3Q5ZPLGxga2O/GCbMdaR223oH4k5OikM+vX6ux8IcrtEjRJ7pcHPG4UCAj
0rKyCXxrs/mz7nznMcLvz7jXjotIHY4tfMYFdRjp3Kqy/soDrSvQftvLv0w4dtS+XI2iigdVkEvb
1E57XbUcXhIEOCvCkKIa/EcSV3r/DQnLau7MZl2CE2YpR8H622NzSQbIAC0ScKrNg3Zu0nHdbJH6
TWRNT5my1zcgc1lcKsV8nTS9aLcYztPOUEdqRThjEW37SszzpTO0xYOHJNrbG34o59QF4S72nlR0
dAO2EZZmMtbySZaoteDDx0/YjxRsLLErj0Nbh1SNAmqbFwBCNWDG1lTtJQ+tk13NJUjaDkRze3AX
lB4MlB6zrabFtruxlwYtNvvGfEK5ulWpa6/qPQLmVilzp3ULKONNB8MV3pauLEBvNFuN9WEqkTqt
KGub75IYlhuvRsuV9EIrpHi+Mwe7wA2mV3upVHhSVasZ5cK8I4WFrJLLOmiorKjnpt1StLk9KW5r
0LwFjojuybUdSLMgvnJJJCxoXPjB8iqEkjpeSZfYGXVJeuwElUXwamg8edZm3xkoWbq4cIvisg6b
pkgIsdvM2PFWpNd9Wfppt8wE2ExDJJl7YPBP01B76qDyahnvhWJNuLZIDNyuVYaWJgZbKkp4l1Iy
SvlDeRus1FMf8KZ1KmmppK6TAeVaHa+6ct0bdDqYkj06H+5qT8hbQxOgE3cSpdIFHErExmD69Uzj
HzdOWswIyFKjs53ugMgcokF7Sz8D56/ZbVGZ6grzlcrvNP0i246k1fKgeCMvrJv5rS0EGkOjFOLk
IaR2SREant1uu+iXZtnALNi/4pqG1meUvouMvUj3lz4OYIqrprJ7qnJHruwWlbnvxsH+2gZR/9qT
Wkn6kbB6a7cFw6YO+WiFD3qUQ45rH1WvY17ZtqVuGlPJCTGzvbSJDdlU7HXYjZ/qNjfuQL3Je1S5
9u+IM6kt7nBihg6z2xRt2vuD6R6Mea1sgphw+DACo9mNS28db9hPzwefiRLYyxqyMtv3/QoRMNOL
FR3celFDOskMEXO2iu9Yx+YgpRuraQ8eK4yRkO2PM0Eh5FCX2LGG4rRIb+WLeBmID7bT2hRGeNNb
6/IAslRSURCSD7qfEfnpvVu7YjuhpuoO3XqWClW4+dR1h2F7S1SrwuySYAQxXAyLnXEucN3u+7iY
01WIl2E5jmqOpnSzeu+aHRsJOwqp4FXWKFdTQuwGg5vc2sybiRS1d7pIzeZyLLslTIfe8oa9T8Zu
v6+rKJ9ZHqz5vVqnvLoSZi5I0yWPc0ztkQMs+XAktLHx5MjG3HPjfO3P7+2EWnoaxulNB95tIQmr
7MaQgF7sNy/AsIm9Wl+06+wiz9AnE2F7XNroGNGd6z0ws0jATU4z9NzR0gNF2nQmL+AuAn6dUZQt
0TRaUgtFIaurjeTw13AcsnhmjP3At56dapolL+TcuUcAJH1q6QtMu35Gv2to68Zpa/3uB41K16nP
PhmRqL/miA3ymP3PuaRO0Q6SwJzqK7cQ1nddEMFnOGgNZNSzU5dOvrejqnwBrzY/VZ58mBX6spic
Sjg+WuCQvk4PWzTccCBt970UV5njvHRnnFY05yfOkBCyNf174xjZx2rNu6RyB7jFUqOhttdTP0zm
cczzIF3JDUKjpddjYWq8UtrCnO1TzRtERrUrQyBpfGi3HIO6VA9obYk0f1C65gQwzNaB7IoEd/Q1
IsyFBMH65FntoS5yucfv4qWhaI9jA0LueoSSLHWKzvU5dNzspiNcLG47wrpczfLuNkO1cxYVXcMZ
jXuIkunI8vCBfrY+gAa9DHmUamxWRzOIPpvIn2N/rXaLNXW3NQkgO2spTnxPdloHJd9yu37uclZn
lEb2oV6Ly9CDgyI/dIhwVnQkireGeZ+piVOT4R2pijdJNqM2lkzr6gQROEJUQ8TnEgjfQ0ypeRMk
J5X+KetGiLymupOkkZMm3hnXXMEs6X2reii2c055b3sFy9WcXRvmlqHgmBVm2QEKCGkTQW0WWJuU
dxzciYMg9IIiZBsrM8iY90rex3xp963/5Niz/1ptbXEDSP7iIWO8cwpBk29oZjvZBeJkuMad7YxL
OnjZk+VRKJlNvoqZ7hJzDZ4JS79WKmyOTEH6VVpue+E1/qFo8Cp0XuedHCOAxZrD7dtUb4e+EDEp
ml/t0bfSucpSX9kHQxu7TmTyWbeKpwgn8/UoN3mQqnaI3tPX21JdWMVSwiUVD6HhVPEklwtcUBJ4
KKqvI/N7CC8ykGaEl6Y4Smt8kspno+N3nYaCpLnAbW58fzLjIbS+cHKhWVvQCbxrKY551ir4XM00
gS4UqHkykwf66Zbd2LrnbSiPQRc5g2iqMnzkjjbKXAfLyIPbNN0laeb36xY8wOmPh2az/Rt/bsNv
HtW7gDwrVddhj1i5HZ98VV8hgrmSbdZeFaWBpowcXcdtdiTsQ1maVPdBCawXg679C6/onR22podz
09qopzVV27wnrJBwvqLuAXdEPp/cSB1c130w7PVANVF7HNwxvzQdgMJ1bYrncJ7yp9xRPufGSDyv
bWDfFMEi5G5eA/emKMYsKaUqIKJ8616AgCPpXQglyog7LatSsYoN7cHYVud75pSEyJScpWAswqux
hRE0IrPeZ9v8WUzNtpORlCcUGKfOrLhDnWy8J6EvOM3F9mRGRng0UV18XSyQdV8BAcigC3btRJ8I
VOzJ7bFKZMIoTy3O+6MEFiSUZBBJN2eE8XXoSl83aT6u/ew+oTXm80WJjIa2zFKqtZ9UYOUPU0Xe
V1OjMUXFQHebqZekdUr8NHX2ubLVZW+W5X5tqsADzJy9gicSWADlkf81t30CoFjAL52wYfiSLUa6
MiqvqXcu96D7h5lLk5gzUuGucMxd4I9pZ619WlPOw6YMcb45rXWLyomlvtP4uzojO5RRDXM2omJO
MoseY4sGh5O1wqbHDXFhr0GU6/sql87t2XwWs1/iMnKM/NJdq35P/9QlA2dJ9tFiPGVb1daxM7be
tyBY7qNSR69oFRDlxu2Yh9XNXMiwTxBMF1OK8u3C8s1Tx8PDgVzoiyUiqAxWxPsScJmvp8Coki7Q
7XWB0otk+YA+ucXJm721GuOhD/066b1cP7WVuJpby0nQFrSJsmoXoQOngW3L6gc1+u3Jb/zUx3AC
IQdsEdMK4986zuQfGxO4dvUYCRoja4nThozsF/0xjBwfbAi1XbFlG/YMPV85HRxI3ZfDdVP6/5u9
89qxG8my6L/M87BAMhg0r5e8Pr1RpvRCpBy9C3p+/SxmNTDKlCBB8zxodBcaVSVeuuCJc/Ze+0tP
gxMAs350OutQ6mK/1OluytkUbupBedvQW+pTIivzlJc8ru1UzQgCyqaYaCYIWs/jgMDqPpYDxrzN
VNN4v7GgeYj2qDFbZ/496egf7pJuiLxkW6M/sOY9+zM1t4ERKVvbYuYzGdq3ppM1Glp+2fbsmBku
IXdHQ1YAwwwTyuftCPlyFfPMdfPZ9cJ+sPFu5dKKgmnqYnuLdcCu3Z0uaCDyMW+rMRY7XCS0878Y
oxF5N1bbPIJlbodtYiaStnC68E+5l6Ou98g2dYmTlVGcQS2a515L29oj8HxwnhnBmYV6yQjmluVh
qp3W7o5e3hMmFhiJIq17VyOAEtMe45uBcmKwQSIBWcAhMCx0ttsoyQnznFuR9kGxDPpSIxrqJqHt
4tdJdsq8095VgHY+RW0dbsLGMhExMQrYuLlydwysjKAZCVtvraj161DtvcL8wke38z3kGPeqSYdk
UyG73VqJNu8caxrpt2MSk171HbBzvStyrmnrNI9MMLaLu+q57epa9dqJkAxtm2rh4lsNYxjMeVYA
rXhhgUlZMLiHH9HAACmZeDQbJsCIN8hYViLPmRIagzH4vRjX3Zj+XMi2OPEqql0UM+xPRKFdjgQ0
AMdhUluNuu3jB3A3XaWjaholFnivs89qsRIkXQ2sT17ewp9yviSd3d0mfSs4nXaqn9wlrRY/7FQk
Nu1kkfFQN+ydJoCx1145Zx8NLUz9LrSzXWM5VbNVDc4XDLvoEwLdxES7iZCn5Nhrq3zZ0EmiIzE3
MfvfhWnEtKHhSC1heDVak9iL9zIxoyGoZ0c8xQmqqACJSHwyubUBwzes3i7AecYD+aPO4AnjhJou
YJXbQb7MV1NrZceux1iJVy6dCZmQathZBcIgRg3beJqboyjbcYsgFTLXUi0Y0cbwULUqui5D1T1q
se5rKqfWIITiKjPYdWwoV7EYzZgs29FsL1Q3GBeapt0lCVIYzfBkAHok3415fDm6OFiVIQJl6OUp
j/N87w2UtptK5RgcenxSiPRG506Xo2Rmpwk/0tv5vhGT/cKIvtnMdi6O7Wq5ssbI2Je21p/axHyq
hVcfjZ6hHG3YR9LYLmeJlGkdx6g9xNJbMbZ85vtFXOjL8J35DDHymC2PnWM124yIr6NlzYe0NKbb
alwN1Lzq13HS2GR9eua+tusZvWFV2aD3hNAue0wqfTDSyLjBwUDcL8Mb8USLJtwiwG0OWlEWxB0T
AKKhlGAw6IQP1Irp0bYTHnpzNWAN5h15SQPw76y4rTzToeAJp1MeagZ6wSqRgSQmJ9Aiu9glIsE/
ozFpxHSOWgfcaxTR4YydSztGokStvYQns7bcfW55+F1Wuup+DPvkIspabVtEqbyvzRzrpY7Fwk8G
pXDKYzdB5jF8hMVXf8BQ4uxl6oEMcF7FQ3LMLivNkTdFTz0MVaa5RwOKRY74Zt9L4mxHW8NQG9YD
IygYp++tmAykdDQMPGTNtrabnfK67nOvEyK/er4PaV+xOdCKJYCHMjI8tZqvKVuMc9pHZdDrMt53
4IqvYEoAw+3CfKd5C4s/LOInduyrICr+Vx41v2qljBJD3AFFCRqqZIqZjNJM3oZO3V7NbLEvPH7/
A70NzKvs8D91Nk1JX0bTB/CiXrTJ+o49UpNHu2ia+BaCGd5qXTwdDDrRw2ioU4iaJPQ9NFcfZmIH
ubpOtW1zrfGdZbH27dQ0JyMk27rDN/DYtWx+BTbcr+aivkctRTLd4lIGZHgM92hs7mY9Un63ZHMw
k+hwGRL8cxw7bVX4UEqUY0hbb452iSXybZpazwwcqk2GMW6jZop8eNA9dRxfYDcJnX1TDeZFQU7Z
IZxcFwt1h1KHrKgj5MlpB0mzv4YTaG+Emxt7GnXeh3lVtjkYH/spLG8EuOG9YxuUIdTaX/CTDrtc
aOqK5JkpSPWWJOeyJm+h06MDwIj5dgy7ZzpRezPX0CdS1Uk3Olmo4zY6I/8gLMkEGVR5J9u8PPav
ojtDUsBs1IjOlG0P5k1Z83qD9WruOm0C3dw45XZKmvjQZgUKKBznhammo1e48QU9UjfAxSmOjOzr
G70ndWNpPLlsYrJUdxpRzh5Wy8yXMVXgmDk1g/leic9gtbR9oYwIR3AlKoxRaLO/0opavmSZtE/o
4vh4F3wWjBlZcRu3/Ta0be0aV8QAQU7LrnTaVwUf+C5+oA1Q7jBjYSiMa3lUqr8ojKI402dEIlpY
BxSH7lUSj5cKfbbvjvHBibX52DXtdINhNT6Ucxg9ua96R1W5WBDrxcClNOEmuEWvVVKQ5iynFfFs
+6lpjwXraDOZ97StSz9M1WMfNc4uLrk6ozldzb3eQwZt9gC7mEFY8haZJE90LBcwTrSg2svYCOvP
jYnXAQ2cgfAFbWZLfqrjpTv+df0THQQkm/OrfJMipD7Q43eOjR5qyte8giBIqnXjjMZUnOwqLaOj
fBWCZt4YLGhraH/W0VcKi/mllx7fLH2dMnnSLLZhZ2/zfnoiH5ad+HRBE6TFhGbCq8Y1fVEJmW9B
1yA8aSWF8EwiIeyDVYwaV5TBO8eLEb4aDlscszF8UpRyqntQmVFS7mC+Od9mUbR8i6spoKlZXqGy
Nh9CFLMnUnnYPaUC2/nYaPI2JCzdJ/PUgHtlTrgah4oSjlrABxCpjpnLiykJGESznM73ZW3WPDaL
cVvJqdvimOMDnBCVuEcok/MjrS69s/D75kGUjOxau7Q7ZKRRGDgEGWlNBl3SnBizm0nLqyeD79vG
pJu8aq8VRXofi23RDvA6DXxGtJjjB/ov/S6nhvNHTYRnTJfKb5E3PoU6yzsDJe8EAoNgFYJh7taO
0S39HXky07Y5QVJDSpyXdn9wEuFhJvGs24Gv2kPFecebQqXQWpMZKn3N+CMf0+nO9MxPrV1mHzHs
oE8eX7XKhrteFgIMjE/Lq5A5ximJUkQTbFY6OX/qBrU8GZlr42KpjZaiURVfZjth9ja4Ls8H21MX
wTrdt1Yc2GO7dKirxDr1ItIujDpvTqlhDRdZKsInEvpI5xMlBI1Kd9g4pdnw0PVOtQftgOedFuaB
Z9Hzo2JEg5lpWUh7+F+hdmGjXHlB8HJZVa6vYS2dtuWroBv1Ej2mTczniVOvhFV39DurnijvV0G4
/ioOL+gGhr5iq/y9nzo2N6CCUnpvrg5ocNJda9gVos5IoVlMzTjjKh5w8zeoKv+VnjNPs0vU80lR
buFr1Pdz3y6HHOMznSBp7SIlnHRn00i5msem/CRqHBIbvr+sTJNozGuIvZ8ZvTlDYLuV2HmTMq8c
s6f8R0xDi/1VC9+ssvhRUwwGmL2Y6IZTA5KY7gyniJqmCytN33b11H1zy1VTj0yWtm5TLA8qw506
kjvjY81AdWLpe69q7gc94UGx8SDM8VWKpL0GXQR9bushKg3ipXxIlPPJUy8LFrDLbmwOLqYJuQl5
woNuss6sjT6dbfAxcbiR08BIYaEDzJx379IPpbOXnkYntDdRHl7MKdNn6G7sefszJ7whJUYGwDFv
ldnMIFLnamcvgEj7qoVdsE5zqhUHUt5IrWSGEaIH7+KrqK52/bSwTPaTOAy9eTdNzL8aBcVO6xd8
qKAt7Tb9WMAkCTKbT0WCdV0iSjToVRxcev5REZ+B4/c7dK/8ff7r1bS5GSUfTeRglmbskxgH3Kg1
q6clHLcCf9S9wy5wm8bTNVlBfugCi/N4R4IhQ+s61leJ3l8NobPwsWm/e2V5Q6yS7mM0SW/RRflq
6I+mTC/zQbrBnDR0zmO/qafsoGbduYlG9wwBYwhCs0ZDlX8Wrnst4Y8Zg30V5kUTkEr2XaQIF3oY
c3cZmvDbYtYv62L6kkdq9GtWUpok9qYWzr6oe+I7oRsHpFLGp5xP03ahS7YJS3a8yPaTc7LaTNi5
IxzKcRMzEo4vI4/Mc7ZUjDBAugWCCLpdQdsvWtBBFyxvfheJL4uk9U6wT1amt4Wg+6IUFSwRQhXs
ejjWUaQXwKRwV8OxeeL6HOYhRs0pnoQX1zEJIY1zViwheyq+kG8K06cUV/IlGUPjEy+Ct/GMEldR
C4oGjdjEfKOzx2njNdLyp9iYeBVzN+JVnsU1+1dD0XaemfrQpsXrUr/6XpzM0K8sCht6vgZ4doAF
qClK7AlGH75odWFu1/7EhhH3p97qxfd1/fJ7vci+hExg1CmrcW5w6tRhwBfQPl+GDMYmGoujPRJp
MbKxGxvTtq6dfK4o31QS32Oe8ohcDHu7wLfksXid2rJKoouVEluAVxn07z3r6ea/u0KfErfvk0OM
Myj/aJrlsAtl09XPP8iUfmFBNN+a69ChuJ6kpyjpfDJ70713FjTMdJ6q9Dg6CDzTt7mVd3ej0bB5
0tlOTMHkljAADKxfzIv6nh50gwKgg6vhhR/LvkIRLkpL80Mtz539ZElJHgiTcewpI32MDdZRSDcK
CEy6HRBXGuznS+hO8DyaC2GX/CGzRV+pFwPqkAgm+bbm7v/HQvj/wrT/gpn8wx3/SZj28Rte6zfu
7PWf/1eTJq1/MHiiIFszO8wfbdaW8Q/iMmZ2ZKWTtOa4/2uzXr3Y/9GgGeY/Bn+bB9XQTUzR5t9I
0Ez7vRWRF88EjA3JjzS9FZj81gxZd8MkEzRKdIG0WAOrGKv6ZsmsOAnqqPMiJmH5VGjgUJtWSy6Q
ExSSqUyxXDsLIUNHG7Ea1bxlas3eFCWUDeRQXR3kZmEagcMW++NsDsLxmzianzKU5h+heC0JmpOs
enKFliLuhX6FFYMsEc0hXCwC/UMpgzp22YSKb33qKyVLTFxeBirxKYvDAW6SHVVkDOaEDRG806pU
+57lvVUo3xpigJ8bfYoTZN2ZlprGiQm2Cf9Ljwxi0kZRV9kFHZRe7Bo6shed3mvjZT6yMAcL+uhx
x/qR0gUTi9veSPT/1jGa45it1LwoOZ/qucmqF7fTXWZgaGJQKsEwQwMNzSl7hXVI05+zKo/NfYrH
i4C2vutC3HY6zY9Ajr18gTXl6mhxaCrqPta6RZBrLhOtjM+pSqviQynchtJ/AoH7qLKR9n+t0C/g
FkQdDWsmzpCPex4tb0Z2MxXX1UIGTXzrLaH3aSqKqT6SwDjEl1NS2ZQ3o2SCrwIhtTkEyMYpsFVK
+cOMyI/cpS6sfeEmINjCqC6inRJmYxZ00keXJwNQOjF/xb0H+IqFfRM6TrXodNJpNdfDd532oYy3
3jL3phXQK4zjR4ZgyNT2gGs65sWRKEpn2AySBibe3qbK+H9VCdzyiznkw3SQdYoXBOdNZ+GDt12V
fG96SzMRlEXlHqgc4SNS87JHAiGgHDjYr2SMbSGAGYSRQg/T/NzkfZ0eiWBVxaUTExwCMseRz9A9
lSBLjV7vCeGKER3a2ATOUi2w8dBg52yZ6S132PBu675PASLFFXZNunLGrdAEtnRzGPl6F/2jWY/e
c6cX9efUTq+RBGB0IHNx3qDUsW4rQcVtuhG9fkv0OPRNvVfPAkmGup5SK3+u9Um/b6JhCsqh9j4u
kRldRhEJKIGsDalo63vIMaBA7MZEuxf4PDbMXzGDJesmwppl92mUU32bx4gQTea+E9L3dTJRAitk
8L6IncvIDI8jo8ViNBPyr3Vt1xKuJMq6PPIJ0AmxIs/PnQSa6UJ+XywFCnCg9msX/QE/FPGqvWlf
2B0bw8Iy1V3klndDy77RzK2JvnCqzpgfzW1VEjTLy5FtrRTu3n1bANLzPXzyqxeDUgokYlqwyywz
3T47VS5iP+vCNDvhfXK8c5IY4KlQDXbujoCkNrvKdYNvlrDruHjmOUjHr6ZNTINftLSmroaBdjSk
n0hjKpS2M7cXkVJCgZpLlFwMLEoATXmhXS34QolwpABwoMV0jr01KZfZcOCx+k5MIbYNLbTruwEO
wA2FjvrsGlkHTYz+GqFwE7mL/ElJ9ch4TNn71NQGfgSNUx4mryjLrdIHQ98iT1vqABFFat609CA6
n5b7Sl2JdBOAF02WrWGIBh3jWFszb3ma0R8gI6Z8gSeYUdFYY5UetHqJMD7aTljsCuZrgv40Aszh
CV0X3r0Izbjpix45/kVDUp3O5ktBd8H31tj5N2cszfTGqpu63nUCe9dqUlTzck9fv9NgQTVmflZl
V3B1WiRv0QbwKMX0D1+4X9Q0b0saviIrB5VaxiEfGHX0+9wkxxu90Sotj+4Gep0Wm8rZ7kW4UdrQ
n/AnfP3rw/ERtAW0Cklo9PuQGKdzRVK3OJrzVEuepsYSZy33zLNCNnAliIT7k2n/jXKYfvFKqdQJ
PMG5v365+Tb/CA2IljHVm3Z2qCBjHNld9EJqdr2xB+NqtmnTmkPxhyO+p3G8HhFgKo83DnhwCO+O
mESCyTFHBDtc7RaHbQDcDs9Xetb86yB4Q8X5EYnxVon+n5OzLDg74DBodr4rAiBs4lxNJwebIql4
WTaOO1ua/YMDhWoXGWny6LSjWP7wxPzqBIkOQARvAL8Awv32BJWNN2aWhDK6VLp7jTS9rVlnza6t
83b/+6dlPYEfgQtChxFHW4X/xSbCjXx7KCeKkE2GOJKNIerPicaecEAIc/j9Ud6/AutRwNQD0OEv
vAmr6v3Ly11SRhBtjP8uO7fNJqfgmc+H+HOmMszTeLO23ZwP14XUwt3/4Xhwo0kt4j2Qxvp7fjhe
GmLGdNMGxJuTzkEMNx15nTU/D8Cxietyoj9la/zqMnINzfUdh0jx/gRj5HwZ9j5OMO3w4ZBprVdB
zdbhD0r9Xx4HnBAwEB7pn9gjMBWnBTZmiK7TaD7XIAM/Gyoe/vqp56LBfQc3gu8VU8Dby7dEaPLt
UWFTHzxxAJ2Y7LwqL++A6bLjrrP2Ehxleff7e/YT8Gd9SFAT2biuQBO/UpZ+vGn5SLOcVTjcmEVp
YqucBJtyPepIiV/SbY+yeM9yAIWyaryVjrzC32ocHR9+/zt+fvkMzzEJgKX2p/yx3718Xk5crkA7
tMEh+IQEObqgnKYx7M7q+Psj/XwzTR1tk0kEz5qWZq6OlB+e0lUzmFTGorErLb0HuYTGbmln4w95
ej+fj7kuYB4+cpwtAJPeHqVEYjswmMfP4PHNaz0CO2Ne+ou5QxP61yckJakIFleOl+7VZPLDCbFm
pZj/SxpsKqzO7mx8jUfox78/yC/OBx686UrCMYBxWe/e7RwXT4f+3ts0GHxrOmEh6NXQ7W7MLO/m
vz8j2zR4FslGctgLrrfwhzNKcSIhtdAZS8/Ns6YjIFqiLPnDc/CrM2KvCXSJZ8Bj4X97kFo2Qkus
0dssLE8xo6i+y874nBf2TlXbDMHvL+AvHjubogSbD6YfCpJ3H2x7tnnsDc4ps9t+Z6oOYQrE1u3v
j/Lzl5N1AzYZk1peajIW354U0B1tADPpboyxHDZmaVN6m7GTPVjmNJ6UhwfVn+1m/MtEBMoRjkud
hSqGeB/hvLuYmFpwmPdYV7DsWg856Fm/zL3qFmMpdF5DH+61KvlTJMivLikDH/jtPPxrBsTbk8Wv
ARa79TBEJArWcpvr4jMSlD+Fg/3qQfEEeC7aER715Ltzy1mXDbibyDw1Ropyjr5SlVX71JvCPzz3
vzwSt4SGCwcjbvDtCQ1Iz2coEB6OKaP9yHZ6RVgurXWQ0ND/RDxbf/bbGoTvJo0Qg9KA1VC8O63J
jlRv2CQGV2HOaHaxSZh3vmDxa/e0MP6QKfHzrVojplhBLGkKAgHf3aoU2X4IHsyjtzKgLJtAomgS
DsXvn/7XEu3tOa2Hga9P/CseNefdBYzjGqI66rTNjNgwDHp7xG/Qz2Y/B7ZWlZ4/zC7XNB2c+Fkb
XIXhUG9LIowQRaAT5vWQvhnGVoF/jZbnXy8B/Lp1udG5Bo4p3/06yU4zbAVn7aBy8O2whxpvh9Mf
LsLPS4AkxQf/Jusmz+Vrh+2HxRP7Co7jvkD00GYajJm5ugGRkgWG29b3s9M1z4lliz+kKfx8f+X6
PSXqhQHgen5vn9xRgx49LCgtWi7rPpZzgcI9j/9QNq8fzTe3l/RDDkKjmjcMHtX7sjmvtUyb8ICq
uVRfZMKIYZPkGZ2oxCyaJlAhA/yruEkL60LKBBHD75+vn14ZQ/Afl3V8pT5Cxnt7ls7SgqGwYQWp
ulAXWBxpW1jKmA543LJms3RJsf39Edc/8d0Z40jFO45FU4fA8e4l7T0y32KWeSZ8sVU+WmFFVADV
dGQdFyMdvT/sGH66jYagEhSE9UiH45rm2xM0a9ER1WETAteNZuChmUUIMf2pbP/pCV2PworKBx5P
I4i9t0fJFawL1Blyk2dZuxNlZewl9ntyLE3DF1lRf21C+acI+p8LXYP1QPLesaHk8O/zlRBBoLGH
+L1BxIOiwJieE9v4UHrOlRu3D7IYPmPV97FNPcSV3f/hyXmfK8b3nlcffCdWbjbS4v0L0nVLNxpz
LjcTsKGtZunLEZxB72eLnG7shjaaQ1b1LdaVca+1ZnvofTk21tffP07v7i8FKSzN9WewxzXXreHb
K58akHY9gTIxdUoXigjDVHrhk//3R7GlZCEQxN241rvFIM8iciISr/CxTcw+Ip06cBeUM78/yrvF
AAUufRbupCup3bCuv1sMcFOMLETYGbxl8BhRhrb30rVEpPoaHsH5JbTlmO7auJFiO/Zzvrz8/vjv
Xs31+JAe1pKHBgV15PqU/7DOSjOq3XgBby8wnt7x5RhM9AP2ZO401dOi/dujCZ1IOnKZ6BrwaVvv
7A9Hs2mRRSUUF8arjCEyLj2S9CztIYU5o5sGvz/aa534w7rDyVkMfXhbQPDChXzPJJ2MhZB2tEY+
NE4Nuy1T0xKmm2qdcT/oRF+dsAx7ZtAayp4fGo8ftLVLOvN720PodmUpj9DuAFnNYL8oPTScwBpa
kgccMzIeBsLOYrVxEpRXt1k5TuCcY6N3AsQ++ieEK0rfpplRezsAswuK145eQvUcprqV/nsX/38m
+F+kG/1w03+aCX5IvnV0dd9MBdd/49+pIBsRGMuOq3uguN9MBZny/cOeiaTA9TvIiI734j/wZVP8
Q3FDQ2YdG9roU3kl/jMldP+hPgDcCl3U4blg3f+rMSHlMM/7Dw8o79y6wgCCNaTk5Xv/Pjh9EROM
49aHOo9JJfANXCHLI92JtL5sh1mO1/0E9ODDWLeTuCqaucytjdllMWC+CbeIMjZ2FznGXqA38M64
ctTX2rWW4nZYYvTRIYbX+ZMDPke78tyxcYI4VClJUZ4ZdeXFMLLCGpSZefVZT1Kv3zZzMukwE1E9
ArrXa3z263hsq6dLGJ1IcKlv3HAoQL+12rhHEK4M8JT59LkBTHMv7RnpxJIM2vid6G5yGcAQFhgL
eF+K664DDQ3m0LZCPB2c6rNR1c7wWItET8DqJUXbboky6t0TbhYPEXeOoITweTI42ge9b6r6qNh+
Isq0i+ZDA1NHHiqRLDaiqyGsIdg5bXaMY97LPSaw+J7RZxkeedP5853RdPHrED23oGgnJPKchgOW
TXQRyBL2IXba6XNvRMzP9KJZ4EVNmAchg0KG3kKjtLTdVDl4KgZzdNF5C3fYO53Sq60OnEb6cznp
uU84TGUgE9YX624w7drYtvHoPFmlGS9nS1YEjZJ+PePVMXRt9mUlhjpgFYkjQhq61cFCdlQMYcD1
1gCCtkKaG44eF3moURLUo4oZrKYF45RSi0gWqCDooOerZo3om1QRx3sidrmH2FA5Y09ArENvoIYw
NMFTDCWaxFwjjMctvIX4WmSLqzy0q7onrVrqb7rEnHKc0naktujNGsRljR9vn4rZaGsSWUzja9Ua
BHEYRuaFhBQCHGMsUVlEc2DRmo4L/0y4xdFBbgo6PIzPQxlZJgCUqBn9Al7YSzQM86oZNJeXKS4Y
4Cx1JuMP1aQS3NjLFH8gkJPdjwqZOO50MlGKczxLddEMViY/tunauESzkR0R5awEqbhI408W6jSe
VmilBfDhNmUUt4R9tVOTXd3HLck+l51XT+XXxoqM9ltaVkV1ZKAaLTtDw6R7KmlwWye30XTIdY5s
YIItUbcxlaWnwKcsrdt6LA5fZL5UqOAaY3IkyhBgR1ea0q3xgzVaoXuWBSjco+55y0sohgWKp9nE
xh55XSjOosQfs+vmARN7kluJcbEs0Thfo0knh2JWjWpuCkHGjs6oABqFFuC2Hqpbxodm9hh7xDEE
ZmLBYAOxZCwHYQJk0zcW5MdFbmyszDRNKidKmZHGVWyv+EMMPhcChwJKa3tYvUe00bUGhldeVA8Y
0l9HsvwkoMeJ2xnFpsusqTiVzHxOWVO17kNoyQiBkpEsrATZFLU9HmaJEEHkWlz7ZTNjzVgJAdUZ
/IR7zwe9Xwf1jYabcKmJ1LUmZZj3WHCsFyaJ2LC7lkCsQCARkPdwQPTyw8zA/9J0ErkcCwJ4xuOQ
LPXBc0LozPmC6WDf61rO1JMUupFW5JC4AgNBL9VXZv3rcHmadUDObJYVFFpm7b6l+s4IlowZ3cWk
imjZsmfMihOaKvrsLLmQUlMhC8fPuwpWgchFpO9CsudWsMWQpisOa8bLDhYgxpCRK2+fLpVmP/SN
PavN0g9dga9pEnngFrp4WIbQXTbCqgrrZBI2NQaRW89gWvXRSpiNpCp+Vu7MfsseTD0/OGZcZQdc
d+Jbw2YaoedSkV2r66QrpQWRHUGShF27ZxeCAdiBaku5pBXoBUG0jWhcDQTwuyGfvfhs52z6NpHs
i2qrGYt4ie2GW0QJM+dbmLVctMoktUIAZ+tAwS3li6deB2HgZNPbGYrOsM3mFD6z0TjdY46rugyY
r8LlDS+lN0NwpWtBi3HsDr2bWqTYmd5jMaLMqKwI5HxCrIpqocd2w10f18cIQskpw+Fojw0mI0Wq
csZMnOlEulNNuV2S5oOBRuTC1ULsNwV5NoP91cAEcE3WFUk7cR5euljun5vJybCTJBoLMd7AOIPn
JqWCTV0lH1LybIN0QUm5DcuSPB8bpfz3tEmjAM3ep7lcnoXbHdj1I+9I4Kbcp9ifNrEYZ/y+Vb7F
QrFxpH2blOVHJuFgItL8UsMenAVSE19BIdrfI925nBGbRrndX1h950EgnSEcNw0jb2QRBI7gT56S
ZzRo+Cihh/iQkaM9Ool7pxldYDjO3hrEfsrckL1b+9TYRJM5/Rb3jB04UPw0GU4H7H7mNl5zzXo3
IvetyE6Q9fctxcEBNC9uzxJ9gbbarZWLsTQab8yEFCRd7y+wNyMXXbrye08GFDQDsoRTZvQxLPBP
VaUl34oGCanGY+EvNNqT2fwSjcYZNq55M/RNawQtbOONKtjliHA+ks0lCRORW1LOFwAuURgwZUEn
H/LVaOLWz2VxNmBcBxJLEepXUfo9KsDjwoDuHLm6VmOLmGoMZy26CZPxcQtgPN9YxF9tpkYCMCy5
2Tr83qGxAmVGJxwFUCztZdhDLD4BQggUtU9A4OJeTC1p2cxzDsOcBe3A0SCxnCsmF8ei15Y70p0x
S5MWh7um2k4pmMQeC9Gmba3zLJbpQ11ocBrEa0gOa1MZhd3RDZEGplRcmNeGCP6Pyr6HUiVblwUf
lNn40Rqd6iIKB/kYem14rA3sxkO2Ej8BL3+zydHBgzFM9TNEnPKrXSLUwDbjDlttMe89Kn/2Gghj
LebOT1zg5HNbL8TQLDkGydK8kyMO37wYKRUcdS7W3DpedD7IGgkF9Pya44R/ZIrIlCuj7gzPWhJ6
FWVHvSZGfMIt8RKO1UIYDz+KILpGF9+w+JCSVRklbu4mP6NFMak1VHrGdgRX0m19MhTjXQVLzMez
nuyQ/QMHWtpvGLMZxBs4IFmGPGyJcwvSJoRZAMi/wfKJQUFOjDSSS12Jj0kPi7WeMPZP7I6OFkop
4uR0c7ptgJTxOCYTVIJ4Oc5DvXIbYRhvU1IHuScoYttweenId/6Ug5fQJkXzyUW2tHGmGsMAvnAc
UR/cwSIWIf2MUwtuYIimp1HTdRvr1alX3nGKYcmjka6CMbNuEhlfA0ivg6hRtCgb5T3CS03IStLb
7aRDV0aU7/Hxs78zpgQsK+LmdorsCN9Qc+1h1d26OX4YYc0XvMoIopFRu+pj6Rr9RkeS7hf86VtJ
bbCJrAkWrjZ9r115Yi088XWO4MRUfdBacFIceVqa6H5YRHgg+gl1VwXCPFSnyBquZGKrT8B8ra+I
9l9GfV72E+ZrgrAOnp0sAVigbUU0wKeazJQNOgZwCDZUcpNs6I2Vw0aiWSkRSBgNPzAjBxFYBetF
eEQspnZdxj2mNEb8lmVgh5gJbJQQlyVYcz9zew/nBMbSQn/pGu1BqyLtKPrmpS8i99m08uFspctN
litxISN52yLG2OlUp45X2ofRYZE1U6fd0yGSfu1585YELbe9tIpFXvS9c41OiIwys8BNrNu9vK1w
qsAySyy+QXUbOE5DZ5W2XFNq1UNU6aLxS71Fimjr1/UyRXti67MDX4Es6JrwYKDBQVArGewu81Mh
8AnXWu8X2aAeIpTaX/Uw74MMWT5hy94A/4rTJPOZjLiu/TjmLZnnWs21T6aTboViG4bDtF1yKK6F
ObgkueKhOmgYwxAeWmb01GbhI9/Tu0Rh3+sWsK9UmfZEiUcrCDhSyWqdKeT0bV75AvJDwEfyWLXF
M+uTe5rroveNBVGX1A9GD84GSVF7P0eaeMDzaBztBIzLxk1Me9n1uhuk0/+wd2Y7clvblv2Vg/vO
c9k3wK16CDIaRpeRkX2+EMqUkn272X99Dcq+x3KWZVUdoN4KBgTLkjMiGOTea68155iifigBkK2Q
v9k3WjI6J1uLnC+gmp2bENfsraSbklg1ZIfI6x5vzWXUZencYw9CrShfbBJ2V8aky7fASZ71hM45
H22N2gz2iU29p+Ik2k2BiqG9sQ+UeG+QHTVSY8n02oWJBmxnvmEsep86+qPTZHdh7ARPGDiGYesM
zfjO8gW3R6o3ZoIdewp0yPMN686JKuZ7ZNq2HCXlMY1D6htK53vGe8EHawHEtiGTv01Vf9cH8WaY
VMyWoWAKa3e6U2wIlMWgpHwtem1narQQc0t7IS89JfUKHYtqdP2ximTuqCKq65tclxUqDntap/GI
GwK86Ws9g6DB8eh4XM3ID0cyQdsJdR4spXDXzcN7EOr5oQ4WtbpGzfja4fn3ZL29I+ij8QpmDTil
iutkVrcJUA1OUnjfB9wUBsz1AaMCTH1I9pa4L+r2qIX9DQLM72BX8RAjprpJEal6Zajd5aAZVp3o
XbVmm+bDydvUie9pIVN1VIqN/VdO1iIpIFcj1zTNbQonfStnYpN0+DlmiblnrNZbs2ZkHNbLoz62
b20a3zNPltZ4nE6GSj1Mynr0relNrL+CodC8yPInM50AAJFE9z5OhrWO0knlfB/o3ABEJb+lQqme
wQNzKstlBfra8BZ2iXFIVOTVLoCXbNsH2Cszc8nHgajM9SJX4gadLXtJHwyr2GzLU6vjSmpF+zJS
Cm1jS3se5mITd2YPtceSoaUp0XoS5DaoyquTp5VX22jqa1zQHO2Rb2YvQVDw8vaqD5JbGLyXuCCR
CUPCs5H1kDJl1zAKL2nye7OFsIeHkhHfyOHWKqALwSvaTy0LfzalxZaEknEfK2MKbKaJ7oa611rK
dbvBKRNW4cYECGkcsFcbbjrUxMc680GGHoVpcnRcxCk3oSH7man4xDcaSBRH4YPwrnFF2m99IfI7
TFa87VQHx92KgwJKfrbSJ3SHa/guj9D9PgTn2xXGUrzYobw3EXSzPMEzzxOlcEeBJ5oBMKYC3hnS
ZdZq2oZIcRBlk47EKWs6YQfzF0TDSy5GWCPYUoygvcgla3usg6aHBHKVBIl7i9yS21FE8VYiFW9l
AxF06zaaPwJNKBu+vr3TkO6b1hlsfXUiQVfDYmViYToKY8if9bzd5u3AkqpqN5Mp7WCW4pAT6Vbl
IjJALBg3LifBWiHGxDVjeTzhNYvOdUOrwSiUXdgUbqn3LyKem72WJTJTkKrf13GDcskxK8tTRhPu
MTrVdy0N910Uvccy1Vsfsi9ZYxPR8QUUewgq+F4oMFexpQQuWRkUEmONLd9KBy8Vk3GTtnX17kgp
EIM2Hr6UUDEPqO3gDPFdBysrxOLq0l7LN/CAI0zeptEd0HMT06KF5ykSZBPqdoaXuHHSLe2txM9H
MfiFHgksv5AJdcDEUNY49sMfSA91p5bv5HgfE3PiaA/s1YMlfUjCsPUC2lbnPEQ+GI/4QhKipN4C
3Jv0vDrzOaZUxatuDXu04f2xVqZTkzTZq8myA9ygOIfwFDBjSfJ7x327Yw167MNMfFMJ7V3DyO5c
R6qB/wtzfM60aVtmI2Rn2xCPAMo45k8oHpIGsgqJmlyeSN7WE1ggM5KtWzWmcDLJc2FEmuZHeoc5
Ljx+yVRIEbKFlw9u5isP+nNWhR9VUr4EbH2kd4MQuS+alGVK1jepLV+tuJr2HG1ZEcM3i0b2ZSyU
dI0820eEwck0X7ObxG7eBB9xjkVIaSuyRcJsvhnysoQ7Z4VHSC5TjfI3nHEJQ7iB4qjf08lzvF4E
Rz3RI+TTjI4kAx95rTeAPszqoYHvtwXk75CGGoR3BBtg2am1dIywgzFA7NVgCZSVUG3LUSksr8Ch
Kq1y5hiHoV1S0KuyfNKaXr2UdDnWwAGOCg2iI0MOsTcwU67h0TTrDKnWhnyW5jwarXqe9IaIA+yE
uFxD1rhUPI/NZO1Dy/rWyVmy6WpOaGqfYjO1uBOD6TazobIGTmB7QwNlosH/TG4JX3FikoHcOgRB
JzSmwV4nREXH1kQJLnpRVasqZO45gn+6RvaQXRG2BAQrg9M3MPtX8C6xb2yqCROJO2fm2O6wxI58
+fFOr5LWYF+n+8jeqZZ+YUOPGdOoEG7YlNKGwaAHw2pKNkkY2K9pUNa70GIKOULCguGRyq5lJ0+T
ObyTcybfF/qQihV9HedrB3DSWJvkgp8NdX6NUulapJP+nKcluMQyfDDVWlrjL4wvIRIAYKb2NjDh
EEIW10HEv7YhwSNdQ4a5mkKs18CZ91bn60ND0c2jQdyfMaDttqEwkR7KRwhnc+V09YdGAXEjpWl3
pqbVL3g1mnu7yr/FgEhojVmjsWowZ/h1XMznclCMwpUynRPNbPq2ULtr2Q6VCwjcpuUDmL5yjI+2
zHYosDjUjMWb2etXp0yyc9um57KJRrLDjRA2u8EiN5bGt1Af5p0IM9JPHRklK2MpZmabbMYiySHN
X2K967II13HRJvdkGxfIqyB/6l5vWfu2SA3bnZ0xvlgm1ruVBsRlp4mpMFZGrXdfLVMEqsvhxyQO
graBqXJL+laXpLe9PRIlAKwNiym6/RGpu5QMK/QO+UUKFkBx3BXqRwyv+IXNItM8Xa0xB9p57xuF
MLCf9TBpcAGA9lNiIM+1sSaBZySlnnhXMARp5E2go3istCwsd02psJQwmma3TAVHEVc1OEJoVZSR
WJ8oo5sDW7bZOofqdsTEcIgKOqhpCdEulnW6vS0ChnUzxmxMaZVTmQaJGrpgktSVXjb9GT4spKnU
mnJjrdSdeZ+rCXEukTmBvCvjuB9WfWrAxAkBTI2brEvCS9+KR+IU6kOsSe92PhrAyPRUcvtG4pam
opIu+O503UUbo92FeSg/EujVfVMVJUYhFoiGJyTC8bIqhdE8q5VcAGjICCEhrWheqneFu5RFL7lP
S8M8pBwgFvbsfMtkPybKvY4okULiJK5WoAbPpjydJZVkXNyM6P8XfCJzFfak0klsTKlOEa1s1ljS
dQ3AQGIQWe8JNZL9uiwpJWVLnIm6JDNZrp571Z5iDK8yHbA4C1PsFFKYIe8Zk2sadPSy+rrfEKBw
wBYyvnLccHZlLednI4jONrvH2ukrRPgld6Kcyvd5bZ/aLD5I0Ci4E/NVINVXOCtizRMOHa/Q9Yd5
KiZ+ydudZI24VcAIwS0gG49ucmh20ldExk+JIQhGlGi+Uj+/L6USjmMmCwTp1CN0Ogt3F62ZNFRW
KSRkMFUzBL9p1KN1xNFnh+UDwUghVzt1xCOt0qVBFVTax1oD+JJqaqhjXDC5So7jS4NEXYGJx3mK
HeelGcN9XTX1biG98kSYmRdl+EMIApcg8k0gdMjAQa7GMRs7EWL2TY5Tf2Mp6XnOBZPVeK8WWu9h
n4hc0QKH1Vvqz8SZTiYGGjOo7gQs4KVrWWxMu2p2AMbuMOo864Ieaa9Q3OfMsnii9Pg2zIf7mnTh
q66o8UtkEaZbmggbWf4swr7TgKtcBOFFkkG5I7MsmvugnS0wDrMDKbYGdYyxPJmlq94bpHZlQ+Rr
WHBumfmOnAcys+f+qiaiWPAFIheJ9tj9Ut8y2VmJLCf/ZRCTvbJAyO1quxLBdlIyusnEoQ1fMfrA
P4S5A3QVXEtPCwDVYEGjplDTFRNuzVqz/ogeVIBhv6pTIJ6kpBWk2cWTfdL7dhkkhfCPJTz61mqQ
jXhDy48XsRpnw6QrkV00Cli7kL+R4VhlqmdE88CRXi0OgZ4V9P5Mlc9g0OItwE+xLLtmW4T9xkiZ
phElUWwr22rBo9rKawfnVl2NjMceI+QVzxVpvCe1Zyv1ZNqvO9ESoLZqC+CYMJ7iB4GRzXYTMcpf
DDG8d1KSrDqnYYOjrSZxFMxF3r5ByWDnMQdNn7dsfTaqBYq6Gzshln5dg/VeTxXeQfgQRMqMWiJI
4h4a5UK8chD5ajsnroipzGO79Lly4raRh/EpQQsaUteKGFZkpW7QK1Iz1rDuDqbq0CjVJKN4g9vQ
XXiX8UAjlqUeayIhF4RepAQ/WlAFFH3WXNqAHi6v4TAJmpxQJyINkJfjYKZO1MiL4hnhudYk887k
Z5HdnszxeqyjN85x+85MF2C6gC+SclLo1jndb2zdpbUQyYvCk1QZVH0bqTvIY+XNQBK5T0iZCdOZ
KCuZ2PFeeg6UID1NLeT0MbGsk5OO9YaSUP3WsR0fuD1cknyUY2V39iJ0S85t06HFkAecKSh68I3Y
hAYoKd3BeILxNerigYZynrGvqvKBBdidZWg1RmsGT103M9KcSfa+k6Q6+Ep+PECrtsmk5XEmq3Bl
tTI/r5vJcT9InQKdkjrSfpMBtQR79JyBlJNyUrXVWiqyXrj4rlOSx8ehvzSjYFzlEJG4kpNsXMfp
UN6iDpLeMHn5oZ1zlel9rYyoN65hUBinyIx9MrOsW4Fzys0GXG8OoyLUw0IhtazGHAobT5J1uMnG
OgJW7zaTMX0tnCWVroX9c0yYvhMCm0eDG0Gwf8iKPH0jr6ZxSPoqWzzjxkNGq4jrVN7JkIn3XTtv
MW4uYJCKvQDyjsTwqtfE1TbAossMpM90zKGEq+JLJSVPoFHRTOogfFdy1WSnhGd8HU1MPx2LSESL
4mDNAfoZ/pADwFLr/TQaGHvIebxWspzcAwyMDK7rJhOYPe2HtBquaTGpUJ6a+Iw18ZgksmeQoLA2
heHbChqAfrykkohpsYb2JRjFk43P5JQyl3ZFoX+VGdGtcqxY34ZSfbHHomVDar4403Cfy/WzYiTl
OoLi7yqipOMr5QqwKURabGi1voVLJ6+qjmdFZqtaZxx/11VmgNAfCCjvhLFk1TlQ9Fn57yATS+u5
TmdOOmmbHhmFvyg6ZypA8Y9lTtt/bmf1jIs+8ppa6M2KkEdK5Elpa9imtL6h2Ey6VK2buVxC+PDX
0uhL6hsCIF4SURg+Ao8e9A10U3rAVWfJMGjYg1x6v3T/SoRBB9EmsqAoMbUHaS4OpSYOZQhfmSgL
wh7o94orB0PGnkPRaQ9dM4zww+KPgk1UO8H2oFktybLET9aS5LWsVea3PRijxCZft5l1yu0kCMx9
W0/M/3nEdooUFiRdBQpj9VLTaBm1BhChQZktyBJlOi4pWHTxLJ42qksqjKYZ7hI85oy9WiQDRIre
qU3OCTHquNGCgq4U08v2UbGlBO+VKDQ+Q1X6ktTB0kizE8IyrOMDpQ2biYb30+EwO9H0wCExURpJ
z42iOI9RKLF2yfS8TAC/xE5oiTS400QDszGNdRrCs2QpC5kiERbrzuTnLVTAFTFxyYWmR0q9pK5D
GNU9a7xrJr2xoXgHu9Ox9zKkvzHiKvDQZDZeHPSq12hj51px/GoT/rFRu9AAimqzDjgNa5KhB0/s
MsZNns84fs0gfNFGFcOvSe/ckswV6GDD5Vgln8gTUK9DmDsnQqZk+pFWcRWq0W64DoqPqzx47kZ5
3Je9YjEzCO7yQP1QR+s2kPRdZ/WLblzNPxjmCXs1dGI4xlDgbk3OuwyndHy3mH/PSDCOTRUEXuzY
mU/m54q7ILy2ctpNXIiu28xkvdyMdp/EXg1cmEdJDsoHXdVi0EapedN33WOm6umdTNwITuSxz/kT
DpTTKor0QL+tu6o5gqLmrGYDreiBRYW2tjGMtrc8UZqIFWKlzqz1xOEqY2BYd6NLWyPiXJE2qG6a
cG7vOponCuTOMT0bMpmaq2IAVr3CP0xYU9MLNgCoU0Z9maosVI9Bobf6PUe9KqQhNVoqg6ykI6ib
tBeJTaDQ8vs6mHCyd1nbsgCa5BRvRzhp27Il+tLtZdtOeMPVMNAmH+kJBDAobQJklflNM1qAJeYs
M68uZuQ7dA4E0nRFIgb1wNxzxiRGLt6hihU80XOmAqDRZ6MGDMTjt47xMupEbljSGTcceQw6ACQI
1JoIAbWGaf5AgHFMTENpa+feANgiTTLNxMF2YOxqUfNIzDoNYsjxqTcGHWiXsEEiQPCX9lKZVZEf
nTCQfWGNAVHCTbzED6KreGKsL/StHXTTt1AbtJs6CEmESfOY2qLSu7m+9HCu/Go2FGA8kwxgGGf9
WB1lpW3inUa6HKfdTqrfCgRoI3xJ0tGI3pXQFtkVqhDEL0BcV2kJGhXPs8IG11DMv8UWsiW8+jlq
HQ2soF/RfID6H3Y9ygMGYYh1GIXhvuGVa3Q3Iyopu7KcZ2UAO0dnkdm3x+C0fBZN2h1bmywCNiDc
z2CC4bBtJLXshhUU4volrVWetSkdvvIuavqTrDHLJM0pajf8TmK0OyJMWZVLvfYUPaDoVoDFxuvW
ihyicm3OkEtPVPmKD62q9409lz1vkK96VYFJAhsXDma+nVJ7DA/c1Ry2gW9w2oqU2j5XORL3XaNY
KguJbUvmHgrpMK7rXKFSCpGFh+uqUCfjNskaimuDNsEHMebjfdhphPBRXUNiKoe6Pk1qqWa7qh7i
a6dphb2bbVlwGm3UZlox+G3fWeHaI8GAaAEsGYF0jmquYjyeQ1fDkcYG0YO5/aiRy+pfZHh5MYvx
aA6bGkVs7WYq6fE+Gjj4b1kXYUdCMpe5XTKaMc58DrAjZ/NnxwrViFUxH0yS5sBtreZhccoxx9BA
skJ8gxcrNwmnJAVu3HlAaHdEU1c6O6494iGk+LHYMl+BDaUSBR8xA+zU7Au9rihlCloo7XUadFxX
HNR7BqgoUKO7QBlhw819kxvvRcqyexVDTEcUJU9UNV9qR8VYwBRAipgS6HNxC/yOFRqGr61sWoUE
8rXRdFPjBsbAxM2QSMt0hdrK8c0P2szLb8LGv3FEcxk14IMqxhk4LbLy2c2uY0kh2bicfOMQ71n8
g98Ev/9fBvsfJIstxrD//O9gtP9NCHsj2qbs/3Hoii80/pt//Oe//jX+hy+yL8XXHzWyv/+431Wy
urlkszGOM2VTJ70MlepveW6KbqCFReuvEtJtWYju/6WS1QHuoODmsPjdTaaaeDp+V8nq2j9Nfgg3
DzZ7SkD8F//9tn+/R8Sn3/94z6DT/rNIFp2tttCcgB/gOVQVeRHR/iAar0vbBEeXNA9GT7+EyNRT
rUCrNo3krSRbZB2RUOShc6jeIBI6m7SwSq9LdfNkqlX1hUzJad3WxbxBVG+cJymckU4WtC1g6550
aKMrQrMedSqMdZMW3aZr2m4nRY3t5XT6t/2oxbsZ8u3akAN0JM5QHgkAIWcMkcV2VkvdQ4R4S0SH
uRmU9ItmFZOfMxhxkVh1m7xPKjeHvOGVLcsoCPJsl1tw5OEwC1rHVU9rJavIuCTCtqoC1JBldCjb
0vbwnWysiWLDCYvXWrC2OjMIU7qWjW/Z2Zsyabc2m1jcJF9zZCWwXGgLL7taID/q0aJMEvnGLucX
weF2JUhVAspylGSw5wTbxFtznFn3pPIViCmhsSUtFJBnFRMKiwJdN1PKjFYFAZd+qHaw1+HB7i1G
8DvQRm/RRMqmiMo7Dr8nhiHEUMctqsYeGnzRsH51Inmz9KZfgShC3hvx/qtGTu7rSsn8OI+jGxs7
CU0AzF2HwEDgY0696i4AyQJgEuGz9Kxw/tvbJZBt1eiBchwr89yl9bSdzPFS1a9yy6vBW33N+oLg
i4ETrTxwFZb/VJrZK+TVOybAh2DmfKkW/GWmivlqqBN0L730rsRK6eFk7F1W1lPEZug1eWQBDUYY
DILovivir5JJnQ3J+bUm/WthGI17lNcx3/3I3GtqgeeX8BTX9ConJC3oFcdYbk4yX4/qhM3zKMO2
qBpQJ02afFB079NpeY9d9uo4dGedUCFGVYaLPPN9xEkEE7MQ1WuVOOibmV7AY9SUIwq5cjfYhn6e
lltn1MTJIY5l5ZR9d/xe3lj0yjiVzIVCyWfl6jULs+pNUeT6Np6752owtmrc2R6cQ/qL8VtFViM8
Q+SxzFjP1Vi8iqC5Y7Cf4wYp7gTvNqnFM0nUF4SGS9z9yNCmkdJ1ouZvVpd+naAa0z7LCL3QNRLO
NTHuixJMtl5UGiylZQoaSfuoqUAccSuoiNI92uVf1dJAV6jcGsFE+k4Oc6qMRbJKU9r31CTxuZRz
sQT2ZS4jCeOxi5PimAQW5+4glUhfmbKL2hi7dpQWmV9x10w8Z+ggP4xJQS5rj1TzGbddXHwYFWjM
DNiSq6s5N6EpF2Ax9YkjBwWrSEhRcfLhlMQRANCKiLywKHdZwqUdkacXwKwVRDntUBJrPYVHc+Z4
0QeGucbEchoM7pnR4PuUGYNvMkLeuRYt/RWkTzfgsYAsCfS6ThrQQDEEeWIOkyDykwx3UGxUWoBB
PEOrSWG2k5k4P3LD0Dk8w+dknDKZSxJuIOAdh9HXtnTeARfX+0CKPwJb30JvpSFkAbLXY/CTfW1c
LJZFDdaBbxa57mViLrZOyAXo0DV5asgr1g7SH1maH7mSsPod+cQAV9+Vdip7PWdeWrYqVaOIvvbx
cBrz9IM01v4xSyrAVOTK0NAK7BVxWCHuyCh3h6Qttl2ojr6VMcnVOKmldvjWqPIXW+5BvANqAlhe
jPs66NKNwsO90lN6lanOuNeemPvbRs9KW/TAj0jI4QwNEbqajHrf0S2kzVxUN1At5p09BvVzV0Yg
dO2qOOZ90bxVJT63Pq4R2fQdU3TuG6NFlszDFnGO55FyGtrWTJCnHYZkJlesRzvJnhioxrGzNfTu
Nxvp/4My5BS/sxSWH+1/LT/8vaxAJ4VR+z///Fu2y99fe9n2//SbNX3TdrrtvjXT9RsrBv/rb3ya
5W/+n/7hP759/yn3U/Xtf/zHOxSsdvlpYVz+ibaH92/xr/y8BLmjlmyz6fdyQ/xYb/z+//5ebyjm
P3VLs3GCGo6C1xZ2xe/1hqL8cyEPmdjUdRxiOq/3uyuHP8F2DKJPlhXc+fJiO/693jD/qS2EBXz7
OkYfJPja/0298clhKYFSsPhH++wkb6JB6+E3WrTt98IoyL03vVwNHgpF2UpN6epVuXcw5JCb9MNV
+ouq+M9+3D9ecLHm/VDXICTsM1Xw2MyyRteAlNCO06k9x/gfqre/f41PnvI/XoQK7scXAc03gHML
Jz/trsOse3rReoNhemHIjj++BeCCe9QNgPLo4MNnZ0PWA/MXn1BZHLd/+Jz+ePXPHkozV6aYOZ4v
J8O25BgO4t8tmfUrIqe4uMjMVfnAy0HFlcb8WOS/sAJ/clj98crLO/rh4mqOxIyulgg/YZm0yy0H
c9+gERyG06GT+wteqIOVml4Dzz4Yk1+4On96E32qVVMd3Khh16U/jWvnpjtnN+0TEprisUSP8IsX
+bN19I+P9skyKimRin2iDHwEcwj0kUo4w3ZqbphKeF0J0Zi8mn/v7vlMmYkRnDj1MI7+YNpbQrzg
3iIjCYi6RwaQGZSbwbxlGeZYcm9odMDzZv2Ll16u2F/cOp/RM+YsjdGsDK2vA/Dv5Us7oBpswl2M
38Vg1FwJrqh+qG3Ti8xfuXIXes5fvegnN6ztjBIyrLn1U5V+9uB4mkx/ude3wBo8fQy2wawu/dTt
v/khPxnje0Oe7Lq1bb96ru7ib2jSaTNnxDw9NScmjnTI/80X+rTWpLj+bC3Vat+RLJrP9znScG1y
vt8+jLPgSLo1LHYl0R7kXy5wyve186+u56fVxxiomIagIW1kY1pu/Kg8F6cyOkUI6uxNdCl8dT8g
8UxnF770O93yaJWdi1MvduMBs8N7gGI9WgfqHnr6Ga2DeEzAZH/pj9JKWrFWhtqp/lKey2uGZNtD
jbc1jJO05mCyafjPt0nitye7Up6yOnPHJ8STq3cb9BuCW88Wu1bbC9111GIVv7TX/irsk7JW3PLI
ZNHaCj9ZTzvDlw54IcbN6OmuFmymbbMH7ChvdG/yix3hCIF4j07NWezifN/umrNzZeKMHq5Yjff5
Vdp0N/UFZW8R3+rBW/KkHcMt3kGEOYdyx9gVfxGS+K/ZLWhMufEw8OssGGdpz8hn3DZbsoKTQ7cT
/+bK+NnDrwy5E2aIfn0qP6ZzCyc93lltQIOqTy7WcvAMNC/HB27z7zG+tF/cg8u99lc3g/rnJVnS
aNWlWAV8srCAb+H1UxyvwdUYqK8R4Rjl0tBqXmOF7hrLSt9WlzxWt2BVUS796gm3fraufF6hEVSJ
We0DND1Ex5UM1R3KbFRcQNwF2Vz4MxGmZE/ZIB+CnFi60gj3c2TAlaGw1Jk/iwpGpSgYb9OsHfE2
RhTWuF1X4zRIFMK9g1KpvjIKaEJI5FTG/R54aLyhSF8jkfTYEzsPfOSNJDFwHyTmgConhpz5wwrZ
HpLjntEY4/AsfLIm+q3y9JCEig9Gmzhf4B5u300vYHVvxEjM6BJ/lIX6ZVSME5Ijj5yceqMR5m3X
xO0WxIRb+TnqGR8nuce5+66MxC5UBIhgJSf+ETggydHYG2LjXEDBxiPvttVbaL8q7S8agD8rQ9RP
e1YCTybT6yrwg3iX1NA+wzdbkr0x7i5WxRWcka5UV6QK9jxh/GRcyAng7++7n6zpC/T5x0qgi0K5
N1J8wEpQv0Wa4hW25sUaJUBA9FJoHZCor9pG+9Wa/ue21b+2Z2XZtn+oPPTGHmPsC4FfI4hgp1xI
9dzky64JhuQa9UDn42tUTyzv4c6yfsXn+Vnt8RnlMNPByscQLx0hf5ci7VYFMq4MxVhUQf5PqoM+
H3qDsM7r31/Yn32pn9ljupaDrzWaZE90q+PsM9E8ECG0W77UJfEbcn7fZBdDYac21cMc7h3/71/5
JxWQ8mk3m6SiS0VlJvvedg61rnpy3B+EI1EJTIeK3y9l0N+/1E+v6qctrJSHzEZspfrlJF+iQN7b
xr2emDzW4oH4Bioj0nTbmdbGryhoP6uav1/vH+6gkSFwoeHM9/ugPUjMS4LhakPbzyNEuIpyiFkN
g8m6+d4B4K2kk/WrRRoM0V+v0t/f1A8vruP10bKYkm/sUck5uyCrNjabQ1K2+UoZHeQwJe1F7LF0
a9pjAZE2x6OSEwlZN2eCMQ5zNvhZHbxUWoknkR5hukUMioo3caV2p5obW2xSbV+LTVkeppmlCAfE
RuLbUzZSG7hRh4xJ3eHYQ0k6u7a0sA5GVtldxDcLsa9meMxgb9m43WiuV8NVmw9D9aZnl4oiMdr2
/RZnGHOgUN6N1m5udta4kcd1Set1JdH4pKDDSjsFhyl91tTzkCNxejb0a6feO+NTpX+0+mNe3AFQ
TTVUrB89/lHh9/i6yQNVtniT5HyrjMubFtGmGbdKv5P6XRT6oeEbEejhDS0y5p2rKqC5J1Xqsbcn
DiI9ZGmrkHaJpt2kTXdP/gI5kAkfaz4rYXpwqtonXGqHVnJNRwULV79BDe33RJ719XmcUn9OtDtU
pttu8mV5Pus2POOHvqSnNU27jIAXwePeVvohyYxNhAo3skdctcnKsqc7aFbMDTX7QyqUKzPvB709
K2Xja5l5T6YVCa35O+EJByserwpmUbpAPj6OdZQ1Xpij5iM8SHGktTKJ90GyNw5VTi4aD8r4l1l2
cF7F0W1s06CdJ9Yc/SHPku1cF8SrcjEkgfkzseWjHKX3SW35CO+N7BtpcytdoKKsaUB+xOGuoQPq
eFk/5ZjWhlPUIQ0gZl0ujRnq9cAE19zVCMVblAzjDOQ7tfeDpvohmpBcnS8TQcU2Daa+GjqsiltC
r4hKPNiVfatEza5omTJ2mufU5GBG7hyy3aCp6kV5l43FTdKjIsSiaCmyHzgldhr0LfVyaW44U963
6ZOWMlSfiaHwLNqptPivaT68V6hj4K1tnLnyLb3zs0qcMF2spwQYgW6RXBXb33R1vOuqE0Zc0A08
NGVKpImVm6d+2qlyvB9C/Yr460Tn724IrTebUTAOdqLH1R2xgZvJMI4khZnTpU4JiqyN214ejioq
qAI19CB3W4N+hZYrOykofQOVdGDZOzO6kKGyBix1sAlyT7p0HakvUhXw/I63ESz4FeV2kGAh0NP4
i+4IIiPpCBAAqsnPrKyr1LLcIr4oZvyrffJnC82nQkxB60H/r+v8evJnMe5sYJWZ1KzjyCb+j+Pm
R54sdE5KKnPeE2b29wu6/rN64FMpYgXosC2BqMqG8B+EwSlsecDzflMm8hlvGPcznWLRrrrqjBRv
VeZ3UI69kIJPNu8wXLgYr1wrrL0qM125AgTYdp5VMABAG1MuSX9UkMqIMGj2MjtxU8b7enEvihdZ
ptr5Gg8q0UMG0yKdPTLluZS2xK25PSXa2Il1h5RocG7D/lIV19Qi5g3uvXWfD7P795fgO/PxLypx
+VNJNEdA7iAxpb7GXH3Rd2b7TL0v5Bd2GCKEUHSMHSFlErmcOFyni8BN7FCzyvSRZbqRoy8X7jgk
q8LEztDGHmCMI5UbhBpzfYvn4xebr/OTFtln0hcdwgglFWK/fNL8iE3YkvAGhcO2aBAzXWXn3EA/
wa8Ci+C2URWG6bmfFu1RDdpNPlhuExd8j5dYPZHMM3CTqYdMxm9ScZmjBumM23U6ZOlnreV2e2OI
6NZZsBXkoabQckZsVMJBD4Fm2wwKQuhKTBzEWRjyqiQLqJDWwsBaZSRkry4+rvscj4Azu7kmVvL/
4u48kiS3li69IrChxaQH0AiZusQElqWgNRAIYPRvo7fXK+kPST6yKlnC+Nqs7fVvxTJmRUYEgAuH
u1/34+coH8vqy7YFgOnRycbUG0AyFwwdS3DsjyoCez2k8/gplBeE+b2UzECCDi2k+7Kw3I7KgmKw
CAHJbTFGJfjV/KzKdCuBs0sDVihcHdSDDs2bawveSTZ906L3kHdON6NBnA9+zdf3DM1c49JLKt2x
xnf1CGDNeED9w2YC1MDpTmv/C7PStirJ98xqe/2r1EEw6kRhwJB988HMpaCpVzEoZf1mGRvY9rcO
ZKSBUcqfEqQDu+u7Lr2FsM5JZrbS+uStk+kgk/CgTolvlgxcuUOROT3TEGyydrOx3GsdKj4dVBx9
f1QY5ZlgTjSUib5PHIDdPlsFTSLkr3F9dqXLUQUTs4x0Ff1NF8VWZ9OFmxG1rovE6y5riAi3A3eP
jbjBrrCMsJA7N6+IqxrsFF3j5VniSXWCehfDP79kan+hC/3eOr2q+qhxLzEtHfeMG76LB6YoOv1I
8N6LyFKoyRjSvTp1mXUrT+qnVsgeJjFIDbBu3LgiKU9Kj0Kn3t1KfaRi5vkinFe9oUNaPA6p+kau
hkiH+XpCERN+C0e3QHXV2yb6krAneacP/WFOrnsY0eCPUW2xfAaLDYoFcEgCUGoRAjNHpxprXGrh
LDAX3856lLSzmzI/301TCJ5UbV6E8OzLtWHI+HpsGfVZshYcZhxUG+UT/+9EnaaoHojwFORP3Zx7
+rZjbu7jvIWnAW0JyNiMDH6VImCCxr0C/ovpn/3cy71sQ763zK92CZBo0DSg2bRDzNY1rZ48fbid
KGDCYLVfxvNV4OXSDBAndbsBKpOYkSR0EktpvOkWC23sXxUdlB+UPsRXm4h1ucQ0p8EFwz094LyU
vbich6WRKGfS7yvW6QMCzofSmB9IvyNlvR+jpIBMqJHwv/R4u/EWYCg0C6usiiAz3yzl44rkOoBn
/Fz1oZrWiLL+Dn7fTaAs0szxbm2afKeAFpWtcNYiRp9+sbA/2OGK2+tfPedGC+faOJc6RCAqtbH0
rUJFq9XdUXJUJqJyfV+PyRM9yH1z3euK4K4jkLB/8+BbOvHVwYu1kzKTCcNIoSC8SLLb1ea+aa3n
Sp32aSeDnL3s0UmEG2i8sVCv6bmtAnDcXxx/SxO+Z1Wv0payBnsi94kRQcJ1BhS6VzqNudDiJs6p
8TMr91K7mjVk8fKnnx/zBxmL+CpjQfHAQsBl0SKJbW1Ns8g0b7Z9/VY5KUlN5lS0gbb8/GA/2NVD
DPHtAoNNH80NjhPleveo45s1tIhb7ZMMwZxmPlQZ0iwaRIhpfyNoyx7M8l5jH/Tzo39/Zw8k/NuD
X7oaMQgEEyN9piRX6cE6oQSCxjeXCSlDwOzbr/LP7dn7+42E9vfbQwEQX9J1ZJ/YLWdpVtzcrB5F
rnFbWcCbQf9l6ECsS0yiqIPCoKlOHCA1zZVfmdL3S5HQCX57BjV92FFRVjMqiJYVCk+owToI5vg6
69mxxuMowWmNtBapR8Fp/XyNf9Abk61XjrEsL1I/q4sZDfBKF8bb7dnt4qdBflHZ3UssvV4L7rUt
brrml+v9o1v7ygdaGXIGGh3c6Ap43aEOONRPW/Pfzqm/CZph6xKoC1JO2JymZFebKsQsb1Fdfj8p
+U1CPVrpwVoB1f35Mnz/qQJk9u3ql9v8oDaxt2bW6RmmA29QgSWKWlDEC0m/uAfOs5di7Vf29n3H
Aevqt8frlIouMupU0SznH0xajxVwdtgINn9lKqknI3vO7HLGZvjnF/jD+/zKVQ1akmgILVkRs55B
poqujKClMr+NGalM5eFmXigWt287I0Dp89/yVSgFfHuVVTox2SlYAhn7ZZ+sMEvQLZt4gje3aNbG
XqRZyWDbv7mqrxWLJk0uyx5yxiih9Lc5jIbn9LoqRO9lL/eiHasonUJtpWnx78f8RzCPh6biv2/h
Gi8QjL+wHP8/YTwM0QRFgR/6Mcrj+Fw+L8+gS/us/N//9b+GYvtXABPxp2dAp+Hzh6Z6/hfkdPga
A/Lnd/+FOgXRuRHpay+ynVjnX6hTU1eBN1L8Bg5q4J/+QIG8QEtFTYZjSgUIquk8RH+hTqGC3jCi
Jh4N2UX1n6BAvnUKL9yukmpCPcXgqQXm9JUZL1bRl3It9o96TE8RCeRK1d120N1GnFw8uQ+/d5A3
y6/6I6+i7u8HRoRSR9MAhR7zb21vS5K7cVTGxzZdvN7YSIPVx8wqPKEEuiQibyvMA+M86+UI1AB6
J7S5bSjYmDgBUYZIU7BBuAd12KlXHYh39T5fFy8lM6/ly10OJXGZT27CbMHctTdz80FCeXKpagfJ
4tuqLB6a9kNKgVbvqoParN5Q6Q8MbB0tnUQS8Xn4HxugZSR76xVdS/0dfJsMy6vWgzhC1cDke0+5
Ov+Qqm0gDuXJWjdOhexZYU46uvTmQ1KxGe3bd6SHj4i0RApsH2WWfUoZHitSRm/6691FRydiU/KD
0dQ8zaWBQvNyt30lKOjoAnyTwcU5KnrzPFuwqNSoHfioQ7DxQ4d8ZLFgZN+cznUSdjmBdUS91mPj
fKjF+CNERAyWznVYC/mnNJ3yTZtLDYy5fWvFsdcq6/vrMmr2kAopVWMoa9aLJzMn9qJtrgIdNpRe
cEYVLGrHFgbuDFqmgGUp2TN7Q1GwHHYtMbVWqwOjWRCuQbuaLUjRTb+KXd9uKF7MRUZnQ9e0jdH+
b0GsG7pqusJH8wio1xWvGhTAg291C31G7XaJp9xW9PnM/D1s1ck+tUpPhbqFGc1TRpUTmNx9Oxp+
tyACsmbD26S8PpVouY9NG6SCFlJGgVox9pied7VMDQGV3gKlDbLYihYiml019Ov17qaJr0/VAP9O
ym3P9QNtobdSPBFtYjol131Xw9kwA8jb7s6KFbM3YSDJoisvTXeithk4fJ5ZYsJPiiZVWRKHUzAX
afkemiO7KLVDNzDwcRGq9/MFWOnEfMOGfJyW9l2p9TvoGtES10JYX24tvbqpZOPA0Og5Ua7ntuvu
GfVBAltAklt9TDO2vpb8eOkTXxpLZ4mrG4PH5Jqqp0LufUO9Hi/JR2Birl5VN0nLuTJRXFqF20lY
iDT6SllFZj3tMNADCom/EBqRXvZQf2Wlv99YSYFpmrEWVQFP/20cvRR9X9WzPjz2ovXQ6tZDjvYw
u1V/mfq3vQjaeZbAl141rx3zI/wXIIybu/gSNGrNHMf1DPtK0Hf5ITMt9K4SH+4DW27lY6uhWQqN
M4O3D+oyuVlpHNqVrgM0lGJJbUmQrvu+6yLtqgUq2O7qWkeLdnFGY/aGdnwT4wmHuHKY6w5QqnRz
Y9lnBaM4UEzEZb8DTeUy4fwhTsvDfNEpMKQ5m7T5qYfgvZ0UzohODBoT+gBn2zj61tIEMHX68jVx
FlFmLv0CnVG1AcJY+vaGumiIot2xtS7OtdV5hguG1RoESWv61MMxUdCBUygxUEmrjCtRf/WEFDYt
aT5Wlhwgm7o60Bk5XQ/WYMrJshir7Z6YZjvHcxs2xSekeYC+w+p2ReHW/NgjAavI4LT7fjcNbUgZ
+CbfAOxjo0etguePhZuvgujN73f2mzGHLdn/2w3fxiYIN0h6vdY8gqiz0pmSHB5Z6yMiTq6UaEGy
aM6g1mHHHgVuflTdk1sgxrS5LE/I22CEl0K4sowYB+2Hd0C3PUvNWqhTm7BlIoEpKb9X1TDWVWeY
ixNaq+61md4MJtgbRXns4uzj9pTIPLdQM/k9xErxYkVwRJ7QWfpFJvq9a1REgropgtNEFfFbo1ZL
uTP0Yh0f09xgvJJjzvKEnvhcUKP8Ffv/Sxf49YrC+Q9xmYHEArMq3x7tAtUBPMKEUrUZd2DMfWQm
XWVsqd3vxw42T4Mx/Yt2YPbWucIXJU6gw6VLnNpGXHs/v70vKk5fnwyTMNsFm5uypgjx/KtdtaJR
91Xmy/w4w0S15l0kIOBebkG1q3WagzrDH2QZpRr0hhpe2jacR7gVNc2veJ4YNHX1Rj/lo3IaSyIq
kxjpZBwagOLXur7J62Tf4VHlSx011gTTQnOjydZNpvVv1DXZAwyneyM/VsLlTh+5zHqZ3lRTflKE
61NfKocews8kTz5VVRdcqIeZy3QUS81ViuzzQNSW9et5yDkIKVBl1vdMMFxsqOl6CCe6wTHj5Uni
PfDKtO+SSrlFsR72tRI/LwsPg6gfrkq6b2E5/UUA3Czm22VFkMRUmFASJZRRXkMQWilm+CdlWXVB
CdnUBkoZ/37r/lGa/8Mc/hvU9g/ftR3rzw3Bfwaae1M5kreK9I8z/XtoYp+L6V947v/hZs/NMo1k
97dT/em5+Tq5//Pr/kjuZcbDEL/jvhjk0dj7n8k98govDyPCbhC2vvi5P5J7WfuNWS/RsAB3GyYC
PpzdH8k9vwIMZpmijH4l0mL6P0ruyaS/MZvfsTkmcPHNQX1VPNTWWTWyS64c8yjbd7vhRH07VOyW
/rVtHuXd9k/1ZJ50j9n1iw9VXbjspHumO6RzfJudLn7s1Ueqr2HsXX2IK86IIOxkp3eHXX4onsuo
bmzFsungtRH73n3uJe7V1x1o+ZzClV3d03fQOXiXUHUmfr66ctC6xV28kwEvXvepszhd2O0HT3VA
K+4B70RCyFCYS6k47CNG2XwxUHddUAS5u3iC34T6rr1PdoorucVpCLKrPR0ll9lhv/XxHqfkdGFG
xFfcMYT24ri1XqAePRRHeGZO8s4460F3Wo6pq0equ+7KUxZdwtavwiEofdUTwmln7prb+EY4lffF
zjo1xyrsNqSjlzkS10k/xhOOWmA4gOrolht2dUzP8BvFlPdBiTzGNxNQgusH4JERLU8v52sVf7A/
Rx6y6P4DHB+OFOhu5sle/EV3WFe/DfWX01A9KeQb3C5QXBo2dhMNvifeQOi+y4ImIG10YJMPp6B2
U59x3Wj1lKDfT64U9KH+rt/TpvAVR3eVXXEwPDTogyKSgvmmDi98ar6rblN/DazbCXnlCFDq7ewa
ThFUO/qCRXBxcJzB4l4cRtvtfJfu8p3pK1+kXXHDFNNH6/0YNpzH4Pb29OAkzuyOtuFcPG03HND7
PTeR6sc2zOpBG4p+5abhdIB94LwcFrdzRV90FQdiZVc/53fiofq0PlHC3sao4eWS7e7i9CfR7T3t
pJys4xAV9+0j7DvR9Yvoj44WGW7Fl2Q36f4SyGEeaGBWR0/yCj8/qkfNLYOYxinkVaqd3Rs3RtRz
NMvJAliA/bW4qXeZS3U1yFzxjRq2O3k/v6F249J65GRNb/yY8fPiiqF6V+2VaAqtHC4Jxzypd9IN
lhjEXuaXXsdzIvLap2lfPko32QeeH96Z34LxCLLB1ndqIPjZubjPj/lB3pUH/YjK511+RC4n6A95
lO7qHfzgv5B7Zh71B4/6tnP66lGfG/jx9KaTjosze7Rsr/7oQkfuoEllG3bLOfTuly9jkPkGT2UZ
tdHqqh5oDWd0hQd6MPbgVc/pDTQyDozr7uhDXueITmE/QcvvT/bsyA6NfCahQsntI54wvwglkLR2
/jHzkD5xCid1OweZBN/wC8/kfitY+bhXk10VFA6tdQfaJwcESXANm1ttD2jDYzQjSIIsyGBrt0tj
x8j48Hn9UD1ewnFPn+wRwoVrmAXLGXUErL+AY3Z/JziGIzzB8cBrYxi/S309KvdqVDix2zya75Kj
HEmnJDuY2NJRP2OQURLJD+uddmd4g3/ZGcfKCJPosksOEIafYn/w1bMWKM2NybtRtHVyWzpeA/gb
MO/r9jz4FweqWl7/Mtml8/yutD8CiPaYobThUXcHT9yNrmJ/+pLzeWSU3O29sQOw1VlsGNCBPg+R
tpsPMLoHOY7VPEEHBtBa8y+gZ2zJnb2JN2d+DftLaGGPwj55g8W5rfOs22KUOasDWp6T+4QPP6gB
N+Uo7OsDqgju5IGx8aa9dVM6Gv+CN8wffdMz72jnlgHgd0xPDjQXGKjLaIqHToKj2XUknJfddtzy
uHxIzjrM9rXNGJ6Te42fejwCURc2nhokoehd3cJuHRhNTqOTuUwrer07O6oj7QtPdBQ78wt/tme7
Bzg+EWoGD7ZKe7K/JESEi4vXt69uHWkuGPzUtqKcd3WheNeFOZgP413i9phf9rbn20nHIoEIJGDG
OZcGCsWN74wIkI4tB0LY8iXprn1M3Mn5KvB/Z3fCaP63mdZfIfNVzj4b8PwpJPTHztOPK6EMBESA
7LDbhRUbJu4JZLh+75oOV8BSwutySLkTbBpZnJlXBfcexII/eRo/wv9sP8Ei5i9eZX+qHRQDbLRK
nDi4sJKG2wblbgmn/cRjyJilvz2yE0e7uu/NQA8uPqEZ7H/uU68nKg5e75ezvZnNFiT5hcuEpcP0
sXfh03og+X1k7mIcVe+buPLYg8nDFt9PuzLavnAIdWxMdKrT1e/4KcVpdt7An8nraZIHDBbYEJq8
vFA8b/Y8hBTq+Tfgiqi4U/miDmQhlH2ezGHyaHauXOz25Z0nRTnGMrq/X0hOokAhBWeQuqZbuitW
mUd86kiPx4Ho9Gni6mTMR+diMK0Ti0YQV3y8F1fOs+E3z/kD38+6yjaMDZ7uicHor6yn5FZexh/d
IavY8X0sNzYl3JSPsWd6Hae0fOG2OK3LA/gBwHpyHyd2+jjsO2xHDVYXtIvDwKajRxX3GdQavvPq
19xOCzO1fGDwSIrg+MyAMTJyFQzdhY/cRcrIXpxtKmP73bZmwJa4mYmfEDuo+BEYmXXlQQDwztPI
QxdRh/I3U248i89JbsNBaq6hAgF/gNrZjd042i5nS5VGf9pDQOnzIQ4UBywQ7xDszfQYi2bx6mh9
CzH8bmE54Pr3Te49+UQQB+0hjYZdtxmqqwfCebvThruETMZisKaX+H1Qer1zDw6fa1gwuNr5QiXE
hmnFTvEKBc/sthaaDZzLL/lpW2T4gEnqYDMlDohkNLRjVwyW0wnl/RjooR6ORGWoHz0rFPb4oL1w
M4dDyKyrvx1LJcvbnpHEzb30xTAlQsXMieZOG/Ro2UbMx3E02TN48jaTqA/4prDcLBnvAgGwl+I8
Yq8PRpaYvMNpCViDt75d36YR2IzFTZk1aWA3xQcZhHoD+1YD6OdLLE8kKncf6BBFvU+lhFfSACZ8
nuLNUiEbCJi98YWw98PYmfdWBAg32B6HkbeAvrWhwCMcgE12U1JdXLQjhGk0flRxw9Zh81VlMLGk
Mia9XSp0VG7NiiqYQe8aWBWSe87isaIBj9St+Tjfqid8Gve6cqVj5W7r3XIykMyGpL8u32YXLjQ5
eL3YIUfyob+z66Dc1sPJeA8j5DyQuPpg5r7MJ4lPb45f4TNthMiZh0IVD/LiXAgUPBek0WJgHrWP
Oo+veLsEJiGmdxa3fYbpCLfW8BnEtJ6wALJ+OKpxPDM+2MSkQZFxZORwfZk7VUbkrw5pWxi7yOf4
SGg4wJlwBKZnuY1LMueULPLos7CuuFNefJv4YuFXX8JjbZFne1oXqNZevEwd8KQ6Cvlny6UDiYXF
GyMR8JpQezsXO3YhuPOgcklZRtKdLepxKpdDSm4B968Nfedd+qk5bUvd7WB+cUqWAe/J71vPIiU3
g/whJsVuz1XQkaikroJ/6oJ1v+rH+lzdLp+v4ZYojGQ2GelKH+I5eNTjQOJt1smq7MueXYlX8hwX
x2RXMnji09F1UdbygVftkl0TlMuBGbf0TEH4OByHz5AB2ItvBWDYHZIgsGmPpc+WKuRcfMFm6NYW
fQzMTt056JyrnTHddbFLmxYGWXfrQ81BBkVyS56DTKad2ZWDMCnLIrkC+5POSbc/PnTRnwQnYc9g
Oa235S3Q17m1vxyn0/WgO7kPZppBLCtAAMS9hkxODHy9zFRZ5qFOFDvWqQ2VAJpJUvbCEaN2r53i
By2xR34Q743HTn9cek8/kIh5KVUbuwpMthJaoCsOuwA7Y1mYw/D0hwvOJBr3CEY8sr4YiurKZzjE
AmTFbmYBRic7e1QjmQxOea9+Mh/QNQlYHt6b3yecjv4u+wz0ca/fVAFAFx8iyQxqKC9JnORW8GDn
DauAEEmaueWhSI9oXhIIXsd1QvTkJLwcs1+qnNK+OJPLpN0YFmRSWsALducM9g256TNcM409IrRw
yA4JVI7O5CvB7LceaV4I6YzahRAhZ5H1XtPslI+9le9jiAexE35oHngzOd92e4Eq+8z6akwJYMkm
a9hE2z7MerlvFl9IvfZZve6F96SnGKAwHOJwcE07eVASW46yPloDFGscRAHeSdjDR+jP7Pjj7M7+
1XumJIZT6G3TNnkSOUfDMTzV1m0d6xrcFtsd+dfibmkotWxbfckaKThzCMrDFQBq9lxsL0WXQWzk
7QJeXYTRHr8MuNWxc5bGnjNOR/5YRVnUe+lp1fzrl8XvvZjDbdktQ2xXtl8dRyj5fpnH1uRInIVt
UV4NhVvZ133GrTiNkTw5H+zkU3lXnpYkUP2G4LaldSRBuDX0mZw2ZCN6NDysHbee+LlXudR0OZbo
S7wH7bWAmMONw3ad59FRCLScvLM9NPC38Xe7Ache+VuyvRn3uludxy95sOWz23JtWxCUvTgdCrGE
6NYR3wj4KN2+7MCa2j0hezspHIqNfAXXtNg5DonsnI0ATOf8f2bJRuKigf8HOkEmvWV1wj53CGps
RuGSZOKSmFqQSXEdLDrb0KD2Rk52cldOBG1BnPyWDoL7J9XNPdPvHhqcvxWVAWOQL2OSgHJ4J+HX
uZ41LkANrR129NBFrBdBiQbF0+ozcodTNom9uXcJzBBeEJtAGmz1lzFINzfsbavMFgCnTFpwuDB8
+GUgYxR8NDi93JuJLSQuNh/ghEmk/DQSd9kpj7Ycm2ZB5ss2OxDVvXIxzK957We22kSYbbsokFX8
PP+mOv6Dbez2+lfbWEC+WbU0rXQkSSXTrKAVorBEXPc+kad4TMEsxJBacdgAcAMMMiskF6kFUTnC
p0GUR/oECT352Zbmrm4SljdbvnWNUF6gwgF1C1FBopZEZmqv5/gxPsbH/mCd+0j2LhFoDSocFhkr
gkKuRFI97zRqRsNT+bB4SThGKPMRDHU8Ns3lrVATVrvhWPqXPaMW/KUhugWN47iHrh2POPnm/WXb
tnGGlzfXN1f7xiAIVcHwuNr1Gb2p++HzFgakhy2+VRRvCk8LJbshBAy3xv5qf7zwcFfEg81VWTY0
64R+/DzRTsWcU1cL6Tuv/JoOOS4Yfh0nd1PaReSZW1yBU3wv4A0l19zpXyQSX+pHbjvitHO/ZvEo
LFGk20LKysZyJkXl+A6VE2fxSw6Ru8OWtPpbUIIZ1J9d3ATv2XK0+Pbqb9mNRqGBrNmWn1Z3yw22
8p3stf6AI9sWglgaCIHuN+76cjlwIJAUdrgp7shAGFGJzqip7WrldtB53O2GUtYFjw4rKZk0nvyK
BkUwUSCiY3/PpeMG6OR6lyfhduVBU7yrp+wytvoaUfsSEpiDBX+peDwc7LMyH6I3gv+V/Kf3tzwS
gCEZ4pZjs1vgGhR29tp4tm7ao/gmv61A+Iqkevlx5vHenAjYrcRxKpIwqOoZpMYEe3ezSWQU3J6t
1n7ZJ/4jjWhninqbVi4+ory96k666zcHEm5bWzbXPLMz95HE3OYBPG8p4kT+s6V4itcxb53a7a70
gDo6W2J4ZeGmiNCKL2nxGltK15KWUckhqWuVw7Ypgekal7p5LvzYIf5YnpKb2b3ik7aSQ4WboatL
Pvvzp1XSfvS0vsJ4IXSjFWVqGsf4s3RWd1ZjU4bY8r1H8W69R6mHOQR/dbdE1sQ1bqml5Nc3wnmm
yjy+06LsXrtp9lTVbtePUHWd5y90tX0lJMZ75g6ssp+eY+rHW/YQ34CSu7/s270UKLv1S0N9k+kD
Z/VkqpyLn0U6ieF4YANNGsPWOLqQErOJ86FCP5fkGvpNvzce1x31PXeICJpesWswkexQHQa2mMd3
BEdcvyueChze6nk1RRf5Rn437qoDUYiEViaWxf5EkbOjNKGHQ2TdIl04f2TOtYs6H4qGvXUuI/w7
XpzyOZU35Syfhr0RsfX2tg1+Hljhyy34R02b/2bYLLBINDPpZPy4Y+PSqm5AYT08F59hAayev23R
/PH5P1o0ivSbaSh0VeDVQTRsg1L9gb/afgP+SkannTFTgEh/4q8U4zfQCAa0PehVb9gs+jp/tGi2
XymcIryOImJRfOE/wV+9mn01aM5om2S3ZqINrWjw/nwb92TRQmhVKxErqL4wRngVe+YbNuU4fF5Z
e02fOA0kT0aJS6HIUcf9L3rVr5FYfzuDV+jJNB4LBR205paxdYQL4ZljEqQBwzAfl0gD82NCqza9
r3TU7JkUsIRP/9yEf9hR/Lqh+D//mxk6wD6RyQys7seWvn9GMiYrvrbvvz72u4Eb5m8GhJGaKKvM
iWHfdAB+N3B+ozJypRqiBrefpm4EVH/0IBUZA9cVwwKYKFsv3JV/Gvj2vOhAC0FaiRgm2PR/kW39
UUH9Ga3lDzhRRGMjsvo6o4uN3JjR+4qDpJyPg76yNRVQi0O85ANMkAFTK8EFUonuMjlZZkQZTC2T
Xu2a4h7NHGrR0u2cMBKSX3Q2HmL8nMiMkRilTF3FLKBG1yQo5yCGl+dK3l9LKNb4wVOG+m2hy75l
3Y4XdART82BIfYBG88OqTo9SgRx4V96sY0e5wMxTxyjOCHYAHZzZ5quLo5h3spZ+QtYLKl5j4rXh
scjrj12lRIkl5e41zSFO0eSTLg1IlPe5XZn9Nk+VU3lKOz9RDAZPBcZZkRFw80QH1sBTJVmL6TDZ
6lnjButLhs9C395Z5RzEI7u5Fh7ups328zy+uSSkpwujv+knA9I4oYZ0HJH5+421Y8zfxumXCcWL
tTbfzlDYITOWvcmkc6doradOl2fk1NgZNY+9Kn/Scoh2gF7dSiKiEZBeQfmLNExlysdeK8TdVVvO
S9Iz3peg8IggGmLpy/gesRmaDmMjeYs8PyGPe1pBdex0XWvfGvClO9cqvwRj1ffvoQJ3LvJ1AeLU
9yTAWTO0DArqoLMSXaWHY8peHvdpIBudSiq+DubNCvP3adI73igND1Uxg+LMVT/r5m4/Mc7zeYmz
FhCHnD3qDTq4UiMeSuCRboPyA6NWsf//1gX9B+Ie/vASNP5/7FxunoUyEz6m2TOcLtN3fAyf/sPH
WL8BEN5wwsC2NrTunyBmw/oNN2bKcOaJ5qsgqvy2EeMalqHoCh/ZHNO/gqj8G3EVTjxDIo4C0fhn
PgZYxNfwmL+aNq+ipyUvbd4Cbw2bRs2Q6QI5VwuQxC/y2r+3EiCzVxmxM02YIYBpMqZMmJPz4iUj
W5dLuY3onqIJYprZs3Hpm10vXpMnTW20XbKWb9EIf3+duuHUzgZl7RqNxv7C42T2qGmR/yLIgZi3
HLets5oCO+o0L4OysHZpWhp3qYJMKDpKwAsRlz8L8TQfSmssnrSiUN+CelQb9wJDjn3h5I9dXb6P
EyZDzZWR2iFuY1+VBYaSFO1e0p7lsuqdiwR3dZoN9AuQxqrlGQ28YchRUBWbYx2nS9i0McOy/dIx
2LEJJi28O9TAEH/Usjq+T3M0O+yLlCSHedH19wnRZJcUq+G1ndGB+V7Zkw1LdRhLRMDcGoIMkFFx
81nJVTicdCUJGwHx5nap64+rHMfoKevJQyxJxpMxSpCBd2IGmUXR7wRLksI6yZTbrlkUj23d6pdl
Me1SqTZcyVhw8ZbIj0WcwAaEfTk6wnQwPpjrbMdjBylGPVBTUq3kNCc1w6zoLEexhli7MrfTxwFI
lwnnj4ZgJeok6H6K/bzrWMwdQy26p1mDEqjQAObueC3z46Wt2+Mi6PUNJGF1GGcabLdlMYp+qhdT
oKCmfERYSQ7bXMxPOqN3b6bsgnSpEBt3SMFaZ/QPhUOdNJfHpSnLXd9otNEYFYUNrirPa9sUJ+va
Ub+Gl+agokDr6q100eG5j2N7TOhnz02aHqcWnz7mF6r0OlPegJ0b+8p4h62aq4Sf71bBK9Ic2k6x
FwdYC0fHvCp4w5jdr2UuT/NFyT8kcM0etexya1Ytndae8JdZmXk2enB9Q85UajxyuxSZMbZ4GZBe
i+myqaB7jVSe/41dyP9NCvcf6D91Mv4fe86o//yaanz7wO/OUgDfZZE7WYifa6h7WuqfGZkgib8h
tGbg9BT9d4f5Z0qmwUFusqMwTHUjCzW3cZA/3KUGKShzAhv1p6njMvnVP0jJNvDXX1hC0kB2L9uw
h0raqJOAcuJfJ2ZSYkDUu/QwAMjyO1SwVthNGoL0WgmBVhuV+9XKfK+n/i0y5ffjceZbJimyuTNe
FQsKGW4PNHZaZ2AePbGFeK2cVk4AQENs44/6ZQysWKLsDpjeRURIe5trnYq2pNpE7VAvu3G+3l21
tthl5URZa5KBVpUD+rg/P1HW9/W6aJCuaoDQcU6atq3bVyVIy2rWtc7hKIdg/H3XzOkuVToqYQvC
nT8/0t/vAFtLS+dosMobivzqSNI0kI4NLR7dSrsA3kk9kNH28i4QAr83rtavhnj/fgcMXTMwHAnr
kthwfntlmVxmVS83lKGKWYYyYUVfsKgzkMkFjaF5620ogvmL+/6di9TJChhgkiSd8adXSOAyLyEY
UeFarRUDNbiyAro/FDQvpqULlUb48vM1lTcz+tassS2FA+mw/lviC7Djq9s3Dn1CvCKNRvkBEbkB
rP5jKsGpbDdiPbzNZQmNFAxIuFeMVqKQtvbQnJSm9skQm5L+pdLm4NGWXqo9eOw1RKWFqQUdo6Ib
6sa5qj+U0kX5mM61+J6xE/h5Wnk17/MKpcnw5xfzvbXDQNDokCD9V8XNVL+6lj7rpFJLW4quKM8c
6r6nPzJc10OVFI1XT7Lu/fx4fzd9Rp0VxpAxEMQrXpNhIXrVGswEAwsSs24vNLERyZBlez2DN78o
Gn6bqm3eAHkMjeE7dqb8Vf4PdWe2GzeTnuEbCgdV3Hna7G4tliVZlhf5hPDK4r5Ucb36PLRnEqvl
SHGAAMkAAwx++59qklVffcu7bH/+26NFspxDfAnhdSwwjHFlyM/DMK1fWOWEC8oyhFg6O45rI7BM
8DzZfZ4XWnbZs4zwcabJW0B6Mk/CL/PogBpsMkzkiwSYgYLqRfsFmam2obqyE/8FfvmTsweYl62F
uQoAYYdS6/HzpoHfW3B4cD4YIeiHmCbFbV17r8q5p42bzc4esy558fz33A70o7OwIYgp7B3+E0AT
PMmLg6kfEWBEP74unRxxLQSYks4CiGHSYqdtP0Vp1oDMydrsf/DisT4hiHqIToRUBo+fF+djx7My
nlfRYIPIl0BuyxVzKwtDN1xOGaPhpHGd+739ahgb9EnzIEWqwp5fiD9/evHsMdiTvHT5U2P7940m
h8QyRYNaPoZGDBmy5qpC+h55NQ2QN42sy1WE/Qvn9ul7x5J767gQ2wXV0NYv/21z+3WIi263mWN7
ZXuGzQMmYrjEXmJyxQQ4wC0ibJyVHkhav/DF/7DhEbnabnNaiZt5yMmGRz8q6CblN3HjB3kcVX37
ygxSnTkk4e9nQx9vKcAqGHxyDzgp9od0cKv90Nvp2fN770ksCfkhtDZoksqQ5Ofkh8w5ttx9FTZ8
556OSL01IEa4E/kUVi/c2E9iCUshuY6li+t4dMC2z/Hb6y6nbrSNF2AjSUvovCvhRHiOWF4Ijk9X
YRdxnGDqAtfnxn68yiJxLhvmqY47IXqcJarsbragP/7ta/OJWMSqiMacFKdZmZHTHKarruHHILs1
qoqRJeySnRhr+4UHenoyuFM8jGYCl444CeXjB0ryDgN5GmWx1SvBTLN1raPJQv9Q5f4YR+uQMNdP
dfHLLuCXDv/tr/DzO/Xr6eHYGo5eRMfdIxaGJ1lP1vXo4sHYiXVgFQi8WQ5tu6S+GuW0XGmDEnXV
DKAXzEvRMAqfLE2/XNCfIPuBluWdso1XzzdOV7ZFrK1AXyZpjvNg2NnDbZYJLGsKqQHZD7jd4lYy
pxcoQzofR7+JXiF+NfANXMwPr1GSGAHGrTlmly5uViDXLT+7tGjxLYcs2JxrsZxYvjtV533sBteq
LhCcQwVaV5S4c2G7QG1UX1wWOs2dQ7/I+j3nz0w75YVqRr8wDMs4ZTjyui6wU8Co3diXrdOnb/Ik
GgO8Tvysjt1QId3b2BJMY7g0+d08rO1Nq0fxuUN7kaxElj3oPoSAwBEtOrozUP7ojJp6YWSG5U4Z
j2K2wUS4pnsfYfXdH5q2SKedbJBh7LhP1M7vW1QO1zzpvHN3aK2vCRzM92TsLfZ2tuw+lu2qb4th
M3Htgiw4DzrhvllzgfrROKFHqckzvKtsrsqHpjFABsNMdF8gTqLF2EfBisonChiTQ5cENmMCGRdT
QCh+05SIr5PT2Q9uNVnlbWcrJ9irRc/42TQFxsJTPWsbS2Mahbu0yraY7vcClaXQJcPrpSenQ9Pl
ElRqq3Djq9tJvQ7qwH7XVy0KohbO3MA3olIyMq/RODwsy6SreCm98LVl5zOKtWOh0A8voemeD2Nr
gZz2iqw/uHmCqVmkg+HdZLcUB2pWGAgOJnMf9CTCFClGseh40e3oHRY99p8qIZWOs7TRlC9zBABy
DJoEJ3NXqF1mS26jVXXtdVuHmjdh42AdE8knsHD16rpH7RgzHXOjIW5A30zLg906ntpbSBRuVE82
0ZRN6GaGOdKTtByiIdlVU+Pwv11Rf4jadgWpHvXWQ1lHg8L5Lp3CnVMPK6DloHCuTDUMwy4U+fyh
byc3ipsw6sBaL2J6mMaVXdRH+fw5aD3IDlNtulvI1wuKeJFpMW4ewjWFle526/WiRARO1yiKiXyY
mQfT5MWONhkaGM2m0bD7ljRB9XNdmGrTX8MnzusCA21cy1u7jNLsgAM3zn8J7az0MCicWbKpLH6M
a4sOnSNHFKt9b7rFbnEAGDGuDjD7pUiv7RKx3HhhX0/HFJlBwLWmK2/ayobQPpHKH5aQhp+qNjvi
VIthV42Q6o+Rj8DffjKB/0UJb70vUH2iDOgHrXcLvrbfgnEAWIaOtHkowiHR+P3ODcToHs3S2M+8
DHFEC++5nQ67+WJI1y7iXM5Iq2U5sJZdmivxg1dOqmVM6637dZnkj6VQGcBqzJnMwQwlEvVrsPbN
wcNrnIm0J61XyoSyRrU8Sav9XIsV9JbKPGAWY80pV/DUr3yvGDG2GOpBo4Hmz2VsoFZ28ZAKWkvV
YgTafXQ/00Ntld6006ZdvuSONzkYMXbZrbFCM+/MoCcIGroSEJnCxv9oW/Cyd3lR9li4N9hVBmVH
xzEbu+jbIAd+bKIy6742xfKmmigdzsbWT1U8tdV5KwRYfc6ze+YvdQffExO+B8ttow965RDtJIYs
+C8u9YT3IHGt3i1tFX2PQqNWikMx4ckuwRsiZmdvQqwdNN9psmka6DRt3mZmGAG7DE1jsUVtfVWU
xlvoCgj8BBa/99/oeiIa+HNd6LjHuesdhthFhfyO8L55ZjWfDLVwczaNWIRe4AIFrDQVIL6NM1Il
mGCZnTgvmuHOrzP456mp5+E4jTnCmGUYjEC8p1mMF0p3yU3hZi49OiysZOwFijak723hWaopR8wu
ccx+LlPngz1BLm2XRJgzb7GHT9EadOWFY6auOMjJcj8uqrH9nSoqr0faVa4wMdTQvTZLH2DBveri
u8KN8jUnsf2EtHbz1c9tDdZcIy1KxA+mcl/i+vQKrXbkfKjC1I0IuxJyhl/3Nvbgqfdt9awelgkq
vZ+GoldprBBGuslN59CErtOl3ixLxWuJhRJIVMr34jj6nnbiYHHn8Aefc6rv0BX05B5yvItYa7XZ
KGGZZX/Lk7Rcdz37BpeoKninLav8tCLnt+4VTHtYQOU0iMuG7pdB/VChFmmqfPpI7VcAaQtW72at
ewXEqw3w/0rGLIQOIpaxjPmnWnC19vNVW4RTFcs28b6OIaJntPI5DEhY+om9z1obS9YJT2dA02OF
dFlYNT1Yr9wqUqSVF+uC9vCCY1Y30+juZOM0sWotrCyTfEVR0Z+0ONAey0p+kEIrdgxW1GF1V1vW
me02xQ26/gl8NiRjwMwvSfIOza4Aj+AaUvIu9JzyA5eWIfJOzOJaWiAqzttk/YKruVYHdujytsL8
hrdR9Vzfixzb9IiooQPCqxEuhBZTRj1/6jdmN1YF3eTCVH6HvH2QXVQJY9RdUBXI5QZJAdZFTm2B
8s9EWEfwd103BWb7qsEtt491uT0CPZH+fed2Dfi3MigA0KpkZtJnLRzKdGT0aHSDW6i/0kZ23FKA
2V0C50c14oMaQ5dHepK5AOF0sEqUXbEohBpQNuFXGaVKXa1T0H4a5dBV+zVd3Dt35RF2JnNQZMAd
bo7tZJRfgy4Q332rRstNkEAhtzwmP9IxbIKdCdHGPZRVgxcIlTSWWY7TAu6rigQFhcH55qyTQQ15
bT5Vw+LdJGqOMPcunB67ewsWVDPnPVdd+RD41nwbZhY9bi9jgrDLZmEOBJjiWOU9F4tw1LEIUhyG
m3zzIG/yKe6cejSYuVrDd8av64PnKffeatzpFfPKLKVHqnuYEcGgHyYmI7iKKaQFkFD0MFV0alef
56s3fZhWufmyBY543eAvDKY9D4cPGB6un+ch0vJCdWtxnzS1TVy1ewx2J1EuOIuXprtCAi3/6HoJ
3Yqoq8EUdwzId9jHleBwRxJvpEUyDhae88Nl3wYtmJCB3tM+3P5OzKW7/EiGqiIpkk4LDnbsqm1S
PMq3a7NgctFVy/qha3yr2Wsmvtd500VAXouZSnVgC0U0W+eov5vdCV7vmDTBfTe1RGZ71og17ALl
NSrWMtXRMa8Tg0VItiafB9vpv+HRV9z7kRQtgpKD3WJh3+h3ldoaO4nuvY9s2uBetVN7yT2XBrsI
7QprL+ewqvekgx12yyLzIQWVTYZx5BQauROIA6kj8pltggNsiXB1pMpMXYoybC46LbCltHLLYdZU
2vZHawm4EP3Kajd3l7UIuFFsdWUr4SAmiYkORnGyHXZS9FmEbC0CuF04a9j//YI2Mk73kqZv1WWv
3EXMMGTKMroTQ+dH5662G2DZwtNvTcK/GEeRmt7J1cvPBzEuDPKRonhYGs++o+KJvrWVWO5lYJYV
fchMYBEpss1ssUV2heJDJA9JOY6AsoUpu51TWjZOP9FUv9FZI+DVBdVPoTiFGbPSLkjrMMkZBE0p
8T0c0+ldVvtYos9qIU8z+dDx40gEwA54kXXb5ykpmt/Z9cXYpIQkx7KKb24hSPhWs7RvFpnYcAIl
Th1t3zJiCoYRRDgZAQZxc5BvaVo1Jd2hcFCN2tdRu97mDJ5KsoOg/SZ8qSg9pJ3AQ8g0FhZtOsL4
SH04QE2pz+aCab/LTVJsw0r/HN9SyZcZhvF2XhTZeTJqlNSbWbvFXth6ubH8aRyZ19KQeeN6EvHZ
ZFUT5I9xld9dUkQAYFYPkZURNGj2tKNrPlcJlLzMnQBKeczUJqRNphldO5PNBx+dNPBSQzc8gEdA
aFCMgneaEEy/d2EaYP03SIyb8wJB9TCoMuvQVDLzj/44qAD564QZBT4ajFqNjcfqbumT5vNIMpRg
2FFQGkcOkTmuezlBcelV8BrzyALu6zjPxAEywl0fiBmWmOyxXEzWrQWHe7Z442bJAvAz6xrYROHA
AKNczOLup64zrwNnWYc4BYnFQFpjGuhw35OV87d3SY/DEB00Z/yO9aWTU/aAfiEbRux8N/fo/s/N
1Jd71TtA870xkPid+uN8j9bjBBW2KZwdFtrFRSFbJJlHCmUUckc2HK4H7t0wztMlYl3yw4iHJhUC
RxOmDxCZT4ltQ+CirdUd1458kOFBax+11xnGnoqr+tBa7vwmCayAGadfBOi6+hZcnCaUoI+bAVEl
yShFx15FzMFcxqIrKfJxvnOXmsi2Zq68xUvb+26kIa3vEgWI1amqH5Fj9FeUshAJzvXaPnh1PpAP
BnlKUyvJTB83XdNWb8DCOB+HfskCsDrKhVYSSRRzsh71sZ0SmpOTomYGF5E7VzHUzkW3T3S7fkBk
CyaG3c/MorDHdK5lWWPEKRza4XEZWB2OCgvV3My29/FaDdzkoMl5AZtmVXWcwh4j+Whe8xlBnaV/
j9lQNO75+PKm7NG+pu/Vo/WOQSzYaqGhyjcD+jR2PioevI7UVaTTRu5V409klSEBeTfJpr4vPOXD
lsYa82tXyuj1nCP1bfAAh7PS9f4a09YsH6agn8FIJdb3POyQ3l8sLykunbGYAqBQo42kO5nr6zXd
YsqU5JM8kCdthUoRYvtK0QnrrQv0QxTUpT4XS51dGJxNv0XR4sANW/oBBaTQytL92kpaCpHjpV/c
wRF8sAahK5/syInnLixNPJZyQq4owRfD7qQFKSXvRB67hcFmnd+UOkduxAhtRuFY+dGAPztXGGw2
JMxu8Rkz4MnbL9ZQXZVWyttG7CS7tt3R/ZH3i/tdZ3b/KsyCYDwneaOCm6coe2+vgffOrlPihZ9U
OGa0qs5vFpIFhMEXXeq47mp10ZusgZuS++6PrtDIwrmBmdMHPIRc2s+2RDht1D20g57m6q5v0hWR
A1mROs5Fvlw03Vy4lIw+phhj3rVzvHm4lhg2oWW8N1OB7oRawyw8FEFvvZpdgFN42auc2JON1MlY
82WbQ1H71dgq7/Zek07XhVOgv2aMudLZYuG5W1mfSjrLYezOuLzHaolq5zLtOoesgJvToCvW9t1l
kQ9LeqRibD/3tUlA3vfrYsetaVKM2tsqRbJA1uJtnSFYdRjDqaXNUPXim5lDpNhNtJXJjaOSu1Lr
Jo1LWQbDruhl/s4zk/tRc4jni8p07vclm9a7DvhqGuNqpGD16tQHEZFLz+waLwnpv3RUIMAoFutV
QRDmHxdN+M4RXhWhxOniOuw0AyFFcQoK0F4sFiPJOhYXkzOGV1FdZLzxUSncKDcMiIufMylpPThf
Aj9nbIHvtK4vQHl4IzrAePBovKvhA/VNondY8AaMsZNZBPvaRDI6BvhKYAqc5wx0SuTRsK73hwqz
Y9FdM/xSFuO8avHOOrPq90mg+5suc2hOi6JVCR0gv3aPVUeHJq4ru/+WLSSau5VkD5TfLIY31Zpa
KIikRfGRiQ+VaTYZJIR7DjN3TGMDPBEDWL5LlWtSyZ3bU1/uPC09iFVcNtCyqGHMzZQ33pdMMqZB
FH+xuAzrIf9gK1Njeb+6PVoNVQLhGxtHq2FLWk1xJmn0/WBqFl6tpPZ6x7GuvnDFzVdaVj5Ma1qS
IITF5OGr1uWJt2fiBSFOAMbbu6apoh1hKcGfzneT2w7IL+VBbofdJf2T/BUFxQLXY6CgjDvt+usV
ljyTEy8jPQXMu1tt4gjsCun9PEayeDvzbPVxGizI0WMA1tI4PsWREw5unDqjguq62OMX7t8B8bPA
Vq9nwD7eRdXkQX2RN6VHBhT4jYcG+7Ypc79Mb8omnz/+m1fVUtQGTFVHF/G2Hbv1bgpTc/1vdVIs
q19NjHnL2i73gkv7vC/pkRyf78c/aZIHNIsdB21OwEe27W9jjt9mC37X62SdGoiVhYXeAj2WK8ty
hr3Og+K6A42DuruvXxhoPJ3isKoTup5giu0jIXbSIx/9LNXpkHVxOU5Os8PkGVpHXvZnvdvlB2GV
2HvZHUoktIL3WT3bCPQh/p823ktywU/GOPwSRpb40AJRj0DwPX5+ywt1g5gl0LZ5sJGWH+QZvi7z
W1+Y9YUR6ZMBy7ZUyGRAbsNnBraPl7KH3rd6lzjn0s175RZ4PXdqaC+e/6B/XCUC+uJswEMUBx+v
oj2lZReQ6TupxF7HNNbbugGp9rerkIhG1BMQBDbQxcm2oXdIF3abvA7dCtERNzRwLwwd7L8dFwXM
vrY35gQbr8E7GbPWqkycSRkU3fhL5932IE3q0iI0S/bCUn84CaQsyNfSIGPeZp+Mi5YioevRbXNr
4WMRuOopttISx8qgop+6mugwBH3wwhz5TxMbhwY1MujbzM09eT6nmlSLKwomHz1F3DCSoE9555/1
Xv2lS+Sy14xY46QIXnQj2x7n0ex8U+Plvxtmlc94evCFlWxtRexFnNGeMNIFeMw4JGyRrWmFc2XN
Ni0yP293fdsPrxqGMiLu1rDdr1bavvAWfpronf6YMHIkJ9BD8Pd0cOXpinENqPIY+8L2rtBzubdH
emrTvH4fxmm8qiwH4Zw1L3arZcaL0e3L88jVc1yorYAbM+Sx0tbeB03Q3YLBsS+SVDL9cGr/hYD5
5HyFnKztXAU2KDZ7w8P9HjAlRpJJaJA8D+x5vi+jWe0XRxTnf3m+WAViAqcr9CLBKPHxKl4y69Zv
KxjzlR2+rpvg45xb7Zv/wSIBdDcG6l70Uz7u90cZB86UGADEh07hngNWL2/HtQlfGMPKJyF2exaw
Sj4spCgApfL4WQZn7seqTmoGooN7jWoi/VaCyxUptrXTTAJ2MurF0deuejMIO4/xqSoAunq5vVd5
Xp9Xnp29CvVsvWu8Mfz8/EuQf/qgUQQ/hPPgChuM9qMPao9zZifUQnFbeT9ElnYPQ9vd+dPavIIw
lOODuDTx6g10QYIpGF5DKKkPMhimaz9d1K5xZ7qmMp8+PP+7nkQG3hoSeT67DbrUE8nqPhoWl1Z7
E1etrI5pgw+OBtK8jyq/uFy78Xta1tVRLtG359f9w9dyty2xYTRpc4YnkZ0CZMPFsykKn9RzTEJy
x4SW6ySql7AAcsPnPDr2Gy/N26CeiGjiFXCSBtDcHa21yxitFhXz1LYU+6oERo3LHJTWpRDxmGYo
1Ok6uPaitdqV0Wq9cJ5PqNgbhGrTLgTKsUEHt2zo8fcvo4VM2zAVgKYDt9IubLxGsKoLhO6papf8
Qi5zdElLZ/7cWsb+5ETzjx6OGDAfOkadbambItT1QXVdcAvmFBaMjXPWW7XQwkrbHnh8P7QzVOAl
92hhZCKkeSVeAqD+YcN44F09YAECoMjph6OXuohWDuA3pDt8x9E7vEtInQ+e8eq7NUisD5BSitez
Q23z/JbZPtPJZ0Src0sGAEB6cBAfv0HlCtMKmilxxcpfpjARZwLg6x1gHZSvluilo/GHEwv9C9OS
0AM3CADs8XoIVIOiUDZyFwAI78CyDTdL7TovPNUfDgL8MMSwANEBijmNC+A4slxGTF9rPuxbUTsd
ESvNbsKilS/pxDtP3yD3icPHAzEIkPpkD87Gc4kwPWInRqpYOlVJDbIMr+QIG1sZ3B7NJCQNfcFZ
yWyot1P1XmbJFVlK8soeuxeCz9M3HEhCDonBz6TL3X7vb1VBW3ZpMYwVOueWzM/wS0F/AnjHC0fv
6b4BmQNYhfyRMAAo6PEqkZ0upcMZitEpzz7U+ATvxz6azmtgutdNTdPk+X369IuyngeQCsgpwHP7
BC7oWgXsQZv1XLvOjggx6yNd+OSoGi3+evOwFNKn3Hd2wFY9ebSMdmjZzW0ZB8OAMdiGQlqLcL7w
MhwEn3+qP3yrDYgGnH6DQgKJO3mLBdOsoGTHjGXWHL0KN1Q1SuuFVf74rSKfSxI7BHLxkwcKpRLF
PPFACcNFPpPXv6rpBcVmdhnN+cX4QgL0x2/123on11AwQ7GBb8hT9cP6tvPx+QJNnh/VjCvj8y/w
T0s53HVctI4nkd1//AL7SCeTJXk0YjX6Lm4gY21KBCWG1H2hOPvTUlx0kE4B2dGY3d7yb+cqtad2
liPDrLw17sVoCux350peN8K8ZLkkn34xMPBUFCHKwD4V7kkhWGESR08DPEEtbfml8xvQsG4e3rY+
7DC8etEjGzDZelfYKyNu3S/HLd2/9VUHg99ru2pXdwkySgDMmYuYttvDpnjJQu3p5t1+JJtKAlyL
0PZ+/EKEIW9sB4KsPxftfpZwrVLay8e//cKhTSLt4361+SqcQhtp2APQHoMyhkhXnamkQuOv8xEI
LbzuhaWeVJEh9EC4gyTU5Lx0VB4/UJMNfgn9AJWNbMW5g3FK8H4OGT0u0szILZSBTGPMg1/KYv/w
tV3mc9yLoQsuNjpZN4nAGrkk0/G4TD4WGmmK9F8gzfkok1e8+OaOj68v2errtT26OOYVQXOmlE4P
bQAwPM6DMXs3y+JWMFi5l920/nX0BfDsk2sJehN0m09+YRqZuRUG0EFvh8NbS6TN60HQQVCp9RIs
/unLiCjM2FNg/fkIwUlC0lWFoJjPiri0ouiTbRfhbmRoPe97szS33aKW/fMb7Ok2jrZknUuMAIlr
zcnNkrdMaLoWQHLTufpdODnLXQhn8CUrzu13P060SOwcjLUE5iM2fhKPN1frJV4TFjNQd1qtl+tc
AV8b6HiCKwvnDafGBHGcwunCokO7i0rG43/9nHRjyJTdwEPJwT65BQq9ysiuaNaRRkeHqBlyOHxz
+vb5VZ5GSUQs6AOQd3lO+JMh9nuUJEb24BFMTsvbGe/MMr6B/1B99EqumudX+sN3g0MDZwHeDpe0
fxIjly6FRmuNQD1ElByTthq/BCJq759f5Q8V8KY9EDmg9Ony2MHJ9libFkJOOeTxbPVIhNqGyUlh
wnkfLPgkZEWUHnxdLnvXNgyaymU4zP701XgahRjQTUfG40AF88XEEjbJC9ffnzYV22orwEJ3Kx4e
byqALAlJl2Z4myl9o0FMYajKRAMTZ0ZrnGZK8c0st/VLEHcQIl5Y/8k34L2wa4jK8Jr4EidxgeDY
J4PnIMedj8U7ZUVImW+GJC98gz8s45If0YXY+BoknI8fs7CmUnMhKyQDPHsBfq3UGTaEYPTqkq6+
XxQhYtghIBkJPO1QqfWzKxWO8SDxDlY2mENvlcE7xfxl//On/ZW4zX+PVnrTfq/fmv77d/P6c3vq
UvZ/kF1KMrpJf1Cp/tcc06vPrVGfyz/Q8vnXfjFNQ/EPCnRmE9tO2Vj0fLt/Sn9E/6Bi4kwRK0Da
Q9v/D56pI/5B6Nh4BujkYOe0ne1/8kz5I2p9X0ao3vgcfXhnf8Ezlf62df4zLP+i5QeCCvjxltJ0
CYux67b2j6SPqgGpsZsvGfZdAMYGoT6rh1oPZ+4iH2aoCrsBmAJVwYUHPGSXFGSyg9M8SJm+0tX8
QIb2cUHJbiguQ/sTUHDUh4c3dh90cNmrH0m13lv28lGt072ROf2KCJCt0PXONa0fpxr6j3bUdZOk
F7MFfqXP1TEy0fUwaUjoQXFWtjWAx4C0pF30EQDlZ6adO0ywoaf3/tXa9rtaMnVcyx9R7jFtya6S
cflUGnne4ty9W+W9rf0IQEaCumQozn0DnDQf7+p+vEtl/1Fp/+ts3IdFZN+HSCE+MABPs+0POe7M
Qy/A/YVfyg60sLMwL0xmrAqH4CYPy71GG79p1dsZ5AsQY3AIzAxDO5/2DcIOTSnv03RC1s7rv2tn
uiubBCl4SILKMMzDW3muh3240jFqqub1Eo0VCEAzAC5HM8xW/nHpxmsg6u0urIA5Z1n6rQ2F2Lkb
cNOVZ12bYStrgUlZV0SMO5TbSrNz+P8AaX/nzW0Se+UEBtk3b8K1QUjYv46sQl74hXNmiUC9K7AJ
j7LogSp2OiQ2gsdBf13T6zlgvAns2VoKAPgL/gK+OU+XAnERYe6DFdQ7d/2IMGHaOGcgRPF8GLL5
SnkmOwdxcyZGkHhLNIw3a9p73+YQMFQOPxNAwrlWi3VIZ8c6x+oMbdMRvcJW3EYaQ7PWBr6xK1O0
E5euPuRBiRpYYnfnbhHS6jeF/0NBsxzzJfo16PpfCGh/ljr6vxjJiB7/dQzbfVb956x+FMP4F35F
L49ABDVyG/75FLTAcv4VvfgTuh/cfFskgkK/3Un/Mk/xERWBQhohHBLRhxHEln9GL8xTCIEoclG2
kYxFhKO/iV7b9fqfwYsRkAM+AT4xVyM9H3qhj4OYZ3kOW2PBskKFw3EBDrSHHe5gUBYGV2tnlXsH
/F1c5DMydipaP9kKmzWxJOPOcaaXCmT3cer+6+fYW1uYBvTGCd66nL9VyF5bTxYimSjGtuuAZFI+
RJdRP5j5UDYDhIU5Sz5bLsyunTZjFa+0qnYcXqASIsGLwhvUJ29x3Nuwa7/4WbQA4Z6ct8mygjor
oH2838BkDPZc68HpM53t+p6eQIznaAnGLGqD93bqYi0fjNbZEhjIC0tm9SBHwXuB4k2TaJ/B+Hy7
rB6i8aCNYpAkmbvrN34ucLvmtWcZ5cY9GJ7vZUiZDx7TRT3J9qflB7xkQJ51Uc3ObowW/9PSm2hX
WQL0428b8PbXB/ydhfZzZHb6XbHr8V26iSi/+SdpXWjWMrdU2++7YDhIJKPsjRM/R9jFoY9krOT1
WH2TrTwby/Hg6E91FZ4F6q4bsWoU6bEJ3iYIjAfHrIUJlM8XXTnshsHbtfzjDEJLUmT7UOodwJlz
t7FeINE9ztZ+bQMOAGMZd7vCN2G637cBIDyAPjkNeDDC2T41GvBFkdVnz7+k7f/l9B3BY4U/jOGR
hDf1eBUZrBlouRLhcvrHB8vjk9bJmw2cFVSf1oASuNymE88v+nOQ/GhVtgIpqIA57FGxn/Y8UqfX
eeuDLIRDC7DQrcTVBIeFywUk7WfPzp3vHFp8qiOZNm/g5PlALXOhvrbQfa68bGmuSgoiXHhEBZlQ
KetK5Hb+Ie8k+TMt1X2HBdvZ7C8eOr1h6r60tR5XDHwcHoBoRh69oca8U/ovgWT1lhSktipHampn
wroGgk684iW5s3O/OfbYD8brmCBzz4DxmDEhjS3RBnEjtyaoVpgGWKqkzGk62OitPl8d0EHV5CFT
iumg52vcS80YV5sNWkVB+lo21nQzQcY+81sB12+pb4o8rfeDxx39/BciVD/eFkAAJLGacgRZJwLj
423hjZbDz54QO2POfG73/UWXhWOc2u4PXNFA0zIOe37FJ1GPFZkxYHWLOAGyKSfbHYR/k4BI7vZt
398vXY6k0TDZ+8JC5Ec7h+cXO0Hf8P1YjbY0AJEwJAX+ORH9LcY2RSF67SLm5gkfkopnjq0AVlq7
mYW+m4NU81JR+t2S4IWFu8/mH8//gJ9B/NEJQBKEsLTRp9lG9mlsgrLeLwMg533qR+lZ2VS4bgxV
clEGaxIn2kNKeLGR6K/pZwwd/MMG8NoO/kALt6xsdm2x6isxRkg/B2CuHHMPk3EBi6mi2ELraG8r
F1miosbQoAJdV4egtIbad/aRBgWXlsK7r+Y3bpjjATlJ67aqGTgratvDNEbpnc6t8B7yMC4ESQvc
M0djao2IoR6IdMCFJoRt5QXI/PdYA8wuPrGgn1/N/Lb3meqGS9m0kLcCPt1cABX9+fr+F9Kr/2/1
4vNyqPEC0kT/nmRtf/9XkuVgUMdmRtEGeVG6+Juqza8ScZOAZIyHCpHcCPv+Rpr+lzqk9w+GbQRh
CYufLvTWjv9XifjT8I5GXsjgDxw5s6m/SLJOQ77NQQIWIIgn9DdQTNoqyN9PXOSOUicZuKVx7XvG
2FMnYZDAvqMXXA5ve28c31igU6+i1k2+TNxKG7JA9l/mHGfXXdBrG7det32XyxlQ4EZo/Nx4fvtR
JwFdQGBrAUL1OR3AmD6uqo+1jQTk8flze3Jd8hSBoIu1oRFozYEcevwUsDumRjDOjj3m43Gf9RgB
6NyLQXKiqhZg4QNzJM2Hh39n70yW41ayLfsrZTkupKFvBm+CQESQQZGiSEqUNIFJVxIAd/SdA/71
tcCbaSmGWKIpx88sR6lLOtF5c87ea//5sJTOmI43kR671OfDRkuLfbnEebhma4xPNOHS8KpUb/Wi
T+08X6v+VYXi8xIkwcJc6s9j2s/HXAi9d1pKPSTYQlZPW4/0u5Rwz87+/PuLeypv/TQXPo20NZgR
PYEvpVX4fCS8OgFWRQHXjF06C16DvZGDnMy7WNSz8TCukXtV5SuObiTGAhC/OcaLntZ+vxSZf4XR
gCBZz0Q0P0tMMnGbO6DWVDERyIB9/gsiZQOJt8N2Ok7LqLltnQEMG8w2Wf5dyfr/og8s72zp3K4G
QacDio/e/FZeeX41yA/orTZCA0MxNeruFmDxDqv7lKD+spa96+W1Faf1FCz7oGIHnhhVpz9Gug2K
o1IeWWVqtq7TtNbq0FsTbvgxQ+ySuytfjFt24X1YA2KKjcBIW+QZboPhqWwNXP1P12lvl+xKW16O
sqWDrKeSexK2zUKwynar1HbTokzpDbeK1aZ2YBOWT/d32G51sd30Tq4ZcW1Pz0IZioQdM0zByrth
ZsZO65Sg6fMK6bhoOMhr5o/mRCkbX1GzTEuXhFOD90vr5Ye7tJkiXLmYLNirLltKlITOD4kJz4hV
ZW3ORNsgRWW2U/xNrTOD61k85Yo3Q94v/HICm8ddNfRo4pxO+ESxuQ4FnTHTtrUnrjPn4a7OmCbS
tjJxT6Xg1GUCGJAFheKkapHuLF+TLA1fFd9a1VXLYw1NpNhJXC8sn9l0l7MEP6zSmT91Hs7mN7lF
DOytmUWUXMa0rO7YjDWX+QKX9OChOdDfPLySeq8WgbCd+OJluVmoZ2EpUkZBBM88rHdN2GjUC/4a
8XIPY5od/VI6Xly6osfCPrpVEIdwTYwdPXJrTsJsIMcGTTRZABgBh1ia0BRhB634VmBE7LGLQDQo
Btyt8GtxvO2U4akHO137k23iVTnyU7wmfjBl9o6GjZ5jzmnDPWe3bNkNaWb/wBYaqZj52PneFJ5H
2o2wHfagcp6+QAlWH1p8PCRUFTzoMusqgmMElrV4YStPiZyeTLLMc9dfVTy1Zcf2YvM34vtLge+a
kBbC3semNjXdx2GbpOeiW7qdv03d/jaJq6f5vN6m9mawmeXDbcJPt6l/2BYB0F/j/f9Fu88JqOvt
nY6MaI+00d8vmVlwbREx9pStFtgD/mBG7HB8GT0UooL4+/up6axtwSToU9VkAdwUUi6f9fax/7Rq
KSwRKg+4ldoO3tZO9S0U60xeMEfWZireLBNmGZpEP9oJVGc0Dommiuh6PQygbL6jIQmr5rXk5bOz
x9PfFIKpAWOONu6XbsV/bgxOPa7Yfrr4UEKD9J7uifd0f8rRyC0Cjblt63YDn27M/27A/sHM+dM7
knwZv/yf7/VYjOvNl+r7//zjsv/yvMi1/ed/b8D8jYJLA3o7svNUUK3+ewPmuv9ke0V7H+AgWnFr
AyP+ewMWwfTeGD0In8ztx59VuUyPchlVExbi7cf+ZAN2tixt1CTf3Ni8nDWQWp8LDWuNSUh0tr2v
5NSmp3lAUIp1xUovlnB2yDtqIMNdYLEaTeOVr+hsJ/E0NHtMBE7khFPPO1vf604XhXRTc+9OhUiM
WqwPyp1JNJzNvH5lrPPL5Mzq0nGx2UZEHKvO1fJzhQFHMuEmWEvVYRicb4Xql4MuM//R6sb2Js+E
evPTG/BCoenFMZ/Ih4gd6CKerfieIZelqQKCl9zVAW65dN8pgGWPBpb6G9m1d6Bu3VfG3H7nT3sm
Z7tOuMoW1DuX9s+54NCbRsSZLsU9t81y5EejcN7KFXlUbNRLeV/11E1+f5UvjcjpAdXOJgWEuHc2
Fa6D7su8IVIJlMWVY3biyg+0fTA7R30A+D4d/3i8rUhE/YHqFCWBs/GGUgxgcjuSlZzsKp/lLsQ8
dtP7WXHpmLZ6pST1wjMEtYLgz/YoF/4CGOuHaCiKxSY3REKfaZb1rWWU10U1GbFfexdOmN///vLO
y3s8wIh3dAP5P0lyzrb0oNWzsFzlmhS2/36YRXTy9Fq9cg9fGsRHpYBOFOJYFJ3dQ9tYkBmga0p0
aoF5HhRx6DH69vDy9xfz692jm8wEx42zqIydC/A62XaIy/BqZKrX5ET21Vy8dfzGxr9oIAPbUxXO
2dgKmnzeKzvu87GZVrf2J0oXxKNbLf/5e2lXoqo7kBjJPIOMmrN2fE/T2jykmIDirKjJB8N+/Gey
CQpHjIqPibl5Y99RC3w+qpY6DYjp0JSG6rRKXD9F6pKHVqYPv7+1548Qc8JmLnoSsGE1euq8/rQD
GQ2/b/IAmNCIHzpWeV6/s/E4viK/fWkUJFB+iBHC4e0/m8KCEG2A4eWIz0Nr/SxFNISJl+WW/4ef
GVfDpmprOfNFbwM9v21z57cg2VKdeJMPr4D5e296VvXW9KvpqmYl2VGtHbNXFoUzlT1Py9n6O08H
Ws6BhBc8HxaYE5Q7IefEt48toUUhFa2BvCXbuRgMDkQi2qftdDSd116TX15OtPU8P4/t46YZZQl/
tn90pxUbvBwwSwYOKHbpZAmVM2gKYT27+8wFw5aM6OJuf//SnK+4lKdtK7IogaPB4zB6Nix49VnR
kTcTvAurv3d7R6dTLNK1W3Zl3RjFn/YqGA+Tmk2tGOkXU83zywS+o8wOqXuS9Z2VlH4D1yeS4pVP
4XwFCogYsClFcbRG5oBD+vkoATq+wQrLMGmL1btaimC97dda03w2ln2+FPqVFe+Xu8h4aN9pwgUm
m6Yn1uBPnx5OxQb3VR4mTh6RP9tHSwYgRUGULUaWi1de0l8+QUZjj2fSy2CjhkT7+dVN7lIB04mC
ZAhMiZM9JPYsX/pX4uNfuiYfxRJfIS0fVODPR2kLkXuGDsnVS9vgr9psmr8QRdZDXHKYS/7wLdyu
CFkZW2FYjHTino81LgF1q9IHxGGm5b5TQ3GNerM46XlZX3nhX7x51PNplW1q2ieHy0+PKgukFr7m
5tmZaK8o2ROlHVTDn86S2wXxUVnsvVjlzom39uBFahISYEMwNw9z3YpTlYn6lUf00mv+8yhnj8iv
qPTD/WMUEExX1DHW29WZ8kTnGSl+9Ize//4xPYl0ft5Lbt8VR1sm2+2g4YVnz6k33HTefGtJ74/q
fduK4l6hxLiSxSoPFjCFLZvBPoRyME+9Y0wJlQIn0fZE3qf0DmY2y1e8tduIv/xF7MOI5tpenaf2
zU+PM5dtEKwVb04wzNXBsKz+Dezt4DCoOt/15vTNVL394fe34ay0S/mbuwB3ZjtxUajeMkx+PupP
FeAphOhBsjg2ucvK08eoNKoj0ATjQ4Z6OCPX43osl+Di9wO/+EmCamdzvulJz+2UeZ8iOai8gNrW
7Fygwtf7Ypo11h4zeOXUcFY6+Nc1/meos3k6rHUJ6YFrnHKFvibHOjSRs5vXHjGSTnURDiZOg8Kw
DxDTmlce6ovfKHVeZMkuJN9zSXJDTAc1ZR5qLxSVzkg7R5il9X8z6fxnlHMtZ5etfq7mIEi0My9X
7oS8q47Cdue17mta5BcvaJuymREiesFnd7PUyujYOfHgoMEc6yAA6d9Mrx0UXnwveTFZV7Hc0rF8
/l4a1OG8THDbFugOp8jRwWlOVfYI5sf90lhefeI87x3Dzn3Nef7yyJgnIBTwdZw3ufMQwkSFcTYp
lcRJDGHVuvDNwjh4U5Ofls6FxuYX+qCAAf71+2/ipVvLlpdNIp8EhJizxVAD6zVQJTO0UxCHRYLO
qbCX7JWZ76Uv7+dRzm7tGgzKdAZNGm5riQO1cRfn4IC4Y4mmPyIf8NiYXX4eyn7+FMcKGFpITTmp
g3m4FEA7DsMI5ej3t+2lpYMeEZYyjpfULLd//2neDGpzaMDFkTja1VEC7mbeDRE7MouOmIh12Az/
xdf284BnSwfYNRORnh0kHTSuv2rCbYj5KYsPg5peE2m/9EpQvkLRSieR3cTZw4LoBZs7Ylmc+975
K+jn9bJXy/jKEv/SK7E5k6jGscqj8X9+B8Gh5F3m8U1LNwJnDtX+ym6jCjFQmO9//7BeHMrGK+py
MMfKcPZK9LmZ5W0jwqSrt3z0ymi+BdT+L6Y0H1/Zyb547yjd4JtgL/vLe0G7QfccCoJkdEDNmW3X
7umIyVdehpdHofeMkJ7UG/PsgsIIj5HdZ1Tl6RYeLCds36yNmi5/f9teG+Vse7TCdUpXgye09oJZ
PpuNfeE01X81CkIUyomYdc4zDbF9mcUyM/c1nYbHDW04tqQoXnkFXrqWCAEUAiI2yhyKn79tck61
SxgPGdcYE2LcoBVzu/NadeaFF42iK6suYhM0lls45M+zwmB7E3i91koiISJoFgtNRXiqHvnIaUpc
we+fz6+jbUWgzV4ALIkzxtmUoIF8TTKlrYQ1zCwOPkqijl2kMo1LfAdD/cqW5tdb6LkRRXs0onRb
eVTPL86yixDiXm4nRl9ZB7ZSMESy0HllYn3honDNbttRGv9bAf35KEM4oQqg7Jg0oKaJAQ5aWCVe
n800xMmolH/8XmDFcahTUEzb3ORn8/hcdWwpaGYmOOW9bxS4Vne31ot6rRzz9Hc/32iDWNhq8vTe
wVaea01bBLZr64VeoudVqq8pGOcu2FuBYa6XMoJZiAJ9cB35CCrWRao+O6AQZ4BZUJbtlLMEZwH+
5Y6it10cGg7n3QFilEl7LAXbCwkLRFl1SJGH2/t0mGmIz7PVO8c/fec2pRrRoyEhL+xWzrYLWY+O
ZOyhx0O59AM0mx7w5slx4Sctsm7ufj/a+SoLLCnAw0QRYlNm0vB5/jLwxKCweEi0arqnsOorQ34C
fdaAH+TnUGSFS/qaxfn8BWRMDM6ELDrW5ug4r2BNAyztsnYj5Fs6Cq9ahUmOUhKEvURONZDM31/i
+VdFy3Oz4QODoppDDelsKveiYukiqVIKOrCtY2367qfen+1XZtlf7+SmpNmEH9xHMqTOhjHCuhfN
mKcJvqJOJH7ZBt/XCmRv5qXtZ0/CFE3+9MIIJ9v+xxpPTeJc2EglWFErtlM+ZNVfEDomLls1hK/c
vu3z4SX4+cviOMevJxIL3BU1VefsEx56NdR0gZq9glcvv5SmD2UyCNm83BU2+oFD1pkL6ow1nT6S
JqmSHO4GNMkqfJvNzoLIBeQiQF7ggAZYy3y874RMv6A5MIpdb4xQ74mv/KhlhpTDeiCt0L3Ampli
3xapQ1h9FaU3VsXO3AeidstGt0S8TeXlQ667cY/4QtzboTncGTYoYowtaNqvUKy07ZXyNrY3e6v8
Yp0WGnXSstabOug9pChkETx446Q2Mqd7aSJHkURiCI8s26hHLNitN4bdfW9tA2ZeOGkTlmpufatE
h3LJGsRna42Gq3YIylss5yyrRtPnD85UVIeAqAIoqhbRDiHKFtdbv8qFUJt4ctfxHt12k8fRvNZ2
AibTSuO5M4IlRqsgimTNwqw9ZlL52R6IdTjErZ49A457qyjXufrCV1V41Y0GgOvSwQidG1smMZj4
m2poxD7wpp7kpqG14cB2JgFOtbleO/PUHFbXlZBAJfYjwNmVKfbuUIZxYaTD9ZoRGLKLZG1+CtJ5
+SAwVB9QlXg76cEyV/Dip4OR5853157tGfujkVdxPhUK1l8LRiCzxwuRs9/9MLYBqAsDgCB3Cvdy
cJMLRVYxehIs7FVGJfKQ+hWq6LAgtOzRcUrlkW7RmR9U4wZEBCsP4q5hRVXSAmX9UgoSinaSlO8f
GJjqK9Q02fRgQLZBvtAjJgQK2TS0GDOoVwOJ3+g9W/W90kFu3Q4ZP5g4ve2/DVYrSk/82oHipJZY
UPPFt9sD/SvaY0KNpXUNWd6e9wiX2wv48G6/78oRHqXTIFizq9TyrzKTJGFkofncvu2YdLxjUHmF
+W2eKtBVddQFjxJs44mcFF3spzCrHu1F3Fn52iRrMw0f7dUOqpiIUyiWkAVbZ5+N2i2Jhmiiv7Q1
ytu1nfRhnsrc2iEEktfKsNMlRrvq7lyzHNd3/YDGjtms9VVC0ROxTlcXGcKYWlXNshuLdc0ukG8r
D3mR8DuvmQ9FYG2YOumu7aXb6rw61EVU3kCylWYsARyrneqG9mYcGGynfDQ1IN7DokyEb48QOFl3
12vRFtKp7hqOMdRalgxz9ntnWiy+I9WSFiVKvDO7qsKZfccCOYmDbSvt7QNiAMSdj9aIL1uhn8vw
Arjl3LyNOmFUN9k44MzcMLH2CCEuI3hDjyDM4kgGsEzRDw8fOhV24S4YIiP7XJuydi4CYlYRpovM
QF4djgNwZkQiyLUGNUSwl1czp+XZVumugNhtH4E+6jmJmqAJkZ2NM78YyVF6CMJBBHs/hF2ZoFdB
VkQsX4TuF/3KweVbJeXFrAV4vDVsb8OZLwl8Ralvs0iHQMH9uabPtKwctZwu879VaU8IgREg8cGC
kzrWocph4+7CTmG2abO1qPcOuvQ2CU3DDvf5IPUHIzO8JjYcWLaEUovMilW55G+LVtQ6Dvu6RQxn
2m+9JVVFApPfWJPGAnsJvJm2fG7pwklCpeRlYGeBcQoLK/uW9ax+CWolHSZ6FUvBfiYjOlDUQkUJ
0av6qxJg5kl4C+dPs7ZlcHSFRZPFaIbsi4+8302qJjNpt+boHGKwvYK/15L5IzFxHRK6TiljT4vf
KA64dZajQgaGNbdAABqPS+NDxtZmhxnX6darddRzveszulT4GPFc7sEMYzBoM6eyl32NkxoXtb+I
4DJQlvKvWdup0fIOVNbJxHIgD2ZVBG/kWqwRlFljQg0eBYtKXHexH/Osi4rj6BSLxpAA7hJo8bz+
MBFL5JczkeXLYc4z/00kC5as2WvJKXfCxbq1u3YtdlavB9izYx78mCwZ3bB1ctyLvJi8T74/avPk
jKBrMYMKUPFui3ptNzU180gjXOt7q4pZ793Kaz+VVe1zUWptmthdM7w3S2CNjzoaQxSMhZbtxcjS
8Q7toM0C0egp2vVgt1XspUGU7kbObW9S+jbfDNkEBPJaSpEv2o2DA8CWqPGjRUYxWIgp8P/iJRsJ
02EdtvaWJp4nbp117vF+isGNm9EtCfaYe+dd3gjhHfLOqOD/qWb51sA1JUfHX4c8mTA5jgfih3OR
1NkCkbmtAqDLNIiidWfag6Ld6Ar2owNvw2eH32ijLwD5unOCxRn3eT8Yn0yomJ9VWVAFhjnkfBRu
JT3uKDGaR4sG88XgBT2UuA40bawrTCCx2drRG8sTWUkeRp9+78BzyzgAkw55v3fB0HY+1tCDpNBB
XoBfTG+BmvldHDQGtQwqd0Ozd1e3DPEbOEsI5AkbZTLg0nw/FhoQWV85UrIqq246eK5avuqUyfrG
t/PpfaplMR0imavPbqDlGzmWph27xSY4Heus+m5MzI3AigkAeQf1WosdgQ11FlvrAGR2qkbV4Bde
8pDQiZz1bSZZJyXNLlJOAjU4MI4EGlT4smrR1ce10ZB9Jm62t2vlyiUqK2vNWCylSRgJPfS/PLKT
nasuaAIRk7tIvn3thJqIbnPFjAaPhKA6PrGi2JWLMYHJl8yz0FedHKBtkDkCUbXV3ORzKu0YzLER
sYUoMkjDCL7Wi35tzEPTQ5DfBZHqp492ykx/ObfSEsk6KM/+kkJKs/batQcJu0nTsI+JgW6JDKtn
VSd5VjrdO915Wk7YzZpcfA3somjgNRs+6AUjKKby6Cp/1sN7zpSlbm5UME5EqNWTqTOcuV0GiPcd
4lNlp4fZG/vU2qdLr1pO9UDoqbxIu/T62OX+NdPebHUHs5I4CNgKyaiXufhWlLktPwYoY3H7jYOn
mIrYsLl8aQRjH9rKX9dDWRd9mnijHKa4yKqxfZuSEnpy+AP8bYoXwPsHt/zOfD1m+6Dr2wkid67R
4VaUoTD2dY0d94XKvw8iS7cQswWAWIWW6eB62jsSgWWWh5wGZ0EoEf9PwgdsX1e0dVhUZx5o7DDx
kWnUshG67l1bRIe1yvpPLr/b2IekuRydbpzV0ahgSRDwwKY0riZPhvu0WtS7klRh/2pR0vgIM5Dv
wM0CkA6lRla9J3OkhyHdCW/p6Sdl4z0pWmJCnlyJdVcZ4TQfSi2yk5l1Vn05Ne2i3/fQq4eENaMN
H8tmA9+1TVB8mdECaqx5I6ufjmYdHeRU9c5OTVRHd0qv4f1Sbmx07iCQ3XyCjXzIlnzKd46dhvBL
itoS+9Ceo7usW7sbu/WFd2UUxnyFasaHFD+J/BPSZOcTKMgmfxAtXp0jdnTxNl8GZqy+K8ZTvyo1
xaAIHHx8USnYMtLs+hSUC5g4m3pFhprcIipinMA3Hky3D29r0Ok/LFmtAfLqYSJLAF8bW2cHp2Ti
imC5A7tdf2VGtB8ANUPf8Oy0z47aESKIUV34NFy1r3Z1PeY/NpWFe6ykPX1bjaExOcKElDfTdm0v
VowZ6R4dHMb6hnU/plBjwv+X43wLP4sgJa+x0u/C9kfOLq3P1r0Dyf19CVnO9g3h67idcLztJgO2
EKe3cuAMl1r9qa5ztoXz4ATtoWRFOBiSelHiWIL4BBk5rQugRXdEYoFx+kj+wGOqV9Jiy+yLpxyS
1qvtwl1/HMgnWacfYwfEQKWK30yCx1srWIq3fTh9wwsBiDlcxfWS1VxAMfQkGrHwNMNtzrf+0Kql
+EHavD1d5v60RU5M3cGvctwu7BJIcWApHHDUzuS++IFxEDIjBMfpdPV1KufuURju/cJBKMeeyu4o
JuCHzSoJG+4RuXWdCHPQCWYJsOm5b69bncs3E/bjnGWg5iZWLtK7SoUmNgmMkG/C1LjUIswTtS7W
g2tmyxstSczoxzW8DvOgO9hrFH2IaEBeRewRcPzWJOKRy2U8tEVtfKpcWd+rdjIOIDHdh95W87s5
rGwRQ1X8XOPQ4RCq8QbEi+D0uj22Pml1qE85+/tjkVZ5zIQVPGbhoO6ryNO71NbzjeuBaquBC3JY
QVfue9UDueEX1tRWCFZG/cYm0mKner5scPur3s0mLiG2PptVSLiPRVcWF1ZTiY+aFWRP+Gu0c1VH
GFC6hNcI3YstYtxOPRLIuSyiBO+HgPUQW5p7UmsxXuZUsONlNN9gEb4Kavc4BsRboVEd4zp1QcLn
lPoiH7+vVBZ2YUIJHk2O2BdBs8hj0yz2J+36PhXAUnyoa4mzws/M4C0xCfOhX8KrZU3r96vhg6gw
cQlL4squUjc6GXRjfqzz0F2qufgYVW5+45gGKemuSUBeAQd+KT3jkTyb7s0KAfkBNvR4txojKXqz
m5acWJVtXrjEiexNXkVHz87BkcGnmeNmrFfzkjZT89hPlHV1WYu9jU8qXuduuOIQWqy0Xc3oU9GJ
gCC/hXAXgsH82K368EJnIktW1RSXCPb8q3Ko9I8wNJwLSTJFrKRdJBHHaK3Mz37rG3dlJNMLOxuN
K8J2i4uipRwR50YhdtaS3Tage25dghcfisInWnqe5HW+LMYldYnlYg1a5rJ5/T6h1DhU6WLFHvj+
j9SjsANPcozTcJB/pTLTJ7I/rDel13yp2XtxsnCCWLSumwzzWlypqi6+GFnVPCD7tU+10Q/7LqXi
QECczz0OzRKFbDcfBFtKyH2uUTqxR9XpIDjUxwOfzCVSrHc66qMr+GgWycnEqMXkw/MC11LZ+9yf
/aSlw3cy69o4tb51mkuVXrp+I68m6X1wU8e41aFFBNDgtleemZu8j3ppHn1yU26QyNwxYQTfK+Gy
NviZcxvI9MfoDo8T1/CF4wd57RXR1J+XkvAjEkeFTzqgGO6JwhtPpS76C8dUt8QeOnw3TKrx2gFN
wszt3CLHYNvljupTMRd4NDQn4GVKC+whDicR1iUHnGbVooSOOeg3KW95lX60HGIJOURRJ9utExmW
O9se/SjGlaEvyrZjyS4WObJDL/oFJr05zAt5cjU+mbrxScUKrbuZsJVlz5/v9buopqqQTOlEjq3b
lQappNQe7hblsWsN+9K+ImOVCgP4Aedj61UkcBuZb39FkV0dchf+4EG6DT4YPfniZsnIrogpD5HE
A+tDZUnH0xI72K4tYThlN8L7Ui3JZEyxhE1kvnfE9GOXR9zYpK2RfsZ+Kx0k7iYsrL5DhFBNSRaM
ur7JI4N8hIJ3qItBIpnuwa2IHjx4vbBkXJU98V5F60zWJVnDaoJ7zM2LjXWB2aLymeRPaeYAIP22
DG6NtPBDoOBG4MUydNZPhrBXouCwuJAhaGTOY0MQNrkOFSGeHALhXpH046nrxu2CdSesKvrWN8bw
1R/H8bbEAD3g0XKzLJmZtf+qjSKURJY4lXMY+6jjxURrl+1I0raHfeE37vu6NZja0FQWMlFG2LMw
sbdsryfKKCuZckq2h5kjUQS7sCRZQAz+cF/PTQEdDT0GqSIkt/Aq0Lf7UtqrcOlE9oGDKXhciBso
Ro+CmKoldSgrC7134+qm1+NgCQIoaDql8VIIdRN5LbzNmgxdCk5+174PxpW6MXGG6aPryYX1ltye
LHHZiv2YeomRqKnm9ksDPai6XGwT7XCviKy6Npzt0Ax3ItS7uknJa/ddyUJj1ytbyomtPyiYtOs+
tXPINVQrVdNopnIUM9Ny9+wMUE8c4ltbd/bSwmyECRBez3UZ3ulujnoi4lLpU93pV+hj5DubSYDt
2yQykD02goOeEFY8y+UOMoUQB2uamSKLGll/gtgDYE9Uhz52q7I3q2NjDsbFmnqfHK+ycwLmMyH3
ijLsiB4ZpgjpNARcXUxVNpJtx7z9we+c9HsmWHl2q9/Vd2FRDESYsakTCYdYy6bmU4bfWlqT8z4L
RpNXMCPEBXt8GOwM28Z636D9rEByOakm6b3O3pdzSiWbFxCaPSUmnwhCx2wIpKFQ3MUqk/MCI8nt
+Trt1ZEHaGrztW56DmTRPFBAasMKyFJh1kgpbQpI4W5ozZDTYxVM9kMTQgL9IYSU434qK3u4tCi6
Xddr1k73pm7c9mg0fFIcQ7rNQl7DbM8PYWGqlgpJM1cJFmQWENOZPS8pdEt6+VJHwFMdwKNXAaeV
b4IGjtqRnmbXsdWL2oT4EwY3nazFF2uJoD11Rb6+tYkXC+MJOgEZY7quO6L1vPGGcJC6SHJy1ngj
88p6mKcgC47jtM5ugqTPJYKrRaG7czPyZuO550h26mqLB590uWpHP7ZSd2L1GdvFfT/SAZLv+m6o
u2uBsIcwp9wuS832raQLHDoq/dGtJYcfTPHNFjrWghvMqnYqt4L2tL4Px9Io9zVzHfVaPyAOldOU
uG2m0mRj3JXgT7rIhncwZpOr9pGvyvS6W73AiimLeshtUj8ajnUrB8TrSOltlFntoMBJAaYcCYGC
C9PcBiPzaOzOng53FXFJ7e0qrd66JuMJMkZEFC+nkqqfTGrjjpyOPuJrjqKq4z6lTlYFl0S81C2i
CnYKjyvlwTmZFLvDgwfIk2BAMsRt8wPo/dzzDstCQ+AqWgOxnChkzuPtMCDG3TPl2/M9sD7OVXvC
Ag2eZFUVwj82Rdp3D6L03Io3x1DqXbo6Zvajb8zKOOWIwtpTuHho+5hYuv6eoF4bZVoLx+Brkzst
tLoabwt4VKtwDe/o0RmqLwd2uWBcassnY44vr+huiFzGwhlHLeRfcscqukhWvLSTaszdCH5wtXYV
DesfcFSWr9LjpLYhXhfKdMQ4+6V7gr2+lJeUZ8bofQkrFwmprAxNMk0dpX43x5wFCfGLYegN/vto
kc7yVhP4Ed0VJWFPiVVgWU4vJpc4Y3rDrsM5YI086e0XDtLVR+rnpdobuTsYVdyRGsleWxgE5d74
Faqq9ki70tFHy7N6edHYVIt2mdEZHCE9NZPrpaN18dnn1XSbYorXwzLEQe2JjqjxhgAok0iq4KTS
1CCn2lmdFk4PW8Cs+lB1i5qOQbfM7LYNlnLjTtlFbkhMv42xvEd4LPIuMUU1VsauX6NGHQc4m9Ft
JcZ1vUqbqMiufA75pFROM4F+ZP5MRdK1cy9K1rZIyQuj7Mf2ju5Uah+8WnrzTenbDY34aCJ+7CRT
BLVESA91WL8lwirovtQWza77tTS7Cuq1Woy2/bst/L8uxX/Ql/+p7/mSS7H7mRLx9J//7VJ0w3/6
ACI2wSJcWKxVNC7/hYkI/wk7ZktigRRoYR7+j0kx+Cfd9U1Q9q9/RP7wbxRX9E+6/B5ISXxTfkBL
9U9Mir551hEGpYMMGYW/RzMYUVR4JrSg3OWV6WzWTMqEUu36fvAvstrbchRrzm1pUV6kBIJFtNo7
SvhwUlV+4XF2yd9TlmOVM5fcy98FFgTcB3rPrMMNXWYKv9wVG0RgQ2/EHAacgNVoRuIQsIhlR1MN
S3aIWGH8E2rYKjj5GpKgT0Bj73SfCb111ztiW6lzeYaIypOoCYv64K5EqzEP4VmhaO9XVnjM6T59
MgmupPMjKduxbzNYGtKn+X16muv7p3k/67c1gAWD9WDaloawH4iB5XxPXGT0tHpk7baS5E+rSrpo
7cfm02rTP6080bYIAeVyuj3sx6k5zuY6slDNM3asa28KXPmO/TWrGb56Vra160aWORpUHLsTXH5K
nbyn1bB6WhmFzWwC4GpbMdXT6hmtq/VQPK2p89P6aks53Rh/r7qTZAV2nlbjfluYobe+L6VH/l6/
Ldlhu1A82Q55CZFfTg3tdVvfw22p/3/sncly3Ni5rV/lxJmjAn0zOREXQLbMTPaUxAlCosSNHht9
8/T3Q1bZoaLt0q3ZHZyBK+yyqExms/ffrPUtc7308xYUN+CMtRbQrnVBdK0R6mu9wJU5MKqwEi3e
tteaQuBdoMDQrtWGiM1F2VDb1s9mrRGkqa/1yHAtTbJrmSKvJUt+LV/WbIZ2a1zLmrnPo2lTX8sd
Ai0ofYbaoQxaA8rPozDMbGtdC6XpWjQJ0VNAZV7BQ5ulMOJN3jZqHUyilenBWmuvRkwK4QDXkkwY
a3kmfy/VlDZ6iK8FHDJhijl3resIMlqXJ9dyr62MLj7VVDwP8bUgdNbacHLn+aWYGa1u6l7pln1K
TGMdNMWkYTSDk9TCkFiLzbp3vwhVVfYkP1OKRtey1LuWqLRElBb6tXSdB8INt2XmUnHCmxi37Ikw
rpXOJEh0vRbARiSXKey1hWR19Vokj2u9PI+2czauRbR3LaiNa3HNmBvkRDm2rEz0Is5vYUesK6O1
KifBwe1D7VqsowRbdUJWUXdEzq4FPZF9FPcENlDoz9eiH5lQUxygDsuvbI1oC4y1Q3CTnmGEdW0c
irWHsK/tBBN++bzEFk1GdG048qEbL2naeBEwjzyDiLd2JzQZNCpMsGlalHhtYCS2/YiueRWGFdcm
J6OT++ppAl9FdG2DqmtLlK3dEeFrTboZr01T/nsDdW2m0mtjNQITJbT12nAVvzdfax/mXVsyw2U8
GrTXVq2/tm1sd2jh+rWbi4jsEES3WrQp9WR2dyVM3W/Z2gPSjNIOquownms+CoyhxoyGUV6bR4v9
4qfs2lKKbG0vW0fOX+ykpukUytqAkrhr3+XXthT0ucPuevHYfKvX1jXLU9pY9uW0tOW1vbWvra51
bXupyWiB02s77JmS1nhau+SkH5FvJdfmWbk20oYnpjK09BhSx2xi8dyz35xYlGFPfgNLQk9eX/vz
JBpyJBHXvr0iM4MX/trPD5wel/za5efoRKNtoiD6IAKUMcB1IlCvwwHnOidwl16/ma/Tg2UdJJiR
w0xhuM4XrBQ2V2igqCawCKCHDrGOcUSuMwNNcrd7aK/TCmHg/N7RyTHFsBDGsIRYhxt9lLI8mxGu
kO97nX9YAFLikLTI6LN1nZCU12mJfp2cmNcpSt6ZfOYMlgkH3SUJtU6WYaOn8W3JTZXohJJqEbGQ
wFKf2YcaByeXTC719IJ6fTjxdonN3Kn3mSXGW3JtQ5FJtge5yB4m27zJ07q+y9zyITfb5HYuEIm7
yk3VxI8RchtuBP2GSOe7aKzBtraEMBIFcWfMK86kPtoZMkQ6PKkWAed/tS+ommm3bS0cZV3fU8cd
zUY9xGJhgNcWifCN9oU7LuMJRA9O6abP2Qz0A67kRuVJ2GocZE3ffxfqtIOa+ILr9xAlMSpYjOak
0Nq3ZBTsMs/6xh7qiQbEDhBj846QgLcf7EWyeMjOyypxz1plh9DoW2Vnzy2UpkDpu2Ott+YPqU3b
mU793OGgOE5G2y1hj0LksymSybfjYQ66oRUHe4yfav4GDUmpYMDpxiIgKNvIGTDxefejvq/3cWNc
GNVpfsNKvFBNZD6SU67SWaYK/VafB3drJAWhAGT1ig3dkggjfXLvvdLW98uSEd2qxQr6CfWrwzYT
2WKVkfhd1VuR5DfRWB27NQrGGBLfJMo6T4r7vMtOyjB3IGwaK/veN9Y5U4r0hhDe6d4puVFs0mRJ
Y8vQORFs3Cf9UzEwO4O+qezNOX0em6Q887YPvkuDeYqyVoeSM407F/EPLSKFcqaa9zF98m6wbLJM
vazZ6aXi7BUze64LMmkxIc+3rPQYMaf9jW5GTOkLb1+b2TnyIvOxZXPAuqDQ7rVed2kljHvI8vA2
3bF8tXSmRW5Ru3eRwnWy2OpMs8VVjb7z0rkEVAeZxzQptFjvPA6jLN8tB/Si6VbaDtrhvJ171T53
ylTdgtP7rqfCONRKGVYz7QkpxRmbXktvvQBS74+20m5bHUoj0wGz2KuzqB5tORI4Oqm5X7Rl6TPD
S+5SMQ2CL1U+XKqanG4Zk8EtIfsLFADjXSY9+o84fmqm+JMqO+Veo1QNcHU1mySRn6J+GPx8FG95
3r0yRqekWXW2j4pQqycb1OuWhEPju6NFz6laLM856k0fszf1y8LIbgYiNZrJAC8UaQ67xqCO82wv
pPGKEUz3p978zkY2sB00HUQMEDIvlEcH+U4fDrkdWjMbPdJYT1LHxTl1M8/foWZNqlNWj9aF/SPb
OGM6t4gmADRbXrpzWO0dOtM7KBkULyKf7slcXg6zgj4sb9kiIyHcupqT3/W20L9bRv5AhsXnWY/f
k16BmqaM85POxPhVdDUalENspQyyEwvwBr98KfVdfQ3XBeODdWfDgarjjW/jEuyOOkv1DsblkJ11
Rl0uw8Uum6z3GoET6CkdsqsREhRPGGzRm2370HQQRo560YyDEZjx4OXvwKJ11IVZ1Iwd06tKXwgy
qdS0LC9148bYJ/LRGdBjZBl7wbfBpVVMNhXG56lAzSSMMruwSOoh4Gc1EKMj7XqP2TbXC9Rwvuuy
r71PY6OrH5GoKNMXqyiEs65xqaOMoz0v2Ft2cREjZntqCkXTERvZhTplJwjejO3vIO3mbns3ZJ6e
pV+juoFrFLbREL3DD3KARCNt4im1CMNeTSyXfh23zcIA0daY+g2mPe16Q9oPqQd+qVCbLN/aEtEQ
1PwBUfKlUVLFeE4xcnw2DF2qm1KPNfWTTIgp/4P/879d7X/TeP5VV3vTj1+T7k997foD/+xrSXAw
/oDgX7vX39ta0/7Ngj1BEiwzIYiUBp3zP+A76m8aP2JD3rnydVZ5/D/6Wve3q/vUxUpvuMBW3L/T
12pXou3PcmBIHxbEfcw3Dvos92PQF1EzPVs2REsanWbpC9oVOg+Vk6kJVA7ZqlmznyUbUgudf9D0
9kjWvFTr2u+jRtWCYRIJQUYig/zldlWEKTeJo6MO0SMJyiGqCRDypibyiyQmuBwKtDYF1HkiOveZ
ndEMMDMq9zzS9NaIdEZmF6mrlBiRtRECmp2OqxCHC2FwtXsAO4LJNOJZZkjoWQJKwwE1Xd+7HJLI
iKQvpYZ4VwWlipBpkIiTnLo8ULBMiq/JRj0rkWu7+7LN41OTFCajRFOn/jWJTb8rdGcpDyNWtZjr
vG2GcCwrF4JOGXWbLJ+TW3XpLkuXuRcOEuWse+x4+AUJor7H/pN8oeeyuMkRPQx7hWXvxMQtuYsn
L3qBi6ayC6YCfiE23bRo8NbufYkmm+ForcDCtiPRf/f6VLE2uSD8gp4fjtoR0ewotrkNTHHDmRKF
9Vwl7IWdiKhxN54beRHKXFk+GZw6l7UKae/SD0TCBzY7yGAgcGGPvkRbdjTHRnxfxl5PGS6MjviA
pIvuuqY2+s1osNczhOOW+9So5M1U16X5jSzNhF2e1unvJQ2Mn6P9vKNSJqyw4FVG3pfYjxHB6qe2
SQfa7GmZ+bdDA1FPukaJnGaSb3HWLb5a6o752RL6uM+Zv9o+qU8XyyDtwC7xTBW8jL7RWQiizGOU
N/knh5SmIWDLCrZQUFzRpqnWpk/10UfmTSQ9g6FkQwrkbUfYeuv342IPYaTWJYnxMDEHf8oQvO3S
6pfEgisj489fHVYG60wIhqnKTOiDScCsYo+PyNKHUiTJdm14drqKU8X3bLUYWbvZA7rTireoNoCM
+hNMOL8sS3uPvkPeID917qVTmfgfZXyOSo3N/PrK0UlNv3IXfLRp4D7haw5wgykW1oaPkCSzmyM1
y7M+FOhME/JcjCi7i5LWdXmn02zyUwb9aKooeXAf6O0rUx11ujGknnkbo26HMGuweaAeNJfGn5B0
v9udLd69yUJrqnjlnnAY81GPs5zOumhQsDlpWt3EemmHZVy+26l7NkanulR8EbdoNCQgTMJkQwGW
/4c3W+m9lEv3WrDUItVmKIH5IqMxnKCNteilsBTlxyyi6r423fxS2Gh+/ag2kJ2qLX9FQEQx0+0J
39iuLzKErbGS0/n9dKz/G6DWhzBkh3d6hWAwTLSvkScfLfEQXp1hjPUevkBiPVRFM3zua/s5ixN9
P4u8O1iqyIKyiedNTTOL5KdzsFj07Z2jjCRSDEn3HFHREz42zDcuvMCtU3fZdlb04Rdv+UefB0/V
Xpm2OPR43zE//tkM5A1ljBoC48LS6P0nmjsmB6lcthU5vmwK8b7hsMGmwFfpVxj1f/fNYCZLYgHz
WhtX0PrcfrL7el4Tu8WM5FvgDT+UGSoOjWEISr9ZPrnKoF2MQu+2Q9IW23lp2d1V8DkXr9qygF82
aub9iAqhnMxZL+j9XP04oe7/BRvmI/mXN9PlhuXFQU4A4u5jMpibllNR2XEf5i5ZJkDE2rAXbfSI
noe7Y5nJXWpZhsR0d70OPCbqN9FA3GbtZJ890Y77IbHNzzogK6pDXbk0kdJuNHco9jZyrP3k5P1O
lDotThzFf6CD/lax9ZcMaciwb5SjTSLi7n/+Y4bR+nj//GPt/1yDi8SPah3c/+l/oNQGNXjf/2jm
hx9tn3f/QC6vf/L/9f/8A1j4NEuAhW9VX3br34bq6c/kwjXn4j8HetwWH0CH6x//vdSyvN84jKFV
QMQEsncF4/xea624vZ/iO1xQGow91/f8mlj0R22l2b/ZFgorznIWAGA+/t7O4OM3ELDhaukC0OM5
OE8/fgOTDtF/keJh1BTXYJ8NhDHbIgJTYZ1Ps3Y3wJntDsPgDvUZOJ7HKLqf6NJQBOFBUGRjsCdn
svgulQixtqrI6JLq1RD5ddEjYlhbgVU1qXmM5UAtvLltRxdgiEECWPIIw72xsgJ6OkZO61Eph+FF
nevYQkVSpbPvNHpphmQ8cu7baq3ed5A5P5fLYiEhj911zsD3ZvJRH5AzYeLfz/YAT+AAp0sV03G2
zfSlQFbbhPrUYA7IPAeHUFLXjba1LMXON12nVf1Wr1LrCDcmjXZFDQgcBapcFogtzapqmlst23hy
KbgHrTzJtm2WJMaThwIDanvGeIc+LOW/Tykyg0TM3rxyhy0NA2iP7Av+iumbEKSUo0OGDrmOY2w8
Dhq/ZFDN4NCo/5pfEEOuV/vPV/96jQIex6ygahZ48g8HXB5pHOoAaGhAPVnuhx6tCxjqohj3dpTb
92leeWFkKUXY6bFzUVu1swM7T5DmaaPj7vmLy1+Qhj4sqIhnY9eF6g4EIsQrkHd/PnMBLYsiHj3o
PGw1LppiT1jER673eOqOOv6D7U/fun9zF/6bx4My55g8KDe0bnwwmwKOHnJ9qXm8qV22fdckXyK3
6sKiq9o3TU+bv2mlZY6wrsVolqDbEf38odrqZZu5wI/cEGLmBG5IjEcwWGkQJVH+i1+NA+TPFsn1
oVboDVeXyYtJY/bz9dWy/Lfpz9xQmfHGoDyp3pJR/hLi+y8Pw/HDdpJ/kmwPjWp9hX+6JZOxg8Yt
EicUCpYhmH31lmGo8wvLp66vTvOfPqyw1gg8cEk8Aw7Fb/Mv8XrjZI7JAjm5i3A6ext7spQp1ARR
mMfB6JL6GYWaan3JTUVTwMXoybsoU11ukFhUboTotLHMCTa0RQCNGgMVvZ1GtokoR0C+f0mZjEpf
6OC2S9RLUmeurhcjoYGjKso9mzflh4dnrTh7wlCGfT8t9idzRDq6WbqeDxAB86i8kPgxkvPxheFk
WDoLTgdxmUvxJdbMWoHT7S1zAesJDV6H6ApV3BY5R/44GgpnRDew3AvTHCbGjgicyLwvFZKIAhwp
tso0luFzES64r5sb7nEWlKxLewXZKoPIwbWCCM7RVZ4RWzOaAGWyApHZDMiUkjyVbakVFdtA5NXF
RVtQnIed3adlgW6AJuymB9DEJ7Eg3HQjVK1Lt4OTyLxkCDPO0amgn042Fjqu/BKNqrSf7SIahsBF
QWJ9a/AzQiHTW1nvYrdtyxuVgO3PzDqVNvQW1C6fJyzYb0uq5vdWluGF8kFpJ90dKbZK+lJ4cdrc
G3PdD0+EXst07yZZlZyXrCTpos3LIl9FyiN7mTC1dLxrZhvN/b5b5FCjvJ7S7EUks5k+1DoacxEY
TZxclr5UdMCYUz9/Y/Nd8lQ6t/Zuh96OoAYWbhNveUSXtMxJJpjREtP6Nmd5jrlRzKOPm9IaMH+k
rfyOQy0jziPthNvvLWX2DH+xEatYDHkbRXlW+txznnGt4YRJkt7Nt1WyeOaKByy65zbuK/NxwH47
vaBxEuWmFe6EL63IgVFprjIPt3m9lGLdw9R59Bm5rGEfsas3nY/oWitfeS8wuezjbiTiN2Q9Nehf
ddE7Srdj3l/UbyBPnXEMSOYdKd9dL8E7KYxBQYqUaHroDFygXWmz6gFImYmQ4eNQ3uRG5NLtNX07
7zG2sH1nv+bs8NgZ9k6aFVpROa07nI431921Q+9ibVEUw9l0PO80aMqFPIi6Yam0Z3xcfZl1PpPh
0mej8PvOK6dQHbEUoO0RUbRJsh4jbTrOsgucsYm6o9uZg9jkkqHCxmRqMvp25KLxmiNxUkssVJvJ
IO2Yll3pvE3ntuD5Adg36O8dabLym1AsKFHJsKdnOhmT52MgJJ/KmSYxIece7XAcI0G3JeKoE0og
1Aiqqw3zPtaldZN2iV7ucH14rwkpE3KLqcARIWLAVG7rOnHsg13Ucec76GcZzmqgPv2Oldm6W3DL
s54NnrgdOrYUT3E86cq+Mnp1QB2slpd2IFWG80hWGZavSDyZA79vgNqJy8XlnmH+rvWpUSzn2Wxk
rmAC9oyCp7zYvLk889zhcdY9eZwUS3mZFFDsfjGxuPL2pJWBh19MkvvMHeohWxf1EbxFrZPp15d5
zsDFTeo2VJxFFuYuGcuIfOi/vkQ/tOWmvgpXXO5ukEcmKO4PfIiyjEScEAaJ8K00b71JLUK7j0bf
WDTlF5fax2ih62MZDlfNeoVS3n641ajTJF85J8aqMZRbI1/IYWRSTLJtZb3MkBUeJNos/p0uLpGr
qJuKoRVjuFj+PbjC+kQ01p+U5+4KlDQ+/NL4wlujW1WROvAOe88hLr6ZnDSTn8Dj8E5uE5m/Aop8
uGuhU6ypfJa6CoJs90oz//muTZmumIppjqFWj3PYlZxb+VT9TTwKj0L5hRcA1qNDauDHpO9hYtEq
ByTD1bhSVEHK7gYPddlff2j+9XchOR4xBlX7Wu19JDjUFRVFXiToV+JOxTpu6odRaZ23v36Ua9TU
z2UDvwyDDtIPXaogaCwfalxut65EOAgAYkLRWSIWzSLzAuOqzja9dDz5MhXKuBx0FjnJTlWE/tpx
gnunsqqH7lRn4Hh2dTmpbqB12LihBmDBfv7rZ7lWmX96kivzm1ZNI9OERMKPXyCj1cepzvM07Ovc
2VhebQaWzLWtV3ncEK6YQnAKye/f2r/Ve//Hjvrnhvp//rJD//+w90aU8NPr/y/yvUfGCV9/3nNc
//wfew6dxEykdiDKWCasjfU/9XvWbwxZUMnwmV3Dftdtxj8WHQj4NA1NHz8Jm8le4ZZ/NOOEQ63L
EYp93tYVXu/9rUWHem0QfvqooOBbdYDoC9ZEAx7ug4Kv7a1mSjuF/aOhFCJYDKKKQLyoxo8VvjLg
ysVBhtep1YuvWlG2amC2ab81XMDQ2xyTgfQtieomiOwM3ACqrWLaQGfoO/S4KtvTSvAEbtBiqHrg
xLhAXBg/0XZqsnGR6Nc6BAVerySkp8fWgEfXUKPoGXYxGbTT0KisnPHXSWx5iR07hEyxxGYP6bE7
rZPNrHV1+WYXpe4iL/x9e6l1XscuU8PY3T8mTjcxPnfnbuo2mGZsNp+CqMbi3fh9J+pBzkGbZXTT
vmBn3D5Mv29PIe+uuYSNzlrVu+5Yjd8XrnqHJ/Tcs71R71xFi76ltJ0saK1ZN2gI+qlMu5c6L/ry
YJdTre/mjtjGdctMY597Q+PWCCvcJXLJ0ZzZAotpfspTu73F8OabfQQOY5zE3im1+K1V7JcqMi6d
IC2JueGJlN8dBC2s1MYPzIf3NbvaJKBWplXo68ova031584rcJ1UZ4WWAwlW28C9apvTOv7ZWBXC
kMJTTjytT1Fm8pomKBDbDFF1Km5wPnydxsssqe/L+CYr7DCrnT7APDIfoDSAezFj58HurJMncEnq
7gmfBE2Lid0u29atjfgzky/zUp8lW2f9rBRVfRyb9nbB2j2EM2oe3xnj+5F+aisw7hrY9/vjNLWX
JdKtbeus2ycoaBtzmrPPi1lNFzu2THY32kntOHX5YEQOxVZmPY48SV/rxYsNtWXfIJO+L/SBsNJ5
gEvkRXsxNs2umGaxmVb7FBXHc6fgqxxSVvXo8qLdINEU1F10zNGm8YOtfs6m3Pb2SWSoJ+Abj9w6
od4ULzIDQeCtAB4kN1YS2P0k68BdZPyMIr862jbBq9pcuzFRLvGN6v2wHVeEJQVGgdseRV82NqdR
qQM62sBQFR3dGkiP+YLlLLU2lWGYT5WA/LGRjMwb1o8gy3BrYZEp5D6xoBGtmwbHId5+aKZL4uCN
8Xj3kZBVl8FQJTFFXhinJBA2cbVHh/Iw1BghZdKF49KVOzafz1o+bhkkd34RwRpqGniGGOUJLI1t
PgvJiuewjOZgZXIAnlbM/TmnZuFfzsc475ebCI/Wtu35h4NTM/Ir5Gy9EqUg42qG2GVU+t7MWh4T
gPymlV2ol3XyrWFaLQPasu8OnkGCEc3la9taxqkb5RRCpjOOCcSKG8eW5tlOcLqb2bSXkVGDZ+hB
47jZosfBHJnSX+TYELGEKXspDEJ0KeDtlITYtje9AC+RFfJbeXd6Isxh46UaCZ9mO33NtPz7aGj4
5rtCu5AWlJdrFOx8qgap7dK8nBLEefx0XUonHIHgbUairvQjmUIdPmo7TgKlIBd9RN2MO2zclD2r
161upC2yi7LezcWAob8uexaJLF/p4zECGAPCDDH0pxEjdnFb1Mq7pvS3bSzfCSLQkaolCubAueqe
2mlwQ2r+p8xBFqb1ix933bNa44YkrUCeVCs6Upp/np0yV77BnsaTbLt+41aHVFNZrLkqRhItKo23
1usqXx1LdrLkAZ8Jm7mwdsNkDQ+H3r9S7kw7PjaJvCQ4ISFXV34vc/M2H2AWZehxOdFwbagDYmny
fqdA0NwH0tDe2dF50L/czDeG+kczFtF7Ezuvuads0OAMONUy4idV6W7nKfpEIvuZzkVBXoOARyfn
z1cjrz6kg3GpaH2yIK5MFOOtLLKvVaSUt6LEQ6jhEwkbk1FJmeKbHC5owRrdrzKXFYmjaFul1/hk
9ZUbdKxSfJmgOGPUA07CwtecjTdaupxbczA2fJ/4v+xJ/aTRfQX4F2N0SExLb2iHc44a2koiLx4d
MslcEFhM1RjQkNblQc/uieIMxlbF8CGtC3OB7iAjoqNs4qfHvaw5MuxReZ+w9XHmgOZruTBE1RZB
MhNJbMRfrGj87FiVc5q9F8gC+wrq3jTUkilEe1qiKJjT5dB7GGrxuqkwAfpD2Zys5TARizfk9W1W
Y+XHLVcHhsVnv6pfRKN2NwL/dLDOPzd0nTdTS7Bbn7xx0pEdEAvrzHzEfDAmU3w3SHaW+YZ9GK+g
0rbZXcLhwFzi3uuAsWjTrouyk+PQ6qqyvk0WE8I8NpdXq60fQJqd8th4sN2vsrOGk1DTkCn3vlmi
27puzyq0p70yQx+yqzrfmvCXvhHRdisd6zjG2rnotOOc5veZfoD8v51QzdfwqQQAJLbgU1OFsTqe
wSKdxKz1Qakpz/NsXWyp3NZdXASibA6FLn5w+I7i4ES4tHULYBCL7m3jpSdXeZfafV9xqbT5luLg
0+AtgK7sFGNN5DFFzzzfSbKdWSR5EhKH8yY5Jyv5pBvf3DH1h5g07PR7z+5VoI2jNtiqiDrU5hwl
RjCtvoVSPCX4FBtX4yjqMAKhGm415MrJ3u6QEz0WSvOp7g+Jnu57rmocsqFYfrg2Bh2ZIz9TQlL2
tkh790XZX+yFw+d1aZOg50RxbO522wkc98IS58xX9o56MsgLSh52hPWCJbAnAq7kMCaRKWshpyXD
sdWnfafVO9t5yxvr1k2Mu7ioNhnwKCx/fIyIzlO+WMqpMEwmQnBzKAlYfA7euejXU/FTljshLogw
9za6+b1Rdc4pPblDIsHrJY5TJRnGLPamiQwGg+3GVeqTl8vJj8SIbA8uWXW/tBWyMpMhhr6NdeqP
ybuVjEfbDDSufVfj2Ub2XOHVjVP9XFY9uK2RDpoeWN6nEGkykjGdVevYjAHr8CZcZ7Z7NSoOi7Gz
5tKfBgObRhtqkk9LPhMqLUgJ7HPUmhGSV9e6HdFAo9/UEKN4UnINi6W9JwleP8DBKY+VYiV7MVOX
khcP/Ks9V2nHd7/sPiNANw7pCgbxSUcqce5FSXOvj8lD0dw6cVrthwJJWV8vt7rb3mjNcKN3m8ZA
+6I7FSNUDJcckVX2YBkFrZ/hDXtb8A5kziC9IEW2Vpnvzpzded50EPwIckUvZCXyKKhEgtmy+j1b
fZz9M/SsrLlpmIiDZphPrho/1gZcH4v7ju/fIc93Fd46xB2j3PAfIqzLz2Y5xkeEbXy6zQj2XmNT
9qTqZAauHn+NdfvgOOmnSrBpLcc1Vj7exAg/jBpHotMeTCt/0nnkkmxUX7HVXaq7L2ZC+OUa773o
F7O7r/X1E2/koeyNbVI6AXdxuGINx2o+aYk68/7ywqCxTw+xo6TcGDjY3T2snHm7iG4TURzPiRWQ
IbtD5rDP4WDE+RoKSokHEiCMo2IrFfWzgSQ8m7QwmuVjYVYXshRGAGbGc6s2n9afspv8BZngY5Iq
r3j1zs7QPSia+t4pw/MIYc1vKAl8D21MBwGOhZin3C5j+SiBn9V5ui2m+qzm2lExiqOT4KUH6owF
SX/UzPZ5QhxuVN/anK8XU1KfsdiNmtt8AuxXrZ2+eP34xW2cs+jVjb2UuNQnb4vFcFcm8nmqoovZ
W/u+EvaWwUBBM1JaIO9U43kkDygg0THaYM2a+VnoJhYrRAWDX2ChDTnoiblx4iVQlZ4UVSHtOSwE
Roh0cUF2iC1NQRLUTHdhU792Q9KgIJnqfdRooaSiZ3izQYS16bt60xn5vYiOXml8caPpJuOz0k1i
U0S4o+xY5cnqGztvvG1auUfBrF4pJGA9KA9WTzsFumZx18hOWDP7UqrYPIwQWCxoJORenI4pZDcz
ssO4fY8784gQMwQF9dVplScvcp5EPmBa1XzG6yi57Ombld0gV/Z8UxIdqWuA4mLv1k6JYccRgJlj
uUk91ReLZR2ZIRNSNlFdm5bce4bOKWRQKTOhznT2tdZndVR3jF83ug5+cpQIwapx6zjzA5G0B601
LwyOAYrRPVCpcMps6rZ6zTN7I7nZR0iQugMSaN0xWPmJ3fAxXm4rVfqorwjK2Rjdu6iUTb+U98k8
sBDu/apqKP66cOI1MstblejiogRgZFEZRyNVlVDvFx3tkjXsTW63TIDcy7oQbfxrlTdnxVZe2u4W
VMtjbcXnVtCsiK8j9WQIR28rbPuMtyVMu/GlGgygJzm3x5Ip2ZOcXe4Ho1kgvYhL2q5K+kR5tw0c
35hwgqFZCM0S842tTVYeYuqZAQLNdf6WCc/sT5FjUeapWUWHA6dvphsy3PST02ck2brI+mTQL1X0
hhpdQUHmsoAiVdXLoSuW0jN3DgYBDfHZrP5w2lR/08ZOPDRxafKLa4n9NZZN8eqpbWGCeOiK9ybC
eBvUMKvPING8+RG3HWACVcxzfWYFmx6MDmFGyB6kzAJWBzXufxUhLq1Npt0O9HBgKCwWIEFqGw1m
kahrvrIrS6nyYjc3AicSpoJsOWoVv0IptLZaQozcWUX8Ci8M6kKLd+JoWPNgB2rfQ7Dwch0Zl5u2
ihoUdd8JAGm9s1GraNo6doPyMLNKK96g/73YNhAQY5kNaAyx+mrUHqqlvlARWbPTBSwzKeABNvVU
buKGIhldu4mz2y1WFx0wsCrjTyis+2TRRCxImQDelLy4VFcDufKhgrb1WRBgwNFt9eJiJQOKht7A
n8H1NzefzaJf1YNNHsWhbvStvc2GRJwWF7hrGMEkvPDExieh9PI06grxVym488fCcfjQJEOZPaWT
zJ7YO1jP6CnHd8XSgC8uauPlNHdllgQskxHhYYqmsxgnbOe+lVsp2xYzp4DTK/jm/oLpfgnr2qnj
QAwWg3+HA8MJzIF2k0a5sR8ilitPbrqwZinmAVexJq1ROaUtrumAJCHL3rZ2OTZ86XC5b4ylnCBH
2ok1+mTbGLemKXO+/X3v3LqY6xkzyaqHOZq6ZLdqTl8F2cRlGZjunK/n+GhBVky09FHrLA8WEB8f
VJQJsii/dQfxNcH7/aI1+SwIgMkS9XEcrWQ99Uz1C6FQmhXgZSBYDzbrGxy4nA9gVkD+ZCRfKsE8
zijzriPA/52G/jehN381DX0uk+7H9//6P83Xb/+1KZLma/ej/fNwlB//v+ydx5LcyJZtf6Wtx40y
AA45eJMIhEpNJjMpJjCqgpYO/fVvIVn33Qxk3AgjZ8+sa1gsFgKAw8U5e6/9jzLJmo3Kgrx6+quz
sIjmyz/KJO0vtHkU+SCP2sIQr9zNuvWXShYj4eNIs8kumyv0/1KB638hHUdhxzJIp8Eh0vVfgqx/
pBtouf5jNviiocA1ESJraJ5M3CHkGi0q/ZYL3jXFAYOJzung3bj5IaLycaFtMddXX9VfX65iCHoJ
c4GDjtei/wSaIhL4hnVPVwHzKEUvvihtW7DmqdENIY6A1To4XVMTiue0j4sL+phFq22+PP0Z/rGJ
UYKBvbg8tKIMvtuIZIf2yQZkJvOuFgpIwuUlyvb8vBZ3OreCTJPL6IKSGX/+StghUlCGRFwaXlq5
QHymD73FHiGLi2o12eSzdcgyV40efX41+v55rf+Vt9lDEeWN/D//feI18nxNujYqqhLjRer/6rJ1
VysmriHuEHoUFS9X2Za+313Q4Sx1P/NzNPEJCETEiGHdxc0lurAmx4eWonImvBmHNP+icN2VhpT+
RsWH/f38XS37lvOL43shKZTe3aw3WoxOt4Sz1fY2ojm8AGvNbLKDQh2MCr6vF7WHId1v1xbHk22r
69bfSEa+RCgotmWulRe6TScSyebfYsxJa7QTkIQcv1lJoQPqcgBCt+tKCi2EfUDh86kcB3h21mIC
bQQF4NbkN0O90VZtVFhfSPalJ6621a+Z9z9+tyeG9NGvoXfzepw5mVQj11CEZ1L9Rt0iv6p+oILV
lWp44eM9MbZMIliAsKGJIuJ7ceMNLKY+GOr565HuYaiSx7SU+oWAuZP3w1MxNI0pEfHw8f2k8Lzb
PNd503ypV5hqqEnYcbhHxPcPgeP3Ht2rSy0GFUA9Z7BiHGQEQLD22yGFk7a8bQL5mz3hX8MX7dUc
yIAm21i0nZBNUGNiRvJKSkmbwlar6160zm8PBVTQfB3Ma8j7zWUMA/Kaxigh7IErFeohz6bx0CHF
P7DxkH9wKYPBD6LDJuFkmWuLqAKGoGGXXtZnzXMGq3s/OdhxkU7XFyTab0edw9JGU1E1MceYy7mm
aeFFUiYowf+hBAkLzt6c6IbN+Rlm0UPmDfFqhIsiYV4aWBuOh92IPUkVhQa729a1n5YU8Y2cLBer
MrXQnszYb7He+fvzF3071o8vKo4v2g52ldk+e1bL15xn6k0dNSHVblYaPpYLU/bbxzi/KmShDEOT
lu38568WhqLC1G/iHeKN+fOm1UXoYjT+hcCbtwsDSXPmy+gjQlpbpqkLElBRtZnSo66p7YUs7T1y
TmMl+ozHqCnmheSyE6+Nnv+s5iA2ZdZzH9+VSeBhiISYOp+s5nLcVPRrn2TPa5TU41UFtnHj+kFx
YSI88d6QG8wPEeW4+BWv8epZ2gVhl26GaQCCK8avvM6u0qJuPCfW6gs3eOKBkomE2JWGBUFczkIn
E4YV3rqh4wbVtrsvzHpGmiG1K0oKrEboOsOFezux1LLKguAhj0OHcmEuZsU5WmHQq6j2EpVWpS6b
vGCRq9A2pz14Sz+qYKxaRW1+LYG4ZBBb2+adq/XVu8itnO7CRDNf7XgbxeaWZ8yUhqiGCN/jFxw1
ZAFkaVN75iy0A4uaavlGaxpQjmEeVO8lvAU4tFhhMYfFWnwptO7EAGNenn00VGBsVLTH1+9y3MiQ
GWuvdRt/K3KlJHBQNlifta9t7IaHqu2bC/f8ZnhRDWYLQZock9LsMTq+JopXbWoanDO6BiRVdhEN
WCB367HIf56fgN6+bC5FshIJitwbE/niUmUjAseSnHl7gFepl9m6v3PoVx1qUMcq3YPeAG/uxxuc
MIa91v3QPji90V7ZaV9F3vlfc+K+xWxUIg/e4e5fxEivPiuoLmiBdQSvTVabK1uxq/dmqoFYMIv4
wqLy5rOysNpy4OHgNA/zF7n0q0tNOepIxcwar1SLcFNHMWR8JRie/JBKSTC2zqfzt/Zm9uV6JCSh
TsJtRP978RlbCv13wK+tV4eu+z3hjL51YS8dzl9lKdcS6JjF7DJGUMjRA3HY8ciJO9+PJrPntsrE
v9YkDWZaiGQ/NUqk05cy6nqTDK2c9RThFuQM0TLJEF2BK20eYA0E0JLbwKAG0/x2mhw/zTRmvwTy
Q8wSi7XOAplAiUjwIeN3RnIuhu1UpOGF3eN8g0fThYWqh7bRyyXQ589D7NV7jVpfCVJzkt6YRGUI
ehr6P8kMge+VVavvBJ3dW8mU6um0Xvdm5BIscuEdzDfy5ieIWTVH64Z80MWMAZMdUj/wJi8IE32D
cA2nrp8X9A9087oFRQPGNSTBBf2y/cQYdR9kDwCLAGNcn1Ot7UvVjC8syycfi4mWDzoym9DljIIu
X7eTvOXLIheAdgpkmoz9lNrQhkMfs4cjM+ypNNZbPUcjPMJL9S9Mam8mUt4MsitcUKbFznG5/6hT
B8OBPQ/NWKvuS57GykrG5NBijP97UpyBMTppFz7zNyZEymsmgk8qDUSOzUfx4/FgteqgBAUBVr4t
Phr1XV40t6DHvVzBoi6UtWZYB2EF6yEccTRtKSoehP2jQxAt+3Bl0rUl2uhCiufbJyHoUlNjQd1s
c45efAmhqw2hWtP0MGvR3tDo1u9kqVUPE1p1TyEM894e7fLb+WH5dsJjSJL4xV4Csa39kgj26sMY
q7xvHatQvRxmx/X4dwKnayizDUtbdmEHceL+WDJNIjSFZRlMdsfPPOuNHL1XMnlmTHfxJbpA4Hh+
TOjb7slfdW4mXCoX3FhvRzjLhqBKRsmD9WOph9WMENM1rRwvgt/h4TiOr2iLyn1KgiDMmNyJ9j5N
D7FK3Xa8a/RyOpx/wG8XL65rsGFiYaGyvaxQ0MUy4yaJZgh+669xGQTXvl3Izz186QuXeruYEA3H
jkTnVfKEl0W0Mi7n/dg0euDY/R9Z7kfP0Lc//+79GHiSSLPFnoQ71l28RQyBQRA4XKRX2/qx0sxy
o8A8/Z7UdLbOX+rt2ORSnAIA2VB2Y5d3PGD6EQsC+QCjp7V1erCkUWorRYuYsyV9EMDwrrM5f8W3
T3BeIVUVriJrBRiNxRW5L4SV8G9gc6l7UVdAHPrOvDDlnb7Ky3HLQA5rLhYjnE81XJaUD11J8FrF
aGamOEu2f3Av7I8hlFOSQlF/fC9T20VkO8jRSzX2LpmMrWv4dMOFMXfiHQEpsZHeI91HQjv/+av5
I8GQQXUNjlCvD/qhKCrrAE21em8YYehpUDsvPLu3nxNyburRVBgxzerGYsM0JG1Mx4LrZSTzXIl4
TrypjTS3sW4Ml5bHUzeHTZ6QUBXCJ+Dm45uTaUPVWaJ+Unxo4zF94xgKsKrGD4ye302vRKnOuYqT
xDxTzWvT8cXA/9VWNYL+rGBdcWbCzdIQ/rA/PypOPL/5W9KQUxv0Gpa+9gLxaEj0GJACIyAJJzLY
7IjPDVPS7k8uxCGN8ykF2uUgV1rMAFopAEy18MIrsgHXDPzpxp/a35+RGA1CYJHWbYu63fGDU5ys
ixxfbT3V1coHUZhio9hK+TiUoErP39QLCuN4EzfXtv99Lf34WpMR6oFjc+yuSju46VA11YBkpoic
AcId34lGdtYWlpMm6e3WU842qhwanA42Gz8x4h6lfysyuYJjgkFt7PWmQeuFzXs15PWQf+iVvPxZ
40EDYD9H3HjZVCS2d/42Xsoty9vAacPno7MNwtB6fBtKHcZhpxQd5K9A3SAZlrft0DSfRlz5GCUy
d2ODZEYYDLD0RpeRT/iFUf7BUJwfpiEw+7D5X+x32pED7QjNDW0Q+q0AYA+nLqvdUT4yL1zqxIc8
7/PY6eDuZ2u1mDXGpixMi5ncq9Iquc3RFyM3DJTypkYZvipDUV3yFJ28Ii0FkyOryoBZDBQz53Pv
kqaDfSqHQySsdl+7ZCDCova1W5GU4cP5d3piUTHYqNDfYZNEv245fUzS4YWPOHLcgmQpd0TGp1vx
hZFz4rYMVixe2csmYJnx3KSY6bseq1QVwxGI+7S9qpK43k9qVN8rM+/m/F2dGqlM+Bh4KK9irF/u
aQCixxC5m8HDN9qtAoysiKl0ZN8AZD4g81C+ZqKPFY/SbQ891XW/OS2boD/47tnDUaNnJaDsZM5P
/9UyFwSFlYqA7AXVarRNnST5QaGmjh/WCNubwUjDe0Go4jV4O4LyLJQQTTyoaxrtBkXbtnyACqdS
gRxnoE9Bekgv0XATRuKlPp8ifgX6VJMDff388zsx3c/9KJVTBc5LuATHv3vk/IL2Rem90hkjdYVL
ddi7Wa895Hnffz9/rVMjkBHPJz2TD9Rl/LLbB4oKwp5nRDjTJixKoP+Ee27/4Cp8zMR+Q/em23h8
R73iOpNeYn6lg+fvUxkXV6XbhZfG3by0L2ZIpkdcehzFgCO5yweXhz0YgNkTmBHx2aeVbIkqCJGI
JkQcHNQsAIWmU9h9IvAvR4uLmfOuIx/u4Arrb7W3s73JjmQ72knwYBodsKmRKsd+0NTu+fwTOflT
Z9vk/IEjXp6/2Vdjc4hMY0gLnjtFDgCMZZTdpISLIxmDeNoDQlu1Wml8O3/RkwPLpvEKcQHb1KxM
eH1RUiBMaHAF+rUm+Vij8V+rKoI+IlKzzfkrnRxWr660uD1JhTNWSa/y8i6vvRwN9W04pf2FSsjp
+8H5RdtaYONYrIgtvCoYuzVcDMcJVjXqRhyw5Jeuct2NkwvTyclbwmZD6YNOMYCw44dHJHYLtYBJ
LekTbUtGIxEkUi0v3NKpq8x1U2odc7l+uXut7IEFw5SDZ5CxBwYtJBisHMbf35BzOvv3VRbfY6Kp
stIE1pWMc9xjW5idRxDs+GyUPryZ80PhRFmasMW5RMugc3l2iwfXa8aoxkHTMwzaHgingy9IyWV/
1QWZ87GvXe1qEE79aSjV9ElPUH37TRtdG9noWJdmiHlELGcIOmeMf4faomUtxmWHgMtVDNl7o66l
zPSQiDM1/DhAlNmFVv53JyIg8gjICUSdVtYQBdvR+cdt+h9b1SffMcUiGJFstEE1LkZS64fqMJGI
C1yg3Jud1qyKSmYXVpETSBsOC/RAcS8LIIFLVzY4AAeJK49c1oF9PWVB8g78sn7HWisdT/et5iqS
gb2JxyT/pjiw1XzNdj7plPS+4gbRLu3DT32tr3/P4ms1ysTujQF/uuM75HPUPAD6GeWm0K0/+VYN
l0WAEr2OyGHxhJOEbQmtEBaCUTRELBqIkkt4zOdH9vyVLAcTUq+5Jslp03QXe+G67Z3OBJznxezZ
Qe0hFzRW/dx7emeoCeJwiLXYnkZJpUr4cZFc+IpPjSP6PDByOOtyOlx8xfRsA3sKTDIqAd9eVV1c
k1ib1e/P3+WJPgRfCjIr9lL8g6v3eLjqVZjgdKXoUYsxJLnLJBgc+oPyYUTKeK2RS56th7iTWLTy
8LuZuANhjB3imMPUaMrHXpfknw2+QmM3ykJElud/36mVlGc6KwpsiuJzysjRopZUyOo7taeYoYp9
FhBKqfaNTU6eA7etwBEIBNr8cP6i8zyxfPXzvtJALcFpYdlJJKsh0hOShcmLT6NNFEpMhEW8bi3z
s9Yoz+cvduo92zx52hDsqjFVH9+hXrT4v0Y+FxrG+pWonGalxmb7BysPekVSDRnOqNzmz/fVjqTT
Epye5Gh5YrAQ/+fZw9R09eP5Wzn1ydgW+Sd0DeBWwLo9ukiEsJotNv0B9NXy2W9c7S5zJjnHKTZf
iKNzN2SxQ6ZWe+3C7Z16YzYqBtciU5JG7GIU06Dr4gKNkCcCHFAwOsKrqlS0cJNZCR7VTM2Sp/P3
evK10cSzKEmitFpCp8glbiFRu4PX967rYRY0PAV69Pb8VU7NqtwRSro50IYy6OKJhrXu9JE2eL6P
L1TIwQXUPzYHFd/3hS/t1Msj09dA2EqJCIHp8aXS2oBqriWYKQLR3wG4Np58u8n3Qx0om4zXfgCZ
2n/KdV/8waOk5KrOZVGWTWPxBZSqLemQwrjKxBA9R0UpCP2Cr3L+UZ56YdQ0qEdxErI5fB7fH9nD
VtSlgolOhgUejz4jIFgv3D+Zt4Ezzx28WXO4JDSXLMK5BYkHf+2gbdzeHXfWSHzg+bs5NS/StGQj
iYKHh7Z4ZlXAiKyNYcCE5fe3LXCccNODFlzVqltbXj1mCljdtL+gcTl5+AdzrXFpm17dcpSUeYNz
SGNv2beGilsor+wHvxnlE5Ojtfe7oTtIJKC7qYi7+94N84d0qr6cv/eTe06XLQp1FSo5FFiOX6Ux
gerXBr4K8lP1baq53a6z1PJrLP1oN0658UPVJ/GZc4JcD6nECkFOovkQpPFvsl3o4s8j9t+/ZDHj
xblllaRCs6G3yhbjXqhvY7euLrTKTwxdNOOsDdQMKO0vtwJgLGC2mQXb66kjnKYLxITnIy21C2/3
xHXYs7J7pp7PrmDZ+C0zTS8z2WieGcrsZoiLbkccfHThyHBi6NLk1WmMsbrSGlssRUSdVLUpQs0z
HAXXTWeN3yGx5bsafQ5NwMDEjoXeYXd+0LiMicWaznCF2mTrXJJ+7vGYifUQxnSYkmZShfo7vEbh
FiTpsE7wfa9bf6yvQBpVa5VUx5kSUaoX7vrETI5MhqojovZZMrS46zqswyQMAs1ztVZ9yDgIbey8
Hh9tLNrn7/TklSiKsWWkA8SAOb5Tx9WmIMUt7vXSGa8ro602E7jyR1U0l9aMEwMGpQxcqLmZ66Ba
PL5UBKG49yNH80bkZavBJsFdx9Z1Ya47sTI5nNxeUE2z8HPx6pza9GuQhpoX4PwhfMaS4ccgdtrS
83MlSajKN+FdqJvS2AaEaOcXFsZTW+Sj689D69XeyUpkaBHarnsg0Ou/cdq1952B23aKZkNnAZJ+
J9o+2xiKLbEMOIO2I+nReNYj5drB+ltEgFWIp5Dfz7/ok08fIvKsa5ynwsXv6vNugkmOFy4sYKaN
w5h69mjpF27/lwzm+NNh340ShXMILXOOQsf3r9pt7yoyaJFiTHa/twGokJg+I+anz2LEqJY6dbIz
X2hvcGXCD8ULA05qoYsKuPVzaPc0VNakDQgFd77WmB/aqFaCe2aj/HZoJ7xybU06xqojWku9qmAk
NqvRGRzrEIiZTRe9cOqsAHTltsBG9sWHYlivsLNB0W+U0bxO/HAYyeBpwT+OjdSDm+yFhMdvgIrX
vxDyoBeOyY6YcBHypAJsLaRSIyBRX+h6mh5INC4zc2+oHelutD6Fxae9cPncGdE3muX01BdTTFUt
J057NYBYBOHTGX2wcV4If8kL7S/CYoHbLkyw1movREAdljpl2BdS4Nj6me5B9yk+1y8swdwUUb6V
L4xBIktNe1N3iG1WUpdwCFPChkI6MjOfsHlhFXZ9bO/iF4Kh84tm+EI2TAraVddSyDTw0O8Ewboz
SlD/A/YW4hKaHnfiCysRt/ZArKCMzORJkJNkPiWOnN7pZj/W1MaHSUDIVhX4pm1ExYhtIeDxKNKj
jzrFBsxA0DVui0opP5mmBJWsQ+wtX9i9/QvHN52RvoSqigR9+0z6VTr2S7AHAACXhm9qq/iFC0wb
HEaw+cILTvU2sPEKSvlempHReBpAZCzHDQ3lXdpaxHZnvm/fxJYNysbwJ33YSfj3H/Ugg47cmFB0
oQ2HUGlC5voDhZ8YZ2ajk4ZETl1a3ZBik+k4rWU923vb6toVPvq6JEyn0HPb2dWn+Z1d7Ul7L9t7
3c6VZ7/suk/1mLQJBEe6BtcOSWbfRkbsV8vJ+/taw0rpEJhL+1nt9RUnHXU2R8b9B9XIoGTERt0D
OsYzTzJ9pDVrLSiahuCwIRtwujuBc6c20lX2PQFAw+fWcRpzFQNswgXZNBAt+ybNYi/tVPH3kBtK
CPFEgKlTauXvIqLkAiQDvwr0gJwRq4LGes9kCTdhyqfso5kBY1nlAcWSNQXB8Av5bM5BRFH2s5B1
9NBrQxff+4FtfEyiKm6Q3ICoJ548DFVy4YVfM2LIm4fK1OAB7gPAIIfMHmW9Ss0x+ph3RNiglOj9
4mHQJyXxnJYOEGj4qP4Bu7AAN5ri2l35dtl9aaKwL/cVIK5kY8eB+RHmf9/tNJ2Q8zVtJHGfhINr
0ugcwm2InkbZNKk7yVVojHyUXZ5lkJcSl1gcu7bTYK0rk3ufBKmCtdnnh0RYk0j74aWRnuyO2o+a
o85d7oruG1wSRQFfZRJubzqJ8TFCzU8Yh11ORD+EMannAxqUeoNWSnMOLlZp1Ytchw1d7sLAWUs5
RQ+w95tgXQVIUtadj9VgjZU9J6cEQs/BNSKD1PMyF7Sj6pacqdrSgRWkAxw98sTjVL5rFZ0G8hBG
reFVKsRXr3fMLr61dKUH9D3VRIQ7Sli3/P4OyG5FeGjtcXTJP+m9Kt1V22VFvBvdmq+TGECHZCXZ
+cm+7q0WvI+O29ejKI+LJCICBWEX5Op3w+AAFCesWQc2MGHRJpCx11ZTmEQ9/GmJsd1Hgzsy4VCh
WKHSh0JjFkm/G6x6BNBQ+dZ0lXUy12Ivg5KB5rc1CWJLAJ4rvia/IZPLB+WdCmDQAtOmwg1Kn4qB
TI2I+/d1Wmv/k1f47BxUUgTRR/kdtS/30WQq+kB+GGFfXeXKDdEkZKJCRIDc0EdMLBCp6srWn8ZQ
i/ljV9ZPIKZKRlRaKPmFPeIbv5iD1oPOEm4BCvQIaBZnxABxYwcnxPBiK3jkcQEh0HyCW2o19QC5
szHN64qAuuQHqxIW7FixwbVQsXENJpuylU8vK/z/enX/e27dso/4z7kBuyL9mv/XY/vtRySBkX9v
Xlt1//nbv8y6wvyL3YkKXpM+J5vhX0Zd/q01K0kxuVDKo+vPCflfFEPxF9Jr+G+UHFBeU6z6f0Zd
KIYYVFC000Hj/7Uw5Z4z6aITYlv0attEkofhsF1FNkQDkLrKoqACug5YGTazdeW7E7QyInVTlyou
GuJDBzQZosnNZGsfcUg+1MZPTtbtZizsW5iMBqFm8trMLLIxkzUWyXtFsa6KzrhDUXHt9Mkzkuk7
YpaeusEaVk1lX6Vtv+tqudcSID+5/m1Ug6vaUN8XBidGJXHzNXXSHxmwjQx52ApYluVgXF9J8unS
FLRIEcff7CSxfrLkyXilT7r2NORuuzPNiq9VKcyrzrGbdR9r4jCExHHCIGmfm4TWvtDT4Ys6+rAj
oM2sFRIUyBu0viXyKxGVxT29T7Ei3+R7qUYgPrGDeiPg8KvA7bttzkJxz/QT7o2YEOSy1OGYpcCn
D5aIU0wrtfUe3N5joJrFd9aUeQ3ljKroqnHXxK25LVJBbgrTBFiAsAIDkuSOuVdz+2OVFeQHti75
wEYD/MVJafGbtQ7hrnxgK3MQMUwsuOnJzkY6WXJwA3gkqXOn/qYu+G+k3V8lmQzekdx7aCosweC5
oR91a79Idm6XbdJiPPRdQbUlvBrh+djJNVTqa+JKDo6o18D5ZNMc5gRzX823Sl2sHJNc1KhalWPo
r2M/fB6Djv+guAsNtGZu3cQr3JrfzMDe5nr7wKv/PJTTpof1rTmfwCtvJ7daRUZ+mNKdrEjgsh/t
zF0ruYvDCcQd92Q0ck1G0A3hNWg0hvYhr8b8cwnMMYWNZjcSFFtQfpdiMqGMh9NGM0p50PQ8eRaN
jmkm9+9oqhzqKa23Q65+GVBhPc38G8ge6n7w4/ge3Y5QiivTj38a3TU8pS0f29aOgRYq+pRARzAf
uzixGcDfoaanD7pZmnvZRlcxAs7E5ydmVadQSoLSKbpxm2i0WKDg/WAcKOvJhrjDz0pY6PzympjK
+9S3s1uML81aVubNgFToIIzRWEcqICm7kvbKaYJ7Y5pIRktCcC1u/8kP2WP+/rT8/xsqFg3tuen2
8P0n8+2P15Psy9/4NcUqmvhrrnPRIQIATYV/dmv8mmcV3YCIwLfG+ZyzKE0ajuf/TLSW/RcMZ9rD
SHhnkOystP6HiGCJv/AC4v3g78yaLEv/ncl2rjP8e6rl6I/Mgn9UagMvXeh5Kn51Qh/r0VT9tug2
WCTu66IgJjeuhl3lDHDwR+iWqVrKCwWducJ6fE2EjdiesX1o9JuXZRbqnaHvh6Xc1DACvnb9kG+1
XnuXO0730PXqJb3TcVVnvkWaALNqnqA2i8VmsZo0Kn6QRFRyk6P73SG8RqCgTyln1/JSH/3kpcBv
swxyNeRrx0/Tb9NSbTVsB4GmQIOy3RAeSTv67kplNdm8GmYPvx7YawrCXDxYPkaMrvRy6RnRh1yU
kGRWF1qmkUVeiDq5C0Xd7qIkFV+qOMkeG6Wnlk1KBCwd9re3c7n9wvVPvUbOr+ixLKDZ3O/xzXaq
6ltDqtSbwHKya7ZwpBMinL9ppjamVqhc6pOfvB71MpV0j7ljtbhf4DclWCBRb5ACVe+dqapurUF0
12rvONcup7Xzj/f05Thd41PEVfOmf5q1bm8GRr0pMel5rpJWHspLfS0ZanviZ9L971/PopfDrguR
Nme048cp0Trl1AzqDdUba9sElvYAKBnyErj++14X5YX7W45V6rlsJC16fsxAmHUWry9Fdz5BY603
eTwZD1Tq4q3U5xjuMr/E61i0Hcy5dnx0rcXpwNV7K85FVW+gHshDYrX5OkgluZsJtk9Inu1dEOgP
Az3zdxiX2ruyH4wbv/Rd/Q9umgFLwAY6VuKqFnNBH49dmqX8kNFFhzCSVVdQ9Yiu0XX3386/z7m2
+vrznOvlNFnoQdIzZppd3DMq0DIwp7DamCFBTlHk1nDftOGxoTXurgmw+h7wFzEnBZW/PX/p5cyA
AxFzs4qqkOIvm/jFNFRqiVvRB8g22XO0Ue4Iomo/Kbt29KbH37wQMx2LG/cy6z3QWxyP2cBoYAQr
TrhB++WsCr4jonfmzSSQG7HJ0GEcnCREwp528lPZEBN3/vpvnjHqabQ8KEcA+nACXUwJxNJxXC5q
YkjTLroWoaXuCfUabsgoTyg2aD96cF6HYMrtC3PfmycMpYgWDGs0UlQW4/njerVstqmRa3Aw002X
5vWeiwBwdp34aqxGih+OzNddoXS7qiMUUgR+dWGueHt5lDOze50lbS7vz3/+6vIUQF3Y4zLcyMmc
tjpdLYQ0JAKIsrG0jZ7O5RUxIvGwmsbZF2wvLtEB3j55gw4q1hUoPHxNy0YiYTuRGjZVuRlkWZEe
GP+IZuBvZYX5DnJkQZE2d7e9ptYXxvbpC8/YfaTUMzXq+NbLqA1AP5flxoq1bOsSf7BJlDTfTaqg
Wh63xtMwdu+dUL1k3J7H0tH3TF+aCyIDYUeGRnDxPXNG07RodAoKcA5ZKcNYkg+TybWa6ak35Iz/
spjaC/PVibul98U3bAMrQJu1nK8sJUZsMs6J4UNw04cuKHVL7w5lBrxtwLb/vnek85i75iUr89sr
z6dwdoeUAJCsL1sXou9tYlzpzYjMxEKWKMXnQE2ey9EQe6cFsUor+TYN1Euwi+Wyi0MJlwHv1cTB
aSE6OH6/vV4p1KeCYGNWtb2Oe0fbqJMprp1RwHd2L7rJT1zPQLIxU8kEPs6lJC4qIFlWsAQ9EWvT
1y6KNA9mcgNAElz53hn8+sZXbDCsZReHNwH12VtSfcS3pnXgBkZpsuo4Rx3KvpQfFKPu9kTu9Bdm
mzdDj2+cwg3LyBzuwpHh+JkkI6qc2EfQZpUwfOj7kuHs9sXeMtJ4rwxht2Yuanbn51Zm8vn/ezTk
cXYTovOy52KX6S6mGdshNiFINQtj8UDsg2oCqPyiiUKkf4NJyqo7kubz4YZ6vKISMhDFAplSPFm7
zgxFuqNArMe7oR+G9FEC9qP2OQXIeGnm+Hr0pfVbVb2j1W1oj1ADOIYbtSQ4W1S4nq7IWAvl3jeq
3PzS6VAh9tDzp8Qb5ViDuY8LFbMPpF5/unKIPEv3LUrAfj3qpWy2Spym2Z3ohfNVVlNmfeTEHAa3
pYHJyfMLAZw3gbcMYl9pmm/qYI36lRIG3TMECF1dl4QJwFlhqENX1KvpfSAG+hjhQMuHfIEkMUib
Sg195cvCf6gEhE8CotkcUvHWRvVDCz3iJ9WbYZ8DXf00Btih1s4IPXbdEgP1xIkFTKydNSBOurJ3
1jUIs/xhCgUFLiWsXNWDpWh1TO+lclMxCQRbpcnkV9foBNFTcJV3NPrc8QDcgKyHfOpkuyPJe/zU
olx+Nxd04AZPpv9l7PuqAy+vUNnohtq+GxzM4pAwbHi2I3izcpe4fomaYAjtkn4BdQlk42mur9SO
/3YzIOjb1foItlVGuvwKB6bWNgYxW89OW9MiquNsjjJvauyYsYyHr4OTd3dtQUt72yuN3913HRit
ddSWYbulgaIB+dDKlk6g5SiHtInMG22CGBDy/6tmG4J9R1pY8bcwVcINdKD/5mG0lKZdc99RuZ76
cAr2vhPpkMOxpd3YmgrJtg3hnF+FAYB/NGuusqtNEzaoNhHIgfAdaNvabEZq6LUfWHd26vIvrLqh
LV6i8ow3rtNh3wp7ulfrKgwdfdtbg51cRUYcaOtQGeWWRV/4m5hNXbATmENmHW1ItpIqx/4aKHsb
bpQKSTf23izv1q1WGXMRn2jQg6sRB70lBNz/CY6hv7OkqjbUmZK63zhCCVzw0lP3AW7gSDJVSYwb
DCO6caukUXy6blZXfEwTQ482GOg1+MrMZvnWkCL5IPIg4jXUjR+sR+k3WzFFTfFep8aeelpD++Sd
2gu50c1kAH880szbEQDTOPdNMTndQXCGvOt7XwTXFdutxwFmgLKCG1sAVR1V33ksG+D15TRUcPdD
u+AKdT86XhN3rbbWsjHIiSCLRL2rR63fqXkbF7sWedWDkVKr3LODIIggLeOOz6mSFRvhrAS0nbPs
ZXxV8exRTtX4SZMkxrOexQEdFsJJVsL13Yd28HOA/I1l4XFPU1hpVqm3xKXQTCKyXbJGsUOFdWCj
GIu2uRpX3QNR2rH6Tg/TrNpQ5EjfGXpgKTuBPYGiGCE2mzSqi4bHobbuw1halfvAwcet1qWMRHnb
2/bwWJS6lly5mdreRLUW1hsdSfj3IYmSft0MLfH0plP4hzwaAPMMbNnitRtpNv860fUAzr+qEbtg
Vq2y9n0xFF7uZu1IlE5q0ravepqUOZP5j7jR1WkTYJm6VVKDIAZCAcM9NFxi1AnKUe8bHDAksEcP
YVhTtYx8M/SYTTg8hZlBZVlNc9OFawua6eMczx6umlLm3bZLStpoTmU34X1bahEB8nVYhtRl+5LK
atHzmYcFlujtmHeFXAd62vdbEzSG6qWZa961kBbGp6RLyNzImWyKXdzg0XhvmBXeCAPid7yG7O/8
zNTOp7prcUTeRFbli5VVD+pqiGWXrRtRTo9NopAuYeUaTJREKkDge7ulrVb3qkM2ha3lK5m7pNiW
RAqpBz2mTpqPZQ4HOSVP875VjfbZVmtb3Qdq279z3SD84Duj9SnLM05YUIwkMRkMmz2ZIDpRv51P
0zccktJdkW9kkBOAzrfaWPZAyPA4EJ7nddhbh7XfReXEutP32doao/wJlgpUb9Cg8QPh5rmLDyEc
CQvOGpt6QOVkjwMJL0ygo6U92nkekMzRzeEe0UjdjM5f+TMZ2U8eCktS5E74zoneCVw0FFPbdEDa
3cTZ9kVos6bLqGU5ciIszEFS1Wta3lGwqxrNfnKHKASV3GvJ/2XvPJrbOLe8/1Wm7r5dncNiNp3Q
yAQYRHLTRYpS55z7088P9n3nWpRfq7yfKpeTRAFoPOGc808KB+MShraB89jqFNo6ELmYL5sZ66od
SXrlamOA3N/Xc5UmNmEY037tVLm2lzS8Ge1jGL5ugBnywikrQ3huu3X9XkIbTT0pBY4NBsKLgGoH
GTCVQPXILpZ2FmwGSEXis6Q4liJ5TY+r1U64PE+h8E2Ktf5S1MVSb5cxrD2I6GhCU6lGbqTiU1UR
TS/KOxUnjNFNsi7MXeVGt/BDcpNSe+oUbXYYhXATDWWFO/eE3iR2oYMQqBnrhM7YajESWgLaolTs
j0V+n4gNOIhxZ71rsZbBswBoMe2QSA1/qYm9cmdYRTUJzcn6HkmjcAuFEOHoR/q0VoTpGvq5kZtl
ta1KHwHMxcyM+cVb0GQfTmvoFHGHBXn1gR6HxlUxKuOkKEb30M9EmQxRHu86LS5Fd50qFUCbC/5d
G/O6oCxToyO3YDe62bgY75XadLJtNVJtOvNAbI3TW7m63pTQ/WzPq5mJh6RvtA6hSdsdVSlZHyJj
bl7ypUc1EaOBbe8Xg9zlTQ2PrHGMSIo+hAEvqw1ZU1L8WLRrdq4wGJoc6Gyg/biTksQyCnn2danU
BX+raNC9UEekvRnJIHpYWNaYtaaiBveH+OkSX3IiiVp9zL6GgDlY3EsDuQLIb7MJ1Gy+1bnKjcKh
6k1mT5Rw+8UYhnxbqDPJHNNqZTuxl+aXqV5I9jQz0jRSdaZYIOC6K9x6KUvBGyUzeoxmY/QBqJba
m+JQ+hb24oSHqNDXk8twzbqbiSmKg9VA1M+Whwxvd0Is4llVGvCzqJjMXVUKveisrRhdajXn2+pM
qWUNSVgKHXVJ7zoffarJx2oVK/Lwm0sHR8VNLdpIOum57gzPsN4LUkcoY7ISjlppWd44iBs5vXK9
LdWgAYopPYsNLQLljUvsw6+p8dmLcutpqmqyCMx3qklVOSLtSiquKsZUSo87abKKsaPN9ZdRgo5d
kg4V2VFbRRmTQwzXbawr50fsUSsP323zoVzTpnWtJlymHQCW+TFRiDIQ0mP5oRTG6GGZyq6iwM+L
L2tdTfUHWggYcmq/Kr7VzXNxLEMdp+4RuWrirLk8Z1S3UdNj6xinh6HvtPo8am2zS0NzrP3aKGtO
MaFWpi0O5KlhW8VSBKtQ6DkWWsyM7HxUZghk2qiXu3atqpigk5rJgjA1XYSDdwKoFYe9UJzaURxj
3xQ6Qg4mncjXoJ6auYZ4kWdxQFbUpNhzg8Zkm9fmSuZLMeWSwwBueskjLTTsOS5bc0/J2ydB2lrI
E5EUmauzymb/ZuF4x/YPoa6AGeb5XqZf7DbkBRVUNmYYBdXQKwaWiPXixKSFKIEwKRXXOsEZaAMl
qBWCMkhfa2LWqIuiUHdWwraIdBrK1XIIiCEaj6mS9CCmSULu6ypAc8n7mC2KABzXXfYzzvmzMRBM
oDXTiUwEWboR3FiwhgWXw9bUlbcHacriDxTXjtMno8p15D4zR29eQqw98rpOL2nTcybKjVQGcsfF
GMAoqkewPovXLBfZ/OgT1cDrRl3mr0KsQkLhW+PkM9SpT9y4XtLZLtIJIrMUJ00S9FFVFNhICyLx
ciT69uSPgPXZrZEqr0qZpG9jxjBo0y1dAjeJfLVjkodW6821kZDNNir5l5QJS+kStMQOTczByJhU
TfK2rZWeshOFD7YCHZHUNoMJUuzwUILLppoNVs9CZ07IhNMsLqjiiHegEC7bdGti9L6BbJNatqJm
Wn9ezNVMHbXukzpQ1U6gCplwLoi1hB4WWIPgh2URRNK5+ir7MnJ3AXK3kmEP6qxXwOE1IXizlSaD
3WXUmbs5FwkclSn1sDqgerVHJWsIyRmMh2gWu53Rz63gZ1NIo6cT+eNXqkbC68DWbkFCkoHwlUzo
kZxoeP4rVpsHpdDJoz1g0f1Ekqdq2IZRD7KT1oI+bios6PhCeawsTGOpiNGZ15r0iUgeP9KJ6eNO
RbQp7lMSdJUPSGhLoI5WNXhpnpTvOOE3qj+Ec/E1ZZWyU9Rh4K4oDaVGMAv0Z6sCN52LjTJRNdgP
4o2fKf26May+J9aD50RSeRxJaMnKOb3B2sT/1iSqb4VFz9dgNArhK890XG3NKNPWxsYj51vJR2u3
VPNypYsduMAJ1bYxAmOXSYI8p2dhtcYtMLBV2lITrftGQ1RPUaoIUyCMxjp5KJKqazbWPb3rpFnQ
8EhOJoAo6QgBMHDTOFdtpnacvuL0CG+vuP34YqW8pXG4kyg8ngTswFtnBCoS7UqSwwvSh9BwyoYb
00vWRlndMlopfeM5LA4DwwPFuVkZPZIzmbBMIpXjj/nuYNPHJLIt5znd2cy2bQMrx6DEXqeeki6G
OkZ8xo1JZUvmKM+U57rpdz1XTktLd4s7kPPEabUkvteKhpLBTBLxMTeLCPpUVJnesHTjulHDTuVf
G6HbwfG0rK2ZcEDC5BPhIWtzMvt9Hbf+EM21YItzL2vQ3mYztTGeYeQMEkf4lKFMRkOCUrYGaaF3
0J7wyiACjtC/d32Y48mHSG/cm91YHuBrLsVFLGLyleI4nanwqsWaiVUxe9lVjIRbT2EsEp3Bo/QH
dViXyRHaSDmq3WCQNkSKHdy2yCwMTxcYXOyFIscuAycHcseSHO6aVy19OzK/6utTbBnDsoUoMpGa
gRK48ZJOx2/IIGwz2iNpNIYNh/46khgyV+qmSHUMo/PI0j2eaBjemxqCbxrUiqhE3IvUzofZW7fn
QRe65FueQE7MWCic1e7ApwLnkRWaraHAnM0GGc2sbZMa0WK3xIosgbbCYHL6VBUbLyc0e91EFeU1
c7fafNDbalgfmpFsEoriYXkyxWySfU0Kp22IphJ2zkxB58xTMr/ioyBgSBBzIulRegveIevlG4Yl
64FwjZVjRNWSCZ9EPSZ9Be+00s6zqpPchLJjPlSyVGBaURpD74lSB/BdmRzDbhfhobitTTkdPCUb
m0sozrgnVNwe3RlWd0pIqDIoyakXsNb2TS4ywa5T2YiCciAYxG4ywSIljNp4dPXKMhJ3FdoF+wzS
tCjN1Ejxx2HRGqJE5uK7mgvGsbagEPlKdPtKxFaNuPHHRnd1Wqxb1AwTakeJGFKi7Fe6F4NxmImz
osRFyNYcJVchAU7eLSHyIXM1qNBmNRb0x3ktBo3WG4/MG3EcZg8Y9cVYlCi+n2O1XRxtsBID4ohE
EDvB0UycLX2Wv1ZFq4Y2RzEULIYF5OXMUh5hWobT5nzotSSVnLniMretSbBkn9uqoPvtw5SOoq+j
R/KZiORQy7ElK6jvarYLkX+AcOtkxhucSuLOTgqzh3uClUBLAKSIvmVdMGL1spwektailaNgyjIz
gm8zgyEq/KibptNwZJZgrIwRwgmNOlkFuJDVZdtzVckFTg4D1pgEYwnJ2yx3wymmqGWjVgqZc7dx
WmQz3UhSGuk2h7K+rNGTVCT06qE0z4c2jzLdqcXYOKyq0Gfk2NTh94ST973odfOxFTpyuYomTPgE
6gjispp1e89LEqwJ16h6UiqM32xFj8OPeGkraNzWIshkQRgtN0qn4VNd1o1xpkJcl0Afk2K+69o1
mm2wybrG2qowFyg/GCr5zAJag3O57wgPisgwLIaqfTckopIcgvDabwL5PO8iZCuYPN3A1IJ8VKr5
Uu8LSmqmLvuKwU3sKbGmHdIIjDnodXlNtk1Ti08tV84XdSwwhVyI/33sjET8aAxplk91A4HVG+Ok
x0he5QchUE3RBlsUsrGgiKeBquHQ4/fMynpC3dWvQIabmutGdhBdYT6Zpk2yGTqFHrZqKezJ1ZHW
O31K1e2C0v5DaWLJ4mYQpHeOj6G5UkPHetCFi2ES5EYB4TJnyFjvtGOxhysq1QijoYXJIkDUR9QJ
4ezQNaNiYUImevDrmdh0xsoXra668NrRGtIwWyZ/N5ZWrfbJmjdEkorjgBP/dLPtZGDSuVzk8Pin
rhPUYBFj0asHQnJdUclnxolKu/haQiIBA9Zy7Ly6kA1a12wde8dIjP65UDJhhOnPbeyP0ii+D+h9
U5sRJrAYZPvmPtXVzNyHKP1NW1b7GulAmk+sWHTxxV7HKsKPmqEEieiJ7SFvycB7qVVue3YR2nHH
xYTDHmsBbK+qc8L7SiU758pK6s5Q9RDl0qjD5Fg2hVLxSY4dyE5UdbooHHrjV466rLyth+iUZVb0
zRCiGE6z2KU1uZplylfWoFzZ1OBNol1EbAdnUEn6dYRmESrw+4INM1JhkPWWAk5lfI1ONQhFE0jk
25FpWRdh7hGObkm3WF0pp8VumpHxHRqIpRmrFyFJ1dXXw3G6lkYxLpBzVr21u8iU8BmL53krYZDM
zKHRiyKAAlc0vELHOZSVWf0UiWBfW2vk0L9nYNNaXrGqOmUPY0zVH9dB65w26mMm1RbewPDj4iXZ
MAmhc+ekkFrq06oybAJfsT/VsTChcSnrSAERGMd8w6Lrz2JFQyxpmGnaeSI1vmWshLepkOSx3iWB
mcmtuWKClghRgZ19pRenuB5iRlGxtj4xywE8M0VCLOM1ZK4hGun0jOafSYOsx18Ga4DLp6X6GDs9
fQiKDUVIS3vJu4Vvm6lxiD5mGZlIRrXykXJgMVQy1GUTEq9c2YhMm82Utc0jT0eqHUXAaLgGqiLg
YVz7PaoZUmQ7udQ2HAh0MuO0zoNTF8RquWa1khBGx1fHXl5bN3FErbcheAsZiBANqQ0cxEqD5M9S
zeS9pHymozFTc3Zich5kR1oLyXBAQMnAxRJ0OQtJGFr+kkta53PQj9VBrDjUNyYJA1Ywj2JBVRNh
mODOWtL2MB7r5oV5bkYHtOqa7EYjQaqLwXJxJmCqcSM0cv7Qp0uM/RCUzgAxTiHZBu3fS8Y0V3VC
QewuBItp1T7NxejIs8eHJoVCcg61SoFczqUQYv4Qi9QvUVoyf+5C9ZAgScKZV0Ns5Mhqk2QeU64Y
9j1GA42Nbk+3EASQNOXnYqXEThJF2dWKMMMn39Wc3uKkKjQbmQBRPvjFj09zYgqru67dyi0LGuTW
PcYtmPLSbi/MHUIvAvcsyV3Qys5NF3JrbLxU8yHoWR+v7dJKtEOoBMpjn66swspa5a/yWMcViFZp
ftWzRn5QVwtHkNusd7BDeSYMNI3kDCfvWPlmdG0+Ogt54V90siw3emMySrRCQQDfMIqFJHbqt8RP
YkURPbBsZYbJND3DbRjfMR9hThImIcF/3dTkm6JZ4YZy1XE6k/UbQ0FmWUbOYOW57lUldspeL4Bw
bSqhSHaZbmRkQUZrYwZFt2hXi84o5RzFUeUuplOWGAfBBGbAvV41q0tjr1bjCsWxCnvmSPVHx5Iz
kAv3qoJa4IrcKO1g0sbi9L2Bgp23fJVGZyBmqCzNzRegyE3VsF/3wjKn8UUujEI5DfM8LmcTqY51
reQ2Mw5qpif9K94bBKtlhAeHNihldydpGRp2gMda/xWt6ic8GYQWTgQMesPEf+SzA4Za1AthiSp+
CmEykY+s6GfSKPEgLEbFR1vd/8EQ+D+hw7+w9YTUeKNo/f+1Dg9D+f5f2+5GwO1+YOD+78/+O5ZM
++1GlYGmiO8PlKwbn/bfsWTab4DqCMQpB2+eQ7eUl3+TcIklk81P/NyOsVL83/+6/ZKC8Qj0S94h
jlT6PyHh/si1MBCG6jclvISmAvEEOPWP+L4kF5SKGsImA0wwG0hqBhp4TpXsvRjidmMh2feR4f3p
Qd39AeP/mT76u276P+j+H68Kw0JFW41uRzQ/vSr/g6l+GmuUy6SK95xNNqj9Ll2SYjeqyYlqlQtV
VzZpkd+hLTecriiSfdbGj0Ai5MmKZKCKZar+wfD5vxX9L7wf/vQduW/9238hTkn65fRWfPvvfx3f
MNB4y/O/XNC3H/1jLUOQ+c1Cb2XcjAZ+l9v8v7Us6eJvZA/o2InhwXPzPvrftSypv+mYhMC3hgyN
E+CNzvrvtQwLHYrPzTUfERCzvH+2ln88/3APgxJ4S+u7SYRgjvxOBf0TNW2SiryYxKS4Av+1jtTc
Ckvzfpx07pC5MX9BUvlx5/zxago8cpQ9cFlBIX7cOXoaTVCQ6+JqJF3mFxd5jc6Tktpc/kdu7oQB
qpEEf/pS/mLj/MVrwgnGI41HDCvrs6cEge6xPBRzdgXlOc+JVQVzP2+AjT1xrIwNfIl9wo339y/6
F49VFdFecbuAWvz0WEedYruS8vwqw/gLxt7ckm70pRfMfZ5A+fv7F4PG+APzh+dKjod+OzA5mW4E
VvnTczUwAKWk0q/WWRt9U3PxfzOzDzjt0kxDCdtP1+yyfB6ieyk9p8OJclkpA2Y/beiIkSv3ZH6+
Id5KQ4gZH2b0YVaPc/MlHu7EcduP3xV1a6be0Lt9TIT6g9qd9Xifm06jeclIA+C0xcbsXtYeDWVU
M3V35Ieh3Xaxqx7SC3Emi/KxVA/qeB+XJwxLV+MFeH+tN6a5CbUryEAtX0T1yrzK7iTkoDLi3PrS
i8IGSfhgBMlmlgMaH1dA5KJczXCrbIydAvDJBKkyztbT+qZDwtDItM93yQs633e5djLhbtW+5kJx
TMh1rcm9r+4mQn3V4pspvizmvWa+NYQSLuNAAOpFbt6h47tdRb0nfxvD114LmZhjnOt3ynasSjtN
kBU1z+F6CUu3i32RAaI24KDcao6wPBu3IFbli5Ds23mnoxDNVxAoaS/Wu5p58R0lrRzaZNJXiNYj
y2ctRLXbZns1dI3pBeaBrm4iwU2qLZPTXyyTv1ol3Fm3pECwAu6QH1cJVJcWVMfSr1NCe6brIWBE
t4TuIqoMp0LqZ/KOlUNJig5lcPNQ9eqvopN+2hc3LSKHDqUC7Eg4tj++hcUgJSmD1XPtzbeegHOn
nzqSuWvQGfzhZPfvP/FfvdrNVJNtD8sfNt6Pr0b6IEltK6o6EBVidGrQAH2onXJMkVSB1P/9q/10
0Jgcy5C4eUX2vcm5/APLN5wMwG9lzh9mZEW2Mjeu2huPRh1u+4kxgZU8QilLf8E4/V1G8Z+ygK3P
q+L3oqA+4oLBiunHV6U1KkU1M7IHpEEvPV1XMZqP5EIxTTazBrYAQ8021mevy3C0YDgTAXk9JMV4
0aeShnMwlS0+qhXMMSaec3r9+4fyO8/2h/dHsabCS2XFIZnCKerH95fImlDQ/ln3ZX1kWs23bSgO
LGc6SEuBgcE8J1iygM51K05eHbqjgYDSE74RE0S+NND6iCjnvg9SwSE+/tjupV2z1XbGZl3w0nDj
xrGO+sBndPiNbWvzcxIe0QAnjl7ZCgL5ne5DP1JthkfCh3DodlWg1bZ+6t6j+3gn79vXfBf58Yaw
cqAqB5m7bDDiccOr9vL3T+P3g/jnp4F4DC8rRCqfL8CoxuB6aTLr3nwETVe+Ro2TynbFFmgh8znh
d2NfPea9Ld/lex4ELMAQcmHrN4AGld0+NaGNULy5h/G0T79V73wOaIA4kf79+/xEJWVV/f6t/ed9
fqL1tpE4TesYW/fptj6QNw7pMd62frUH4AlKjtHv0EWU5+xEAvplfJbO5WHZDR5RbOEpkzdh7ITH
eGsFEYnWV2Wr0BfTzFYBIyiSn4SGsHS3jl2SkFLVMedHIg5KZngYLPY2syBusBGWkRcTVh0Y+3A7
3UmX+boI9Px2XfAbmUrYSew2wybXGWCe1Xm/QrYOj1Z1t4RvYvXS99eS0VZrq8/5iSmmrwb1Jr3U
x+osM1G+b4/pRvB/8dxuBO/P368GKeHWYlhwYT4RwDNYu0UYj+Z98iTupLO0Xc+ENp6KE+hzIHxR
nzq7uAwNq9XGz4epsdbb682v3xcA29Ecvxazl5eOWTndvG2nu7bdoBAtJaftHH4ubzeD6RmJv2ob
tCrYKpgTVE13STem5oQ1zBynUT0pdrpDutcyt3zl3jFMT7j5BLLp/Py1uRd2w9b8kr7qX6TjeCp8
4Y6LR2lskO8Z7bA9cXjcQ9mDXQjqSMvBfmiqQAGGrSDrbqbVtUYvh0lJcFRs/yoI7dbD/cVTRHCI
8+mtY/t0US3oeeWCmuc+PIbH5GnYKdv4kcGQmx8Qq4izJ4BPVn7cOTdUoLCLo74d/Hxf7pNN41qX
ajt7sq/6YmnLXxYA9WMV/P0XzXjg03tECooz4I3tT1uJluXTuVur1dysYbNccnMDQ7OSdqDoZuvD
v7CjHIbJvM/q0MarpIi2UbSrk21uXPTxglxaxNxw2nf1i2o9mv2u6zwjOmqLIyruEgZp4jRfa9Mn
Ub6vdv335YzRlMAI9FL2uN6BNdrqRwbO/xbd1d9l3Ruqx2h5NtuzNHv8OlrsfLFTBOCTYw6ehix5
As7128pN5HtoVUCcUFiq9KQUHgF7WMnlsZ9EQW+U1DYxOfWTbSnnvNqN4qNRSM6SntbsiNldnN4O
Wao/wunstTz1KrCiYbly+agrJ+wh2Zjj8I033/QbQ/TSq4kD+HsngajcZ8M+lTE1uowCRoHvC7Wi
XgYlwWgDVNHGULxsoA7RADBVPiJvRq1aHimVIHRKHCo4I4m2ZImWMXO1dA160BINRl6EkYsEmQJq
+9WI78bh2JmJP5pPifEglzcqBk9r+kU59bm4wLZDp8Bnq5OqRgv1aavjbNTpK7zXa3mTE01zuiXF
W/EaPECctTF+cXP89Goa5P6bDpdukOP5c3Eh4k2jV0nWXiOIR11L6aZkWWqLDXzyuJZ/NWz4vAM1
EtWxmbil3TBmgUbx463dJ2TMwuCJwD5w3IIZvbpJWX5FAH2r83cxM0AnMbblOCqHqGngRqBxWCNg
/trYtRVclF/st5/fENMgJHK8KXRrjIB+fEMCwBMKplm8Smb4pZ1izadwtGNDP0TKwMg+Cje9wqUq
FBcrE05JY1w0/TYQiUQwUzX/h40sFR5lDZ4yVF0kpn32T+FsmqMC70U8iKaNug6AqwBCgCa+tUqC
uxLpbvOI/5k2Gr97GFWItwwSKbCPYQ7041OAqNeTpTyIVxCuzhOzTnRGKcL7sWbl/f0T/1zNahpR
hRJVisGgC/3Up+VNZKEaw1oarn3TY6cVQigwOiSRRCuZ2auipLqbYYLw9y9Kqfz5WCWJDwkki5yn
Kpq/Xw1/mkfgdFArLYSHa5btKtMp0m2sfsAdcbLqBMqvpsFgnYzorSxG7B0sm2g6WxFPpnjUrAxJ
14vWPKj9NayfSvFunvflfL/UT0v33gCSx/N9nB+m/j3R92p/oFrOyj20D3MJyua4APbCR1G9VAG3
x743UQvnuTCI/hyddItfVkacr4qvhGSe1xZCTNCm9lxfjIRdf1cOR4xBC/FFbDjAVeHUrIG6HDPs
q+g5Voi6nZzYoeAbXL3qsx5dB+tqVE+NQScUGLwR8yxEvqx8zasn6MzVfOpQfugBd9xoXHJxi001
jl5S+d0yUuqBg26dTYMPXUDI3EDAAePbcfKvArDgFzN9lNeTHF/psA0kQXwmaJ6ZsJPVbyFeJ+Ob
VJ1K5ZI0DzntLS7qqbTBtsodl23KsxK4aOENCZBeB7cuTK81Q1fRjkvlD1/jSnDM8k2SeKbaaxcn
oAkgJDi4OXADqu5SLjQ7AVyRSoON4cnqlv5ZNx7G4SHmtyag9K1y3y3ObD4Nli8pnqwEzCiSkMb5
dlZ3taek+0n7RSTfT7c2ZRkJySjlcHZg4vnp1m6ScooMLVSvcRLlNOx64dQ3W6OyQrC9aAJGeVJt
/NNqmhAPjT2r3pxyeNnPtQL6l2nAWkS5rvpHCawKlaBaPbHBlqvaZ833TjiJmQ0P1xmii9LvImUX
ossMj2rz1Bc+B0o3vwimnxvHYj7KxSmRRYQKF9wWG+2ySK9ISXDkqpknUDS2uyn3IkY7+m5J7zo1
RSvHk4USW/mj5Y472TggzVAeqerWuzB0dOtijYOHc9ukuISm3JCP0BUF6Lq7dcTeT9yV4m7uvkVI
WDSsyrzqI9Q3Is9O3FmXMTueAODb6Rynz9UCZwX8p0nAYgdYGJfaAPxsnwxlF43YEIJ7+1AByuQX
1rEYmv10dIChIvbEeZRhOH4VPx6OZgfARM6JfE2QoyW3jmo85FvtLvSISPg+jnZ1hE7XPqtwZoDP
FjuKMKDDbi28iOtuxvHGL2hJZxg98SFX32//EcHOT4on2KjFCMBlr7UrA/fNjkXFfr+cqnWXGse4
PJ4rZm0Z9JWSqlndqtzNyvJtHnsvU54H9LxGxT8O1bwtpNpXsC7KX63kbUmPFjMfC5OdzZLcx4kn
z4HwXt+h1jQEV4r20eiW+lO4PI7D6JhRg2XsW6ReFPioGjT0dSPo5xpjfuoAEdZhgVYCfteyvJnD
wapEGqarAB0TTQxhV40T9lcUV8kIWXPYlaZMTI4bafa4uq2+ATgsoodOq7xweJewTLs53Gjtg2jd
chCdhX5wyAKRa6A9yjTXKT18An/LabIZ0oe7PEmHQT42ykaebF08qcm1fcPMV7qbcqdGbWsKx1xX
YQmctfAUppObjBut/VA42+KjPMxBgnlROGmHsr3rtCcpQhwS3VQN56b33rQMuvbwXs0aXOlkGyv8
gTPuQvN7KhET/U1ESNMUtQ2b2peqTdnCN2x8o/8KIQ0hBue6j0Dg1gqFLe7J0DXh2Y2kdgvqQ1Hv
wmULIbsemOsNw12kLHahv9f5h6Y8yDZaM2HeaNlmSKiZA4IhI7gFHWW+X5n2I1/mpnx9kt8F9H4r
zpu+SETVVXiEwCp9RKlv0rw0vjJ5VuVYmdfOxyzecB+Ml/4Ez9ScffyBOpeLJt/EUGz80NhUIknJ
hddkO6gg9WOf7Rmr+nlur96scvHYSrQV3UOdbya8JZ2SXd8dk8GLDV8PSIv1OB/ilyyyq9dob/nV
KXsT7hpM4iV7vM7esJ2CgenweWCWqm9xhIqv8SviMFiZYtDc30gjF3Bl6OTJtt6nX1RbhGN8aVVX
/VL+KhX35wIX/xX8cYDTMGL4yb8DT/sIGWApX9M2NT0UPqiRmtGhQYxtXUENNEi46ot4GKPya7wo
B9GqrH2uM9hJGh1LKemxE4xDJ2a/uDN+Kj2ZH+KnjoOZhGeCIX8qPa2mLRIhHOZrGucDtFIZYUo5
Jv+0ouSjK3QRBk7bwNHmp5tJ6ZOwMdNFvBJQy/RZG56gMt1BdqLJX996cb2bUusXZyZu15/PTGaV
DC11YCiePBjCj2cmhGYB5dYiXYuc4A9HJPNPxB8Bg0ZOAh+iOPPvWfEgnpXyCX/SmHW6PuWcsUzh
6635TUrcd44f9DiMLIZ8b0hXZGfOLLwYTePM4ynRODP2S/xt0O/W6ZtUPBvdXszfx+GuSe+q9Kkc
v6+mbypMsRypdQw4mIIN0pCl7qA51JwSU3jbaHzWQBr75eJAfbRmr6KSSndJuy3RiUyuPEBagEVq
46bI1gV5iPOdyVjZ1xw1kPcMNAIKkQv6HSd0mBe6jK42JCA5jTf6WACdzEv4Wn0PH7Pv9XPlaW61
B0fh94Ea+cjQvPEl+1K8Sy/NXtrKr8tF4J/aHYSVRLRNERgFGNjlrzIKiFLP1usoBEtJdvNhni7l
xlSCunhHubMUx1nei6MvjEcxPffTVugg24J+wboftfu0gYrzXLhlc2CDQy1Nmp2U7QmcFaJtngRw
xKxsM882F3YZoft1+Pt4FR+alwy+98vCmLtCAmQD5iGzXJka4W30krz/fa1Oo/vz4iEzHYH7bQLy
czey9PgBmvmwXrE4V5pg1oM0PaiqD/wdWh5F5c36XHflZAsEZ4s12mNbfbUat1W9sX4ojfehOjGL
N9cjiDZTRlXajCj3Yy9e4ezZEe0b/pi1013zF+EZ0VZ1wu7TYRjKIajf96E3SW5aePI5vF+e9dzJ
Fh8nVu2iPo9P0vf4Wj7Bclcu0aEOeEO75hj78A8d65X07RnL10N4HnyY2K68LZ/qN+0Jmoqf4XGD
a9s9x/13DaMQFhyMP93FamCocYax6yA+G0Fe2+Ib9CAj0LdQAlvpQT/rfr2LXwlWRxaQe922/84k
kIsT98EX7Zjx1o7KUfNwsPOKTbbR3c6PDrrNZeKIfuvRwQhvKQMaNlTqKK/MWsT78BA+iBPzDqY+
4gfhFATB2krqwFHEm3g3nZRgDPSPm17Jq3z5Xf5CljberxcUFOpDM9nsuBVwCyG0m2XetOw0ZqgS
vrmBCGY1ftTGZRm3i3If1+sGbrUV+yk+GQgL0ehyKZS2cRVfyi/ZUX9BBj7wlRyLx4aEveZ/2DuT
5saxdD3/FcfdowPzsPCGBEiRmihSUipzg6gchHnGweTwf/cDVd1oEcorOm0vXV1R3Z1ZqQMcAN/5
hneg+ezxd+27poRJDeizNXjSxlyH6LlgL89y/ZXTXHfog3e3RS/TrXtpxn1PD5P4/r27srY2hNOJ
rj00s22kud1Dgu7hU//T+NXdqi1TjFXNT7JXGTPKxKODJHVXtbmGw+93mzLZNsZWbe+S9Fa2NxZ0
8WKNkmSur8JfoY6g68qMsfVx7dGVxcY39r7j1vG1pmwMZeNrO0XZ2MU+7B8SWqzBlSle9Yh86qQx
IkYcoto2+m3hr7Xmvqc0ib22dflFgf4eQpKF2/aEutU0i/ytaWwzROyZWjC+YxJ5oYpYqLNT/Jt4
YCiIDOFZQIq7lL7QjTqzLT+bjrBnoBr1fOF+NAAL7Jh3hIm1b5OjUt+YKCnmhWeDHHfhSEnrTDZo
8WrJhRP7w4HN5XBsaCaTxFl8dDHYqbV6KHoRKkflBe2Y0ZMNGLXQ3uaa7sI5xajvQ6gBUkhm4KDO
jmXrshshp77WAZmfjninXFV7cTfc9M+qF28crz/waSAyOSmQQfdieCyTda2COF4VT+pBf0ROwD7Q
JY+7A0q2MR1ziXqESngTQTSGFhVtbUjXP6anUV6tjb+ybK0ZK7NdpxYgN5deZsO7fVAtL2vv02bd
I74HA7Z1ReyBO68pyzAyOsSv84d+P34V3ZUWPwb63dh5wNXlw3gor9Wv9VWwy27Q0t8H22jrHJMt
os/X40F3ky291S/8e/eE9+f8r/6mvEPNgLik3enaqorvLF5J321iz5hWfr0HGtsmt1N7GJLbTOc6
XP0wxGs6vno1h0NfY/yFD/GDwpGjrHV0AYx1f5Ce5th4Kx+4/OBbQRr+JB+Yr8kv2qtEjEyv6RNb
wcr/Ok0ucxgKImKMedCOkBncYq2sjM10Q367wR7MVV11M73W6QrSu/SUf3fiddmsud7kqee7s1fV
LzZ6DjVX0958CY9NsYoei0dKIWlfPqQVH2iXz6em89M59PANFFiLK369+d4RtBglJRQYK/GKms5t
dR+90DbZ23di71yZx/hXwPnc7+ub9NH4Me7V2+S7o9E4XlkHmsL8tzTs4ydNY6zs6oISetUq14Y2
f6qTeZN2D41/baOj4LjQz4p92l2Nw83QPYj2EOm3gY4Q/0aYsDzcUtlENkGH8OCm0tZpto7mSuJq
irZRuOmBWY0w5tbmNxrWZkPgdlEZMmLellXyBbrWjCyQVqY3todS3Krq1SgQljiq+m3SrENz3XDf
+Y0kbtP2Hv2NdWLcOtFzGez9ZmVd6Ov+5ptlUgEICSOFWQlwMVixhWY5/tBOx2nKyntJi/LrLlMA
pHeD7lWtMf5xjECoUkEKid6HjiDNIqmNCxBrfS8lR5+G8rqNgDK3dbUv5OTnaEuXfI+VDx0Amjvk
HCpm29h+EyzPs1knLrVOhHZyxB+nhJCSfTfUXBw0KwHG3v6QFQLmSJUUtoWHz4ELcD1fI9vOkWpy
XLWZSu+pYVQ/Stu2i8J16Yh24wSX/CyWj4GdnzUD6a7LpoGg56K7Xg1Cjlu85I/l5IDhrQWvqWm2
WBxpa0R4LhnxKste7rwe2nLMJGcYhPVWBbxrqqKokE1lk0ZHO5r667Qasbzx7Q0igg18qulHBV4Z
IVEtQsxwYtCCkOyG1nAObyqtr7uampH7qVdSrPtXpiNBqDJK66aMLhkevnk4v5+fgnkDPwGKglOF
vTEWO9NkUuUnUCdO6jfBegoE51X6KN3rW+Pkb+195hUPzEvDU7AvfmlfCPUMRaNvabKWIB7rqzra
mPFBLzYZCRiUMQAQAnnfjTaLImySxCUlMXxXpfWjRJz/J6Hf6d2Vc8zi60C5zv21UV2T5SHtH9dI
CjFw2iCq3E2eAXk1TKE5bERNErFh9AmnVULdHlq3SvP2QfKPPel+7EWVR0+ARGS85n9q0ir6Xnjj
A+yECtVlkAezF8O6Q3ODIQrpErkc59GXlugHxspaR6C/Y7cmCTTWZX8pjZhBL8stxuaEsQ5/0W1f
xIAEOUvar6l8ggd4k4sMHrE1GOs05KAspUFFq8n8q8s5P8uE7CqT73XFf0USo9gxFDl8XkQsv1hz
ViLkXLd5tUH5youeHaVwaPLJ5idVjRSmOOm9ruOU4Ec/FFWQtT6NXXEV94NzYZ607AO/rYtqOcEJ
YXIkYM8jRQ7jxUHJIz91jrRpFUBd5YBnVmT6CEbBXDUts/E+v9UPHz236iiA83Cwccw3bOl7EUBJ
V9pG0arsFOMY5tXW9aiZPkUe2XwMPeiPF5s/JOhzIDls7vb8/oYA0kZpGOxrXL1EIXIjiWb/KhTx
NKbRpcx0mZzx42kiAG0gHZyPlUUmqFWaTHM76E8+SjGMhRtybZWRzee39HZYnL+4yNrRR2c0hIgj
rk/n9xTr2tAoldmd7FuabrReV8MjxIzeXMkTnz9J3xpPB9j2dnowGhe9Mfh9WLBM+ZOIdkV+HYdH
ybkvh+vSQPhsCzVhbaRwPT0V5YvWE3i9VXda/QinDE6I0mwHyXX0qwY9iGhj+Ne4r1sUis51oHuj
7tXTleN7jsGI2lVeKSeZWg+kShCUAjd6zB6VZ2tYQ2VBlqy8I/fi99PnpEP5ZVVBiYOiTPaJ7lSL
rIY7pXeF5qGtMGR3sbWB1EcRPwVrW0L8YFdXG9ScAsxwrtvsSva3WFZ0t/lWXNjkDycFZwT/Qc6W
8IBq4yL+6rKUhVEqi5OcTGvH7O6Z8a0mB4Z219YvwijuEZS6FJHmB3f+YNEPZM7MazS/rEsjwdwK
+zw1TPnETDKmDBxc1CRgPRoG2K6uQYBOk2kJdeizSW3gVUV5abz88bYtyioNiLaBdB+Eg/NXSw4m
6JkoDJxSSX9OowzquT5L1ld55bUxpkJx8YpvTnrhzj+GBEIweEyk/PD9Rkv4fNlGjEkddRBQR7Nu
9q29lcDiIZSzzhRkBD7/fN4+j/NdxgoSlgshCJwgOLPzxVBiEX5fFyzW26dKVq6aPI0ZCbyG/QGH
kZLTVsyGNoyQ0rK4kAj+ZnWQpxqir6AAKV3tRRO14LwP82isT1IuO8wsJsxbgltNwKTGqeZ2vOkh
mDMEDJ6ZzL18fusftxkTR2gTqM6iykjoPb9zVY/KoLPz+tRkzTUqP9Q1skO8EPhfOc3FOMVPO99n
VqMtpoOoB3K+FKJ2erkG4mc0J6AV7RWNrL7dDRLSMkI1nzUVRUg1L0cGzEiQfn6fH7CgQMC5Sx4x
jVxQKZp6fqN4CjUWajHqMctGQG61/Ijk0zoXJ9FK13kNh6xTGUkPLUQ4hwNhDULU9vRohwUzEMwy
leEsyxur181Tw5z9wuV9OOxp79u6xmnPYF/jczu/vLhMJcC4gXwcsUZaB8P4GnZVs0EeFoWqhOk+
yYAFdJ1RppMMROaWIroKv7QRgh+Gnumb1kaMB/WbZF1qRxVCnldnIN7K+MKlfnhjgKvCE4IVNovl
6ssr7fIJMUHMTU8OagkA9JiY4PWprH01+RFWIMo+35kPB+iMyTaZe4C5wHZJXcQB7MIaNI+sAv2o
QQNSDm4lRZz+wjdofIizKs6apNYIAdvoQM9uMO8zkN6otQLN8OhUAVZDGdNRv2rKcEQRaBdWUXFj
6qDVgnFiCKxXJcRmrgMhdQ3jOvPelwPnUPhOsvEn4D2DhUsKqlN3JVIa14lCT8GcXnQb1ijKMua9
E0rghiYYqTAjbYC8Uuh/RwJO2nEZdEtpCqvpcAePim537uAYU4+gDWQSlVbHRy3xi+Os+R1rLQ9g
mvRtacEeRarQ9Vu7e5gg1vuqcwRWMBptcbAqaDttdCE9/Vg5sWXAEOHHcDxxOC2eTBOh8ySaND5N
bRavA5wh151cFeiTKMVaRsvLjeLW3wuRHAjmj9DF+lUrO7/kVr5NVN/TBr37gmgvIlj0AWrVqTco
ResXTm112YmHWAQMCa7cnIdBeF18+JWaB3i/5NHJ6KVoq/Wddq+0heQFXasiDsDrJPwCNEGJ8qOm
Aj1txVUDg3/t622xrmkEHIL8a4aKKSoI0U1mde0u0TEoSJvmRpeC69ZX1KvPX/oPZy6vIEwAZz52
IQWYixRcE3kthUbfzYguZ6vxUtwwW1sFMtB1G7ncVWoPwv3zNQmQs16xBcjobR/fFcI9mpqKanf1
ET3NH1Pa/MrC9EvqJ7vM9jkEmXtJcrj5fE2sHZYnAsg9Tl1+Y26UElHOv7tE02rVTNvhiIqZlt+a
+smCo64Mz4iaBDigBcqLkd3CQ2qrfWaC2QGbGa3YFWrUYN1XqL5EKJPB5xlR9YWTgWK5q1GpNSjH
WCgOBOh1lep3qwX++90cCvhU1zUNP7g/KnquiMyl+tXMVUeMa7jrQPeUyZU/HtrZR9PLE2pNCqHn
BimArnzKlO995TWM74Sx052NE74C+01DOoPm1qejnulPZnFlf0Esvc9fNO26h2ijYLe0bg7GLM3D
JAzAD2NS0zPF2onjlRhepfKY0B3PKjcfdol1q5v3Vv3k078zv+ipjiTKfcAF18eRnlmxwQMIqTjN
uBtRkrBX0leiLgOvyNj51saaYab8KC/JIVdwnAOE3CJ29PmT+3gKOBSg9ky2VEBfLpPhVB77UZgq
EVLDE9BHjI7+0V0ArLbou+TCq0kM/s1rMn8JDqcBEuIfTOWNDBWlSu+PQt/06kNhrvzpvml4eKgZ
oTtopDQKjBfL/sspb30eYuGfwvYlFPtG+6rpvxT914DZnV8egvJXKt2G/qqasBH8MoktmDdRXPsy
M5gnxX4aR4Hk45cAuY9WOEjkmZuIMZkUz6qK6wFQRQdmpE92vjj24W2hbgP7RcBgH8ufKkYQEyz7
jieExdFaMeNVix6DMnxx/P0YIhcLm6c3Dejts5hpivB5u+tCydMQIRvXPQA6vcf3T0f+uaWxnLTu
2AGPYJbmFPAZEJ9tR3qSsg4+mFcHcRpJ+6UYPyOpXOXKwXkZKKZqeF8SQP6cbkHwUhVIJnLpI/1s
bHFWKhSm3pfprz6DilnJKMbJDadJwoC7+2p8gzrQ04uvV/FzB1gpRa7zoS6PcfJTZ3icqA79gJ0d
pisneHSCh6j+WphHGcRM+FKA3TGv8fADDMQAdnzK4qPPxejOzkFHt/wKfAoYM57dGugJ3lixlQzX
BpdOJ7ra2epqekZsIV+jDoQQHX0W5mjiSX1VkPVxmYArOuCu5EaFqaDjzOBmoSfKB+mBqWD3Xbse
sjX9+WhboJNSe0ig0onSgXHQrwG9proFSL7ZpMtN7O+9+iw5Hi5BzIKy0O16VyQeUkBV6Jpia8VX
KPE71Mb+PgLG2H9zGlqSO9XaVeMmrjf9zMbDKXWQbuK3Xx5GtG0BocOPa4YvyDgzj/sqiq8Dc1xQ
uD1us8/9z8lyGecJewu5kAFtrT4iajQL56j7oH3B7iydvlndXxNvpg15xSbdmGfVyDEnxDHeE6ai
zhZNNs127QGptjWhkL/z7qaWTgnIqGRHTTao+yQFOHCDWWZc3pkARfLmezLPk4dV0uxy5UHn4qXy
Z6c8dCn2sKeYYWNjeJBF7HpncqIXyVMeIst4pylbNdiG2R79Jj++ScQ+TveVmMt7bboCHZlP90p+
bSpoFm0y4zj2XyDyad2TSDfZThRI520HfVNGj3UCNfCoiINg8O9/Ufk8pmFnOChW3wBkz4wrNb9y
GJECg9qbDCSLC40mfT7tzyqQ2XCHY25GwSmke4s8u8uLtoDF3B0nBoAR2FIkiJAMa8fNqMinGO2a
3VSZ/b3eVvqqyYKbfFAj13f8cBvKdFEqodIXTgaHDwHEXJWQ/lqdhl6OmYFjyHxGKCvhdI9Yvz22
/jy/VQsvtTDiLmYgWA5Yq81CbKmGgA5MV8qbruGYSh05WRvhFyxWFWSDkZ9Bhhjeie2ZqKxEqQne
cyq2SQc06/NI/rH8JCeCcTjXgY4sG8oc6t8d/FJpNDEOcelJ9eX+YIadW6HipyJYuZo6hcO4g8xi
B98H0TQrWQ4uOZ8oH54JFzDzA2fu41x9L5pXhlAQ6TOM9ETxpt8E5YFuwLgpW/01aoAOti0CwWlN
c7geh36dJ9NPSOPMnEpe9M/34kPrc74SLIRUxj/YQCmLlLaf0tBJ4y47Tan8Fcsbzu6Riqsg1d2a
6p3hENc/X/FjejovaWq4cQC5pfxbFODoFqfNpOq0PhtUm+wiR487sX5opWMfMj2AOCHUHZKPGXjY
xvd8vb6vB/VR4zDcV/YIos/MngK15o8hy08KhFp7WycrR/1lDRxasJ+HC7v0huo6+4jwGccMHAQ6
taoiL1PqaPIjjByqBBgc70en5OG2G2R13fuic7Fsbb0yRcRRDSiXTNC6sZMFB3xok4Bxo0DPcaMH
jrIdZVlsVYF7cdUUiEUEyibwG3Nj5IWztRGMWhGGAGM0bbNt0De5GgtQV2EY/Rhzq7kZlWzbj6p8
4e70ZYTg5qBk8kgMHRqHtchIMa8a/EKfkpMKqWKFJ8njKMdXF576h3xmscjiqftIC6pq4gOkaWQG
HZOVbSIFnc+3fyDX7OZWoG5MM6UVm5qRZzbOSyXu8yEtNzHK4WhoACfp1Xvc0fNV3wH5Yuq0loEy
uBMaZCSxnAwD3CUcRyH3STae2wG0hFKyNo7L09UupfIfv+K5ma7SxbKRgsL96zyMlJFthnhISkez
BdhUWNhJVnJHc8AO+l1YUrSY5AUiuDGGub0bBCi48mcAaPX2hUe40AOx+ZjmyYUJWHIeYVClnl9L
6+j+SJkkHQUKQEarYV/UsovSpO8KQ4WkoJbjZgKVh7LrWlVG7d6JWpIEeBJeYJCEGRmTlti6BGT8
7YUps8QDQg+y9uZU+z7W5mWfx2ldS8cKR8J1G/RHbap25AepS2yD/Ju3Xzvhu7MYHPRB6Vqmj7C2
RlBSnTQ0KGOFpyIbXi68jh+qMPaL0pgvmedGMb+oN2vRRfEYlMEp9e38bqKeNTWBxpiN9Hru70zk
dt0SwcL1oA8yKtToq5tNaV5j3eXF0vVQ3CBd6+lyLl0FTZuRK5ivuROOG/xG5fUAL+Ltgv+/rsp/
0OeiOzoDh2wVoo+u64SG/1o06H8cvZN3fPbc//nfvvxq2l81bsljHf31XkDotz/yb/0V/JEdAjjI
BhmVDBrAPPi/tYT4HXrvpNNczezhMmcF/3ZO1oERkDDwpyB5zY5h/+ivaOq/mBPgtwwcGCbWbKr8
J+7Jb5Tgfx80v73w959L3QqtTjFpQXHbh8BuGFeBYoZeVJQTcHhm2lHfhdvC6G6NVHqI9e7ZB5jC
QbJrDD3eyxpkyFrk27TG/6GD7Et4FE5zl6Ds/c22B3/dSXqMPwCzTVUNVI4x84tWN1QmaVzsR4XB
q12P+r2MCr8XR9MrSoNfdSnMNyOq4zdS6verfICdmmbHvoTemiUh0sAtUo5WV+i7UknLtYOS4woB
dLd3HArP2ongcnZFXR1rNTRhXikdlVA0bMc+Y86NSuVaQXCxGCyvhjnVZLa+cTpAhnFYHvRIQ93U
bqPVFNWPha79FdbRXZ5RgoUWrWAZYdPKDtf8ywzNrLupiJ5bJ3qIJeVGk+XbMFK3NOEnL0sacWN0
jNc7Q+tdO8Y3wkAb1q0tZ6vLQvXQgr5lGPwqY3IAwicGLjWoVBTTzTjJqILp1Qj1w6YYluVfOMj9
1fjmXRAOzSqwJVyodCkBvF8bm6HtMSJuKG7AbnuKNZJWl8bgKR2C501yjVRJsvZz55T46a5w7HtB
6rDN2mL4VTfVK0NPYA0GVIw0GXctEoxNQu8nt/8q/WHng0nFcxo7y7iK8bTWgb351n0epa9irJFt
KRkimnlG4WvV5b05FZtApBTQJPt01NFlo+4J2manjvJIninpd3lNsdXJcb3V2cIVWo21h1juFRq7
1qlXvls5InQibCLgZuEpxEwCP+ccdoWBOrE78IyR1oi/AB95ykJr20QBuyxMNBRQIj6MoV7ctHXf
I7+SQLGRemnPYPhr04TONit546z0R4fH5KbFX7sNaZXqRmftcYwG+VAN+XWjjDf0g/Ot1A1PTYta
rpK0tr5WS2Dl2IUUzM1LNb1yrOw+iZtHX5mYnrZuTAcgrl9zgd7AbA2ttdvK4QYboa1FHgI8jsAZ
lLsCCf56/FZx6iSicgvQSM2YP7S5sq1pdHSIr1aBus7lr13RrJx48MBfehJMq0HjYeSVW8UGH4dz
GOx0a9UH2Km0WWCBRxvnLhE2/gRAPbRnPTJu8yHyfBusmyQp97RD1VXbB54MDBEG7bZ++n94cszn
z4+iJIACc8Ln/Z/zaFa3Ovs/3pvS1YP4VY/HX41I2/8McvO/+b/7m//oZT1ioPLf/+NHIfJ2/mlB
VOTvg7dJ3P2vw7/3Q/z1s6iXf+Dv4C5Z6MFRCQFBoFNnML0mZfs7uiNd/C8qHMWSGYSpjJ7m3/on
vCv/Aj+A16ZD7kQsn6G0/0R3yfjXTOgmVUC1BA21P4nti47ezBphAGgz1NZgU/PDOETeh3ZpKERI
CS15E5qmKPY/auCF6+w1N/SrdHDAJGwFWnn5c2rd2FbnKXDW2qHYYSWwHSp1G6q1Jw/j7t32Hf4+
Wt4rybG779oD81WRllHTzCcvuDx1kfynxYCpi0NfSMh2ue4GFHj7pnW8BkIVZkAIYn++3izWd74g
QAKOXyRxZoAIhfj5NviTHnccyyaM2bSRVpWZG9lda04cSF2YwB4JNKSpV30uWSg6yCKmNZLk0qlB
ARL6lI/w+moIqvQONfWohpjiYzotoxkL+ENupAelCtsvUNB8zHGTGNciZm00g6tBV1/KYcKeKujC
6UsYt8Y3SVgDHR5npK3c2ZhqnPIGyjYNMmPuBhYR7q7znZhekzKVWwUShgJbk6EuTXOnnuXdq/lp
pnEOksOYVLjGRExlXYzptCk55oxtNNkBI+4xRvpSEimypCpWamEWyOaqKDUTImaa99uI2ZexGkRO
I9bIZqiqHkIzyGMcfsG99eJrpZsSHEUmNRu0PTuIXIqKO1BYWiZaDoleQ5AwsFug6vDbFg5uUOHL
pmSTDNq5yNuNHsL7WVMoTD8wBxxoOPpN5eyToDTKdZTB61jFWlMgExL0432j2QKjTs4INB60mO4m
qrO0oTsb7zsvqJ0eMaxQwmBBSJIB7EZOjScxVfBxhsI2nwepyvV1n/ZKi+cTQ1msCyiRP3+b5qrx
3+kSby/DY+et/GKUQiuFj/rsmxIocA1Y2DG21pqdKafOnYksdLkqJEXHuCsdyl0rUY3DEREogMkd
rbAL1/DxhVYwvaTqmiME3PhFGdioQWnjs6h4RW2RH6QcNCAnOlTn95OVJ7wpUg/+3x/kCusg+iHN
37UBoTn4VfzmE35r0rzbBRQAdfBdPB9DBiz/tyDcu37W1CAsLaZE9vqo1x4Fud4hRuHYHUVW34hO
5Dsnha2LFD+jRz+yb6R+ANztZ/ma/k/ghl1rXejynPcUZoozGFCVK4ILxKTLmMPOu0uyJLOM6CIo
Ll5u6a2j1+LeMcx/zrb/8s5/uwpu4pS+8xzvg4XxEMBXE1BxVI0kAS3plDnwdEn8YNEvnG9mxonw
kFX4xA4ojvObAZSHC73PzZRFYh+czjaOom7nGUvgisnW75zReSE06y4th2bdVkl4IUov3rEPVzBv
xLvttJVCnuIhUdx+UF4tHaWfooEcS36+KswKTZcABnNM7Xn/R9/Xh3UXZ5Y/xoUeRZnidqHo91Np
Svu40r9VYQVXtC0rbIlw8vs55ib46Ewuxgsj98Xp9LY+imby3EFQGJItdl7KpbgMdElmUlEFG1+n
2xyGhjhgb5vucT8wv39+v4vp7N+PWmMEDz5J4ZWyF91yHGUzX51M2WU4n3i4Y1tuI5fqU5gCz1Ut
dF2MNIHlXkodXQNj+IVogHUy0gCKxOeX8vHdRtEDZLgKQ5yURlt8QYVMcB4pVV0/xr6Nb0w9Un4k
D5+vct7/fbtfvlCG7xbbqzAGP3+xervAna3EdwINl/ixpUezy5PBeqSv5axGtJA5LsPUvwA++Xhv
swycCtptRgCRep2vKiTM9NKS19nAoAZxIuZQU4d05Of3Nr+cZ2HRQF+BHUIaVeGfyxFqUQTGyOOU
Xd1Cm3HIhmpbdETEDMH+r58v9fE91bGzVmEZAB8GTL1Iaibs5sA4Yf06hV1/m9OJe5aGHCurUtK9
ogziC9SN392ahbox9A1OQMbR5xsoDYOR550tu0VUVMh3SClZZQ9HdsjCC0u9TUPebSNhmaA3D7zp
L5JYLyHiqOrUuPAFiLBXuOx4gZKbYmWURvFdG31I2YUJuGyl2FXXuQjz9Feq3BS5OwZVOQIeKWXm
P0E1HPqg9YWXlK2s3w6RNYLu6CXO5M+fxGJnuFoya+ZdNOohZ1tL1JsIWt1iIql6WGZRsbcjwIM2
HjY4jAcXvlB1PtnPd4a1MBOfCRWUCG8Z/7uorExAmvJkVD1hCvkbCv1xyZzZaJ5oYjj1XEHO890k
TLVtNOA/jG+xre8VrATGtY3mHpYJCGAOroll6F9ZzOGy0RPfbrG00/THpkmRLDMBaenuhEwJdaaC
Qv/uj/dr7hqbyOGyXdQC528SHhKDYuSR5tETtm8AaqPyodbjtdUl4vj5UotYMz+aucFFnDFUE23u
RWzNKzoftcnxrOPtsJ0UfXowJp/W0xTXjafksv9oVLG4EOHeZjOLpwSedxaMQnUSzP3i2ywEpXZV
ZpqX5VFzjKvKz9cJHemNUvsIr7S1gokDnKVh1yaDwlQJkx2EGP0Qp8dEw3/lqp1qXM00fzL3kRkz
lBQiirZ0AHAd6honyvcMJlLjeghwuNrCM6igmLadDRtTie3e/XwbF8HzbRsBZDs8MhU02lzIvs8F
cpveUi9TpaiYZNw6onRcbM3CC6vMEWS5awDJeFBIMBHQFlmtX2Z9Vg4YuKdtnt5AyzB/FmZsBl7U
2uFe87Nqkxj9BGdEdx4FB9OFI+I36zt8XYBXaQ6jo7rIPDIOXYR3DaJnkN/UtXZdqvo+tKq7yox+
ZUKHR2dbz7pW/vh8dxeRfN7dGW7DR20bFrbpi++hyiUVWSDZ8DLoY14y1c1OLjHpNLsqwjYBBMbn
6328T9rQOlDd2ax9biOfP81Mr4DbSoXqJYOo0WjR0pOO9dYuoYwGRoLlA/pNqrTVHZBGVqSjavL5
BSxTHu6Y0p9vA4gyqRbSFudX4EeRHqkW2s1Z2Psny8po3YF1ak1K3BbueKHQ2N1VptLPPpMmZHO8
QcAJmVqXP1VoSV/S0vv4gs+8NF45ugBszlLdrQ7JwqVa0z1+11jbVf6qTXa6/vy2327r3y848zJY
gXRiEE7Hboi/FrdtGVLb5KUjI5wWA0fAk8T4UTahMri2n1vAOgjuhyhXDGpHdNZUWrC06ra9nIev
5lCmXwEXwAGwBJaCKylDiXtVyKhZhM4UNRstjnJox7hJZJjJTemXJkmm7CpIbMB8QZHM4DVLkS5J
ji5o4W93ZdKqspnmzomPvnidnMAvcMLWVa9Ls00TMCtWY7NfKSIzf0zDNMgwo1PpG1bHFmCYDsXU
tojBdihThCjwVKprPcqRTLCl5OnzDT8/mLkySOEADSAEcXHgUBYBxZF42DAcLHxUIgB7ra1hKUML
58EOFOP5D9fSFUaiM3djbrrpyx6TEH3VWJBeXYuTGVJ2kLminWgVW4ig/+lSFAumrFKEg+7nh55/
PU6IB+A0Ctuln6TdJPhio28WImRkpdaFYmhR57OFc2FCB9Pk0eI5N3dK30f+VAtseSpZS87LO7gZ
MgEJHSiBmc8PR6PhZWv0kIpuEhtZOOo+NGNgEVWCQoSIy00FGuFCffjhoc7pO4c6J+tcNb01+95l
QGpb55rSWNy9pI+bRmkNGnq9uWOE1P3xRp8vNQfSd0tZei2recpSUVjgPkdXAzmYlEDZwov6/Jme
JyrzPtOgBKArz4QNlPsXPVHVjjPHF7bpTrncHTq5Hp8LK5CO0zDaD10TKG6S5tqFA+/jpzuvOsOC
ZBqSQPMXJ1495khq4fFF5txbp0SOoWUMerxzpka9CuYJNOJpaEyFmHaZURPeENOLQ2hGNZC2WkW2
yzFAeaWV+ucPmbJmlpikTayjA3m+8xilxfh2tZbb24OzKStwLUMt+k0d+bL3+c7/5n2iFc/Gg0WB
DbWs9/siKPQ+g/eRTYV8pQWNeYvwbnInF1b69PlS56fM20Oe0VWEpfmcoXm0uCscrAq+bJZqTAvq
HxFZDkCafr7KeePmn1VoHs0JL+Ywy1VMyahLXfMtjMsA3m3UWDG+ak2QA9yM0W/oVEfcm0U+oYji
Nxde48XJ/vfisMrZTCRi5Q8UjyZIJmQ7BUbLgBv2dNLFBmMz/d7MIMSnGcO3wDaMZ9oawBatKkVe
iEl7YAEyv7AN51nOP1fCtH3m+dBNW84+5DzwS2dAmwkYVXrbTH7yozGr4S4b7OZKy+VxYxVq+WT1
soBwKfILkiG/+aDh0fBNEfPfjvzzZ53g7R23iWS6jiEN15kka8+DLvxNLNpHMn+xMRAbfvn8yf/2
liEyAvXnAPpwEpu5OUr2gGDoUKTTOnFUenYUv7sytKXvHK/j9aQr2XPfjAMmPebw+Pnyv/uSaB2B
qKDcml+/81sWiZLEmDtbrm/jfhfamjgMWeLftqoqfn6+1ALO+M/TfbfWIjTL6LzUdgrQtzOyGsBT
a8BZaDSsK0R1PZphfWUl6Pz76dQ9GFbv38nBkHzNtcK8FckY/h/EEPoifNvMBhDjXSQaoz4GIup5
1+Sx6t22Io7KQfFKMjT8X660DIxSkOcJdtBunjojsGRV9/IZQJF2cuVe2OP5Z52lq7NCxLu7WuQZ
qaz4XZo2qFWWgHUnMwvwKM/U+1BHgsqsYs+ucTNMKwtoNb4d3S3jdtQBcUH5/EJ++17NFQO9Sfr6
S/VSQaNS5zgAR9CNqKYZ/rRW+1ZD7Cm6BGr73VJwVAnO8KrohC5eq9BvRiVtCF9aOOggWlpjo1aD
5qa0d64+v6vzqu/vN5j3BQcltCZs5hbnX4uDy71kDiSnfc54UQ/N/Jsj1+Jad/RsM2EM+kcqgv+5
HqkFaTEV5/JIDUZBgSAKnmaFESNgNFjfKrzqz+/qdyEIRWqCAL27j6QqbL4ztVJYZZqUZl/1k3QH
Poi8X0ZOos6BlDhtpP0v9s5sOW4ky7a/UnbfPQ2zAy9tdoEIBidRFEWKEl9glERhnhyDA/j6u6DM
qhZDLLKzn7rNblplWmZRkkcAPp1z9lkbapBdX9la929s+i/tur8OfzRlZ7uXUk3bpu+Sty/7FDgS
9qNwhV0Dtc7gRiSK8sPr39l5YZ3YtM1Q50eqax8ntN0pMRrBMuBNwrotnbo8W7i9vDHKi1MTSgXX
Xi7+ZHyfzxeRlVULk17u8FnCJbOe3QMycQBpiLZe/z4vbq6sKRIEZMtJbh4NVSjuJwVxzg4nRWYI
vprOOb6I82lZjLsahM1+tuiQWp3ToRjbz50r10eK6cayb8nnvjGjXlwnNEBuX5pvfbz6W0fJAYES
33sixjS06t45lR2863O72416eAtW8+Lb/GW8o4iHnpJ6ptjPl0+DNuqGxAktxnvjGb80CqlBWuF9
4Dgc+M/fZlxNosH0nFIP3lBQ0/JkJ3RqnL3+Jt8aZZtTvwQwQ60rM1tb1ry3pocxaeRJ367Z/vVR
XlrzXNThp5A9Iww++i79TPayFqz5rOyAg8kkE2HR5frLtFA+oxcQfqRNN5UVStWZ5qG0gD2//hFe
WBwUWzBYxNONfzkOCssgt+Opqn1AnMl4MaYjbM0OBmBNFf3T60O9sMVssAjSZ9R6qNYdnfWeEStj
Fg1DWbSsTiW48JWcUd837YPiCDspm9g4eX3MF94jY7py6xzZgsPtM/3yHvt5EaJcGDPJMEJI89w8
N1zIHf+NUSymIxUy/BeOTyQ5YSexqNLfjRjL7nyr+QFZ5S3kxIuPD8kAf22ErONjqOztcfFM3lRm
VxIzIcMv9tjKyS+rHK335JeLDzo37b+/3EhfbGVdtmiLQO/5A+QmjqP6xKgduYl35FudiyJ9s5K7
nS5HF6YAbTfBNLcUIuujraPHGX2shMnWoWegeqNU98OcNSd+WsGtE8Nwm6/2euhq9KPC0NahaK3l
jI74wsVVqXsrJfXio4Y3j/qMVhuym8+/9GTiRuxKgmiSu8ECl7aeAUBb3aFsl4Gtu9LvFsdG4PP6
NHphO+Ap/Oew21P6ZbKmWSoFlya5cxfd7612ip9W0cp9MQTdrkq6fEEirOjQ9HGcGWY/e2P8F3JW
NqfFpgHZCqSs1OcfIOvnZCibxN+pei4+ccCNFWBfOhTo6O7loz+5tAjinQKAfTDM28aqnUdRUkYN
hwrjjH27uolBiktSjXn90RwB4n5ewuAeoOtm6+CKdHyYDd6Q2jP8MZo/bYQjowd23xpKQfPg6F9l
pTA/z6NzyPsB/pcV093hjgvqam+5XbXjPGG88kXKMo5EnjlnXQDY28j8/H3mZWCHUz+e3kgRvbTz
UKKjLrHJ0ZEoPH+WC5Jvv3Jcn3bv2oYrJNMzI4ZG//pzeWmmQjgIqPlS3TT9ozfWpTUIJyPnjZVQ
ydpMCzh4Mtb4MiTzIagXC7PCRsBOfH3c348NtPcQWZBQkUjkZvz82wHey3MZEEX4Jk1nKe3feyXT
8iQf2mT3+lC/Z2UYyqawhDCJCOP4zeu8FWOA4G1n6Lq67vWIXD2np2hGruTjg1TYRg5V3pDVgyym
+S3F2JHKf5t5TDkLyg8VJnpijjd33Y5LVflJvCvGeHSigs6ypwK7wK0tGDlRXloBthij4V26eT2v
e2/QH4VRUSrt7R7JslOnq7cPjLHyd45acx1aosJHofeQ+kaxO+TJwegm5zFb53aK5jWO8WxPoHb7
S4IZgSUzpQFIGeqGq7n1YUtMPvbJJFas4UvMtKq6V3QBVt38vh7y/s2mVF7l870ZE1aSQQi3mK4k
qp+/ahxcfKvOCbcKN9P7vpH5jSLL+bfzloyy6TJYKxxax/eQdnQzNwlo8k7VSFWnXoMTd52eCqua
39BIvDSfQFuyv1E9ZAJvU/uXXdZHZgi2hZHQrLZnMretO2NcMRholbsCHx27H9Yy7LVw7bdqAr/v
CXxJMJcuyChm9M+s8i9DW0PhVJVL1pigDhc+PWMFxLkK98NY5OdYJ91Bei0uZL7sT6aMo1BRq75g
U6ORqUI0Blzlg9vG+sPrS+yFuGULb4kSNuUW/3KUgBp6lzOunEhALb0LatXsrY8ectBb6kDO1ey2
AL3Xwiy/LYktcOIYfMSTq88iBDkgsEKsvHH523lAPpND7LIF+Vtt+fl7ymIvxWxokTtmZXNFIzR9
C+O0fjcd6M04uK0llhHJWwqalza2zXGYoiYFMC4+z0el5YVFiLXSLlsrHSWWi3GKkt/N2fTf2EKP
tDpsLDTUbm5QLrsKJFHn6Auq2OyDgEznrjN8gPfolcPWnpMbtpvxMvOzHNJCqq2HcuirkzF3R8AB
vkMuuMsxJ67ab37npN/b2TKuPTF3YFd6QPuvz4zfriTbZ2RiIIdirQBVev444iQRaYuAbte55Xw9
ukp8i/GbfewLb4V/WWepcWi9dP4x8tE+L9baH17/AL8tmaMPcHQVU/TRpK5Ti904lsjN0+AOc8u3
spC/bQnbIARgXKzpbEOv8fxb5oN0obryLXNfXFLKg05g1+DB7UvlTheD4964vXrjfrC93Wfb6jYm
Klhirq1L7bjYoDunTT2RiZ3vccsMdVIlbHueIprtDlmdiM+vP8gjYexf082HUgKd1SR6PnqVLl0X
hhQSdi44uV0yJu4u7wMo5EvuqB/zVHVf6Wx2EfdVU7h06Ai96q3g/bfVtX3pnxTIrQTLhHr+oGfm
WZq4MBMzVLJhyoZHBdSg+60d24+vf98XJ84vQx3dv6hxJghmmDh1PTtY/aQ3a2WWp68P8tJL3PDu
/P1T4Hc0yCKdaYa9InaWVabxvl7b1Qec4huHuOqN+xml+4/XR/ztwkc0y1MK2DyQS9LO8PwJin5Z
UGF1AdmkuL8w/XJ5J3tZfijnBH+DdczLk3p1qze2gbdGPdqqinhIpnJRWFAFQXPiIjD6YXVJctL1
wbSTntteiqWP3zguf3+DnC6IArcGIaBPx+rArlhXb6a/bOfkmbygfde7NM2kfCPT8/vaZxS0KVxx
Ai6X8uirabYXf7WmeFcG5hIG6YTuPnWo2GYaVgYi2yo5VMWyYMSZY+Hx+tv8PeKifdUHnAkbHw0N
V8znr7MQXBnLBq7xElj5Vb+FWdFUD92tZ/eXVoeDZ1127dnSp/KjxH34kRDNOPGo5Z8vPgQ1p/PL
/euf6aUHwlWPJiu6ATax5POP1GZupmrVxbtcYVxi1k1xOksbIytlwjh3rMZ919WexuXEWt9yL0YY
wZ9+vC3SJYJ1rI+U9TdJqDYrOr39Kdmn9uBfJJuqDd5gswKKkS0wAmFw+2lk677PE5NeTqLTmVaR
TJewx7oN2UJ3p8JL2u0891CPbWbTKGOU95z26T0FWEh4NgyvluKPs0/7VLlhWtg1brRxAy2bhPRC
x1/WOOCZxiA9zHaDU1/Q9Oq6M2IbQL4w9QdaHo33tP9iWZ0blRqjgvRFA4JclMWu6/3JwyK4QC89
VjaipNbg7eMeN9nf6baYf9So7y8DmLvBvpAqv58HF8+PmiovefZ5dT7a7dJ8UkhgNheVpfvkFtJ4
F09yxm61xLQh7GyXf9bxSjEL3kQJowfB+7d1mK00dL1BDDiNtFAFGtU487k0pmkIh1gtmMQ2up1J
hmfDaVCVHU49q4/ZSuq14A+Eay3I2A3VfcXUNEl2XrcaZ0hVxvsZkXS+H1obrw+v9Zv0g9A4plZ+
Xvi3hb2oYtp3ulNYA2AEMeEA5YtTrPICNBj1qMx1166VktadSa2IwEjy/WCK+cgFOmywqja+yxKb
EkfmG82tmeKXah5GOZQVhUH4pwDwUjxunbjCJc9MC4h+RiwLb+d6o6mw7k2plIjOwJVxTosHNVH8
inIjgBFll8680kTjwxXWY6ExP3Zn4v7VzED5g9WenyZoGx9aCtJPqS4kxDKvMsqoFEnSgzLqy/VT
71eJPoGRExenvefgU76uBozDGWIE7Sam8OhLHX2ubd3STx/NviaVY5Yks3Zt7xK1WkUnrbC01bDu
JT1qWNeJBAtDktxlGrb+AjEmSO0El7fERA00rLP4sXTMgdmdTNIrTqKuybQokqaFxGRAc3UQJ3kZ
D0x1e/KuaMJdATKOBiygtHHLULXUcGB0AI1oU7F8pxwg891iy+Sms9l7MC+K5fWEnLHHsnimNzZe
bHRXwq2Kz0udcD2YlFW+53rpfxiWrv2IKKFtsCZqWtKdFlCvpe1yxNHWrPQ2K/V02cUNnBQtBf4E
GMG1E4irBhoab472+MCdjS8Wi+2OTM+k965FRgdesqfOMmUYU5i7jaN23I/mrxScp0c76PmDqAbS
Y4gj/YqLXzutH904MT5S+LQeXPKCeFlPRbOEy7iq27rs6d8miTo5qIJjD5egMaOHd2yXlSWe+9nT
YMfLeT6R6g7B66fXsWPNw7ltVtV5Idq+PvSc+n7YuOmsdkYqNLpBQLeUyRNE4B1VwuTS7535Righ
H9apcK/dXg7pqUcbPGs0LtxdFfsA/FKilHeOyEFblbWU3/QYJLj18aCMMyE8aw3RBuYVPjc0K0UV
9cyVvDhd2OFo2D0G4TWEuG6Asno9CZve5yTNhT71jMWkU5mYzg6lNTe46qmi/tJZbf3FjBP7Uy/S
BROTTm1kgd4NHvw8AXOyWHFL6qJNSgzDKw1GaciKGoce0SaccYPLnUzZ6UHntr715sI67d1U0MYZ
2GvYrudjUWZf5wUxGa6JZf45dTdEW9oWig3YddXXakra2wSpvBkNvjd8NocSEzLPlQsEGPoUPVg6
RXpnJJ53R0N/0Z84fj73GFtn1fyFrJk976bZcYs97evWhzmLp/nAooj51JltjN8y1ZVWVC0oqvGH
znp5kSWLGM5ix/Tsk1KRmQrNfqbYHfQx9lTWEksBnQyB0n5JygJ/6XRsSuhrs3EOLt7AkYr0uSDv
XBgPrVOs4+niNKCzplIMGSkuopww9yYDzmnv4Og3j21jhh5wWyweja1N3m8H+TDNffLJcROEX2uf
Ys/ZTiMtZstsiB5TNMj9Z03qJAnERyRVp0Ul9cHPvdyPaAcpxlOzpOncEhBWDm3jqeqslxOOBgZy
pyBEOARIzdBJIk9GI66yC8ubsXVLe+OHpbaGQuAnxXhZAofBezvnRh2BBtC4og24lF3bFnWQw1Cu
w8R8STx+So8pxgEThbtd6Rf684hLJ6hJNyuA29ldj3VcS3vcHejjsfo+FBiC7Fp/zrAg9fr2whwD
fUi8zLszumD97HADtffsoA40fjvO7j1b0dGbQw00roqB1qV94dR1/jUWnDqhadFOjSIhoDBqjJjf
KtvExqdY2zGIpEzF4yT6oCIPQ2piVxY5XL7VSrMH9H7z1VrlurhhauPaBhPAPM3NTHxTjjOOZzbE
1EeDWgkWE26/1uHgxQl7RzAEq32ejSWHQAOPHDSaDDTERgQ+7h4RJmoCeg0GfCYWb7nPqsH8JOw4
bqMkK9gnBPeQRz8LkksHO28rrIuKo91wBuc28WLxuesd0JbCnokHRD/ZkK7Ikg7YURTpvV1LMwFa
19d3FTIia9c1k/lDdNPwpO11+UK/tGbhdU5+IWMFk7etF4AZwepIVpcw2otVkUk+qeNmSQ6lzPBH
dXtvCee6dq5JpJQPlkytK+XWFhT2pWmGO1vl2buhXm0FnnHtrnp+VRxSnG29vWGlxdfUNoFaZ3ld
gXxcJq5znp9PT5apOazBuXqXeWu0D2OjRhHOBhiH/bQMNCD7OHleDHUAHhKMBI7xTlsIPzLL2kJn
MqJXjpwpZf8M1tXFjqcunA9OiqNzXIMBO0hwTO3VtDra33maNCjXuDGQVBWY1zBBE+xO1YisHWCI
W6e7hZYxzG7FtDwWQw3w3M4r0UPXF8Y7IRsk0bKhZ5xW87KZoi6fz2ML5Ji2qyd7SjHnbXF1flfa
aQ5/irKNqz26mzOmEKcNOaTpgK9McVH6beefGIHOvzSsxyGaRlFmu1q14xqBtBaf/d5kEbpD2j+q
ZcF7YyKCd/eeaP1zjIgbAIvCoLvSRD73WM/+wbCxmEomPm9YVZZ1yBtl9F+rWeJxkFWllUWAl2Pq
FnOwdaQSIICQ7/o44/CX67md6wY30lXoCyXG9ArtGMxXY5DOTYmFC2nGtYkwquFbV0XO9djpLI4S
bbUlHYFTw/HdxGuDJWMp9EJbcwsW324SKIq5jxdBLhAO7KVOAKWx82OiatJDte+qBqyfl2bdd6ea
xx++0XEjqhOvegdqEN1woqaNCrjknkFblI+FA2GTsiNlrQrbyZkG7DCOSdSFZucmY0SrZtFG3HzZ
zgKK9/S3Y3HR41zDo9mCLCiEr0cxP8sCzwMJGmEowPDPLYl4rE6tFGrOcknFjp6UlBYh4pgWC66m
vVjIIgHEXexze4pzKiV2gRv3oK/dFdbnXGbxx8xrBN6OEp+IMZE31Rq4JKaxuK7VhEvyNNlALsvh
kOcOXLka70qYA4jXV9zu8qIHuNJ2d69/oRfyN/SX0tRMf40BnOK4fb5bp1XHgxHvNt3+wfRGvIpN
rNPa1nHfecGYR6UZ51dcsHEBnWnduupHL31DC7WlF46eqgOi0iU+2x7ucaJYzoFW01zCQ7XKIdJG
Pt6w13Adr5fu7wfmz4Y6ikOFGLquycl09LVIT9PC7D9ibW+S3qjUoVxolFjb7tbhenz/+pN+Ie9A
gw+9VPhK4Bp7jJD3Kkdp6t4BcQVudGUBO0yA2nhjgr74JJEzE2GjfsR14HmYvRp14Zd5HuzoEKvu
K+wf+tCng+1A1u3NLp2XByOcRqYtYR8cJTkCTnRHZeRvnHwzvmsoknLzvAkW4qbXH97v8Tt0BZIZ
/xxp+/kvJY6mUinqc94aBbH5NJUxuOllXhEfSpS7SashExXp7euDbh//aFaS1kQ9QA8pi/1neeOX
Qd1Rx2lbjsFuoflvt1iy2GXGVdpemjGo3tfH2qbdb2PRgkQZBzI43/T5F1R10gy9rIJd3FnOkw56
V+9sd3A+NvNg7Mopq2/T2i4/Y4JkHmZ4fp9eH/+F2Unq1N0KBhBiqdU8H197Mddui7yxbWn5qStp
a5R2Nv1ZjvsLGXT95xeCIXSEFPr1P//jXfZNNX3zY/hJGvr2T/LQ89/0H++nJ0Bn6ukf7x7b/h8c
5d8fByhBx79nG/lff8T/DHgRia9/zy76vzXkIvX4K7uIX/8nusj8Ax8MOsTJktH2SLaKNPaf5CLz
DwfJyEYnoghLfLk1sv0FLnKsP9hQSPPwI9JlPytLf5GL+BG6IbK6tLHw/29KvX8im569qZcJI8GW
dP7PGboVzIAh4Oq7cfLBnx6DNqyAu62jqBzHcWN8zehSuXZmSLULcLFopQ4d9qpszmIa5e4mWQ6n
8diJu7hrL9ESJIegFHt6CSPykmcUHSeoV5xqJLqzT7PaEPau4++TlZsSdKc6yufpW2WohzUpp90k
lg8xdNWDtKtyP5M/iwAMF2elt44RGO8mnBJHPSgze+hm/0urYYZxb7pY5vgOD3j7BNRxeog7RWa7
EhE0sbvWwwdu1flTHFDwazC5axJ8hUpd3XfLNEG7X+S5ZTXDwbaGZW/SXwX0sffDwZyHb+Aobvgo
1btpYyUhfd8Hmqxh7cwZuZHFep+sfnZSmTio1f26Sf+zjoZKb9rFogFIqocLeo7FCTL1er/63noy
aJXs28b+DoU13mUao83CrQ6jn063edne2En7PS7EvTPFFk86c3+I2Twnakpv8cdzTguJr24D/kwU
QRe1FSH1isXNn8XTv7V+b5uK/x0vxF/X4X9xiR+emqvH6qk//qP+B67pn60b/35VX2ZDOj7WzwmU
P3/Pnyvb8v6gFPCvFfpTM/vnyraMP5BGsajxeWGF0YX6r5Xten8A/cD/ncYRCgis338xyVz7DxQT
YIIQt20/+FsL+6dQ+ZeFDVgFosNmEERD5tZ3dlQscGK3LDf+0w7pMo3kpLBJEhm1Yz0KPxmKXVNN
y33ZMhHVPD+URh9jdJLJAlH8Wpr7xUwleQh3qC6mPq9a0MUQH0K7Eb7YW1My1Psx66bgGnHP0l+Q
1hTLTvXe/MYJhkvI8x3K4OjyNsNPEvwegr9jsYff03m0CmCEnl7T4HRNunQ8+GvqrAjfFda7kiTT
98xSwYWsjO4pAzftRUmn+yTK2iwhrykzUvGtu8LDn6w2uRsqlV17qGbx4eRqfjFjs5TvBgRtN0Yy
ZG7ItcXLzmZ38YuTzq6sNBK+XyanQnpzd9qzd3ShNoyN2kWOJaUC2pSf41Eb57qaFFFpr6GbEVJr
6zpIdPXJWbJZkvE3ShWla6c6WoWH8luLZnHa64Q+LXzsF7JA2mhoBFfZMHVhPkM6DUl25u6+1n5V
htkyYSlZCdvEugF5hoT6Kxa2WZW01xRBdBkFbUF1gGSQ39ImHJMnKHjJl7Mc/A+eX2ZgX6SNuTE5
kEBHQA/J9g6VZ/Y4fiZCn4y+3vwiu8U/J+qK2wPyjnVzSizb734mu/OO+OYiVyD2izyv1VnpTupL
LnNkRVme2DwkRJYklVKzlhGG0utpp8bki7vq4XpKB3s8KeHQT7uKtP+Vjx7VBPJW4ylgiVV4exPA
fBK2VUwOXrCTQs6Ozfx9lU22H05BvX6PB/IuEIW1/aMrVEBo32zik3KcRETYbj0lVodJMv0Q9PUv
Aj5ZirnbexLW1mWnPWyLq7JhBWg+cWUnyqD9kroM6QO9UppIbH0jvQSz8qwHQHYyY/L13qiyYAhN
vcoUpfVk2Tu7y1ySuq5pRmnc4HjrV1hYgJ5w3E91Y/nfMh0vHnkIIN8AQ2uMx5ua+RmZqgZLkSZB
SyqxMOeOt0fydR/Uan6/1inodMzT8g749eQ7l0JwtzjMoNzVRafy9Qf1GGZzQPeXE8FybfoTZiJp
SRpqqCc7k04fdQurc49SI/iyeIPHz5yVMLMm6R2DeWl1As/FdT5aw3RAqQx2m6416gly1jh22DEn
cLiS6WtODEAwIsqw0z1j/i1UEVThHoQzgvgvM9EQR66xvqerCNkZxuXjddCZENDFNAz3gLX8G9Oe
V31rW33+OS8b6eH0PusHCiLlTKpKtDPJKzVaEdgbLz1bxGyA4WzalnTXaH4bRTq00ZrWy2nVNr5/
4AguASsuw7tKFs2thzy76EcS0xN7CNJTFvEF2nH9tUoT79ytnHylF7KBaOf7X7jE0JW4pkt8uwwd
LzsVzD7dtMO3ktwVzh7j0q+sbzH151ZLwmJjRNF+LWVtfl3GfDIPou/8zwHiouE0xYktwzEMokYY
BBP+j30yy/3QFxMp4DhtZGS6CLXg6MXS3heTaS9ni2ptM+z6bmaTMoX8AZTTzM8mnvfOT70mOxmF
RMLVu6NPP7hS1ClA3mEDkhpk48O+6XqJV2MCQV85Zf8Vs6P+3q2T2g7t0ojPk6nuikOFfAO/ERvj
p91UUpeKOJGs20EULGbiYRIQ9ZqsTESdIgMlPFi+FrHV1HtQ6/uccm/yobHNvtibjIfvrq7NOsxm
nTf7yVHOpi9j0uxWXw33BVtrEBXoveESxiNuy9ADJVyhbNL2BWLLat9nc3Ce8N/kFL24uM8WLZYT
b96UqBjRgNFrxzK5SYMhnyITgnASmb1f1xeBQc0oxOAuzkOnC0h2keSP3aix7dEKlTejnfQ8mvOu
kxioFfzFrKtDWtyq5sQr2nylnDg58mQozApkqzskV5kiC3kqlBPzhKSW/mUVFHjDBqrUj5al0lti
a6eiml54360xcOa9MZXTdOmxoVffIaKtUcoaJ5O/xoPFYDY0rRLbr/Vc0EGEmDMnMbBrrXq5SLTl
k2Tzjfmx8AvzXTYP7RixMTvfNs9oKBw+Vb0lDtiymszD32UMButjkHnDhe7K5S5dbAq2Rd/XHwjA
/PcS1ugHK577H8pvrK96qmeF5TGgnJDVWwxR3KPxCPtgs7dJhc3yH+LBU/uSjRtork6T9znVhBJ7
I7fGfIfZRSNJnJiXFCb6xyVbC7mHc4STu28vGYm6tuWKnw1yuMscmQfh3K8uk32S7nIaCwGHstHZ
2J34yzSAkCPREy4K/9uQvDH0iVi7+OkRJs870FZjzs28jwHpdKVzm0GiwxKjAqpzPowLKCWH9XHt
2RVECzcRXhF2evGXSFjDiKardSewoUyxnaSvbaB8mfV0WyN/wUqHRslrrWgAmCsjHXb1oOPrhWYY
bt12ShnI7Grl/5ma+VuX5/9i8Ns+1R8H9fQ0EP3+L7gecwF9JeYNGwR7j/94rL//4/RJrU9JQ7bi
WQi8/f6/YuDgjw2zSEcNILpNnUke5K8Y2P1j69tGTQOPAQ7BLzdlx/2D1AVSKSg6pDDp5f/XTZkY
eCOBcUlGzk4PNnfCvxEDw7N4fsUE67apbG2U8eikNvdKfv5LSgg2a+tWEwIAZ1LMpmx2YhHGVem/
M4215LCt2/7LMI9JEdK0IDcr4JXSZNVR5AmHedD5CdIBZ905/agfk0Gbd2hwppz6+FqzVVVK5XuO
QZnsh8k1afD1B8QZ2Dd0/lnrlXrcWdMczLu5r6g1zF7cqyvXmGvyt/1i/DDMEhXDMHnxvB9pFmbH
K0T5Sbh9HaPfgDAe1SiFnTBGuHIurQHKUUZ48ikQTnavkrS4VMEYmKFZ+u5HrdEShrFbKO4y61yd
xWU76n3sStyIm8QyT81ssvJdVwfGub9wH3w3BJUPxRxPMHAGGqtzEFgeMvNRXWROGXw0qoCdbYnL
HVsxfyxOLdOVHskwZ+xeOMzlU4so2J4q/CPHtTsMhWHt+fTFZ1Sj6qKsGrERg5e+iLJCuzFez0tG
5a0zN8daO+9ulNDDjz6tq/iidHjuu64QYPkCLmbY7emShd2B7LJPV6c34ssCtc0ULa4Rc4BBj41i
T2FtJ9sge9BAk6ZQDzJ4T9csnNtu0C57JefkO5H33oPgJqM5GurpG0Af+U047bogtSq6i8FFBbmL
VSZPkzj3g9D2KyoGUxmnd1LYLnxjuUk5JqMoriq/Gq56q8fWGDvCeXM+jZllKaAvakmcx5ecUPGD
pUYgn1mdWZ8sSkJnRd62xCBLqU4hZrgK1cxKgWkt6tELzcrJ7qYy36qivt/e5bJKvtYpAuyQUqb0
0TlX6z2oJzMBodxWYi8X5+fQhtFBnd94xpAl3Gu4jOA/GyDD1q72SjmfkG2x4gsPl54yXBugt3s/
9syLfFnQBrQqIzBq8zw18U9Ph49U5PhoneQUtpcgP8PZs8nP0B+NX8u80lfSW4uv2WwMV7PnwVOi
1G9errq0rHB0vfjjEKgE6HDd9/TVxzleP5TqUQuZYEk/68ld6r2oBO4D2MIcoB+t14vkJe7sQssH
ev5tL1rnXq2RU1eLicC8Tz8iW0V4MGYL1+98Evc+EbMdLmISj3yk5UMtrXg6dRegBqHwJldEY6aL
izYuWvMdUZGPFaGIDfySS5UEuznxzE9uJ70hLKZ+uLU04Vok7FX5kSuInc6V5Y1G1BGJVZSdZd5d
kTKa7WiBt/LdwHihiIJArNfQ+Or7bC6tb0Fcqada2x0q/bbisUH+7GutP1euqT+XhlXc2Dq1l8PU
G/Uc9XPaauiWUMNCy4z9m5hbJBUpafZOCKYUrf1sgio9sUtfBVSuDEr2ll/qD0EGW3dzBbUjCfJL
2WN7L/ph/ZZyn8MJwMhUwec0WokSZ01ug9nFTQ+Go3M+9G1pcT7XznfdFs4Xc5iwP+ozVYLT8rV0
IzWR2Mq6prEj7hNpCcwNeGrf29ayi1ttt5GKa1yPJtSA3SEwxzosMye+MdjCeCuxlYQz9bRxL7oi
lhQHl6Hfq3nolktWq8u6lu1MQ5suP1DIWnCxMcTg7XCr8C5lM+LCTocdF9wcOOY3TglR79wGLGUE
Cq29EMHaqIglILMIlV+ZwnvFt7CnB42bupshkhoWfA3CVtM4eJk36eJGwWxToxUU5GVEgX2orqpE
1d+Au+U8Rq5WH+IAb+tIuY17A1YNn4iZdqKI0MrMdxDNOAtWLNK4U26F7F3WA5o9l36RzpGE6y2i
NGtSO6wh/FloQPJmIVhHQz1OiSdOe4kminwptCCMCxLrE0i5Uh5SmgKc0xpA1EfUgvTzVV5buicC
iNwVE6sKIk+hRv/Q0QKRozjhJUVmkpg/lnqyyqhLaCH5iNK4LM/VsgpxB/idX55yXKGcEN1Ps3ty
AxdJQMFlp1szEPuRI/sh0NLuCXkzCe1U0uB4IkZhXeHis940TS/MXSDSUcLO9eavY12X91QZm/G0
aWJ5gbyGWjZYxvHbkGb6/cTb6y5crKBw/Qzep0T80x5jWNTjGQ4YxS4e0/Thl/vIX7nuXwH426n9
SwaMU51eZZ/sOYgESkzHKFWn1oAc/axBy5H315VI0jNO7a2VB3d5K6/BtpNPuKCsLP8s+/z/O+H/
2R7iv8+Yhk/loxr7X+sg22/48xK4GeqQwKO4ziaMfnprYP8rXWr/YUKEol3ZAw1FgwNv8q9CCOlS
CtkofJlxMDxwd/h/lJ3HcuPIloafCBPwZgtDT4pyJak2iFIZJGwi4YGnn493MREzu9l2d3SxSCDz
nN/+zxDoGP9FBA+ib14tgv7Iwvj/DIHgif+brCNNjlpuwlJxNjANIpb/P1PgtFhZmaemQxWBWdoJ
p12wA57x9tW4cdv3rR9urrd3/JGyy1HzCYzOnqZZIRoW6Vadub28fWM3P5WOGNwIWK43STF7sWpE
fXEFmy2CFxJbg3Ds9We6nAE1uKFe0T5Scz0jhRJTd6KHkQGz0EaEkFzBFN/1D2xHi50160/020P6
bst76uOtEhsJcKnbx/xXbhTMuRuzJy8RzX/bbh3ydgz9od3C2kOzITynfl62bD7QevLV2v0zEwyI
6Njz+mX9U4Ns1SlnO+5SoV8Mc6P7hPsXGZkvEh0Zhq/adu9aLYcYnuNzPTHZtUGQ7SS/EDWX2Xyu
8/XPLBo/kV7zhmowiOpqvpp6Q3D9pKk9gjZv1xidPD0Ai6MlRmic3ioBH2t55hnJ4k5XOqN1pR3K
tM8Ppsw16lnEeF7KEZ986Qmx8+0Gg9OcIl/urE2LAmG60dSp4gct04rhESSvUtI90yWbhiUKvpiM
u+U4WVQo+9N2sZ18/DeM/oE+oe2lyaaT7Q4qErWBStw3LoXCBbtI80J+PNLPOi17tK1KJCS4oWsq
/b+qNQFkG29CGydBsbgblndV2n+AErrz4PVyF3Sde9ratD2gXPvlaNtTgxUzsuzS3E0NLbfaVqon
0XQ6moGH2JjYVerVpZUMRndfrAkPvSd/YkQ6LHBQPAZWFRzBmodY9IUXLakXHPINERs18mFKYiBV
TDmyuxKneyapa1JDfs4742cglJa0Wh4j7ybReXsMBojyN01ob2tWDHcm2e6noZNnldPAcRCzSs+Z
ctqC0UzM4epPe31wfxWGHdtjHq6GdkFeEduVistScpnzOzptf2EYiJThXtATn7Km/nDxqfGw8Vt0
4WRvh6Iz3peeul/qNphUhQZ0/qj6sA8TtMkTQb4UAKH+PqQWtc+6UzUUBeYs/nLsHF4LTH68nnb/
Y1gqB8WYJ/VTlc/qnC9a9z4xJVekQaa8WvtysGlBaNNzx/YVe4hf1KaKsBipxupmvsHWiDDF+Qf2
XJ9SjMz6XWgDUKhlFgB5Y5/Y+tjS405QArrc9RHkow0XQ1+sU+8oW4EXKS8hRJXeXTqkakpfHL1E
/283JEfYPe9Eb035tUgt9xlfHsBzINw/c7neAoo2xqLfy9ySZExxl7a+OcW6UxDrCfyagMDW77bE
JVDLrPvEKF3c6xYgzDed9TSXLZWIk+hQrY3LHg2qR4HyCOq44XC483BfvN4cXzfmCHKmNdknAfir
CTIU9QWhBMV4qkjIjQ25pntbaTKNlD8h30bveBpTSu/LbQZOnOc9dm2BcjgbIjEViJ69Xx69BOdp
UvrBy6lmNNduuXbdCBC2Qm7tPLttYjT2+CDcTXvOzR652ATI4wsTEHNewC2Rgbpi/UL4yq5o+vug
rNNjNpFe0NDBRcHrC/mqtCA8tLgoXJp4cWpvt6J12jfFkl3yXiuSkur0k0JyyU5J0uhNtqn2guiT
Qatw6Hlvxc2jlYcfRUZ+7mq3QgT/2mnlgUQYPeXlT6dzres2wXZzflx1b3YYw8Tjz53ofPJTsC+t
5sllE6cqZRrHp6l2mRedBvAXaWs0qfpWDJOGu7tXN+E71TuZun6kGYhZF0hzOpXb+dQxzSaqs9q9
ZfUsQRCDe537psUna5fJVA8jA7ntZaGgId0urAA54er1edggzQztbqp2Vdr/6lmfzRkXuzCe6qD+
ot/7KDZwbO6JrPNOS6snReNGRjAl9uhxha1RQQdxAXxXL8KPJpfaSrf/Jt8FyNHjY+eXNMN4Ypu3
avHvWZDD+uShmkbeSvnM1KriwdQo+zbIzmkNVN8jojZrGL/qXHsapo/ZFrQkEFBWrM/22A2/5cr6
WPkaxSj8BZegumce0r55iWwNWp3DKVpHlqOiPRbG91T4V5ygiDcFDgbes1w8e8LSnwJ2iwtza08h
nVxlZJkjBeILPtuA3L0jEHbw1mb+HyoksXzoznvaLvPeUcH0aCZnrmxmkxo6R03nyaBTp5io4hp0
8Y8nzD8ETlGasaPa/Kbhv09MgO0wHWxiInmDIOSLFk9T2aVPRoUvIOsf5UmLA1+kjPPaDFdTpK6F
cnzODtVQ5ldTrRWmDR92X6yPguxZ+S8wFtkvIEzjh+vn3FWq8FC/dnWO4LH28utiGeUpaFJ13ZB+
fQ6FdViG1foW1MpFGSDydwdwSaeZ4MkJZmYGa9G8pB9M56C5I6dzqc/Bse209aDwfr3NTRPcVk9v
KZQvHrB5KWteQxbosq0Vz9zjn4EX/ZXdXId54B474hIo/IB5uJeF82niGTzWrgPq6k/EzDrml0QY
ji5yyQ+rELycVTc+d127Jb2ek8Cvbb+3jQhMTqaujhbE3xdh9IAsHP07afmvMsVGRPb9d9qgwYfg
6uHfyjWkM8g4ZqhoSYgMukRz3fp7mkSApUf7KQFuEEeaGSgHAWhHlVcVIgzHfxH16N2qwDQiqBr3
MOn5LfXFF2EHw3Fpty9KpyjdGjpeiFEPu47Nbl5L/W0uFp0c+KA6jGuDNNpZ5EddSyeiV+Y/Kl11
1WY4HPbULWVRmP3LwpaUaC1XWuuRKg9lgStKFyg6mmG7ZMB6eyjphjeqfSoCao2HkkQTjonZpSY+
490DMSmctjsMtWQ9ChzUH2xwFMtl3vorn1L51QR5t7MRyp/A6Nsq9nsQD9rzspjGpuwwBk6VkDfx
XA6e2HV9Xe5HpxckgAU0tVdNvh8N6OXagAdzBm6vaa79JJ+6NO6Jxt9DaaBuOzHiddc+Y2EmNHGM
Z0Sg2oCMZRtArXQrxuv4qmQNdj+9VqQK5zqEyTDdqx6sEr7mnhlpfuRHfFDjNvX1Rq0nQicuZSud
j5G9uV7zFTWQLH77inLe2hmbU9+I6S57/8ldpcav6fhlVOfDdwFleNt6Q0N1DbSZOK3fRNQV3Qc0
+h+eZjvvVi2NJ7d9CLwhEJmcddTSeSbfKr7FS5CZQ5w74FlyQr43ElgI1zCb1I4HE+MlQt5hSpc/
VC7oZ+VrO4tETuoHqxlarv6dEVA9mPAIlGDvvHK+dQFeqiWFR5ojM3cP0uchddr2hfj9o12unzLL
ju5oCaYBO+ldP8ob+2QW/iftDx+z0+47R7+BizDcUTumu5BaJXHiob/aD7Yi2K9CToc6FT8K10nW
TYGMqPF5Hjfmtro/OXlwwtBAQPmcxjOFKfttG198pPelU+36WaNu8bdOYGIv9HPZgIfwYbqfteaj
t0+Pomr55X35Pvn1P5xhu7RARNDwtiIbuFltMUdbr12bhzfGH04wpYmQWbI18rXQcq4Lw43azUD+
bb5kmMv/TnNF7/HiLSc1js6lLUc92QidPuMTkrd+pqu7Il2gyCEkp6JiaMo8hiRP9FcNk0codPcJ
1fqX1nP/ElxG+LgNMCI56/hIeXVAlvXR4M0Je4NTDF8id2kuT6Uh9/WmdPrO1nu1KKD46ogBIGl0
DIyl6DOsMWt1BbCwDlQ8Gncy0YtD47XlnaaE3ZjNN212LlYWGF/GPMmfg2PfsgUBVzEvJkZrrBkd
NQD7isybFyxN+q957ardRqZqQqfkX0toKgHATcOegN3YgJrmYvDmp7UM1iQoFN7PzbGe6tq+4U96
XqoBkVlbGL9wWbQ7Bijxt8hzD/GGXnw3W39bGrxbSOKJcZ4+dGrf3gOj3c1kGLqUjVM4HlWSD1Wj
zHBKWiq8sl1uhPb+cRujJbSrG264MpDe6Ij4QW/rpHPcv8KQzFsTyaB66+xmZXlXpNV+G9qtcs6O
mWJeaeTfdCT8bltX8xpY2XtvgtejtI/ysf8uinU41QQlJAamin1ulFeTeJlfQeFTCYfQuNgivHVp
lBq+k6Chrn8BOvVn5B6YovyNLB0iXhg9zWgqK/G09B42vhpqgWuvPqzI13pHXl1vm1/XtUN8guDB
a9QzNrlXMMNP1IRXwKslTLP82xElmpgsx8ITHDQKa7neBLllY34irci++hPzAsdRfsbz2CCwAQ3U
a5r2lqK6pD2TW6CabW9PBsdf4VsfabfocW1L9xepR8NXZxuxhehjswhumAKPDX5IJMEkonV+1PVg
RqxBB3u2DhWEAA7U4NBx/+wrh5d6DuwpHH15tufsfVJKOy3++mzibXPttEn02i/37tT+mqQRpqPz
13fKXwP0ZIRUw3vLS+LqID+5yFuOojSwQnuUXGxY2C7AaW6oyuqOCvEpTXWPoCrrYGBoqrWw1qad
M9vuITfb01JrdwegHsMqhuHOLJBk2Pg0ao33L8scl5rCqTzks2O9EcFNs5TT+TvXGs5dP/Bwebg0
VGvoEUTY7zHvjpan6jOZZsXN3iockF45gh+P/nk2u1fSdbLESfsgxD/905/T4OBPvnsAx65YdR7y
ysLgbA22u6XV7w5iH3QBLSSQN0HNVCfiCH+AB4KXalN3AN0ACieMTp3RM7FaMeM3MRQCehhezzBA
K0UYgl4zLNf2OzUS1bvXGz3jl6kd6d3rP2wqWC6a5yhkZiB2A2WFzzDGqo1BYOmVnYTx6DpmQ60M
p48aVFv3vM2yUBm5jGfByIFxerpIrvm/OPWLwzoABLs4Ei+1474rr2kPGN/q71Qa3Ruh0maitrz5
29V0OU722uy8xS5RjKd1VFu1iImSr1FWWylnjlXuJHabT1UVwVdr1eMv6EvAzdz5W5gjnI6PBWKT
ntoBv4Kp+MAmovZh0oQuD6gNxr23cOvIWbQn3Ud6k1YW5Vn1tn2XotX2CkNM5KwtAoq00lrqKElT
6CvCM7MUExEWtoXCAMS5iPwm79UeC9Bx1xbk/EnrZbAIhoo7bakPA5j8bn2INBgbuwjmfLxbk2rv
bOP+RTb6HOrB4J0XLKER7ATaA38co7VYkK0sPQOIlBtIfJsRYdGtu8pDKufnmv42+UZ+TStCGGrN
K6+FmcdrbQyRnxb9qUgzqpw7rZ4+1cTPMCzBerR1qR/poXwl03JPbC5+1WmYdv7Dccg4z9FKHsd8
HptHZiHSK2eaFzsZvALDs74OrM1qm79tT7V7RpgmbAxdHLzOKF5GsX1aen3N5lHddFKAcTKVPJmZ
R32vHIw/imga6jMKrn88UaRblw2MRSRxb78u1fKNRw1PKBTvK2GKVZytXgDinaVftF2ibNBSMAST
3fqx06s9fumaGiK5ghH2QDBLOns3fKFWbJbZl5n7KeO2N5kxC841AIEOM0ezulCSePyVjlV/yNxh
4oRq+d7s/Muu2yEkhf87dVZMqXw9Z+ZNhIb2lv8a2upVpOuXhlIvSFMUTM5Ux2oyaat215PWWFuM
b8piFJ3QdgiVbae19r3DhM7twy81CCR7IQ4kpCF6Oaq5yh45gQi30yLLY6M3snhZQS6GSfcPLgrJ
D2s0xKGBMOQbM7Zzx8N9TkH2n2ieWF7yQlgffqU/dQrbOcdcysGsNihuv9eBJLMmTzSiqPqwTc0L
FUcTT+G23hwP4/O6NOJZSlWf9M1KQzvTrJ0IEIIznhVElc3DX1CaNN7IOjjZmjCRoGsdvRTz2S0s
ba8r03haa+/mM4aqxt9h0VpCuSzpW9vIf5IxDXaBOSHCwrdRWS6cfbeZRTKuGUbFcpyZ1Xrt2Bks
vv9Bp0O3t1RkEgIeLX3aJmtgsEiiBNdnme/LxskhagY60+m/26WdS6M4UQOFxd9Z95i3y8qOKKPO
eQ3a5RWjVXbBYWwi7Eozkviredeyh3y5RU8Hk7UdukZ0Z+hJxijbuaPlvZXCq95ap2dfanPgk3b2
j65TMXjCp11TV1ln0065PpdePw3DulzzKl+fJHbcgCXU3JvtUMeFmQF+2t1h1DbKUWdyaZ3U4weu
p1+66f1JV5A5kTPhNuRN6OrLqCztQLgwbxMKmlAJA1yiT3t3X0yjiqqyckPLFj8X04nM9E0z8jjd
ThjFyYc37J67eDOesQ8cF9VvO1kuftgo1Iv0P0omPQUnOQBLD0/Kba4UnjzNAZPwqmeJrQZGIqCW
QGkm51Y7Jm49/uCRZncUznMNgRSmgf7JYnbCh5v0nvPwWk97CcPzDwwj7gPttam9jLlVZX9Slx8C
kcKuEXZA9gIW3Jkj/MPQg9Mw2S+6QyFxY5f/hGDyA3NvftQU7oYkx6jY3aixV9byTXd9uksxDzdp
Bl9VIXXE5lXeBhOWMipIbadBnNgLQ3y1wClza79ouKKt+iS14qxrfJFBFfxTptyBjUQP8V2kjy7d
caI/k2LTsda3080dKARGFF6frK6DyUZYKoiwCIoRW8O4vq6bMeBGXz/tzhExm8U/o+t3ErXfPm+9
6lKtJkqv2d/PwNEHLLrqjHlTS6ZWEBS8jte1r+eDNQrOlJGKijLwvjx3ThG39cmcbu8G2Da+ZLIN
uEEt4zzX/TerOcQ8greQ/AjukjU3doosUcn826CUye17lwb8a4QBoo0tzWnWSz/qZQd4W7S/WYM1
GVrekD/p+caR062G1V+HVZe7fupWVF/w0ABx5WioZG0nUX+7fkPEhqQxT9A7P1pmhCLMd/nDN+8B
SE/ZEuVTvu1Ty9HYCujkS6NNIU12h8C+ySLTylPqUx1LD3vufxkTqYpYWwz5ewlIqImV2eXfA1kW
J7PPkD9rhsAVPZrs9GUz/FidlVanbfmJGVsgkwg+dNhmAyKzECdfs14cSGPmJHHhyABrgyy/6Kwm
r42nUK4tlr4vtVLnXR2CG6LL+nVuSnHe/qMe1gIHIlpQWzml04jQwIa9ocna2I1y9e6BwZqHnVmc
9XYo9q1buMfAoklTFD6N8rn9PG7amUTWn61wKhAVvCC4i4iB8/ar92eweZUWQ4KFrX/HvKg/RiDl
JzIIiP9F68jP33i79hHF4K4NnPxqQvtsGsXBHedZIFo/WttM7PV+/jkHzvNgTMVxa0lqzdY5ewk0
GCgYrtDROIa0Zivf07RgGCHMgBRob28ygXG6zsV+c3qSappTV9rVaSrZ9IzMCEdVTDEiMWw3aVXs
FxOeo6pBuAnr82MHiY+hXDA38WwsevB7mvrlF/3HSIg27j+YfoeksQ35qdvwypnzgNp5atLxuR7X
Oyw3x4b1GFZK90bgxJzYcuYtnh/a8FIz91a+iWOfFe/sN+88pGbUGRieLf2L1KjE87O30d+OXRM8
I8G2/gF6qYFkE0OPdcUbJOh7Tkat5rFIne4Nm6J3RGD9J5spUqsmH7h7tooDpbr8rVLdDBevvRWL
89cmixgebbSeEA6ENgkIYKA6AHS6EcwQrjzRI0ksP0HdmwQr+MqzTf67ZBohJwVdgzsKKJvScA5j
J2Pp9guRU5uLckW+dI8kC7K0Fitgaea4t8KcRLakXYSd1JtX7LV5y2sEl757H+p5jOq0HnfulGVf
oOBoa5au3NmL534GWJg4Y/T0H6EdGBv6WvvUO3Spocl1voZoKZqXUo3VJ7RbE28MtKzIzbVf8n9b
ixCo0n4brXQSy2/yL6QvP4HmR7Ipmj8+TzfXemhS2LEp94gjEfakbKQ6pJI9mgKvYM/q/0ZT8wja
zegjc/8P11+V5G0a1caWVHS3XQvLWc+g70uCMb57td3SvD5+wcHLROR0yOIHVb2ghs952jY7nDVg
yblKKSSl4TzSsCKGfro91UXb7Nu+72PSuPNky6Zj71LfJuvyN1rhd3dpTrPAs66Vh8wiGacSJehe
5Vc7VXc/fNihpOTLZmQu1M4KUrhZpd1pbapNXgi7fjKXemLVzg9O3ROAbFtriGho/tnPuvdqWIP+
Yy4KYp8GEvBNFoSXpi7R1Zal/YDOi8Q2hbhANYoXtRYoOqConnXTGi/9QAK8nIID2ptg1yyZgQ5f
10B7trZ66xkU41qlSJfqQDv6Q1C8Dn5Baoqbj4+Qp3WJUFSulALVLckk+Bj02S3PmauGmMH2N7el
uSdUnvu9g8xEpgL8Ech0P6j81aJK42zVqE/crrzgKsEE0wrm2ar/kW0P9I0qnN5VZEIMR4PwkN1a
5+17J/zroPcW4U3ML84Qm4QnyrQLyVn7NRLshfDHj2sium4mHQ+/G2d0EN+R85ONVRWThVG9D60u
jzyMzc13c+ecrlz4rd6Fdp29pHzwU9YH0Vo+OCwMLWaswx2zXjb2OajQI051EQHSfAyq4W3VPe4v
a7jKRbNPylXzoZVrrC1D88Za2Ef2bL5pg0b9iiPvDXaGxM+hB7KgJ/6KbSocV9gquv94VhH9WFYK
tluPBBQwynLFpOxI2vIbHV2OBqYZ0mdXpvgcsHXsaSb9Kl3tjzZmhKLxf4PZLIawKFRwNUlS28DR
TRuOWC1XW8Hjuuv8YxjHv8M8lCSRsKP3ZLOwOHz6GfnF7B16YlZWfxcb+aqdOAXpjAUhTabeEHEN
ZBxJZb4pgZ59KM6KVsqcIX7enrOtcG9c+jKhHcoi/KqNRTlfVG/kYW5wnqZdj1Cqzo6mTwikh5Ul
LAf4CDSK3JxWfxymit1sfA4mtzzlvbzkk7plys2vuefosKJ12RBuAOoxzzVEsGe/T5AlB+qBi6eU
Rs7Y6wqgW63sQEUbGmqHBUw5YD1a8vWrhrLIeEOPfENP/mwbkec3ILu6FeUmcZPBg/qzIWkOc08s
hiGK8c9aDKzTDydXGWwtMytCwqR4ZFuMZjokTiO9LZyNYgnzzfvpAAiejX4CsB7cXY8afuGRAdi2
EGsxffiys18JLyOzalraA2YKl/BNXAm+GIubyo2BCQnN6qbpBRB4Y4SEM1u4Sbfs0NbGHQltdyYS
OouFg2w0yKuNH7HX/dhr7OGbnC/7EBTuF0r2KinTCrOTN0JYuPCNdWPWRxshYoKBNzunXncytkbb
E1CREAfw1bdYlKYFOSbq2mQoqWBWOadsuWrWdd4qzn9xyET3pzc9vpFHCLzaF0OFuQlB13QGYIuE
ub5ZpIDwZbALuy3avU+DHyjf8LUU1dXxUc23xmdFbCuJea+aA4qSrzyfGhFdDujvgFXIRP88k1eS
KnM/oPR0J+M2LP68k9MkIzOYP3hdT7M+vG7+qMK1NY9l7wKoTYm+YgSbmoSkAVaFkkSgYb/MeCAQ
dCWgikkzlOuurC2QBO6xvuWU3kaJdMA8thiKc8349gojMnlTCv8Rwku4V4dzwTKcRBGj1mx8cjGo
/TbnrJUTXRXWkXUAeEE7CcpK4Z9rsH0IwrTaGwyax03axpNZjwPPTC3zd+ktZTgS7pRUldQjgNL7
xLK8L8tquYkhTUxivw+FAzsErMR3qOvv20zaEo6ze6bRAGSMPseV7Ysnc1QyJlIaJwPt7zGeBv3g
pmBRJbDi1ZjNn56XIwyRRnnk3bDLS57V6m4hZoiGvEiPgxqZ/CW3md7334vraHuORnxjuRlrkKLc
2/b74EOctLmoPrktEAk0EoF4kQZ70ZVfmEgIDFJoNiu93ZAM6n/9xl6fco+O0HzpR5bHfI1tg9DX
cPLcj60eeYEreD2wdLXqe1e2YUcwdaFZXxYripTNPjA73B4cdz4AhDW38aiILQd4jkqOxcSRxiH1
VGy7Ll+Hj1+TqoJOSbzfa3DI8v5ktJ5K/JL0hywnuZm1szCBKtMytMDFPkmfOFq5CTM9x4VEc7z5
uForsh9xr99l/jgXi7+rCnbCLqN5cgVHbb5hYbeu3tyAQTEQ9UiEUaE4e1OZDfbCfLpSjrhzqNTB
Zf3iGZrx3LPVsd34L2Xlf2p2OUfVAiqLPjFy6AWHz2Nk7fLgzi+hPbUsCl+W0bNok5fo70e7QXFj
97l5QzjJpwDAavWRulKMZP8s1jooRLrxDtOkE1C3rjZqb53oKQHyj5tMPgjgd5jwc59B4psG11ph
rWMiKj+7BFr1GsxpfR5TR0WO67MrjQjBizTXmGIE8EV1ztjwZYGbt3Dv7pI/Ucr6smn5j1ab9mSO
7f3Ovee292LmNeZSQL9In/o8zozgNTMJtczwGSRGEdQwbGI7N7ZC56TzexEsKPR/nkHqU4hxrfsw
pKgT3RBWENHZVLw3BnfZnsRl+hIgoscAATyo96asmw7RB0jtYWHKInLDd3U7AsgY3HqBzo+IHXGT
CSNoUOD10gGhPUX8WWiYpGr6E28keV5qc98C9LGxJIrz2E2Z/r7kS4GTqHKdIOYP53V2JCJppyp5
03W33TnDJp9LwhhPTJJIzwLrgWHpnEsT+bB/yRxBrpf6+JW2GEeueWQpreJJ2XXiPYBNGgv8SK4M
RJo93RycVVGvG08eKVcYa3lVG02PZZC+lq37OGKtIeptMzt6IuuuArVj4uWkbi598YE2TsSVO3wg
H2MlsMbtKLs6e14rrmYf1qHwmgRx11+9x/w5Yw2zNX9NLEILwnqzrNANpjbx3UKLzL7V97XhvK1S
3HWOITwozwUPHF7U7tRW8qYv5hMGyfcH/rnrPUMebdw0kTXr1Y7i1zQMRjLSe5kH7+tCaqG3aLeu
NDkUXCCGESYPAr17QWYGnbklC3B7KKtsZ2fbk0+/2OY+qOGHLFwa1ouhrQmwKG2bevVWNsgVdEe+
So1qDaF7QeJpWDpMSwFxsbJ33OEAZkRXabe2H8ReE8GokcW6iFjI9btGhB233hpEJIlmkUVtNEui
ukwe82qjtjLJejSIs7fKF+ZJ9+yN+sjt02gXo+btrsz/vFJTtmttZe5kU2DBDJbXZmV7G3SQZn9Z
Ei/FjDuKCWEf5gymswwOfEIVLUd8MJWBrp+sFOo0N8vcYd8+MZeoc9tKbd+VcrjwjXhk11X1VzYK
M/K21r80OROfaufP1rXmQ2Hr5FilvYz1bEYmuHXbHraOBpJe/Z0gE8KGGMWEsIz8juPUDB3OZzKE
9KQP0t91MzLTiYzw5r4/aFMw7+rpMbnaTGUANOkl0OefEK84Wh9ZjQ32k1izJtKeGz07EEgMNr/N
2X0Ej42LwHAopYBvSaWtk/yGd8M12+WtZ2o58We951buxHhjtady9SXXaaPS+6bZXeIUnA+d2ZEl
7E3lG5P+Eq1Ax7Q8W8G9E3n3jP+dbPCWUYjtw/7GVD2fkeJv16BdcCe5Y5UngZ86R9ttGY2CsdoX
xjhC/dfFs1U55hmzwnxtUWniB0Xfgrdy9QbyzhWd5dm6Ptd9OfyZa6dlfy5S/82ZzDtj5OZj88PX
zMA4QJLqGdzI5yqwEhAgqLQqrtZKjzVIYegKONBY49PHU+cU4Wp1zT/ZmkL9bFN/xTyOKPifOVGY
TpwCW58IVjR8rWM/bLJiMc691Uvmo7a/dgPZz7thfag+Kh5SP8ylld1LU27P2D6BZbC7MYzJJSPW
hMiClhyRwEVNa5n4W5i3at1/HNFoVzuVtFbrESzCm4F34HeLvXnvPJpyuhqJPl3xTG22KPqD42Yx
Lu87fck74bGv5OMWPI+492OEr/qZ9gFHJRR9T9axtGcjYJtED6KB78VBuZxTy3xrZVA9iZlxiDCB
y2wH7bMxmSPJsOMvSYesTWVaWNiwxLVvqlNd1tphSaGpa0n8qJkBmwmb/7MLiDjIzbgaQ36k6F6G
WNLvVrGsh0nKxGq8JzzXcepNn4KZNg3GxAqWXT9MZ51fJy/ULxlkHwRHRzrBlDFIwCV1g+MyVon+
39ydyXLcSJelnwhpcLg7hm0gRo6iKJGUNjCSojDPM56+Pyj/qkpSKrJz19abTLO0lBCBANyv33vO
dyz6etSGuyqZMN+IwUj3PbtjC4pNhmd1SDi2M+mYQ85snC9tWJPSHakDVZC7w08nz8NEc00UvOvM
aPhutfO+Kk04dMvo7EU0UWmvthWPGeAZWHb9uY4YgG7KKBCPrZOAnhuqYLhbcINcjkWQPEK05Hw0
d569bXDI7xroon5HcRshGWmCC5FV3QMF2I10a9wu6EDcIxTR4ZByctkkeZmws/XJi53H6Y4G9+dS
qokj8HwdWeYL6Ccm0cbJTIYLMyn3PKRXNQEvLRCauIECUDbgEPUT4Wxs0QQgUoN4UhH/Ghj7KTGq
r7bFbHiDhvsqBXPqW6ARkOrmCRG0elcNE5s2Inu8Xr07Ze5j1jgMBmQnG79ZCvnY4Hn7NnVUdlEY
K0IkrUFxyMtOciz0zrKK6VNZiOt+bPoRIGykL2AxovricB9+i5b1Kc1K+w7v3rJJJ7IZ6ZgAtosl
9TB7ojN21zkG9q95mlHYRzFin7qPzp3Ig2c4iGAvDcP6Rpv1s8ks6MwhfZG+2GD8yHttoHyOS+9r
XvGYwO3N8ea7yXECau0HuVweotii7cHM+AUFRUlw4Zx8iZHLMpYwjFNh1dyPSjwO2nquPKpfNy6S
aysovvVZry45rsz3pmUFeJn75mZG/HNoUbE82ZwRTn1V19emWalPqOutc+xEyUXLzb1mVWZ20eDN
psU5AQMtRgJi0vSpazwUwSgzvAljEGnEOQa5pr8AgR5d4WjLd2HebGc7THZNI7xj2XnmfTI5T0k0
dOfDSL/ZzlB1T9zwq0TPsOUmdZN3YToe0zqT38OinbYOZqJb3lefKWnBydI2T6ijL4gbA48wnpYu
7M5ncwhQlQzJfMz6qhl2Wk0vY4ECLM6w1ylr3pdB32x1P/8wnKHDpV+VN15fIelPu5gdS2Q3zgBV
moG12AdlBqqxqGf7Nin5i0dEBz7pZ+0WiNo9Uk39vVMpUICqTbZt5/Y/HBa4erMgQOYozetFk58m
VbuI6hA7lnVVjRSusFeeytBgkDAq98yO2hcgy0F3pAGV70ujd245gVk7YYfDvky4O3FcfU8GRoyj
EfPaEEe3rfL5a4kxD7FjjJVL65NlEARDP0idS04+SAt49+dk+QYsFk+5OXsQ9Kzi1hEpW0Gb2fOx
He3vUe95F/k65nBhpX7NM1sBYME0sAz8qASrFnBgQ9bveHgpbYkp1Mpx2ZY0gZfCtPZ09pBi9TPK
ERmAAy6ksezH1kR1n0eZc+xKTftlAt23Qy2WH+UwaAbqGMJGZ3G+cfZgYtzZJyH786620FlVgerh
N+vgXJDwfXAgOJxiDrJ0P0RwmgFc+L3oh33tJefk1LhX0K1c+hMVfJbRObSF6/iVSVtHp2m6ATjt
fgqWTiAzcYwDb8TCCGoJvlgZJUfhet2ZSwLVkXIhOy6Lm/gj3mwiUNvoEQ3gSiOm1+vQVafuE5j1
0EvtdBOxC4bifgjsELKWh5p3pMvIum2G3+mZUBjZjXmbM7z3YWJ7fmvb7ees9c5I1Sn9Ip4uSyd6
jsH5ArQpkguGoVCF01HuEtQS1YZ+SO1Lp7GPbjwsRMfliz9M6bPOxrsq5hyMNRuZXN2fWvy5xw5A
CX5rLfZlO38hMmi+myLjGgU2DWnH+9rHVrFJSvPbgFFwE1Ab+LG5iodr72QXxVWRqVvPE5BVnLbY
sgPCmMEERG9d45+T4aEoAnM31OVni236ZmzT9pAbCqsx7IOjNOwSvDVSqG2K++WrVVQ3qA20n9BB
RDW7TmBnurFmMnubUKZXjBB24wpDqH89HEWhP0tUGzjj5mVXRlRqlkUHivRN5uOd6xr+MrcjbJA1
4YDja9yQf95LQNbC7E5oOOMjtTbLjr24dzixFHtZTTuvNOpjPcau79kpyZNBjI/EMPRRN4m+iDqe
STfEXoDitus5SzayeEY/4xxjLKBhDtVlKNNL04CW2PcG2JtaBdwXa8YYXth7D1+jX2oqGmQhHMu7
nvUGCe4k63QbYojkKeWMuxIuokRUn0arlteEH6xqvXl1XmKwv0M2Ph6boZouKL3gAk/GMxE+a29I
SJ+H+rpqa2qdOcnpK621VpiTXLfI8cJuk/nql3ntX9n4rt+DNvzf4dHW6/0/RjOU76Md+ix8bF5z
z9Y/8bePz3L/skFES17NX7a7Fcj1Hx+f9RdpbLCxAAoKmLwr8PW/gIbqL0hkWDLNNSZE4wP8bx+f
wscnNSnIwnRJN3HEv/Lx6V+hW/+0fQKR4JmW0pSeaZGSAjbinzAHNcYB5AEeNchcyfUgV52/QQ2P
H7g0D5RP6KQqTMeMHBxlv9Dmwf2Syh4zfGxyTLfd2haMznV61ag4AMmOlqpYI77ASidWtzwIZeAM
0U2JQUOkaBSYqUBg9tNJWyU14dSgyc8C2i6SkwB7c6i6bfBrlBJFwr3pDe0YGzFZdrhChpmEF1aG
XFwSfvGjFvw41GzTXQKn6KILFi7L3DsNNnBYHPPk6MyZN2nAlIVAkT4NqxWBVqMOH4v7Ic/3eByv
LZlfR7p7MBYIy6N7CY/nIqXp7eUt+uJ0vw6gNZ4wKwTPYuW7qJqOQYGBAY47/x/C/kQOu2xapfcu
Bzh0d7L7NIGofQJS2nglw1gzsi4TGptI2P0VkoRT80iX67HunKvAGLeFm5xXtcewdaKossuNkXS7
RfAnge6gGK4AQGTcBs5Ba7xGixpz/ccOjRaZLJFrAkmQhOstgDUC2lQV7menlw/YSfZzkZ/gnxO1
mjOmlThwOnc5TjGbThbp71Y9ed8yNul93CXMGst2mvS2LDn+2uDv7ulQhg+iLtEFRzIzXkZrZkwu
6GxfDg0nTRYeZpWTaQmmVLLBniIikEQbUE/0wTzgDl9jbGVXRICVDEtCqS5mtvdDV1TOeZZiU7RS
PFYgwxvc+HYUf+7IJP0a4yWYtylmcnvDQkY3wgaMsW/E2KA5hVgV4xqX8WfYYOz8WIXicyQntDbY
Lpmod/mNafczUC5p7seZsthspttxqAkTdoi6+WnGHrwBewiOqShCxpZwp4jMUMXPORrzc5589sbQ
jP1UMyJ0UUOeOqdsj3WbcdQo2uh57gqU8oZGnkplk16HDIp2pHI8hwpESDIF/c+iQW3i1SCV2iBH
0uWRwuOeOVM5YbOaSuwL+PHA/gPJHqjPy6D80XGIe4jGrrpHxdcXx7EJQpIsRulx9k9GpPllyw/s
2aL5wbGmuZsWL7tHBpEh3hi0/jTRkCMnAcDMd3qO7X0z5/ppLrj0Bu3yTJ0FYe1Cy4Tuf5120AWQ
M2n0tMmsmV8U3rOkpOAZiyz6XV4+COIsHGgGQRa1T2249K4Pg22Md0nQgBdHMufF+4xqCbZe5Y0X
Ku2ScTcRmvDSKgdlL62T5gJLX2D6mHP56oM5z1RBFb6CizJT+QtTm/HZkY0ZXUGeKpunNEkFI5cR
bHONqRABtWNU/SFycVHunYa+5REVCfrVYqbdj7VGBc351M7ygYeH78jqRNu7pvW7mScFhSZmG+cg
MA55eQHaN4lPSIPs9lR2Tgq6ZgX1F5okxpusbzBPBSkjOngIhosm0GlH2vMMVwzqFXgBF0uCR+4w
Tl2O6T+ASOdHnEsCfBoUcMwRTUPtJlQxAV5hqvN1ak2lSzsQX1MvBnqLRTaiDIlaidYKfBQrDRFF
tO4K0sKjq1DwWm+5VbWzGQFFHAmWb7MzJSrKMFWa66Hfis1dpbz1+Gy7PZr01HGbg5LGBJdwpP5H
dtlLe5+3IdL4iPZatcPLAlKCBsJ4HUMEECjV83nassLa5Q6QtSmPLoHR5VaMDMDOJ2rcZ7HgNOGz
gMnbqJmmiM/st+22YyYYoia2SfMDsZhXX9Re63anqg864XtZkUR7AgScB6/Ef3OMhhmRXzO6Qbuv
62wQJ4zOaHqsIKpJgPAKXW20qw1kXTOdsjPiqIrxIg/7IoO200M16Vu3/zRR9F/N5dyaCHAa2AQZ
c7zyaI8jUtwJkqixb+qOIYorgsoCvikDcZC8t+tJyMwsnBnhiE5IrtFqU9fFL4gsiOgx0raarx27
zGFmDJaIdsxMkhPGw8n0xZCjoHPCylU7eoa23iOroFIkf2LsTiNn60e8Q8NFUI8MYywv68/ykMgR
iPwSVSZ/cBA0kFq058tES4e+KCeRgK2TKZ3ZxZPfNZyjTjB6evjh6YLjMLcnQDIcYNT3pkhUuEvC
wcy2pjkDG88KfHwyGezzfqoQjo1Gal+Mrc6SrRkAlSOKKUCFb4g+RcVP5su0CYkyyTZMoFC2a9ZW
UjvYd/gvOKyqbQ3ykiRud7QcGCWNu+rE5YAO0ZPt97l38AR6pKOSfhxjy/PdJCDmlc6KULtAobiD
KMg5azvJiI6BHYCqW4MjHIxl2VL+yNt6eOolPSgUej0ERdkG+iLm7PzS1iEOr8H26PvTiQv6raI/
1Qrrtvb4y0Ue0cUzk8i8TbUkdzrKsvzYZySr01nK5gu6ueO9Qtngckgjx0S0Sbltk9F60rSwciaH
42ryHkWMuCpsz7MByQOqqKDIDnmZx/HBVdq4ma18wagRlrA3nbtQAw6NctX/yKdmzjgZq+kr25Pk
vEkYFj4rO/SeFfJQiHCoRa9nUnJyP+pHC8+SIKghS+AHbIysZ9bFDbZvnUrJZ2IsUG1bo+7WaJaR
nNHCbZsdVOZSHnIgtOiiSEIzNsyNzFOEgHzBiprTKkMd6fh46sAheOgfqaBdScbLKH9ghKX1a9ST
/G6NUhMjphwXSdRsY8VUaTSy9JlCQdyxXfGT1joNNlkNdDM4+Kc4E5bSRm6BiL0jZaimRbukpfO5
bBE9EzKSts9Y0Ht744wECftdbZN2xmmQHwmeLruR6VGoQLJBVu8y7OsITPssm7rOfbo96FbK2iNz
JHKWgKfJ8RAwINJhAGnl67mYJK8aiMAi1NlQSQThaA5CG391Ou7nynFjnw3amLajLOubiMkdWvA+
ib7zzno/lpZUiK1e7ACw1+xChElIHKEIscch2dOrnj5npipuuljiOPI0rVpvwVG1Y6TNoZ7MzGDe
LWyXZwgHqD0QpAgGtHmFxyIok4ZnOMcthzG9XdRuMWkgQaVdrCfUknSu+GeHn4DkTz+DkRuBtdSx
+jvL9l8dq/7/JObZnDX+dzrK9qXIH5v0n3SU9Q/8faoS+i+hNfgCW3hoYzznvxF57l+mAxveU3Ae
BCHU63nrv+gozl8OcH+AKhZ4G8W//vtUpdVf/HUQ7VYnDbxpJf4NHYXT2T9QOqxUMJY9myuB4rMV
r+rrMxWyI0ZyaESgojc8cTXItaCrUO3GdXn8xz35A7XnNYXl16VcAc1FOTA6JVT815dKYydYVI/I
0ZLojbichfG2TQEYD8VFZIbVYWzy7GtSMW2v4iE6vX95+Ro3/ff1HY6QKwbQc7nrr6/P7G8O8nDp
/FilYfRJWJGLO5wXY8+JqKgRDUAK5BbMUQK/FRQCo6FQ3DpycJ7DxAk+Wcoj/7zJZpZqPK816nPR
4PuB856LPTGYeXFwEGD9rMeaeD2ot8xCMVJRSRhZzhR4KK1xEzV18XOCegY4zUochudjHX3h+XFD
v1F18ISDeLine2h9xbxQXHoD6/VuLLLo6/s3RIg1pOJ/DtT/uSMK4KICZiypIl7fkbmCp2ujq/LH
2KO+7k0Y4sWgHTAglYZIAHpG3VOHiMestZnQgm2MR0yAqFzZSmT9Y8lRB20oHVEORhnu4DYOq+dW
TL/OUqCegf8mLhQwXGzJgUpWPnM41uLAptV9gbCKnz5KsuxJ91Gd7Q3UttPR7aryYepd+oexHcyf
NcpMbJRuNPUAFI0EtZULjSDpZ2acqdPmO4NvMV7ReouuhqmtrbOWVGV9TW2RpHsTRWR74tBQUGMk
Uw4zx6vsfjut8am7dGR2h5lcRc02yuMJsDVy8UfC1nIkRvbMeL3tLce+XGhzG1vKW/d7IFjyj/Q1
R0rVAabJPibDkpDHwIspNCD63WI8CsNPEqSFRenkRo8OgTw2yBtL41LCgzFA93Ko+oG/LvUu7Vai
AvGQlKqw2jnMEjNkpttEx5T0HJOZmpL8o3oYzsgvlD8Pkwm/YRlTeTEYgeectwQBMwJWdvY5Rgho
7pj7F2JrYZylTHGZCh1jMXnWM1/Y1ucoLm3G4GzI8Q1mame8DELDC2DEu1W8jxncAKbgqaDXbNLD
OAUSVu02GNLW2nUMc4vrRIBoQ1hL4wQl+5jJbZaI5ppoqqXcyswZPX8EY4l5MRja4KlfVBTvVUfm
JA1e+p9ghlFoIofwsJ07xHjO+NugMzLOTJoKygVuGoLup5hTsWsO2/cf/j8tRkxNXACh2G5M/aaX
1DJ9geUMVSYsHe9gRxzOWrutr1P89nAGOVGQgG2U+wGaxcbN+uDn+9eHbvX21fOUo+D3e/YvONbr
V68TRhijOqZhlYTFriOd9RycSnxmqVwcSuElF+9fT/xhofe0cH9NAtk5NJEk/2ye2Vh+ykqoHs0Y
koJOodZqpgLXcFO6j3094e2wFrXtNAqNucbYTOCwfCpHpnL7aRY2GYsBbmq8befSSML/gNVokP45
ruRXOM/rtUiZhAJ6mGHo7in5JtDGyk1v4qiFk9UIyk+lNzM94TyyG80U6S+QCkHBNGFV43iDdXWy
hC87hRcpN7oDEC3zg93q992CvZp8B6U99m35NuKqICzRZFZj+sjuaozQxAHQpFrb0x/8ML8vwpr6
gOQIUmQU0ZhvFmFRpXrEFmqS1DoOnyJUp8mO5YxAtFy1zotB44W5UqLJWDObqBEb+Kls1cqOEGSK
fkRsmDbz+FDrRWI4sZva3EJa4MRg0MbZ9mWOZ/b9z/z7w6vJ0FyDsiV3hiLk9bPkaoK6h2D9yMNS
PRHp2B6CKcj3sVNEtzHKksP713sTeuaYptKuZVuIA4hw451587biOS370LBWcXKm7tCheNDmG1jn
Pi1MYojrEcM9ue7wr700vRvHhu7EiApp//4Hef1QULdQuZhSgF8V2kQGsf6W/8AJR4uuRCWSmrg+
Y7zJXBdE+JDOX96/ivjTZYBArn1223Wo0V5fRozYzZKBCJqShZ+A1QgfUl7n9mdSK+fnXlXBvmub
hbH5eo4PCygME/wBc6MSO033MIoQZWKWewx75KN/IxD/1zf19cq53gNi+ygbQZi7oPS8NwsJ83kL
5xFkXEAzwanWpIZMmYgOAAy+hn2a7Fys+sRi4Y5C59Hevn9v/nR1zpOuqW2bEYB6U0TGDe4uBZYF
VVYHbrnLStJq09hgBBwR0bxMpXFJ4x4EGu2nftfAKPgAPvn6ff37+1vEO/Hos3DrX7DBfzwDBKtF
FHk8AwPEh8XvqkCMmy6pkVEAfMZoSzy8RfLz7v0v/maBXK+rTQiClqdZJWkCvnn2JNA7q6lQm0GR
Kskmx9//NQtrSqMBvOEltZqzM1rgKjonVsQvJoBc+5gUVwa6OluqPaPmaNq+/6lerwS/PpQD2pGN
lOx6ZXlvVm2eEaItpdH7S5AhQ1Fhd+pNpn2KXIpzMGbu/fvXW5/8/9klfl0PDhri7V81vHxbw5M4
AfcrZRcThfS2KTPOXUoQ2sZo3O6WDj5J9SBf0TN49gf3//d3kiVIS05J6+nBejt8Qi9RkI4re3JF
KRVDHaS7gHCXD1bWN9v031+QIxKLHIFBDia0168+9jw704Q1+wT45McQucSlbGRKK0oUX/rMada9
7qlvhbNXeWtsotgJv3q0/i8VZOKzNidmi8CW4lEP2v3g3VPm6yLi16cTzPhYAGxhe6b75hnEuInc
yrNrv63GT2ENvSg2phaprJkRDICdbUuYTId6sFsxZVe6z3cA4LAAGgc3SqfUR2OTnsOf1gS1c0SE
cSlp8m/kgvMZhnlnP+eoHEggiBCrbWHjSQfrioge7AjP+G4N9D6AXcwOPPgL1jPvPgnN8MJhywh2
ZM8iHgV/7LCNaii1lL39Tx150YMyJpo5Bb72BfZghVQ5h8EJLGqq5mecm/Afu9G1TvSNchpzOSgF
uurwDprCpk3luhiqVT2a10YlXEJcI3uoNx3yU6A9EFOwlnpicLZmF8TXlrFGBLWVsE5miSMAS4RF
VrpFauu4cdMKTnuJ1tvvCRIXG7IqrNAvyN2F7+DYOCY4HWAfLrCgtGeky3Z7Zgwi21I+uz+X0DXB
yI+d95VANI+odQ5u0zZsU0zsuqubF1rUTu5LnetlW2VGfMYAhWo6xNeJqL7vvkxalg9ZELcvbijr
Bd9WDjBXt03yQkfJC048m8ql6zmDg4MAOD5RtsUNWp+2+GIqxvJ7myEOErNMAhZIzCAN94lrBQw+
SzFfF6SevCBFm55cYoWvOBwP8gtfxrsbyMrhCBC36hKVQcGxuATqR6u7LEeKUSabfm70qGiCLocl
Z0EYT3e2g1hqU4WsYZuxWvhk7Ay1e5VVMn5AxePhtRAzPyj8LvQkHaon0lutyDuAdAUNQOAMrV6C
SRdwN1qeiibDJ4RJGVkrJLf0x9yny50KWE9BbOngRI+PWAmD2GHhp9U8YIDUhsfvl7XJnctM9zEZ
sCT7jKQIsKcu/cExYq4BI+bLTxu4ygPJll2BmXsS02nOZuI7IsgNXxojrWGuAXsrLeHdGBmK7S0T
v+QMCWFYYZvknq+mGuICCnuZriApIK8yaDU6J76X87xqV+mp5k7KO1YqeaZT1w4wWFqrN6aUfbOz
Kh0O56EaOB4adgswoJ2YAoH1EaR+AUmygy1OLVDxEAWI4u7SaTol6C/0JsNexNfoXTM+kzaY/W2M
g5tnM6gVhJMg4lgq7LJ+tPO0a31N+thIGzVGOzrRvhY+4o76p8qm6NEtJWIiPa3TtznGvIdjDJYq
Eci0oLiTPWroFK+lezY3tgJmnabGaZgtRoUpaVl409jnSQhXgAMdZh7VGd8ceFI/61Ac0mim8Oql
qenGVBNkzQ7FFG39RXJ2Z3BPDX1QVbvOu7SuTD/tbNVue8yuxSFueU42qdGGhMRb8OlApZXWAwf2
MQEmGcirlId12jRQUfOjRdx7t206ZJ271dZrbRU2oy9ej2iPUUnqXZX8Ru6Wc7SJsJSXu+IXjLuL
2iDkexva6HXh6SiXvzAPrYeQZiwQRvBkNWepxL4b8TQSgNb1tIoy1KgPSgJF3DiG2xsnmHLO96rs
jFXlXYpnhq3VjTHUDPt6Y3bsgxEbAPZIti/OG1wi+Y72C+1wu4mZzLiM74lNkt43y5Duz87zAlD0
xfKlzLN+va/T+tpJr/0yz4vF50bnvhqVcbNvdByyw7SOa3wTemW2dBKwxQZgg4QYh2JizzaoO9RI
wrrsQjB3O3vh1iD7zhjKVENNE6GCxgDljvm807gtLgwOeBHz8368rWa2Fxhvop13ipwYRmuWbnhA
liG/iGOhAW65XVRt+N7muTTr5RNi+uzWNMdi3lQZOl0ci42mjQNersRq1+HG6jHSMkzTFaPPbs3i
aidbXFVlIlETkKZwFMv65BdtEv4AaxFm/pRO5lnME+Ft86wR6lKAdiEvqMs9AlWDwTD2bmdTaLWZ
4hRKpvONMVrFC0CT5J6/Qf1sGVxiXJrq4pubNyO67CWNGekGsQm8STK82s6uwijAbIhZUmQCIoxb
hGCMNyN5Pg0mwl1QQ8W1a1Vd4Jek0gH9aTz78xTU8x1Eg8HxOdZP90NWTtXZ3PKwHMkjmUmoR+4+
+MD7hLtlJJhlx0ksNv0YRN49Y/hx+cnKKa68JOAEX7fuGEL5XNUISyI76KCViQdznBwKqqbGsr0x
SwSq6BqJyUZfGlaphTIYhcBFFNntpywCGcLcqrRRFSBpZG7STKB3q6LKvxfL4qD2yJh3OT5hv0ay
HQhNmw8xrHp5KbBMrpCZMtEYwZRj7KTFtM+fI004g4soO9iXZj90vqpExLohIthCinSXbY7y4SYt
db9HGGPfoZ40Pi8ls97TkuXAzaaWnTCyInNltfR9fwC/vMvG0rhgtFjFRxWkNeTf5jMofQZ4wCaQ
fdbtZe4V7UueZdW9qMdPzcBZi5rmDOkZk6/3C1e0Tm8rVxjk5DsLxqhCckB9XdhlJa9n3GSQhK0U
PEGBIDv0IdRVpY9jI32OddLbvpUky3ViTcxaIdVRGFTRbHWQwOB5+PNczMamj0ZCvomr6783VYb7
oKsNRUiCZ4Ktbc0ZHyWdmqz/oNL/w/mDA/j60enyriqxN2fwehJVnk2gqgAStISjSEgWc44Kqq9E
98N06lsVawyckUibE00lE7eDmr7EcqJbPJgATj+6pab8/Z5KqWgOEDFkrdXp63vaRRwVipT5nOex
Kp8NJlO84zSW8tF2bTqvXhV72HwsPHKO6UJmqJq0dn2SD5K73JT41EZXDDdeUVJUjaFJv5QX2XY3
9GR+kaNF9KIR+eRbL+uY1XmR28yc8KyBgAevmCl3DSP6MXaIfXbQtMFSW73F+xDKKnuqG4S8Zwti
gzX9wTGOvcnvtRmEwWBwGObgFmUadrWxnMMvAY/7I/E2kwSq1MufdGnNb9kSqnhDQGyf/4JYYQ0F
pTNto0V1ka8C10vRuPLEHfE+ICmyw9z+msUTjsYokM033BzqFhItcpG8GGoEXVDPDvgNLeq7rsOW
qWiuG+eyTFBi6bBH4m/bKYln05z+jNukRs0UUwtsRuoJvVVS4RhsYUDBRmFrcodmeUSDnmCawPBW
bpzWM42tpbqQti+1XY7/xUlm1pmG8o3ap0SMAGAREQ95hVnY1/e9R57NttdOJf28oyfrF62XfQ+x
0VMIakLlDUsP4uA6bfoTKF+gULwPat9RNLIUwU8ENM21Kz9OiNzx0Xt3196yem1pC2UXbGGYKWsE
JbD0UwyMG46x1SX1qRZomIzU2IxeVHofdEl+PxjjL1U20BZuv+Zw/PrRbEKAF2YbDBj33XIvfrmH
E8leQJwTy2Vjf3C9309m9CLoniLEZFho/xr1/KMrgXvK1GPjsixbhT73YBzcw9fK9+QLsua/v5b9
vpRphmhcg26l5fzWqu1LA7t7UHZ+KpAn8E2BriYLFXjlGOf0tIud1WHNIkTUvLKLzvqgCff7rUXw
wiSVhgPzUSXXVeEfX1VAoYavYrR+g43raolIMgV3p8Cp9PjYbKih73/d3xs+moBaYixMZxXGOm9W
mWpa3DFtKS8Y/4cPboVJvhD9tHcpWL6iESBgi+7HzfsX/dM9JuGEFqBFyAlBua+/JGOhZkAyA9Xd
i6uLzINcnbTmcLbE8HIn7CwnIloCdB7ohvB4i3//nVfXKPxhxlIeS+zryxtQSWg9oLtpS0ypLQwF
ErPH4TgoDBROhNrNnKEhvf+d5R++NM+w9auZ5BIL8maLSRU55ERztb7M2uFHwSOgkDM17DFjDJl5
3xl4tYC9oKg7FPYEeJXgnvkx6oCi0pfpYug1ldUUmFqXcF+DfcMplvX9pWdhofItp+FUouDhdXti
oYxvpmypiy3wKstcIWWPEoUzJp13aenJS09D/cSDiBsPwEVT2r5uhxLlauFO1QZ/RgZn1yrCrcvI
mjyneg7sbcjksD3gG2kZw5nkb45mDBcf4V4gP3gN/9CRciQ6aKaPrsl7+KZLnOQAJjlOjH7fFME9
+34K8jorAJ2//7P8oefm0GyF8M9AxKTv+eZZ4MrkEAU9ZDyBD4dqlnOEQEkNLvImUISsEug5k41s
NeNH3/H3d92mkkA7zgjAtX+TfC+hh2F0QqtpW5E4eHoad6FKXJ8kaGgEiTd+UOX84XoK3YWita0s
U72d+phDUy6qyYnaDL3lim28xsBRTMF1xxsfY5ScY+OD2/v7z8gA0OMOS0Zftr3G6vxzOXN6iOhO
1TGEt7HsRZ2LFIHnGTDb+z/j7y8XbRvIc5JN3xG83K+vI/qybRvFqu3MbfyJdz4BqsyBLxSN8dDn
dDg0hfiJvuSwk7mRfHr/8n/YoLSib0v/muKLc+Hry5tI/RZzQH0xTJ2773v8xaKvJj83zfLh/Uv9
4UcEg+sxQGGXomf7Zu00oThlLMt8U2eZb6M+tALSDx1gPx5nHnjE7d2/vyBwpfXHY0qFOuf1d8s6
wzSacuWhYjnbo+3KjzDf8y+1Y2Okssfkg+tZ65bzug0O9sC2GEcxHuL9e/NKlsVst7bJM9PkHKr8
tC4kh4Qcu2BN3NJBtMJbDunYz18qOCKYLGtP3RkAtkG7ODVEGztNomof6KG/apG9gutJQkWwmp76
z0lnaKSZFYDYzVx6lbkdw1Z8NM/4w+OovXX2zUrh0FB/c8/yPmrFTIixH9IBPmv6KYW8HdMHqDX0
J0eH4dk0GhInQSLhiuH5+uB9+H1bZ1FTqF/0OlBguvL6RwtppfUFqE3faQPwtW4uDxOJxD+7ILVp
H4QTAGHkGO8/KX942VlJLVNLtDTo89+s2ZUHs7FtCAGZcKUSxZjSaouS5fLfXwWlFUNa3vV1lvDm
q5XETGP763wbJtJNQ4WESdupzt+/ivjD8cvxpOMwpJQs09abV5r3yqGpApqH9sV3WsnNOdYHmuCc
NU5x1eHrAybyif4vDfOuBtYUR9bVQKbjPiUtkLj6IWvMD37V30bFwkTUYfP2c6JD16St1999WBqv
jtMJB3doBNfESVVHd07Ku05Uc+/b5mjv3CrITQIv4+QbD8Ga1goF+YN7s17mzRsKB4BxHXszehrn
zQ9NQqKMAPZxNO0xVIByVNbXNs1RCpP15TCvao1vTgo9mI7LNL24zeDBxY8j8UztjPC+TF033L3/
of7wxLuMlMU6QLS4RW9uTTu0bk7yHxIQI3gsVDifZGvLM2Tjy86LORliYDA/uBG/Fw+r1oRREf07
RmfqTbHuZoabTWGE+7NYklMYhNlWKIB49IZr32Ev2C0Yfi8ioJDP//rbYldjW5WU7nyCNwtMOLEm
J4S3c75OzU8R09Vrw8LIEWI3OM666Z5Q/ZeP71/U+v0ek3nsCL6pu+5zb1+9Ms7DtUfGq2eXZIka
ure6K+oacCMt+ytglrTrCRmvPQY2AbVhD2sU2/QF3KLuHjc0IellpaLCn3FhESASKuIYlNtnIAXS
YkxoZ1biCtnZfNOnrnqJOs3yJUVAUybUk94vtcoJ36LitQ//h70z2Y0c2bLtrxTunAn2RgJVb0Dv
XX0vxYQIKSPYGxtj//VvMW6hbsgVJeHOCznJTGQG3Z2k2bFz9l47HhITYnKkpotiDtUX++zHLR2B
A5u6jhCGV/20/aLlpBKUHr1DrcPr3NhwNCms8A2FSXn4/Hf9cKlfx01BbeYLFK+LUvb3IikLU/ic
pYfC3Gzv51obd1C6MQDFsfPvPrDs4rSSlsk1YxPv9CVJvAKy+UCbi45+sh6MOjxg9ZMrXTPgKioj
hO9TqVvLlGr7+Xf8KPvgYfWMRQ3mWI7NZ3j/JcPUspwQ/xR2qVy/I+wEw8NEP7zBYrefp9m9ziUK
QG1mlMcgxbpUqSpvDNy6QddGAt5UrS5VuSwfn3+yD7uWyyejd847vAiP3ZP9RPcLC3q6Ma9gdoQX
sde5Z06UWcfPr4Jt9HTRpMJHDr3okQX9f/ukrHGyzizq0oR2WKL52yYklsarVhBZu8Fz5j2j1y+f
9RHv8Uo5IwE4oUwHRqVWSXoVRkSoiQNjyhzmLa2ZAJRL880fM++1hBNobGI5SO/C5LQuN0Om63ea
VvdXhafaGqu1nkYBFVKNJdEEgkDbcDELGdD544M91CZU4zJqQT0jY2biROcp3pDqXTdbo++8CwJE
QlLpBF3uQM9iGoqTnehEPWKJswhdUzQLYZm9KMNA9mkWDWomWxRdEzBTnH90dQc/toxzYmCamHiF
Y1QvEU9D06l+4WPr6jBkLvkQLhGQ06HytZCRHWu9hmHE6tS+YywqbgtvIiFojnggflr14Dz49dj/
7XjlLPdxUaTwEoRVoTNsmikG/jVW1paDKwOzBk0ylvi+J88JsOo3JknKD3otKigtu5G+PFiDGtYs
ODSQi0WI2Flo0Q9HRGS8KB1rE6PZ2n5LatsscaDV3UtWhvZPBs7m2TyaqEW1Jqv8jUtajASqmMsL
BkBGepzTDCuHi/YKBY8VtXcM/mBV6ZzyaIlPvzif6Fu6QHen3EImqjgdicR1tfU4WJCTlF01d9IB
TgSWFpbW2ulbZKxDK+dHWUn9oWxtD9wpBhlwDjwMXsBUB2YVKtM6XHdqqK4iexzeAEeM+ga24/St
ncOFSldXxYPW1YT7xFnrkUDnZhaIW450BRh7Uw8RwQ0g5wYUviQUzEYGI9SM5F5HgNTsaR7Als3q
CtywnepYWoVGwU1aQLy4S7IJgyHaFfMnKKBGrUKO8h1HJJY4mLGaByJJNxpQo5h8An8wywtEeQAy
IRAx8CyKbIjw/shlXEDQenWo24r0BgRsw4ROqOts/LVSh7YWRsLaEZM0vlZMe61z0Mj+Vicxzt50
U1OnhGe4ZG+kid08N6xy16UbeyXZTXV3geBIPqUxrNGO6Xy5UTlu0XUHbQNSiNn4tz6JHPepPxJI
R4Bh+KozTnxVcz/A8EBn/FxQq7nkQRozwnnEpeh1EjgQJJHVzgJ7J5AigMevrRuDti9KU818wFhe
QVGZ6zcOAN2hyCwL/1kB2Wgdw/J4o6MKx1X14OWlPZMl3zo2P0yvgA3AGxFevY2ZBnOLJ63MQcYx
Sw18Dzk0ZG5eySAuav9vp3Tr53ym3U2IlGWjZDGN6swABvRjGvqItcCNe15o5cYZGDoAQEGfSDAy
9H5h3VooouCWek6vbyFQO7h6KT4vKf9DUq20EmEeveHI/GKP+rgeL8MOE4GqixiHeIr3G0XSQp9I
Bpq92M/6xU6KYUKr5q/2ow+1G20XLCg+nRdEnmjO3l+mDZFRMbVkSNzhd2Yi3rnf8FESBxVq3pFn
SV2buYdD0K6mXR6X9QtaA54Z0oqAxyyisNms9+OEYAbnfLpjkvwCZE17KLkNzRd71J92T0GgMHYW
j4nQh0O4ou/WM93VV+CihNxGphQP0vUYWKSM2c4Y/KUQ3t1xvGXhCW9rxssHwKTJzSCjrDtbdE8u
IwqjeWIMQqjl55vbHwoYDrkY9Pl0hs8+//63pAbNJaYQUsiK1HptF2d9aUv1UpbxFyXoxxMQt42C
F90yYTrL0PH9pVBRlNjDFTAvxr2EjiLap+r00h90RdyrbvTrXdlN3oppUXSB+b0865nwfnE4/LiV
A4SgZ/erlDEYe77/EPgZLTZNxp1FYWq7YYLU7dXji+W09mXPxPCLo80fL8f4g2GEwRN7+p3Hni6k
J+iF9nFvXUZ6UbyO9pzBfFmsTX4SfvFufOhe8Bsza8GUQ7mG7+dkJpCxy2iQM/EyaRjqvayomkAr
5HRBnnG0Cf1Q7Elf8G4Vk6hNA5k8++J5+nDOWD4A/S2UqKbP73tSKxI/OQ3ziJlKL0W5TrpCkDAx
i+9Omv7o02J4hhPvPP27zzDXpCyjX2ObqGtOvrSu5XFhqnJchUmWMkFLqsOILAQpaiS+WOGW9O/3
52fORAZMQNSWHOBMsbxPvw15Qn/SYpuh64qhVpKsEsQrY9A1NkTlwRcdeLFevdB3yKOdnTp0aUl7
Ss7nMGRr5822bwEydE+Jlpp3LXEvbYDjZO7AIlXGg6sZYQ1W0LlcIl5udCbtIDCdAv+SVTY0BLS5
0l9hp9k4OtEY7nJabQ+y8uPv8P8j1Fmck8+GXvoXc9J78da0e9gXU5sW1yQiTX3gYkMV68qo593o
+HmyTnPSLjZ1k8rvk4A4sSk0q3p1SDYBSDkONgc2G4VMq0FFChLI3+ZqgP3u7IQV9T/pPRMHZiro
O6t28JvoAmjRWN/0RewVK7pUwmfw1SfsqJgJv2ob/OlW8JS5HGtNbsbpsYTRQ+s6Vs2JaMwhd7vm
+Vjw7bR+QIqFwkN+8Wj/4Xocf2hsctBjCPVrSvTbrSdlPiF3tKSA8Y0WK5odagizBNgrIgrzNQ+2
/tWS+XF1xgbEKNHjC/qw8k5WK3xbjmbwPqG6nefLkQ0tiCqrvEQpo76XbZxtY0z5a+Ea05aWWIPK
GLG5yNznytenPbo1b9OnxG2m5Eg0X6xtf/xwbPSAdzhte95JI0OrBxLVbE5FtTEmT1bM0D9te0EH
y3XnL87Zf1hWUN3ybiPzYLZ66jxou2KINUtwLR+sYFLX9XnVzfoZKlMiGwH37kL01V98QfNPd5yT
tsXMjzpDeCcLS1emcaI5fMM+9rFE1ZPrhmcyc2N7W9kmDPdOgabYiiE3n8g7xz4JIF4PDGgYgK6A
wRBPIzFigIGjoRU0EWkPlRdaOYPAtH5CotXekQoEKagh/GPczkXtXfFn2mJDX67b9GQGk/RVpeVP
pMHMCDutb70vlrSPAhoO9qZpeNi+bNfiVr5f0npe3JFAN7LJ3a55TOhIbWngkme8YExAsRCyy7Bd
IygN5VqcY49HptjaWGtcdd7UfrP/fDn/QxXJ5/HAMnHm1vVTM0tjVKGPeBrdpqyyhCqW+UzA6Cj6
4lyPIfl0LV8cXdQ+TH3wOp9K54niBkWqhmGlR1Oy7wy9JPMIoezNJCSmfFci4mT6lcbfYUmQImG4
4wAJpSvAJY0IGEiqt+IDKE6oG3bpFrc6tYU41jblN4dyZUD7FdN4Q+dofEpyTSdpKRmA+tiwZxIE
VzF4u5Ah41kWZbNNxI1b/s3J1/iRmaPgMK478hYLb3ouJj++znKkxIGrEbWw9QhRNCggw/rJmCt0
W5lAx7ZCRuT+hAOVz9sJogyvhpk6Xw0Gf/XP3/WQUfUximSPZ5Jl4xR//8BErQBdkVQkdsQ+8T+u
hi8W7JM1IImZe5SHwniiOWfewlbzEf0BfSiO6ImLe+LV3dust2V0Q+mh7C3k+rI718Kx+C4nnNDr
ihgfpMR8+m4jFNiDOyFSQu/ZUZPmn97D/8MC/GPRgvzvWIANAB35Hra2/A//A1tjfoe6Q2fzZPC7
KHb+G7Zm/CUETTCwaUg/TPbAf2EB/L9op+O/4K3FEGcI819YAPEX50HeJDrtOMaW5tn/+893pi51
8s//IbsCfr5s1X/948NpiiEVGwHXp8Zc9oKTJZkDPO7oJEX/gKj2TMzquYpctdOM2Tlv58k/JkYh
z1hZ/J1nwMdiiIdhWghco0E8C8im8EePUhLL9NtPeP3Px//3T3a6V/DBPCKF+WBkF7NXn3wwQXB9
OuS2vq7Hqj6T7FgRlRGUnOVUv3IYN3xRjpwuk6h+WBwNxnaLT5MF6P1baOtDk6iR5BmxaCD0xmuO
jaW1j59/reVQ9vu7zpZL21kHGoTiZqmvT64CSzbyqsZbJ1ann4/hzECXXgJ5R5plPuDwizDX1eZ1
NYEl/vzSH+Z41i8NCWdmIBDLNz35hqFn1T0g1mhjzW72DfFrTsB3NQcMT3uO/bkldwiAhq3vpjAB
lEc1PceduSuwN1/mQrlXLZqYly8+1XLV97/IohWA14Ddj33wdPUTFZW3FUZQqUZL23LgF/vaKBVB
FNoiAffn+DYdQUPVnTqrJhC0MRLKPWWw/pRJ9NzO4rHoSOZeN5Yovmw3LDfkw8fjHP/LBWuYv3b7
36vUWXhzRLduDQfc2xI/T+BSajffx7Ib92LKjCfGMCDk3AQ2oWEAWfCJ+Fs285IxKQjfz3+u09eC
e4jImzWDdxWj2q97/NvHcWea37FqYpDuHi9iGpNaVDUQLkSla8+Yp6arzy/4p6fG4UQAY5VKEa3j
yVNjCgJxE0JPNz6I+O08duykWQkMls4yvQcJYyeSAzAMbgFcUNVeApXINnhfqqMG9e9BH8b5i3f1
tHzlV2B6w8yV2Tpl7MKi/P3UOCrl1GZO8Bf7n7hp2nDJE8NfYUfhSMgpyjLRFP4XP/3pAoEmcJHJ
oalHOLQcyt9f1Owqq2PklW5KERLCYUEGn528/OL3/sNV7GXdo6Pvoa39dWD+7QZLV2v8JMN1OGbo
FQIXS8oq76zi9vPb+uEXNJjTUhQyxKQUZ3D9/svIhGUC4SaAW1rtF/iz7IN00dAFGakSu5khxY4z
jnv9+VV/mWbfvU1c9hcmlO6ChURpebx/+3atLX2n1hN7XRazFu45+Wo/bWOM5bacAGAWA0EsJEbm
DmIUrZnAUMkSdm8zDyYeJA/1DQEJNuxkw2/au0yr43hXWoNYkbeMGVY5kEaw2k3VbSNIdAwEzqLb
NHWi88X0eZUOqXFTO5ZyNlVLsxrsU6jOsZYbQOM6Z8qDqtCXyVdYjrsOz8tO6alZXvIzOkv6ezxu
WmlV21oze5w+JCD+ChVDtg1Zon2Ewele6loxyG0fm+WR54Rh0yh8cIOZHRNJmyUZRmazE/md8pIc
yLBRR+ZaDl3Vo37BmXAz9pJ8BZfm6s4yMG8xU+rzb63jEJENPCN/BO6RhEiQNK1fG2m8RLjqLZ46
SxvEqwZnuFnTWCAXu6sPqiLYBJ5q/ZjbKbCuopFq/fk9/dOTxHJkQQqgWmFxen9LccvNZohaas3A
glQ4FMM7xAnuxkXNvrbmvL8k+UZuPr/oh01jeY5QYi0AiUWWclIyD4xPOyuqnDUWSpf0s4IEWAku
nrjFrxTXf/h+1ASLANngr38OM397ZGHEZ5ROPpfirWBkQIhGGMfZqrIq+0h9NtGS0b7yB//poqB6
XFAZCPHwwZ/8qFHUh+OcuWuj9NsLpkdX2D3xhsJ1XOuC+sRtG/3f/03pPdB8YAiMmn3hBf/+buIz
jLVosvmiSWJvfW74qko8ubXAue4/v30fdjGD1XuRT7jLSZFC6P2lVGoXJUJFBxYLzEB2reagk7yC
RMKfL4yiGL+43lJkv9/FaWmhY1/0iCjBMJK8v2AunLrsyGReF25LgVN4/k9vHvLXJJ6T+w69zrPt
yW7Y6SWYH1iZ9XyrY/smBQfCn1jhmCt3LsOREmpmo18D+cTvRV9/OiipeV+px/7wdKNpouns4Hpi
7132iN8euVD51aAtMZGSKfN51yXFqibCc+VWxAZ8fif+dCnqUc83DLhk+qmGskeP49cyAmrEeDEY
PC05pJrGXIdV+Yub8Kd7QG+ANxZ56OLnef+tpthUBE+ROqZmJzzv0KkEMy0qsDsqgeLR5ukZdqT+
i6v+4QvCmllQFlAVlq72+6uC+Uwgx89i3YlMkltBr7cxFVaVaDR3n/+WH59qThAWMk0btDxNrpMG
XjzOIgcI4ZIZgJYnRXO4qWcgqHaKS8LI2vzflP+xHCEeoVfkIgLk708e6jC2MhxzQOoZbjpbpU3t
uc8O+8UT8qdvBTOMHu2yuru/aN2/PYx10mqVbytnnbgg/UkM73Y4F7tLy/VL9KW198X1+CO5Je+L
BNYWhEDYImgoUe2+v2V55vucwyTiC5eQynWajBJThmH3/hbHLn17WVpQbNUUV0c11jNeR6xZoIBR
mvaBByL1VuCZajaKgSeNZBeJbpn0IMBxPodky0FeWAGUpozQkUvtsyjtH6naaxkQqJ6/JWE57UiP
HH4qLPlXaCxyc1sj4B6C3MKVt8WR1NWB8hCvbgB3J5fjXDTfMChTtmjC5jRekSASSEflL3U6jm5g
69ESUKg33Y+4LHHZ9xXMh2CwzOE1LCm/AJ+i5uRIndZnHNL0N5tm2bji1hcPquvqh4y7/TOLVXgZ
msTMUYzMJOsBSNOXhq0mAXjVAhqupww7DRx9LF+d0m7Doy9yuKRpEk7XJG4v8VMuDMytyhKG4VMR
N5e21oBGTcnpgOOcYbUMiEoUZ1aXlRlaimj8Yba1WHJl3OK7i+Cz2IxdZd5zWOif8myaolWWD0Z0
3uWE5tBsmsbXsG+ApCjgtEQ9unNGgsGA8C0m/6ratrPFOY5onwLJRELS/IoQ7znbgWVzKJ1Gq4V7
RJyNDBD/FG9kJWi3VeaTE1fWIR9kcDJ+wq6ZiP4jcpN/Q0novBVNGP90zX7ge2VJ1G2JxY5uiY9C
F2vWSD8aWmuPlG4tudBhggmOKArpoTao8bZjkCMOZsg0KyIKykzHVWQbSBjSWbVa0LcjjlKGy7o4
R0cQdofO9dqHHDQvTdwO/3dgEY52bE0J0SmbPdQSlqz9XT26w5kOVQRziWEDZa58n+RNP1Gw5wl6
D8+4g6OxovqE1zXNS+DqFGnw1bm3/Ieiwoa9SkOru+y8skVoqjXiPtWlVq2TRT16MXhFeSC7Pf7b
LE0/25FvG5IeM7j4W9JaHhJLSig2lh7d9O5s3nMhHUe0asrHYZTzLc91QoZGXPU/asZi3S4j9lIi
XWKTg34c1lf4zEW++XyxXBbDDy+5j7Ddo3vg2aeLZYItLzcYDa5rGuS7mlbtmi3YvOhcbdhQdhC5
ow/DWoRDQ2vC/mL+8fFUSzHHBAKLK74rjrYnkyDkH3Vtkoe1rqQWg14q5hriozmvvQnTU9FiTIe/
FFGgEOBdIeW+8u1SXJnc8LXn4JPGVzR9car9uFXxOjNmXqqUZQp0slW1GlQ82tPuuvY4Xdg2MaWa
B32SYKuvbGcf+n7sHZRdy5cHScq84uRafgZFwhYtkc7QSggq6qc16ml5TqCCfTYx1/weO0Ku8aYh
KmrI+OEAUq4mj9zB2kWIKrqJhQrZ9fbzx+JjkQCIDfUnx1+6+7TE36/9Se4OKMUYO+oNCX16N+D4
tpDgbEsP4AySffmotf3wxcP4YWZDWch+w0VZs0xGVN77y85ppZOVidG0CPvoskpY8GkDVgfZMZkE
Hd1tZySaDAsycS2SVhxwz6tiEfaqbyhyiufPfwXrlwXu3etBw5gBmXCwYtMDPj2fG804kgRoRVQQ
fXe043x2tpnLsRDnOlZ3AhemxNzB4u8uCcngOGJWPD4BkkXrGPEM/91P9ExXoIXFYcwMYgyLXxHo
1owilQE19eUqdLKmOnBkZq2TzN2PUeX5HeKsOq9WVWQ5j1mn67AxMgRe0qgRSBXKaPZmGkdMrwmT
KkkuNthGQQoqjE2T4z7FTiRdXIOToZhUmBbh722XXOamGS85jQxUg8LLiE6lbea+VRK7OXmq9TAe
LBfdCo6QZnjwSPqwmAi3KA4re4gOBvfh2aosuIEEP5BX1dQoIPmPE1W81VGJR6+YOh210jTm7GuJ
5hmIJsRo5KW9tRJhXjnIeR/ceSDU3IBpetWx7lor/DsGmZjppM/rZHSbeyVoJWw6cyyMPaQgjWG9
o18UZePK6541BVfmKCxycmI9f6y7iJzpEWHVrh0lDS9SAskbqgH0W0GZtHW0GgkVcFZWV7fXY9k6
f6elRwQ0+2Je/ADkrLf3xFjr1sPsx465r4kDRbo+Nam+AYEuuiMbtzrMDKYuATC5/TniIqA0mcW8
Zz3lY2kfcEDVzW6KyeXeCkgRxo2ZeR2gVnvBvDTkZqGB8BoGZCShVasyV/EVMd8+nm8iEe71aHQ8
+hcMHLibEajOqWtwrpcJuoY1wkdCsRpLV29xGA6okKfoTfAQoa/MEueVondBymOSN4PSJrkRDw4b
pYx1ZBuxBuogT5swBXqYoLD2piFpA1cNPb26IqNT4JOJHCSZIpsAPG57r5S7LP3jlO/aqfQUrrxC
3Jf1IBDWN/m4rcAIEQUv4D8g1wuzbNNqI4bgWfKYQtzIKiR/GEyv0inxyC520gLua9jG6AHNVj1S
NSgdQKwPnL1skmJaz7x9xrbJk+KhtUqt2ICUdyjvtL76gXqxjPfoBDoUTtIwMUe6GUQhyDZ5s6tJ
KjlPcaIs8bqRZ577kKeGQBDssZejHXdk2U7mxFKuXHBWLThuUK59t+YhHCH947B/iA3JA0iHXHvF
QEb8rSR3Ad7NrBzYs7DSn1H7D3utgBu8SUJ/hPpo5NbzjDfspWs7SBFtF7o2AdoME9aTaigLWwJJ
9eXUqtXQJPSp5pGS47dBo5G4tsZ8fJ41NHuryOdJw/9kl7u6GZfKJvKetVIjVaVTmS/Xum8vUshK
6Q+daiMFU9mqj+Nsp+iBlXYT4VVeOC1J/2q4MXFWA7l/L1nta/dwXAAMU1VqJN9ZOEYT2jR3vOpE
Twxun79kqec+96bf3TtGmv0cere/aKKK2HpNVbhbwWLOD3j4o9e8RYEcEBHbFasUGeS4IrCMiBDe
M8hjE6BTUm9rw6N+Bk0Es8FzMACiE0d0G4aTcIIBTYsfLIOmjWlH5A+YYW4kvJa5cUWASAiaCNVD
sZOU/d+Q22Tg07N6Onr9UPFaOFFqHhYVudx0LRlygekl3psaHcJfh4WtdIah2e63MyfL63CskWUV
0iVe1ZXeA2wl56jq2gDUnxPjyH4+RxdGjw8AhpEwphX6OS9H3q1MfNBZIWrmMpPl7NlYiJUZSkg0
h4gQ64QcC0HmT9YXyWUhG4ATTcsJcGV5uWdsGpecu7U00DpVVVk+guXS4Wf6NjA00+zV35amsZ55
Uapd9aySES19SQ5nyw8L765JQYpoY6Y/Dq3mQ47grWyI5iLzbJWYdvwIFslCcz83pDZCqJl2ZQJ+
fg25lfFV5JVZdiXsVrpr/JfjtJt9H236VGOzG8pOe+JOE5Ragv+q+AkGymyHPAoCj3sjAW6Ik/W5
44wQVHWUErDppbQG8iJ1Y9hynfvQh5I9K+rK/O/EmHVJv5PMwhbo/02tM2hYG52U5/WUzBZhRrPt
BKqzx3DV2hDV1rrdas1msCQ6jMYrx9fINfF4m9TNz3Ce59cm1sJ+H5egiYOWzCks5qbqzke7Lpkx
Edmkk3EDjAkVXL8eRAPex2uX6gxYnvFcNG3V7GNpLcEQZtEDcgqTAQkCCk06wAXDg39O8/5v2P6P
RQP4vw/bV/OPt/hk2M7/8N8Mfu8vb+kL082iB4OombL2n8N2w/yLDhATdRYzrLT4GP81bDf+YprD
PBZ/PYBe2mD/M2y3PRj8zCUBOC8BZ0vf8GS4/tmwnR7naYlv0hXxqOzRXXEx/tj3deYUZZ6Gm1Cu
FhzzHbnWV4qkpD2RhA8pKOJDPfkoYlK69w31FYJs8Z3XxbtOCl1scs1P1433qtvZTcJALho59Fe2
Ou9R4XJmty/m0pGXoBfORJFK0swGFncpLkUX64GjysNMTWT3Fqo3NZ7ljdpXseEEs79JnRQaVsn6
W15oMmWuiAPBKb65hf5WDuHebht0KP6FUNZRBz0Wm/22s8m0f4z9H+V41vuP7azvnfAYDZAIk3OD
dY/UeJXqU1BDftOZ5YbTzidxqLacN7965dORinahE4EUhMa8KZLiugWJp5vZxmMlSphZ9PIwZZC+
ui0T4jMF4FjY0yqd7+b8gsxeuhXhEDjaW5rpDzMiuQEzv+dXwVgXe82/H+iHMJm4SpuXWeIi4x2u
2Atn1oAoPkZjeQHjo3GTnXBfgZNP3WNUVMyTgoH0RD+5GK1Lsz3WOvRXT5IU4vzQIu1eAopfFcTc
5/b1BLLN0NR9E333nMV+sYryO6RzKxLM9wYStIkTLoO16yGeN05srr1Gv4jtaj/rEXQc33YuBI0P
zWnewjE6KquPgx6Q2jQO50IfruKpCRj47vskec2a7Zh9L6vMCjJ47VDAGJEna9PcQYO7IQR87/ca
q+KVDcZhFQ1Fe2COmd5EXDamTs2so9VfN6TB0D6i3bCqhuu8PS5KVNn3W8pnSfSaHx/irjzvgQ2u
Mi1aOWFzS6tqJYzrkBzhWMB/b5rryO3vGi/rgtqZdsqSDj5b/ols3JexjCAEudNNVHpnFvlAWHi8
QHrzVm9nfzUSeFkN+q0iC4AaMnum2GtXJqdLezZ+GvoPG73fmsX5YkofdVXssA+vFKzLpn+qOEAf
2ipbpU7GGJ6Cr57w2yIZJrgUBEeK20jQRDn4bR84rTwDsZ+uelVeudOF5XY/UzFegh1aywY/Slvu
wi4JnOwFWfe6B++GcfYs6VRgy7MpvmN/xWffAi36DkbyoYn8fZQSo8Ncy9H7a5VWVVB654pzlmcZ
G1clK5owMTkBtpE/tWZ3FybywJ4PsdBbT1N76U/35Uw9mDg3SoDTqPJDbmv7wRouplJ/83PnBXXD
W9o8E06l6PCELYG4RXOwy0d8R8ee0M9CXjWOuOvIrQ9GPwaxxGPo9nsvC2/CvvgZRw53hbgxCCiG
wVPesZM5l93ct9+F2bz5TXmMf90MHDUxHvyESKVRs5cZZn3EQ/3CTvjke7wkmmP9hPT0AwMlIlGv
9zc50jhm4Bv6lGemlm+6JlqnUXGNSmOjj97NSJTTFiRptZrJE9gaw3gHceDFd7J5jdFNXGmTRX03
e4e4RKa55MKDzdOi7RjnVwxKCfnqm4eJ96gZWRv0fK/TFZPyZa42ieM8Z6Hc1yQgsIjcJe2bEZIv
0BbzGv0/cMr41fDqy5hwRZMqm7bcDFUrF+RLaEzo9NCer/LOGW9ZR4e1IaZzQ/JaM/L7e9C9jQcS
LxAEROeivitj7TzB+MCp1Ld39fTQyWw1I1Jl9iOoGAri9Ur7LkMMIWYmV3aLfY/0hTrQQ3VHlCBZ
WZNJ5r28qqtsNxM1DsnGO3o5/WM3quZ92IhiUxqau51jXk0B4Z1aMvmWmeqs9HyoK9ja+1IjBezc
K+3p3in0pyafrhnbn5HkdGlIfGT2WadhX6r65EcbQ8sbQpuKz/3RYG6EepjCC5zSeO9PJges3EuP
jQ34lnDK655Y7her9WlxYgHLVhP2+EAtsbZ9k9Zbt3bXYuJtsrXwPBzm5hKVMEV5H6mgsuFtOWEN
/WICDVvRarhsazu5SAr8Hxk58R40sUC3tP5geuTK65X1IMDtHVKYYgePmvVOa4A6imaMWb/1i3AK
w+e2w2vrumPySDU1bB36+zc8ICn6uyg5F6R2ADxlEBspm3C1HDqm9IiwySMSqtEzz2sExSG7YgpG
2ZgvRONvgRVw8zRvrXXxLkJ0y7L25ugD0MQUxFtH+MZdRItz03BQ3kRxVR7QfxL+WP5dtdEdCLe9
BeJzO5m3Kimt8xDk2Ro8N8RxVqzrRiS8Nr3vyssGxsXWitv+NdZoEsw5sKbDhKwfqa3vsN6a8lIM
3szZr6+vlDV3m8m915wRc0UqWB85da9GCuZl+4vMb7bU9XXsmWt/sIpjVrUjQLc1P3LFwagOCRDM
MrIfpb1xO6r+eMpe2jHWt85An0z48VNOfOSkW+fRWHUHexJ3STbJC5uA87eW7nFQgS8+hnSqyfZw
PLBKY7WeSIIM7Jriv0tyYzfAIt/yu1MWuOZrAQyduECDB9ZdQlxKde3YGhHBMg9XdkV4jVMVUIzr
5U9D3UbwY1NcSWl+t4x83DkVJzYVx3tE2fcMPq4c3QMpUTr1eadTKIhH9HLQfKPJWjXpSGJpOb2a
KYHSE6kQZ54DSllX3rQvqLt2ilu90uqLadxhwW2S+WfUJsaa5jhxjm7zNEv5d+9GN8T36BvcE6wG
Zg71M32wEnVQ0XQRF8bNrImtZcl963T3ZgNL3mZHCee3UWTfSvS/iVbtGn72JMl3wAl3ZBoGybgN
7XOGOszml5rJOSbK2fkZTB+OMakxoG0JV4OKj3PhJfQYul0eLkqT+qJ0sqM/FlcR0NF8uKqVs5dS
uwRdvAstd6P1MGNDCjdFCKKW8WrYRnXJb08FgVU29Y9VLsVLGar+bO7nKML/zPMf6z2HWA0fnioI
pYRhRXctKxqfDoBuhwc8ht4ui8xx20hw121MzHrQDrZMNm0968USzYKjf1ZVHSBqcvaRYEqkJWWS
cs4GNk5AiDijSHZfwemOq1gPsZI1braKo1bflRUB2khY2RnRvORb1SMDQb6s79wo97dmQc4fZmNn
YynTWClSLWg21jPUeFu7NWI/3XXD7Ow78N/nYJnSb5zg6tuyVIR4aoARA5XM4R3QUkkneOJ05ump
BZoNv/OVQ2z9oa4cfZ/mY/3U2CjN7GEBGep90q8mTcp9pVfTfTpPxkXjO91R2a3zszDiclW2Q3sD
x/C7M0h0PDlgsUsPWGIwRiX1TMGp8jKlFbDtPJnc04rWDxZfPQDHJW7KjiIl7SPnkBui2mO242ir
AZGeQzieuhWTVjGQiT0YQ3FsSCvPVqK2pi3rh2Xt6WTux9yNjr2fPJtKjTaTTd15MnIzWc29Ea+V
6NJr3x3pNdAPsjrWaBEHKW6HB7fv/IMN55ubCoczakLKFJogKwNQPHYKLERz6ltPCMQBeFlEdFrW
MGDELmZKRSSU34HvxoFWG9GyOKmOoKKiuxillj7TyvIOo+EwxiNbgb6WzKv+/zN3JstxK9mW/ZWy
nCMNfWNWOQkEog9GsKc0gVES6eh7R/f1b0H31SuJypTqzmpyzXTVBIEA3P2cs/fa3+asMndjr1DP
Rt1ny+5UFkQDmJAizbNeunexZ20t2psrAXK2sd1N3UC7VZVDLfqCZMcx33InlZUhlDOKrhvin57M
lAQ94px0epg8Sv04Hjm+t2uaLMy7JpIeZBp+xgGwyRDtLlCME5mBJ0Bw13Rys70qywd3yB8NxPlJ
R6qSObI8lQ/sqwejdQO16Lv1yGQzoHvzSZEaDgRF29CVqoJaLedgSPC1EqTt17LwHcuKmVyqxipJ
wjPA6HOlRXuPMYgyY3VNiYDybPFUpsQS5uGlRQHGARCzPsbO6JC4oE5SHQAOzi6Y88J8ngdVD2Sv
c/Odxk9194s32gQnW0yb7CmOD8lkVg+6XuNvoZ/2MGcxgc42mTf2QOVHiqW+KQlaWldJ8zhns3eX
puDACzG7fpfZB9Jx1pJQgE0YokGsG0kbLuXBdwU500iEqoAQzoNwzI1eeXeT9rkEkmdUi7u/2Ya0
T9hRAgdtnVnAXbeTUV15erWSIDdwSePv5u71utxYJfP1GjmuoG1NFIG48bT+m2xxrdBlK9ZRpjYk
SPGoa5aqDLxVMU4xmwumBhjSozrLfj32JX0RJ8VNzjmUfULJkXSLg6vpN0JpEZCr8lpFA3mojuVu
Mw9VdNxGuJ0biPUms37aQAz4i3YMsh7+1Yqcq2LD7uCQAmJxvtJFvLNiw3hWG5aENrKZPmtpa5Oe
oFo3GV2pIG+z+hIZcY9vHqteHgr3SCnHS6ARoL0hRDMBTJyZO0A30UGJs+JxVBQvwLsWXTM9S3Ac
G86zkclpa6tNs+0YxGDfn0fvuSaf5gq1oX9M0FPeO5bUdypwgo2k9Rz7LqzkZ91CARL1dXLOCsW7
LzKgF0hqTcLBIB1Rzgz1XlPj/HkgEflBZGQRjk7Wfek5Xxy6WSoHFZVhu5G11j16vSMvMi2SgxK5
2WdbpGRU9Gnfb02IkhPIgty78Qa7e+ksPbxPm0TcaTJmIyKki3OuHsb5gzQm4/Nsm3jel1h3xu06
lATDI0qcRLXQ1/FWP1hNrW/cIh1vUqtSj7MWU4I5PJi2k2v3oV4vor9GOX8HDeWNUxMFEFs6MoOK
pR5DZLdQNGr7xKI/H2fTpGpzraZ4xt0e8tBMk9+rjXkP5i16AZmAfNGIpvZZehZIUfSb+hMNhHHf
CFKi0DyXAdgy5tsolUYRNx0Q70a/GzVY0NSx0lrrpC9za3o2Zrf1fFq10VOWmGZQ24W4esQ7v0u0
JNqKhJkUsG45Sx4tJ0L2atW9r4e6tpmlQ2VIuvN0TD3BnuClLlqTnlFKWQRF3RpBMpBmyFMbe+Ne
GxOfPE5G1ky90pGmhNnZD7nSXNlnW6i6nA5CK1wl0rxX84gSJgU8QgrsDiYC7dsae6hRzNo3L4f8
YUD2qFMj9mkW52+TjLubPkv2cZj3QUGBHkiLNEG8+UHqpS9lqGdb3Yk2BKwFicGaDW/qNsFzusIY
zrEr/VSUo0Vprr80eX5TLToXqajiwTVJE1XBCq36opGcG9DYVsXcHzNEtHn0PtMrMWme91J9llG4
92QWDKYmV3q7+AX0GfljGK67zDiMOOxX8TDz97LhVOrZpk8dQMoUYEaVr6lGl/rxFuu2zf8EMGqH
0ltP/a09PyYIMaaMbgP9JNdc8AvRgxp3NAeMsiSdY96rTrmzGiKxJCoTCj6tOuvVW6df5pKTFuOR
VZbkN3Q9HNrntsVETi19ZaCT4dTggd215x3jemPodcY7xASqVcVbohWbJHfeKnjzj0WunNtxaAKn
RoDs5dCHNb3llK1TT6VJdaGS2nMrv0HY1wksDpVAtNBFxfhq6/aVRY41vgN7YVTfJqYEavUSKvPk
27RLkrAffCRLBCfXS1GW9C4LQmptbYIGOCAQlm0ryhPTlQAlCjWpVx1lM8ujmtraZlE4t6HtBY2L
I3lOc0AQOU1CCzK+2jC6dE9GthFJ8qm2tYtIK2JOwGXGkj1TKOnk04F213lRmlt2HRctRZFCcc7l
BqZSysGhMgIyh+sdIhQF7FLZ3oqZYIy6dVlaSGfX2gcEIadQgldO0/KpIWXXq9xXcs4YHRRFvNXU
9NynO0/SlWAYB/kfEWejQt4gfjjxziJUDZ8khXRXJ0xEqxD5dWtUtFu8CQaNekJWb9+wZgP9LNqj
iSoHzUHpwWfRkxWdXj+zopNKHyiwhZm8ijnhIbTr8nkux3dSwYFhLYUnWPAkYAx3w4jo4AkPLUfy
mjEJO5nCPklCNmmcadpFFrZ3HgdjvKRt42xBCqz1aDqWVRjIWOrsSta7aiOByRzvbPMc4He69yC4
PxkDNn8TlhxotY4Ewyoj37tPmpUaVYwNiEA4KXSc7sE29L6osfB0+CGadN7asbjNyWpaGb3+NFFr
M9j3bgxdcL+KfFZpybQpB/9ik/cpT4t4RKGRbT1Sjo82mFBCaKJ9O5cbF0FM0ETjVcty6yGnvRi7
+GZEPs++mUXOtiTieqOXU7JFRrEQWEr3VonSr/UgriT/HfhJntgTz4vaKXfcV0LR6WtNOkthwt6I
AXe/JAbjV4v9EaZOYCnltQ492osWojZyLbYMz1AgFx3xsaZ79Djx1MU4fWaz0jjbx0FPK+gkifPh
SKEmDIim5trHWnXhaHDWuva48KHW0CiQnwzJbeopzgHn75vWR2mARumrbYHkYTDv3o8ZHBKEaLeK
0bBINqPcgLcobxEeAojJSgluXOtd5GyzfqisyjpNmScupaLHO+iYpFMMSPVAAJU+PlKfjeua2ejB
4sp+QuAGsQL1ru5U1ZWNZ1vUqkd4hGtdOothbcEa7FjJRbPze9diMN4b3/pq/r4r8Y2EpMHwiKZA
UJx0XST1o+WM6U6QmgYkYAO9BMSNvu5k/WTYn2NAkRdodcYlkgDyyrWj3/YRg0v1VaEPd++W1sCE
0q0PWjODL200857hcbp1u7l/KMK2XM3uKC9JYSj40tN9g9jjbEVyCuLE/QSzhoNh3DzVtMRos7Pw
Mg+jZBoyOO8egg4Cb7lS5s6JOqZrjyR78E5ReoyqkODvS09k6SFZMBdN6kCP6smpV2iU1oFqlybK
WV6IxDY8jrhTxkGFpiwGg5QgIVVTzgMU994oVxUZD3r8uLAe/L5B0NAoSWBZXZDMFMS0XZ/R87fn
qI2slUmAvd/WUluleGka1tw0QQ0Smm7t61T7Rr5rAHGNlc284iWtgfwg47aORdnKdRhLc1eYXkTH
gGNX2bXtme3SWrn9xD6YVO+RQkBQmdaoyQiMSKs52di6bKn0IsU6MLRkImE5AH26/CtkiyN01dNo
C2OfyvSlmYh86klZPKTpsM9zUe0SEmZXMpzxnxPIt2ZmAQ1Kttqbq2bddtDlKVtuO5N6QR1dH/o4
6wJtmoJeN7iXzRdPC5MS5SFDycIaToPLQx6HzoExTbPJXbNfG40uDrnWfiUBrMXda79FZDb1wjxI
OshDVCibXkbsSMIDB51INsmiUzWA93n7pXat17SqPT/1euOhcocHHoOrzO14XRnijdOPfiJS/WAM
5MKOlnIUPSmXqqAF7KHLCDC2LJGtYaBmKXrlxFxFUhn2ABKIO5gpIEvSPdJkvBKadrGFeFbkRMvB
zLfWLJJtneiHXMTFqqk5C5CDfNKT4WDm9uArOqJd4obyFZ1Own0Tg6XKCsCUHdKWKBUjOUfy4OQ7
J30o0jOj1AtlKtI0Z8P03mbvt7ONUyMCLnO/cBRnRTi9vs6pfukZbvBTnk01uvSmdoujPyN6GVVI
MxO0ZXkXAxbQah7GceNlbwqxUjkPfqmWhKqPeeqXcbsz1O4KQeDe6nKxR9x30Zr60JDX4Jv6dCNT
xka1+i0EOU+3PEatGHfCT/gDF2fhTKV2R84IScDIg6d15nxWG/Wdo/aOdJ9Fc4wWZ3LvPeBbxRRf
SHj6VpixcXJb00NpmleBLqzhMiniiKI1XVXO/NwJC29QVbJx3+RKduuJDpQmy9bsHRRj2hWdmaxn
r93ao3cYvNZbc/tjXxuKVVtPt72rXvDxngb1sUaE0RcEpuTDNk+JMLIyEeRNe8/XuuKglPthzyGp
Db3rlC4vMAbHnhAZQRjzxSzno5ywxPJtCkFDrJjZNZwQqWmEhAH7JaZ6nQZwVu6F5T07bJurjhmk
06joDK7EOrOVK8/Siu2AyJJLXyYIEAxefpmU8wVzsYMIGgpfKh1rT0/lBZfhbdlzLePoIb9jGCW2
9aygPh6VbW55nwz+SckzPRhw5jr5rUdXBut43VibzL7xvHwj7GgDPu1ch7VPHu4mo2qsJO+99omM
a1DU9pchCj8L9ja7GoC7o47QHqbmbBfK2RzlgXmw76oEeSAjiuPwWIZuzVacJBwBgYPDyQwaem33
mLS6rVnqLpi3mvabTamcqfO9x2D3oUYecl+RJOujKNYejPJ7WpwlQkAQlloeKZYPZuFCavbCHF0D
9R3mm2GNN+c2of6gQ02YlV4jPtZmZS9KRWCMdd+8gqVRY3iLnmnO1llJzFXST8MqqRv0+Lnm6+aE
ZAd6OlGd1qGSRbav82Tt9fKCbpoTlQqTjQgVwKSlcpvK5qBk4rZJIvrp5iVSsvTQRPlWSVWi9bzu
CFwiOnimMmxGVzynVXSZmnSvCcCMVTY6Ae07ZyVoJPlJC9YjV8djTg/xMSnrd1WlpTohx0dHzQco
g3fvsAIiXe5ochWZucXPVx0VvdslJgmW/XyX6zCkqFRu+9ZMbqMuYoDmKVxTFXOY0j3lVEXthmyy
y1zruIEJcYtn1GJfO6TKqnVXlOFOErxtoS7nXM5EOCs3eqtvzam4c5tqpXcQEdJvbRdtONbvOjdl
ZWHp2sdJskEQs1Vx+sa02yA+MOW2Nx5KnXLB8y2MbBRfWu875bErqnVkPthpezFYzkVU38Q6pMKO
CswYquVbMz8hAm8DtFSm38lUR7tqC0T9glpmwMSGs0hydaqnb2L7IRKTnzZkahJsaaU3kSk2otkn
/TobT5YTbU3x1aMMJxzNJxqMgg5BZaOvrOwdFz+77chVeQHa+Be7GzdG9xWuimpULyjwXsNJuarD
oi0w1gLuyAx5tkrzoOlOWar7avxaRJlfUW4mLMPA9hK7DbqErY6mTGbDA8pYLvqYGHcP72F8QBGz
rhzsFbUVhw8V9iqm+HTuUlNzfFtm6n52KbVXYWWrd0nmiPtGtPUV/Q0fPNf9vm0Ub4uUQ/d1o4m/
qF5obgvJE61I1iG/aQctYFKPBaGmtcD8MVbdY+qG5qIl4FKnaDpXlWwPoVEM2663qqDMC/OpiHWK
t7FlqU+Qpa49gLXBGFUXMym0T5bDG2xVU0fjNhPvLYFuezVliU5MtXyWWocQelDxeTaJW92NWWj7
c5ZcMqG5qzROFsu1SSTB6GCRT/T2ijkzfRg51GOCztaG1jLIs15qL9w5eXmfNMqj06EAopX6CW9J
QH4eU6+MRbTU5W0LWI3N6omBebktSSQj5acIVzllQhErPtxhDAk8zgcAWvU6DbOvemJfGdY96b25
16PoHScEJQbROF2T0Rakkpf2Xee6By+kr1uN1sXD8M9M0rioMW9LiyYLvzjvUvjCKh+vCVymJ0z0
FvULSaJ0qcNhXNUqb8uA8JEpBpDPAThBdzsNGFncMr82Q7ebPfBrmXmpLeczwT13xqAcEqM7zcgi
EwvNPqyGlK9yVnYiTa5ZaTucC8X9qBKDaHQvxElMpE7OS0R5hNItUzb0R4cVIfH39WhcczVauwpd
6dIw/GFk3igZ02jpGVihSpdQfrHS90aTiq9yuPepUlGS0OI1loBMKtH3DmElt5OtTSBac4D6EnGc
kVfG4TQj8TJSohvTkLduh8IbVOzWGNPPkkx6MiirNxlGXwy15Hhtxwd8vsXWKJRdKKxuNURYzBVt
a5j1xpnFwbMZ+xBgxERbHJPQe+JgeGNoSsIJIb6OKuiaaLohgmI1hda4ivP8lBhsp6Xh8vZB+rKd
ZU3W8jW6+nU4TNOqQCC7K2suFCP4SzU7pKr2B6g3y0AxJFbIW6sl4aiVRckSdp+nKr8kYcve70b3
BNApfl0j6e3DO2nMvprpn4mO2ZudvBBluhH0KnB7vOumooJP9B7iEu1EWxO7AsMOy8DalPXWJWlr
55BEtuny0YDerXt+hJdzBZQDchaAsty49nm7t5McWG4rXnEQupBblc+anLD7tNp7ouEYK5LvU2+a
yK68RqN2QcN6o6viogzh2m67F11pL0XfbBRnunO8L57cYIy+YVxI+DPBoJaN1C4jGyYDBN1R+6Rq
vwNJ8GYxDtXQw2u8k2ovfB1XuKKdMwbUZkuLJdf3WNh9JOB3k7x3nT2K+R3Gktsxv9dTZd119iIF
sARjMqtBst5QtoXpXnjjsQY0EUSDbq3GyGLuUsQLGyULai28JHFJJaTRtZrnkjESlS0dZQ63atei
T66dbeJ4pImmVO5eRsZfgpyexK5vypyfkH7cWzIOlBmWayl7KLd067rWYCCTTJtopG/es6f5muhe
smo6oCv9JpruABLijtEaAQ7umR7HgXJ1Yh7GXJP6ckUUZAlQKgfQUk9rpyi3QBi20mtdZkENcWcd
HA/0yzTYkTXzyDGB5BiWreqyP0lX/QZEdoVo/REM7pfQyY+T17/BzP2mKOFWlaFY28gIfF02Xzs3
uVUsk16UbO6I62RXsIkBGFBaiZOXtIyhcBfJhIneu4pXIzCdN7CUj82Y3mDQWzpeuX7TZPWp67pL
NMyqnzc9CgYv972SdVTO5bGMaEGWIxKXKsleOOTu1bp5zWT0MrShwRzCOY6D9jT19XvBIHel08Cj
/a08qLzaGg2o7Ty9zVYLz6BklRS660vXfqV9vACFTRlAtLiyFx90d7q6LvY7wuwXVYaTaRuG+gPy
9AhpOJmx8CydrTXpp6TIL7TsHJ/c1xJIb3VScpRLUQoLNdKm9xjeOws+dobBletMZTKbtdVaKOLU
tBVmXjpmq1bvJkYbOHodSQevnJS9W/fqykYhw6M8HmK4LH5v0rlFm6JtKtu7aNgkT2EaRT73CDsg
EUelrnyZuw5BVPQgFZJAyCAAs59EgZG60TGOJm5fxVRM6EbJ86gdyYVL/AarhN81MF9C3lW2B5wI
aHu2jd2bfqjH71bi3U+mpDmd6PTt8q0n+s+dLdeueSoqRjBTw42Oknjt9M3nohlPJnVCBL5tCldm
hSTDtp7Q9K8Zklp0OYhHJ/AYuF8RvYLpf7RQxR8LCAbrVM+sL4aivoMFY03VXgdQ3RTW1Sc9Tk4x
Ng6mEWIZSH3pWv1Tqda+xeQ06Sxf4V1ATVSzwr3MELPXQ8YhytDzE9JrhAzxHsjWla/rqHhI0Rgp
XZPMXFcqT5POTCJD84AnkCR54HBnL7oZu6fYScx1Z9v7RK8OYm52dd3fuURG7tWKV8vSwgersxFH
SEQwk4ao0RsOtjG+WEkN82HUcVB36v1cTSvh5Udt7G/wUD7gMdt6BmaiCMQ/HbHVkNvKtlM45Qjj
U1jeNgpat8qbNzhTVSaRzLPy6K6mN01LbmVG3q2GrpGUkmdhZ5/rOTK23ZDct0r6tUdwGDpvBseG
liHvYBnMP6yD3m2VYVul+8mqUCswdU2z8/JaJOUmi2YfUpNkrufJu5h+wBCk5npqqGtVhhxVssKM
sjEmpIYTPaMuj/VDYUn1QDTaKXKQhLlq8Bh5PvHzy4QdMZpIb+vIjh7iOgrvGpULRZKqHvSpi9+w
XM+7XBrKW+pkRHVGfXE/I398NyKXHUbHipOyE+VDHN3EuTWQ8UxeK6PWqXvG7zncoKJFlO+qE4oC
mRwnpXP301wbGzcq2hMI3OiUW2n0JSyihi2dutUIMRFpjDM3eQiXWyHcjsjHNHwhDuIVAOS5sZJX
p2aWpHcl+ZYN7qSV4ugBcsDq1Edzc87wU904Rq7utbZ/ApGE0ySkCxoYSvHkkBnJcFyXxkEjYZGB
ZvqtEY3PmhtEQtnMmrkepb2OCu1SttHz5PaI2OynNkZhqsVFvRRRVwfS01opWN8gZFQPdWIrt9Kj
8Wm8AtStAS84kFjUc1Kl1zq1VkICS6EBsaOPpGyZKOdBbc7GLu67ax07d03kxneDXa3xYKKXgm5+
aBBKk5rbRisnkzelrb3EcXcs9a+k8PpxTwXCZAYzztAxj0/SbTohVGdGhaftxVXPQ+hh2T1pttg4
zFyEfS2dfsdQfFVzsHO0N2Vgthgpu0Qq68moPxvJFxT/9JCfeG/J0KPGNMX8WYHauJEK3T6xxNjD
AGCjmeZXw1mcr0hOLZvEtZABO6dF5wAuEFdCciOSxZnGEHcSCAb1+JmQzW6pXmpWFUGsbRuYWCmw
CiLHUq4lDPOGhU+P16a+L/P8Wi9+DDeWgUGK4EuKvnFjlBysFcSOQxatx7l8joptX8XHMp5uk6WZ
NGLHDQbFbfdT61Hhjkvcdn+fSe8U9q63Eh2WmNmNx70+JyIQ4GTWTZTSk0I3ew1VxX2iMxhtjNnj
3F/hyvMGddMXyxwA3VpaQdfuTcNZ40wNtHQ5szSkAdQuWyuRqw6Zujg6rOgMvnDTj9rz3DXHtkOb
W1jbeBKIlRPvm6ezRNJeIVhGwzhMrq44J3ZNa16Zj0o5bPF2bFMFQ7xCJDce45Hg6VbH/4RvGWlY
+C3SmQB26FwVrz/XMjo53VvcqghzTI5IpkWGuhyzV7ZcXh2yPKdyfCnmMigLJK4uWzqjcrJCPZK+
8ZGts1z76iRfm6pFha5758Hh/C/5hYVkdGVxyM6qpvMrFewCibUJC8ngBjGJnjco6VaszRgLcT6R
sFwGwhMPUycI8XIN5y1vKkxI9NvWmJEPjP/PTaw+MeGOfGlmA4prK8fmTEIxPwVj2u/Ogr/lsbhU
b8V917y9defX6n8vf/Vryfw9FlH33Qrwf391jr82qJLeu49/6qe/hGHgvz9//dq9/vSLoCC8erqV
b81099bK7K8PEG/l8if/X3/zf719/1cepurtX//4WsqiW/41wZkUk8T339p/+9c/lriT/+yx2PIj
kIg8ffwbf5ksFP2fnDjAqi0gJw2Mi4O3+y+XBb8F0gWeIC0wwC4mjYv/sVmY3j/xRYKxx51hWmTd
/WCz8P5J/UNloWqQ4ED7/B2XhfYzhpScGuLnKETAptjMEn7JkKE73UHiINdLIzj0aCth+qTUMrlx
SiU6YoAjeZeYXj8UVXf21LZdVsoeLnTs/MHL/IE689dP4sLNcLgleIqND2bmLswpfliLVwl+a85E
8WdyqeOTMan9+8SwoFy5evTZnazogtGPFq80HAJ2rEF86lqFo7WgT3GLMs/cdT2eL6zXWnyHKGH+
A3TsZ9f19x90SW9ywO/B5tWcD25w8keNEEMWhX8vk42SKMaWDjj4Kh8LRe3nbvjHULGfnTB/fSTB
bHh0DIfMmY8xhQr+3T7UaQ4SwS3zOdo5ahndK5pK196eSpq4k7FmRXiJUzxVpS6MlQGDgRKXcpsW
DCdD1NLbIbWa9d9/6//ju/zT+//bteH/x7eeV+43bz2L3Ne3n955/vx/U0wBkpIz57lQR/myQNz8
n1de8/7JFwjUBxTfgs70+KKLksidf/3DBHBqunBwQD5DGMXF/D/GKsP8J7RHi98C/K7jcdf/1iu/
2KZ+cMsvjBisWzy6OiQ7nFoLbOIHRs2QEdah2JB5IbeUB9iL88VT62hHBEsX6HMjb0xn6G/xtHP4
hqfEuam0dj/crOtfn/YjsPTnB9r5/jOAd11WRtgKlv6BxjPaMUJtCix/kqa2K2e1vnE0pYFZabp/
PaE/UVx//Kjldfx4udxXrnahWbne8jr/cLkjpBKSSDyFYyE4CgxU7Ldokuhd/f6SvtvRfvogEhYg
9dlkC2rwET6mWaRd6A6uyjWVY2gFFObjDpRHHW8h9ts3yEYZEuIDoD1ekyTc0UOhvNmDypm+WtaU
nCFEWg+hKOhJGHZT1b47295DOnFu2cHVJ5m7HjqyZkWpMcXpwr4l98gh3iNQlcWgPg1GzKoH+ODT
GOtWUFYOquUx04w2EHU3fHMK2wkQ7ohi1Scp5WfkOku45DRaUzC7kmGLJuzq2DAwmzcN1PbQB4vs
RDS65so8OLHS/omz+su340EUQa3maPwXav7HB8HQs9BBX4U8evxq1yMSzV5J/wDb1j4+bryHvI2u
BSVJRSlvLj/FD88A86ZBj5VUkF/WajtFmMNxCkfTn3hQUQcu7HrFmjoOhWWy8wSyFzgxAt9hjkND
6+Q6NzTN79yKmrTnYfrDo/OBGqUzMYN4vMCwoIwA0/3wRjY6uKus4sebW8ZjVWsvQ1RF7Td1Dbgu
yhLl4ffP6ses1OUTYXjAqeKGcL6wPlgrx3xE/8mYA+9GHz9qOUkoSNXnfCfKrP4qUpOuR2H2+bOj
Y/NYGW4vvxCFDERUS2KLic5gRRTPDOPQruWoyLLGXJq4NOFeCfbQUaPq6YSyvG0jkoKqihbr7y/h
39wzEGUqxwWDfRgy589fqZyLBPxSwYOj5o9zw2wxNtFTS4ydle59+/2H/fr8aCT94EtbkjeArXx4
fgjXLjIwTMrKhCVxxhplbvMimy6FEhp/ccH/83L184nMWb4ast4IfCPJfQka+nAOioqQckQqIf0J
HONBnlUIcxYCBcMqMDq72kUOSPiZhjhjYo5O567xrqMAN0OHocKiqmZCpXK2FWR42NrTx9Ybnaud
OOQCWhhNEX91fWqtVRNCF9SCKbsRueqSDmrFSLHMxTzkD3HfX0urauhOGxjOEGboneKDAFUnDjo9
WVylKPRrZ9qhhx5Gt2+HebK+wMeAdIKBvDqURbOYjUTLQtXZ5Zz4AsD/TctDgkmTsK9h+/uvSf93
985xAPSQzLecIz98T6nrAaeyG76nqGSerelVDtpAHyNQX2NvPRZl1rwIBuPaCgaLvcU9UEVBjZfm
0nhT8o0OgFWsYmk0X5DUhS8tYIKrTcPh6tD0o/xOhhTAR9R5T00ZozBndJC+/v4iPhyE/3oAeALg
LblYWu2P5Okua9I+Q3jglzgtcpxdRX80FDRQsAVg2RSwLekD6O62s+pujf1lXGUWfv3GrkP8EAXm
ZJwE9gFcpnwEB2RAh2XbWaMppCHx+x92uaE/7nnLw+rhNLKXEG3HUpcX54eFNXQRXsH5QeCRGrgE
E9gQVuskwe8/hZPUh08hd1LjyM1hm331YxJJBWtGhHUp8IAyBYYqNp60Oo4MOqAlKtR0oFdpCNCT
hWs3199/9sfkKN5HPhyAMYQl3krD+rDQtM0Eyjb7PsOJpi81NcnaiiqGVFYkHkshs4IjuaGx/eKq
Qb4ADwQQjCX/8HP8ut7xE2CLZsWm8iAv/Oc77dQ01aTJMUaJZuSobVKfrJKBHXN6POEqIAv/9xf+
7z7QZok1cfovFdnHnXnG5wzJhrYLtJx1MZX2rrNpcpRjq63Gzskffv95vz5K+oIc8IhNtjWP0PCf
L7DjsUGeh1ZoyMhvqzRG3y3Hub/9wPIpHAMti/g2iLEfvs1s9LwmG7iqqPHMXTuozRrumvOH4+2/
vRYbZOtCaufJXdapH16LwS0AI3lci+dBWLGUtF4rKh/19++YQ7I67x3oU4DCP39KHrJE92YMULCG
VGLWMI+tTvyJPffvrsVxHZMVHHIm+a8/f4olINq76CJ9p1rkF1ZnZLuhk+Pd7y/m13ccvT/1iG7o
Nnvs96X9h1um6kRP2ThmMNMMw6Y0RmNT8Ue3aZJigrWb6clLTIlkvTD+sLp8v4KfF7EF8AZAk14M
//lYXVeom2tAQBQjRMYH+O7Lh65G5cAougjK2Zv8Erm6Py/yOWl+bTPvgUNQCC0nLv/w0v160EDt
jGTaXspGujIf1lNr1Ns4MiVK2kpWr6IuMegj+dl55jT+gdD+/VH/+bIpVqhEudcw/TgI/vzFIm1u
RtXMQ5oKs/fE2+6hkkqQcflUDqaJZjkeHCTBqnqwmpQeu5sl4YnUWwTWmpDRU9UNTnjJ+VfuRlPm
IwpCysoNKfZpBktLIkae5hi5n2e0CZmT/dQTCKelONJbOSLrQPdOgiq5rtzHLPHsbas2xs6EIyT+
8Nr/el9NHioThIOzFGkfezZjg1+KuD260j3H6kLAJFNEJ3ezYed/eCt/XTc5PoBMgQy9kLCND+sm
1UI2mloXom2t1DeUG91J6US67nTvHZts94czz69XZnlg+EA2c0rh2fnwxMAdyY154OOmiUldolQj
osKOfB6l1VTnD7fxQ7twOZtwUdTr7MG6S0PzwzOT905opu3CddCbeVWpDhBPt60O2MDDTTgX6mbI
DOcpz1z9TrYLqdpAHptqVrr/u8sFAhXIh7RHDW71x7rR6N24N0lRWDn9VD3rYmgBosIqQuyKnZre
YDijWVKtAK2B9Ycj+q+3fFnXGT2wtv+bmjWdTKjbkP9XwDVMACvU9W3c1H6kjH+64R8XX9MgGgva
NI+ujWPglyonxFLbKon080R+1QpTWYeOLv7wCH3fyn9cCSg0LKpA8q64MLjFH56hJLWgy5ZgD2Fo
oUL7L8rObDlOJd3CT0QE83BbVVSpNFmjZfmGsCybGTJJSIanPx8+N1slhRR90R0dsXcLKJIc/n+t
bxm0PQ5z4lAi0vOEYch3AHuf0SkBqmX4BEZvBxQ+M05F3K+7tAgj+Bl95qst0YfAG0TXyEtJ/AdC
1HHSwS2TAQCDxiOqABeMkT9pbCHpZumWsb1JB1mKPaxQkX8xXE9fFM/FEZcSt0NJjU/y9FMMfKh8
g5bbAm7MNU4YmkPwrS+147Vf/IbvX5RjkbPhcHi3SK0JT1Z8HHMQG1DeIu6p+7PVCok8E/7H56P+
3QGHwQ4BAZAcS/F6Rjh5U3NGDWeo6A95SBSepyorig1lJ6PguIcsWhdeHW5NxKv3vUL5zxnSYCog
QFv9qFU/UEB2QA9tbD+30Q8AzECNlOU9RDd3rD2arOi9d2JIOrA+eP2BIzRpT/toQV7/xVL3bmPN
s1B4oGgAUd0iZudkRxtBN1xkUXRI8YoHC3DLLzUO0J/nPDh3MffEGPHwKoo6f0hwgl76tnC+KOW/
f2t8YCyz4O45vXBwfLsEDnUVaHLUxHZMdLXPE4zAAITTL1aED67CNpAn5LWtFzrZp6W6L4qxBctt
Sc4sgkD5o070V4kE/4pYb79il60goCy46mCxvJPRnvVtniNf7rd1MJFGnoYjLcQ+KLt7V7vTczAq
/a0LJ3Ungny6bopyeiSCwxkPnYhEuWFjBoEhpAO0EvvM8UzpENaCroT5V2o6/ej+Kn9fVtCY9l2h
659Jp0cIB9jwZzTHRKRsV3ruI/Vr7NAzRNhr/BIEqulOJldk/PVPbdVgfRmTuVJbqFrT1VJ2brjN
pxmlLzq+6rlQ+dQfvckE15U0Ur/Uwll+V+0EddlCXrz2mKPmsUphzllpHbRffGHvVjgX2FhE241N
wtp8s0+GBBJVDj7WhJMGUeYTlPDoL87x6gwiZ/gw5E6569a41zjKI5QUNQWUhlMGcpBhGcRXN7O+
srevdN1DBCzt6/mTzdrb8ZlZdbQUjQfa3L7Dqb4FcEQfnL34VzTlDz5GKmlrq5HvgGNmcLKw4yDR
dWogSAcr5A2Xi+vhz/Qbj8osAUoBHvdMp2T8BW4zx8Ie/GLnD5hgb8whtR8+n+VOedNr+ca1Te6C
OdtHiXpyM5OCnjoHNk6aEeMVZmA6FoyXEcWEn+bDXxV4aoIC4lVgvc3cvqB9YVHxApEcsgSZ+Xf6
H0Ble2EMX6z978cH90awCWdHpovAjk5mrdqSoyWNEgHhhPthb815Ek9FOPzF8NpWx1xGFXDX0myj
/bLSbLFYhf0QE0ZiXIgR/esXY+T/d3hvBwnRaMwr67D1bJaHt4NkqBFipyk6wsUuFB2chMQIwKh4
AfcTMtA85gQR3jpNgiHHZbF4LvqmLzdlGRjPdT6bj/3Q2k9u4xf3dUmKEKEB1WM1rH6JyBjGJ8tU
0wN1quQhIU2+xHcFHsSuMvwv7Kh5oMl1jAc3UUZ606qSXKARWvE/CyFqVg+wx5VN4f9nmVvGXyJo
Kvjqtoc9OgqT5Dvg2onJR4BeVlYfYeaaQqg9zFgODucFzTcaP2TNYZQFmKzYL9H1iOriZY2FPU9o
jiCNtluLnSBVsD+5Lcf7pejdJCZGYLE3o/RQXjjMKj/AY6fLvgmy5qf0mG2oS1sQaAeTgFuWxC7Q
e0vO3m8ZRBUTWIggZldQTvT3jTfj3CnbCGVc34aTuVVe3Y+XE8C2/BjWs/cTIPa41uWy5rtLB4N5
KvVNjbMWNOpG2+MI3lUDQTig8w+Ls0JGyHkmvO4RPmLqBTvsddGjaprZOGCtEHeD03aPyQAIDOag
SeGF4ygbChIEy+tyyvvvDouI2GmssH+EPfY/Q5Swl/BusnGbmkOY7fx6aX6bk49lp55rNM0pSg0m
qtYHCV3IjqTCJiLVtm2NPzhnCDPu8mb5TkebIezo1LCPyrPpfpRNhZnfVlWY73vd4hVjuxC8tN4y
IXRPolsPINcYQ9K24cgkw/Crtxg/2ECKBQcHcvtftdeg9iuKZblq8N8tB3zy/TUFpeYHJPHiSYq2
HLawnK1uKwZ6dvs1+Ivzvm+0q7eUsjI6V1SZPaLu+qrtauiH02SjtsQModM1GbW+jmoJzGQNqcZV
jt+1ux7QMGAzKytUZ8YMLwg8aT/JTRFKLHJdonhU018iK7Zb4Pq71olYWWo1BH/axTOohrf2WFOK
LXGMgDb3kV+5FN+/Bc4c0KKDkRocdNj4PuhBAySRJzscMjPdAbAEhUWjTnu5tQlM0KqIC0tH7+3K
so/1FHXrj9cscdujhtwVnrkEmG9zFGOE5SjUSfCE90ZdBtN+qpP+AYCGpmNTF9mPthN9sB2XRf+s
k6ojtz6YMG8NfpAgRuPEdJngIHrUdo9jYtDmbCAIFUDTotId1FbWJSQPdIXNEFeBKJA7IWb1keda
VDv05EfdBbVu8YiBDzKShSmTb3KxxW0F+gHJ+JzPfyYd4gMVCqICkbX6oQSyq7aGYKvP7dTNcw+b
Bx//FJAaFoaACC1oR0cr94LnKs2GH5MIHSBp7MFMOhlFz4dt9V4NIy4qHwaTwIqLcvZ7LHMQJS/1
SNb4oSrZi27zgrkX5LmLpLtXpq121jRMz62XYQgIhJ5v8sk1BWiXbnDPhahsNJZmVfcXZgqFCCz4
4OzbKVzTJ3TZIO4kxOw4CgNQFV9w5FxETQQKjyOwZoPdcf7egXWJEKOW+O3rqQK5RhwTzu5MOrrb
0UaAj1lNdEgwqEYzp++htnY5CLdDZKVWsM8KMc6kss3Z65QSwxI3YaL2hi+Dc7/BpmU7FAyBMCXi
hbNVwFXRFdxUqRZY833m7m2JSP93utoKQNMQO4TdmJ3JxqI7czVWfkh8MGkgW6aJIorRizUTnc6m
SEAyBRnS3KxPiCwJdS3OTLPOH/seTvHOa2paPEHilPDdlUEciBP1stroaFroKdc5sss5Q9Gwc/sS
QaYbdXD1IZk49JZxFL3mkYlO2rZHp9soEqPMs0mW6LmlQ4BwsMj5DxyuHEtq3zs/3H5GIgMInsVj
VHlUbNVkR3UMjEfhzusWvatr6I7MjEEzAADPdblbHWHLTRN22QtZcOF46UUsemd9aCqMa/1IjyeP
OLpuCk7JwIQHs93he1gJ1wOss6X1x/vJNjjI4h1No83k06GyZiCLRnjQxSDvF7Pw9pm0rqhEefga
9EXQYRqTtXldT/gPgvTFEMFLjQS8SekYFZjyaj73jeHjliSovi6HhyYPMMY2D6FmzNCf3CwNQZzi
uXLLI6dGeIXlHzMv9jagRE+b25A2c+v514lv0raEsxlia6kZy6GHPwwZ/yHI/PtC1k+KxR29+AWo
x+K+LfLrcdYXnl+9oFXH+95eLdZzOzyUaR2Hzm+LxJbaCo4uf0HN+b7qszivnT0ra4BcPyx3uYvL
YVA+AC6nw93T8xggixLnZ4pcH+celWsitL4NRoUMPLOy4S5pAvbelCimM3oNAM5M/l0Hf4DpWfg4
lVnfpGSAIT+UhzxQD4Ou92bKhzHU7VUyVky7GW8pCG7dqTr2hrvwhBDOu+6J/cYDEm3qi/Dgf5pN
0J2ZM2iGefnpZ14sFVAMGyN72N0hW39EWwy8SM+bsrfvQpHeFn5w9MrHML1yvLrbDYDLNzUr3QWj
rI/F+LeUKfKs8CGpka7Vaf9oifTKzQA4kZW6HJwFWMTkhHQnx3syGw6jNiwIWcGxM53HRBW/rK7Z
yp7UvkqLQzPa+2SFvnOY2QeW82OCbmVl1N4yujNma97bKDAjkAFbEXrUr0F/8Zg+IE/70CPbckDd
Z0WIYEunBeiYJZZYSrmNG7/2MJqNT4b84YzWNjWK30VfvaqEBtekmiu7mC5X3HeERjaM6m9JNcHG
M6xjkVrOzzDnxU/4uxxjnM6trNmlyXwxLhzRFrgStvnaMoBi8rlf4baP9OhHb/42pt5Txfe0WW3C
i2+epYMn70aUgsDG2calfOtjbIbtKxErZzNSfUoCB09KD0AZZFDRd8+Yklq4RuUNMdlnMAo3YEzN
LZyXFz78b20IAqEFKhEPAVOcbKe7ocNdmWC6hB6g0d0bgOqJlenYJE0AwHTbXI29MC87cuXAc8jw
KWPouEdz9K6QUZyFszozicA9w81+WWqazEF4KT3E/T1ILZzlxrVf4BFBQUgbNZ/OEvYxh0yVrxx7
8XPW3Z/Crh/G0HoOumzaKvVLa/KONkpg0zyO6cRpy+tdkDNN2yaXZe1N331YEj9t1CGvtV3hPrWB
oiJ2Zw+CZREko4FnOo1uo1AAYsG25LCHZIMV7Xo1yzvoszI6YqO129WFN+OMAfGntniRyDbKVJUD
Hbb75Uex1BBdMWzmJMokAp58l2kk9iF6xniWFM8qZ11blJ0C9GkC1/8TjQncHqdoR72FWGse+iIF
GLsIw9q5yspxka2UkpqvgtRZ9DYBBp9VghQxG7xM9LRfiEKX7qaHy7RyozQkZaQwEI9aAZZ2daTA
uxltR2pOFrU8n80wmWNz6XoLP2ADEMEIYbBAwnSsX0B2m1tpZ9Od64+6APyTUfjHTdeB3avKBOSa
WkYMaV0YvmZDkf3sXY1gfXJaeRtoPq6drMqQ7LmwBGjX9wZoQOHMmL2oC533zSRxYzsLHlIxA1Le
llmPKzAPFoCDbVK2cqtI7eK000mJp43F5S4EJrGwDuIwMyIVE8cxWpumdMAGD9LXSH9GfPdby53Y
hniT1f0Wyp34V+rQvyOGlZwNlA5+v8GFyWQp5rbEuayFhQ1tFGiraz+0/s6JS2bEaHc4SFJZEQck
jCgYds7oeAXLyMjudrRLuKEZRS99IYMFOdhsaeeOiHmzvZZMsOXWZI8WxLSlUngxHaRO0p0I0NHG
4P0tGsnrawlTeXI1OtWNF1SgfCPDErFf9h2uaUtftjNpyqgTBoBhXjJIHntRJiwnWxVXQViztPsF
kH/gGMGSbdsiBdw3oqXFTRHImrETCXWz0MSECDJZy2NVIIjacXBPvkN9al5IR7NhE3uN9ctOsoj/
OZi4himLE8DpWPWx1kvNtsypEAflcm3sZc0QFXs2mzo9b2UdzbtwAO7JCJXoEijgmpfUQvrwjJIH
CLDUj/K7Ev/bhSGr9ikohb42/XXsYmzhV6YPaazV5BGormrNsELoYawiuYXWlNcSaLuFiWj/ZPLG
jYnPlJU9HEiC27jeEEVANcIEvnoi0mNR6/xHOjWO3hlFHmjskD5Susl2hhfTTdsbsyscPmy3ApBl
F/X3sayAYBbV2t1Fa4NTtUr4GjdV2oQ/CgDO6Etm4NPbqhHjUTkE67BDMuFl9z5ZIw6FLGvnkXpw
a6QKthcVMfq2uT8U3xIfsCM+xNl3zryl07By6xBnc9eML5wz4LiHDma2vdBle2UFMpMbpzayF8H/
4YdfOkHNGhzacidptVOKr0HnF1Lh5AC/EfU3VlI1v5aootmnB8P+1fpJe4UMabC2ENGppxlsvH8b
bJxvAU4snAwg14WHGrxAxXkppDLGtlPAlClsyBThyFGMjLrBCogSNisH1C2CV7hl2lKxWLQHIlUg
X7xxXNGJXTAuw2+KM2YPnNuJ7v10bG74s/q5slqO8iVypPssYpu7g/0xgGhUsv9rySa5k22hnvsO
0lE8q3VuKigacAgSbuZvqBRhzyjGPjvrOtz5+9ScUwG7y2VH6yclbQ3CLSl7zLOaxW7MXVhSWN77
IibuM3+y0qx6SiLkr1DcJv7ZLKAL1JVff+sMnCZ8/RUbSgO/s9w0lAqCjaiX1VXa1+MlSL8VxjSH
trfVPUf2LfpwvhfNNuAYphxqOEqsEnaa9ObrGJh5sNOe2T21wm17am5VQGCpP0D9Adrtbif8QiHu
VQYAXLJpsnAA1v4BBNBFAfYMfAHuRSRajQEy0jPob3jhVWUC5OLDtYbfObnI5AohayF9p2HnqEw4
gMDYDYIVZVLwgXek9zCZd8X0O2xm5v4QVAY723IavrOjNVRsuQm7rHTxJlYVjL0389ykD6npq8cW
Fz0LWFqPbkzFgjEBD5aFO5qod+xgHgX9HqokDKnRwo7KmAMF6teT8DbdWIJiaD0vsw5eG5rnVo/E
aDepwBq3gCtDBfQ5Sm8Ak7dqa8M2XfMESwxSSnucRVTUany6rtHDIAKHEVfQzOROZDq4Mt3CSLEX
y+CZjDzgACihzV8z85m916Izn0EULX/sWYuXJE1coqImGVwR/pcFG5Kykts5yyP7UM1df0+kbC+3
lcoZYrjkYBgV4A/kgUP0WuFyzOKPVQ0WgyGTORgERfUJpKE3vFRMXCDhqnbGXzXJKN+pdFBkSvRD
f8BOvwb/qGVQcQiMeo4po4pukxgY2lm8muKWcoBrns8sXcQXy3RRBxlAhC+Vm37rqXnj9jEB/ZEw
qTF4Y2qp8ItJ1i9ggGl643WCweAraqLQxXOoXMW8DOTyGDiwAShY1Q9CxrxXy2SRYX0abPbMjmAF
NyhjT/YCH8Rd/PZnUUa1EwcTZtm5MhYJJ2Quf1N/9K+w//fXrfIZUyV7Yp9CYzf+wvYor3QaUWRC
TvhPD+Aa9f8orWGJoWUUmC5iobUHfdJos4vFapMixy2mmuJiqsfpisPxF9qIdx0bLgJ0K3QJF7QD
uq9vS6qWjugiN5xOOXrmcVfxQ5V1m33Rw34nS3b5AmB2EG2CsGy1B729jG04WUepR+BUS8XVTNwh
K4Fyn0DfmVD2KutCwCb+5jSUtam1N7FR1Q/2MFEnYHd8Lle++6wURz2XTdXnRfh3vdN/9+abFvps
LMKnVeWpIXqtZjsM6p7yld10GXTb5K4Jiyn+/Er/Qs/fFLC5lIcaMbRDfBNQ7t7+DCgkCrvDYcT0
QbDxZlZd8DcC4r/1atLLIocgaW/d4LWF3+/9wIm24GHS58UKoTaimAa6GfTmpUqdOR6msjkPe5N6
V0HRoe3s5PGL213r6ae3y7EWJbmDrJwm7NvbneiFk+yggWa6WX2WF5IuaRCp/dQp+zjkeHqziqiR
ggkH07NGwuvnw3lukhNRw1ks2b7cUaIix6x1zKtQ4TonZcXNEOyHeK0nS37Raf1gNKMqZ/T4aBjp
E5w0jdkVguCY0eG4RiT/wBGKXjJh9f/7VWzsbA5d3chGwHwymE2nq0WRK8gqfZJfUtjtd1gU9P7z
X/99B5w2PuW21bhCVwzT2ttfn4NH1AYY+ODqYMwUoR3t0RN3rx4kJDogWXTVTA2ooA6PcyJa/0pO
a+29Bq2OFQqC7N6fdAp31gL7YPZBCIQcKyhFv+y8AiR3UFPo3bv+DF+Tzevu89t//1Vx91hxkXKg
XaGp9/bu8xZLb2PCBhtz9g68L4NyJepA5QGf+PxSpzqkdXLh8Ifx00T0ZLon7WAxVtbYj7g8xNIG
+zaHgJ9iQsXz4OOENPOvvuJ14j35LNbgJxdnEWrRyDsZZYNpcJi3CJHzvURfFyzOceu6MkZX0B2R
5nh7OSzm3RiAKqFU1u4cqAgHetT1zf/84MgjcJQEQGrQ6598n6Y111NArRoOwdD/MQqVYG4Zm71P
jY2ye+N/If14/07xTiIvMSn20Dw9VSdPiell3cz5KRq65pvvquZH7evgcnTL4ot16aNLsVqsU/P6
ak9VJqGRUVcYKUxTxm7JLrHNflsm1MFBIEXRF5/a+2mDAy0/o0nisB/wcG/HKqekyXFYmLDBYJYC
MubuMiL2vrjKP3XlybjB2cYIZQmIkM2dzBttOZJe5+QoZ6Y+8UCieskTybk08Gzg9hipSscawLQR
s3tjLUOOVdVDGEIEgYHMMChJ44nh7stre6FWDo+z9r/Zc+g/aFVgoveTesFEj7vm+6JN+IqfD7YP
3gi2Lxu5AO8eKeXJj2SQsEnxIiOeKFigaRNEe503VnOZWIP//fNLvf+g+fM4ZB12DHgDTlOIpU46
aw6XeivgzZ+BbVyOhlWLo3ToR5aOKL6Yqz663r/dFtM669y/5Pn/KHKLpE3EwBlwOySzdxiHFBgl
3dDYjOrwWw6Sp/xixnq/sHosG3TX2XQhDHJPZhDdW2NgKdapCm02pwBQ7IUdSrJprOBQqpKy2pD2
97MVLtRNm7L6qrf/XgjnI9RB1+et+xEcviebS5cTeI8Ytt76fVO/ZoUVXZDzHFEallB8dulcjgYy
2KkDDtaU5ivB9a66BAeGG9jhM8y2pNxPc1wbInzy4S1MdFY60n4lOSOSfXubGJwbZ3BGWeHSIki6
Kvsd5Bk6AZU3wDzakPjTI+1OEFgecZDkwlYgPF3yaKarMk8oU9Otdymx5qIjszfpQ64RFWawG0ph
5GjBp/4qI5nDjXU5BvfWsCDgQgXng8+YG9u8YO+7HlBRLHmb3japESJ2SL8PQ2T/JRKJgnqRuU+K
0DyyiodC/VWALF+IUCgGcAfLNO2acqXO1l3t/8G5Cf86csJJ7lwOwdGT7voWVaTdYxuPzNaDq9EM
CQxuf8yfSXyXz1Q/+puUQ6G5Y5Xvv2dDT1F2bguBVJiSH1kOCnHY5QJapaBnA/OMuuEa9EGoWg/g
unKrH11eIkNtSfcqqG1x5D4bqS7Db6FbYYD+1P1RiTB6dYOuvUtnJGCxALn3PBXo/WFhLo21NyG5
Zhs7UDLBFwmvL004TW7mkNY38B4hn0zLHR9tt9UGjeCCnqPUPkG/AVIGvRlRyqSbbgJcuqkMVfE6
mty6dqsGTcgMQCLdIRknCgEMbXNfUg+j7keR8pKnK/7mQlMH7OdaG7Ea3PyvMdTyiLAevgwIm+yh
SJ0F2u8Yphe5hj9Zio52KuRfGi59JF2wETCrXywVLNu89/TD59PN++nfByiIHtRE84vv+ORrlJOd
R3UO59DzJhXT2rdjf8Q79vlV/k3vb6d/9ops4xBJcSEofW9XmTTSNWoOerr1LLudMvzy18zv021q
GotHjuME70B9iSdAmOTY5GTPIfxFYSlItCq74KIIAV30bLW2gkZqvrFUal5igUMa0UVi15M2es5B
XRA03cpdrSmXfP4IH8yTnOKYstj4hBZL5tsnEEkjXL6yelvnjXftjEW6a2zZnaeOSQvGYeh8fr13
fgVMOfituCIjlcv+i6v/z8RMpLcJ+5+tnLUjxOzM+1Ht60NytvyFawT2pf7iFX2wQnM9BgDunJB5
JzxdoQuSIuyhEdvdz+Pdn7vj8bCJt2fjZnc7br7Y4LwfdG8vdbKc0j2rzU5zqUk9TS19kegrJ4D1
wet68zTrLfzn1yNVNE/M9Wku9g97HuVwOPy9v7j94kE+GNfrk6BtxcwfsqqdqLLa0UwR3HIZGavH
6ZJo6Rt95l1Ue5C623ardmRx7dojjX4APTcAHZ8/HyXvNyZcG385ZzFu4Z1njtIMeWsm/E6XQuRm
SnR45FsS+65fwi+e9f1L+/9LOAwQTmenxneRDI7RSZJbZmmnTwoxNpv+6H81OrAZNfkPx3l/tRue
Wg1tCVkxhDXDPjGvHmTaeHezW9DPLCHzff7bvVdDcq3QMRnvGDioKJwcMhd/nNzZk3CVZ384h3yd
bjvwjTuJBKWi9WSmP6vaGHcFTpB90djZsMtt4V99fhsfvUKs8aDuQfxzgD+9C2HQM+BFUnC3+phm
43gEy/o96jLziyPMR2+QdgCjhKKax7np7TeBaaxofahu28LIxyMy5eUoJqKhP3+ed85WXp/FmKQO
AQ4HB8nJRILQB8ptQHQDa6EeDgBBCdKcs6hHy+MYA5lgkfXQ9mVqcbqvzedcmOF9XYvsPktd+5J+
z0J5wQsUSqVqFaZ49NXIwE7GaJ+2sv/fSxowI/DvgT0DthOdYgNUQfsMHdJaBlTUlVd/Z9AK+cWP
v55HT1ZATLKQdrDT8LZPrSyDGSlrpq1Em15D5fOb4DZztIqhTBSPHeOTCNt+Ul8Mrg9eOfZEXgen
F04upxZFOI1GVDmUOAlF8I6RDAg0DGAYfvHK14LGycOtxZoIJykVVf907citigadkxJC27gFvEpS
NqdtSuwHZ7LaJ3FotkVmx4mT1rjKiM+isFNU+iISs6m++Kw/+J5sTMRolaKI3e3pgQbAl4JyhJaZ
w3KxC22KyK5TzIfQ7rLd58/9waUoDmIlZF9JUfOfivg/i4yDyHSyMivf2ioI9qAf4S/25gXdvv9d
uY3rBEyFR5UHd6b3b73776UQQXns95mrnIXD+qIRZmGTFt8Maj63hXZTAGxZd1t2i39EZ06f0Wii
68+f99/h8+Q9r4U/DsHMVdRDTrZxwp9Q3IScP6a+9BURRWK58qA0Ix9P4HoaYfaX+FInTtPSPBj2
mN/yabmvU0i6BqoTi/8CjqZaEnsYX+6xW/B+EjU2ykOiHVYwNCETRMWA1nJRVWtsyqrvq2XxfZqB
F3/+OB98kk6IgyKkb8baFpw8DRn3eIItkt3c1pm/0+cI7+lZgs2k/B1b5hg9AkDIvvgNPxgzuJKt
EDU2C9w7B2zV9kiORxYdwBvoNgaruFQDSYkyzMwvTrocqt9/lzRRaD2EsEdYVdeb+c+oofVcZnVW
kMgm0ddsPEsb4yYjPwA0TIXczNQtHXXlmojbEH2XD3lJ8rmZOvK2yVSEQMDZzdFgXHZDk7N5J3Od
YBRrKR4Wf1UlEt+GqnNYVb2xLMZKHbD9WuDIk9bxzlMrCn7ZZWv9Ev7ivLS4dOrY6Gf7WqNyBwvf
eD5W44SOI2YyVcP1sFoTpdo01Y8zVGi2NaIlNRc/sXEDvXqEATxE1TV+Vv+HUTbBRVsKD+V0YhLF
Jhf0+jqU1jXy8LTfudomTi7oJexqfyBydyLKCYH1HChoz65Bpi0RCP7D0HvWkyYT9oeDXFyuvlgx
3xlB2CR7m+kMOnktjfN+FLQk6RgU51GUzZzWafjeVWbquxsc+w75zNnY6Q31T8P71pZAROLU7e1y
o70UoQnOnXO6c8gwZTrLq4yaktyhxCFqZp5DxdcUjgR/GJnJXa+FlxArjEMaa53UaPuiGuXUlmUX
6Z4fNbRsPDstzI2J6jsBCRLk38LUg8OpZmXUm0iNxHT45FfsZ0JU5aYqfUmcY5UW37ukTucdTenu
l9/WUDM6pu4iDkjfyzd+1fBXo2ZayLiwve4SwVRo7KoFjummTppebAejt/O9UbmcbBldAqOvK/S0
Dad+6Q9LlyIsRNy+kFxNt4AsjjqZd0KE+hH+CmIrgz6Z3I0TPMvKg6x8WROGeJ7U9IUJDnHVKzUC
opsk+MVqV/Z+dqWH3G9j1PzDVSUJbj4opFlI4CYTUTSS1PBPRqWFd8ujXQbCtAWRVERo7ZqpVB7C
RVBxMcULE4LuaLRIGVwxufFsluErlaKJdAd77uytVyHD8QYxGzu05JMXh8a4PIspHaZtb+ox3+W0
hRAPwPL0N1mTI6G1J/SaiAxCqhgjcVDfzH52GMQuEH6Mkd2M2Mamixm3pl/9ZkahwibbsjFIYFl/
ajCkGj5tnvY1AEx7EoRfj5OMB6EkcdJYykKU2EoRkybJC9yTHuNCemta7Z8tuLIo1yhLOIz8DPE6
A7GmuZa1zsWiDbffSbOcf3adlehzzxb9sDVKvwri4V9vqEkqIQiVizKMzGQKUGTqyGXcygzc5mHW
U+djCLVacR0SRG2BPk694oyQwhF5izACmMVdHjTHRYBhjlM+3zkuunC8T4M2dc9YpaCj511O/h2a
+ifNgkV6aAnOo2SRRIhFbBtRiGirSPdN/cH5Fg0lLK0cXirmiTx9zQlmfhjbkm14oCyvvXTVyETZ
mQODpfAp88ShdgdE3F2SvLgkyn9XwZq0yccU/JHsO3C7aVWOcYM29XK08tZ81iGt1w1cPRe8+ZBE
zwgZExQ9urjxENg8Gs5k32X1yInbhKa3qkkb4n/DakFo4fXWeTHUnQN13U9fZ8z0j+gi2u+fL04f
7NzYqmOPwq9L3dw/ORZ4OG29euFkh0o/3FZsn0i9McvXz6/ivL8MfxtHEeVATkPYz96uEH5ImvjS
cxlwP/Gy63diW105R1AgO2fX7OVVdG0djLvybDrL9oCB9tEBZnJsxe2exLodkLWr+Qxq/878Yp38
oG3+9s7WO//P2tWJYOhSizsrN1Bgd39AosV/0LJs7ss9UTeb4YvdwAeer7cXPFksWxoOI4lspNls
Xu42x+dtfHv7+a/9fu1/e4WTDQe4WjSDE1cwgn5jy8sUsJUs9p9f5KM3SivH8VfwH+vByWNYvUMK
m8tqLWhBxoHUTChO9JVD7oNH4azEPpsKVUS38+RRCoVMLoMJtC2Nqjt6vWfuCcytb5QgoPLzB3rf
MIAkaK4dbdODgnB6bC29Bl09PBeEsy3SorSjri20376MyULor54wkwBHUA/S6NLxzCtS46uhYb/b
R+EBxKPJ8caD1fXvK/rPWERnSJ9MjcTJ6q4w73Aj1oKsN4usBY72ax6mkWY3I0KTZyNz/HNDY8E/
RG4qiTdBW44XYsm/+kA+eNF0B4OADRW/Dj7Ktx9Im4VDR7JOhZ5KuY8zGhNkVvyGF37bgD4mhsz9
PQ6VcFCEabZpfmpVhFPlI0KuwXTqX15mzj9cP3fm7Txnza/PX9sHbRbYl2tBkRPoWnU4mcHwJ8+B
pRHVW6VXNJf0PNBmKmXhHmtmdNIoaHMP9XaYBN1Gzqp/9aYkrOJGGF6PWFuVvyRx8Tdaq2XVfttz
w5axF/jEyZk7VHbpkBNre5jWAikNeTCirDz6IclUm0xILCVykEJ9MRo/KG9AZvLoBHrUSX0s2G9/
9mZZ0gGvJLbVsqSdX/alc0UUoX7t5m6Eql+LZKtrmzQJ15nF70Yxu0IWFO69kU1+j8LLmWJnjELj
6FnlcJf5VJRJVIAHuG0wSLjx5+/hgzJXwF3SUITqEzKITyYEKmdymCI6fNWqmgHnt9yHTj1sZdCU
90qTkg2O1Pq9lEv+M+OovMdhRPjz/34XK3gHsj/QTBack6bbIMDvpPBjKBGMkXHB5h2506iX/Hvl
sPcioa+af059SxpuLpZpJIFVyF9qacqXL+5kHXdvD7Echzh5cX61WPhOWSqaqOmkpOG39boeHqfo
W6KfJ/8itV3SHh0RHK1QmnHZ5PNNX2TT/3F2XktyK8e6fhXFuoc2vNkh6QLtx3MsyRsEzRDeezz9
/mqkfQ4b3dE4PEsRy4jkFFCoysrK/M0LkBuYOUos3VsZ5r49FZAN7dtxz00q3mJhaO5oauu3DZ36
hdUmwuj8WdEjBJtFoEVDYbbHZcTAqJmxh0AE+Nu29FIkdyRtiwSAv/LGql6YnDMxxUFyhUKRQ2OQ
z368uLu2j6zUwzfbpC10B2C32JfNOOwXPsFpvQiMtyi5oUICOHPe5J5KP8UiNUxWYZjQ8PGGGmkC
xTckcKuDhGWcznbIcEtv4JElcpfh3k0L/os/yeZCGD2dYVsW5WYwhkhE0G05fuPJSpDlt6nLNa2D
srKS25s6acZXYzK0K0Ca4cvldz8DbSJgAypTqD1AApuLcjptRitRoxWWVXbtbbna0p1sYmw/Ihu3
6E1aOeYPUysylYtjUz0YUBZ+YWJXwegyW7rElpbrtwg+9DgseBryHxNIUSJrLshXAHfKb9jB+mhk
j9b3qjflYdPC8l2snp9mALwHMihCYA3dmvmGLr0q15BMxx6rc6T3pEZHgWNa+VRG1AjKINFvSTpL
WA6YeDYR/uSebWHllwiDeGmU0odJSXBt9NFamCbPWih8nol6HD1UzPisLGTUto6/6xhVjuoHNDbr
OAeeqnmB1N2OuT80nDiW9iscpfqxbnv/taIcCQC+ktRbZ6zyYSF5ODNPKsVXgcpDwYgk5vhBalWu
o2FUKWkPjrHHHsKEhNXo11Tel9CcZ84mkHmgZtFBBpx1gs5StXCEfII8Yz1F5lYe7OYqm8zkycD/
/ElBVKZ12f7+jtMAGyBbqe8TzfCva8Us9hYWAgfwuNld7DQOzm5lfpCkaNor3LvihSbBaQymAEZN
mvaLTJIw7wc3AeiEBvnL1aj18hdtwDgcFRG8OCKEtKxaCiDVdsUBxKq+pBJ8WvVjaIH6sMkN6P7M
0pIW47cKG3UANlbVjQRylHG2MXhPOHBDgvF1iZvFfSP74bUX4TbhtlbpfO+irn9x5K6WNx1oajwk
JNxWshAL4PVUp5bpJt0I+EL4GGoLh8BpUAbeZlF2pRFkoM41C1FW3U1TQKRcabGd3FDFwHpKqcb/
j09im6AWqQ4jqjDvvGEySpWsg5dk+3n3FKcW3FsOpp8DWctDU5cDl2GvbtyMdHxBoOeMFIjNSWzS
52ItECTmt1AA74nUY7Xn0SXaGwgBXddmhJc6PKxfQAujzeDk3rCFjjzeJw5gODfytPIFCoO5C9Pa
+1TGU7VUHz73WPTdNUyokHijrTGbeF/F4VxSc0wglQYvpBT6z1M+UV+xYixh1UCNvuuVAeknVQli
VaY8t7EcDxvkmayDV6YFbDy/XsLGnwko1P+Rg0TXD2DyPO+XBrCVcQBPZ4ra6Sml/rKhTmgcYps+
2+XD6sxQXCLpbqCUg7j6vGlljoqGNItXr3IHEYoKyYa1Gobxbd6bS3gHSwTk41RHQOxMxKJEQABi
fBwnA6+tvTLQG8ytE328hyaYbhxaidEhUPziDjZ4iwZmUEDckvIGzEdlehBIa0d7i6OK+kyOZcJz
CYAQRze5DR40O/eBV1n84lq3JMH+iyYsHKxofJtUDcFrh1zHgJeTytad3TWauW2ApnwFz6q8obJS
vyXQM19x0PuhOoX8CuVO/lqZ9RUdPnxUuzLuNpPThYiXZFi21V5cYgvZ15W/yyOrlrde2GifaqeW
DeBcMliipuTV3UYLoR7BP0JmRUpAa6+koqMz10lp0LlD4XjvSg9BchcnzqAIA7ywxRLXQOsmz7DN
dP0eyQ3qaolPZ82KjXc85rzX0KvUEl6TP3zvTWbPjfqhGcCMdtObMQ6oICgpFC03l0OJdAFVDqB+
vTb8SlTCyU4H0jJCLDWTZ803zaVb/GnYpUuG7pCQMRXxZVYwgO0OPUunGMp0egfuzvpar5x+i3eU
uke3xIfSONQLMe0MDIRzUKbBI1TbRGvyeFHF/dBOdUUagn1WszWAf90YsOQfpkg2qcsOlrmuIXIC
wpO6fU9va00vs90lWqp+qmQ8yACN6QcfjhbXObl0bjLkUxcy0A+o8mzlC6cGGsMCA0BqOHvIopfV
MBBYOyPKlTW1vi5b2yz197YvCu7GpY5bPMbU2uMIFeZ5tPNQBaDpSEiTyIOBJdFgCB8ndoHj5k4J
1Vh3JpEN1jL21y0uBSRiUPVuNaWLLBDzlSStFQMpC/SkbXJKmPnhsNHLNnT2kNP8RyuKs59wQPGG
s0NH+xlO3NXcKY6j+2o0vR91k7Xt1nfM8R4Fl/KKkxATdtXD16xp4LMsndpi98/mSJQohdKfSBvm
6ZxmeKnU0mrAI1BKNpbsxJg3RxEO7ab1NfSt7g60sA0kk8aMRup+n5Nj3iSdOeymVMXrXslpn1yO
jmeWNN014OdCIwpk8CzFBNDo255Z1it9ktp1iejeT8pAyrpKfc+NaLbR1QqW8LonIdkCugG4gsoP
qG19Hv29OoSLgg7Jqkqk9OBZUX0FT49sprCWMtfTdJKxbBXNPhnUAqWO2cLkhKWtYig06zN0pDbe
IJU/aVwoz6EXRF8lvSWfxL3buafH2j+BmsVngnK1cRuok/KzUpVfZtWiQDhq07NRWuM74pHNp6iy
p7fLX+IDDHe0PMBVAITCsAftbHI78al+K9BxCWisuiiLlSZhI7Cb/KbscbXAa2OrK+UY3ioRhJJ1
oRQZigbV5PUIHgw9bU67DSiVIuU4rXIq/CMu7GGb36ddoS1cST6kDucPSfee/r1jUoyZk1oyNgZf
T4P0POrxt4Fy1a/RSMHnOqnqvVnGhCivNZjjD7+IotdukhE8gspNspOBntdXvgJtb5VYSQkkVulT
bJq7AgZE3yKceECHkkze+bhCNrBBdrwf2iW+XoAaRmEm7tboINnFRtUTGki2BHoRI8Z80hfS1dNC
uoUrDrVaITEHx3dOKtOtJrP6GBgN5qz6oYsU+i5aqWNQaHXUWxJ7jSBgt2kpFK2CltqlA40W/h3N
5oVlcZJTiCcRappYj5BbzklcDYeolsB7ZZj0i00z1FWNeheo0pUf+spO7YYtWJUDnr79upxS2mrJ
UuT6iN6zr84zmKCLDF3nn7P7n0f4zGtLPINa93e9D2IQYWTV/GL6uu25tY89PfARkgisw7dwx5J1
Lys4pIB6eBDwknUdZNOhzzxrX/uBfOvo9CG9Vg5uqt7AGTjzSkR1hmGXlBpmJx6lPRpqWBabcbIx
c73asrv9TVpWkOrrptzaGXoIudwgV57b6rVdVc3r5Yk/DVIqkEiki7j0AvGXZ4lzFCFQWTsGiU3t
eM+TPHSbJm+tLdqy5eOfD8XECl4hoEQQMsc7HyWbuGpC2HQt/tlrJTGHbdHAAwfCni+UrT7QUsef
kgsY8Ee2MEYIfM3jsRpLGv2yjDhLswld3BJzTnqs3iahDrHGthM12NzJqLcjt+R23HPWELgHzHko
6/SKEAyThtGVrVKOOLjNr3KRtIcpT6CQ93n5pmpg/UObz2n7iv6QBql0T/FbefAdC++VKCz2etn5
2yFO2wQphkw+aOZYHjLcRG7KEa/Oy1P7wVObvS+q9vQW6HhAZpuT/ZSxGC2U/NNVbI3muxxkSbZG
fUl6iD3wJFvO6k7aJUONT2RAES3cc0FGttKnP4yE1OD7P0lMSn3FnCr7oWn9wFUywyjWQ6/L+0Kx
YRmUvRVg+1wkxqvaFNqPy69wckTTOsIPiDOM7UdFZHZEkxJWUzDFCPtEXXintN5wX7RWf3AmNQZr
6VAkmcKlsHN2UGqnbADBL5kLEuPD0YQ6xkrgSvvmgWtchpwgImJo/5mfp3iYnvXGXnSPE4fx/GOR
5wJ5g2OFjOisrhHm6B5S54N0qMX5HvsDZV9U5PQuiBXnyov1fDXxNy4YEjqEo9Cz6eUAgYtWqSAv
4Au+vTz3J2UL5p7VQUEJ0D9J0iwIaDoClH2CvqcRMlZJq38nQKMLm/JMkqIi+C5em5Pm1FvK8EPM
33VUOAaE/Z+QFE0jvGkj21xH9LuuxqAHspAO9dhtg3wK0KHtgh70TlsOLyQUdbZB76YNNlJbAJCZ
fBvbZsqJAAi5jYKoCIKCgsvlqTkF91PGIeU3HcgQJs8/W5fUGuKYziUY8bGyb/C+9l9GtUxWkDmD
Q+PUxtqLU/0uR1jtYdQBTaIjM9yYVVdvkZoav1x+nDPhmrIPZX+KlB/2R8dxrZ3CvkfILV0pYRt9
wb0eYXDf9L7KvkNKdXms08Isr85pyJeif0YXQGT6v6VqI1IC7A2Ciu94wyYIzSu4dVuq1T2aFXVG
bTj8wrJE2slGQSJNdgvjn9knqglUXiesCR++2dRrSQw8FPGZVTlG6VNklMFGR4UG6DenYjFF/dtI
c/seB5h2o9SFvpvCrEIkK1Wf694YF5LCM5uEuwMIDP7GNplXWKSqw9haCzIuKKByfFMy9gbq6kub
REzqLDiQ9wrtX1rG+GnNMnlLnwI16Bx6xVx5MTyy60d1VKvPiuPTfFSkJrW2ciMh70LpwELdUMYk
udbihN+mc5jFmexHFJTTpNxc/h5nJoBzG9Mdmx4xOfzscwStLYOj5XP4BsXFBvHVazMujcPlUc6s
cMZgfhEgAB08ZwvDzxktPcTEZ7RRfpq6ECu8JAKMLXzTLw917oUA7XAz0/ENAB18vL7t3KFD7BD2
8ElwrrmBA2u1Idc9/fkwNkwMh9IGZMr5vOE/gWpbAx8pn8DJ2rXuXKNMs+S1dWbeKH5SKGfRCKjs
7F6VB7lqYw2bryLFz1CAk+uNhm90CUR3Uha2winiBzwhN3zOCgYC6DHLlCsDwZ+A/jlop57rgYTa
alop2X2WImOa5ArKgJM2re0st25VDS/FOM8kTGt1556OorRu5Y50uHKaTwPAr6UKxJmpAOHOA9LF
pnU3P86UAswCPK0MLdDKa116VvK7Ovnmd4HQsG9Hj5zxEEFdvisiDOg3TZJ1j/wk+psWC85DwElO
a9e2BpRTNJUTy60AIC9hVc4sP4jKApEO9kKIih8vv9wPqRkCO1xRs6gOrQoXf9KWjvbTyjgNJmq0
xG+dkj0/6ngUvFwcIKJthU1XhbR/NyCMW0ztWsUhEFRtGK4tpLzuIuze73K0cpM1GufBF6Ry3yZF
0tYmNeylGCc21izGYS6pCWECLJXNucFP1uUVaFac4rvc6j8VeiMk6Mr4FxrO01bvx3YPiGgjRek7
5gjdRh+cYtdTFloIaKdEOrgH3H7FKgE7enLNlxtPAhMqU17sYXbSTPrl9GW+Q64q2dDeih4qqsOP
mT81qPKiTRp14wgmvv8Z2+ontUejx646/Vcll2iMgI3ZmGU+HYYmQCqlsKyF81B8qeNZg/YNgogy
P/9jix9/SaRuHaPI+IiSBAy2qXP7Fj1V5zrRBnyQ4JbtpKS3Fxo+ZwZFeJ+dDm0CjxV9tkinIutq
o0V5qfYmgj4yWLeo8TS7csjHVelJ2TqnQ7i6HDFPi8GY8rJAsLdh+0J5nWXIXWDGqt7W5Wqo0vpL
wCJ6ygHJfbaLXr9D7RFZNBTgnG+mGSAwS7VFVVaZgfAV7GQveTWDJvheo/ByB4pAFZgza/zSqpn5
tvCcZ2ZHoFNA3YDXIUkSv/5bhlQCgygjoyhXegf2mUCPrV+i6NNnW638lDNLTb8XejQ+KJI/vI0I
0QnquZ7aa69ojE0IVF/d53maRpuK7PWq8qL4HUXGFH2jaEDY+fLzimmbrSBWO4geUkccxOaPa+Vj
WfQZjxsmWrWOZAjRCXSurRSk2kuf1dpXqwlRkw5Aol0e+TQko8dhYqsumMV4Qc4mKoFCJkiRoqcg
96SQfnDnN1Q5WlC1C6f6uaGQchGNMC7CkPWOvwnq3tQFNao4HTT3DUKKjlvYUeeO6NsuvNWZz88h
g8QKWapAisx6FgFGh74k07OwcuRBAa/n9vdJU/0ryZFHlIBRwgYLrlXykivGmXdkWwgGHIkLNdTZ
dCLplSB4KCPcolTlxq87Z53pWew6eucv5GOn4EALEBhgFGB0ADtJlY7n084iED6Id68wQs3sVQEi
+z2rIOoJz1MUbuNB4wKtwk90toPlGf3GIjZN+yIxUdSXJIQwXTI6bGdhFEno26Z0Kc3UDvwVqniV
evCHKUNu22/LjeOrpbeW0E/9WphRVrkd0HoHlwSy74UYc+bb0SoWvG3htcZ6OX6tonRAUaResYoH
I3glI22vBQH1xsCM8BF0ibxOpyj6dHkbnB75pEtgfbn0c6cBK3s8qO1T2cOvBQmXMvc2BdVIV4t6
+c/TM4ahIwCkGBIYkkPHwwwK7vK14sDaDkcVCsNofjKHCXY6ZBW6kTRpD4hrwjLUi/KqkI2SBRth
JSyKwChKIlFEauWOYe3tlF6lBH15FsS2OA5DOpAqClXAXoSewWyH2onO9aWQofbgb/DVTAIICUgT
rUcTXVe3Scxgd3nAM/kqNFpZKMhxJ+KLzwocEg4cIy4H1UoNbLlDGdp01ng6GA6SPcrkrKKgh2AQ
4C4ru7qvWdtWacsJLb0ySVAY9SzfzerE+hrIaXwfenWLYGWbLJRiz6RqLDMBBEfmQegIzOaFsO93
jYStapqX2gaVOXOrymArIhRHvpItBxHU2srG8lkvr4xk6LdVjQUjIvP+I0BX85rW9BII7lQMjn4Z
X4qvRKbH9XcWalIpU9AfVhHuwdyngD9pWz/iIoi+BEYxvecxDeGtQ4nG28QFJJRNl7ftE4WrNN96
no2DQkIrBfUIdCvfpKrRfgJ5r/W1XU+KvBomsMQKDYgfCx/8NMMkr6RuwDrDrw2owvEO6EtAbnIl
SwimdLiNdHVCk2k0hoNajvEGuK8OrTEYtkpl9nelYzXGupML7SeSyOZCce00Vou4CZ7sI0OgQXf8
KAWSvOTgiFHWfvENkq9y7bTaj34omz+l/bPbGQRUDohQ2Oki+PyWjEiBFabYhjJQ1XsrRYkjur70
LS5P7WkI48oHoBpeNK6K5ITHo9SqFwVlw2UorgMWRZfZmyFH//nyKKeTBjOdZgG8Q9YeJ/nxKGqX
owlhKvEqDPJqJQCTW5Qw/ataNX5eHun0fegPmBrBQdiWkxUdj1RybxbS81jDxll27egGNX2cEDaX
RzkTgQBU69QRRRZEWjuL/A12VJpSevBx+9i5DYuhf/cBiqyrGtmmnqX55idN5MLJxTW5nbpVorTd
GvXVcuVnFR1P1HWuEz9EFz5urYUz/nS2AXUpZLJomKD4Mm8C0VdQPC9JIJ/q5U8vTlQEMGvtMbLj
5uvCPJxuTDQwhPodjT6wy/ONqaH+QwiJJRdpwobtNymxGylqfQX4M9r00YA7vcSZtgINq649M6if
W2A6r6TO6h+rLNDpg3wO6ERBJw/c2PGnjzIuhj2NIo67EJ87eRoOpurHS7dd8WmPjzuyQ4drONB+
4ac8W8u+1I7gjRBizNQqfnFIAtzQpj+D9DIgFl2OqFAgmR83XftT43a5Rgaj+3553k+/MMhoyDd0
wuhro/Bz/KrQmOE7cmTBdzDDbTByWaS40aLRXy7N6pljjHfkRsRJBu2CQY/HwsGPmJviYWgHOXZA
Rp6Ian2YNMp1lxsZYr2BYfxK8skKXZHE3I4jx/PKk3XAUzrOtPh1yR3tkKm2I2sh7Tv3dEyDyJo/
kPrzj56NmtcrdZpSdWlJvzoUGXcq3N/nBrTlM7Lu1VUkd3K48jXYS3YS+jt0uh/tzIZCMnKROPga
ogULj3UahcAAg7GnwUBKxM44njOMJ5JAauIU+5U2AdumpwcTOe4/PYrAWANrBsnO38WCOB5FGaJG
pr2VrehLSd+LJMyvaaVPtPsNeaEId/JCDCU4kSKIUzKfvxD6V3qR2QBSnB5Lvi7S/B239j+u4NKc
AAdrChkJFB/nUk+ZJ2FV2CPmDkOh2IO4Qru7sq315c0jNsfRBiZfF8ouLBp28EnhO0ysafDQvl0l
dja8lHGovWhokr1aWi0fwEGbrm/K1X5Anh2Nyyn/86+mayY4PGLHx23z+KuFXufkmckdC7CKKLY6
2a6wWwxicoycLr/pyaUIMAg3WT6bsMYkczoeiopBGkg1OhyqmiNclbqZqmBRdRWQKWvNkiIqwKTT
meXyBTGRv0iR5mAguyfI2yWeINzN8Y3oW0T3VlTTZCAomdo7KyMe8JAYUs2/N9sUE7sRdPe3pKJC
5tq5pv8MfUCBu8Dw+29To43X9JDbXYkcqrpKFVMFO59mHDF+YYyQ/+l/T0B0nKkhGCeAOidfaR+B
PpgNDJJSNp6wlGh1F/IBQC3qorhvBcpYPQee2hgr3e8RnfCaHqU7q+rH9Eq3VHCaGQFvBRsbNTbZ
lzBibvpOgcfc6HG4Dsxcvaslx4vQAunq6xa9JCTws8B+T4Ox25vFkEiYHUUTYvjgSiFLd2Z1J3Sd
IlQNewwXnarVghWdfOlbZIX9tRPgiAMRPtRYD76PZXbbW9LXHJXEN9/yVJrY1fi5tWrtpx/l0tdC
Do0MSR8jyN1WjS2HuNtKdzjkSvir632BYiAZSXnTCbWbddE1KHySzyDJF8sTMj5gXSLpMMlBuBt0
BHh2qW8Gk1uqBRqQdl5A9sdDTl5Ltep8TfEb4AUhi30uML3VXbmVMbOSRlhc902gExQUdBIB46UD
tkhtMprmpjVKvKaSaELHGeVaPtOAU3q0pZtafOnSPFURPa8nZLqaaHhuklLV1xaiAi/4MKTZunUa
DEtA31aWm4NFL9eQXmg5GMqIeFENbbtw+7FoXyfsDZ9RQ6e7HBVlk20TVokPELAY8o2Dh2J+NRVI
F6HSm6X0A1r0ZfEooLi+7lDe7lxWmWms0VWmO4WLEC5XQ1YgLMflUR3WpqCrrWNrSn5GUz2widC1
V11/sJUvmgLkxPUdA5chIFTta+ukk4y2YEdWR+k3tjEy6/OfwCPa4cmR2/I11g0dTB8wKFYIt74b
CvSysmqUGlR1SMISgIjSuge5QXJxlQVWJcjyNkIc6RgUwvI8RkSC/RS4vtdbLyh8RPlKCxz7rpiq
7kZjNvlxli9M5bROnzYTHEc8ccupB0qeCJMCFqIlsHYxhmZ5jrUGdVlC3uXAcxpiOZgURWThonQ3
P5l0QABTm5DsKiWEmBV93GDrABO8KcNQ/zQNxvjSJwVCJbgNuimVlYUM+BSWKHSXBL2MapAirjfH
ka9G6skpOsp1KYoW0NmcbM2+TQ+l2dvgMCZzrcZRt0PsV1tpNq5hkJcp3thAsxQgKi55fLghRHWP
lyfmzDlKCVSD//hvvfBZYgCQaaJLryO7Lhf2fZ4lw1Ndy87C9J9mRbw+dwDKRoJYAjDz+PUpxKip
HETpSuppffTT1tMdTJHlZ8M3tlZmvIIluonsCVVITF9HHVhG6cv3Vdot1K5OElWw1VDHgYKDPFdI
mo8fRFELu+lVWEyeNnrfHUwh1lk+1delib/Rn04tW4H+Aq4CJOjUhY6H6vWyT8g/hXNBYe0KLfF+
FbX1x9YFtPdEc4kaKgQVVtfxKLozGlZNRwnnzCbe9rqvP4dh7S/c/c9MG9AaoeFmUeKimzgbxRy4
4xbUZyqvi/HqqKYt9mZC9dRauMGdLkhAWqJzB5LnDB6m0uiQWxhzrwybTRGH1rj1CiC5l7/NKeyG
L4ItJs1B1AUF3P74hVqjDuooxL/dQYMEt6SMus1qkuPJ3rRe5hVuXg5tiTALvgSuFI39W6mZfb4a
jD4SQvNle2i1NukWNsqZt2eXgAekokOcmndQ6qBM9KrrkRipMnMDKdHexArKPwtvf5oXceqQFVEd
pUh6smhUmoehmgvzpz7E0mAI4id0ZaDaN0W5pZFr3FEsdD4pg4YNd2ZAkVOlJsB7ojAeLCWJXpgb
3NOo1zvPWuKYLoX2/s+nwuQ+q4DMQY+EdP/4C3nTEFVRTDPJ8bE6keWGLNyBLXN5Ks5MOD/9o3RL
Xsol6XiUWC1rzDmp3FqJgqWc0/Z3cpIoC8vtzPYBYoSrEn+J4utskxptbHZ9pBTC8KZCHQesnZGG
5T7x9Gzp255UQARHX3xcgBMAHU98ALw85zwvuU1YnfwQ4BzzGk3O+NKGRrBX8XR/aFsl/uR7foiF
hWq+6V1sPJcdt+XLU/tx1T2+1/AkVL3ABQj3lvkXDApUv70QPJ6Jtlh4NXqT/DmI2+Y7d5EQ1Bec
+drtyz6zr1EF016VvoyCq84Mx2SV2o3+5NGpeVHiHAPALG5lN1Hz9jA21hBsEtQ6fyDICqZUpch7
nThjUW+nqZd/xk2PLSp5K1X1qEjTX7bXV+o693MKiqE+mS+X3/P049JoAdxIp0ERNO7ZEmoicygU
wIYrpGajNUe7jm5xpH5WYIwsDHV6f4KXjhYqlyfQSyiQHK9WgxIylJaGoTQtVK8qWZ1st4hy/c7W
aJztLf4BNrw3yiVPkTMjwzShsUqVh/rBHABsVuWIPBDmQoPaN69ZhPg15hr1VrNK7asaxMNW98r4
9fLMnoYpymc4OvAdiVfyR+vwt4ozctg1KwhBVHuqAY56vWG8oehl3NZeOJFKxEtk5FOZPCE1i/4n
BQy6nnzW4wmOufPIiQ6TIo6V8im1J0ySFXie2rb07VY7jL7mV/i0adJjoDpQBu24SJ4sJ2uxJGuS
4CHsPW47eSGh6qWAI32KkfVea5iJ1oANUJI90Pkpf+R1Vj0GnC60AY0g/IJjk4PsJ25cDzX0Z3we
MxpJ2GFJrau1UpRsCj+P45vBi03JxQ6yhLvVFhWUMFtKlbWpA6ZZcw3Tf0nWWGf7CD9o3SXbRUO2
rDAqDad4/FxJlRUIaKPX7gefNMHNuKy3fxrtwFSw7UXhRLhDzZO9ysCUFANDvMmmur6h0N9CV8BA
WYepsL68Qk4QB5QsbIFW5aOhP+CI8P7bCvGhWtly2LXUtK3kNlYhhgmNrmqPN0m558btQ6Gw1Dsv
j1EHvDz2ydHB2ERzsgfqffStZ2sFvpfkw6hEPgVG2BUIBDh4qqP9++bwXz+G//bf84d/x8v6X//g
v3/kGNeEftDM/vNft+EPXEHzX80/xB/7P7/t+A/96754z56a6v29uf1WzH/n0R/k5/9n/PW35tvR
f1A0CJvxU/tejY/vdZs0H4PwpOJ3/r/+4t/eP37K81i8//MvzGWyRvw0H5eev/7zS4ef//yL7Pi3
CRc//z+/ePct5c+tqvxbE347+RPv3+qGP+z8ncIf8F3UbCi0stT++lv//vEr2t85yEXWAKCALyOK
TBklgeCff+nm3w3QNCaIAxRU+FfiZ523H7+k/l1AxykVEQCQWQcX+79vfvSN/u83+1vWpg95mDU1
P5hl99vJR6SiOMkPMmkJC03YWbosI01IizIMVkGRAUaox2jtq3W3sPg/8B/zYWj4aUwBKqzcrI5X
f9Kr2E15aK7iT9A+mmotv5amLMmccmX16A15+6JSz7pujbyQ3azJusHtZAcb0MjGvR5tSUt+C2rO
LRxfO5u7/SjMvk01ka6NzEyfg3hM0uvYgEqN54Ns3Dl9R5eYIruEH3I7RPlGUzu7dxH0lL6knqI8
9UkIYy3GVnA39hZ4pSBtnKcwhw5F69uQ1/hRRtdljIjOSq9j+56wikLSbyvlP9/j9/mfHRxi/rlo
gugm6eBeNFeVoR+SGcBEqYh5OB+ifmtN9pOevfgG6+2/Zh/+94HEgTv7AkcDzb7AFHBO9DUDoeX4
NhYYuia2a2qobvbahizNhdhy1aBYdnnY+WnMshaZOzhcm0b+CbTTD8O20zIZzthIetVB+NhQ4cdw
2bO8rY7jO+y2xlqIdydsPjEq/QOhKSKKqnOJ+5Icz3P6wUMmsnWEEEC4iRMLmsmYqg8l+IfMrS2T
S2isTmuauPluGPVinbBZFq6j+rznhS4RwFiklbgewPWYAy7qNMO7Nh0ktzFzWESwNoxbyqPq4Iba
UGou2o7UTUew0He27/fDWq+T9LYMIyPc+13iYFbetPINjKEGOK5XjW9h3nuPehm3n6Q2d8arolIw
qOxiYfOqwyAedzry4MW2rEzQitE0arc1//+tga7ktRV45sMgaV3vphqudRy8lvFdRBt5K6eKgpJw
pZsj9qTR+Fj4HSVK2OMpHGbo+FuqXjUl0y5BoMcx6ugrd1G5XAgWYiX+tlIhP2kCJoCjEBrHwnzw
OFZQHcfyd2yxrqe4D+nTLF9HTxq/F4O6pB/yccDPx0Jrh6yN+44BwfV4rBR2q+lzu0beRkEyw2ls
c2XXbXOj4Z/0EDW4WEE+kFa1pcp3UiwVG9gE1Sc479O+Qvg5IbeT2htDC3KcpysEU7UoWg+xTgf7
8kaaBYqPWaFGQ22KZaRSDjh+Uhs7qRjfUX81ZlK/SyMn7lDMwc2PgFk8wo7t883lEc9NDvVHmJCi
HkgTZJY2tAE+M83YoffIHns0Est+99Q0676OReVnLoUwxMNLOUj2sKUdGflY/INWGqKrnxuh0bPq
JG88lFMYp24PG9tAazbtXkL6jSDSw65Wd5efeHaYiTkSRiCIO2H2QNiZQQumsWsiT+drsjkeSw11
OlczMjb75WFOYprAagEPoD2JjBTF2uNPMXYIviUTeJJJR/QDX5xmg77vUylNzUOikqoWxdAshO8T
ChLvxp6gkYzfglCjmH1/g3qvpLap5MoAKqGDeOMU7QynFDyHvC2+6MU4TW5fW74GyHBIul2NiSBn
iqlFz5ff/8w0Q00WJGlRqqaFevz++tgJg8tccjVUd1YDLrHbIJzC7eVRTgrR4o0F0Aq2iKoh+Dq7
QqZGAhbTKMDXTJ18SMw438QxvPFVoHlW7Ia+rn/t+iE5eCrIYqShoKZ1cRr8oPoX3uWJjTdcC5UB
kjJCtJcf7uwUkLmBm6BWT3f3eArGHO+3QMPUqUyCZm1gMXggxfH/fBRR8aMODaVVHGbHoxR+hTGQ
U0muHynNg5X3qUufSXu7/C7zmwnzLJA47BpUbOiuzra5BbtImQbmWdGCdCuZdbwD1pTuvVKb7gYz
9vea3uJgmVrev28MRxeGCzmJ2K/kndxgKaIKFt9sv6qYQRuoEKPjjjYr8lR5EIcu6036FOmjs0Zc
Jb9FJEX6bI3CKbMv/CUY6gkaSTwCVCS686L2w3McT3Htl3Kr2+Kw6UNthUBWsq4iEJBhbEaPUtsn
EFIbf1e3GkJjVlFdQwdp97FiDuspsZorJek5WX3kzBuAfEtFVrGTZscTO4xnpO1BU3juO4c2NaKJ
oe0jvlsp97Fptp98IGCixTp1N3aiFNXCrju3GDgHRWAjiTo5ZoZsCLVMUwCB2UjUlvQyr3XUx79n
cPxB0mn1OsSl7ha64fj58jI8E1XRuyHToEYlqlOzxeCgUJoaOR1wDQXUdVJhQKrAqVpjZFeFYOxM
YMIo2yzEsjOjsgAp2lAwIqrOmxJodlddMqDSVMpp6Mp96X/pu7RUNpXWgywwYJdSSeqmJfuRk/oN
HxVUAcUiPJxxVdBmEaSCz9G3Zonq/Djp9jqiwdjsTTMrr/ws9wxolXIhbWiJKlco/mvdlZa20q+x
Ea7jfQpvYF92svwrBIXo77EBspWVH+Mlu2rpqtISdcbpO6pBk7p32rL20DwBikTtWC8TkKne1G+V
xLafbV9PO7ceSHr2it4a46FWUwACQzrV2arWzCq/rvFFN7ZjTgGeiO+M6xJvihfVHjTcLyUVHaog
aR08MXJ64G0Wma3bWC36l4OTBEDeh9ip3HFoDVQd037JLuaEIiNm0hLkcfaxICDMjiPNkZLWkCe2
sKM2157f9xtY1J1GJpsHQJaydhWlsbzGqq6/wSzxf9g7ryU7kXbbvtDmD7y5xay1yjtJVdINIdd4
l5CQ8PRnoD/i7C4TVaH7HX2nbjULSNJ835xjdhfBqvTrICjt01pBDPRX2Z+VmHeuh0k3b2Zr4YD5
/uB+Y73YHWdIPGhfom1+MZOvppON7YzQ39Rb9xdNmgWuwjB/0JF6ccbb51Nkm6wUu5ceme2LjYkd
CLXy9tl45T1HDZwFsM8WF5kdudNF7KfdeokDz3Jjn3DGqKg8/YPj3pv3iToH3S2gUBKVnk+n01LJ
Yl0p/LmlZjwZ5jpGJUzLD8Q5b+1MOUrhCUaqylz10rLAAa7ROTdTTugd92DXS0ezXwKlSe3msDoS
lsba9MFZZ+vm0TFFcfAHVdya4xac9UVFvkWzivYL3nok8DoctMDI7Sxcyw/7Ka/nUz5y0qWoLeKe
Z9f0/IGsgV4VU8XiStoFawS2aVjRevnYd0t2va2BQaG2fFST7n6wtr7qG6IXZJu6b9y5MqXHF8s6
vbEg6HJyZrGtOKfazJybFv3Umb5mzinYwNZ6xez+42rAPzCrjoj9yuVadJJM8zYfPnIIvR4Z/By6
ZKxi+/b8z8/9V/1zNdbUJBSHTaPmiLjpUFU0K6qk97+zVyL9/a7hDO6TKzVdptfnzzsfzX7xFrJQ
VW5OiVUtRKOJFdCYMczmsSFn83bhwE9Eu07nVpQLKXfEnsZ45Dr7UOPrTqB5kbM6lk6zRKrMf5je
5h3Jd7SpZtv+B5/s68Muv/fP0ZOuG2LoF6veUhVNN02UB5al+2HjPe3DWtemqHBUNX3wcF6vdZR3
aU4wJkx03i87I1ljd6St82w2UBM3chN1gaPC+jysuvu56HYTM1ESPz54I/sTf76Hodm/TwaoGGDK
vtphNZTdhMKAQI75Z4/ey4FGCbOzWeltVK8VnBm0XkakcaTa89fsNrRGfwZ/pgpcKY7bfyDIfOuR
c4Km2El5ga/jxcrbWp1CJMb2QnXwDrNBUYTS+kV04VKo9IP91FsDklB4lBWgfmBIuC8+Qyt3qQsE
PHSz1ax7uSjscVapBnYbgZ4H1akzNXDCO5BoOWVFilm7aehakSPnTyKi66RqEsHs4ui5W66eSMOB
KIczaCpvgoFY0QOGelKHVsfNjdP77+6NyQv+LyUYiiM0EF5iJxotAyki+e3ebCx3oOvKU+ev4PrA
YRw7YddXZipLKAim/ZHt4fVSxlxBmeNPyZwH92IpK41NUJWgGyR9tKWRyRbsy1Q2E5G62lxodySm
j5eizBznt24t2yc1G6WI37/9N06g/AgE+rQwOR+x1jyfTFanSlU/4/CQdlt8oufrUG3JPLwJzmd/
FONp3nyOCro1JQQozU89+m7ScI21/Dwso4pKB2L4Ke0BYL3/y954Og65Q5TIoMeg0noxqIq112s3
y4gwy4ztq1zo7B7GzjSuilkbt+PSByJLVDHMZ2mwWsVZz+Gi//z+b3hjQt99ElSuaYK/NqasWgol
1CsyKtf2EDJASDpYs4/OI298rK6595DRH3n7MHz+ClqfdBwfDmm4eEHWhw5994htpteEWueqD3Yv
b16MXRQVB8yJBAO+uFjjBhNdRlqQ3dzBKi3976RtPy1Y47/89cOjwMlTw3bPGh28eIEVbGvHyPYv
CxLaWY5slmSeuvig+PzK1s9qCGwXAx1lQ9p+L083Xl3Mqw1ol524W4Si3xYirefROiuKbvzmApk0
z0geCuK1NupdAlz2YaZlv8xFSiynU/3dlwb1NPze/zRFRnKU7hYy4n9m7bl3ZgELCALcw98/HOod
qNj5xWis9tH/r60CVUXHX0knDmvEokkxBWuITcP+YHLbX+aLdYkqIfVCNJIIxZwXO7O6GSh7ZFxF
oyUejbvXsjBH47PV5d4l+9jxg5XgFZlsfxkUzXgNexAh8vnntzXklTayGdZCzgFt2KtBezRNIkWs
bZTHTKgsLIgxuKQfWEVZDfpwArtVhgXR1nFfFduZXNAuO5XfnNzRzw6DL8ww4Hh81mnWpR1MwL3L
aRQfbLbf+M5dpCJIIRmryINfDFVz65TRe6kWdhyWOJaK4qSt+t9KEP88HKp9fOs0SfHFP384+SQ0
6dScbZE4Oudic3KU2WJK3h9Zb33gDmY9sKrUbl8taBsJy/YCEpTggTSIhXKx9/eBtaMKGiIx//5i
IJt25AIdPiLLn9+S2hy9EfWqhT15hpcFyeFn3Ugtye6y4IPN/lvviE8c6h0TCgvDi3cE9AhtEqL4
cHN8aOeGGM/qqbHv3r+hN/aP6FvQouL8+NOceX5DFQGCAostA7jwpoitvjh025RH7XivRih7c/G3
oCVccWj+4MYinPgDkn9+RQe/bI92ETwfB9qwslV/40ya+mCEvx4VyIQAwyC1/XNofTHfGAa+iHVk
JZslNEtd81JSAzfDSwwvz47vP8PXb2rPg6Kpsiu8WWFeTAKyBOSlIa2IdqlzjCRmCDOE3h/MbW/s
OqngEVRHfZXBjj/g+YOrVigMXbrnrcyj9lNAmAwx5WTnZJkuJ1naRTiWtbjXq6y8Xpp8uHBKWDOU
m7GGZAQxVaWLnFvIn9XSBg8KvcSVbW7ll1Fv048k1288fiSeNOWxn+4NjhdbvXrurKIJGFYjQRPh
AN8TT8m0BLRjU/Pr+4//9RCmWgDLDaQYO3LEfs+fi+2k1EQMKiSj7uGGbun0rZrbRK0l1L70ieyh
8JfJCd+/7Bs7yefXfXGPeDKk6oBmRiQGpokjrO9l30NOhYkee37jfKrpiR5LoMzYGCb3Jpir700V
bNgmsIAc5glv7Fot3ff3fxfrHDf8fBXkh+2tJU4oSB9eunEbd6WlHIDodfV86O/GddO0z3q/1fU5
3BanfNjamRwQM8uMfwj8LEQkitRFPEgOUX/n9HMLhU5o+nXr9rVzKHMJpYIqrv9Am8+1T7z42jsW
WWZ+KR2xAjXwlKBbPYONY2ccOEmAKnCNOn0zzJBtSW6Ffp+WWuRDE2cLPQaiOp/hkzkx7Sxg8SgH
cZM422aU8aQqi8PB4uq/R6dz7mXAuSralkXeUaQqzbDNRPtz7oxivJiks+cqOr1dEZphKSfiV67k
Ri4M78vao+LJWrs3bqfOJFwFRcj6aLnYEZNAGKQYZ+mGA5tAwv6C2uGwRojpof5UW7X8VCZhXvh/
pBL8xcC5RNwyuSTHTCt7JqwEd6hUlt9Cr9GVjGoaVpjuuhyTTFSpF65zWspEl5Jtld6N66PDZuE+
NWQbLsqzhqOV21PGpNTZfTSNlrkiFpuDu8XA7pfkQ9dZ0Tiz5zf8Beyq33OYDvVphk7ctab11SMn
89c49rUZK2e2z7N07sCTOfN8bPuWVFtD772QGqFg60EWJZK9cdp+DpbsH13sPUUpLOK4+9TE86I4
CprsWEOxWMRkG43lNQenLUGimqWYbIQFwg5Cw0j9ewyu1FLxcvfLsfBzmxwEoOvWMRdFfd9gcn4a
EWo8qbW5swZZnonCFUbip434PYym8bOah+4xDbTtFvRdV2F6m5xf/qKQzUL3Lofrno5CE7cmRtXI
1uZuPE8tjo5RY7oNDfIsmz4Zs/SmsPZG40tLyBDrfusxdryyD1QE4b83SMFaqovUnR2UPsAt61AY
2OkIDV3WO9dIte+6cFe0GoavPU7F6v8se2Hjn/Oz/MFq9673qka86Xq62G5kV4v3bW19TwBw6bZb
z22PoOCR7S+Tu7WJXhTN0zDUQFyrtGznyPOzyQgZ6Rn6dMdNH3BymibpLJlxuRBrUIel0qfreS3q
H1XZLNe17U0/KrF25Zm3GOXZgA8w3FrlMj4NY3zoyjI3wkEUhRNSj12Z0C1lXOBaEl7iuNIkRtjq
+vzgGkp3kzzQwdK7KEE62DYp0nUClPOWtOACHeQy9Ol3W20agGKiTtYo2whFjxh/DaCQPj8qKFxu
GHib8+DMWjZBEfQE1VRvgRJsK1/Ux1KW8692LFGMDKOB27DXAbF1RksZhEJX/6VuyraL62HE/63R
qPwhPfIJyYMshIx6qNNbNDbgC46E4xJZ0y9AaxKFALu5KPSBXIwhQP160man2r/DlYANMXZF2Bir
dbGmdNZ3sdj8T2V47SdDct7E/+csMgLRs5yjh/e8eDPzBc/h0hS/u8BYiEzRtfTJbbPussXvvCCV
SoNvetfOTzY6caaIjYJ3SHULExC1NVzSBcc9J9ID2dxoddPZkUYZ8pOOFvpJ7mUKCS5oRCjRdqRg
TGadxzn5w1/0YSF4d86d8WYznBVn5eaYX705T28LZm3g2GMh7ykIbHfBmtX4LJGJrGExbNZ6RKLA
io1LyJ7PB98uel65MMgTNNrgph27+uc0GvkcL+W2JE5fYuDLCm2520Th/BjmerzRF5wlYW/P+o9l
kLW3c4cqncr4Dn0eWalIqi2qf6Rw9Me11E0ij+0xu0PNRWSnVjijSwjO4vCIe1/fwq7bXDs26cvc
L5CY+8hQsyojOAfeOcS9ScT2YGOUlFPqxo49D8tFqslGxXpZ1J8yaxn8I1Uu+5NhTsx67lCV97o/
5D84slFET1Pb/46WqXosVjk92OasthOUUhNjo0dpc/fMT4+Qn9M/00/DrM5EITzSv0NY5OQy+paW
/tNhpXvE8GdVD6611U9M3oF/qYPYIxep77ufk5tW+YnshgEt4rKC2Z/c+rNfA10/pHym6tbNClIf
VxRu5o0xt+14ID8eisGgWwA0cXqDvysVXZAQNUlzScipuCRQ0L9cMqVBr8sGRPHCsLH6bu2Oxtaa
Et4nEi18hkUnze/Ug1tyJMslu0hFNTbnsjRh8adwJuMyKIzrqcb2GU6ONRonk5ALpgorrW5GiVQs
RkmEJoyUJHsKc2qTJeIhps4Yg4V3JYnPcEOEx4ruqrZicwbpD0FV0UF6aIYhvacPmlrcNHyTQ+5P
Rpd4wso/L/4mzGOKekeUgNlqbvM8W/jWVk3Qz2RKAxkp/aIn8loCvYo7Rt96yvxNux7dIM+jTLbu
jyH3mol/Zw43Rs/PTwyZ5ydnyimp+YwYAvWUMUzhlottOeqwVu4rCDzFgWmgYAfhtSCSmsGa63Cu
vfRnxgT7ZePg/svWPGi0HSZ22o7uYt5OrtmVkU3kspmwLA1u2NJdIs4+qBHVjZOjIWPZnM0/Novt
P5nefjeay8IR0rfwbpVh0ItVelrzx+2Qg2VIPQKdccpqca9r3U222kERFcqZ9CPJkEt2ksYcPM2m
L4uzchDqymcIkDyc111wXbdGEzfm1ATkM+2CodFp7Rscryu5zZgvlzBD/0ZGU69vblhVmwSTZzh+
g2d2GtLDYGtFGXo5RU+QZ34tL9PCC345wlu+UsW0CdMuU+8h8LdyJl+8rPFnDgPhqZZTmygdgpER
Pdvwnwxnsb6vqmatzNnnaXDQlU6guqccIyw1n6k2lYHZx25QmtfuKIMbrZym+z7N82sXgulNnhve
et4CHf5krhZMi8Yy1L1oRZCFai5tyBEzOsaoXMf1Gxs+vw97CCZlnOoLi4RuFNWMy1atMJCcebzL
1tr8WpEAziy1rZUdV9L1rmvyBKLAlgvd7FyPsSsE/5Sjq32XJj1NfVtzB+0jUVuRwaIJQ7PN2oNZ
sEk6WNZqELArFuJoTA1xC84J8+DRmx7u3VFXZexM5pzd833kcMKmLO2izmEmCqtM878ua5XX54Rb
tPVFTS7gDB1TruUFfACBTqXWa0HYQV1WZxW8iSsJ7smIem+QTqSxiRhCE3WBuHLgQhF5MDRVkwxO
TRTXIId2OpraKv2jZ7ZFf678sjKpA5YiO2ip7pTHYBY2oie5ToSkS/W5Flr5QJBOQAYO/QSSvUfN
dkIPMM5nvYPBTKyLM5MlZVQQxYcpyKpEOWW1xnIOqkcUUViw06DTvziNl31yOtWY5yYupfNOecYW
O1VPznwVoAKfGCq3wqtygerUL08EoC3luU/a5lVLmYw2FYicOkSxIdt4ARY7hbPyapmM7ujtErQh
QDFTbOrUVj5bNCtQjOvV0bzLSulGk3g1EXSXdUcOb8hmSrJfybUgixbise6Nxlv8Q8e++Nc8T5l3
2FSd1eTHOGZ7MqWDjrnt/Pyf2StTfhu7kysyM/RrJzW3/eIIGeJ88c2fLJfqCx+To0iiW+u7zloc
aiN9c9sbeZ6e9WYqvup90N6gza7SpNGX4dgtc4VugYg0GY69MasoYzefCJnRRacfgFXEltMcOb2+
Npdik1qWbHpqiKSfFKmEbleOsb2wCwj11TG3Qz2u3ngQblPh7kKT5vCFyYopCS+GJJ5gZfffp62K
BFU41wkrWTPt20u+fUErP1w7KNetU76tWBkhrVfNXbXkVZ/4ep3OUD/nYQhTYwBTgYzBXsFxr/z9
/8k2UUETRM3TOeymQnaFQJSmmQwmOi6j+UGF842WMyUNyFG7owBZy0sfcVXjbZvNhTVgdXpUyNMv
mduc7dYcoZRvpDwH36HgvOg/RiHFea7P43ndq/S366r876s6QBp1z6bpuEtC9+bWv6rIpF7orWhE
RlPTzI+9Vo2/vapNcdTbZDp8cI5+6xS9+7VphGBSfynvcKyU7bQ1ceMcxUKg5WO8jOX4T6uZTkjb
2/zg3P6GbI3UrV0ThlBql+i+KJcC5DGr3qaMZLu0iTnptSyU2haQF1erX2lO4pbrtEyBRjN8rjS/
vxnWwE6kY84Q6zfs7Xka9ENYa2SwVPCH7A+eyFuFFpBoezkXOQo8ludPH4mm3rkjMLGV1BoEVDkH
0kCVPeQPX7sl60ePZNutH4zA1w1LFKNAaKG2/BcT8/yqXsbqyBfFVa1OXmjKAFlQTSWIQwjnh9HD
mlf4ltyioVMf0a1eX5vBv+tUPZ1IJ9oXz69tEg1Q+S3XFlu5nnfV4p/IEhq/jmb7nW1weqsaigOj
pv21xcIBS4y+gw4ZTW36gs8vrAqNRKTFYSOjLfKc805zbunpkGwUPfOwXesnmuHlB096f3/P60ZI
X1Hg0JpFmIoN/PlFNWEE9bb90QCX1jkmFk4GG5ufzinyS/7FhxEIr6uETCxENNGORilBleXFBfVC
qqFHCjlqXXfoJoyGmU1q7KbYY7KmuakRe8pmpfQ5f9scSAbONEg58/tAH9rDhkj33FASbZJdBHm0
mDa74r+dBpBEU3WlFE+5Gs/689+4lLPf56bK2IT0brhUFMj17jIvrYM+GL/ev9b+Vl+8AAbZPtB3
HeGrOOpF0+tGtR4SqLnrLgkKE9qptLWAmO8cflc0BXb2KDelZRSPQKqEECAgFL7/I14bbSjf4P+g
gUmKEceJFz0OtHWOm+2SEjNdp+a8MzfXj0Re2A+NIZZ7bRiMbyqdtzpuWXYAm1omGyu8Ff4vTdOD
j2jAb9RZfUyStApIn0XM/CfO7F+TfmH5Wv/HsjCXwkyGerOxALHB6LfKv2vyjqJ2k/fHrBv8sBwI
RKqlNRwGmc4nUZbz15n6XyL7MY3ff1CvP5f9d9FyQgSFo+WlxlqYKrDWiZFR1k0dqw1Jg0fucZJl
vnaqt+EjveHryQhJK32Gneqxq61evJdJm/WBgUivvF38x5X2VFhM01ixe9iPBNnK7rqsKC9ahOn9
LQ+BkwhKH5wBjIi9dbg/jH+9BFeWpdWnK9LWZRVHAWkb2j5JIX/9SBl5fHCYYrBKvlLWuW65GbvU
MLc3+1OFhPpWEOF3ILZiPPNrd/3IgfN6BtrbeAA/aIFRxXnZO6ioS2iaw5ImB5HdOKCT4rZsvcie
EJm9f29vXAqTsIXDc/ewYdl//gTnxhTGBMEaEZDc4m0a9zBhKoLbkKoPGlJvaAS4AoOF/e0fpNv+
W/71tjIPr9mc6yzSKm8uXNn2jxh56p5eYgtXf87UEqYkxF42gaafls38x5yLLkZUqUf9RMFYeqCi
bIGocpDallCiSQ+utDGXU6JdzomU+Ihi/ObjMS14NSy0mCNebO3mQKH9zPiaKFaVv+kYzRdGtxgH
OFDb2ftv4vWMQjOad01aGVOdx07y+eOZ8cdV0O7yiOa03twISBA+VLFB/SpzouSxp831VxJWS2iJ
yoaWBnsrn78PkAamRGxiaCK/QQUWW7QszLs+D7Lg9P5v/COIeLYWIJMAMAlWjQ0odq0Xv9Ga9DGt
9S2PNtqB62NWKFBfC/aNIKopV6s40+a1PrpGmy/HSZkwNhAQjUiEKy+NFQldClu6K2hVMMUfhn7o
cPlBjlnYTnaIx+n8aNdgWU1xmKthIvXITgszNDEk9aECQ7OcN44lrmRTjBUpIplKxkzP1ZkmU52e
g1ap9XpUpjQ/+FD+NNFf3DrmoL3nzROArvhirknThuNql7LrYlt3XLRBU3Gt+9U3ag9WF2++JFGA
gqFXxdVq1/2BNXXP3MPOeIWxR61wtTpSjkmH9h5G6ZXWt5r+woNVlOtPYpepFpaBvXWRO/HqQ3Zf
8lvZdCYlBpKBIUSpIh/pJhb5w/svdZ+hX94Y8+iOWeQf0NPPx91AekPFfjOPNJ2DHgGlXtSLdflA
C/n6ILEn5QGlBIHgs4vcfeb//vp5Un5hkP0WlTLtL8tGBuo4tuuYk4dgi2Ox+dr2eRVpS227aJuT
8EtwCYXsu3ju6WhGOdHqWpypCSc2lY7UTGZfldsHSqbXTwPTGwJZ+pTAREilfP4zXWrbhqKNF9G5
UcdMjrS3OOAlf/vM+dCZBn1cXfuX9GIwURNxSj5Wiki5l1EERzAQzRsZhh+M2v2hPn+3qEJ2vtuO
ON8PLM/vRuPPzRH8bLT0fR4TNWeEYEJUsjZT2x3LTAEwFwZxY6Oyx3PhFJVzeP9OX+0PsAnwPLFk
I34iYerF6Fr0draGjV9gm512GG1yGTycZpd0Z7OZEt5EsLJmBEeTvuDt+5feH+LLmw92CgZXxef8
0iIAbl9I0rzppy7DFi04T672DIB7Jh3jDmpIE71/vTeGzn4KhZECZIjj+YuHnfKVI6el2DL1lX6m
avvXisf+gzf6R0n3/K520zYnod2bue/In7/SlJPwVK8zwD63cR4rX+Auz4O9si/YNeRJOVZZFY/k
i8wIRmVLCjvW0bVHCbZQW0KA0VnzTVeM8qdmG/UU2jQQLzxpd/JEZ6F+RE2ifqRaLpkHupGq+mgu
2z36NfO69rzJO5hL4RGOvnXWGFJ39r7B+gm0RFZEmMcb35TLx6PBQx/0saHa5nidvOnWHsYCwE6d
Hn+raQ9EzJbpb7+2hvmEa8bNDs2irCChD5vi4kUlXMeVhiggnmwyihIKz40dB1WW2QcWegV6kpXq
0UzxVcei7807ziRL96mj/LNeKLPaUJmreRoSZNeKY8qoaiNs+4loqWrOxqcNOZYR52BKVVzmOQbT
wqVuf5yqLWBHsVndjaal3gSEkhyCeORjucsQWlkE1E79zwD7S3rKTawwX3tazWeO109Ei+f5Jv47
W/wf7wTeCTPW/4dLvOKdnGSbfRfrc94Jf+O/vBPT/A+HDohRiP59jmL/4p24/8EhyJ9zMuF0DN3k
f3kn/n+oJkBQwn4KGp6Cwv/yTpz/eNQ2KG1gpDGZGo2/4Z2Qf/NiAtrNxCCTdibFfiUwl88/1Y7i
rGyDgCAnX/vGftoY6oecTKcTrVLnZJl74t7U6Ad/pCNpptezk+snr4GkWnq5dYDd7EQV1ee4rJrP
KU23A/xyamteiSh5WfQwbTvrwBq4JJReraveMqcTPqXvOy3z1iu9/tzdQJJOXeeHTu1+JfH71+wd
G5l+F6NZJ13vywtoDtstlZCBmntqRaZo8wuz0LSkL0aDRqavgnO2yNmtyjpq25NjHoElnU09Xhck
zreOFnwr15a2br8hPlSXmqGqUDMn7Zi7cAxSaWiHWdOsK+Xu7FttELSM262LUz8l9bhOm2Ouj9W9
cjO2hzIo/U8ZB+hE5xiZDJx+vqjZT0+WU9pGbI0F1X2BLtiMUQjrn3rNbLABdtqn3kfeBVFqaFls
svmxGtkj1wXs4LBgR3vypSBH2veyOlSD1Lez3gu0T5L/Yn+c/bTQwcitROqToyet2lK6fog4LwqN
mGlgmEYeGTqfuJcx46xrsTRxNjq2CrW87Z4ABB9br9OSnKnuG0G2tFYg4Y5IWmxtDN3Zqx7sbLYh
xHYbehzp0xFZ9TILEo0bhUifFtolMuIxTOe6WcnFK4oknXh1duHSJEfpQBVKGiQahr1vADyTnvk4
Y3fEUriCTa2G9aT6+qe1Wr+7ekNrsrlJDazxH8rllPpzTQ4Rgo3hatm2C6O/M7ITdu8GigQ8sW6o
ac1VU0sfTkKC93K5Pq1GPl4oNrXfNalfgOcIN4gDoL9H67gNCHD81X5Ys649G2fn5zCQh6ZpX5W3
nZle+qOrsptKbMdW6afGaO5F4HED9cRbpS5wKyH2/R5z1w5Ft4l999FEbpbb8IZ1xXnAiEkG6FGL
zBdm6ddHaTTBLWtB7KNCUI5I1vQUsBRdZr3VHH1DG+LWET9wbZ221tK/q0Cz2W7mIqMibOJfKWa9
PWPDFNBQpD0d1tJcv2AN439n6ZV2IJeyvkTBKBK9Gu7GoUaOsPT+p3UYmzu1It5uZ7QHxrxoJzjT
83UgsAewGbCoEHrIU918vahaRE0qOyJaNc/otGZJaRZ6UoOH+0zXmugFZyouZU+ZQgx6euaOdXZm
prX/NGuddbXMHfKXUvZzpE/9ZwKZvnqQlgkQZJ2LJtacUM6uFxOkoEUD2WalXT71S9NhQh2MY1Ba
ftzYiMiwOH+eORVe06HMiDqkKVjtna2Os1WoLKe49Ib551oDlQhXwe9KyzWP5KozVYz67EedjTqV
g1w4FcQWBrWeR0Vn6KQYdu4VLYjsfht7demMHNbxxbaXRHy7XzEQPSBF8QgQKR+KvD3XeksPM2or
kRWQZWVNc36/7OI0jCLtGZsFCLvBEQ4hWo9pDdPK5LB/tVl5EVvKcy98uQxXza5ZDx460QQJspIR
5ipyDZv4wq3kdKhhCalmUz84ftbdpIN+KfXFPVLLVGfW5nn3BfascJ+mz3vmfsagnSVO1XhXwzTW
YeEyz2YamoUqWRaIlLN/gkR8FRjFcfDbI9B+Zgh3PvNb6yqd+N7G5SeOFQtpMnZlRB9hI9EqYVCZ
49bLL53+LtdsGQajSDYZVAkhIl6k/Mq9TIUT0yf+PfjUMrmd83kVTRS0CzHned3D1qaTq4/ufdM3
xV3Qbg647Iq+MME+B+VasKoVxqC6r5ZbeJnlCahP/8nRBcl2KgYmUEQ5EjpULl/Ipt1CQZO2cpzz
dq6TrTW+robOVOF7Fxyj7EjvyAnCUxWc0YbXqdG5xae8UXUatq0+nQ1OQ68YK0Bb+gmCkz7SaWwB
/PftNTZn77NqW/73fqElWHd4ByToRZ0cc55/e2WOS4F4rk5PtrO5kbX+ggqFwEL2zZGPTp0Ka3uc
Z2myOjhA6dZBPjpBE89WNzsIYcaFQRzMt6VAUJDJDGP41CflPBXJtDmRmBd1nqe0H726QUfWNyGy
zeuVJvxkZdqtgQ7gNh0g6/fEpDbQrvw0v6iMjh+mV7E3Frda2n9dLFXQTc3XxDWH4snJEMHZRcNN
MvtEHqIi00NjY0oGjzVO842rjYhc1iHmsJ7QtbauqQ5bkL2s7SooDfVlzobpVNfbmb+U1dHJS6QK
UpdxbvbynBJ5YtQ6jdfL1R/dsISLKcLc741jugZmmA9jF/YswVDkT3t9PSyb/mkeVzPUpv6BQC3/
vOVcgeiKdRMzR3q2iGI8drJJmcPFAtC9vQNFk1DQms4zqz023VifSHXTzycIAJ8m4xro9hLLbUYU
VRO0mdulnnR4rC/H8uvmI9Nc9dTzwrKb7kGPOKcUNU8sJg0wWpXHDELj5A16cCsrPIbA88g2s30b
dGtJDzYzg4PesiWOuAX36C5LOsDu1UXoaFnJ30bYYPkNJwV5BQiqvQEg/9kqi6PlTslgE/kBypHQ
+/wmyJpfwvRiglxYN/L0Z82zQPAzfUW0xX9bqgXbIngvdyvSp0Gbl/vMZ+FLS92JXMSSxy3I1eWk
93QuZ3f4RrDRDMt8E2kCnmorkpLphtJNcWq2zIrypUd61zGaVCYPTOuPyzAd1sk4roV2sfXlpaqe
soYFs3wKpvradWq6nWNiq+7olCUfW27dU/uCZvCouvWhLZ27rPoRNKhigppkKED9QouN6ipIyYC1
zqpOPpmSxXUe43nqbnBQnYZmxoQDPy4flJ8A/mdetKZ7zCT6+dBSTTdo7hWk17pl9mjjUQRK794P
cz6d8oU+hy+s246KJYmviTZbejKRgJAU/dFagkPn1ud28bQOzkHqgTjC8f9eqfpGH8247s0HTlBP
vZ6fO7a8Hif7RnTD7cSA2ZYC7ZcIunjERJTgxhNJunQLZnjnTGPbSiri/2PvPJZrN9Js/Sr3BaCA
N1MA23PT+wmCx8G7hMkEnv5+OFL1rVLc6oia9aCnkiiSm0Dmb7611pLHyQyzj81Ieltl6XHtwHlY
FUa6v2U11M2nX4JEZ7n/qZXS3A0Dj4s/cj3MLaYsPe+aCksdxpebrA3nckh28J8OWJNrHmXZHAja
/lj7DkCHzI8oUcl972n50XYbI560hHQEZT+h4oDZ1Zdp51l5/9gJ/l9u36Xfc018Ztlc7Eyz4sYW
pXNxprY5BBMxG16zRBgRJ0QkZ9d60X5mgXcVjuThAr22evFjyYIrMfQsl7M4GLN9uXnO9pa9s3Ix
RNb2Y3m9eKdg4/+hR2nXx/lmbaKpbHmvjJG/YzHX7zxoNdvw7q0q5e3ku9+bSX+qaWNuWbT9pDrr
zi0iqXdLWA+1PvJTQVLJLAtd7cmujQefYLV9as7JnTHIxz4zHpmKHgSHwdAu24do7SdHNYeFb3TU
9bT9wlireELNq0558XMCFTVrf88WrbmuFVUPmo1osmGmdDurr/5c4qzfdcFdXZW4F6x1/8g7de/X
1Q8A4F1ro1JttVo/zUupdoARwEGzadmxYJl6YyWDRMRqO7teTy/tMJRrCEP8NGp+piMpW5YXeD3v
G/IYP8paWd4kCC3jbcYe9gtmS27vj3E2k6rO6HuKDWYCDBCsCupXNGFQ5igBXfdOX9Zll5SIKLI0
OyEQ7G7atjRv6ZSm3diWH1OSPDKFzD8Skd143PRjNwe7rKMKd7Oqv9Sk1++5kQVoDD+j0TIAbeVk
f0Erm8dasu4h1UM7tT7EYmgAf4fFpuHzCtlfMN1+1kgI6ENcOOqLGVTzJScuDB3P5gsunOncyk48
qWwd7uYE+pHBa/2sLQDJrtfXY5jWfBwsVYMTt2V/Qbid7nMmS9hNasHOInVsIgQm+PS7PN2PqdlG
A2f6YZV2G811QZDH4M9hKts2Zio9nQkWqpiVm1842QQ/Ft6PGaqseGwqZpdFT5i78kY9lHr2kfml
hflSapzYuzfnup0IYk69SZyESI0XZbhrjAy55SENxHczmft9OSyXBpOoKmxKI3gRzD92c6ABoOuj
d8b6JYtbv152vr8uoVfPSzTxU71CjMF5y97x7lTGkWRKwzuW3mAfJ1fW4YxFtHb0TSMBV1/e5KKM
OPU6oEIs8qa7IuhgOUv1kWE23MQ9MgsUZ/3SX/EOSO5ECcImKm85LJyUu7HT1ms5DUFsrF1/WIbV
+mQcZO4nd5RnY4MCI9/mJCbGBBcOkQJYloCPsyvjkSnTfmqG/jwEgXYOZrpiHDxePKPU3+RsGpGD
7fzrSrn9ivKYjceKaJXTvT4YPqNqqLgpajOEBjpk4UoASa9fkn4aYqNpAOi8ZLhWGHDGClXWXR+Y
SPW8QvyarVFGfVCaV2GNh9xoHlXwVjWZZoZj/eqx7foyspqUR6/XuMkT82hqINlr038PmsE+yCUN
ujBZEhl26NYOnq6sm4JkL+xVDfseJv+D+FfnpZ0NAXYKMjnynr0t5sZZO25zkwBhHpKsE6Qpac61
zPrnQjib3sJ2Tuxca57W+mOseb4SoeKFiLqzW01VaA6U8gS2+hdzeyPx3Xktja58mCxdgSCURgwz
dG+lgElwjrG06uam9Rx1pTtX9/1sBLtxat5nh7jTGUrqppvLEXEFKRiiSuXFY6VzU8ikmHd16SQY
q64F3OGy3lZg4dyz1PoDVgoHbpA1Q13hz6Z9Kw2RvPtT2x9nB4ounxNnH7RcObr0vKNHYxh5XmaE
0iUYF/3iWTP4XZKZJKKZdfqJHAf3wUqD5dh7c31oF6rduOlX593sg+UB81TzkULN+Wb5YrxV+pRP
FIGWvOs50zmJMvuH1iCMsOotsazrdz1bo4fa/Z71GC5095idfU+Rm9U9mZiPWTtGvnu0xubbwp1+
rlcc54K2q4+BN/T7gDE5ZackBCToHe0Bo3cnTJmxvsLd5bHWp813nkicjnyAjBr29Uab8tjWivWx
ILzpnQ++uCjLK3/aia1wARLOwS+D6hnvDQ7WAg6719dnE6sYLDES9ZrVRvDeyJG+RZr9h5rz5rQk
VvEpbMjRNUgMjp0ZPylMwur2uExGXLYYys9TX/1oSbPNo5EF58CxZKxlJKZl0ndaBjASJr5FwP3m
AxrabjpexsxKzZ3ra7pxGElULSNb2dqjoqilr0Nf9G7bqVZS/1fTR4qHRRNmumofG7dp70t+x0PV
UjZG+KGVN4tlS8QmTW/coefST7lVw4sufl9nNOeZcTVVZ725eVHfqspUVA8Go+KwquxMRI1M5NOk
GrnGFt8y27W9e6vnRvWqdYZ9qg1tfayHgc7U8KruJCy/DWKVYQ+WSUiAkPB6795eS+dnMmVsBCmJ
ucR8KHA5lC4DcqfwLuSC54fWxCs16vvMj2lEzW/YXJJdpRJtX5LrcuRc6nZOr1nxYqwezUJLy1Tg
ZyW9djzr3UQYARONvry4yPO0iBY++JYG631NSNVLW9Jb1E0/XEyRMLKhtQq55gIvJgspdaPMd0Wc
9wtdtVGtw8FM/C+iqU7zFBD+NLUECZAfG9kMAs7ZhM26VbXdNe0KdcLk6KwKGqZCuzSZ9SyEEdk9
UgMs7fYj7ciUDskDNrvd0d4UtH3TDhEBknTuK2LQQIh48deDsK9djeA8r7ghE/OB3+JkOuO77XrI
SOxdMflZPLn9yRcNRpPbY/DeS5J4PeNQB0TJJhim5n44ytuU0vVx8b0hdrBQcIhywL0FRxeudVJ8
i8jJK64YmTdmjDij3gm2Jbp6LSv3Ae/K2KzlHmnVs63Xu7xPZlZDR1n9LAcutNmWoZu7j846tM90
hvNBV/4vNB9olHSa29l30J1NVs5oZO7Xi5u57jkgyyLKi2Lv6+l3mWY/LWNZbuy8PDqLIyPoC0LU
TMQ2uV29Mr0ow47BYoiDaBYG/nJwVN4cHD+4IBagV8yci2853/1hq+nmPCNn3A+o4HXIAFpPmzvh
ocxWKyJN8+diUnx7OKY9cgPvvG5RkYFk8OgBJMKQMO8wmVhmNiC6Vd3V24HnwJBDrRVL7DeGHbou
dZ7u+F9WV8Z5Ye6Z7u3qAKbNJx5NCeKYW7OPVJfEU0mjnTqPDluZghFKLYlIy4cfpvLuVt+4krMF
MR+8NICfkQYS9yhoAfc8oF+YuFjh9jy2yMb4dsttmy70Jj7qC33hqWjYaFk/B7yGzWVPPhpKMhb7
vEpqV1nkhLn6k+20Ox+vbXNwLipIPz3/2GMSsfaARl7wvGrbbMy/GBIpCgAAJnWh8LrL6s+g95n/
knTOY68ZKSFibERH7c4yrcPUqi89K69pwW88mopWwN3Zi/okjyOkbtiryuNyr2+L5EZkmQqHPDnL
SjxSqd6WNkPitnKLXZP4H33uyHhdtjM9fZybCf1PToQBYsbTsrRZiN44ziVCHtNeIfS1Q1OwQish
HMOAFiZsRW+fuPVfCxyjEiaP8axwWsB1V61xWpkng76fHjFudYcMGlRRrKyoGR21MuK2LZ5GYr1n
78yoBnm18Dh+BH77WlMex3Q8u4QaMjjE82/siCTT2FQ6c7T47VF6DULS+rhY90weKful2nctt0mC
Tm2RDTowPhpmYOO5KulvAW7DEco1qmSjjmLpQoximGBBeEQM/+6lX+2HcuRdgyYY5wDsgTkbg7LT
nGJ/psnH1dIPpAXEqfslpU+jJxIu8+CHB9BpFaDGVfmzEwkDe3sdrzq6ywcxLHPsZR1Haz+XOGaR
B4mSyI5b28yPXQJkhlNXF9IHfVXmxGuT8XS32tWtOfAqRWzePMdoVxNYCzaj56zvY2DlDyFeDR9R
fhDcsbWP+jzYez3613kq9wCFm8TNInklvwlyP25nTCKlncTYRQXSQLT41hk/YRu+KM5lOBi92GmD
f182VnJKHXUhi5UXvp/Wi2I/6iX6fT3218Jh5Moh/63R1R0dyKmW8m1Q4kZf3gJzeGx6SDomTN5O
DpQEGC+8FXlxyGhT3I4/SgcMUiXinE8jF67SXjTzSnYTOw3Yfn26YHEZ+jVIFwZPpo5zbH2zlM1J
y/0j2cbpRfDfyemEhAYnrPs6XfbtfNDEjc2ciiLIPvtkXibVC3OHsExeenk7u5wo3vpkmBOT/nGf
B4eZuWg3ouFdCOZjyKJ0L0pq/8pKJcymS9G/cRSF1ByIgFhroPDwxGNORapsGS8uwubVunedF38a
IsP8cJZv5fDCuoVmj3aQ+2Dg3G1XdRGER3rdfvDfB11jv24AToxHfSsWxuZ21Ji5wcyUDWca/eSb
0gYj8tvqsuqTF3Z5oJ4He0GORmDIzmRbE1Wm/zyzNt83yny0vWm59oOgDzHR5KzjT1t55xobYNuc
7ipavH2AYPlsd+waqF9iLfONS5vI564bbntiGkWfb091w58sC2qaRqIWM69db2zEcatF3EkxecdM
pw1lYY1Ww38oVtvdudoiO34H+rvFTS+mMX02jgXHronJu1o1ik7iy47+6Cw3jLPs6gGh90+uIKYf
HpWMnU03oIQoKMvtJB8X/y4pRnVA2QIAXzL44Phlo/GepOlMDMg6PEj9xdOaW8IGwgotaDRklnuX
E+pyIomDEe70ZJdMh13amr7n6lCrEa9J+j6O9nLjSWdPbc2+Dg+qbgnZiXr4QbU3pnm/Cm5a81Dm
5ULcjgr2UCFyZyjvGTlJ7AfWRS/0u657lWJmwl0/l5oXDvMYExLjo5MzzrKw97Jmw9asv4em5pKe
c4k82qn8ZM8ovDgiWsOfY1q7q60r94Sg95rrDsPcLs707LFjkMuYBbIkaIKHGik3vYyj+FpKMY2J
u26hmklqZkoB6pF2ky3rJXuOAU00M+SiuqbJpTCd6VjNS0ofkvQIwVrxYATee5Gn+WkYCHAwRI7i
Ff7wnHtllPEpRKz/vSuuAKc6b9Gq7XuLLEtoum8tXxY6ZqUftLlMogVGSoV8xsaxYbZ6MALpovUL
xLF1cwogHkIvb8M1BTC3XO3DoTYsAy07UjyMuy3JJmR/UEUqmNW+9ymO0JvpFBb+NN6mFM3PyxYo
iuiHOtSrH1URfCE2PBjmjMTbzw/43r0tlXbLKOGFBJgjiqWj0fkPK+mK8ahPTKyCmem+c14z/8Gi
rJsGdrXwy2E2Wvmu7seXuicHBPQjstbRZvibk1eKM8zVGEZz59hy3qGV/ZVRQodr4Yvj2pbfsiWh
QnS4r+aSugo05wvbK2/tHzy4I0YOvE76csVt+8WnU9QYvx9yi6opxXFqTy+P+Lx3TjVUYVR0dhaJ
rn9KsAyG1fLX6jyQ5XwIhux75bPKyzZ3Gm7CVH/COu3UrKzhWyJUI33haSMxlBgKnu6kjfW0vNE8
oGl6AXYItdZkZ3cuzozYkr1s5+Uw98iHsYGrotS2Du26Rpkr+G8WYD13kqe87bVorVb9Ja19I1TS
vcUxl+rG7YJo61CQV6O6b3CTmNm1Rrm/rdz6B27aPCQSLI9wznUPfSN/djg/hpNLYmhSWsZ+HdIi
EuQu7dLFEbdlZd3lhRyJieSZFaNfn0bR1ee0tzhvOjXFySRIRxos7+ga42eSrd2egYUZS5FksTbU
e6UZT7x89yJnVMMci9gwiKJdv47sdlcmYYleqne3onwkbVfSqYn+Iiu9+OEKGwfbPhPnlaxeJJeT
zQRvMfc5xl0I+nRnl69Tjvgsk6deOcNJc31Sbpu6jNpSbOVdYWDcUEzRph+KLaUGtHXQDnrO8HXK
m34nUrLKVP6m1dR0cPIHY4Y5MC1ZRa4ggmD0u/eUldG9SbsR+wyjHn1lNzvGRkVk9pUWSyy2r9Zq
s69oZ5Kkis2DKSielkk8L17yUU26trfFGtxQGmLMMrL6zhHWkUi5kYe6e21pgHNfiIuGS8sJlVzx
gnurfzNMnXMSE/NsGDAmzIt+b2675LWr7lrXbA55MLY/RiSBR2UK/cbs0+DbIgftrS0b9Z7rzYoj
07Qw90yZ/tf9p6E1Lq3Oetu52d2SmY8adhcMZfkB/HZtn1RvSYafbCwgTMNG9QitjeBH2VlxFszN
zjNFHzGGpvjJywBEgZKhphZHGF/Y1cmucMTwTOk+prltxrXXvbgB9Uxh+tAFdjLvBuWvx7QJludR
4bblY3f7gnL1Wht6/skShYBtBJ+hgaq4dvkMyZw4zHnenTzsIyOyCFGhQrIk+LuGFoJOhlC4rNTW
DrywPmXjYsTCkvmpzYo9VFe5Tb2ubVKJO4xTvhJnqHagD5xow2oOkcwoG5BEDHHQiXOg3yyp/jUy
Pcg0Y68Bio5Ws82meHsg8RUOIZNlhaxgnwZ9mA5tVbVH1PrWn0Tof0Rf/bc5Uv+SP/Vvc6n+J6ZN
belx/56+Ov8Uw89/ha+2L/gTvtLMP8gLwAQM0QemSoQzgEP+mTbFv/pNJmJ8w9GBpTwKqn+kTQV/
oPf8HYGCH6rhewD3w19pU8EfhmvZTBU9jHVMNAn/CX21/WD/BH8CaOO3x7cIsOqGlMSl+l/ZK9Lc
SswpiA4XGxyKZLEd8DnR2m5Hki569Kptyg9esukIOMoAgS0fz1WPYxPTQql+DKVkBCagR3j8yudE
TrUI8Udv3oQOjFy0VfBhl4F370+J+T4Y0v2FauPLzjAI+P2h/0fP3799qv7l2ftvn9L/kc8ff/7/
5vn7av7P9Wv5+a8JaVss7V+PoPfHZq1rBp4VbCnKvglx+9cjGPyBhMIA/0MBBTPlbpzhX8+gZ/Cg
Ie3DHQ3JEmwwBO1fz6Cn/wGjzgP956P5t9CrPyPo/v9pZ3/DdBlzYoqGVpJH0NFxYPu7bja3Mc+F
x13jGtYI18d2SU/FbNj7wfXKY1YlHq0t8pZ5RwDhdNunzpRfMAiP2YtAllZHTctzbugEYhHvDAe/
pmyUOEdpTC2xLfOC/G12NBegJ/fkZ2VkubfPxkSR4l7oLIOUoVcIsc102riOeQyndtVDVrJ0XHqu
fhmXnk2FMirqSVxtgoml7mEF4u4JQOyar2IdVw+foWJ6ovuIR2+BpC7zQX9hOZDW3ANBfUEcuIrY
yrRlP6w9y1FGDaR81WLIztJ1iu9M9FkzuUMdFajEzp2yFRMHt5te8THHmyJL+/4wQA2ybteN6tAE
43PQ5HW19wnM6lWfHe0EwrnRSKjYFYTY71eugy+TockCVuHjVtYP5pfqivGzYc98bKXdh85Y18f/
fQ3H5XfooI053b9/DW++xvlvmYPbF/zF4Pp/mFvUHopMJLM88f/1Cpr6H1iwI1OxPd0kKcDmfvjr
DXT8P5AmomA3IWMgLzd5/19voOP8gWUpSl9OXYRiGx/8H7yFf8rT/4mW1232Nlgr8905IvhOf6Pl
S+URx+0XHqIop/lVB2Pw0dSYRRB9Ox0qS0t/ls2MvcuUKv8jYR8+7QhpUFe9H3p7j/TYfnXFikeD
ZmiCQUdBiNdusbr1UKwdvJzwPXYr9C8eWA++yEPY2hXbSkTB7UdCqtG0K3j+mRGryTPYicxmv6vx
PeNdcpJlCgHu2j3qw8S8WGPpymjzW3jmUxvLUFSr+q7sVmiH2rFHhPedPwDTQeHJCACYTGCfGTW7
ESfvWc33ubEvM1unaFSJnjOKqYp3q/KZuNnuNoQbll50O8vKLCfE9tb6qnKF5xB2XjYdZ2sL/WjK
UjsnhrVAAcr1fg6S5tfAK3cugeAAPHr16FWreEicEuWKTt2m8MkxK0wEW5+8P5zkyMICLmHSUS+3
jrmwD6GxB7RcwGt3auqyU8Aev4aS8OHRGmdmZYYlVLDvmRu/C4j8jKV2033hwCUwDippBWFgdMAA
jm7YtGxGFb5jHez9EFJjWoI3qM1Ctsudqze5K7MjMsPTOG/E9Ctz0vw1tfk2dDq+W2Ii6mlehNFR
hquJLrWrAeqxngsgyJels+H7g1oCpuVsQMKGFD0FcjSsdYxiYRrRuQ3p68guACVY3Qb9QZASCYNW
uCTPdm4rxzN0LJCcvXJL7Joq24bmJb53UYJd2UkuzThF6VwYPyYCbs9Wp9V+yOoS2myeS7ibCmn3
oTf5dfjzWkx6NydZZ9+t83QmVnDaEucnRl9lkiM/N8x6TmKGsczeGzF24ji3kwGf5OOPqPBRYtFt
zvHUags+o/SXerjYyO4gzofpBkcpdpy4bvIzzF7PrGXCEuob0QnNu83wnmfGb9U3GxUfHj72qIkd
dAdbpHGyFTETU8KjJJacbQRZa82NwMgMq7F86B82c6Q37NUx3wd3L3/IpCFugGvKfalrQr93pc9o
mz8V+uAd+e5jKFGpvY80xSXeoJXLReFtf/oW1yA6tWASaDnaSXuzl750j3M1pb+Qlcnl0FCduWyZ
h7y8U3qJr1ALywsOrLrlkPWyxjwwMS2aSFNkr8maBqSF2EUiAOgwCgqL0VpfO/rNnFUUFGA0LoPR
MYQTLDiy2vSyvVay3IpqXFO4SWnBQeUqWYCNSkEGSR+Mn+S/W28JjWMSW8bKfKJjfj1cLb+cCwCS
0qvxv8BU79zWXmOf0pQN5gnNXF3sh6qwNydBxWitKsa8uEPpPqGBxSrHiIZh5W9uQNWyfxVJj+6d
VCYnWnIvlTE7A989aD4VRdQFAUPBHnZBnZWRJc8eLdsS6msrszjv8vnBF35rnHPNpm1TgjHsk+r0
0vjMG8tmfaRVtNvoZFQX92Id3gUPgh3C6ZCSivJlZnW3FDSdVD5L4UedW9DYhx1Bkt1dXmZO8pBK
k0VllmhEu5oQY/JmWqBvD/XMOP62tIL814gFyxxmZTAHHD2gfKGVl9ZwmN1Vf8WQIfBBX7riO/y+
N+6li1IPWA6rz2+2NtufwOLpj3karR8iq3VMKRtGRzekfyJCnV1df2VVwU6g4xzZCddgxAaTXL5B
+BBC6cB/BaHw3fTNw4Ssv5lodT2SUpzxramTCv8iW9h4oinF+DdVjQH9ilaPBXVrAq4DYbjpg7nU
O9+1umZXD/36LcCpR9GYsuOOlIujedz5zmri+ppbzzjUpexDdYO4k0r3MO9si1mULCT05DxiTGiF
fNvhrber4ZslyzEhErMfMMlMWg26w7BbhrSjBtwFV+Tjz6VQVMAvum2+n1ZsE8VU4cyoYSf8i5pT
bavIxMJUa+YUPyVuFlg7RxqcV3nCMp7HqZz10Ld7b+cHMxpEv+tqjMAyFZCJlrlyPAo2ju85F4Bx
0Oivvgkd/oPDo3D1WJjQiudsTcb1mOWlCKCvuvH7IHqkXviNrs+akSTPA3qYASzB/9C8LS60tov1
ABXontdEyG+Ad+llIq7WChHJJDMD0jliFdc+C9sfr3IY6l8TTjL+gQ3uchy1bOT85Ft87wqn+4UR
JJxBZegel4msZpOZzMpNJiFEFVF5qfrk+PZctMVu8c683JDPWmH4j6vvjm9+bwxgVLma7j3bFnJX
rol8K3ONrX1CIjcHMXDgwav5u4ArLtVpXRJGfIueLS1wouviyOkVaoJWX0wzpt1wm9AY54ONb9RT
O1Uqjeu5bJNd5lQoHvuGQj0kuST4IBsr83Z2kGRf5TDhytd2hV6FK7zUsPcTHzp97pRlhxxH6y9+
n1ngWUhuxmEBS7dvkkYv2Fqhr0YH0Qh1l4ls2WB2Q+G4BA+EtFqgj4taI9H7KGeqBb6kZRlcuGRP
E/1vVfyPqpiRwr+vip+qdv4q/14X8yX/pU1zYB+RfKIHtbfsjH+0pob7B7f2llLDkIJRyOYD8P+m
Iy5qNf6ZSWQDkCRf9FddbHto02gmqYstHBRsFMP/QV3MF/Jd/mk+QknO/8bnR3C2NhVfn+3f/5MZ
wzAsJZt9VCaJIJzhYzsZqKACfQbZmTd8p6PFYrNIAkOO5N2pfvgFNccK9OPNExtj1jwiWn5DQRrb
tANWrcXnsjFDyUYPUQcxRt2IopSsgVeQRYu95PrsdBQ09UYgoc6q2dlDJUl8FjBSglTCL624zHaZ
vUtvhmMSRUxTl97UWDoe4coUxpBzg/YCAorN8/zazQN7zo2PSrpRu+kKwjtCyJB+73iyPpo6NfrS
M623wayE/jpvdVP6WWXeHl3Wd1k090F5n9mv3YZqMeftd86Gb62c2Yz27R/dhnbZQ67u5G/eS3AN
3HobBJbiQPaIJcX64BWZ+44pHJUUdxXihg0hw0rTxbUvdU/BBpgVOvQkzg/jubP8CPcHyd1HHapP
hX9MNkit7yp3zwDc3bFw6o8So6X3YMPaSD0xOBTioVYSWs7X99i46SEjjvW2gYubvI7ocYCwat5h
rq1uYJHlpd5gunbD6qYNsJs21C5hXOAOznejdKZ45E64bzxWLfOG50HCG5x+0Lwt6J5vdQbz1o3m
g6l6kAB+JtdHpDbmb6oHfoWNA3TTYTi3GxvYGaCBdd3FuoCC8/m1840kRBXyrDmwhcFGGU4tu0ms
FZobZcIgOhYIu9y4RGYFIurdwX0pNmhRT517bUySSOs966bd2MYkzzneyQQip3ljH7Gd+54UHaLm
pbaOpbNqZ3NjJcGm2y/ELxAK+MLgxvjgapN5lRtqOQfjr+43fVl1k3FXb0hm47bjVfFz7bQN2HSb
Vb+svylOvEyrR39DO9U8sw0t0+Ywb+AnLsf8PUY1vhokgCFO5IObWQe8WTCj6JvnCwx7epk3oLTD
vnpvOpqE32ipCKkw6x4A1Zc9R7wj4LtNZcozML25dzHf/uwsfAGHjFRSUpH167rBrRZSPpbtvQmY
AvpatH5/pW6Fhx37om5irVAfjamw49vA2bbxYGgRBhrxDFer8yXRqnBGPyG3r8PB0m0UHaN3rHIM
++YNzxWBglHaDC5eG3tdopLdD9a/IL3mCtybKtM7Txvwq3UrVVWeJy/1bx64gAw26Wn35QYLjxs2
PHb4O2JcY7zYqSVOSZLrRuhtqLGoOuNk6MLaU/J/SA8guRnhfki6RiAHrax+c8v6hjDz9HwFhVay
GlDTOdtAZ2tDnlGaDhFLcYDobm0OGdqLaNDbdK9W95NN3+ZuviHUFNAGr0iR7Ws8Cy+YUAYnyZKK
fcrGX6+rizf0BmWvpUZc9AZqs/4TT3Wez2d9w7izDeg283m+OBAAl+Q37y2N4NktQMCtlLqf2aLH
x7QR4u4Gi0/SxKBqA8jpSOwvRK7cwxYqrEClIqo25NyByrv45qa1yE1zl1b2DcEnV2dD1U3Xfxxg
17V8wKVxw9k9W+tusg1x12Dd1w1676Dfgdoo2zYgvuKVBhIFkldynuIKx0aii+iUxQbTa5oEIW1b
/oK/UfsNuteRKn6zNxBfDSrXkbh6T81vTl9A7CcJdFAxSYxXuIhuEKjZvBNjiiJ/w/3bjoDkxdXv
Ee9/y82jjbR1t3jmXpvsz1QjVrRGH9Sabki/s1dd/822Tbvd15m8WbKJwSe+pEXYaLn2SDm93lk+
7JDskMJococHE/ujmQ2mDq4UsyXudpnAzXHuJHQ6BrYo6uSbhlx1p+s10XWYc4IzOSGJbpFIi3sW
DOhPPC22zHK+sPhsTpNLwss0NsSTrsOT7ed3pFojInBmFChWWd9OpTbfyylP3/QErn0ytU+KemCW
1PHvMXWx2Gg2G0z83jjeqTe3+ngxg7O0gyODrLPumOOTtxZ7Iyungya9kzcCRqaafvEw0UVpkS7d
Tk/Z7qdL3+5TqZ2VFfwiv/3eMcsSGSjg2qLSL53gqZ1mSOO2yJGB2G7esyd0plAIf/0+zoAHSMaI
4XZhbQj0gdp22F2XOtCDmbhY+oKTOf3S/cIj6SPr5hRvjdp8BkpO93rFznJU8iejaQVgY2RHxMjV
cTU15yN3cxacHZWptjlC2719mbvU37UMfKpw4qwChXToXBN1Knyv36dr2d/43XRVi1jOHg22sIwH
XrK9wfq3jEy6QVzLbw2cYO+mqgRwg37eteZsnZaVjPYQ+0QK3hldr5qpufduB5lN0Z79CuZkfnEM
SI3KlvLggYrdtrL6ZINjHVI99dDMSuuEWucXkkkmxVkgMAcKWv+p7BI7anATjAaInIvmD9phGFEc
hLqHK0aiJc4jPLd9mwZTd+9v7Gk6NkgICOt4ZOSmo4gK3PO0jsmV3sXd9z2JretStRfQ5AV8CmpE
yWGkGy60F33OzMhppdwvS8FtN67gWKGe2+tLkOYFYqz/S96Z9UaOpN35rxi+jwa34ALYvshkMnft
S0k3hKRScd+D66/3w2r05+kx5oPHVwYMTA/QqKWlFCMY8Z5znuPW3bflzgsdfHNj+G0zIr3ynvjM
QulsHKGsk7ci2nNmIy/p0vd3KQIrCLV5/FmC+sxQrqzozBUhuhZp5uIYIn49DheHDFNgFfZB9ppG
iF5rjhqUj8DB+Gal8aOsK+sneEI+WF7Zx1wziwt5g2HXd9a0CzXshgyucpKkuW3vNDjltxPRgUPD
IcsngeAyX3Gj904sHPXco4E7dTLms+1gB7NEYDdaQO/M1qwlEjQ32Szpj01aHlovPffQGrbNwuY9
ChOiN64aCZotiWbzVA21hY9w6qisMMmr9vkF4yooKNItWT+dsJnX9zMJZxzFNnaFYqwCwH9fXG+P
IfkwyoIxTc93szonINtRBfZmvXYsRG+MC7nprk3eSXnjRhMgfzGflcTnWPEg73vZvurZcgXoDUQf
f5yttR3uxna74C+D7/ThcZ3bimwQe6PD/Fk1WzrHDoWwjvm8lD54M2Io3leMGciPUx5i1kiQFJz7
0HC8fexGUFDGz0a8KyKcCWtUh8fNq8ynKqLYtN78MM/ywQ3bwJ74JKdONwNmP5e0z56HiF4HO6+e
3Ng1+W9x6oqqszvn9T4pb70Zs3q1yH0XwZubq6Ldph1WKTVrtFJEw89WN0bfHLkma6JkpJI3m5ks
eORwBmcSURyFEX5Vg/ci7ROZ92vB0XtDAXe6gzb20OJwEe1wNpuUNjY+5zBXJouGjSZ2eD/muGZr
Ex557YXLdqYk0or01cF10LmP+wv3idswVj/jcTpPsRpgYBX2bnTiF2WZu0zr382yeqxU/hNz/6+Q
fi/w9Ye4pEOhpuKxxdzEkBSLHsH0+xC1dbvURXERml0H5sDhtx8IzM6KeI9WnKzICOIecEAT98mu
G3/bUjtzY2fSffT4eXMjGJhOmVkAByJmxLoh9928LHMUDHFyE8mIFya+G6dybd7Q+XNZETmd6+Yl
cgzwav4wsafOslD3E5nVUI+ODDyrk07m9FYs0Qh3hq0TmrtXfwplPg1LKSip0JOLYDUDwDzVHT+m
qT+0bfNUywQevCJJXSQS42qe3pSybMmflPIwx5HFIJFXyo+6wW3RFcL4lS+pfM+nkOpQsYXucOLE
zw+1IvVKLzvGMAO4TX2T8ShyvyCRKHML3xzzFbozGqf9Hkw4tBHJDELBPOmGZQVm4yw7iBNIjkmJ
/6sFN6Vs/ZPv7gRz7loMFMk4djfcakPmPivXZvoLpf3GaWXIwWhxd42g+CPjryXt14KUKPruVScN
v3W8YTWX60G85NUe6o44C9niTF+84kqQxX52Mw2zqG3Xe6NyKhzID7M58WXj3VeuL0kodSm9PAbG
plR90AgILMhlposFV7PnCyAG5Au1tS3jpgqTUw3KCQW1TE4dnjZ4SG9zS4I2VSSmq2wAFLvuTvOQ
BdkY7dTo3iSUJJ47izgblib9yrnE3shxhAlkTgHr7jo7/XumDdQ8A/nuaHjGz2qZxyHNIbYsY3rs
G/eO1wBJ7CU8q1FV0DWa6dUKde4Wzfhd9incCigmG0uFJ0baHPZbMW5GLEsc+9sJzIF5ZTj+oJoc
R4yhbJZzbbFOkh/5wMhvKWD0F3Yb3g6asn90c0exFluq7wir28VCfeZJQg7CjPi+ctMJPLhJHVMz
Ky9eSg3yRO7Zv4hXPRpV9sAb0S8TiMus06Nr0/HUGrb2nPOcb/CZsY7zecZoXvDiZSK1WUa+ztpD
ARnVco8hGcNOmX9gxIM1GM/Cp6yLQ4RLAF9LFuOL8rt9yU2egXW+HUu5p7PrVGZV7gt9wInu1tEu
knXxilBPGNfST52UOMX6mjexy+aaOi8GxUJb8CQn5KNtk3uX2MDdjDAyHWsdXdqBn7BHf3oYZiQD
6FLX3HV2bGDhyriyN3Muk50KHcQ25o8jc7ZrW9nzbkiML2X0LxyObtE8wjtnWe4NmZwpQHgz0sby
CdodhkIavuuGISeTVN/HuvaKM9MlslpyNneNcNe0Y8l1qHqB6wz0Ko61q2lj6OTQm+85dtZYv4v5
1JnNasHvZy51BFxgPPY/CfsR52CZkm3tvNw9zqVIfxB1VlfpYFhymFOSnlpIeKf17HyUxULThW0N
FPPmIB+MtAh/iGUwXxfSixtpE0InZTLSUUfOII36au2/Wsg/Ft6xbZf62ehZY2HRmRjI7CnDyuJw
yJwHHUkmncnpeYV8LUQ+WkHvJT/iVDEYWNilKaAxaGBwtHm+sRsTMzi1r0910X/1U1ccCfIXp6Yy
wGTUDOMHAMyc4dHt3Mgg1onT+SISyzrScub4jqqce0MLK5y1lXZk10ueSmmnAbc8ceMtM29eRzmI
9KHV3SjTKDHma+JjDDN13yuv3CpLyV+i4N6XLTOpkhT/dtNF5UGLcijnUi4lWVecDoSrmtdkAC+j
tCU7shiHWxaUQcR5RtCya53BdmcV4aMuQ0ESo+qqnU3RyQMlzOl739nY9JZWHmRspDxlnXhA0VvO
LteBrdFxr2/rUu7MAsiPnYVuEGmhtgdMKABzJnng6LQCbOAexfce8/z92KIvepNenUnqTGAAOvuz
rU3nrBNMPfEp0mITOw6+bXA5BzJGLMTBNPNd3yy8xqfSKmBRuITuNpDUwZJFxhSMntkGTT+65yyb
XG1bDDSad8JJSHhNTk+GI9Nv3Zi44eC4gvbrsBvOeSLtN3sutGsbKZpjBpn7DoSgU4bn029JPx+N
cnJ4H2Vh4FpG+oxM8dEwv7tHMv+QgglgZTli33hxe5QhDnaqJOhMiNmuMkq+1h+htZNwCzOt8u2o
9zE8XwtOKPAIGNOFy7FCuBjUQtycK769BBndH0rGT6SZYGcDksCwqv+UveOeOOh7vnDkckhE4x4k
Ju89uo6GUizNt7LpyToBP9JKCl9EZHKyZJ4m7souVh7RwSI+Ca1LDq2wvK9Kq2o82634rJGeAjrW
+r3dxnW8g1RtPLuzko+ls3ynwmO3clC2yjIyHxaNYdLAhIY4WBuBBmHEwNseXEOBgblxpoF2lhFZ
06gdxGEjf/UGmUCqCp0bTZti8n2d+RD2EXtAvqYGUxB2x2VNEpZECo3f4UI1rUHDYs0cZr/jh8z7
iSJSwoVuJ9eEItKb+WquqcXJXQOM2KG5gVVrrtFaE45IA4QdrdVVnCEgImSvaUgHoe8Oelb1YDG1
YSyw5ibHyiJCicU9+jH+DlZabAmPsZ2SlZO/o5d4/4lhmmsiM1+zmf++NvCfWtL+Zl77lxa3/xeN
a9Z/aly7JN9fsfouO/Wd/N28tv65PwUC7w8b5Qx+nUQhYOi/Iur+9K55f1g4IFceq/GncvAPAoHz
h+FgaNFwtFHjozv/yziDQKAxPmZOpBsU96It/DsCwe/azn/0zeDOQSrFg4Orzv5TifhHeQB8Ep46
lC4MY0VLKmHuzgs8EEZimT+Gqg8imZs3sWRWo6x1QjmRWTXLOfM1rbefHJAlPrtEf10qhrXZMmwN
FX3C4/rhFozCDFlY7Any1iMGSjddzZkPm/wSbwSS4is+GETa3DWOWe0w8OX1SCCsTcddTerV2DRJ
2KBNFBXujrz2rQp+ylTkVG6IfnkWRcXJKzOcYw0EnRCEpIYpcsvAdXPrFrvYGgQrOj/V4jsB0pm3
zwjwUR8xMa8cGlWWceBBvtqTJXIerKa3/H9/ZTxVBf/7b397un9LOl8VQZskitX/+JdL4m8LZ/9d
3XwU390//1V/+5vxLq7/jnlxhSz+7V92JYSe+b7/bucH8pW5+ktYWn/n/+kv/pfv33/L01x///f/
+lX1pVr/tgjjCA/871/602nGU/6vNbVLP30Xn+xa0f/2h/5cNPYfHCktHkxD0tFgAhP+a9Gs6EbU
LHrbkYyddQH8h6omtT90HmTL8fhJA3f0+Br+UtVYaxYyHcsQMyjL0f13Fg00rH8S1XRWCooaK5tR
gIv493dRba5lHJl9ZG2MDreW2U9kQArAqzCF2q8GqAopWlSpOIXjgnSGAkLee5dqKUZInbfkkC3F
rgsJGOKNMsBoe+4LB4tP2S1qv+gjF3z0qI0XqY+ksD8oy34hV/u2TEyrG24DVI39okfjSZupagNz
gigdr6PC1qTMs7yoWHonZ44eHOH+tKyEziGrbo7T0hCSi2MH9Qr3AHQcgt7e3HK7Dj+byRvflN7O
ACTi5HEak3lbR2lPQGlNs+kcVWx7JlYacfQEJ9/zRFGfOdUkRBnVL4EbwYyLq8K65ezkHUIbQqTX
coSJ4i71O1Xuyd48u2X4HnEBPVE3cx+HAFA4uwoX0M/Q7FM5Z6deoOxluIe2MGXfHc+4N2IIzQM6
EP1k+QkgU7opON9Nenh24wnoQGS6QVkVnzIZzX1CndGWQWgT8GION2PHiURbTAVygVFJg5C4JdcC
x6OQGt+S+zEq24BCligfs5I6TROaTqfc97qj6gdjlfFZ4QLDE9c68mCxTZ7jdMGUoFUGBATnuVwt
U0wFZtgfSqCnUnGYMpfGyYNTbIYPVrjiMgLZ5GQMp2+siEsol8pgijRHHwPTA+qGRACh5KcuOZ4b
iXHNZZfyhbaM7xKuPw3H862s2xdzNrAnNrPL/63Kq9fA1JpBmUVc8bRevth99aQNoQv5gzRxHg8v
hOVUkOnzVY7EJUdOYzdGmDTkisio8EkDz4xnroZiPiTkBzdWCAct1odXNXKxtIzmkbArk+tuuCpa
qjZVWVY7raVoM6nnoC7NgK5nagLd/CNcKaShfpEN6flUR72Ag3CzDGHud6Hxqc2RzRk45dOrq6C2
tLeepkS2cLHRi5hKL2mewUYum2hNxZUejpSBO1heLrciKp8xdQRZxeTDmITadPKVbHUY0Pk4BbN0
G1LmOKeqGnBFa3CvK0yyQGOtHVwzdjZtaP2MRsmcpBxf7c6y8PYza4y7FRDJUR8iev/WmtFTHU/h
oxTgipMoNSk/ifcu1lh/tmg269wDL/lyA1HO5h7iEJbmu6QooFKQ2HLcibASuyNjV49QePvWOVTl
jfQ/EARzwkPaI1a2CuVp6KfDoMyjlrruwZvNfQ18D9XXKF411X4qG3SdXla9X60/hCg2RwBVzQzb
0n3X+ujLHZpn9FxjA02V1GWO+67ja9oU3uLt8SCBgnD4OvMhv6GVFpC/xQdddc456xklDQYM1wnn
1Kkr8V+XAHb9VMLoN1fLFlj0d/YELHFMJbl8GBrWl+yVUVAeJBbQF6cbH8G0viXJCKKvXnyXeT8W
ojb3ocxkm0HHS8PeaOytDidSJSlb9YqGylCOI27gCnUjW2ZUGLa2agEN4DIDP8iEVBnqOKWEuPn5
1DLrYXY6+eSUpevjwMth2eUAjxZ2f1/X5zM655FpUstSs3GN5/GyMTKQeD3XG5wRZ6NEY01Fom/L
D2tcpge082No1gx/c7p0Q2hwG2/RHDDU6saL5s82HLO9UAudMzIMfxLgAmZQ80/iPFPRjJ+zYWph
RKHaJJxA+tL5HMLikgOU2TRVZOP5aswgDJvXfPQQnceYsjoPgEKjfZL0NPe5Y4MJztMwCCnqzls1
Adnq53PqCOmPGCRYPnw9Os0uB0jY31nb4wDI1wpac7hOxvSzmvGgrWWC5thVRzPC1eaEo/t/cab/
//LkIjlq/+uTy7WCcDN8/O3Ysv6JP48tJicQm1MJVWGa1AzvP7xAhv0HDzZVAKZGToRDP3/kLy+Q
+wcGeM+l5kk60N9WY/1fpxb5B8LUendw2SBAgfxbHnks+f/sBaKDwDHBulsaZQEO19K/H1soqDTb
JrYSX7OH8zCKYtxZzFrv06yhsGKkmUQgsnAnNix3owFk2aHbUCbN3P02g6KSHqrE1qgd7BO3Yj4Y
KwPySTiB65lPOLbTQLjDTxP74kaptAm0LkYQdCL2r26SLxr0o23V1mejngV2oRGvmxemDwuWUR+r
7FXawtvnWdSdtM5FDS3EL6Mep6tuz4/4PH4izQ8mnSwcrng5KMRrvevhnoZNs1inmO16E1tG/7wQ
AL6xZNj5TmSO2p2E2Vb6ejQQP0610GAHakahvqqBNuqnbNHzOBhpkD1AVubKbE64BYrxHYHfnUCF
cNDZ0CVPisVrwtkJ9MHTDmyxUKfLWfRbI5IoSMkyI47a1XwdjOZFzYVo94YxU0NQddGyGyYZ0ros
HGtTJlNy1FHSw42d2h2ePlpPEXmejSI2Xt2oty6T3SH6j57OL0ZztIlMmmX5bkFe92ZPB1uGHXcc
PnJ6EROwyhp6X1M6t/lQ5MAXptCm5HMKbzvqtD+B343I/+u7oratA0JZeBuVZjyc2siTz7LgDnoQ
2CVgWjvh9OQJXd53pNDhiEmpf2m8mXx75oezoRGVPnSkHk5YVK7ucs1jnN33pDzpusgvTNYkjK3I
AtfTyLUHwEp3jVsPX1whs2Pa84pJ2rZ8RxblBRlBad3Idj3rwSU7DwpUY5y24lZltd0fRy8czti7
ZIsv2HoO1y++t+2tijruozjbCBKDi3+YvbsqAjMDT3Xw/EzJ9N0gmQS0JN3ilDCu2TBRhOvUTYKd
20sOE77PbbqmMACl8hMXEwiUsrChhkcYzlmOmDgZQTZdhvezgxOi2qkDyUK/YFf056lyXyNbYfSd
Ixp9tQrDcTkGYkzAibaWHzXz1Ubl4ngG/KFyUh/iqNx7Igy5BJcIAETqS4dWeMal1ox3ze0MEHHC
RhMDmQT598Lj5ZstvtmcWnqcq4kOV4ZcLEms0JflAi5rMXD08zTAXZj3tWVKv7GGYLGhKEndsIMh
JM2wIIP7mL+TI8f5y4hg4WX3Y15KmF9oYZpi3G2u83qAv+rkNuB+bLMXJ0VCZEPc+FHGdG7hRms2
qs/Bh3qTOsgpf8EHS1OVQW+Kp6+IeQt9Q8DWSSimR1vs6sif7FVOzME0kIRZh4MzUn11282YM6bw
ElYhvthBjYFmAdJkziwrCNQif/a0Mnkeqzw5jlYK8ll/dmagykOD/7Z0KxZEa6wwIBg7sZn8WtKl
IKIzfi61AwdjaJ8xNQIFapz72Yl/RN6QX6tG8YQUS92iaa142Wm6j5no3oEanI9RkXGImrUgsW37
Uw2YmDEEchMRLTOGWqhDI1ztBeomK7As5TOZFoo3otrZIjIk247l9kti2l1lHR3bQD9M4CUjrRp9
O0vLLSfPIag7sjVjmNwsC0sdLVCGwGFoeYpJIw358wxKNQNB3NWYHbH03ZYoxErPKLUdwos9jxio
u0JCIcdNYZK3N3vjfhnEci8WLlGYFr77sa5OOcLBgbJge5+DDycIYtj1oY6c+UZP8vHDJLB0bvAe
5nUegz2uXdwwVV9dkxEPxqbkgX+Rtb1GyEWePSqH9BCJvyk32XjMKEgLpvpmY+k7Q2bpPQ8KTemL
Mt4gPLnHiod7N42NdQ9PjUF4oWr3pPK2fqnBz7FRxpopA8ku6u4K4nwb1+BiZgAO7cix4PXejS0S
2rgApKpZGwG+Jv2I7MkInNJeHvd5PebnFQZT1dkfEaPZgHC+tRJf5MGpvBgOHbb8BUM6DgCcMfGu
k3oPV4uJEQcsr9hrQ93u8mEKefn1iDOZY9zUjVdfkCNALHAHWZtQrAsCVbjDLcvFeRijC16t1o/g
5NVMzYX5kMQOKi2XZUv6anCSd3tenNtm6kEjywLYlIQEAk8Okskir13W/hjn45DzlUu7PZh6SYuA
nVyRS++qvql2rcbvDfNhOROGym/dkQG8aMO23Zr0i/o5Bnbsk1bhu71t+EaU2iooeVYVFKO2Adxc
hpGgBber7vJIlwFcq/Bu6djPErOEw2f6Rs/NzLSrS9JIntUCYvYw5bvWItlBCXaAKcI3h9HX8pzX
nQD4II1oN8eDuSONM11Co0mDsu9B2qUdvGcd3FSXRw8h1eiUnT0mU/SZuLO5xVAnDp3jtXs5kXLQ
qZHGGTGnXr4j93TnmTx6c1zf0CJ1Z2pefTJzSx37SViPad786jIdfVOvLrUYqq95oRPaARe97dMb
x53ifVMRDZI8eQ+N4JuGOb08UkHEvAJF/xKVpQiczsAMZqfFhVSJdsfNmrppSY1CnvPBG0XU3KZl
Ud+JHGa10xX6p+4yCa3KcKBlEze/l1rXBOCYV87Vm6GTUeXeyPPYGy+tWEB0VTXvL3q9DAYskiUR
hwfa3Bb2lrq5b5h/PaLvRy/z1P3quThtjXFU26kaw5ukztCnmflsmqIfN8q2H4apXv/KPj4Yjpbs
bQVfwU3b/HMwGTDUk2hPjRq1Lejs7lrK+GIWI4wJrZ633FE/YtHWj5o2pI9ZNtZnmxwM675cjtgs
OS5BZL+asi92fB4Srcl+ywn27vkhrQXGlNKDLDHcS2jV1Klr06lCUrxgbhe8w2zvaCPqHOFy5l/d
aFgo77NGZGV8rivnJaUZPYf/cBp04nqd9Mo7ZwinXaJW/T8unedx9MZbXHXuLbOqZ93l9uKYWGss
5iiC1/qDmEO05mioDhUdnueWbeXRxdqzwriBWsMhAeGK2aPbjIuTvEFjpq9IsTrkPpmT+ozEUz4q
RZkJIySJropx4lzrSVH5FAqOCH0l82PbrvKPTGrE2qrW+1har/qhj1pyJYPsjkfFsGQnzHz5GEnL
kRabu/4doV4+2NPC4lNT9VIQ0Lybe7Jkdiy7k5TOM0MfSl54m5/hIDBVmWLt3mt0Bhh1F8dPPb6P
t9GOh19UhZS7WnUIQwhzGGI8kd0sfdEcFncaf0GvHx4GveSK3jCdDoU372J++Wfh9M0JC2r8a4ns
bxrVQgg2No4TwnABApG6aNFoPyhTKuJCgAgtp65mfwD6jT5qUcSYV8I40HgG2mdBEboqQkXCt3Pp
PKX5+gNPRzZBDRYkmcFS+gN83KDEhgdBTnJloK4xTY+hdDH9KGmenC6+mZK+PdguO6PwRMn+pJag
HjLzZmkb4yuzYfApk9l4qZbuF2uE3J9FiilIGmz0HCw962S3E/x0pK02zb6VZG+uctN+UQ1ZGJ6/
Gryc+kydITpOEceF1AE4KQy78iloBJ2Luf25ZqoXYPZ8c1aAoEGZHl5DCsyhAEYD8ralHQmcn6RN
0YVbOeE+Nrp6X49Q45bsUvQ4mqNZ656oWX5sFJyfKr7yvtso9HRgI+iPYtn2S3fj5m7FlFU5+8hw
PEpcYns/ld1d6Wo9quHyAUD6Jsk7vFYKZ1BNaTkn2yL0Lc6U21EjptvA38HewfnacHadBQe3aPcc
QZJjyWitpeJ0n3ZDB0XFyk48xwVOZXM8NAOBfJ3ffxaYwDj55FBSZr30e81x7+MoLylI8URQYDC4
AjBkUpd4XYCRzTskAI58SOcEviadTS6eXuRK+eOoQ7VKNlzIExp+vOhf2YRfNxyMewyOxN0asOrT
hBhs52g+466B5BhonDYwn+C8duLsBLb9l57WpybGch1yidiKmQxFvDThcR51F6dm1PpFNuQnla1F
sWPonfp6jIIsBSRUxQi9y1LW28nAl5E7Y4KtXZwE7Y9bE6kIuO9SXqKKmnlLYvPKtPZTj2cLWOME
Ydzsdu3KpzQW4OJNb6I5t/QlzaznjnMDfq9ZjR+arqfXglKiW3bi11I17UrrD/eGMjhpzbgvnNk6
UC89+fwmXui5alg5eXmhb5ahoUcHcQRD2sWYCWRyuus711vZA095bOg80d6hXWGXZr8dXcDrYRMz
KE4hdpGkUOwnninsC2N1LELWgBGJUMGmjSJ833QQgZmdumBcBBto1a/wSmyYtVd+ioaOBAbj8IOm
0r3ohhXeuu785kJ+BPY+nRj5kBswd7zyyXxBym67A3FkYpQFJEZ84tU+tOy1vjPeSaGDW7a05jBx
5CfYB4MMb9AzE8F+WzRiPHidClwvjp9zkeXvXnSFXMXjUtujy38JZ3yZMalWdmdswzQmG+2FD7zj
h4CE8QWx/DB19cDbhp6eiB8JMCdCxmLXkB+Sevksm5RXHLM0zijNoWIkutPGPphaj9Qnv4+rNRn9
bA7azHzJU+hRKh2zI7O2/ix6sN6hkjAfM5QSNH06EQjVE0OZnDQwMifeYcouYRJhVinAHpeRwOrI
MT8swkM7UDZqhQoFoizVTmfimYxp5wvIlSSj28xvZiMPhOhj2q56oBoWXzx7/tEw4q1JbIHAOI7r
QUskbUNdA3UD2cbQyzsMm+0hW1beX6HAJKddeLClp9i5SU8bc8V50+GsvNBcWs7HdPoNj4Wgloj0
5xSbd50VFJ2d3kUSi+SICeCQdepHW+tiaxbme8P35tMJQ+CZreHiFbf98D1yV90IU4582vrRSzGq
4pvncP0js4dpaxfvWVpXmL1JbuUjkxwaGbTS/lmp4l04xsAf4SZsFP1zRswEEQScbkeLtryOvXeT
uParObmfYeQlu7nrcj+X9lmtiLkhna4js56th9d1YxP2F0YquXG3y9GsWZWiTtstb3TyLLE2nVN9
UsGQN5hLDbcmQFZwhehRD5YIWI8lqxmzSgu8sCdYyb22OMeaRipXqnsFenybquFGX9SbY+Bn8hry
y2GJD8WlBwOKAWOlhHiBhhkro+JwKwe4dqQbAj4FPFvMTfo4i3a5uxwXW+4yZMODoyvF/IBUc8cQ
jONErB/iqsJ74cyKWywcYlbETUJtWIWfUxkYd0fDWzhR1iYmU9dhXEPNYDiU0IqLDqXixfWyzB+G
brwzmFux40FJsVZbUEg5YhNj6NOaeTli4xWbxiiqs15MGGBiwXGma7mo2NQ4oql5Fl5oMnBah/W0
cXczeWt/Es3dEHe3RT3eRnnPrY/3pgurESP1uA1DZzyx30S+M06/x3XnYVXGvB4iesT2S8X6E+1p
15h5zYZwRO8LZn6bZW7mrYp1d6fPlXVwC0nzzVA8gMvYsE5I2eA6t+oxO+CluvW8mmhs59aftUF/
jTnUyQ0MlvggRPorcbjE9mZdH5sFm48nF2YUKO3bSdIuZc5smSW2iA218u9DPHLVSPnoEmWJk47j
90SMAWtvJ750TWevsqpl41ToD+XaDZBUJOwqHaN2IheQhLbe7cDocgNI1HQbLprnewQQ10tHduUY
v95IzUee3HvX7YM5C9UVK6Bg9BENu1Dgdy6mtIbUaDw5dXgdc3sXVvILgwGdLuKBAoz40KjkAZGM
0aOWP7RQEM9GPh/nIrp3q1JD6cGfq1o8EdELBsufGlXBgZ5Xpt+i1G2touw3hdFCaDPYDg2gNUc7
vG+pLeKUSoteWBT3RkmjimCXkB45gUlo+zh2N56pUi5U7hX4wI7aTeIAdYmzqHiKWhs/m8uXMiLL
UN6CXNZbe7zAr4NHy3vdkzeZaLEjF4MK4IC6jZ381osT2wd4Uq9mRdwdk3VrxunJUdGzMw57MFnD
xi6juzxGQrEWm6Sa7v0qIxzRMZQGGgI4XgxvTGsPaCK3izY8aJFwfFF9Z8X40Tn9zHQKdUSLNIwV
Q/rgUlicLu6n1TnavqhmbCKuiaKIdhb0Q/SRm3kwxmuXoNWc2hbBK0UjHSzClbOXcZGJEX4KLboH
7rACL8UbsYV3iDR3DKdpHXHyxB+o6yl0aovcaA3GFLCn1b1QwwtjCWAogBg2E1AhKCgRq9rG2QuW
hNfVkoX7bC5v1YAr23mdq+oXfAX2orVwJIyLO7DM1McaTn5neLYITD1viJwxbVkMaMfUq260me6l
GpqJ3RF+sWedOwYnvLiF3STas5aoa5+T+tOz5nsy1EvUdsGUGh9zkXWEdiD0hZbBmDBxDphzGe0x
CKOIpmh8oArLdoDoCqTlHRHgM66mglwVJ8ZYpV+DU2Pfm5bax16sOGxzxES8guyNi29bGiqIbEiX
YBqO4+QMvPL7e9KojEm0JtpVq9Ef1MQj5IaU+jGj2s2z3W+ESnlCNQx3k85gmEwvHshQAJLNm2cx
au+ZxWEqhC//lJv1C9c2z+dRc/i60pumEo/VYr0rVX45NEZFOtBN28RhRznQ2kcSh9vaoX5uMJ2f
oLko/VY1OQvogO1Y3Nqzyv1pzUkxsk629GHcC/7gFoa6BsDSOJJaOcFxYURqQ9KnKFZsS5C/m9Ga
IlJ/s076E7ymXWUaYFIRweJ2k00nQp6bRvy0wspBQ5cFCaGpJ4ZDWNGmo3NL7S2QC0O9ZobFUcDk
Yk7Pt1EzbbD5r4mEt1qeu4eIRbdBITRI4Mz3eYva2JTanhHTY1gSVQa/YZJ2gf1CsxHu/9lr/LEW
v5x0OALu/8bSyetEvwun7Ng6/UfkzuOKQH5JHADAlgkEMi03LazXflJn3aAoaBmRSHPF58hwu7/N
CLIcqI+feHmn5ICHvvCdIp6DWAMR7zHBorbMojNM52XqTNkDM4uN9j+5O4/lyrFzS7/KjZ6jAt4M
egJ3vKE3EwTJJOG9x9P3h0xdKSslVakGHdG3Q6VQqjKTPDwHwN57/Wt9qwTyKUhbCDf6YxJlh7kS
3zldj5tYPA7TsCE/dV2xqxPF5YdhCFf5ONhPbLDb7HOW4g/ID/tIG557coBS/RbL1pOZ96/kx/TH
vGtK1zAWYy+JrEW0Bu66OkqwuDJ6juY+3aQiGb9aUxW3NYqtRBfA1OmPmqy+d530mCZttGXGBIkb
5+cCH4Nnick+q4LPEypZ6srN/EpJBOtFIj9zlMSnPMkaDRjQExC5UrcDUulw6bujruxbvfqoWBpd
0Uj7PR55XgDt1Du1HulRCixtq0sjYe6hAnHGbrDOm5u5F9Dns3tzVG7MSnjWFDzgVSqUnix2DCoq
tkO4jr9FIuTuYBD4HPpXsywHekfWOawJNZpCsdSLYsKGjUBT67SYzGYFtTkgrx+mzDqoinWEqyE5
sbFAHiQXIJeRZZcGq2NuECKyc6H+NJZxogWxiUgdahfVkBO7DdKbqe+Yzaj0A/XhfRmo17xXr1PC
g1oiljm0Io7OcdkWuXbpSib6BUQouxUr1ckGfbbjscu3JlsOW0hasmgxezVtlG6GHhdxjv9bGaPE
7WMaFeD5c3EBV0sqJtVRa5CU0eGvimZr3UboFejcY3nJ6vb9+8T0b7az6w934Q+G3t8tbr/83//Q
8faHptL/B21v8urT/PfDY5TDt7j5/Hl4/P1v/BgeC7r5m2RppsEDEZraD1ra3yiH/JYqi4SiTRVb
F8C8f1AOJfk3tiySgVfOpOeKsrq/z4/5LVHGY2op5NR0ENTqX3K9MYj+iSShAS9TVpYEdfYKnAtT
/wWxBgE4Qd7PqfzJO+kpIknjTJ3KWGxJGmog8KzXHltAOpeyGjebId41Kg+JNtbNA5udylbF5TkY
1Z5TYGr2jii1BNVaUSIGEi1j7hE+I36skSRsB4GkDZRhqizF7kOVU/2h70OYJ2MzWS9pVpinMFf1
T6BgtC6CSsLdNskEMafU1Dmn6Lo/m8Nsz30e+bwx7BNpsQtejFZa7n76DP92Nf9X0cO5jouu/d//
61+9LZDdcBZKpg7+jo/mZwctNUYLG2WZ+nTw0V6M1EzihECzRlSEVa4ody0kHC8XaJH6v3YjDZ8N
J5tPMJtV+19+X3x767Bs/k9wkmq83//+ljpxS32UP99R0voXftxRxm9cqfAKDT4eSCqSgiH0xw3F
74iWSKYAZ8V318U/7idV+Y3bD84ON5kMlcv8BzV0/S3uJ65+Q+UmRXH9K/cTiNLf3VAGIXzwuarM
LStboirLv7hIjQhNLRjmgZPhDaMUKlUON5pL0ZUfOYk7bAmqsQkv7PCONP9+9AqXc8SGBpbZX9jN
jLN9eAxBIuWls1E2nTfgNnzGD7nvfbx0iT8+z1um8V63H8MtaVCqSTkotufH1mvtfAvqwjP9pTmC
KCfz6ZExlvNHEaIJaV/8TTYNCaxVp0G7rWJ74IXhDfUH15S8yaeKLHzV3N656XkVN73DlMzNNtFO
96JN7KY2QeobZXRI9PUHSnR6+7G3o6N4lm+ynciPg6Tiy/vqqG/kTeVqLwfBzfgigksya9vsM09+
j/3A67ePIBDvFBt6Ft8BLce4kH5TjoEPoj42bPF2eJFPvdPbN4HTetJFT23NftzfPD5a9umw/p/Z
aY7ZrvVeVYecmd0cmyM69z4l8G4fOHPYz/79fWi/Azc5QlHxqNjhX6aPdZWQi3MYXh3EDZMaPo6Y
x5tl94+RXyDN8bUN+zW273mv7GTXuR3/bnKND8uGFQet3n5vXhQ3ve1csN5HfG1nqgec+AFewS3x
vniTYB/ugbsZ1C8rN/XHshF31bY7rENvpiyKD3dC4+8dtZv4GjrVpt32tnTpFkbP5ARzT74wFu3b
Pf/o5mU0rs3z4meu6cZHyqD96HHySJS5+mtGqSgAWI6rLrYYttbjtXazjPI4W2id9KZ6V0dmmnb/
WV0kKGifml/f9BvgmW73wXmlSe0DIUx4ktrudQKWJjgSfCo+a7b9y+dw0ujZ26yUrw3izFPBeZwd
6QPhfhj4xgn+kOw1ryj5mZtGO1xv0e5aRLuXZtpFXz2Ott4m55v4ZDgP4o588LF5mV9HRsIM1zBK
QK6ttxTYQs1lH0hf5KamWvrYit4wPC0QYLKzdZPYglttzKfqFB3lk3LXHMdN/6AbV+Hdei8X0RXN
GDqMzbGBX4j79By5woUAm5MIp3H0RBj8zHipLfKBmAPR4NeNzOnLJs46Ho0dhx2AfFIE2As2F8Ll
SWkhT9AsbfdfGAU482D8pDyjuu/faDDSjt0F6bspwUHu4cWV0VZxg310TXbJEZtU/xXc8CXddzJu
9vV63PP6a0e8q12BR0CJ+4hz3DPHsuoe64fCVBX16kt/1U/oZRtkdxNPsSN4yj71BS6w1VHODOwD
7CHXgLRxEUcjJ3cCcBRQj+yOU//oCgQcn7nqas2On6Rrin724mLaCO7Ej8S3cd7apOi3KsAgB8sm
XsgPfjAgfn7k9/513sqW7YTpAZ4Z7w6eVwYuZ+USPFBx5q53sKg8zE9R6gIxbd95XRwHC6d6pqAj
MJzhmaH7NTxM33SCxp/CO1MW9tUs0a3i0xatbYrwqeZcNt/Liitt51Phq44/e2vY0+52i3sBr3J4
h/d/4raJD8m39KzvQSPpb7i87PQzKHhLQKeaL9k7wluzlV+u4cl6g4HHeCa5yrfKNbbwTeODfVnm
XedIN8pJfjGPVUNlZ2mPvf0h7qTlZF68xTE25nNgk5s+Ynixq3f5ulNuN4YjnaMv5WxeKVHz5jtl
f653OOR8Jnsi1vt0xyRffVQbfqDmvKpo29Tlsey9vUVbpFJrJ9p30ba87hNPcZ68yo7s8+x6Gn53
74Phvhs6NG4d+ZUtuupz8fai8DBn8FXYs995vTv60RtzLJvTkS05k0eB1lZzFm88nmVfcs4cMR+h
6auXZc+PYMeDQ2PNkRivZ17KncgfIXJjV/bgEAfHCMufwX6n29lZ248uL4h/no6SQ7a13HLMsBSi
aU560l/SnQrT8AsgC7/Mvl6MzfdXce4e0UUQRjdYyh8Nr+e5SCAaz8qxPo4+ngFwkBCLvhJ537rg
oJgxEE728c72/E/n5Tt+eaRvCHerxlJFc6NmB5csd7GiSZt+9ik0bGzGKJtM84XMBQczcXmKJ/Uj
ZIhfaT6Fv1dt8wLtlZ8BqA3pfszsG65K19gAJnHflLeHxE72d872SyDJ6soHyuf9BxBbqDMOjiTt
jfzrrmHdNE7SOcUkdo15i3q/dmtX2az/paDlxgAc+soay8s3Nmgo4T0dy7nTWpv2yIsyn3Ffn8cj
fhqd470dURrzOoO6+ra2Q4G4pelevQTejeUysu3tjPLpyxBuVdA4rIcZLxkspMKx0PQrYasMW5gI
nQifkn4vwf7rW8n/wO77PymCpHMQ+oON41vW/d7Gu/75H/tGSf1NY1yskMwjDi2xp//vfSO/gw9X
JXqGGipj9GdH+Tcfr6LDupYxqhgyuzlRsf6xb1S030xRlzXKEzRifaryl9JH33egPx3E+PqQUTmK
qYapkiqkSOH3Jw5xDHMhTElA0CBFg4nhyaPK4ARXANJfAeovnt86RblK2Rv2NrN/6MtNh76gz9EN
GDpq15i5JkfEa69t74hjkwvYwsxjr7pFdlxpfl5Yl06TYOdftqZ0s8gAGbTnpTrRrums33qs7uVp
gzXNGQ5C9QF5yhIYKGzDB326EbON0XC5wcY0nGgqdl2IOl/ZJHR50gduyYCqzjasqTr6W0bTTMm/
MjLR1eOdSe96Aw1YRLjkNJ3liYsdxBbbaxUyRFY/1fIKfcqOGeUOGFPT6msZeUpYz/OqMeb1OwCf
SycC8UHcVVOCBOG20ZQTXAqfanB7yp/N9N3QGCyUoWOwdAOOW8sgXQqKy9HyGtxLYvohV3RNa3f4
hTfR8MZE9VGD+zIFo6/N+FaUsdzmwSP9LL5UhX5eRoewZrnFHydN0g6BnTeReaw0+GW4DmrZFdOx
RPrHlaavacR7Q7ubcTPHryp1eRFdUeVLHx4iBjyaAXOMyuq5Oees+AoJggC1cQw+eM7kM5qOvM3E
T2n5MMGwWm+SjjeOabCUYzGe31cmLePWK/DRe9o26RXeatTh0aS8EalHnoxnsA67WagdxvFYEgSb
sRt6F01z0iZARUTWa6HKWQVNSEu6QXa/TOtSq9aMrSafxiKnjxRoHDVzsd5rqsEzoJQoHFYomJcQ
mcVs9CIMfaMAshVhIKrfCjpD0ettzHKOeBiHaB9HLXh1Qu6Mvoc5PlSiTOTpTlmHrN+Q0Mhlh9hk
Rxdj2GSqdtO8ijh1ZXo5Co30NasozTp8vspmIuypa5lH1TZKNAZpvhS1xBCkNkIpuhMld+Spj3qO
oTjExgg+qiroQTAvVac5iuGFFN8XcrYP9cdheIF+Z+fZKWsDflBeA3fC+h1D7VXqiY6tLLviJV0X
O5gPorJL4g8Dl0TVzO4A7aTmbjMZGob14g6sSws++DkAIQVRqSUgAph+W0TruHqFhsA1lyaXqZZb
KB95GqPuYR6ZihkhIWRUN7Mrkti3TS4yITPlq44fUEDSle6qdLrgMfnpSfgvFI1VtfrnBwwBBuik
Bs5bg4zlz5IGoqhMrxaxQTn7ijmctPlDyk58DJh+UHwpX0OFcCIOrKUxj2qd7GYj96Qh8qpl8oVg
pKIn8CeIPgPVVgOpmBAdM4h8gKf8NfDV0nsx3S7QcE23+wTJgHOVUV/tSBZ+zZnBfOmP6DpNatny
cCij26X2S0OAnI1nkCyVijXZUF4xVch0rOHLtVYJl7tZB4g7mNzjaLLLUVe/RYxkkkI46O2hxgyW
tbskelMszOMRpk8obvewPWCPtmtRNnFAHPO3ObBGbfoh1vzI2v6LN1ViOfnDN/WXopreYBIEcROD
YvYgdulVLRN3zUotEzWcxetM12EhPjNhWcyNNDe4LfM/+VzRJ/75JawC4nfNA1jtL4JDMQiCSVtx
Twba8Oi7sjGeQwELW8aAhB/fGbPmpCMjw9Maj9OPRmWiviuE59rYTdSTlxceFaL8KMZH7nph3k3a
ITQ3GZ57PWbisa1EJkv95Y8vx1/Ctutyh94oci2urxxF5vdXo8QVA9InYyhrvfdMjnqRWbFBy+Xy
J+/P75W87+sq30ih1IvRiSpZv35CYU9p2Jj3NneZzBmait7QMacNVZph/Wffy/inH4u2GIspkCWL
uoodX/39jzUy3IHUFfV2LRzNQr81AmkXt+OWtPt20AcXPie5POqHE+V5rOC5aspG0nbQyjXQ/ul4
ygxyBAUSTTonD2tfhJRmADc5HWRkCEMqV1nnIwE9RMy3GVSuJMR8rjxG3LykXb/hbPd4/jtWVu/i
AU1mfZr3mAHD89h+SKC/Om2+0grZmuNpAq07XVTxpjZ7T+E0GM43DSA/Q9JcSESzhrdHoQSPG5M6
AJL8HAqZBomw2sk/vw65sivF6Thla68xj5JxgvCbbeXwMeN82Uf1rmrWvk1hG2YeQOxcuIZpu2/I
XrZ0LpqMuoIJi/WZ+J9crkwAhlcSoVUWRLNunC64F7NdbFZUwmyN4gYcPk/1yid2a0tGaze8DcYL
6DV/rJ4E7XFdhpkkbTTOqSoUSzwRpAG3QFAYSd9VBk3FcGhn8TROHJbnb5J4TM3a1deNvHA/J7j5
sm+o4Xu6pQFt7Oeeuaf1ZUrfDN4CBbgyoYCxeKOdiiDmxZBuk/wydFtQJ2l3O7By6MPCR/8UpgMe
ke8rQF4+dT3mAVNDG6ciUqicVj5SPUtPLt46NLtSIKraQzGdN4syu3pUMUKGEsKmrTNBvkxui5FN
BCEvkG1ROXapIj86ocIFWvqi7Lolvzczej0ZSdqwY1wVq3dmqFuqHcloE1zGyMQPr6TVyjIFAw0B
gnafmvs+kw4LByhJcUjQRFQqZLKTBNLGmD8S7AJ0SHgK98kKBQ1Z+3rSHOExCy1qe9FL2Jvx7YoI
6nGj0pBEdXPzmNLHMeqkajeFsmkjzS4QXJg10g7vDX29NfQrODYe5cZ2XVIV8A2YONyKjQysy62I
7xSsoWPpZy3+RlfGzZR6AbkdKek2XHq+mPq5/GxKxEI1/lofbpVJ3cD7dAbSRiabxznaa4m1I7xE
3lS3IY6SpiFRRXCgaG8XWbvLlIdBG06K2qM96nsJRHH4YEaQiUwFo5hCsapH9NlNZSx+wS08so0p
XCmCdKQeD/gHXjx2X4wzxIQJyB6mkjsENAsb/mi2e/Bj7GESVwaDP+rsR3TPLOXbQiWdUI07CelE
rr5Kcat3t1UDFlfBDUbkHe7/yJQwxaZshc/xgB9MTMjmCHZZyrvIurL9G83PRc8dchUY9iC0sURK
j7V56TXJhcCjsOPKFRbx3GKhFu61+Kmf7kVF3Akmn84Yga4hRDGEjlR0JKovgSh4Bp63vv0QSj4v
9XlcqyGtyJ3HcR8F4d26pcRd5/XW2piAzSsa/Kj6KNqnKq2onGHNSC9wH/yufxHj6AFQjbsw09Rx
KrC/U9qtEEBkg8j1OBislE0ETJIMIFtNjXR7zIyevl+MuGy6QeNT5iba5Wq8z3U8jwaX6jUjnqxQ
Aa3MkH5QJfonQz6FPGbb4YnYi63GXJfA96nW9VToelgE3Fl+LsV9K+DJ5J4HrxuVuwK9LRA6X5Gv
0jbFPEW8SY4eayHah6Ap5zJ9tKg/HTGxmjGNmGw+eim7GAbxKWLawIA3dQ6jF9OhMqOnwRbJI4Bp
WWxPGVUdQXupJdMJ9WmbWLmd6TulYd+iwzHRuY2RSpvZxzS349MiYPLYJw9S8VWwVxKortN00hmi
ugtm9k7JI5YbbyklN7nLpm8ax56avrsppwJovhUEfdPNyz7KkU1AUYhRcyO0tzVV1IHMnpehsN6o
jh5v42Uk542QgUtPLmZ7USbPLO5YGlpmdMQB78XxEDVcpdmO+nVa8KQRIZiX0pWdKwnXlIS2wXmF
9L6nUwQqYIoyNXJz2geUcxxG3LYiNWJcrQgZ81R5FEfhGBBIX6p+xK42lIhXsQ6lnGxJm0OVw6xo
PGnzXa7C5aSZlbLjfWJ+k3Ds8cjrA+nAwr4JGTFECOWw5t7NZT9Y21FFxNGg/8mHoHtIxW0/ojw1
m3TYDuILaU8b33wdoxkZxU5TL9SHTCSyxptGcONhG2L3CIDJH5XpDldIHWxXO4gpHY2mcuUudxgv
bVsk6Fb4bKfngLMXex8L+hZ5Q54FhyrV7ETfjPXrUjxW6/fJszMw2VchQBnX6lfdtByqzJ3ksS5b
Kk7JfsBXbqf7xgiPkCEwYvEFRZwkCZJfKDo9/eEUtNGo6RhV6MyVcRY4f3djTVXaAuW1fDXjbTrI
rjDVYAtJZy6+yhk29SBG3UvlrtTPQ/oyGK+SnD1Ije6o0leOwjTj3E9Kd44IG05cpwygIiiBBAeW
SHaXV+KSlIf7yKoBB6Io3ikYZYXAo/nD7vHZkkeaReYsBg/wlCcRgC3rhvphN1kQziTDxVRrUyjj
TD3TYo6ulW4n+DglFhmZe7Tp/Hp1ViDtR9K+4WGqVZu8U7aD9LBgjZRLzZvMiJsFj0cz+JNpreGJ
p5pHPcW9/szxKqrupvbY9xgCKcDKguooZXekg+0OA4Y5Rh69zhzuz4qJTlI/BNOnIMznVoGXyuBD
JtMyt+kXLl+77giz0SRseagSfDAvgkKe2bK8IubGyyanE4uThc0+YNYWpD1WCo7z95DnHdIhyAu9
x+jXL7msK51eygnPGT+/OXM+iiDZqliZxQ5cZ7jpi+Q+LgG4Mngxl3S/AFAg14xkGnggyaD8E7vD
HktZPdywnPeH8CdUT0CC0Dcm3l2Fn1DD+1MvxUmWK0+P8ACxxGQD85iB9ZyZeWlBjhVxKSf7TgQS
Wc2MYPD3YilVSvD1LL4UpacqmxO0TsCluTidBe7lCF2lC77qKXdbOYPiSvDUuE7WvtIbeARrPJSf
RXFATG6I/LoGkk8qa5u8kSi21ewlX44KJ34hSD4HUaP2ygQlWm0apkJqm/m5aJ6jdZeitJcknhgW
iW6sbqU594GNuFXG1SPSAB6WLlYYDu0lteWPU4AHtE08PeBKZR4kKK6eTOcsZduZ5qequ+Qp24+8
8ab11DoVbyQ0z4Sxdti96diNII7T1JT331oemYOe7cmQ70IAm6Y6clxtnKm+LjO8WRqbEn3ZWWxE
MfCYUC4NPf+m0BIF0MSpCwnR5RV+iC/jgsBPTXxFcwOow3MuOWQifaimtokPbSCdUXmdeFDEBc/n
hGUw9lX9JTfviOM5Q8jyVzxzNauBI83iRgV/B7PRTQUd7kXkZsFrK7EzEfKtOnNULhd3LB8befGJ
cQMnfViKBw4FctWCutF8NVt4hvlN9RZmSPPDygB+Dim271XaIJPn0HzOU7aUGEHH+aRMJU6hNrsI
Y3MemWctXb2J5XGDCKep2R74opsX8e33U91fcgH9B4rz/39orFUY/ve6NErCW/Htd4aG9S/8EKZl
5GdVE4HIidgQdOhTPwvTsipCkgAwJ+p47P4uTGsqPTSIyDgWMAHBk8Dr8N+ACdpTOfCapkiQb61V
/UuGBmmVD37HkkMzNWXcNIpJD69prQrIT1UzIga3hgyfSO13tSyesiRi5ydSWASsXwKn1dxoKUep
Ujy9S81JQElTZdrIvdyYf3K8XhWqX16KAoJDAaG3grq0X47yAybAmv4LFs2smSlfMHASNM0tvmH5
x+Tk3+o6f/adfhHj2zIUqiKk6QNaUctMGhNGIkcRlTZ4cX+6Evjg57AsfnYarU6iX38oisYVWJGg
M2X9F1kuM6Q5JaVKUp5E5mYhdYB5V61cKx4RPiP2rdPQ9q6hWRYxeyt4+eNv/69+0p+//S/v6aLy
0NXpwOU8G8UXRaktNw/74dZQgNj88bf6RRtZISn0IunYdnCt0a37y5VUTm0TaNS6OyQkzWOJp4rz
skkkGlXEkgTCulEj+H/8PdcP6td3l9Cpxo0gmau/7fdX70pCVcFxYgVIUygGArkoTxaEiErfVjhT
voBLOkK3/ePvut59//RtTaZGGIB0ix98/f2fbpoZVESR9jF2cnkon0zk5SOnlSXx2mHUA79UpgBp
xSgwmGkm0QL4zZm4a+bGHF7nRVyLAULkJS8X9YbDd1EsNGOUhYlZaCCIc6pQ/bF4zFE5XA3Cnsaf
XJT/6qqwwMkwFjNViUqr37/+LC1KeBkMBAw1lWeCwUHKxMgaJ9wKffknl6D5/e345VNSVdgVFpc4
Dy3ll08JXAfNhyZb55IANoNlnWkcz5U4vgGOQZACOEoVuIOaCZCqMfQfDa2W2QRWWsW8dQnQV0Oh
DEYHShe7RgKdbBQFVTdcampI7/ZaoXTbQcE07tZNR7sj/cjTPVB+xCbe8/JhmIwpf1hiNY4cK+xB
nCVaV5C8INc0bIMAN7kMxY0hjmQWWFxyFFZCcAOxWoMYrAusn7muUaFpbYUhwFRtJjXge7GPi/ja
lIY6bquaHSuIlVrKUAfS5bWABsJ+KcFNdmrMnnMxSQ7hjuYl9b3PtajyA06cGoePAF+RUkMQFIOK
iJQFF+JDCkUyn2otNXgmzNq8lSZz2OBM5+jcSW2E8yKqu97Vad/rPVkehdQF2Zs+d2JtXXslB3eF
alM9aLg6jdM4DOUN0BoMjTPUCJ7r2WI8WF0VTrBtM/liNC2d6sYEYMAc5f6biTVv9ns1jMmDLgHN
rq0Rap+jGgG1YUAWMEXMsvZDV2fjKc57/VmRdEYeVObp+0rrlo9WTpYVt1sqz1paLGcQoeEn2aDx
ZigbA5WiDtLXVDFBpTXFgl+c9gSCZOlEqVFeVtrjjNCCbAAx/C5pwKo51VKKd4sgrFuvoBzuTIjX
t4tBRABmmjyPjKBMclPse0lkaiWIRTnLe7Q30VxokTfbDttFY9RYvSAcYRkZBuNDL6YAvnQqUH6Z
qGh4CWTeowpnhbFXRhEmSQXRGC5a2Mp7Qt4jUyaeFreslEbm6XD/UD1KGJYLu1yCNRtdmFR9HxWl
qu5jc5ADzk/5OCQbXTGThyJoZAM2t9r22FrGFHJbaTQPrawbCsQVS2WbTfINTzxJ8dI3hpZYiGpG
mFyCONF65mAlITVOExSfyecRMDlZW6kNsdk1mq54TV5PN6EoFrLTssCskXVskXSsKmgU+VRmH0qU
xpO30CCb2E0k4uKy5qF7rSDh1L5AL7rowMXQ5u3cLrgrEtVILLa2RvegsIDNjoUKpThLN6yMpXhJ
sSTqRvuW1dTGoF5SSjpWKakN6Ol40wdLFs5hHgXaVo5qxIdGD/XxlOLv191CJnS9IeTOEMrMKzoO
aiXgUujMWRSpycQqWhy0kZbPB8B9os7JcFVlCn2pAVFhX55PgUGd1Elu+nl+mjAIDBSG1loN47Cb
ps+gBdWyC8eI/xA7Gxm6AmOcsneZm0x16KdszyUYof6x1YNouMidnEYXsRlRldiRlQcYjVHrwljs
xZuqFpQnTezwmyz6XDYoI6HgTHkMlNYpuVgNpyMXD55FtJruzCVgPYnVDHVQnYXAQpuiONKRpcBa
dmAGyAP11hLfLnqAw44jinpXSHJEAGqMlYg6L0uES9US9YhSESdgF89MTMvaEvqtDm0db5Uk8gTh
oVlq0pMmKNEVlWF8l7R+wbGVV7HR2WkB2u611KnK5gA79mkhniJ5oIiWRGyjUZ6lBLWxBWmiM/kf
6JkgelM1xOEkGySioXI0g3bHyECEGQJ1hEwwMdZAyMWB2uVYv896jROtBWWYFbDQVBwwkS6PJ7lP
83wzqhUXYS9rQukGgPFNh2677r5WdTOiiA+mNlhOc+jICPKVEVSm9GnWODMTTKrIWwkd+CjEzj7c
lIRz8pPaVqm8hYHWlne9NufYNJNCf0x7fbjXh8I6ClKDccfQF6YAqRQwndOo6SmbfvKjVKcDK1SA
oIq0OUTLUD20pRLcqdFEhjisB4h+C6N5RJW8eAuidSg61pAgx2K+baOqfYj6uTwO1owbaDSHx0CY
e27nMOAQqXsNAEWIStMpi+rpnCTZG5kbmDg1qBWPDrMFwb5BBWszjqqRNfiqPAJjCIj1RJ1A6Cps
8uy+hcNCGVoviYcZyyjO+9QTMWfSc/ECPiZ0VYrDRRz4nbYtcwCMQmNZzyklcKTjwptm6DSUwUo7
5pYVnOKFOSAoGV8bkDLGSdQPQmMyrKZR0ecBlO51GqsdCszuiM+T6zWg6RTxDDSxovAQpZNqXXXw
BqOF/WasUb0BfVM0Cd0iFrd+nMJi68RqGxj1U71Ea6VsNZlvLVWEvlFm+banVnuXNkH2YoFDxE+h
DmhFPLimSTM3VpjxVKFOmQI1dfoorPIpTalwaXA1zErNEiBXRJ7NYKBCSZuSUzKtGUmqmg5pWymi
m0jBq4q0ToRxBFbWm0bwznZmV9CctE0L+cMcK7jqQi69IqEKTgd+hP1okm5QHMQIAORIKDMon4Jp
1J+CdqnuFZ56MMYW80aYF3zWA/Mrxei/kqjSPcGKDm1bf0xG0BDYzG5KyFxWWCYb8tVPFA9cRwv8
bZazSqfre5VmWeeFqYow1wAicQIR3VgicrALogZ+lRbt21i6pzaKhqySdmurqGvG6a2xTdSASVUq
Y4+Ia7ykAlnpnr0BFDBVFZ+DWOlQ85pw3kiFrJwTs1Ch4MwLDhwYTwxgB1zQQ1q/QqiP7gqZVBHD
967W3CaYTNkzwuqaAYrzIXgEO3ax9zAPpfMYa6w4cl1cCJXsm9ja5pVcgTwr36NRPifg+eVmEQj9
01ZgduWyL0PjEqsls8m+pSgEtTMwLMHRivWxMkY0I7lsfY/VUNAiBkL9/XvSF/Qp6qROx6goqMsh
WfSW2VAvMzlg1sPTAG+ICqgXuW1kPWY5PUYzg6g5UwNPbaJdFS/LnTYqlz4xPsWev9MVs7zVIPEO
pfg1FrrPJq27VAL63VCYm0FWWode94+AgaerrlGwRlEvEUnN50lrBZK10U3KWRcFOYGwIsuAL8RK
KG8WkXGR1Ew0iS6Zr7RG4+cFdn8TdZBWU6/XJ8TUfnEoIaMtR+g8doPBLtZG2S0zc/Bg9tyUKn1v
kZG/hu1g3imFtE9NBrqC2G8oH8aGHZinQMM6aVRvqjVwgBHaO1TBXWfNThtGz50S3M9A7chYkl8r
RdlFoXzLE9Y3VAgwDHVwzjN0yJjWCeAHEUwdjkYBu56+kz6oz0N5hE/rGLVEkDllu6wEmemiJosc
S1XBsVqZPzyEarAJk4Sg4wxC8pl0cOcS5PwSqblxKX52254QbNy8Vzk983IgF267lvdVyJexMb+q
YtR7EaaDhej0kTJBnrdzeVLZEI82D3uaXChrejAnWnO8bga9WNBizihUH0dnLGvm6fnUCAWXu9Wx
S7UAfDFNLpvntSKKL6Zim5Jp56Bfrpt57NUBteeAE+Nt3oNXizGq3c3xVDxFoy4HtkHsjnctD3Mc
KkpkwkcYZfHTIFe/IPv3DEEkrrnayWKdEgs4fB0eXa3nrS+yUXPZn+jFTopaGbupoC39swVDJt6g
P9fWrlqM7pwMc6D6EvUUV8gnFdyvwFK2udhGe5kVWAVBozNMahp52olpZm2FCSoLRJU+4cqhDtqw
VStS3kNJzzIsslkLIVdRmi/exgz2UlcwvKB+9FuDowaZOqBd3U5rA9gJiIaRENbYGa9WP6kY8ItZ
G3aVbEnnFoWHt1EQ/w9757UkuZEm3ScCDRHQt6kqqypLy+4bWLUKaCCAgHz6/6Bn/p2uIpe9vFyz
tbkZI9mdSCREhH/ux+PHzF4VaSp2JTAQGv22jiWya9sgpBPXdsJ1PETcKl5jNlzUXpcycPDpC+Rb
ZvG+aaUOd3gkDJ6iMGblK70Fjzo5adHthqgBt1fJBzKeCj440g0Wk1FTMSirJCNbQByM0+4OmIqa
wUp+NLEA6dJ31B7ums5qzJmqta03fm+B23QYj2BbmvfU7cpnE3lGHrLe6l7GKGhhLcwVZ4nMMmIV
5N5g2Tah8k9p4Rgbx9PQ8o+TquVK59VFJkP0VM8Gc/qcqpILlUBH8CjCiddYaHLCyImvBuzJcYxA
TEMY52oul00aWz0mizmobpNZR+5e9XHCu0HlEx8emOJzkGnG0EMlmiNDmrk/N9LV32MJWq4cq+GO
toaRRCqOwaJv8CmOdaWdfUCx0otpY0PFUqWXs7wTtWGxvQTTthkRyjYyi3zII0svvlCMFtFlFfE8
KjyV8dzNLbXsHFLDT11jYQtquTCZoTjFeO8Guv6WD3Di2OBqVO9+0kR6ajYFW3dpB7YrPeizfZ46
I9Q0pwdt14az+9kuY+/R8UuM7zWlZDU8OA84eB6C2d4FPYWlh2QCocK9WI3f/L5yqOej56WDhTaI
e7cIzJ2KvTK96PiU+2JkdbChUMUazlwKHHlfjpQcm6Tr6WNywuVLXHr13WypptxCtiue41rqr0Nh
Lzc5jVQA9yyvoSCtV/qRfLFh5wvBiwwEkx3AO4w7MNz3HQOFqaa1ENTgQhdOFHvuZ7+Kw5kvLtOv
VmcDK43tGFgGX6jD4o9RjuTH5Nz1TsMmyDVB15EG95bXcKk1VpcwqNhgm2GuzjrZFE9TF5PqEVVZ
fQOIQiVcp1p9P1ACRxBlqeqfxccMxIuisr/puKG/K57tMcAMonwYmyny/36aQeLRbjuCN1iACp1S
h8zkjgG29anAAUeAeLEaPLxFHJMtCacuP0y5NZFsygvGdsbM7Kq8uLUIM489YF5ThHQUDpL3RTJm
ilI1WXj3DiOWkEmSltSJBTgOBGRetmpmbfGMbKc0x8S3K723ZNucD/1A895slBjZ5PninAJwJQ45
BVQTXFKTGeavMoJEX/QkWyJfZs/06GG+CDI3uQtYt4qN5VHatPeWsWt2WocEj2p6q8knwI1lJ9Pm
y/fQ6XriL+AdWeSDsLsPE5tomw1tHb4EoP784DXt+ORbAHnprONrssKu9J1YUsXYakRIPVLtEACC
JHp+B4Y7crfL1NlM1/JkSLmwSKPDwYBjvAnGjuc5NmnNfg2+aokzBoy+H77EKSol5YK8og6qiGV/
6EScv/1GIlzVzneaF9joNZBIOBg1FO33vcTm167fxA6Fu0U12feL12C47CTOqoU3BNT1HlCVcSIM
MiYEyrhjA11fwwvEiOw31qPscn0FgjgRv1FMV63t43FFVHxibMfaTjb4/XGlkQf1dB1PSWf+NKRZ
zwKdUVLdqxQk02Lf/v15+IuPcz1M94JhrEBq/CB/50q3fj9BjYgga+5kTIsCrJL0iJP/R+hFzm8M
mx/cgLaIHBRogQQp3UAQpH7/7VyJqp/aXrozSxJ3b5r28/CZko967yaJNX8OKJ7O3/Qw1bTVGf83
SudfyKooMyyPkVncwAX9/U4WruyyRmZkrDDzEN9QXEe2k04AbE/V+JtZyZ/OKyV1toRX49gEUfGG
vv+owc+AWK0fNbUYAXTp5BjOepJXxgc+h2t7//e/4198tfVLYXt0mEjR1fL+84K+K2yvQdyXgLww
wiTTJfc9T2LL+p3p9k8fFXLnCMcRXP3wzu0PH+U4Y9DCleGjFDy4wGZVU3nsDxwi25c/v9U/mmf+
z4aV/+uoBqtP+L+fWN7X5VuV8kz7/l/1P3L9E/8eWUZkpomrRHhq4ReI1Wv+rwy2tP/A3UPdQ0j8
PiAWww32HyY+ZVQYQ3iwrG096yXy/0eWDiR9BpZh4IIjoNDnH40sPZeP//UZhtHX58pg0iSRrll9
rjPNX8YvYW3lZiEFtG1itehL1uB9vWsaVzhHH+fUcjuIFkwzy9dFleSgh7q4xiOTSejSGfVuZrf0
dS6+JXmuSwiicZQdjRhEtNW1KMt9pNLYQO7Jkpi2B/al+zrsvOiNpQ8FOz6QXn0TLE4iTrM9LdbR
ZOUExatXrYJMX8S9dYUq40YKj1tR1ycvdzEoVGkgjkPWKL9D065FcC7HpLu3dT1f1mFf3TkgPpbz
tM/dl7o1VkNrVuPxZlbgd4K4Y93dq4CV3AYTw1qcYxaBI8o41QiVO8hbQDyJIyb7yZ6dIr7WIWiX
s6SMKn8/oxxi2orjhIAlq3oXMS+pPrmAJ/2DLIZhOlb0euA5BfUb72ffNCxResdg9Zs0ghVETTys
lajoUAytkNdU6Y/KOigV1M0OiNuoriDhRFclIH4SDinSUqs7knTFSPqRtvjVzafDFP7QYu5noCVy
M6cEVrbWQBnN3GYES8vRat2Dm+VpskPhgm9rO2oVLBhhDgW+sHp8ZbyAE8lJ2yDdF6qFsO71FtXq
imXZ93Q283Oe0F0QRzORpLTDAdop/66Y2vq0+CUk/9b4io1ZKtQ38Gk5mk0MSYzHG9ENKL1vjDoK
eocUdjHuglOC6fBlRm0LNEY1D7nkArIlxdqgI9pLwJWIOqlc4idTxdl504TFlYRoeheU1EP6g/0I
nth+KfKs/KKcZWaHzbYBa3WxIvohreuyKqdtnmfRTZB7oF/iecxx5oneu6TCKPtcUGkEQSeb4Pg1
oND5WrDjfjhVw7ZkEEvw2AN7z5GHkKw1NHNOdxtM9JmD235AuErsfRsNDfAyFy+uzp2Ks8WVe7VY
E0UMLDIAoDMoYAjZeDa0Ha3WBaUn8xG+FkOZ/aKbhECra7CKViI3RLNoNNgWsjT3k6ELZSMol3jp
jcZqnaf58uSORTtsx1TgTDLukGOHDPzquk4tCZJnCnu6p5Khfax0mn4L4T4Z7IPZ8DImKbZk0zjz
IwWgActayq+xzWo42cc5NdgFqeBS36IVfNny5VnIxJMEnDklBJKmcW5+0EaKnFFC9LyrLCBtOJs7
605XXhZg0HLRg8POL2B7QW//xAgI1leU1fwU0qrFZWlgHq3eB8zJlADPFHPlwImi1PHvRJarp4jl
HoZzP4vPLC8J37yhiKJd23Xhc2pW2GQ7p8k96qg17G0QdjeFQibcDKyEv5SJpVrSFvw7AvLBxBkP
hvGkAhfsX5HV920fYOR0g452vSpi5MmwsHuxWFqZU6D7+TgwVaJ4qYqjq7SESU5XAkWYO7vsW3vv
atRckHa+fcO8Mo4OFPcxYGIy1vQXUuPc3bCL6741ozV+r50WT2hlqLq59RpNdn4R9gywgZ2A/rLE
nqT12ZPVZ8UxAC3ye2c5WUsJe3pCrBFA/Mv8awjSZTq0oml8BHwreDLTUAZ48yq0gQyxptzrQeRP
wgcXvTNlX75MkTMALmOP8rWt5uo2hCED78zTjPVwhjj1oeyTNQ4u6GpXaxHtZo6K5jEwDMeRE8C6
EliSyQ/mOGxiMKfVr75SprswjBHYSTJ+P1WqnsJD44kFVcBnCrTv5tgODwYto9t0mP2QijLgmKt1
N3xypAUjQhVz2R08MZTXiZMP0SHxBnmMQcK5GyWm7FY3gTPz8Cniu7iwqHl3nUrfaqPVqy9NnWxx
+0TqyIfC9ZxtNwalkziImXQkwA6m9xuLmpYO0UuXjflbaY80Ybcjz70dIKuFgFsSZnTXjiPQfXx0
3rTDn9/d+YvAQTzEtY/skXi8qtwMv9FGNIV10cA0Z31EodvXIFbhE5FN830pw4W4iRzXdLPKP3fZ
QAm5qP063q7Qnnbrj5SlUzer8ocOj1KPYOzC3FoiMazIuGZ+YFjkZWejB2AWsHZQtTvkI8ZblNHj
uZRRRbjMAWyJJz+Jqmd+tbUOQtXxN+CCPI0Kb3Witw4PW+yvbs0Mr2ovKaJZcxETZcPwhcMsOWu6
3L5XC7bufVg6LdiBzO3hEUNe2/lyHu5pWRsxWsdZt9DJNaiXgjqtm2BumS82sySU2YYdQg8lq8uN
242RvaOGe+SlK8blG03OUDeDjBF+P3di2oppNswBEfjuWC8ga/PODV51NTmfhG+IB3j00c1sqTFv
4PGM3Je+mMW9ZVfEKyRKPfvLoQmOo6ho8mgyD2qQTZTNPxDdge0wRpRpAupy7Dc7cNnXd+4IZjKk
reS2mgNeQksPEf40q6KBklK5862VczjbVoQS4ISS3XPvJtRE8A+sA281O93MTiqeeHXVcKaHXvLe
a4dlnyapYxHPWGs6KeDtgTfwRm6Ir7ZzsmMP2PMfUrv4uoTw6PaN71LzjOgOtKkEeQdKuBlJ1UCC
/jGooh43iQZ/tnGW3sTIL13/lb8jLvZsROQnYKbpbdPbqbMvxoZKngYK9UU5QZ7chg09NLuYlsOH
aDHABL2aX2Tvsoho4T1X3WUcz2AxVRfhZ0lmHpobBlz5l4WJzrWeJM5Ft9au4X3Br4gcXZk7wTBj
vihzMZxlBS4I/Oe+hrESzrhsg3iFR4WZbKdtouL8VTiwD3cU4ehT0TNm2cTBgrpWslFhsUEm+8Wr
GYzyhuqcpzqPxHJGfm1BeTXWggxAtzD5xblL3L27oDdQvcMnbVFC6Irp3blajnXVBOXW56bpaE0b
vUc/XWD2MyzApT9lZDiyyElJ1jZ0B5wm6atp7wU+zYteaxHfGX3WzEjLg/zSWxNm1CiMGZTlSn02
uDeogKZ9nLBlWRhoNiGd1/gngOclIeIk8sxMWY3IM6qepB76Oza1rbpYaAEKzkuXAeipXcL1VppF
Q3SmtbOTmF0KsnuEL3tbh+2Mm2RGqxvn2bmHNpt/HoOSKTH5rOzM63vss00ZFt02bWquVtpachYc
Ntr0oUzDhGXuaJTxrlixhu4BSwENL0s6VPON4+bjsreyQgZfgilJedkswgr7hyVifUTlwiTs4KQY
eyTPLJiz4gxJrhpPkvladOFCN63vu7bpxkPa26M412MYdxAbhYi/eikKz4EaiDB8JJkR6ZPnxLN7
79DGLbdG2Iv8TYBxVQp+0UlQN4VcfxiPPRCyhf9BSYgzaflNRryt5F9fuW2OhFEH5ddfdl23//r7
fnUHfrRfrh8Tetg84dnzuPY/5iSjtqk6y+h8x+CTxEmUFtODCAzPTpacGdZ+IcEtoVFm29lhiWi3
o2bQnLaP/7cTNvNaaysF28f/fif8QAvP949b4fWP/BsrQattSF8WQp7tI+4IroN/bYWF88dP4yHA
MdppXcxN/9kK+3+Eq0hCG65Pse27rbAHFBCkBPls+2dkVf4THJkAJ/j+OsUJbMuQSS+4QI4v+Ogv
nToQklOPSweGc/7MkCj+2tNfxPt68bCMMFBOx22nvSilVybR9ySJlpF2FwFJNxITw+TEGokTuX2S
HJPQM2AkMGretIwozS7pK/8LJPSEd36wWNdMEof5aBerX6FvOi1p2ZT43uGQ0rvqGrQhCLsMszNM
T710ztyGYeJZheT3pEIjagb8taG4rdSxs/GGNLwP/C57kE2Go2lo1zKLXsMLYHmAH4WMNXjlpVpL
DVI/8DP4ubVLiyideIwlpnLsdrkT5ze96qxi03lOBx7c56lCrjMV13VjBf5O9n4LIsamFUAmnroc
3VXc5+eTbyIbeCgrUAEsN/Ed2OeaDC2RGSAAIRNQ+lsQ85Lo5Jq4PeGfLk/5JLBM0qiUEDeVtNNv
SGQRE5wWPKeHqR8ciVVs3dBgZ6TfCW9NbsDmV+Y1UwofrCd9iDHUFgXDTi/Z9CoXV987FT8lSB2b
8NA857h3eselb5jRy2upPPdTIJT3HKhp/JzrSN/EfjqwS4T+ScVs6yTkVqhcqraal6nTRExuiO1I
SD54jY4rmts0EWYaU1NarDri+aTtLEa7lUgPkWVvdGMhMryW023rFpdxQ2nATLInco8cRaUBo7sp
tZ1tuofPM6fywJPqjUTlnS1ONf6eIVxeICaAo6sXc71kPC4VBVEeZgtZBiwfyi+LJZ/COIWoAPGi
QUPBu7Ols+JKeObML5ebqe8f7Ti6SCzxXHTfs2a81WvWOP3uaiZjyn5Ne4hsAKUqGBC9WU8xb5k0
PheDZW9H1zmLk+5V51TvVKwpxvmsdZkfSEZI5DY3DkAJXc4M/ur9GFxQzqSRDSYCfPJQtjgswjg5
o8XutISUfEg0VQHcd5/FEZ4XZeRjhEb64BdL/TWzu3Nn4poLx2la4d0WxixHPMZDAHWCkq1htIOH
3EshuzSGe25jhZ6LX4sSRd+lq4Ti8h8yb6/8MLv1wrC5rH46FsZufOxo+F2nIX3cXyRqaK+DgVSm
wgQ7aFwAp1YS+x3be9RabD3LDnvtSyTe7Pl6Br+RQxxym+1ov/i0coFVQXtw92XLD0nUS8a3VCeA
M7A3ThixfJTmwYcfYPUlkyGa3m36uZbPvjvcxYt5cAIK8jKfUmkKpxtnR9EWUdbrwvcOYQTzLFA3
HR6PAEEJj+8hN/pAHQENzzauKUMRW3apVnoCxU46804hpdLR2vFnV0fPoZPE5VjYcxxrg5XLekqK
r7KPLx1q59T8Kv1sASD3leoZYqSXaVwcUPK20XREu/ma+CyTFOwWqnyqTdoNnxKXHCbSTpA8jJF4
1FNVwwOPvljAVrjULody5o4AVY+7uNxZFOpFcE3TVj8Guhi29jgxNC+dbRA2dyXB1Ngnrar9kQdV
9eobcxqoMGDlGcFfyA40pMlzA2RvIDXqWoBAppQAWOfdsA2GkTN+92gRqnmwSnmXtkwtmbjoba3y
29QN9/FY0ECbXC22E5/FXl4AjsvLA3pJDpC4n+5BcexGPXwKECVY5A5Xc+ZfO0v+gjB6VmOHY/Bt
nQGGOPeW8KFccDawdJIRvtrlxk7Ti4gkYV1Y8AG5eoeuuMa38SXCbg1OtSfQkVJC6egC7yzP9Oig
yUnnQ+sflpjbtXtlj/5ZlxO5/DJ7WCt53Rkje+ncNUF6g4/Hg0+t8vCsGYrHqQ6u2R26HlgDNkbb
BswPXO17aY3nbmj2orslCo9XRN2P6xpV5xeVeRsG6oWirm8fimC5Ujz0MfY+z057L8eLaGwPQ4uc
0LA2guVHphps+tk05hQ0NuN0qZZTsPpXLXqvRZbeLJk+Yck9YYvEQMvdOFKno2kLBFvoWyePSo8I
GZh+P6c9jQldjnmND7zDSOUOKtgFJDZtTK77OrAXyC9jFKELDS2OA91geWhgflZFiSyaOVDR4h/d
5J1nYX5MxyC+rKqofSs9P99hWzoGDQLxAL1gIaCwzYcBPQzTSUL6nIAdzoE9RWjsy8ezKWvPmMue
TOGeeVi/ea8u5gad6wRnty1silqI41b1wQwl7aA867Np3/YlhXwSz3L/RafeyZ79W3YJmFrIjo4T
Y9SCJ++XRZ5HS3UTTIhBUAG6Wxv+wmhfuiFAQafbiSY5RnXJjNS3XAAriyH5Rp6sZjvc3eQxu4YC
4ZEx9lvadCcmXq8LHHt36V9pz77sKXfcOAAvZnwts0kPmvk0W+v2EJQs3uFUKP9xdAv5Eo4CMmBw
skATpXlzg1bFw5YB8VPfep/CBR6h9r/qwEJeMF+Wtj+MnVV/aV0sRsHzYI8sWFzClux5uzgMUXLY
eRTI6xjxX9kBjbsutW/nRdH3vdxGTLDZ+3V2xk1WU36QEP7s9mFQHhmM8xRM31K/fZNYVhg+3yyh
vJJmOmoe5lTX4TDyISYR51WRheA+RkdFUNsaIuw46WtrBfxe+UmNWtxZBX/9/GzbpsMFzCiYGq2s
3djay/ak0L02ImjvrtK6x50KD2tYiuPsvHaINJftMp37o3dFWf0Pj9daLoClTxoIFNKBN48YcnmX
5mwywhvRvrjk0nk/PgPOvVA17Plwju5MfBuq4GXK8nNN+VcZFxgqv4QiJb5dT5fabvY4xreWSs60
k15kkXrMegCpcgIruGSH3mV7zMKPMGs17tvMfgGS/7VF0U8zOiTa7hrHGEY27qTanOczlqmFGkgn
6r8pf0VMeukV1oIL7N63AJx8jQjN4GQWj54PCYwSivncMS5pic47KSc+dwLeB+yfl/bIcivBrXjD
eGeHBnnWi8G+VS3veZK7qdgv2bc6hhNBrmSnMARQbcAzd3orfWCH2Erc+aHIFJVN3lbnn50s5FOq
Tw1ZMby596EPgWv+7Bhga2A0/GW4S4mfZnhaqvwTFVSs18CTTCljkmo7JKcCQSj1q60d0gckvvW+
OmJNP88HQY8nC9pScU4y3nRE4iWOIrCXXoqlFuyaYB6RWdNt1NO8hjrq4JYyoc97uX726UfL0k9L
85Jk3Yw2nJY3KTyEAD199F16zNAX8poGAyQxtsDXoGwCSBd0tPKT+Rdholibl506phJSJaXu88AX
nS9ByL222nvAwRa/YJJBTs+OrEqQ5ulWlgAgfZqBcdQqNgRuN5MGpcpUfRukS55htYVi5mObv75c
J2c+oAdsJ2gTPzsJfJ/Lk47P2V6eGA/uF0e5h7ClgdZp78jD0FKSrvFlvDmYZhSWQ+cKT/bzABnU
VQRMbgb7smwMpQfVLirw02TuoWi+hNNE2PkUQGaj0iIKd3EHzdTCt0uusPoe41ejQK1r4HuY+rKj
vusVt+hZhymwmFF63QSQGiHu1pJ747oPRcRiy6hz33Rnohj7764X8twxeFDw29YeG+hpIaFLzzCY
E3YYOfuZTTWAIO6KVwdbt2NVt2kGUUFL85wyZjinBWeLLWPXcgj4FW3CBgLzTGCch7VsmH7VKtfH
MSA4PlnbRHN8dea94Y326FqGtFdNJCTG4FuHVDtb9qOHoB/RDKNRiQxvcexTMjBojsh12LW7Lylq
7iSdb6YfxrsKHd7RK3nMZfIHzSD47obzZ91eODNrcqAx0NCyMLmahXdM5967q6jLsJdLJivfS1I1
HSWBUwtbIGYpVEVsIXCtbnvuIExFR4kxKbD1XrfZfl3vSMIlnb8c+kQeRk2wfeKH8srzZPoyFtOx
yJyrDGxM0ADILLyzof2O9XjvpcS3468IYDfGGQ/0dW+zwt1mPei5urpUQXHwUU6zBMzecI+JuSzv
OdZowzJ5Wybes89Lh73qnSTlLnuxrWV1lUEFwrl9dFV+WIYfDvDSAZxs2/lXg7JPIQ/La7fsz1Bs
dv3Y3gpqj7IyAxrmQE0AkLTrhHU3+8mb6CluQlnfea3IJf1H9He1wFfmCJLgEkOmRvNrAu9E2unz
NA/lUWXBcdJNfJ77yuycxbqJgp6lDyKjyF6L4B73LqZJeytyEmEWPRi2V7RvzOA2OghvK4XKmF+I
rL2NYzvYD3TU2JsC48lFVbS7UFVXTtOCT+7hsvgzO/GWWkhcUyjg4HIxXJETz+3rmOVPhRENSLZD
pyyTnSuFXZ2R6l6jFwMfZKOZyoBgTD9+TkKe51QTHReWiiXbYmW/MUfkMeAUjPwkIQarZ/njVBjL
u23J/mNuRbQbBUVPSTpcFJJdILubk2y5B01KZsDruyMWIaylXvFQzlms977FDUzZprt1wQsuZVsc
xPresKP5W7B2BNZN3F6gs5tLklDOtqD977sVhe0+FdaJEftX3cVnDFg8fv7pLBpJvxP9mPGJqcvM
gRHARAuZtSFHhBl7ot5Qr5yp6mxA6/THYdNPzqW32CSigJZ14VXvti/VDPMcksEc4l7CrA2mkCiO
jLq3Ug1ngZYUDgkNF3IptkAsSFfChlVZfqudzMfTzWp9zQOBtYCz0Ppnc3gyMcSHgICQZJ3qVrZ/
njZ3TXdGOtHfM3rZRPW5P/c/6H5cf7v+sIQNf0kGnYYbqc0o8GDJMz0nhC7wIuLY+5RqDTcl7WPz
I5ZuLI9AdzL8hpHdxgf8WWG5WY08IUNMohYbahQp4uqXiD80jzUWhhz59qavS/ZSBQQTvn9FpT1Q
mjq6tnsT0e6lxXTVy7BPz0vWrK9xLCZ1VN4U22d+7QtscVo3N0M5NfQ3LoU4xQQBWGZwt0I0EqKx
9pOYg9soCtkX4NvnhEpdRq/jws7irDWeNWzbOmQegDkV32zS2FTtwFaq5Z4sZ51RmhbK2woFjcOB
JGbzNfP+2/8plP9WKNcSgb9RKIe34stby+n6xayz/pF/KZSO84cnhCvJ65KND8JVu/y3Qmn/gQfN
xghjezh2iEr8l0IZ2hQmMFSmeyT6qVFiVfu3WSdw/8Cj40hwBRHCIn/wnyiUq+XtPzK6T+Dd9QIn
EDRwAQLkCPn3v1h1cIf1S97ZYj8H3XgjGKcsm8DCMEhdXxlRkslDIDz0nYJkXqd2YU7WUIrg5ZcT
9lcy+2qH+3gY2I4C4s6IuOFqaPr1MCqWdB2GEA4DDgstXNPkRuc1Aki8GdIx/kyGBJR5FjTFa699
yc6njdJ5n/nAe459o2MoekzyzmPFqdu6ieou/LxlnmjPGixJFrjUsv3mmFGW3x0zgwfPEUJIMBD8
jmsRxq/HnGUMYiu/pk86gTpnOxXc/piMQc1Y+HLAorE3eZzcd7hd91af+eeQWai+1eBC1IDHqOXh
jUc3icN285tDW/Phv57O9dA4NnvFNdjiJ2v510NDYOZkW8LZU1NUXgazP5EgVdmegszh0JnlDoaQ
Q0Gu7HaLJQSQKq+lFbPXxW+O5L3fk/HUeiC+R96APILHmOb9OcpZsPGU/zmvgzrAQjmuvs+tVdx6
kAAOMX4jimYWWr9nbLe/CdF/vKZ+fjZWT/wePkSOcHUA/3Jpt3G6CBIQ/D6+s9ibaZgU/vKe5q8c
6/bKkkXVIa1Jg8A/P/0+MwmIZ9j0fEAg7z8ZxSTGBUH7R6WAFJfWFNHLxa7k2IVZgKF4LNtzuwrH
TQui637sZ5Y+/VTeBXkc1b85Cx8mWOtP4AWrDw/50gWY7X+4TP0lbEEX23IvG8sQZQssUlWZcLTa
1HYdYNA3VZ1dtJkkJ7n4U/HWiAUeod9o9TvT9Z9/Eh/RU3LPYIrlEfbhNh9dv1riHBZdqN2ZfdPQ
6UMAfOFK9TntaIQP4k+pi4Cnxqa4Tt14fqKnWT8yGz0UPs2kGwkA81PrTtZpykAfsmKkYHIx8cvf
/4R/vm5/PhcZK3k2Hmz3wy9oCHKr1AZbDeOBRPfEuGir/QkdqFVXEgPatduzv5nnRh3//pPFn+5d
BkYwVnzOk+tjnvxw2dZ6waShu/QQLjZ1ArKBJ1uTHGWwazX2p7Ts5Ivoi+VHHiXTcarD5HJyp/SQ
h4H5zYx1rbl6/xzhCEJ0Zq6hkMXOz2P95RbqM5XZ06ymAy4wNPtcTz63KjiK5GSodKfeNKrmC8kT
mv4cN0TPGjSxeZMCE9sZEJF3HWW16WWlLTG8AKCEpaFAeHWYi2iprXu4Y449i5PlOdjYKCedzFlX
UWaMxaqAr5jPE0Oy35zh9cd793RECeMdw93J4NgRwYeHUkYdupeKnGyvR3nt0I/9UVRIXyTQU9Ki
FMQ4uTOTWpbZ14kgBOgNYG2/OYr3BnFuSw6CTiSypoI3E//n/TOCRzLJbCpxD9JvpoUoi66JgdqZ
uIpM8FSV6I1//7X/4sfk5Yo7XGILRvwJP3yi07dTI2a63CdwV59sp66ZBxTuo7Rp/tppYkzbpmum
k15qipFxGl7M3sJOX5rgrqrLb52ciudhQUSaZyImTe2D7gL5mVB5W2yTsiuPHooAbRReWbsEYVmQ
+iw3v/799/gAd1nPHN9jbWXj3UtswV7fy79clEzFXISueDiYDnjTrnVts/frvnt1LaUvazF4R3JY
gNWJLR2bRSFS4vt/IPlyN7ttc4gSRXo8lv69y2uPvbI3rqbL8CbOHfhoPEF/8z6Q65l9f8HBV+CZ
tz77fNrk1lv+lyPuCUZaVNyOB6C66Q8iQBnq6tgzXyvmuyRO5FFywwCllOV9YI1fI7gEp9XwseuU
9lOkthmcMXnHxzr0zY2kGH1nGA5aOK6W+YWedfZoTGFvssk8BcrKz4nWXVlOlgFgDXjF2tYwXE8I
mL9ZA/35Il5vI8Ejgves5Ad5/8WkgXuSVcD4496eTx0Ygv1AJvCGldx8Hjtu9ptr+M+fB5+GdRxF
Y44vXOfD+wNTq0PIkcYbOU3Vq2Osbyw66F3U7fjFVqnJf/Py/IvPg1xEpRnvAXoo3A+f1zZDaby8
x/GCJRs+rZd/t5YpuMReTEh71N5vHrirW+HDlbKOKNdaQBs7vrQ/nNAgz6pQ2Wo+NG3tbXsnUEx+
6/JhTHNNbGWATpnw3tE93lXQ+7iR+75CuGYyLm77wKhH5FzoIGbyf/Ne+rhRwETBQo6YAGxtJ+TG
ev9Tj4ynrS6lDDaiVP4spg38WcUAe6PC768nQ4Eqwq/4bpiDbBxZdfu/v+v/6uND12Mlx93Pvf/h
4VXrErtdV1PSZufTk2014jMJqjPLLRlfmc44EADNN2Ts5iLJrOA3X/5nDOr9Hcw1QJqCtBhbLlYv
7799GJqK7hxvPHQ1a5ZN2EfeY+s2RJFJ8vcgObtHOiuCW6OC85SZwnlrQ6RxZi/Mt1noIND0TUx9
WQYmmhm5evqHZ8djBymA17lkqsh+rMuZXx4wVLunY2nTgeCzFDi2JClualUjmkutX0fPga9Q6vuE
u+pQFZ398Pef/uclC14Z/sc71bZ/IqTef3zaYUl0IhT3DKXFurfAsjyNgNrH66zjriKjgc6xVUxM
zb6DCAFeV9XtUQhsJyCBOvOPl/4cUECrpuBNR3vMx12tipfeRnxyeU6Ma7uZgU8Q27W5mqx8xKlh
Tr1Vued/fxr+dInyodwjLPgJ762mpPdnAXNwjHNauIdcdf+PszNrltPotu0vIoK+ea2i2t032mpe
iC1LgqRLIIGE/PVn8J0Xa/u7VtzjJ4ctuygKMleuNeeYDOrKZHZ+jQTfntYmjE4wwZu/gOU45zEu
+WfScrs/lBRbJ+H31SPgu+L7Ri7qb4qoD4/BstnoixkYy5h5mPkx4WwRokKL9rK6dn8dpF02FySK
PRRM/shtYc1SP3p4a0iOKgmO5uHNGvmHd3frffzjukLqeM5E288SfKimRbi6o+NOTOyrPqMbWPdz
sKeB22omf7MpDgRKSvTY3Jg2bWXYeCcxKwXbVIzhZWlt5Ojj7MbrOWEAmBzbauX0gDfXjtLOFMGL
EJpICktMJjsp7dKibwtr0X+6v9sv+NsqgM6MISYnWeTWKN0/3N9BNrXTOSP9kAoB1XnrliAwKXta
DsVcrKQptrkforvfoO9ZAgRbyjay91HlBxUR4eM6nrTI1YPT8l/uOxRoZJavK6O4/99HkYQlYjpd
Vi3cllvW0t/Xg0iGYy0YVB0tmj9pVa/BZZzsz71bJ3euWGvSjB0SbTp5WuFjHf/9w/+xaVLgUKBh
+QnoeoXe9p78bTGC+UGYsxDRkU6yBbo9nx/DIgH173B4oK/a3//75/2nfPr9Z0GxF9tsDQEuVmBZ
v38gDQYVOoUXQe1op++dBf6y5sybWqVv32ae5ctD5gcA4GiSQgJK7EO1VPLi1ixEkTU299JEVRrk
hbrxmgBI8ip669DWdEOa3MRfCqTxO70q6iscLn8oMT5EmFDOwve0YzrKLnVGwJf4/erBCZawRYR9
bHnC7z1AQa9OCzlH5k7+1iyceevFKkgbRGV+m6wkUjk5bKNu6SK6R3hyjn1Y5W367zfV2Z7l32+q
x5bPX9hJie/wt1/5b7/iQMtEdgbBAm6empEH+x7GNtrgn0RIFvznxS/sLYARkcLed+dQHlANhLej
8aLrGDAp3AEqgy5BDNFwl6xuniEqtFZ9o/sEdpI3IHi+7XDY/V8uHHbihrqk7RGFHy6cJ8GFaGMx
xIlhd+z6BMTDoZrAo7ZRmH1txx4VRAbbh/ahN5G7ioBZf5sUIOptq2a4TT/dgZGv6OSTu5FH5ylb
JLU2GjnE2fi+norIt+w/Xfg/V292KxcIY8TiErsfLby6G6NidRxzFL0NsCb3nPE9qBjA117+1ILk
OjZ5bH3zB8xSuVuo11jWJTqypb0vR17sPzwA/+VytqNpjM/U9zxu5e8PwOjNnDqo+Y9hpDHiZx5z
HncRVxkG6i5TIXMZVUTXGP73VSKvuq8d09zxN5fIXfP/NQL/P4Gw/yzAAvi3vB2k1nCHgo87+lrL
Eh3rQoUj5KlGW17tbXLqnxHGZFsbwr3x8mo4jmOP6ikcpk8L9I+Uwfp8MHhK9igjzaMEywU8Z67/
ULb/lxWIE1DMWC4J2OU4k/5+rzaVaTTYvTkO5Nv7d5L2NRyGTHSPFqNePGCeKKLP1mqNpwDNlX2M
rdVbvgl8P4IxZGNJuB2RdO5o19NLzgIslCnGA3vdW5UpmqtxwYmnXQRGPe2DrJDH2gjKTMGp5U+3
+r/88GQ4b9UkzREWgA9fBtgRTj90FUc0U0wzYTZwDA3j41LmFqP9QJk7z6WO0HP+anFPHr2hDM8e
M7UTws7gD+uj+89Nl43MBhxgB1iTCSz6/d6G/HrFxMngWCBBvZRAN+/bkV8jdWDQQQbxHNhEEKNa
ROCHDOMQHSVlP8bNQrJqP9vncdQ9GXasFZxMcvgwsvAGwn6YoO6N2FLBam+yXqMAlpNqivJb7wKa
z8vxu5BL+bVuovDtD++WxzX/vrhyhAXvyr7F6+V8PE4MZbVa1RAmR5cX7KFwKu8uxER6TNq6eoeF
g86s6glysMXKYCNLfgqggfwQHcEea/E82kzN/w+XxAErYIXbOmMfexSlnAArMm9BLDAR5hyqjrwE
C41JgILMRRd7gngEUYld6Z51YUUKtdHwByc8GL7KA7kg/h+uaftlP96lOA7pPNoBHbKPK9CMB3AB
7guvdw3Czyt0friSgbyjpp8PhSWtT75CNPbvN+K/PG+0fHnWmIttTtFgez3+tvFhqMOHBaSNhyf3
TzQ+3TN4qehUqmY5OUXT3CRcxBcxlOVNp+zwFzz6d3yIQG7CNpCnKh6HO6tOmH27HmxMV4X3VkJ+
UWUc9DEtssWTbGYHJ45VX0zbZa9ydstXNppbZZkh+sNddP7TNPj7ffT5WbcXGcRp7HFC+fiN6gG3
J07nA8QVJG/eYkJUdIwNXsvEXZfUmrsNechEIk9ZhBF0epObXJZmVJBgVo6cuxrlsIGS6unurcVI
l6duyzz9sKjZdu9X2yMPwrbnZfi2OPUCidCOT6ZdB7Wf8WbmTMXD16AqVjI9HFhIcVu9yQUpcz4V
877vgrZNrd4ZO0Juaqr30utRbmS8JoRTUh9P1G6+fqzA59J/LiJ8z2HhL98CMubIlaiEQ1cTIuHV
UyrXh1nO5N6FDXJMdGaWSX1nsRJkBIHcBMN+XV8y39b3kVtv/gGsSk/cOpCpZTlUP4dJeOXRqpaJ
kyspAvMNyVJddnbR74LadUel+ILWVF2oEKonGjnDL+G6GoAtXy5t9IoGifGAJmrRqZFwS9Xfw2Es
UZx0sCz3crHUsp90smm0QCk7e2Ip0BcTr2XdIEXo0Qj42HVtprecliyNjFZmdkKKyyTZ7JsV7U6G
33c4q6CfL6o243D04hL1X4ZV+WBj1HjAIGnZV0cyYztUpi7ClHwqslWKvrGzkx7Hzjl5laqfuXks
h0O13aisIhOFt3EzuMsw+tH0qIv/dDr5x0iKB5LlfLNuMR7EMvOhy9X1IdAhlvRD4wjnWtpVe7Si
gffF6cWdZ2Ay7Nal7o4Om/jVl1514fzo/OG4/o9eGx/gbs22bfDNsdn/cF63/cGgjST6Yy278VJX
WX5ty8A+1LG4zyfdXrw8fMHhJ+im5sMNqLuAGK/Egrlnk6Y0riF9IKF+/vv68/H09L9XRY0ThyGz
CfvD6anrWf17k4NMWhv9s64WbItTNDzOU15/AcElj//+ef+oXVjhOKmxwSI9t/nUD+ePrpqLNhxm
GMHJktyC36iuIDfrr/E8E+Ya9Lwbud/eQ7PJL8qA0t3Zxbwdsxyy3MLKgUQwl4V5C9eheSbkt3wJ
4JPBAo/CO1zvrBEgPSOU2niefFs59p/WNz/YLvG3BY7C0AF7QtXMVsGe+fuSjYQ36NwJLkbnTCY8
SD8a4ktf97DM4mGc/F24FsU1QxyuTnbtmZee5y/Ham/s5KgDhyS+PEbsXWkUlimMQeJXwADKr0hS
NR5u9NJj0ZJ/4rTKfs+rirp7blFKE1cG9zoVdje+Da1/Y2VB3pyySMML7ZXCKC0qWSxPRbOpoLB9
h1C+yEb6UoRGs/CNqmtPNO+gQuadLcozmI5RHSQsifoA90uaSx7X7UjobLYOqOni4Lqdr5PUtQcn
AF+ZSySZZm6+d10puiPmzsocMk4S36MJzNCZCFdsMiG04w56xoDnKBSO8a+lyVwIp/Gw3pqK1hiJ
KPxeNO2GHywQ9fhKE2b4XgwtkXdEvBGXytbnNFeiEQmxWmbGevAWveAewBny2tgWiDLK2eh3Hyif
e/SXsmxY0kJHn6ZwGzChdGnzC2MxgOYhY1v/UI9iVHvcUsRQdvgvUTstgLh2cy1ifXY6UbdXIHz+
elcODeykVpvupG2dEcrD0r7andnutfucyYSCaFUelA1CZPy/WIDixyBIpg7es2hSbwE0wbyxxEdk
N96Zvlj/4ntja50zaThLeGVAtBQhX+pBW81m1g8qKBNTYvsEihJT8DUWVvKoQLiV+8KRFc6dyqDu
yjD1v7aI8vUBIWv9aMkRi72FpeBuafU47MG/KqjOYavO9VKShAeE2hoOMGjC5aBwrLtH/i1e66Cg
MbybkHDVL9HQIHwOsqi4LvEml3OGvH1BQdo3B7NAlHhFYzipxyiS7XxCeaiJNpWF9aMqObtecth1
/YE8ZT8k0IdgJisfQRknfdtiN2ncAR+cNdYLxhKfLhnCwuEGT/oqSTnyse34ILYRSEiVCIKrw0T3
j2g0a2fvibX9lJR0lwhj5yakEYJXiAIgyk8NB/2RcGn8JKeuLPV8C7nD4V9W1TTQ1YM6cCwtEZdH
abr6uWWbnVMPjHEaNHPVPioH9MOujCdCBuwF9iNWCB5dV09Rftf6votdwCziuSUdwEdfGWfLras8
071Ypgv1rubd1BewMwhJXRB+1mlpA5wUfjzh5wet0ZS3Zo0y3C5z3PCtvW6pT8aFjXxywnlONQ39
5meFOWNjYtqFf226OWSYwp/vzwkUEcAEwkJB6YreQYlHp9M/WHFXTXtNQ9Y88Ogh3m+0T4auX9TD
Mbf6NTqGMYm+jnLi7gyco2dR59TCIU8n37Trg9NtHGI4CxENt/yQaDu5Y8tlqiwUmVkskpeh3ZDF
LCjzipwa+WA6m20Uo5mCvtbaHdi9YgCJeT5FUP8d9s27zsEYjiuNUhY56JBhQ1thZuxXMKT+LusV
6ae1WzvBXvhr8gKZwHeubbMGL6MS+kcwTDATezk3ZI16saeOrgaXTDi3z5QN3omndnCHhq8+9MVg
j8kI0sesOqfdWU6N/4HtFDHvaCeOvthuOU0HrQfxVukp/qkj23vzq6Ht9wAkMdJD2smDG7xOECCn
RsfBIV/blpJ5mlW79wWGBuDOTfk9k7YekbtL9QYoIR9OiDcwtVcLwRXpnFt+fKpxgRcHp86JAy54
YuCW+203wkHkix4Ru1AxLi6IgUMZLXgwkqr+q4Ti0BzGBEU6UofA+E82gKWr9jMqvto3jmbatgmd
C78svllNhYrHnQTrhAyQesIhcIbx0JPadx5UHoHvAbnOCxSi+EzzeYRsHNTx+GT30/jJKJii0Imq
sbxL+lKRYUW/wP2UeMr/xd0N2puGAxbaTYqkN2v1gfqgdTK3Wiv10/MGRbvZzHF98KJxJFjSMmiR
jSBE8DkPEos8sQCi8WlZePVPCxXxfCjrJcfM0xGlhoey9S748JaLBf8c7PfUSwAj5KjsvHBs1rsF
Q8nEQ4lb6lhbDgLfHB5FlfbRSJEW28Q3ALBmnwnopaHcngt0pfSQRkIrhngBDRXIIK0qq8cVMdpY
iYDzx3bqtzEPcKFy/+oNbtNeLarTfZA0MGjI3IUtu7oNvNyws93XKpJKvGSWYCufap0QZ19MZjy3
1KZUbOP02sGcuWH8nD+tFe8oUKzSeaxIZPwyj5FcTpVt411dpVpeIJET4aYaDFgPQIo1rhUTgXas
lM8SW6CaxQbbj0vJPA+7WDoSVkPtV4Kk35veRplROmN2xdLYaPZo4X4upglmkAc6wbvhOVAZboZ6
fNZzlJl9GEU63qHCqwcW/QWDhrN4XfzE7GCRx8Xpkp9FGW9+VrenRUl/uFMYu2Ba7MvC4f+CtaG7
LHOw3Jh51lMab6vXbjA5u+BIRYAxasVTDCJE0HxLJnrfq0ZSl1a6hxVagmLHkcY/8s71DMwXzGcJ
JNxtewwkuqjf1s6ryxtN33u9DHFUY3JxG02SMZPpqxhrap249oGmZ6FB/WFtRrNkatGwox627yvE
hXhsGg/+i6DEulkjyVFtLqOpSE1tQFkMTejcYOwzjD5z4txuIW8xmzU17rEOwAwNsoUG8zWrFjbC
lkkIVYGg4eUpEz4jOxrnPdnzdvLa1IW27xvGZsXNlE/hd7RrCSGHwJ/Ip4TaBFaqz4cG/2E/vhej
j70nmDw+jVO+wZ/ZRN1hnhN4V7E0inheo9W49zxDZOgMr+0Zw4wZCXa0lh/TEtnvkVM/5bwtXFc/
OfhuLEODafJqskM6CbPdlrb3lK3GxbtFlxtJHxMo584qbTybYV4Rd9Fa9MujZJktPiMhLBryU0PK
oi8xJ4gYWHTTA6MGchXH1xHqk3Uu25p7YztN/gnwLBsJnbjprH1V5KBGIXHxpDRLs3c6mRDAPqJq
udCTWS4SIM34bIDuk+Jkev9n1BaLc6Tms+wnYw2R3PO+E3zUeMX45CcMoqCwKp5USgqqo9YUlMNK
ZeWmXze5xDYzJlf2VZhIyFSbNl1Qws7n1m6j+ciqEarDANiAUIAEeAj8ZlpyZ9xkMVB5fPFPfe/B
A+L6ge8Fup/2PQs5Pm6taa/Xnd+lWdDF/iVqM6yHwhosBoIxCLFpiM34TuPTvpOhsixoQtKud3mM
e/8xbwhCONldWDDWdDy8NipwmnnndaLlWF1YyVFIazGnuBYjDQhF+vEJ1m/YHCzGouWFLxhmz3Iq
3QsCtMzcYUHXxQOGy2BA1udY9qlaXecXTSdPX0kHsq29D1r+MNd+A4p/XBhQNgqUki/sMTq3wgkb
3lHhvVecOqa9stAQpONSm+FeW3ACoK37eX/2VUUcW9Y7kUx52SUu1iTfk/SFCa4hlrUIi/o9d5ro
U53EwEjdcAKg4/p17z4mEEgyfhdIbxhBl+greJk8fuy6thyOXVaxDsVdWcxn0eOK+2IzKsvPgW6L
hxECaX/DCk4fBkPbcq/jJqmuHokfqNsYEeI1WnpdHivMLgGZx2bSt6XPi3qL2VRRC3e+IAC8gbd4
cJk0PBY9tAQMBkOMFwhkH3NtoDP6tkjAId30Asgxcmj0TSepppACQ8HmB6DImio8r3nmkUfRIpDE
orkCR80hTPS+PDpyrW8cl4NmOgdrSPp21EGecTIOEezBEF5ybc9kU6JNeR8LSXYp+Gb5o8xws1A0
Nt0la50ecHpJC/1s21Xw3Hu9K8+Fj2DswIElgzxBcBRW9N7ODamSi7cRMTRXskRhRUhnU5rvtiBn
aKdFkV/RmybjfulKbqHVs2Vj/YtHYg+8maQPr7UsDDQyPmhnxcBdjXn/M/dJtSaK2NIEPVihd85c
03z3Fs2pdNFdjFBqlBj6yEvofy4D9dtFinqSp6BoIw76/cb70PB+u4NF5kgD+QF/3Q7+1CSPcQQf
wFe9ItuyyiAPNe1opmtlNl1s0PjD6/Y26H3f4Gjbk+XUvTGv7F9IdCI0KTBdSUxguWiSz5p4sfEB
cRTb2bEoydmEqhHsS+WNp1HC+z+MBcpAzCf5Lw2vv7rppx4MX+R53nWsI+yAtt914mqVidZY0+sN
MBCjAAlZudwUzniLYm20psdckyx2HBu7BeahKnHqhG+XN6y945PmKEGyQNkEP/pWO9aWxOrZL8ns
NzdizNszfe52T33iSAaQnh29J9iM7sVC5U0+1rAcc5JB4tdkROuXxqZjXqFgsbgHOvpK/gqXVbUH
BT56OAmrIxtnin3zOudTN1+YKGW3JAaQ2Fu6zuDD0vBcdXScnvMsGTp1TAb9FM07kZioPIqc5wF8
Vlu8T9jHt+DlgeS4xeW/8SqXL91EcYHMJHb9HwI6PoCwZoaQknfLC3274nnopf0XT0UFHJwKqd0B
ze/MhVJ+LO7zrm8Fnsa5/kEutCKRNKq93Rpa1AcRmII19SOtliey1iI7dV05IpJuikbuA6d33BOW
B0yQFQVcdFuY1o1vYahwOXJVOKOFm9AzGCJmIvvQ1dC6sRpH6oGI76Tbsx2UM5UHjsV0oW0HJx4m
dGpm/FNgofqst8AAuFnzSBVU3bZ+bE23RWSF54Q6zr3zVqCIVM9NIh4heY2EaczWvOxc4ern3iZU
Y+f5uVpPkq0l+sSUB68XcK8KY0ZO9ATWz6X3HrpqJS4a/7OHXhGkx5k3JvnqoQM9AJEi1CynaCE4
1q0COujwAGGekM6Sfyryfss8rvOOErOJiJVdhzWF25r7e2hh4Mcprx159YtBRFA3TcLyxCDvHEeL
iWkL0wXCkTf790oaiWlRoEzay9Iz+ugromTstbDfCW6IrT1YcHlFeWTr60pUl7+n6SBut7YUlANw
muuhj906fCawyznUTqhRq3Quq34QdWq8CexslifTeeEDNdZgHfzC0TcEE5nh4MvJqY9FW29dX1SU
YYT3ZQZRT3IEeFPkfgJe9VDFE2ZOWs8g+sq1ry7dWiX1TUAYFW3ypJ1oOIssexpUZsXHjYF2GSA2
j2mZZfO3wtBfOPYM/Nd0YhLQPxQyqeVr0k9Wcu/VUYJ/jDqOXjv6a3bJWH8dkpbNihqLqoEwgSht
8UlyrsnrGexaF2UgIi0K5stQtpl7iVYfN6O1tmwp/RaEd17MtmRadS9bqg/Oy5e4moKBjPRG2W9g
OZb1MGoqH/grXbflZlew7kmRyt7LEoDlkfhn8nLdFuF9asVZ+cIeE4ZnRs/udOapsifcK3TNbqxA
ePYDNzn6XlhtmO3DLCvX/dB3S/ngLBvGozHG+atxaMrva3vFd551mSgObdAu7bmsRXCKKumVF7Po
7Yyoxvpa+i2AVIe5iQKL6SxfhAZ/sV+I1GQbrHOUA0nBw7oHv5TsdUvzgNAZ5C+piLBCmrAQ5OwR
4wAiUfUsDZLgxAFHfewVxwGNHFsT7LTxfpwMond0NZj0XWkJ4AOzxuAfF3F/iQZOww9tbVdvi6zK
d2+uoK26fVlghYfOO+9rAtj6y0zsHNQopYsvjKbA9XnhzMcn8fpqAI8zV+DQvVw56EwM8OSUHdpF
4s6lUVVcRdLNZLVPgIpJ9MZxS0KFA9Uzt8vyDqdOdlNGQ9Td2s3AuT3r586/BuwbX/Fu4uXvCu1/
T2j45YemzNruzie6BhleJ/J1X9ic8EljqHD2r3Qnl5skWXzz1FUJqvSoxaayVzTkv+gmKocbHkwQ
IY5FPNFXTw3NF2ctGEi2vKI+Hn34WftsXCd9cXIp7ypynOO3YSST47ENi+Fat1WHcZlKFlAwEa6c
L4gPIXEMjWiNZb3D+rIoWf+co5BctMWPy1+c62V76rrKZPfBsjKCbaX2vs9EBAzI2h2StRP+tzsu
zY1PMLW4HpHDFiTHMLCeUAD6w4nOkYBmAV4+RYOg7TvH2PEKgxgU896LLO+ppddDvorOk59o4Sb3
AEG6tM8lkC08xBCKHosugDew0DCuORjqiXrXTICXTDvfDI0hn6eOYLAfpjXJRoyqa693Ft+IRA0J
nJkfhqH6jsm3Al0gouYnQhtziWuSSugNImOpsxgLmm2c1OK8te5Kqdovq6kql1PTKrJHU3Tu13JY
/hPHptCpETNvkYeXwXjggI+3g1rLUoR428oXaReqX7S6dfQEXhHESBBra3j22JzIXEMe0h4HE8UL
a2Tm1Sk9icS/2pNx663UjRcyaeOmuPNaEI8paOLcSi3BCYfsRV9fCJdJCoLQ4w59OalkZrdwWH9R
K/2MazwSpX7tit6+Gz0pXrTXcSBT8QoCyJNkMo1wrU6DO8RVGgmioNI1wOd863bzkqWY2TlFcqop
HnPIke6uU/BOdrQxojvygkV/ZTwdgjn07Fbfd8kQDfd2tAZ4paeVzB44bdX4PlkVhv411sNJFijF
6862vjUhOCIElzo/USG2BKRXXXeHNnVNLhmyVALAI2sNjslcwilRdT2QbxSMs7/1LGBM0NwzwalH
bh092G2FC2c0EmZoEy1r+JkeZofr3JMNrRbR9P2Zb1x2eOhjVx0yfFbzta+twHopMwLSr6PrTPjH
6ypMLqB/yjnNY2ICdrFQsXUr1DwQ76E1UM2MFc2QYE+J6nXBTKWNU7Wnkmgm92StcsvLtJKGSNKu
L+wLdeVIN9W4w4OmanLOunFJ7uichBocl3msvvUK5cw9cApdX5dAdl+gekffUQO7xb5oxwIjdN3D
5vKG/Gkm/kPv7cFWHBmGqlxvMHmOpLzkXrAfBvZ00AEd4q21B5y9d5p2Wm9xxcvPxg7Zm3TulW6q
AhkzXQ4N35Blza9I5BvU18T08eeoXTaJfEYHKm04EK50LNV6qKiGv8uqKb7bhG18y+ZSrefY0hka
nLARP2jxTRdfT050HOwMMIBMejhERVJOL9iFcJxT8OG+1vwytHwLQqhipkHD1gm11d7vg+Hilk70
ua9s86MSwzhcFCGoRApWjV0eeZ+78JQLOuSpM48exJuq0tGNTLbuJ41hXdw5C3nGUEOyIiaBfrB/
0mT1sy9RX8rwG7PbNbvl9OiDCiudiYiYtmrj5w5NEtCsJVrmn6G7kpeKfz4hikL7CFdLnkTv0fRw
A/YVZNQ5pZhT/rEE7n2nqpn5H+Ph6l0mBXKjYC3aFFR/dKqFBsxSGG/wdps15MTN4GN6J+OI7wYD
rYShSzAolNmqhh1u/aK+L6JQyyMJPvG3ecFZ8YhTiMRfK5qr6IZSkrRc9pzD4LcCIBl9Nh3gn88y
8piLufnRuSooUssnOfQHwJsJgY+GgbAzQ07yBXIpzvUr1A6Qc0QQJHcFjaunrK3CjhkZeo99whjk
s9/3Yr0FPTQlZwCwImWLYkcANM7e1fDAvpElNHUH2yvrc1ICl7yKaWS874nchY9bQwxLq3Kw619L
YMpqr5FndscgIPT0phRJUZg9/XE/Q6w06LOQDMtSjez9B6fpkqxix7V+sRtznuoscjtSgVrRfmkN
T8+9weRX8hIn3VkIgKS3RK4hWVp6Gvb7qK5ksm/qxu6gII3qVRFcsgJhFPRRRdGBXpJj6SZpKUDv
Ag5ayGdeQA8jeIw90ByW4AbsnGzWuGJRSwMSa3rvCqILWJywwxZyOcP5NFgJNTuVjY3u1EY1GaWl
ZPwNdpG364seDHyCoAEY9In5m3xALTIGu2IaxupmmjvPhmXBKfJUww16wDYWZqSfha61Bzk3kIW8
sPWUuIb/irEygd0yi3+ugIl/1uDxzQ7OdqVT1ugs49jlsqjRW7bx56HoeM4LZs47egHexSL0Te4x
jnqgzZWX34uxGcrjvKqRyFpGIpAaM6cFNUXMWcgLBvuYFnfeqUs2LzN8fH+l0anCCp2LnsSE9Ndf
wzCld2iVjImQxJMLKOSUmnCgNzc7Sw8DOhCCk8bQyCfcjg6EbcvM0fvihOq1Z+n7AtRkEgcchL3L
wGj0SHOFtbyv48W8rTDGnCt64KJipDB7UB4Hz7YOXhcV5DROXdGkINVi5xwALv6LNgP3qiuIfUi5
u3OT1i50tVPT1PGJfFIN468e6uQ0omPmOCXFhiFU2fKmmkj+Bb5HM09laEnyVBZlZ42+GOg2hzyC
DeJoKFNPx/7N3HeGSaxFv4yIVUtTyJEGD3SjaCf/hmoVn52ag/AnJ6F+2Y/xKgNOHLWOrxiwkJBk
smTeFs0Dmc1NmSOFWZypPDBVire2qOs81OAtyeYQyJoZKRaIDLYD0J2Ndts+dNoBo1Qn3Xok0BVa
+MIfeWoaQiUIgqqr4qJlXdzaETEVgO2S4edS+Q38mRmG55XKraZtgR3/WLEST8e2AdJ+bmb6N3TW
GKOmhdG6fSgiG52S5HuGJwI7wDvFNTNAZghiuGV8SJ+wXTP3V5lv+NBdVC/BSz14mQA1OCJfAPhp
zo6YmKbvLI/+9X4Amm+nIWdWqHcQgfudE9YeZyqoBYd+WrjjzRJkV7V0dn5QfWh/E+28YZlWvcx/
kq5tupkPOgjEEZv7I0bsCD3idx1EXtmc2ZwpOciMnpKip5KOczBdbUvM+Adl/iO3SVA9GCdSAIBC
57hIiN/UYd51DeMMoLpxr5Mx4bmSQ71v57H41PHOUsDn+VfHroODr4gWg/ZXq0//LkT5KDhns8Fk
x4UHLpJ4O/wg4qibtQ7Ja1uOEvsnMBVXXIooShjrzN6lVjVDFIJv6ZsyvPuDhCT6qMfEi7spLQPf
YTrM33/4bIZUJvYraY5z4KqHKUCilo2+4wIUTAgzCNmxSCcrmX6XJwh3OkuHkEjWUxNpzztibgDh
INwmhO7VtXaA0j2mtc8pG4mcVhVcf48iW9yw0eVPSjf6tYxcbe4dUcbljnpVVxTxHQLmxcmmjHlG
CM+siWjRHfy6m4djMQPW27kMfxiwMKQJDqTDNt09iQjFZxEQz3jse8A3izUjD1/7UX8SmLO9fWvG
Hx5yJuLAVfsZEez0yKBjONhxueTIWmZwZLkao7DdIS0Fe1XY3Gp+pFCQ4DaY/r0oszBO7ZEpHAhS
t3w3oNnkuqPYttovNJ1xhis/sIDGB7L60QATfcqd1bMfJ6A8TMKR083PRQ4N/+T4yK5YoTP5LVjA
2eyV1NY3lCuoy+28IAwm7nwtabLWFg1tr8qcYzP3/dcyhGnxJ8X9P3RD288O/tndABGbrfH398Wn
10v3HYSqqMEBssbGuwo70sXl9h+8sXZSHZn5+5BUX+ewh3KbNdGxzc0dhFjGzY0/P2jBNf/7i/AP
R8j2NAY+M3AcRv+xh/9+WQU9E5fW4XJEhNLds5nZbwlhfyc4Y+ZFMro/kQTMfBH0MJETU+a9BaEG
a4dol1yPYibMUzfeH+RyH8W4XBSvBveIZCfbBi3y+0WNbgf7GJP+0aq7/DokctpOCn15gepqdppD
5yVAcfMnF8L25v22pG0c7ihEnYYbNgbl/vvHhtFI4QTX6qg6mtpiUFSelT/co6VHToLfmQkap+cX
q6/Ftff/h7Iza44bubb1X7nhd/hiRiLi2A8AamAVZ4mD9IKgJCoxIzEPv/5+aJ/wbVI+4mlHO6K7
1RRUKCBz595rfWt84repbgpBFIB0PX0POMu/dXL4kmubUyv9/qv6T3868B6stS7GetJ73/7pDMTQ
OVNQY88KezPlxCwFaV42V8oshvEDIfwvLkuqPeK7XDxdRNjBLngnhE8YMieErLNoa739begam/hG
sIS7ftTTH+ZCrdakIJ9SWy1XVa3TES+Ux3Q6Xnd/9WNDW2eTod1v6x6Yircfm8RJNREePO/jdOrv
c47utJtS3w8FvOwfv7/Wr9uCMBFCGjoyTczH75dmmpMD6opk3Vue4mDuIQ8FEGgxE6wxVrHw5Mnz
IDjxDxQDH1z7Fy0mCn1/u+MII3Hue+++3m4WMVMnnnmyIpL7qWQAIMyxtALRFd3OcDwt+eCBMs33
zzteejraJpYrXA/6+9fMGBJ4p8qId8OQFXyDAI6gIo56veutkpreSofxAoqZPiL+yxuA4WSNHWhg
ccTnSKRfVMKmIqn0gdBfJN29c6tred6FhkZKJ6hbZ9hCP3lodzG1YhQXhItFKWT47oSMrNA+cpO8
v4eEVhnMJISzIWh4aN7pWft85ilqEg7wSJ2/cd5Zq4C4QOczy391bqQzfWlEg8qyXFjTSg9EupP7
dDNgSCpKQt0JBgvcWtdI/WoYNOvr7Mns8vcP2X/6Q26FB35F/o/W+90DjT68LBlzH4a69ow9MXLD
8qDXmgdFr5+N7oT5behffn/RX15obg2PqGlQ87imwNf+9qrIl/SWyOD6oOqhuaDzo6jMbOeeGi3e
rQzMryw3Ho/twvAkmKrtwDh5ljwyjP7I7veHOfnP66yrW4CsWF822yj2n3cVkNTMtNYZPx1ig8S0
oEYdeK67zrxycrl6l8o1y/S8cubLr3kjYuOAAy/zLlrOTniJPaYYgY8r3opwMvrjJYJXhhhoyFrj
PCqD1s1SkD0e6G3HMq7lnXPNfAUAtmuJrrmYTJazoJaJnhzNTsWXfoqAAypsR9tYkRHcXpWIHLxT
brPOnTKokfGls9Jgi7qJ/k6w2hN8hJTOnMmcwQKnzAGUTJNk4ox1ifi+e3ZAySxfJAjq7KZuKxq6
c7esZzWmvnu27Na2rs0eIRMx2rp7KXnUipDQBfx45KdxMEaO6z54eLzjaPJLZ7pF2pbMIe1LnBEt
RtjDB4/H+6XAZbvVN8MGln5K4ver7FL0Ff3GWT9gPNBjGAO+SgP6ntjMpO5BtLIavH9h4+gk1xOv
ZmkIAgsxhX6cDsWZELcJzU+jt+MHpcD7XY912LQ8MEwbCgL5/DuDGDZPHfiaXA5r0SdR30uFMTXn
bZWbU/WDBYSN9N2SCHwDLwqAEY421B/eu32vXjKt7Eh9OqBc85pNAGbUN3Hd5D9LS1PLzsIUgZQr
Qx12N5BD9egPIhWngQahvFlGDCmHfJCO/lWKgfP27CA2uqP/lpCztOFWpS9H+5yjSTK+1CCw589N
kjbFrqFMnndKdQS3OYIZR+RMOuV+Ryz7eBXX9Nsxsvxxw2sgYNerHssxHLj72c6bJ0l+Tj5ppuTH
nNx4HFI5L8eus4v1wTOQfwdTY0MhtQGaGEc/J/vA1rC0Rdt49JlMJ/Ha1+QlHaThAbKTdOW2lPZ+
0XZw2sqvZimNg264sXsqjAUVLiatWIe1jG8Joz1EE2p/q7tBwt06jM+prQ5MxEg8JqB+gNHMqaDb
DZY2xg8dQ/uDS9+dTPulrL/Plj5WezRIrUCXrJrPfmtiSGkabfipapKl1epPxXd2DTo+pW8N5TNj
GrMh4Tk1Pi9zmpFhlpM+/qRyR14QGT+X0EGd8d6qlcu2Fsf1BpuO5x8WKytLfI1FHjDzMHwWVuVP
F4TcO1bElLp73jYrP2hQmCbQ1ScDTqudiCJwRWH9NApTpxWb9ssrKST2J6vIW+9Hngvk6FrSuFB9
hzjOM5zdk5TEEBgZQwgelktAtEUeVt00u4En8JbukNsUDQKseNjbXkkIY9nO9BUZ/nCKQfozwC8V
qQ49LS9zAKBW3dT8KRzdYhvljuNfEZk8uBxY11An+/OLmOkDB145mvSzyJv+yga51lvZlmjZoZ49
Z2dmSG+Ocs4W8xHzLI5jc+3Hk2206YU3kuq5Q9cn8FEzrmM9GzIljgW0ozIi27B7nbORuWNpSM6R
DTQHLUAAx9wB4Vo/nRs2oGQ/w/wl6oHzb32kL+FV52RQ8jzBTmxO9Ng9DFmpl8Dht5L0W59VmcJq
PMGAM4y0LMO8NWqmF0Bz15A1m68hqRwbKTHp62bE+FLeminid/o6TpFHmjVl3U4DmqtCy+3KTzpS
Z4dIxDk9izG3sQ80rvO6ZiaNfpwpgjCMOl5uSn48i2qWVXFDjxwhDGzdW6IL2hdO/y7pf41GUF9W
dt/sfHXMPWUUZx2CXgmaIEMLjqxdKo8BcTKCPNriYs2qpHyaktiUu6yFsO4auZHvqn5EbqeV1Wff
zZaLChnBDzQlzYWbC0LJ8VDk9l5Z8FIuKotvEIBJgeYSn4xQEdl6RBYCKl9EwKTQukxNx2eXHiuE
wL3TKZQ6+GMpvmErnEatIU0rjYf2SvZqvtcNEoCCsVTGJZJOUgWX3muqSxqX8CK91fPi+8lcE/+c
jV3mRChbeEhFu5pfKkOno9alGAgDGmrc7grZIp4yQ+pz1FLGwu7O55nhFaS6lpl3nN9qRZEsx2Wm
tYWQLTMhXUs6HVh48CkQ/xf33A1n3SJmfMkq5G9yHi8m+q5S6TLtoF6mFp1orbpDtd882zTJvKBe
Hec+HWdieywh6/O6uecDnRLBirwc7UjQzPn0NCEHqE9CjCC6sQI8l9SkVbgsWrVGlcrkfDFmoiBu
xdEJWK1XW4YrQ5kyxLaVwXTykx1vBS0BouxgyxhV+qXIMbwc/bIB2f6HhSb2JdEXZrGqR5mhCwTa
BjQ6rJgmklKIwgyYL4/Yw5SmqWQgFGdPdQtmCN6ZMxe7FeXPnoyfEqJxmTc47Ai8jvdVkqUraksz
W+56u2z9HaR7+7ZSkhFHZScEocWuQ4KrDiT/rK9opcNtltMHJVAaogBpz31XRHvqu7FcPXUBkHl9
nlzCb4hA4klNoXm5T0Cxc+QmSJayiBY+rkSz13jJx4kBfr2oRYZ1bpn7JaYVSnKD7+w0/kUdespD
kJvoTvPdJTEJhWqdAvpANO/dTfnM8lMlffy1LJnVhwOIIpYf4SN07CcHj8mSrQ8rZC8SC+zW/ETd
VmWhO0IDuIAUtunZiSJKw9Vpa8IsmSLSvjI1M5h1myiXxNS94sysaX7MZqalrOPznNw7sst/tNNq
3BV63SRHt4LAyYK1JdfIOTacJ4O5igpECyXoBH9Bw1fpEnTfMV17MvIKl/6Inq/eMep0I31h1CML
Y1ZPrUrMMWpFhSqdZYppsw2TEL7H4tvrbVPpcq/5CJfCdSVX5bj0lEoBQm5D32vKKjmcMgUwD8WI
zW+yZkEKpN0n7p5MWRILk86sX3G8geAfgE0Tm9qgiUBuU7gCSaK3w8J0gss997grB5xhq0lSHmtd
3XwXDGF1Wr4mgHV3mR3vOLoAsz+rTlgzeuthNG5ncxXuQ+zy6IV4f9nUQDnR2/LHuAk8BwFGlGWx
vDczzDw4wMf50FI9dCzkWLUCH1Ebd6Sn9Ulm4SpvC+Z+136HACji1g5frSXXyJXIiaz19imrBD8z
GT4MPKkVu9ab8Ybqs6l37KZNG1+MqVak54TYvAdjWvzygrY9/i/a9f33HJ1WhfeiifU7oZf2zht8
cHiIkZIWCZiRVYGhmqfeSYksSirEbHvDS3B7LAIQFvrWfHN4+CXDMzI973NW5e9ov7OUm2jZ7mHq
8HAg363S/ZLOw6OX6GQHGiuRQaRZzbuErNiXnIPium/Ssn71pEDk1/JmlmQJob/CskByN7Fc5NKy
OOX0wqYp9XTUHuxd+DAI3Q5HjJ1DME3NfPY48jANNtZxOmpaC5YHJLfHaRig17VZgOt5ANcbM7vV
5sbb90PtfuqJgpZ7185YxwrX6vh53S8evHWZOrYff70c6xw+JzCg6oIwRTvmxRv41vpKomqtHfdS
xbAkQ11geNjHK4FlDDQEVj8xm0iftazPQPOqflnvMPMpoIMdoV5kNsw2WY55uTBnd33SLAxAij/m
VjaCLG5l2odszr2W57yjqb/qHtrOXvAc+FJ9MsrMlMjRhu5hVEuxUjE6dliaW4eIbMqEqOhFMQ4v
s35Gd0brrApWv5mbPU8Kb5C0OPKV+bqMl4xzmhcAVzgPiCsfnRuNoTLB5OliXK8I6lh6VkPNUUU4
WXJZ9dXQBqRuxV+dUTqvDcuJE4xT5tTnahnNW8xwDHgwP/e5e9YqktSiTJGDdhIpqM8oL1msL+Fi
KLUhTjO1Yz9I7Z05GXZ8zUu/CnRz40zwMYvWlcYM/spQS+WcB0Uxf2fXUsPwkwDzPImKLynajtLI
SBIxlqGloyzbm1nrkLSpr+R75zohI1ZWi2dNzonO4oQEIqgAw4hjInPSuIslXTXKDWBAu0VD3VsF
HuMa/zqJOUdEhmmsIiTpqFlvcsedyTi14kHsqKr79UiBHndDlNQDvn/QD0aUmagbduglAbyPc0Gh
KEkEyp4VEhJnX4x1Y7BtaRoBCabdX4GU1spTSUPzZdUHQsqtoUm/xy7fdYi7ZugvawOZ7Lkho9y9
AXnkjj87Jx7HXY6Mf7yostW+07LUdg5UVB2rPgq3eQgWtB9bRpHtfzESuzoSAUrOAL+LjcepA3pz
m3aJYAQxmpW+82halLuM0MIhtJ2sl5epLf3svnAnwsNcVq/xYhKFTD57mDE3O6Sy5C7NM50AlRU9
yVUJLbbY4w6R07MxSsVxnOQ0IidihlKXXkEY8YEhXi3vC/DY2AOa0TIGhj5ut+xdt4wzJIZzIRjN
Jga2S6SYBlV/g0oFIb823cJnJdQQM259J/sOGbsH724KrYnZFQFA9Euf7MSu71A/4nVfE6QBlJdp
+awvMiU86vfn9V97SFT66FgM4bmWD0XjbTeHiAkHeYAcDkjV6msgEF8VBr4pYGasRyqdP4Lzbo2z
P3dsIIcwJ4AjIgB2QNx61xn3OXwXhMIMh4w0wsfOStOQnSC7n5J+2DOtiIfQr6ZnODPDFfXuR77x
/3R5GgDAxWgd0al893EH4dJhbplK6OmEfGmoNRAXnW23D5OddI++0cmfRU/iYlKn3aVmaT9/f7vf
X3+b2NAfQczNjaA/u3VP/oTpoH26tC1mqQPtmloEOLjowlCPXSB/6ndQPJrdKupxU+Ohqae2bKLf
/wHetyW2LgjzGYodg660ab+7AYpqQgfyvoALQ02O5FqetFTpTz4fnTCUYfzisBd/0Hn/BZ2wXZVW
ELgwl3ElZf7bjy2x5pltnICaJ02UiU16GqeqD020qmmkZ5gcZCbEOTOAaxTIvu9BS5Qf9H9+ufVQ
8Jw/4AkgjE3L3379T7deiAmzMN/MIaEMrU+OC9TtrE/DOIUAEJv13ECOqu6Txm5/lL7Ub0Cq9N3+
97f/j8bxn59/iiqgJqALmMO6NMne3Qm4LFVtGMjEs8VZiLzsY8pvvVXkibdOM433yFZMsttppzib
R67/aVKJp3sC9WR/1WedUVwV9mRqtznBot3PqVcFJmBiTOVZ2l6+HikBlpG0qh4CzKjWYhfHyptZ
vBP0SHbisuBq7TLs8gZZTKj1RqGf11kgqJ2bpJ72ytbd+Ej4uF4+YL+w62d04sK8FtmA8cJJ4oEc
kBYxW0CSYrseC2+Y7DB36YLsh9q3CyzkOA6DWSPsZMIw7NRPDN4XYzcMZvkD66jeB1OLfDBUgMM+
034n+NyGmlKc83KOnQ+65L8MJj2DwTIAGceCjeN41rtbriOiXbx8wlkG1jmaUcbs41qskdOY6WOG
EOTSKer5RBxKHdRU1zfQ5J1DrrbZ+bAQgaur+vj7x8D45TlgEMYATkC+9OiyQX57+zT2JDdJDQ7d
3u8EnKcJp5l26qvM0B77pYQLIOIRZyQ6yiaUFoF7u8GjMrpu6ZfxjlSwQh9ngjLaC2Rti35AvWM0
gT3S9PiBt7p7FNjm5XEhHD3ZTZXWfPGIeUDtOc/Osxoc4VK7es2T1rVFdpozFMAFoNxmL0t9jY+2
ibUgGBoTEuxsVogz4GSgeCnjhdpQ0vbbFWms0A0O+eidsWtM1Ynuh2PfTVY2q31hQ5f9JHpXNheU
nb3O+KZO7D1G90kLei0Tlzn8Qztikuo8mc3aFgh9m7mlWT7EJK4ZHvEYS28PnHQBeLT7mkgb3F5Y
4Tgik6FLndn3DpoLw+yz24VC1Ttx/GHgDXh6zXYLIYjDjWu2FR3Eqmnv7UzpbKjIc5YLFxCQ+zgY
cLOkllmIp9BnuA+SL+pxGmvrpdOcQZ27mfbLjjh0O0ECa8bJvloZr6CQ7tDlJoTSrntSi2V6PfXt
xAG5W8Vne7QXJ8yVXO87XqwqrIGIuFFGbZAQpqfRVfOccko5zw0EadG58jnjdwzDmBP647UzZn4d
gWmgYw4fst3xLaxxhMdwyfedI4YXVUibnA6QK6fZkIhihyTr9sNMlmdIFcdHSIbERcE0wetEIGAT
ORmXhrbrwMqnN2MG4uZU6yWPuYOgaCSXUNXTd3inqPcDHgDYzNBWe9A8DMI061K2/nZ+NTqNa0m3
OKBfFcutyjtdBanmdc8cySiEkb6ghOtyM5lvZOc37r0x1MUJMZOBcly4RYJtJx0OiJ5qYx8bORGC
lTYbzhknIB86BRKXXgM0iJ+xusNA93NhtyAZoFGVrRG/2kmPH6pYJgRjE9TGU1fMXndatBYpk+ZW
02OZd4MX0AnWhw92sfelEoBD6l5nC7/ZwlOsd1oCiOdKT9JVQtcCjidnv71bW1JeKGfWi4oH7S/O
cbfrUSdsUC++D8N7t2FRjA7DaHI9q9SsTyDGvy/4XAitlcm3xGmnb79fk34Z4nI9UNnCJzgC3QIM
1rdLkqf5qgASgxvOczDOeO18k0h/3+KD/JKVkGWAWo3FefBHMqvSyTaC3jfnA7N28cV05Uvu6RUH
ZNeOptUDMQs7OhNhFU9pHPko5ULqofoyV2N1mWCLxm+a2k+//wzvx+7bR+ATmKZg9GII/d2qyvks
ToYc6p6cwb7gNjD2Hr6oyPVWeq7SBIim0wa8HLAlHH5/aXObe/55Z0ePQzADyexM/n1YbO+msXU9
oIscYndfpVhukC/mAHK7qcJBFuvO4F9X5oifCLkxUtfOlWg9tClbn+e+cYbI7KGAhxSNkJ06ztgY
9ayBVFnBXnACv7V+dwuXZ81daUzg9OQQE+Lv8ZO9cAbEzLIxtCuVej7YHPpPY/D7T/fLs88QgHuL
aoQlyLDely1aNcayqkeFO3nJIpd+z0+ZwXMl54uoPM3Qsg/qVGsbx729nZAGgdijQqNipGZ++zRK
WIPgh2RzmBadrncsiZsRQwmlDuclG4HdTunZox1RHkzZuqRuUlhZEQ4ga9jpfZovoV3rGEygc/jM
ddy2fKy6wu5RIKSYBjiP4UP2EguT0cqw+lErh/lBmk0qL5AS0axPiXgtOBXrR9x8JWdWOyOtFA3H
d8XpcDdt02NW3+7xj1v9f99QQ7t//hf//L1WJEPJpH/3j/+8Ua/Vp759fe2vXtR/bT/67//07Q/+
8yr93taYQvv3/9WbH+L3/+/rRy/9y5t/YGzAmOlueG2X+9duKPo/LiBf6+2//N/+4n9niH1e1Os/
/va9Hqp++91kWldv4sW2097/nEj2kLcvafX6y0/8K5DM1v8OzZVSiTOEjht8W56m167/x99M8+/G
VkWxYsFStgH7/TuQzDH/zq8gw0HuzS+iMf13IJlNIBkPNGvZVpGTwOD/lUCyty+/t+G7OE8RY4ua
ij30/VpdJmjKzKGdGLKZ/gnlsn2Cp/5R+sp/vAoaKj4iADqGTG/fCS9VokwVbXENrLKGSyfvjzPs
kw92grer6PZhtnfcE1vOGrx78W4j6J0SYbCbjCyb9UC8qE7IZym1Iz3I9AT/vHvQ4Eed69zIPlQR
bsX4/3/t/3VtVhpm9OhudPxmbz9iiU6w0It6jGqJce0b5kuxsvE0glYurnLitnt6ivOBMVwxM3T2
5WNvtMaXyiybOCLOBTsfsKNiDqXmMT8rWx34IFNZUjA+WBN//TaQfXKE4yKc5n9ZE8EvjEyN9DEy
Equ/N1cjIzJWXwrrAzXhdiR/e0scjqWcX/jGCfh8vy8zqRTTtu5HAE56GuyWOTs3pDY205UAwtWC
IRvgeD4nPlki7l/9kMJBPEkOzPYXkrJtY/jTqXkgBs4g21JEXqeRPZws3tlq6M3/6UW//deH+T8g
rm5rHGPdP/72y7cumB4QAbF1ZniR/XdXaSwiQSWO8IigsQ7VqkAk71jqETfB8++vtP1Ob27mVhm4
+FhMCjjzF2Ges/iqZLMxImBYMxY6N8buO6K1J0RYOxe5g0T491f85TFhqeJZtraWC0Ll9xkg6TDg
vHEzdBiLTavW3foNbq19cMr95SH54ypo0al/ELn8AUb/0/fkMNomQIOrWLqK7zNoLvvCS/WILGqL
/ax5tGBV3P7+k310zXfrBFBFe7HJrY9M0eAlLaF1GeSyqtJ1n3qRIziUnnf6q9dkSeKzouTEFkyd
9fZ5xO3Wcu6BW2AKLT6N2drfGtY6n3KttosAoUXebyS+Kf5LxT/rEg1D2wU4SSwf3M33a6KsJo3I
BCABjB6K+xEb+AujAzdg+fWGYMTj8wGd+5dXghWQ/xkW+ZYUtO+BvjUwpK5oHCciuUHdGL5qVEQ8
SMYMWGTaxe/v6gZwfvti0JKlK8iFSI1Dwu28P93AtKJL0uQjpWkMMQjFY1adVKb161PWt9DmJB8S
zjI23upg9gUWXxOWUIHY0fWPjtE2xstczEQ74gzMx/YEqk1IRpDeou0h9TZeCClW0ReaFXAQug4E
HBitE7u7atx4gCxrFFQEes7WcRjAijMRQ/bBPHtI27AELKpu2o68kjOBQkZ1mtbEsp4EwUYNdKki
7FbrAoWKb+wsyHTsW0jezWOW+HP/zU6buWDcR/rt5VS7jXvkeOgDcXVj7bvRlpMeoRZQzzVzeOfC
hQiJ5MDhNBs4COgqHNtEYoRSrx2DpHTiQIKx9cdDWrQEj8ZEkpOuXaghv8p0H1gl5DlpHqTmZLfk
BqCZWj1TjLekuCTWHrOVeoZ+oGn7bM0ctecAYItL20PMGBTtJiwxGOzeCN02rKMr9e4Riq7wOBFI
AF+BVzFh/87qaM/2TpkSaSEZ3F3DrVWTmU9EdK6e/dDrMzh+VS9QTE0aS7BjMI+aO10IBm4rJdzj
MpeVPPhFbhoBVAioGdJkQn9eOf8ezRkt4c7OPfStK7bAO18h6T8Qe+d/jYXXD4pZ/9i4tFCn1oOk
VszC+DSxXRh3doO5ng4zSM0DYCd014GG/13uND/vJ8AK/mqCjh9H7XJKZmwrmobY6LNXQ/pApiGh
9LFNgESu+568ecsA+Eb6PKTFW9PoKugjDfqGEGcPfx+3dDyjgY7AvNtivZ6yTKM5EyMUOncd3zuZ
K6umussYl+NnQihqrCMZvCdGe2PzKOLW1BHJ9Clx6UzB82uHYd6yR0wYw1tmAwx8POuAjnvlfmrp
Ys9BzAi3PrOuU2yUyqdPUbWdWYZuWzkvLZasOmwYstM9UQDUnpu+t19j7PNLWIJu2HT3RZmGJtlH
5DNkc/OIcVb7bJroT/YW2fG4vQD/4IqGZ4+EU2YModCwTtk2K9F+8uSjc3BrmAeB1cXxI8DBBjyg
i5WRpuyMz2+F3tFEaSxJPlidKQnnsVd31WAwKAeLFjfgsz2kUohEBuvgwbl8qouq5TfJNeQokgAk
YBiIEb9ZEknSdZrVG9rLdBcvnEVOjk024CQJ1jXxpnCaYuOHrw3QzMAwLTOPF8idkOv0353SXPUQ
WBubUWcjbGVo3S41wGkrBQ6HGHY5ponh2/sOOJHaL9gY/ZAj4TrcKAormmUJ6K2dvvDefC419HD3
bIJZumeCmAwh+1tzvcQ+9jtci+WXAeTSszY22Q3BkI59GNIZ0RHHtDwl3qqYyJT1NVM8mJaln3h1
9S/9BN5p1yrN/FR1cvW/5iZEsD35r46WhJgaW/8rxroyubVQtAJIHI1q5fcp9bwD46Vip0nwttgl
lAd9ap8MpDfdreUNbXfGWT58Gi3pJBd63Zp4kYaeOQgxEDmb8p48HVNeEK23SYkquniXivlYvm/N
pTNvG5l63f3k1abdhIzm8BaVK8GUgQPFt/2R5bkxf9aaNKuOvJtVsQO6ZotX/ONpvGdsCn/BHGJm
xcOizfiVp2kFpFqprroHCO1uLV272M9u1c8MHEAAr2gSvqaCxn24GC7+Rd3p8jvc5IQpGLHK7ymi
9cdktXs8/EIh9PKwrkY6XdeTcA39S10a86s7FMvPiirAOjhtk9yoWaTqFoJt8y3TKvXVqa3pzsyV
j70cjcADgePOo972WLo8kuOY4bIuovz3xH1W+NoP5dfrczehW4wWjojZTqFX806oTJsD+pZmjPC4
4KdudQeNp7QkJsoFfu7RUoW61tDNRhWyvTUUcJHHPWydeo5gxYKaUAxUuYWziTBTiVhd0lBpP3u5
ZMUaIfwSUTev9o7ZyUSMuuOUj5M+saxCiiKzqQcZ0EWidiCkOMU4vE4+Ss3Q9FvtUTY52eUayv8A
gzieiK61TPyfmVPtTcI6+xMisfEoJFAaUIM1b3vci+IIByPGYT/07suUC5watFKHZ6Y+2AdLGw1G
pLJlvh5std7RsAcEPyRITALpuImGJw9owg5SOhIcAyRPzded1a80egGvQCVIwUJ1GcmDzMC6qHDs
YgpHGAj6odAHS6IZz8SdZRRN+3nSe/A5Bi6Gl+2r/Y6uyKLA6icIb3DzQfkZLhldh4WkwavJQ7dN
Nv1sH8qxsnpY0J281fFYefRlluR5cfj8kUCPXO3YhXWagXPbmECKW0RIErf77aqtTRv1Xb+I4whK
VA9i327YwT1Fy6lfU+1bSzMR2aVW+0Y0JlPi7vLFqr72phf717DXczQ2NnvIZ30ZbS0ood9eVdNg
GKh+BFQUPbPio4fq7xUQDzFKFZ1rGVqVo767W8LBPh8yzcehLL2fWBxbLYqB4UFacyubb9Rqx52D
pDs+zAVUDzbf5QZbpTMfGs+n5eeT7+UENa3SJxP1ULevYt8ZIwfTfh6IvAJcl/WUzEG2Gk6yN5xJ
lUBppzgDuVint3OLehOvTG28dBKDdICpQWfklueAgs1VEy8Fg5/nWu+FGeRTbaowtmfrYZ0Mcs5T
38DUtyIGetGACBURCn00kzMTowXS44w4z227+Sugp1juCSJv72XmrUnE2UUNocj9ejpUk+j0UCkm
hvBYTUIRaMAjSOvMnpxVETcnt7PKZdcaG0DWpuT5lrIo3gs2Z7gUdkwkwygm0CNtlScdHeK5J+lw
FSybBgA8jAqCEdC+s1e9vxi13ivDQeT2l0KMiMxyODpz0OGeH3YdaY0EBuAoYQNXA6kpXm52xznv
288IMjIddl4xoGihYTBHfroq/XqSTQUHSOV8q3nfJ/cgqJmiQYdX2xyrXRAtAcDdWS2d3D3o6/Fb
hriXkhULOg4PN0Ow6/a+QxBa6mpAfJPVh9ldDiNlVZvL68xikHzs0Z3Bg8HyZjGkV8ZFCi6LGlLl
CJaSuJq/FIkNNT0pSwiHE37A+xhKYH9CGOGwAyE2eFS0i9dAzDa0Is1MrJtGgSo96JMr3aNnIXja
WdlmMUqNLn2aIKO8tOaUiR3yJeFF9ph6P+MyU27QWXGShCPL9M/RqfxPBCv6J31SyFHnTrWP+M7y
x96UlmI1Qd0PuqA0Dr3fATytfS9G6Vi7rsI3srSPU1MN7PHeoL7NdVJ/qoBrPHStQjs0tkodvbrn
Q7cqddwwdwTscg8iUBYtti+itbQR3sy5W91VMyiSsLGgAKDWMZonqBwK/sKsV6dac1eCHQYDOwsx
Ht6jljAWCMCRiBb8GCr93WYlVQxZWmpTh/aGHrqdCWTDbulM8aYxQIo8MO9DAGbMO5slByRc84Z1
BdDDQRjI4MwLVkZLSzh6HIUDhLlJDFxIh/IvHPTnJ4ajyI8MRI6f8Gjb+QH6dHXlIHJ9bqnwsp0F
wQujeedT0JkpuWyhtTbThQdW/yleYsKty7osr/k6GxOMrOid0IRYeef23QKzrGrJBRyL8lNPisYn
01yqB3agEojr1Mev6OaaPpDpMsDJn/EHNiJvNZ61RVyLuCdrAxuNfPTXBnG3bAoYGpTY8/cxKatr
25q3Mwdf7BgghN6yPTCxUADL2RmoFRPBqoWR7kKJFMAxJAe4wcrVLGKQvdl80rA14DFAKiupjjNu
/ghD6sLJCGULYwrWu5UVsuWRGOtsDy01/rTYA5sI5AFJkrJtNmAkB/XT4F8zIgeF9w3N4jgGbmK1
N1MWcySYPb9EqtWtE6jZ3kfsZ0Ic8WpSTIJiWKlA0rmzWhI+ej0N09mdvkjpqDXwq8a5YjpuwdXs
pvoTygONxRkGI+cMxuZt0MQwwk8A9shBmlmKEA9myTfhV2o+FtC+b6qR8JAzS2T5pVussj6AzBSf
ILG5ItDmevjat67D38rJQt85O2Vk13X8KHgQ8gvbrMsnX4c3EvRxZiDQ6G3tUjXkwSFEnPz7ouT0
GtluipWCwtbhPEg9TdWEkIwXdoY3EkxumpLvRJYhpUkhjWe3g5XhIKTPAlCkNQjqguHAbuGw+Jq1
nLTQonNw3c1S92fy3TZj/mrU+HUAsv8/6s6sR24jzaJ/ZTDvNLgvD/NC5r5U1r69EKWqEncGg2Rw
+/VzUrZn7Aa6gX6bARoNyJYsKZOM+JZ7zwUVUTS9WF2D5adw8LKKGIvJLumCvKnSo8XToZrCnADb
3/nTdTHveOkWJNUQI9MzrEfDFhzODpjyN+oW21wZTt5cRIx3L2yHvmeH5IGUCE0qgSOENJ3bCrYu
5NERCfSdAitbsUZR49tgBfUjem2wdtxd9Y1Cxi9vGAvCN6aWoPZoG7OiooLTQDYOLSr6jqTDcNaD
/pwYCwn5npkIGPmbBWA70qpXUPpyluiRo/zq0Uga+1FXOih5v/eth7RICj808oEWSvoUjXTnXeCG
EEazjxTxPtKHoFw+KiCJ/PcrnyNdOTzpYRYHmK0VYJmf7uSkfHNQ4jYx27l36WTDNwkcJG4hKuRq
4vvQYDl24G4YP9p8q4L0n4JFM3lJbq7P4lLPFk4QOUDDws+j4CHHNK2AZiCfV5vr3/Qbj8yA1yRP
yy3WFUGCR01RCwkZhGlJf1Fc0fX5d0ZAzhWCQwkcVoa5ACVO7MKNvI7aPjTZ3J8IRRavSpXs3zvd
0yIAOjScqe+aH6ZRaaehnfq3IdEz+MktxwlOmLy/lz0LNYAEegpUxjRyfVU4TskHOWOo2bh9E/+g
PFCEfHj6TC+rufw5cpFAwtZb3ocQh59/43mF96A5tfakvFJ+xHG5cLPDEnokUYVuJo8FdAatjd0H
FvAsd4MK5Oa5Aj1hbYMBfwNT6YKpxUxT8mV2dvpKNnsDecfMmOcjHul3SQFDHNAVqtxr/wSHFT/i
0u9pUikvYZ8V/D0Kqo5tM/bVY8EXXZEm4jg7/BS2PAx2wCJe75P+eIWMr1KMhUeWEuhfzRmB344T
dYEsiw5QixKzse5Ht0DTCil8sEOkuPIeVhUy2dK2MGlLp8oppBdIbStP2cQXzTKhAMWI3N4huMEp
TtM2Cwp1zuG1htmgCSttcJKtwkBzsTXNfAv63hwjs9EoHjmX3YSlpWK81DBDOalqFhrhH0S4rBQM
TZKPoJUzQ2gBLiJ9jzP/o2bPZa7UUs16OOF/e4FOQ6YBgQEQNEdDT41wtJz8MinfkQRPGSi8ZNDD
r5dVFeyJ2wzcVYuCWa0gwQzPvQebNLT7wfhQ1KcaXdC8kBGC70McSIIycOYGmehCc9AKNCRXyYiW
zWBKEcj2zZFgqJafcTW7+GwnXkfoTCyq4cFYe6f1+DPUlpZ+wNHit6lh/QTHtguEtmvFdCW5Bi4P
lj0ofodxbvyrCyt1nZ0VL3y0gABr4u1aDEMbOsLunOkEtuxHDAfISNj2EqSFbT8I+yadtaiTciSt
MOtFsLYTss9XuPiSVcLXB9/blsRRuR3PylqHMtO8QtI3wOnVBKwCQ596P5zQRrsRagug1x6Uzy1w
X9dFnYuXgUMrNv2VWY3TE2/w4mwIxG3uUEQ7+a6lhWKzX8VkWLVOo49Ri4T6G0+nhS53mGeOin75
tHvXOZiGi9NCkj746gDEfWlzs/1M2EITcmGnEGH1aXS+mR6XlCN2krUrJjGw57zRVF+jNwE5olCX
b0HtGhe/b0ieAX3mP3FrCS+0C57T7TAM4o4dh+6d/dZunrDZx33Y6TK4Lb26eGWuEQMO1FDVrjvZ
oezurkzTUHrXe1+bfJBHljRaLXSgkBOPQHfxuSDogsaUssYk7TpDSzSRYYc0QU+azeAn9g8r1+MH
4qfaNKo8VA3nxYdFuUHAOb971gztykDey6ihHaxxV7RFmd0i/lLNCvgWthzL6zyTdAWJNdS9UsX6
0WpqZ7XEdc5+i/f31lxM3ggF/exnDY17YPluUUVwpZZZhKMDAQzUgKF60opcPM2SXU6YLf30yFLe
TsHde1QNvUMTuhs8XGq8RI6D7G/KmxPkU45zexwCToWBDQNzvwbYmOtIkwqI6edJ2bCZGJukDf4I
jYAlev0MpozL5Dy0VbIMYW/EROeVsQlai5cQtkjmiCGaGtd/0asA2SAMABhOSiQDv7HIZ0qCDgHB
vJB5vCNtBRV366TJS6Ax3AHOK0wCllLByK0DvfrFrqE1ViWnAQkObYPQvSYz9S3D4EuB2eXAdIzJ
IOBMmEsBwL5chle/qt1kg/2opv7WGT2FSYXqihTeGluQE8vmBd+nAAajGw957ffx2lXpyJfJ+Ar/
WCefODGHG3PwHOCrNJooKjigf1plV/wwcY1SCGCUTsgFp+1Z25CCX8mNQoanUKZhghozdXYkFHfS
o1B+rXF0MTrRhEP4cM/SEruXbsfx3mEEzLSrEho5G3NBEO+sWcmrZdXyNig1gH6MBGLSMWqkGakx
5bfBRBofY7va3CVWMQQb2xiqG62Yq45sHiOG22XH/pOXj+CL2s6SfgQdje5T70vT3wg37lKCLoyr
AdJTsw+jz4tPqc7CMnISRPiHvGrEa8yYVaKWNdOfeoBWaIO7AYbsRGDHo83OlS8td7T3uHdQIC58
CGLTMPpL1t5YomC1RFDfQhLxP8fAIvo7BQH8orugtlbNYBRP2SBIDCEhiH1RNw2VF8H/9p6GqZDc
+pwP06a0jOKTZTNDJGIjEw1yZOksJ1EUDjJxx6zf63m2qJEy3ZI/hsZGLNRLLIAhJ2WQ3IrB0cs9
bKLx23JU/2VIAoQAPKatIh6DrUzYaSNxAyItjYttwS8kkGDsMIrjZJ5WUgaQ6UymFueWc0LjXFTz
zrOV1Z8QNXYvOgzAMbIpV/YWwumew6O1P7FkY0iTMmZuq7l+/ZLrGAVXsT77l9xtnPuZSc+nziiM
eRJywh9pJ+iUIBtm/haNdM+Iw/Can6DbBABVsH43ExeGFTqdZe5YapfNAbaRj3lPSezNTUOV2jO6
/Q6CReN8Ulp10vC1x1HVlQ7m5n4pfiRjm0+8T6Jmuo+Fsw8F5kmUgUFGpT3mFscsEmxviAgVxK5B
3wYOq/UxDe+E5XoHDbrnV+4g+eMcZXfAqQk2aV3h3zY2IPicOqoZmUtK3tjIjjPzM5OEIy97w5/H
w0LHBhKKIp63GGxbf8HVPL9PiORp9Sx8UiGlKH5Npvid3KIq1cEY6nP7mGKZ+jbrhaCpvOlIKJYW
ei6dbAfc8tkVPSgLzbi3UnITwtheOszLczow8kh4LPA6x9mwHlhnzuFMo53v2bI5l9Hqh45W1SLG
OhmZLK7d1mdCYDGyMdfUDg3uJ5N7kz9KOiYReLXgcayqJI5Ap17zbagZ3WPjtpmzUgHRC/u+850b
VPX6rXF9timxuHBXsm8MRrIlRmT2SVU8shpqnNM4lT0rI2y72gWnkJmu0ZjE4OSLmTe6bIWJGwcT
NNuzVov9LQnjFpRZbPAcTzXG3HUDbBbgGDZ6dlm+aPNtnDPTOAHLZljYm1yP54K5qLYiADdbVpU7
1G8QPTQtaoKCMIGYZvOOekQTa8pNqi8PPeMTomPnatl14mtD7XoZpqAC3Hm3LCCNRwRh49qvUB5F
5KLgXJ7jhgEIsXxVukH0Qa6B8hv41Dm+khirkwvg6PqiQE/TEB9Fdb0olh4jI6+IXxX8DAKoddue
hBfWoKL19jGcyHpPBJx7NkRmmvD6Qd2FOuKxDivcYJXbmhVIuxqCeDiqonEVCDRTuzA7gdSagQ1M
ola3YhEFaFO/7aWtulXGSvBqZKKv3tB5un4E+6jFkCvyHMt3286PvLeVtsbly6WsFk4FBHF6fMlK
y77RhSV+DCwDlmhiZkO8Wg6ZOoTfVrDzXSiFIqPMXRDxvHMxxlV2UpsgbrSZM26O750yDtptINPi
eornwgLJbdG66kOg76iGJ29DKUMXrZfaoh0ogz102kOmp486A+3+M9Mpx/CzzynPdxX7GvMdftfi
IhrYEFuKfYb0gqlndcTbxfYTt4sPQsAshR02M23Zphm79uhDi3vhzuxNFgKS+7bOXL3bsM0v850l
SnUxXEepG9qEWN7rBakF2ABc5mpJ4g2vSAKYIi+swRS9cekbIORyuGGrklva3mTsHPz1IpS1odyf
jMjVyyuPudb6e1RL2XsnsoyxbMm4NgSHOnKaZ1SrigCph6oPgjOSlzk524ndNNdyNtU2gD9TlOJG
7ZJZJms4ukBg6N0tZ1HFaqKFI4grD0iOrDD7BKEBDGnaWWmF+BQXdfWmeV6nr4QyNZboy+C+tc2g
SjYHGZFegylIT4DwDMmX37l8CwZNh6XZsZ9tCj3/GcyieJ0ydHUAM0r1GTiqab/oYhBjbVIdbN+b
4LSqZDji/l1kJHrAnusSXXH3spQEnK3ccjKaKCCJaj4wGxNq3WItAk/o1SVZjgGKgtCbGk4Iq2Sb
GKKy94efskpTDreuZfBqkRwTP7KKSHt6qrH9GG2P80ODpZKEJmw/ezum7GVCek0CDmQQA1YvERXs
Eg3aGJPkIPPXeot4aQ1swn6oCWJi4rVoaj8FHpgM4v/K5yUFArBCDye6o8/C31oHiyGziHgZAjfn
zLAQOKc+r30cGzmRvIt2TTc33CY9iJZd5KqnCEqZ3cLlWLWa1ItNUYIn2TejE9z6FHsVHsqOwB0m
YzBTdsxlBplEZkKJ9REEsPOfmwQm+164aQOZmaaeD0p6ZkP7HvvYEmWOF133eDeuY2q4/WHQxkxc
h6ViEtZ2NV77xlP4iFLL5VpxaqEtGwPyRnodMbnjYRwVoVBDVQQbvEDEoTeJ3YNSLVyahqlPu6vQ
NRDCZEe4qD3/V7NPhjJ6jbd1GIrwwc3oakOY1OJ6TMOSOPBxwfyF49DT0QBbZWResywIG6DqXz3X
FAmHY0xPqFnzEAEdauyIoEZnTzxd7621XirmizU8SMDRzBoZ5Oom4OTO6GeyBBnkRxX43u7o1K0/
HjUHLGM0Bj3xmTDB8+BgsOQ+L3MPqiT3SoLfJSiFyIVkF2xJesdZb0uVmJyPpLbQR+aM31VrZlvU
PiSnMaoWy1NDln2+SwGKEn5gyKBl6MxzOe1lUbqfwhPBpyH7EVYgmgVoyoOnCfdM7wDWpEe7ILG6
6x5OKWb8wNiLqWx+EsPdbgusnRX0cFYA+4F5KZyRiZ3Auie77cKICbsfcxSQT4bGvI40d6b29fNM
+yoYki+dt4cU3U33sYlld4+iu7e33Oa6u8la5APryfAZ+vfKYbNrZ1gWTkZiUcovzLf0rcVGMb1M
bWYH69T2ZPNqcinWt5YWSC0iJIBALkYXTAGtzJW/68L+UBD/Ief7B8nyP/zwn+uS/6Zl/pc65/+L
CmYHvdk/VzA/f/TZ50f9HxGK6r/JmK+/7HcZs2H+Roqr/UvXbuNDdBEo/i5jvv4bal40WA4Pi3vN
ja9F26f/9Z+28dsvcGGAchExs2Wi3epItv/zXyHH4edTE6DU9P8tFfNVQPwXdSTuloChgeNbBkAr
F9H039V1PRoIHMhEkQacrK26y+y7uGf4B/KhX3X1DqOZNz3oLkE8u8umau6D7IJ7eB1Dm3GsIiSE
dkP+NKB9CTHjsUZ2iIhzfkrHJ325SeWt6uUqpyqow3zaEnQy+3eu+PS9m2Q6AZFxjIdfn/+/9Sg+
ior//aM+/m/P4f8nFb0R/FJ3/vOn8Ob61PzH+ePz+0vUGXi/718S//3Xf/3nH7/290fRtH7TIWHy
LEInC0xken8+iqbOQ2qBL9WRrQaOfxUL/vksXhX1yB89tr/YeU0Lueufz6L+G7xEG40+2lq6R+ff
eRS94Krk/OuziFofpCGPNjtRXpPr+/BX5TGsAWmmPdQZzRODv9Pn1DihmfjOmps0mV/zhDVK3s10
4v670TWvuPT2rju6H4umzds6bb/IMQAj7qtbmy6zCjsXkpSFRGR2WlYChDQlGsnKhQGizbgz5m7F
+Xnr2B6T6sa+iLFPfzq1LFj84mFEf54h1tOn7kaUPy0L/U9TEqBJ1mP20PeeuCzpQS/23VxUDwVC
GWbDucOqnxX/lZ1Fx3gvZLsG3LIq/Gor3PySTD3OKBAtxiTg5VBrn9M5C86gGxgTYuYElkOl0tdP
pWifZbWcaeLPBoXPdiHHPauRELp1VGXezLSpttaoJykQya++OE5qnj1od2Rw7BFCRFUf71VbPvW4
SbedTUh6Zn8SngNkv21RxFVJfumEpKdOoFp28EhiEqGNvjlxUZ8qT3wBSfuSvrZrHDAdABNePEBB
lQ86DYaztVGJDwmjth8sA9wO4sFwrlptU07jSystEnyXR1k03xS4w0krWSAJ722pvINTTcmG9Iuv
mjspN7iHp1m7q7P4KGqw/3BE5rBuyC6PqzK4STLLpuaq841qstXYfMcturLmJxjIDZvO7hubo77C
BjaFSyfPC7/YIAH40YJSCwmdWQeTDZP2R64cjK1fCJiK0B1z7z41y8e0vS9ZO9DdxVzvbNoesokd
Rhl0j1jKP9gbsCvI4Y8DZIfMRaqJ0S+bALFRZEGaCh1/pkbN2puuNXsMQ4u9GuYeoWhFrlZM1cgf
lVbRxEKdtqW7TvNibYkebaekvWk8YoszvTS204igYzJsk1rZk2tT11hV1ozgdMlcZBrT95nGgwYT
ZFgzereOlrA2HPyj5ms+I6EaGZRr04gtZmjCEuEtqOxVJegTRVP9wL+4H42l2xUNa4eMbc+8XBS6
rxA22XYmwjtMFBD4nFrTnTwQ4tcIqSoVrA3YEpnih/DIRmep0CA2rVEGVCyCQPnF7pvpd29eqsGe
84KEahRzltrGhMkL7y7vupextEhgMmwKPXWcY2vLYw6RitAB28sfUe7PvB8lUjE87aEn0Akkjma/
aazV+OE1U0J7MHKL4ROCw8kMUZQi6jD5Bpgc3TriAqHjTdBlxEEDWAWN7YsqzBXL/zUe2D2WFcg4
jDhunHS5ww827+i240ve7vC918TFLvu5ztZ60FYhSIxvmjyWZ3wfa48sC8sK3hNPjwh6ZX+qVWGW
vTmEjEdaQtvIl9LSAEIZCsAAFj1owdye5p3rzc2OKfR4a1WOB0GvAZPesdNlTvhQ1i5rHJY9abqr
J2IF9Nb7aS/WOTBFclPky4czx95N2jhBFIPoKMiSIcZGRm7Sruwx2UzUwjH4m8S0dnqu1+sc7ta9
Wn6JSxm018IuTl0xMht1eMWCibjUxNoLRnrwbtSnLPFq2ix/mtZhHgedl30xMNWKsNzabLAFp0i3
VNeHpf6NJvug0vSWjSzpFzO5c+b0ESCIWGdVyQRo0C++ZWIV1o6EuDHiJNWFBtYRLa9MUvc8s8YW
7tU7bo8y9M0FE4bl9zvZ4JY0TVeFOdFBUFPGFz9fTvmIOV4teh2iYz5MsXy1pnSrLxoS5ny+H1Ci
roNCA9uVGyH/NDvWwtz6LvGYoFvpCAsCHUs2I7AVAA55y7te4LO3vPe5qo6TjnO7rWrIl041shec
3wyy9phInhJI7pD5pk9IEGFB1ifW8JAYxjMjYSCGIKqjVkBA7LvbTLHCJv8X2JMaHklxw82/RI37
njTkiqcNWgbP3XqL9jrRYEbptOykRoq93n34kkGQHB4nhlHoZl9Qtg1rXU5vsxrOeSZXCESZcUAB
WYiJPSfeqG7A6GoHze9ZLwKFnIaadQehM2unrutPcRUMxyPDQETtH5iV08gPljuvgxPmkTbNp/7T
GKz+GEsgiMIzPwFdEYWTPI/JnJ/Rk0zvmSyIAsrdlxrkcyim+NYdHjWH/GsFEoiQrjk7xA1APVLA
+lt/TB/sCi6ZngXJag6S+tpf8y0yyWPEH6xrm6vQdeXFxqkkph+l08MOS6o3xmnUld5bXTcgdTLl
bnzcXT0DIpYcABH17CYzmlv6o2Mm3J9kTc6RDu8trAP7kOU8z4EM8OLngw1abvgE/eeEGZuXSNPT
p8TrSfdx3U9yVdpNgPnmQdcneYcMi2xnAzdBiLMi2Re9tBmCNtpT2ZOcp2ps8oBCHIBnjALb65MW
2GnzbDAmO3dxoW4daHMEl1fyxo2L9n5Kc+0mqTJnLyDe3jFbTX+iVS9PvTuzECgRfh/p87otzb73
ykKDrairFvtkdN2yqVKSEBpIsvuANJNILov1I0DTfSq5RigpCrae88TTSm62AWKAD6xWLwkSig+U
bfaBSXK8loarDl066esJseC9PwC+TGoY0JFel9WuM/PynnA48+JrWnYoBx+9Qg2Usmydncr6ZkOE
NdpvKwUoAkMvYPibo33z2XOhrWcxYHbOwa6q7nIlPh4Xa/7QSHD7KoIC+U1eyUdcDwp1Lt95DMIh
d+dxJet8vCOzFvyEXsWfbJZjdrrA8vdy7lFM9BJYJsEV9Vkf0+ZoFW23th1JDiLKnUPCW8253rb9
rYOy4Kx37sS8vdw46sPxJzJ9WAzg7e3Zfov0wjxZXabcd4o1HElJcGzbtnfjFGj4UHqS15TpbI0l
RX6eu/Z4E2AVDzXyaKMAwPhBS6BEhfgDoLTmbD1D4rzEWpWZ+9pPCT74Qn4wqxtWTBLGHyPUL5Qr
JqKiZHaIWq1hh0JKrd17NyccHDmqvM8UJV2PCeGtkCZkEU7FjhmAtmwTJqVHGHJuVIub2CuOsU8Y
a7xyucOC7oO4Hn2r+uqznHXyKF1CmNyjN5NkzmhzDwS0f2IRdwMDYeX443telUdtRhTuluPebMf8
olTlrLw+sSnJEJg2zq8Ptsenom9jszRXfaufRIrCk0Ckw1U5Do6lOKGOXoHdE3ceVvZjUy5keHT3
7H4iayDM1O94bktuCUZm43bMyy+23GZE8nj5NMegnCCSMLWzEkLV0mqtqnRnQSDZCBEcSc+pN7Ix
xYUp01lU/s537SeCwhSatkA+TOO4Lgb3DirlaPISLjETQAcVC0lR+o3NYggtL3RXf7qVkizjljl5
QR1KognAvSuBohQw5DTx5Gh6xOgjAri9JxopZDazQQWebWMtuwdPaCPLInQEj8ChyuLnZUFS5TW9
FhKmXh28CcIwUoXgbkpUtXbNeGsX+ppJ17PltvLk0RsTa8TcO1T1/EpT8colTdQbVDlE7DvT/ymx
cV5giyX7SbB1HPm5H1rtYxSruSUyMG/tNK9at//Esb8cVPA4FcmJlR2xf8STB1OHulRjLpo561TB
8OVvXmHAARXdvUwBFNuMWrDsghV93a05keyt09JUQl6lyAc23mPoyDj7RpSIejbIz7K/Xi79s5FK
7WT5xZlR+7JW19Fcnpyd7snqCJ0LsuGsE5OLoe9g4Q6KFiKkmHcXD8HVBRH0h1nSZQB7XNVGcGU3
cz/q/WwM36XCBz9O03vRymxr68vRgL1JNYZU2+cxUj20GKhXTEara0iSUx/sgdqbu0tjViB5idfM
DNmRtyD2Ev4TGmatqXXJ8qzdmw5oCMTMC2iVCvMTf8yg3wCayV6Y3FmndpZ587tl89+aGvzL0dT/
2+EBGC8b/+K/GmIdwQkM4q9Tg//5RX/MDYzfsDyT3+ejDPcMPWAE8IcTX/9NpynhH+PfNrDX/2WG
Zf3GVABBqovGwYMzYv7v3MBgbuBd6XMGukPbgBLwJ4Pgb7NGmAR//PivVmLDYNDw98mB4RFRgNHQ
ZaPq0trz1/3r5KDMyV9f3KIGOCLbe1SOy4EEh2QvWdAhKKdFFuWKjDA0ErPQEcl15bPnNF+JKN+H
2TqYhCZQRwdrqOLLupmbnud+sJD4uPi1Fs+6mwZKF/XrQjC7jySbxs2M4FUY84yRGJyPJscL0bLk
f9Tx8+gRW+lSw9ZddQdcMdulPmqmkZ5nbhJu28S4IEPEIgNtCmHPeC2S0fVk5kM7HgTJa6CMSK/R
0qcp67+JluPuYrwPUQT74ZXNsYpV5yHcw+NO2aBYNcQ/jGDEbSxv6sk5TV7xanoG7111xYRJa9VX
am80VbIeguIUm46KlNvcm7pZbWvcdgjgpnI3LuUNXbS5j7Xy6Hni5JMG5TFSOmeZc6coqQjs9ENG
NSKa2R9sZJFfcm0u14MFTwxwxS3oGu1gc2Grdt7lA/pKXI31NsirtV90W4/gisiUHTaqhMbWdJ/7
TicZMUAEAg0V70eUBxTzk2U9gFW8kc3AYSDu9YDIakXaoJyo0dp9NlEdNNYe+clp0H/FBJ6u7ooJ
qWhcYfKocrQeefNYFjE/U3pPQVchgSSFaMZ7gduIaBbTNbZB1T6ZE5Ru5N074kHr82zb5Ton7A5U
VkamN3+YMfks2ilKvWXbXGuZok7NfSob6qoOFFAaPwArojhBtQHz24rI2l3VME5Dx27XeUq7UeF7
mFnJsf3as6/ambXcScc9k9++gUa5rT0p0LUV2SopumMj4Z43MbS2nO2/RidOGShega942MZwKOJ3
ixDhbqibv9FedDgzrlkcBQW3pN1WmceuXH2y9D7l15rNgOISFnDmmqrY2tLn55E3oJvo7XCE7HI5
5BGeqg+ipt8DkmBnX3abWdWnpayeta64rVx1oepcFd3wGFc2MoQSKFbNxIFiy8Ty0eXGNmswOGQ5
l+No+z9kWW2xDtobF11NpBt1TYonWtBcicPo6bvY6O+BeO51yz1ZYtq72GXDYaafKYhwChvbYiGm
Oc9x7d1QItIbKfBS/jVEYRQnZNEJZBe5Q5eMLYYumFhgpEi/6lwVrCoUJ5jAqnVjJw9NXWwgXq29
OX4Z5yXho+h/EK/JvjP9tE3teQYYdrAS+HyD/Qne/KMlBT0x009PZ1emTc6j2Xrlp3KzB2aJsIiN
k+XMJ6vKwmKWOzPBQjHP5Gc62TZHxdfWDfnc012gOT2NXnAS5fSUyvwukSQfCetBmsldY2j3lJIk
O6D/lXgEA7d+NHOm8XFhbACzb10dY5xdBi9XLxxh15RG8ceC0jBaLHnX+mLVxEACcWksOUtwPcdI
qek7dNMDTZOzixvx5fXlPve/TCK1cTaIB7xDB9oaBBTUwKu2VcPGrzkkChJPnN7td+XY1pFb2Uzp
yeSArVhtmunZ0pNjnBAAXFU0EjhjCHkwH/kBkiLlrWeg1+NivvGIxjTh5k3l2XBZpYSoz4EjNe1A
z7JBwF9eJIz0vds6G1eoR7l0T+ZYXQYk4FE7ddtCGAQ06H21IuPF2aKtgovZpE+4EqmY2dQWwQt1
ABFH4jx4YIX9IdshCShWgfsc1E+p/0TduEQo2DYkMs0rbbTuhgyQBlq+87VbrybzuWhbDDHxigDm
T0GtjS4TZtosWfB3Qb7r+slcG6Ub9QmKySm70fOp5aFHbMf+7IhqhKQXrMsKgZ7Fqxvm47IyffPJ
8epbz+FlU0vOW2I2KfoRIB1mh3pWqbfMc+6J1mDOUu1AAdyatnpBTKxWscUoKYa7hjiYY62yb9LZ
yqNmGb46YTUs+CoLyVl+p6bhvRLJlVJN/922/lM71pi1WQ2TV+dEoIs+xjSzQlypd0LqmwozNIYQ
jlzkLy+j4kednYhQr0VG6RnQ3tQMhCbrMOr1LUcBgnptfHELY3kYpvS5s+sfWJROmDQ+2WveJlX5
ynG+b2N9Xw7BgrWjCHNDYelUO1NhJyNGYE/hyNuc8XEzw9+UzayIREcb5LjosySo7ggx+oHO7Yfm
4np0U/r8xRtX+GHPs+l/lsOEGYSV9jporefarUjHdMt+HeNhmEabmwm0vJEEP0cIIxvE+IpT3iA3
vcZikXvucBIyeZ/wBhO7eVjsatuiHQm53OCCBd7nMg1HoZpLZum4mq9G5GaYGqaLhA94Sf1SG7nc
uEl2m1nzc6Vr34NBRkYw9nt7Nu77+Zob5HpouD3AvcXZFv1thW6eofCVDEPkij/c2PD2e6KwMDlO
R2xkGep2bydGg4UZncG6moJd7zEVVgg8RmYfYW6ZX15u3vJ1PnFwtSfCuHcFemum83ACmkbdeyPm
HV/DHgcOKEJaNEZCTd9TYjzgXSFpSxuOGDNuuDoKHO+IoMn+XLdguqu+o/o2xSbT5rsStVw4wqLc
2KK4NXz7UDX+XSYKUk4WxUJwYEq42EgjsjH50U2I2oYAJZddfMKnOaRBjJwOm+2ZigYRDiFD19H1
ywiEmSjzDsnbOK/hsZPRmon7rKleDQwjXO7lbiCxNoIMQI6U2659Y7iprmVXr05miTyLmYQWWDux
yBIBkPUTUcBaa/3j4JMNXzXkxyq4BLZNIJiVwMZUpjLOWfPmsltXC/2Si2+4GPa9o98UfbBN+1GS
ULFMoWcsHA/dZqzmTTl7JEEG/d5BYhoZxfKeuf6P2cCt5SWK2EJHv8weq8tmeRMx35Nr5PynxcT8
PecrKT46006P1jwd2Uphbw2Ge8vEywStbGs1GDbzueNxrkne6Co7smH8h4FSDSEI1bCt0fZioXA+
LGspV302nkEbEMPgMl4oLFgKPhN4e8DthML0yfGr/SzrTznQI7VBdpYJyiOjGvEU9dnOJZB+Y/Sp
zQyreNQy/WQ6MRGgZH6v48HG4zBlcp0IIAKp3jJlScp802KgQfLRcdg69gk9IKqjjlMjNw7z0Ma4
GpOXcZJqs8zS2lpODwrFvDIBUIdvUrLpQycZzVCkMgKgj3EqR4XLgKP2zA+jqVkUcBeQQtTfcM4d
B2s4cZITxmhmZ1i3H17J15VpOMNwoGoReCsUImAd9AR3ZN/THhfw6It8ctYQoi4uPpx16fhPvTnf
uyp7G5f5bFbZqevyD095fdh6CEPw7wxrM2WH5/TYS+cAK50rG0qBuGSYWGMmNxLvu7GUu+ZczMB3
zSgljdCW+U79N3Nnshw5kmXZX0npPUKgAFQBLHpjM43z6MMGQobTMc8zvr6OksxsJyPKKVG9KZGU
jPRIJw0GKHR4795znfq8rgJz1Q7jpWHZyWas7etuYmIWlCXGZkK+TynVm5Cz9IZxi3NgP0/daW7Z
R9oBVJF6+0flOuLUncbbpfLuW8fbNoYHwcHx1/iRKFBXO/KSdpGqUhJS83IHq4xXy3C3GRR9SuOl
vR6LdEL67uI4NVGR+fAY5y5c9w6ZLIQpn80ku5PywIzfQeWP1UyGd0YiC+pGNsmk2vhN8phO/ZkQ
FPFt4Y0btCwXyuUi2iRx1nakK5FhcQAyz/pd99eMPk7qgfWjq8v7IChQilG0JX4P12q3dublzvNI
3k2y+g5mQqV92KetNX/FtM/hB6v5ijLHnRU0Z1Ni3yFMu8SKc9MW/SljOOexjnfC0+0RIZ9afzjv
zAQbuDEddXr5LMdTJ7JPQkUDbOgSHbUut3PChsop+6shcxEn5MazVdYYjtgML1WGYyvxL0PZ5ZiL
htOxKNO1tTAgZ6LK0bLKjUHheZ2mwUEaFE4qH/lq+DNARbuXyL4ITH5AS16sgraUxzofv6TEM+6z
MP/eG+lWNv4JWATvzPQADqK27o9ppC4cP8m23L0Vc9EuTJNziv30YPwtttevJdH1J51Z9SdIArsD
NtVhpwyzp9fho9w1I3kSSaZrrN/9Ye7pAkJKyI7E2ZrbLsjGo90Ux0VO90EN88amdlXH/uPQs3Ft
SVnbzn67gTd1rNA/E/nbGruY9De2Kea8koR9Yb5mqLadfyQYK93h44a1Pc5f26yyOBrLK/iz6Lra
hGaXxSmUApPd5WdWGWt48GlM+Po2KG2X4kz6aFe8jU7pemvsvrupwaJLi4xt4IB70C4ahPh0N42E
UI26ya4GxJBkuyOUF2MdkxeRPAkrWk6xnR5ziRB8qJkSJ9vYk4PQ7E3AmetAcRwFAHGBkvEqiuRj
JwFbxm5y0Rmwneqm3GklGiL3VTPKaxdvR7p4Fw672BWCwr3pMCyMGsINyGqBiQRoHU34iNpZIskp
g832XQ0wT/L4ntf1T6QHl/S0OV80KDa9uflBVF21NpboVhV/znb2RdlNvmvsfOewt+YEi4Nx1krk
DgEWod2L+B4JuEBeVKGmRvXKQCRpB09Ddmb54lFg81wHgp8iJMqk7hLddrojg3xjoXnibVSaEcM9
GxwgfIr4iUCUFm8qdYYU4GtClDgbwS4TKOCEJEqruFs6rbImMkRhbrZp1AsdnhEPP7xyu8y0yAe2
IDbYmu6qAniKf2slMJ4foiG9UfYlgTkI9bXpznKbTT63J1WFQLPE1W9S9DY8uYuDdiFqTZ36Jg07
YTVfixDbNBUCJsVezVsFpogV3bnuzK/TWAcnVuVARSZghvBeVfTdyvHqL9MgY3zEy0PtIhay5/OA
2TsY54sSDfYucO1LK5fafL7HAEapdLwu0gBzSxdfAAo6hSlwbkr7vGMLFqnivi2bOwTqt35aPohR
HNoIV7kULaplEl2i+Y4yAspDv72ClS7YmeDBK60RUar1DcC6WIGzajjs9l+T5ILO632Tk4gRRm16
sNT8o1lopLQcTR12YMGoj/EUu9Oq71emjMSa1CNrLatpnQEd5WBcHAc/GREY+DTaeY9XhK0f8f2t
jOBP2/oyMiEOS30dD3O0H8Ls62mu/HMa7+fDII7mhJbBHILLqBmyE9zmx4LPafLZXsPweG7d+qwy
PdrI+d7QrQtTUnjGqQIgasU28+uSP9Y0oapHx8en36UF9oRhh0nuwCRqrvuWxKhYBCd5hwqhh2AV
lDdT3y+rglQ0RA/R7Wy7xqk59h0+KZDS9TCw13fNi9l17uCOURCmOJvzF1aEFYiD9lCi4M3s8odc
cECDeL5oYpdEIRoBfVMdTCUuqtZfi2A44Fy7Q17Q7Ir5USby0a1d9ySdfibZdJJQSSCNVoMOlgsJ
GoT4hR+CK/rimMnKNL2vRb2Uh75Lf5TEvK68YR4u5hmjBknGa0tFsIBqTNtdnFhbMlYjnjhJ27hC
ibKJqNZh3zSUctZj2Rt7QZ3Ppuq+1hGcWMpj62ejjQ1Tp7U1VhfsLTye54P0jCM8meRUdbZAVkkZ
AIxWunECpO9tL/8HirT/Vm72rq782wr0/0JxpFZw/feqtD002yJ7LH68qyzzI69FZUOIP4hEQPQF
4lW6Otf131VlOJ1/4Cw1ObgBwEQDIJElvsnRPPsPVmdsjtJDtKuQaPynrCx9ytRCwBBWhNT+Qzma
Lhn/PzGatGC6IobTv8fBuyGUhjz+glcsVTeT6ZuM5/XU1yhIek/bIJyOylq1sdrQNryzOY/J3qU3
M3rByUg7p34IvIG0+19u298VuPVnvb8WF52o4DJMWIS29eFaUOYlre+44pyikbISXkwz6o5s/Efj
Hhphpc7JZ2tD1FEddrdsTzDWkHyhZ+ixV/NihDNdnpYnhuejk/OH2PauWwM4zcnvr/Mvt0zTy9mh
+Y7jART0NHDwl1s2TCZBmdLOzkH5wIwQPmFV53Sw7PFL6RTxjHYqZoc1NiiEQGqpqNm0Levsl39+
GYQt8ORgcnPDPtwtmzzVmW1Vdg5ALS6eGnsY8O2AV8Htk6vS3fVjNykkSEVYkV9oDll3DLup9J5+
fx0fMlAQRqJihA0OThWvENfy4X4ExGdZjjf6xxy0YySOquxgVaquz33ztIqBFd5BrR6xR9SzYZHs
BBPlJLEQyU5BYc6f8EL/7nKQVkoaNUqjznxet18fz+TLMMDk4B4raBDFdR/aEb6XQesRUGn4beHs
wmUk1A6dFYJQcEAglSgaCbjY6XXZsqgffn+H9A34dVxLdK2OjZBZd4K0MvX9FWX2HI9TYLsnvWqz
coYAXDfhngwn8pthAtELwD2UEQxmodLCq/9TdiDRPqP6Wu91pxKphelpPiYcVVuA3vwwYCDxLQ2m
YsCCsx8VwXeXTkTcnEmz9ZHXRzSScQzTWaI4f+H2eEY5Gzt+FUEUULSSA8rVY538NJ0JvE4x47aa
16NhaHcF/U6kq1trMub5NMQBph6jafLabeMRc8oRBr9y+pijbtPf0Sc18ZHzOv+NgzrsvM3v7zet
v/d33IEhjQKdlhtEaaknuPd3PLCaySb3LtnPFcFm/uWUtkuNo2EkVq5ekQkSlsZ6AtExoAqyB8cd
TtJcLdQ3CdgoLlU9qu7b+HLRid3ypSNKFNwB8uD1U+pjclU81DgQTZID8Ipw6vf07Sg5HqxU5MvD
VGCP/mm7lZHdQddc5LekRneLUs0e1C1lSUUVYTLMevYob/SJRWdlGYIADUAFQP/BnvmEkpQIXEf5
FmSpH/jbHNsRTnSVImfPKEY0QEyBXfgA5bdjXpo1Kt6MMGJ/j8wl5cfnuUm5u8mS6o8O4OnwJ498
1dbb5K4fLWyEO68nBCX2M55GAoGHx1jh8OUvTgnV0xkJUdi2xB4nRkVlhyWkUNNNPrhqnDZVaw7z
9z6n+vFFQNqAXuoowAZQlQfQi/N2MlWNFDIYDAPTauj5Vk7UcVY47GUiC67BOq8LAtU2XUQKORaf
FMYU8VUDbg5idFJFPkYj40j/OyV6onk9YBD0olISPN1wR2jmMmWXBmReqt+U07Bq7sHZznN5Uilc
2Rri78hK6ucDOl+djoZlFM0V5jcVlhdvVwszmTVpt8BczdxdMvWojFeqbEcaOgvNkOUhmBvpIGdd
IgG7JSlky8IYNKXgKzOMcMGR8N0yyGXsD9R5AgRAFc2YPhFhfxTY6Bh4Ea8lt36CNsA9Nw0n4cZG
aB36jQ/+l288kE3C2WIhvPOxABWAaQ2tKc+pgobKP+ihRjx0+Iw5tyQo6ppn8vYniKgDN8iNIS2V
BMHUfvkAuCWTN15LTvDDUBVNd0HMTPhTsTa195m3jNVjPBTmdFYJkFDk1zR1HyAzRlHEGToe/Yhn
2YPO5EOnyLelvcbb6j46tawNpOXxwNciyF0/raZPi/SRJFFT3iuLN3+HcG0YN31BwPWDsrKES85e
r5zAu7l8hJhUaL5hgqeouq6s0Uj9PSIRsDx0zxZCBjb4qmFGrbvShC/JviQc+cIepBx1gUk69mFA
j7A2jHU6hkj+j6ZT+F12jhUwwMuKbLWFRZNnWXk6d0Ih3gWJPbZXAxlYCmknvkEOjaE/LNNZDbWN
0k9bMleQd4s8ZNiHjbSZFSLh2L5cewU9+7sR+TentUbQQIDYwQzEEbYj6nflWktpf19KQ19ywrtk
x4jW1ZLiz6+GMe+PllXyHXduHZe8WtA85HBjZlVIWBvUlhTLHEmY3Gsa1IwDi2hE/hptbZ4zqToS
muKVJ2LM4SuCtin47YQTh5W9jRVhjsZFpnF7N0sVNNylmLQq5wB/vGOwuTItGGzkEup/pDQduJ0t
xenk5+tbhota/5DTkOnLTL74MIluF5sumr/CLVelj32eRFynBPfKu8IUox96DBlPT2tlw1hNmsRO
vgojoF3pL1Suvw9MfRqENZaZf0AyHAc3xWDlzSFPlR7PWQW199nEGUgBZApD/V5MsmLuDFnJ6NrG
aacGixPuMDLSxhAZ+LoH5mVf+3XSxA9gjsx0L2o0BbCTsP9jugRgMCe3zICDfyNmsnIxwafAwPBV
ZBApzoIaTwSGstfntEgCjUbygAaTqT2fBne4ef3CcZS6CPVlLEb/vJ+7mg0ovsf+TxftXP+F3iDW
XuxBIzvTNpsJJl95dVkRaSXGqgfpFjKGfpRYNY1z0cANRLTt9l5z3bU+Fl3EVSrCw2/0JX5+DJyn
adeHA9zCLLHzwxCyb7ugbQmmCyd42iXbJjPAHGiySRA+0DWxuGAkIQlP5fWVsAPJg3pbVLl/NKTB
ZVrhdB8vbolVE1hJU6Yba270ezRi0pxPa7/u+ENAbiebjj7E+YrJafDEfNq55JE/2mDiGIYAN2p5
Qtte6qiswMh9jMBOy4+y9k880wwGKEMCaC4n61Uuu1JmeCfjhJJ71ywdYEJFD/HM7oc4PmPAFvVJ
g3MbpCcx3JxJGSaedwTh6vFCO2PCsWMdwSLjI6q2s1jmbNYiw9gglG0zb/22sFFmlNOwjyq7DVuO
/jAcrzC/B+MTyax6vS5MS48eRwR6un5bywmqDGZSVIxRv0cR/Al+P+++3qK8Lb9JVOqNwtsiYWGI
5dVshDPxN+cQAsKORrJer0CD1vyYS1uZG0Cwtn4nTAy3rMVJHetFtRhbvX4WkIt5XBktLH2rHFe/
+m+rXmlbOiaSA0YQW//eLNI01POmS4a4T52kGBE3mNx12jxIQTs+JyvGl9/cUYccVz52SH5lKGfB
Vy48z+BeJpnJJqbLx5BfRReU57RukHSy1VRR1IY3sxksWXOfGEFtqPVopmW9owSYYoRtkKzzVtYe
mmcbjysyAu+MA9rEF27C0S/mTcs76NnHJODP5WnX1Q0TxGQ4JT/giljvB8xOCj7UDFq9pxCvS1/q
5nrcsK/Rrx7UfWVM2wGCrZ6BXj/BTc3CQfU5E42EKSfGseJt8D+lqbn3bfwGwQ6Rjl6ecmQmdXef
Wo1RZQ/0+/VkBXnKMJPvkRXou14vLmC6ao0ECLoZbFsyhBtx0ecQMpgbB2Do7HdK2Enxvi0oAla7
0i6QvFzARhc8dDP19beoyNjkRlYMaedQmYO9iCsLGQjdCAzGdiMuw0Ii3jgt4wFRNXW7EZevDvgF
0ggYiTLW8HKnIDjpz4e5w348NlRbZw9v2wIRp3H3VBHR2t/Phm3zMjpB1NG8SDJt1YbKrKfhOHJj
fdGVo/eEtj6id2sVOTab+BhU2/KAXhdx84FObsrjeNt7xFZT8vdr4egvmUc+O+LbEYXxcNN4dcjD
HPy8gK9TZPoXBk3e83Vo7Je8RBxnjYmtFRHUrUXZdMWEUTpQOSwbmScFRRPpTrCKa4ivsx5u+le4
OZvd8qSB9celSRBU/M05avE+7Q0YC/waGBGY8DbA3upmOC9fx3MBZ0CPZ9/Ub9FbRaKKchzeazu3
2QfY8fDycRzH+ZUph9WRQV4DCP7ZtBGIlg07/HBx9QjRXzPJGtBsmzHBPnOaZWEbY4Ez49TMt2i6
3PCCfT+tAncwmuKrHwVe/QzvkeNqT3fM6fY+fpniqwM2kINlneh2CjW+vKmGg5ho2GwkTC0aw43D
zpMw8XBIvySRWaOcmvJ4ocgS1a4Eohq3rd9flemyzF/qorTzgiy8aGnQtDSpxTZsABzg2+dRl3Ls
WKVAbGLIaiUKVfqdJGVF2f0UIk7P7nPIGNB2KOJnPekxaMFcgAOQzKdtPYUjf5ipWNBnSjMG1BW/
VzYWkeYZTrEYjgR8wjqyFvyw3JsU1U83eGVS3XhUhcxs55vZIAG9+Cl5mvtqAK7IZBeH8lqI0Cu6
Q+q3+vPNUHlTsq2NUv/JyUTlHIJ0ToFx5JbV55dVCwjDOwAI9Vqc9u7coQtiIxdRoVzaBkb0usZc
VovdINwAg1EF5jk5TG0Jw2IV1QVHYzAB0yKGZoV1oDCa82Yq9MQ3Mrz1jJeULODB6675bcquSF6l
LsPexsiYiZXSc7wclC9oeXjJnDy2bSUjasNBW4diCzIfuGlCkiylWJlmoVxFspX+l8RKPZ7sCB9R
wcECqZDP5wSNjmolDZduGHo7PJYaCx+PnUeIg2DcKMjXrbVyoCHIcxSJeruaQ5DQ69nrIpdMrDPQ
uRK0VTU4jJe/Upih5n6QDGF0ACntTB/KOIC0TBmvZ1PZFPp3Oa3JsbspJG9vUgDKmK6CYHLaHYPW
Z0lnoLCZXF6OJ4mfvKwLGT9z2ldgX/m8mTa2TTdDn3QtJ9Srt2Ja6+ONP1tBOe0sywEUdPE2XVAF
0MGZfVXpWZ+NX9CIiTRR2M/NWZu3NDtuOCcGKF1U6iRFA4wJrGe5adxBT+1za+g9ZuIRujmuaKzy
pjJfuczsERaEoPtOuCcamI0q05c9aZDr27KEtT5tmKrkmAWaSU943ti7rBntYPINfWxK3FML9BnT
T5IbVTFAvnaSJj0owBazt/cpa07bsjeL+trubERqpDZy25g1GDUStpyloU0VvqV/L+OFIsgAfL9U
L/fl9RhjtG0oatw/CspG03qAMUPH6JjZzAXWV7ZeIvi2eMbJjXUO1uu0HLNv5YD0unHuQj9PHxvD
1hWhgmww5rP8dcrrosxnP/O2uOLgiXkgMNMNhOsFOSUeBqTAWxjD1evOJ+4CPefBqdNbBQs+F5Nq
97pdDwO0a+VJaRovB4qZBuKB1qEuNYhp0isdMSQ9C4TXCr3RwrC4NCUhqIY2LVSghK3vM762cdlL
bvA0bhghnn9rOnVXhpvC9c3wuQ/bLrj1h7lOD0scGQEu28RAC7HyGT/IKJ2oduZ1SIlCNLgJvNR7
pkxg3tVlUE/fo9HWhTjS0s1k7+RDXJ1YQxjMD1WQ5uN6UYuNu6Tq7OWOrdVSG/u29FGrHWc013hi
GoAX6cNUJ4b5zSIPtNhaQ2TFpMymiDwRxIke0DNKnbRHopPXi0pgvoFmOZQiNkAD+gs49G1XTs6j
CLLJOjGIn0+ekk7HxTtL6e4Le8Lcf+xA0qmTpYOKe5sTjx5cDiGAbQ+GQAjTfz/VbPB+wvZOQn+j
Wq+g3RK2ueLMkqWVPMwlMxbEATCGBfR+8jOC+FwfzYK9iV+6KE4NmMqATEAYSMwzMHh1jG8Ea/jp
7cT1tstmG6B3Pa9FgtfzikG3jsHk9BGnytCv2MC7Nod3GmllTwV3HVXIb9GqvB7UQ75viSRHj3+C
m/Rvs17fqmmGAncYqR4xPGKq/+nj6/kiDRa91Xzb5769Eq4c9La6NnO9Czds/E/fKBtUT/Uwxy7q
KUc/990CuXJEUknLD1y2NWLmY9K2PEbYJuqGt+2I3lrHSa1nizZdmgST9uwll6XlIR4DSmqWuFkG
RPBqM4cAWjHrVoU+BxkcEPh436kmXv60zAN9mAlMjpJVTYQwW9AehSbVeZCv/PZwrgLemTQmOuQn
81LG1LVUhMCQHz3FcIY5lY3ZHa+UwqVDrb0xR9yW4I3pQs/5eMEDrMaLMCXHDce6aS9gzjpVI26i
/D+1zwR19+0ze4k+eYq8uk4eYLtoN1rbzF3y1CHKwPXWucSzp6wXqnGQqi+mPk/F85hWqMWLpZi/
V2Ouy19TUVbqOUnJGIcPRj4Hf8+ZTT0JmuGk529iU0ykda/FIxcHQdngM6LEjpDYqPTtKOrJZAZt
2DGwN4Iaxx+G1mvURaexpZzAofjxqN7mMN44j/JE1AJ0Z4OExTJFcCbx3qyE1KyWqzosah4Y8TB6
HepNO+dystftfGPa+rRBGLOevjTOdXmQhsVLgS4Lpdiy+fcirYtO3PYy1WMgFZIyiBqtHhbWLHEO
jBRNvco6KyT2RW5ObZY87xzcEA8avakuaNSqals+TImwrIG820NPmqecAgbm9Fa9pgicIYw0kPKq
TbmIzPdXVo88z9/MrzWAHOGUcxDC5xBt1BPvT1AIx1NrH3RPd+J1w2B+WSpM4zsq/ZW6ILjQ4rYB
FArHu9AR2GTf1lSzqF6KpyOdhnkbuEE1P4H2RrmpZTWjvmma+leh0Rv1TWPLrW8T9n6DmRnRfgLv
jx/Fms0SqFfNBh1Gx6ppOxSD164BcpzZOm609KkFz9MXW+LeAwNDO7z9ZTx9KwMQsqB3GhQgUiaH
5q2WRx2WJ9Z1ONq79dthMRyCliNF3qt8AYBEZMIkiZMbJgZwN8xq3rsIWj22yfMcMJ00rQS6iIq0
pSJ2iC2oZNZadLZCC05p1ANRlAKP5x+FV3JNFPNq6RSMIbjY1IzyQtcdQoO4DSQdccFzRzKu/2BE
heQIELvxkHf1en6t1MQkcttn3Peyusg66n3PC9QooC1STMuFE1kj6n7cPSMc+N93FD42lSCD2ALw
pa9g2JiW+7F3QuAV/gnC13YBniKeuJtnA6uqTYwMjyZvORWy5r9uUNxsyGxAEXVXU0x24ka/G9br
Wf33l/WhsWS7Dv4i04J44NI0pcv8vs1RSRvIfmkNu5zFNN0ZVldXR0MshIZ1Uagupoh+IPvOyPD2
eCGK8LNe23tDkuQCfN81ydW0hGXrhsv7C8CnOKJ/RhQhjFp055O3ZNaKeCz5w7FGMztHotR2V9Tm
+NfYBLqHKNQTW1swvE+6XPTjGVNBXOHQMDPCUAi8WL4tbYas/fd3SvN9fmnB4diSCgMWbXgbgosw
PzinXPSfJbkb+OsqSJ47JBQWCTR11Lbn2mpLTEIFae73n/mXQYNNzIReRCebbGFl6+7+r53ILrMn
wyWxfAel0/QuBnOJ1X2QpIa8ZNIH+MwNKMNbQC5OfWAJD7Lzmi4DXBTokigEP7mcD31rHQprAoQh
2RPun+t8ZCBBih9TThEtVTjTv/RKKovbntUkP1nyCZdMOEXDtaqWhopMVAP8Q1Z7nSdNq0C+usu3
MU8D9ewbiTq3WuCGW0dRbkW+ktrOKqKeiJaT+jiIO+I6jU/ewL+5eEFyqgW1By2E1Hm3v95LgWNh
hGXX7NKg94brdJwSsKikv5DFtEyd9bDMapkuh2qJy58jaHHkWqknnz+5h/qNej+OPN5+RjwsII/e
5YfLcDrHNFhg6x2xM/FxYjW+7kfbohQZAr+DmsFZW4DOEbI6y+IuCU9xRoUN7Z1gmvZ5bQTOT5Cg
LTuPT67s46vI05UmWhGujkaUbX+YCyKfFAtQSFQyLTn0x6odR3cdZjD2NsKNqnyDQ2e29+As8Xak
pInTc5MyDnegBTP3znGIncJNxrboNiuJC72cTEznl4zsvP0k6vLlWj7cRSYsZFwIWFwdvvr+YeKY
Q5VO43FXtRDmOmTN0RabA0f6COBResyFwCjiwYsCMBmMWE/UDM7dqvpafHFnO+/Yxdk5BeN8xKDY
kjnkjgIUYBgI9GROvRDEOCVGe9IFi/tI2y+ejlNeDTeowWpqmbGHlSOkAnCMyXV1ytVQTUYCmIS1
DPLgFNa3rj3CxVQVyW47YuT4KeAsSweV6j9SoavX7/yrqVOPlw93wpMEtyJn1f9x9Az/i5YkRBHR
VB47/Uksc3xtthmRIhkbInll8/Dqk3iR8ZlrGvn9/+CDPTaB4LA8SmJaLPDLB3ckkOfI4/pdV+Tp
uCF1ouZ8p8JoZ+ZF3R8dKKXgUFvRdZ/kf/7NmwyWi6Hq+jjdpdID+ZdPdgsUahZee6qOaIBvYUm5
X+h+5s8L+wH/mzu74IbRR6ZiA+qQtsAc0JP65HX5m/uOAIJ0ZPVi9PU+CARKiimO4Y3djgMWDsC6
n0S/NiQ413UlRTheo2T2NrgfwvCTlejvPlmiBNMrkcm9/7Bkihq6q+dV3U5wfFRoFIM8+NnyTq/j
Fgs/dCZPtOW28vzms/WIUPKPgw3JmM1NZwU0+fD3dx7aNrxhxNU7V/Y5KlHVTlpRheudHWO+Rxib
CAT09Ch3IdW3bN8OBuQgFsugPS1Nk5vzjwchvDUGn4XOEZHMh6eQtEhHi2hsmQfgJ5+lnl89Z17u
n9UW2GuQPJM6Lt4U9Z88/Y/7JgLATRPGmwUIjiTujyvhUhVm1UhWQulkiGLnqfDumspq78aqNrB5
UBOnnR1a5QIuShnJ9vdf+6M8hZXYN3GR22wmHYv95Ie3Pl7AolpLRfLP3GU+SU9FDdg6dUH0OPS0
1sJMTbSciVUR8lR70rgE8J+eIiBZEM8zD10OyGI5LaR1065oZg5q9/tL/Oso1bfH4T/YHfjHhysE
fN9XRhBxhXE8TxvOEN78ldAp48RHmdp+NcaU3jber+aTR/N39wbxnzCZEskDsdSHMQFxx+39eWl2
lT3Wd33Y4WxMeJkooxIclG0Kp5i+pH5nt9BRM3XaYyY949hnXZsoeMgcnEUpozNZptGj1eMm+2Tx
+ptdHVneJGkok/0uircPi1cVwYh1xqDedfGS/jnYUUIjaS5Qz88En6p1LC0iDXjwNzYpHScZ9fFh
baNTqT+5VX+dSH19FnGFQlPKFP7hQvA0D1VV5Q0EJyISGcsg65oVHW7jpLAobG3mkXCTkhYF6opj
aAXAwB0ztG9+P1SEXirer2HsKJFaoWzTo+XjtOKT2yhr36h3vSqXnJpbby+giTMaRGiwYPK4bTA8
lfWYuysDffi3ImUftJuRAZ2nk7ske8Z8cT/mwu0/m/L0Pfhwba6jTIK1Xc9zOSm9n/KiMu9r3Or1
jt2IsrfR4GVndM+ai9rUPt9R5vd9lxT3RgngbiONjq5ISBt7L8oxf25ikFCfzHkvgeXvLokDky9Q
yrATdxD4frikyRzKCkAIGakjlgGsiWVzH/gtPnMpNGJ0mTzCXTMVP3l0Gc+R6OdovpSp6zeA7jy2
cB23b2ByhlA9EZi1copk3nYpLsT1kufmru8tSgSfPOa/rB4QMZT78qQVEIqPelOIDC2YA5XtnFFV
eMZcChf4TQRAHLBh7ezedCRgTz86O0QGBK/Hi64okU3NN5kKQDRWbhuU+//xVbEPVxwr4G/YFhmF
7x8wxT+cKSqPdzjISowEhCZqoZBhgSi/tILMU8e+RzLA6j6zL3zIyoVC/zL2gZLQCsol6XaT4xTl
7e8vzNLz1LvHjESbldZkfvcFwM8P81iBvGWAKBFsJXIzyhwkMOvGObj1lALH5A5UWMs3UZc70Qp4
Eym86gr6SvKvErPSqrzUTC/4uUkeKtHJ7oz28+gcIU47jSTmakqmg0P6qflDKU+X8OvW02XU33+h
v6wIHnxeARnVs12leJve3+h58WOar6a/pf3gTTs0F2ZJsboIGpI0xybGFBjYICh6dymL05fP/kfY
mv8f2O0798H+ubx4zJ/bj9zc/4XGAyRcvzykzWP3+Ia81V/g//6f20cOJ/+6ip+b5vlfGBD+dR7X
/XNWFr86EV5+x5sVQao/TM9x9M7D9vW8yJLyCrgx+L84V3tMlQhyqXL9x4jguH9ocZuLR4DlRvia
+NyWr4xm9Qfvna4keOaLRcH6J3wb66UI8+srow/3vMd8iAn8Bi3o+yHmGL0dEb8V7aPFbg/uGGOf
YYfc5mcuyUrIuqDVJwuR1hke4LUb3SC6O12KwNt5Q7IHhh5uOVpGB5lgneyE/V1q1GZv1lsMjv0K
lOYpwb1HVCo7szRve6g4Y5P9dOC3z9I9Zad3pJJO251UeqDmyQ9O1ER2OQ9eVKIPD6Zua/UlkgBa
jYJMGP0/klCmmzaJCBmdwqccG8IhdpdhzcmXNEPbfVoE6NbUN7aBFrfUg2dsUzPMNqyo13zhC9sp
vsemdcDRa26SICBQWZIfGJGGEzl4jzCsEiVhpcv5Mi/LgTYSDW8MgT4C57UfJz89xHPUOnAUhrL+
mlX5d7/Mt4UIjl3PJonESnzO7k5EfDz+zicTy+ee4zOEHFFUr5cVt2DcOXTus6Go1tBU77HAT5V9
tSxeukUK8H2cFXRiFG5tF/9AE0G1mytZ2F9sCoVbLO7MByJhqyunBpxjOJRDJwzP+PH6Te8mPygu
JOsyfWryEEA7xZwVErkLpxRf8tZAsDB+H9T80LY8uThVE4jd6Glc3JPFS6CeWE1FgQAPYxvAzVoA
bkRNtyWT78rwly/LyH0iCRRcgCdXiFSu+666SjnYrZOZ75P6i78ePWnvrUVreMVZM/XdEQHZXI/1
Lne9r9R11iRmDLtsAIVkxT3zKtGsk/PNNeFJjJAbELZC9Czjp6Cd5lPPyKpt2FvG1p+d9BiVFIV9
FxPZMjvXyoT+ooZ+HQuDBnk7ZScx2p0bJ7G7HQ16lGLSno5ZgHigTRF3tY2zwXY7wXZBllRMXIJB
AjtLLoKWwieYwe+7rTT79o7W+EQjx0Zb3zWkiUsVr1GilKvCCY5JY6JmnZz9FCCmjh17b2TwnRSW
OQouOAtZlNbke6BnWBjsSvYrtxLb0RZrO/FP2IBtHFF8XxCrbpAT7CgDHoWT3mRJc+WaPP2o7q5y
5FBhsrPq9Psvs9fV65v+azFE73zevf9UdExTG2sk8gCqlO/ff4AZpRP2brj3MkBQbin3c6IOyLZt
BlT2We364wJt6U/ThWHMPCZzzodPG3ohDAPz/971KBaq0N83br83yuIr1qMlSC9GCeaVxiQDsv36
+28qPm6mXj6cSZUoViGtvxwiilzYZSmtcM+h/MmWZrkhT2ttEVuJ2Ju55uVB5EAcg+zMK0iBWtzd
7y/h43qur4AqAFM6My2F1Q/7E10mQA8lQrTAw7lj5WdhpE7qGnoTVKgySD+53S7LxMeHi8WN9YIy
7gtj/f3DLWyzbdBeh3vCzx3koBSV54cmvewqXvkGRxdqMv+O5Bx/HcnxIXEUvJ8nq0ZWKv+LvTNZ
jhtJs/W73D3SMDoAs753ERNiYHAWKWoDIyUK8zzj6e8HqSuTBKMYllmbXrRZV5tVKVMeABwO9/8/
5zveMiJLy3ID9JYpFVX9wSZQK2kORdg+WJm1adRoq+XFZWIXzvgDuUy6LNCPmEO+ViaQV9poN+lg
WYuxM3d5FjyHXbUDXQot1l+zGmGt9l9F0dPHb+JvfQyJMNeUCyxW5ZIfTnm7rddhoVCURCvm+91z
odn3CeL6RSRr5UEFp0pQnP7DLMqvIW3/BZzjyskb5cbXKejHNvrC2ENNiUj/gb0pCUWweQbr3h/l
hwE1+CIorUsVzPYys/x9GjSbLIdILmTj9z7+f/dS90POnuh71qR1Ody+egSgvdsHUWj7szL7YSu1
eI2D8XX+z//3tsky/2DfO1Vt8HChxJl2R/+9bbLsP1SMVdRzWLYwVv21b1Is/iXkijadMePXpurP
fZNi/MFhFKK2wcnAJKXg72ybGOHte2XQgZucpSpnH/4u2ZztyxsSNCkQyBW+CX9n+dYqSMu9V4x/
b7n4PYzCjpGMDzyPv4oAb6q2w1jYNlm+lQNg4JDVMlyZF1f7AbT6Otaj3/t9tuH/BnU4K238Hs2g
uMJQ0zl5WkzejBZxSQpF4sqxShI08M8ug6L7SqpgiY4Ulnyp5+ueDzwKCGVVctDkZPpNcRP6eMER
1tmuL291AZgT79KLbNv3dSU9vJkfJz5W83P8799o6azfFIM0xWR+vf2NSqeRYIPelQWtD6g60aXI
NdYNrJorJLp3vlLcF4q6RTR+m0cq+jWJrxo2qGsa+Bey2u9oxVcLQgcmQWjWEMOXnHlo80Por9/I
HPt1PGZ3b0wfgTf3cXKMjGRIVw6dXLY0BZkBTblpIfUt2NvuUWh/1UlpsODwAZHrj56vw1EpTKfH
gFD6jbGUpeYJDe23Lk3vRkAqWTbxhUgwW39+O089ccibzGDeNL6L0wfzzS8lTFzDesXd9FQQVjkI
B8w5oJc0KnoROIWtLhQksGUKoZrU4c8Hnx7Vm43H79tEbiD1DV1gHJx+3JvBZXLuROTmlUNuuZMK
l/dIevp8iPlrarDFoBbAfBaaUDR9NgTw0ADySwjwSLYOsEm2gYFtJRNnPrPz6iTnJ8ahnq7RosSQ
O28viBpFapj6lVPa5auXWvmxooS7puGRoks2YyciU28VDLEHZt1DEh+WZ+qBQszu5vQTFIsDI0UP
wif06c/f3E0jSU3yDCWSotALX8Cy7dYlvTfKWcOwqRG+svOsu+ExyMn3biVXefKiCYkcN1BoiBch
6iqJg9c2RzG3ts3MWhqJ1u/GQXRbdEck8QhDqr71pXt0C/uS6LvkaKBDdBRgWGM45itfVyZlDLqn
Nlcc2ixXVLMb0HKevOo886qNMsIFRvdLNiE06NJeUA3XiO02KA6W7XqgRb9xld6712tZX/YkrGHV
aPDFu9kVUiRzrQehjDIY2FhXmmh0Zf+ii2DUIIfY1ejyEbbJqENNb4l4W3rEtRNtyF5N157ev+gJ
RltFUD93oW8KkoDVTl2T/GBfGLZ/5sXSZlvNXzOCnjkdJ6z17HZnM48KqBW3SVVSN6QCrIZ+hBiR
KGOWhluTVQt8823t22ioCP9OV3kOOMhMSx3upya/Av57aBqtu+oaCJ0ZM3upE27iVAmxEDJ2rOXQ
escKdI1XIvNbcMnSY1/yh3npITUrFO+bF6YDuMxmy0fEWHka3BhPtn7+/RfM4NikkDUl87Rm+9nB
k3sD5UjJAlKBvEeCcPTG6r5o4tfPB5o+qG8Xi2l6G3y6NVnlP/AX3k9vMHx2SX2kdHI5jraAPagt
WmwZSaqRWbWARtfrtoqfQubBmWrnqUUEU7tOp4wqHK/3+6FlDS9ZXuelQ/pr9EqZ78iZUXlyR3Jj
P7/I2elgmjQ6MgfEUqyriG9nI8ESNupYdnNnTAlhaQqIJLF+57HNQJ1/Hbj5j8/HO3FThUrtCVmA
bGHdn678zZpB8J6bdpEM66gmirbCvY+ki1wiUa/cXDnqkUJ0c3LmIk/cTgalHG+C5Jqe5vtBJbz+
cR90pZOAxoOqGV7oHZYOVe/TMyOdWpYFzbRpWTSQak3hUm+vD52cZRd06xzVzF+9Af26iaDahk7c
Yr1ZGV2/A1vzs5CrdFkl0ffP7+7JC6U7w07KRL4yn7KisFqztJk3OP7x5RlH4debiszSz4c5MWkE
ndxJGmPTkZurwWyaFjVItdLJRjRp6pg+BGW8yoY8huGv3BMaYv8+zPz7jeL8y808JUAL0YvgJI0k
ej5vMH6OPWwsR4UJ9igQvql5tfOJDVyIIb4dht5f0R/Id6Lz1LWlluGTVeXrrhbZxhDduPMHZJyf
34bTDxuyGKd7FWL3fF4JMACQZn0etitvULfgxLGG59z+jlOFnIuxRzolQzqyVcpzGGHO7PpOPga6
WVNrmcO9UN/PNdPVQqPsOAkbXXhb252DfeJCFenloHovIVXS1efXe+oZaDQE2HGwJn2QkgzwKFkx
jcKJR5s86+yRU/mZ53zqkiBW8PHiqEVtaPYNg5bQxO7YFfixfWBWdQsCXSqHTacMXz0aeY10ZkBl
+htnq7x4M6I5WwA9CBl9mQ6MmEGcDl2pvcpxuqyStH2ujFyFzm2mmBUyC3NiV20NtnKNiJ5wFl3G
It/aodE7rknqRaIevUkkXZpavw3N4PXzu3/q3YYszpcdEBuHwNnGeUB6KqdtUziRFD6YNAw7rbg0
YKz9Z8PMJlXUNL4QTVs4eBTlFU4XtGV9RBZ6559ZRU5sH5Fq/nVB2vvpm8VwP0dsZ04wjt+Bc6yT
VrqKGwDqSX/uKU9Pcf6Uf33nqEgh3P31Jr/57KAGU33CQAonJC+ZCupFhJxgUUbKJQngR9mKd1IU
b+VAzxzT8G4/v6Wn3hv0P6RRTooc/u/9hXZ9EHRyzhRL1FTGlWa1L1XS52dKjedGmf78zSVmSCRV
n50ZqPN2Sa0A4/K5UuqJj/eUjECjk4Wfw9tsbvS2C1GkgN1cNv0RQsUT/rxbpQqvTYDxcpHQ2Z4y
bT6/eydXWfJGuXOManyQ9KaiAZyRm7njoktxpLT31uNwi0lghDrI4ucG0OhEpWzDNIYcqOj3Z37A
iY01FR+WNrQ80I/m5eqwH9xe7ROeX658y4r4USI7DDpLB645+dIX0ZOeBz9rNU7pzSsJUSbJ6vOf
YJ94+Tkr27qGeorO2VwskwVMr4gWuJNBa3fGMn5FW3Tbpr25KDEkLlps7Thu4puiK7V9gtLPqVt1
7Qe6ue45p64opkQ31eD6IBTSvVcJmjRVG29628JTLEhI6iNCevFulSk9rjIbL22j9TYYoO6q0q8O
aOUe0DBiWe2NQ9/bkVPXGDFgPkaOiR9pqWitvKo7aRcX6fi1CQLOdB42z1Sq8FvyxIQ0DlS/IZQG
uLTpR0R0f7TorvPjGAegfp2TJI8T34fFbBANBHZ26XfJEaxVfaHL0MrUMSCLxbvv27iFGaPt+5Kc
MyvQnMgvCuTIFkzoUQBEl+ix6dQWdBjdFU2kIN6gorgTAejugcyWnTtqV36vQfTIgnTtR136pIy2
upAz91AkZedUI0zSyrIuWuAGm0HGLS/yBh8KRtiFXtXKPiqtibyZ/iQR7yWoaN2nwy6QwnjlVWi2
lKw0DlPvYZcRZPT5fDjxmUTirViKCUKND/LsXXfDFLWuPOQO0UfhcuwIAPA9H1VpcO3Z4S3/1pmX
8NSAHLhoJbDZmM4K7xcXpHXIZv0id/CDDss8toD3+jKBkNHeGttg2dXpmUv8UNJix2cBmNcoqrK3
Ao33fki9pM8bVSJjk4mzu4DzuKbwFd5lKWzkltjYpuAPRRvZ69w2bpIkec2z+oKflh49NYdVn/vx
TrFDgn2Dfriio5C+6FCQN41CVk9oxRiOPn8s827PdJqi5c4ywSql8KrOFsjBSqKB+NHcqfLkwjLz
fdNL9X5MfCIFc/w6FsIVNxzDlV2oP1vJutPL7pzm8cRSgUCcHQLaW1asD8r1rtDMujEzvjYEhsT0
0zuSI/zRtM5c7TTJZt9UZATTemhzyZSM3z8gDcwFrIA+c9Qo+SZCY8OB48wO+8TmbEImctggVU3A
eXs/BNUKTHVlmzlRpz5UXVkt/TRF2uNvqcsEi2n3IzyNcECjOnNxpz51SKbZMxgGMoq5jySNMHlq
hFc5GGf3k78gzt17zP7Xg5+S0YlcMw3b4+fTZ5rRH26owSSejhPUjKaX8M0XPLJKa5RrhauNwB4P
7nhXGMnaDOAIkTh/ZrBTt5ZGAvXgqdvxobrRDJAxenS4TmyIawlEwlIH0RpBNs9N9D66eacV4g6c
wZne76kbS/di0qIrKOHncimjEyAgdCV3WkzjSrXOVeSDMSqjVV4oEFAnfUIUPX5+Z3+dSGe3liKl
QQ60BcYQ0OXs1ra41Q0+bE472tEODCAkcY5remW8aBHZ9YE3iIXVEyxLXgjlpVUaRQdlEC12U2Ix
wQMVa4qqCblrw7j0Sm2CuJqasZYIYvLK8Luu59QCpWrtSV21TIVmIKcu78zIeCHf9cnMRw2MiPJF
ixryCBT7cjQj3M14rxdW5j/nmkoYbliRJxhZB+o07aLRI39F1o2/LisygEyznKKebWnVBsXd57dH
nd6jD7eHUhqHSDTapj57z4xYFznOlczpq4TNlCnpC3U6gOVEGZUjOHF9aIihc+X9MO0OfFR33+Ag
bTBajncymP668au1mSU7Y8wg0puA3zup0Mnd1Z+EFSZTKpq9ySYM0uc//cSHCdAh0kDsXuid9NmD
Ba0IvKnM+UoIXC2IAkeC7UZl1VW9d2HlPNWmsKwz786JQyMSSWrufA+J52Jr+H46xXFv0Ak2Mqfs
9HrT9CQMqzEVCMIRbEogubwJ0GcuoUK5hPcFpPkpnCzCkKQQcGVfDMt46bv6AdUy8hh5vAlzoe/7
Igb9ndnSmS/pia/StEnQyHChuQJDcbZQQ1TyCrPRU0cm1L6sw3siveoFYDJYIFiKp/+ZnwlxRonz
lkZMkWw7tVPO7WE/zDEFCy0dTG4arar5itqHIAEI+EsdaYgOJENeyrIP3w49q6+sUhKFuoAtLCGN
Z2bIx/MD1FRMKDpFTn1ihU4r0ptl1Sj7ABpakDkxgdsLSbGd3B+jxVBbGKpfSte/Y5YS6tccURJ8
Pjs/fItnQ8/KGUUVKH4ix3wi62ELq2U3ZPQP8vbMEz4zzLwkbrVq7MPd5CWw22Mag0CsK0fNztWb
Pnzwp6vBWwmqmEeIGfX9jfTQ3TcarC6n6/Vy54oiO8QKoUif37PTzwvI09Qyx5CgzjZ+6kgsloVB
hz5FtFFr/c4X+qUI/JeWvMjGQ0VCU+tQgJ5TG+sfDT7pJpHbs+/Uplv9ZrLkcVtzGPAYPJfAmms3
jRv+GKIaknj+jNF358FaWlrlPVjD3ZkL/3DOnO7vm7FnFx4Sbev7HmN7qEIMO16XYurUcugjQzVt
2/tCD7/2lnTfV/mFDVD/8/E/LKXT8DqcaMxK/L/56d5LzR5cLjEDrfXiDyq2bTLbiis4KFvswWcG
m67l3RdnNtisJkIoscQB2kzBqZfLliQFVHSrzsBUbMT/4VCzaesCFAIXaqVORYAhav+lx+qntLcq
RfnP7+Dpi4JIzGeBlEoxW2k0vckLofCCNNAe1rkQmMMJheIoOw6XOPTaf3JltJopLFmqDSv8/WRN
6EgiFeTKBrtsNgGZrQuI/PnGJQ5i1fRafGaGnry+N+Op78czu6ht1ISHBlvt2lS6Y1UWu8KCZavW
239wK1lnkKexI/7QRwkHqsNw+/BnIBRe5JZ+aVfZsowTIBHRuWb6hz3pNBl/KfSQooB5mD23SlJT
7P7TdQ1ouISATAIqo7EJASxGkmjQI0jal88v8ONXmc499UDxq4WORnr2BuilLMm1Oz28Jlhmgyqt
Ktd/qQsIDl5OVEtyUfhFsPAmkFVt3sVteeZwNS1ls1fw3Q+YvRcNcuhOBmfuFAGym1hsdToUsdXd
fn6hJ74aTBlOcJSsaR7M9YdxIUZcudzcSlH8PXvzYkE037mpieDq4+VQJESgPtmTsGTMVs8Ky5yX
RexhhSp9g/fqosJNxIYdwTKu0nXVyf7NkPe4t7Th+5CHNG8p+a0iNdAofsl3kVT8hF5RLAJLbdGK
huWuJht6ERf5XSSrYmOO5XZQq0ORacewV29QHBPbEoh+R5Jau+kCQ0I+WHSLBrAjDDkbOLCaf6E+
VV0MGbJTfGQEN5epfnBxwE6SlwYJBHaedNm4zHOa5QQn5hCyMGQm1s+slb1tGfvGRUYiYJtK122j
JYeIkVbAZlGFEwKtNJq1GlsNj1NUb9oJNEf427pr7WjbghIhiJOrj5LxR15H+mXh6l896lurnp7v
hMmDcFG3jqVLXwguii94SN+MWPR3Nadj4k08wjC1fNz2HhaUcXBNSG3kBKpGXOy6VmpWklRnS7UI
D83Yb7OcjDU7QVVpwqe+8UPdcprUdK90PVGwHSvIKAUaC93g1CQUMt59Um4CV37Kq+a+k1xpoaXq
lekqu0ghtpbenmpsyioX6A1U8wnLOyRaQ60uEnOK9fak4ThEcrfyCYe/8V2jXUIhLfc0y60lcEpp
75cy2JCpeNj5UfQqjRpRMeqQX8olW8/JQTQ0Xrm2w9oA1KKGF5bhkeSX6LuSWBTIB7W86+BpoO+m
95OQUB7oSrtONeVOG7xnN8HGHXZ3gaJ1+0AxEwzmJZF1VvQ91eP8sh3LF47ZI5dtrwi6Rzuuj7Wj
aXG47uRs26EtWJMWnfANBGg7CX22eMqihRoq2za3ljYGDwANg7YGdGesaBtrW7y6V1TeeXadi4ki
IL1rMTaZ8XXIMb9B1w2bA+Ic8h0tzcX2X48ElapZt05Kf4+Dp/qiIHJBdF6A7TIT1VEST6zMUc/2
elP1QCGAvC/DgqRXL/uaWVW88TSi+Tqr625g47icDrVmJ1XuMReD/NhJnoHt0IuuSzfXJKhrobmo
7H6BE8u9EJakr1xd774ZaUkuLDe+WsuoALRNmwq52La4TY9CL6KS8nFppBgwBnBiYDtMXOowN6ub
Jm1UB7dFNIHYoiWMQhAUUpEC9szzQ0KrYgejfW2QneaEWSb417MHU663JMplzwZ+xZ0bGreco6MH
epsyoVwoIHekz9XPvpZjM4Ds4S5SAu5eDd9X9UWsd22xt9UC27A0SOEyCpv7YFC2JgULLG7+snb7
dS51y0QjzTv2a7HvVePJ9HvlUMgKurs8NhedaY5XiALLZedJmwYILknoDSfkomrKldJwYkMp7MbL
dLRbJwYgzJIidR3cVe+5ljuxdmu+r4lmEBCqlt6IjBp5meNZA/JCjj2XZgJDO9dgci/ggBGkqiWj
Ctgpo+xpeeW4zIFm4RXwCtWRzKYjgbPsTXlthll+JRG9fDQTu91XCu/MRgmBCyVCqu6Ir1N2epzp
UAWJdPreZ+6V6VvVEmyuWGetTs6z7Mo3UisL+MIZK9kAaejCDbtd21UkYHkd8UnpD4PQDGOZ+4RY
5oVNhpEUGNQk3dgVO6UyvAplfNldGqlxG02kh5oTtE0V5hBFPmzh3NVXhdST7aVfRU14jVTxplP0
je/mj3kZ/iiHXFoAEj4YcXxpefIWHuNeh++1MMk2JF3M95dNqTxKEILBAyPBaKyQSnJMTBkyG2es
soMl4ptRJjUCW226HispXnH++IoeoVoBwa83kaw8mgZfjGKCyg6edg0cEvAE1gKn9+tranY/Eot5
0VdDtyIfbqf4erfkk/MAEMclrsT8yUAN6UvusS7ag5sHX9JGh/X42NYjSsyyeaxE8ujLnMlxDnFI
lvPbzq7vIks7SkkaLaKa8OrAXHeSjuipuG1r/UU30QN1olu740BTOth63BllsG+k2uUVe7AbXOOS
kNdYyTaW1RxT4e3JKpwibDtgzNSiVoTPT2Fc/oWbGku3Tl7DlhtoP/iZvSxy+0uaBhtq3btM93+6
IWkWSXX0Yv/gG80aRuirHKdfEMQDdFS6/RipU7GUXbxANBZqd6YiHfj6LxUOpUNgOBTPcTg+QcCL
ec39xxaithaZJC10BHt1UXqtauPWFqwFvRent5LCmx6NyYPWEmoE11ExMhJOsV21tTH5Z777rUvA
pPDIJk1WeqA8SXp1oxOKsGOdWTSW9Y136lvUDkvThPzXK+mLTcHP85ODXJaW49m3whUbSemt5ySL
jnUijiWkz2XYMh27UtoOsb6vXUPZavwPveZm16Hnx6tCNwCwyjAvjXYdsCEB7jglzA2CeEFrdPSi
uo3S/rXDtb8v6N1jRKo6T/SOL9qg+jr4fRvcGImeltmNS9Sev0YjKTZeEI17Kpg/P9+GnTpWT8J2
aHSQENj4zQ4Lbu+ajTRQKQvV8gIOHnpAdH7Wk9pdDap8hRr3wdO7bWMF587UJw6W9Nwp98oGUhm6
Vu+PDUWKC5pplDlVVeKls7ZxDcZfusvi7tJ2xbWWSztXpqNKrAKP8hV66n4ozZtaMQ9j9QyBCEzI
maPax80vKl3BdKMoNB0vZlv+Ts8kz7Oa1PHcdtmp4GcIU5dQg35+1z9uShUuWiAN0lHrcrh4f+kR
dF/bbeOUiQ9cOVAXEsjHfrxtIQLKEOCJMz5zJvx4YTLqGV3Gg0PD5AN1RZf9Am0w1ZPOEDuiaJds
to/kCKw+v7ATR8Gp24WFhw4kgJPZM/XDQJ6AzZnTVs0e/L2T+BJqyHIjF2d5Vh/EG9NJCQEmJaGp
DWTOqmh6JroQQD3SjCRjA+BuxPCspg8TG30JFJCmkEbOOaXl3DrX95z+6g9npL+GnssjYYeDta+5
m4CMDh78staOp09/vusg9mKarOiDmnsiaf/+UfvtNc/fGbjbUpl0fuZorn2vlBBM0nzTFOml2tdn
QBenZgwlBIs3lOMTovz3c7QfjajPU8pOUspRE9AVRxTMSc0ZHNCJVcAwFEXF8kdAK82Y98MAWVHE
SHvfabpmIexHNe5oOWlbqJjrSDL/tj6efKoJBsGK8wtWMXvBZdGYKtHbvAdDRThku0+yVtqWVvQy
llOGObd34Q7aF6/w98I8pwM9cU8hZNC5trBU8ytmlZLIj6M2SzIe35jQEagJKSTCO1iWjaKfeRM/
LjEy3qOpXkdKCH3n2dsx5JC2+7LIHHglxgGcALi5RG1pPnTBNjIQcY3V2K+tsRZ3n68BJ072b0bG
Y/j+ieZSytpgcpFmZe2m7qFr6c7nQ5xYZqYaEI8RsgLao9lT9EZRxGPA+2cM9SEVWwsfNccJQ2hn
BjoxOyfbO3U7FK26OTf5EG9Z+m7HGmNF5Ve1uC0HIhwla11U3sGsxJm3+9T0wJRKFR2XCD3J2eo5
SlZfRuyuHVpmhKmKTUkq8mTn/fzunXhA0/mQPDJTn8z7s1euDOIRaDyvHJKEb+UkTTT0m38wBC0B
ivW4s1in38+Bfgr5Bp5O5zAYjiJJioVaW/f/2RjTJHlTk/fUHsiGzQIVkrhK23FRR+eaDiceCJgw
FkAgVSibfzVI3wyB6qXLKWekTm3LGE2DHy1Ae18e/sHXmb9/8gNyUEUzPLtdbW8lvSwYJzXJaUrC
l1bDbI5qfP35LTt9PX+NM7tlpu61hZFT20OqIy3GqF11lnVfUNH/fJyTM+zN9Uyv1Zv7JnWDhgaP
68HidyObJHMRZHBmR3NyDDA0v/xUoKJm96wZRClsd/o+me66cdVtAbvnH1wGuiabAqLJYjOrxebW
AHws4zLgWe7DOr1oW337+RAnVjJKjYg6sBEaXMtssZRbG3WiTbk3GyFRuM1xAh8UIC9G+1w7/+QN
M+nPsa3VyKKf/vzNQ1FKNxY8/tTpJ4L8BAAIsX7//ctBHUPYIZMM4NJ8DDuLSBwQqYMO6ZKcP/jS
VrvRC8KFQ+tMofrU9UybPyx1QC9Nc/YxFV0dG3YmM1Yt34zVrQeV4vOrOfW66NhDpjhJ1K0ftnlK
mQkokTycIbmYTpWTLz4xgzPal1PDIEGx0b9A2PmYD4mAxPJAtzuaCcmDMCjiIZdEdJ8526gndq18
Lk1253RPQPnM3sqRWrjlkv3jUIS+ygaqiQSGKuYiz4uVmRsbKUSBZpurujR2BuUcoGpOVz1FgtgB
oQDeTpfRd2IK2UOMC70gTUq1nSjLV+yH92mn36XZuJbMaFtqzULRLlvDOPOBPPE5fncFs+9+5Vco
AWwtdeJao7r8UuuqE8rZUdXLta6WZ76TJ0cDdaVhqOT5zEmVnt3IgZkzmYOSgPnxCuw1ZGoo6dnP
wD7XJDw1Cdhp/DnYbGlOeux7VsBgMrh5vgcLn4hrUzx+PqNPXxI04mljiIpytsMgerWG3sQN7Enl
5IVZ9rLveOjec/b2wjyzfp6+pr9Gm72hbUvNOSdBySFBYWNqg2NID756Zrt5ehB0HNAl+HpOyKS3
yxrJ8CQv5chYLGlYS+mNbEP1L4szl3JqnWbH/uco0419s3jGLWR+ULa05ULCGezD+AtI0a8V/T+8
nNkUzxFHt4PGQK2WrazkO0HvRqGeWQpOTgOUShqxvTLF/9nhgG8d+c3EGbEPqByp+6mJwiHieUW5
aykV9plD18l799docy8N2oWgqTpG8/Rq3ROMQazBYrDIH2r+tvgUSaY9fU2RidBXnE8GUci5JouB
ySCTSpt1m8Qyz9y7k/PtzRCzmVA1niW3Us9MMNUVVWVA2itf+0fzDcMum08+bmj83883+jmBS3cj
5Zx6NHwZ5wZMWJlT8TkT5MmHwwfO4tMD22F+zPf0wSQnkq9oTcutN8V6UIjbVCGYJGe+ph9Horam
cPqddHnqhxJUqua2HAZsdSaykKYVu6qiQ1I0VyEH78+XuY9fOobCLoZUXPvl1H1/91o195UGy5vj
SubGKoYH5A+Or/iXUuQ7iXZBuzYN6zODfpwYDEqNDZoQQt0PVNmI4B+RENlB52Jcy0CNs/gyqboz
0+/jq8soBt8jQaFyslu+vzSbCOKRLDUmRjiusZTQAEwgij0GrUpVQZx5ZieviWMzFVEcwR+U6wWm
MsMreJ9qKVqBC3NiiX5h168/f14nhlEop/HCUjukQDO7KLqQceSHQ8JGi5SaTLrgyhdFk55ZiKa/
5n3Zjno7vTMd/zYqrvmRQR5R+AaRlTheJZMBYuVyfW+FIjynEj91OfjJTNtEbA8sc/aV9dIW9rsN
xyLJ9DvSh1dKZ1xjbvnbG+BJXq/hheAcjz5ltkYoYxRrsaklKEijcglFHHaaZJz5Hp2Ybwa8W/6j
o5FmI/R+vhGPBhu9HhNHtYe1QXpqItsXBD2tVRgswHhfPp8J54abXRNH646kdDlxim7Y0JK4IhJg
MXUB7CnnKaue/sFwEEfg91CsRiTy/upSP5PVVrQMl0N6smyHkGzHT7VFHFiguKozL++JdWmifWHX
whnB+Xg2MWBv+10pJ4nTjQlhO94zaNo18j54cJfBMGybwdxK3rmN/4mF992o6vuLbEQejQRPJQ5q
BCLDRlRukOZIzSHz/PeL/L90qTN0qeks9e/pUk7znLxlS03/9G+2FOapP2yKS/RmDMpkmC7+hZaa
/oSm2PQJw1s5LVXkqNT+//0/ivYHFA+WL0ieuN751PwFltL+wIjI2RtbKQsC/O6/Q5bStXfLJTV/
sFYT24ofx2zlb34/b2B08CnqvOSqM3IWyqRptm6phS9KS4d04Wlt+hgI07e3MBbiXYc/G61/D1jS
RpNS4y8aplSgYzD4Wb8u6si7TWxbutXIdLoKE1t9HHopuFeMyv3mZZ22znJyzpsiulQymYjh3kuX
2Lv0L57UN4daaqVbDAbaKiBL44viEpSONUOLLvzSLL67cr+xora+CTAsUm0s9dZkiWozyC3GaO0T
Ne+rTVZLmDq6rrjAXEQs9K+H+rcm/zH4ziqU/azneNl3DNqr/DW9q8vX1/r4nM//yf+BIFqDL+m/
n95YQiHT3gbfn99O8unf+RdATf2DQh2+fVgi03yajp3/AqiZf2AbBvaIDQE6xptprvzBv4DoBqsa
H1LUAX9OcwOyGkcXWBaTnc6kSfv//usdMqKa/fe30Mlf5ru3mwKKR5TeDAyFTFPqPNMX6c3JTkrG
huwhO9p0GfufBZv7ek1cebmXMJxnS5v0xFXhx+plyYxZS5LwV+hfUKQRW/wSIUI780n6oAClFAhN
zKCHClgM7O60u3jzg0Zw7nrUWuZ66C3l3q8sbVeKyl75St5dp2RnO60I7ItsEr0VBDc/pqop36RB
Od6/eYrXv+/B21uDOPndCjBVvW1sZ9waSnnc8rk5g6TNuAL5SUomqJLFaCWEj/dttksHTzmQrvDD
L+N+2ZckpiwtMlqcvs+qg+Xz7mFikS9GI1WuDfQ+y2HUtK+qKxlOUcI5GwMFhV0abxq/Jtw0wId8
rE2v31Qox/AWybeFUX93IU6vs7htLvQotI7ol/3LrBrkPSf1elkhvLAWWRmU1xWGylvTz+iDJqZx
sJucBDKUgljIcLn91HpdOEnUuIeYrMUj6ltzmTXxFKhQORhtsmUgJY3Tafp3gsliDo7RN34IkjrD
H34gxUmxEElopipdW3qmd6vH8aG3Pf0hrgVZQFrSP0eK7m96/zKOEWYVsvbdlKInEcqXnZ9/6dra
3BQIDpZqGhwBtcdf4dqWyzhX/Bt05/7CxGgCAVMxLkoQ/QtZKYZ1V5XVcSyMcaV1br+JfKP6knYp
aYF2Wu0Ax2JTjhVtR1xCD69YH4gXV/MIAY92RR6o/h1RXrA2iJlH1Rd+Twqrzzl3S/KV20gdeqkQ
RWamuT5iTnl4TUcP6WAi+/EiayOVcCWjasAsi1J/jrsiiPfgey4kxQ/cbWkrxGSM7NOzLSB6eSm1
D7khfxUmjy/3CnuR+JVAZJS8SEO51yr/J7IEXPJ+vWbXCr44rOWtB2MIZWRWHkK5EtsBzfqqF/F3
23KpRCoGssis2+VDP5BHb9THVNdqpzGCfNEOergwjO4gh7b/RQ2saBnptbQKR8w67YhDPNNeyMnb
VL0i79CHJitq+HheNTW+NxGSLbCGX/ixn2+lfPgRonRc0+nB79MBLlOlTiYf3X9VwnybDenXqBoV
tJduvSXzlhjIKKzJNTbuCDhsFnpMepcko4M1rQS6rnmlIbOLF5JlFTu5luU1jfRbtynVboEYZAnF
Sb4mJ3roN43l2ogohX7tud6wHcbG/gIvlkdawIofc1kKoLm7wd4NZOUqE1F/HWgk9iytwcwP9P/F
dRqn7UWKQnKayfjO1jnqf2PZqCRDrhpJECdiV51/yFhNVoFqAfYlmhDTfDM8B7Ic3UiFcCRjmoNj
pEvmkYB2wpg7MxLuQdht7l9lLUqLZYAAkEow2dfquHC7ASFnj7nKWvg5UYk3cmb047Yk1jjbmEbP
z9G7PEbvaEVX5Ob1hhd9BWW9A859Lwe5sapJTkUy0bhLQlBI7BwxSI7GKPOP+vle0/8/e2fSHDmS
puf/ojvasC8HXQBEMIJkcA0mybzAmAsBOHYH4A7g1+uJnCmbquxRl41kJpPM1IeussrKYiQCcHzf
u2rvaRUb5YTkye9tGmGa2BgkOdud/VEHkfXBgYe01CtqoucbpJ4Ksxc1vNXqfW3czPhp0iTyGIWz
eTYU5m8na7DrZFkw/DA6Cmo7uxr2BpGEcS1XFUuzL6hy1jIelsUmfXwk9iU0UYhmZZEG9bRdObpu
5sRbivIQRmJ7Rdk4x3oxx5e19KOrMFIH2xr1wdZl8FlNvD5S0wJA71o1PBctydmJVI1/o2VP5+zW
W+icBEpdxSZZxcLtVVp6QGPkIAPQDsjZvJUbTdpSm3HoL9VTyx3Gmcbt+tAsHnV6FarEeFPEpu9n
zxBH5rms+rJF2g/PgtKR8ArJs5yYlCj87n9u4bBc9KzCyu5K1xX7KBrhAcQk/B0ouEl8Utt7J/px
oqRBjO5/Cah1PmdBe2uvGVJLQKmH0NOSkqxchMSOu9bbam+7kgJ4TUaEnL/rmiol/ETOUTitpmbd
JDfPQkze9VHv8MYSOhWLp3diHq0kJFzl6PQBy0g7i4a7fen2Q5Qt13PmbO1FQmqd8SQ3WTyokRZ0
CtqBrk25LA+5l391lixqE7mGG+dEm90OVVC/gG6SPEGtse0kbSfE9zXwnulhBODedLg8UC65PHDL
LA8BXvJbmlULelPbwpC7ceyt84WaPxsl/1IU1t5RZwjUBsWBYeagRhRkz89FKPUBzqh5ztemfrZ9
44HnXR8Lrv9pdmfo6C0z5Sn3gnxXjoZFWDiqYI2Y/lA2c8OX2LL+dXN5tUjFDa625sn3lUqdgUj4
WNRBeBsJ59hrhzRxhyTDs9wG531FRzMnzUIl6XN58dJO1prv804J6m6HCRl00YXSRDvq9qegcP3X
nnNoif25EydaUZvEyOtcxG3gkY43NblKh7nMnvi74UrLokko4sR12fXVo9PS2xFQTDHjKZD+I3y7
NVNPZkiq7Ic23OVDv923/hDgcCBs3PKps97RB1g/GW2+s8O+evG6xssP3tpxDKhlOjdrcLu4ytlz
E5rHtQypOd1Us4tqAvZTU+kOc7We5/MqRfWQC7k9tqpzqGh2zKvGr7fbxuqNLyQp1Ilhm1c06k08
wZl3bbGBkK9YDe/1Rt3vmnXOuz11OqE4OTp0GXUpeVW051GK4T0fTP+ECbN/WIlHvBOGjPZ+7iJH
XZeIa8pzl1M8sl95bZRIzh1lJySHBAS9opfNhMOpVYo3KOjqiWgkJHumlrt8k9nNVoXTs2lXtUj8
2aRBvq8N51h0s4OzQMwarWMwDjG7X/8ejUt4m+nhbLai/yhdOo6HJYhiHoaQ3jqbV50huuJBVQyp
yOXHYb+YZX1YdZG/+FarsBC0tv/oyGHW8VavzasgDgf/SN14115h4AunlgN5dtDx7venUKY+1vWM
F2ohr72RhonUGZ3xx7TkeVpN/m4IZLV3DZE9yM0N97r3xsSynPYxMuv+RCGR/aPAb26mv55Be6u5
WYrWJwTTRaS/TgUlBbyubkRGBW+Yr+bBroc6cQZrQY2n6uuljPr3XwdEXpbzraBR6n279HDVU5Td
9dbQOExwJk9aVrXlcbWMwk24s7odSx62DaFoMbretDO7J7Or7bOcGoK7VWmf63l0yzLmyi5RGonQ
mZ4zgsB/lEpxFPi+5pgJp+WBfKmxfCnwgY9MIgWlvzTb8Kw52EjTJpTc8LRIL6RcZkx1fmsvD79e
y4M9kkKoxiH6bIs8uo1wQfxoRzOau9ih//dcCZNra+nOxEMhpUUpe2AppN7DlLUJ+ZRi2Td5vj7I
kdJwhIn6DZgSxzF15w9F46MKQ7BNDqgz9e9Ot42nLLIUyuHBXR5+/UMmDW5I4Tn8v4+vwuFp0f07
2ThSpd3shWUCZssfoHPxAhBQwLRQLL3/vfCa6tN3KveIOoff5vq4WcImJzdJL9byQJRN/47bpH+j
npj7MwoEhnlr8vklX/Xv66bMB8Xkf9UvAz+8rMMhmeYhsuJR8B56blSjb2SnSNZxTQ4m+o35p6E7
5w8RLaL/dvnzSEX3rjf826ryX1q9/3caYv4v3Lkvir3/+c4NpDT9bD7qv6zcl9/yx8odsj6zJhNQ
RUgWmjJWu39fuSP7klkOH3chYUB2L7/0B7YU/AO9J9LkiyATfeQF7f33shdgJ9L9EMEQYYye0CdS
4bct+19t3SQ0/nW1JB0GutRGtesjf4YQ+m3LrWiTxcPTVgjil3LX8tjHnTdVKVPHg1lSMj1ZHgkb
Iv8MhdWezUAal9SpR/TqByFWmdoFBXpEdeak+9vrMfOq/GhXgQ7icAx2GUSPpiaDPrgcby/Btd/s
jXjb1e37eF71106UVIBept7Wm7FQuOTGGIGXgBM/VqF6axsmrSjTH2zd+GQqRUv8EqrdsK5FYuvh
06PRHPLFp2rG8ZON3KorIotJIEctThQnO844r8QEhmMXzwVUXjw61JGSpsDS0UIj7idtnnNLWLFT
Bk5aF2H4OkWDOaWUU7b0BUgsGBwf1fd1IupqtVZnzy/TvquW9bEXPSY8hwjTQ1Y6YxpWjesnOqOz
kJCtu6C37hau5YmWsZYS6v5aDQxZTkhoksgk5+lQYDXU/XjD4FgGcUsG+RWtM97XIZudVLK4nIQl
73phvZgZxqWGEkDiYI38k/wKifk2iu66HEfYjL8s57S1OT3qMbWIVY2rpurpH2mNg66GniJzjb2w
PLmj3PZu43ova7O+eATBHgZt5qe2mJvj2Ib2RydboqmHdXLB+bzia63xEbbWZrO7VWq89pb6Hf/T
+sMLhvG2dGv/iEdpfesGY/xmd8OHua2tG1fYoaY4cAbPBAtc1BUI+LxwNSO9seNSjSsWWR61Z0T3
SLfpzPK64TpgSKAspR3Ok22USe+PRlwyXo69Xb9tbtYcw4pmWiXYWEPaOn/k9CTGrfSrH6Wcmekx
8cz2Y+G3jnGa9MAQMS32BQmtlobX/ESVpOcV1fWmPOElasmUBD0h5wxlSJbM9M62B9UZmJiysK4E
fIDdPhV5zR6FwJv1UdOH2gF+3G6559zif3vivYTDTV2MG23AGrMVvE1k+Orr+i6ig2g1nDVp+vrV
nigdbtb+y0jbXOrI9Znp0X1mG69ugq5o+9gaKmpBZ+Lg5oTlaV1fe0y1w5sy6u7kDU54mCTgmNfO
4+ti6HJfWmXwPVyE6FMmgu3Zpyn0uin5AvPcX1/NjGrPRTfTsyAI7LZpvOxsdk10JYygJfZq8UKa
M+i5nwUisQCZw1PVyfp+GcvmjfJE51s9dybtt5twduW8iu7eXrXB/dA45Z56euO1a3g9za1tMNzY
A4ZH6CoSKf3GEFfAEt2B6eUReOrTzJSZrLqzkmCKgtgP5zrdLIu+09KZr0vWEGo9mvs6y94qc0kN
FZgHQ98PHU0si+dWR9SGJRLD5ue86AXrpdPuB2XuG0EGAkVEc+q0Bg19jhUlbusuZ6tmkctEMhLQ
s2ubfD8LigCyMr+zxfgjM53p51RIxPtlZIG4uG5FxuiNaxWF8VKNfliUtzI36nq8692q9NZdrseN
mr8R6JDMHN/LbIQuo+7nL+g8brbMd747RCT9AMDy37yu9R+ysXCvh4GEcznR5GSACuRTiO2MBiGD
qvbDMLjNgcJvwIpLTMyjKL3v08SSJZbIT2yswG2hol3tWmz8eaG+jEXm3LXGE5UCq59kftCnZDbp
0zzQM1m3QtxGYVW8i2jK7on5VqesbPLTDNAHX0i8zL6Qhn/XzOM07EbD2RPWeLvo8nbKgptwll28
LO03ewX/MElAUmNLUkI/J3a5lOzh8hnzl5WOkfnobQtuuTZIdT/h9vCGKhnFsuyNaqiuu+F9WIqk
dEhWyBH735DjGj7IOiMmsOjVfSSaKjYaR3xhB5wZz/GsxMRBMKlbwjTiCQHc3qysKu7MJVjiLAjg
zqyuK3cYe9NNbt9rFNNLPzL1mo5Wx77p7bQtC+dTBYQ/1TPQ16zWx8uZCbfnn+idUgRIWTd8X4CA
PrhC2ZZL7A0DmAQi07MPGoE30boPa6M9tIu5/LC9qt7rEZAnylfrepnK59ElZy8AYzk7PkBlR9h4
0pP3lmKM0oRmyfxAXGq+4/7tE6tEiB+3k/lcS6N7UuPiAxMOb6YR1jfTIIJdkOc/OKf2y9AZgJY8
cd1CbH4wRw3FU8WwPU9W9AXrc7BvW0q2w6jCVF6/5lQQxp3r5amDiQER2Sof0GNzPy7LlNQARFJm
t7SLr1+hjgm6x1RFA2Jt7v1NX5GY1abdMl1llq53RRPpe2oLEmlXL26t8quhVSXJ8QOMDh3u+5F3
5TmY8pfMHSRf8ximXRU8K729bUpXz2oUA6uRVrcYgJuDq8aCXsy52M/YiVNmEPKDXAywuIxx03d3
+TLfjZFNoMJghzeR6An8IgnwiOhlvSnQyRzIcJcJy5bgrgj5gyJnjlvm4V25AoAhYkj4iCaCSOMx
NGc6SaaV1nuR3VeZdVcFjB/dPKp95aIVCwNFP5BPM2KzcDDJjZNqqrLzvGx7MbtvGzliTolreXgq
LlsJL6DR9oR77ajCVTSOFR69RfZq9cUOcMEMvhh1Xl0ZZIHZqV0V4fQBZtHer1F331r23mbEqOr2
C0e3F7u+DcamJmu3lAYxpLIQZMbZh6lV7qs12R76zuKwRNHJDobHrhVkl6r15HQubHhe8Ab0Tyh6
9wRkpi0mWbabuDDKI1YgGZM+2lKm1u6FJqOgfOW1+qFUjml6YfmJKj9euS3CBVxoHSSzFtoic6K+
Les5GQvAxfXYFuVuwZg9Kvl97vPilKtoeTZ08cAo+lSSoLAvAss/GFVnpvZYURPh8Lbz0xqXbcw9
z8kVZtX3oSusZ5IM9kF9mdMKQd2fzrwXT/dFCgGxpnk3R8/ahjGwdfTTi+b2NFsoJtTifl/YiPdU
qcpHQ86Kl0g29dizxS1GDRPQcHaVtos0WtdS7OaawXvXz5gpp7jrinI7Sbqi53QKl666c6ElvFM1
szqK2PEWERyNaNI6BjZfjaO7FkLRX6zL6Pu6jis24F9rwP+xTegvPOX/Q12ZrCT/al86dO2PWX6M
f2Yof/2WP/Yl5x/YPSNsmSF/+cu+RMcT3CBsOI5G+ME/l2NaNEPB1VEDDV1vh+j1/mNfsv8BY8Z7
CkVqxFfOlvVf2Jd+hQn/maXEHhcgb72AAY7r83H+Sgqi6J/rovL9/bLqdeeQgQHa4t1Mpnh0DPJs
yeZI6bSllCRErT28gin511ve2EeFZXBn0Su5MTbtG6t8+tN1/E9Ywl8KoL98NKJYsUaxFqJHIEnu
NwK1DEZtTy7n9qat7L3O2gw6qKlg70Enqqtej/myA21sjkG3mfUt2AzGdZ+EvqOZGevzVlLTNjjz
eDYKNV6id0c3dQ2L4Q1I78GeJotwtLwoH0S3TX08ysxVydY1NrGMgnVp7rLsJ2xkRDJFIcFfMs7h
W8Mljexf/1F/haT+9ke9aO4ih2/AIrvmt6V1LKRDCsbCHANacl7aedL7jNc3kQYWESjlXBL5YWzH
0CDFURpz+d54vaHicS1YFCjGKU/GZIv7Et/4FdxP+APe22Is63d/80kvn+S3T0pXs8Xd+esvvwu9
C/Y8ZUZlcSX0tjyIJmheQi/aSWzA1zC++l6Bmb8sxSL3m1Tu/Rb14VFsAdrpbsrnJCNd+zhlXXnj
b6ve/82nu9ytf/l0aP1QtmB4AGtAWvjbdfQ7WD72Bm/f9+P03E3DktIxGybaqptDU1bqi7lW9xBr
GQkU9HV6yIf/Rgv4b4Fxv30ITHCX/D8+B9jGb48UPmW0nDJ39hj5jPpEgHjuXOdN2FOTXr3l8DHp
6tRrAmgnU7hXF7Kiq+Igf9lmDAFEPFs31bDZjOTavDU88vUGrRNHbV085qp7YvPuvbgz1oOPvhEY
0bMfnNLTV4trsV2Kr+soLTK1TfGF5Nj6Qq1VX8ZVlkkTkPqhbTeRhj6DLvcn2tOr2IVqUcSjzuW5
cHTBqJDbuFNUF3wg07QQJlR2vc8MulATqIQ29bO5eGnMob4ypXlLEtgWxrCc2z5q6fmMiapRx05G
lRHn62QmAnvF65wxg6Byx2EBlw4sUqs+2kfK3EWWOJOWsKSM7rZF+JX7XVPV9DW0quFQDoR3j8CF
jIS5SaDktgQ8y0Otd7r2wEB6Qrt/GkZtJYNVeSRLcX31JDMSvwVwokLg9wXQd2XToOhpI1j9awT1
fGc0F481XqyryZ6zXZ+xtxfe0h0Mdxg/MqzWoinb2xAn635YVXM9VzZpKSAjAEq1PDZjd7e0VcNs
OngwpVQFd37tsziTP9org2ZZ/9I5vFrtLRGoxc9oqiu4i0EdLaN/dijCSRsJIGQ7ch8Gmb4y53V7
C+quR3/rR/f1EEmE4KoESxqj6Ouks3eooIdtNdWQqNlzzp0mGR5W6lzqpa/TIlyjs6AT5jOve1Hc
LEbk36FmWKBqLSsObMgTZRA9EK8V1x6p3nKX28UI4yHt5tlfYQrX1vKvPNnBHy3T89r03b4KBrDn
kdol1Dj1FGNgOReFiFK2pnVOKABY4rrpqKwt+RIXuyv2gPLWkTW9/GmNq5dEZkv5pw4Be7tL/K5+
r4vI+ElPHYE2y1gAQXdfl8JqE7/jIm9kLO184WdXAF7fjZUklGyJwJe1vM/W6RsDtp0sUe8lYeAY
SQeHQrew2nkGGUqUxQy7TbRjWnIjNeNi36jNeCwG8Vhn3vhQMee70p+PdbU5CU9jtnfnbPpR1d6D
Z2XblR6Ku6bP9b5ArEmEU/DdUFCs5KxcsoJCby/Khq6rqOQbs0uZ2HQhxFmRWUQIjfbNorLiExhk
vOOsMSMWtsJ+1xsBXJ1V+Xsr69Sh3BDyJt0mLTrF8vUoCSLaGX30k1f1GBNTMyXck/q+X6ttX4ly
Oq/UV8R5N7gPAzHA7bpZqOFqlfbSI6WgBMO79QZZNbHXluaOt8bylUim6JvTDO4RMth/g4hwv5IY
68Zr5Ja3WTOaTjLXFRF3JbUkB2/cnjo72u5gdhtimh3/PhxaosvW13wcoUZxnt/CYuYHEjuzvdF3
7hdJWtJzUWTXW1Zv113TZI/VEmy3U6MvaV7+wbqktQu6hYlZtmxxqCIBmuGJsIzivivmz4pn9KuN
RzUko8cGKIE3OFzyJvb1pFmuVkGIqabWOt/E1STJtIIVWPrXuYXDFI3mcSMvZa7X+dP0Nn3HhiF3
3ibbjbLZGqFO7lfiIRpHIwE3fhP9eiszylqLkWOMvKohhtoergu/oRCkArJaR6O6C7fcfy1RL9H3
qpf2psNqztJYvo8R0UzSKJ6o4hnu3DyvD+ytcxE3ur22gsFNg1BHZ92ScsC5az2NMIWpaY/j3vcL
RigTXjmKraXoUy8v7/NidvZdUL52iOTLlL6qsU8bNZPR62LJmHJl2LHbWvJKbOgpumCS16YzYhu7
LEncE02CHr3LY8hXGKyJRoZybFKq64pjYw3iTQurfDGr1vwE1tUn1tNvGArKm8CL+iNqBu+8QB2n
bR7ZR0uLz8gfnuc6ok8gmt+2XxNVkfftvsBrfcqpADxW2DpQ9/TBaQhgbVvad++F3zw220S7bsc+
bvnPvKaKa8dZEHxQ3nGso2hv2l1/7Ut9K/zxPlg9Z8f6e9cDU8XG2HlJVUp5DPoGXMwdrENVbsGN
m1OrrhChzfVMUJ7uY8I5cEhJORmPiuxq8lvWLHGWEopXlsU+E9m3lti4tEDdkjSDXx/yNQdLVv2r
HPLuwxqG/qW0Rb2DFO1oO1cyrWbXuyoDmwrI2hX4/t0lcYi9OvhVlPOAuvZuiVRxdIsheHSnsEiL
baj3TY2mwv7FuYfSvZ8bAR05uNzfvPnUgayr6qZj4ntZo5Zk8yb4sdgGYT/lyyzwQ1lr9jAo1e8k
jO7n6jbwv3BnJ5EF6EAWr2X9z3TOIll6P9uxrD+DfNZ3gxryVPb0GrfNShW81ZoPi4j6kVQLo+lS
m4zlLQ6MngVxVNmCCiOfOL4sPFtzHOaLomOCpVXujbkdwxtZkvS3a8Oc9NBBraa7qzJlWPR5LB1b
OQFttfO8loEE1i+zuqUOZBiKVBtla8fePBELVwO411dz7zTfW15O9WlQQgc3fuNgMLNCKjF+kJkG
mFsSD2EmJjdQd2jpDXOh/KiOfwZwa26trJ45nyIAY+V703RH4HnnH/JhpAKvod8tP5rmMvh7WztS
k9G2QgAYpNEx8gQjSCXk08lydf45yzUqYcML/Wx3zFd33OYzC4ykKGEpWsoQx4Ugs4XrYUPLk82M
JkQzgAl1e+m9atLNXsdX16qtl1nCv7hK1Xd9G3Lorh6t8mUTfZjV5Bxk0Dm7VoQBvmf4yYAHti+q
HcwP9aLEKUIV4HJNnLlwd/O21gTBjflK34kT0OJk0cqTGKZaoEXsbut2BYFqJLZ1AczSNE3iJSC1
wXho3Nklcc/PH+airPZq1c2OU8a8QWHqnByfRulad9l7gBRF7iY7qPpUBapbd0VRcjZFUhCitfRu
HQNAZNdGY2bXFciMmfru2B771tfPjnKHa3ueyV20TbCKoqRjViI4+cYVYE6b26xnBhX+Uzd02XVR
KmazraH4xSbJjapA9a0f7fJ63gxLJjIrywfbzpzXDsDoK7O2s+Nf2b4ZTrDtqOtuCYMyuuAnUpAi
SIJydJ+DRj/LC4cwd+2XZpBdmkXla8l1I+kDoYkt7ujPfB0vTMTmOgysF3YCz9Sys6vxSQ3Kue3a
FQ7jwmbMNPvGU2tWUBz+0D4ReVWKg7C3EBJEW1176DOVJdaQ16mgzV4mLdU+XjJ1nrhuiikTOzeY
VXPb1ySmeVlWEO9XzWQHFtk02o/lFtF2u5Wy+qEj4g1NxssfIOvDjRmSLQxk1hzlhd8pIHq6C+Oz
bEFJmqTfn43OhwAiVu26V5TAXKzV94YS8EaThEFae8gk8YtYsi4ck/+LbhK/qKftFw1l2+2H1nr8
FqKzeqNqyj+6AbzVWMn1Ry3E+3LhtLpf9FbR9ehQKdX56pcdC/AmqxzX8WR/iKxujtAb+WlCoXwo
M0U8jfRenAubpuf8NLZL/2YphoN2YVpI/X7uPoyp8DP26Np8aSkwJUPPL0CLS+kjnEfJswBPEeL8
o+mbB7M2xB3Pb3PqF5tS05mPn8PwOU5qWADlMXQTs40fflI14KeNnq5Vr5DUVuY1moxC7CK5OKeK
EXlXeMN0P1gN6Yn9JdDTBazI46ytN6LxxrD/gVYOz3njpt3odHHjdAZ6l7DVX6Ma+skMp0cny/kt
LTRsaoo2e61ctxOJ0YbTFVRMnwbL3NyvHTTqRYpYB7xSCToHkRQICUOljIRaAZpWgIspMjJSaGAr
sWRkxG5v/ERPvNxXozjy3uWUy9rps0QAMcV9oMLoMPvuFKTSmHxi3dqpO0zumItdXWs0r8FaUQln
Tdt47N1+PHHNP1uzBP6NVu/gdKOZwP3tJM3KcYhCSY9OcTS8aEI90zzqqazTqgpf82HYEsQ8DJOO
/MjHXCPz4fnyFHUi2VI/VqKyTguZyi+hveG0d72KpruSpxJFs5uh9IqaPWmFyzdOlI20rSqF1EY5
DXR6ZMfqE9FrL458dtRxDotjzgGcZnTnQFTlIcARimpufjDi3CdcMooKMCSmnaQUgfhS60Ik3sDI
yfCtbruuKQ6MdNWNS8lrPEyLPuNROdbLdCutoX5ekZbHdt2su6z3L/IU2bUv/dYtabEESsUC475P
eKbhPE9LdYGKCYymb81sZLygb7wpaJKI7YHTPFot724Rrn0pmHN2o00uIG8c0FeBw1HiRdt3JZVS
xH8FH4DvX/raD+6obxbfmqoZbxod6R18UMHIOh7zWjy7Rli9Z0TweldmLfJjhIfl+8Ss/Fosod6X
vs6/MNhSax7N1m3fKP0xb6O839ZhTE0HT/7lk1XFsZ9Kh3LS1mF8QOH73dQ5AL219uG+kX6gEpOX
AemYqKQv9vsUkWp3Uwpb/PwFn/x/iPdvTFa0tP4JZ0o/MJ38bKdyWu8+mp///b/dYUDhYZn/Ion5
9Xv+wHhtJCwO/k/M4dTb/rK9/4cNxb/EleAABAHGMozw5Q9NjPcP6oQppSUziTCQ8JIz94cmxvxH
QMg6C9X/kibmd1AMNQ6xZMBR/HyUMb/hqEFNRS2Q17hnKRpATjzvOXABNZysrf4G/Lr8p/4CfeHs
MMl6vLRzowL63aDa+U7viTKS+0tf9dBMNI1UV1BfZxf94hQYhz99D/8JRPzPP45LDl5q+y72/H9q
Y6l6M1xJp5Z7f3bObhbuHLQzLMOCzsW1Pm2izv8GYfwn+PPyJfMNX9ph8Qj9DtQqOXpynfmJBa8g
TuFht6hhx1j8dylE/9xHxk8C+cfaxJ1wMThxqf/k1vFwL4g2XOV+yLPxcGHgSf2c0B2pPl95tRfV
jReM0xkpdw+Jqmic1c/8l74qt39rVv+qZeiw40BHG/pMeW+6Wb/z7ezYcog9eXMz/E020z8nfl4y
pswILIt77MJO/PUTCxuXfh3l9V4Y08nvhtu1GR+CPFqJtmFRKUyVKhD/uGFn2aHK17t/fTf8M5dx
+QB0ePCwXbInfm+UWFimMXyHZN9ZaHyTFtrspoOW3Ee8o8rAaGNivY6RZSQhxa60jd8Sl3m95N6H
aeqbLl+MZDK37yQH/l1T2+WP/pfnAgIjCrFL4cCCyfjdC1aGhSi8oGn2mV0RZIuogpU9d7yRzPfW
BPTq8dw7PaCltj3SbckdcR7+9dXxw9/tuhxEGL84U6B6HB6ai3LuT3fUBYRHxBqV+4bZ7tMQ+Bm2
dfUKrGi4HAwUt11cXLwPbVk370Ymz5netjRDct1iANJqp/qN62aHOCguXgoAF3NPaZG7dwJ1ni+W
i/livgh5QtKo787sNMf1YtCA2bCVE55dOgeMHTisCz1LaqDG9y8CeydWQX8jXUTbfIvYCh4UKsb8
5vdToJ5yp7a+hW0t7toM4xgvRiN6l0M5vY787xXThfkNXFH3UMByC9KWFQPFxzrAT7RlYzNvZut+
7EV0pWbJLJH740VOZrbEljftXaBXxoWCfkpaLlnViDiesyEJRll9jEQbf5EVTYscQ5Wzw8OxXbVT
ve6rdjCuyPHpllf0eJa4WjNzvXAgKgKHF9Ux8OVlqSTn54745m6nKqP/2fDDzg6J937chmF9WwzW
GPeVOX3aK5VFcWWF2V09Tt3rmo/ylihv02W4XAcvrhkb7LhUG/106JfqW0cG02dha2gAo4te2whH
SRwsRvPWBn52R8S3PlkBZXzKqu1jPZX4V43eVWnb0+ScTCiWq0QSaXBdFBNgk3K79dDWGWT/iLAZ
S14zE4dcU9fEbOZT+FzAwM9Xow5BRMK8Vwnkon8bbSN596K2x299WRj3+ez167GgPnQl0T3gy0Q4
Ca4gF3/bElqkKQnnWl5UYy7A/HUzmPJIPE3PH9LDa+unqE+G9cgqYlVHACKZZuVUeAmceLAvPK9K
1NCjqiG/twnv7bJcwSQJFc5S5VQAAbPfbQnqOUvGGLte3NwTZpo54/JhuwMMPu4rwtYraUX+Tm3T
mp+2MTcEO4HAqFVV4jGr3D5CgNgY57wLQQgks2naDgy2u7lSRvkN7y/AA3STT/4lIe0dLSiB97gY
dJ4ewwtQ010gGxms7s/wF44zDsDb1QXc2cDjToMXTqf/wd6Z7UaqdGn7imgxD6dkkpnOtNPzUD5B
dg0QjMEccPX94K9b2uXacqn/419bqpMtGwxBxFrvegceXParXUEgZ/Zv4hkGmFUkj4EfXOUrYLSA
HMkVQvKqMj9pRTAchIUTLAoQWWwglNvXMRBKiFhrDsUKSk2jhWaAie3tvEJWBo6MkbPCWPYKaKH8
UhsMprNTusJdxQp8+SsElq5gGBUltJklqB+7FSoj9vNZY3i1Ma25OBQSIKNcoTWYDO964ic7c4Xd
ihWAWwxwv24F5fB+6hRpl0B16Jl41rN9W4/q6FvSO00rsKel6bAtVrAvq10b1iH2eijDzjgkW5Fm
DtcoIS6NFSxE1b3DhURdZHprREvaL4fF8O9xAoNs0TH6GTXoFVWhXeu1RY9uJGmkut64mAavvOhr
X14VCgWTxcAMUzIATdMlBrBqzBsTqBOdCJinoP93VhxU0w3JpBJsVGX5e7OipXplLb/UiqCW7Jsv
7YqqkmdQbse+usWU24X4WbKTlysOa6yIbMcz2coVpUXG6+KlMrR7ZnaAuGLFcwnUXmAaz63cyg/A
dyqLZ9vRLTQi4tpcUeFO1gDEzn/AYhqPXbsiyC1Q8iQEoDIToOAB7MbeItk8VrkB1dj5wKFpes4Q
stK7nFA9D7Dazk2b0qiuTq6TA2Xr2eI8N/DPzjEBjCexYt7olpvjmPbDtha0TtpUexfWPF3KCdFs
VRfiXJXidhIGbb37AavLFWEn7H46jyvqnmo+wbi96BiGTKQUfoDzHzi9uUL2rjSKbZsUF+UK59Ow
ertEdj8Yu3gb32yba4M4vYquS9f2kG2GXz183oBmdJ0TLHNboJijrAgltFqkB08KfUSk+2q5tJUb
3FZlMB8Nt29wQ7ezo5d51lPKZrEn14oAAgCYS6NXAExMMvJ1pDGtw426XhYINctdgCv3wddg/Aw1
mjvTUoyElnU80qyDksRjZFIucn4pUEcei3Wg4ra9ekWMu0QBHv1lKLTauuzRTnJ4Cs4VHwXmXpKg
cNPUVIXZOrzBE2/ZGetAxy8KVLyelUUjBEpURQx/JjQWG2HqGPSZ63Aowcdz16uujoxsscLYSr8B
vhI63A0LlLJ1ssSRDLtIBDX5jS3ysbLoIl+YKDdUzO9P02Uv1iGVbTXvY7Ucx3p5yyVzU5ijxUby
JwAjxO8d21Pkl9Vd0FkLTax1Yw3mpkjT9q3EIX9PiAPDW1kDSrRJZIyivVlS95qJ6321ztUaaX5P
LKQ/I2BClFZrYkicEzpjGBtQH6h/o/SY9hT5ptSa93md37XrJC9GdEQCxdGG58vsKt5X+cDET3Bu
F+5UbXicr+Wcpsw6K6xFZK/9NL3sLiFKIAnQbko/LSJpcLYRfyl+uo00LvoV/xdBGtwOiMeh3vmK
BISBwOmk7m2EXgQ/hLpkoypsd9hlAAMuIph3ALDhLf2Ygs4OwPCyjkZT8k4gn2H38EK14Z6XRSeD
YzT5ZA5qyIpHofUN9GpGr3KdwcLGtx7Gwh8aRNTDTdy7gyTm2W7R9DPKbRPcUYBLinuiR8fXoNUE
pLo2H5CE10Kc6Prhosxp8G3JF9dmzGijYO7RoT3xJYgLmORIIyFwNj9zx2cJBanTvywzKm9Dm9Re
yDjxsEuEe4DTRW4Qg23ZCIPEaJESZCw9oiB0ug21hLCo6YREKotNI8wjsicCXH7MPGnKjZxb89pJ
nfpGQ8oEx7Ns66fY1ZS+lY4yG8bnQdWEcyPEQy0ySAPoUrMaIrubPVllRZwVAsbuVzcMSMInTSEl
t3Jf1GHrdPKhWFkNUGkKBNvVsHWWgl1IasYlkwL7LAA/7GNuJV7MKDFT3d4tW+fK90X2A1pHkUSM
Ka2Lzu2tS6Jl/INM7P4umEtMDQXn83PGHrDp7L66V0MdWaWtTpLpTRu6el+xZenxtznH9Zgx5XRC
4DAdoP9IfER6+x3CIxVm6HRV8Ar+6v8qykbtWeXL7eQl8aEiksbYyq6x9qbCtBJCZW3sCIOYg5AB
jod8sVqAj4diSSJ/zuebzEzc8U4E/pxuB6GXHIGus0283uLXdtm4UYMXSBjfJQHzVDlyM5hsMnWf
5Zc5eVAEZcpKvRgTFgZ6MzhpsI37XrfCFtAVjzucfMtHMEr13aO1+ikHf743gH2DbV/IFi/+JnC2
jkrANc1W198FHNoMNrte3zdJVaD9a9fNAHBqdjbsG5zCcx3wLuO5vmsKFsR+hr57hkQDDNmUqoCB
OVWRaaTdi5aawUvH704j2HDl1u2L8dagRziKOu3vKrFo+2Iu+ktvarrnDqmwoKBeGpivzDue5Iyw
lqJqIExDSxYSWxrsFesL2yK8nLpzsZZNGavRfSqEQyFG+OmV+aEjxh3fjVbUOw95tdmu/NAcM22c
IXykDlpkdvhVmCw+VMqWRI30oHdFWjz1q5B5/tA0BypA30ysav+Uf4ieP/TP3iqFbsxVFW2vAulp
lUqXq2ganikWnQkq2iXr4zxUwkRebWqcge2qubaKwDklH0psWvHmflnl2dmHUttYRdtmkE+HfB4O
jT7ThazSbrWKvL1V7t0LKdB2rxpwd5WDm36VbsckqC/cVSwuV9l4qi1tSPGQXoHwj5wJQN1J1Ta7
eJWcB6v43PyPDn2VpPs+4vRllal/9JD/HyD8G0AYfAkQ3rxVb+Xv6OD6A/+DDnrefxk03j7+yGAA
SN/gcv4vOmj9F0gFqMDqz4q3JFzO/0UHg/9ybc8BF4RJBpTmrpTB/0EH+X1Y1GDra1t43ugurnb/
BwaoyeV/wyZIx10xiZUGChJJFvjvsEDleEFnB8qOmj5Nd5g2GfemN8OUwgx/a/rKhCk19hcjnYS1
iSszuAtW+rYD5n1paXq+NQcobNhujJgT0k/0xP92YalwzQjY9/Zuyu9JiEMkEUdVf2FOfjjy/xNZ
4e59gwhpPOHhwnL/v9+9UTAECeLAigrN9W/KNBanAJFBtimTWWz7yvlWZ6RKz/PKBfPyKj3OMClC
S+LNjtKAjKDMT6vdqIvdkvEQlE2yVdOX+RGSHWnJ7vDapfWdwwzxhSaWQ1lwQjAb0rdGZmE5YDJ8
37BFqn1jpeMpDfR5G3PgbssAq+MeJ7izPpbiUNdaRyiDBn1/8M0dwpbs1Jal+gskujKDP71OF6Ul
ZGJAQ0AnHcD5nygPnWBJ0ExnRMPEPwsq6MceX/5t7QsFLZKANq8ttt6wQh7j+KTR7x4RAXz/Gm1a
r/L7azEt1jNAnAe+zcn2+104mNFhhANg4releiik6LD5GZrkFAdpG87Cyl8afTFVOLTj+9eX/gwK
M+WDdEn8AHzrANOCT8BpnULXx/ges6XRglrSogPTp+KX5vlPtlkuF9yACL++5GdUmEv6mJmB/bur
29r6rf7zmeNlEg994/VM5XX0Ta7/wvj6rvOJy/r6Qn8+Vi4E9Ozjz2Zg3/4JYq0ku7uzuH1kZ5yu
IbYm9T5G3rqjp7W3CA0gHbW+iQF75vxf4d31jwS55Btz+Dv/8GyKWVSJlAM+OzExJ6VsZOS7Vb71
u8SLCr19kFVM2BBKzc5YntZG4//hj18ftMUUBZfXz0+506ByIWzso9qJX/S4foMM8pJZFMoN8+ep
N4DB3f/ov39z9fqnVRUb8Kd1zPoFhyfwZKWif/6aBBp4vRpEj4lP51wIkSA3z335+PVr/XP9UGSz
mRtAp8QtfjYEH5TddZUHd8PL8YSBngdBc+47JtW22Hx9qT9QeqQl4FpIC3Rionw+0t/XqudOKGeZ
YvAa7dPQeI+N4fzU6N02uPbIcMnaiCIFWht9u9l3z3+5/J9fJ8aamBJyHBJT4zuftqfOXhiXWVy+
t8wfbV5f6qp99fT+1UqGgxGD58gkRk3mbplb3+ta8DplSNOcxUT3q3D5SqD24P0jNrn37et7+5e3
8Nutffq4gEAJd0u4NbhxR7MKbgK7f+fVHL6+zL/s0DwChjtM/9ie2Kp/fwOuVkJRNxdEBba69/pu
79fWU7E2eP4wIF/MUAGk6KtRelOEk0OnEGp9fQ9/LmtugbOBs5OyhDiV329BUJpm9aBYBH5TRx5g
J4JHq/nLX/rHwIGRBznRTGIY0q1Cl9+votcZ+cn6yFUy7zGZvYe+6J8qTttWddHXf9C/LSs+IEaA
bI8O09jfL5XZRaA3ztBG1iLbw5J4L6JGb2pCvNrj8OWsKbvzXx7iv/151lrZGQBHWBd8eo9Bi4uu
yjoSAuTwkCBMC920fe9t8rlS68fXf9+/fbYmHoeegexCJzHo02fbYLhlghu2EZxWeONaozaOT5pP
MgMbpTKb9rAIRhTh/ktNFKYONPOXt/mv6/YjF4OcDxvt76fvY5hiTSeSviUn3r4KqC5OAqLfDu+B
rZqHnzOv5dIwMrFVRE5QtyKza7W/PPN/vQmi2dj/4RtzCH160SDZdWOmFRxfVb8QFHc3G+bVbPQP
0pBPlHY3nF0LqvtfNsEwlqrf/vIe1v3p98IG+1N6RnwLcbpgVf++0MYyKwd4NS3hcyPjjVG7DHK9
3kMTSaPeqXYdVvRjDkvPbaAFKQTLpDRbTrrVTC3qe0DFasbiziaRI260/AD1S8d/uNK3X9/on4sT
CaFuUZc63KRhfVqcul956cKAnoPLfhSENh+zwN97zMux9cIw6uur/bl1cpQw9aXttFmj9qenglDL
HfqsgJPudOOPPBf3EPoRLWt/K2//EIWtzpHruaW7HtE8hvlpT8my2MhVbusRGgAISfJlwXlmM1fd
jSJnGoYqys2knRHRlxWjXTPYEhI5HXB12g469PgKUim0ITzrqtx77V1/PPSTDSetKpGvOhQTKOVv
23FNTCE+JYRd2G5lPzNaGuyNp6vvCSDN10/v87tC2GvSgPGqPkrmz7vxNFSpKxFFRwMNFEYOpX+r
EpAzH2sIBCDV3/blz7v/f64H5ZLOk0ZSX///PwbBadlnoy7bJWppDE51pju3XRK7f1mBn7fk9So2
afO+TojSWrP+fpWCcNQS2GuJUA6D9sr0fVHitbflZVei+UG//ZcLfv40uaBFH4hU0NBxwv7Mc1Fy
Sn0mhnNkYqX5IpvcjNKheTNb47tRgP2WIxZOWW1Xf7nuH7yD9cLUxPDauX7A7vj7X4qaoc9631dR
0SBflpxCZm09xL1HvChEvaPJfC9zskd/+ZW6/j28vmvXJ7uYCgi14YuJMAKZUlr/Za/8/FFyWzQK
7FEe6YdIKD8d8jjY9F3FtxAFDZKXWCX2BTAxMe4knV98vYL/MHTlWj7i0bUBCoga+pyZlM/a0BeQ
sdkDk2LTLlWySSxMHDyIlDDL82jBdHfrLsabg2kj+uRuQ9OpYbpowx0uwOQn8f71Pf3LckDkCEuH
44I6y/j0VobGTrlWrqIMxHgH3IsevumYtHrLGxPNl2yAqpCIIt19fd0/jmoYQjpyXv5jC16bht+X
A5gN+7nKJqzQ81/Mh/NkjT1HKBaoSiAAy5bLqRrqk1vg9YG9XuuFTdn0P76+DdfmMv88qdbbIBbD
hmups2F+fiVDAXqZDNoY2cVk/XBk/C0fxfWkm8M+9vqf+TS4DyO1TYK6LkjuWqQxh6JYtqUZpLea
316AavuXw5jXB9V6CSzlZOWBaHjUYBrWYuW21Lee1qbXsEKci9xejIugwiqvJqP5m1M2zqG2Fv21
l4u5j+062ONWhOa9rZod+pRu0yk9xDem3BbdWJ7rqdo3TN025swggiGQeQGN4r3SPO9IiKL1xmBX
3fVlzU0SZY0tUL2rTPOpmSx1NxdYOvoY+RxMt3PODRxumBJFfV2STbVPIbhEMC2Y8I+4dWyTaVJX
Rc7IgRQC4AgXX5uTmoz8MffqzNkzv7WWv3yM/7IqeBOUT/Q8QH5/bBLajEGlM8AhTSrrwUnsRx7q
e+3J16HLc7zDGY4u3YHRYJTM2ve/rIU/lgKnMpQoCEB8oYH9qXIDdsfwomjHCH6s88NH/vpoGnF1
KBf9yWmDv6VufORd/L70uJ6PsN2AvIYRxqfioxRL5aduMeIZm8RPgyFJ6Baes4VnFH8nUMQV+Cw0
2sYsNHXnTvH0jJNh9pAWrXdKvNr9NWYjCzFT2qkvUa+GWoGbzobUUcZo8bqb5fqs7sDSzQ3zKKwo
PH6R7nT6Xlq1wWgX+8uvH+Gfuwke+g5ETjxTIVN+DnQonHkO2gkOFExllDmyFTdtIPxrXyrWjpvG
F6ggk1V8gcjj60tTCKwv6NMDBfTg9OIOAus/pmf/PLFxpU9g9/RRnEJp2uUZfAbD8csLs/aZ/0uJ
xV4tsPcJx0R56A6EU4aYFZXXsVNWP5QvxHNCtDy9pBAXVedgVRg7MQgS2qcTE975xXeZrZly/FUM
yjhnqd+dzNwg5H4y6Jwa4tptOHzw2PuhVONOE3N9g/D1W2UYZ90rjINp1vZJ+jVkkql8XILyzarQ
m2LzXV9YXWc+Q5/wXhkxyY2s61UXbSEMgzWDl5LZ3PSF6W2oWII7PJjlebLNzkf+PsD3h9NvYXZR
tIfUz8yHeg2B3Y4aihLO2wNiG2wKe93YZ7GLJo6xWmhVshlDwTHzkpb19AhuE0Q5fIg2YrqFYKjJ
kmxDyJ8WRNLSeRAlk85L0RXd9UrhQShTj/UpRuQ+hl43Lm9aPmhv1NnGQzdZzpujGka9WpBzahsd
ni9Zb8hvimHtdkExCM9+KHbICxeMmpn1FrE/3+LXWG9GqcXo3UwPnDxjopiansf0eYByqFmjHiSh
7yxOJBEIWNuuqZpzm4Am7/KmijfpnKkrhP/1luimpNkRcFSITaxppgv9rOdZMDF6KPser50p0eU3
tIly1zVlLULD0oKzIQx5hak5tsitqF59q0lPDuyvXVEzPw4S0nFWi9twdL0+i9oaLhQ2RlX5jVrG
YebYYs+TQns4ILrwVtHYEM0WBmdznmUHUzT5Dz0Zhxume+5mzgOS/IwJ6/JSZcfZNsXey8TEDGHJ
kLxjddrpJUtthg2RSgNdjQ4TQ6vzdNuPgYvzZedrR2ztnJ+qn2VHIaEnaKHpeBmx9sBce/yrfDw8
4ZGgV4sb62JuaYp3tbvacmKnklO7Q6jKmEr7zUFn7BdleYqMI8PtHiNqC6PKRuxtXwyodV1xTLOE
vPgWaoiumWnLAD3AMyiZivm4eHNy67kULYsjg8vcYja3ZOLeQFJx2TiSLCPZ6k8tDl5Qa6SD3nnG
J7zVjTLSRTUcyeBttk3lBswcA2IoWt97FYPLUB1fr2ZjL3m6UTlOq2KocLMjHvsq1kZIIaaGu5ZO
sMVxwnJmgzAyMmZ/2C7K1fjIcN7AGkce7doLnuYRYy1ca9Vdq1FfICbzm6t2LuJdPcL8GGePJ9Ib
575KGqicpn0Vu3Okmm461rnhneu6Jbwv8Y2tG/Rij2Pa0IctrAkXLp2jHft5as6Om7X3fCbfBq9F
FQTlZavRU+z71vQugj4PjrovtMPi9GK74H74IPLeI6EtDl6Ukak7lZrLd1nwMsdk8neSTfMuB1++
GnTZb6si98+YH7tXnhePV+2weO8mp8D3oNJ4dXGZvUgnN+GV806nLnejQq0iP6GgYtGq1SdDBqk6
eH2eb7uypfWbxdhfYeXEtAqphfHAnJyiAd3PwYBRvBFCb04+vOprjajfAKbgzVCa6o7QEXGKVVbv
RoD9nenFJAGavhah2XFxp8JnDg0snIUye5tcFQwhsjFto2tIAwvXuXXLjsNItkFk4ihyI2hRb6ok
j5F4l8zsQ3PRluu+XqyrqfcylElGTbGY5cSP4saQC9Tcg3XlCmfsQreYHiutieA2LvcCWe/Zy1i/
XKIFNx1l6GY5Eq22bfFg/TgFISUx7hoJTKAhEWY9RTFn7bfC42dRfspv5tBmJ4RE7g80zpBumqk+
WZ4U+xKOWVRWeLqE6NsISZp4EC+1bnOPhhqrM/7Sh7aPx2NTwA1K/eR6DPx2hy1Fc7SBE88iL/xb
LYPkUc1DczfgovC6tJ14dmd7vq2C9L6aau2nu3g2ew+8CTA042zNOkb32VihgVuGGw+jOeNCS4xh
xjqcMfsgO1wtFZbG3rXMstZAfF35d4Ap8riUublzZ58fZk7nPY4ewtlI6cGEg9qQjOpQ4TR1iz2E
CnZ49Q1bnvDk0CIalbEFpc0UenCphVODb8MetSVc0xz6RIiY3lKbvBmxAl8MucMfrrqVOZm3G79x
602btY+F0qdN2rbudY1V5s/M0NTzanHApbtx2o2Gip9JEk8bbK6wR5i6sX7JQMc9/DQ0F+UnuZm7
Lmhz2MdpH6CV0H8sQ73GXfS7PicX1YIwRhhB7Fyhf8+eV0eFvYi9DPkTLqgbTpnpBnB8fPVyLX/L
9RKGjlTJrqwsCLOBmswewqbZ4UfYass3zR6rZmvnvS83/Pry4CQL+41O3k5gFbfMR+tfS2XlGwiC
FU5/wTA9usqab6Q2gookMFUrGw9u0gukdTTSrMErvBpOo8tMJpd72PVThJOA/TYFZk9kq6Ue4ziQ
y07hu3yOa9v6qeviHW2cd530TvtDkwV14oDX2qPCZh6pt43RsDQUVU0ufe9xWUwGl7Wjn6WEXx1k
gwnw2GOJiHl02Mkc87ksK74NCy7z49hioFp1aO0SLODq5F7PxxP9TodaXDMwxEhOGKHeus5YhcFI
NqWm+FjHRLcuQB19K3JjGpy9gbfmpSVxItMcVd2hbjb3ujH125QJ5KvKcKF7gtjybRZ2qu84pPGN
HfCw3wT2yAvqar7ONA2OszKP+Mrbh1K1KApdep49rJabYtIqmCsOWSBhajacclZnsQXbVsvR7lXM
EXgmeMtPU4yZ/EcVFAwJ7JNUOhc1Ar0FNkrZHAwljj73eEW50t2wkRah13tPpbPWMW0RnMi7LkI9
G28nIxE7ju7sRP7aSR/KZEvaCL7+VNNOqXd7b6CkRhILvyktDpCxSzZQxHy0eV04mN5zFZfRlDKb
GjTP4EA2f8WsqYPjVEso9dKJfOlFpTa4O5mW2GbHFe6Q9fTiZoN2KOBUEYchuaCTp088ofy9bNIK
w3FcH3LfS85N0FBd+8FF7pAo5pdmd92TU3cxrKBR26Tq2XVLceyKhB2ojecnXceNEXOEXV/DtJ8K
yG3GpNd4jipYfKqGAKr8/EK3rH0zQL2yuonYy/ogpJq3dpI98DEXmzxZzgTW+tiVyDzqZuumdwns
yNEj3PqxgfW3ozBYVLMYdr1Iq+t8kvONuciu3LWtTM8zBt0nh4HhLRyter+g7Tkvc3bN2YZJLE+G
Chbu3L5sKUcnN+gi4aEGDdjobh01MEvFXf0y60RzN1nYgPtG+T3GGvtUFABYW3dw/UtysIJLve2z
ZGPj2B4adWJEKaZUK/3UjzqVt+hFMWbwxkYd00k54GHJ8MjvOY18XUccSPsVtTf6t6R8mz2BJ2Wf
T9uaVYvHzUxFRnTLvrELmzo5zi7NgVzNqZO8wyRuIhGXZ9wJjLNmszbJYsDhxKwOcUeUTNoFVYiB
qM2PT98tkucjzHbnM/aeC3Q/Y7rQp9x61NBxXBZVMt+NWL1eWH2u3yRoLvajqdPk1EOuuVtDn1S5
ZWCq2D6N+dJbTOL0Wnt+dDHnDLOgzu7sbFWFNqXdbbzRxFoGspZzZSVVboXw5xG81xqrfqFxg2vl
NSdmJKINMdxD8NoKm49nWIxs3uCikO+CdEyjxILWtpkQ0yELt5af2NDIaVvix8/vSeKROr3p3Rto
/hZLx2/r1wxvwPtRy+UF5GdSJpJ48vEtRqF+20n63E2mY0yCUTtssdpUOyJHCNNJ0IsEm7pdyoeh
yLTLwrKRPwyLSwFQG8SJBWCY8Gu2g421Y4zGD5qvre7QsThvaiwR8DSOvQPJQsyqdHyrhe5BavOx
XoaVMstiPxHMiiJeacdksbKdkVfZnSignRmNEXzDFb56LkcNj4LVv75ez3wjrShfCsFDXeAZu2Hv
1T7sXipBHMFowjqZXOtuhVbWXcShq80KJNeRkSq0Bl/oYFONToARpY5ev3N8HHnxjR+ZBc39Mkcl
lg07I9D8eNPhVRlNwvIOY5r0kTsX8vvM8trqiefsYp98VYeqcRUFz0g2GjwOb5wygWWuDRLhMGSa
3kYVkC8lfDhMdfS3GsPHrdv6xjHOeslkDJ8ACc6NAW+P2+dSyTATMJWawtt2k0NRZ6kU0Qde3Hqe
tLvC5OXUk3tsgvnMaM94WqT2w6uy5GmcLPE+9rq+W4ak/D5oJfQOPa9hWPfV3VQMybFz6vRy1kb2
dgj9WzIArNCxJ5Pooyow7gMbpfRGLg7GyestdS5Az1hc+n1ryNCx2gpHIfwIWm1sLkefgHSLmq7v
pXZoZN5EZHENRx30eq+cID4ai1XsE60nAhRbvG3iSz7WVYhuJtV0GtisQiVb+hetgz1Krjrxp0sL
TwTQ9eD0AU6aVAwe85AarnKYN0n/YM4LpuMu6rcpzMu0ifKp2LdAIlckNPhhaxGFgfvKfrFaytvE
GniKOHpeTGrAhdOaXZw7rfHZNnOylaSG90fcFazfCm8jELbqpJUB511rbsf0YXHs9IjkotZDlVIw
xoXP+EZynoaj31LdVRaNQPaQTCK+iA092VZAEiAQ833SCfc4jwnmWD4GtiuGPFzEljHuKqtEo4Lx
yi7X2ZKCoi4x4NUXueGh1XuQAXLXqN2jLJtyRE24bskZwJ4zKusM77LN+/NAtnjIsbMZ8Yb5njCp
R9QWfwtMqOFz4QJGQdi7SVZ2NciIHa6eX5sxji8DD8KZ23fTbomzILK0+mJZWo5sW3vB/Bbecvqz
Mlbtvr02cVNtbokadCO1YPlEtRDs2x5LnmEgWTBuloex4oetNFs2/Zo1lRgiynSGV/Qqm27MCWWY
kgYYZF74YoMskqmn7WodDzaJx0LKqCJMUdXtG5VPl34GwGja2OzEawZWEc/koFjVVvfQleI56F0Z
FuZpRGBdWlUuolywFJzUQB4w64xOhLoi2DhhByzuYoRjoYMHCkusp95Ve9PVH3kJb32SPfGgnmYn
P0x2u58VoUQoTa8aTmQ7GttENluBQiiGMWcFlCjLHDjh4EEw9m1N3VhF1h0NkyJoWbALZqecwsZ2
MIcSOObd+Eurbm3RwC2XuNbc4V7QhE2SmWefjv6nCFxnoxvV88KMsg7tHHexDvObXdBpBJPafbKJ
RTzsMxXY3/meUGes2z4uXSYKGQtDdQlYRJiLua+qoIe3h9d14eI5Z4zW82hYD/6Cd95UlvLsQOoL
YXk9IzAUKPLnHL6XsZzg5KJM4G0eBJz+jQgsOrNg7KiECEktjIR+XljBq9ktjwWqs6iga+cUzQBa
5uwH4ES+aQLxaCptgIyZjhsion4MMf66Lfqxyaa5Bt40bxxzNCORBfoVMSP+reUP/lmkBIMYcsgO
cOPKc6IZF/DafUjKRZyG1TQUnA+FeIrnueb4zp1zn/bmVUFu11lv8B7sm2SnT9aLnxh4b1XUDqgB
nStXtSUf1+QeXByEXzxDqYMxdJuRQfl5pDSAWNir92DS5F2dkTyDAo+ohMVYjsDMzA9cC7TMUZ5E
jtR0B7Sp5VlrsviqT4vg3avxBoNYWQd6yAMATSsgFLSbpKk0TopUd8VjD8iDG4cPT/27s3gcUIXh
YuZBg2ydR92mIE4ImpH6kL55YCKnhm/i1uMdnJKpqU6Vbs3+1l+87mfgzimXSzPGEnPfH6psTq49
D0GTw5n8A9t57V62Vv4rluV8qYpEfutKK7+DfI96zNNBtLyGgf08YbaJw/jAwL8zt6vPeoS5MYun
Tpyt1TY+n6LZviRmNz8Y5CjuFb5Qj91i1+gEB3wR+0Gkhzim8EkyPbv00ElFjOrliXCpuIjod1RI
6eOeUA0m9Oe9vUGRiYe0ldbL1uTSV32lBBO0drjImg9/jwzqVke+zowfC7TAsT/jmGyFyTinN0Os
lfd4DraHVjhUNX5OqlnUoFRgBEF/pO6EUaHVJXsFoD03WuctWQRABYzKIBpLxWsaKBmyE8asGHP4
XvEetJxTizfJLFSOEzw0LkrNxirlZilK+6mareRZo7Tx6jmI/Lyp8UAyLW3rN82aHKQ4JspFCzYS
u6cn0VnAaJ5K7tnj70D0NrpNS8zIn9LkPgd9pFBzdo3b7BW+2xCOfRxIOMB8vw09gzx7w2CZDEHx
2peADx3mywwhtF9WDqtMTyUId2mFyzLYEbD2IWXYsEEiWG01n+w6OI4kYeT9kyBhj093+N4OgDVt
MXXbOnXX9IL6TtYNiGCMPK1JhXMkGUSG2JkRsGhoJF14QR0tirTAYsz7ixQUe+twyP7UY47o3inN
nb04zs9ZYejvDFg/DRR6GEVSmEzBeMJIXF6uBNAL8HqNTC3T2bZIfrvQHksSd4Kq2KT83BFPIKvm
0YH0AcF29wOq+BD4arySCRsFaljjIR+GINIHC4Ps0alSqtyExqjzcbNxOwzpIa26LCbl3zbAWpcf
Dfd/s3ce23Ejy59+lfsC0IE3y3850JOSKNcbHLWkhvdIuKefL9ndd1io6sLwzmrmXC2kBQ+VQCIz
MjLiZ6aoGD6FUaHdGQYeXoiVdxt1KqMrN8ksjt3BvY1b+wYR2wwRcf0wwSIONzXYdl8vdfFRM7Xc
7018dilWZwr+H2XiG33mXZmDQKnJ6KpvyLg43wuMUr42Wtd+pq6G4P0AjTfZJXpU3ub9iJUBXYJb
5ESNayjN2gNGn9ldPdsVovVp4uMXhMNWkWCPMEWfLzdcTrQXJC5CUuRd20G3A5zRcQd3oBmVRqpe
7zUzMbeYFklyqfepSKlJZ9VjgQXoR4un+kTP5RfHE0mLnqsOUD0js77bMp0eQtf2nZqrfqZmn1DW
K2/acg43aVxE1Ncsb+WZz3TgLeI8QBLDpuFLw/v4mU0qTMFgpKA3y8TEOBC3sWg0MKsxq3SbmQC1
WhlxdFH+jAw2UkvT4DbJW/O+crEpmHVAnyRHa9LGp30zywGJrRnIAPBU2qL1aKgFTFonxKaBkncL
0oR+1HucwziO6gg1KiSVNyi8ZWuAJNliPO6YWQBc4EjILiRaCIvuv2PNrOguRgm01LIbr0TocbLH
PkGryHmuEuM7yPhPE3jirdskPVcEEnWLhsGmq93iKZurDNSi9Z3SQ3pPI9J9GGKzvHbqydjNCt22
fNZL4LOqbFI1Gs0ElJ52NDv+aADfbqhoO2RqFWFADfUfQVM/BAXmfFql7Yto8PwcDaOtRXse9nyR
/1AmWAMOKrs30MFSzoW55Npt28+UY1Cz7uf+W5Nq864JsJNVktbYgSfKyGbyby7UA0RBEs3+MbN3
YPFTADfncPp1eVOcIO8Q4kbdhf4j2Ab7FLnrTSWI0QG4aKVY025oJt9DlOWBSnzqQ3KkGlRj2v0s
XCUm3OBco9l4kibWkK70Q0+ADQArdHQ+APnQwnHcxadFMU2tYqGW+24y7Pd2ELr0Kozh6eV9/8t1
ep4qRI1+lKLomunDrzAuiyPx+lfL4kQK6X8a8TuIyT/Vka5/Yhr/b5qT7b2DlfCCv4WNo7Hv/k1z
ctR3yA+hcGRi+QyJQP7obxEk/Z1NyLLAJqhAWx1JjvpbBElHAx8QAdgVT2LvwZu+heYk49/rgAD+
CbCziwIKyHPnBGOvuEk3YZ2MPMig5e8t6lA2eUB4NWDiLbVShxy6XUwxxlXCG22qxexb6KRtK2VO
n+O26m/UmE5S2KCui00z+JKx1h4h/1Vip8HYvmnKIH6wkTP5oA9u8bF3W7c86DaaLm9fmP+HbvD9
r6YTza9/YQbf/usgip/fSaKL/wd84Ynm/2xR9z9oc6HG9a/vxc9/bb43v4ufR0uS3/2LeWdr7wAD
ym8tQSgWwPB/L0l+hFAVSAoDFC9EGpMg8/eSdN5Jdp0rGQqmLWv9/3tJ2u+Anxq6R1fQAthu2W9a
khII9npJurbkBPIXyxxq4JJ5J3RqzVXSTKSKufMxHkVLe9Wdyq30M/jdqDwESq0+DQ6DqiEOi036
tOmGCRZ32kfOtT56NWXjJsDtdDa/uK7ReriHjl2xidEx+j3Vg8wPZmReUYUp3IdXc/7052O+Zsa8
ULiOnh5UHcAyiR+1mJGX8+IVJkVR8aGdSmvYRcKavtMh1D+mtjVRz/Gg8Uee13zWei5aJf5ISKzm
+g4fg8OkDqAdweSa1/i1ezG+u65Wcq/VuCMIheJwGFHVI5t6cDR3ehKdMXw1Gm2yNvVsKE809eYD
fmrz3nayRmwSyj1fZ6pD6mOYFfR8VESz3ttJEt0FekGXCAmJmCu7OcabbkJkseU+s4bQWSItYXWS
ZKjwEJkPE6zlce6lCXLzDPOBnalZATeZyNmIUVVAWkIHuzztS1StHAp+jAPkjZ6k6hEvX2N34zI3
NdiJ+Bo4E2SAolJvWiUASuXRlnPawPFDUbz/b8Q5Ofb4ppdCTiji7NgUU+M3/g40eLJAuIRpiuaH
lPkjmvxF8bWNd+DfLBiqtgUU19AIT38HGqw0PZBkHpZDkukrCRV/n33uO43/jbRFJ97I+PSWQHOS
urk26bcLFRMAGZDs5Vad8542NC7EuxIr7p2lAgajybufqvJH6XW/u7H7XtSTdhXpaXXT9mgXTyYV
llczdiZgnCAgSQ9kBmBidGJyJVhSWLDg4vxHO2onDFW9FW5/4xb5rzZJnkelRc9SoQhIL2VTFuUd
xknDCoLvhR94FLAY32GWJTDRgW292KVEgkprgQUjO0WOuqMIBVACW+fHKrci3NjQxM03hqLNRCvb
UZGrdmvFwnshHQ5DVuDfliM2uAnpsleUTpJoZ9cCw3u86cGkVlW5+++2O9l2HK7/vO3k6f79Z9ke
ZZz8xl/bzvLemTpRV7InIH25cm/9te34EQwhV/cMzdJcyzKJo39vO+MdCaf0iYUdDIlE3u7/3nbG
O9i7NJbZy4blwvJ5y7Z7EdR7veB4KE51MJvEa5WIvbj7FonXFnplKtvE0u5owoTdLqENtJ9TKxB7
bnpms1cCXZlpSMZzvG25kyvbyLSabpNT77yJuqn9w5rx/kSfJRt+4d2BQVFTmsAq0W0ClmFow0/p
SbFpkGD5VFpFct/gZW78uXfedBn6/z7nZPX881J8jn6RbEboPBytRvnN/9Z50GXeSNGIy4wG60DG
l791HtR3rFAWqoGOJ3xBmYj+tRp15x2iBVx/KFXI35E/+ms16uo7/hvOAcfhlguGxXjLalzemiUX
AH4M2aupvyz+48TBagYADZpV+XS5y61loOKMRF51eDUpZ4L8Mj35cxT0KkiqLfaW/PmrpDC0hDCN
0ah84Mrbvgs8wiraaFj6DJuxnAoUGcxoJSU6+2a0n1WphwFKesG3mMtonifTrvzc1Mv91LQNovpV
+2c0/kcmuPwQR9m6fDWaZlhLwT2jBrIoOwhUpFqqwZVfajkWDGaMW8NOjTBLLVUPiExILxP3NO4u
dwjf4FkwY7N6AwYagAVi1tZ1rdajBPPkv8dYBeI7XJTC+JggZyR8vUKwbYP+v3JHAVbRnwTEDB0T
V4Qrbk2utvcCUuZjRf/wqm075f7yZ5ORcvFyOjQZx6OCSKLCteT4u6H17VErRlmynRXzSdF1eMdm
EVGbdyP9k0AQczMN6Mi3nRcckkbtr0yzSg54G3G7UGpnWJntk2RB1ckSKBdy3wKBaTnya7xaSLaH
2KPrYB09K659Y2r6+C0eAV/Majl9RpIrQ6EKE7hQ6e3N6NIsVtTRXJE8OF1YnCoaxC4KEPAOlwmD
hXYsZldO4TtBNnyJ7Ta/7514jUZ8sq7gjVEd0VT+4Ua4JP8rsVqo4RACFgOdu3WHMrtRpR0OKIxm
ZVZPdqeUoYEeR7BhIFOK1LyeVNPqdK1VKUCbeFHfItEyfoGGj2GXi6y6Oo7KTy1s+uSt+5NRHRNl
X3JPLuLGYn9OEMsn1k3ohxK1DgRtzMAZtfnV5TV8Mo9cvqj1GkynTAa8xYoJdQBPWqfVfoyIBP4U
XbrPXHZPl9XuW9/oZSgTOjZJuusZiygXVF5qju1Q+0rXQltBSKFVnObx8vvIdPR19iBLAnwn7pUQ
Tyz+Ov5YSaHD20qqCpSnh3sS+vZXejf2j4hNNveZsJy3hm6ILQQBhnI1WYpbhICYw4vO6FhLJNCT
bsR3s5ngxUFTMx+VH4Afq83lFzzZXgwIO9nkg8lLjkzRXq/GgCg4FwA9aYfYIdKiSYB0L83D/2QU
qOJw9G0AfotpdESh5zaoZl9Duog2h2j3GjoT/8kovA/Xcuqblr64ljtxx4ziPOcPTR3sp2T4fdSc
dmWQk3scS4JMAVUfOI3cQJZ9qQAb+JpVybuYCKQNGkqJOuJ+eOJpn3P6xHdgO9KrWp8jqFUiBmkG
AacEur4SR859OYeShyUXCgwv+fNXwVkv+szSA74cWLMKH0PPOMy4p6wsSHmhXu4AmHIsDU2F14t4
/fEw0Elst9V4XQSeuHF1ADSSqN/r+YAvXf8c1RX4dMPYGBDww7i+DirttxHEDgRwxNlLDeq9B67r
7evJIZAx/xSU1Zc04dW7m8hZY7KpV/5kiGeZvR/MelpLo85NMHLhBGlWLUehjA2vBjEs2t9qwyDg
KgpfUSSo3cRr+vKrnJtfKp8uN3K6ndx7jkdpWzctQQ1UftAU6pVIq/gZyEx9M7ZOshKc5X+1CGby
IFcRMuO29nJTe/1CEx8D7W1R+X3ZKZi2uDgYqVaxq4CPb8WIUSSE0WnfqJgjXX7J002DDoJG/KT8
QW6DXsfxWwZ2GKA2W1a+Der+WyIsVHMB3viVwGrNIDu7Fc5Q/gIfaN1jhpndZKYRbO3AildWjvxo
R3NAi8NwEI5QSbBI9hcPotAjKTsUFn09rP9QVQXI1tRn+6ALjE0Kz3Zlk54c9vLKwD2X1ycu0S87
fu82cMM2RzLUT8wcNXxotyHQC5bvAx6cqBHmJWyWnHbhp8sTfrJ2GZcCOceWa7J1lzLznWUPTTKI
wh+4Ld3bDrsWVwBr5XQ0ZURdzCbXC0iO3GdQyDtht6PDhV3PhFOhULpPtetO1HozcRU0uXI7Qf/b
unCVrqM8ivxOcbIHpwXUj4udu7VFPn9j4qZr082taptZgw1XfUhGuLel9+wI82tuZtP7VOEY5O6C
BZPe8pHSuoZ2APh/BMl2Y4Dh2RTqKHYK/mLvDcfs9+BIU9S4e/W2QKzxFp3ubgeyLd4bnRFt0RiN
ffTxmkMK3NnPszF9qPLZ3k0zce3NnwGRDArE3B75s0xeFa/F6BVgHQakE8xblRS9Tvpvlwc5kT5Q
uVNyHSLdojWscUM6XmSDjvEqmqqF3wTZj7CKH0cbDmYcxxS/0QvepX3xFBkKmgfznha1tRkC248E
2uFGiptmAZR3bPDqqby17OIk4sgn49pMmwZFLa5tx0+G22wP9W1m+eujuJ61pkGDwvA2up5oKOKH
7ACdKIBKhbuy8U7C6mLkxZxYtZe4AtkwPx/yAfCoNSDkBe8uj1GlvTz/Z/YafVVpdmHh0AUm/fgl
w37WB1XAnHcbsHqFXUc04SPrrYmafCF0FqlFqNSRl5f61KgMaG1yR7dC8w10NHbGHHx++6uAijCQ
FnpJehfhSlWsOlbB1PiN5ta7GZrJphwGbeXbnFsV1CUoyVNv57Kw+Da20YRgfhO+DckFMHMz/RoF
g7WbIITcgwq2b4aw62HHKmiwvf0FKTzLFjn7kr7f8bdCFCgWKIjnflSY8Wf0nQGdNYN1dXmUM4eM
bJdT5Zb6oIgkHY8yo94LLTHOfR3zy1vUIAdQy7hclSHQ9yY0o++XxzszoXwwii8MaMnqwfF4+jiA
4LOT3Ff6VvEtQ8SbpkesPCkxJsfcROz0HpHxvJialfmUifviADBJtwk9qAxwD1uM7KEI3Q+QWv0Z
+46d1UJ7nMXc7MBAJR9tPuo+dIpmB1q83pRVtebzfWbrHQ2/2HqCRVQpos18pcYuNC8h5412M65k
L2c+pyxxA17gq9HDXoySAnetgtZiFM+0rkYyz6uEQhMiRbo4wBroVgLK6aQSLAkoAHfJlwxvcVef
lZGsuowyv+RnuyIpv9KZtbCdTuytJ8CRpmVkPirgJvFt7t3rty4mavXsTfAgBBtkQ48XE5wntS9t
tfKTOn0kRns7UzjKYy1gMmQoNG1ZZOoDdJuVqHDSy5ZKeJS9ZObCSYa41/HAmlEPYRwGJQokcdfe
p3kDVR8cnaPcjuio/MKTBhltt1Hq9v0oovaea4DVbiF4A0PKw9H7MmazuxXOSNiwgd5+a1qtd3bU
uJTvQwLldqPhNNpgj+BisKmKjiqoM0/dBzVVcIWshODaoocBsOtx6JGyRCam/VxYnbgGulr+JkIH
5nzlVlUFG711H7nnYPWK5u03bPfcCNr8EP2WwqH4dfmTnC5zFJxInCkWcdkDNn48M3D/xiTok8p3
PEX91nJiA9Ruym+XRznNVdG/NLhMGSRyUpD4eBSMQQ0k7ZAVVShwBOF4pw0ehtBG8YwDFkL1reut
RI/TAiONdHklYTys24iXx0PWatxGLiIIPtpJAhr1ENxMWDDs2B/hjacH6LOlqJ2PeYUaRNPoyWPr
IP/x1veWD8HxTZIi7yiLBZ9j8pDqbQBg1pPZeQYR9UbUs3utjeGM660Tardq4M4/Lw977uU5AFno
EjJK6rAoV9h2EIUwcHK/ix3ssqpShdCAoaXpNMluHLoOKkHi/oaEVQtwuy0OSZ3M/uWHOA01OtJU
nkqLm5OYLsfxB/CUqMnVaObkKAysAQwnllDubo9iPEahYYT0BLX85Ba7oAG/oNRZGf/8JLx6gMUK
wCU07+sAUqFAJ/B93c3J+xFGyT7uB2WXWFZ1i+CEcwCTksF0KHFs9XR7ZRmebq/jSVhsr6CbVEQF
DIiNsfiOspz7wTLnduWMPjcIjX/67lT3+HcR1LuW8navq3KVGdFT25uI3Om5sZJ5nB+F5vrLF2Vh
HX/PKEwHUYHpoVpuqrtOy/UnqLnuyo45LQqhKQrnjKYqBRjAqItlY/Re25huTRqV5NUmN4fo49hO
3Y4ugnLfWTFWBWLsnyBiW/cF5rCkdmP6yzUz5GJGxX5AoyDFExyyLeT3ZMX/8NwcvH64xRwIG7C7
p7V8Thf3VB1XpvcKLI3d5Z1jMZPHmQ9T8IJloK8spXwXMx0NRi00pqAwq+yTYdTF3VxD2krMaOWW
fZp+MBJ8RVAtNL+I0McjBVUTIhCU5f40xxpI6QJareNF+ypufuucYu0OsDbcIiwpOqcahwvDqRmu
7pinw+cMg2vgLcm1h87NykSeHY8OjwT6SbiN/JyvymxtBzUohlbhqwj/fsIxWPOVNrJ3+Lx3VKXL
4M3ZHNMJHJ60lWOEnsjxeEOQ2244MR5gcBi/A8LZKWJHW89tJ18Phv7t4xkAGhiMrEpqdx+PVxSt
Gg0TraUoLuatbYto71rld3hZ7a0z5+Xh8rp8qXIvFibXUfDXiIQDEwceeTSfSljqaVAqqc9Zhz13
kv7RVe42hIFXhsWjosYA1cEGanF6lyj1DUzAHf5Zu0ZLD0oZ3pX0+napSLDOLfDNqQ5GhtB4E+yi
TI1WPr0ME8tHBQIELkoDAEpv6vhRe6wNi76ig4itLkRQyg+G8UinvsK9sPN2eQM95/LsyL1/MqLN
eYt6mATwLQIX6nkayh526htqM/iGo8gKVZxu1Ta5RyLRvgmdWaV0Yq9pI8tVfDIwCDPKKyogtOUV
rQ/LGdW+MfWnAV9GpUpqeFFRt3KSvRBMFsOA7iKTkpsJM4ZFLqM4sNzLIEr9LkVCIaOhdXCKCD2t
znOuhmaObyCszd/xITR2niZU6JWjd21lTYoXWg95MYMnfHnKzwRKYGYErxfELven44+MngpKFXOS
+lI15BqreTIcNdZ2RuauNTnPDkUkAf9hG7S1FkPVWe9S3OXt086M/UJNuPiGHS50qffl8kud+ZzE
K9qpJK+y9LNYR7leqybY8oS7SpCD6KsbBGLcZGXq5PMuvibIJToQXOqh7iyrFa06mVNeQd2Ci5X6
bq95HxHOgM0dBBhg1jC4L7/VmfnzTA4aCcdmAamLUEVfvec+aCS+FyKoRANkPDhxM924ovgLV/eP
SI6zQ/Fm9D3gHNB7PF4VQilz/Hu6xI/yfuaUQQFyngz92haJuXJ+vqywxTR6toHKO8KL+LmcfKxW
K4XovZgivDY8e1Ceth6Kmr5VYbrYYO931aiNigLYFKEYja425KICA75kuDXcKHgfxaa5n6iI/TSc
0MK/c7R+NRO8vGKErgsHOcWPgP6BgY/qrZ1CRZ+KoH9MEQvH1RAOWAv++a2wCGB1wOrllZlu+4kH
slDttG7xSfRHmh07u6/szWSJdCVcngZoao5Snl6jUwKwerHMtTzAP7NHjKqs5/5QWhVenZYrpLdq
6du2AkuVQtvhrauQXiOns3wrGmNLJWZjijqQ3FHsU21JDzGAWuh04HUcp19Z72duH9x6SOP+7O+7
y6R8VBJU/h0IeqIpFX8QrnnQjE6/EWVtIK6jQ6cq6+7RGuggDGgobe2wWVMuPg0l9GcAhNGEMTjb
ltCTnqsdCNY89hsgRwerzLq9NVrlypc8oSaypVFCoLhLRIFMuQT+CoFOIl4tkY9SlUYKAC993yTY
tSpzMNKsDZCTACFyB/u+uI6CJnycvOK3MKisuxkTlw1ywc2tMc21f/lrn6KeeDA+M6UH60XRfpFv
avRe4Jhh5SUaJbhGQWvc1mPYXmFApm+mohgfCr3v9nnSI1Krzw7+qchyz00874MWhNTlxzmNSzwN
oA8OT2I7d5vjuGTZ42DWpY13ZWtb3+DoqweEQPRdNELUvzzUaS4i2a0ALyjcyoKXfJRXia+FLodt
dFbqqyxvKqYt0iiCztWEuv7GLkxj04UoJ1EAWSu1nVv33F2gEaJcRaFNXcy5LpDgmYw69fXEU/Z4
m+EryrxQd+mHq26u7sxJuUebNN9M1aT7bmQ0Hy+//Jl55k7jqpQ4LULzsqbqDAKNDSjvZOGwGQ16
dAgmTcjLIoa8uzzUmSCmc9AATQTpT/lscdQYcRLZ08uppuvtjYL69w1YfAjVrovAlNXXULAxcbg8
6JldjQg61Ej6vyrZ5mIdOTbGy0nKUTrBs0dQRmt2NClX871z0+jI9jJ1YhVAxPLdCoiyc20mPgff
wzwm7uOUuyr2Sm64rbS0Q2a/6gYMQZHMM1QlvrZbFJMEPri4kIY1jU9XuaN1gFqjVn2+PAVnnw2A
G3UlWn9EtuP1HRlhZuMRm/hzNj2krlnfJS4yBYA1zRXt/nOTzVkhW9CgQ1VH/vzVTjLx363sLIfi
XtvJvLFzPAMcU7TRSnA4zcdA0dFhgSryAnJd7FiSMQXtwYJUzMA/IjCRiTLj9leiq4/ErTWrpXPr
Vnb6IF1hD0ND6fit0PFUIwssEU6VanCYW5OcOa5xJTLz+hA5WCYjJWaurNtzH+3FBQHcANKHywtS
knlePYweKWdRxiiK2OHB9shujd5Y65u+9KWP8zLKjhy95JwcTchyH7+g6sVaNKgBC0TRPkYISMRN
90ACehdY+h5y3VVi1dcIcx/wm0B60fmg1jUA5vbBjdtdEVJ1H5oHMxg/OVV/dXntnjuVUEijuMXR
44F9XWwsBwHHiWQv8TNKn9s0NhGJHCsNfYt42Nl5ah2GpKkeZksvr3nFcC+Cufcd5PaA04RrNYQz
9zqmimsUaCeSZRoBx1NVt+REacNeSvqp2seQa27HvPmeiSp9Ctvhw5AgdwUanMYAsNVtanfjDVQf
rHjqrkVCk8bY5QmSA558OwvWoexHA1lebG4MC0dVHwg8yIDCIswVbwMNrkZXGD9v5D3oHkee/aXU
o/5qmjGXvjz8uR3v0ajA1Yhdz4F9PB89zP5I7fk83lBxmddqPMwBcq3kJmdfUpKUQEDjG6kbx6ME
ZUH2q0yMQtsETohbf1bdSdtRjbY2Gdt+i9SpukkGM39oEdNcmeOXtziZZK6ZdFYRwSDbPx5/xBVV
8cqeW2aGsLYZvRc9Wnm1fY1MPqpq7r5GfcTiA9vCezQKIpBXJ4/UBJ+bAfVPLThUqrPrWm0DtfoK
Q5wb3c1uOjO9bcGkmEXyo0urOyfs7wAu4v6avler4Q9rqu4KnUaXHu8tK3wOy/FpUsMHDV8AMDJb
UDMe2pmJj5IOPt360zimX/K6/CGzVgc7VC7HN0B2D1zl7g2X/TF116kS+GgJwh+NbodC3pDc6xQh
OnS8rxK731ZxcDuG3g1WGujwigPSv9e5oj1Vdn6tTuEPJR1uo8HcKyJ61NNJR+emJAhiKNNBXLXL
r51iXPWu5QfYWwYa/pHuUCOVV3+8vPDOxkeHBS/Lh9CUFuveMURYDwMbEfsjlN2MUT3kXRTzGJ73
fHmos2tcGsQANYUJtdxiOIvPwkvl+aloLv4JE4o3IlsD+Z8fxWQcSgxkEotUsE69BBSaiphL6NU3
AytpYyt6+R+c0NJ3FdcgegBA4Y5XMkJjmY6peOKbAgWNMFCTnYKZ8fXlGTvzcdiICJ1hC0VO+dJh
fpUHVKOVZgVNXF9KaIA0QlfOTYvgkFZrHdkzmQAj0aGnpYM14RJfZ/WNGSX4E/uT7c536E6aW5QI
3WujTJHPSaty5a5w5iuR36GbwI2Yi7GxyDxySn2dwOXUz6jC34pBJA+THaxhm8+PQpykWi07s4t4
RxFB5CpZpJ+LJt8gg2ojj8iZe/krnR0FU1Ko/zLxX64Fhyx1yOTcFfZU39qx1++47+UrVZ+za0Ey
/kidKLkuNW84sWfdiETii0QLD2aXI5cSFtJ5pgr3l1/opVi1iNPA3KQ2C9MG0m85bxjXDgousz5+
9iGcohot4K3rxO1whbBk9IhUZTnvY91JG2Szos7azhSJh5vGzN1k00TBfOsoqomM3miUWLepevql
QYj4OZ29n1Ywz3tl7KzPY2yja5di99JsisnL7rUJgMOmrpzevBFWpeOwZ9fdx1AdBIZn2tAP/jjZ
Cbm+o01I1XKz++GARj2ksQf1TA1Nr7hhx9fa+0BvPMQB+7z/ajdxIrZZkyMzWVs9Tg6YSNXDttB6
G5EZ8MWo7ZT6N5V7O3LgpZmj3AGdX1LmfwBIscaNkdNRKJwyf2zq6aAXcEBxmhHomZW4OD0NLnAM
gId69lvVoVXI803jlR3OPGrnobawbd3c/ppVqvqhszEI3rjYKXzBPab9HbmQrthGIsIukTM7/cqW
ueY3C2QaMsvcQ662xMarrKTbenpvfzPSxJDGOp0FCmpIU9RR7SHa1KmTjpvJscv3DejPK5FrVbJr
Z6HdMWdivmmqJPxUp4iQIZtQP+X4Cu7FhLgPwhD6fT1o4qBaU37lxU6s4mGkj5jQVxrVTMeu5y/o
17s0FwIlWrPYOnMvkM0r3P9o2lPSWeQ+SqMFdalaKBhblIYrz/0lkMvdIKH0pDaVuClb11xJhM5t
WRJvh9ADwpE23XH4bvC5515JTd3pcmU3tsq8jxCnXKlpnguq7CI0aij6cSAtgpwIO+aT7rE/cNcj
l9Gt3p8razzoWjDdz4NWHy5v3HMxghKqB9IJkpu17Kyq6qAOrcVrGR3VMNjkCLyVFGSG3P10eaRz
3wzrGIjv0h4NLPjxBBZ9PlOsGmMfC4LuoISG+wFrCcrr+TSgp6yrv+NRFazEpXPzCRkGWA01YNJX
+VCvjsNM6NiIoNnvFwPC56zP/trIx9JHHfIH/TV1ZZGcmU2KxBaYFs4oUMiLbLUJhKMVdsstHMHx
rZda5a6q4p8z9KOVFzt3O2Momjwvsi2w6I7fzNXnpk1LLvy22+TPAXacvuo22q4GSrONzdrZaMAA
9kaLPsAQhPZto1ftPpxJPsNeXWOjnPm4R08jJ+bVPLt5UuOpRC9jHIdtX5YdCu5mvutDvETqVMmv
PZyiVw7Rs5NtgN2RTV4St8WYXUecdBr2fysyb29aUbUT1WQdZgfLmstr98wykoZVyLdBAaJRqx+/
HmE/dDndSHnnNLsChq4ewiSRVhXYbKotNfrL450hi7w4ZP17wMVxOriJGHUAwr4zg9MLkxHoUWhS
JWyQpraKtt/S41Suy6QoDno1GNsuczzUq8eVpEtuysWxLh3tSbw43CE1LzbtgECOjfsSa4sNvcP0
uqIoXfyGIKi6T3CT23etWftqkypXeiXWttOJACIVe5NKvUXllSIELI7jeQf2hMmGg2EP5NSUplO5
Lz13i3H0XWeLX7Nj780pPthp8zkYkmvwKHckcFuWAz4w2CBp5VdHD64zO3901H47ZuJZF960sunP
nAwoDwFuAB8LcnPJwuyhRoW17BANdovnYFJg8STKYWW1nxkF2RTmgRKnJ6mRx1ORAnlXCyWkRzK5
w0YIHbNXN9VW3uXMwpM8Y8KzK5nG7KvjYdQMqfcq5trcKECoh9rL93bapVi0jcE1/WDnzlMS1HWL
LEBMO0LU325UP2/jPy7vgNMdJxuVXPocYiOdkcXmHgLRTk5QU/SL9PIutdryqlYM3edKWH6va8O5
+r8bTz7PqwCmCh1FNTAeB2dK0NNPQHKNcxru62iyKAM09QrT/YU4fryzTPoOOFJLFRhKG4uQonss
Ghoq5gFWVPShMiIk2QM1hQQduB2uADNAW/GA3lv1DE4D2d0KZffnOGiNbmOUgTAOtYYmPHYCU4Op
QFkYt13UutNuBlPZ7qrQHtx91OMasJ2n1sm3rYGpxgYZL+1DULFdNlkbj/iDZGWi37nNVNcUWAXO
OpFo1HbXogn7XXhW2WES9CJoBRb5p1ekw3cIzvnX2Ck7El7wFOWmMZOm33VzO183kaljCNbOlNwL
dXCzLW5nmb3RFGU+TGOmfkC7SEWcK6s7F+GdIM2vAqusMT9iqu76uMvELsSbnFuKgt2MlplWtcPT
CMURqw7LDCcGo4Kylo92usPIMns/po5A6nGKv6QWxgB7NQjGbOvgEv11CnrzPa5zNULdxThmt7TM
pOVuuRucvtUOGbJsOaqNMy5fGrrC9zx9ctc3eWNu06lIg20qVGMNbXsGO0jKKjGnNiVNl/12vNh0
JUvA5TkeCgb6dWoIQ0GdvfGSDWZrydacUNRKy2nChMQMNlqbOhueq2LTx/GjW2N3FHuK1BpDRQjR
hzU02kuBe7E0AVvQF3OkcAzVl+PHS8YGo4Xa9Q6t02K5F6pb0I1IzhYW6sOOtiUP/gC/0aRhNiig
8dKNVWGYhhLzPH2wJxDLQXtbOcVHVub+zdsUUjPdJOQ15HVzkfU4FfJQAWfRwemiu2E20LptFPV9
EZfmF01h+14e7uT4I1elyIW+HFKfFIcWx1/Y1UkU1TOuE9gZYHCnuts5Svp716QQOCZI/zcB5imp
9m2s5m4l6TjJqeTgvCJ9FvrWJ6i5ecwN0Udt7MPpjza5ET7ZQ/FZS3GPrkT1h2X2T5ff9uyAtH1J
lREKoyN7/N1jZXbrocKRbuirwM/SovtoT1BXvIk6q1lbCFq73ZsLLoD6aQ5yyjPJZOiLOIiV2FxE
PW+pCpsMZsjw7sBkY2UuT44TOQo5DGcJIsAw8I9fzUtHeAMhr1aHWnUdWiplWyWL9lE7iT3uvGva
sHKqjraQHI9CFUVrOifakvRajLqDYSAWO4PlYAML65eikovHXTFtaPw6216vLNm2WOvanKQJi4EX
oaXGjgJ7CS48CabXm3wO+0PQt2vI3zPTyclM2g12H/DXEmM32mbb6/EEYAGvLR9lUufQzdic2dih
3qfWKvPvNC2BrEwmKCvOEpewhIEpYajoSVBHflDp+pUtMuNDFY7GTRWyUls3xvNmEpmPvHhwq2Hd
ugtiI8KbJ1GeL++RM/Nr0f4k74WxQV97kYZVY1IrURFGJMTTj8IywofYwhXj8iAn7vIqr/t6lMWm
QLTIahQXxnCA1eUGNkyy1ZX2F1Ua2DkcHxv6MNdePR6SkIYEJb7dVE7J1qGjufGCZIvRTLOnl2bu
hlTFbk9SqKZoP8V0HGJO9FFV3w9t8tTlNE0APG7i2mk2wB9uKarY+7br2pX09dyKAXoge4kgPdiD
xxuwFlUfOHoa+YiLmZuBK8w+tdVPwNL6HVKWa6S80+uxnEHk6WGtUd7Qlv3w0cmVZO6c0I/6+qcT
Z/oumUzjKYVyvssD64NlTOkezFh0RwDuqBwF2QG1PeW2R4Z3JficiatSgA0AtCrD+NKIuzDcroTp
H/pehcWoYgwhKkHtvA30gfJHZpsHN5vXCgRnIpDsAKA5IMFrsGuOJ5wbY5hrHQs1brv3Bd4kz14o
8o8aGIFnLTLrbSEoDm+yygnWVu+Z92VoSi7sUzpESz1Zij+zNsUxmu9OeRtqc7RJ8ZYAxZPRx3Yo
IXZpDDl9/Do6mKDkwfvMca4Nu/5BPeNnjXJpOtQ9tff+DztKaedmpHtK/52ux1WIquKubcQ9FIoE
waf6u2OV7V7kxf/i7LyapTaidv2HPlUph1uNRnt2gE0wYHOjwthWauWsX3+eps6pYjT6RgduKF+A
e9RqrV7hDf05xhL1/ne487HbFHTcTDyKnH9e7+EwVAjJeuzhXOJa6Dm9E+JIYR30/HZXoXiUstAg
M7dtepqcaQq7IEarvxkDTrQOv3BxDz7A3ZcC5o2REAQKPovNs+Q5fowT6keAYdYTcgR4Q+VCe0Tg
D7u6VVYSdNAOjsLuo8HbkCoT4F+2k7UcqWpvdIz4oTO9702vaWcrTouDnPC2S0AizVeOFjxNYTkr
vH60qo3MzAVygNJDVr+aja35nbaqOJwnQ1jGhgjopuRn4H/KJ6Vu+lPTCvUMdjP9CDhtOk3jbNLx
Nq3Xce2lpXuukcO2zoojdSn8OR/4U8FzKfyN4wWaAcECutg3uoxZlqZRr6i8EvzYfVtH4ggDjv9+
ZxHEAEnIZeTdXCV1XkWt27CIanf9g5Hhimi3ZX0Q4vZeNFkyjAtaNrTiNqsYeNxOzLR40SsCFeXi
tKdBZgX3n+W2cOJNS6iMFPuBMrnNUIsh98zI6YmksZp9bqbVfBQq0yVM4JDgoUcTgA+DOjGBal7r
+T06Lg4IAaCUOUj4yzTj0VblLWiWsmwOOgh7OQpNe5VVJLeG+er1MdRjBvUx7POQu2T4BpoMtxuI
Xye1WJsnTOEzCmnuFkgGJsKuAqohxpRZVndHuyQX2iSfzA8gAUrfEDT5Nnn8ulbYPOe9Ei5F5b3i
9/bSxIp7WdXCDK3MKF7LepIWLtF/DKWK/yIzJgFYx/l9bVXa+/uvbOdgIOdHZs/ERApO2tebEnvd
1CJAr4S1WJoAgS3NTyKoNb+6ihyjkm0DoZKij5vLrqs0GBYryk+20GcfX8n2McG9+eCQ34ZQVmE/
ZQTle9oyC011sfNSW6MQwJ8etPWyXFKU+U66ns4XHXzJSS31+WBRWnw3r5NlGV1wpzJXQM/megu7
dDFaa+6jUAyISaXaS42r0XdmQa56xpZoeqjBJXt+7VWtcRqKTnywIgdjvbawZs2f1JVLuHbUDwDt
lvfgxBQuYfXVzjzvYzya+de5ApV89gDZMgVa9eKPJDH0741h4+hWO8Nin9YxVb8OQivmoDHdRaGL
1Bfm49zOqDN7DGyxAIlyfQiEsWZ/oCQvIliNqbf4aZFEse8YYAaDTsu8OUitKo6CaLTwWnIVvc3A
voj4zbj06UtbDNFf86SgaDx79bc0Hhbh5xlERl8HK/t+HGoTD5u5+K/s9fLvrI6xQFpj1ZoYS1oj
x9lLqQuU9O/c7L23KQJHdtCVKktFtLlnTrk9k4E5Uw1kxYbwvo558j1zG76AKu/Sb8rkabjFKzPS
1Ho1fLbXBeY75I/PWrXWq99iL5g/ZIle4hHaDyCEwLV+n01teLXT0gN4adntZQFf/b7QmPOCOtKV
F6010+hsAN65JIPBjFpXVPE1UdzpS1mb3XthaivWkmr33mV6hK9S8ZIPBY6YrTuoJYChmoZLOUXS
HtZ6Jro4fwh6o++bLIsws4SeHLSltzxXjL29C07BKdL8yKEpQet2tfp37eQ4t5uTl6YnaiKrRU4z
p1RAr03p/EKJvCmE5x1/1cp1bIJB04a32Zjky0Nr1Yp5+h/RZ4jrNDo4ktRJ4GLXpvdeye0Sy7PS
+iRQKSl81Dejd3Pj9R9i8Fe4iLs56GmtUFwaRDhbfnKFrbzH26L4fP/rl1/3dbyjRwV5nHEY4jA3
9IG49Zw5yrMojDukQaMEgYah0vQHp7M//fpKIHckAxUNDCr760+RzKLR27igO47YyHPdJf/1Q968
Vb0uPUg9954JgJiuWiTxoNO3OU0Wx8k4J6xEaRA2cdE+r3VknbpB+fP+M90i4YHXokyG4g2xk+ns
ZqncrV1X4YCGddwh02TgBKs4TPqJDcaFi2QJErNj0g/AOEjiEZ5kXhyF1h/Ps3mH/Ah+gEoOzKhn
E+Sm2gBKN0VeWMT2GorZxnN+xnK3MstP+jI8Q5TG0TRyp5MVdXh2uTQ3Bq96bpX+39j7minTc99H
f6Wu/Wwnhv3fUOOp0mVGfXDL77wXGklwC6lkVULyZrPmxllNFVe8sFekc3bi/iO6YjjDj/6//ir/
Kz1s57YxoWgC04IZwuhtUzG7cQRwyxBRiOduFYyFxbhvcJyARraKEoQwZt8ECfLr547hj1Srknpa
4NWuT3gcpViEDbI17cTqn2OvLX6sZ9OFv2v/xlbCcqJ/xIeL5PPmY3K03vSSkqU8TM78IcVgD8BQ
g55kvx481e4ZJyvlfLtwbCCfXj+WZ+XDhJaHF47tBEymigrn7GEjfu5W3TsLYBaPE5fvWbG0MWjc
unxsyCQOrnK5d9szjoQONR7atzqts+sfYcdpvNCp8MI10wT+wzoD8mR2w3RlYI0mbvtHM1OdCKs8
equ7KzNWQe6JgMLZvV7ZUoskUwRtc8yfx3OJOahvJo37pIxIq2JnGH9aqqw967mlH7zk2/wPIB0W
9HAO6Slr2/zPjZFTaWM4uAMod5weao35hnekNrX3VWok37xch9O0RQlPDWOatJy9EKPONOgyO/oG
2+sFdJ1zMBDffR6qEBAzNFVuBKpNkqAGfzQvNFO7ecvUsOLkpkdgI/k+bk4K2HuLS0aj1Sh/xU/T
SAvEhEfCwSolUk5ja3Shoc3ijYpNz5uSzqt//w6QUWu7ni51y0Hm0Ju7YaFjEz+DMvJCpUyaV29B
9Cau+/pcVbjLmuuIVXJvYErRGclr2U5Hc/69UEc0pU7grOjWFmWQWqtI1ILlI8OZHp1k9t7pmYMv
pI4sC/MuyGBqOn+5/8x738RPi24lpqZai0C6sWjHVPJ7Z0fZs+EUaQgPr3i/eGYLp7k1A8Wx/7i/
8O7T0gkFlwk1iKr8+uX29ry24JJ4uczPEA1pq8A1hLiofdPim5RUH5Hg+n5/zZ2OMi0YHaiunCVR
SWwiwIBhboSUE1+IlnyrBPUL5Xnyz2hi7jkYuGQilLK2/liaeuhkcfnUotnrx0pXhFFvEaMXLKwR
R1oYnjhfLKVt3nVWb7/VVwQKCo5ICFnXvjSmB/6H+XDI+F5/FDTXgGWirYocXMk/lVamZRF/uP90
u8cXOXH0bjm9QJ+vd9TM5iqpJnbUKpUcp23wVs9D55HI45TwPRXoqOZanDyrTmz4mhe1R3IrO/GH
7i6Xi0nDlTbUJrIn7epQbXG99FXbv1HVVLxJZ3d40zpmcVqNsnqjWmOByToeyx3S9Vi2NtM7hTou
KLVcDezcEY/FMLuXCWkxf8Hp+yywcmII3VinEePFU7+607OurKo/IbkVId55QWULHcm1sN+kGDqf
0bdQP1nuOPtd3TmBh8jfWY07rOV10Cgzv+Vkr/gQIzGIappmMFrGxIoJ93kwGKKYKHwxQDWTvnlw
i7V8Y6L6/6emxfnj/be1E0JRPkTuF9gDja9tEq0OolHUljNl9dIl1sXSV00T4yCk7XzeUuqdCRWK
18wzN2ciKaw00t2GhNJSnHNczIid1loWxG1Hq2jJRaAXfRFWXCbh/efby2UlbgWxSqI3hckmelep
Nk6jxW0LJrd4xHC7GZ8hquvDybVnNUKFs16+CivTHuuYD0JPcnTZBA7BMMHmBUv2wfwLm+bhY1/j
goCvvKK+uFj+4qdmdB0SzKmWPiZ4Hf8yo0myLCSTibgkbeo2kSlfclcRityzUjMuSiz6k6Njct4m
TRVgOT4E2JMjN0dBESrecAQi3PuKDBC93Heyy7fFosZgPealrUjSCiC2ix6Zfl934mJp0UEI3juC
ALZoFRGAAPMa1wEj7VwHGTweVEvHOExdNPRiNVYPjuAtZY39JHmXCZAFdPjHkOqna3xOi7To1pYM
r52mNNS6FHto8LYI8M2kauKUjtn4sWvb+H3nWevTFIlUXFJFpIw/wHZSA1VLjxfs7KUf7x/SH8jX
zZUvG2Zgq+go0ViSt9RPv63yHCWLHOGFU28HjeJ9nTOQhupQnMvYutRV/jxW4q0X0SOJzQ/FpP6d
j+ubeime4rbGpms6T3V6slQcJmmM171xyp35omjVWUfKWPGg1cccmMEYAzg8ra8jLXOwvzsXKU0/
CRtAkZJ+3KaASIU95FAc3JACCaTrAD6lqAfz1JnWi+b1feBIYOjBvsmjsd03BvvgFaiVpYHn9b6J
Rc2HdbUxNneG7o8ozaxXD9hESdN7znncpvf8CmTI3xDX9T9BXE+t3w3eN6WlJeU3Y7q8LpDNv0dg
G9vAnOc3Gd35wk+sNPtLVzQELheUUr+I3OoTv63QUD0tUaT/mUeZdsTm3bk42UFGJ6gqAnXa1gXz
gIZ9Ui5u2HvfhCjWZ6Rvi8eyBlHmjig1tyrupEnT5hjKw3y4v5U7M1qpzWQB1wFRC6F4c2uKSIuc
Gj5JmDEP9p2sedaiDlvh9g81dhl9a2WoDOJj6WkfElv5z4Qqo6fdkRTv7ilyGB1RH/24vq9fqIYc
cpwDRgvX2HuLc7Ls36/cl2Uan72o6X0n+vf+g+9FH9D2lEMyCwTOdL3iNAi0nqiLw1qb0CAqXOdU
JYSg+6v8QM5sTyoRDg8G6MUwmbdfeKqi5DJwvfXx8hXSrhuWRQsxBYB4oOdF6tc5w/CagcrjnJft
BcTxcPK0xPrkRjPk1dQxH2wtbh7WVQ5u03K6MMpOXhYUG58RIzRCUdO+ne1EvEXV/dcHllJUXWKC
JMgEb6HrXepw2Sy72nDDZtTzZ0Z8eqjqU+cnsd4+eGumvIkVZT4IKbuvhhwZxjMMMxAu14vSD19R
ZlndkM5MRgezsQFbNtZBhrD32dGohC3FuJIqT79exV7bujWiyQ2FhjcvrCWbtujkhc1aZZ8sK+1e
sGHznotydD+2ohEHy+91Q2iCSIEZlAkkefh6/agdG08orJ8vGVIrpGPkknn6WIGMOPVR4n10RDqR
BUyrrzo53XN70A9+xO5OS9gXSD5uxy20TqlToFcj3Q83MTV/iRzz0iO5Edz/CO6v4qmbT80CrzjT
OXdDxWi7l6ErUQzwlP53ngW8nAbADJ4ALplXdyldm4UGS8dR1QasBgbNCWIXEZffeBawLOgdkdIC
ZbteRVi5UZjDyNlMk5iAbH8sUUM8CMp7RxMQHnxBeE5SA/16Ed3FrbvTiIZzUuqvwl3Tt6tHIqYs
bnYxhINmyNwh/NBU+tkDbXbwjHt1KrMufgH+THBLtyz/yDHyykRtmU8jcdCZytoVnnc+YG7QuO7X
3vayP00jnysfUyV19VPVUnLGuXFjPlFx5p6PdU8d47JTRv8NIz0331Oq0Q0AGjnMOkoL5VFt4Tni
ptJQ22s9mL52hivoKW+c+nXFJy4+GQN/+kreyEmK4xUfCJ/xB8MT3df7L3WvTCHXZm5MDgayf3MH
gspI6rER5DAV9HAg7hbZA7cCFM3pklFTn3tjsE6z6iwf76+8d+9JkjATRWIQDIvrN53remMzUOcW
WuPkXYsdRNDY+Z9a2350B/dD4uA/en9Fm//j9kL6ecXNATaFC8BF5R5CSzlgjPJdOPp6gfl1WqdV
Ofgm95JvvDfAgEnvTUqxzUlu2iEd8oFbVkxYMxdtNTd+ja73uenQqkjIPF7WDvXZclE+J3bvPU2o
Uwaz4eanwR3+AV3/ywaBkMu51iW7D6QEeOLrHW89xR0UhiBhjOrbpSzN8en/o+rYea9Xq2yeex2T
No5lYF0QJXhATdwMUQW0mSp23bs8XtJXRf2NegoNNhcEE00tym7j+sk4u5PiyTBrVOtEIbAuJ1s2
N+6fn1sBLzYQHR2pcfMD57M5QDa+hFoFVJHmkj6+twYvIV8pmmBOtOTcxZr7uc36JVy6qA06czGe
KqM0vzF/HF8xxBZPSa4op3UAdnH/h+0ETQoBiQqlelZpKl4/PmqxZj9WKNQkq936BMlOek5SKQ2q
dSryguEZfr7haBlfXLUdP91f/VZExkPSSe4JEgkw8tXNthQUIivDjCikZBzbk5fF05skssb6lMLf
QKIPf8Mgd7v4g9ZI7RRJ6k/8VFGc57VvLJwewQz7bkmBEihMjc+YMYkkzKpUyG+Br8vPXWEe/Oyd
yAeZltpYkkIBRm7ijzPrlpJNsuPk6dObZRiKp0Zphs+eSJAXGdFLcWh8hWoX2Qfcm52kgHEEs2Ko
6kBGtrPVXNVonA2IItA7Gv7Rsnk4ZePqHrDvd1b5AYHkS8enC3jK9aHwMpGN9uo6obbg1ep7bm10
vmXWxUFUvf3eoZsCtJQ8PaLctp2sCqc1qm50wqjzRKAqefIhydrsZJmz8zBT9viFF+Uf7p+5nUXl
sAV0EVAYCYq5fjiOY13nGtYlZqR3jb+63vKu8rQvka23L1W9lt9bZz7ynN8J6bQN4UTKhgW6Ytsx
D55GKf2nxAkRz46faLh2HxaL3oIbawbaqvRLG62O3rYemJN5tr23yIfUYWUzxOxcptemU/96wUCb
jE+fXqaEum4xQcngRrHbGXYovEhcjLwZHnC4bc73t/v25mQVeK7o8YHrgmZ3vd21MJMU7zI7xPFO
XFryiQAlkQBFvZkipToSkT1abnN0O8Prek6VHcICsk+dWrdnbwTBqzpDFOjp+OtZOp8/xR4TNemI
/eO9/9SLSoXSKquy2OFs1O3D3DODFbUyHeSWtwGHVWSCTozG7HE7ZWo728DSobNDO9LzwIi6+f1o
xAYQPIX1sER+cUAcnNZ0PiIXyv26TnxoNILF5tanKczA+/r1ibj2CrHUNvbtuXJaRIccnimaxzR3
xqNRxO1SPB5wDjYU4tC2s1kL5HFIIK0wrSb9EUZe9KjOeZMdBJ2dJ5ICQNhkML0np9ukMvQMihjS
lRWKRImf8zTTLyMworBqnOogWu8sBauWQY1EMsLC2lyu5pAgNlEm8LpTpUI6b21OOI94QV2tR62g
3aWksJ30KgOetXlPSZekXTt5ZlhaaRUqExK48aRPDxo8woPDuBNA8QSzVVwvJCBgC8dmkNb2yWqa
IS7Y8GzzCPHHJLbeqmuaf9FaTX2gZbcevLWdyQTbyFdgwqiGBLWlzKsaRRPu1AY6thTBzYS03Vy7
QSQc82kUeYsO5mh+mGL9e+YZ6cfcAEaIF0wazqvnPSS5pT2taIkEtjD7MHZzEdZdq/o9YkYvTjR9
vh/1dvboR5OMfBn3OITOrj8bKpKIInBl1lCYLsGO2BCeTJBol7aIksv9xXZiHnUn42f2RuKk5dn4
KQYxo/Nc5J/MEFd045nUw3pQFmVE5xADlEUppl9G/ZNmAe+h2kWaE4Tl9XqTqCc+YRC50Qpss9Vg
ORdukR481c6J/sEjwtBZylJsPx4nG7OmFimr2Iv5wfbEco7F2iP3Tzi/v4HyB2+CHIUsBHWGR0DA
tzBVHMlFaWQOXcGl1V4jr4sRJUiPUu0dsD/iWURxRLgZZjPSvt63pnBmC8lWPcSsWHlSPDf60OVx
zVQKHZPcT02lOrtNPT/iPjb/W1TtEpazOT+26EO8MqKxnj2bcaiVNtWK6I4Q6FNoOd4raeIPTrJ2
J0CR9jtLJEv4qxvEcJh2puz58vE5m0DWG03V27Wrh7lFk13U0XfXbePfWURKuSAGasiM8Hp7tGYt
BkSU9RA/7xGIXNV9teOm/OP+o9x+LNgkU+ahLUWTiLn79SpmEecZYgS0llHY85nDJKe17ykTgFGg
Ep0eOf/tlDjXC+rXCyoTJO9sth3ELpT+aRFtRe8yKf6dqjx9Sl4SuH7aMJ4ozxykXgYqsXROQmSh
pr8KnK5ggzveh66rmrOT0uOkhiwfuhqBvfv7cvu58TMZq8n2MQOV7cDPSNcG0J7jhEuaN6dmIBGs
J3XwwQIYBy96h27AWmgH0MQlXnGVXG8JvkUeGC7st9MYKUSoZ22gVZV2UppsDqOyplOOfPejWldd
gFLTEoy5qZzssikPYszth88PwdxAdnIp6LbUPtOjQoPx4YQ4ko2XKUJb3li8o+bRTtOaZWASMA6A
MHODUYrLVXQR42umDjF0f8hKlzhKBr9xG6orq0b9ZUGyUeBC9lyDhkYhUtMO3u/eo0oTSjlvBEe3
xWVVWULZw8w/TGLHxHM1qU6GOpi/HElJ9CXIGPgCpcV2xKjWrlZJQ6Yw7ScniJZpuWSlU57vn1WZ
ol3Ha1aBxIuEkBT82J4fdWhnWDS6pLQ5gABdbb5oq/PvlDgU3boG42nKiyedHOAg9dn7SKTMuWzx
Su0e+cN+ummRlO0j0Zhs4lo7z31nRecuEliFa+XRUntxiuhE6g3EFHGSTV8KTwVDqRfe1zTMZTBm
TLQ0Lc1wVe651C3z1wuZHyUaIyIQtJKAc/1oGkrXnTJPTmjrS/WoD6nwxZi4B6nD7lMR3+VXLwPw
5qlGbZHA/ZnOQum4J6YmNWV4Wl7SYvpkzI14d/+g/KCI3ZwUOYijVUP6uP3AU/p+CfhAvjxATeeq
bOZT5A06GOQlCvXYiB9XY2SERCcC8Go6P+l4Q0L6qMWlmNHjJVHsA03tzUc1M1CNKEYR9Er6D0xE
/Q2TPA3Ir1VdtF6rn/p8/GsV0Cs8DWzCGBXDa1k6xhnSQ+yjBRIHGlLsQa+BQ4mzqATpvyYP9x94
b3/popGcSaqPup1LG81g1MtKR0VphR4KkUchbQfWgxPA+NHQjjCl8oVtN5iwJr01mQMg9X99bHIG
gGqUuHa49FWJzv7gnRz2MUjw1DjFsVH7HfSYC5q79mUi/wphnmAMMLXJa2pO7qUZRsNX4nUJrRVD
HTGY02lRYZKMXaH5aOmPbwZMf15i7kfmJm735EXufHHtcQqGVYI9p3h5dFavPQEBUyvfQ034UrcR
/sg4exgdqrV25fqs4trVjO1WZj3oi5E9VzPaAv9Ta20fp23rhHkBgbJW1u5JZNx7K0PGL/dfzl7Y
+nmvNoe/1pqEM8aAqPP0xm/7wvhs9Zb22kSZcWoM3X5AXs46eYCmTvdX3gn+4LkQkvMoeWkiyGPz
U9ya48ozOyclLI9W8zLMaKtrousu91fZiY6g47jS0TOVMXKTWoGSnXMbdnM4ih7bR2HVl9SoXmZr
7g7CyG15hR3XTyttTl1RGEidi5gwEsfWydDLCUsMQNrKCuTIUbDMbVWl/Z1NhDtBDiyT1K2ziQKf
o2+6jFvHKueH0qsVZgbZEZ55bxPpxjMekwMga9soTJokrs2aRmHeDijUqEqJXtqkP/WKdYSZ212K
aCEBNGB5t0bHidKmsaUJh2Qzb4LG0z/C9s0uXQVK4f7J2Bl/UPL8tJQ8oD8dwKoQA5hd2w4V23Le
eE5Sh11U5S8mHKxw9qL6q1KJ/zJ37n17bJKn1CXXG8rW8Ruhts9DaX8XAP4PcqL/5Wcx/0Anboe6
04+ll/ZFwXdhlKr64GiYZgaLW+n6Oa1U23fhfiFLkU7La12sZutHVtM9u5NZd0GDA8bFXiqgZ+gc
NX/mvTofNU93Ska673LICTwYL6mtaBACV7z8kVdkJjbSE0lYV/Pz6jlfNW99TRRQVapGAWPCfEuy
d8YwX0Y9eTNJxPOQp++WWnm0tfJzZfWnxVDfdo5ymlYEaO+/3tvwQrZH446LR9rB/JiM//R2O8aP
vV5Za4igfvSIyttwUtEBPDhEt3ebXIUKXfoMUyTKUdZPq7iRag2Ika2h1SUN1YB4E+XRW23s7JOj
QvX81WfiNqJlDQgJXstNB6ceotSCqKSHg240IWRCAYm1Uz7dX+VH2r25P2X5AcOdjIjOw+ahaBI5
aydoj7uKEoEMGKbl2bPi8dynPcpf+FGFhd7VlxjnE79eq+mCvV0TkBeL8zIb01nBMuCcF0t2UYQw
33pDtr7Ykw32nev1nNmr9uV/oGNooOAt7NprTK/V0pnO4FpMH8bUEbJxBxrHkaXbL90hJLVxk0gu
a7PETm7aodTY+77UXeWjrzMGmWqi7R7N/UkxRv1B0Yv1XeKVgC69lOZHUVgXBvuHvPvbs8nPoUkl
me0wvbY+HPjvzkuWeXaYSGxL1xaoGOmx+WBFZuFnYkXw11XSUyH1CVVh/9uO5QjxXOQ+mf3oT606
hC001oPjJd/rzXunmQKUnLqTC/P6MHsKqB5BshB2SfRCSlR+tPO4+diPiBnXqvqvnTr1pYDyGxor
CpX3T93enlClMd5Dpwumzuai1qcxz+wsskNKxSXQ0nnFrCg98oe+/V7hqyE9Sr+IbBRVxutHHLRo
6mh+M2ircOe1omF6KRfxyYSncc5679eRTCyHSxx4TIf6bAtRkFSNIW0dOxySyDlHs5EGjY6S9v2t
2xnksQyeFSa9aCrPrehX0SWGpkwMmMo8H3xklMSJlvuXVW+8YOG/v04Lkhttaz0ZcYXutPvGVawg
GebP93/I7e5iMY/MJFJIMNQQdr3e3VbvNDsWkx7Oi/iLYlU/WQoE6NgTLpC0sj84r7e5AsvBGZMm
qDYNwE3LprFGnJHtUg/NVVEGnwbS4I+iSJ51uzJ/eRB0vdb2eHKnovqY0wiM1PnFtsd/HB05zd/Y
PwyHUKvm68O87Xr/RBXlVmuDzFwWOKru4KlnY6mrs9P21KTOctQZ2dtAC/K13ESA+6ZMaX+6vbDk
XSRgWAtnp+79Cr26V9LI8txZ2ny+/2h7S9HAU2mQ0NNm+nC9VKkWKEqg7QU8oVTPQwqETO1drNec
KD9Yau8U2vKxCCJQJbfjT3R9IZDjCkGpaZqvRlXXT8j81ucYGOBzVJfNwTGUp/o6bHIX0xSBoSLJ
mVuMH+F6yZO04tFWlZbgRFvvnGL9SsXXF+dIbYpAgZUYzMI7+gJugyZL68wIYOKSf2x9KAGcp3oX
Cy3E6L59qHAw8UsMbg42dH8VvmdkjlDf27Z91l5ZGs1NNdx8NfPUD3SY0D448jfbOyHMQCkFkR2C
3LY5IfXQ1siX8tqkKwAsr2XFurPGRMZs2oMH2jshgHK4eSmcQKxsPmaktDWYZY0Wqlkn/Cye7aBN
Bj2Iqfz9HhLxQWm4k38AD9awVUPGy0JySj77Tx+aROmtk4LMtdD69J3iIhhkqrHl53gynAsOUOIb
6IkHthfpF7VR10dTb5pTWzrdKZrq8uDE3j4/P4faBxkZKeq2HZ1EHWUqQ201pJNkn5fKHUDx5Zi6
QRs9Q7f69qvf/vVym2uhVCttJAThe9i5UKDUJg0n7ssQlvEf91e6Pank+3z4UjGGvGwb0DqUFIqi
ZCWp9/HgNdF0FlrZHFjP3J5URoncPPRbqSBhpl2/TbcrkditvBWxua58JCWPwxL45yOtt6MR8w+E
/HVwAYmG/BD6scCCGEFdr+WVTRFTbarhMHSRcZrUOfq6lrplBM2E8o8/Kl2UB5OIVrIyXNWfM4Cm
dRi3VTI88Vem+Fx1eqI8KFFejwgTKu37ZXaNv0YzM5rTWjlrkODZ97ZJpqHEQGUFC9zbfYtKbZm6
3QddGb5b2Vh/wiss0/yoHtYv2Rq1k9+3A5TIZFR0JhTZJMRr4k7UAYWWNRr6vwrbkrdAX2en+qSK
SYPvZkzmV6sbiMGznLcEv/r6bep5oCj0DSRzfRNCcHViZmqPajh3Rf/QzqlKjZokf91fZUc2i5gr
+5lMLGiKbNUPEpJTqGhoyEezwtw3nZK3Zbm2COihipC9WPWiZPAcSisLsDJroJi6Y//OywaDnmtk
LC+pYk3P+RD1r/2aRzADwVkdFaYyhl0fHM4NLS85WMHuaQu+WCE9ibbWejrKM9rydp2cmH+4aA5P
7joHc2Uqq28puqs+NKPArjOKPCC9nbCtiT7IZPaBBy70mZZI9M3q2rSQ5li9eKztyCgujteTI2R9
Y4BtSLuz1TnIhBpNnX5jUDx6D3FqsUCCiOzqdwbOkVCyXIiZFdir0qeYKTUfCELdnMyuii5GTxcQ
5rOuv4Xms76kTud8UM0ZBzK16csuiBwcw3zUypLyhNrkcNZ0xEpOWmR5s59V6gi7a9S7lyWrxSmD
rwpTuMjLb51VYu7aqYr2V0qC8iatcFy5LMVC9waFef3sov1eARkBqX6KMvSI/S5pzTkQrjWML4ZX
dFRcRoJeSsI4kk4wbfn7B+o2gQCJQwIGagFEk7mFNk5qnupzmS+hMdvls+S0BsaUFG/bXgHQUngJ
ZPCufLXz+Uh49jZesjL4DDqIFA43TAvcUhkDe4zmW0sdLzqw1MBwy/HgLO6sQtVo4K7CzeegWnEd
w0gyTWXKaJL0QzYhJbtifWDO9i8DRDGtkN++ZF+S+G2ismY1DsJ8/RrGVZ8+22DETqlduL/xLD+v
skkd8gaquNG2K+SiZgiKZqlCz4DPdf9E3N4wPAugD3IFNgwFiesdm9x8UlC+YsfysvGrNjV8My/X
U0yEOygef1gObgIFQDqwgsRMg7ptU3Q0ojXGZtHBdZgDzYVkLsSXlqqqfRKKvhIRFNG8dLMal89K
3sKaTowJn5lYXSrFzwzFtc/9avbf6joZXzzXTKIHM1qaTx597+TU1grctxpSIFpejaf4XrsOmPZV
pf62j+DMBmOjZUdd5J0vitMmOwnSeAG82/X+5TkGUQvd0XBxc/dpmfqYMU4nibWqXp5Kt1POSrHQ
kU8S55fvIImqY2EwViQxWyKWKKcMR5yMVxebaiAy6PG0kNXfWUUiBiXYzaVUvH7AGFyvky7uElII
0We1iilQjOiovLjNEyUxgHrt/yFTrldp1baAxGhCAViM5PNqjf0DOEXxUCEAdCo8hOfuH/sdjiUd
PgY1sosBXnCbmE6rLdqBWWxYgHx+Fr0+VictXb/ERoTwNh+3P9dkw96iWZ9hS3nvcJGvHxywkr7h
juWHtly7R7WKR6zA8G5QRhX5t7QC0zTpzcVsGzLwOvvH7NXkE/Sh8iAE3e6XjD5EUzogwBa2k2S7
q51Bbcw5bE1tCqe2zF+SJbU/RtasY+w72AeJ9Q5oRU624BwiTInyg7mJEyQ3Y4Syy4zmkweCO0vj
pzTpoqdZVz/Zs5GFiJRAIEHz8ELNUZy0yhzepLXx6f572/sdDGxk0i0n9XQ1rw9Ks0SZrc79BGC1
rP8EtiUgBzH9e1fVcfufotCUASQwFeXZaKblfak5rYMfnPOtNKfiSKriNnhS20mtN9JAyYXcpMyz
SC2Oxg81b2aKRusMLxZCc0GxCP2XbwPgQrQ0uLUlotza3DlOlmAaJVhqHKf467goQ9AB3zmoN/a2
l+41/SByA8kt32wvPliePdpiCmlw/4GoTnQSI9PaZUUwZhYva289zc5knhR9fLT67G/aDUdAuJ0S
llKRooqyitwaUPT1K9b/D2nn1SS3kabrv6LQPWbhTcRqLlAGbdgkm6RIkTcIWiS8t7/+PNmaPduF
qiic1rkbDSVmpUHmZ14zW86QzYJjnaKhZHGS8FjUozeZadQ+tb2SJoBnHKeiz3fdOLd3YYKXQxlH
3S6PB3PjppAH+/TR4tdQsaK7Q/eFtPr016QVpY9BsYZjHtvGu6qtlv3Yl9EGm/DCSULjHTU12fOk
Wr96RrTahR7RMopS6zVC/FH7vlvsPvFVxWg3ZnTWdZGURVlsk5KkpK7rWs44Qgknnq6hs+U1XqNe
Hn/KKmP+ZeuxIGKOmqX0bSSUe0LWqkctH/8ZPc978wD3OSGXq8vUBLgXLbnfR8b4sSkGTbnDTTBp
UErICiJYmCyPpauW7xwUfn5kQ4m9U4EhbjKoHBmcv+ytZGn9FMtpUYPjepLtDsC5pzulVoViohuG
iQ1gswNZp/t5Qpr5e18Y2PB1wn3MQiv74ippdGuWo/NgVkrlI+NM8yhG5royh+a+yR199pNU9ZiU
5twAvwUhLeCUX7/I1sdK/ljKoFRogBtJwMDpj22qSrHDqa+Po1k4O7EsDlHLuGxEd+tnglE4S4iY
ULRGPmrdtA+dRgoEJPUR0Bgs0Z4cJxNV6Yfx/KUASHJ9TmdgTzkc9V2IZWDwJQrudFIEY24nJKoJ
+eLvVmR3x6UmNNE0pbozmim7cRerBVNZG4/mJMwbVcXU1MsT5aa16m9JM/Ka6lF78Ep4Hu2UO/f5
pN56vTJv3XMXll+nqywxveh40/8//aUZADsxEI0eS2GL185cx6+MTHiPemc3t5pS0hzqjLDBiKIp
30HHnN8lTimL/jMQlcRMKn23tKXxuHjmlir6pZ/GBUy9jOyCMszqwilm7NCtKq+PEy7tsPgMcUzL
aMvW4cLHQvjDKPAKqC+tCxhOreIIE1b4UM9N9hp19vYBm6lh18eF9VCFhf2ADG16EOjqbuSgZ3hQ
TglOArgogTcHDL5mXoW5jvgeVifHzMo/5nbp+ZGhosPSpGr/fsIh7HXYwn812/BzldqIM6fTuLH/
6+sWHUlq9qpLIR1KERWW0+3Hw9nSR8cYjsOCC3nc2O1d3VC6QkljS1384lCyUSUViyTw+nQoJFCV
uHORWVtS92ebzsbtXMaf7Lza4kGcrauclE0yQHJFRoA07OlISIWXeeXkw7EO8SFVBa48Tpoa7+25
iQ51ilLLhGrePhyz5kOqFsvBNF7MJeA3kBTLyMwjlDfWT4sdsdra4PXHxQV0YcR5x2PRbV2eF9ZU
pt6uSfVVxSd5taaJtXjwJsMepmuRgqNswx0ZUn+fk/zvr99pl4aCk4XTM3Ak8B2rRRUtaDyntHug
Jxk3mRlld2U513fTuKWFt/4i5dIBCeW7oFiOGcLqTC6WMY0iot8uHLXYRQptlt610psG12zfWIz2
Hea93RGQ0JZJ5plvmBwaPSkqzTwVtM1Wk8SvzWjGqumPUTz3eIYZmm9VPZx6L2p8TSwFhVpR1O9b
IZNvdQnsHuBZrzXV/Sy86ibUSW753KyjYeQp9obm8qEOi2Qj6bm0F9KAXQJtJNRG/vnz3gYtjFCA
Jz2qI4gEG4X6oImq4QBW2NrY9vUlDGJCYqyJJbgiaOOvsl5C+bnHW74+el2l7maTgKgfw60H80n5
43lwyTAWdTHqphLuBi/3dEYUPMFHRKWsok+pOJSNV30JAZYv8LYT7Y7+el3s0tTyos/FrDeaTy07
idHUNMYQGVzb2Is6nXNU8oz0oGZCD8Yx0jrfqnuYJNUAhd3Py2yAqEaNfQIeiuuKr+ROocC9beNP
nRWSFSUI/b8tEwrNlNc7C6xV0sTtLrML9wd/h/rTMvvuz8o0omifDO1Q0FaFA+dzmrhoWkX92Ftd
R1iRWAKwqTkpyUHPGys/eqGFeIdbaP2jNWhY6+rqNGi+osXlfa0szbEtcmtXswuv8r7FMJBeQZTs
Ymh1lZ/zObzpzAFTj+sf9TosYtkRTJVvv2R2nl//XmKOZmJVx6wcpr1qpFUwej4+TJUWOxtjybto
tcWEX5TvSdYBUtmrLUYjZAaanVdHIK7NPvf0cI+Mbwq0hhZ15SjhHs3Prdf9Sf/rdFQoajbeq7JC
RNy3CiL6Coon0O6YGbYK8NDYzNJ9bjfSeHxYvDdWnXk9TcExAesb8scoHDbqd8sReEkvM7yU2J7D
L4jwLONhtuP5dd2npRWYZdeKo6mjcBs2oZ3SmMqW6jChmT/f2l4Tv5sh6g6+ImBxH+K6C3W/wNvh
EHoCrTSD/HzaKYkx4SNE8qfvadPCsXfyLoIVTcTYH50xilOEIjQV9XnOf+pjDjYth9GNjfm2Saf5
u2rmA70lu7w1pa3lrGKFxTBm/0Hho8ZJfhm8knfBgmVy/eQ89U9PFtYjMOMrQYCPJ5YI8vSLLepO
zZWqTal3sJ2JktA3zft+eRsvVZpDKilTX1cbo+AbSkV303WV0VEx65QvS4Ys1a26DOVPo19i8G2U
Sv0+z9FpmkXiOH5YD/27HujwG1Ub6oPXLm13MLXQ1gIUr1infDDSETa3tG8Yi7nM316f3lnuzTXE
YZFWMAYAQDbgdHpC9EaX9k187PDDhpw0mP2yNw2lfhvOnuLgFRl71S5VBO9EBmuu2Q9T5WW7aoI8
dihdU6NSHZZ/h4z/dSKp3v77v/nn72U1A7wV3eof//0Qf2/KtvzV/bf8z/7vv3b6H/37zfCz6frm
528PX6v2t2Nf/PjaxWWx/m9O/gpG+s8v2X/tvp78w6EAaDg/9j+b+d1PctLuabjoZyn/zf/XP/zt
59Pf8mGufv7x+/eyR4iJvy3iZ/3+nz+6/fHH71Jg+7+e//X/+bPXX3P+s13/jYrd33/R//zbP7+2
3R+/K475L+kuLO8yYOcgQ9iz8efTH7nmv0BRSF9zF6EJUAFcAwVCtuKP33XjX+SFxP+U0vj/qaT9
/hsEWflHmvcvXjx6moRvUiHB+P1/ftbbv7+Ev7eGVfjPP/9GpeUt1jRd+8fv64eUtxqaIWohwC0Y
xlp9L2XddSmudEPQYnF7bAwt2sdCXzae63VkIEeRPklS3BEdnjWkr1JKpxrtbAiUCqrDRHkCUpJI
9rFibOlIbg21+kIAU440hfIh4Bd9tzoEWkI3NHdIXKgbSYq8o59fNUwKhQ6psUK9j0xpNZLrjpmZ
6XoflKUCewbm96t8GFv82DpRBYPnVdg3qy1dIa39PHqNsVHzvbB1FEoQ/EUuU6qFrLaOrmcoxeZ6
oj3dphCFza0TGuXLtw4pUInUInHhDK9eqrYSrRZK9Q2tUpT7JanjuyjXFQgiLwc1s6DUWziHFDel
nv7p5aaNuYsMM76X7TS43KgSKCm8raLwhWWjRM5hhKnvSXvx01EKo68i1wm7QFdDj6Jl57wnWdoC
1lwaRcowc+wls2DtWdU7YxxnldkFlduZ93M5hUift1s0vHVOwhFkX6CIcj+AdVnbM2EU7Ur6RRdE
etHc1prZ+RWVg1u6884dln7ODua1t8exdEtP7tL8XFynMOqg4n0ueJAoxARF1wV9z1MD+6Q6jIQk
h2eX6IXb6fxjprxMNkEZgB9Lhfd0r5xFRZUq16ugCLVyh9AYlj9TbO9gYzcvTF6IwrhqUfthz/ii
17oRIVhjta2mKqi13Llb9N65zUu7eV07VnH78lk5JN+8ByZkmnWXvysGYS55TLuKbBOz6Sbflbiw
HpVFf7HRIrN6PtQqaTVq3Pe6PGOorjVuSjO17qco35rQ+WE4HWV1Ew2D0lf4NZVBzgdOEmNqgCui
dKN8eekwIOdHsE5Jlrr46iaK82TO6yhiLks031hCH1EgtGKg+3m8v75DFyf0v0Otb6IhFF2IsWgZ
hLPj3kKsJaWO9Z/XB9mYz/pRtHswMnAfyqBKACcA4cKNfFQ0+kZD518fap1QycMN0haKN8EjiZW8
R55l5sjahHOoumWQtFYTRB1shlhFpD128+/chtnGTl1cPnynuRfAE5+5GItIWRIgvWWQObFyVCRQ
J1Wc9MWbJLttdGQIoBDpWktl1YPiFLCjioA4/mM/Demh8szxeH3lzjaJMgbBG6UGKg6UWVevRdkl
Ol6SahZ0LoZ0NmTPHwZC/lBVGpyUro91tmxPYz11RyTjf42u5bUKSyLFLKgGe/oaRuHg0+qNy41h
zspJvOZIlgBQlur952Dvkt5TLoouC1Q3Fa8V24uhPrTojqf4oy1N0b/RbDE94Kdbv5KeLG9ScptP
fV8syU5T3BIUl1genF4RBBxTcs8L0L4vwKdvgGXPTq38nSy6xDQjUrRmAIbQvK24i7Ogj3rvS9OF
1mvNLutAiUxnryICt1H5vrD+ZI+0+SQ3WaJiT78SEwGuoo2cLNA15eOsIhaakcq99NSCaQbUj0QR
BAk0HVZRY7oAGU3VOgvSMGuOTl4PBxQF+42lO6fmSeg0UFH0DiS9Ys2pzaBaq0qvpAG+ZuJrlQlj
3tuKUZDumy6pbZtUw66CP7Qrlnz6yzCEF9QI+HzgJtd9obfVe1eL9FfjXDuvcoOF8GtlGFNS3HY5
UNgoj2NVaiWqtUP1+NLvgN4yjVbZAJXmtvKbfHZb6QC+kbwzKVRmuPXmPR3lBpncjS/7LHZC40a2
cUC8AQ8gMzsdRYk8tXepmgSUssLPcwVbvhzn6DgPdnzfDE3zKhznnw687/fXp3eOGpUjY1PBl05D
ADTc6chGRXnPtbskcIRIJgT1EuO9tczW17Jq5niHi72DTLxtTI9zoqblvq7mGq1e1HiWV5WLPokf
dq33JaVR9yUS9jztUgvp1S0N+/PPj9yC+A5kKzWVM1VVoETaOFHrCcDiGACLky+WKPCg7fJ5Ny/G
Vunm0n5QbFWlDAjZxhrBknnQwBt1SQLgsMYOPWEEtGXqsbO7OAzstDK/9GlqB9VsF39e35HzD59u
tCdDMWJ1IASrarLALHNuMXsPptAuD53o7B3mcWlwfZSz4o2KswEAHTg94GKkQOfpviPrZo9xkyVB
nTRN4Wcq8on2kE/o50zmnRM3xt08a+LPRYhwV+IOcTvWQ2juh6KbbhFu8V76TMvfI3M6S94VdKVO
f0+MzptWVnYctLmacvgRBmzifusYXVhces3okFKr4LleQyeaZZ6WHmWBoBfKdADSUB20BOTE9cXd
GmW1hVoczhRVGWWcnfyQ8p77epFuah+fhwNPYABqJfRjuMBXV1NYmrXbz6YI5iF/4xaq8V7EUYOd
iKBi6yOs3be7qp5N2LCKHX/ISpV+TamX4uiCi7qNkcgq+J+e/kPno/pVTU685fh4aSXAD1NX4gKl
e7u6XboyVjQsDkWQwNa9yRd3eWtmRnK4vt6XFsJGN1DKusmUfTVKWi9alCCmH8RpPt5ZXo2kuNeL
A5H7sLG18rM4qbNwTCmTa7QUAXBykk6PqRizFjxyJwKqK7+mxHnTxia2Pp3zZ1WFx8TVv12f2jnI
iuoAJRXp7I2YH/I2qwFdbViaqRCB0tVpkOPWFPlxGHX7mhT+jaYtY6A0dnc/JSh6LFZU0Hw0xFu2
0vp0/aecr7Ikr4ECAjRN729NUkW7TkXwKRZEhNnywabntBdShcAAz7xxGZzf9qdDrS6ncjE6kQwM
pRNWH1FmT28sxK2CKfaiV3aPbMn1qW2NJ5+DZ4+8ZraDWoeMp85FerTLyvgRp+mE3paNJgqYnI3n
XgZvp6eIXZWxHSbWqOmtlbQTYp3OU0sRGCLUbupUNTM/dqh046A2aA8KPZ/d6CCOHIad+zlLQu3X
9QlfOlYsMXhc3hpkA9c2A8JIlbrVOMdRrdePDSi1jw6V6V0fhsb9yC4faifPgmw20zsvqsND7wov
9avhpeUHrmPg3Qi1PtWn1vQ6MZWOF2WNCKZRo47HZ7frh77xI5sO+vU5Xzq/1L+AcshCKQW3000O
p6HRojISAYzjdLcg3uan8+zuMr3aUia5dJ7AQEMLwV9Vp4B4OlRXJmjBZU4U1KoQd4aYxgMdzvCQ
zLHizyJ7sTM6i8h7poHo4GoC6X06Xjo0ilfHRhSkiyjvi2bQfqlOsYUjPr/7GIWYgSqzztTWeM96
SqquxcYoUMtw+FSBw5eAPu2oO4PYTeRle5xitkq+5y+IZKCQ9LKMAJzWIJGIWiOhZhEFdJCq90vZ
j49CM8aNC+BCOISsCeBuQHZSkOHpe3l2AyiKO02ZkkTBkpn5Y7qk8/eIa+FuTozwtT7Wzh1Wh+Jg
FnpFfSwpdkPhTG/B4Oa+UxaLf/2onlPn2VD6wIA8ZRmaytzphop64QJJcpba8Mo3KRHcx0IsCi9o
WyP9nhrvVLewGt+ajfpnmWjGQc1n8wb3qOSh0qPo1ihSsfX2XdoKG8AeLyzkHOqtpz8qV7VRiZU6
CugMGz/B4w273B6ACW5MXiY769uRKwn1PYJBigOrcebRmFu7E1HQcx6+lXqFd28DfMTLF+u+6unk
zl4jbr0IvkSVV9XjMs3TVqR4hpCSoESSfSnHAD+cesvpbDkLXh86CspFc7L8VYyNuQNB1O87kbWI
PnYuJWAv3XfwD1/jolT4eeyVf11figsrTsnhCaZKPR1E8elvGByuLBq/yjHHoOcRpq51cL202Tj8
F24rGngSJMXVIT26TkeRn52wi1HBybD7qHRT+xCL/FjU1sT95W0knJcG4/MC4EYG4gJTPx3MAOa/
pEOnHKckBZxDsncgnrCQYi3ce279LQ37S0so4RtIeplg4Y1VLA4EBsJc1jM5wwONraXjTomddEO+
+uIodE7h3Uqu19oatC+gLdt9oxydvszQosE6PAmnrXLNhQsYHCbpL3ANvo+1sgRNDrE0NaMMjZW8
jWY3p+0vv30MQJHIq8d7uuLxxtTk7q++xpNBV99BhNBvDx9UOSbwqR66auzu6272gqEtzW8O2KKb
1nWHIKzCLUGaC4sqrZGJtGFLwGhdlcDSQqGeE0fK0YuEGagDt/4yVEtw/Ru7EBZwGCXXDPUbPnf5
589u/liiRi1UMo9abme7qcFs3So93cfgc0tx/8KEeMeo4MLAgge8zoaGsNGyUTTeEYKM+6c71st9
gzziRkj1hNdZ7RhhJcBfim2khuuWjt6VarMgmXO0G8DsIF9EftDCBBGGeFK/G9pY4E2uxj/sxM2W
3QQt5TsEHA2XXzUNHDsd9tgfRm/b3lAiH7VQoGRgj5RdOyzVgygsd4+Px7ihZPLkTbz+1TaJIgqU
T5ncKoZRSWpCJ4wxjE2z6rWZjW0YLJrRuLHv5gBfbhKlFygSOer8Ls4Wc/A9VcTfU6VM32FpHr4V
s6PHfoexG+4sbHnl28jpFLt5jPro7YsPjQydZTWKcj+9jNNDU6debytaj+PYUGgHr/JihBqV7OA0
oLX+v4Zatx3VEaRT00kLtTae3vBMtLe6Po0P9bSEG3tw4VN4Pqt1E2MexjB0SmzBBD4yH2DJqzcO
vZNXtejHfzIr3leg1eAVkMM8XcC+TKPEozt87NWm6fdGlYh+l+LT9S50c/twfQkvfHeSdM5OcT1L
9brTwbCXtAY8ZxGytrplpwh3OXgjBPB/Mgq0WKQ7oPyuFW8zhp+ThjNB5b73vaJV/EoUW3okl+IS
JvO/w6yOXupaizplNS5MQ11/xJWOtneomK+0Sv2VdJH21QitnppAbO3UHu8v37ZBoP2DqRIDwvCU
9/I6LhmdTAtNFSs8pckVX4X47iNgbO3+wShI34KqRQgaH8XTbVsWL9XitOLkazjg8U+CVc2jjejn
4uEgNpAuuU+M89NR3DnB9yEv8GZTvV9iqiMEd7Fyvj6Vi18WibbsgJCoreH2PUUc8k2Oe1z35msh
lOwjwitW0FbhVslta6jVe102SKGDjcSmMO3ye6SnvaAzx2WXTFW+f/mswCnIx/OJF7saSrcH8bfD
5KBGiBd0SXs3zUW898bO+QefMN0J4gCQEaRpqwZJS9ON2iafcAmvgQiubA5EHfrGJ3whwILpi/Ei
xAj6VWskd1i0MNuHhG0aB+uunuP4LgOtdgO11vBj3W3uh0JUn66v4sVBaX0Ca4KmgPLP6QEcYBYX
Q4rqfTKM1UF2wHCkNcf7suuWN5SNO1oNRrxx1V8Iw8EX4+DEZ4U41DrmrxrPGdyZU18lqf06H0fj
qLtKdbCy3nlwhLHlRnrhK5P2tIRyVPclXHQ1ydRaKrXjW0bhqNj3cVfurXLccqe4sJTUwbEqAz0I
uGAtq4sfkDqrA6OABx4OY6S6+4KcYq9VQOObtKv/rL1+64G+VDugX0PlWdYpQMWvzmYCk6YZWOkj
AQNu3rWit496FBfl0e4L93OfcUealVG8jVrcgapYdtRGyNr3RRrpt8Bjt2DkF64AwGSQlkBlEjuv
L04pVj8jUo78bhnGEIz7ZqeqYX1EWPOf7CuCZvAfQP1B0lo9rSYgzSZFlf1YpU38OKC76pvR4G6E
tJdOj4VkoaRhgcZfA6ltpRzVlqI0SGPOaK8m+T7u2xc7NzIDnhkAqKjTAKFc7WPUL20SJoxSIWh/
TJz+64LEZXD9a780Fai0JikNXX06XqcfAl5QapXliNXHbbKgo4cGYYNE/cufTt4zgGMgUWQOLT+U
Z0mN6y16nGVI1Bteg1egjqz36Ip+Y1sunTPQKHBepGcDfevTUVB3zBpbtKh0t7N7MyqRdhcqIn+E
R9fsry/bpaHIAQEHye4dn/jpUAv6Duh7oPXcOIW9tyM7PihkIcdCqObGDl0aCh6ENPIC8MFBOB0q
FdrgLBOK2SAWqv2SdflNpTn5HpbVZjAnX8hV0kMbiWiOriecnnWhWNMScNbAPI5aY93GqQIfoFQO
FKn/cpQOa9rI+bPw0AiuC5U7o9W/jF397eUrSyqDDCX4BtlxPp1uOMZhmtIL5PbqCyyjXKp6qVkc
mtobNzZRhqZnsyU6pnQhaYdrI3prcrs0V3GAaytduY9KS99XkS52ZahpD1asQzoci/oAJn14dOt2
Syzg0qfH+4piOOm31LE5nWnkdSmUEgSEM3wufQeN8t3AXbkRQ5y3ViT/n7tXPqvS9nsVoJd4pM7x
UCPgjZQ8zIs4LHzoAs4PBbmHe2vR0M5HjeHQlEn5Zz+awzEu+vatmSz6y30LgaxQCpARtHTHlSvy
7BpYak2fkGeyj52r5vemHWd36JB9un6AzmguoDLQ+kAaCFs/yg3rxuBYTcgUg2s/mnbZz4el7rUa
ylIO/FId+ukIo2v+ERop0VSN4NVENQFtstnDGMR3DJE1EM5ibdp3Y5lPwdCp3hAMVlv8gnef4voy
ObyqTVgN92qf1bChoBwN76cGNRGnpW13GLSxxKjF0oYCL2k13bjm5GX5/NhCHKUlIJ94ScoCCnS6
itHsjZVbD0OAklP50JIt7IrCjU1O66LeVANhhZroys/ry7q+hp5GpUiEGy54F1p1p6NWVpTmugYZ
wm7q9pCkWbS3u0H1i6ZtD9eHkn/VaoLcQlIrRFql8micDgXjIrRc3jqwIDl2HKYu3i6L6exQ0lDe
ikoKFyLt87Vb3HSDtrBeWqqixEwOISjXLa+i/PNnB9QTirD0YhnAB5jzL+qyPxYVj5+8ieqb1Haj
m2lpp6/XZ7te2KcxqTxLahYDrznzwpmLRh/YTjNr9P0STQhniNLdAa+bN57hdZRNBQ4lOcmUhceO
IsvqKrDcRImMwq6DkGcUlU1pX1SqfP8gHn3FLryN5VxfsHI8SvkcVamcS0H/dDl1VOTyYejrYCqM
FuFVfbkdoqSe/D5Op4MmxsSnhW7fTrzb97TYMXG6vrbrK/bpB1BkQemRHiHFpNMfUOOH64Z2Vgdz
1zpQ8njg/Fyd8njjkj0/N7weNCZg6EnY3FrB2u0RzODmrQLPjaNiVxX68H2yB0k5KIv41tV6Y5+D
Iw2uT+/86DAsdXfJhuLZXrNssMEle6QlE6RD9gWLlWTXVPWHRUOt8vpAF9aRchGEK0pkUrxptZFG
5Y5Krc1lMBFS3+a1XfpzpMw310e5MB3srJ9MAkjJoACc7tYSjapdDU0ZoH0wfhqNULkl9i72aqGk
WznJ+YyglSEnyHygUYBuW42lpRj2zkkRCAXHBdNpNR8wZLaxbucfHJg9qWpOdE2Ffd20U8tZjSki
5EEd9XBEtQ4NUNsIRlOLdq0SbkkkXpoUmQ8VP/I+YvnVcZ+SpkoLMr1AKQdvB2goOmbppiPyhUmR
uEp1I4Mvi1v6bOmSJRdWGfR2ihjEYuyS1LxpuzzxR7SVNpbwwpzYZMT9MJKUEfAq/IXjCO3b0sug
mdTl0ejK+Th66kthtTLBMiTalUiQA7E2xjRDVJK0WisDjCvNV2OmTR+NUt3SwD4/4IxCRUCqHBOc
qKuXO5sLBEs6E6rBgm87DCjK9Ij+BlNubLKo2YTnb6icEE1GAGhkQvCG5bI+e8kS1arTVFHLYEAb
wVfB/9Gn77c0ei5tDqcbRIQOkMVehyIKhWwrmzJoGuOo7fRq6SAcKFuNt0sHDrcFwLaEyR4gpdO5
eFPJLVB5RTCmtfuXmFvt0M+efUi9Id01Th1uBFiXZvXES+PVoD6/xqJmvZantb4UQY9X0dF1FLHL
sdx58duEHx3VA2JV6RD5FMY+26Gpr/COGLMiKMEWHYo2A7dvl87GKBeOHA0hCBNgB3iMvdWRw4Mv
ajS8nAIxDujRmkV+WFg2AKfdi8VxOHMkjlIbB/Qj1YTVnVplXZwrCa8EFdrOdxMXkLLxiV7tt0Zk
v/JsuBd98b6cvfsqbjbawhf2TD4dIHYZXBIyT8/I2ITZSHGhDLw+mneJNlQgToutKV5aTSphsJFJ
jpE6WV2wOtdiG5olo5QtgOCOCxZt9MfYbbauvfPQieI/bizkS0+C6KuRMJy2FcgQZQAMXRzDurd8
HN/7IMza5LWxRPquBN9xA+wzeldn5pYh2KXlpKdPtwOSJhRt+efPDieUXqeq+7jE4N6bd42iW0ea
oS9VzpQHhgKaVLOkR3UGxyXQyFVrgKUkOqt9mywKIO8YSyQymdTI/SJVX+qA/TQiJWboktC+SKNO
55VqeaEg0FcEWTvX9+SHZH9RaT40GprGPqp1ug/AoN6yWTrrkslx0aol5ubYkDytjqc1RW2hhIIr
bMLZOexj5c8I4cs7t9HN76hMx37fC+NtFxfNnU6k+LEH5fPiIJWCzhMchGCR/qO8Zp/taWzmo9ar
Xh5onafcJVOSPZgqNe/W6uCPJvrwACLgpRgDJg5GT74OCCtxfa/uBAjvXTOi7BQ0IMdusIDwcHmL
uo3I8cJxtYjxJTkJrj7v0Wpq3Naulet5oGJh9LiICtkKKguH6/HpOi+Vc2ETEYKQ8qsAA05HwfCp
6ItszIOw7uI35VLpb+CrIjXUdmKPP9PoJ7VQ/LLuo/31kS/cO1LgSEKvDfLiNVa0y3s9MZo6D/IK
RUuVRMlPDUSVF13dkhc7w/o9zZLEia8fvgnB0Oks+X8BD41VHii2/V2rileW0j10sbdPsuat3g03
9ph7RBTubT3X+xS5nNqIbpqq/HR9zhf2lLI0MTOFSAqC6/K3XtRR0fFoBX3fcAPmRe53abpsnJwL
KwsHmGxfZlLAn1f3bGqh+IoWZBYoo93cIOje3hTj8ElB+HhjDy9EMSwoWYfEOVMEX61rN2dKkRaA
mKdCi/3W6d09KBZ/jtHxLV7cEmcXJZGOw0qAQRyzCtKNcNL6rnLQomsqBJbrovlsDuOyYSIqr61V
lCmTKIgrPLpSufz0rORONMaGlqaB5aXTFzHp7QEP08Yvp8S7y+pBu0uGSNvigp6Z/8nJMTO0h9BD
IDBc3WRi8ZJCwNsIgKRiq670aRbkMHZunMzugiSJxkOYz/rjouUaCo4LLWdcVY9ja9KrtdxsF1WL
ga9V7WxEIWe9N34Zrxk9X5l5y1bH6YLMCjKdIF3ToDTKwU+U0PFTUaDqbXqvXDN5HYZxfNTV6I0j
8ldJMb7Oa1f3E2v68eKPB8wHdUICTALnNeYqaQoTpwD4aYrdaXd969WoU/fDxoV44ROVeaZNa48z
wHN6OltKjVNvFUoSmPXYgoi2m7uws75fn8qFLxRCo9xqqWkGWu10kLbI3Mqc7SQIQdvtJyGWndfC
keq9fmOkC18oLR0OMl1KPp416NqYgN8uyZwE9rSkuyjmimudiN0j+F8+LRHu6tendlab57hAl8J+
UdrswFI7m9uYInAG681dEKW2jAm1ujxS4vdosVtB5U3ZXpniZt9mrudP8yzum7lMdosd5xsn99JW
opoj+cSW7GmtvmQZLE1amCeBpg7NYSlzZacArnyhkIScr1SdBv1K4x2szuleuo6IMlGqCczbMjr2
ObZnHoia/WwW6sbVdD6hpwIulQPpnMs3eTqUOgtzdMI8D+BgKbdmOH1rR1O9vb6BTzoEpxcgoziw
7HmYaW6vJ1TUoeH1hciDqkDhYzfOVVw/msRy8wGeWdjuirHswkMqJjfyx6Fqa58nVX8jEfVgZMNx
+Ub5Nxt2LchxnZoQDbG9MKfmUW3TduLyKKtvVulEP1K0b2HhKnnY3S922897j3DV3uXA7X+gqxh/
GPNmQqAznw+Dqjdv0mRsMGjGsxp7jKwp8mB05iWCH4Wg8Y3CDfhR7dqxDFprbnYMjAteqBlfagPA
CYoERn6o7Fr9GiO6+VOZTXXeO904GTu38dRvolZm7dBlfXhjKtZSH/SqzBd/SB3Qmzq6gL6JB2y8
ceFciKNZb1IvrgIJxV0XWme1TpJON2CIJ9XyaWg8+3OdWLjtajj2VLnQHrTcdI9AFPU7p8AiRHPT
lzZkiWT5DdQNge5RW1nnEKSgmY7QLU+OvUTHSR+k3j7awJ3pbKUrlw6xPFg0tBgQTfHTQ9yPmD+1
HqoHem0jsThjYkSi8fJkz6NQT98ccQNIYGubBK8yrKL2miwQaWjcWPk4vM6g1m18+5fmQjwJrVYq
MtGkP52LGaUs6TJC4qrKDxjRREEY5spGx+H8sUA45tkgqwUT+hyLdGaQNE5ocyZuGlSxLXb0zrdI
TheHIpGUep6k6OvHr4iWvnSaIQuGSG0hiOFzGAJY9ftp7jZmdf4wMSvQOk81XZoUq2tzAa0zq3bG
BuH+dtdWnQ6ftszVXYYdnPCzYtoivZwHdozIm05BR6ZU6/AxCZvYaxJGtOrWeHCo+u+seXT2DQ7L
OynOchwS4+W1Kgal/ip5T8Bd1mFdmibUMj2RBfYQj3dDacT0Y+OKR3jeathcOIwQTDjw5HN0iNeF
eXcah6UovDSY43x8yHLd/prWjvLyKixdaNkEk0Y1kMZWj5DT5uADG4NhLH18rbdl+7kronzjFbqw
WXxRRBHkFlAn13CkFlN1VYVKEiRlFu1EVWu3daxq0w5atfYwDrG9HxrH3YDsXRwVr2EJEwHYv479
YUX29lzPaRDBTjvWJj5pWjclr+0wVY9lZCYf7cWzgusP7qV9Y440gKS3MxTD00sE2VBdFqbSoKu0
4Sb2utCvnfilAmXc8BptKIqmwEJ41Fe3CEtpam3ZpcG41NGrqQqz3C+tody4EeVnuwoeToaRk31W
kJk7YZsT4nuB1bnJrU2c6/hTl3//P+ydyXLdRpq2b6XC64Yb8xDRVQvgDCRFUaRESZY3CIqigMSY
mDIBXH0/ULs6zEOGzq9e/wtXhEumkgBy+PL93gFfmfJAXJh/rArihpOlzsMrZ0zPBZu+8gXx26YN
DDGP++8p92sg/SfNu7Q4ro073ihMvpLZzQidU6Q8qsHtL426zj79/Au+ckWiiwh2CiKEmxgF/fOn
FsNSF7Lr8LLwlOj2HDTRjZB9cMjTwfmuw7B/VL0ZkByPYtA2i/kiNwz76KNyfGvWZXpmRr2yjdME
hBxDrhfV6Snzv2bvtGdDFsc8xK4dzWW1b/Bv3XW5k59Zp69MXjwJN2cTJi8U3ZPdoA7Txa5mLmVU
FWNcYH+8b4rpXI302gMFGz7lUpBuBMLn79cVZm8Sr859qcxRdK+rPDRmEWKRr3/VFIh1QmuJlUL9
y+Xl9GoWtGZqdR5D5V30Z+aHzZUp8nOCr9dmKcQIBMWcgXC1ThbjNOeIXkK7ODphKqCNd/NeNkt2
7eaLkeSZ719C+Tx3M3vtU21RJhRFPBfNoOcvsUjrdiKCt8BcINWxFdr6/aza7uPP18Ir5zrtQA7Z
HyBpdHrpwtosdW0C4I+BJ/S7kvCS26ZI8TeZGkJwx9Txzuw4rz0WKdBYYFDvgWOezMBi6eSosh7g
xGrDo2e4w8FYzHPOhK9V6dwkMTfj1cHGPUUfKsOslVuq4hhVSl+ZuZ4vdW0RUyGn8jbLkGxTyFSX
MMrFwzCs3iHL6/Uv491nvrt/d299ZR3wavFYwyELGMQ7mTdDQYBmuGbsM+HqfooMvMc7E+OKPlXn
5BSvvFYWm0fDhofe4saez5ZJT3oO60Ucm9ZsHiLhMjuHqNn9fLa8NgrVGM0zoq9xAzo5+wpbw+Fe
SsxiDOvProaY6RD88OvbIWwdnsFn7mNTt/0SfzuTQJbBOZpcHOcyMxJgPZU0lr/EtY0V9M+f57UP
BBscJvrGwn+hp6lX3WDqHeRHKze+dNmc7oS2bw3S7pL/w0BMe4bYrPFfINqRI9USYEzTBn6WtMtA
YPgs8thKf1kXwo6IdOcH9EY//IUfC7k9NsYKNh44bgf+R/brwTWycP/zB3qlcMB8CriVrKloo6+e
fKTeU7UN5e9IHxDbCNQTqTgEBI4Me77pvNeLHyxJCgFmjXWFyIPLuOGd0RC92Ly4+4B8bJ2dTRN7
ejfdKKRjNrC+MNFs3wlVDImCvBtTKQY78oXTM0j9i+m/jQfZfoNWNw3WyZZMkmqP5VVTHFUQYM5v
6ikO3TE7M/9fGYV+AEPBc9pQ5pP57/q46nLhFkcr0o+dMamdafVp/PPv90Ph96zyo0wF8+NeAM4I
+2jrNP1tlZlzD4QsOnE0wBIkPYABToiB3V2VD877UETlja9JfbTd3jgGhTWJuO7t+m1gYzOYDSQ4
J5GlSCoZsiGuOlxfe0fP+xkyIck0hrHrRe4leTetRhI43XJrELB3ppB7sXy3ZyATgBYN9zX6Us+f
ocZZsrdH3pSLIfqw67rGpUoO/UrEMwXt7swre9F8I9aZkolJz31qq9eeD+cKtywyQ+PMYtt4PGRL
V+zDFIj0ygQ7Sa+GYCPdVv2MtCCdu2/9umQ3UatbnGu2DM4wtcIrRNvNt9x3jGO72HMdD5nXvhVN
oG7y0s3205SKt+2qA1itUxMrzAOTxlndy3EswmOjzP6i1q5z2aXGA6zqc3r6l3OPR8TaATkl0it2
+eePKCyzsWBGYObUVt7NUg5FXLpSnFlHP1RHzycfTmvUHTDC4daimXw+jE9KhVUVU35MbRHF02of
TGm/z7sR4nv0aZjsN26Q3uLEV8Vu7R64FV9GLpmnadMnebPczo26TxWdDW1qM+51f+iqyYkX7Hpa
Zz4Dfbx8JxsitWlTKDAhHp6sFNTfkeHSbDy4jVpU3LRuTaTfNBln5tfL3YxxtgsABBLUnaclS1Zi
mYGBQUim5up8IAyu+doC+9f06qv6/QqKe2bA1x5sk3XQ3IQNxj/Pv0I5BHM/cTQc0kgZl1HBvcuZ
8+pXCz54cxvbYdPWbd3jkynlRQJVIs0OJA69viQJRew2p73/y7PAFaFA39CAU02477TjKmuepRiX
/G1mdjqWdSnOXJ9ebjgUWfCJt2sjFfepMDEP7VaVGmXI2Mlu53d5rML2qYGgcuZxXpkLWzUHQQ+T
M+DKkwUyOtnY5kPoH5osW97oruIK7gTcPZSnP3aLf27dvz4eZ83GP4QBfnKyCdcb644q61Cj7vlT
TxhtkrG1xCPGm3vdWt6ZnfuVqbcJ8SCkcm6jQT9ZU2vZjBa+Xv4htEf7TZp7xR7MaD78fMd+9XNR
CsETRbyGdfjzCY54P8K+bHsqB/ZQDiflYnCWGY8g/5yg/rUXyFnExrkx3aArPR/KWUKsB50ViQvo
79W6ds47NdPvWK+9vpBnpuHLt7fZB2IDRGedTfTU3GoUXts6qXAOvb34cd73fChtOGdKvJdvb2vD
0VIFDOWws0++UUtO2Mww9iHsoq+rX1oJecDRoUdycgbHe+15IEC4VMdcCmHJP395I5mX7AhELvWR
UUGU9wjszqr0lzcingfyKz1pPhPH2/NRFiczdZY5Nm3ooohFOVkfjcGa7n91zkEDoj0Daw0wFB3o
81EiLCjzNtXERy3YH+JFIw6F9MwPg+2lZ4Z65bVxdm4iW/gHJFWezLnVxQy5DWeburu7HJTrvZnq
4JwR4KuD8HEg+W9Z7adzbe5SE4tiBvGrZgHtD8IroY1zXaaXkNxWdTCjKT02WsUpqtqoCo/XurZI
vmv6+z4fK4xWCFnM78jMUcWtlephiEtTkpwapI00Y4m2Orts12HFaGrF9nO/+h55VD//nC8fnyro
Bz0QQuemP3j+Oc2sHrVAW3FwM798qiBd0v83uzOd4pe7B7C5CZK9yV9p+59UllG91EPlNSYvmf5a
GC7YzGfVtco7mXh11Z9Z2a8Oh5yTzjTeVtACTx6qIM4V3op5YMGsl4107YPw8WbKVJ3HMwlNZ/bh
Fy9x0+BQAGyt981sZNtp/nbXUKlwe7dxvYOr/CiG0t/szZVk059/qhdPxSjQRDmVuZqhNjzZRQjW
w4BuIkVvWMQ3V41B0g+Li33A+GgYXn3m7vnaMwFScBXwnQ12OVl8sxTF0PWmd5ilWyW40Mt9FjnV
mZ3+tWeCd0bRCXUagGL7Lf725jqUikIarnuIcj87zhFdAFet+nKQAbRRNz9nw/nCfP6H8JY8Q9bi
D1OJk5koJto2E36ph6JL6STKVY0p+SFD1ZNE6UIHcF0pc6BpG3/3Ya1sL+76TH8ijMMrdljPtTJx
lG1PSZjr0dpXrWU4HBxdOxIBOELKrrRczjW5tq372X2C1gEXF7jsoME0508m9FRQSRVW5x76rJo/
N5Au9ktj+DtHImXDNym8nqENnLlCv9yzfoyKyzAIyCYmPTlQpjlczSDjfpKteXXTLip6E2H28Sas
QnWRd8RHxKXf6p2XSaPhHfjhASCwvXHbIv2KPcJ08fMF8MqUBNiAj4ZwejNzPllmGT4PxDYj1I+a
3L1ZcBGKzWoZfvUY5akxDMXkBFx1i0l5PiWBy0azMEbcMUZ3uXa19EGxAvvXlxcUC84Da3PiBsU9
GcWxBeYfpXtYCOFIPIUD9uQyw37+xl6bN7goQFLkao846uSN2Y1ZBo4OnQPBDm2a1GE174hkh9rV
E/t6wZXIvQTR++XW7wZ9oy+ncxEgkzoVmM9lsFiVQ/1m0EiMISMg2B2j/swrfOXhyIEHFtuEAtvG
+/wV6sadzG4y7YO7OXtHFuPsMVuziLDlPI8Fm2IMM2H89PN3um2zJ2sR9wNmCKwkKupT4z9/qVz8
NhcKBmvO4mmZq/tCz8HekksIpJVO5Nyl5l0aLt9/PvD2sV4OvDVLUH9srpzPn7ezAnzL2Xuoiqdh
P6p6uinxpr9cJt86s9J+ABSnY+ENsN1g2HNwr3g+VtlPQk7TYh0aYaKz7nNZJTiwDTz1LI1ylwK5
PeaEZO5gbId7mtTT3i+Cwk3IQh33WMr1VxwZQVKMgD5D4Vpveqfrr6osJ/slGLH7NeiaRVMr3nSs
kjhf7Jp0aUsOZ5DpVzYNGq+wdNk46OCfys4iHLpMvo91iLzevzDmskhSGidnFtqro2AjYjPCJiY5
eV9D7ZqgKKN1MPz+XT+kwe2YFtaZmbf9JScfhSNy2/4ZgbPgpABoBwDN2ZysgzBWdl2hvkaytrEc
U5fLwF3959Pt1UeiJgzoCoIGnJLDG+HkUzpI6zAShBKboxNclisBVT8f5UdM3OlDAbFzIrMXguef
PFRDNlBfzdI8mI3XeAkK6f4LwWLAgqAh4VejrPNPbW4XIpkdvNzAE2c9HCoFUBlnxWQijQyt4Xvn
zKmMe2w/n5xgWB902qsynsNSuHskEb1IjN71qqSHZy2OmPlxeFWkV0oMtyP/watlFJFkueBrxv8g
vm0di1xc6aRkdYrCbf6sdRp+i+jsPVncge+VG+qP82iQjeotjvuF6IZyjlF5e5/dbEBCgAxmtGIT
1R7sVjuEwla5mTknNVa378NSmWFCpAntEfSd7YdK6PJL1ndzljhubatEme3aJ5YM52YTzVRjzC++
ePv/CNsgyMOhsQ4qrQo/9jNIwrHZhs3XM5/mxXSDS8oGC+jEYYu6+vkeEIWVXCE/mQeuZsHenisZ
EywqCYiaz7k4vVREcJMEK4W1v7kNE7/xfCzTm/pyWLv1kHMZ6hLufesl1/aGs7euRX8594UycAvM
i2lXTZn/ifAR+dVudf2GSPp0SpZKg5K6ZdM+/vJb2EyeaMBgdcREPZmf89zJokW6BF+zs5MIUeSO
BqIV27I7B8C/3OA5q7cgkC2ad9vln78E9r4s6r18PfSppfe45boHwww1nEF17oW/PDsZarvAc5Jt
hOSTMngyR2MMW2/BejPl3ml1qbyzVneBU+pmxq0qPWJ4ssXBx+rnr/PlrgIyYdK3piEJFnda93ij
V+WpOy+HRUfrVdmm3yNPm2cqA2bNy7nLobXVrJs0AwLF81cpV1JWZysaDmmry+iii8bF2NeutZZ7
J13mP12vgz9stpnTxv4Y+Z+UCAuT96B92LfdkKa7vJ0ra6e8urBjjG8NNxaj04nYsrSV7+dIevae
w39297k3d/dztLZ5olMxF3CU8WW4IDoQzKqro7k7ZNWAHt3Dh3jfVOniXKw6l2UyD8CtMRs+jihk
BhRZIlKArxtZ1wShLGsVFEnt2dkf3aJCI5GhysNd1MjwGhpa5l74WQebNOjbKJaltu/NaeqyWOna
oApJi0ztld/X5T7NanHnwyKu6bhk4Zj8MHbfpZOZbQ/da7J8uUZsfU4rrXaOtfgytlO7/kMsY/oB
rn51p8LM/9alk/EBVhrhy50hrQ9BZ1mfJ2cKjXjuw2oizqnljt0NredDDLb1W7eybBjD3hy9a6a+
TeOoDAovWZY2mA9D3lWYGQfG2l7XOAXRV11bxCxKGFNG1y3kQtbJMBI33L9q87Aqa7wFux7QfKy5
+bFTYSWSUjqqxPZiret4FV6dxsLBauPY+TKvUXHZabGjH2i9d3UvnL2u7EFe1Hk/fXK83HmgGTpi
0LGxvkXvqxvfMPKK/HNWzcdUyOENYeb2uu/cSOebMKx1jmMrmyYJzdLfFeFch7HrZe73iMhrDwMc
b4Fb5uaZQ0rYYr1Tmi02LoU2P5HF4vYHapAs2jNV+ruqNRTZ8ZlFfJK12iO4iJ9HYxwshXExdHQg
Y0wdjZRdfl2+lEPZ8dJCg3WaT8ZCmpYcuI+pSLKGhaCdFKXO9BgSEv/VmPwRc4w6EFcrP/1VZd3C
l+lDija9lsM1CMnqHOSgnHulomqiBjPzkVWf6Sjx7dn2Cdqa8u+N07rXtqfFLb1DnByMKhS3FeXo
+zDrKurCKGjUbuxCUHuzsORjv2pyjKag0jyaMZD3zGansRafHHXV5qX3tYQWQHML8I8nq6PV3WdF
tnyXfel9sLXyA6zVbYsu1OgveqcDKv2E0FRQRyJwcjapNpzWC3g2Q52kY2beKt9Ap+7TsufsICF8
3yJpv6zDcIb5Ugj53W699E/cfrovTYjCMB64Fd0NAN5OYkdcJSH0W/3bwX8XqOy6EzK917IzvnNh
GsqkU9PQJBivBk8a4cCXophs69hHlbscbOXU9ZvKd3nZWhT9I+okryGoLg/zgz3lpYj7UBU3DQzb
IgncJXyQXaeeBAjLHS8nRS7AHJoTE+/TpzbKpyBBZG6QEE565gPe89P9smhTHlsMk/l/g0iNO6e2
nDaZcHJOY5LFi3vgQ1ElJv0tK24Q1n8dIrCO/UJOpbeblpQJUlZe+gc/JuB1TdqPy0wXeSK8LthD
/PMpyT0jeD8aC65xXlGGsWMN423lSAy6SNYMmJVDvpm3i4hPMDRBLmMHOuqbSNtpd5liR64OrKjo
nZ+5ISlh80Jv3LXaPosHMu47luVSBTHQmL6nFFr7mC+oC+ony3kTtv7y3qkLM9GFgzBXm4t71a2R
xZy18lBfDbaWKFu5Ao0JxqrExfOAmrC4wB/eGJ4v7lJ/nJtd2VQegSrKdD+keVrf+Xk3+HzCltR6
3x+tCw/Q/7aNfJQ/AY0Syiusa7r94JI1YERjAwFuEtcrJqj3nWtb68EPpNddNcTNdTB1DHQhvWYr
TYQq8+stvoW54Wp/PrSsNnVY57FtjmoqZAOY1YTNRSl7BW1E1HA+53b4owLFH5KcruIxTDOXDVc2
+LnXg/auw6lHkl3ZnXVjwnLyE10X01urG/D0qgk+PBJlyS7akKgnrshEzkaCRnJtHT1fsWd2KEXu
+7KoHnPb0NnRE+GcHUZVNOJYYV7FPYi61jkKT0fUqDJnayoyIf9kgBnYMqc8QX4aWR9IwCjpSPcG
lQCB9UQUz66xlAl+7PbntSYv9NhPKjAvCHi189jjK5Z8GIHGZo7q2YudKQ3bGG3j+EcdChOrgsJE
HNME7voHEdWknK31aN+FdlldOhMN/1jorp1jx0GBvy+CTAwXKZuxubOzKTBwVGuDDxkO4H4ccWa9
7Vl0wVUQSMPEI9ytqtgumuqpElOPURcuQV/oePdvWvxbU7hWVg+MKQPq8GWVy20arYYiDqap2cP7
1JvjoCiQTheG23TJgCf1ZTWnXtxyGzhOXWAmazZeIzsabhVfn7OIWq6IbQK/hoMnpeIV4PhA7le2
ZVTSFJ5uXTFnRQzbK/syeEY9JV6vIMDTkiquzMmT31ogNi5w3uQVceGaVNjUwYbcVUVDFZwuS2fF
mfRbsVuWwLieauw9AVW8/Ivjjv7bdem0OLJROvNOGjbnWW4VRhxEBSGJU+127JddMd96UzF8qdu0
ahOnDcTCXuqViKW0JdPdCk+jjFutPbVjwVTRPqvV+LDSfjhiKb2EVzoX5UXXc3TsioAi9aH0Sn/d
i1Jn1mXeGPmfgalcuZNaWVNCY0pctH4x7cdZtIdBSLRXrlN2VtIssr7mXRbcw0Q7tIlYjUwmNl51
N2uF3PSru8wArFM5+vey95ynPPJRuPpDpc19NYZ4wjc87BQXFsd1bIY928PY+sO7su+7p7HjoDti
JghjyxnShcsd2+7wlOkp5FQywWWb1Fw+W85cP6nVsqkOun5x70tl6Mex/5ZXB6uo128EMYdf5mpt
qOgk6O+cjrAzbGgEYWyowO92fDeP9ifBkHfdFI6P41Spzy2e1lXcodn9JOZAfeN+QnknfUvqeLEH
yjsXl8Dqw1ae3OXTYuRHVeVYQEakX6kYRj96jN4bJ51ggjHnyTqvaGzMSKj7vreDzzL0xj/KUAzT
DRL/5hHlb+kn4WAFfVynRn8TzIP47o2N/YftuLJPMjdNv7OxcTQPtgvsQopqncX8Pc37yW2sj6VZ
Bx9Ut5gQYWoDR3Y6/1W3mwUl2I7VWEWXVFH+vC9ba770V6YTLNpt9pTIBHAbyVGMhtkY3JGeVVbx
nMsc9SQmWXdmWznZThtj80WmpfdUosejiC5U9NHw7NxBxe/VT0MaGe+afmneFtqa90JZ5bJvrL7e
wgvE9FDXbfe4dCOSrDpN5XqvUaQxJcScf2h1RNEeZKUVEFiIUDBWKYaCPEO5IAhu2vIjL6xUVwpn
lE95a4gKQUNryJu16y1jp0wAyl3Afi9jcCsOpKIUXnCUlgVuia9C5u2qbLQFF5WhLt6Z2l/aj4Ng
00iG3nHXXTmbUB3ZCcY7jMR7mTRRsIxxzVS9afrevEOS7pMsYWq2NyqvZoklSGgdWzkZqXE4FdES
lxHGfzFNOC+7sCNi3Yh7m3sR09CV074cw+wTgbHRt5YeE6y5YM7XeIT79qHsfFJwRt80/qxJIFmp
pKv8vbY5RWMhQKLm3k3X2M5hycRzm7VtbKR8TpZjkzVX3mjNOTkRyrmpMci1j4M/ie/z2EzcrO0y
3UXFXAdIvObt7lE41piQEiGnpMdT07jS5E8JTBnC/L4IKuWy/y3G/IkE30VdROE6LvuaWyBxiKbf
0ZAmY5RjJrINDwTTn+TBT1fRXHTw+a/tfhyXXekUwMVrFZWHVNjtgJGc433fUpYpRXUTepft1M7f
IFoG8qp2nayPByNIgWbsrE5KZAZ/OE7LSirHgIOk7ad5eGeT2VtfZP1URUmvPVHurHmdPzXOOD2k
UBCzpJxUPiS2HuWDiESfJTAUg8emWIk9nZpm9eOw4vslghhrL3aNsf88mjTHoErV4UPVTtjtoSUF
b6prL7vGdr0z9uboW8XeGWROsBsnsxPP0MKzXeUXZrYz1kzxelax+fNl5VoflV2jWLADVQhySbDy
OPpBhR2F9idQ16xoHX2Db0Sjb9UQ+B+NAOuYxNIju7ZpiuBCjc40xGYaglrhHYthHfqQBb4oOFji
ZaozL7qhcuwvFWEh040xDDJMsClq3uZL1rWXUbnkNzV1gh9PZeM2MffQ8Qu2O+NtbxFBHs9r6xVJ
ZFCMJqxs5GqrZ09p0nDNaClYaCTHYbcUVO1FVX7Acaly4kk1EaGYwzTo2MdouaEHEQ36OPK5w6OI
SLpIwixX+Ru7caLlDZURSQqBtMLLqpMmbLQGT9WkKoL+Q2WV0/emZEfc6XLp3ms6RHf1VFLzFxnX
wzdFOlTsHagKiOiS7ZhfG9Lo5zhceqnIh6xLXLHFzIqbc932Me477gNS8CHflb4nb+eZjJELgzLg
WJZ0EPetMtM/l5I3vesp7cokHDvzTk4dRaOjzbbYq0kZ/fZqgukO/LmNdmM5jUMcrlHnxEXj8OJG
x84k9aTZTtQwMxMJjIc2OOQ3z3pTCjaeq1z1Y0sFksnPgWGO4rJEuPMlNHEZ2K1r1q+7OmoI5K70
gs8hFdR4HCfQT4yDU8I1xyWYn2q8Cq4G5XF5VSuZWTHaMMx3TNnVKdtVWKsYaXv2dkCzeRvm0r+z
jZAt2+qy2twvYZfasfKpnoFRizIAKBF5xFhTKZMoDyMQgVWbj6HqsVez5Tx+6wr6ThcoxNJDO69R
uvOboXmcBqc3d//h5KqVxIfpQ7ldiNvSpnjsjNn0kv+QPlf2rqYRDzwfULKP2rkPJMhT5mGqluAk
S7wWdgpRHgNCZy7fzak+8DtH5/wrX4JuGHbCCcX6H1ctRDDPkSKfPGkV2hWAVEYTl52Ds8BvwwGS
mHfO2+ol+EVvEa0x0B4SpRdNvwmmibYKuRxEqzibJzd6l+u8+varEBt4F630EHY1YOppX8wSammd
pZkPvXLf4qfpU18MIMa/jOQFAYQ6/I59VPlApM9fXLFMhpKWqQ8mmlIYwEifGnM5Z7X/sudBYDHB
imjo6JeyhJ6Pwiky5Blm8CRCTcXbusjr276Oqisr9ZxD14bOGZOGV5reG+MfQuxmoIDJ2gkyuorO
WT0v0wftkvTnsTPVveK8duZPBgYocdh0btJh5Bx7K9eRurgrfO4F/a+mIHqIh5xNv+ds3Ssofs8f
vB8VNUpmjxgQFfpCS3KbGpwOfvkjMgqOOXCVeWLr1FyhtBHWZI4eDwg10VX3wUDBQ4LMz2fkizWG
YyZNK7j45sZiOCWvgvRVos0UXuOpVm+LihgZ8GXvyAWhSn4+1IslhicjjFJ6Qz9sU06HGudRZquq
6kM3BkPS5424HWahzyyxDfR/3rRCUQNZCic8MGZMEp5/HH55tx74Lnycir6Oonj1i8c5VSCIxhcU
Z/C7z5HKX7xEvL3McFPLoRoCEj5Zb9VE3uNoenyqpigTqy6MXQAfLsGn/5eleWgNmBcUVywBSrST
NWCvg7em3rgcXNJqYsHl67hi0X1mVrz4VD9GQeqBQIOG9mlGU1XUjZ7cjh6ENNY9N4I1Xq32l329
tlH4ZwtXZ+895TFldaADa2wWWimzH3vgcgcxkvG4DsZf3s//+UwPN/zrv/j3x1YuPem848m//uut
eCRxr/0+/tf2Y//7nz3/oX+9U0/9OPVP/3j7IId/HKbm28Mo2ub0Z579FYz012+yexgfnv3Lnpze
cbmbnvrl/ROqoPHHcNlTu/2X/69/+I+nH3/L/SKf/vnbI/rHcfvbMn6t3/76o8tv//xt04b+59//
+r/+7Oah5sd2bS0a8fhw+hNPD8P4z98M3/odcH5jySEWZM/ZaAX66d9/hMsUpnmbe9fm38V+17Rc
1f/5m+X9TlsYcw44OVDg8Ib87R9DO/31RxsBBC05LcPNlzL67d+/2+3/rNf/+T68ir/+/e9yxh+9
5r8va4ReuEgDUNASQ2h46krKYVbko7C6nT1uzYYiRK1dubYRpwai4qSeHBrQgcQeNXZxOIxivHaG
nWel/q4r60DGejTDp7Iprly1GB3IuLy1mtk+ToPvk14HPA0QbRBAgCXPLGNvDsBU7AgwlpVMo8E3
li7JYeVc96GerotQLZ8l+e32PndV/cmfLPtj09XTkTS19SrqxPwmnWXbxb3saXF3JBOjUFpvpDV2
0+HHl/z/s/vvs5tN9/zsbv7x/klOXyvx+Gye87P/nufh7xDumajMcHYf5CH/O88D+3cWAHpdOuub
EfK2BP49z6PfNzUonDNMM+CRbIXbv+d58DvEN3ujsbgbqRUpyy/Mc1bNyfmFhwPrCUsCqhyI9qcE
LWlUdrE4ld7Tjw2DNwWY83JoR0y5DmVZFfc2PTq9xwYHBHlNh0IdBjg7XTwNXfVmsMzW3jlGmbVX
g1ct/IeRqY6TBe6diCkXD+tk0/xaq9b5RluNELISpkUdS+lOH5uCoyAJNPSY2B4zowAGEn1zSU+4
9XcVC+KjaKyWXgauTdxfR2dcYtGEbomhX9ERxBAsYKgIMcPybVPVQxb3SkcsqSlIiwSqxpIdh7YI
DJgWpXNT2qP3yfKLUSakN2JLb9UzbsP9OgRyn7aBeoomLwCDNZr5vucmXV+UYbgBqq7vqpsur7Ga
TNUgu8SIclyZoij9tnnjTTGqPNvdKYCDD7CZK/9tYw0ySkouem91pKLpigBVe4kXOYRgQv1c1xwF
q41USLPTYEOGUUNiATD1h9EKRX3Dbjzq3YDB7oe6AGW+sMxq2hAfBa2Y9umt8rBw32kiiB+sGa/D
OPD56QT28Tzs8XrEv8rxU8NOtCkavWvnccr/zMfGfAfwY8pYrGFLo4HSVt1wlXT1cRC6/zzUnqLV
GqFaUXtDIIi46KQs70GjSjdRIqqvHZGrOaa9Xb9NA2U+6CAs3hHWEXzFD90d4pRLHtslad1zbGUQ
vpCQLcW7yo3GT7KLyjBxZGiKuJnRn+7y1HC+rsGcLfEwF+vHDBaApreVzvSjfdhnhw6ZAa0JYzVE
srQDjJhe4n5NqG/nBXdFAIwXE0+qvONqtJ1z5bp5bgMM6FQlLSpXUrk8a3iP2UTQHfBVTN9KT432
DlQ0eNqoLdUNaK39flSE1V8XrrL9Czk5drlb3TUkcntOy3oX1nOFw3uKHvZNi3+QvmwMkOZE2Yut
QXHSYdwN4yyzpBozLHQKC9/SxFJd5B4wSs2N3VR7VbmTpVOlR6ML3beuXxdjko0D9J6eREDnOFv0
VQ+lWGCC5u0wvR+sPAArSAP9aNV6VrFvYK0R0/vI1XUz0sSE4Y4zaA6aMCcRzRQZB3YfeolRqvVy
cocBCyFfm7gJ+Y6ydqPVYOxAg6eLdmFfth9wRUtprDVGFiUYPFoIZCvYjl8mz0hD2r7Y9nM6lcbn
ccBYOh682fjUC6X1TtSB9ynU2vwcwTNIY+71TcAX37JfAOX7vSVo7Trh3D1GbYezn1uYHHhNIRb6
Tb36GjSlujXmecaZXS0OfW90Ed/Be/HTX0qIXhg9be2nsX5aUji+x9lflzlZRZlasYpC/PP+m73z
Wo4bOff4q+wLgIUcbgHMDNMwiEGUblCkJCLHRn7688NoucsZakXTV8fnuMplr6Ulkbr7S/8QY6jD
IdrkXpaNRuqlUSi+tSCqWm/IZvu8CsHpuGVSs22sKB5voy41LnSQH/ThC6dWfFBv+dpC1YdedThZ
TP/KKjzJM57WV9oWwnCH8GLul1Uq1T65dlX6qtE4QFqVln5IzkGNWZPe4PcDc5MJp4OX2LSiYW5t
GeAplSdZBnNHZ2SC4RV9PI7AuPJBO1NDA+mTXJa/5WrQPRaNzizFGPBVhGyd6bo7mXOnbEYIknd6
khR0JvG5uTFYhBWU5ShmShca3WfZpJ/uhi3iOqDaphGpKmQTKj/uWbruoEfgVmx9oEca8wkUUNph
+BQGkb6V29QYXLlTNYmzM3VyLxxNuXbtUkIyUO8xD1vbnZYm72D93kYdDbQzGhxYvKN8dSibYkL6
m2ejRTl0rpRVoAaOS5//PSONHZnkdRaH7MtCL6V0sYCUmYeSH2ojR50YGxBUaGG1TDAbyfTkls3Q
dXOyjRK5Ad6QBF+HNDLOlBlAgK/DrvyZL+0VA6+zycN6zeQpodbA1UR1m/7IQREVCa0ealOrV2aZ
K6d0+vsvRpWIuzoudBKLv9KQXySuCyR9/4lRuwVwDbUIahbo9f1ytCgCRxFZXMFG6OLc6/XREKtU
GfjKTlvZynlTZ8Abo1wFJUoXSu48kZTxn+LN/80QX2WIS9n916dZyqu9+mfTPX7/wUuufrzODJef
eckMFdI/2izIBuEVtrAM/soMKY74iovKpUymBxON7fOSGZpHQDEpyKlxgGTzY39nhsaRDX92YVbR
HVBQJPpIZsiN7S0keibg6GH8INJK3X8IxjXJeZxJ6zt/zJXPQaPObomDhj+MJAfgCd5pAPyi3gJ+
SKcGXiX2DG+4hGQtjOtI0Pwm0E3G1obdrkiCh68hDpan8yBgOYPLwz/MCK3oO1ZjVXFcNZpyIqdz
K7umEsuRG1ud+qVRM2Z7RSB9QkOI4V+iTPq1WnDG+YVGBPYSHnkDUrfZMMyQCem1DUegBhw1MQrL
MlW9jUABV96Ia0Ps9DB5xlw+maZ5FJ5pBG3nTwapRGhOUQghbwKMgo1wej1Ekc242emT61dL5xe7
eqef+npbL18Dv2wWCSUEH4W18pocJQUoTJMu8nqcrP5aNHl1Zw4wtVamBOxZrdHVds2xt3AKKqSv
/JMerlU9YzAukSSQIycROL054RVYo0yumJrMThxRhndJlTP9wZ9NeOhLwK+di1lxTZrvoHSSvgOC
B9ZupZSm8l30fZKsu84xGfklE4OZxKjdtjCPR7kFUWjhKn8mx2DqhkmTzkuICevZmvlN1qBmwGty
JbzWwih9AJ7hzgHqWf7v39ROnfHgTS1dHg5ZFd4OKsb7b2qem6yCxyCA+c222/eZ4hoMpXPsFPEM
xgEmqc6RWZQ2CqV2q3SGO3fhqo3Qd1RjRT0rlHG8aQfZ2DDeAkApQF/KqXwP+jzc5GLMVu/cMBv2
cKPBSsD4gZzRodo7IBlloTVUqZq1Pmc3E8DZDo770XmImwAcio7SKc52DIBHOfKLeG6hraPzl6VN
/067+zAks8Tgz8C/R51u6QIfLLE2M8irjLD157bVViR/GggnYb33fZZfc/B9Fs4Wn4A9TG92eR2v
aH5JUtd2liatjwDXkk02o28DyKTXrAtPtNp47DADWC2kRxfnjeAUYQ7VM0q0hJQsKN97+2+POQ0m
NyQK9M01/FkObgeEaGGpJVRXAHz1uVpm1QlAYHXwoqUKCaIhv5bxVFdXRc5MOFHn04lgf9alTXFp
qe1G6+25WCf89sgd+iLYDl1Tv0cZXtbs/juDsoXyC1RuslHrUHJybBmMN4EsfNCUqp858XZWitOW
rP60sy/buVV/vpYPhe/L6kdx0zY/frR0Jg/bkXsNzf/cFiYqnq9265sYvn1s8ADBlX0vhu9+6CWI
y0cIDC7xGyMMejUG6+vvNiZCfeDqLQIoLZtlKvYSxPWj5YSi6yKjssSy+zuG60fMX/grOpiLlBoZ
6we6OzuB5v2Fs7Qud7xncm1UjvY3WyY6JtNlVPhRUQMPcSwrOE6YB3auSTS7zftIB2+XWutx0GY/
CrvhszkL/UduRsFjJVnHGDNiuaFWiQMbd1Rr8FLSpsB+Al7AKN3oLXzTOWmc2zhBkdQakmzTqYPj
j2lVfK07Id+WcMp/iMq4DkOrNt1Jk3sfTZv6LOnV6JJuQ3DK8DvyzLKxNFedhH5hL9hwKwd/CVDC
Vr6beWc8kKs0V1OvRcIlDN+ElSqAGLU5ntNzrLU3iVTgoGpU2TM9FvCM9aS0Bt0iXb5X1Fr7PicA
Mt3BMZJrui+dG2pVC0xw1PXSU8EagLkymPJlbW+Ua60XoA5KZVoFWjg/mGYA7cnOym1Zy/3XIK8t
12kGgI0I6GIVPFk0L1LGkyelk6rfs7IPN3XqrJnKX1XBoNwxDK++a5ze95pUAvABziMfWyqOSeNc
4UOZVcy4+zGpTyhqMxno5qyfgvAHUj2N3eBGYIffKRTeHvfklcuqpcu9mLAtf//qHAY8oehFiGye
YQrHB+okn8iT9CeP5b8HycEsZKe6+M/FwLYsWvGjaR7b18XA7odeDhL1iKEo2r5MejkVdgJfLweJ
eqRqhLtd0MTac6F8vxwk5hEFJWEL2gBjwIUG+NImNo9I3glt/CHeObSNPnKQvOHKIxaO/AoTfo0J
PLa0B0lKbw/CHNV09DtTE3cJwN8vUTpuOj2TwfHog3I6SIN2vXhV/gBSZV7BSxxPCy2RTgFNdl/M
MFXBt6TdmQr17WSK1eyTqThZ8rOO+NB6+78+d0OS6XdB64rZX1v+8Sn+Vr5ebLufellsxpEKfsJQ
UJ83+J/XUcs64jsv0pqErT+r0pfFZh/xrwImASAjG5Qjr1abdYS2BsBDxK0IaZzFH1ltu7bM67AF
1oLZBvkYkw8bnZyDpKyI+xCRFJFDXDKlFdTDwdcF7BUwcejdIVWc+TXDw9NJtW5suQNEmxarSksi
irdZRsbNjI+tmCFF1NrUAIlkn5tZ9DSBAjyNotrxRFGfKR0kzVjqncuQevq0zqb2neTyMG0jXUND
l2MWMwE0Pg+1foZKV+JAiXN6MZiP4lgv/DyIr4xcFh7yg+A8E2X4uQH+5VaTbdADYKYK120pGQ/Z
x/A2ANlORbgKKjn1NSd7xs3xqyPnH1UhO7zQQZ3VOeMc20EWrnQ9+9okgC7t3Ll9tXB/VfYe5L3L
NXgaeZESXXRSD2JU22lxwRQ2XAHes91mEPTZ26Z65zO98YXhMjQ4sBqTWbuobB48ihlVEGyrHB1H
u3N8xjdnZe58DmIDe8PmoW+6uwYTTCuF053MynVuj1e/f87DImR3A+gW/PTCRqNyPxabZa84VQLK
2knL8wyk+JaUvnbTHhIYjfb3sGdv2qK763GQEx2AyOCYu3894LcaUkILsbGrJ4+h21NE5x8+tT27
QWZdFg5lZ2Po17AFnnuzvvn94zLff/thsRbFGZAtvsgMHoQTrRglfdYxb4+d6hRGzUUmzepKN5Pn
sKvmayCY11AKik3eV5rbWNkThMhnrFTOK7VN3CivhJ9OyCmW8hytYcLoV51uX9QxIFArP7cl82JO
0meZXLKIbeCVE/jTaZDAAXfAj5WUpDMHCHeVKow7mLF+7zNmS428DJgC7XrWUs0t5vjGUOqvaWDe
Clu/Lhvj2pa5sm7RNNGGjFZQ8mRVlnDruaHfwNWGFlrWchu2Y9KQL6zbAfkytxqVa70LnwIkQJgO
yF/sKXHcfvkrI1WNGzkY2xV+yI2bRXZzbIpRZfTPpTJRVJ4OKcNHOHq+1pvS9lGqF27V5+dxol4n
wgYcuTyZmujbCfT+mV4vZ14sIXcuDeh1WnW6jVPxAB+apwLhPm8B/nvDONi+BL1+hZbvRa0NOSBe
84tkieJz6wyBDxPK8UrEO1wpB8dvpL3GEwlnowZl4gI9eDIz64IE/cJI2vI4FeW8zdLOWU+GfWsG
5uhyhs9bu9J7z4oi1J20MEZEAoIgkedCMYol3XfI8SUEfmZLu67S/CmdtHs1VlXfscRDkEfZKre4
BSUuprvluwZWcZ60lu1ihBtddk6wAhCseF1lC5oEuez3lS6t9KjRXF3M5NfLS969xlFH4TOxoWpH
zOfuLOTRYP3yEiawuutCKZzNFMmOZ8fWBbYYzsZopmmDAKGNrEL8pBdw9rS0rdYyA3U3hOm2EhIM
7UFo83FZGtdlZhpMBlkKZEDG2cBriCD0rxtop6tkdqZtENLTqSUt9Y0UBnmQ83+DghBX19mzPVQP
amSd7O6drlCxkQvrpMhnhpgjKga9+sw49xadpGoNLqSEPMdD9nX0bE4hw/pwUBGrneBrKkyyu7hv
VzYS5Me4lV/nJuaiNpbwq1jjvlMnntdOIB4AUMu+kZipHyvO6GYQf30FULDrRHG41pJi2lC5sGqK
9mE2WACSET9LoY6N7tQ8tKOVrkYbBPQgZZVHxVagDzISXp24AvGiXDsKFDBmhaonJTU/HRTny6aR
e37xgK6IF1T88bLdYUc2DAGZAfbopDNPD/jVHT2gKU+fjZ5Nls35E6Tci2hQtmowXNayc5t36Nek
8DK3NSCExUjL2cSBKtxu0K/ngDFiLUYblTHzoigg0hdZbNGudC6USbtGMUG4qhk+aQ4vZioVrhE0
D7hfn+tS9SBJvKnJij9bQup8eeCDKTOPqTqRdJvgP7WNrGhy9ZRxqtEvW9Sav/U4MHijbd/K84w0
Si7dkuuPUNDsWy0EKiaypyJky6K1cSsiRVoth2/bWqlfi+YhydXrJq7YtEDgYcex8OUAgiWayEC7
JNgs6mBAxYERqukcGbPVjKdV3I6nY46vV25KGhQzuXWxR48uYDXMgYcCRQJbk09jCG5SRvF7KzNu
R6raZotW2ZPRmjxBDnsHTEC4luoaWkdf5t/yOTpJdRsv64odL5LmobEi1Jy6hyZvHph9LIq5ONRY
ZsOhbLFO7Ij7Lu3oOYsRcNjtU6mybvNMnjddgrhQCI7ba8qmPIbAzq6APuSDHVY9u5duxyllcUnO
qZNm1dpGff0TIk/ZfW8F4MXlIJk2mRP8kKEs++qoSStJ56cCWb3O0lxzCZnBo8DdzzWWtC9wlqOx
HpVzzYLuA6fJUDaaGDDPMqzhUmn5lnPYjVe2xiEI4yhdMdTVTpaq2B0aljbGo2Jy+SjScRiDzsoa
6XEaw+hKs3MVfdKyPO5UDvzUKB9MOg1sG2q4cx2plDUul+onZY4ZrffS1Jz11sRJq6USvpoRTuF4
jRn8pNJJx7nOLUOvnjYhoOlVM/Wc9Ll23UQ0NOax6z3GzKkJ4CIRn5ssii5TqchWRmM8ghZOfV3J
hT84AvhYpMkPdDSMM3Q5Kgh/cvVFkexxYxfBtJUyGozQsqMnEUrpp1iWHpUaRgNAmeX7JTKKa7Cq
pJU6KOqqH2r9O8APxAsUrffSkM3SZ7QpkGnNViMcNh9pCntt1b38QN/naRwJz8vhhC7aeKoRsOnr
JkSq5mEXFslbr6ehoZMqksoT8hIX06A5gxgEu8c28FlmHRYW26DiwNDA4vtqbjRnutJKnhDDJaCN
+GtZcILvzog0Ni9kURU3UpE8hVkVUGpCeW5LNV5zxC8xJbvFfS1zE9OCfcZ5PAJH8tIyfu4q9arS
um1TWt/0KPtSWOlZCgnPnWdiqRhhf5ZFTgenl1UIimw4lSNu3cU0eko5Az0KvdXV0nw6G2s5PZ9G
i0IlsBu/lK3AZdOdqGl/k4g+X6uZ3PntaIxXeAoknhgElTFqcx4Z5YNdLI+pyoKLsh+ztJ6/drED
NDN6ilGYcdMmfl5wzJ5SL5t2STB26QK8uIfJTJ+waKuIWYKWvd2/5+pwCG4mL941KBHQoCoEOruf
KGo5pV4xztEqw/JtZVrS7cCVODST5yFuVJAYCPWqshZ7v88Qd6iz1xUg4xsqQMRmFn8xysCDBHGc
CnhCSgiu2eovo9jy2zY61fT+OkihjVcK06MQPSpXbjKffGRrttK9YtUPCb4DVlogk6kTz2ddI2VD
5kluashA9Tpp5ptwSBMXRQfFi4Q4CVr5G7NGCY6T9Jneyo1RNWe1YlfrejToTIZ3iui+J2p2rIQW
CBaWdZ8FyBMA3Iny+BTZDdK0rB8vDKlNT/OJvVwEHNyaZZ4MS+4+oHXtLmvOSPQLreDUSbRFgSTj
hBRtejnZlZm5DWQkj5EuWSP9fS8exOwN9pS7eZWO3uIfuOok9R257zcF6m5IRuOaGhuIxKFocFlZ
lSliW/JNlSQEqDxJmmKezFb4nFScngTW599/2J3a8cGHRV8cOAYNCJbU4XhO7bSirYNM8ovlTfFx
dOTOSW21yEEcTMxfOts6qROiSp7pmz6wL5Z0EsNp282ZxHqwxUjgmRx6S84kD6RAy1duSAYmLX1C
kz/1c84QyPZ0mXpfQBc7KdXsua6aB60i0+lm6ppEu8Yj0oENA4InjjHtXcK+GsXZqm+ZFuukjku6
Kc1kDjlJuJDZnQhRpCuRcQZEvdyStVG07HK6vgHsN6v2rS3YIhLxKU0b6VgZ+NqiMC6qmX+TQuph
TBRxW+I5gifxsExgwwVlFhDGf0ZGaq5wIDAMkyytxjGCROOIxoGRWHGwwp2HXUdUcJxJWhI7JkI8
NPCulKmQcq3F9QN07HZF8hychqgaf919vg+1127LnP/8diD0r3XgNj/KBSouDn/Vcjd/oeX/d0Dd
KUherfM3c6Kbx7ho/ziL21b88Vh8/+PiRx+L/eYbP//SfFOPjGWYx/SHKnCxpfh7ZKQeYaGjLIpP
izQukKW/O73AfhW4ubCAUAwGh0gP4aXVax2B0OAvwU8sbTP5Q8h39U0zgqvDgVvUvgz0tw59s5Iq
npTYDmUf5ctka5Z6+kkrNPxI4bKrVwnMbsy7yujUKGMlXGlG2Qs3EQHCcFg/FIJaoB1JJAblWwkA
eC2PSnofTxNeu4vK1IWKswjrW51rzjYjl85QfPtqh/34hNCdWfkFRl0eLJHmB/D/zn/1WX7RUHpD
6YKbxqx9UTBFuZxB6vLwr6Yejlky8hjG2Q9RCXmE6Kw8j4opnSfgcGLXkQAUAH1VTiT0yG8cOloK
hPw5fpjr/kRHfLL9Geg+tKH+PwxaAZe/+lL/sIHOu2/x4962WX7qZdswabWWqf/OPXVpTf+9bUBS
MeIASYX1MAXW0i9+6VnrRzSYMGSUF7sJwKJstpdtox3hEM/ki+TGxBWMa31g1PoWwIS5BCsSgB+7
1KL/ur+ymslogwrWsR9P2hrQbOysBE53a5mt4pBLfEM3p74B29meZwrkcyahAuPUqTxj9lYgVWLo
sH5ba7ouZrDBrpHr8yN8/+i8HYbifDblJEOgo65hhgdRd6mOzbmWO/pVKqnOI5je+CqcgvmTFMeK
F9pGVG/FFAF9tinvXIGO4QxTbJLXudRPxao16v4eAXL6bHJHcZUF+fHY/sm4+tDy/teCwX8uhmCn
8f3Po7/bBgTB98fvu8BwWz49hvtjmUUh/O8lrhMRFsvCZWK3N5ZRdoQQeH8LpRHSH+v4ZYkrR4sN
GtKsxA0MEhZE1MsSl48gvsu6TMBYMKgADT6wxLnEPgqFZW0y+wFZCHYHwuP+CgfoEI51CBM6GoZu
0/eUHMM4vufUYrOPX18GQXMsGBb4lqFBO6Qlv3+ZZogVyRxTpLiDJLiNtS4aV5nojca1hyb6kka6
JOHhJNWmL0/JqKzmnjXsKu04Xk5GEU9rCIuUBmYl9xAhZiRh1lPcQbLQTAD5IpLV8bzS9O4SQ/Qp
W5Fajk86GjKMMGkibcIxb+8BQTDYpwsjG35fqxNpXKaILzPVwRUqMWF4JswZUx6oDjSS4o5ufYc9
cOtxBk0NkC28PMkZScFOAsRqupOEOvkqYcuT6vfVeNFDrDBXDigBCVT7VDdeHejFeV7ge49YQNFl
bgkuH30jncfzZCQSnwdrqENPpfdHByCK72OUVBNPRarjvmasOnigKOMGVYpiOscvLNHQgm30EzWB
IDZRhswuqmj9zEDNqAc3rzNkKhY1JsMr06gfafGW00Lx6CD/Aw64xWpglvySUeBFhIITfe7BiK7p
rw4pmntZsNaKAo3BYNQD29PbjOlBDPkNiR8pVS+kPlWf0tDWUi83R/v7q/jwi0h+sBiX8tBgxMWM
G9yazBBzf5WgD9iq1tRI9AmEcyxGtJMcVGrXv7+KskxeXpUrPy/DpJPqCAkuSIf7l5mKwG6dTmBJ
I4rhBNuiT6JXVL9sdXFmaygUx0jHnylJ2Xls2+R8DNDs+P09HORju1sAjYcCuY2dHP+9fwthUgWI
aFVYixmR2GZjox3HIlYpe6Jq1cUAwn5/veXNHT4yhwzvl63IoXJwvVbXIPoge+5V+cjwAZS+n7Uo
3xWFpWx+f6nDQe/ybFT5XEcF1GyAeN5/trqKgljYWBBObRFLm1qNxYM09cjkwJdBRQ8JEGNmSpEY
KYhUcVWCm/kxwDxN11qWaOeoUUa2NxZlf1n33PcmmJ3WoUrvY69FEKX1wO/UMXJUzmx7E+jU1Yis
5BngofQ6QqAHsnbZ/HS4+G/Qe4V9B9n26lO/yeduF43eXcTzHsEhiD9OREZhtF8TLb/iz8hnKUfY
ZpGiLVNY1OmXGPYn+gWWJDmVSeGzbIJlF/4V+VSCIpwOQHZwximJFmDMn5GPvyIPA8fNMGYh8KJq
/oHItyz5V1uCrBMNDYISfgtUZqSY+8t0kiYpiFp64+qQtvdTDt9HYbDnm9lCRWzj5x7jo3tNKclu
/8oUfnHIHWzFn9clrZWxFNEXkYH9686TVQxI2mFQpcvoBQqt+ZTQ2fViueg+TMHnGaE8L7ony8s+
tKfmVXZ932OGldkh6jY58x+UGt9j5Cx3fPgmQRnS0iHAk8YcTLqF0K3cVBbLLdvKV63Ih7UVKOkx
bfsCcbkxP5fKAOD/phHDh43bHQBRAFcgHDnMvK2Dr2ggbzHbGdcekRdZWRHMamneooAUr9UmVlZN
BRTwwx+Q6oI6kz4qJdAhG0fDrRmJJWiDQ1DHXlDIGq83weShNqJ3vCp+8WYBTKEUgmIJ5Yd9EKkc
J6qaQZIYiogqvlJhT/rOXMQngUFrWxLTVyOVz2z0MI6z1nwXUXAQjpeVyg5c4IQkqChJL0ndq7ra
lETKtQ164H1pe1FlzRt5YrQHwtTGxVFpfE2dLRRTpm4dJzMt5LaXfMUewHinD9Th/JAcv2fA/Iv9
g6c8NICl/Fv8o/bvalaImMx/mQfrmbM26znDY5eJf4hc6DtRemd2dbCywT4tgCqSceY8B2FTqZMh
zvQ4WvehU56VfWA8RaWdfQXqatwxI+l9xxy8Sk6Kky49l2D9eeRUySpGS3Y99y2oByVQZvf3C/BN
N4cP4zAFUnD+AFlIsrT/CsAaVWErFjbIqNGiaTIrx/Zosks/rhylpDzM7Fs6msqF1s8acoDDFHmo
6024eWrD6aAO0ufOHPkpfDwiX8BQ9MKiqMDKd9iLFZoV+G0e+ohK6edxKD3l6ah5URTR9JbQdDlO
zMG4Ad9AJ+X3j/YGk0gvABEU1h1lPxjqw+QhtcqIWoWv29D0XRv93J0hd5kzSSllKJBBGcnPY1Ai
2YYW3egjk7kwZKdedWG/Vpbb0F7dwgAnS6j6yvmc58Kc/DoMI5TwtOk9qsGOyLG/QgheGFGxPzlj
6T3sfwrsxYypHI2AMXVQ+m2TdLVXFgVScdBXzxCTVj6JLFJKDt+i285wCq4StRswNp4ChCERZodg
o2stUmojdHl3SEXr6UPGH7Sqg8bEqCJ1C9EzvMFIZriKazm6buhPx65Ujhba1alxxZgh+xRnhhdm
xTok+W+R/m71TR0J9RSclPEpNgN79BQxMulS4M4O8IHuUqSJ7hLyxW+t3nZrpWuSd47KtyeIw7iH
QI30B4Mf/WCvar3RG6GmByCu4/4uqyZ5U9i18U5y++ur2IDugSraMFD2v0E1R0kgOXKwckKboak6
/Sgr037nUd6mCzyKxbMspBI4mAe1CRz0eK6NIUCo0GyBV8zWQ6NquRuGBe0hVNfdrhoab2oK9eT3
e+IXV15chKA+0Q1TgDXsP14iWgdorXBWvaElKSreKcV6isxtIwo3tO6gAEf3kl1Y7zzxztZsf20v
ZwzLmwwCxbFDVk8TmbEUJZqz0koZHX1ttIN7rW/EI1Kn2NjhZSD5uSJLUNuHnHIWNNNxCWjB8LpE
rQQACas6j1J5+k4r+bwemGircN5aFwnn5jZQE+msjyztdhGJzZHzLKJPUlrk38xM0i+1ykmuxi4N
3ilP3obUnwcnNEwaKCzO/bc5Vng5V5XsrKLK6df6YDs3YNU+ibTlgMd/bQ0V84KxdrRxMJP5t14p
G85kBLpY0B98y3TWMRqQG2dVplW3aRs98gIJU+ACRMUmSev+MkOFzK0msFpSUhJhFSNdz5msXcEm
n1Z1Yd+nVlCicBjMvq7O0MlkC9JkqdN4AAfh5c2g+pVc/Qghi7td3jxCHA4u2oUM/vt1+QZiiUs7
u4GzmroSZC7p+F5+EI6j0ke9Za3qULU+zRwnbqA78VmUt0oLgI1ZMmND5yRuA93PjNo5GfOmvAoa
Ed7/G7eCs4hK45dmMgpa+7cyFpA94rRkjzSIQFZy1zz2HWLUptaJE3tWpEsrAkRc68iKA8pZhKGt
c0Vr2k/v3Mhyoh3smSUFXvwvTMCYh8vL4WuCt4q4kbo5h556AiNePlE0Mz4nQ8M9jlGPh27u+SQk
/Zhmg7Oh0ZD5Vawa7yy2X6x0mm2cVMvsZxGE2X8nEb4IuURit8KtQbuDn2lvTXbqmVCKGmZcaMGU
VR4dlKfOAAjW73h0/OJQ1vginJbUcDoZ2/7VyxoLgKTm6qMTBNtAOPZay/Xm5xr8b1n+uixfMOZ/
VZhvyvKfc8r7uPiGwNeuPG+jH39smh/F4/e4+CH2Zi/Lr3ppTFOeg/wHmLwsVHwHOQlfyCnKEcsQ
DDFEk10Jzsd9aUxrR1DYsNzEqVDFlZi/eelLMwIF2b8Q4JjKgA/5mIbR4foBXQ9KRcFEmhEMqpoH
pQ+q0Y0tzQI1374ApTTkBRMP0+lRFa8cZIoYT6bqnZ5q2n0C4DRyVWwSr/o2E3dyW7syKskgO0o1
WOtGUycAXI0ELJ4lo1AzlucMRNsIFwc1vLVNJOJR7uhuprbMp1WHUMpxItR3TILVg7Yj1aJOS4ya
m3IERbPDVnvsSPTNkiL1gdsIP8Qq/UqvUHxMEi3CI0GgsSMECEIHtxJ5KrOt1gj9urOrdANEESlk
re0xdlGuEtrCp9kCp+giFL7N0EBxQ0zHbdGI41dL6RfNiuUtvz7OuGeII7D3QdBjUCMflPbor8sG
pgApeFrEjdphHlfhkN+TPvZenKOn2gZieOfcOuzPLi8K5AqakoBJtGUAsn908JEcDTGexIdzr96l
yXRfoRbjKh1KKKWlo/jcmOuE6YgH+D5eV13hvHN47RgVh88Nw3IpfFGCpHu1fwtWTclk9dxCVTQ4
eGkRYja6UjyMitZ5mRFZW1mAC4vQrtkoUiKt0kld6pAWQBUCAmcR+DpXq9JvVT5IbqJJ8jsvaede
fXCHaAeQQdDIpqN7CPefrQLDgcLiJWn3cb/tgIk1oNx6PMl6JJbrBs3m5BIkkDfL46mam+eZ9h2O
D5JLSGkHhj+pGynMN+Qb3tzZvmYVMEu+THaC7M3narSIk9I6dm6aTn8ncVi+35tbVx1lkSYDk3B4
63XEKCQHbuYLCQmoeWzQ4cFtBL2CeQBYOb9nN/6mjAfvBiWKUT7jhUWbZomUrxoZttHrTucoCQmT
NK0HOzuT8YXflAgcrbI8DbYgmJ66NsG7BKLGyk5n9JYGpMsEUE7XRtxv0wb9R71xd3eF6MUyBMBt
+7CiAAfdACLkrpxm7D06/6pXVm1zzBlb+pMEsWi3lz8UK/9fwBJ+z/8Gddci+f3HPUrvcfHLJvby
C16ipH7EGl1gBswtLc5tToKXKAnhm7WE3gGL6mfA+ytK2ke0BGjPwKzk0KQ18HeYRDtQZuIL9ZNu
AXH0Q2HycCtB+qHDTrCmC7TDCu2v7GlummoUpkMPB3MCHSEXrxAm4h6bLvuoP+lyLTCFiNDgEUPt
dBCRZYFyfy8SWkOF0QFJD5OVWcvVyonEO+n8rof3+oTYXWpn+0rbgDnAkmW/2rDjXKDCF/NY2Kh5
CMef9fZ9kY+Dj+pLus7RwoRE3p+YaSDhBls9TNYI4E6+guBQfs215z78JDFGRfAC8kiABl1Az0PT
UhXtJC1fRcnPrfWPBL3DMLncL0P+pVim147/+/79JnaTG7itOH43AQKcRU0fcCiXQ4T+aIWtgC8R
Y1a/j8277sneW6IxyQpbJLrpmEG72r9qBrwk66bc8auEca9dl9dh3T9nqpNdm2OzHYIIyKw0lNso
hmYwaspKn0xn24NJKYAY+Dgf+nFsX0d6y3AAyRlNYFYW1tuqvx+ldFjHijJBiML0bJohaho5zjkA
LL9OhgmouSpvhsa8HnsxrlodlsIEZ8vrTDtaGRYenAbiJkEOcBoXmslrGuRb8rBalNiyz2IZ8o59
/E6O9QsoGGkjjsss0UWc4TB1gL4fDnHaooVld6PfWLnhaVP6HR3J2I2pZf1OhA95izeRQktCDpzT
DI1alCtDc/P7r/PG8tJepljsE+a73BIj7f2vM5WppUN1c3zsXUqXUCP8qaL/luQ2EbdOqAUz2hCx
6qeRgraeaFtv0htvMOrPA7Z+76Q0b06K/duxDjI5R8ddKe0xMHCkKkUooQ79XgOEqnX3zTB/tPG3
PPxCLCdzlFHDepPrjtiKa4j5+TW4YNcZ2n6Fz1H/zg7grNzPJJbLoIjGyYxbEaTcg2ZOrldThh6+
40sZMjv92H7VYCx4VtxtcwldxTCZ/Wm0tdMqov0RKMbpZFWTD2bCwqdY4GGBIKMlNuaYf6q0xWgi
64+ZiX9HjBNmhLPtMiXY4ooQepLWrYNC7Ve4XW8kXTJpxAnJdXooDnHv1ZFz1xjKJYgK/Qzsd+1T
u1RuHUYQSGKcqyucQCYzb2Ep+bYSdye4MuQYMtHjySWLtmiUr/RRNPjbBY+SnHxPi+FLiGfBuQ2F
Q3LCGUkdGRSKw5GSxnd9vIjVmzWqTiWwcq4TrdICwpzTF+91uX+5linEkJRQGELxuvfXcjT+D3vn
kVw3tq3puVSrqoEMeNN4HZjj6Z3IDoIUJXjvMaMaR02sPlDSTfJQIiMbL6LeqxtxM/KmqEPgAHuv
vcxv0mrQkxS3iBQHDtQaiziYUSzVik2rCdf4exR7SQz1Fbkv/lSBC4d6pOVjOj0f+yR9XILpUdhD
udMAykD2qyAH9fZmDKvsWtP3TdeoTfA/DZJPmVhAG/hqDXYJEwNqX/tZvv3bi9LOwAkBJQft+KLi
PKAdFnDRPKDIbC10wnDlVevqZI5qZmAJzjZBfP9JDFnOueOviqbzQpxAdIai6O1XzQcmDz0uHG6j
dduGGbZnTgAiep5p0QuWIzTdg1HMArRT42ESk2if9doGvHr4SbkhLTvp3Z0sCnWIxjO5M46imd9q
c1F2AUzqelCdKcPDzhch9oUGHFOxggk602JwqmCsd34dj1DfWtOTDeG0JCvZmTqAj462JeyhT0rU
Fyb38a2xLhnHLoUQ3rNvH1ISYZWq0atwrexeMar0LJ1Op6S1tUFfgRWV2DzY5RSqslUUZ9YhTWF5
QrTQos6LM5AwScAZJWFGM8l1bReldd9kiuakTZhB67iM5Bozvya21njA8ttkOnhGrjuK2dl+H59U
5mB6MM3vx2hycfhFtC151PELt4WJ1QGDKhniDexb31Yw9XLwRI/tVqiQE9fDR+BQoh3O06oppPlg
BGeVkcMNyTD+xjNwL4hV5+L3GjspDzoIxtgFWGa4kPowCahSoJ7qJ0Pn350UBtCkJaqS5h37QgMy
LfPON0x3iK3eVToB5Cm6fW10A4W3/hHC/1FR8t8eTKqxr//cwLu5+rAW4bN/1yJohdEKQyfyBS76
qhbR/lrarKgsKoREGuHs318dOxOSgQKSGhizCbxuGWH+atkZ6MmoiAX9SJfAav0TQM2yz97swyVO
AWaj20uMRKDm7T4kw5WHIJexFUv6lRxN68n0f6yWP+bZ76LQ0SWO8mxCpWTBdfbdMcT6phzXUUnD
pbeuXj3/8x/3/Fra9d0OeLkMnUzmXuDP5aMTpgXlGLSi6Lt+OqwKNTsUBeZlmnVLDNt+fKl3naal
dADnK9FlW8bI6lFgtbSirsR58l2z7/eh1O4xeodCioSwD1E9x3JT6fcFmudqmOyibDptJ3UzBcpm
ebrWMK1FQf/k678765ZbWnSGqCgJP9ZRXSEh7o0/++gvDlakRekmHALkZrt9sLxYBNyDdPwBr/vj
i/3skkcxXJWDCZgPQ69MDO7yicuC6h1z/Ka7GJp5gFi19Umt8Lvl+vpbLmvtVY3ZmjDU64pvWaax
E4vhLlSTT46mdxOy5eVSmC/qwLgc4cDz9hqxMYGcCVperl+cz2L+gM79RuBajMxP9Ew96fVu37TY
rrXFuaiqn13/Xf7A9ZlZL0ARTiXsXt5ev1a1Toa0hnFX/1Cq9dncZu7UpJsktw6mH+2mINrFmnU5
WOmmysybsGk/OUxehoDHUQH+ErQo+iTAyZdbfPWYLX8yA6XPkJ7IAIjN8b1cZ4eScTlytzcwZt0i
CtCqHjwlQORdguZv4sdoogbUSRDkoa0H2NKBxd2yFA6p1e0TaO+9mGz6csCSsDj/eEMu++39/fLO
lvSSbXn0yqq6zHUsqHllk37SNpy7AnI4MlDgwbrCVW9Pc+QkF5unjy/7u8hGCaOAaqRe1I/VpDPf
YMMNOasxH54wkDwvi96r9fDy48u8JEPHX4+2MQUpgkIcC0crQglMya9bmjgJKn5JeZ6rGIdlEFHL
tsDpS9vFPbbMQbASE+GwhBiUBj2IiQdUPQ5Dnl6U+bxmpmkL0eyORnChJ4OXIcrXCmiqKohriBPU
9BjJgSLdWGV1Bs/ZReEdU4MM+VZlJ2JBwMVxrl5//N3QU/vNu6M8oa22KFYBmHi71ubQNBOhNSw3
l6zr0MjO5bHfQ2440RvfTXFxAeuV2LKCh3PUbke9DOw2eaQl4FlZvIsVFUxNdD+OA2Na3yvBEA3j
WcXyQ9nGKSfgAr7mwPzH+xr7DKPGrRY/6BTwdjjom3mOL6eadVljzZcIaAshwy1Na/StNiOF44ga
Y9AE6zzTUK+lkORJinDHfZnIis2F1AxPRoOseaVtap5owJ+H1nCqVdWZnz1Uxghiv9ni2XmYZGHV
jeHlNCCrQUXo+gXqh0kfQ+nPDpbRe36jOVYV30OIReUUV8usOGeXH7opcAxEbQLcsVs9va+mdp8Z
5vOgCKumGddVpDtTGO/mUd6h7GH78+yC9N4sGD9NrB9h1O2iOD/voyBzhLA+oyV2YgbTutfDtTbg
ogABygj8KwwSH4WSjLusx1N5YNuq5m0mRZcQ5M+iKtXcck6u+6ks7DpPz2NL3VgqolBB6HVBe2aa
ApC66NmEFM5htC7wfE/L3osM+S6KeaO6eRsv54IGEGWyvNZw9I6G31pTTpLahOvge0sgKfTvIc92
ibvLsy6nEoKDp1YPBG5Iwjl/pGjPY6BiPAwUi2NvY+jlJS7Bh9pP3Ww2roRh2KeRsKpz4bD8roLu
ajA3Z1YS7ozQ95o2PeD9ucuGxeJRm9adoF7jLeX1QbhbJK4XMZFMmG98RTvRNRaeMG/BQ520QecI
KgIL1rjOMUnFm3NTCdbFEnWESFwHknJipuEaORMPTeYNPtO22mEAm9OmAx+TO/S7niZcFjESWv6x
SyHn2GxgpqTWFcCAG7Bn3tjikdmLLJBByg5xJa7LTrPxzfIyqdk2FeL5vsqwKNwJ7bDKk3ina4E3
GP1eKVAoaCa39Ntt2uMbOcy4YfBgocFHQXfpw1Qxq/oMdJpXqJOL/bsbVJmbD3wmYBEaQ4t/mfS1
yTMsqEXUvuV62zXqbnnVYcp/A85LTOFW6NvtoA4e2hUbMcAfvVpMXrCPDMYVGCHTbmCS5323bYfg
kuR4l0wzUFj/ZQ3AhdtB3/k+JfO6khEPCmfXkIMrHcyfmnK6cLDq8rUpdUgfxTsNzZiAx1ovr2ap
ourovgHZqGbwZ1gnPS7UeD7dZPL4SYT6XZAH3E7bAjdKJj9HwXeuMYc2gfW5ilmfGbhZBDlyi5r8
ybH/btL80o5mNg+4huE+M/S3cTD21bSs0HtEQCT5HrKLaz1AgqA4T7XJbSR1F03ZplsG6lPReZWQ
n+Px8mU5U0XNvwt7VlJDR0w32zus/Q4+lp7xOLkfh+v3TSWSEzC1UD8xBQNgdpRmtkj75Zlv0ryT
sN3FajK1J2v+OmjqJpaV3ci/BUvaIaLyNCvyCYIqa4PxuR0Un3Ur37eNl1uxjGWOw6kBrPjtA5O1
dEiVlHnDNISXUWteq/n81CXTuqVHpxtUv0q7z4fqMTJapzIIFuhRffw4frs2Xt3C0dMY+0zIGrrI
rqaMp0aFr3xYoE0NIODj6/xucUBDV8FKAq9gjRwtwj6tIkFulWW2kt6XonqCAggiNtqmna2XPZL3
vmcYE63y2KmU8MtUn6mWsFKIQpZfbwWxX9WWdSjqaJd1bNuw+6RV/bu0mfObWQpTDYv/c/Qs9GAC
0lwv45QCE5ap90IMchtg8HGCzXDarxbtpE7AZzygBYUps/3xM/pN/UeTU8JiRGO2QhP77XIQYkMJ
q1G0QDc+jE3omb78NSIPSvPPyr/f1D1MAUE6YI5AWnbcWBVK1SiSFNceOd5iP+fpsezGdBlLeVor
pUpE/iH28MdCCzAaN3+UAS4UaeaW1P3oIh493FRHKbmNuCQabl7CwdFpDI9qOCIkurUkh7ZRAfnn
h0vVuYhHdYpZwv1PNsuKmCjK1IpGujJ4k9qjXC9vtCnd6Hp6QMR+18z1tmmDLzS+EA0S113We9XQ
e7GeuSOfycbeM8iC6iA4AXlzyCLhlubZ1ZiEXlw1Z9IUO71pHaKEwy/Udm0N0iTQUIyPdk0G6r+O
L/DOsg0anZUe0/XMHxDquRXT6lBz08vn27FfTfTD21LZgJPfoVGAY1HnYZqzE8bwy5KNdVwPPZq9
VoVembbbPg9OxjjGRKw9Uyff68kCJwSbJVSuTMrsZZd0Fj9v6jORiGml6mZJloahc7ok+BKoAi3O
RdIr3oG1+96byUahVla78bKy5vMux/oqwWlNL0kRo2YrkQcvmZbBYdv2PadbuvFDwQtF4dJMgrUm
BWtOu506jV9Vud3PwXi6xO+pVne+/BBV/uVcpoAVhH1j4UDll2gckYr4vXlQ4mCbjid6mD9IXbD2
kUCsCv9WbEjBdfNAG8KZeuDivAd/bp2mZBVY0UVA9lmR9RoFsi2tdZgM1U7rcDcocGB5hn1bnYlZ
cGkxAZBka718LppJDDlRxVHb9KNyIlj8MwhXQ4XVPM+viLt9Zl7X/USlpzkAMVatiBYOB76cMIrx
k4sE/CN4s8vZsLy6JX9KU3cQp/WSyKixdWuqNEN1XzlphBFxFePGpx7xrfbMyKfTPur3asKBH/NO
WWsBPqZikh00HfWe7Gw24su4JuluHuAVOICQz5eekemTVmnDWiqV3ZD123JCiYhTqFVRTI+Si3mK
nKAY9jnFaaElFzkFa2whFybUPDY+HOKZsZvL8GrphSxrRB+R+iJM9QPhiTW4HLHIUW4nAyGpZl6r
YsZ6HTxLbbc60bX1WZ9IAsj1vK5DzVneTS10HmA0lBWFK6PgAQmUndAtcOraSDWZ3HDNlr75ONi9
P/wW9MAypgQ7z6zu3WRQEuOO785kMBCulnpAVrv9TFa5LIM8VjdRElwZkH8idVo3PmmgYn1Slr4L
uNwCTUtQ0XhAL0afbwNuIVZiLSojcw60Z/u8RRBHhYadbqbspzjHBwFwid5vAuDSjIEsIItg6RcU
xtuLoQkp4DofmK6qxTsBCUcmeS0uWk14aYizq8yk8Y2aXCBg71XE4biSbqtwfMCx7rKcKmT2FXnn
l8KhD4cVhQyUmOFJVyPHHHG7VwtKTmKDBKoP7UMydWGRIkmiXT/jKdiaS5qzPFyKNCZK6y7CBXCi
KGBIbMrDetA7Z2l2zTpZGJqTa71EVnFQcWLLko3vd3t4M7vCUE5Q/txpCv0jI7qk/rhs2Dqgv08t
MGk1AHKEkgcbqzuS/0k9KdIgdyO452guzwAHg7vYnENb1+fTXJoQOV0q0JQYpcgt2oY5UXDODmqt
nwxt+CVXogshKc7bOsttc/S9WqOoKImXGJsSY1mrTEQm2b+sJf9KRNguHwSPOPzy7Vt82dJcuBI4
bB05Cy/xj4QNLKYbVW2fhDr8No06kpGmstHz8tzUu23P9hVoRaBqd5nECeOj3r8qdM2RFN5AUAmH
LAnuWoWKkMox73PMHqveIxLsgihbo8m28838vNUo6iDm7UKKNTmnBi76FSiJ0WmC4LJqRcTgVkrC
WdeaBzQ3rhKuScvsQvLblTinh0pUdnBVT0zq6VSwvGVfNNCTlFzdjIxyWWa7iWIfF/YNQiKbTutX
bRnuSsyjkzq4XMIscrI30oA+ZNs5fc2ISS0F9+WXW/GG+VBipwj2GbB/tCrdtDKH4rwIxvKDDo42
Yh9XcqktRzCKrYr1bOhoenSmtpVCJtBtWCkbkAimjRYso5rvqASUdgMrxlZ9xLOFBBnX8VQxJ1dr
NfQL8sckMa+iujtV0gUpkmyMtjgshXdMUJ4ppEqxfQrr1EQkVqjtRJinHYP2CyQtb7Fxvmxk87Ii
OHtWlxGwwLEGjX+zlNhhjBPTiHycUMMnIqLJI5NzPUFFL/D0lJOygBwyALErqa0LwYOytRWpkxHQ
fdBRV1ny7VSyQPoSMxFD9feFpOxo+e9SQ7/G9hBTw3k8TQxsGgrDYGBfKSlne3xv5T2qwXHmdoxI
9stJX+fBJ7nzbyIHPAdyZiatZE/HvfqW9lY2NRjNmdZAdsTD5OCFYrBvUHlI6E58HJnfX24R+ybn
h2ABfv8YQSJGejgqCJuCbuj2S34SUjWbef64rPRyHD653G8OAiSswKUtTEfwaS9oi1et2gmsG2Cz
wXALgn5KgV1HBkyJWUR9r3UiKXkQp/BqMJNDFGboFXTOaP00xfpPmAeiV8b/jnXGOAf+JTP2Z7Pu
5Xb+9df+H1EjWxLxPw8JHRgrXx/fqswsn/g1GjTx0IYorKHmwuBmmeT9C6Zo/QX5mz9eDryfWMRf
o0H5r4U1jcM2P1t4Ipy7v0aD0PAZWaCxBEWdBon1z0aDS1Hx+swFwscAEsMKABToQxxTxKdIVJFV
RtYCCUHhGeGt8DSph7bc92UtInqHZSymrvmqLFXdyWfxfgb/vQdZZoBQmit/xjS0cmG4SiCmml65
iJCTcWaprAdbHZo8dNSyqa8Cqa9XuM5ZIQYBhbGRQotpR45p7ve+F6MtsHVf8wqzIMXKIq+PYdyd
tGG0T5CGRcQ5mu9NtcJjQLOGxvDEhrzSDAmvhQSSDNg9wWbouzRzY2rUkCSaumls/e4TDcfjfIiX
tSRkPAwDgjnP7G2K0i2MRrHNZVfo0h0DwcEBEXYrRuW4CC+XP0zC/hP23H9hQSeDtf3n7XX1+PTI
Zspb2E7b5//4H/Ly13/tLeWvhebGXAak2U+c7y8IMD9aoL/MiF98ol6P3Zmta4Dbga/ChfmBzvy1
t/gRDqbsrQXH9E+NNV60W17vLZQwFnUpfKVgvwJxP5p64H2nG7Nvyni8oTs0JcZGqfCuN7vhuzzP
SFJeM+hoQLIMX5tA2lqYKm4B2SNbmpluMdeHNO/lE5CmdAAU9URr71+e5L+X15v1Qj/vg+W1SEl6
XdM+tlHXvF1ofPDXQpOxaUGDCyQTpAjoNnSL/l5oIrpZSHwDzHnBof+N7zD+AtWxHNwviwq7lr+D
OPqSLEKMhPgbmJMhFPAPBFPeyQ4spz8QEvrJqFyyrJcg/yo/oFMzJXEuSW5Z+YYzGeiQj4/BGLSb
3ELQutGAE9MXqqM7sEpLuqxfyVrgyiog7JixFdW3+gV56XjlzwbizrBP6rQ5lwbRbrtCcE2juJJ9
RVwr8XBRDLPTxvHk/PPF+P8DCQKluY8W5LqbHvM3Ee/lAz8XoqYjz4OLIzNiCvK3VkII08HbkWgd
LxPy175VOAkt+aOFDieY38UD9++F+BcfIBZijQv5eVmr/2QhYhTzNp0AKqPISPcoDDew2SQ7frsS
FzkYPSHhd0L65pId0dvInSYp1NKpRx3f6Rzk70OPG9oNPRopZf5nxejhz1XY2sPY9ldDNI4V8heJ
8tCEZnQu4sWIFlqYC9eMkZTnYS4t2W2wjq1Ev7wc0gDqPWr9A5ZyQjXuFeSqRWDU1N2FD8nWEfI5
uei6VjtIqm9UrjXW2u2Y4Phpl3NeDDae9AO1oDqpTDQTqeGGkfW/GgLRKlF/jIMvjdi1p1EYRYrb
DL5EAdoGfCPDT5ovgId8DJNyJUPqfhSNxxrvkYuq9PveDvHy/hY0IRVfXQTKzDdMarCNaGXZQt00
jzhmg4qe6izobU1vTHVNB8TYMytje6KETzlZppne2rXKxTxJLkzJ1QcpuKcr0J30bUApyqRmUu0e
696LUMojda2HQ7PLRBMjhSzrhbN6jtR01RgtY1m5oh6zE6ND/CTrLK13cyXFtpz3kmnbchblTRDo
GJ4PQaiS3GmjcS8hthk4GLFQHftNYoVbYcjxn+2MPl7wBQNm80HU00RsqroJ1y2wtg1nX6JtlUG7
SpBnuRRiNejWQ6N0GHykrXSJzUmAsRQyUCcq94difGtoYEoUY74Jap8Gpy6G5lbUMx+enlFBfwsF
f5ogwYUyuBNy1NxOM8F6om8OT7NkgPskofuOjlkilf1GFjPtSmujKbJNIe2vB7TMe1tSm2lVBl3l
w9SPTUfutF2EPZ83DBF8lKKzypM+GzQNGbaBdYxdivTdRKoQkV3ILLndVRKE0D5I/QQuqwUXbaYn
VhESa0amRt8rpVNMgngWd+r0rKCI861HTvT7WMzimV5Pc7UGra6Udiv6feaUQxpWXgKEG1MZVcDs
OKsmHIL0gR4RPtDTbKdm0z/0o18+GHkRBs7UaUFl55M6b1IdrJI9a8MJXEIhIi/O4W8QyLFfl6Eg
PcQDrTZbH/CyL+Q+Wklq0qpexZx4p7XtghufALjAGQphwWRVhliwLhdl/YQGV3qKvlvaeXNoNFu0
+CGamKiWq960HHtrQ+5TOgF6h2yV3ODnHiuZD5mgLK9pqSqmk0chDI5Y1qvcGaM+F50pSDIQA3Xc
X9TWlMVb5OosiCyIBEgIgM/mE9ALLD1qNZJQGOxxQT4dBbnrsEaeMZGQqqK1xaBLn1vJbOp9bRnh
AUy/MtqqOI7iWqInF3mtMovAQmbeBY2+ovwuZnn4Dddf/0uEb84j+ixY7MiCrt/naSfy7kS1vE9D
fK/sIoiRShIXRXAb1E0W09awsHaf/HC8NuUezMmQyP1pX4ZQT4NZ6h60MVYeh0SdBBesP/SRbMiT
sxxvg0eDEY7ijijuPzNaEQwbMZrmOpozo90qhL/QA9hVXWHvI12wxpSGp18i00GnM4mBisQ9vJ4J
YggkIT26NX0xyp0WgyD8uSpRZgJEuUQvuJDLbt+qaAztOrEcELxUI4ii7WCgYe6Pfdfu9MLicSw1
VOrgzRGGTofJAlCRdK7166IKE9qibVnREHbVOCbIZTGebW4SCcN+EMUiOdXKJjLQ/2nEyO3bxJhO
4iEM1DMpC8QnZnOyiJ9V6JtrfOH0xa5AhEOp6YtUaKWZRbypFGzSDoVWF7k76aV23qXC1F4UcyPO
jtrkEcDOSVeNS1USQnlXh1Mh7oQqGv1d3WWa7mM+qsM2tsHeT1geGRk6hsidSFHjNVMn3hjzoNfu
NE+C4OSqMcAi4anPOHrCGzmVgcPUt4Ymtum3JE0Wi1YQswPqaHKPq0NlmtM6wRKLKDGl6h3ED/Mc
Sc+osZGQz9mZoyw9BVqB7BL7PrZrn3dlJ0o0iIhrZe01iqkUpqlKlr9iZGaMK0GN9NFFGjg81cRk
2DW5P3+J4szvHH22YpyFIaSvfSCm0M0nE1mhAXra16AN5q9ak9RnRZXED2WFoFAY6ljDs6G/SuUQ
4lfQWiN2Xfpk1C6qM8azwcTrRtECGBdsN/rzSu5jGtP1PlQXpLCgRdeND6pMBvFzp2B7Xez1GoUJ
p52zdvSqtm482azmjFOCkNMNc6jYPiLeFQ9ABSQVT3MhOb2F2TfnpR4fMKTormQ9V6fN0JTabTEM
6QAkoZtu5DJl7UGICAK7qQK1txWUlTGNbxVZXiVZnYEwFE0eYFXPQbWTomBEdpKxU7iSejnK8GwZ
jcHp/Kq7FfVRVRzBUOm2a1IHTD+dTaTFukGJbyIDgQGyXqvCHF2xMOSJjZirxpafMPnM+D7EY90T
tGBmmUWF/CB3ahkhuCRVPcd/wuA6xhjlAcJ+9t0ILD93sJcq65XQKfF9XhQj7dUYbmXpi/pTa5bt
NfQXmRNUHeEApWgALdaxbfMV7xtr2+MB/2xGU3JuVR2YiEHt5dyttcbKvDLU0osJd6tiXHPaWrm4
z7PSv+1iH3O4Jmhpos+tYH1PUDz43ouB9V1SS5HolKmnEaYthZ0ldXOmwTLfQN8rThrEWb8g3oRe
mCK1xXXUYCZvz1MsopJL+3KLRHVpbEyhVzQHhVXKyhZvMNi4udJ6hpjLnYvVUssIw1A6T5rlDEkx
VLxyOtiK+Kwj4D65YxmqxWbSDB/pmzhIt+LYW4mtIOV+bSqdep3DPLJW8hRjXjSIdEkcxIPIucbY
vG4bfLecyEpqzK3KXCgcDNDEL2Ku918sMccAPdBrHF7yBrEYGyvNGcMyS+rcpkMlJtIjxnERaODT
Tg3S/jRjzCyh9JQFN5woYrKNrUS6NYwKI3FlbPxViGkbdsWCiGDDFJoywvkGBNCVjBwNre281m9a
BajomhmTutgspQiWKWFyPcdieY6GWhQ4vSiIKCUFSXogqIePLdLAzxkD5Wey2ekp7eLiwZyTReen
XV4dfsOMxujLQlZjzxs17MqSTixuxu15ZPjhDW72pu8EHemYPRiTiGiakCTXQ9z5iYuqnH4/dfG8
z4NIq1YaqFZrVxqtpIPu8ltp20Q+kDwxDhh6ZX1xHlhTkW3gbI7P8KDDxgXmXO4lvxtCF2liqXfq
oMPOKvQrY9t2cS/brRRjHQscMnWVJtZ3cx5kjJyixY+5CRsjcFjD2NZNci+iexaU/tpUemLjjGC/
N9OpDFZBOeIUHRSj9IUcIQttoCAarvKV1dyFrS5QbvodUsdlUCcGc28rG20ligSINn4TgZ9Tfdlw
83q2Lqd8ngDOmcZwrcZVeFcoVlnCsMl9yD65HN7lwjR8M404Ddw8IXWyc0nD0SrBYArUYhZedEgh
VHYwDLhelTECe5zxwWlUm3UIjLlk2mshKiLbQjryabMMrdPZkCIFQENn5zBovii5YCibWFBmySm6
Id8ht1yFTq9N2japdGTY+rgkwOJONzNwbvyzXpG5BxDBVs38TmJeNigDsstWF4rBD7zLvzs0rzo0
yKB+VBD/UNGxH2H7/p//nX7LptdNmpfP/t2kAbkHgAa0GNIgL4a5v5o0OH0slCnkOl/aN4uizq9O
Ow68i4zm4o+5SOMsjcK/u4EvrZlFzlLnt8JZ/gdNmvcA76X/z+8HwY6cDATxt6VxU3eRIXRogE1i
qLp9PLX22ApkUvENbcG1GMjrqjW+Wciw61GW2mCBEFvEq8boWstp5ejaP5i1aa3UycICbNlElrLN
p1iy4669bcUycJKsOLEYfBsCNkZRK+RO3/udG89QU2tJ6NfGaFA6xGPtTcqY7cU52UHVf/53K6ee
Lr8FRzbky6yRAcEH3cUXp5oT1i56Fv9zVT8iBfW/Xq/fn7/h7xXMwGcBe0is45eu4Ks2I+Kay+gB
7gOSF4vqzK8VbKLmrCI8iv04HUDxNY3MxJGAhW2yKWCbgK74JyuYnfBmVEQ7e1He0QGOazrNomU2
8qrLmIxJ0440Q8mvJXlTVJnqhFRaTNyj8Ufc+zMWZNkMR61ztvBisQMq10DV4u21yAAsMgdLceNm
HjZG42U1ilMydgSOUoxOwPlp530QO7Vu5W7ZghQZ05WJr5cNgFBdt98jMQA5mcyWa6poFIlR6Kp1
fjASUVu9eqfnP+7qNSntxRj56GYXjAyVEebJi/Dw25uVzdZg8qXQHCqM2yCZEzQwzPRgmuFJAfN5
LNEJrUrzRk/RZTSqjShO+ToeMSvMGlO0NQHHv7JLJLtSzKckqq4N5rtOiQ9fZlQk81qnuLIZV+xj
wU1Al6zI79t1EBo75tTUvgJwM23ITTc+lVv6VzlqDoFZU0xgGYfZZEHhL8c7U4z3Neo+HMfPoelf
KhX4dh+auFn5O80vNO/fceB3cWDZEUzn0WSDloToEx39VyvonS7caVF/L9Lkp8DN63Dw21/0Izhw
pP2FibMqLzZuiyrcv0YQLz9ZWv80eQECvAwnfoYGQTb50AIxWYDczBqWQ+nn6QZm5q+F1aSCOEW2
WEJC+R+cbm/norgE6S+/iTBEW5pdsPSFX8UGVMxNFdXt8K7bYciR2pjdfjJ5XbKCVyHh/SVoYr++
RCspbS3RJ75z4Tk+9l/Ss97gSoObfybj/DbQvbvS8Uw8NYD+WuaSkHr15jz9Mej4Y2z7/Rd5UVFG
IQN88dG0Jsi7PFHDIbzDQiSyu9P5zl+J1+XpZ1YWL5LMf8eln9/j1YV4+a+fmCqNZlzKI3k0UTP0
stk2VjUWW0/haks5vgPDuyv3/jkJgt1tJ7c+VQC+2rprrpItc/8VlpyS8SMo/Pnr//bpvrqr5eev
l0oMGG9Op/CuNjdAXJPNqvhmeYBPvcGtH8fb/mGk9yt99tTfTibeP4yj0yusfbq0BpcVd5JbX4/b
+UALBxfKm34v7Xy7OW96h3Z2vtt9huw/0mj4cW204qnhFooJDJO3X1mohFhX4za8k77SfDepbh4K
p7tHJEO9rqmAzpJVJBPB7eTpVWD5zdH0Fqj0/sJH29KSa7kWpWWpTd7C7Kzt+fZrsfn4IkfwpPdX
OdqZjQIRCFGZ8E6vbZrE5T2dB4n+DaU8kLrChn8YCQ7dx4+vq8g8tuP1TUZCUk9WDY5l+fmrlYTQ
SmxCKAzv1Myr86ZdBcFEI99kbFMy6gJ/oiD3ZOgXmRYv/ZmtIuKel9V6uzckIaXwJRkO+q52GMMU
J6mknlotkorJaFzFQv0gLJq+mRl7Gd7hqBQtZDDhezEZ4cYoDMuWeiFajQo6QXlzR6e+oXlS/jT1
+vN+WXbpR9/yKFzkUmhMo0g1jCzgWXsOGP4ycqTTwO5vpyfpHgfoz1gey2/86IpHcSMHQtP38hze
KVeq6VBVCzbDAS+wzTP0S8wvpvzZm/zsOx7FBH9K676upPCu8rLHauN7k+l03rhKDyh6NA5qTP05
gxA38/BupteSMgD0LERskk0U2gPq7JtwnW6bTbrmv5MzwZX3n0kc/C6AQIlbkm8OYErGt6ttNnsx
zFvusT7Me+sUpNEnDJAXDazj576IuJH9ayLYrqP1jMhppah1FN3RsHT0NWLIJ8llcVk/t6U925Uj
eF/RKqpuzPt5H7rTWXsnwcLxood2P3UnrbnSt9O5fMVM3y6d6S5wfW+MbT+wja2wkq7Gc1JPlKC/
0RW5h6H9XKtuInkXKBqcd8/JuW/TudtPdmmD6g/OHwf7MzrXi0/UR9/waC0z6pJEDLnDO83uvHDL
8PFMsOcVyvypDZ3VGy5F1U524ZW5Ve0KbzHHt2U3W6lPdMGc8IEBA/+urqCi2pCQPjsjlkD10e0d
veKJHk+uSn54B7b8MO3E0GluIdes+01buODQzHY97qSdeICTcG4dGNR8HNG03+2D1yvgaB/kfTmI
PeaCd/TPDuouvMeEcIN+6H44T5xrYxO74950E+eu3jUuHrj/l7krW64VR7a/0j9AB7Pg8YphD/b2
PL8QxxMCxCwB4uvv2q7qvjZVLsfh6UZ3RFdUtLUhyUyllCvXglO0e/Sv9v2Bxd3JdFk9X/x6mS55
lMU8yIMH4JpD69ErYS020fxQ35tXPdo5tDmMJ/KHMF6wA/6xEXjAF6AOPRIRHikZPydkZqJZNEHW
916EIqx2nRm6G//FiY2wivOYRMjJTeRez5E8z15FIG7T8P2fLfhRPP3lE6KsBc8JKmU8ytdHMNHv
UZ6bZ/fZnXlnvmlX9quLvta+KiPMotjAnFugLP7hxRdzcX+++KdfXRQXc58WDlBb2X0eN+fOVqMX
/anYYD7n5KcQ+vGnFrVE15AGXOb4qeKsQqvxgIyQxNmuipIzJM6fCMY++HT/yZ6LCqK1fNDl1VV2
b2+SPbqBYXKWBCKcTkEkFWhn07MWqUd9Bwq9sKPjrr8uQnAg3f/wVf82MD/Zd1FhEFXymZR4aQTl
Ztw023nDn9k5e/bP0r0TgSThMORw7+RMR+7c/POvL5gy/vy6DsFdBMHZDr2+rz5V8WoyygQ2QC88
5GF+Dl2JEx6yUAuyoHkfH9tQhkCT7M2TNOxEePCC/9wEf1sGkCPk96/J6TiOA7jOkfV5cX+opJ9C
TAA2eNg9lzSjD9eH57s4O8N9XgiP6wOw0dDn3eGZ0BN0LKkRlkFk0mi/aSijFzs7KINzM9CDcl/S
B3fzBCHhuNzcIIew+Coqgu0pC2Poo2C93UVk4/0G+nyXxtclPU922IWD+CTAaHvYU4seUvxET58u
DyQ+qTdPlwU9Rz+MOjQmFB3kjU4vQTR3OsWH8yEcoz5IwoDTYKPCi7f44vHqJVLnwHSY0Rxn9HCu
Bw4FzS49GUJ3f36wo6cbFlj0vcCbHu6ewpbe3LX45xe0d4Pzw0ztXUm3Nb3hFL9PjdiiD3Gyg9L7
hwGM2A1YiFXR7USafDt/Ini4yzos6fWZoq+HpxmvEJ5oYXR1Tjt6Cm5C6uzC+HJ/V9ORHvA+rxg9
im+3r2ns4eF40NDtrQyS4PUhie6ekh0aiMGFg+2LB9cYog/q4By2PHrHdPKM7wFyA1rinetAozuH
Xh6uwyE87AS92Uz0SW2eToJX9J3wr54mvJQezMia2Msh+Rn2m/MnnNRQc/lBXAabGW9YHAS9AiF6
oC5crFIGdoi4i7G+oJFNod5x/IeXyImijUeDaW8FwXW0P3NpsdldxBN93N7iUa1gMwS7nl5k1Ibf
nt6fXZ/w4IxenM5w59PtHux1QRtG+9N9dHXq0b0fPrT0ZCvpdRftnOgUPxKg0qIBpMPo+y8v7ANU
pDPss3m0qQ2Pu8Dg5N6jSO8HSc8qGm0d1BLozgQyOLs26TZi9HWOHRjU2r+wcDPG2t7aUzP+Rc9u
QTxwk9InCCNtXBguusL/NHQPQBS9zumdT3HzTasA5KD09I0E0b7ZJCfR3giOT/ZWB3GIzlo4BO75
2Sl+CM8ZNMHhPAuj9yjcb96OhU509nqQwR6TMvQWCU2n40VURZu3OQBKITrI/aUKDkM4xENoxCLc
FnR7gIxWYO7vEN1o1MJlb4YwVoGKuvD27nDu0Ict+l10CL2Nvom2IiT07nByiScvQlRkURNUVNET
GZ3fFSGtw3eLXj+8wpOPYUToexlG29u7ILrYKzjg2eYR5ivp+932YaSwrsLl3q9TyLLSs8c0eFTx
FO0jcQnOSjpHQ6Rt6hBgm5OEYm/HfzYVRREXb2HsZs9oGmLV43oywCB7qB0f6Da6xdOJaJ8E15cP
zyM9AVIBBiEUkRf3tNvd3On4Yu7GgwkvSchvdcq3zVm3r4L9T4T2H6Jlf9lpPuW3xZWvqXluZrfI
bwTp5UE7eZjD50MPr7nDl0LA7lhwsAMTpq+D55uNiMrdC64N2t29R0+PtSvGmWMruF5XFYLC8Kj2
ZuAyerHjNjnoSTUN4Fl9X+30KAWiZtPsUgyHXecxUIvheO5uPVD3RlZQweH+eff5mGn/i10+/fxi
B/aZz1y76o81oXn5VJ9NO4I8uMki6yzZuudu3OyL8/aHM/3fHXYgqwShUAuaSvbynXVWZINnjdl9
32VNxJzkwocSLtWM9leFIXZazU0dgFKS/HTLd9xLl28L5UkgmnGeB451cQYqS68eDQ0/PEbzTn/3
3u3H8cF8wImkOZALXFX/UXL/Vof1f4D/Pqrt/Kr+RWX39kv+q37/1/UREg41yZd+Ocl0XPv/2YzS
sUr8vg31P116HKBYwIrxJ3/2nRzr36DI1sFTjjb+kSkQ3vBn55RY/3Yc0GZj1A3cTSDdw/f47+Wy
8W/0qGxghzG8dJxgwp/953LZAe2hgxEK9J0w+AihPud3bpe/lj4aztqIOgxDLUoeG+iZpE4YByuM
vAdW4zmRd58McfGHY33p3Xxxt/+uvJzg404KbIjEyrhdpzm6RjOoidYtfQytT7dS2ayE3U5WESmf
XOiWdsEN6yeFp28M4i5TERRQqqQAElgfLYhpOpC2wN2JG6578sUpJgHuvOeZB5zxEOuYB02zP0lF
v61iv3vuxamsznXQ1HhGEc1TNQB2osuQF+ondsjvVj/++08WN5NuHitSc1A5dyTIbHBLu5r9wxnk
u8UXxT9ujMmIJlsBDoPC3aaV+DXqhRets/gi281ejy2P6Dyy+hYXNfMppBG265ZebKcOcC+eANIx
4v7G75H9VkbOIibx2ZoGp/8i6tPePOudSr5YeaZPf+Tl3/UUZ3HSAxKSeHkmeQS81k506qZwfpLP
++ZLLtUISTuCK5tXPMo9OZ2A/sI4JJ72A1/md4svItMRxJadglmY+dICiQEo4bp8smy7JwCQTSQ3
8SFzgLMbj6PfC3jIKi9xFoGZDX3R2+Cfj7IGXHbmkG6dZtLjdYsv4hIKCXXTG+hNAzzFX2ZMOez6
3PR361ZfBKYNNeipHnp0vh/mJrCalRZZhGQCpl6V5VgWgFbwc0FpFqrsxrp4X8IaKijIgEUaXgK6
aBDtjCYke6e1T76IzKEwAN/OOh4NJO0pn7IEkwCyXWfu5Yg9q3gypxgxjzyfI6EA2wsG4z9V4343
6pcyHXNZzmPazxxNqqwE/YeLoxIRYuWjL2LTxQBBOddYvclPe3lTNz8Urd/EvL3YL23TroDIULhs
NYdDmXAgwqvmB5rW79ZeBKZrzUz3ZyiloOG/q4uy/MVqx/qh4/Dd4ovAbF0PjJKAToP7yS2eOlfv
C+r3XbUu7pfy1HOpZ20GeDgGGLJ4HmvQIhvaT5R93z37Ij55raSR6jCMyXkdJk4F0iYXJJOrkspy
fi03bEx3A54fdl0DesIxMIfXdSsvohOy5W3OMpFHvbRBDSrtVyv5PVX5/1azH8xinwqgSsy5xjEs
B/YOHVMKzRMzQMS16rmPZ4PPxZUBRfN2tto8AgIK+GYI2ZWkbMJ1iy8iUwxEqK7Dgxfg0wK1P3D9
eXG5bu1FdA4eSAxNBw+eY1ndqm77srxYt/QiOKvpKKtcYemOCGCrLbLXu4msi54PHOmnj1kAGmF3
PRbHmA/FHFpnr3zqxYY59XbfldjPIoUZDcx7ddQlAI+uM8kiLHtI4irdZXCTFpS8PdPtyPXV7brF
F7UsT7SmKmQJWSsoLPJNYvjKeSQ1JmXWVW9LbC4AP6AGEjyPGBApnnbPOmvd11zKpitAfqfEwsq1
pvYibQxg/uabVWb5UCL85CmNw3I5kBn0QOX4rGnyNHGadl0iNBeRWetEThMDamiwJvcq16db20nN
32J6/2+++phn//TgSdVilNaXWZQa7FBpAuceHSOr66yyCE7fFJpuZyXIA8e3Lt151boD1Uen7NND
9xbjLYZsWZRgrEz3tRAa2Ovc7y8NJsFxpDTAezhW0ZhDlgkQoXXGWISlmdpGrjAaFOmZh15DVT3i
QPvTFeU3W/GS1TtpMHvjCZCxZaKoIk/rfVChdesKIHOxX1Ya7qkyA4s32aPPcAfJ9HXloOF/3dE0
HexoqWUzeN+EOcoGdKauZtTrfPuDFOSTm+i57jSjh9WTtDlFAF2aov4JL/ONwZf0p6IbU01qCMop
/YVNGaPfIMtc5ykfchifnhvDesYoy6OncLOOoI1w16e+ty52PgBynxYfh6w0TVA7RwST77mzMeuV
pc8SlQOOZpwdQFmPuBEBKDxGKt3ip6b7d/Ze7JgYq7IFG2Dv0mt16MNB2Df1tXGlHy5iE8QbWq40
k0WmGgBQH4FmbwDs3qyK/A8cwSeTO8Mgh8nD6mD3PuPF+NbOkEZbt/YiNvOkSwaTIRV2GibzgMMA
tqJP1u08+iI87dQbh5a5DBqWkPkFv44IjLJlq8ITzfyvwS98NxWiFAihJpGbpFAtZhH9P+e2fvcc
e7wR/1wsm5i4S3UFw3gY2Z6bC7d5WGXxpcRnV3qzSFPCIguTdDQf/eFywGj/ytUXpbI2mk1eMPAo
JxhyYzyhqbeuCF/qAIKptcI8HVbO2xwEuVsO3qN1FjnG7Cf/7lTij62PlUuthtqZ9TxJ3I+tW3sR
95ilUVw77prF2BkhUw60wabyD3Kv3/aRhQeC/93idd0jMKUPBtAZXWaMjK188kWlzHrulkwDc3It
TiH0VA7riip9EfHErKUYZglm3FqdNpwf5p84Ff8+x2IY4et31DtvnjwfAQkIIOCM/aryAXMRX5et
7FFiohXUvKh7di7Um6yEhWu8A6NVX5f2WwFNSCgrRpjGhrbEwVLZDwjc72yxiEOuLH2cbGxmUOLO
r6ApcnucFViZ+RZ18VR2Kdg58Qlrbl933gFcUavSB1qCXw2C0XwiOhvbpK1uUhlVbJXTeX+Ru+K2
1nVHoQyIAb0oENbMs7WuMD4ScH1JHyWIc3p9OrpdrXXRbB51hSCot85DFtFilcRSdVth8bRqfhGv
MU6ZM2v9qiDH4NHXZ+e+2w25j+VlO3t0YNNGpJq17tk/GJ4+5dUG+moQLEb96hRdez8ntXRjTM87
0zofP45Kfc7bqQ79ojxtUDvw/LIwAEr11HaV2b1F+NQDBvmHHh5elsaWcYVB/BJSr+sWX4RP3boD
6cZj+JQbcEWdq+lPtsff3BAwz/DVIiq3nAzzwsgnlQcBMBAEgXE7X3X/gOG0r4sXZZH3roU8qITZ
qJiks+opyeW00hmXLWkdSaWd5saNhZzkpQMKri1nZLpYZfUPyPwnb8yQFIhjV248Ss8NQIPsPZS2
lKu2Ysy3fjUOKEjYVEjuxpUy861WMOtiaIVYVfuAuffr6sCr+sIUuRvXhXkU9i4A1jUdbWUcLcqI
Ti8VTsf4sJ1mzycFl695a9pXq8zuLbKjbObGMkcdGd24cUhPjWkdxgBjiV+NIhNujphwxKGHAedo
JX3g+qW+LkaXWrikrYE/BxlYxMd6y7LDrGWrTlOYzf762NwzBa6QsV0UXn/BPQ34UqZIuMraS+EX
cpynTipJosEXw6nU9eq0RQ8vWrf6Iiu64AUoSjG7cQa5hbAb7GqnxvbPWd/fTV5HZoXP6byoDExK
dcKN06EpN34n5l0i0p8g2MdQ+T9U2H8uCoG9+7o6IY2YDJFhB0rGAaNcqYqYm08rLbPMjZo3q9Hv
3Ljwe7ntQOYVT7heWbeRLvUV9QTcdF3VurEnm/LMB/lQyFUuVj77IkIrJ8lUkqRuzApMlzsWxN00
Zvzk7kff+Du7L6K0QoFRORhaBAdYnb+QeZov8h78hXXb5rHRZO7KBLyoZFxQPIkGtKsxaIWME1RN
GPDJ0mRdXGHC+Ytv1oqZ06hqvIXvVpet3Vo78OwV65KNu/AerdKsVofc9JEnDejPxm3ngw7R9ZW7
xyK/631ia+BggvuYRh23GogfS0xZr3z4hfsQQ4EXMMOuPbbsstWgXNgM3rju7OUuvIdbuDkERRTi
KiuzvdU70xa8WSsLjiVCyNGN0q9SxJVjT+2NA6Kgd1ZnZJ1hliChbEizdkphmEnIMkx0Um8lqr51
m/ZSZ87Xe4vUx6gtPSXiaawx1ubO7rpNaokUKi1VlGxMnDiVkm0mj9vR4IEea9U+soQK2cDr5Z2N
TC/ywoxBeCGi3i5XOuTHZNznQm/EhbxkGp7daadQ6GN5Il1nHWgN1LlfM4FbtG2fkxI+4wzmFmWB
B0orVayrsZ1FqE5zC+pWqSOYIL1wzpw0DWfL+GkU65s9cIkZKkH4AKDT6MbdWF21mmPvZWW7645M
y6EiWRRVY4LCPtZF/Vr0jb+zRP7TgPg3T76EDKUlNDL12XNiyR03TK1CbpimrcPCAqP89Ztass3m
wp3cWFU6e2ptbm1y0mSrWnLAPn9dvbDzzuKl5caG8LRNmdhkrykLk+yrgmkJHaqY5je53eNs0EoV
JJ6lKCdTuS5U7UVRlrhCcagpObGZl5j3qpQbeHOerEszH3Q4n0J1AOtlbpkIVbuAPFwCoGloNJ7/
01Dld16ziFWPSHsaLLhkh9b2SQ5yoUCHNt26qmw5Y21yX5RTgWhqM9Olellkseaxn/S9jwb+m7pp
CR/ycjOrS8d0Y8l6kAf2bX9SONOwK+rWW1fU2IvNdQLh65w0SGWgdlQPEOfsLv3SB8nxPzvmN2+w
hBJlGAVBZx5v0Pl1dQalXVBhphWcvyWQsfvn3/jmCy8hRaxxPTiN68RWM7k7n2npA7bx8WXd6ovI
rYasMvBfB7SuMts2RkY2Pcb215nfWpymSpJnJuSvnHievXwzdXYZ+4ObrNtJPubnP4WWmeLBse05
sZdmBIeRhGyAC+DrboCXyCLuFBIHHbgOszU3snsziwDmNtdFlrWIWwfyiC1U+pxYgX8cJJsKZJxF
669cfbHHgi+NuT3Yf2OtT8F6eWRvn51mXldsW4tymB3nWEjGSawc5EqgFb0tiEfWtaq8JbrIEAkI
RXNUfboom9ep6SGDlVbqZpW/LxFGwimSwWhQ9R2JdSNTG32IlGdkXcW6xBgNeovEp6HazsUAEWkt
J91bk4Jvel08LXFGE3G70VFYv1fKtKk3E7JJBltbmWuWUKNJa4oKAmhODDiGuPf0PjudeT38UD4d
c8rf5PsjeeTn2w+gaIfMPXplbxVDGnD0yALfr/3z0oJWAOQBZpDk61B2X/epjwn1U3oY0KEA72NB
YgsN27C3u+YM03L5xbrVFwGMQ9vsgZ4aVzkcTMpmbrMA/Hx2tG71RQC70+hOeoMiGZze4y129Q76
wLN9vW71RQA7cBhlT6inen0cTtD3E/HciXXwQPCEfrU7ukddMaWOG7tAyBhB1dU9KEuyzkrWdbqW
kCQDbXGeIvXEbWnOd9JL7PfO91Zeoi8hSUVljcMAgbJ4HKbpegDFybndp/yHGDg639/EwBKUVEJY
oCAY3o170xAXg6aMgJS8XrcjLmFJnu5oTKt6EvtirJNd4hn1tYCj/qTy/d3TLyJYw3RXo5sgOnM6
6dMEA3CxplDvrHLLJTopb23p2U3tx32fW2clL/VTvy/Iw7rVFwFrF45XMQZGWA8CJVAkIz6UM5px
3d3ckl0LlPydZ0jLj4nd5kcd3pKC+3lYl2yW8KQqqWfpaa4PxaEC4CfHKl9YatVv6yyzCFiFmQN/
kCbs7mrqDoAwUdIc4M2rVcsvIUouYYWfEeXHWmG2InRm7oL/OfHVugu0JYzI0at+Yl6dxCAkMiAn
K3yq6521LhMvsURQph2FWVVJzB1QmrX6mIS1k4t1G/qRIPfzHgUpab+GzqAP8VahUVnq2raB0MhK
yy/CNeuhuoxp5eTYD+QnEMC19oCPiHXhqi/215JjZC0tOhDIN6iNwdBlnYkKnPN0ndss4jVjiV96
bEjittb1CHof+a+yKsXzutXNr4bvrF6l0qy0OBsBJ3SH3IydAX2wdasvNlgCsYgEFxZazPzSuHUt
KINDhaJ/Xbf6Il7npoB0lYCCb1KqKZKekWxGoRmrPitZQozKSutyKDQkcdpzDgVcCDMQq7Be1jw7
Bj++2l1NdTEdmz0xt7h5YIbW3uCI/hNr6N/vT2QJNpp1VgpXKi0eoI38ANXeYp9ADHvVRREYl78+
u03AD1rIJomhVmPGY5OfZUlZr7onAjf718WTcjTavh6TmDhaExkKKlPTzNiqLEaWoKNkgCC1Vgxa
bA9OEwHzn29GExLO6z7qIlQhdidTZ3a0WFQ8nXctb9prK3GbdTmYLGGoaSnQsUst0PKRwgLgYxwb
A1pUmb4qoEBb+NX2ObE8o7Xx/KUu3BBXyMm9ZWfZyoBahGvhyGrqocgWS9W1J0ypfGen00+Hqm9c
fglvwj5tEuU5yMJK8p2Jebm7wh0hI/HPn/bo23+tV3GM/2qapsFJTdWjFnsMQlpBIo+6UYkjY+g+
gLLUhdztHPzzT333JourKICNPehlTVqsejJCWsoyMWBU9ytXXwRvVrs6z9IZKdmarL1upzbtcEZf
Vf5BwPirmTJgqXytTNNNPzqjvdctx72tcTHSxetsc7TZp7Ms82slJk9vN0IaCeROnHGbN/3K7LCE
PQnNtOuS1P2mLqAyJ9VQVNDeyub3dQ+/2Gtt6bDMwHD7hkBNMBTM6cOSQbFr3erL4GVKczOz1Da2
RHXJaj5u2txZN9n1F8XnhPlaollOsnEUhBpxztfcNxtyyasujMgSg6Nj6ID1hUi3hanpoOav0BZ3
i25a6fVLJM7Qt3UNEaN0Sxpbp4M5yFPRFOk6r1xCcWZIeWc2JCe3vRS2BvHFtAGZCCvXjUaDIOer
1xcSOpGF9NrtWDhd0Hj4qhX4StY5zhKMA5E1V08K6B40OVg/gB9oLgtLjKuuj6Fh8vXZ60KO8MtJ
22Ztc69Gp3rjUN56XOXzZLHhdt6Qj2VWNrvBsvmTA+3k10ZUP4E3oRWHh/ybrL9E4xRSN5VtymbH
FNSvThzcFiXGhghQ/VanymRS8zHg0+f6SePVxD4U46h5G9OwVPI2Qszl2KCr8g7swnpfN5BVY9qs
iYNmk2qoAq1QFomJq7H8ua1GVVKI4U3KopoqXXPPalk0JfTSE1+P82ywimdtshrMhc021DwfyfFP
wHZsZe185U6q43vIC2XlgTCSV3sn9Zr0UVaylWDXrvupu9bbVvImKJQQdk7xEkn6rJkQBk1ooZt1
/qqNmoBQ7+TLKb1NFBuhdGZD6h1OV6suOa8NO59OIfs2u13QG4MnQsMui+SqGUBScajRt4XYRA7M
aH5FWohTDBAvTfWJhKpRTnfHu46zDaYCqmbne9JzaCoGyFKFg855ifdncm53c2f7gPXrGmsfIAhn
VWdHofg2C8bOdsUpJAnNtoTk3eR5r6XdGO0ZYU6rP5SCD6YeDkYJZVBag8qGdAEUodIULyu8Qsnd
gDXbNuxbzzaeZ647rKWj1+YZqI+tKQEPKDDLJqkhXYdSscPVTjJAFSMZk/osV5VwLrvU6bGCB3I3
E/yOYAx3FGQzsBWd531V5Ge+OQ986+Ns0uCFErtWsegNnDtnz8v4JYSTG8j5YIOv5w2DYFR/6KXF
Ww62c+AMrmffMQUPhE9cKOg505w2WwZFaO2xtITqK0iaCbTz6DCV1QRlL2dyxpFCXW7sZQhcndVB
XV6WyrJOVM4HXKvphhIzTaaKOPkGrFI87YN27jUHzZDKS1zwgoOUt/k1WP043srM9Nhtmzjt0IEZ
AHw3WQC5lQlkCZqVWmznytpxn7Le5Pm70Ik2g84u1WazooOr4c8Clw35tIWcn8WNjSqTnkOKFewI
hk6NiuB3o8oHXAsxMdbSe9f7lFk5tDrbBLOJrScr7UGbhYRmZsdma36BQoXSXiEfwcsQcw4CzKN5
A1E8qxnbqTqpVHEMMNIKSKJinrz2p5BV9eBPJ1Dts4wuznXiiirSfCZA7e5IiyVVCI3Lcnwzcd8g
r7wyVVkfilokblDI9NGduppEeS+8luqdDjfvWpKJF6OHjV7bvDebFMYrDbWv9Kokpxhi780rr0W/
06A4N/LL0nWz/WgUOjjwfG6/1uNQFwEovuYXc+4hp2IrAtofI51v7MIY09cUEgD2JiU+g/Rkak2s
TQ4Tr0VxOopC2aMMJjvxi/RBMjhVAf1b5pvZHmw2U8YhL+p37L5HdrChP5FPBMo1ZuKO9Z4fidmh
AgOlPYjB2Fy5470Llbr5bdK6obl1e18jOVT7cImsU2nZYoYicILtOOTYGYwq4CMpcoi2toB8tRTy
i2nWxAP6+J25JfoAhqsNRh3dPqElWIfad4xvNWqkKRhZRAMIOYhZPCpsBcFMSmSet49ZJYBeiCcU
c9wPwCBUQMmyh+x46tNZs1tIAegKFFcP4ItW/lVnVqP7aCkoGx8FXsvOxrONw2i/c9FZ9WXGeq99
mOqyNkpqT3YjzxI9N6dfYzrkHFRtSm+yDU+coQMDVduAKYrqkpWZEY+QLQZMoFCdVZinxWDog0G5
XbXWEHZeYgFHwE2tNx4mCXXXiNiFa79LDYcwEMfXqV/zmBS46I8N3ey7s3bIZVVDxGAawFSKRgi5
ZmBm0J/xWeWYUG/yHIhUYmsY/QtZCZMAbVUDk4K/IdU0PudW3aXw5nzSIYOgpdVkyk3RNgIinzYA
8+m5yyytDU3hzPpOz2yB/YK4gweaxXZMXhVkKdllQfgoz+ukdcwNbJPaL9yzSwMzgJ7jpbfY6CX0
r7lXHCWkWV9W485r7bmdgKv2RtAQoz+EHngg7KGCPCKRXKa3tm/UYqt3Zj8+9Hy0KxC+OhkrxoiL
qRUjVIknfYC6HvLMoc8ZPxLz6JkRGCgnizDlsw9KcUgbG5eE2QJSelxlJljn7XHi91oi3bm+RG2f
c7BCQ7ohb04UaWYSjUbfTCfo9GmOTk2z6sGt3pSGrWiCuzHu0VKvVfns8MnOIMXhsxGXk6zt7AYK
JQyMQAXYGVJ2nhPZIWUnyWT/AvkYr8pwHnJhjBSzN13j0srEGve9R/z+vCyKvK42TM9Z4W0gjNh5
emSkBkQEzRoqkOp89IYCso1+r8x0PljzjG9FW0PwDgACofRED2tTK/MyrFx83Cpom+PhmorZ0prL
Rng9wg6zk8pso3nEJR+kMzsnrbxz3o7pY6LVDkqCqRPm9Gbg3eeEEsvMh1d7HH2A0qbeqEbKtakS
Wyioj1aQanoytlDxFKN3pUsDswOp32eDTx2ucKR/z5J5UG3coHPk3yID6mZGIfrra7FuulJCPcBt
hiKnVcVM9azauelOErNQ+j5voZJ7U/G5Hw62rmqhB6ItMgfKm/hE+lG6EfE4s9tp7OEggdkLYnSB
5Vgiq6GiYZbTHbJ6rj1JoogJnVWzBE4hhVoXe8t9XnU3nSetOt3YtcU8I2i52/qnjt56qRtIWRdD
H2RGU2dbVU2Z7ocQeq6agbYastPVqJEBKdm2W7u6sNzRlbvEn4R7OeuFPqTgLMmcGerNQqRVH3Sw
iQdaUsiGHw+qlRyDgqU1xooge2/xa7+qsZVDuJE54ukoEp++gc/V7hvMY5SjVHRANz5/9IsGTDFU
G3lu3RuDn0MLue1qHGCgri5nrYZYODikjKifq6ZAvCkUhA4duK3yE8cdOvcKzVnLv85mp+UCX8I0
WlzCum1W4foLmhKQ1ZnTotl7duLkd3yWTvVCzKwxFYV2/GS0lEPH2H3JoN87QAo8c3l2n6o0gT5M
6mmofaAj5iTtruxZnoC62QK6+a7nbaaDIhvSFBoM6AoB10pURtKNk6GONYMMtJ058uDgaAbmC8AB
I1FBdTgWU4gMNsmOMdnDgoWajFPUHLZ3Z3HkxriZjSONWDWDIu5B1VZRxBMEVruC2n1pJY/l7Nf9
JR7FQZJLJC+PsgJ1b15AkdyDKDOQecZRoFmC/tovhAE5AnDvJVd1Yk/dzpg4N+PZxvdBwT3U/q0g
bOowlNin6jGZSVdIqphmlYIaTK/tgzYjJi51lQN8RpvWn4uaZqnr8Awplgsfr68g3u1g1xiqskJJ
Ymd2EVl+n5K3vgA7GmiRdcfH/7/M0WDdOiV2qfsZ+udkD5Ha2nlIDeSTl7mGwS6LTjjDOatLa4AE
OSqSPaBQBON2OD6P3l5UfSfejWauhkgHc6kj6SANVm+TwcrlQ9GAduPaAiiRXQ2jZsma1hglVndF
1hftFv1YNhoUml2kvut09Exf59IzKiOyumFyR2qiSTjeFH5roqAf0rFxdqrNx4xsyzTnGA3NmCZL
+r/MfcmSpbq25K+8H6AMEEgwqQHNbmNHn5HNBIvIRgiBJBASzdeXxzG79V4de9euvTuqyZmcyMzY
bLG0lrsv96gxLv0dOdmluF8lH94WFBE8HyByIsUzWIMG3wLe53G8rjtM9N9DiPeeNoxa6R1zwYQF
5NmFj6t2WH4gYhL5FyFEh2B6TEhTegtkLuV3BIW33YMECBEfpg7v4Tu3I97JUqZNnmI7KMoJdiij
5LdvEID8tMEhYMXwtARhelIhjHrOIKGz+VX38dx+bPmU4eOj1MvtgS2qR4rs2G+zuiG8oXNFzNtF
fSMr2sjCGMrCc2e4Ge8mxPSQo3cCqblpatpBFl5u8XDqTaJHVAFL3hzUWObBNd7Lo+3mAPGwPlRZ
8NqakceI/Z4Xd8TNN64Ik423qMC1yHAqoy62VTj7LrybEtfkb8qoPkHNzlJTRcJl5suqEuCReMo7
XgK7sxlbXY6iJXsK7DIDenayUV3t0zGQlc/8zJ4DblfkmHueILtjX/oeu2Br3t+THsnBvBh2VJ/X
Nd/WtNRqchq3DW9ssdPOumsYLi19ho/f4GXZKNbPvM6izCXPgOFSe+hWL1EJF8QcdYdkR2LA0dgh
Y3VorOe2whJxstQwamjVHZpP5i8s4xGtB+s4P3QEb+hl2BVt6jTZOwy7TETjXeNl+GlG6rSQVzEk
Sw8tSLTI+Rxus8uqGPNuf+8hvrJn1+7gWGnb64EXDr8hPTHEF9P7NcUm4t0QghKpUhp0Br8s1pDg
7M2zPbw2E5X6J6dDZr85Fo3RQ9Sji8YAh1UZ+sANks/rCabN/o4uMTXnpBln1PzI+fAskila77BB
CgeKgnZzkv+QWpj1kIndq1eJtxjGC90ejceJYKh5oN4mBq1V1rHWAzGK8+HWSxXv957iQSsEQQUI
WOrO6caTYK8g5xMKJt/BxnK4bsY0+FfJVf8ED2Z/A/bSYYwC3SX8vOJGhHvLoEeoYMAb//j3QJS/
4fJj3OC98lN77tdwvIJeD++l0v/eAgC8nQGt/BfENh5mx9An7edUt7ZYbDS+bplpnv6t3/3vyzos
3adREb2cRyqiS9z23dfPjvlfEF1/KbL+G/zn72uqfIkmvm1Cnnvdt6arE2TQdUWUTM05hRYJK1Qw
c+TVTOMAx34boGNEMLn4jdDyz+BNZFzfCxykGYApWq99LROTT1sRJNNGcBFlWIOrEjdk+AFrEt4c
41Ejh6yTJkZKYQ+N6y3ImbIX7kXU4lhbcGLhvvX/ysn1E0H87z7g35BFiKW3mXfrcs4ZxoeDn/J5
PdkmWv7ocI4QagYTlX/FBf+Tc/z3vdl1lCTwdrNnD9+74NILnQcpYkWjUFe53gHDFGmzJ2kFNCHI
XNkmOfAzSOSiIAUktodbgRtjQV5aOgfTYe0bO53ygcTpHfUIRS+NwuaWq5NZBrkDIDD1yt6LuKdo
yObZuGyGW7K1ZnqAYHBx9zBzaTE82DYbL5/6Mo2c1UZiqq5FFziZ1v2qO1bFU7stqJioO/FRUh6v
R8+naHkdtAW3UfTUD4hJavoGhlyYZjG/b8eRpBGAmHHnti3DZht1FS9wHaoHHqzWX5JszZFJn1EO
PzC52EWJ6q9X4n/kUX8TP6Eq03/mv7vRY0Pz/5rR/+8H/3uaYWH/H7d3Y//j4NQvmNhr9fc/8/+h
g/2nMPOfO9gXuhdevP/XrNTPP/AP/3r2vxKgc4hXRI53Hv6VcvqP5O/809qeMvBXNElS5Hv/p389
/hfF/ngOV6gkhf/9p7bsH/71MRLD4bpCESBFyF+54P8T//qY/KUg/s/XErmtKVLdCEGQeIqNdYAB
/2/xhKfRFC+EhTXiBldeN5iQByy0x5PzN1yZ8fIa/DWdYdzHdRO2mu7VBJB2+0jhJ//BuWnYjzma
O14D5QnmklC6wS6TJpy40my7TItZB+p51nkrDmjzJJZV5g57p2DdYeVX6H1T0cPYZ0gT31ez7EU6
kXS8C9FdZ6YcCGsxFkYmRaTUMip0slOqSe1luq9Juc/jaOvZj5t867EGKs/JqCcks01s+bMMZv7R
8SlmhwyEeSE2RmsY/3QVUOz7FXYGr5MbFF4oYHGi0w8BPFBrObgFPyreMK/qnzAhSivrJwSt8e0D
dnXkuqO28JA3Zcuw49rOGGd3JcfCCDgzf8IGR/ieXsMoM1cpU1syLudDRDHUbD6/pjbtH4hUnFYt
IyUjyZPddlHJyYyV2BZee+h173dJACFBU1Rp1j5BtECLrJvuU7e257ndphfnDa0zz7MzJuu4jLZ0
PpB0/g3MEIsvI3vAEDKdRx9cwBz8iYLtiaRyL1PNg8O0ii+98+6IwXM/sK3TT1Eff+Rdl5QTsMQq
acz4xQww2pfxoGr01h8Bz34ADyYFzqU+0nD/SWgbPITEmToGtlok044gLhAmRayFf5G5+7bhJXg2
Bh91ygIHpoI3XyQW3H7AcDY/Yc/T1IGlazmj8S4jPqCny1A311eEWrbhr2Uf5VvsQ4F0wYU5+jIq
sZ2xmN+Qi/V+Jr8a32cMB1IHQWnJkC7xfSdIkh+MSOf5CA4xvDPxnmR13vOxvbQuYy/BOqsI0/AW
+L4DvTDCYq4iPsqQVpjNSUsf2TbnGdzmgH+k2R8T8nnb7jhzNo8f24QHCweANYeRuNgpNapCl+vH
45gO2PFP+O6eeQg645ppQGy4bKboBaNS/M52lpWwlVxPrmvHpwjRrLDLwh0jYrjJw8xgx+A/N21J
xUy/4diScg9cVmhEkAGBD4f51ML95DY1nfkDqHwuFFcaeDiSLi6L4tu9QzNrba1N0wf2zYoG2w6s
k00pMU+UnC/iPlrJI2eaVCMlQ4ktMi+KfKAtQhebDqc4Q7PrrwPqRXaJo34zQDAAy+4nC6yshJ4i
uC5RH55gjoSI7yYlZRIEW523MfK8RDPaO4uRBkylwUhWWbU2E6ZMbGl+5ACcT33qjSuXtpnnIuG8
Obkm4MU22i/tpNMfwQLXrGzwLTaXl2A5bM60j4mm25EFQAryIMoPOlPhIRknZNwge6zMmowW8ZD0
BfZt4bkOAKyZ1XiOFsSaT924FxIpu0WuhHwS3b5fPtdDEwn0mHTZgxWxuE6NUWcDkSrWojB7ZuG0
YNUlmb7pYQuuel5Iteg5u2X70r1zbMMUcsWxR6wrHgYBpJyknz+yt6pYFjjBZnLJjtZGLS/kxMQ1
mzzSl/SUHTNAvWf07mHZuXQvrDD5HcLgs3utElLpvAtPcAntrku7BNcsIckXkcJpDgyGLayFifq2
d2fbruNLiPek+OuflPM2viRbkxVh/tdvlb9x5JYiL8znglb4OvDvinn69tc3qK0JT3rdSZXFn39D
QOFHuk4KwEP7LjXQx3VJgsuk2+XMW7W+ZhseCWpv8zBDHQSs1fZlOxlk+/l5PtiE4vONy3IAzJIf
UycR52xycsbQPoCb2+KHkfmlznqcHgFv2BLLVd+zZuve//r3dU4RA8xof5QWPxGOPL//6xlqrtfX
cB3mczYl7XrjfYqQZLx6v7hNs5siLfm1dnP4ZHvWvVvWq8pOe/cuHZm+QUa6f6yDH6qBQX1YZH5D
6YMQ/7uMgvUMOil/ZdiSeJl2FbwJ0wLngna26CJYno29yu6WCNrZIc6WP2JBkyyB2V7zaM/LaFK5
yb6SNAWrcTYNcHT5+YxpHH/2lbr3F1jTmq4FChFGXBfA3OIW2Jxx8yUJIzsVhqXyHGACerUiJZcV
QbrHeaEPjQ5fgHk+b1SdVkX2SmcLQo6WY9zbs2LuELvt5Aj5MFmmy7DjSZVxqy4hA7nXmuxhISMO
ehY9Znz/6kWuP1edQK1SAGf7ENkjuGHMA97hMAEWPohpnoqcW3mAdMTUjc4IkFSgSVkgOBKl8rCA
MjS5WgLJCmJmEbrlBSmpYsDQeMpPE8URtwsdonKz8zsbo7hcHRJim2V7gxu1wPPXrzJufrip+ZnC
GK+KVPASTct4j7skL8F5qFMUxUPduQWnm6EUO/BOtd8zcJyzpF9Wna5V3O7229aC7WGeBddJ+OBo
NVR7ClP3kdr2DP52Q+FOsj9raA/7xk4hyOEBptK4ssT+bOfGXYEsHW1DKr9QUpktkg+xDNjNpGtb
ZcvMS8tEdt16FZZSIsproIgGNe2XRoHhDZYGEWijvWDo/zrO+9GAtSxo7+lxzuBCMUbyp0jEBrbk
k9PS8QT6EkaUQWLDKrewVZ9EhKkr2k67C8bapWyow3wFVUgRbpcs2YEn+pxsPq62jvZ3vAf8i1jQ
tcIaYlarvkUZTFlw8eG+gjZ0WOAMuiN2TGjtInMGpYtardsSTifqvdtALVkykycExZAjX3xTAqnN
HwcwnM+RpViEY31YqazPXvTE4iOWv8hJDg1Y36AXa8UHKyobRgwWISxRMLSP8qeGkzO6wayrRL7E
cK4AWYDD14r73Q79Q95HwwG1GhKeaAMyCopr+jptCR2hAhPunAmWV2hIkbHINa4RusXzheXNLwDm
230DSOeGAbcvtUyiKjNmeBLhqMt9HPk5wiVdNwO2P3Hl0blqEkeOE5M4r4lvwcip8TCF3fQ6GAkb
8SXQunLwv/ihchUcYRY2VWs62XJHYsTZ+4FeNtL5g1jHAJBSJs+pstGV0I6dFtSrX6vTYBdZFzzA
RtzjmHJ5F+XTfkBdjM6eJhvg83VZS4O9aVA9CYoMdvbIBvIMnAuuQxbvRTebreIiWACf0za/Ezvj
FTPMoVfU5qaFnqpOSmBw4J8KtYbTi1qEhFwAHSPNsKVlJNt++DiYi66PBS/5xPgzpoOlYqnfa7B6
YDhSncKn2XXHcWx7WrQQxtVuA8WH5b60CNGpV82+bI/QBuRPprGfLfSKRQQZ3C9Qw/7EXywf8wXJ
PPOI+u/Def/i1+1Im2QuKOw9z6CQLmTZkorKbfvN44H+ygwLjwFlYJ64rIQkyUl0QArTplmOK9z+
cSGCGYFYrJnRH+NOyrrmT47I1Jr2jBW4k7/NcrG3aBL6KZEqLxel3xAXImvThutFTbJ9zdEyVghb
F2cKxqokMxrQeXO07jb8RRlTf3CjP+/xBFoEV1mRh9m9z91zEyZI4Y7hNI1rOYaVzoTbpMnb4QlU
sQCxs6KqjSv7iu3r1w6t/QXSi18sdz/DnqL3SgNSKWkS8NMRLjMe73RGuVTTwcfdB106ZD3z7p31
O26/fUDcpxsfJrxjhcySpNhSh5vWYF8NrQZyNzMaF1SGPab1ENmIM7sNSsV3n4qao1oBma5h376F
SRKB8sr77MoJ6rGG9R1a5bjMP9UYrtXLYVWooxNmu4IHyhxAsr1nIFxPaLjUO3b9UBTz/rIZOGoH
rc5PTSLME9QZS+mifrxCEqjwNcVIk+hzf3HhioTNcHvZVEZPyQhLYUFYXHi79FXTJ/cqpe9Zb790
KokPIZM7GHeXlpGkwcGODeVF2Eu89Lt5Dhh6StjBfH6pv4nIEAk4UvcIv9W1nuX4G/ASGt1xGuBv
Df7LEq9e4pa5Jx+oGUGcAqqkPYhNmY5Zh8Pmmjew6YFB9gp24xd0S8VmIOCRYkqOOYNsCPT+T6zU
yFJSp8oEDuuFneLm7HHVnXoSvEpNziQAANMkS3iaiaAPXo5QSEU7rIkGfonyhFe9VjmqSIvwWA7q
0wRTXPbO7scFj7HAtU1UjSGdn3ma4DijA69msYfPDbjyrwuyOQrfrE+bcu/RbvovapmKZE7Msw1I
98qTOD76ZCLfMVfZA+Slv0Zk6V6ANaEWsvEBhMjDHur7ganjkqHTUhxGvaBE1FnSYTtHGgaTOLgf
chV3IZ7r1yaicKwGZyM6sMuIR8svEjhgMTU2KueUb1XaIyzIx708pnMch0UONuJuSWb1vCTZDOee
biy3BnIGGcvw4PN9Psl+b+pE8fzqG472LPjBVOtuLPfwaB8C/7vpsukNeNpQZYPID0mwpNh51hyX
pWneCLDK+x6W+cedps1tiQJcYU0WVtBR9YDh0PM0eJgUltKPCyOqgudf+iB0K01JYT1bQrSx3NIZ
3uEqIuktJfFQtoOb7zsU5xKsG/LwtmEE4rYNx8msQN0iTPEl3Dx+qSTfq25t/dMKk1y4zGAORbNC
iy2ZwVL50X0kbbKifYu3qo8o7AbzoVXlGswfrQeDTBh0SvCui49UpO4OnN37Ar7se7ovYJ3AvV1E
OiY4/1gkBPTxbVt6Xo7dKgvQxeFXFbDpuIwNe+0tC5+4n5O7LjcAF9YlQGOe7yX03fwqlHzy8LyG
Lo2Sg4r7r5lokdOZmLSC1xHDsu7oz4vPbJG144KyQcV4oNhSeMSnEzVWF+6T/dM/0pElfdm75PtE
k71YYVrlCmeS/FEptdcij+2HBulZqi7DQx+iRhZpiE7EOQUeBQR2gXCj/gSoM7wq2n0ajWKGQreR
PyWk9y82izlm9q6LK6PJ9txqHtWYheVJqxQCEt65O4yoc60ZZ2ffRrZy0yJfdT7oZ6I2XAMJ6uxt
BKt0GqCjuRKdynuHLLVf2ypRx4cR8h7Z85cBuelFjzXfetVJ8G0GB3TSuSNF/5lcNARy/B6OibkI
F7Sm4LJbD9GI4jLDlPYNxPMTqNhbguGft+GPHhTQlwxwVilj1h/Mgt5V5c143Nf0ixj7tJaQPXwb
4368k9xkBYkW8XU0rL9zHZqAKNrfpxiivK5vtiMEHftdAlFpCDnAlS/tftcs8QKI3q0nItcZ3YRD
NG2GVw7uUvaUqIjXaZAMhWn4T70SWzdd8+FHiEr6abhNGL/sbvXDxFb1xOhG/zTQ44OC4pAMo+N7
CqZGHJlwuyigLDA/lEr7Ozw6UTGIbI5si/MqDFv7xNCMPzoMW4h5baAQBehQQvLTR0U6OloFFC/L
5zOCrCPPYxCuza4YXog8qsKWptXejjDo2OCB/YydqfUEiwqGBadoLvN0WI65YkGZT2PwLTdNUobp
3lZ6bIYXMIZryVsECeD5jxeDdugAdgG9chcvM+aeNMYhJCsoWDnCkHjYYn/UpIMz7NyM97Jzzf2a
S1uioYV2BQTmD73hlwI92FngHCM9xWYcnne01bDtjYIvdMZ40k7rXDksmh/VJ0oQchcegg637SbD
cz6G8wm/V3vOV4BJwBr6W+L76ciTWfzpd9EjIdZAjiXn/sT0YI9+HLbv1qD4hDyfEF+noGKi8Ugg
Rd2z9yzVsu6Mcqc9nbMTtUofNsA23/rQbXUHAWhbCDdHv3IXqrc5MxaKUuHyZ5jOhA/j3oU/VT6D
xPTZVM7I4fvtACdVXG680l22Fm7r1CF3QGjiBocyb1fzBgiq+XCq0/dNN8+lmpkGpQhBIodh+U8B
YQDhibxf4AZ2crNFY5Pmq/6xrWvyHK9IGUjWbv2eQcGJEpJkH17Aq8YEoT9JXNxDCd85+mxhoffi
bYMirEcD2uFz0FZbcNFrtEO52kKPaXAJ6RZTc8EHFZIi0VF2kzITVwg2xQeRSz99Xjucgrkcusd5
2hHEDJGBKagVcP+1E7snFPqN67LnwhxbSiykHbQO4llWiWGWQEEhcOl0kb9C5jyCTc0izGp8zB/U
2rFnoG3yFkFE/97HkNRBiDSIYlr2qfRt5r8OyNuqEDOa/5yAub0mnDbXnLoAdoZBfIhzvly0gOzW
EQUeHwZPv53RUMaF4tGO3D/GA1svuhmAn4GoRXrPiNoo91se5fzogTfedUw2TwG+NjSlW/4Yr0ME
gJMiaBsi55tpwuaC2jrctzIi9ZCO6wNej7lgG59/5WiEjOYfJM4/oCp7SQCu3gVKfZ2j5kWQHf2Q
D30Fde1aMRyTrI1/DYNzZUzyH9R1dd9DTjORgV8BLvavc5TE6ILiKpTsC12MKLMMoGG48UMUzaRY
kpBUEd6GmmxxlaKRLQLT8rLtYwRuw7cXNOJ2hOYWJd4saDA3c/Gazy/ISsCxsfLmWx6j3PX7wXcK
SUxRHF9GEvuqn7c3rtw3PeZQxqautsofNKZRCD1Cf4siIIhNM5zwgu+FiILmZuY5rhAEoq4sVOy0
Rj2UyvGCdg2LrBWHALWMu7k7U0rn07ba7bhNcPEIc3nRUzPfMCYh1Tlakw/Puq7CBvaKdy1+Inpc
TiPEZIknoowF4Ucz7clvmIlOL1TaoN4lhNkLbKDQKfRdSaBdOi0t8lQC2MNBOJzGNWYrWLwyJ2+L
yoG9QtS9FGMKBWnWdd8c/HArqAfDxw4yjZsYg09R4+6SGldK/kAZIN5c+NdB9FEVWdaAOFyGAva8
UJSlpD+MtGmf/Az0IFxYUEHPe9s5OnrbA751DtE/uaX6poAlHeDcjDmKYMieNJ59FqblRCNkzv/1
yXAcXle1PecKrbLwMinQd6LrG8HOf05Wcd4iWzwNkS2brpfGxchJZ8rcL50+Q2v/1Vh+8yb4ZTxI
4EDEkARtTNyH3EKvBAnmZ8pZycOGnSAJp1XIM3R/afaRUTthWlHfAPGMpQ8pThck2+cNKonSNJ99
+xAf9Ar8d3dDHcAk+skbggOwQBaloIC2GCdKZBCOZR/4oJA50VmxLtlDi5e7TGIjat/J4ZxB2DzP
FhYN+hvEr2mxwetGb2NWykR8tZ3QNcaHpqCghw6Qj9pDKukIdmNHnpyYbkmnX9e0w/02AZNVhN6p
XE4FmcAYwIJgqUfC1nofVoFwVXOgfQJ0rzWIam+gpIwnSV5ZYL+7HDBdjKB16BvZihsTUhCslZTd
li1YoMrsNcmWL3bLBcAtHR4GE37rMsJRWqQ/UZe/aoqWa5zJeotbSKng4jcdc2LIxaTumVEDdmTt
/T3WNTkBCgCOPderOKRqO2AP4Idv85e0ASQCDfURld5Vco4b1F6Tnd0qw1e0j91R5D/hWkeA3ykA
0GH+ij7yKxfrAwYNDUG3bl8EqNcNfM69jFh4cPABvSVB9Is1UN/kpgrFXkTwHznm465OC3zjLiRb
j7gxe9Q0HAkWieW4fY4BEEwe+sT88vNwbnX8pRmbpNIyfN6hDb90fOjupgGTbR51VZyrd4oN8mIa
MPdEwoPagpjxLOEgXmwNro9AZepu77oLpiR+WVhojnEQ/ewj88qlePcC2gpugugkkTN1GvIeTBIa
1iufeXokaNWgf5dTi7l6OVmsZ9Qb3fOHjcS/yOD7F+yWrGcdjFuZtsY8kQxbJfCg0BWHeWOJ4X16
4jBWPCrlvmNTaBB3C18q0b6ipC/nflhMQXq3HWMsFmLJQPMfZjVR5bTCEQ9tV6LvOs9L1+HTBHC4
Sf2RqOHcL/v3wUV3lrvDTta1GFd36SV00Q4HUKQNRNt9933TyROe93klSZ1i5YPg3BVkG8MaqOvR
SvGy2qZaO1B/o1PNo2jxQ94N12m0WxVY8wym7Zms08HF7dmkWYXUIohHx6aOkNNa7BBvX5NmrpRr
H10evQUcr7pZz1JC37mP7pfsV1k1QfRhh/Cc4m3wOBrHxXU3E2bnIM5eIkr60ifDZbX8kiIlnCWk
2HMZP66djgrwaw6BOktW0TC89BqRWnk/0rd2Ut/g0YD2V5nv4xo8prItk8i+JGO7lXaPzguYyBbT
Yg2e13wL9+6+bdYiGOYKV1S19uZL2GJ9CF3sQVFyTyID+QWU2GeXN9s9b/RJz0iMRRhjUothaMDM
guuKA1EtfP3YkfFwCaZMXnyA/YV5br7BF5wUaYAOivauwi7JUhjHbd1v6/ehDZd63ZtbjLEl9XA7
mMYGtQHvUZ8zMLiwSOIgEA7ZyC48a/PraCOBCY8o9hWAWIpl2U4UqpmXh4yFV+QcAADGqFkPdBYH
QA3mG5Q38+PKku4SdELc8gApwL1jHdBUOhU9oUfgLOLc2gCWpXGPtQQQi+YNZibLRzKiYUcEal/h
kKv+XdAU0zr6agjNQBtgP6EO7WTqFa0cHKR+UeqTchC8BSEDq5U136G2pxac7hBa8HmAnlqfsJrg
m6Es77AXQ3B7ozVJmqhidqpTBySZA80Qnr0IqOhPHtsKMGFzPxMpgTyApAJmUTgnzvgGS3SDGqC6
U9W46AlFI00v8TI8RwP1oDSw9Ou2t6RRl5HJuXBh+EjdLuuYmb4cmvGtb93j4uMvoEIlUqPB/wc0
6aox4tNZ7dNWYVnw58THCIN5CBV+R/Wr055BoNw9zzs9Z01ODm4kTQl18la4ZH+KzW7qYfIaikZs
RfZbDz4++g5Tfgt9jOnKFOC8TUL5lOIbZUzSAjpTNK6cHTcQo0UGgJa0uS2HvpHVmjX3WFt4Zgqg
hWVYX5jbucDtc/JtDyNo3hy0S3/YLPrh/NqXEzjF2hvxuZYzv3HtfubhXI1NDiqFprVPuMA5Jo9Y
zzAH3SPTtu/DnxQmxKeAYl8hYeDnmGwZWocYzrj7WLm+v06zr7hb6Fmz7nugQUbIPkarON9PwUKO
STtGh92Oz1kTYeROn2fKpge+srWampXeTTpxVTMD3vYDbmWUT3LJFCvZwnUFDrq9zF4kB8gRNVbJ
0LaDPgeY3mAIZVQP5cSztyjv7D2E5emtncXVYi2iho7yBDnyQweTL7QTuGgaDBhTJ2tolWowl5D7
SzIBAQKDK+PuYQmZKLQN46JjSL5YhJAHB8K+bhM0ChJJYHjrNnHuM4DWIY1ZFWAsgNbJ36UIhPG7
pzUW0J4gdwLOyMI3WBZBFcdNgv/o9ix8/E5WwBh6uEF6P9RbrPpbyJMeDWjel1GCQYVtBNPNEDAF
FBeDHba5lg64J3nzxKz98Ki5icjvPTbNWDUj2HvI4mHHdibaMXldsY24Qdxte3IDJ4utgyj1cjpb
GO5Hd6OZ2sAAqhjBRE08CLpDavMF+9djMr13pu2B0892/9oCqlufLKAkUwiAkcsR/3NJbzPmT11j
FWprH3G/N9PDFOjtzy7XbKpBtRvg9QPCn07DkGIPSDQKVgTF/2HvPHbkxro1+yqNnvMHD3nIQw56
QhOREWmVTsqcEJIyRe89n/4uqi7QpdTtEmreowKkqmIE45htvm/thVZJ7ZdxW+tBZnWauEL9QUBo
ryp5aZs5BhJjSdXcGzTFiKZZ93l6tVhpPd5PXeQSuMbM/g1GNErVuYoTdzy4tLsp3lvuaPuN2U76
ETN/R6853+pcu4ypva438xLx5aKopqRlmbIfgszJyBbwTU0iXbxuYFjQl6qdN/3sMh4H6122SDGE
xD22c5sinmAdzyVj3xAMrwFOoHTyROm4d6gpnBupxLelte6cDqm4nCbbL+wqPQ55P987JrbSNmta
JIRRhGQuHePXMpubOy3XsIh0zBw2fEPnLvX1SjgnhB7326SsxzLOv8SdOthZQgFcRL5RjtMhzs07
Zy6ZeQyoCgUOOKa1k59onNfnWHMax+c0HLdnidLa+TF1nbE/f7Iv3ap/mhuk5nObHLQ4+p7IURzL
Qh2hUR+biRi4K65WKxVBlIkBbX+d0gpJNpowKVVHZRxoXuDwmvjLKmM8gShh13Sti+xHDctzu2GX
7pb6MhoMkjfC3su5XCuvdBfjsrSSJFD7S6qsyqT03R07zaxPPZrt42w23yrNuUkQFJMjtee5IcYj
O8LrXuLAYlsyykmLOUdto+l8PWGHzJhpnqIe26e2GPZ1IXUZUL1ckTJk0UmbOvl5XUYsYPP2uRny
t5qgIxiW7pj1W3ShGsbRx4PLZJvNQiDbuG/G6mSnsR5vajwTx3qaH5MlXS4nKl+f2tYpQmtWGCdT
/bUaqsRPk55bxtSoR3dbgwycBK3ykimrmVNEQutu20Eu9MmXpGeSQ7KEFdo1kqqWRkS7nmnamRfK
5RJ0V6MJpZjXYxEXNlGCws+YkSkDr/qECNv2bKuMfdtwmcsmohhzqnKvMfLey8ppHpWLRzQbN/sT
mj73Ym5jFdBcab9Hc5F7c+rGodsydSg2e3HRT2i8mAVFLpHRqU06bEcm3x6LmAlkCuXwid1O3dVx
LlPENG8tjQOK+xszdeZ5u3WMVferHK9CZGmGN0f5S26Tf/YpV1ttZA95Ni1+iacvpA37sC1lee3m
EW1dtyUaVOPgBlaZLc+1NEuCGTRSZxreoJvThnfvURbFDgT1avuKPMz4VriFVX8aXJJDg6q+OFQF
Jok7Z62z/jDoiX62srL5tk0u9UBv4oteyYIZ9b5WyM95KlI6jHXzhLLNukT0OGLYpcE5bt15248s
b+gjbKNOU9EOq64K5IJ+q1NzadymD+Y9uBG9tl0Qc2TPSJABOS7JfDb6aDlzgBFYO1GR+13DOgir
qJsTvxsFUVdfzY1+Fgbz1T1zGBfnjaQPm9U0Wm7oLFF11bl5UMt2Pi9xLe81y+7PzlgawZJo9p1b
LuuBnkR2M6xJdZ801XdGIhrXbOLKz8tC+8Qk+08GA7FOHWNrHmiL4Doo3q0ucwIgTah/MTHUm5Sf
mhGxf5CKSAs2O84iNEDJNlyisn1lfN4TnccxWNMtHFtdO2URKbKRpvdLTiNPrtSmuIcvnNbU3qsW
jUHtKr9f62NmVLW/tNt84oQ4WBY6IodNEpZM4hxZ5LkMhBUJbmY7v46V/jC59PZ03M90vhrPkPNl
IwfjZJha70e6a/hTOh82J+fdz3Of3ildToTzFf3IIVFYkso4sBAIPBnNoG5iu1QM08HZ4NdZp/uK
sTInkeSr1ydG97Rl+bPpYEScx/aNBGi4R4KHyqGeHxKOXUYz4oR/t5V8pECUHkb6LXTq7+NST/yo
cxXx9/xICJpho+ScwLU/H6A7fd4ARFOeLeZz1Ov8NGKgJz7bWONcb+5mHSnOurhDdhVbloV5fVZP
JubY62K2igNChvS4oKTO0AGtbrmFeymfZ1PfcrKNOvho12GJvna4UklbyYMhtG+j7tghdSLnZGDx
u3HGVbLrWGGRQKcyYxD00XPpXp9Z9oWJOmD27GFl0ueWi5utHl5zq52vwQ7kxyLr1xDXqrykGdnf
YAuSu6XnrWI9Bg1moMu2Q7bqlVX8bicpSqE2nIflQEUfsAM7zW0fcGwjZ6NpcVG205XSVCDcKbko
TQQd5rAJgnEcH7Wppyx1oyf+cZFm2MzdoNHQo/yh9X52R3Ex0pIz1qEIMNH4eJAdvoF4cOPhRpXN
VWmge8WYNh2aMkZgi4MKe7NUYxhvbnOVZZ2GfCdLPAulUsBwGLqpOBMAjES116ZOdNFjdb0YKbzx
fRF+pe76XIqh9guVUM7nLeV9GiPrzcAbLNm91mvPGp5y+luYDVwLxNYwrxtXvXVXYxu6LCo42Csd
c7he/aWWz9UBMegFrTqs9YKQvK4pVJo4KxE/OC/w+jMqKNp3U6wPWzMa+IZjhh5hxJnnTDtok4W/
ed1IDy0HtxfF59O8qXeBDcfxhT0NjMxMWVxi204VL+uauUYVGcj/F8TH6PT/rm/f5zz8vwXxfo2n
6tuvivj9v/hvRbxt/8ex5C45V5btmNZOR/tvRbwj/qMMx3BJ2A3Lcn7+VVV3Q/J//rew/sPUF5MW
le0KXeo7/5Be+/5XmvwPvij+ymbgritMtu+/EcRbOz3q/8rhOUYsVznK1BXafFd35QenkjUZ3eri
rjyQywxX5XN9P1xhwLwn1TpExyVY/e2Q31DNXa66k3NsTlvQHMab9rW777gwf+SPreGV/nkK54Ai
VfA0Bw9XjU/8ctQ99LFef0r9NIA45+nk0dth89ZD/va3V37318f9X9VIVkJDvOf97Kiw37+FVH99
i98Id/TWMXDOfIviyxg2AYnKERvKgrX9zgDy8Aw1O4yD5FReyvs/PHq38/z2aEfY0rQNG0PBBz9B
z8kQC8oYB+O4HZaXzPSLL851+eyIY36JoPK0ORwawVbdVH+Avv0PT2YcBs9VQscvq38g9TBPdS6c
sS8POjCbygFqsaijSJYbECV/+Ja/PQoohe1Q4DFsNIzGR58R2imTNoGVHpSDKz3BVVyEsZ5dIPD9
V8QkluOHJ+2f5G/eNnuGv7B1PGkyKQQ9FMvTH36vX7lD+wOEYQuTHQRsz2XB/PoAZ8zSoezIKmVN
b/Pz2k+2cRgqVs9nJ9fQWqAmra2DpW1R+6MkkbAf7N5ym1PeF/3y3BRzaytPbfXaXzalNkxIi0el
CHYGOT0zEck0Q0m6Od798wf/baPaghPEEpQbpavbH3Fb+lJrDV387JBOT2uJr9LxquZfAaV+vhva
OaBpbN21WFgfjIXFYmJx7XnGOLFrrLNV/2lWlNjPk1+2i81CYqugcEURJj9C8kc1ZAb1yPQQWcNb
I6rQpNuUD9F5jiaCSenlWIFbGQU4aP75Be4f/vcnQ2Dcn0z09mGj6p2t4knnyfZ1fL9eR3fDOb1b
jvPnf37MzwX0+3NciFeG5Rjmx21pEaVkteGmB9N7pcB6hYnIn/0pqH033I7xo3uEoPQH8uBPBvRv
D1W6xVFgENuIffX8bdtUropgvRTYj4/Fqb6xLoaL6LCdsxv7QjuJP3k3uc9+e5UuChVTQjGC2f/h
5NG0nCRcmelh9u2jPGu39U13kv7ivQ8hjsdwCgFehZFn+p3HDMg/fFlz/99//LKYxdgFJpI/tvKv
XxZDoYoMXAwHyEnnli+7XKIbPTnBcDFdaGF+re6te4pnEA/IAXzN8bP37F17o/JxY9+ok3uKAwQl
l+pk/eHN/HzP//DRPl6ncxPr8wYb+YC1DK12zPruLwZxpN3UFN6Eybj2IngARMkPoEpotPzz6vs5
wuK3D8A5TXPcpgH+c6H8bSGoqgY7wJiLA3W/C/PgBuA1z4Y/XzhhfgMF6kt6OdxGDSVuT95FtyQJ
l9oJwdpV/VjfdWd5QYX5ryARv2P8Xt/99fC/3877xvr1I+2mP44ty3Bcy/n4c6FBaKjEj8lh6Osq
udYtp7vPhMqWfwU63E8v7kBBsAX8hpPl44j7WiuixAAxfqDgtxTBWhgjFXeW6Z/GVP5+FHMQWdiB
uHkN8dukdGgsbTnPDGBMd/1MOTr+xF7xx21Tf/g5f7t3FaBrxxTKkLblmh/H1FkuwBFq9VoYt9oR
z1JouGcUxL5Z/emG/zk64ZdfaX+UiwydfzBZ6Oem+9vCSUTZR0M/aqHl4ce4GW61b8ODddnd5mcq
Drf5XRW2t9sTPb/qVf/m/OGL/gTwf3g8XXMTexxoZYOY5tc93RCbgs0rtHA4UJM4RWcaOYFL+GQc
mpsyaPw/hIwfF6VtcFDqBt19IhuOkg9xr7DTDeII+6TC8telu/Q5+Oet+PG34wng/kyL4oNlmMgo
f/1G9GEN2pNrelj92nfuiov6T67vD/uKd4XZ1hHIdXWBL/LDK4uRIrZq1fIwXgByMdecrtkwN+E/
f42PL0pZghgTBy6hEkfKR4CrRqmVRjE6oBXwy8FEa3+JKGr4l99Fkf4IRR5CcCDJa/Yb52+rL9PM
mcWZF6HRas11pkRENaX4dwBsy+Ji1HVurd2ZzAo3P/wkbjH307DWZejSqPXA3Y5+63T/bsrpX08x
0CI5juBbqY9Lq2m3CcIUjZklUhqy9Z79DSZJR7byzz/Nx3No/zoOob90DIuI6qOVeZhdN46Mrgyr
qVaeMNrK32Q5M2xdl394lCAl/bjcLEewUQgMKTvq0K9+/YlUPqV94aa01aMYcEpcKSO5RSQ4rE4a
tGWDxB3DtSp9hJGsRyuPN9rdllZquxRpfizALmGrKTtdP2AU2/AF4fGbsN+a8eo3arZ/DGtj3pKo
CnwpxaAf46kX30y8ygmdtxiBkm02NSbiuHSC1Umag6OrDY+ItOBRyZZU1itqiTp7GJHveGlijnTq
18l6tLtEjF7GII0LsDFzQSNbc4fARda/hGDdKeNALQS3Z1Og3y5VaepGUCUZs4KNAsfEc0YD1vbL
3HSXB9NmQrHrJSIZBx9CFf0ep6DK6FtluYx8kHz61CeaQBGG0vSuQKi/HMUm3dttTOdHqJl8UAb1
6aWXLJKPuExd8bUdY+gXvVNAm8yjqL+3IZ9ft5E+0MpXpVT+1Cgx0eAvenHkZUJdAU4V3Y4j0izK
QLC7ggLDEG0KbaKKaunN9GbGjanwh8zqxm7GqQpBiqHqoMpmI2HKNgzl2aaXB4siFJa6bapvKj5U
47vkgZ+jFukG73F33uLVa1MPA10zYyDqyp5/28YIIwYr5fxU6VwFsGPzq3rb6GU1zlz5MF434Gns
xV1kBL3Ik2VbNZTsm12Wt8UxjaJRb3DYNXYlPNudm9fWxORiXIhV6Z0X64X6Qfumb3yFwhQ/CD0A
3Z+yvh682IXl4+M/11Y/p6YXc5pr0V2+DdEQJgpVMW1WNblxduzmpv2aIaMvkdqXQxoqzV3xAxgm
zQuxrcu129fOXrN3B5r/KBziYMRipMJeZq4WuPCgXpIc8yS9Pb3AwITe8UE5WY2vFqzUEibU7Sh+
6xqN2KaaUZplKZpwjLpl9xQ3U7qXrUdzu5roToJtGaMmvVD2Ejl0hmirh0nFCvRw9DdgDlHHrTAE
kej11B52fOKIcHWft8tu2szPSlTVM6DY4s1wSuurqnXVBPUwlqY/WECU6H5qNYKnlKKo7tJa62wz
E2HGv/21tMus8zVYDd/H1IXMGtP0/8HaohG/VZEUELpddNJlPuwdJ6PXsQ4sVqJOQyWd4hCbJpSR
DCMKxU+W0xqsqhe8r1lvX1yrXljebgO03EdJ5jy1Bj0Wrx32JlTb5Hp1sYtbB4rrnG6evmLCDBID
UECD/HxXI0366K8VOsdr3DLNbWbxST19HorlCOmjS077CCjSXzKU732GGiTU20J70M0BlX6fpLoW
GLWyEKowa7Pw3C2hGdEiqZtgwGZFcUxNejF+BPbKQMxIDzfMMkd/yZmgZPBeFvVkzOn00ljgrrC4
SmaEaGU+0Xs2i2OlFeONo3bxXs+rv7JKKxv92hqGpxHx6D3ghUnwHm139NpSx3HVymy47DUQgZ7i
vng3lrEFZKJ6dZNhX9ADU2McIFK8lqlQyQIK0w7o01nJqU0MJ0WVl2Y/csJePTRyCYiR9cat1Rru
tAYCNu+uarHoGdZLXCLKSCOweit6iCygP0jbMiqROcE8fLAqoX0y+mkugymFzQ4oU7Pe8VRJ94SD
MOl2kzvqxzju0wGCsJAVJEoDcRoN6V5iNisx1nDDiRujx0SMRcutJm+p+hmpmtmiO06Ghb6mQIhn
oeqA2+ppEY7IQ1x37RY6NQX5IxUzOuJDhrjT7zFOVl6XRISeMkFrfVJJFB37uMlFMBhpgW0icdPX
boMAFLpwocqbGGX3Q8GOyr1kbvEgOnMHcDCbEKV6MEvTznemHba5bf0S+1lc918ZxSytcME1b16O
KwI/jF8043yMnA5gacATqGH7bgyAqdqZjwd8nOj2t1182EfLfXb7xhW+trpt4qu8aa6KrjGED2mo
4MlOQUtZE1M0X+M6TfOwXUSTQCdwxORLGu9aMDrYG1HuuzsWNzPkFxTGhuVj+Up/tJmW2CE7HUs7
CvsYqEcFfxSdQcfRPmOeRa4YO+i81knv35u1XXDf4r3WPGsFbwAVDkHGHEl2pHB0TEAZ0e3biAzN
9sllpg70z4yODvcyTSYDQ1aHFXGMufZkZe0+IiRZHs1ZDT5Jj3HKp/qMC7Uv3frFVtlg4q8Uy4Qc
cNeDaaMF/GAqDHXJgTKxMJpykPy5k4t2Jxp27vQSj+ZShziZUMEkaObGgI4QHvO+7tIvOweNVBht
zls0bnHFtVY24pwstrP5qDR0dSGUbcAamwv5qaYg9bi50y7AJQF8y9xqvHSdAQIkTDOYZ9QtNYOb
oJxv6VAj02yAvLwxzmZrjjPJaetn0epOAcJIKMlLOaaPiD120mSHNTdwYBDnnjnH8mtpVep9xZ+7
8OhkpF3ZxIuJ1KMjgACNuB7rdv/jebTqby4gQhua4R6W9GLVBc3aeeX0shnThZOrFyIsarYu7nYQ
KYlv2pP2gvIAOmTTi9w8JGgOXrVajcDd0hIfICsu+zLIjpNXt/Ea+lAas9eJ4TaT37bbjt6N1uYd
uB5jYLcZjd7FUMh68VvEscgtdUv/YU9G33pqlnj6eoqgsS/1bXjpSrNE9aGBjcSoZIzPhbHhmC6x
ckuao6J7yLhoRWjr2fQQLaOrh5GUeCXtjXNOkfR/lWm0bw7Vp5LNUKTrW6YvyGh7TW+wRbpOgRwb
r/rioKxK6/4A+zr92uEj2HyTLXUauwwnJQer9Zkmbzri/hqS63YoV9dXnbvdryoGBKdmYb9VQ4IF
BMRJ51v50FX+kFkQAosFSUMWzeoRteCKitt00kMqcnAwsk8rxopHHZQXzMjUeq9aKMGvU8sL+VSN
uvqxURFIwt606ZUX81COR8AqQiCQnk1wAZwVZljPprxy4exwe3e6ha8hsWhx65QVnlyML9vR1GLr
Sz4OpMOwNpPkUHc2SvURLR7o23hzVk/2arkr8KTsHXfZfo/XfhuCRlsaUHyLafxAMIqjBiy2W4U2
0+I7T8+y6WoUVubiViipv86MivWS1nSHSxy7ziWLfUoDYWeII6cNHxSwZYaShVZhZj8ip+kYKYug
NqxTLNiomQmGdEiQKlzFWj7bpjOKu3TNtDy+AJTStT+GNtXWJ6rY5pr5BEb6eXSxs9GHb53+kJqN
ld9v5jDNwUbwPx81w97Gi7ZeAEuQ5zQ24lakV9dTpTvNDd6NKMcKMGJy6JPBmGF7zZPp4ZmdvyQp
JfkQBRntg6HuUNq0nWOipcrZgTBJW514YcZe6OdprtJPjtYRO+5kgt3KKdZ9LECEVMQw4+Q7pVzn
HZUaN1O81Ik4am2Zy+dBVREEJSX1F8nHjVFDVZt+bbbke2fK96ns/dWNCw2nXG+wAnZ71nKVRsAg
LbRClX21UVgiMC+ycnJD/GaatINMWACpOVkjxw1zO12/TcaykzaHcXsduljuTlCzOeYkOgi70rzV
rukRWw48hznqfA5wS4DPF9z2mF+cASNznmpjepQTcJWrBjDDfNJ6jhEUN/GWPXDDahSvCqZRHlF7
lvHtNE3mfKHJjTObSB+QQjdaNtqJJZ3mswK4Nnl5jMjiLHv68EeFGY8jCL55wdkauY8D/Nz0C/yc
9QtTRwz3GM1wVM9LpenfXTClLZItxh9d2Ex9BQtRWN2EMg5PgXXMNqDT8AB1kRx2+m4d9sOyik9U
vSZ1Y4CCAl+BQpkB4UMnNfQ3U1wEyEmFvGfwOVp9zFelKjGgyv7diPMK3WBHtMN0Baxg50xsIg3Q
qo/yVuZLaexjVgzrobVUB8KyWJxPmmhGBFq9ZuXIm3MwUyeHONF+SXV+m2CbwXAB5GeXXDODkYO4
NUdTD7p5GXERIq3NsQAwbi+kOgDxMbcrRt0WRiXju65YE9w2LGyw24CfHM8dkY/jZqkQR2abocUh
9FzcD/Q2VnaU2dfILG3R9bzZJQdBXjQViu1sXadw4FUhjdGBEHtGXjX9/eZItEGWM6TOWe+gkvh2
qdVABdBYP1T8yT3WfeduGYGOHEvkh9+tUm3j2WI8RfGpzsz5cxsjRThySLhQkdyuLry1LwdxPer1
pIetWjYuQmuI5xdjXiUjXyajZvRzObZAi1E+i/shT6vXsjZShD4oin+IFNf2WW6kTTdoVVGXK35f
/azAX+E777pY3E4I2bYTbHi8LOxvULjcs9aCgxGjFS9rGKwKUkI1OnUwE6mBtRJx8UMUqVafW0iA
OJPGbW7my3rTUg3/uMQNneiAYx/jlRrJjW12A6oHrWf1DTVTJUIxO4l1C4VOxJcINNBqF+jIHF+O
OCYcaueAfLxWx8Y9eelWjtHZNPAqoAfTuTHhKE/fJOPBvCk1nWfIoUz/xZA/Pem9paYHDf44EsF1
1t6biET6sLlt/93QHI1UvFq3c+GkWn4043F7qJupARCfJfH7oEsEoFIrC/Ot7Ospeu7mrPyytkmS
BtuWNtduuhkxqLGcon6Okmf0JVWFN2cdluxU6lX6w+i3VvOrpLHqL0YNRCwAG6+qy7rstBdULZl7
WtqaQSvW1pQTKUo62pcVQ0PY4oCFn2QFocvPceJ2dxSEkqfCKuL6LODS5yeGF2YaYqPJ+dxWW/t5
aqJhglTEAAhvsPQWq7MjkfUDn8YoFutyQeYzzcSjNlYdBM4cWeXtwHyOwjeYXCp81OUkF0DGl6ui
5DzxkqyAfFVw6fDd+nxSxP61eEp2ZSYolzTHkxITAiQA4IZrCdurwuUxVOmd7naVcUYzPvRXk0aO
giEE7Gp81Wiy/gasD9qKMTTInhm/UfXYBhq0LYOhtupQAxD5VJJGoBlV9WoeZLpllk9NvMz8CRGw
FrYtmEsqQRPU/r5upXGdV8kqLtOYHPY7YVvuXmCwcmK/m5ppuMLxXt2NBYZKH4SHTYK32SN0rHHt
qu99F9t3tg1I/ZgxFaslJjHED8oxGE+5EYfuCMcFJVqGHkAPtpHJIqHJ7TtwEpgA95oB5pxftsya
uK7bEU91YkatdsFkpC0BEkgY48XrPGWBoyKdIWckpHerUXfbVTEmegfKXANN9qLwGj+uoBayiynW
yLlWtipusdXS+7OKGWQOzK2JYdUbq40BmXQBA1ATswcXA5RdoLJ4rnFGWO4rIzd2obBGuOEteD2e
5yTbXmxskl/mqYAy46hMIC7XVzaYFmcaA8DwOqc+stetuFtxK7MDTGahIDqSNbWIxEZSlWex6/PS
sTFGmo0qsqCMoZ9ikivTW4bW+V67uD69uC3jayPFOeb1USVWlILGkF0wCcy6izpNvUZbEt1jx4+i
S4m8bgkA7mfHLdEwKUmkc12Qm7njeKQ4fXXsSOnPrjSW4dznQ3KXTkyL86yp2s5J7DZakNgY4WAF
LGTRDe9aemXRU+VbUG0+YipEtSmRIqImtPv+FXa99SAntT1EZb7xwcWCicJwe8j1TjZPXxvZLLh/
EaIHWE50uMVl2p9EW8jC3xBazaGIatCBStNfzIjfLuwNC8tDMy3cyJPS+B+l6zTYByCP83TldEU/
g5Bvs84znFXcmapqEV1mzHeHUdU2D3NbO8zEScrbpaK073WDnn9xV1NfWN9L1VJRTnqkcUmk7hoz
w7G1mOBxulbhuakTGOZVYePNrhjEcZ2PMLZ9oL5U+lRl2zdpEQ3WcbLLBJZJNqJ+7+FoW75rd93d
bE1c7kuL+KwH+vgjjZnZAJbBjLWwRpVsBIgedxtsrkN+zRwaHKeo0x0rtBJI7PibqRuQJcUUbPpG
NItPeuUid2TuwcqPJDhZ+kqq1KcGJa+ssYcMBCAGGbrerU3nOTYEIUTtbkJ60cbZDsOu4APbtpug
z0jmV1GaIvHbqo4v5FbbiQ/8RD7Uka0wp6ACwlYm+XEde25/qFjj0MuqrRpwkEXUIgymFbxnk+y/
Y/PH0FGOSfqDIaorxWsxl09D4y4vbaKXt25bLM0B3sdwuxj7fDbup/696kztZRrnFo5vneG7KYBO
fqppBTxZzQ5FQc+NprMzxq3hptZGjgd7ZsYGos9kvbSjtf4yUIjVUdQW+jnNI2YwTUVEOm5EkfO9
nSXeYsjv26WNHjb3cJK758LEwY5jdw+hhmpbZciFTfSxmaP7hQIeBV3H7YtXu8ePQkpbCbAfdufg
PM2RbvpF3NXf+zWvVp9gDEgYis12xa9HBcxTtt0Kfst1ajy0/9W3Yq7dkyvllPm2w3HtmwVg4BBq
afVpTfWyY3fXxM4MRh/SACg+QTXhzk/fIefq2a2n8sFQlDXGzObCb/VEPYJumx/H0UBG2zEcIBwJ
NkUAlI/k0RxKF4QhILm3JHGQfrRqJhqs468Jk5OI/nvs+6KMjLCA5H+2O6jpLR73EY8wjSOwWm4E
OYPRPJ8VIR3mWIyLt6XjuC8DhYkfTTT3F4YB/T+k4AxlwNDhPOwpZ2gkh9i2MX+YbjPfIoqWj1sy
FbeU36KrgcF8FvbZYno1JKUkxtK05XnDcvRm6WmBwzSVZn0ps4ZDZquzjXkbg34ZV4641ma9GXxN
K7Y3LXHYRFRu+y/xtowv9ciYEw918PrVzReIWkanaJKk0squyPILVFYUnmMPb/WMdMHd+q+AMyWb
VpnLD4zLDJqosnF5AjtvIpih4zX6+qa73+QwsfHYd13jLxyRWwDXvn6VWlpsvpgjc8JDmSSCA3BW
D+ZIbsut1ozXpZZsWE8KgglPn2ATElw7AMXGoW5PxdJXxNZTV74xSkY9w3l1UQlMa/mY6n31ZAyU
OaCKLmUfAPZTID1hLU3+EvVlElRyAOeY5WmE4LnrGQvRpIC6k6JyX9F0g+fQnIgyh4kx6x70bfMt
Jn5qPMoge/VCy6r3zeyWJ6Z8d1+seanYmTJ5p3zJERfRfWXSmSu7q0zfqu8lbd3KwxmF4xIsiXnK
xJS1+Beq9ClL+lH39dpQ9zLOSI/TLYLABC6O3RjrTiEOkOZwJ3b2vIO6HGwlYdMKi+CX6Z5MTGmk
fFtjY9h8xbCst40qCHt1Vhhw8iaLuc2dpGLEVpeYbKUo778raS8Gn2+qrxVDvtEjUt1HSM/MAWA0
hkgRNkcpsh0NpGUXZozhIMLJucs1G1xVuNnGdDe3gqiIyR1YRYaudD8pMvSnTW/QX7OJom/wBwf0
8wTCGCAoXZG2GVLHLFxZL9LYgzKus9HeFdKz5c20X3sDwCUAlOd60ZzBd8ja4EHWErZhO+571pSU
+EIhxmgLZ6z1jAkb51T3asoLfGeGjZRBwUscvBQC2+rDNjGw+JYRTugF1BBzhCYIeRhY9Wi8YBiK
0fuOJB255vSHCvbPjdAPMHlarggGGPhMBZwhRhArP7bCaXpZYNWLsFFOuOTHLLNOW3srRXbu5ZMt
siNa8QPt/hDEMjgG4INWD0HwkjrdjTDwdsobk2og7WlIEiPzuk/Adr1OLqfSud4Aof/zB/6tqU7n
1qWxbgpBNcFFw/tLu3sqCiogGo3oxLDaJ40O2A2o4H837XZvRJs6DW8pQG4odFofdFKtM0zCHeHb
bTinvyAmUVjNNO3wz9/lo85BUTCz6UFTjrXAaX+U3WS9kgaWlSy0hmJ71OduuqY6oU4OAWbo5Nb8
L2U+P5+3qwhRKerStD72oQfqNsRZWdhAPQiqNSN0RRD3hyX1P34r9Jb8l0hikFv/+guN9HtRAEkM
xIOOpMzQ0OpbhK2SKs1Fgx72D2qRfYX+Xf9CH18IvhSybhaGtPcV8zcBBD7DwmICNU73/VxbpLzR
Z5sAnsSBpFu7rZIi/sNX/NjQ55Huvi5057/YO5PltrFt2/7Kidu+yEC5gd14HRIkQdWyZVt2ByFL
Nuq6xte/AeU5xzJTJCOzfVsZ4UgbBLCxi7XmHJNpyDTVg1uMwfiHHX09tygi3yuUjPp22xAfoOb5
mbv766UYh+huVZYpR5jiQG2jNPMkxNhZrgI5YW1WJW3/gFrX2KfnXtzhp+WoOmQnpCq6bugmY+T3
B8nkJaaW23UVP6QYF9YAxetK45B0eti/dx0T9T3DkQ/A1g+0JOlEsJb0IyDSg2F4FjbldYHJ8Ywu
5q/DwjDR90hEYMiV0F7/fjfl1NAXR2fk0ngwPjCt22zeFD3bJmGYfOvg9lJX70b1zND4680ZDkYh
iT9Bwx/wqtZ6Mxrj1NHg2VKjykVRbqnRaPuKnJ/t332ESOhQk5NVh8RIioNHGMUsNTb8GjcEF31h
ReYSFlX/3fniVdC2TIGGRCLDlPv7I7TGJNRTGZtuj2aH8zwOmzSGinv6Xg7nC66C+hC3Nm4PnBm6
8ftVopajU9eWhiuAwtMw8bUtzgCQNUZguZkaVXenr/fOG5I8NXwbprB1+1Dwaw2VNVD5hICUat22
VmT/wV5Maaev8tfhh/lkUQNK1JWssMuveDMOiEjP2GhyFY6O+m3EOrzrrKp5IARJuZsTOlCh47A5
PH3Vv84Wi3KVqcJGQs0Ef/AsZTfLoE9Dg7lQm1cyoDoLkhUKRV9Of17q/xI9/vWDUJx22r/8v/9Z
sq2PG5i29Y/8OfzXroue8qe3vqflr/0n10P7Q5CridmOwYZKz2Qc/NvFZJl/CFUXjo25CdAvDqf/
5npYf9jovfiuhYS256hLBPS/XUz6H2jI+Ex4zcicmAS0v2Ni0q2Dr08gHUQLycaVizisywczSdVq
ekLcM6eZgNisfUd2bruGjA0KQ1KrhExLH4+yTmqBrxiiavhq1KFJGkSbFK7j9/7M5D0NkYtcqVDX
ZaFmFK4AFO4sSjTm1jBsMAQA6rINIaEDnlK9opdVT45cRVBhCersAvFE2ZFaVFuHwW3dKAUWAMdE
sBMQNdoRyQrflyrDPMPZgaO/L4a6+SmdJvvcl1lU0NIsW8ubyTce1xy2igoad+erO3NCO0LdC6zI
uvGByXzsRg0kTNM3zDRC1l8ZCSGWzdgR97TmjHsRJH3mZZicXxJlqj6ATkq+Si3oOSv3YfXIGYYi
BTT4WLmx82H0BpW28wo/zPQjoziN9M0p7Oeu0MNHWlzOB46i2eRmBUedK9oJioHtPZ/9ddFY5qcK
pm5CpUGJ6ZwMSvaikZKbfSZDQjgEI3Kuo0BoUhhDC2E8kAlIyFqAPAlGx2zhefcBGoFwFSN+xW5S
YMY4li6oG8MmolMjk4xiZ2Z0vMWwpxXvULWq4NOHaLlaOhT1rsvJy1tJWFsX6Barl6WFF0GKM2Lw
2PbkgISOybxeJX6tT5tSzoBnuwE2sxY3TXdBG2sE3YI+J7vA6DyQbTmj0IEjLRRrR7BeckssZsPr
1EVWonXMYd0TfdC+hLAJ6qsuCRR/r2dG/YiAwnki39V8EWHeEIsG7vKzGSvBl1QdyIdNnDyrNjro
yG6pkSKVMDLZ0aAvhwaJW6mq+rVpV+aPpZOXkfTXmNo2jBQNMH2fjfGntjEaEw4BhMy1ki31Vb3j
2a5yESXXWiiw+CPpMo0tIo5OfLBtagErlVQQ4qisQIM9aY8xMhBRcoCzqyB8qGEzslGKtAled1Xy
nVFY78rHmmBOcxXUQIf0grIM0pMR6YofTfVjhrzFHasaPUadCee+CKNC2Rr9nGb3WkuuxIo28qDs
TVjpP+sW4DPdV+rmTy2soIU/6hv2ZdaoZGpmuKBRNNlWQ6hMSgjeNs/oPq/qpi+ppM8jywsni7hb
aWnYSiqqwIjWVVOlpK7H5JAjhSyiRzUX4Y8qh/mxzoVNYjSbUYuzvAGijXdlFN5IDux9SxD6uDXS
CprKlDDe3cg2l7Z8YRKZUo65Q7+Ism/oKlQVftIoL0tGSasIV8aO3mCMD/MnW4MZuRpMo/7I7o+G
Z2jUSDdMJWU7lnfSrK7BVrfjRs9KsENKoKLV7Au9uxgAXOD9yAQQQ71UI29U8mw3xlZJeTlV+/vX
oxoYQwzKddo6N2CN/Npl5msfYKmGmSt1I3kIAklJiSa0/QXTufxQtql+p05KfR0bM12aAAoU/Sr2
965tyoKScUaezhrhSoFUranEN2bI6AtSx/HJtybH2TsERadrZuqKSugY1dPaJ0SRQF7kWagTqN+v
gjwe7lBugqzMKAzAYZqShC0b9Ved2BYLwEqfDQ4Qez3pxnUUA0KkboKpPgSyMl6kfjf2hA50PqOe
nPsU3X1Pteh19fq/Ff3tis4ie2JFf0oT2K4v/9o3y3+a3xZ1/uZ/FnX7D5sKBBpLfHjLwv1rURfa
HwbLvZQGxYMFlPtrUVcs7Q9Oqg7lBFOyI2AF/++qrlj6H7BCOTewQ6AHCeT77yzrB046RWfLsWw6
1IMTfk2WuE8Eeuolo3U7hqhA6EThIrYi8s1JJ/+mNonyyaYs/RglTBJFBI4e9ZgA7z1OyJImzMfz
glykT/wZz3zlvnme7zialvt/c1r/9cuW/fKb/XCoxGrfEKUDZz3MLnVzKq+SsUZcRobZNToIf63W
0tqAUFFXWj+lH1uDTAEl1La6GhBZMvkWckBEHa6qEruLi61yjQI5t1044ybFR/LhzC9djru/6gq/
fumyY3rzS9WiE8yWSULaEN1zo+4gsSm0WQq4W8D+zfBSmKjz+jlM0I7Dywfe1BRn/KQHbs9fV192
+G+ubjiND9ahTjwV8e+W+XgAxxlYG6didanDNoNpCB8tHIbSLbWhp9nhR2cO6Msoee/OD84sRU72
iQlI15uJMCGeDCb6fYACdE/JD+XZINUPNNeRE7W2/fdKKr/u9+DEAjwJCYWmxx5hb9l2yCi2ktmU
XgOpfjnzQo/d1sEW1zGFkqnzAK5OC8LLuaxCCp158UDJm37t7IdUj5EIygDAjl1muZfNfUum03yT
gOOSljK60syRuSfNd7Qv5raIsMZriuafeen6cqB+78EfHLTpdRR5Q0aEp4MrX+dNFG/oHzXbFEug
Z8xqfgHGJLmg+pqtbV+EDwK21CbQEA8VoDj5eIm5nmqIUlDGwwt10PSbcu7GS6Mqp73aIDxIKrAt
sG3am9NP9fcT56/3dlAsypohalNoYEgGx4xWi1W54xj3O/RVH09f4dXl+NengtXs90+hC5MgNeOh
8NJeTS8IwIOaRAyyZ6UlcCg2UrR/omKnNDQy5nyqUUjSZOozunTq2Gn3KIAnQOCLKIbuE/EWffKl
BdztEbzbeXYMq6XXSd/x56DaIUVQNuNY9Dv8HMCGmk7bJCioUUWMm8z39W3fzvml2XfVfizZCJYW
t1zT7L40A1oATVKUJHxw9oNOcQ0N30FgWBu3p5/F+09byIN5PZ7Ii6c4WHhkVYECKiPbhWqK7LGc
7O3pSxyZeTh5/v64q5ruAjHOPG4bwlOEqtDtmavXbd7dlEH2BTneV7MNc3cghmLlAJ4586K15UN8
70UfzLil4ne2WZuFl0SowlbAl0xgaaZmchIK+x8ZUQc0aeLUFmg/psSkn6TJXSNbToiVGC3Vm1sI
M39uh46ab4/+nIMpuBwdoO6FxcMuM+NqmGks0gYCwYiGxF4RvnaRO0G6geAMn7dDLaZoSbJOmwoq
vgk/8cz7eH9SEIcVpD7Hx52pWuEFMoi8XIfLl/RTTfnX/1QZZMhFy4FoUls20QMAqJmu8s5x5u7M
avB7heA/XzgVit/Hg0ULQeGYm3rA0/AqcTxzSWGqLtGzpWxURbA5faPHxvbB9OxPDl9WT4JXH4/Z
rqHczWIvK1clnPn0FX6vyf26k4PpleQaOfulTDyMauR56hoWHFJ5eYNat6/+NPdM2pfTF/vTMP7e
cD6cGse4w+Pv5J4j1OmFsmdOb9C2pwthYZ3boqhB75E0hBqBfYPemdJCJSKmQze+QuaaLl1FMaKW
LWuBtDW5jsXA04laer1p7yTXY1qLhLPVpD5beus/VZmvda6Km+5rMjXdV3SCASzqtthaHaJIgK8h
OSmWxWS6wPuI9JjyUCbENUX2HRSyOoYuBtMeTLxNSinSteuGJvWN4WME38xpJ/fpRMTHuobYPm/S
zKdXrpJ2hLmFLdpOEESuuZFhdHfk8VAOGeycTFHLQbJgIJm6JIyAOsUoMkQBeaMrXyazTijgKBlo
e1QY2RW2jOCrxb7iEun5uEQy5drGEqNprGPcT6i6OSfKVRcPsSCwAcUlrrEcV+0Il36nh4V4MLqF
mzjlxfxT8WPleYgjVAo+OfNeNeXGfeVw3F1hrjKv6ljIh6mhnbTRTD8queiU+27QZzqGsaKjXS59
oliApuPqaCo51xu0/rV1Nc2IOpQlIZuTPfl66UWqzpjz8jFaesyisvu1pnfxU0xl5MGIsuQ24Ti+
r3Bl7qxAp3TT1hZvnvwDGGR9WoYTB25ziDzCqFF6QsHCxcjxztrNSa49ChX18mrAIZcApxbJLYlj
UrkIW6v5UQgr/TnEpYT+bJe0xVF5bdgkFBvNsfpmjdKFOIgqb/1+7Vtdlqy1enQeMmfmLWvEMnzI
SZXKVlapOzTMSFx4VOaI5lLdmGiFEc8DjLNxST0OWYQ4hOhZU9uYJdrcVagHSubJMTQe40n0nuEk
NalPcfxE1pN4zkwFzVAXFFP+qWpV8SxJH1O2S1cf3TrH7+BeREZerbVSIYQuoZBCxR8b2Qczy7LP
gV7kwXpOiRvykgoj1trQWnUL8S83yaltyJJTAqXbRkM9U+trBLDLsYiuGmuSNNPBe9arqIx63xXO
wJMhIba7J8+IPQNWBixkTtToHztT0QM3ammGrbQJhC/Jq8LNUFCtRC3lpVUXmJoMCOcata125dSY
uZ2Y0xNkX4SAcrIqUg7kLHJyOcb2Y1Va4NYtc4LrqnaoWAZionZIRjvksKFsYUoyrtfE2jDY0zb4
Cb2vJNsUcQaFPQ1xT10kARTGbq48RZKONzZAiW+HVhMfAVl2j7WqlO0GrBvjkKEDmW80WK2FasQY
Z0MsTw05hN8LvjVsLGltf/S7Mv+pGI14dgIAou5i6v1RTQYJRlrVIRTpEVt+ipVGRytGI+N72xMR
v7YaI/9RBGb8CS8KMrKAmmDnpuY4mivNMBfUjNblTxXJKjcdPaQF+UnopFJ3OIYjfGzNEv7XEjZD
VqSl+BrJyfoNpkY89yVVtxJK9E/ciETnZI6FUM4qLwK42w+tllEEG+OserIZTpg4MrCynl4A10mG
0EjJ33KMr33TjSQ6ouMdYAfuq9avqYTGWlV6zpgWJL5M8ei1+Kn1tQ8Y8nsi65IAiSae5o2OVPPK
b+aB4CRcAR98FGvMmm35VdXsKbtQyeu4Rnc576subO2VUdrFZ7OJefGdnJwrrZrJbEjqams6ykDJ
LvCjGw1DiMuLrDyrGkaxGmAHd8g75pj6G0JdrLkpE0U7RR4+1hZ46SjlD6tQI3+TpYP6nAUU1+jX
RBayZDl23yu2rPkWlREpPRiYg2wtqExdT7Jo0YwK1DZYr8sY0Z8d7vwyQFg4KKX5VZVt9tSnA7Nt
irhkMQ9UeGhFkjCem773feZw5sx1VElA+WoYWldyNPkOTy+BR1b0Q+BSNRgdZdCaDVQ7EcOQG8Ee
iRmU0tn4e8SA/y7p9sFmdeyyJquyovAokpGl1RJGGWAi8E7fwIE65tc/f7AjRZIOsdjWc2+EtLvR
8oRegqTw2ZGWRr2+aD6iIYeaqSPq5VwMwMc3xEVXs3eREKO3CQhO17E61IFmYVHkHMKtOcfR57K3
cdzoLaqgtIk8DLrxilfIKjsk80VlOs2NWqPLOH0frxCId7Yi9sFWlpwALJXtnHpxN8RXNA0QOMU4
FjBRkmU5T9qmwV3K1yabfcU+aZcuph6t7PUzm7v3yz5IXH/fRNqhVWeJU0WeNcXqLfJR/3ocyvhR
qWCBEobSuBHNIk/p8nDxykxnDjOv8qX3bvxg80quRdqHnRl5PqbUF4wgrbWNiErQQnsorzojIxIP
uRKBUEQ7DZ+gXzdPgCcqCmYdRtGdKBMkf7NsbAmxbIRIQfAXjRE0pvyB30OnN2P6A5qw+mkzNmnw
oKRZwMkzTAu5EWEvvirt2F+mS3ASp0jDZwJBa37mzR57rgeb5twsY0Km2YKE3aiz6wmXSkaZtptu
HFAKjpVvcZDSy8DEf+LnL2ETF4F7elQd+7wPttNzXeQ4nefAk7nIvopgnDbUz0c3LuPy+vQljpw9
nIOjP5nzdo1pIGbnRkhwrGS7LAelHirRy2hM9pmHeORGnINTdWDPkRLgq/eiHtdiQFePaj/b70Gw
yTx9I8e+QOdgoiJeTyjpAp03iETbgikmIZRIJ7bghWa7NssPuLh4IgNNktrQoR8eHPJb1ED3f5z5
CcuYf+dbOJTM2aXSgltXU76ytoAtOxFeIvPwTkva6L5C1osiNaw/YfjrOHsTphhXmXU/VwmQh4Y5
lYD4bHf6tyx3/d5PWd7Em+pmXgcRA7NNPIVtM+YvlT6Vag0rUKHKGqp5vLHl1P+zoolzMPdQrrGT
uA0KD/84uDVBIlFhFMrGqP3iw+n7OTaCDqYZOMSFPdbGUgWLdUi7Sc5mJ+lRNqFYPX2J5de+98gO
vvRyknOfUIWl7DXqpFM3+KVRtP4tIuZ/Fzrn4Ft2fEIKM5sM8aqy6jVihIcCnexlkw7EV0/BcOYz
ODJdOQdH4rwfnLzStNwjuA43cKsON2mgXAflNF9lELjXw8TnLToMw6L3z4lcjSPD7VADlo/ZiK8i
L7zMV6vPwJe4IaHEnEyAlM+PkSHwO2iEo3PoJSePUKLUL4wVjASC4zAfJYQs1osiFy7BTxr7BWY5
DsKrRvS1sosLwmHZ0C0HamViLp7zlBnfsKpiN5XZcFdmY/9oj3hkYVTn6l7XKaa7vm2GAP6g05Q7
NSHqe20rFdo+LC31vQYfgc6uWbfWemyb/j7yu+RzPmW0Rcy8Ks4JXY9V++yDN9LlOS++YhKnGGFs
J1Dy92jYFcrj1EYTTTSu7hjhXjHLn3hLa1eMcf7x9Ih+5R69M6QPYZmUQpxpqlplFxFfdNGUiCLU
wpm/TrZlXJcMk41lIDVYK+we2NfqwUgxqM/yFSoC67tKlACeR8pDgWsA2b8BFUNMe21NnYflPdsq
FFw8I4u0Rcovy+84brJHMwqJsupU1B6IAGkoVRwGazcyp5Ge6lBOt1UrZPvP5jlxsLLgXaablSax
5+MCWaWwFLZl085XRopFKo6S+BFvRHDmG17+0fce5zL630yqQkNuXzggcRJ9/mEY7T06mYbTYXxD
opq2a5wh/WYC/jgzIR1b0sTB5lgV8RQXDi0qPExXmtN192qRIf1ZlA62HgE5bkK5TWXy5M82gaBW
oq46NkN3p4fPkTn3kKhL1ldaEgqQeGbDGCF9O3M1/NmoSNLoTEPm2CUOVo6alouDnyf0aMV1ez/S
VTwvUXHJteYzm6gjU5M4WDlmJ0+yEl4NKdMwJYKhIp6vspKrstZK7Kw9BBzgTM//7JEdrCE5GjMK
I07gcTTHTTCoYo9wkfz0UbU3py9xZMcmDhaS0CaVHMVC4mXU8+4ItlZIVcO42OKE3GGpPTf6zGOj
/WDikm1ljfANcN76Ir/ESGGsyUj0XQ0dyjZXDOW6w299gZX9VmNevbNFlm1srSg/d7muPRVDhlEn
1H7knOBW+HCJmW/Vh2CIc488LFKnvTSsIHQFyZc5isR2bpGPU4Mg0kBRxtXUBclWqdsd5G8KfmVG
ahMiXcpKfXKLQfaZIMCJAgKcv9hSpEduJhhbUgVgqrK/HAWJ8jmvd+MnNbsdqF+XSUeGYtPogpgI
/5vdkuEMu789M9COfa6LzPDt9EBMcIGSQeeQ5SzUnzgviKZra7EWaSFcJGjOjjAS1SMqyt/24KC+
Bk3Vkbicqt7psXFkrB/6Dgosk3I2tMBrMjv4triTP856hV8a2sC6J7G5XIFc6n+cvtqrcPid+fAQ
/WlXWKXbCVBH2trqtS2aYmP4+Yz3oK73w6iHu1Y0OofyhpRUu4cFN1JyzfQFxhMJH2wM4RyhIkH4
JPW6s2p1axJTtGkyc/6GOdJZWoSxa+lkbFHlQJ80kVF1+scfe1QHc6vscewR5xx49jg2G0PPVZT+
+XQDRuZLGyXR/ZxSPzp9raMjY5n+3iwc00Q6draY2PGF5J5pTM1OJcD1u91P/WXUR/1FL5LmMkzD
8OOQZAVqsLhxq4iozdO/4Mje1jqYZ2OITpGittztIhObIqRbMMnUM5vOY3ucQ9hy1cBS0gM2A4H2
b9OYV8xDvQE91KzlONqXJQlGSM3meF9bFSBIrB5nTrDLM3xvEB5MuaoG26Av2SWqFmFlYHVzV01i
kghzmDynn96RKdc6mHKp6cXmPCmhZ5OB+Gj4+niN5O25cea8X1OaOlfO044NyoMpFwoVciJhh16C
lXBVyXG6N4Y5uxzqtoUX5+s7x0rVLSH34ETiMbrPdZBkkYjYUYsypktE6wTRrDJtyNEzLiYL31hj
C/+fPetDtxZiY6OdyPD0iICP732dars26ykdKUv7fPpZH3mdr6vRm08lmpyiK6FveG2YyB2i5H4d
Yt6+NUGjndlXHVnYFs3326+xGVJ1BLnMJZoYUsGgocNRErnVrUzusH5ilQy0bkNLrjxzxWM3dTDZ
IIKt5hInssfra9di1InGLOsGAEeZndlJHeRM/PeAaS7XfvPgkAcHPUAhCoC2Ej5Q4c52vaz1u7TG
aTsFiuFOVdF/5LoVYcdR6OljWK2twJnRH+fkVJpasrHsEdqmBE1t5qIjepFxV9fjudPpkQ9p0ei/
/Y2drFqCj5SI06lFsXyAQzHF9rQtBE00O5qr3elBdOw6B3s+X1SKbgfM37U2WTTTs+kSXCQqZaqV
IM/AQZy+zrH3ejD3yCxHI1ZZEcXxbt6n/Yiz3ZfKph7S7Mzcc2TmNg/mnoJmKw4TxAl9P2C2baV5
3Vb5tPlnN3Aw4WiiR6VNIAToTYB8Ju6jja+zQjgTXft/dIlDtHpSFbiXU/RLMVwnXL84PJuSlDU4
qmeW1yNvwVi+8zcjH4ZK59RAuLw6lM5tSaTSWkIruesJ2TzzFo4MqNe6x5tLKGE0QwaTmReQJf/Z
91Vs12Oi7YUKxhIpaLs//bCOLADGwUTBT6/HLjFiD50lmR7lTRA3JDLCjXfh5eD9JTnp9JWOPbTl
z9/c0SxYWAbE0Z6Z027Rc0KoYxvIgqaG8swljul7jIPPvQ30HBJdH3txjI5vUEb/Qh0jBQhmru+G
gWQznP7WlU71ZhMlWruqNVO/qDPHhibsnN2XH3t5xu+36oQWZYGcY3RYVNjBBpgQzVqzNO2bXxVo
5/Uprve97nck0NfdE/Qk7RvYj5Johs40nttJGS4kcRILT2ZykMalHCOcQKM+dfpdvI7Ud/Ywh96g
Qoksjvdodg0Yiwmw44+T2SGNiMcteej1ph2pZiM9RNQrCmfdGJAIadOTDRp0A0wEy8I5aE+AU3iN
wChzmul29aULNGfXWqS59tAGNmgvZzfDO7KJgxhKcRJe1kNzVfVwkgtYKqsOGJb6J/43EF8E+KEd
OFmiYYP6kjdY7fpWka4ZBfrNSJSxVp+bI46syIte++1gJIE91kswCB7yCh0gwsg5RcbobtWaw+Ks
/ySvmbN7XcszE/eRCx5aIWM/FpAWhNzB1AUJE2nP5pA2tzKneAgg0KSWw2/ok06eWZ6PfG6HVlwY
QmMeLhfULaW8T5AV/WRaF3s7jZ5PD6Jjm/BXzeubL3pQzSYkEkLu7J5NIBk/qltkYbIVkdZ8J4iY
cnbbw33OmtqLEC+4bVqM389c/MgypR8sJCqaE6Gwad3Bz3kIwEispz5Eu4n3ZK0Hau/qvRVtFEiC
2E2VdJ9Wg3o5gMXalGaSu0aTKluC5Z5O/5wjr/dVG//mUYyzXmZlP4idOhTwMYMestGcNzcyCsl1
BIdLHmPUbYNcE2eueGSOed2Vvbkivcg2EXqCLlAhmFFHFusa2RhcRLHQ95R/x382jl5PDm+uoxXY
4HR9sHdWC/c4THVilZfwy1KPkvvTD89cItzeO1K9Bri8uQgq5hBOeBh7wyyxIptdQVJqlUE2Tzmg
zO6odovrMBVyXfpKdg0jhDAmqE5avTEgrbuUVlDDOahV6nXELlSD2lOy2xxi0Ce1ZcgL+v79mm9h
20PKoVKbM++slSAdvmXY1m2cSIq/axOn2S/IWURHtH9ewp74UbAsUKCsSulvKaYbH1OYv3ddJawX
AiVDzW3UPm3WbROJa8Loy2iFgwjuT2zo/i0MHwsWiyKHDwGqDrK8S1F0RAU/I9Ag7TObfP0mbzWi
qClJ0P7UsdvZhl5CqZ5bQIWWQYkcrjYDPUK5MG6g0gFInRw7XQJUESQotjKn5N0CvduQSabiBVSc
7IegyOmOtkWaZDQazde6V6Mnp3UQGStVLWmF4gec+Gmz/8QLhXqiZh9aQRCrNSHtaDR5WwZk8zjz
RJytWYeg1vtJKDQ1G1u/KoYFQUq2q9mvfNkgBeL+ohciy7UrPw5gWAujI04ZfV69FVURPul23SCp
8GNkrFaUpSHpt6b2aLWVfpGGebUBc9RUOzXLKeNp5HgADRyGWoNr51eeoXA70dAV9tphWxfeZayU
2jr3u5hAJSMffxSwhYgbDfvqQ2zHPSodR6b+oq+Tz5VPaDdxJjL1AvAZhct36GPegpin0CMArnMD
lyp9ga9uPaYTFRpYMwQqgdc3488O8QfENuth8mWIQstej8OS7gnF0fnU4mgDujcH5fe4m5jC5yQl
KbcOpn6vkTrUrVSEPGvkUJW+RR3YMaRneLGLbRM0HgNyeJw0reDD1XrnU6n70U8F1WW0wymZJa5N
Ao03AtECCl7nKILMCQXYyhwMgjpLxwLlLoK2I+EqmYYHTuM58skuIoeH0zoM6znPzHGXDHCoDaM3
9A1MHtNcw62PrgfAQBpVjEG9H4KQnJ5C4EOMdBl+CgyN/4H0BKxDajmqxr6fZwCiyRSk+abAnin3
VaPk36PWFNV67Fr5bbDl1ndoua2xDE538JAAaSWptHe9yrBcB6Sdr1kG+xlfZdpcDWk5JVsqvtXX
qY+Cp0adIzI8U/A0KlnNa100qrzo6eSTH+zY/PSBWe9iiDQ4SgZVwHs8oqXjcfSh6e6w4qWbri55
oexszO8yDrtPCrilkVB71b6IdW0c1wkLLgnTthrfisLqHv2u6onxFjWzNlHj8H7rQH4Moga8TVci
xUBVI+v4A12YYpfHivXci6l0GQvQMTs/gzHaJlX0CcCw/VJ0YFdR72Yjj0Q2TbCJCNHDQUBgRbVt
ZTkH7Gj88joYxijZsiw194GVq9PaoSZoredEkoNVO3XXrVpsQNBxwxl8v9oNyQMgfHSoVDazT9gF
FBNsYeh8J5ePKgx5uBUx7MMiDcR9bN0S+ovBBXCWSN3Ybv0dOt2auG/pW/O2otB+k2ZjAnCLGSTC
TjxD4rXKXsF5lTYoWbuUfKXJUEqN9AwcNZtidiBJqz4ARn/ECtGr9lViDIkDrDtrX6BFW3I1a/a8
nSKp0mHWgN+DM4DbMpvASInGZjTItqeHBA78ujcbJ1rx7zlrffQDr/abWL/oIMSZG24dxXIZ1umL
lP3QudkAzqGhIP8VqBXgrAEwFE+o6ntnbwBOsVZZs7CEGb79JdjXAGA89J1bVYVwuZJ1O+wzYwTR
7sjIuuerh/NmhJIU4oyRDNEzcIZ1MeddvQvocH23rP7ayarPgSqi2tVgpl2OAG9/EE4fMRLQEa6E
lke3ZmYbz35I/gIhHyWkPtZeax9gPbG3Rsg8tZEA+oHKk1F3X45NEm0LdekIkE1krkTFZnMVll3v
cwxo6ak1eTK5Ui7ULMKFtGpF5VJ9BEqtp16b+bdVZNi3GWkmD1GB0GFOiNZeVXopGIoxhvOVSmHU
R/aZm1cpjX4Gejn4d0RzWCYxSKX2FUpWV2ysBpUjMs7qtvH19nqMpk9opRfFFmnoD0oyKzGS7rB5
SUdRTOsGTWmBHyLJvhEdzo8rIgIJgceb9QXV9wyMGkPWncpCAeIYOUvURJt0HxDDDh/CWI7fSONu
CJFv4dFvRGLV7TqtooEwkD6FmsaSrtIZLwLVI4obC69M8+/YbfuHGTLtTWmkLZ5rNZjLVZ4PVeSO
iq/0a8HA8QCNgzgtkmII1qo9ht06irrI2JWYNZ8B7MuvbAxq0ljpcpcofBt/8WwHNbxcAo7ztSp9
2aL1sv292eUUwhGTdFdIaiw48g1kj3xhw5rxVdTXZb4aLb358L+yZ2Cwa3B2fR5nX5AK8tNCJS+/
nN4QHdm7v3pA32yH5tQvkxpq124Ga3jdSnGbjhMKYh/g2j+7wsFhnIAQzVBoHu2Eo3xqY8O4i1Mt
RyM0qWcKC8f2pwdHcXgAKT0zsMt2VOmbAaLDZTEW2hZXaLHTOmc8c5Q9UsDQDs7afm2YTRmOyo7s
n0cOsXsFnqbrZOFLFRXTPhGtfUZ09FqufefQ/Fp1ePNaRJ3WKp6H0PNJelhXRRrc2UTg3NJpEitA
vsIzCGxAYh/n13jQjHUBMBqaYji6Bh/IZ5nKnxksHxcSfXLV+6P2Oc4GQiQGY3B1dn8bJ0AcYhbK
5AYdWA0k56TbpZG4MwgQ2UY2vVZBXRpBYE60tUJgTTuZ2UahC7mttAl3gNTTW4KYop1hl8m1Dw1t
3XTTAGO4JI3HVrN9lia0h1PYGkwT8yYH2rxJcAK4docShd12i1yzmc4MtGOdqNc/f/PQqiCFMRin
yq4SebPXWEs3xZiGLibGxjV94lhyZ8JomyTKBZxU9UMIEsxNHXC1/2io/yVcNdEUOfoMRAs/AsnV
oWRTDfiOPe+5jv/rofqdkXEYA9bhdQ2NcE480AqSxJl02pYBtWYJg/bZr1ECA8IcsJmS9lLkfvC1
E2ibyUyKV7o+TxcpwPeV79TBbh4gJGSN9K/9oCOwMp2wJwbyrjDT9D5pi+faIkX19JM51v15ldi+
eTdh4RO3ktL6mP2ZkFIEgmti2Yftn47kubXvakM8Q3w2rtLJtDwZ0aXQI9XkTO/IO0OTS65yyCgk
ZOWjGVrWSm/k/2fvPJYkR86s+yq/zZpoczikL2YTQGiRIlJVbmCZJaC1xtPPieTwn+42NmmznwVp
tGZ1ZQYCgH/i3nP1f8O2+4s3iLz989/9dm44LeaiuKhkODgPyu7RHTA29KRasHo1jrn715fhL94g
X0rx3/2cNBR5GgKx2kZqvgeiXG5T1YJ9s61gxZcISgP/xL/+UX/1kf70UszdodebUgZb0UzDaUaB
5lEajhuArljwsJX8m0v3xST7Jzfk18jm959JhrVsAoDdw9gqw3f1JSOWThrNqsGgtXV0u5Y+tAnS
e2qzbT8GOeQIwex+64J4pzOYyQ8YE8u6qISdzL/5+H/R5os/6RWMKGw7UxujXZPV+pZYsuoBebj0
vy7u/8Eufge70G9yzr+mXVz7Ji4+8p+/p1x8/Sv/wFwYvylIh4YDMBLmlLoJaP/BrnJ/E45OtX7j
timpbhK+omy66D//wwZycWNfuAz14FRZv2NX6b8RyMqfv9ExLABl/yt0Fd3WH+ZA8CVtC1ohOZFM
ZkjF+rO0OpSysRPAkPjebgEHlVwcbPsywdCQZQBlN66eVTRwImCEgi7+NbeL6WiFwSixaydJsDMT
PXxhqET4Vhu3xUKkU5ZKT6eH2mBDu/1PadfFOrG6eJMMEPs5hhkJFk1NRFZujcl7oi3IV3J6dmN7
C/cZVqZDdBkkdis/zo4rP8ypR/ZvqRlKpLE4sJdT2ZSOT5Ep5a1FvS2GEtxRt1ip6g5/kSi9uaIa
XicEwm2L/mYxKuM2TFaJZN7jMzUd2PBrOeHpmduYn+4wYKsbywVcRm/babUnl4434SDmrMbAXSzp
A7U7MaddSBL62nWJpFkZZUIohmvYlPmceM730XWjl0Ibx2Ujmi6HhB1N6sEMp+CX2ffhc2CN7XNj
lHwcxGTGa9OH0aOc5IQZjPy8dW/IHE/9F/hGuzFwkoINGCMJmFyorPIIyQ9qWHdfhc70wSg9eUW0
Zb/HcVH1BBMSYeVpilgFnxi+mNArJYcShD1cHv1G6FHLKO8pqILH8cbvKcM+uwma0uwp/wL8iDbu
n+jcwf4Y0nAv9RcMyOhc9RbfCEHksdWNDyEv31aV0DFV32hCITU/27IbY6gBIZ2vEMdruh/gO5zW
jDPs+ozLCzxR/IUqalUItghjanN1v2BGjPyKj+ALcSSTm44lzG7ooxBb0C+ibAAi1V9wpPoLlJR8
QZOYigBQcqCT4Sn6AivNN8YSdKfbRnWAqIA0GQhTMowsv/B3AWdyjSr+KW7EpuwL3jTPcV55ix1q
YLm/AE/2F+wpyIoSYvEXBGoxTIBQ4gsOxXMEKCogjCvwiy+A1NItlnOMcDm6qwn7YfRR6L0WH8K4
nH7lrjlp+0pzQjpWJCX5Q5hVFZNRO1MP8xfACowoQDZTa96mDJXcQTczkeztoAmu3dCXAaXbJCb5
DMrNqj/BNNjJcZbLcNWrkbyNwrQMxpYxzRR7L0rPXd1owRWfath5vVYYCPXw75WrOANZ9ajZKNUT
HG4F4RK0VsDkIkuGlyFgfb9yTD3ESdlmWOEKPTGS0yjH8UwapNP7oxDQ5dqwo3vFsY+iQFXh0t0H
uCmJOsBEDZJftIw50T5MgJXsMjJTL26TpNh0dYICAFqu3h+G0IKHJTRmYKs0L0wCCnQrDD0U+sOJ
bBuNbEQNvyppJaDl10S9VQxsbMhj/IK2eNDLqL4mSqTRuk5Nq4OsMrVPdhtqDsy0Tv0oRuIxSMhM
tQ/8e+mdigUBHiXjOY2LmRgfJlPL97HC6rkKp3C8OGww6MODaHqqFhXnnqhxSjIzcRZtVYUJ8XnR
VKLGrGRdfWuA6NUozcmgQpnM+Ky2rPmDcX3wBpgz/InmtPxFP98bqyqxCD6QYJ5BP3cM+KnNMbKs
WuVEJxAcTXN0jSCF524QZZNQud6BcWEmRXpEbl9qkwkcsASCHtC3L+4nubSMYg3yDWYIJ1mW7EPX
6B9qZSMQVQkBWh5DeoJ48zjCX112jXQ9jUXoU0VYFRZJ0ziSqqkv/jA46XJrsi1r2y5xxiwoDp2b
Ccpp92pRWb9mgZpfLFlWzSeKEwYo5IVJc61C1yHW1nGCfF2bqXMY075xmCmXA+ndY+vFvAJZbC9N
8067xZ8F5U72zCwmLV7P1njG2wzaLWmZQgDlhT9RuIx2vH4KqnfWAsN7XxaTgIJH6bbK6jn+DIgo
wpyfWGpalSPa0vVE7l/uqUIaZE0m9Vxv3aZh7gVOrn6VbVn+JE1m+VHMmrhDHAwerU0amwFUJk3u
/AmyO47TDFdBT7AwAaOMoiH06RVChixu9V/WaLFa6PORBWzA1/XQ4VR+J75iXiPqP2RO4XqqTplm
Rkk+b8Z5sgkrRfT3BCuU9NK+tc2r5C8cdmLCroPYvuw/SdWROLVzTX3GY8eYIzAjUgbJ7yGgApc9
z+Zi54G2muPa3csh0E2S1uz0ZegcCz0p5vHQZ17hnIM8IuRqbPL+SrSAdFZBYob9Fo9c/mYHfL49
1nyFC2Huoi0e2PiWdTlCUeicIbGYwwzRE+Gj4nXAzEEMbkEZAFaRzfCDmfRipeVz9RgWOItw4+gR
Y6HBJg2uLPNqRkbEAPXvper/FZN/KCYZ//x1MXn/0RAE+jH/sZjkX/lHMWn+Jq1b6WdKjkyb//z/
YtKWv9kIK+FtUtKB+bk1zP9dTEJn/E0qHaAydcDf/8//YaZJ5zdbkLzHX6r4b0Qm/xtm2m2Y9T9N
kM1ZY5qQjomb060bvfxPbQdlmCtH8J9rI8yuBQyHlc3DxyYxdP7eevwlWOaf/yTbUUIntZ369Y8t
qzmktq6ZSbpGTjlfSDSx7oHMmEw8WH397jug1JnDsvh/RZ/fl3HRtf/5H//sRxmQLyXUfD7hn5He
0jT7TnZ8KBTv9xGOY0/Trce6Cf7NtOuPrerfL55hoCKnf4Dp/WchrwL/1JapStbpJNuM0TWPaSEj
/Yi8EKNtgpj+X3+wP7bh//0DAaLTnFjgN/9s3SRj2oxNjDRMv5rsTpXuO2SQ5qy5hgngm0wU4jjb
fzedgu7+55uEKADBd+Y6gqyEr7bn99OGIG9rAodJwQRO5NxrcOp+FtUcIBNCfWqwm7wOUzVe5tuY
zujaakdjkh0mXN+XwOkt32rgF1hVmr8qPW43CTvFw+AI+34hXdYzcwgj0dw3e0VhstND27kmrNSI
P5xiKro2C7wlZ76yykumAASBuwebeNNvGRrRNaHyKoPzVZSt16RV54uB5p4YyEl/CyCasQBNnW+A
/fJtBMLEXLVjq925AyPwQATmu8lXF2N2xtWcNym2pa7v5hNHZUdGdvYjSkm1oVm8DK0D0YUEZQ/r
rELxa3QJ18NxmOpbTApYohw50OAG6Sif8Zhqr7oZuRfLqUl8ykGr2XZPdg8b4umloCjdwkWN79LR
laussuO9yeJ5R5LkhyhruQvq25sf5kf4IuxS/2j6VL9W9DEwHiaAPmBQ5+8Qk0n2EyMR24s19lvN
BLGxyvJh8DW7ZzlGGBAXOKNAubMSUZO9V08Z8hMlvABqyynKrDJhCCpIJ8opaFnWp4/Us+MTuSr6
3p0Ty5calRzFuPy0FwO5WCyKVVuE5OQtQaydJhkSRkWo4qoZ3f57aM8k80SB/qQZ1W0qVQZW7M1d
npzsEtXXkGfBvmEPspYLTragUS0xXEZ6l2RNeN9ldbDXHcBIK51/uOtzobFMybPMb8rZ2qRov0mW
YcPsxZkcDkB2uyvBp7UNIrUYdcK8c+dA6mv0LdQNm1xyly54GTIbEX8Kx3URxkE5RvEhwxaWbEmu
8neObOq3NG/73RigCyaRurHJSWtcYu5iopJYHBFChn7LN/Ny2IoyvotbZ2E+tfQ/bhTEQz4ptGLC
HhEgGkZDeqLomp+9EO0xCUIbZSIXdyHycxO3C3nQAqTHsCpqaq9KJqwhs65+q+0h3NtDYrBmhqFK
gGPk+EaPTCwb4KsMebz4xjyM4Gd064Wk9fKe9RbagLBIySavgle3WxJ69wSgjUkyK4P+9MVCDeSu
6jp7nzWkfHXpVMyw3Z8defAb0vacN720dd+yu/kpVnn4WAyWDbXWVM8EnEkA0LZLuLYIDwoK2hk9
hztB3tPFs7FE4q4no/qi67EL0GEpSCMnYYekqzH4EcdhdDdZ5Nsss5MeVTylDxAV2zc6OqcDS1MR
v6Lxa7TftYicx7WcVZ7sumIW5WYshk74DlVLR4R0dLMuN2lr1FsWiHUN68Se8odByIQ2E7iz+FGo
bMw2xjD0wZZAQ7fYBhbG15WhjLI8R3THu9RoVfKckh6rE6mXiR8tNaqzmcUYzusw1kXFKh0QzZkj
hetNbFPqesHcme9LrdmdPzFpcTYY2PqOrIjUHA92XIEXxGF9LyBUOonQrS3VKh1ZAzaDCFwFEmdX
AHTKP9iM9qTJlWbqW9RiztoypXkGXAb0mQFyPh4iawzKQ4ET/JUizhy2um1MH/kgLXvFINKCpyDb
6XsvGL6we2uNF8i4yjmkTtT9yqt2vpLZGxlPSUpgm0eTD0PcyeUS7Uk9JDSBMDAIglECU8inIsge
EfuQ3xcHz1h1m61A+8UGxdS8oO1OFk5Odr8lROTWQc/RNbikhoBMROVAtC7HQ8ioqUZi4uk4UV+M
IW6QqCfJLzMiX50sH+CltYLZye008Qcr11mZOJS29JKHhv7BQ88njlpv877geuy1QfsJGGQ41aZW
3XcMt3A59nR5pSUJG8GZzc1/Tbm9yk54Y4hRQPDztvpECd5F6qnt2ztQJLugyF2CADVXbPK63Vah
fZDOVPtuATu8CEz9Dg7rS3+7Rku05QSCMtocnW482pG2zyvnSHzZyzjWb1ZZx9spmL9btf5hDPUq
6cyt3gwn3a6eXRENz5xD23q2d8IOsz2BeKBn6huVnJzoVSABg4dhvy+LcrugZlkN9vKSzjw2gJRu
TcHykcUNEV7pmVNyS07rL9Su29Iw70yz8vOsupZ19lAYqlgpYW5H29jGTNLee94Nqzy6TRocVIvI
QFZp0ZqXoQh+Edv+BADrjsjwba+Kh0rCMXRksy4j9doAKvMUmXJY4YJ8E7btg1txHw3LzhE1lqd6
S/IeQ7Yk+j4JBGX9vArVz75CUlBbyo+W7IXetCO6EatmmtGGpMCXMCJDVSKy1pq+xbazM0zLu7Hm
jZL3bkqieZKzYu8+moHfeNFPUTrfYfY+NFF785Dr1JsVAZFdvWmbEXegc9e1I4AuYV/CUnLuG/3Z
Ml15NZ1mTSzRth6mpzwcU88GVnWu3WDHKIz7SOY76DObmaBrMFDzNxBMFbKa7DCO3dqMXURFBLXx
siT7fWQxxfBQM7c9OaqkQmsQ+BhEkHvG+ql0AUk5FpQy1Xilm2kr6cjtLQxtlczNvRbRtOpknnmV
YTZ3PUQ5YzCxqASTUZ6ypSekrTazDd6Zg4nozk/qiJxDZnaxRWko0uJsN1q4TbNic3PxisU9Wm30
Qfb7j8IQ9WNkhuvZgZJmSqJQGRUNN80t5qKryt3jXIfGXULUGa5W3Jb8AD58UqydYMabZ4iN02nN
Rpvc1zmYf5pE+DHysHuvL2/6uKgnibIdcSl1uvMgnaS6MG8B744EdSVEc6kqeI4TYYQPuPWJ9iut
N7pvLlk7H5WTBBs7E/t6ycWWpILucWj6YFOWNUxlLdipRY4fUiPPtHYW58CC9T6Ii91MrpdnNnI5
p5q1r12t3MXjsm/gjyDF094Nzvode8dhlZOGRwf9UEzAaxts8CtlJjD+hIuqkdyrSLVvqHcNb2wy
LNat3M7BCNOtTf2uj9+QBLSbZmLhjYyNP4OgcXKnh3aIX0p9fGTAd1Rji/RFlhE3d7CtRikvuqOd
EWnBNbMZq5VddJ1mcdGNYW/k1YMy5kMfk0YLSQ6Wmg32RUXFuCV488z6aFm7Av1HHR5ts9mVE8GA
tVVs5p7wA4sJ1UwibDzuHKN+rKPghTH9o2EZlzBtTk4W3aeqHzbD0q/1ebnpBhFfxvP03RaxPyM1
MlN3r7pm146g62vzpPG44g7BqNOmZzKQL1mSJhvXjS/loH8aU+4vBIUPXYJeDb7DStfcd92sH8NZ
zz0WF3eMjtfEc2yYdRA7kaWIQzCTR4t2skXx1C3iEwmgWBXZ4EfaFPs3TAm37BgdWgN5T8MHD12V
QkycmBlm8IWiscc8xHXhXFpOiLFOS8KzjvOUd2HJ4CaOLePRqTtwYYzNCXbTdx3h595E5uSqqoAO
dVXvrFQln7VW3xdIytaiWZxbRPG8VyPAeK2RP4TLl5jeZKQamRd6qn2vMlNsQBrZB2hHgpdi+0ws
3ZWsRw0P08AOeQT110pLRbD9m/jBam5qMNY1KzYpi0coJ5Mfd/g+hGXgERhz7u1RO8SjtkblfrtV
1FubFe9TU/hOmyzXZUKwBZYROYDD4QTeoN5UI3Ym5NyvVjfM/JXjNyRK5zzjvHFs1AM68iz4C61O
Aikgk25qkx9ycD5ll23nVjvOTfkRsOpfE8V7x2tqbdpc3izMuk1lM7apbX3ZJBFT+8ZF0FWHw5VV
CodLZe/5/HwUu7gkcfWT5MWjKwIsBvZNnFgbQNAhayO6xl4wgXM+i0Q5KytvNfKSs/YYDC1g546R
N7zL25xcL4udnaTFtlzsRPiFqBJq1rD29Rq9plHOP/Olr/yU1Taq9v5GnqwKdBh1ve2QfhQMmhP4
UK2YXvDsTgdmvNZ3UK7pEyS6SwuHDllGk1+XHv//UmlwdaNAnnLW9/RZnd2/iMLRmbdRHwtwy58F
A9HQk3mkr3OjdK9QCagAQnq+27PIXRcyiGbGUv7UIb+ftCq2XphXK7Jco2HbjQbudTtH3zSDfvfc
KO3U2r0hFG6JQY+RK+0P8mSnXWMaZ0Bt0WYUbnpBWhD/JEDF6XxDtaQf2ErzmPnDbNEpq70uDNIO
7aLaF2404apuxbyPe71meTFJxEmoU9pVqOfyRP5KcoDbEXvmWNd+AZjsPnDtYWOP1nRp0rK7dqSo
3ZEYk5+bVH2DF1d4qD3Mn0EGgRF3dkd7Y4e2F6bco6XqylPDW3BrduWNnJDa12YukrWAP3fpCo2R
n8ymTVA3tV+xcEFebw13RWzaL/PQEsJiRuDGg7lqzzaM22OLJaFn2dEGD5UKcz/F4eQZQczjBCTx
NZ4jeWQ1pD8wHEBkqyIjPSPFjp+0MKX8DYQYay+1gnTDHet8N3WtRElbuq8Td+Evx+mb9ZCM8nNS
RnYS6VJ5KDyqY5Q3MdNfKFD9Cj1qS+5rOOYIUHj2D6ibwy1WAWdXm0F3tgLCH7JY/Ozb2tmEkP6Q
x0TuUzJNxl2t9Po6LlLz53akPMv1fWQtAdhg9wdp3sEaRZtzaBfFFz1JYjNEVc4sRJf+sbHy21TD
SaZ6i8ayLvzp9k0dmNlqY8gDFlE14doU3LfzSeTSMN1fBao6t1y7FrfDvRPJee7PwqxjffRrlooJ
uuQOWn+3mqFwGut6TtEiZSMRN2u0jRl60UnTz20DRP/eTl39tTPzmUxC9hyMjs0yfMzN+YQ+jJdr
PrZ7EYUk7UoIpVs2eSyQZsug2YpDzwxGaAyOXa5tfnsK0cjYFETWbHQ9q08Voe9rO3ZbH6qHWJdz
3a/xCcxrHXLutocFt9GVPe6GXlCeLMO6MWbYV8RolWNVbFj0OIxgEhM+LnHlzAndEyFc7srsg/t6
pFrS0fHi11LTtuTgXzyMZTcILl9XWg1bPup0SIlU2tLyX8mCAa0aju4+mDE3Dl29TroxPCft9M10
l592jF1z1oBTDEanrQHQGoeoCrZmszy6rCxSaYhDCF4INyFLpymcO5+kIGszTWh3B7iaByIfmnPV
ueO2z5bsGM1mhuODRaI2G8ZboFDr8DxvQ2EBQBAxWfGZ3a8hDc3ojsynQFIEz1a76eNE0VFI1nHV
pCIPibB97CTbA8vShnOTO9UmwMK270oLpCcxw5yVhF9f2AXbxJkQOVFqvoOAe2VZyyesSe48VoIe
LF17M+uYbYiX6nMvj+wHyzSPjTXba9cg0Z2hjQeyhKhk7qN6Vaqy9CtX7MHTOiceZcLaGwdrRqpz
4dPIvGuq6jLF4NMiW3Sb0JzUoVajTtpuNyevbZlD0W2Jfd+DXP6sytb27axLwezrw7p103I7zeRS
mW0IiFUYOS6C9iOel2KDQhdBWOxqmygI4320uPVdXfaP7GBt32nCl0GgS3XmMV039fxONJG5qsTA
wgonxo7nnSiXyWbzUitO60FsypwxxEDE7tucF/UmuEmjJuYEq9E1Low6Z/bWWevTVeY+LUZ/tJDb
eQbBHZRErOs2UporAutmL9e5MUORBquGEIgVmd3BkUbtQ8j0VwMchfRkiKBLnl2SaXbPsQrucHrT
TjRy+GYoLdmrOSImvRyMX1gcgSHemK7PoIN7ZmfhQ9WJ+ORqUHrJd1ebQaBqRPYhvum8mPdVKhof
pK5z5hWfeFbttjvamGzNQdCzEHIyyH2xXM+NY5FBYN2s6/r0tjBeXbe2O5+Yg+d3yTTONDpJ8akF
wfhgMppH5qCsBBp0ka4r4hT3AR9+3bIGXNeyM0cAu/zDnkifgxTw7wUx74+qspLMmxut9sJcE89u
3XNYaoZNkG7RXwvIMEd68WpdNlgQQw0SGHiY+pyMhdrjjtYxTSwJg80E3Co6dEWUL/q14KLZE8nr
df0y9+myn4PU8AYylzzLaFD4S5mz6c8+JGYFj+OC+w1J+GIaFz2sxB28L8F7SVGVOXWR3JLREFX6
6aycFwlb3Yc0Gm4n1WgH0uBQwQORZAhRPqcVY/YFqE1QRo4XJKVJsahp3hiY0p8nw13p1vLG7ZDs
2ma5qeETDDgJbvKVHChBIx6PlTVwp5gUyq3+npvAUo1OZ+hsIAngebq3pwHOjZu7mz5lXp+QwOYp
t7LvgcDkF7MxLoiZs3a14CzyWUQDIy/jZxItn3XwyYw+Ixr5koT2dK6tVVA0vCW4JdyGxC2DXDOj
s19qyMMraJWUMMsGyjuq/GKv+mJtTtU3J3F3SWDcG7P7jtn2k1LKosQlRaIe3e4uMqcfZrWYm8Rs
83VgOrQdbfsZhSNCUHIt4O3S5NWi2+vNaN3zzDXnpUy7U8MRv8sTvfUrBNi7qA6ntV3hGA1jRxP3
UKbTA5F1ZyueX416/tCSuqdjG+drsYj20RwZcNRdCOqV4Ci0tZ28q/qcMhOSs7vCZ4C5NR6PvezH
TWEV6jVo5+kVZhl9lOFqZ1AR5z6LzZVTsTwNXVDLgJOv9uC+OMo+oj/INhm2nSy1OOGa0AYFXH8r
7Ln2ZTBuq2E6ONA2KBp8BrqnmSTa93rmHE0j4dNP7Qanv45NvO4mUm/T5dGuiPRiAr+xEkYhsSjP
IL4ltS8WRivpsKvE8cNI7D0DcB8EuF9a3IsJURZjEe+dybo4sXpTjTgmo+VVpkTOmBzC2ty5S/40
mcLdIIzxMCfu+pL3pYofWq1/GqLquSl6ryndHTPVTQQntWccovLhELaxn0X2Zgz0nx0Lghba5Wy3
94W2WO9SwmtDgJ3pHLZQy31Za+sybNZtOS+viZPvlgFTfmTBu7+lzoFLzzQg5zy9hToajr4hLhuI
9+DiDJo87ox7VxkbZeUvFYSuKG6+wS7Eu0BrfGttlvCAGwzBVgWZF5qPNnffhhz3ZYqdHdhT1chu
ZQipDrOynwPESJaS68zsuYsWH0EugLyKghZun8Pk35acb2ivbgavVZj/yI2qvky5anejLH1OjQPa
k+ptNIxDDsEuGsa9GXGqx8G0D0MSaUus7SaIcoa7p64stjSm3KuBcSowoTAw8Kao9QZ+0zQsv1VJ
44cJUg0V+3lR3bMNfXM0XoNuyKEt7FNuFY9FywBJCXQsQDNWOP83TqmzFdD5MnovcezT5LTbyAZb
0mf3hlHhtCKKL4vYG3XuRlNpceJSnpUVPHVdQ5Xx3RjliZj2DSake3M0j3XSp36bIVcJsvvZRWZD
XGuYMH2m2VFywI8dnkLAVdDr8ytepnM2M/3iRDc66S91fqNfCdwZo/EQRmhkFvWOsw6TB5ZXDg/m
o9puksnaMIiFt+3plDbtuXUr3hfuWeurIxEbPjmUa1sr90VA29/zjKmJxd+qGolp4pR/qLLwZAzJ
+9j293N4S1yX3UEmixcRR//IYH2mDMj8Mui7tW3ZZ+CG2Pi02wATqmBRDtODkUrG2ggGiLdL7jnw
HzK7OzeUlItIGSBIRmt8+nTAKGap7oiH8hG+dr9qnOFYZS3WOgaxEL23MRy8ytSPU94XXjsCeWTs
dA/a4mSC1/LscHwcrPkaZYHvJJIUAmythdGO695oslWneJsGGkqLCN7GpovFLo4wJBrcV/S2azsx
3w03IIoh7b+VZv/SmLw6tQzFeto6R1PODlq05ocYe06X/tcUTftmTPZmqfypiL8NkfPAxuhZWoXL
5L1/z4zhuKSu2rOLeDJ5a1XsBtlxYi6JPudhPkQD5r3Evp9VsgvdgNclyx49VpHfBGrj6M3jaDFU
kKMCLh9Px9rU91aa34Ign91Fu3MkdXKpLSFaLPPax0XrBdh8zDA7j0P+M4G9OdVyW03anbKjD4Ui
y2PusifD1l7dWrmSjz5q5R29iW+I9Ghl0TFQ02Nq14+9YJkXWe2hqNoL5997GQPmJvP+OSMHd5vL
jvrJgT/PVpB0xOLOadJTg2FpG2jLKxvs1ZhPR6xedxhNF/qKQJwwwsZXPaQP14iluCwLW7nRLcn7
mwfZX5c4f0qTcfIi0iLWqdDCGd9QQ9tF1OfeUbgIdJHOp1EXqIHUcqkauHBuy3PB85Ht27l2tuFk
uhjtjGrX1Y7+PN/2guTeMKHX3W5eObIjfmNC+SP7goGP24DKHiln3zQ4jAs3nVqOsTD0M3qozku7
Nqs3Jej4td40txLItTcsklki19ktASWLrjm02s/UkMl9NtdMfVI11zAwA+H3cSwfhzm27g0nwqA3
xyoEnpqKn8OgmMRgm+l5EQVx4oUBUMtaRJ9ZNAXNjjxvE4tVEvbftLGeOSHHcrwnYaAacTm6PYcV
8Q6Q7+NPwCQw+fOieajZHu7KVDpXI1bLK5mhgFKI+7loqtYR7WZ0zCoOF78dTEGUUzbdMzo0vgVa
JN5HJsk7FFXoqiy8UPiHReAlrOGydRySH5M7Xb4JnHh8rPlm1reA2XVQtRRVkjOsaMP4Q9UOxpp2
6VG1d5PHVt2gHgc5bScdSuF+MjasE1ABl4F6xEULv1+09I0ZxUW86jRpbHSmJLzYh/FsDhIz7GzZ
fEfkmL5kRTBBxxicw2CN7kcEGHGDZm16CtPeXLku9vjRzKZn0XeoGhHfhQjI/HJGPrXqRg4Akkur
XSuL/uDe6Bdj3P4gCPTd6azuLmZ6sNbHtH7qc1P0K7NsBxj+abmflz69NhaD1WqMGcowV/WXRtc9
p7QKL2WVIhAaciWykKUkA1TLWT4LdoNY2JUa95PWZtuq7Xj/iMXZOG5dHeuyKXiAeLXVofDNUr+U
zNw3E2O3RyWW9Bh31hZhwgOrIeMxyhfqYHDy7Vqg6vEntyjWA9X269RO8Iiwiq5l2xWgOizOfyvM
GKjH87DuGKH60mDUNBgMG2qkwuegdLQLcF0krc6AkHFlQevjBB2yOzmPrMwKMzyazTRydozB7TRB
cbHCFdtf4tYwwPfpyTGIzORBlM573ch6w/yn3YSpnW2pnZSnOVaOybTkYO+BYV/E4JQxd0DLsikF
XnrAr6uuqkuxTrZ92f5Y9ACMQNg3+aZ2xv7OrUROu2bjPe8X2W+HUS0U/ZRvtPiOuV3MtukoCxDx
rZoIKSwcW8M8B81kHlrMXAczrTL8kvVCRoIdVemwyclS2xE1MdzkyklA7S8b8wmFn6x8azIWj40h
E4AuXNQdUce4jKtZm6kYu/kypdjHZ9Swb3qr57t0iCNC7EZ8/l1nnWMWdfydmn2pgtbxLWjIXNM5
h8adlHL1t6VAsVP1OqMEJWdUpm4oZMD7OqCVKLNAf1PQ0aM3gxjikFwVNlu+Y9+833/rIr3Wa1aR
63BAYMV6AxoNu7GuFhe7dtpu+7f0v9g7r97akfRc/yI2GIosEjB8wZWUc74hpC2JOWf++vNQMz5H
ovbRgubahjHT7W7vWlWs+L0pjSMC0ihUFBHhmW4Q0tZqZI4PK6w8gzvfIxRm+8EV+l923hd2Hgyp
H9h5b1X7lZnHv/5vZp5l/4OQAgdYpBIEx3NS/F9mnq39Y8AIdRzLtHX+gQ6/7H+Yeeo/cPIkGaeO
lKSWwi3jH9Z5O2tAFM3+xzDhncHN02ZGH1Yn//1fXwhy9eLvP7PYFqwrQFJVgrcTeC75Q20LfuBn
1lVgerzXq8jflOrEqzw3p52lxfvcA7+6slj/agXyIYi/LWBDzL/ikxqqAv3KiZUGbayKKxK5d4UT
PgeDPCUYxVmHcXehGPn7p6/wF37egsb20SZJ7yYSG9uS2lJ2mNlFloH9khvjId1VUSxf+XbrnZj1
9Dx0nXE6ZGhEfm5zwQn8aNOG2mEhxuF/ls5nfRP7I6eFQkk8vNecoCFg2p9ch6Tyfy28L9/x83f7
24hSybNUosMFk2hmDX4aUS03Q+nbDeXooe7v8gzJt+GryVlPEBFwiacdGGrfbCmDJYe/7CPt6QLw
SrcMrn0fFjKfWkb7Z5ix0Evq7XYHSiIa7TrNzZmR4+nIv39u7dv8ZO2YcDk1GJYGqMuin2Zdgq1q
AmNRgPJVEdZs4BoP+P+gFVqSkNmgPaoLL6NmzjRJIqvatMngnZKRStJ2oBeb37VimlInO5iVZuqC
l/SiFSMrSEkPvWqTwD+6cDpd2eoa+VY/t7Kcg3MriMp02xLcSsFQv86MAlJ2nSV+vWmbiVtjqvXX
ueFZR0Wpebufm1p+HJqSNKMJ1aRkBnXza1OxAc1AwRFxM/K2J+QVkwJuz/siRP7Sig10qvOBTdt0
zEWHqnFIWjssauxHKHQo3OmIT5j2RST+tRVHhUHNDUEz5x3384JCCcpluSjrTc+tHi8gGHJpCwLz
uxFjY2CvZwt02Ni5ZC6Z0MRvopmIhk1Z8s6LvGLQcPBWSrFne5iXxSfGtWFB37XJ0NY5W4QN/vu1
N3yEqsN7U91ItUbOjLDhQFfU+NEXNtVsOxbZxc8d+5CRf2nRYRZQLeNkYs459vIgSXNsurHr3qDs
wWKnxIus1RS8yHQ1OhJW8ewLvFYnLjKbkZckMdVYyktYcXt6rmFds+i8NDlN59MRhSS34GXCTS3k
1Mku7Ta9rwtMdWo8Fl2lmySFdUyZC8hxhYYoV0D01Ld9XDnp3Xxnty9Bl/2RZ37vv40qgqcjMOeh
Pi0HdHsPaF5Egw4cbPYIK+mAqpWRVmzvbd/LcAX6WF0pw2xEjHgSN4w0F1N1kER9cVGTCNhts76o
TtR8Nt8bjGCwYYcU8Y3B+koPAgtTp12IkxDs3TG0gzVFNL0Bv2otuVYRJfFAICAJt6u+H1/R4UXT
BiubSTz4WlnjexRYaXhMnreIqRQokGjq2B+O28jsHUzSm7RbUafrud+PxTSeaTHlXOVYN+LGPpFi
jDFNJfXvJA9zxE2JMwvBalPNb/Fewdc+VOti42Sm124iuOHHEZnA0Tr24/imDyW8zN7zxxOvMdTi
NbPTVGIBNC9ZKw5lRKXRq9TV1GrkLlNWqGdNZJPqbjNY+JEYfSvva1nBRtP1prKJ4BtUYBgtoBRP
eJR5gXTUyleyUsSx4KSz0XpSVl+rOKJtc6VGJJT5hh6sU6dEp2OEutm6NTxAE5spfRp4EQ3ySk0l
Yqp6mP8UNR7saqPQb3wGK2osqgjBe7raq/9ETdkjSEyD1t+Y6uA/BVrtXMEnNZ6UgPTNORy0w7hH
xAmAtujVnqgRXSvcMNJ6KEBF0T/WfjG8TyLjZG6F/9CWonoOVRUr/TTsqZx66CvrVe0N1oPAYBIO
tufgKV2IWp7M8YixS21BOVehQf6JIWUFBxGJ9NO2sXA9JaPYkuVGJ2vlyOfRw5NWWkxGL2daQ/8K
6q0x5gh7IHXmruJL9awqrequzvAX2BmdRZQWVetCBUPysO8rAgsbfR2TrzUJLZ7pFkMXxuuuCdKd
EkfyqfHD4gHhj3XfG8WQpBd2Z0V2fumo5Pydto6Wt+2mIdJtFwLoIxcKdOeKT6YLSuQ96q6Ya1Hv
krvn3GGbW/SbVPkwocIwPjq2FUgtu0paAIJxFcMaCBsbrZoemyVS0bYGE+19U56L2KMMklQiVDDh
Qux44gd+BI2rIm3Je4ztqTr3/aFHJid863XSk+KmaAYY6vXUIByznX6Y37Rl96T0ralssgJm2ogx
xCzdlNQ7KTVk10FPNccNPK84z3MduVzRaKCQOgxoaKha0N3INqIQUdmRcxOjWTYPB6ONz4IqFWSB
oqUrt0mCt82pQUTlozJ1pedqzaCpx5Ct8SpTKks3Np7SkITVTiobUZAF5qmeptqbDIvJRvcpvaPe
0vVkzmMdx62pVQ0AlQOYDC5bWbV/WkaappC1ObWTq3maxMMgtz1I8jopalaWEazcBAqlDhVW1LGM
2a8AYyGfbfDfR5QdKdRTYD5lwPFtpjTvvRhsSPRsMrA8CEju4ApDlO06oNcjneRTJmVPFhnEj8p/
JfKixO5dq1RxahZF8JJzlI0k9sBUcUdzMN9a0aV3RgXsu6taXTyO5HU+wawN7yatMR6TaaBA5/kF
uobRTy2cIwN/uMZECQioBL+DrjgTVZEHcLdQwxzbM3P0FdMdpRSPSW+MLz3+1lewbaKIiqXXlIgA
B9lBqJiQA5R1h3zRwOzhRjWcEMc8hUc/rlZ4fLmMsPoHT6Sy3LR+yuJJWBU9jFkTl2orrK13HmgJ
5N0KwO7AE5jFuanpy/IQTqpx0CWSa06XBuV9gmQjgMVJgRNlucjfqrAl6idObA0usaM9mpOcHmbV
h7OKuGEUbqzo0OFaP+yBPcTIapRGLIJDfHPFjrksxapzyuF5UvtaQ1dBNYcqQtvVx62hjlekm9jv
Tlbi04VOwUB5gVWxQsBuUryY7AGv2FEqGE8JxbrUy8b0ifuOjZmFCCrtdpxBG8TFNfhG3gUXjqYj
4fQGtCmziVPkuH1nBC9tUytwiewQYN3DDY0g7sjB6zH3tPjaY877UEF1pduFFYpstzXyNj0uNEEk
L6U6aMbG7Fo7BkmbbLygKt+1IDS6tSn8HNqoDCHODNgSXWA9YF4aJrqeJFPTP6T6FReRUtkx+B5h
H+40VtUzTocV9n9tpNz0wzQ+YDLVYCSMGf3kpnphvPqcQeNhoo6oRiIPH1BKNilKjlEURF9BdQW3
0SgF1kexP4nKlU0QXXQ4W0KXiEizV0lmIsMT+lW5NWy96WfGXnGFihcAS1cDEyvebEjenRKyvZvU
uchWga2MJ3VrdHKr8+i71JsuBtwG7Q5gKlqjeWCJoLi3Q/gH7lBpuOCVShPeJXmmgwXLHJArGI3x
nQqWYa7brM2rE5FB9DhQkIH7bjGZWNlYlTo7/ecyLo9rXi5XdhKwtMfKkkcabGJChIMxO9eauMEy
kwI3NNIWAlnaJIZ1WiaGnJnvauQReaV1xymk7obvEniXA0dcw17bqqeVlAhKy9irb9lzYsPlYHfO
IoxHVWibnfVWqnq/S/CvfyOcED+1ZEyicQeZsb3u4MFIHDox7z+lKj8AQiCkcFxoUspTJdLpoVUl
dCycoeorzwihnZdDbG4mUPQndouEqmrHOZVZGkZfKTvd02iN6lw2Fg2egF4j7i091/9MeE0ctACH
2aqIdf2O+GNglKkKlXOoVhDhZGgE0JDL+pxrgPoiwJpKN+XPBjnWmQ6ggEJ90WqhXRAhU75xtxNA
yL7Z4FJYJhlugmp9qvtFjf2ybXvTuiQ9PXVLKAeXWuMpN0qqwftyACBP2kpOyapFYfMypXZfrlu9
Z5HBXY0PEc0TOj7IhotfbAtoPg0lTu7ERKJnaEtw9da9+IoHJvozKyrENcCSRSqaN+XTpq/UmOuT
pYwQcA0ApHVRIGhyHUMve9fqneiwrgKsIHHVIGHWHqA4raRn2xeJZIdbccuyis0knPgmogiMbA2t
1UuqazPd2qvRKvblpMy0E+CtoOonCuZRFEJiNcZMXU99Xd82ZWqfVgIIY1cqpZdsRFoTGd9Ono5z
awrL+kDh3oBu2xrJcBNAxhauDrVucIYqScBFtsiGjegcyr9NYCNG8OM6TNdmDityg/6jxU2ttSCC
mBnsYnwJK0E+6KDY0HWDerjzsc9qdFiVXgkTMtbjtHNzBxGpCz/GfGwIFjpvphzMy+4jLmIo+1gA
jL7yoqoFPCFl6NNb6sgO1hQavo1DiQhorVp6dyFTH8KeSdmpgywU59tqxCgCd7cwibZZMAT5FgYh
sSZGGRcKL06AbTzEO6B/LAx0vMS06k8JaMmeoZcp/FyTqBAXOhLgqlIRvOLahZO+lrJrZ5WKEK85
SIu1KkuAUjeHsMdZbPXI+iypdDncB1jSW9EYkOTGqW54WPiUbLdxWcor7nMtSroyC287XgflJrdr
A6ARf28ot8MImEWa+Z+q7qoTxVTRGyBwAeI0MVp4s/ohO+/yqn5QjWq4ZdTSN/DUUgddBmTCUCUo
XqY6qK4gqXsWQdIB9+AwyZwnUAs9d+uxIvM0Gw3njNcP1o+QYCnG92GEB6g9Dhg66GLA+8EzGoBD
nB6y264b0xtVUncDNi/lnYf98uuAbsKCp+2TRdEh/XdjozGTQx9aGtsmmYiZG7I3nepthcxPBLG8
LhBCkM6slDC3TSVMYGqFXvakVaJHroagooDrb2JSU2uJ85KocFNXTjITc/KoHW5ZX2rMPScb3gMi
4c1d7Ez1s2Ukvb0yeL2xxcaYkmzLkvxeo5KztiMeRrQLoH/PRdvbHQyvqH1E6VU9yKCKY3ea9PHV
H1Tyx4MMCUGmxciLDH28MaOiF65qwoA5bholkpus8+1XOy7TI0NMU81ppLdPrTkSHa17vnei1DFW
caNp3Ain6M8DpJsQf2VUXgRgJc3KgGLFvZp36EEgzPQdZGEgeL6rMbg2q3y4D3LHQ8eXTRAWcOCF
GVZ0tfGnZSbwGgnxtHIl4VTPoR8r50qedK+wBBFxNG3GhbZLkZKta59k9LQJwe6zvupvxqyVN100
r8w0UoJ3m+fq9aC1SXBUjz7WB73fC54uOOojHGjyFMqUBt7oZsqYXUZCTT1o/yTz4bjb9/h79vAG
s9LLXmJ7hGFqWxZkycjMIS7G6liNroZwpENa5GXjKlBk9seMkaHijlHZ3JisRgU8bH3uISYKyWdP
Yv4BA853HgwlhHaDFmAUGzi2EqAm1vGP8cICskkvuUREYTgdW3bWYb7refafPgFecstEq3iva4l6
ZBYQ3NYoWvIHQqeDkdAzW6D3QJaiY8rnQJWpOiQ4ZO1gAewWtq3dFlNiXUZ5NCb0o67idV4ZymMh
+/rNgb/OZTCP23NOFBwD2ajT86CsxsepdtJbCbcdE5x0CN+9qqyKDWEczR+jafy3thvimmGYsmZt
+0qIVyt5WO8jQwrTvrMwcy88iyOz0sV1r/GsWVVZPudLGVqwsuXYPUnLCe5bfF2IlK98qux15gQI
3OzGwi7EBlreWm0tEcRGjnHSZIKqhcV1GwR+LDGaANNz+qOm0IoBDrsvOR5CkzuCQxYx4twmF8UG
n9583MAuDHiK5dCtWLutrNZ6nQ1yXY11d02dM5oj9hSO534At1obZYH8vvNqk4XMZEBxY6Os2krC
nRGr4RFfk8+WqskKuRXOIDmRIW+SF86lKsPhTVGKqF7BTulD8h61qWbO+7BddJhfk9uFRE6uys4S
ECWrKSLiQZXPIqpLwxVWq8Fd0e3IWmNT48DMAQNPNrkRIJBtecHws2STpGsjKv2xOAmd2ji10sK7
FZHXZ8ZNo5Wepd9KH8R23bc4myNHaAcbXvjUmGF1SQ0CMjO2rRCxMKNs72U5qYdBHCC+U9SqfMF+
YNAg8ai1f4KnCAeinSalibYYvoIKCxppUoCsADqPTWmT1DMxHIkItfbGshqlcTP8VViNcoj+WOh4
Ew5gKJ6YckSZ45LyyX863WxTgvpVPVWgYN8pajk7GxZjfqdi4ncd1altrhprXqjq4IX3WBcT5YC/
O1TRqBredUfRX5so46DTx4Q3kLCHGupPzVMfJ5MoiWcrc6QmiQaHcKXD6nNWqRX3F40RXDSKJrhz
p0EF68GwYtdHPBjs0FiJh6FVTDwSBknUHxKfNFv5HDdIGKsxwJdhRJdExaZNskNfJlb5oEWtrZ44
U0Z4QA5nnR2wBr1Cp6bxpVy9wnAJU3QyTNk7hK6GcM5q2bO1JDiWGLwJPTs6SaPMA+CdsIOxDztE
lGiETDsl5sFug5nfW5t9oqNP8KHaJ5x6q5z84oaHZ2Af9UXvVDcYM7f5WQR8b69NxJpUNSGh1M2R
N9lme1MF/QB9aDAGRG1TTAXQLZxGtCjKnMk7LgYEsxgOpF0VrlUszDDySyYmpYu9n4UHLtrdQrmr
GiTelwaWL/0TzkFWcuYXfdN52173DLkTASr69UhitXpUSPDc0h0y3JUVVgBmidUsjJrCSygFtrrT
yORztq00NB6WzYhzs7JuMC/igCRqVi3TE62YOkzDYAl75CXCmoYT6Fpd41DZ0GsKWolbtBir+StT
pa7wZ2grx0f5RGI4g6UG+PFubUEWOg9oY5g1PrFSBVsnkWrOUZMkb6gB69Mu8+sMG+62R5YT6JGY
dmObc1scoNySSt0bFCPNUEhe3HQgo0ITluGI4LbLeRrcsgdG0l8pkxgb5AhxG3RYzBdsoBrjHZvp
q913oaTYOcKuAoPI07cUB3h2EWpnmXkMd9tJjlW9jFDI1n4OXhTVjMGfUNboQDO1w0CJCR0O5clg
+2V/Y0K2tVpKaNT9L9pMqJJCmZ6YKGE0TAIgCcDKaMkaJgA3vOawquO7BskMwWGBNQVkZ5lldEuE
EuaVnlHa5XFcmWZ4NcAOZySswcATDk2DfTxAw0TRlrQteQNo3Kn9r7FEz/XRZWfPLWMN2QqLUrcs
EU4ewAFQjMMYaEVfmamT6g8pHmBXQDw5XvJDbThJiNq5iuLhcNTqQZs2DewI394hFGqUDjpY6BvU
imMDASU1ZF5JsMcNtW5UgtJ7ix3WHYoiqU56iYUVN2IFYmyMVj1o62ljyRQU+l8Q1f+yBj6xBnQB
tvP/Zw3cvWVvU/uWPH+mDnz8//yPqY/zj61aFkjOjHDocsbM/+0QKY1/DCGFAe77L0iMf/Rv6oBm
/mNJnT9HAseoAO9Acv8mDqg4AQHWQSpQwdEovuryN8SBmZ/wCWIyTcuU6NZ0kEYTv0r4nF8hJjVL
2pTDxlvfnVOGcV+fQvcidM999yxwzy7edrdH7w+vR9efBukvoL74iu18b3VG/T+hz1PqeWZKLtr6
qXTvLnP3htq5+8DfvLydwJmZ//5tt3m8fz47vjs7eb59v749fr3s3X2/Y0/nF8gnIq1BmWI6T265
pr5UweXP/XS+Anjf+7kACnWKH7o59zN3H+4uUzd3n+4e7o5f3iAzuQ/871PqTu7Ny/nV4fnTzaHv
Hl65F4dXV4cnZ1dXJ6uzzcnu6nB3dXU0/9Xm6Ghz/HR9drI6uj5aPV6fra6vj88vV0fvx9dnR5fr
4+P3Pb/fnOG+/wcHfvv9SxTatqCEKS2///Tp9OHy6OD06fzp+OFht7s5Pn3w3c3J1clmd3Syubo6
vzrfns8/8ejy+vL4enN2tAfcd+ax+um3LMBQIK24qOFgMpYv87RhLF9ebt4ufPcmZzQn9+rtJmQs
ITTzl3giule7t5s3hvdmmGfzPf/mfeFePAbu+/Pj2fvr4/Nl4B49XzK7Hi/emV2X1+9376+5i5iP
Wfl+R93Jfbg8OXl8fj1+vw7cy9c942t8Zbd8H98F3CriRrdMvDzW6+3p+uB0Pf/31nU3h9vtbuWu
3M2Kv3EP1gfrnyfmRzDXT4NpfF2AeKcOCWR7kKyPaXj5+n78cp7S35erN9+9OmOsMvfk8eju+eL5
bM+XnFfVT23PGP6nxd/0Ah7nSKcV66C07kP1yY8vuAHPum43V+9+7upHZtSyOQuCg8S/TDPsZUYb
2eptQoyvt56K8jTsT9raOKDWh3zyvZTppjfip2l4DhWDp/6V6O6FIK9YHCnT8xjf9pBR2xvfCM9+
/lV/3XdRaplipnmoqrOYzaTbZNRWgnk237zgIe9ehe7Ly8XzycXz48XZ67Xq3r3uW84f1JRvQ/Gp
0cV0myjhoyam0VqlfmDeS+o+MeT78dqmVF012J7ax1qzx/rs2xFjGRISg6NBj+NIWwL5o6K3YNLl
tM5L7nZSCwEp7LT3KTx005+fx3XZFkwWtG3QWDgjdcHL5Ovcqrq+qfIGmylyeLrTuh+N5070+lUV
hekersRfm7I0wfms6hTxF3t7Hhqh6sCeWidlM12bk99Eq1GBFWwlU3r7c7fmn/35w83dMlWoWtKx
YdHY82/5tGRkDrAgqO+v0XGb505tehtyOJM9k/JvrVisE0tIg4uFutgUugorDENTJWTYlkh6Kpu7
TE7O+ue+fJuFc2cgUkohLBV2h7HoTGGG2KyNuqTaMFjbQBjGfT8lPjd6E8A0TCu9cHOvidZlbOMp
BjPkT5RBw3V//h1/7S0m3DZMOET/1qK3sg0gWeQoQPBIstYBRC63B2Je/bIVW4UZCneU0oBF6WZx
06nNgJBer+U9UFfhDnSbGg7mtL+icEHgsoVQHchihm1CztQWC9vnNd8HlqQGUaoqvksZNgOB4+/5
ct9mPK1osMtnJtJMfFpcl6wa6bjJs2SNfZpzFJSas2opHKw1Xhl7Ps7saPl1xi/aWqwuh5CPVLNp
C4YKIUPxFeGigMHNQdt6h5GsN4mS3uc2b/1OrvypOGCebZTS2mpDe6AhVUdSvjGH6dmwxJr6KaLO
bnAhfd4O0S83AvyUQG3YAgQmndzxF4MfaE4/0+LbdUthAd+IPB8ooZL1Q13Iq7vNzxPqrx/BUDF1
5O6OgdFiYFTNM+AoMTBGFuXbxjYeDDugkhDhOvJzS98WyPwJBBOLjsFfWLpwQilKEyPHgNozUrjq
plBBJgy5Z4Esr8jz1GVp8PygL9hgzr/i09aWe0jxh1IM69DuJIqtsN8mfaefWQCKVGrRu/7cq28z
Cx9UXlSqgcO+Kk1dLNZ92CiQB7VqXGsn1YV53t5lp9WD8yoQx7vNPYGpd+PFdBY8T+/hhXPkbar1
vrzjj0TPz9v58ics+twPZQI7jZ+Q3xnX6hWkmLP83dr5R8ZlDwnrwkYdfqteRGhEDusD4xxsYc9W
vxz15S9Y7MFdYODsMTus+2WE8TwRzL7Y6mZ/lGOa8fOAL6cRy8Mw8HJ1YNBzz1mSJZXILNSmbvq1
1oHNaPB7ris/Ux/2tPKXZmDBsyUYzFTOlcWY+oXhaYWcxrUI0kMkOf167LQHG24S2WAzVYr6eIxP
xC2Ftd2AuWfr3MoUE6fC00EiJldiq+WUD1O/bc3Q1YLjpOoPUlGvU+VUx51MU1GAgLsY0bMTIPwi
m7V/1LTHgTqrVxxq47ib1FedD6gq9xJrdjKTNhLpWxy+5k3xxHm9NdHT7tkp/9JvS1MtOCIa9XR7
6fOaR4KKpEd303xyXobYF095muzZdP7SCDc4YZjs/pCfzcXOH2kWLrmoidZiTNVtV3WXmJMMR3s+
4WLLZ6LQCLcDLGitubbxdSfAAqKivFf3a3wNwBwJnXATIPj/oCuM1yzLYLbwF19bIb3c9KQe9fgS
1cYJXNhxJcbW3rPLLB92c180yikwX3TD0Jd54PhLWVpQdv16iOM5hDBBH2VEZMThA7rL/dBYxeOg
n/48gMuH1UejcDwYP8aRze1r1zw/zROcAPt1V9v5kYRzU2KhDrsiUXDGwIEoxrg9QFXvtdrvZ6Gt
Se74DtcD7CgX3840UiVL44xRNQ281UgpWFOV1A9+7uDfpiF7idBUOjk/m7520CDhSp0qpcOB1pfb
yEzaI40zfl/az3JznMdRzMU33mZ4BTqLcVQSmMZ5nfZriMUG3mYkFJSkt150/Wgfxd4cJR4P6bYm
X5R/xdA2dZ/Xj86QHIiO2GQBaulGSXpT9HITCm1PgvDHZe7z6TH/PMuyeA3wHiADcf75n05MX28R
sHFarjWj9tGJNlX2Yg5acV6F+bwXxd6VRWztwcRrmGe85teX9YDMHsQggbSkTHr25+fvMg/I4hc5
OpR+WNpchaylYAZVtYUNCSb+iP3wlRgNMAXksduk7fct3/l687Updgap2ZrDF+Levli+ZmH7ENS6
dt2FNk4eHuSSJhwxC7aKbIXVTngyGepBMOhXhQrm/Mt+aqpqz17aFv81T/SvI4+xaWXjqVqunTSb
/JUUCedCJbtE35GpWmmbn5v7Ng+Z57qKWxHSMdIxl0eaiju0kYwqfmRReZ4ozUNh9IPryfEJnb+6
ZwV/2zw0TWqmrjqC/8TkffFQUcD0cNiTMbCybDbqiH1R1k7todXU3VWNPx4HTJ/sCCW291wQvu2V
Hy3PNxKGl7m9aDlRnLaraideW6MEDlaKk6ot/BVsvie8cQ+yPPP3fMdv+wgtcoWWyMnYszCY//od
Q6MeqKtbbFQljPaCMF7E7Hmy/tXns+b3OnQ3m0WB+k983AI/rdMUe1GwvKmYs3pM4yS1w6S+slJQ
pDnHGGvSPBjiYs8ZsFiKNEqOCzNmbhPpyPK2lZlkXNhNRQxhUdR/QhycdqSYo3fF49t4/rmDi2Gc
2zJVChP2fJEm0GrxFOl4FnhGjGlh04TapRcV3k04kbjz+1bwiockh0wO3dXi7uFNY2MWeLyuDezZ
d5MWRM+VYQS/HTfmA0Ieznt0J+xii6UNhuhb+cS4Ac/i95MadXaPd1KRbNuqrPfcvpcPAIoe6DXJ
Y9CYZSpdWkzAERF0UnZAzqguDPtQFoJKCOoHXCHsykzEpYrDAJB6Vo6TdV70VfY4FaRGuaXZjtGG
jFFMRPQQD5yntEqqF+z1sujNzoiAIqcq6zcB3oEkB4tQJxlywEOwPu4mvSYdL4qdy19+IK7dBBpI
bt3UqDR1cfYrddtWVeDZK7UJgq0NuQpvyLjfs5oWuwQqIFqZUyeIMqM+tbyC+n5eQv2GKE3gU3al
I0x5KhW7e9SwVZhp0TDPQMusm1/2jQ9lg4sx/0DJtOWVqsSnQ5mQG62NKXJIvYSanEa5t+des9jo
5+ngcHCy56hwdImi+LofWaNTdsR3ET/vlDoGjqIZMLvkuWSvwHeVJ43Cgvm72zZtaqTTOXPIBiP6
rWcNY0e4VZauKTeWmz6CEo1xQL5n8WrG1/P6oxlLo2uohqklfFTnP22CMXYY5PtgFVkOmLphfOaf
9XaEj2xXTkdabxfXJUHuKz8I/W3dDgGc3XpwNbxfd7Ks/QOo2tr9b7/pfDPniSFQrc2b5NfRTu1G
hGmEd5wDH+QgRFq1haxu7On5t82R8aU0yU2VucpjZh6YTx2HnRKmaUkrUWWG1+SwBhd9hK/Y7/vC
1jiXToRKWMliC1ZqzOdQZyT4eOmYnLRKu8NoLfsP5gq3HR1NIKuAu/HXvsRBbipJ4STc6Tvsg4de
X5sSB4v/oC/0hLIWDZlLYe1EWEjJnTVhv9KS9xzl8wY3WWLJfm7m20bChyGHRfBlqDbxmP3aGe4E
JLPPzaAAUC6RWWC4FE641jZBs6PmGB/KEB+Wnxv9dizPjQquxlRNUUIv5dZT2BBLx31gDSO9XWvx
oB6IGLe6KarSX29ZbCDcj7nL0Utm+df+xaZZm7ozBGsqxTzDtAy39WhK4mL92y4xF2bTAa7yAony
4lzG4FuodU6ROcMp5KHoeXKUbl2HurVxzEY33n5u7vtn04Em0LQYlD6xD1x0C7KnVXMVobkcw5iK
XQJlSD86mVtg1L+LsZc8UPm0u982O69joc04z2zxsHhsRbjlGsqYYGmmksGxsTRyCXdmOTsstRXS
K409K1r7aVrtqSovHjpsnPOUYTZitMDR9wHNf94/Kq1D7hYo7JS9dxzkMj2MpY+t9zCOaEDh9CtJ
rJyVmoGEkkCTPf3+fiRRT1JnbTMFGZWLytdZBGOlGrCU81ZSDZGuEBYczImfWkTGRmpQfi50u9P2
TKn5G3563H30mUI6KVemw7tbm+fApz5jRECOH7S6FYEcygamFo5TUTTsaeX7WqRrtKVr+IDpTKmv
rTgREiLqgmhpqm7qT4iApRqITFIhSTNiYu05CL41x41SR9cJPjPvax8hrZ865beDMFu8vVbw3VW8
dKO7xFDFAaKucM/O9q0l5gmnwMfTlFmzbAlE0oEeRihg7A3ZUWbhPl53WnzZY3O15802L+4vX4qb
HouBb8SrDVOyxWq0Qv5Pk8gRP+mywrNRH7pLq02UcHSj2FD9U160GPs0UePj02x05L389sLOo2Ou
z1Dq5U+S+uIUT2pRgVUh7jN6jiOlMDLM/zFuustLW/z2oTO3Naclzu84psxiExixNktzG2P2IGqL
ozZW8lNdhPvei3/5fJI5TxFU47Bl8/46L9EjZ6lCZQ/JuRqXG0UoTrrxqbOqq3J2WPv1bJlXAaQv
nb17vl1/bW5AdDH5nCA4glndMaJGrOayQTuXqUg3P2+i33tGU3OxBvSfgppcrDg/RtaQkI6zSsnf
GdedWSIkLRXMJstWV/Yctd82EXwDPje2mJpaWKAwbkYBC73rt4We9S4evOme/fFvXaIUzpkOMM+y
m//5p1XNRjXqo94JQiQlTMyoqeSVH0h8ryvbbP6D8YPwq0sOdV72HzSzT42R4Ak63TJ+AcJuFEaJ
ulFDoZzoozXt6de3ff/DpgU4ARU5ladlEX7yRuzBI5rSZFtfBpNhQ7+OVSItkpFgrSzds4z/8rWo
VmDYgRsNSXVLw47W6SojzGuBgXSDZCVV/QNHpvn65wn411YsAe3AoXb3rWRaa06R91EsViGZeOdZ
lOiHaRtFv34IU3mh/g4UT5Wa5/3XOTEEjZ47MmGaS9JR4hobQq2fxj2T4S9fSBgE70GXB6fkrPza
Cn/0VOOfgLV348tXvmCxaS1sFeOyBsHUs7rbM3h/meogaypYCUA31fBFg+Q7VgrlffgZSlZnKwTd
UkCVKNW3WZ7T7tmW5jP+68miCYgSKuRsfOupYH3tXogo28T/wVjh4uZgMhfg/Zd1vXPq9wXWvJZz
/n+YO4/lupV0S79KRc9xAkDCRvQd9MY2tNIWnURNEBRFwfvMhHn6/qBTt0rcUomtO+oyg1MlCgSQ
SPP/a31Lj2byRkGGo+96F6+uS/4qh2/WFJvNFvmFr68rdb7YS7Ha4ZpO3rVW3I1nUmTyCjmPgL/b
ugQ21PZgPIq6Ka9NePvU3uc2AIOw5P6+CGuA0n4js5skxzK+waE6ITZDNx+p3g3GSImkui0ANAjs
okRZ4uQg7HDPNk62ke6c9BZjbUMYpJTNZdAaJQg92HI4EjwPa60yJvve7tzhsZL5Aj40wVEaKdnY
+8RfYpQ00nGeHX74umgd+AOF8FeGC7QAlO1Ji6+5UL7UUNqb+Q7Ep3Xep6vConGT5sIETfESGiGB
KpWI5aHo4vwK/HNC/VDEYRKlg5u/R8qyWj+6sTzrjbFIdpDrvC+NQzFroxSl4o0ciuZqaPuuw3bU
GWSm9b5NGlaeJ49dbLZq6yYD9zSYubicPeLXL8ZYBVTCwM60UTvnzcciJT2MZxSrOw6ExaOCkFLi
AabDtElIl7hRTZvPMMJZ7jHhWhlQl2BY8Ad7zby3lmn4mlhGk2/ccSjuwqAU83kN0+Bjbyz1BxRN
pJdVmeHcadFgohlKmV2qFm9WlEOcwVk2oN0okzUFFyJIBa41xtK+wZBqHOGO5bBaKDdFMm0CgpQ9
CIWRn7uTpI1Mwg/husZ4vQxe1R18wj+wl5ZiXDbjlBQZxNx2PCNaCwJDkDpi3CVemj3Olpc+Qh0n
KaEfJts9N9ao5K1C//AyoP26Yi/MQ5sHIqxMt5t6ojSW5ApGu6x2IveDpxzDmI3jO/GrCNKFIyKy
TP1iI51SfvHbEXdGlRXOR5wjWPHnwb0Ggex97uhs+5eNbtNxo7TfHQtbjfamCnGUbbCcDTdJTLxF
ZDtxt7pL5pbEd8+Ht9i03UJ+xayrYKeHVpy72ZJiVWEHTS8dnyoxAQUXi0QRiPNBtdWXwp7KY0gY
4VeVluFHsAL5FC0UeC+Ttq8+W60zfKSTZtxnpGw/J/VqrcVMHeT420YYD76v8WRlDhsxL9POvMNF
ji/bFNhYojrVeInDhVSuwRXWXSBn7RKvHcojeU6tH7HBA/QKNXXgyJh65aVgAH1LwTvG2ykxBjKp
CdXjbRUiudXM8Hd6DudPZMMpnM2DInuElJoRh5IT4NVO/c7e2XPuVntOj0m+b+iOwlDQKdR5Ss3j
fl6M4RDas7FqTQu/ZqeqcJyOjrM8VKXuLhNOk9mO8Evn6+xrQm18a/KLMy/UHQEbE7aVnr0b4czE
sOGhTvrwxkjDRV2YlJM+Uk1a3H2thXHdQRT5bEDPl+doF+pLE/Mkvk5PyA9ZEJTOfohlcl4sHYgN
WoGrO5voqGJvoO7R56PNjmK/DEt5PfjafSm9YLrxunrxsJTr3t70PIIBe7jszS1BSOWd0QXpg6Ed
5709DjYfJQapBBlJJb1IllnwebGm7l2V8z1uZnISwh09y8bdVwAULrSYJj9qB2MOd5mwmaiE/z2X
z4v7fgPOos63FsUExI7sQ3h2rna/4AsayY7Kl+mBRcjzD2qY4ahPFr7gvWXY7rKxMWTW+yko8iNY
zsDE5+e6d8oix2bbijkF1yR79W5YKiAOGutNEbW2nzhRAWgDlDUfvRWNgFsS8GedZW6DTpL1R6TK
V+CtAbzSMpWPahiG4yLa5ENDYsJnm4P4N+KPOmYNAGdU4Kyq3DJwCtxyJVbXKHPi+iXLOqA3fbOU
6fvORA1Lv2meb/OK2Exkz3nyDIq2+kZCVTBvJzbl+sya0xo+EdYx7lvqB1sqQEEu1BHC1af8zukG
74kNfJftyUMb39H9t77FU1W/h/EBAjyY5+Zp7PioN6oYxJcQdu90pjh1wi4Zi/IzCX6jibglXAHL
HLu3meia6kJmmXoWMenLsCuM6Qtapcnchzzva5f0hJhHVzFqPdTUe6+iVb+LJzBEhLAaGLwDIxyL
g11l+kOax8YHurLG02wu47u1OfB5bEiR2kjMrg+1DipFIzVTdDIwXwkw6hP10dSd6II4S0evsSS3
5ELUlXpmMyXvxkkx2FYj8K0J9Os5TQUrAlQv4lnD0uqeEk/PTI15zEriEqjE0lzDjYUdn9aRNiHd
RpyP4we8nWFtXi51xjp8kLKoPgiTlEOMjIOA1DCVbR4VeVgce2eQX7Wo4/NpksMz7vEYXkTNi2O8
MXgxetryjoXN+0LYEcCqfrDAHmiRP7al1/Z7wUpUR36C89uYeu9zWJKHBVu37fVGKKfFEC0M/dkq
Mpi1k2F6O74rcBUoEMqrwidDZZP6o0VCUDP2PB38yQFnjqK4L5aA+SaUBtCHGLEtPIqOmS+yU0Dn
IKf9kWhuftMNAUdFCrGLCCx+3SXpLrBIk0dh4nxcsCUibtwvXgJgI/AXHKDEMHLVMNN2une8Foou
87v7EAeLO595hlK3QOhCMOFG2oA0QGG3IOUHCbCJ4YcJeAuD/iyCjrvog7RZUy8rf4gcPYUNk64T
fByGOGAYJGnY4/wGVbRx0MgS6pPpCtg5+xFicrpQ3U/F4n8d6Av3WyMB+shjGcIpCvMxeC7H2v7Y
dRMcdz3nn6lM9e8NOJ3P09i05MRaSR/R5ADMgOI9tg6s+/l1Vxsk/bV5WxgbrKvpu9iB98usprJ5
H0MCDvd2tqaZLQDm7go6tOZW90aL2R+WNJZ1pzHA6pT2F3hSjdoORZ8PPPgpYNIpnY8mqmIgyLKM
54NXgOmJXMDASBrLYko36LSsOICUyifP3Y5aZs92WDg+jP6uMPaFbprmMeT8lW0N1pdmS5qUewv6
KQk3i5uk/BCUfoJDMp79QcImeBkDkxSnfAmMZW+oqvrEthNHEweEcjkMEuYGoh9aW+RUN1l8NhGX
yGdH/tMAxkGlBMkJLKyM5qB/zrVrqj09RiANLEvEvKRVTgJollVGfqGpwDpbAj5CuMYe06hPYWIo
3QsKiQM3XeZmfqmghmOOrsHoQxHNCCWAugYbgGzCUdb+p6mrkju/mPoxonzaFwkJPr2XnNPjMJaH
wOg7772k57act3W3lBd+XaIDLTLF7iLKABaWlwYYOWOnFMmLB9Kq5uJDKlLyNHJCK7aJMA3zArpT
Yl+4lVvIr07KJpOQ6N4oSgKBXLPcqaZSc1TDEpoPI1RKFIA0ycJ4Z2BETrapbjVZnAUulcdkWdp4
OqPR0gF9ckQ8hxfIb6rhqrdAvkVMJ466LdnfqMtJEySFDZh10txkiG36HX+3yPdzk4zhPTFDiM1G
VwfhGYBX4dwItjxxNNKjy2+bNumr+2C0ixlAmW8WyUdfBQDP4CwF5qe8JgnQ5DshNoXF0+XIwJ90
g/PB6QhjqaEAmRwJUAxtiraCdyZYR63Is3GwQtyvKkJoWAzcfeazXB4gqozFHSxqoOhqIV3qws+G
XhNmKoHcz13m63sLuuByxLzsWe15AgcBQd6IJj8jUqn2U/0SxDFIJsIEx3rfCaMiA3CEVvbgE5Ne
vu9WIuKO/CflLluvdWPzgsPwmpKkiD75LFv63xV7Io4toNcdsMnkWSX9QzPiF98lCvHBXZAIkonh
xAvjkPbkhV+TX9rCmJkSbTAbEDr8aVDY7tklpFaxF/HSs9Pz3PVABoGFx9BOCRfm9WXnLSnjbKdC
P+5w87K7GN61Zq2ZXDF4kAmgycBaLmVMDeFbaIZzucMWLuwnOGx9cN14ldQ3bVC64iD7jESKKRk6
/YCXwl+X/7Eq54+zJTV8Qt9Xcf+eCAVK9gCj8gZ+VZn2HPnCrJFfzYLcqXMlafVTkXBTYPEo9yLM
wOV5ozO9nNu54dqsWdZQzSRrdnW5z1IQaVfhkGZkfoy5r4+WOTX9RnqOevQ1Vob3oqdwvhF9b6qv
GDncehe4Wn+ccpspOvBHp9s6QQ8FIimX8IYmkVXvBBlrzcqwctIduIGxPqgutYhKcqTPiSJ03N7c
g3masO2TWBGku7yPu5YtHTlw/jfo81b8bhrANO71vIh7POnZGNXs6ue9ImeNiDq78sVWgnA0LlEH
YLEwK0HoE8GcZOwMXa7tO8lLrPdwRCtggcTTQngKS8c788mBE2RkS+kTjNxNTflhHgD3AKcbZHVd
5IBQr8mcQD00E+oFId8Yl/aWWj55QcqAcXzp6jaX96PT1LlHPhDnt00Jy8M6hGj0s/NEFcxzmRiF
sZdj336L3Wn4ZPnLAovR6JV/DgUsqTa494mS0smY3IRhShJ3QhpWH3WmGMvLxOiKJsraNZRCUfO+
oCUroOxUimMUlTTDOkLWmMGk2BNn1haeGFNOTdDfVnnsjvhfuMXzUjYrU2FOCDhIw9xjk+HaeUaq
8DTrL9Nc1OGxQPUXf8kWq04J+y1FcDmAnChgQVDUIJzLnOurVAy2+07ziy/vDMcex+uqGVxOn2HZ
kyzFntYpiXZEtXnWmhPjfxhbxzumleuTFIPbXfjs7ZakeiDHxWg/L3k3vWTT6JKsVMdc5yYwJTNX
lVEV34HTMi/8oF+YuNgDBfO9AnoP9CQxRZGcZTIEV+WZZfVgaYbLblJmfHTamrN6pup4p9oc3wYP
LP+W8EmFO6gsgdin9dQCeUuhJW259eCyNPNAXpLBxPG9FKFzQVompLtictWV5/YunwKUyXrXuSnR
xUg17G9ytJB1UWBgZRiKtnt2oflwEBv86Zj7KOn4ekqglo1XQMwsBsJn9vx9qOxsI3E/ccRtlsOi
pvIe3nC67Crwh1UUdN0QbxxXOldznjRi1+jGHg7D6nfacAAp1WEw+HgQjfjkKva68L8tfX4gN6Np
D/Cy9FWj1hCGNiShm7W5GjeLNeLrJ4ewMzZTkReXfp3BnFBZWIy7zG67ndVp84sYspqI83z9znsT
ehVHND/M9nQo522GZeuON0IVgW1DfCNJyQNx5452H+XdrJ+90fK+Tn5SlwCIpuWmldVMjc20umu/
J1UiIpDZ/Sj7nGxB30X8102VtUQSGuUT+XlwX7tMT8GBM2XdvusNs/WSTWZOJhzBMpu/+v6A3nXl
OxF3Z3hu8eQulXtlhzEs1nAikmHnmrm+pULSWTsnt/rbkjBD8ubtJZui0WrVw2KIEtHtiLh3OyKg
ewQgBEbCG53ejghmHbqNJVrzWzfVEIMmi55FNI+mXM5yw6LsavR5+8KLK/0NiciNjrCaJZ9J9TMo
DDj9CKeRjOhPVgZzMCI6hsUzCdv6cwPdV+xbbczg6jxtPI71AjoJhmBhkUDsKhvksUjYheQcElU0
AMewNnrSFo94Ghwq2HXTfvFF3lRkEsXpLlRT9TLY2cAZtlGfrDFVfpRxXucXFgYb85Qjwz0+vrHY
BAPF0O1AVEfKXtDL7sysj9ONlA7EF3vW39KaAg9oSlJNDmGeOF97sQZ2lYyd9yKeUDB67IypXgYS
wBXFSHU5O6711XBzNYE989WdNSIsm4pZsL/oKPedlcok3NZVVWuBSB5TQqrGpPlay8JvOKz22ada
UkNawaJoe43cXGp28c7cEDQT6sc4KCziAGCgVChq0B0HGldFafuXi+hFC6YuIToH7Aa1MyYWyQG4
CpvHybb6hjxSo6V5kpUJ5zMhAb8UVeUt2340mGytiV0t8WZJYDPPji7FzH4e+whLUubBzJnjr5Pq
mM917IQVs3pucBRyA3FkM8RutgximEJsDgc4aRNXBrSWVFEWsG4jioOHgmbRSorzwgEUvoG5nHu7
vo2zb0albKILg9z9NBUwk7dxpSC/OgUYlK1qLArEXaf79J3WcUZcDlPaeJ0FZcnsAyAN5mTf2uy7
ira9Yq8InygFXmNFINWWj46Ag7/3517pKGPS45ApVae2gOyAJFNd8l8SFY/ksDGn2mdkPBbi0ukh
SxLY0wxPUOVAcvm6JSFYOpJYzFqKgdQ7mmukNZpwNaOUSgsVGdcpb1uznKt3hpEGxc5Ow+wzg7Gc
o4Al19p6HIoOANRyda47CEW7gEJ/zcTBHgJ9qpXYW79pq+QAr7ZddnC34n6vIN9z3DH9GtC0nNph
k4sODC1ldUKegzqkZKGmvknZwZKBE/aVbRLlChZwg9W9nKCiWE69MwxSnrZ+KEEWN0BT+zMjrp3w
nPxviLMZsUG7CnwgCq0gSW5GCIK3YVUR6aW6dstfj6aR6JsBm2jYlxYps+5sb01tVf2utUM9b20w
nDFoHEfH26BYPHOn3Tn7VukOOO40LSI9LzHYkU/KaUVPtz3UQ7WSltey0SD8d3HACSZCFmi+wBsq
OeezXbxsVwT7QSwAxqGPsnPcSmHrG6l8cc/nQVAXRCyXVLbGAsprlOodtlbqGEZVaBpcBsm6AOaS
rTVmfD5Uve5zmJg2YyEwH2P8StkuhKWEeVMgSwLPBifqkFkTPz3lNWmu7pJTCbca350IysmIiwjK
mNIu1RLjts+rLGFxb8xnK85WXhCVmfR8GWU5HTK6H8HG1nX7fqqpApBdTkGEE4OawR3YOrzMiSpb
LquRDXnE4desz1rpVglZ7Q1zVRIMwT28JoPlj/1Utl1Q7MnkhsZGWh17ThvvMp/d/9YnO5AQ5rl5
biFzw0+X3Ypc7ZY7ly4VmPV6EBa1tay8At1oobuanNVq76afqOhhbC5UX59BwnQzFjQeMjWleXg/
KbWQfQawfC1cpMVlL8sO9lXgse11J/+CmXP51Ll42TZL0mKVZo836gMlVeNMgnZONw0pohSujLFP
/9bH/REJ5337Ut/K/uVFXj+1/3v90eemnfssSeX3IJd//9N7/dIjDnr5B39w+Mde1V+fZNbUpz/z
6q8gDOafv832ST69+ocdk7CcP6iXfr6hGVD+fbnkpVn/5P/r//lP5M3d3L781/96xk4u178t4df6
kWyzSvL+Mwzn/1RQkZ+f6n/cPlXN0+nP/ROIgybyLySRUAtNoDMhqS7/AuLgP/jLpEG7Sm0JfEH7
9C8gDk0dwnQQIoUoFghfQJT7LyIOR7a/aBSuqjDkbs6qaf0TIs5Je9UH0SOwvlvuqo1AbXbSB+wl
WlzH1f6tvUCXSujM0Eaa5a4AbXwec2Y8/+EZHf/uMP4YASNW8cMPjUfIFAjpcRthuvBWM8KJOAI8
ZNhVS6Pv/HAWMX0wKuib3oJgttB12AajY1+5rLN7kxryWRM6yWHAnVFvLYb8RR5rgLAqIxNYsP6e
i0zML3WrHkHFJePGR9h20ztz+ZnybHFIYguGJGdHYydg2J3Puc6fYOAn1A5In9mmHuuI6zj1Bbzd
vRU/rCUIn/rWYu9aSjePv7/3k87y91uns+w6nCLx/35Po/hB12DZcRXTOpB3Ba4GVmfg/2oWn5be
ct/oYZ90lVf8x6oepznvosTCRvC6uxtKs+wF5Ly72s/kO3YdhA9yzN3GvvSpPiZtc6nImdj//v7W
7+Pk3a5NbMRJKIfwZPgn8lyRps0Eira66zthUVlU/raUFD0d+hEb17WhTsJKjDyZXtX+9Az/eLr7
/a9wanf+fuceWsLVnEX2TniiKiJ6e+4dqPR3LNT2u6SDQjAFMtzA2nzX+NxyIjhhtLA496m5fDDh
1JIwzEA0C3oYBVrSnSyM8eCVffFYOBQcZoiT5zmKwAsvfKS0bO+HdCSRvJ//UDWLbAyBDUpAUyB3
QKd+ojxIFiVEiQL/NjehRydRY1yQJ/DG0Dj94NeLkE7EBVwu9tMHryniGCtb9dYjKcHLXmTVHpgF
DlP+8P1V/NEqcZ09Yx1svsnT2f7VevHbteT/w3VhzW75z+vCbVM25Mb843won+qvw48Lw/qDfy8M
VDT/smBkoCdE7OqtvJy/OWmW6/6FogvzgECzyYvi/f13wprLeuGv6VXr6yPyia/6n5g0w7L/Qr3E
SmEx6Gm3YvM/yVP7Xb7aiY0BjwCyvNUY5K9QGUS5JyOxr0mUmv0qO1bKsS8G8gz3HgXgbZ57ydYd
Yn1hDQi7WR7iXekv7q6Q2bQv1rzWylPq4Hte+JZN9fWc9vfvFOALRFbHasm9vp7T4F9P0oFAc6Sd
4H+KCZ10IK9P5Z0ghfBlnEus1NRYr11ngmsNRCT5gIkciDcFDmrqNSL4Q8vx7A4Gbg0l1Mm6ZDNP
edpQrKzH5x/e+S/Wue+y2n+vc3//urgUEOdhhviZlyMoP3uFPWfH0iS3d9vQHLnrddMRSwPy/BjM
aRtsurkFNMye/Gaa3SaJROJ9cQkjeEeZyr7XbTDdremOpJs0Zf9Spk18MCYv/jDTRvlmxzp7dp10
uZ8p9twiN7iBGWr8/Rn/x8w259Wc/t/34a9jNMQEeuoUs1LK+xxZsqOH1/88SADWopa29r9/XK+X
xu9XYdDSQ6T07POf9bf4YWlEMhdknZwYcPQtttqx6OZNXXcJyOgt1gof0A+L1D8vhWccTzxbn/DU
T6yLLGwDjxsyMvWt1MAPZGxfDwZ1wT507//8vhDUYxvE6wQY52RFHDsXfnbqZMe09cWVWUq5q+s8
uLaqYXrDKP2LF0Wuos+e8HtmoXPyfbDnyqqFutsxr9NsP65im2Xu3vKl/fIqzAzsPfE54dZ9/aLm
iiyUyTNJCk6qfM+f6HdTQG/i94/t56uwd1knIGTrOGSAPr4aDjZEGyoaVn7EhU1HgaLBHkCuvf39
VU72K+tQ4ITrIyrkr8F1fIqykZOTgaQtGAqcmbe1XaVnBnPaBiTxxk8qHmBn2xt/DlABgUDdCNTJ
bwhCXyvL//4VbGs1Ga0WXM4Cr+80d6HGehoRx5ja3ygN9weO2PKQpgn0iSXjlL6yeCVthze+uF88
4gDbM+sNjxhqw/r///DFUcKJMXIH+bGvVbJFoaQ2RdO1b7zInz827LLY7djQIN3htHFyFRnY/CvL
j2YHx9rV7pM91x8NYn27ZHpD1firR8mCiSUTjbdg//v6WrDJ0nlw2vwoqZJQhpbkdRC8temCNt1C
/u2uFod+f1l5b+ltrZ/XJhfUCzOKzzT5HVL66mHqVAV0N4byGEyfi0Ff02rZjRkaodw8Bzh6l5dE
QyVYMOp4G/rmrlpu0xlj7xrxMKOiKvxtob7+fnT//II5BKBgZTOB0JOd3uvH4ekuJUprSY8hPoUH
YnTCG6rk/eH3VzmJ0FsHsOezKmAYgJPys9WLBAU7oLGerytagagmLKJx9OTZGFK1G9LUP/MnI3/0
etXscCiGZ1Tchj2ZQ2/RCn5+/WAPVyc/w20V055OtZbTB7HO8yP5C8VZ2woOsXD4yeY2U9LVa2eP
ZC+7wcCRRr9/Bj8Pcq68msKB3qIYDk6eNPIeo2onBt4E3hpRTeZsaTLqXViF7ntEN+Ybz3y9k9db
C8427C2whvHY4ce8frO2hT3cTbhTDs/Z3UIvD4HpZLRyA6XaJWfMBpYFcaWrzg2iItI6TpY3bvlX
r529KOYbbCIW7MH1mfwwfbQzB29HVvnRb63wUkj6WB57lk2riEfXuqjPaQnL2xxe9aahpx4FOpsj
lwrsG/vC76ei109j5SyxlAt3nT9P9dqqtQArzpU8ZplksUibdoXxU2lUO9qRiBJyg9z4NYcsuaQS
u/NmHXQbqmVNG62s9iHqKkMfnZi+O1FRFYEGtUJfumkSxOZnOO88TGCDIKGMxLbgisgW+5E4kZRq
SRIGG2R48pOvnemGWKaATondzy8A7LNvXUCczYiUDGUhks9vYMoJivvTsceeeP0G+Tcf+6lhLwsl
EZVpMRwbQ9vRULLVHCwsZam7EGfUZeL299f7eaPG0k/ZChLLypy0T04GwtcB8r9pOIq+a8+ALLhs
Yn1Eeo3p/vEKxaWYuDAIAQ3g/b4eYpZqO/Dq1nDMWIovjIJDup+b3v/kKtjtmTXwHlIOe32VboYt
M6UGN4SId5dP7UfDIXD990/t57mYW/FhIHDeW2ttJ6s8IqnUQ30tj4qe6L5cEnszh0u2/eOrrDU1
es7rcmuebmdmo2tp2kt5dBK73NGq+VKscT9/fpHAxlGADxv22CmYIJjxDQ9tpo6lrYYdQvEXTYzR
Gxf5eT0NBPs+TqFsnDl7nOxlJat7KP1ZHXM6HmvcDi2T0CzPOX4mu2URVYTw+a0F5BcvSayHaxiZ
vCPsi69Hgud3WH9nwUVN2USFqxX1dmJJfv/8fvEBsedfI74xXtBGPxnVVW31bjj1/bHI9ByFhAZu
DR4Ap1RCs35/qV8c41eOKoVkDjtCMPxe35GohkALxCzHvJmNKCPRYYcG3dq3yo+vY1uGV7aTThHM
uo5+DenYY9KJ27Jr8p2n/eneHqX4I2/9ul3AkeRZnIspckGBONmkea6GJZXW8lgvS3jwE/8lNgKx
e+PGf/GQOT+sEHoWKJKRT1Yn2TpJafauPBKJlzwYc18QqJIQbUq/cjykDU10HAWAQxyNGoCK9zhX
Ef1bl/6rHpN86+lBEn4U1B+BDNjMcWFT1W/8lr/6JenRrg5BXtBPKDsSYKgJULs+ynC1pSw0QhMi
TSInGOb/wUhgp/Dva52MBN9v7YrygTpamGD2Lp39905q9PsGUfG5OTnpvtGWe9W6ofHeN7GjVJQn
orKIyXu2kinyl9R/4/ZPSrXfh8JKtSLtmXrOejp+PTprOafxbLnjsW2AIOUVUgfRtz46CCJNnz0r
c5EFLfWAtgL0ibcPnbo/UgEiA3bQUqIRRqg0bOcgBZ+U+im5FinVX7i2oZJ+hNSlCfGrqGGfoiMf
CfEprSKiQtIevQbPwBtbopPOxt/3wx6QwAJOcuu69fp+gnqZwLaE6ph1YtiRVZMjERNWVI80J/0K
TxOBoS+5T/EpHgZ9EcsLxONyNaDkJTHuMwHo+0X5BIK0kF7FbFM2Kkv7jrwq/XWsq2B1JOLKHbjT
zHW/oRVyjoGjk31DstlVjQ36fMzH8BBgg9iO6TCcGzYiFOwGuFDDfnxjVft5ADNdOhwyoHaxpp0e
7lrTVxyfzfFoGoMRpVT6P3pe3xCRJf7Ma7g+W9AiPFMAVhyx2BC8frbdpLTjLf54NPpZHNKhfOno
pp79ftr4eQHgIj4Nt+//Bcz4+iKG6GTP1DQdqbGN28ZI/Yja3lsEy3Xueb1fpdJFAZSpiZYHldzX
VyEdBnKl5U1HnQ8vpAZf5MTgmjjLNlp2b2FZfvWK1mYbhzOwS9SHX18sHh23qJp4Qq5Nuh4Sxnlf
FWhNyKd7C5r5fVI9vTFWGyqe69VYSl9fK8zmPJ7dYj72idtGYRJk5x1okb3doQ3TtdFdhHMxPFmZ
ZxOEWmjvMhiDqd64A/mKHF2qUCIN6MkPddDi2QfpF+O3XCCNeeNL/cV7Rg2Kw5jjIj9+enYZB9BO
JovwUcwo1k1SnyKvRy/z+9H0iyMSNQHOxnD418rOaU2zq2zDryyex7LkbYYynsjfjVU4RNeOXg8O
offN/gxFHc4eZxisJ7SZSbJHRzTcrpHub+EmfjHwqMcBiafUxOJ7WiB0kwSdElHNx3HJrKfFAOnH
R50fa59EunICZ/LGA1hf+MmAeHXBk5GemQCAqo4LSsQ27+clJDHbsbOoJLf4YkbTvxlVG3+qzdm8
lWUp9nqa/owy8H3iYJNFjctZ++8Uol4PSgLhoHhX03Ls8GUeFhRCiO0Mua1F4rxxv7/41lbExlqv
dBg+p98aOaNZkVXjcoy9hSJI2JHYqPDkO+MwvHGpVRvw86PlEyNoh/M/dYDXt4XpjDbQ6C4UnAJx
0HYg8Lw6yWVR9MGZkWqH4gNU2TQjimwJ436rxZoe6BrtXdxb+RtD/eeCBN5suGGAKu0Veyxe/zZG
2wf1XKjlODM7bAZLu/dYDnJa3DXpxXg710TcecfTe+57bbyxpfzVc0dcjyIC/CBf9clmz1KFK3Oa
uUe8ep9k4vnbqWoeBpH3b+yivu/NTwf0j1c6eeqYdWkqj6ibK28ur2OTdOm9ZQ8YtUNLyveL42FZ
KeNSAXIRqIB10ttUIdrKOywymCCDUIC7SyS+t81surYmA6+XWwr3YbM3art/DjJkSsDcMeRd8YVC
R7NMkuHqrsEd3hE23r1xTz/P2t+1AtBhgBEwL7gns7brp1NtuYY4kl/d7XFSGodV731MHaxcyDHa
OdyGZF5mGzHZzYeQZuDHuWhMaOVdEBd71GjLwc9CtPEFEllWstG4LQxtPfx+NjmdtFewpE9zE00M
HHho5q/HWJYhfVryZjii6XDJwRQLUr3hLabMz1fxKQWAF8MA5LkM6NdXGb2KhFd8k0fHk9lZT7jw
nthC/fj7ezmdiSmbccJ0YFvwuZCIdXKVOmx1Ow79eJxGOV8lnGc3LfLLeyOr/fO5MPPb31/vexfh
x4ErgNas+yf2G3iRmTRe31ZbWgQXDKV5xI3vP8uCjf2ms/zE2Cic8UlU5j6l/2YlDEb8HTYJ06VA
Y5Ox+f86iAJKSz8kPW5InWYf/U4NFnbVOkRKbpFji1kLaStnhlpWETnl3nurypCItp2HCpOfBiUg
DMgGXq2GL31vJdeDav3LdDTIuWhS11Q4rLTJglQTa7jNrH7A9oM7wMH9iR1109rF6njvXU1LGjf5
Nh0dwMTwE3FPSjd1my36/vY6M4KeBFXKOM+/f4TfgwZeP8LAWfGfAT1dmuKnc5xSllnU9aCOYUYs
/Ibj8nIW4kZ753S474Rx7xYLgamwgc+DGkODCR+o2dKuyJuocvLwwmyW9muNjyHbFIsyqm2VZ2DT
+6IxPs7atwYccr55kfbz0F4BdF3Os3htXy9IX7+kadDir/dleMbr5c1UY5gezd7r79ISeXqUlIEX
qaUvzE2uZCuuVY5OcBNjUr6olBTETBNQTiFyJoBgI/G0dTsltPOgVILIJRly41AVbhKg0i/rjmQC
e7xOl05glsEm+tAuOdL4pqdIEq1YxyIaaqXazRgo9wMNQBwyLgzwixmbQMd0Hy87lJj1Qj7yjAUG
d02/XBqkXtsXtnbkvV3USRlpNaggSnoSLC8Dr4qvjWTRH5omIJ29TMzPjDCFFyVVWGBIvCTsY0bH
hE/v/3J2Xr2RIuEa/kVIxAJum062x3a3J3pv0ERyDgX8+vPgoyNN0y2jOTe7K81oq4Gqr77wBjvE
DzkxkqI7WDo0TLZaUNzlel98ipKkAvUqYSZ4mVsmwy4Lcgumglkesjwbw2MXMQPY1Llff9FNShiY
gSHaZtlkfPOFBpKa2Fw7h/c30DKykG2aSEXT/Jv9H9TlHL0Zs0jvSr07qQhH7DRkDHdINhv7f16F
hhlzWeCtoAqX0oVlmlk6TG1ycBMnYcNIlF2aoPj4/ipXg1MehmWQzaGpRKrzlp781f33izbrfKUb
T2nT4EUiWqwa6T56sTHJw2gP361Cg+s0GkCAOypt5I6blWJtLsYW59HiGM6Ty1mlZSlgEuqlj9SA
3zE41TTMKOXPum/wM1dF7qXwj48VpDgwhr9XHn2+46/WhUpAgmUAmFxmXkXb24biVAwMGmxQ4EIo
zdeM19Bis+m6f3KIfpheCw5IbE/iqRRatodY6J6EopgerLkvWi5zmAPkhrtRG+sWM/gAzbkWxPjK
bOTmb2UgRdyiBgRfcRn2m7xXsQI3+9PQ90y0c10FyBanOwRX1eOA8yu1l/1vAsZko+wNh3b9fF8D
w1tKoELDG5wuFf2pg8/iSTWmqqN5+48pJ6vQRUTUWoCg1UmELx8t14rWrlRFnqSjREe1n0z8pKMJ
SkZGOvXawhBFf3Wswj8tZNoKK3p/XOv43Hi9nDEGjoCR0O9Z9j/ivkvrdFSo5KUzHTWI/Idg1KOz
lfd3blr7n7LW1j+t7L85l17sP7SWgGaZzCoQhFt08hC1F34faOMpUt0jaicb8rcnCsdPWFoz8FE9
7r7vfWpuE6c9lUT1VNM9yGbbld9xI57xO5izo/X3NmO+/ABtVbfE3IBqZ2iHOyfUzQdIpOY9As32
pjBGVL/1EG5RqZXwvDS4G9ZoMytSkASZPV2zXNc8YDqrvd85l1m8IGpcNt4cm6h3Fy8oRX9WKxJ+
mNN3AwpF2MErdFuqOCqOjU5UrKwW6lkfJN/TWDj7qYAB0uakru+/oRu7g1OAiOb8oYjk85//FSPd
wkfBeS63A9nBfhzy7hnGtLpVraHysMZFU1IZy7v3F30DOSyefs4oSZXp/M9H5HJVYaVxaZQjxRBo
oIMvcGUWZdIc5KT4d8DDcpjAwcdKS7udifrepo5TXgZzAoxkWudMfYXYSJ5rjO6T6oMZW+MGuGj7
ALBI2dfdZN/1GL38HN1I3hkhTPKhd9Kt3mvmfa+aX6DEhjsCMjUDXx4CRqE86K2PpsIkIfbleUab
s4agpNoMV9pkxygxRbR1NB7NqM9XIFFzELh6GfNUGKSrg8LborZpTNuP+1SbTg1eKzunB2nuIr2z
DTNUFWJ9NFfupGUlSlBCl5jhBoqeDiO4RVCqWsbySeez9fROnhKBjgOaHu0uDuvi8P6HvnH8SETp
NoMnZ6O/jX7+2l1KAKOsmxIVgqwmjnIKzUPvKmvV4a1V6GczVgaRLmAbXO4mpEK1uLB69dRYJLN6
3tvHXuUcvf8sV92M+b0JLo4ZDMuY9a2T9tfD5JNBxt6E2slPuV9Bycz5nkE+fe5FnrwGw9B/tdww
xMacJ30pgkHLvCq17GqvJKZaeWlRK2szyFvPTiuY2QxzE8Yzi5OET1IEfNRVT67rACCBkedFxNq1
Ts51mJhnjqQw9OXAfC8bVAXcOyPiaj4lsJ2g1roBLlVqFkGMRjzli1HE4Veat2O39YOgOsW90VGd
JRHeEXJCWIDhoRkdYTXmP4QTNk/GkNrNxob76nqmiYzISli7fi38XpSknbmINZldXW6JuHdpp40W
zQ115FqFmbvVxn7NR/D65NKKB5EHgeFNG3ex8SjxHYQ7Cv1kC4JHB7OAOstoP0xNii26nGS28h1u
LkhPeL7JwZAszxNXXTCNzaSfhO+EW3Qsmg0AJm0nqSq9AUXK7cqen6+hy9jEE/614GJ70R1Aqroz
9FNujJvAjuIt1OB7/OU/0CyO9posnGOvtP4udqW/R4PIPNCqSbYIgVQvdELyLYph433RVN+HBNuo
iknFXS4mZT9YK7nWdVjjpyI3A1aPdgUKqpefPDetGGQLP7VRIKdzvULpByzpwVdLVpa6+Rn+WmrO
fv6KBC4ZzzQwIDi5ZtZuGRXQW0pNbSPkGO6VLF5LI2/tZk63gKdFlkxj/HK9wBxhEeqZfjIiM7gL
IpWnQnpo5alunXFONl8ACV9ViMVu9suxGGSis7msSiBTVNmnXCSxZ5KT7NE6sHcgyNyv7++w6wJp
9kynDw3RauaXLRbNVa13MycxTu1kCA9W5B+1tJxPzLjFh0ZFmY1R6vTdjxAtfH/hW99wfljcP98m
dotb1xAoxVpabJwGq4yORO1xy+h5ejKz1N+4o979P9ZzCEic3bkNvewMdqUFWz0YjBNutDReLSV6
tN269LLQxHKQXvBKVXXjOLBdqDlg0oDsXkKg6HZH49Bl04kihyQuHvWD0xm/YbomKyvd2J3MI0En
I6XAess+oY/6gIysejpBO1YPeWg/gn1dA9DdeBwAwA7TERZhULX4XLkxmM6s5HjqMGk5kpOF20ln
NuMXdbDyPDd2BlMYcNaUDUwll97ULh6niEspE1/K0Z/boTAek0RkGGeN2oEuYLpy7m6uBySU4pcE
xr56tFn6c5YnOsXxZO5tCravVdr9pxh28jShULUyiLjRFsEmlsEuUFCE5K96PCOiCtj9CvUkShU1
KunWZyPMkI3yfTTlVCvcB06lbcrU6fcWPmb3jUyUlQrgxufkN0DcwRAJsearYK213ZhxhZ+Qiin3
EVIMTBtj42DQYF15vTe2J5kb2mcUBVh/LAWA0X9phQBte+oj3X8YhyCmlVerK3HsakKB6u88vqMW
dIEBkI5dxmiMcJysnzOO0XbKnygkcSEbcOYttFnuGzUNH9Q2kPc6am6eYbYR4hmtsjdKoR8KUWR3
qRH9RjBdO8qxzPd5IsPt+wHvraWxuMvpd8z8qxmbcJUmO3XsjI2aqafR7eJjgNH5BwuP4mPURK8D
FK4DQLDoPk2zr3qQ5x/ssbQO5UALOC9j66syghZvawcIRQ82vJJWslPyut62eUJXaSXRubU/+GqQ
jt+MGpf9Ayev0NHCnvZkt059ULB/eultcy7P/TXq0I0byGBGSZtupr5cWYbrk+mL1Aq0E7QX5t+M
HR6HOs2fWhE3QIFdbeZr4V4X6u2v97/IrYfkRsCQzELeBB+Syy0jI70J437SIHa0PlPQ6b/GktYx
jbU1f+KrKf+8O7lm59GADvRcXWQQjt9OCKc1+mlyyqeCIcBBC7L2B1dD/jE1UrGhR9RsLEYw/2lD
oX+2mnQ8Gna0EntupBjEOUpdFZ8HguviiYcwivDz6vVToNdyQ7h7yqWD3BKdku0UO0COAu3j+y/5
LXwutj1Tda4MBygLV+H8m/5K1kp41cngW8YJgY565lmE6QecvRgVMrhME2SWknsETOC5OUWC37gT
1Za9x1YvRwZSjMkpr6w/TBbrcKszT9m5o+p+Fa4ifigkmso+tAO0PZyoBAjV2Un+J47lIL3MacrE
Q1kTNcxaQYFm59izo61Tufo3rcvGp9Ea5AEjNUU8mlYT3tsVTYoN27zyEifLHvxECoax6Dy1zCes
stlGhY9wdanI/gFKUs+kampGOGhqmGbbUQumcmNpGAh7Q6gJFGiYmj1q9qgBYaBQKoA/wyj2hNU1
g5eO/izCwFY5WLZAnlbJ858Q0wU6RaRbz40uAKmpVYnEFz3Dwqtap/hqKFLVtwiJOQhoh2X/tZyi
bAN/Pv7lW3VR3rVdYM3dPkwCN1lQzkJFbhEfbN8P1kDltzY1YCGNH0XnBDrpIuROzKCQZWyME8ic
Z3sqtQ+oK0+fsbXo/pijKu9biItbm3Hfa676ygAIvmyeNEwFj+/vsRtXDIUQCDOubw1mz+J0ydk1
SPelQYs1D+4YIcI+tJ3g8M+rzEdYN62ZQavr86/4ayPndqP7seIbp7SKnL2vi2SHuP73f1xkpsVj
DaapSDZgyb14lEHoWFu0rThFrax2lSnc7YTXzMqdfBX5WMVGDWymz+mwURaT3k4LzUH1Nfs0oJa2
QVAVEjxFzrGyzbXQdxXemWNx8mdOMmk3GeTlW5MyMY02SpRTYccGSkjlS6KO7SZNcuUeydB2q7rh
sHXQIlp5xhsLz4BACgxCL7TURcZqxdOkFQjYnQTT6LNdl9JLq6zb4cb4y1FDC0+Wqd1Gslvbjf/b
BrgIeSDfKYKpFVUMYYi3l89cATxFsStKzk5jU6TS1Qn3DTrHj12jRNOW+ZfCbFir+0fGgPERb6py
V0YTuOMMkqkZqDQuBCLEz2bruj+zIra/RAjRPPfID5ie6zdF8YnGSoQCTzLm/l4LpGj2pD/FDoXq
zKd4DKtmVxs429pNMxT3ldD1amOXAG62hFf7OdHsttu4nSgqT0kbBNJrFOaP9VQGJdI303ByLTeI
tn2SRmehuP05zTiA3ogU9UmrMvcJv/L0e1xoGOo4jdsEUObA+yeKSL7G4aj1G/gY8reop27aiLbR
f2u2P2ysUVbZppUu7k2m2TwSRWPt0GjV+LW1ZGCgtmZkuN5hazWr3TcDmlaW8SurA/VPAe2XqjRu
9HIzg0ldRBgiuM6hFep3oxWhggDLtPmdZOmdQmQi/Ac+LB6jZTMclSSRSNO55sfWmlDGCqJUHCs5
CdTFxGhPu85Fu9/OwCdsmtAaw23dGt2vPhxwCY5kH+yCXjf6vYqOWLOjZx4dNSXVg+1UdDRTnIqR
vZ3TSfcLPd+jZ/1fZ6TJ12zWmeDbFK7y9lTxPT0A80SjMP5qOlUTesiiWbGHRnrzrTUbJN1d8i3s
7qd4b7plcIdFdfKKRqEB9rPsjKfQgvGC/HWKBNeQ5M2aEexVkjDvXroQTI34xvQFLnevRL3WJjWI
zmoTBpvBVZWdFjXFtjPLdteUo7UtEUNfSTivu7tMQNC2mLMkrELQn7hcVVUqMxedk2A+xyDOklX5
Bcbg6FWKUh71UcYHB8HPA4qe1ix5rh8NhrkTsswPdiOify1B4UFTstCIYYILA3yOn3+F+ljwed3E
z878jnCHzr+xjQdpbhpkWiF0+e7K1XJdE5JLW8wpGUKwJtyHywW7NEV/D6nFsxYn3cawlemAJ6n1
OSmy5nnqnfFBTRDsaspMO0Roqr5oKGK9/uvVQ7/CpLTnO3ClX4miOGiiOXmsn+3Ax2sDfeAHoWdr
hoZXHU2EJyh/yBZm4jbTicsn1Tvk5pB2MdGLTw6KOSAoGuraNi0ggoZ6+ORM1bBxkNLbyRGRz/cf
8freY3GuO1qqcF6wDbpcnICm22DVzJNl1sGjbWLZkOaBsvXRFHh/pevbBwflmeULjOrto16uZIVo
Sqt1wmM28ERCpiFjPsYHBAvh/PYIflZ6ZxCnhfuPVPFZ2IO0g44QQ0V424trLx9D0KVRY55q3a09
odjN92CozL0r3fE+EVJu89Evdki5rrkC3jjCNMBnrDuNYPjaS1/YRh9xBKgy6+Rn45cxacUnuxMx
oFIrvNeS8NAW1XhHzAm3wizcp0GL71yRHlol/PHvL5/mBoUd4cu+muiJUojU7SzrhAZJ92xN1NOb
sq/1o5oqr7x8CKiQSjIygGT6/P7St7Y3bc2Zjkh7B4jN4ru7QVxmkWEBDZwmD0Pe7ENkD8FdNqby
uaidh7hMYRvHRNaAKuX9xW+EEdqpMGWYxTF1Bzx4uboR5qhmD2SPfVQgD5JH5bEPEIrDNcT5z0ZV
cBOaDe4g/KzqDGAn3eFAUT+//yuu+mnswL9/xCJ4ur7dYW0XCoYkveoNaHPtsWTxsfBBbAKafbR7
f723q+Ey3UK+SkA0hGFOMrbEkgwwCSTa5uJUq5kC5CxOk2+GiLPvFhfFi1UCWfVa1UkDry1b4xv5
hIaEZZsgTRjp46zsF/rYuQQ2xgj7TjYZrsngVb+RUACXQx1StJsKBGuJrHeDoeaI8CnMTOHClUCW
/RvykLoCcyzpjqmmyQYBS6n8HGpynvef9MYJI4tmagzbkaUBal5+36oYSMVqR5zGgfE4rjDKndvU
7lOc+d0evDCsphHdbwALCAIm4sG1+aUlmpj7Bj36tank9Yfm15DZz31adOGWKIJGL2Qvi0qcAMrV
5zx3f3PA5dEOM+dBoum8kiJcVXk6y7Gz6eBzNVO/XD58BEawiqxBnDQtMj5YBQLBYdSHdyvv+Dpy
w1gHVo3cBlNdSOuXy1gzPpvgZZ/MSrF+AIansh/Dsxbp7rNepJxbpVW+GaPSfOpRJ31EDv2hjV3l
F3QxUmo9C6xdoKMDu1X1zD+5+ERt1dRIIi/X+nEFuzCfpeXW10FwzBRYgs4ya7JTNSo7ZxQnaQcT
YMhA3zWAFTcg6dZ02268FwLLXJK+gYqWpywRpRRRadinRKL/HLiudpD26D4Eg29sND+Bt19Id1v3
jrpywK8TUtsiHZ1zMrjRVw3zHNVwzMTC4KyN03AceyW469KgueuQWPMCNc52DL7zlVh6HcjpIZP+
MVomloORudwGwZSj1exY4RlRiPQBkdTqnoqv3EaVbm6GSU7YbuBCA9LfvQPhP23f34bXZ2teHvcl
rnC6dSh1XWSghdlaulqwfF/54sgwqWPUgklFp4B5Bim1RjO9uR7JN9AUYgvTkMv1EjWzgzF1wnPc
Vc3Blml9RC5K85JUCT9LpDFXXu/1YZ7RNhBhBNezBeZ8sZ7wDWwAKcx7xiy0OEA15AhEr4SMK8mV
uYqh1wm5ZwanwEC8XKYDzcw4WovOuj8MH0fMepoN/uOp+RiMCl4cfp6Wn+BMAudN9BZJ7aAvEPgP
wQFCAQqC2NmYei/lxjCj4dxOwvidhTJQt2JssufYQANt5SffuM34ySQvAAYJRAxNLn+yoyH3Xxtl
fA5HW9nmUcj1mWT6N2ySlIOaK8G2bB3tWGo1v9bxy7vEqGyA94bykTLa2flJbByFkzjHSOvs3dih
c6L5ZXe2mzy6b41x3MHaPqlBg5VbFBvNvd04zVFgnXePKYG2jXPEc9FQ7v65qCLlZ3aI9COIJLEM
rML1LaTxk/ic0RxoaxpPfRSZlN3oZItS/+/9A3QdGVkN3CGIA8RHuKcuX2NthZPVOkF8tlJ33AC1
ire61aieS095pXq7sZdZCrQvonNzvbzYZCktdRThnegc6EXytVDDDJe3pll5fTdX4cW5M5+Lw7+o
XfqkUoIav5OzMVXBAQIHvnKm+a+6Z/OBmQFj/7fKHBb/qnwV5KInK2aV0MA0pFPxy/Fd3GrUStvD
pPl/hDnKQNDhM3qM6eDi1amD7G2nV+OzPVrmx6orJ68fR9xKQsW972S41pu7vkqApAthGyhH0MZd
jnzCWnXMFCOqsw7Ybw+PtMVqR4QHqZMGWrNH0BhV4t9jOS01WwUIz0PSUbh8p/aYBTji+PF5Jsoc
MTPA1AUg3S4Mo5+FEa9VATduLko/4NVA7k2DjXC5XIgfWmi2MjnHuGxtbCN/aAflY1aZf/TeOLtD
/AGzwKehyv9V9IO9w3iHkl6f1WTBHC4WpjtiaSkx3e+As0eBbezKbOxX3qZ2nYhwG8/ClhTWZAX6
You2ud/4oUp/ChkTOByQqNqvWB666kYmhK3NlCrWHYLf+B61gq5nB5MTL4YeUaEIvWH06KSp/saH
4BROkyw8258aa+fIeNq3PU6CGyQfkrX+1o37FV4HpxYK/KzZuQhHA1Yak6/QErZlNs/22+oQiSQ6
JFMsvBGS5so1ciP8kRTOpHsmmwZI8MtvAUMwHR0/pp1W968RffC7uOl/Q4VZ03i6EZZAmUNFn/FD
LDk/+F8Boxp8Nyt7OzsHQQRNuohNr9XtNXv6G+fWmQfEs+YKbRtrkS6IbNTMojOzMyo/jNdURWwl
dDWvEG6yyxFt2taIlO7ev0KuMQUz5AWcBIUHzUnm4ZfPlg01yWYX5Gep1Y4HmDLbu5lVPTiACg51
WMhzNpjg6wuU2eLUtb6X+pRvqfwtGFT0dPtIkXucEvKnunOqJ3NabRze+MwOSfE8+aJbC1Xw8hfK
zsmCQIz5OU675MFRJ/rqKk4t5eC0K+fuxofmK9MYZEBFg3KJ42hbBJxsmPhnPa4Gr86VZKOmTbZ/
/51fsWcJItAqQR1wIbylC5dPpNpSQ2kpKc7wl0xA4oZ17yPL/G2q+rcDzfiEOeuHKQ76A5lPsS8T
vXpEfZRWh2VV+3JqYfQo5e+6LKI9gKl8V/vpsO+nJLoTffqqxxbEbr2cfgaw6rxUgXL2/jPcelPg
EpiIIjVHDrIoHRQ5K0D2TkEurWoE4EYgexGu8UreEGSXtR/JOuZuUKvIbEGAXb6pAMYfwD63POet
mbAd4z46lFmJtBuWd0a67Ywy+hEmMIO3ld4aX6YxKO2NxBTxO+MI7dwP+vDZ14PyI66m4oefj02z
d+06PheW7v+EQYfZliB7rsH/txpmJA5ukP/+qubO99xyfpNFvHyGya2MKiqS8myYReppSKfh29Bk
7uv7y1xpHM27imngrJcMKZLS43KdwBUlXpVudDZ8HzEFiaEaI5REMgFr6Oo3uOZqu7jCuHuyGq8b
5F0j1cdiso/v/5AbdzPtZ4ahTFbokaqL82qgLMAHzeOzKEp4XriP3sWW0XtG7DYHd5J/xtzed35b
fzaGPF1Bf9x4C6SnFPEOeESB5PAiM9ASvMxg4OXn2sABdWpx5TRCrL/gEYlDbGjYIpaGGnuWWoSP
EtXRXSl65wBHFbfhsLZ2uWkUK3qcN65zwtdME4QjBQzIXdyM0OOC2bO04sAPwfe6SfDDMEBuvY4Y
DmUbBcdHZ6NiK4hSnRk9xFVtHDFGBM7QBZrq7yL+1o/U1qiLhiiGUtJWwx98peGrxrmvMtxTVXVt
ivGWs10ePiTY6YQw1GaigFLL5YaK/WxIIZNSEzZm/WJUofhMS4LOYcD0Aa0ohCWLLVWH62ODbVd3
fJHygPp0pHgyKjE+rywfs+Eq78wfha9qjy0Pt9fzoeacDUo/e6B1Mdw/XykUryEWzm29TgeuP+rJ
qVdMGDl2qTSvmDbxZ9ACHYk2a49XiDnEz84Yjc62NCpZ7jRo0Mm2dePxEeuywNrSnB3g8wQOdIHG
zbHU80tF7I0KSO5OOk2EhSMu7OV2UiubLhsIpTsl6EL1XpnC5pCEtp7hzOPkZ6HVJhjheqp/OVCE
S34dUmXUfl4b20+IGE2nUgLMmKxJ/MQoSOCHair1p67Vu8TT1VB+V2vbTDwQn0a8KZsk/+n7ffHa
ppOQO5Lp/Ng6iK94SeNbOoRdvGM8U8FnaDMNWMPeRzIRHc1XHDM9jfiOOK9vgzWpstw6t4lV6TR2
g/FXAueo8ka3YWqKFT2aCUmK4uSmaxrnz2iWDGJXjvrVNTAftRnTRqNW0LZabGxDMS2sdK3pLKoE
2BDxAHHIqihVzGowR4JwPNnkft3k5gfFTaX6OQbcuu/1HM0/0CEafmfKNJSbpqiN3/ow+J8sTN87
Bipx4NUT3osb3D0xrCHZ0/8r+8lvPZhz8gGavQq/lU/wEnXUc7suMPXXyGnDbDNONcRw06jFNh61
4UEf2gkSblhXLJ3qxmYErPc9yvXpS6GmHJzZPMrY+qmanjQEtZgktWOCXaiP26NXFFFe7pIBI3MT
XVV9W+hOq28lJ97amO4ooWWkDlUd/kzGq9om451Z4We3SbrK6Q+uVhhyU5smjYohbbFkA4KFGRSW
6olXGL1r7Z2u7LWNAkuihac+Qq2xsf3aYZSXbaGpuqlnVFqOn5IV/vLLoIgASQYhpqYp9vH38Pnw
ZfVjI/yjTm3wFSXP+KOGHZTzUNUCvcByZieYhjKqG4Yy7k5mE5g0mSb4EipGNj0kcKRz7N2F+Yp+
rU+w7ILgu18FcO6lDmG2lnYIGVwBUu4pSuU/hkmWFE8BLrMSJxJL7Q/YTlvDfqqL4uP7e+yqFGLa
N4NMiB4zokddZBph5McpXtHNWcZO6lllieWPXp8bNag3vYUiqZXKH81guCtt5zm6XUQ/OAoQyphV
M22ZhaEvo98Yk4PF01ifyyQ1vKJDOrkIdEQXfbM6tP0qw+zGc85MdRpHXOIUM4vnbOIc8zPTZ73U
f+hS+lMd5mAAfLMHjJEO7K1i1+jGPxe0pA08I5kmvThGm4tldRFozqT3zTmcWdCzIPwOm901vMVV
Ds9Aw57hp2CU6IAs8zi81zmeataftco+D134PVVN94PE2m9lt9xYiNRnVkcBJs2+mf/8r1LNbxHB
CfSuOxcIYG8pWuBlMszYJ1W9lsbfWApwOzLLBEBBQ2AR+6QGUoH8cTjnCAx7xIRpB53SeYC3lqw8
1fXQk27132stqrTYKMAodcNwlgk6Rm3FCDCYEA8zEh2ZCy7CA94V9hfL4kYuw7je0PMvdu8fxOtY
jwsHOpJsUjogCBxdvlo7ycCMOPZw1tHX24pGuPf5OK1pc10jLnlU6tg5VWar0FC4XEbUcVJZtTKc
B10rDkom+odaGZl/mHJ8APjgeFjDxi9OCmwoncWHwaFhUogD2L+2F/ghbxratJioPpY/ZBhjdHCr
VlKPm5ijysraAeootomLf9D7r1a7tZdm9KDKWZwff/FuEXwBqJPWw7nBZDhJg/+k40SvVVVt8Fo+
YGK2TYzgMA7VHciGBzDUn1p236a0DQUHz1GFOCxW0vgbP4kPAK6RySdtj2U5EXVG5EydO5zR5EwP
yETKZ0yClftap5W0kkfcWosDRDmMFxRtvcXju1XajyZdj3NttQDRcPf9GEu8KDMDlaj3X/X17IFW
kWDoie8FHDSwK4v9BeRJCQNTO0sAu5R9eBqqe5OUK9/0rgutL5JxqeBampHpZrN+4WdV0ZQPUTMg
hhvzyvTNZFvFqeK+lJux882HgDQ6nmVTYTK0fmbsAPyJHxOc0Oc04s716kH+GaYi+cll042Y7SnT
HVRfbmR7AIb2OPky/+f2GA/Kr5uLwjdx0fml/xUKgR31RjCK8WwZhQEzpJw2IY2sFyYJ1UrVdev7
MUj+X1QVfcvFmVX6rlfGRBnP7ogJY570Ke6XGeT+MVwVcJ07rJf3Mo8Fd2qelNItmw3h/n4sBN8K
fRKsZeFR6hVtVcLfF8ia56iWG0r4CBlG2SaQ6I98jw9Sd4uVwDCvsPgF9iwdhbwA9SUgpMUvcBVr
IOcez00Kwh+Br9nqMkDVVJn4TwThX1O1yBmbTrgovr97r5MSACCQwy0U/GaN7sWdw7BussIunc4W
5czGzDLkqISsKIpMFh60leVufFfmw5Cb4aID810KylV4f/W2PapnFyKPHenVZyMz2rtBwjp//8Fu
hH1YWjOtiaSLqtNY5CFd1jRTmabWeQL78dl3ASHErsPRqSpYXJseud67QgE4sclFih6pO7kDNn34
4gJLbewv7/+c67tuBsDT9OX70g5cMhtzJGvrQpsRwYP7CnzORDnXqVYi7PXHhBAEjowO19ywWe7k
XHejqtIr61ybYbKXfc0j62Z8p7VOtUv6VltpQ9x4KIeWiDVnYYgELtENNOAR2whq86yi3LOROa2v
unDb/fuv7sZTcVsCTHO5xedZ++Xp6MqmpkPeiHNeW/l9Au3l2AVGeKB6GAA2qOq/QrEIB3PjGvj7
/KGWOtp+U6XTaI7izChF8zKy2V2nShrTQeoe22pcI2Zfn35oPmCxmM6gcMm/L58vywPUH7TQPmsu
MCQf/jnMl1a5CyrabNpUN96UO/ZhUsJf77/Yt+9zGXe4jd+wh+jKmsTAy5VF2CIYUvNm8cGSf0yT
VDpQ0npndcpnXnHzUjLv30aNA75eTaHflLHYMtI1d8ghjE9aaKWeGxs/GpLDDZrT+dlBtHjvt7a5
iWws3ld+7/V+4/KhdCJgvRFqF3GySTDyGjrDPmNSm+8ExCDP7pr41S/QZlMlCpH4g0dbiqzxQ9Hk
JTVxEO20tlS2jS3KTQjf3kskqKL3f9j17wL+ARxj7lcw0lniQPye12HhOP/i68Dex6DVvRhRyrVb
4vqigmxOQEJuhTVwdLn8XODJpBUzvX5R6EeeccJVqL/xQkd4pmzl92LwzbNd0TTwJqYpzj4OEBDy
okjTCvT9aszBKV+K55TbDs5VGDk/MJzq9HsHS6RjHgfuIYxjsG/4M0fjZiijQNLvaqppO1puex4r
C+8wkVNeb1Qrrk2c4KzsC1ri04MQeY179hS68B6AnINPVs1pZ4dxcoxdt89eQT1NiFp0VZVsUluk
O1o1xVe3g7WPCXbywu2c/bKDyGyPaE/ln6vadIG3lJH+4k+2vaeYyb6rVRHWiHP4ODoLHuY32AJ1
whm8mF51I8Gcq2lHVCUMWdf3Q9nV/k5qlXYHeCX+FZVarHKxpUngOZlZV+jUifKh6er4T0VKioy5
Hkxfq0IXz3HVZVhqTonxlOmoCx5sG4cbhL+HPth0aOsxzPHLMD2kMu+9NEwF+6qivQrOa2h3elpa
H5QAkDboc1PiXBKLRFvZD1dtcXoJ5PfsBkBetM2My+3Qjoih2mkbvWCIHjy7QupbI7Pbb42pIN5i
9O19bSvGrqgYck2Ixq2kaNdhi+XfunXMtZhkLjKHaMJ/xvSx/ckT41s2hNBUwkR4tsRXvTHs7sS4
ZNrIHg3T90/b/D++iFqIqZIjARSnhEFtefHcIsKRpgM18MIwp34cCrvf1qHQ7mOaYXvLj4NHcn5l
5YhfpxMWmTm3N0cPTALV6uXbVlLOJedJf2m7rPjgW/RSZaYM24yZ+11F3vZgFYm/LzEcY0gw5Tsn
SfIP0HOrlevpLXFZPD+4CBR9wXUikrBsfbS1rkl+i/kyhQJE3dA5lrKLdUs+D86oPWlxSLfXL9TS
2Agz6AAt9dar0eB9AFm06lHNx1j0oac6kvs+z82n2pXIN+XZpMptSaKEsmSJjYbXu36+l3HQAARG
n2eDul4X7ACT4ppuFrisJ1Q2pKUTEvtbTctLNMnoiedeXIOoBy9doU8Y2C032Ps74Coj4CMQCvkH
nmAI5SyqA9HGtazJc15c+rSgz9zMgyQ57cta5jt8P6Lt++tdbfW5g/bWR2O8Cl5j/j1/FT4BWts4
QsbGSyPq5BEzIwPase+knyu1+JTUqv5aFdJ6xfWwWSEmXN0s88ooDM5zam7o5fCpNpSm0ZXReJH1
YG5SQ0k9QDdr99eNzc10ixbJnJrOnffFC83cbJB6WRkv0RgU95GbYo5pZfExS1Kbq2wK0PvT4yeN
j/ufNSbfnNaM7lCmXhN2uyoPeFxwCvA5wOAYDGgvX3Ra/g9737UcyZFl+Ss0Pu0+JCd0Rq5Nj9m6
e6jUiYR+SYMMrXV8/R7Pqm4mozCIZTc5JK2LIIBCqvBwceW55yp14Lu1fIV6if5aaJPUXmRI8nnV
zL39fE0/mtnLS42sLth2saJAcl7FOoKTXYZ29LCQWuPzq3wjowEqAuQGpalo44BIJR/Fxc7x56IA
hqVau/J6tG0OBT92gHiX0YuzT+w6y8SlK8noqSXUw6YPRXFCVH4b5gOgCbFu4A+A9cd8jkwGX2mh
9rWTcpUpnW4Eemz5XhARpcpXQOM+NImwLYfGSZVi18z9qavzOfylpAJyB6Y7nGpVQ1p9NMdNO58J
VeKpV8PQDZs6FOUDWHS9TRNWAyt84ERRZlu8hbIQPxZRdJOkPieuLYIpw5GrhNFAYOfyIjEsA4L+
I5VRLur5MC/i2ZVQwJEg4rxFJhukLNWuwHN7LUY7WJInXSZTHdR2761b2xWELMpI27KnQ5X5IsuH
RfD8+fb45uApPDKJyi6oFQm4s/H6lKEL8DigYQep7l2rE9S17vayPVdSOUW/nLhfgrq33KshsDN5
EKPZ+ixMnkpX9qeOw/joofwJtXQIAiA6BytzDBAT54XvaYg2H5JMyj2GxvBZaEgejPhFmIcJRZEM
chUq+E+G9SKbAUSexTmI21xlUd3reO+JdaBj74Feq0WZDbIe8QRYq/hGMYCRiQhKqUFsAt0MOtFk
SNanedTOSZGGM7uIFPUlRxHBGpmFtkAhqF8+6NClNUH9S9YScJQ3z0o9KHcLIfPXeSogtyDDcVrQ
NEG5H40LHjsL3LC71eW+AkY5iFfoFKiCVCtIJALrLZNYAVdmBuqSbOhoNURJgDgL0r1E7GJ/qhvV
N0Ao7lDBZECJJtCt37L/CG6ViG2Wh0dXCQvJ6QZgbkjluWB29Bu9lAjkffjWhFJ0fZpJJSJ3Q1gd
paqWbdjf0bMvBgoQ1ggWI2wYLFyPgoAXUQwR3XbeJ/YhlwOXBwRjRWMRIAlQ4A680ti1iAY1LeMA
Y0VVLogsQz2qaNPkohXLQm0pkpc6npjGlhQU4bHnhJUAXzRMbMOQIv45xaQijg8sercg6wLoCa8o
gf4bWVtg1vX7Ip9Jxxmah4Ak3UZw2hC1R09HSKPUTM7hkmpPsRhs1QEzlza20oW/0sDGIFBCgd6q
YMdBrciZpONCeINeRa3VkyQco7TWqIaOm1QYes1qYHkv41LISZZ57WMLTmgwd07YHN8glWDgIv65
4HVx0MqQoL9UHVVdqae5Fs+Pg7T3o00p7lJkZXW5ZuCnZLyPmgJK3iC40qoFGrfd9yhUk5WMuuom
hkVa6IaSiGQh3QVJYAlxMaHZvlEt5/EBLPl1fOMOaJ3edrNQjOZHQGOt2NCdxtBJZ3jk8PneHKtQ
fh2wUyCRgd2JeN5oHpQ269AvCPMQEomCCoU2pGU4QhPz/Y0oHl9nZOT58ilrWg33I1CRlNRjYIFk
RkCADfmyr/7jF42/vzSFf0kzsKy46Nt37hn/jz//a+O/wMpO36v/5G/7+fH//MVfu+wtOVbF21u1
ecrGr/zFG/H5X6/PnqqnX/xhJJVf9Yf6reiv3kootb+3r+ev/P998oe386dc99nb3358SVG7wj/N
9dPkx69POa9/+5ETSP3H5cd/fW77FONtNH1Jyx/+1+rtLfIT93//4JTRU/Jajj/g7ams/vbjQvsJ
GCEExBZATsLP5Onr9u3rMzpwggguIB+CChVsiCQtKu9vP85E8Sck9fEeYFyA4uV10uCA+vKU9BP2
EN4AUi0k4RDh+/HvA91/kYRflsh9S7/+/UNSx3tAMarybz+ed/eFwAQaXkKzH045D/QugK4jAYVm
BAEiubJkaU1M1GYVuLZfrEC9FsdOVTANPQhAUpQgeq+4oOS1u8rW5BWIwkifyKimWSYDyyPwPBJw
ZqGFUTPYQktlbVno6PthaAixKbTMWF4em8CSZ9bsZBdA7c6pmq9jicPPmKeBeG1ZJI7crk+a03rG
qaZqxLTKirtVhi4HqXkCVVZ/HRdA+2y81fy2vI5fwSH/3j0BP6Nse4CDg4deceLTFJ6Tn5fPZmjk
U4C6B10tPAUMfjOjfOzf5nfpY/4oaVS9E94aj8yfxYzNn9PH9LF+SzwShmR47gAwPKIS5GTW/Vvv
AxkDiUfSmqmp3QarOnjRQoDVcysYNqVM+8DsU6cKQQwFntaHaPYOIxoNHDzSBfu2nxARZxK9T25J
H7kn8ygr5ZOLRW/n91lx0CNb0Ffq7CaTULlMtsP77KDf1+v4ergNH2RjFpHwAc5a3lB0a1jkFBSY
KH/NrtoT6cGdVaAACb0jyERUfnKYI7P7DxqmMrFBxun/v8AGmZIK46KVfz+p8MGag1wIxgwHAsDt
4bG9C5MqFsEmpMWabPlJrhMQiEdobIGY/EljYV9N1SJMXW0kpP/Fq40tNq4TwCcKlxXhKbAojC2i
QhlSV2nAJlxTzeopWqDSgAUMh54uDIh4OuBLpT5DcSJzmTohnmCnfytyLwcwNljjKByyE7hZLcVq
DdAdontQDZwpKSNwSBH1vqfVGkDKSqHNtf7UvZ7QTuYGTgnI/PFzVgExSMJldkRVUI46ycEq4KE/
+8u4o+gQzbPSN/Gbe6iQFdOoi0a+N7OtPCfVyr8RUO05Rw6GwKOxI+HrH0pGujlBD6Y2AGqK1AGZ
G2FKEJYPSyOoSHWi2rW7rt69mM1uZpvgqkW/dWQrlu7efRiesg4EOjTZtqy5chV6iuj6ROp1catF
NIvIel4Q7V68LV9R1rDr79qVy+KrnKBK0r8CfwGyUoJKrmUThCluToeIpug3G9DWM4cHpEU9BjJW
/93Ds+/ZS/KSvRQBaV3+v5wRbfsqbGWoXd5MBAOmcnaDOD9gpFFoAV9cgDkJzUbQC+NRWvms1JEB
JTzueaysE2qeAVlYAUk9xbw6vcwj+f59mf+KyzwlTcYtx39raTLKsnwRZpx6E/yTEqLPXLZeSOq8
6UTd6yPFyiT3rZUUsGfkPqnmJXpzgSONzmRlyt+euuRIOfwWlxx7fV9uE5WRCE8C4Al4wS9vM1Sl
MF/IiWIB2k87VtLrO6Aut7SeiCVMXmhkDv/TF5I+Unro3AOnBCE9NGsZzaIvpZ6klzmaVpxOJyrr
aUuSOTqlAQhiS37XmWXWufZ8gQIrGZyY5gyRMVJooUqKotcNzsWJdhR97PSyly09dDKhClDroO30
clPrIXmLbZ4hyazpEMnBKUzYKbzuJCUCy1v1ayv7zwt0eTujBUrKUPMRKlashUxj6rVo90IHeE0D
ycHUhEbaDXUTFvkMyqwBwx0R7jv0KMv3UBynhiB2Nu82yVMUkznQu3RK6X54TC/HN1pXN44EtG3A
+HpY9g4oCjPnFIEgiwbHYqffa7ZuS/cZfAN91z43m84qNv5ERnBqycf0VX/xJVdH+u1/esn5jht5
gbDt/nHAxtjS1IsTQZrBzMufchDboPzrqawJYIL0IjjyQYxhamuNsxa/x9aaulfll+Lxn77XM+3R
eFJ5TwMJuED+30hqlY0XBQNoT637e4Hudi6pyMPDzfE4EZU4L85n1xmJE1dPQFLIr9Mv3avKARqQ
CMuT5dqV85w5hYP6QkOjMJCdknTEmlkyPZGMwLZbZ9uEPD0tmTGzjKWGB5FJ32bkTiEaScgWzbfI
YtKol0aR+bP8u5yYsXwpOt3PUSBupcgFXEH+nVBndliY3l70jJDmKRWcYqAJmJIO2TLfFQJFS9E5
SsZu5s7EhpwYyzkkfGETgEnjdxvL1IY569uLsfyzG+ZDvX0x/2d2sYvrqJ6LUGSMDdOYoGPTluWj
AyWTWsoChARGN8VDMbXe58zIxfXaIC8FZCkVq2LdS9yxxS66BmGDCnCPxzyfQd8B2FHNSWDLPl3I
12GD4CHNGUr0IrhLU1iLqRNzXoiLAf3hJ2ZyxUYJg391xcb8cuMTOsY0l1q9aEIfOySJaWoJcIvp
yVYUJr7L1AvR+5TN/uVdMhKXv/sumZyEkVz9LSbhowAigMEg9OOFfItvCnvkIBSHFvg6i7HHlDxm
ZmttHsGTzO7NgJE31yAlK5m+e6CH0pCJfTxukd8nPbNXPb23mX0TEPtzEQmQ9QfWwcWglFGMOKor
HazVGJRgIbnNoGiodlBJZ3rXmlX3pGFeg7/KZboqlzjI99oG+e4DMkUveGVGZ3aPo1+ZMrmdma+5
LT+orKYL+0RzGw0WDf3mBOfkcDIOt6j932sGGlUR2XZQR0l1pjkIpNHO1plvVWRO8W1UxNoja2p2
K898A1WQMdCSZcZbsVLQLfB6j9DUzIDt/JZuTkzZV+RtRi0ntOZGgwnUCDUeKhLi40Oqv+rsLYK2
M2hBluCDNL1nqOpn1ypNtKLFi8G0S1/26obE673O5oZqOAtoqDnNMA6NRcQozYoITkPneFjBK0Cf
QH3rtE7ufFxSY+rVfMvDZaIlOHfBe7WszTs0rlvifl5C+qKx9UPL7rY6uUN4i97tr2JqoTXpOiGp
A55WKGPrDk+BVp+oyyVykni5vIx47E0w0ciYLLfHwwFgVQK0INGMVWnwr3sQiZPVa7dD5wOzpgUr
jYqtavp6K0H0xwS83yygryreB55xo2DJOiaNeb+qySZyAH9mUBCspfebVeAULDcQHdp561Wy5h+W
scL0nHbZ3Odoy0CylLS0XwbrwKmBZ6XI/JB6GVB0GNtLCB8G634p7/hl+QhP9ITvWzQdxldIXrcP
qnXa6eTJfq/J7a1wAOS5IwIh+RrkmpjjzCiZcG88hE5laKQxUuehZDVr2bBszfkG0zyjHXFcYvWk
J3ZC7Rb3N3ESuGn4jaX18+kccxZnNeCJqGhULJWURoQ7xQ1sTCe1fLLbdGwwk3VrsP3cQmX38qF0
DHGJIZq9aVA2YfVNSYpxNdz/iKSYmp8RJqmo8rwCcQGfH76pTpv5rjU2oERFivtRZANbkJgun/o1
NWQLZyAhgunu18vl8TAxPdNCa2Tmfxda34XWv6fQGtmOv+ehnJIPowDs7yk/Qf74gTBHWksD5J4D
oMd5u5lSnQYP7DvQTQUrmGBx/VgajdmYtVEbgzngd3zbmZ2J3BPlz/XLHFqyOr+OZ6T4c4BSmulT
4oimaOrLgUlUZKopGR6NjdDwjYDNjMaeXzV2Y8+oxmDQsAV++7CoVfAYEKmm88JMbmvWUY2sa2Y0
hrpsjCeXLZhucE0KUh6nNWbHHloUCDWzxaPoWMiQp4HPDoshglUDaboNiEdunmT6lOFx7uLDaLDe
YqrvU2jHq9DaXymsgmHUkKuUrqWahOvFNn+RrYGuoWkTst6v7x40BAU8YkcwH25TsiDDWWtDTb+u
blXYCohnzAksQFD9kkNNXvncvPMBHd+hvvF8i+e5UfH6+ops6JIGRmi6ZmTFMF4V0pu1mRl8WgDK
vMlZb2pmzDKLGwUof2KR9bnexnpOrPXIlPfBJJa4RYrIP1avxuzVVMc3X3kZqpyv5KphPMPJl1FZ
tkbmJI5uZU7HekM2BaQeJQRRMljhvoHWYKZreGaAvxLE12MDpedYcJnNTQ/Lzx/LLXQgRTAjMH2j
pBGex6vNlPrGYMdWiGc7O9zA50VnJGEXpzBpBHOACQouoHV/j/7E+F/ZiVZhtGbpDEbPYOmfDIlI
ZmegQgDWdAYbDDeDLxGj8o0TbkPDd2/AemNzWNy5UdN4lRvyTrNEU0AgKHIaM2PoDAMLXMW217Ey
qVlRyc4oTYCnMTyb5NeCM2zlQ7rOHWldWdQzXAa8LEUdCIYjLhPbJwTmuZFbiRkbZutU22ormAJL
lvikzYGh5Ip6S/Sso2ghgS3MTU/0+KERDEkYhtS/bfB3ZKSswyc2yCajuRZFZw1WGRWmYoW4EwxQ
NOUzdEPD9xw3BKOdHx4EBuz5erH2TXsB6Jx23e9qk/iO61CQI1ne1PaZFBWjgNV3UfGXFRUoNvtc
VIyd3VOtzEKUz/PgWAlBURoAx0Lgd+bp0H1VDCecJQkygj+j3oN6AvJBZILR4wSeLIH2QEkkLDBj
a0ZfGjis2LSG44Mg576EO1CzwYiZj/08xyGMaGQtWbKpNq2j3XfYzwo5IQ47LPsdYAcMp8I1EhPw
c+5f4PT2FMl/fKSyE8hWuveuKhotF05lVRYOnylbQF853jZ1kNSn+vnkQNoZn4tUkFtMzNMoo1E0
AQpj20KxZIQE+ImuKTz5TUu5eqwN9WUwG5ZBLQ6meh85A6QSGm4ymXE5yb80YFI1WlsRAwwaElMx
IlZagelh3lz8GyxCtmucGED4+O0aqeUufSMySyu3xGcue0NI1gTyNWCp5R35+2KgU/hr/YMP5QtI
Hcs3eB9kr/jMP0G0AzPH+z2GtTFiemIzTHizii3+qi+vLN/4K1J8eSb/6S4j01+Kdm7hN67oGzkt
rRjj9rEukYl+8vgZYmShERuZiTHhHhNoATSRwAi41D8xD/cRW/jexBa/Hx65cJcBG+yUj8fkvzFO
3EmKV/Ern793XE/w90HYbhs7hsjlYncOA2KOgIJP96ETw2ZYow0g7IeILA7qsnSiq+BKuU8diG/o
1mpbXovLlnUmOPys+mzkdPDsuTGDYgImstpKsAoK9WgILVcb0BiQ32A5stKzjE5ZtR0MSHfKtYuE
9XJtvh87rIGAU3IyMlrRggoMpGpXKhWRUAiZZ8z2vhmanuEZDEzSME5mbAb1zlVXDoVQmCejtyPL
hUrrzZ7FeK4yEUngBoWCsTYmV9WexeMU4LSBEkD97FXPRLrWzexdhWFxot4G3HqsJ+oeud2ly44p
UD8WemnSxNKvAstnUPMn6LUThVHS42wZ4E+hKmYSKZkFokApBUOMpdKFlTvlulzPreMmh6osoMY2
LXSohIEXNGT3oqnipktMUGlk2Pb8fIF6EOCn0JSpCyDUyl4tnJbc8jvUMTEYMobP7NpGPhcqt8YB
wWhZYdQsRWgrM+YHVHzg2guDQPU1hMwRNRjojX2CnoddZiMU7pSOvCzXoiXdKy/aS8n6Fxc7s2Th
Wl83tgO/OqUDd7SBKIf5FZMVQjlsM5j3ZmPMNlhaWJ6uBZTafrbsrMig72CGo+/vET28Ip1Ojzfb
p4Dc3LTkFVbfCQtGazu40bZsxa09kQzkiodYSnLNr5LjHymutYB5CDJRXPD19XZhFwxhEMa3WW60
9mLvYoV1zFQOe7rH1uJLqjIdLy9MxJus1k5XKRaGy0I+WycsTY590AMMj7wQrJ41gFcI77WmvPTs
JVaSm+Ng+cKu45sJ2XJsoRMNKIxlbAd0D4dwHYwcdiadW6kzt0RMnLzU7mcIDSUWbotuJabSHhOz
pp7Nw3vEWFiGbMQ7d/eeAhwfWCfs/QRfwLXhFriglvHoAks4Z2DsxsfMJkIW6hn+Mg4vXXgk45CO
kqF5adOVyJOco3W5IZ19En5guYXKDwUyKGf/pLvnvgc/0OkWysd0bXQ4NlGBdq2aIlOouBYhYOut
u5rj78oRDNknrq1QfnY1uuFmqrrOzGeR1DeQYizZnS1VSDUux2CxmokZLmsrh7yD9Xrob2qrOIJM
dlNaIoG0w+sgCS1xhb6kNpfMASRwCl3FZR0sX8Q2Q44SxBfcjAUYIXdgxTpKR39dP4hbdROuXUfd
Nnep1ZEZ3rUweIgUkdX9Ar4Bl4VcDqMxFztLWWiG0ApxbjXIwi+fPcNf7lohBTwmBTYsto3tmjoO
GV8lHmCEbb0SjY56t62JVyGc2+A97b6hmtOtIJmt6OgafIyVjYAtQ+CuMmDBJjcui2BjIy59194V
Vs1y2J0+5FuIz8cuMNCGDuIlwCHuobQH7KanglKY1QW2J9YJK+hZ5XMEpyZj0gF+HM4/d4ECS3QQ
DcUuRLiUW7f43Zh8pQuEWrnq5KKZR9f5vxBmhMrPAeQpEIyFd4qNCJvB8nc9YpwzfGJioTIan3L+
MsDPCtnEw6qQXZgMD7taRHy8hlktQMIurBbuVva+BRbSnK95kHZ+FmMubHc8hSqUFD/hbpjcEkef
EWgVHmitjM4Y4Css4HPIhB9hflwXENgLuKkuZiTCnIOEcR/fQcw5JxrDncFaYSfEEG3c4YXjCcQo
T2BU+Hzu7tSOQCgkOI7T/KyKzjNjz/CR84d2NXM8HObzlxktG6uiCyfZCgBLJrfNUt1guXjQnXhP
swMUuXE6akgOYCttT0x38H3eijrgql8UKviw70IMgTsR6lZnMr65cg1vTs7sCop5Fd80drfiihnG
g8k/ASxX+ERuVMAoMRPm29wZHHCInuF5l06J8gefQA/hi69GAKEtmWvJnBsvfCP7MApay4MLCKMD
UxCvUTa6yyzbNxNKo7cagWodq1sjEZJj/RbMx1auLLTeyAl9xT7GBPHZVq48i+9q7iHnd3y2oRXh
7GCvX3M1NLvmr+WP6rS0+b9VJ7CkK645uTfoWXCj4A3i1RTbbsIgnPSxxxwG333s7z72z8VH4pQ7
MQrXo9YUxastonEBjF+uOEoYeU9cTEqbKVDmtPPCR3MBAPjuvHx3Xr47L9+dl+/OS/d/Pi4e5RHQ
z1yXUWZHnMWxu+DiG1ADxKQdaw6beKIIcOoaI4DQP3WNaSdslCr47oR9d8K+O2Gwu747YX+8EzZp
RY8SVf+SFT2fkMfjEg1ByMN40SFT0lLlnPfIHJ44T9byjidWOXIM+UeCYAWyu+o5h5jBN50jbjww
xZCQx1ARaxoQh+Hx7S9RI+D0dPbyxuOyIX1LF0R4vRuWCG+jXtJQrRZhAzS+oB1AjylzAX/jARke
8/gSZ11x/3gK9zV5p6Ncx1/3TifTX+dM+oVn9G+a/gLn5kcGD6gTOZMViBvHEPK2aEDz01R88yNa
h3gdj7nd3r7e9vQZQVXQspNbPJAxRNNXgAm2+Cnz0DqP9yEO5Qzs+WoguxwvLSmC6tczsgOUYJns
kl1p6fvqTtrLW3nTHZTrzMgQ0M6BHJkjXVUitET2+/0LSM/IHlHNiOwRihqWw1JwgEldDlbOVIT6
azNFdNQzRZo6PcCsOfhfwGcD59ozCd7dkGH5EJH54f396JEj0gAY64y9+uzwjhyAjHsIkdhDrxh6
y2GbM3N1u0Lge40exPT1NaDAfiDzh+j/bcFukdpAXFDlNwwIJ1AhNf/Nn+F3f7jFXJznCJ+MVhPn
V3BQweH188zkx1H0i5UZ+faRHy5CPawVYJX51wopH/rYGh1Lyf2cmNcoxLlriEuuOnJ9rmW3AF4m
xpoA/7IGguYGNTIGesUwdBYiPG3XILliJkheBYaPxATuJUDM9fYVUJv+PGvvwL4ExvtUb6kznPQb
o/riTkZGdYfe4monIR+gPWb3pzfArK12OT/6T9oB7GqHbo/OTwnpPMa7zmtUWBCQm88GMt/oRxQH
KmjrEfBqmu45fdGQ5GMzYLEDWp5Q4UVROCgdNKNpSfPw+QrII6arc/UAAFX/OBsjQx2t1EDYe8LZ
AJ+yjzztG0+BxvQFHESEucTfoK/UTWzGZmSAhP4YHr0NWi0jc+cjI8Rj2hwf/PmYzgV2n83lyKxH
LyBFDjOeW0GGSqHIRCEVIpvVWgeOi+fzAIghpX3GmtAKZfyikQIJJN615hLYJVRMIbOJLGB5TsqA
GZwGGCowMcgRtUhhRhvkjGA1JZb6gBLVCeQxuIAm5A1//kIuByChnvszjJ9nC3SMlydpkTfYcMhP
j5Qtzw7w/FAC4FJruFccvtQgE3e6Re4HeLRqx9Fo5U2E3zy9zZPMJ6SfeTqdw5l4+puD7Pl+92mM
7LtVZIarMPngXheLVa6wHLzyCDz3dgD4dYkMZsn8dYco3ZO2GwybQ350mkHdI/GLVdSROC2R92vM
czoNQWg+4sjpzrCkBQuBX1N2HK/QGPJSgImQIFH8nlnt6vX1ZLy/36zfYutqn4QkSQjOH2SUz/DD
wxk8vi9YCYQaj47zmDfX+/xni8g38tZIFNQ2/5tngXisHOlFBNeLcz4ZKdt/cXtJoxKJWkn8Uy9j
y8dEOGMQUK9r8+ltb2Q7Jzx75hOP+hAlELzLJSTGMaM9yeiNQG5idnNzTFlsnu8QMvHw+pqg9o5L
0c/PwccW4s9n81ygebGPhC7xG7nGQPOraKegISUD0sxqrJSjwKwCizSspbuJi05py3OF2MVVv2vL
/yltObkfRpD932Q/TAljaRTs/+NOy5TYPSMDLzbud7H75xK7IwvpT6bVpwwl6Q8wlKaMTmlkKP1Z
jM4ps39M9vvnNfvnPJrwjakKjlTOKKbCjh5JRzXNXZCOwNTTD48NkDu7tLOdXXIsN6INkDd7A5LC
iMhbuHFhyQF7wOobwOipv4R5YcdLYHsIwD5w7146qlolsGTgrLI0c9ikiMQEBEC9ZhOecRUJ5VUG
3s0ClrcfUu+QWejKFByKnBwieHoo1pwwZSdvb+Sf/cVuT/swkQ2Ge1EE9TSap/FShAuNocdl7IPo
FsWyPU2ua0BklLs5u+emOcfCdgzGOC2u4X7AAQntcKWdsaI5rTccBxqYvEykAXsNus8QtEONOG6P
Fw+wYAeQlRlvFnD5OeSoRoacAy4B5aEy1hSU7xb6wZJUJK1mqaK5qI3PDbnJmxtZC3+pm5M/RH5f
rNzo3PVC6CYSCIgthAlUsjrcIq5xew8/Gtg7AVEQy9oriLg09Byd3Fv7Q4ZyGZHCH5lwJ7ja+kYC
XIxkdETyE5iMIhUj2ZnO8vj5Gk7e5khn/o63qfIZ/ew+R/oPPfd8rS4QqskNjiUNtwOCNKYP6fXM
gy/PzlYiTw9ry0X9qL90tgjZgJ0Gz+yeAXbEy1KKGBoPK/TGo2yVjmLGe2mt2dpKt+Ojiy4E9uez
x0f02YhH2nE4Leap3mHE4LY1Vwjoff7x54aRn33+yM2v0KMuleaQHgVaRKMYqKfh7TMvJhPXChXw
OwECU7U5QpMj0SMm2qa44rBx7sF7pseuSrCLvxeoykfEol3LVIRwOBGZRleDURCA00jTGqerzwc+
MS+Lsf/bacLMGzAv8eEBpWOHKQf7Y63x85EY913I8s6r5BwXWFWoIh6ACgVbFk0R20MIdUau+c4Y
4Hs/I65qOsRCJVuCB1TzGe1kyBv+f9uD6+amIA9omkUKglGioI1HCD144cuCXEEXosDpiDjeO1pv
AZb3PrG6Mp+FT1Z33Jxslg2zQPBwE5AqPQZ/vyD3OQLAPFr8uOGPNAwtnCDfeRHU+oEv3swqCPt8
sabO3WIkxv/8527cdOTXnrup7TsSuPVvvn1HQvevuX1H4vr32r4T2nHczPBXaccpAXyOZF2Yb38a
ASx9PCtIRM3Raog3yIHsuRh4Es7EUtVaxXr2UJ5UWimIexBsvIOso0eYKDeQdwy1FDxJNVG5IApc
YHwr2H6++ChBGg2VlM7kDvW1Mc23ASqKBtTC9sbmzOy1iw3ZTgC253D+BYqpOpBNAed5VFEI9bwq
ji56cecEvQ5LODM5arq4hAenhmw37PQASLq53Qq4D4m9B7iLxtJXAtK/AYlRlZMymR4F/LN3OouX
GgUI2PumYKM/C3FRRYIkDQ+0BoZkh/B/YjMwYkCs8SSqPyQY0BITmMSeuB2d44nPhS14NycmZ+QR
9LkPFsoTVobNUUndo5iGS/xVCtXTw6zkfwoQ/ZtH4VxNw2trUG2MR+bk/u9ZLF6F3aG2XDa5jkgJ
rw14XOCdOR7mVhOvxOH1iPzTHnOC5758eXv+GvAHwym8RgkYQPwc5p8hmYGUoSEhOagTVBvSDuVd
PMsOyi3+N+D+qEhCWfgcFQPNucACndTwjJGQhfUFvS8uRSioDnw0n0/Zf6Offt5OI/0Uu2JcpyG2
kwAvKSfPLnFyenWNPjHcNCxJwkz+AN8jsZE4j493PbuTKZjrMhg9T0+vYLCBDg/I6+F96WPXZ9TD
ZojZ1NpObnxu4V6cun+njf8hbZSu/7yKI6WaF6ekyWKs4tmc55EK/sUXjZtvgXntXKOGCLVEKCA/
G/0+1vf6+Rmdmsnh/fYW1ANvbzq4n0L4wyeHW3iop10v39/fUUt4tOn7DOlYvrhLifDzTI8o0fNR
opOhDi+xUODG87XB8ugZPZmQeZN3N9Lof627mxZaI13/XWhNCq2Ra/iHCa1JS2HkY/6mlsKHhvZC
FEQ0tBEl+RycuJCXp5PmR30HXQgthU7QONIpBDyo7gayfNJMNP9dTsjoDyln9YtLjm7Xl2aVFki4
pDcXXztBByuFXqABS/WseCg/bcTGigOxYGEYx2YygCNVEUE1qoQELbTu2xZE+3mclHQmZPu4kZ4z
D/2akr6w1HlYkkXbCFMj/tBg+HnEysiUi4MwVE8lBCeYSBrU4QKS49HMkUm/QXywQmGvnYEG5OaJ
gxKWWxf8/BMa+Bzl/8aguxjCyKCLizm6hSsYAhxrLqKvXIMXynE6u4hwWhheN+gCJ3SAdXV8j4CF
+NwGkLhV9NkIRlZT3NVl6OUYwYZ7x6+HDSdE3Jng9Ks4q83NMiCHiUtOzfvY7Pjt5/3MZP7ZXY/s
iTKrq3Y2w12LZg5LDriwnCL2hVBHDlhBbg04L5wYAUw+vGfYFnV83DSMySEBmsBnAEj0NpaEW78q
wv6IcgCk9H77+Ux9LOsutsdItXd6M5tJCYZ5C239zC1MWGUwOxHS4CbtPbMaCj6ijOw5yeKLAmIh
TttobQvuh/DCbtu+5pYAH3rL4zEUhei3t+/H989HOrmR+ZpfCJzffiNPLulIk/5BSzolJnnbs8uJ
+uPF5NRpHcn12A3lNsywB2Oy2a8n4rwTHz7GNv+6Dz83mvjklJ/xERebMuhkVTi1UEk4LSUOsAia
EhCT0HAT3FVkzavgfRptU0CqalCOgV8DdF8Z2YKcgSOeXnnG4cH4/KRMnekx8vePO9PihBExJpH/
LYyICW10nryLFfsNtNHkJhnJ2HjwtTm6f2OTCBRUYi6AvLCWoAFKyqlvuU6YkceOwee3VIDoegRA
QvO0BRbRApbxiNp8OmGZTI5pLE3/DGMaydff8jB9bUe5/3KWR/0vR3/+1/+ty6p4ivyn5AdSF29P
9Q/p+w/H6qnyy8p/Kf8CrS+5CPjvW19ueYPKtyL5YfNU4CafPup9yT/hS+9LUdF+Qr9u2Ay6rmtz
UYd++dL7UlSUn/AQGtagNSb6A6vYVF+bX0rCT6qKrumCIKLFpYaOmf9ofikqP4miJKEzmYyGxJqi
K7+m9+VIouDzNRWdxHVRRCc3dMEc6RIRHajT7qR2+3BWyEyYiY/zMEcnmESYo4d2MlCvQFrtYra+
bpHLfpvclLtQArjmXNLQnVqXVFHVxLG8zUp9nshop7wfmroxfQHdM70crTY/v8q4py2/jKzoUCg6
umAv8P1LvS5mQdTGktjsC9FL1l4Q24MXdCwaFIkFs64hXim5m7ANnS7Rj1qUudbECL6ZXEnVRd6H
WZR5U/BzVuxCdqZ6U/fD0Bd7Pa3Q0zgLF2abqaopLBpQW5ZquIxjAXFYzwXuOG8kZxaioZqcLiI7
FAtQCWtFv6o9OdyIleiu3CZzn2Wt8SZmamwqCoLEO0ZL/4+9L2luHOe2/C+9ZwUxkCAWvSEparAl
2ZbnDcOV6eQ8z/z179BV3yuLyid2Re86OiKHRUYaBHBxx3PvYUJMJKig8js/KXX0eagTnt6FLPUd
PQ3hQqeesu7SRNuMdGwR7Y0VB0FBcQgUwO7VMX8jvh9aCR9/1qDM/ZHSmh1CtSx2iRv3e98N5Sam
onHAvM7WuWeEDqih8w1Xm7tOH7pXwsCxZmhywDWQ1opqNX3Xw/60cAWzwiO2ZhAc/xcxO3jQ9VlE
mSaDMrSMx3eajPiuSElviVELbtXOqyxZxqrV8LI7cNBer/x0UJ1Ugnjh+kdMDuSZvGPIKibaczBx
UyrBaHt+vFmld5qhhdFdl9b0Jo61lxBk5yvW6Y0ziKMcPVSq9XJpeuPlA9AMCe0hVXDucirmiOda
lVWrp4l314nBt0aDvMR+g5FAoabYbljJTVD7J+FqqCZ4UWUrZauY13c+j2XRICSh+yZCLug5afDZ
G0yJzNJQT+URpFXVWngKsPTFKB68NOhWBkjj12Q4cS88VnRAvQLMqlVQug5pKFL7oEq5iVjhO0Yb
D/dRaWz8AKzlqYIBczV5rWNq1ZiBJEa50G99oaA0EFqinET5xJ6uqTPDGtU8Bx82lccykOI0aF27
qofCXfA7yfSszuQCP91gOB+DawRc2LPDoX2WeZkwxmMQJtvea5R1TyCkwBqZTaSFDqnL/oPl/M+g
wYChUR/MpDHEgjKehz+qqhMsbYjpfthEm3YunUpU+mmbjfSYMlc9aHl7q459/NbWEq1Ybg7GyYJF
5JaCFks3Q7X9U9MK3bebXBgQnCLK3jRt71eyy6w6UoG8MrSSblOtrExXhByjbutisiW8fB+bkn1e
l7C5Szx9viHAeE+JAUOmiplj5mVc18pIqkc/0W5LJfDeKgbZCkFHj9FRZGgBB2xkuAcVS7YXAReu
2fetuxWtpjKH+xE1+eCTd63Tqz1gGC5mNbHB26euOi7Zg1lshW+lTCNC1dAhBB76+ZgzKvsoqdK2
PrIwKR6optXrrnAF3NqIOIriYfBtm4qbdMj7pyTLcYAJyZDcaA2o2iJsKyviaR6aeRLWR0WwwvHT
VLZ/Pdp/5cL9v8loPhEC/s9unZVl0W9dOfyvv1w5hWjiD0YJ2AV1Q9O4/o8vp0DH/WFw+GoGrChK
P+o/zpxigP1cRSclw5VTXRXTxf+HypySPyQGcauSc0oYHET6b9y5yZT8o1I0Aduta/A2NKbC0EDa
zh+z0Hqt0UuXPVQKRf4y8kqL+5lY15rpAicJ8TaHrjfJOC4Y2nOV+bWwEDgeMOYy+DtkpkUS5Ey1
yiv5A2gIMzsTPgrZYlzyVKafcrY9eMrwfcH9zlDrxys6356WtmGTNLV6Pypsr4ji0yUKeouUfhd1
Pz0epjtB1AU1ff5osbPZmjMtnVVxmfehqt5XvmsmvoexilWCSXKqd2fk5cJi5x7jX4tx8NmrFK21
MA2zY8yUxIXixWJ+2qm2RDMniH+jwQ7QsXpK1M53vkn43V9H990Vn9mgrwU1qE444YyD+H7uJLdN
xUq3FvS+9KIH6vLqtnSLbRpFW0/pHks+KNuAIhXDN25z0OrRX/AQZm04Xx8gNI0QAXJSCbM7Hf93
H5nlQynrjN5jKXbbcHoIZJavC6UTmy5rUNjWK4xGbDNq635anyKnpQ0SrHkavgRBulW2ddXW++vH
cnHnGJrP4btrhoqgCD7M+Ud5sJIkjwNxN/IGbZvVMJjApWPeZy7GjdEXSzJ2eQpYUDMMAWfDQFg0
v/ey1SvdKEb9LtWkZw1GcCqJckOSvHDycMDAz5qOj3Ha96ZfKJbWYWpg14HqJx/yLYWttdUkO3mN
WPIOLvQJvguzE5jEuBghwB57fhAq7aMukaO4y1S0MMbaFtwB70nYFCs4nmTt6+ptU47hZohJuVBn
/u2ZSK6rus6gFY35WL0y9kTVtFhbeNVtIsJfEp78E/F6B1/bvwjZHP0ac01HreQrzri3lahoZYIh
hGqH4Vb2LrX/vVxIAZAR4iQhjS9QxDdhVSj0q1dQXFNeRneqIQur9prPSOFvaWXQBSmcH/5EoGgY
bNJ1CNFx/OeH3wWuyxE9aQ+GbD5kQbdlrjitUjz2PX33x/qpDzBKPh0XHdO5Mpcwb4zAjEnEhOAL
nt16F/g5uphH8sDlKRCZGRmezRNmejsPc0vRG4FhvU1tapha7HIzDAKbLbVSfxmM76r+6xsoh7Ul
MKsQvfPNZ17J+NhR8tCiu3YvwL7G/uTUafSDVlqQhV9Cd/pgoytgjLXyzPK37miG/N+qp/lnzNRT
XAZD7Cn4DO+Xzp3yB2k2YBovW0sROz213MYMMQb7Qy9tQXZ8qRY4824hY9NNfDuFmQjUmZe46oDl
O8ytIxuPbtrAHgOQAB87ZeM9cWL6pVWOTzHmc76m8V2FZuHP60I/iyMvP2ImDk2YpIjsVPLQ6Iml
FW8txaADA75q/yNV73MISCmRzh/4Umgyt4Zfu2dTegwRvM7FzPS2ahl4QxDTBw5GEd/i6kQW3HiW
3q/b8cH1MPmabWAazKjbh1Vvlt37mB1Svhs6p4sfBehcOZB07OQ3dpLvAr5NIsvT95Rurh/Rl191
Ia14LwyWG2aMz8VEU5oyixh5iEqnB3isNY96bxu9lWGALAqAIHsA90S0Sk9w4osf7a9qq6UYFd7D
L4udPF0XzaEgJpVmijkLtupoz1VmN77VCJMTSzYbOi6I9izw++taOVGhZOAtGnLuTOW+4SYKa+lD
hEb+aDN8lPTWa00lfROYSJ9YgWeKTcDx8asiXGGMwujdj91TD/qS1EaKZ0HbfRX352f4/Xtmt92T
zE8zpcH3gO0lsQbPEgej3XsYlBM4ulj1SP5H+8rbssr2eycpnkK2IQMGizRH7z2BIorvE/VGUzdq
YCoYsKO+BJ1ZZita7AT470qOVv51Hqx15A9eI+M+djd6aaoPIHW8Lg7Tg7i2k5nukmpdN0qNkw3G
91pupHBiYAiMj2Z4Zuzu+loXHpzkUJA6zCTiC2Qr5ikWrvialCknD7IGOSFzEszTdzdyL98FGGSv
LzYrlUFmZovNdtaBNUj4AnLeABPJ8Musy1Wgo5gtViLbaYkp013kr3l007YWcy0F/lM/PgTAm4AF
Lzy2zQEDJtQc9DsFRhxnpnav3o4RuFfNCgNiYrMBCPMUnECEWgAF8ModNHVF+j70AxDtKSbrHiu2
Gdu9H65CbifDLfNs/Ofgh57ZvvJA0931LV+4IX9tWWpTKgsh39zmw9vkCk8H8jCsJfCqhZVg0PgP
9trpVkUdN1gjP94KO/Bvi8gqi4VX+lVvPZOl6cRhhPEXrAEc5HM7qHQxl2GOE5feOsQkdkyCHu1J
A2spJrUIshrCQ6qtM6Q8nF7b+LHV/0SipjPsmphptu+QJHCdLghNGj5PY1Bi0wV6JrlPW5vjrcW3
Y/VsZCY/0Q36IFm0Kj8LDO5OXmX24CkWyRwfoCDjcSQ3ao7ZaEZmp4sUqOepsL/lCh4VImCK5sEv
JPE3x6rKKylGD4ccY3b4aEVA/H6o0J7POqp/udWQfeE5tN+lqAcfmtasdZMBuVs5oW6r1RppwOu3
Ls7zxpcfNDO8bt2SpOp78mAMVoB6I30O+W0HZocj5si08b6oj21wbPVdE94QfYcSRqOY9KSVpo++
LN2MQpNDf3p25dppitDF7nEpqekdDd/yM6v5s3oWP3J7ePDvtQ/dNcUJ0uWOW0cHSjk2M8MsHwzH
fdWpyZ5JZHq6yX/BtBia2T0nB/gA8ijvQvQCJU7XWlSxGP4XtfOd8vP6WcxwHH+fBfK3iNAECk4X
aStVR5VK6ciDcpJH7Uf4UzJL+zOhNzXfqsTRFaeBur4td9pnOZpeaBZH7D35gCMuX4Ftzz4UYieH
+oGt8ufksdhqv8oDRE5NzPS1MawaRudH8JDeujdIACv3IKLYZkvRxDyk+3rGUiUUfq3BDXWWhKci
zupeYhM43BLMJ2gNK83koGBufbnONZNEG1yb+KzBy5oiqsAM8uvH+NWHPX/JU5DHkcFAzP0lct9k
vKukkui+Tx/8nykA/08+pvivo8aWmCHXmcjKxJ0TSwdKUwst9ZWaxk31mD7gQpttktspN2OOyGZf
P3W+aaDNQFlf/8IZ7+9fF63pX+UqBFyIos51jUxEmesGzggktsAXx2b/CPuv3a/CwKruavRK/18u
OFNuZZw0ij5JVloilDD1zxTMXqo5gBJgMMc9xyh4eHXpgl+5uM+ZLKRR6hrJJAvu0/ijpmZ3aD6N
R3IffrQf8jle8J8vwjio7m+nOi9BKXry92res4tRYmAt/qA/NX8i+g4W4YtLi81Ked5Y636lIXQb
wJDbb1ljecMxy9A5MKBhInv1RQKYZ2zCn8qAQVcdrli54QSwwO5jIzYZvZPjJncPquaZWvnM0z2H
uLWIvLSjW5yyfmkm+W8dmO/nQ8+lzg8VpWEBVG0BQgbfHp7SbJOBEiIwGXLfP1CeSsMlwZv8lIu3
+I+k67NEYtrVse75WNPFPRBzGFaKdNLqBB9TcVfsSRF2+hB6Jrau3bn50kP7nblDXkWlqO4jcpqP
bFC8LuXNmNAH95f64Q07902SVfpnfkO4qdTHIFnwrb/SeBf7/WfBeSWaem1ayaygD7pcUcPuI0uT
TjI8pti7VpgtnnsAFi16I+BnRaru0GzhyCfdce0LZoLZlrLiTGDL7WMJdufG9sGBG5hD9Hhdp1z4
3pP7AFWmCmPKaM7xa75Xdv3guuqp6xEzlmbc7IbCaRPXzH1qBvLt+nKXeYrZevN9RU0qygDrRcMq
NjZNsqrbdQxqR90aQfqX2HVi0+I+FnaE4Pmpva/Aar0KooUbXtr27BF1KDG6XYvPMMjOAEEJeImq
HfHegtRKjH+vZWabnj0fLcxGw/WxmoIaPsYrYsRg5YAKXdVMD0xcfNXqx2RvAL5nrLx+q76lscm8
vc5QjbAj18QvD6Qsga1kVqlbBUFKE2l8K6fO9ev5ShKeid3sS/m5ctEitzXyDF8agzymtrz81gep
UrsOkSk8+NXWy26A+xhAbDaarFyneBB9S01t+FHwA8/hY7sBIuDEZjmSCeW+A9NpcYjQqQz+G4Va
PYgc41s0gKOGvm5U39JguHSrV2JLL8BYA1YmZZORzFIRqBbilLQ/r++QTGd9sUOdMM6QrEbZZ5Z6
0BQ/bAKKHbbp8T2XGEmLCWz6tgStDHtj0VYitB/v4t6q9SU7euEkT4f7bem5v2AEUvVVLO3zlZDr
sMMhWA3a1NGIiaeAOR9L3fCXxmK25MxjSIEb+Ps+49tM3apW3+5a6aj6TwGIg7pnciWqBXWtX6hr
LEqBxZpwWJoKYMC5EPmKGuhqOJATsnB1seXqugBshSE542i+KYFVjc3hWYHmlDYNdmHkCH9NkInr
HIqxGTWs5jYBIRIohXI7xDhNxXLFioY270ztoXuTexWkPfyH8j68eZBFDz+6tv3YRHyMWZbtQ4lK
NfgVE0vujcBEmrEicFgnRzXAeE7jVuaNWfMXo1jX3s4orS5BALHwlL5s4lzQKNNR36MMaJI5SiiW
YUO9WlFPwWhivRJl69v2F4a4jI5wjxJTGlIbUsCt1v+zAVwzsPF8ypd+B3ZfaRqPygPATbGBA9jD
weP+SjU2rHIaYxO8eY/RPsG7NHttFRh23K59IJ8qpzdMPTc9UEr1T1JZNfxXo+wA2mGZ1TXOGJqB
YdI1UkUjDvPF15GO/3QxABIxGrLC4YILf+FcfcnBPycwU7K1rGTVhJD3it7XOcKIdaBs9O1HkaCT
VNlef9gz7lWYsNlqMyXrK8agpDrOG0mWbflD4KoNMCoV8B8zdOzmlgFWwc84Ngs0AaZrCqd5hxgT
cdWP8j2MTBga989oKQP0G22DfPQ0jwLlD3QynT8FYN3UIBpDcgJakFVm61mIS65v/NJZmTauqbrA
j8dC84xLWkQxScqenATaI0BAiH7ezKx/xn961Axdq+7sEbN+cjP1Nt7L9bVngKW/D/3b2jN7wXom
fZ5g7aAy+bN4UT+NfBJB7aV96YB3CafhRALh+BuyPRWxvBcXOZVNhLP2THUBh/Q7o/79IGbZNk+q
WRf0HTnViTWC5/A+0SwV40c9UANd3/dlSDQ785kVSeU4KEk5klM1pBsjQjIPr9FWwZ9KbgWsuoLA
xVHU/dAsqJXFlWdGJEoGX0WTOCSqsJHgKtDtCmJnEMIhQgE2BwyKhqmBOXIxCpyu8kKffbvqmSlJ
opAzYLvISX9vnss3yJj+MRpmmJrKs/Lpq1ZR2HFvwjNZOOvfWezv1zqpmW+JAK1KQkNEOGuNPTBw
Fra2V6zVAxxIdhw++GfTr3OGmx4XxGmG8/yPcE/ldqDNUNSd+aoyFjVrO5WgHmKF4K5lljI4pbvW
ZG0P77rRmo3/WGavqRhNHv4IvNPwNOa7kr0VhJgJuesiVGBQi0Up0MWQbGrpdDBZUFqMVqiwrK4f
1O/F/5/Pneka381JW2Plk4skALdy2Jlq65JnlB+bYinN+1sbPyW3gIEDVHPen1nHykTClZNTWq8K
HYPE8t4iGEA9QQ1u/Vwx3cDJ/d1i6pNN8n0hht8WnklDoWRG3mgZdgm3PTZhA1E2KiI7pisDo625
2bR20trjCwohEXVqxdIbtGzaaMyUmPvDVg04hBuAV20/2g79DUUxvF7z0GH6rS7uW37yMIq63bbd
Tmv2Y792qwWF/Vuz+M8O5l2bRhoQpUoKiBW3amSmS8gHsqFD+Fb3wFzD34ns65JxmZKc1JUOzAi6
aQXlc4BGTEaedTU8Ml9s2aiZZXhbkQbxR2rzeEsbuwLJIzg8Vavkm6FKnB4xIGGWjtHbpROnz1qy
j+M9km4UQ+yDYz/uDWq1is2oWebbotsLRE0ieynVtwDMn+1qjF9jvi3TLTU2MWZ2RONtnsRmHher
NES+nCKnQh589zaoTgubvXgHKAAwQFF0pMcBI55DHIdAC3y9hyMg830G144bYKeskWY21slzKbei
vg/zI15rktx4yVaEzhijLHuvVWaum25kpbnVBbb8rCUGZJFh5Sd2RO0GvhqcMDgPB0VZlUi0p4jb
bup1HmMaSDys+tKpxLZ7pZg5AtOLA6kxky+9v769ryru2QOYbW9mABRtHOq2wvY4Jm80iBCtCvOt
PgxLAbl3ixHkmIuC6SblPbLIguLgV5644RoSUg4Hj7Jm5tgbtwzQOdMVxq7I7lcI0mK6anBMbJ3p
VkisSlnnOcDGqyTBfGqenkrV5LHVVZtamNKwVN/WDomwSGjhaErD1jwrGR09+kiaVU33SLFXgd1Q
GxXbMjEbtCQXZtCbgI/W731h5u8IX0vqxPlo6q7FDafUXnJ5e/2sLl2j6azQTMJV1UDeaN46UZKA
AGnjwTXiq4E6qh+ZY32XerlZAxKE5nJuVc2dV+zGyffud3q9kMy80FazD5g5pWVLu1ov4P8Z4cYo
nvL6IHRL0JvOXXjil3HtbKW5J5ZrDJgoONuqu6oRWg7DK9HvqdgWudlkO+luovJGBHaW2dXSsDty
odJmi888LzVhRe9OMllgDt1g6bEtIQz9Tp2aIm6rdqv5jtavXHcXlGsSHrxyrZeWBCcBzOJS6uwS
gDH7mplzNpY8JW7ok1OS3tRiY6A60az4KfsJ3F4B+EC15JNdeCizBWdPEogeXo4U2wfAMR1+Fu02
MTxTZy9q8pAOdlHdN8krTh2ui9tX2+tCfhn4APdBVQCbpNCBmL0AflU07tORR6cEaHQ430Zq8joJ
VrUc31yRYQAeengQXDbvXiH9m2gKvyqNdXYlEA2lmqath9I9dGWSWnwYfhkUIGpClM+y1t/h8w1r
lgw/fM9px07sYbEex6osF5ytC+8Sm2AIl9HvpaG1aj7xbirVCxaQ6FSmE6hCL/pVD7O1vn5Wl/kQ
hONER+YU+A2U577+/ZsvWYueKaEn/FNh6G99loygu64B8M1qlJgil6wAVb6V0GqAp6Fy2qCoztql
vV6qpa+vAHwU47fQY2PMEiR9aWSe5w7+Se9RyowqzzYKPbTSptK3vLQzA7ApyRlabHQryTaKcluF
9CQK8tR0wbggvdNr+GZPDPT8ADVFAYgAagjNLzO/vuj7ovZd1zv1WMQugvjk95Uw1dr71ZXlYovL
7K1My2lcIgs2AfsBFp0tFxmppo4yw95bdqvTgDiE1b5V1PTJjT0zznmwqSkrV3mafBQRIimmZspN
pY6vWQsrnrdCMbmeFysvTn6gAOo1jbYpWoZos+fMCqBYiIYuNV/X4gWvd44Bmj5+qkKgSw7AJabO
+7GHIUNLGJAPD7RH6WMskD4sScod6UZbt473miLINvX62iyUxLcNL1Ecr0QNKS+iwhR69jxkRWQG
Kt3S3PDWzLjR/UGxQwECFq0BOYfGlu53NsYFjpD6BbOiwLWoSPVrM4+5G9zGpcJTT71ODn6iml3B
Q7szgupmDN1HJYiUe5qMHqruvdjEfp6u0oqq69DoDlqY1zd9j2Qh4KW3Q5AM24YRK3e1fQBctzmo
qn/nYp9W04zwAnStPfhq06HvTQ2tLAlH6/oLnms77EYHAEvqwBSDPwa/zqPBWm9CGWhqdWpDCept
H6fvKVUA5yIVK60MAMQKX4VOGgeEOL7legDSiCQCCi6Dz1amTb9TlA7ZKFSW06hyD2GAFJw36g74
Liy0shb3NRUZnKABw9/aHPRhSuna6D6iC3HAvBYCqDTAomj4wvuTYkIzn29F7XrZyiSXD2FeZjdK
0D1RuJqJLg4aBMnK9Lyy4qDZaCNypazXukPiA9DCiBHtYhKtmk4JdywOTQSqmQ24U2hTBnP/deL/
v7/lf01693/ub3E+f36WH/Xnz69e7M9q6sr+6vNJP6vgAz0uaR3Uw/bn//76OX83L+vsDxV4Z9TS
oNcBb4Qj9HfzMhN/cMCDGaqouG9Nx2X/3bxM1D/Qv8AY4Pwa9DA6Nv673YXgX2AWISWANBOg1v5V
t8u5Mzr1ukhd5yocYXTqGejUO5e3gIVZIvM02qtVYBGjXnmRglpmasYJNT35+O207v6yIN97Jc4t
+t+rodVMJxKtZmjOOF9tDAaiDGEb7TOl3ZQNW3F1wb2/WAE9moRPgHsddpR/eaXfjHnfFkXepAnf
oxOPWn7SIeEfxEs1lItTQ3IV9hq91wR4votJVIkhlFYz4nqfazFweI2GHpMyadZdk/urYsyQWC4I
X3CHZo4KTg/xOv6AXphWRgHh/PTqIA3yzJDVvhKNckvc9FcuhtiOMmkgqu4GuyRA8GvoRLaHET0h
KNciD5K2+mLx8jyc/vtLIH4MfbEIouaDToF57xRZs3Jfp4HhZCMAhi4ryasSCW/jdrW3kjHlDg8Y
aIykIkwvQTmnM9rMLtSWbPs+ilZDzKIbobnCbAPK4CQX+cbr29cs5cDtZl1lp0VjrEmitVDlOm9v
dFK6Dy6qdb6JlqzaKlxDv1XdTF+Ip2exy3/2B6gicgV4GF+5k29SFBvhoHgY57UvfFk6TOteMkwY
QDM5FXbm1Z4T9jm7b7LBMBNX+AcNEoEGm8I9uiGbguhgWAk6PLqNkb2WBR/u3CSqbbh28Grgsiy4
++fu2vS56BmT8Bzh7KOmMLfmSToMTQINs0ebqr7uBIpqPRDhVsk6CfvHlnBYl49MEMoICCZgpYBx
mgmiFss0GiMe7NUgsMYUfBF9bV/XFDNDOO3pfI2ZT8hqvRsQvwb7agWoXoth3DB8IDNQLMiFiW7v
FQVcLrNVc0m6L09TEEQeaF1Gt7VEZ+z5M8tVRfd6NLjvg9pB/91tkGKkvzHcDOjjvb5JBi3+zc/+
a5MSCanJyYa+miNTae1HZTTQYF+DiC14CB/lMb3Vd5B38hregg5snd72R7oWTu5UT94nIMn3h/yQ
bekRNRTeWNqvDuMtj8HC6Z/H7pffNXMPMb4iDYpoDPasuxngVeSpvlLKGiC70QkDYfqJYaEGef00
LqTKQJM/3DhA6eFGIww6P3c+KgV1m6Df10X6i0fDWnOzpV65i7v9WkMwdPSj+xHuz/kapKlyNWWY
roAEDJJ/oCxDd0DL7/poIclzqaxnK01X/02FhKEfunqJlZiJPvydtgntHxqINqpjvuD+XlwWVvrq
dtRhyVFVnqKrbyt5Q6LG+jQxIuQF8OLo20DGhQwf7fgSIOsaTxUhsVDDvDAAX2siaIMrYgCBNXMb
eDwyt03zfi9jML4gYe0KYyX8vSFPVQwoSrFg1pfWmzsOSs1kS7AeolKgKrN9O6aOR37ptbv1kNOl
0cKCvxPGKU2IxADcLfx1fqgqbUVf6Fm/J53fbzsMYrFEbCw1kFxcHWZawNtXAYvHJBt4/OereHHW
xJ1WFQfRYoS1XyHUNmwJfGPmJwhiPcvI/G2PfpfrL+3iNL+WhecHnw/4uXmQMcYp431YFAdFBveq
Ejm1Cz0uqlVBs3cZozQLROf1JX+zUyRcUe5GE6KOeG32HAqhEO5OO8X8kFWWuFuNcafShDOqpeXS
5L7R0l0lt9dXvXjuUhcCRtmAz4SHMe/CSwL0xXa5PhwC7toDH1ZuuRZIZYd5+uP6SvNB3fDWMYoH
CQC4nygMXthEI4tL7rOR7fleOfJdd4h2OvgyHl0YKzBwrPNVuuLCbAC80Bauc+6N/rX0tCiG9Ghy
PoCoz9hAJbJ3qEyBmhR+oBZKcwDsuEJHT4kVr2/1t8vB+AOxjnYtaJxzocXgnYD1HrrHPQN0ld0d
mnHXcTfcBAzFtQJR0n/HV/8HEcPX3r4tNnMD9AAxcpB/LXZjKO9kiXtk/s4p9sDRFwoxQRoPgwfO
N0NFXrNA1ZV90bkgIM9GzEIbAMm7votJHf6TTzMgHJxPDjt+Y3wNUpnnq3CCqgNNMu+QFrJ10qJ6
z+Io3oRDwJzrK/1mP1gFDjiCR+iVOc4qA1Q2Gf0xONRVGOx9nhp267Ol+vv8XUHr61QyFNIwhQrJ
r9mpeWQYA00Z0qOvMH0d+wZ7HNuc/Bn4aK8o1Pj9+qbm+grLASQnMZwE0k3o3CPjZRv6YyzLY9hL
G0OTjh06adWB2ENFT11OUN9deM6/2SDC1K/rQlwOD+38wvLCH4uwaKsjYzGAM6Tbat6IIfAomxWt
eLi+vQvpwPbgZ07DJtClLefTM6ssQ3rQLatjDXWMFC/GjnOxS6S20MBxIRswNl9TtOC2G5iiNG36
m6PgRnkaB6yqjk2c3QTNTaLK9fWdLK0wk4uhjsIIRZ/qWAgDUMKjkUYLyuc3ZyXZ9JwgdShuzGHf
edYK2np1dRRw3hR1R6utEuT29W3MCmd4r9NJ/bPKHOudkAqkMRFW4U/5Uajm+BJlloIRXvfBD8DC
4k/U6rJwYWvT4ZwpidmiM99U9PGQJRkWDUqzRvslWbnMBvxaW7IXv3lOeLuYoYJiOP6YW0U00RSV
MclbBiyl3md33FU6IAwwXDctV0qNCdbdEsZ2bv+nExXAy0Bdw+ugX+WPb7LneyR2KzmWRzSDUaS9
DyzcVMzMPeBlUG9d0IIXAfy0nKFiYiDqu1Ac834rfXSHSGpaiQvUNvmdN4I6hN2MN6A9XI/raMt2
cje+Kz87w8w/s5fr4vO7V/B98Zny4GXSlWOLxVXAe1h2F4lyQUB/d4MoOBiTFp4G882sYuJmXdsm
WAH2xPbRBh0l4Nr2NPA58vHgDul7lgYLSvg3j0KbVBSGwWEID9JfM/lEQs+gLVO6Y08IZmm1d7qk
gIxUNkHJHEVtpA7R3h+992q00jNpdh06s9MFj+7y/WPuk4qsDGZtAcyhTmf/TY6UMm0HNAuMR0JS
SyAJX/dbTf68foG/2yosDppKDGByONKi56sUpdEHOPrhSCiay01JLM5M+sN47Q+dWfzZPpdP6VIV
7NLkYGff1pxJTUWiInU7DztLQcSYOkmSmEmKxId2t7C76evPFY2GHlGkV6apZRItHrPdjQEymjkZ
jwkUDarDhZkYNv0p3luUfhO7umVPo1hdX3T6mdfWnO712725mN/kReowHn3A9dT+JUeT4PUVvuLc
a0vMzBsjQevHXB2PDKkidlPsexN99qCvU2+UrWIHIAEJ1hiRF2RmsC3XyS9/LR+N1L7+GUsbnZnA
qso9BAn/xd6XLUmqY1v+Slm9UwaIse3eNmt8Do90jzkj8wWLnAAhBoFAwNf3Upy6leFyb8ey6rXt
PJ2Tx3K7hLS1h7XXGqZjmGY39rD1vXomNX0PsM8Wqkok0HlFxKqjyCfbzzsytNNxvMGAobepXtIf
fbNLqwiMEnLDHoPHg7Uy7s3v4NYw7o17emhe8ie+DFfAMu27mbDirNSB1gUKKraD3i3IiIjeQ5hQ
hfW5W5jH/AVVB5Tm6pWFKfRHYkT+l7mU7uLd/GhN+8x5XdjCN5W1X/0Pl+xcvgnbqAXMX5EbRC5Q
c9sqW8cziYg2xK5igtNVah+WpIHTEQm7xa/swV2na2eZ77w7f58+ZrfpfuKR+XmYuarnfl7ZDEFc
g9BXjc+f3hoTVfMxMWDT/OX4t3m/LXaMPOKxnqVAOA8+kDXAteMjKo4iXdWv426FV8sbj8OrWGdv
/tP0PdxXDzmom/bmM4YNMKLf4LABzfzabf/8yqAfZKFlgzII0Zk/XCMOw2yMx+Nke9FgLOxpLmq8
EA+o5f02oX0832G1D4jBeDRvXJBeD+vxV31b3tqb9qbc0Z2zybfcWZFDSXcZsFEzkd0ln/DRuvZc
jzIt7KJJpyObmBHVg7HmHZsbJbpoBFSlKmxF1UOfPA4YCLfKppuOhoPrAJhxyz9f/06X3l4wGf3L
grYMo+i5UTP4nbZ5mbJ8z0Z/ywtz5jRceAdRKQJxE6IbVBkdLczIsm4So3LjXXgIx3UnPzflyvpn
B/v78L+Sn9XdX97yYyfywnn3cNjxDIIpDDxx2ms7BZxWdIynQ5I4hzFZd/S5TMX9ON2GhjPz9p3H
vipaArEgeoWKRlbzWMGEuScalu7BpuHC6tPnIdyZ2T6MYzQogcsW5XLq50oOF/yk4kZF7IIvRtDK
0r4WH3PRUN6BFKeztvU07UaQqMSBgfGf3eiLVSG8FSvLdd986zHP6gQ2Mp1+ff3InH9MtNB8F79B
gYlA+XXqwLyU1EGTm8Mhi9FBsUd/jdo/NEl4+9QGxlzbQhuEgI/GSA266VAIIiBwRD3s1Fyd5q0h
Bzs5xkhFo0E4q8pIdoJhnInFmxT1qjGmX0073QXJQ990qzpMZsKQs0uC5hEEihQlODrcvi7hHfcY
7KwSJzxkPMAddGp0Tlwwbzh5ks00hC+aCkE8pB4npMPaFyYlH2SGYP0Qu5O7YgwIT7ONMX5Rtfmf
HmFk2qgo+QBooT6B5t/pxrJBmFmXmONRTgDMoxM0pD+z4Xly6a1Z9AA8gUdupsVwdmuUSZXn43Oq
Dpnmsh1O7AZAgvHYchGhOrwdQmuZOeQOFZTFaIvd2E6bSXYz8ZvatJPgSlX9QSZsqcoWBsi00L/K
ap+B5KI59ja3F6PR9/uQxZA0BO1ERKl5yACZ2vXeWM1clQuHV8GSUUDGlXXcd/bTjyEyOl48CRhv
YTnfVJm/dUtwHVhIyxM3/YbGziqh5rpPljh4mz4OrMjrvZnTe2H12FM8H6DoQ2apz42xthnG1OfN
MZ8MswcIxMlXYG2sF+gntz+AwgJcStTWXQ9u9ZlHUgPSqcsLNn6UwADGBAUssszTM+b2AInlrGuO
jWtkmAn1DAYqwhx8KX5VfgKf9bj3w3Taj81YLOquoZEEwd4S60DRwg+HhRzTz6NByXJqRszlxL0D
XJQ3rbOKYrqx6YZd3nhD5NcF31x3c2dvr/rpysWBaA4NFT2jiqdyShsWN8dMgr1ZFjRbDoYXztwI
DcT81w6hcIe0F00GWNF2yOH1NJQhKkSUhgiThFWvPLd7zXNq7fsA8wnONN0nJcP0KiXBigYN/8Me
rfpGan4X8Bd0cc6esikr4xR0eu3R6+tuNzWsXA8yYDPbeX71URBVlwAAZlWo1NcZArIQxKQ9tq3n
YMZ1Kt5kXIYLbxzlY87ybuGnXbYFp7k8VNxhD9e/5qVLgHsIMn24HdUUOD2IjSO56AqvPUrqqPEl
Tpa06kHBj2acVUu69nqA7wzHGGeugPqLNd8Ddw4hCzDHYIZKr3MHRjykcS69Qy7QwemgFbCxW9lh
0hnj4FD/JlvQdH+/vtgzm5hBBV8qptDxYHq4f6eLLdDVslI/Ibh13wzjUybjhWWaS4u9yETOeJez
B0uzpa7RhyLAADEEo6tj+xgCkpkHzh6SCHsQHc+Yubwk1WmE2DAhnhZvVVMCsHTu2EfHBR9Ogmoj
sOufus/XN+7yYn5bUb/iw2K8sBfCpIiaej5sq8pfZP1NmkwzyfXZWVQjwvCIwIcACo8S6qkV5EY5
WNRz+yibtTdtR3IzQMpYrKzqTgwzx+8sWEPR0oTKBkp8CFPx+p3aMsTITOYPWNFr4S1cthpeErK7
vmtnV1vZAEsyGrJAMAISeWrDymXYCmzcMXWgWxG3+XMOAHcATMnktIvYqsyoHcF93yQz7/r583pq
WYeXoDjUWVPITeRHINTrqmyLOGlhTN+bInuoTB+kae3S9oyVmL6GnbkcKZmBiqv9O7ne6heAxwiI
HwvYOT2iwese5MlQW8fQZ2vfSFZp+HmUdNUV9yIhM5fgPP5X1pSXBlQQ8b+eDzYITsFEw60jG6yl
9L0NxFxWbWovpaAvzvAaM/s1rR5dWS+lgRmortmN4DO6/rkvHSk1p4vlQqYGaNbTz10WVpXT1LaO
wCsv2/YrKUAF0v4wW2Pm7F46V8BpIIJSijhIVk4NTXkY0KZprCN5pP26a77ybF/9YPEDd46A+Pz5
qgCVtZDP4BVGa/LUWGZaY5vnFjmWffDgT+ZeDvkn0RSvTe7P3JcLXgYYjd+mtDs50GzIwsEm6NXY
D4kHDikxAHwvZ27HpaOpkhaAlJUkkl7C40XTOdSCgkVIHfC70vA17rssEk73QnK55R4IK67v4XlJ
BrkpojywIHg4nWd83XVRdllugQTQzIrglY0WVCOaYrohdjoukqJodnCHP5mZgxYzd6qVxMBWn/a3
bu2C5c/EUxVnxXKCxMmnkU3ppzpvv1cWyzaZ2/afZ37s+WdQSRaoYTDVpaCP2hd3c9AoY5hD4JXE
RIATlF94KOoVNIncRdLAJTsIRfe9HRpRagpzxfy6X40cnDagjQIFbSox1NYVRlSxcI6g5/zbgRAP
2RmEaixEDTo5WoPnQWKOFtFSH4CaStBb2qTOsncHTDJ5xj6I6dxYuTY8jK1A11CRrQNtCiAp0qTT
GxCmtpCZwrvKePS/JkGX/pC5YI+j7AworWe9/DoUJKwW01QUX6ouIx7GK40cZWH0bx4HHmSHAJyg
bVQBTdpEI9SOnnNGja81N60CaY8PXLAxhtlXTIBNdSRxSEKMzNv2PU0FaA/N1J5uJBXuvVPbRrto
EgY1pNBm0Pkwwzx+ChzocUXjYE/lAjMo7aE0apQzLSvLv6B6PlJwchv+Vwfyvvc5OHDzSNSd/Da2
Hjq7fUGLJ9BrcOB1mde/ADxSfJOyA+1hyYvkOEi0M2ZuhNqzj88DWrIAVOABxrSQorLXoiOzTlog
Rzx+hOteJgOGU5OIpGJhyc3106wfZt2Q+vMPkYs0TNkSDkNdYC6F0S8CdgxBEHDdivq515ajHZES
dZ6qL2HFNYGhBVNtBTrm6yb0HUOBALU7vHHQ37ERLmvlHicwLFFatD+yAvOjabHrs5BGYUMxIpej
unbdmr4gtFqBdFRyUJiXAjxZ2zZaAsJWs74/ZikqO6OJSZw2AN7/upWzhwzlVRRYkF9hHhHTgNq2
9Z439JaRAaSR9qumVcSBwn8QXK5Byx+N/YR2ZAC93iz/w1OBPAuGQc5rA0UO1KOWCATSG0TFCySX
4L6tQDDn8yzqg5nlqU36eCreraA7j/IGthPP5+nZQz4HEBspUeQw+qXdHQMrAw+N9YdnT7eif6os
BrGBVyFNpaxcFWH8Gb0Hub7+pbSRTThBtWMqRcR6kELpNeTOnaSZBhR5ooiXjPpHXk2RED/Rx13k
U72inrMFmxh8FzQ/wEEfETIM+BO5rY25q3B+bBD7oHuM9ht+F9pFp/s6FqyrBidO7xRtWhl6N3lV
L6ccEClbLGLXWXNx39rhzJU4e3ow/AJKW6hbYBoALOj2qVVnDJ0RraPszkPjLVxnw407LRJwxH++
vtXnVw9PG0oPChWuCrza93SKprXs0sjumCWMtTl5aI27oKi4buWsvoIMC+mP/T6f9I45PF1O4jE/
Y4mNl5SEQ+TktgWUjxxBe+FEpvTBlMYDB+Wd9q0dkbFkVT0HrNMXil/w3vhAxGcq7UVtoaXMeAcC
PTAjA3q9qMZCgpygqGaCyjkrmo+BYiXwzZUpjkOYHN0CAH8fEzkzZ+OSEYh8vO8pasbvNFEfXplB
FowNqOEeSeLh2czNsn42JsucuYXqt350KGrH8FhCaQx8DhBe1I6gj6AnqLL3S+iXay6zZlmkRoPh
zCBb85bz1fVDcrYshFg2kBqAUMNRoatzekagJUfdklj8mHigQBa/uPt83YD6xCcLejcAtDIOAvyx
fpMRm3uV2bv8yPwkCjPEMWgRpS//mRHt5RyaEifAgpEMbDyUf5bTI/ebPz0B2kq0T1PmbpOA9o8f
reqrBIwym8YZP697PUQySl3nX3ulvVkFT716SAk/VnwBfkDwjeGiUnSpo1is5Fwza+7LqKPx4URX
8RAwgKz4sSBPVl5HldyjgDGzabpL1ZekfsQHI1ZNxpKqz19/x3qmHXeiwUeGPmPm8jH+vXOaCwgK
qM9gJIkfx/4b2KeibC5FmNsstc4P6yAZ5leNweHHALV8o7jz3Scr+PWfnWLtLjJmFBllsJGMwAMH
b6R4AT/Tf2ZDHcEP68gqDyJsPY4YxZR8ZwGaxT6z2Xb0zOfQAadyamlbh1hJDy5YB6TdHBSk1xdy
5ihP74oO32MtFlFzmx99i265LzGWcJR2vSL1t+uGLp5gjAeAeBADH6gknu6YKeIU4Edce6QWqwC9
Gld+9UcCetOH2J1piVw8ZR9sabclyDB+WVYqlWlCcIneWv2zB5KF6wuaM6LdlQbcpUzayo/1dcQg
lxNA0+HfSf8wG/B727QLI2QeNu27FTtd1C7odA0QN5rZoiv//EgDQIn2BgqRaJa/C7V/ONKeYYNJ
2jDh/L164YCHFPkyWOJnrFzwzSgmAU2EhPZdj+/0GPCupXHdtPxIQnSMkVxDczOywQpH0FVdBHPp
5oWPBHOIyIGJQ1HirAXHSYx+vMTx5l8mlK5yAoUlf339JJwVVd9T5w9W9PM2uNAezmGFFyuVuRzq
u/yegui/jto+4t+nT+n9LGPvxaW5gFAgOkVHQ59GzkVmG3ba4XuFbBnH8qcHPjuHzcm0XDTzof6g
Pdd+gAo5OhEIPOjbAKwXMw559+P6Bl5wQic1Du3Bth0rFy6YfI4Umk2mc99YzxC830yggbtu6PKX
+rAa7TqRlspetHB3EsQGNtp50RQMnxppv1YsWRJw+3p9t0FD+sH16wWYeW96n2x6O/lzt3uyYu2N
8qscZVWpPBQV4OG0l2C2iYB62AT1H9JxolOkVZC0twocIJWFERV+bEGi3SzLOBJP7YO/zUGjsyDF
En2wChyo67iY2e0Lz9fHRepcgrllsFwqwxYFvTNkKPrxfuZ7qgRWC4tPTOgRawdZR9Qt+BFkB+Fr
B+q+b6DPyQVmzpZhsi7cmSXNnFSdfCqxIBscAgpxBMnKMh8/2VkOeGkJ8sh/y3P9Pqk69DJzcxSb
MljKbL5yshue92srf7m+fzOXO9Qe5aLokqZ9/0LlsHW7PQFxu0ln3OOFl//kG2neMTZa26kIvpFZ
yI3VN6BxT1Z2JyMjPzRWsrm+pIsPzId9U1/wwzNm1U1muGrfegvRP/jw22pTTyC9cZ59gTuPSeEO
QofXjc4dC82t9NP/GAWOHW7lmMrnYPg8tTPDFnrb96+bjJ4ZBrvVhLW2NhAol2UnEJ6Lslrnrhmh
FB15ADn7Yb1Gne7QTZ+vL+yyRR8Rm4ragL883U0IO1NesAnvZx1C2p7e1uW4KCHKZLrBQx6GYOOa
AxudAcf/WuVvm9prIJIslF6KXLqEhIokrwMY9wPSLyaZrasKxAv2zgpXpL0hs0OsZ98R055AJoIy
Cp0nlJa05ULQ2WOtbbgHUX8h0JoQmMqt3GoJbP3qDzdWs6QtMgxp4Mgi8Q6NeRdzc0daLJAiVRXZ
s6ihSu/N5akaAzfeAc2kdtnJ6EnPimHS2Sztm/bFnhbomQ1gUWkjAEmgSZisigU6Mi/uzeg9gA+f
7rPlXD/jrMP3/jMA4MEIjWVhZkirSXKjnFg/4WdkL+2b/AVy9V370Dwm9/5DvWJv3a57rO5gHC20
5Wz7++IH/mBcey/GQU6xZ8O49wmSeCH4Q6yI0AVpF/0eRMt3w4Y9VyCb/DlHH3J+qtXuK+wtgDUI
OXVYZk4KErRh6h2GZtn3UQg9HrFsjFUmVjEUX5f2J2/miJ35Xc2i9u6bbBxJXsEiH8N7u3yypgxS
j/2yiV8m0JteP89nL8mpMb3daIZlytNWnWdMgQXNKvD5cgjNGec+Z0X7fMyYyrjJsSSooiS0wQuS
RJX1/fpSznyethTNCUggk0nhqQOaFhtbQFKuDLekGVZNAbIe3kAirJlJWC8eSyDOcTBA+oLe6amb
hUB1g75Y7B5YACl0SIq4+dJgN+nckNfl/fttR3MBGWN2P02Be8gSjD2RQ21uoOF5ffvm1qJ+w4cH
WFZsstoqhA+tniBDtiRgYQwwYFW66+uGzjot757kw66pX/LB0hSbpGrRL4NqTGTeh9/FY2lG2a29
Y9+67/IV5BkBCIXnotq5PdTeeukOg9mgD34oW3AnS9AmK5HA5+trmzOi5QeEWwmtXTxEjhGuggw8
48VPkG6urlv5fzil3+dBcxGGCRhOaOPctWCodo5QsQzfgh/IfLzPhrnsoA47p9B1/XTYpub9qxYI
bqQC7oFXGxLumf/UYuAgn8ORzJnRHMU01k7KEnwkN6kXoLQECvi1hPZl2Mxs4Vm4+e4s/mcHz3pd
JsawKBnxocCVDV1f+CM1GL4BZ4lpKDnK6x9sblmanxCmYVZ5gN0TzvfYc25q/g3Z/0JCM+S6ofNE
GSgmaDmi9ORhbuhsMrtwSr9s28E9DJjfo/2ieAB3Por1P8J+6UWP0Nx5u25RuZ6TTE4ZVPP7mAdB
o1sf93JGwMgb9IYPIVmNUAUwcXevW7hwp2BB9QnxAoNyUTvsIbDixDBgwUx5jIoda9djBVI+P3fn
nt4ZU3qMAznK3kkxZHQoFFkvX1EbSg7Zr/9oPTrOIQiYmXFgWA6mDaHutll6bb2A0uTMCZ9bi/Yc
2hS4JtJjLb4PCSw0HszsrernBmQuHzgAXdDSVYOGejnLC6eiFNx0DyDjPsQvfABTBLJ5ZwndLwzf
NTyyRQSqnH9nD39b1fxsNY1mRQZYrRQ06Um4r94cDd+luBvn7rcN7dypAajJryb3AKTarQvlFYiV
+wdo3T+ydbBsl/0v+uZuyKJY299MEYVfqm9ztOuXv+G/foKOcnViwCssPrqH0eqQn4ZLpKaser6+
l5dv8G8jms+tLB5D/xPrlMbLmL5N4suf/f1g+wYSEeBVYCuAg/HUIj889zk3Y5ElvLtr6cSWGBb8
aQzm3Jzh2byJcg4KdwguOMU7rUNRAgAGLdZa/V1ulKZSmo+Nr0HQ9K/5OHVfHLvkEMTyuuYzZQXK
oV3qZEgcYgiJ5F0yvGTSArR8ZLb8anm1OywAwYByX41p1s+kzjhdDChWj1EBgq0yKoxWGJi252Im
htVjf7UKIH1tKD0hoASPzOlehR2pReIwcZfabHrqS95HtOEFKpkgaC6tYqdoPGfukh43v9sEcQje
ixCcffrTTlhXVDwk4g6+vP9pSSoXQMBmUSmVrHFNpi+52T8PxN1dPxcX1gpOZMV0CXwE8CZaUEtD
S6Dbb8o7EALdyzQr12lBAW7u0FMAhVm6sQv/55+bxM7iFIKdERmddtRHBkylnFwJQmuwjqZx/9PA
pXKI+STI9CnuWP+HDz/2Vn3KfxnUnDB1QcTLiS/v0D9JV5IZT2HhycgeMY7VtvEfpiOwpsoF4AYF
ShyKRlqYYQW1RxNzkHdhnNqQaWjogxfLl4r58Y+26ed4S/SoRpkDxxEQ2rAHFIV2WPHA2B5LSnnn
+mAGIiMk+hIQwYHQPo8hZMmDmSzyLOzFGB2gdECqAtWG9pB+xxPXbWuowJE75v/KSPLggsMzr51t
biJ2i5UUSbC3ZfGJ8vrWoXMF+bN7AhQd+BnAIgKMCrifNT8WNoFrUEza3ZGRfh2cNtmNZiIWshQv
YU14BLZgP6L1HAvT2agDVn1iV32GD/5Txp5k40Cwamp9HkZnnbpkLw0bM6l1NFUiagHHbdp4R6UF
GOxAMIxTzvgI/Y1wFW8KptCBSFMcqjpOpmGBaWST7925uRksK+KWkWzHP8VkvlvBoUHJErLqGKs4
XamFr9uoMbU7ZsR8UxaEIcjDDMd1J3BG7qeIddH1wzQoeLddU5/C8YOKdFVnZPfD4HXPdhFAHTGW
sXkMp7isoB9fem8lbTHcwLIqhQw5EwEY8f2yfkrAknlvNtmwoaPYJW2Vr6fEhLoMNehfT8H/Z2X/
e4Cb8y/WwOWbePsn0/rhrfj5339fNz/L7+nfHqtOpD+b8m9v5Y+//Z9SvDXfRfb9b7f41/aEmh1/
2V/U7L7/DzgHRzGpBB6ezwDe/S9qdhL+QzFIKbYqeEcQV+F4/5Oa3bCsfyjOAEzBIXwAw7gqlbfK
9n//3XDCf0DHAtxEIRQhgBD+3/91wkjQav9+haEAw7cYxsDfpJxXgIkDLX+m2Yg6/5Sk4ItM26ec
+PkRMwbeW2868ZpBgQTIwNycOenvI6QfkjMEh4rQG6z0CtoKqgfNdRhDCyZZJ6QLTFkueXew3Fvm
f2vC24k+KAfZN4CRPnBBV0XVgCCeLS36xMtHJ8uXvfzSuTKqfHNXNN8aW+mFGRFYS+x4h7myXZH2
O6+7L9t+3cd0IZ0Eugy3dvjErQDyEnkEGZYohDiV0w6LsSs3fWpFtYmkqt7YcbgQ/hwBs84yfbZc
rcRDGl5hkh/L9R+DT9kBLjkqwNdrrCGqfAQ25p69IPRDpyea47HR3oYzy9pTKAcMWMcDLMde10HJ
QR7j5jWx6IqX2a9ucHdOO5NF6l7szKSWnlSuNxQYyqCLeteu1ny1RkM6Apvd2t3E22rnRcX68cM9
vPvr3Fw9w6enSYc1IemWHlja6CLdZSt2nBbOWs4MSGox4V+LAuM/OEOUBoguKWB1/WQJ20C07X+f
ggwD0dDugvhZ9VLQmbREz+/ObGmnhbmNz3v47QWIPCFq+CPY8OdmO+yrjXwtD8nP5AYzpxAX3pf3
6SYREXkaMKT++fqe6jGN+hVKtAX8b3jY0F3RfoXDWsy+UwZyCWMFMq3gpU+jCSzW4wpSdSkIe6wI
kyPXjWqB25lN7bQWVuOZUHmCTZKv+qzblGJqQfuu4AT5nDrNhYMKphSkf+DTh+cDe8npqw5mEKMw
mCJ4qwxnkUDL6j4Jg3idj6m3LCtCtt3YinU51cUnJ6xbSA66wdvIm27bcsL3ddF2R3At2EcjC/Kf
Y+45f3bq4B7ROkRkCmcJ6g3n3a98iLAs17Dg/zKoDrlpBtE601uCwyjeE8hbLIIYzCZx0sylP1pI
BWoE0NGhYkZ8sHz7IDg53RbMRYXMsjGa26VuC862pFlbZpBtr39q5QU+vACgg8OaQMcG8kT1Mgba
C8BG2dMsaMetF4D6fWFXXici6pXuU2Oa9XGoRn/fFNZoRmBT8DNorHpzpLx6iQi4d4wyoBQJih6M
PiLBP12pVYc9AVmOtbWDOli5FgsxkSLrrZNlaIU7BZR1k/pr6jUlqGTCZk/TrF7nmTUuQkPEN33n
5TNcK5qbUSg5TASoigTmjZB9ans/VaEokzap14J4U4TIlu9pzSFk3gQ/SebLrcAkyMxjrMfxyije
YQx9YewIA3e6zEZFKiqMMoXRcSge66Iz11kX5s++TfNtSghUFDEsOS2dBBRsYH0eier1tM24CEDH
C9lTKy9n9kGfkcBvAp8zoGiOj4Ab2D7N+/S2mVaST3ydgl1wAfGnfB/7mInkeROvzTj4kUt2E1ZZ
BYjk2C9FyGfVOVRQ/+GEggcNbgGsN14I7wCQsnY63CnmltHwYe3hiKQLR5YWTgXrzSpK/Sp9KD3M
9K2D1GHjBiGe+RqnDX8DZ1zlrcNSguI5HXj87fq1eT8Bp78K8yk4JFCXVP/oIlROIluj53a/NjIi
h/WEOucDBeHutoRa8YPvioxHpgOWZBB1jsN3qPG5UGn3yWhFU9PQuwCEj0BH2r5RrXw+Tc8QRUlm
GZI0R66eSagEIGNCiojxAr0+iI6k8KVfelv4gPh2YBhatiSwMwMQCgujH611Tqw2CqANFrkUiux8
lNWqDaB7mo02pEVjB8y+wr3Djcs3QyK6mabi2aFXvxAcIwC+IIgGPEMrSeQjgbwNKIG2JUZLWeSU
nrWyeDstrKa2I2kN8qayYgKOP4jHo15XrCj4HhapA+Yj1NvmprzUxf74WdXPUU0EuF7wMCAHPHVF
NZpYok5MbwtOZmBySVqs8riWuFtWMPPIXjCl6pBw7uB5ANWSVmsyhdtlhUj8bTglP81mEktJGn9V
BOacJd3B4hiA6g8E1yCTMRU1vvaeW5iLGbibx1tUfL5jypZuRGGlkAoroUTHSucJDEH8rSNAHHki
b5Y5baCVwWmgCn3pwpe8ur9+f97nWk43GjA31PSQXYNzBUPhpxstCZyYn7rxNhaC/hgYce7Dzt2Z
CTMWFPAG6Lpl1Z6lIlyXRmM/W5g1jiSdBBhoMAhex0a3b8GIlEZ+Dx2rRoryJp/aYiMqSh84nuOV
BfjW7vrPPv9m+NVg6ECyh7wJI+Knv5rh+QrsNou3Xe9Pt1mm9Es7bm4Z5v2W103pgZ/6aOCrAz8U
ZtSg+KFDnN08Cb0hc8NtVTvdU9DQhK5TAMK2OZSjXfDFiOSrGxTtzzQmZG1TK99WEIIq101J3WBx
/dfowfD7r1HFQ3hikHnA752uHN1x/Pfejreia/hjJeP83hnc9r5OBwLp7dhJ+yhzUeJbCLc3fpS4
WllUO7WzmlAaatdiouK5wjR/AF1to4VuH0+HepESFubrXkAJsusb+la41K22fuGa9aZoLKSATU3n
ZN3PXjW1tSFugoURMqT2etorUtTNkxyLiUXqr4tu9FV9R2xpx7uVW4DmqKh9umr9yVuJBk2JxIY2
9vUdvXCUkHCjbwneI1Rj9QvgtdSfghYXIBz8fp3VbNrEPfP2hZ2TmY+nrrd21xDdYXYVrg31SX3W
l5q9F4DP3timaNAvO9KnS5Qa2hUdh2A5OGaKLiOovkQFgMD1RSp3eWY5QK9ZkS4irdB8HAugU0Zz
bmzLsWy3GG94q0DouiB8gpcHQf3SKEpzVXBRHysoIP6xh0U/CcEtImgb7CiedmazpmY56BiTXV0l
7m3cjeZdibMHugHoV19fqB4w4kSdmNLc2SDSwgTdS7LDlQ223EzdXWd6DI1oUoGbIe6WIKuYE3W/
cIQQoipibPTPQe6sxe4F6fF8dDkoD5OgX4nW+Ozj6h9MHyQv/8byQD6Mdic0QJCGnt7+PrVtEVQW
loesZOk6YFk2/ewLRqXiG1LEziMUXWcwseeLg+vDWCy6qGBZI572EjsURe0EW7rLGUCwPmgj1q3Z
JWtpFuFMDnR+P5Qp3EGQIIHOUadDMYhsJBE4Jy2FPmJkekAK1tnEQIzvknIVNCCnKIIJWYmRzqzy
/Nyg54m+OOqOKC/C9unGDhOjIdx5sgPhcLkzggyDGHY/HBpfRY5ZHYM9eyrmgi517U6vJS4E6HFV
WA/6yrNiIw2YZY1BsqvSekD92rYbgbB0GouIT7LY+UWCwkZQJ02/C+zYumFjaHDU/srkSzWkcxUA
XRgNjwuKrlCmRJwPnS5LbxTBRUO+GqjjLTSZq6V02mKbNgg/vZS3EKSmKESUDaCUzHB3YUvHmzxF
buYlRreJfZNHfc/i+yLPzYVIrWor67a74Rjlfi182qza0oSq3EC8fQZulDvmBN0ODal8x8pxWDJk
XTsxJsWdNcTkkxgJuzHBQrLCRAm/GcaALbJAzBH9nH93uENQJamUCsIWruaapJNV0As3w+3QATBg
H6bGjgBSKPkh6+fEmC7YUsEKglrkAejhEu2M0cpvCohq77IMml28C199KzH3Vo1GY1izp3Zic7QW
F15Y8NopCm3QPCNW0ismGbPFlIgw2SU0/lFbJNl6Ap0S5aiOk9m1286Pw4iFYb4MBPFv42qMZ2K1
89wHPwGeX/Hso/uoB71gCqICkuxwIEHVR6iyvRkdh8TxONkrT+Zzeh7n/goiIthcUBaAWAO0Qae7
DOx8SeokAddsOXY34PTgEGiy+1ugdf+QKxXXRXULFMsWYmeI/miv6ijGDiTTJbTCAu8mqeImon7h
Lx2nZZsWu4n4PY4fPVN6S+6AwPD6W3AhMFVlKbgtMDkhZ9MRzwoJbfQQJMazWgWLcsyCHU8IGF9C
AuFt4k/bdiyMb23PrFVQxdOxrIzPmdf74cz7fn6wFUgPRIbotRIUR9WffyjLBYy6xZCG2a60G1QE
+LC0CmP6ApE18qlJidkv6NjP2FQX89R1KpsQioTcBfQb9GcpbqhsJxTCdh5h2Sq2oIuIkFXOnN3z
wwTUHOidoBQHcXg469OVdWHQGSVYk3ayNMH1C25aAJUnEqWTKWZqm+chGkzh0II62sfMsB4kgXxT
OtJndMeqtr/pY/eJmV6+r+LY3FpIoxZOX7FbWpugiSmdcWZs9PySKuuOEspCWIGG6+lCa6vq8jio
6a5sBzAQxrxa89jlEVTOdlPvtzMAiHfSPf3zIRpFVQTuFzVHLRN2hJDdOFR0B3rNdCk9fwA+dkxW
Y5wmW1oGxgGalO2NmTR0jdcqVyLJ6TYVAuOeHWQ6hNnFEe2y7JvZNWMk8srfjsKNlwhp41UsXbq3
JjDRdjXt8D/TZGPEmLWNJyNYxKi/vrm9uCdeK55nLqU6EWcLg59Fn1IVpvQ2QZJbaduVLd2h7Umj
LvCKVWDzERiWMtlQv9kDxW/eyEF0gD7hD4dsNGeCxIubq4RU4RIgSwtm4dOPCTLuzgpAVbQbYouv
BlS3l7U9EOint9YLsFn0aACrBunDoXK2rm+IW7t0g1fL6seN2Qfp1q74l04WE4gLvSxqPU8uPIA6
toFBwlvDSeqlj/j6prSQbPbc/b/snWlv3Uj2n7/KIO/Z4L4AQYDwrtrlK1mW/YaQbJlV3Pft0+eh
3DOjS/mvG0/eJEAa6MZ0e6QiWVWnTp3zW2hAKoqZkaj0Twa/N3WMbFfb0ymX6d/FGUy7yfGJNqTb
i0VapoWMhBgijCHNaIsgcraZylFslCQ01nodQB2APvX08Yz+LgTAViKqeQhU0+06/pimFmE6TW3k
rLRby1fzIafM2xtrr7L+EH08nydU30EEeVR5gSMt7hEyrFstQj7+TFewdpaBGl6g/p1sdQSMdjGJ
+InL0m9iKPrlbD4OXdwLZhP2t3HbyyuTPgtrVas1e22YlfSFVZ5CH73P6nkrLGaJ1/T6iTDHoygT
Zn9KOEVnQW93e0oiYtXIul/VCfftRs28a0Xvcwzm6uBEfv3b96N+77BkcGldyuU1YdQVke5GZ7Xm
tleapuQPfe5Vtx8vkN+EToImxwQJwBzLFmndGLaC4oZCKEMqfZOHanA1jp2yVxwl/mQH9SkPhd+P
B0yA2wrlk6XCKFzxtOpbvmcno43l1vlWt/EspTFm+m5zqgX5u9kjyaDhSUpF92sRqGOUfkPPYTSn
1tIL0bfxurGyaT/EE/rzI46+w2OohPnmP/iodMHY5eAx1KUqHy7ndhVkVnQmCl3sosgp8Z1N0HUM
RuXKkar16T8YD+T6PBzWrMv2G97Hppd2Ij6zCkx0dLxaLwO0QXx0cwF15v0pCa/fnPavZpE2LXR2
xfKYMLIkd/F6js+oc0LC1NpoP9SkjQ1utWeKivCmN2o5NVZP7HtVESeSjd8ENfJxRA9nrSMKb4tZ
jYLM5vi147OCd/OD1hquh6j6NrR2s//4w/5+JJaO6VDwoo91vPsFnWsvLkVypnVRsIF6Wu0rSa/c
cdL4xHb/zWWHcEWBnVx8drVZng9j1A1aTd35DDFQ8RwbU3k2jqWzLaeoPJN2W5yFQ+Ze9fkUrEiG
6kerq0/euOZwtkgAZncTwKRzhdZ8fcg3yXCB0HMWaGMEP8UKVqpdc6YaSrAxUm+ibtxpqJSm2p61
H66iDAZLaBsInDtBsfdSpdt9/PmBy717nlmokRI5F12KU8uCsakY0EHKSdnLqNQ0v3FE/jNtTO3G
QQJ82gFrGs19U8TmjwQt/XJnm0F/OZS99bVuwNCZ+C7c2dlQXTVDNcL/bwf9S6Q43bnVd8bDaPax
6o9Fk9wi9ABBR43FKHzMIqlYxF+7JjtQ1Ghv2mJq3S0NzvQlQPxq2OjFYH0dQqN2CSPRmosjyjjF
dNBbLbnOmqTeBCQVh9Q0i1vFEFEEzDnFfR1W9pig00Niui4DG5sGGfZa7BtT1qw7OwPaZIrQHdBu
Mmpq8LRnEwSvk3rXRgjxcMDFKeDLqHYZ1GqS77kxuQ9pKjlx0wElUrcYkytXTcQXU5lsNGFSQdPZ
7g147a1Da160eaqvw6y0L9VKK66GEvHXtREN6aNeEw2rKhzsHc1Gnm0cwjb2R1PUG80NvKdyzOuH
dFIsZ61ZaWdBDW6Uu4bHFn4dh6m2nmSqfU3VLLxrh1y6vtLYseOXaiPvFCsvlB3NNlRcpjbM/USL
rMveLV56GT2EjuJYmyHJtMeykcgN6CM912sK7P1zqbrJJlYD2/ApDoPdDiPH2M/f27lJB1mPfi/C
9sKlrpOt0pYcbCUHE2dqo5LjFzfu4mdH6F2zsTlpvpq504drjGzGr0DDbeechreZrNtOOtfFBDPB
imXgnVWKo50pVWVgVY7u1fXU5LXneyly9LBNZBXsMit3v8s8HZi+JAfgo9htcOUNdnWHHj+9lQrY
g7YZlGByfdlmDkedgqvPWpHedJeakpZpG+RuvIkbp5tWieiyz6lRDFDfLK/ZmyLPD9BN7bNJWFSY
Ilu9gpxQHHAxpcgdtCUNB6fruk9FhvHsqqpxH/WTqdXu1YBosq+SNrrEKlu9tZl004+DAVKBrSjx
4MP2VsWukGq4b+3SGFdBOrbuWqvtq3y0h+94ROKY0phO0Pkh1gblOtfVJGUBp+oPMQUA9/GNAKSr
t2HxqPdF9xzWMQYEheqUkV9XKhR5S+YvHjSDO8Oa2qdJldrAYh6MtdmMBU8S9tFN1ISjtapHy3q2
mr5SV8FQqpDywPP0LEMB9G+wqru2jCF9uwE56CprLfuprgUqUSMh6An/WATRUf/1HvXYiXaS4qPh
G64s0lUo59+TREm7mgAHmWdqn2vPFsXSeBf0g3tLcynU/SzOzWgVc6VZe40wHyTY5POsHCEpJFJr
g5USZh1UeN3Mvnk9tVUf/UCrpb47hnJj6IlxLjg+cjq8JbJiVRkb1sbkVH50xlTAAfAKdpIpaVGt
WlVUeEdl7ThuEiFbw+9HOO++jOzkNkXm9BbrkTHzjcEJ14SB6nteD+kXxYjQyMw9PULGGEynnwVd
feb1g/EwxVn3o6cEDI5Lhl24Qq44QGg21hAGmwJFAVAmkvZr1SPaBNPMqL+FkZFVvt7jabXVPDX4
3kdt89CPiY3VKsVQ0w+NBFEinlukawHYFK9QaY7lmYcmzUOdifQ66UtEYdwSKWs/TBvrEKmTwaW7
8OZ7blYNt8Lsi3tZFz0T2rJ00VhP9RdRTdYPNeDy409FON5WSE8r4AgiPK3gD1gsdVnIWwJ4iOqB
ZUwda20Mn3rKbdOKpdfRB+ma+LLDOPi5CzLx7Ixar/tqB8bEDyoVFqIRT95hrCGXrOucBtIFtyPj
PmkdFA3GPqRC3tu1qm3YeQMetmMbr2jWJ59SFbaNVUQXzSS/qJNlttsiBsXDhaZFpBRb1kJdF0pf
rlNQp/06AOXW+0k3FNWatZCL20KY6jbVSifb5/rUhee1IhxnTcdK+dROhh1tZDRVh1q24uC5nffc
8zHvw7S+TC3vC1fHKFrbLYfNCraICxQ2ay8R35jGTcQC/lq0XSF9Ypb3qCahMnG31UfYEFmK4ZAb
t7rctLGU9xGyg1/RShcP/PrKAQHlMU9TPAbnU9h5KJEqbBaIlG7+MzcDvfWRSU0/p+AhP7c1lkK8
VDLYvjYOSrH2FCULcWYlF/FFbY2oTE+GdXDHNt8lQ6FfJmVssrYHxUp9VEgUOP69V4V+aQUBi0nE
iWRNNLPUMs2RvhFxvBmrrEDcwCG/mtK6c/yhFA3C54CWoCx6fSh4PHzPmjrXvnZdWO+wF8H0zNaK
VFvlodJfsJgNmvdG4XTrrO0LvInzZnDgb+bNddN6AITHzM6/piUeSQUJIgQ3dFoxMBUUnGFmxyj0
9UUICFQvO+1REZZ75RaT97fW7h/h7G+Kl+yuqV5emqun4r/PP/o9L8ZKhqL5H8f/Cub77988A9eP
/mWTNbIZP7Uv1Xh4qduEH/0FF5//n/+7f/g3FP5+LIDCf8/brJl/G8szewt6R1P8Tb42//4jCP3+
5an68Y+zOpmx8/PfV9/XefaU/PO/1e9+198IeuOvWQkVsCYdOdz65iL3LwS9o/+FKisNDRq9FIU1
l8z+nwh6S/+LxJjbhkMOOpOB+Kl/Iugt4y86fAh7c4Ulb3VBOfzzq9z+ym4/AtHP14ejHHiuG8xe
VqT9YBmdRSHDBpUVdGmK/6vVplsvjWysiYOvZTZaa68NjG1rjZ/7vP385uP9/Rhvcc+vjNyjcYEK
ajAHaOaDtAHFdHzZ8JrJLXIvQFQMuu5todZeTtoY5F/I19OnJBPKIdeKfNM5oF3OGnMYuxXtMJK6
zo43Isu7fGMW2kVEChSuVProF1JkibatEjV/RJY2FGsHE98Xo23Ngm02RFdjK7ufgmTgfpxE+VOJ
2p2ZTAP2QVo7B5y4vbILLfyeVennytSKdkWAUFx/Ql7ucVQy1JU9uUN3KPMT20hbv9P7hj2tltHg
CwW2i5PI6NeX+qO9dCW/V4i//2yON87rtP97V/0/t+NmPfD/mrRyISv5/NTIo401/8ivjQU7XWUj
wB5jT0FEecNNoUb2F7UyeAmUq6nOzR2Hv3eW+RfME37y7ab758aCtkJpbd6LmLvRQEVZ/g821mv3
6t8rnCFsLu2zdNMrZoZc7XiFWzIGYRg23S0XL30T5iiAx934o0tk/6Ms8UHB2sNa5zZCHbFq1utI
w0G2b0Fi6xhSbt58ut/stwWXd34aVLIQdILFy77jfx4/jTbIJBXBFN/2STH5lWKca2qaPAwWpn0c
d9U+1bIMmQst3Rbe1GwKoaHioHl7dGa+GVGPFlLtpusydev7wUiqXVeZ5Rl3LZXbZjBcZp33OEhk
pT9+bu24kPzruSlnzTAcCvU40h8/9xAFTet0SnSLmwDdZ5Xt18C90Wp1TciNP+VVF565k9ucN3rn
3WauFm4DPU52fWH1F20dVt/btKsfiiS4tobzVNNePn7CV6jD8TwjEUroJFzP8MdlS41Wj2kOMU+Y
aol6MNOi+ymDzFyJyrY2tCKtC/zZYBWqJa2RtlbW5eTEW1sTPiCHZC1qFEDN1Ow/ZWFeXzvZlO9i
T5IoKz1egmqKgZzskn3uhupN2bThpTeoI+3YGdA8eMGpctNxEYK8kEYsxwFNCTqWJGBzOexNUUS2
dD5ipcDg0LD71O/UyjD9sUUg33XTYB1KMfQrS0yHGustHF0a9bnk5nsja61osPgaSdiaMNk5SRGt
Q0jd11YT4zUa5G21KqdC+Z5GihusUuL8CvbuThms7HbCr+4lG2sSfsHt8b6w7ozO87mDu5dlKZvd
NJkkL2VTaaj1T0a8wmg3vxhGAyyDWxjJF/TfXPItpbs2okn/MkWDeU9iZ2er3IBj6kOEzL4F9FbX
mt68MF+l5icNdTB46653DapQz7gPyeLRbIZ+E4Rd0J5zH6pOrJfjSjctHrC7wGa4V7D96X8vwoIa
W2Ud1jK/mzSAzRmXm23jFuYpFPpiGt8NsyjmmQZ3FDfHvorUvtgp0SR2yVR51C7yMPDha1wVmgAM
iW8eN7D0IQvU7N4z2vt0VB4/3iGviPc3O8Sh0EezZIaswglR37uQOP2AMIxdHKYUEFtr2MM1GhDO
2nZz9xKYMEprjlft+oGbkdX12s/Ry5VLqh3JRVxhp5oBsjo3Sw/LNe4+fgbMZC1x6EWHtclwKCuN
HwPU1J1u9vs07NkrlV1faGms7W2zgR9juLnlZ9W0T2AEfhFqN1yFw1jcVC71GUdE+d4qavXWS3rt
wN+QBsqofCCDdE+UWBdAAGafLh9NUGBLAFVpRCzSrWG0DQCUQ3AoDN0He3oV8R3qKEHhA/x4b5/b
RbcKm2gr+/yuhMny8VQsdKLm8ZkHHAGoeM7s46WDXaHLxm7M2DwEk1meW4Hi8HX7czvBMKIMxoQK
diDvpJJ1m17aLhYPg+lbIL3W/HdcM7U4uYzjsT/RZH63KebHoimDhTzNe5rqi6DTWDpQ6sEg5xu/
2I2uXVtSmGcfv/x8VBwtw3kQlCBmAs9rLn48yChwvJHc5A7USYydrff+YOfVWVs1Jzbfcdtn/sgW
frwQtIDSzEDDOed+E0J1TA9rE0D2YYrScKXkuaj9Eq22dQ166iHN9eHEKXmcxM8DEqjhA/F6UD4A
rh4PWImyaxPNaA6hWW/UDo/6Wls1qf2jg3Ragf0Gm5GeGPM3S5m6Pa1WUiWQcbQMjgcF3hDT8uqK
w+BRX5iqOzFCfKjaXTrUzw6Vy8lzNi3WoGokfup6eqJc/v6dUaWkfA+GkwTwndWrtFOzpuQyHHpF
hGt8lMZPMYVHioRNf1M3+jOPpJ8DXOtO7eHFYsVBA7wA5AsNegCL1VpEcDNrawpcRnUDr2a6Vgu5
ShUtP+8d3Yp8GvOpn9Ry2hRBnm+nOA2+UOXuttYYl/uyddsnjqP8NgpK/cQXWchJInICYoubFGuB
2yRthAWYIO4kO5uM+MZuJi7Vbmedp2Wvr9K0Du6mvvbtAeXhJoiNbVJ4F049wG4d+h9UjaldOJnc
tyQtW4HMJ/HI6depyjpCV4njoShOQRgXPSAeFxoHmShPi+wEuLfFNlF0xBcUbJQBO3XwRjJf6dpL
zbryjHGto+oaNvq2VxQ/SKYTU7hYO6DNuI2bGFQBX4WEtWzpBWGWRdAfxpsxa2jEjvZep2XqJz3S
xUWiWducPtTeQ3jpjyLQ67jQ5Oiuc/UEn7t4Yy2hxW0KMd0YvZTrus5rfJkxyEC0ptl+PNQib8Zq
GW9w8IvQFGknsRiOdydoN61xpB3fYlmqXDu9cplNCnRYh3MmD1pfjObw9eMhlwQvrhgeVZSZ0MHx
MosGHY+ZUueQY1BNB2zDJ99Ic5fKZD1hVmdU2t5JpnRDwTY9M8rWwZzc/h6oFIdzJ9PO1anS/KFX
OqS3I3enqPhW+B8/3mun9N/xfwYweWTo6OxpQCnm3uPx41mDiDLOr/GAutbnXINGH7aVhCE1ejAp
kLfVw1H6KiXrR7QF+ssglPW1bFvIPdgbXHC3h1U5mNFa9njWu/aYrGzgCpUvslp8Nbs6Pput9NxI
wo2QdnGd6tF0VcVm6TeD+di608wda4dzBG6jU9H4OCj9ejlwfSApEXFhoS2CkqwdyqZhNx0o/9sr
z5DthUENeVNMAx6LpTCVbZJq9XnkPrdoyZugmFeeh7Eqi+izPga1sRLp1H7/+JsfbzSear7/Qjln
GeoGy2JepW9OQhBGXdwGo3aImtj4YblttodI4qxwUcs2QirDVxcwxFYL1FOZzrvvwcjzsehCFQOz
vYyFqjOYuZXl2kEGeMlScw9Xw+hpJ07645Rifj8UgSiazXRzUvnl+wVNaPda6VYHQly3qwzrC4ZK
zhqxCuXE6j3ez79Gmj8mkswzpWCp7ATGYgbt5NXBAnX/aOUarJvMu9A1Grn9QMVeeJSlPp69RbY4
DwqxbwZCkzKSuy9Zxm5ZDB2nQXsACpRvbUXot3aJJaWeK81dRPDZCAzHH1psCDdq3TUrV2DkhoVd
CkRpCPe0jyOQtU59KtLMl9Cjrfz6YPMeBv6Ox+ZiK0/9kBl1EbQHSCwkIFLXvtGuai+CwJjO8rEI
LoIYPyXONBAiapGdc7RElA6Qws8oVghuYdvEtMKdNUX6eVI3z3novpiZEq+abDwlN/2qcbh83BlP
hcsXYousyONtoGcQJxWjqA6V3lvbqeyH1M9tNdw5Zbd1qwLQ/NSmO9OpzC041uHQdW5MH0ufxDcb
daYVv7M+07RJXGL6Hl5zy2qerbJJd9bMqU/DIn/RM5mewz5AqqgM5YVXUCTozAbNqsLyLoXuZhuz
lcV1lavf1DguHwgMwJAQc3GuDTxB4VT21bXoA+/QNYW7FRH6Ba1m1ShrmiVdscxeyTYVJ5LyRdLy
usYID5xXc2xmiS0OjXBQjDR2RHlw1OjeG3MYZmNpnve5W+2VvGhuwkQo+65vb618mr4EuJx+DUY0
6CC2bgm8+BtQAfZ1C1L36MXj9aiY4jxrLO/gFsMfIrrmHcEpAumECzyA9SXEMGqztJ2EUhyS0Wz2
3pgUtBh1nK6GxFo3kzVtPt6C77c949EB5wOR3UNHO145UZNYwDkD+uC6rj5Cx/KBjMerSnqUYsbG
PvMsaBAfj/k+qHEVI1bTJASQhwDl8Zip41KwqcLykA90Xitd6mvRmOOKLX0K/3p8U3qdfBDhaKui
GTAb5s6P8uZ8GJSus1H9Kg9u6uao20ThdU6DeyVFnJ0nbXCK/vV+PIw7DSxKNeqJNAEXp6ST2kKQ
h+QH9MeV+74ALBYGYvRHFTdiTYmKE1jtd+ffDOoFPOCZXJXgkizer8bJvZKdpPLRV/Z+gqCNk7vo
trasbb+wMWCICswLK7VrT6SaS4IQhx+VBnTlAYjPt97l0YQMl11ENq8qPaX/OpRyeC60YnpoMuta
Ly1jR+lWRRJC1a+VUlp4KBTWWYKK86bQlNZXMj1fu7RjH2MdKZfBrg3fVPoBw72dza9dD8M3RePg
Cdy62memoaxKEylI9P7CLy2qjkmGqg37WW6NssmAE3Rjv0/6pr3Ip/zyD1fs/K6zTfacbWDmvoiv
RRXgA9mxjEKRQM0vA7lNCaEkucm4/3iodxtyMdQihYcRmU2BRgBwC3VYKUn9CCAFVbPe+9KI8lEf
G+1Eavda/Dg6Pbgp0fWiIMvNwWHTHG8Ss9Oi3IZUdWCpqucDpr7tKkm8/NHOy1nbURorwxEZhG79
tqymbk2IyK8RcxCrqkrFpk1dzkLFndQzBB82SlokO0Vpqq0XTXJb9IZ9yGsJ3N0YMn+0YO5NSvMy
Xy02dqfkqj9UU5EjizdFF6U7rcvBzc+bNDv1oosLIS82u/lyAsxaHvhnvytjKONMj2njgzLBzSQa
XtKPH1cdsJ5tlirD2hvMO9EZDdAT/Ih8c3j4eHLfhYf5AUw6RDwGp9Gr9tebcJT0HfX5uIoP4JgE
lWjFNl/S3uy3JOzN57FPT1kKL4oov17ZxWqMpgzNIq7Dx3OrZjSBAMonB0OW9rnbBVuD2641A4Sz
Xqv2oZKb11lXhevCRJZDlubkW2I4VRp7n+nx5nNLmTIpVVqkro+fA3M4h3JJmByqaJS71vPELjad
PAKFFEx+W79gFgPZIBzcDUicYC0pqNZFxzQFsfWpCyr3SUSnpuPdQUTFmFg9N6yosgD3XTxUrWcg
o6zsoKEE8gU6ZLKeelturFjRToCKF/2x14mgIs/lcOb8uUTr47FQgaCexZ3hUNR67OeuQL58pNPi
h1YdGptOpuF5a5jZVkM5Zl3mir6FG9CewyoDPKUV0coCv0k1IYvinaaBoQEnBw6x1qnEQYg/c+aE
b9XGcDOCwMvFiUP73X2HLiPQ3fm8tqH+LhlmpqYE6LxTczRdnLyyIZNbap3uiVi0lMWYt+grnH3W
4CAkLWmwRAPL1fsuP3RK+CI7Z99L90s+Y+osaQGvs5TGz4UMPhmw+XwlaLUdoObxc0yhZ5WokM4+
3rG/20DoZ2KiBw0DgPYyZgA3xEHVy/ID7XkHU/PE28SjHp3Lwr7HoHa6ysYbrCOVCxRj7vW0b/fd
qcvIXOh8E58p5LBMbco580E7u+0eL51QQU1dafL+k0btYNM2U7s2Y/VnaqGHkDp1tQtBsW+NrGs3
KeWsNO1OVM8XtyEeAESagU4cdX0aeLMU49ssyojCmI6eWh2KprNXxdQnm7yOHrJIfQrrQlmhk2uu
I7ukPGtop+R4Fwvv1+Az3wYxRLhwy6KPmjRWZNtFfQgH+UNXRvOSgnh6//E0W+++8Zz7zt+YlwQZ
veS/2FbVTUVvtwfKq+7OMPtwO9GZ9pkOVBZHZLLJpOz8QtPDfNtIUIim7PuNIkRwbxdTfIhzd3qy
ozy+ztxo2BlaHDyOXhF+DWtV7nBpFltdDO02Q3N36zaNtRWtPm1lWoMDpWizb3ouJGkW3uAvSO20
7eqLQTjxztHEY2cn6Q4Io7dRR1Fd2/FYc8/slc0Yjd7FNA35lRjKxHdCJ7rvBmzq1VpPtkIHZRuU
nekLkX8ry20+XnSjrHedY5aX4fbjb6gvUhf2LdwaaCFMFZURTpvjZZJ2WlwbgzEdSk9+N0a3X+me
op4nqSctbO8mfb7XI3MbSb3fBeFYfAtF/TVuqRlXSSyfizxtrrqiKj65ooEgIES9VQqR+13k2hdF
BqTWSvP+xhKjt/I6KwMqHmCj2uajfmV0iAnXVZjsp3I6ZXH9bg26kHpsMnsukRSalqvDSBUn7V2h
Hrg7oN0bDconYNrB7Z9/QNosyGmhX0p9dal0ZEu194ag0g5tMqzzQW7C0dkA9YZ0X21drbkTrr3H
0ncnCXtxn/ldlt1q6S4LH8L6JstQvzXGK7fX/NbLNmGzT6rmPpa97/ZyNTqtz2bzC6N/sDjxTwTK
38w+lVkNd0xPI1y9U+jtwYGiuNW4h9bJMTrMY4x63ZzU3tQHIIlGI5nlsQ7pYOQWtABahX4VRvmV
WdYmgEqqO90IIayI+mlVdv35JNzvQCuLndVa3nlJS/tTp9JkcBU1+YFVq9hyCoH0hWCwtkKLVqeu
9/s88pITZ/drP+0oANPzoPeB/BQFFp2C/vHC1iKzT4TQlMMQG+M2AA1Jezi8TaZuuJ2mrriqFOE9
1DYuU0bfOn7vIP/fl8DQc8CkoTTxQVfVsUTJQQ8Nn5AS0UEa7DUw7GT98SJa5DRsQhQzOKjnTg3F
w9dyyJsU04H9Ck631Q85/hsUm3PQ98UkV7GiKyeuKr8dipohtz/Uy9kbx58lhFSQhOA8DnoaBdy/
ymTnAYjYxCyvw8dvtcwff70W7wWelL/ecYcGq9H6qSmMA+CLdh+bobZORwy2hKFecP/1RZXLswRt
kt2oeQ+NN+p7gNi4yslwWusau0ON8j/L5l+fCX60S2UWnBhx4fj9zdyjgTdVxkGK/ie5dJHpu84O
PiVG75yY1cXF4ddQHMJMKIUh2lrHQ8F0AWELDuEwaOlnxVMhv2TSXtuKiglOHnan6FNzNnq84olA
ACfBEjj0d5b98tDMWfFT5h1wN8ifbQX3QQ3ll3UmzS7B6inWHgeE8uo1mMj9FLjKD9fq3MmHbDLF
CJZFILehcJvAub4oqhOcTVIWZxoFUFpveTSe2KHvTx5qH3SW6BTPjepl/bPvhpSa4hTdTYZAwGjS
++8GPu57cEIGDTe9Pasyecr5epkaMimcciDGqLmS1dMrPp6UrugmT+vS8q5udfssymk/IUNebFFa
GG+qBiRI1g7GE2G5WMeQTW8m2AsbE/Tbr+n6/xDO/4ZBzZtA8Q40DcYNVlT6VP8NnD6GcvKjv6Cc
NA3/Agc3k/ABPQNLIVL9wkjPf0I9B00H+u3cTd9ipDX1L0Q1SHvRH0IKiJ7evzHS/Nn8u2ZB0tdl
wG/8Ayjnq7jZm+3GXmMV8XycMmgCgts5XkmeMYVxLExtXxa1ca4nMV5npZI6Yl0UQDilVwJSClJJ
Jysyyq0JIEKr1Pgp7Yz+Mq04Z32tVp8jJyrOhB3eQqZDiLXTD15iwqXqmqi6LgU6310YTN+7ctBW
kFtpRqIekZ2ZQX2Vd/3fgq1/tCr/Z1s31VMin7J/+G318tT+I//5j7sG1C2m0t/rJdx4/t3/whv/
XwLbd7gq/Ncg4uuX/h+rp+TlR57Jp6PlN//c38sPJP6MCAD5aHOpRVvuX8vPcv+aVxjAfXqqs/rd
v4DEiub+RYGUdIpuwAzxnUvz/0QS6/pfLL4ZG8Opi0oHjbM/WH7z6nqz+lyTKjxFELC7FMiRopyz
3zcpQ+46+NeERXBIi2f6abb6RZwqoC4D9OsQvCdPTN0LwYbjIZSqTUZhAkszpIqY/GPjSQLhkxbe
N9xO3kzA7a8Hfwv9fxeX58EAqIDDAnlBE2WxmwI8bWfdWuXQo7WxGq89hC/KnQvRGCSNuc92+ilr
q9+9nj6zqCn5c09dVi3UqNEKMzeVQ/sz/5Z/pohIw+jUIMscYH6tWegNBq86V2rnK+ybaYJG1btG
ZgHti1y/c0I/DauVaUW4WcgTn/A37wOCjd4mwhrUKpfQqwBhtpBWcXBAk2GlmJ+L5NEuCp8moW9L
7cRgy8sV78WlB7AKbWdCrbqojDkwO4scniq3m25jVzdGdUpMY7nAf6G8ub5RPuEfS1Bk38QiG8QY
3hWBeunq12porZW233y87pY503KURTpglrrbjeEU3gXdJlB82/gS3NjbDvyGc8rWZvnJ5qGQiUMH
mp07V5OPl4JWh23geqG4o0RareJ4W1p6vPr4dV6/ytuw8DrIzDGYXSgsdaYIvV1vQ28YGd0jcVcB
4FqPGEIU6JieDc/5mf4sYK7lKzH4+pceYhmkP2/78fjL5f46PJ0JGPwGZq3OIirphQESX8/FXZd8
Hs3yTvT5HlDN974sTkzcsi8ABmHuu/57qEXA4KiKHK0vxZ3X+eALnAOUw5tyq18OV+kJ+PtvZ+7N
UIuZmxmZTioZSrO7s0pMYHFPtVeXm5e3IdmB0kUDEhDaK2/kTZxQ7VZrvaTibbgcuKN1AdR1E7np
qtE00DGnwtL7zTXPz4zGIgAChVlUferaMgrqY+HdIPRN7BFcmzU80Y8Xw+8GYd/Sp55hkaAZjtdi
KybwoRUxIhfxT0XfT1b0mfrbiSX/fnIoYyJ67fLhZjLIYpTIzeiRCV3cldQc701NwPB3AuUPS+ks
N4ZBX5GMgLb0u8NQHcbKKFxL3LkUbMaJsqnm5H8GBURlZh4EGSFSCxhH5KrHX6z2kojed0hU7atN
m1yLRN52Itp9PC+/+WIw36hVgbBEiWnpQ5eWkz1ZVi/vtGSldbG2qkxlPDEry+x4fpWjQRav0iD2
NHiUsO7WVzf3xl43fe9LdwPxfRXunw+302pcq+t8XZybF9Xg53f6xeh/+g/ek0yLe54NvOY15Xiz
p/BZyIVQanlnIHAzS4xdh1lzIgz99lu+GWMRb0WdALpQS2bMTPbuiAd2f+Jaf2qERRWBYrHSiKaQ
d32Dbbiw2nWD7v36P/lUFA7AlYARWBI++xoZGTdt5V0WV/sIyjwVgv+zERYHbTOgCAtdkxEIcDVN
L5Gd+FALztXr7pkFFf/1EsucxGm9qJeDvKu2+g6bg920lv59unLX8iUoOCHk59vvzq5fX4PteO5V
Pzi4q1Mcm99OFz4nFNhmZsESHWeJvmsqdZJ3bdyehVMM2+mUHPOJIZYKNaGk0SjkKO+8G9eVuzpT
TpziS1Dsr81L4Vyb8SIzNfI4Dpklqt1Bb7B5n9EF2aX7Ylvv8qv4yroO7p3N96/ne2fNPNqH5Cre
6vt8W+3E/2LvPJbc1rI1/S49RwW8mcKQaZRGSVJugpCFtxv+6e+HrFvdIpidjHOHHT04EXVKVdrE
tsv8JpjdX/+DPfPXz9i8u7hUiijJlORgmwfw9YSxxpV9v+3wXnzpZlsi37uMZWYlB/Q/9uHd/Ftk
QWNi1eBGgeWZ7uyXQR7U+7z3VztSJPieot01ydM3F5TSBEXg18ht851Ll0rJNBrJITKb/dg3xXdJ
bcLf70/m+pecR4ZcyIjuI6wEQPJCR6hDxoI43oTHUz2GGmxJ6X7uNa+arimOvfk1fw202TxKKTlj
NTClSBh6kK2R5bk2xJsbFB4vYv78A8J2cylOkLoX5NfTw8OP4i7fKffK52hyhxsraPzFwyrYL73c
s4P+PvJzr8ef7ON4E9/J9zf/gzeGgJ5uM/0ffs3mY/syISZYivSgQ9PU0uJxUq5Jqb3i3c5XjgYy
3qa0BqD9E+Wcn0az6pMltTJxQIHF+i0WaTgo6dS1LpZO6PAZ8F2+Do2x/KmnMf8yL0b3XWRafqr1
IX0wtUl9SaIsuWu1OYI7OkuQKqp0CH/aU9NwOy6rMk6Rds1DH6bynylS5p+DWciJa9Z5/DDKqK4T
8SgagnE29wJl+0GCF6GKlUupVlih5VL5Easj+UE1Q/7dQGLV8UQxVVBJ8trO0D+CWQC0XIANcxKl
fAzbCS0d5D30l6Up4gdbSCaOLpM9acHUGVnl2nlrdS6wgrBwEyCyCf3zmHap008GfBU9hEIAerT6
MtvyVPEfqTW7KVVc4CmTsP+8f3ou4nN6ZJSCwEByfGhob45oUep1mSTpcMD/5XGuXyrd+OPkq+7S
I2/BFQD5xQlChn6lTKwNId7iLXmYsnsWj1MkM5jsWkrnSlf5pmtccranYPywa9lXROY6wpXne0qu
dTUqKj052rnG+sxdXn817VH7hX50JzxbL+UXCBrS4BoTPA1UgQ3rrk3j9E+RZNFz7zSEVGqXgd2g
PZC3pz4aRPqqOvUp7EIyTVm1q1+hrRbP0jTVf7relH+pYum/zYU60uEOBw1OsDFhWlj0dt0E8tKX
NTxOI3sxGwcZUqXSlNkVyhTdR4ZafLQzZzrZsa3hpJI2SQnmCR2+AGFYtXRbXBAeohblMRdKQ2bs
J8SPYqA2eSJfqX1sSPwEGtw89JAQ4QCgtVb0zifPkhoQxs2QHCXExh5kiLqurEBkxsi6qtxkzLtv
piWkOzusUFIPI8iFZfQTEakxiB2zuhLOv3aYz9eSWB77MRITA+Dsxc9BMqNvmio7ZnJW75pCifwp
DO0bCQBrUHVKdI9iMTRzGN6Htq4tt5+16qTJK9l50nsRiMYeHlsjnO5Qu5S9pcqlAyiIGNh5VlKG
G61DGOY7aZyrBw2dnJ08Ncoun435jhup8gVylg9Dbjl+POpIFaWdFrx//C6gHtQSMPUiuKNtR9tm
q648digJO50iHx0rXy+BSu/+DDbmI25dKep9guPdV0j2y62mtBJmmnmnfxzxD0YDTO7Kp4hk91ja
c/u9N5f5Gbmo+BPvinIUc60V7hwpqD7N1Vg/d0XBqzgTEmiDh7qickQCq/mIcANxnFX02YOJalzi
Lg3Czl7vwBAAqDZ9iVvRWi7lj+T3UKGq75l23MteLDVN/iSZ2dB4iSxNMA8ENkXQAJ3PEmphz6gN
owEhp4PauUNhZV/UIWl+ojgUjq5S1/InULnyYZTS7kHNUC1xB9OR/DDPLJwF3p/kixosG3rtiMHz
ZqZ1eonn+3q2zKQJh9E59sKJHL8DGSMehBNC3hd5Pxz7OZsTv4lFnSJgR33O6xth63twzBl6KXPY
f3r/F11chHR3oMXQxqHWg7vLJjpbMh06hz5kR9GnDhiRAjh9aVlXIBwXfWpj9XNSX3F+FBEush85
UhLJSIryGIa14jbIbSAeKg0+BlY3WS/nXuEENK7NfQhTmgezm57GIsRED2dmJHdH41lwBnf/+NvB
jq3KtxBK13T9fDGqLoqNQhvLYzna9q7tKiNYoMpfWfPLSIp+BQIn3GQUNXh2Nnl6kQklRk2qOuZF
K+5jUw4fbSkyb+w1Xa7n7NBVTfFBiSx9dVVn3fFpC4rIKLwegYsAo6LJbRBv9CbU1V3MnYsbRZY0
fyky8PQoN/TwWm5MMzRuejTTbgZpqO87A69RO82Et9AUCHjjE0+EuFC/P4Vr8HV2Ma7fxotNJ5B+
zUWHObIjo7FEUx3HJop8YaLUKnSZ0m5mxFcu4S3ajkNIO5ISu6Wuhqr25kkA3qcPerNUR5s++j0S
RmZg1bLjonFAOTkvQSEOeXZ0FAx5axSxbt//0ouDsg4PVBc2MZwZ2hnnm8U0gZXOZlcfCQklbzKn
8FFGWO8Kol69iBoYhsbCGplAK6Qvdj5MjVqiQNuuOdZLH3tImOFNlS3dEmSNGe/VIul2OinXS1SE
Ji+88tBqqeINii7dqHk+3+EQVbj1lGGE0k0qUmwJ/vISlIBsaSYXy2/K0jlanp4tR+puqstrnPiL
MI6clo1OdY1UCPGOzYWCQWoJJHRojs7UY41ntEguy07kGcI4dPWKcEJM/f2luegwvA4J438d1kbm
43zOYi2MebeX5phJBjCiRAlv7G7RAiz5mCMJ5BH3K4lmlitXtv9bH2sxJFGBvPLLNqvVqTSTo2Zp
j06GRaIddnboimXJAx3VOR95of5Q2eo1q6o3tiJzS7mNthdfu2IB/u5AyG2hQxDX2mMqqs6bpyT0
9Dk2rtxbl0ebRJbED/QISBcAJOejKCgRAixKlWM0IRZoTfGPDjcyr8eU0X9//S5nES4nawiGjPMF
L/x8pD4SQ23GhoYlPUfLcVBB5q1f9rOEEAe6LqpvSFp0ZdNsIdV8FVsU7iZ9Z+B5wFvPR1Uju5fN
sZKOaTKhaYZfjxjQvXVC4ZvdeNc59r0S98fVLbwLbSQnB+OlC/XaDbNrisiXC0peuwpgrUeHKHO9
FP4qo7aa0BPUWaRj3NFSUlLrz5T0/y0O+G9dvjf6v+tePL+qV5g0ewapcsDq28ZRrsmF6OI0OrVW
4wSmWvVupeLjqVV2EaA8He3fX9XLGJ5Y57UZT14HN3oLj7ZnGDOy0VlHkZjfwKrvo7DN3FSPP07h
wRgz5HxL2BY96KhMQXVY3UGPvHJALz/aoNpvWyDEwKOhMnY+sxSESDk10zpqcEG9Up2Xu5nwhHp8
Ne9xG5KvvBJvBnig0teMD/iBulVJL0qeL15L+xgnMjK88aKqX0tQDM9CXdLBbWmmvOjz4vSoR07G
4klqNca7MMn1Xx3v/rVC5mUPj0WgqUKdFJjBKmp4PgFwRnJ8s1LnmAHD3OGuKYKGeEtzpcaRHvrW
0p8ohEn3BbzTB2DKlVuLwvn8/la43N/0S1+BRv+G6m2OWtHk02AZtXPEEsNx5UiSVqHcP+8P8qr/
cb7BAaqvGiGwMAAOba255lZu8yTUi1MS1gN1g6Fgd9tpd1O3i7J4Rj50t+DEFX3f6b0+wte15syF
EV/RS0UY120Le/gh1wB5PdQipsi39dHJvRoZQtJcu36S88rYkbNnX5bCsirX6Gtq3LFiRJIbmaH9
TIpYfq4h802rB3Xr+KM6CX82puw5JTV6Qqeglf0un3vScCkZbtU+RaQmz0LpE4m8WnppIpyvCZQW
DK8Uq0ZFyzDrwpdwJnzR20U9Vc6CBG/rlLLkCixT+GVh3Uc+QE5D7ESaaLNbY1D2NCOmNHncBJLp
xXX1ksuN/Ov9KX9jt1vow7GlES4DArxlv8TaYIqh6epT5Bj9rnEQVXYWTcrdldru6agFe0aY45KZ
pnfGAME7Suvs1ITdtbbe5Q5D1wlU0NqnRAVjBRn9fYNWTV1Y0CzTk2zl0f1sRrULiqO9dqWtf835
Flvlo4CzENms1ODNey8bQlbaLExPI4yCmyaR7fvIQsLJUjB+w2swuwntRARJL8UvSj9aLhtN+O9P
+uWVtiL1QNMATQJpt+XgV2Fu6ktlJifZaZ0HmtnTaZxa+RHZ5qM2T+01BPsb41EzhwwN2J/naRv4
1iCqs2qZkhPoVslH9Ge4WdT1PTTkaWdE8bVu3CXAgmhgpcQRbtMNJkE7X0sKDdIkEtZygvhwM4tV
zlroUQC9wsRdr2kolY4cPqcy4cc6+a4Kbc2XwkF1daTXvMlKygP2QeI2xuTMT0ldrvTBLgPO9Rfy
mpDPkT1up6TUUc2jPpeebIUlMJB382aGR6ZrwiggWyZvGvrmVCZXy/Jv7PMVXgnSiZQd5Nx2AzZY
HUMvS08UzrC9INTdUd+81vB/4+mG1rvyI8lDiP623Skzlid9sE3ABBbFNFPulB1d0nlnULDYRzBf
d/VgaW6Wme2H2eizOwO5fL+MZc0fQW5c2fHrgm9OHTUTwBuU/8HcWJvqfKNMTSshInFKCudpyuY/
CNgdzTD6Glrpo6iGH+8fsMvAl2gUIwj4TpS0L5r3Ni+llVRVdhoXo743pch4gcT7hUKqcuXDLlNa
4I8k0KuKKrWBrTJOF4UGGlFqeTIW51sWyd2zg7/ZYzrC+m8VMQbYiY+3RacAKLcTM/jH30neQkUC
yi/GnuZmL9k98vIZnc6TtVjyXdFSiKxlswmwNL6GPdReTUzO1xCWmkZhf/VOXxXazg+1WQNvX5yw
PdUc0fpGHhIEymwk4CF9iCKodSmrvarUxm+LgbjkPpQojLpNn1bfyypP+3srzCF7jXhOYqm91EUG
VaYyDordRM+zIi1RYGqLutPMCtK1moztccQjKhjkPtYCrLfyR3hEOl4CrSl/V4ZR/5NiMXwzKHWr
35k4FH2fsrCr3QRYvkkZknAJib6+DDnLRAR+1NrJV6fq536PqpN+GsnNf9hqr9MM6RP9eepn/UcZ
ISHqzRzQoDA1nMm73Bo/aHXpjGugMb+EcN1md6DQ8OKUKVrxJDu96+AqchIR9IWS44g0KTi2O+RT
IHUiYIIeSKMbQ+9qRt2Z3jDm1kFURvNgwQBaBUMEHmNTr2IJikpMIbnYZuQ3c80yIKHMErsxId6t
1ffqXUS99Vg1UviHNHwVfJh62XIJLoYvi9LTc1qMLA/6qpcX8HPWVHhJWfHfyEBmRnwXVmiBjBKH
vM+UGsX9qOri3pNxPEdptZtjwtxqtPaORLOJVaBJgbzzvDy1USZ9bexO7rxSV1BdiK1Gc1waTbPt
j1Wq0u8xtMbw6behjEvEqMs+hbAsMMuw/rwYoakG80Ca602sm/ksNRVdm1pAbnJLR+4xS3DQ0PeF
Fpuhn8Vmjg3E0Jafuam7yu8hW1muPShSF1RUxGy3G5v5Hsc550dCWflHOOgFplRRLPMXtZUZGLgx
NK6MxRumFqUaJn6vG8lt4vQoUw84a5x4I1SEWnMburZjDdqjQ3BZulZekSGzMcqv+GRgwlZRM5en
SQRcAQZSMVJyhCDReZGRTL66IIfjTUgEwwAZp8dXP/EnU2St5kJB0Uso31bWekvRJi8OLb2DKsdp
55fmEt1BRSkegDrN31MKuaanLlNh36RGv8iukCwtdaN+VnZCKYvftlGEqTtR5T+2TuiwjHYUf+w4
eF/xNbSQ/LebZ6mb8999n+cfWt1MgAnDeLmf5EZ1fMkU0Y+mE9FnWpaS6dt1KT8vgJorV4jkpI86
/Ou8qXK/1YDyeWR/xSerQhyoMed4j6ZR3Lu6Cm2bComcFF4j6vlTNVNTYIqyxfTaWEdJP1JL8252
cLRAl2xqP6eiRhElU+VvjWgdOKdL0r40bWsJtxUE6e4SDsYDArJt56X2Eu9q3ZTKIO30oJ277DSr
+vBYK8kooa0R4d6dKAu2gwbQMkYwx+RbKdnmU7SU0Q+4Qz1nX8Iw8w7m5brQztNQ2uaXkG54S8gj
YcRjScv0jS4qlQMMfTDAMiMt9ds8Nx0KakrV+KGUDaYbYc3yq7Gd7n6YUvXGFiPTMDexl+Fj449D
In/IRtn8Fbc2dMC46rXPsraMTywHOy+i9IdZjYT/kltFlfYJWvkofEeucARPcrM/LhNh/jEbFwWn
uM5Zfk1Kpjz1iBv/ilSUXBFLr+uDE+UWXi1i+WEZk07fD0IHYktDvp8jKwoiXSspFDf18mcwTFcU
0uOQOreOXMzQyULxy6R74usFtHwVNMDnSM/MxmNjq5WroRXxIEVkNuDHw+auyPROJr1DYNztbGWu
3ClCNcJT7Vn+ow5N+Ey0Nh6iUJo/4V0x3zkl0borjaFJOEmVkGJW3My/U9tBcyFqesy7J4Nbv0a6
U/JW4X6WLMwTvB6qppFd4pc08vWFvccdl6iRyz2ZfiztLPkgj2ml+KxdiTGO3emfW8UI5ytFpEtA
FAkHRVoicgClJECbWFXXs1R1eqU9qWqN6kA6mx/HTv9e4C/7aDiNHFRtVXpaUyb7VBs7vy2KyRsL
Kw94D1kH0+ro8HTaB30cuL5zlGBrgfssOHb1ETu9YV8D3N6joqUGo77Yt90U1S9UL6I7nSrrlXjk
MvJZKxaAMEGeo/C51aBOuWURazPa07DgXZLNFdq4MaonfWEaVwozl4Hs30NdBFmOWiHSLlntae7j
KNCSEduDZblmu/vGB8G+BrGvUvWiqL7+ir8Ka5OsxzO2tOUplOrv4+D0T5FtN54mScaf94OpN74H
gAooejpdq+PuZiPUwLL7KDGrU7s6g0wUOV0Dy6f9Px6FCGoNyAmmVkXr8+/BFNxuzCGqT/HEFdvl
aMZkpnINRn+Z3sAkJQB2KGm/8mzOR+nSTlKabG5OoSnQNhOG6lW2jWS6AywkzSXH78dhvukj41qu
+Vrp3ISJSA1QD6P7b2K0tcnj28nUsmjO+1NGySj1QoLJm1gvowDPGWP05cqyC9oeXZ650zwTqNVj
Oo8eWma1l5dCPIlQzh5UPVXRxjUo48qZtXwnghO3syVw00TdJdJd+hYtnjKF0T05BB+Wz4T0gGXG
NjnlEVJ0nqqSVQnF4hzQUMrjfYwXrcStLfLMUyc6NAi6KtHHHgnnfyrtADfYhFmNsMTKomUuzud/
lqWQnvnQfMp4Kbyq1xOv7oCBvL+XXpO4v+eaEdis0FhXHcVVr/F8mKXqjG5Ww+FT5X7zG1e4i1t5
lle7f+Kg9K5COrZncTvcZu+iVZGEk8lwsme4GGz5wksCKeAuZ6w0uJPdZPf+F64JzPYDaSsA3cCD
gR296WAQCIDuwWjlk1k7T51GZK7V6Y88639LorpS+N2e//Xr/h5rk9+E0OuFqkvDp6H4oBs/k/T4
/re8IgPe+5hNk0tVRqqIE9N377iN67id3weDf/tD9yAeu4r3Ent7nhZf3cVu5svuFYLGtiRA9obg
I2niqr4HL2mLmIIKgmWGqk2nrCllBYesaqbMN+Oe6dWZKu6UrAZSVpdpJwdZhTYfYLLZwmxhknM9
IGcwnnJZLOWVJHYrQvD6u7jfiYVplyLvu8li5RbBCalq5hM80OlLr3Q9/nGkspYUL7d9o4deWWnh
i1Uh1wXbCk+bSg1dDBJGVIhrc9c7bfvUNMPHURH5h25uO39u5MhH0zl7eX8NN3vk9aeutjv0uZRV
VWx74MgvierM6eQsluT3cwPGZSK1fH+Uza7nKCsUJle05CpHjTrO+bEW+qBJxdBb6GbF9sekkGSk
KEXvZZTdbkJz/G9pxn/EZ/1/1ChnZYe8w3FN+t/n1Fb+5/8xycEKhwKSjXYkbHhqadx2/6ZWS6AC
/0WEtSprgYNROFRn5Fbn1ZqKqBLBEB6C/0NuVZx/UYwDPENxhdYlFbF/Qm7dwLJ53MkLKTvB/SZ2
XdHK59tkMXIryh2pPsnSWkwZYrmNg0nT7vKFbMANF6t57DBUIRlXZ0ox/WBiMNqqyp5ewDK6czKl
AK6KJfowtk40kB4U468Z9TLTjVMiFLkZW+CstXjA4yH+AbIm+7fK4//fef9LWbuz//ed9+l72X/v
+vPNx//jP7xqGfY0NQzE1rmuAS7+Z++hn/MvtLpQMl5LqTS+2V7/sT5TtH9RlQMIBb9r5RWu7dr/
zavmL1x1+UAG0kNcG9X/ZOttpWc5FJC7CJXBDaGRAo/2fOulo2pldWG3h8GYzM92SLWzwdB5L81w
YjqbIlycIEIoRKbeJm2f3rcICH+nJKd6E4XZQJJE82Ck1vIU6U7ta5G2PBH8W3uQckiFp0v346/Z
ff73K/s3dXpzpb7+YBA/oBPoZGvmlmIcUa8AuQI8HADe4ufTsgRDhUVjhZDUTkHE139/vFeJlL8f
+3WGAMytXm1U6S6YBKkwUC3nuTwMiSN/0hvnySyW2Z0KaQz6yf6c5TpSkGWOerCVwJvoaTiWSJBQ
9rBst5aGh6yLhJfmY+iZltN/GMZIBG2XN9TqbIGYbWrt9Fm39qluOLdarF7T69zmEHQDVzgYHRIE
yP8tEvF35kUx0eT9L5CrNqjkOEXPjZFGCQrpIg9mKphy2opbSfSH96fuoiXJwK/JHk12wEe0Ss43
lzSlQ7GUU3cAroVMoKQmezWqk/ui7/o7p9NbZIik/hY3nvGmniXJx2tO+LbdXvMvf+uXMD5tSQBj
PAXb5DNHRKMO86Y/GKUhbtK80j6g0z18SEj4b2ZDF8+U3JRdJ+T21jJSgF0iwyKooqB6ZU7eWAy6
VaskLuXj1RrlfE5qYISKXNbLgZS+p1WVo4Ix9uOpYQftrTmfju0kMOucZDiXREWPnKYsKBKS2JCy
zW0vD/bHMRvzz6BY1Idc9MMnW8pzGOOOdiXFvWj/rU8mwDc8CjFzQahps4BaYSl5Duz9YDdj8oBC
df0zrvFzMcpEPMQaKlja1Jp75O3LA9pz7Z05lGyxeSmVnVxl006rzGXHH2MZCND8SUqIgN6f0G0q
w0+k7/oqfQWpGJmS8/mU+qjRI8r3Bz0R2j6tZ0xmVeLL1MmusZbfmg4EDjhCFnclQI71t/xVwqBB
EDt049TD0OhOicZQUi4utEvYGl2RJ6qXArk7Dghvy64SyfILefJk7ZJ+TvPAqdsWRrqSqAJdCYzJ
d1bUGOY97tDK50HDwOn9iVlv7vN7a/2FkKyxOyGy2EJ+hNEaSxcr2iEvlmTfDiF+7vpQ7+VubhAv
S9X7Jl/mWyqrpU/J8Coc72KjUzygNPLapjbg5q9//tdk9Xpe97luOQdNGYyv+QxK8w4YiMDzqdTl
A0SBWXNFOWUZYD08ltwmpxrmW/jYor8nC+NbAeWk9LtacW6VsDZyd5Km8KTpufXTkWOkBCdh3AP2
s4SH3OCA67JpT5hPIET1M2lNHSIU3upRIAobV8sp1CD2OGMqblsAIjXUmgbGzrhkCjoV0zAufofc
4eKJqiwKTw0n/Tg4jVG7EcDaDmW4PvtFp8P5ZamRCF30lqPMs+1MHC14kAtgOWX5jWMcuJ1oNNXG
r/UZD2uge5m8B1a/0Cev63zYOV2NrnA3FvU+GtDM82yEHWFwqSsWdMnB1wfKsNa456bFvGjuFVQG
o6VN72kvS6ApwlbL3QIAW/aQohUOFcMSWuYnYQJkvBT1MTVbvEOcPsp8XWk1Osatqob7oWvTyW+y
JZVua2NMb0e5a6tdoxbxUy1Ku/NGdTRkrxRjfi0VukA/safBg3DpoUW2Xiqbiy8qdTGmaW8dzGJy
ApqEsot3e7IbpFr/VsF4eZZbvnmpDOOAkFn8a4pz/cplcRE8oFND6kyIjdwwNwdx1d97UsGGqoir
zjpIRZPt1QUDkJLejDtEZXVTWOp4JXi4uJwYj6AP5wvHMcnTN5eTVafL3KmxfZCkBOXvOM98o4qs
HUX1ayTBNz4NgXWwoZhjIDS2dWTijk0lY1ycQ1vFMDNiI9ohEUycItRoV6hAM96/Xt74NJ4xAkfi
IsLGrSo/6OU+CifbOWQLTbOl0U0Obfa7lHP1ny8a0S6sR6YSsYAtIbDRgYmFhRweRho6t+hPRn5U
S+HNADTDH9twulZeWV+1s5tzZQboa3GFgA9gyaY2UNSZbKGnKx30XK1u8OZdtY/zjP42p7RE+X2X
YMjpNlO5BE3e6DdOltZXds62xoPikQJYEpw7ZUF69FsUVegog2gryTjMsDVypLZAPd9mTSO3Psg6
O/SNqdC5ykKdnjRkAmf0OjYhipalpZ2WzkBx0MLx8xqH+DKUAkiK5NOK2SU9RoLn/AxpWoEvRxM6
ByPpTQ/3zds6dMpbpTGVgwa5+L4aEst1tHDwZcmi61/N4+NgxuaVDXgZmBPPrVIHbHuSIfL68x/C
7deYVWJnx7wrpJ8hhpJ4wjj6UxNr3a+eyZh9Ze7gwzVpPn1XK645T+4TZBkRkJaUL45wsk9xl3du
qhnRpxS1ZpjyFo6eDxnEsJOm8oGoB1oWwtayTH1fngumuc51LfISeA3XzGYuzzB7HIUm6JDYY8EG
Ov+ivq27ifJQeJBiTM7R8tXcfjFpGsdlv4OYeO0MvzUe88Y+h+eAeesmnum13JSLxQwPjtre5NWq
aU6hbUkKpAHt/sqOfmO9VkggtyH7BlOibSmdqqlQY8TMD6Wt54cKtdUnNYwgVoRm7ZX9HN3GjZBg
KKitH7fd6GsTeYHWqz8FN/ND1IH8xFtr2Oeqkd84qYnXaYzhu1eECJRjdCDsWwusepDXzQLuMGm+
AM+6BpB/a87Ybuz7VQaPkPN8jQpCB7mXkogwLyrdxAy/DenySwzqD2ASwT+9Y5kxDWwh8C8KAa9A
nr9CqFQr1WbEY/aggeTyykL7Fo81dFBD+/r+QG8cakaioMxWoElH9/T8q0Y08orZcKJjFTfdt2au
lu+agVyuW+nTKHlzY6SSV6ahSEi0h2FxI6Uzv2ETislZAZCjvsIJfiNa4AcRJKyBAkmkvjncetkp
SVGX0TE3W+vGkqrxuYPr7Y0tYE85FV3QNXL+AWRHHdhOaD+RltRXOsprNHD+DgBHBApGyE/sQra2
mZQ4TW2Bqu6Rvv14WwMfCoxk/qdyCLxtBqpBJBVUiIC4bQ59KVphZs0EECXrYj8mAPMTYAdXTt8b
23Z1tyeRI5Pj0tTOv6VoK4v+Ha2QTiwNeGdxANpF/b0ZfKWff7+/nV7ZeuczR+7JE0rVa5Wd3bJI
5tJUJTyd0iMvtl9GcklhcurxIQbI0ir7Nu6MRz0faPaFOWZ3H0HmowHZovf4PFKqlIPF6eZTrtbO
82BL1Q+1rPVbM/Qaq9lrhYlRW66C2fZgNLQ37//29fxufjpASw74a+8Yksb5RJnKIDmgONKjkHGK
M+k5Qqo7YXB9Lxv5TxWDcvf9AS8DKfrh9PfZZ6BYL54xI42zJRZaehztKSGokDDvzhHRr8PBubIJ
3hqKmiPFZjg2a1p//m15aUSF1isZrj+z48YT9tkYbBjurODh9M+/avUEWOUATUgAm2uyVVPTMASP
M/Fv6i9NFe1NPLVvY1UZrkzgq07UdskYg4qgwn2sbZunUwziW9O76pjpTf/RNlv1S7TY1g9s5ZWv
vTJrv7Shlx7SMq4QFcVpC/qyBEylyFBbgTiQSKehYtqztKVJNrZR9TPLFj3zIikFIoI6TKvSIjIa
4sBl7D6ENZbMPltSW4JRJOK5zIxK5xzpKVSCvGu/mlJt/mjb0IT6oE1D6Q1tB0YsxZIpdSVZGZ+k
rrFu03gu8g+ROUwfZBHRR18icySzm1tT8/Fo0iIYlfHoFcui4jzmTOp8L4OasDweT/sj1AaggYMa
lt2uTeV0cXWzbr5KhQ7rXQ3j+JtcTxqUhrRq86Cx1GpwUSZCCHqMNJ6tpt+lEhVTd6gcU7hSX+eR
V8xz9dhKtYD8BGuC0D4aUGIvzExq/CR1xAet6aQFDYVpesyU5tRJYZgGuTXP93lXy9/e30ev7i+b
xQWgASOYOixxw1ZhSNVyvcmUtj4WUREnLobh+Yhd95BO4JEMK/QVeUkRN5ptE0rPZGc/QrOdsWzN
2/ZjNbQjN4bWWJ8XYnb6tGUn70DMp7E7hJO4pWWq3ZZzVH/Ko8HwZIA8j1kbVxDae617HGBH56sN
z/AxMVPnp0CnQnhYaIygPHUr+90YcpJgHJCrtjfGnTIF1tilX5Kpk66lQa8kuM1MkE4yF3SJKGFe
+K5BxutAiLVHPVOdn0bZ8Qy3UMULVxnqeuBXYBmGOCC6DKuZVy3vTWnsOlejyO94ulJUuwLnuM7L
nQKNC2REwp+SRSvSr9pGxVhHk792U45YDljg8oFPwodbr4nhXUyS8JfDwIQadpdHCj5YhVE+diyA
i+q9ad6+v+qXlzDEOPKfVYwWcbhtcln3VWqFvVMf5UmVdopThnexMvzsMBAMYnu27q0M4s37Y15e
jpTG8Q6hUUupk4bI+eWI7E3bOYOojgpVa7/BUGunFroVyO04H94f6jKwIKtbq4jwtGlAb+nT7YD8
SqWkzTFS4C+aiugDZ5qWK1fwGiKd7xdGWcuVyjqJjHP+QRSQjc6Im+Y4ISXjC9l+inupCaIQME/c
zS9lQ5JhDNkUvP91b6Su9KU08mfErKhzb+/jWdHrBE6WOArCju+ytcgPViXHD7OFXEa1SMpznXV5
YHL5+ZmZ2Y/USp3fWEBZN0lbhFce9Dd/DkeGRu3aS7t40buhI3rMze4IIHTa60lxVPEEc0OjH3/M
dcwel+35o10p5a41LG0/LfPwsQgz+U6tk/JKYPvG0iM+gJgT4karCsMm2jNT2Mj6JAtI+pBUsKaO
fbkcrmHt3rgrVtASoAM2Mrrz21yriWwoT8kwHlHxUR4wxZ1/oghI0IzadhesXmroKUkRMjSV/l/s
ncdy3Ezbns/Fa+Mv5LAFJjCKpMQgzgZFSq8aqQE0MnD0vsDPv00OVZx6vfZSVZJ60Gg8/YQ7tBeS
3zpv0WRK0kjpfQ8tXS+4iFw9BzHpa33jn6Mp0MkwidPlV1+0bb9xXIhxkStU4m6W2cQKRtdmufFB
T5sbMxnq/KyRjfMrTjsjMjtNBtEyN9kpKu0x6ASQHzIw0N10zHVhb7hHmW1v+IMt0nm6B88a782h
5dbE5EWdq2TBBico9/iktle8kYelHLIHWZr1voLxFCZMxXZSZDMtC1VdTHE57PCpNy5GEVcb8MDT
iYLiL9IbHCCkPWiXQcI0jymwwWy4KcT76V7o3vxYqGmIANgVRZiupk1Nm2n4behnSwawzeCs4AI3
aeetX1cXyhPBjZkE3TOY8lNO2cexb93D9dvgkwXLiHXyx1BRD33SOm4536syEWGt0uGyN1cXhX5O
dl9Hh78txXmE5wIQbHVq/riU0PDaQzR3vu9ThTiE7qhotGK5762kOREAj2+R9amYeyBPyBe3Sod/
XErvAO85kEfu15sxGrykvZ/H2I9Epobrssj9azyK1Ykc+7jQWheFhYk8BiMPCDZHixqB6lPXG1hU
2QUI+skKG3vStoOgH6Wr5FSL+VN4Y8EV1kLVjk4TcJSjKhWNyKJr+06/l20w7yySkylyRJpc1UNj
b8w8Vnt9HSYsk0M/ZDAehqbqH9ABCq7HUjQnjvhf9nylMK1q8Ou2HzPb+zrQ+LZs/Z52ZR4NKUa+
FT2HcBylsVONOW2daZxP7PnfYsAqXg9+EiwFbO816r5rlPiNbeVm7S/3Tqxpl0vglGFupwqDItHt
W5hlW8S9qvu6KYudvuT6PX6rzoZeUn3Zj921xrjj0mls/a6vte5c0+vliky/2ihX+9dSDiQSnHpG
lQw86bccAS7QYmK07FXLfZOk8jGrenPNroJdM7T1iU9tPWrvEwBOBlkGubPF0aCdfHQyKmMiANuF
cW97/XLOlGI+L2aURpwCQouYB50ao5q2U5x3J/K341uORJ0RCwIxyHMx+jt+SKAkOr3nYLl3h1m/
6BpzvkVi6OXrSPL58eCYE7d8chwGSm8tpHcvfUZSjxK30O/LOpebgT8+lbotw8Cu8p3V1tNFo+Tw
TYpuOJHhWOtL+rizMH6p1ddsESL/scrJjM8qEEdEturFnjedr9nfJYB9mCPYGiEBaad5s1mWRX8p
W0Hm3FX9NG46ZEQQjtKlt2WGqetR7Q8Qr5YpqR/MNnHOJkb/TVRhUoUlVRZ8s7wKivpSzsufyYRJ
FtWQH5EHTfsfiGU8O85S3PoNyIUdx0DAlIdM+cdenOoyAEuyXHSpJ6Zd3ObpoRdaet6kYBsimxHj
YzdjoQnBrp5uisCDoGIBWVEnUuq3ZsmHfULdYuVUAq/DwZLS5ei7LIZ1EufmD1mrq0uoW3q/yZxq
uvLmtBDIw6GoeKMxtZDw+2x5Jz0M+6IqlqjDWOhN9dG0SGw2bQVBIYw7rcSBy1YvmuyzdWgLdwyF
l1QLp7IsN1k5TAHWi6OsLrWuAzYxTyIDNCfV8H1BxEXsArNzYDTFogsNfBrTiH5Pe8YkBUk4u1TZ
89dH9LPeFJx+Y0UIYuxCF/FYBb/S5FiNVqcePCtJLuta9meGk1VplAm3FESgqkpDmfTqG2VNdiYQ
08NWpXerObKVpqmwApiPh+2cWHloLcVwJmAabYtBBUmIyobhbCCQYKim0MYNvSCv6o2vjcmrzVyq
2/pNnu2Ghd5JFJdec5OPBj1G6S52tzN0wz5RrH/6LPgUQcmvNmRcfHz/H18384t6yIVfPQyDanao
ABJneHPJBX4X9p5TUm2l47dnukjsLgSEqE7EnU99bGIryuuwhemkrPYaR7evjQxx2/vp8BA4+XiW
V1JtK6/LzyA7OptFOP25NuaI+/oml3FhVdFYudld4sl5//Wb/yxpgwLRfwZUQDBW+NXHvRj0KUUe
r5oesGXunj1j9EHMdYmTw+X0syIStcP8aDJr8+eiLxRGwsvFTYmH14DWYNHdSWvwIj2fi/+8pP+P
1PwfFO7vXtInJ6bVB+fwz0vxUv7+gNZc/9V/Q4U9F2Dvm5LTiuqF+fF/4ZrOf/ncM2gCMXCkPUxe
+99wTTMA4wlLi1LEWM//ihv6b7imY/4XYC+uwbU/yVyR9v6/sME5SvZW2QfSWTId/q+3Yf/6Bb67
80yaNvMArv+58CYfxQcxP43c/2D98TjV3M786bYdrtRuUQzXcZx635l0Jy9j5xAenCDvTwS4j9n8
+nsI68gvcMcjhAGc/uPvSZckZqyX2s+GHPzLMU3VBTaKRTTl5qnB88fgwlJQ1r31LnEAU7DeUXCh
kJu5OafsUMd7X54vqFP7rkOJggYFSQyOLEV6SlLvr2uCYMLChEMBDO7j43VOMJeI9GaHFkpOtQed
E2VbsTmlQH4Utv73s71b56gocrxhGHsxZ4duN23KnbgQW3X+oofa5lRf/gjD9nmpo1RZAVIuLKZY
By9EtCZ0YRnFob5Jo19qczaGVgjdevPuM7v9z33/HrJ71KBHzoBHYw/BOpsrXeWYBlFQc8ZNlpmv
PW1qoLClb56LrLHrjcukyN17elOLjScHZxsbtVZHDPYrsRkgXQaRKbgyIhS5xBLVVgU1rGEcFEeD
07gJaQOVTBS0em5FwhylSbozAq3NEhyjcC/P8xvLK2PKn7HyX/1uZGhLajg5oTUbstwsqeCWbWrH
fY7l4J4hvzCUdMmDegknyEz7Nl0GK+r5gFRYxGa+AI1ue3NbTJ7xq67aArCa1Xa/2yp1cXugad9s
Jz+Lc+S0YgZgk17FCLUV8xS2xJf7aXaNGpnIcsbmaUlzH2lpV9ahhSJ6sE9jawkiWTNiwMy3p2ci
qj4P4MGDwN4YXZm1l5Yyarq60siu2qBrRNRpNr6zg9TVFEGdrh269Slos6XFdHbMgnVOPWUkRYuM
zTYCb9IUG9F38vsM+uXfzTPfXvYaIVduJCFRPwYVBEmAl65sltfEWLp9Y5TUUv2snbhfjwMPFT2Z
Dw0ECnwABcdthNniVq/1WH+tvVpGMCbSMMVYNAoa1Z7IYj99nW9rEeN8gKbA196qgXdBF4+7rEnb
wnjVR2Igi9UgCYfBKIGWtHrBgMBV8kc6Jem92wXxP0XNwCjskRM+9F5s2Ceqj788ustU2icMgusE
kf4xKLVNIwjJM49eCneHKMW4i42uPmtmbzkhrvMx/vGhEtRp1jDEA1+zdhc+LpX4cSbMvpTPRMdi
l6etFvWZn0fznIrIZu4Tee4EaxAi/BVsT/nwdeD4+KTr8uvCkCBsLmWwAEchn3Zh3xqGtJ6RqipD
HNNoWk5YiDsomp6olY8q1nUpFJfJIIDPAfU/ruj8EV/fjPbYs0p763Zk/LfzB3UK/U0i8L5ufFtl
PbJcXysb7BjV0ArLnL2udp8rlSAf7rnNtYl+eBQv6XwZoP/w9PUGMvo7XpH39mb9SgZCR+rY+qir
/UJiZmy9DGmWv0oDr/i95iAwF6ZdM5RXVH2MuGPN7f2whDadbxFMKc1I+GkdhOWSWGovXVUw5DI8
2eyG0WMcT2kCaNLHQ3VbOXgQnfdmt3B3ZXH5OiFzk2/GmiYbOvsMX2k3zC4iBGUjrm2sis7H1uby
FgYRc08elf1eKKf7KLOFSs9LD1G3fTI7xozISNcd4jSzxJnvcDNs6TdpU7hY4/QInD9T+zRIvDF0
Gy3+hv9NnO8zleT+brG9IriXg2dfm8iXALzNBdoNS+mOGWxlSxtrMNi98RsBp7ImnZDecF5aQ9WF
czV1N6ig1HnUNqNT70d9dvRdgHhHsFmhpY+TXfsPiF7zl7PeLKoolzTYI4F/AJjEBTVgblhjOnM8
kWbR7MeBfV3FLaVpKoSLv1Vlest1T6M8O7NKIJ23SY255llhSN1FftAZbjiKQxHFrlHkZ8pukgso
5pCOAdxnyR6cu3T4BlqG9r6RFHpk1XoTbya9Hp19DTY5CAP07nllZlEat0GZrpIsYPaavdfWtAc1
awJ1vKAfwbyX9zIDAB9H6nHPF3/a1RebUlLn1rWV0WyDBGoBH7prcK3qjCxWBXt9RDzW7HCZdnJk
vsVIBMhjWzwurvC/57mUwM1L0xfM15HkoBHqBvcgRcdHWelzEVGNOncovjSSaUQgi7AaHWRiutiz
n4YFSZ2N1QbZZs4WRjV60Wdq48HPxN+i6dXOUkNT3Bk1EHIAmbHXnhdJkA2bxStKrMQtOC77zJXJ
Y68C9dQsi/iVz4GwLpSVqcuRgVi8zYu28rdDP2q/h2laBY4smnNbPa2Ch6Uxkz+TxABgGytY8FEw
tRbH+c3qfcms5LHuEtsIHUCwHgJFZn6reXaHOgNqYbteJkjb0N9298Jql0fX7jrcT7u+ImgaE+rR
tW6mu76zUIuF+IMOY5W4brvLh3Yazgt+6t0Yt+bFxASJpo9X4Y2uoZBVR+08Mj0rQUpvUSCKo9YF
5w7LYlHZfZG4gXEglfLT3zmZj/+NUW1yI/pSe3Da1uDO0ud8vCpNM8uudNwpusvUGaEr+S0EhbCc
A/1SaE2Jht5kTvlOBt44bJcurjMg4dl4L9xCz7ZBN9nXctT9B/RZg+cakAS+i4ab/6wagIRhboEf
C80l1r6rzK9IXjq9uElnw2gROyn9uwz+9D9YdQV/rKwznlrEcKbQcRphnjfawj9wptpdmyF+kWxy
BJO/L3kBBhaBTPvO4L+U9MjKadtTXo+RVSikavjxk9oy4xBVGIx2feOIpr22J1HmbKDqyQ6LQv1G
DWd0tpnvFPea3gdzaLWDC4mNAb/V9DGySLH0ABQ25h0jsfRxULK/nxergp7gieG71vrZIelGh0dJ
AuTQ0WTD/o+XBTax8NFc9PXY3ThObgCR6L3hGvgSHGdNGzWM1Iacrepxtm9CMdjtr2FEVy8M/EF3
Qz13vNc6h/ITQqHWkL5vFyZDc9y2fzxvGDeqy+cYipRWXNOX7n6kaHDjRV/M421s0FUGBlAgd4e1
eXmb9AmiMHnm8SbKwmjvrGpOQA5aeTqF7CViX6U2iN+zAziEgFh6AUbGPYmz6ISuOMeFdasc4tpm
xMH7p9DxgQ9xpIAZKHOXvlyu20VUoH0xf4PHYtDXwqAwDkEEInANItM8c0byvqtATi0pqmlk4wYV
q2C8IGSZ1gaUctVsGcUXUxSrrK63QzH1TlhOlfvkToyuQ8Zw2o0iCUi30pJ9HWl5saDxk5bFc56b
9gPNYewJW60psJcsjHnZ4JMRPHdIuLbboMXNNWqzAP3RbnR7WqrCD1TEMGYhNOIHcqOWVVGlbScx
MhQCYx6mSmCpMRVlMmwGXAimjTDimSgn2xY5qaX26LKizo9w0JToMPyBil1k1lyX27E2swd4dbLa
Ijyr/S6Mipu91UbZASaRyFMtYuw5RxWS+hvb7IyG/XNTwEGV27dRsgSyCnVZSica3L63tmld6AiW
dep5KjUoh74zy/Oxn5sZwHfTmLsi8Wr/3KrkQNCEnNQB6jA41CUtgC4EBZQ4u4kxTb2JhS9RaOyb
IAszzQ2gIg6z+x2lN/FLliCUkOVOukszq9PvZQ4YcbVzR1IsjZsrmhq1E819v+ZgaF/hCEVqNIV2
06oB77S8RY9Iy+K7fnDaGysvaGlayHX8oVmx6Hizxt7BzJF52MI/WV4GCDHLbpTzBB9RDA/+NNSg
frVm7je1qcSNl9ru75I0og0toCb+hja+cZcnrfurXeLlj7TEvPO1mBhYuEohbtD5rtyYAISRakIb
5F6XozD2MMMoupw2GLBgG+e63ZpmA5BTKG1GNnPwD3OVUYvZej7eFykKolueglYpUYQqtYmL5dYe
a/uXgLcdhwrdqTKci7F9zfq5venKCrVRDWZAssUBKn6d1DSzZc6k9Mj2ymFTlrPqsE1oxG/NK7rf
neTvhhTL+R8y2PlSFJm97aq7kiFGEVUq9ssdtFnnqR21hvt18TJn35neVETLoKHLzNzeu3YYZiZb
B8UwBN2ITFe9D7E71BZa/MQIXPlCK3fc16qsZgO5pd6DwuDGCqKp3XI2EMI85OCcHkYa5flGenP7
vUX/RIGI0qtuw42ZHFACy58z1bqcyNyVLyRL2S8JYJPAxSwDyZCuz26dWeB0qtDnzHcVcrom2z8E
T0aGeqIlpynZcitmNsp21nQuk3a8gpr3GDiquqlKkT5COTLscKy6pdkx6vAW9F0s+6CKMh8iJaog
2ZX62H+fSx+f8YmsM6bpr40lf88nEgi+kyQ0jGlC7Us1XRdZWZZem70TSIYwxii3asqVIKgRplIj
RaQGwBfygwO05Qu7Vea8hTU/0WmZ6qzbcmqn7izRdPNMzlkfcRLjaxD4mMfyaXQ/TFWSRjqTQxRM
7TEUcVKGCx39w1ANPZe0ISd7U8thwrOpcKcnm+80jyxTVTRZJiKwmc3ZFWwNHd5MZ/gb4YLOiiC3
pR3YTzHrG3fqhLrIGlHsYtDsINm6QsY3OE/Jl1qvXETxpsHyGTUVvhnqS8wWJGOsJtRUSkHfQY7m
VJWwv9Ky38eGJYet2XuZRcag1UT/oQ+eklJVt3BQumsgkGDLmX+0+Mzk2mAehGiBhKWt616VNlYO
PWrFyGJP5jjeA3yszUirKrwxDL/B68UmvwjpQGRna1wpSIlrwHVOV43lPgbHcJ8Nau2o5DDN9r2p
CB/6uLhtVNSNM0ZxYozLDuSI91rOc3Hb9RbMtYyr/VxL/YFIApDizl0wTrrQm8F/iGOnE+ezkm29
6ZcytS/NFT8wb0Wd1XG2qb1etXeYQudtKGrbFjtNA964z2VFnDLGOv6V5gD4Iwpz6wZFwRxRNIjt
7ZnZee1N0eRmd26bhE2Yezqtk1IhGRkZ9mwu21lrEjDaizuVodnN7S2tqUHfeQgdXTbtbPyUlQx+
6TXhIDJEpcst5Lu8CXudHCQSqIkt0VhICHmeXSLT2Kb5cI3zCdcC0HqU50x3SW9U4OWhFi/luJuY
SZGpN009b1xGfW3oyEq76Tp9mXZqVa3gJvGH3342Qog0kI4vVx1IrT/DmGMMUUvCw7cEzIlMDV3G
MqxnuzwYDRKbsdDrc4cazt2pQWXffdEvCI0tKeGyo365VeD80WsbZiuNvGD2/gneJPeLssyeqPzi
G9KYHLKvWTdndlaCNegb9JwKIhZxWFj6a1CJGfHLJv+u+NSY/CPnDL/Dd79zKPxXN/eulnQFQH23
J05ZmPmu/0AVCyc6HpthvOQy7l/M0uyL0GFaf+M3sNRDN060dFPURfVoEtLi67mL8zSNbIzaYEkn
I/Ynpt6JR9EaaXM11DJF1mxYH2xyiza5kH1v3vhx4lWXs+MMSDrhdfas0W7DqYsKWWcbnORCoLNY
bwhA1e++kQR/HEEw6tKGMUVdhzb8QF9NBHHYJM7wlNDHeDWziQm0Rw3L0LLvnYs0TeYnDgLWMLmV
WvZ+MCtMbgy6R5skWeHFCaLIhLK8je9kgHsLEN463iC+613iS4QmX9w18m5JdTgzeF0fdHtEJjR2
C41xd8l32Im8eaQ4Tx61qi4PjrJ77D6L8XGIO6sJoWVrV3WR19Xt4PcD4FCQW42iu2r2N5bhLvf2
MEiQcB66ACQFzvMweyCMgjhxG15/N6Xh6uTdvoqpLX/NsRfEFyAOYv1S10wgYB2YDCC5QZb/5Ec0
T1Ib3B/ZVE/fHTETiDzsoK5yS8Mqr/TmAKXQxKVp78VzdSeRueetyMRvNiZGU+554qXJXlYC8xq3
QxPeZ346MdNf5l8Qy17xRe8ErAEru+zpNZMblP6y6TOiSVj6KcXM3FmtHc7t4jw0dU83Na1EsOsM
OH3obHpJwATe9MpNnciac1rN+hKW+Sio8ROr/dnSoqHLP4rKvnZTzIL28N+T7sr2hVdv8yyn8zVO
wfSUeVavMbf3ZYlYae0Vm3ZeWnmZmG7tbpEtcryt3zfDd29iLhqi2ze25wNTPfNJLEDWQ6tJBQqX
/li6WyMvhz9pOVj2LtOrMt0lmpe6SDC2SwZMwHbHcydGP8mOaa7iXKBXD7bPJOhWsGlnjijr5jxY
Py8c0P3gdVya3oNZPvYG9h1NeeFUdW+c6WWF1QM375DvEuWWPWzbKa7JlPzaiyiaufwsMxudXWVm
TrozFnvqLsRkLdl2VHitk9JMenkB5T7ID4tWqibKpD1jVe+KBkFWX03YwEpDKhAIcZz/oAFR2o/p
7NAVZ0O85Yz34o27QlvfeIyZDvdbZia3XWfhjzRhtGdEky6H+xrkxU/qo6kJMXssHhMIWSR5OnJz
u7imxAkyEp9okHQINzmgoOti0u2Y/7NVcu8lEwzmQGB2D1WkKdbMoqp+5EmXPQ0cqyzqXS9j/IE+
FZ9CnVbtGSpT1NlxM5JYGaq3Fbq66fxQor+AsxFtmbsMGFYZItKjnozC7kUUFxyKSyCwa31p5dK5
NIu4htael85PH6jnGI2DU93LYtadLf18WC7/k5676YAEsJ57163+qYMU9a5UTy3Glv9Hh+YvY5dP
LU0Pj05wOHQtUZMBK/Oxebssk5q7ZcbCoHDHLcgff1sVxolFPnU03xahT4tSBEzntzH4u954Xrg0
aOioPk9w0DeDb8VnlYPFNWQD8tU+OwUuPgL9MFFnlGSwQSvAAADl0cARPfmuw2c7fl6CFo088nOK
u1S/hoZU7tB9f0z8dN5p05KdmAJ8flATKwta7mSz7OWx9kMzdnbqdnl5CLyu3MNDbC41coyokQtc
3Lzv7v7l2+OugzcOBJ6xGVzQoy6/owyjR/4pOwRjsuynHNKHnrfqX80S6LB/WAW/q49nxKuccRaW
RU9DatWlWXHfuUnX4Lmh1Sdo1Z+OI+NzTgjpiA4iBojkx6W0oSPp9kR5QIQ5IEkt1M3slP3919v2
aWTAKkCnGBg4rAIK5OMq9H+6eFqK8qCjawFcGaKOjTh4Txs2+nqlvz3P+5WOPq9pwrUz0MvyoPmi
O7do2m2soP7z9SKfTt2KOQDIzQwGlCSw0o+Po0bd14Fxl4diFPmuqXzMHYWpnmfVWt9Gf9HOv17v
GKHMgQC2ArDtjbmH99nRW0LruoCqpNrDvCLMhFaXMoK35fxA87rYYDlQn5WTuI9xNLuFszTttMbC
oRKohHu3uJ0bOvGofk52p58YRf3lxa7WF/w4mOcrqPHjThizaIaaD+7gEDX32KTaYQ819nyp+19f
78FfXizahXx5yNRS2rlHR6hhaMF1OalDNzYy8iozR/3cik/Ek789D+44fOHAlehIr7/iXeAsOuwu
R1t2h6wITJo/8vdSaDJKmAyfWOkINLJ+5DiUcResIug2cjDHMZOSzRtF2x4KbYi3sq/MM3rr5Q3F
hnGmKUjWKMEk1y1K2Y+wpkCPdGN9vRit+Y8zCHEiDhwbuK4/h7J+BQQQzIls5scnn2p76f1yHg+I
yeKXF3sDRUuQZO6+IDlAEJbyx9zGpoIOophCbNy2rQOoar64HYfK/unGnUIG10boE2ehYII9Q8kf
M7MI5vPShGIR5W5p4DJX9OKsVpa81rxS/C4sqd34zlgvmwUr3QesoSs/DBpapdGMN/PdQPi/0fIY
h6J/eaTWWxKfkPUdQMQ5jn2xzKtMLa7/nMrUuKqyyXiy6Ezsvl7l0924buxKDONDIVq8+Rm+O1J1
0PVBPHqMzGqIHC69yagnc9x1rL1JcO7+yaLdC4Oy5cTKfznMnDFw3au086ry+vGVepUCoJsY/cGi
sXAgu1XXg2vIna2cU5Y7f1kKLWQkKFACQZbx7XS9e0jIFehPLHF3KPALhUtJlgxq9ClTTXnioT6N
TkEXrEfUgC/Nip9IEZojIO6Wy2FsvO2iuf6WvHfa5sb4j5ulGV6ppyxpPz0bcG10XS3SKWBkn6gs
aY+seOVb3UF0FI1OYfwgq9ZRHkraH18flb+txCforw8HiuINsfNuFwff1MpCieHg9zSU4jQfd3hm
GJFvwqj8eqnP4YenWtNQjzSU+O0fRTpvplcY135/sONkgfhaxbdG60wR8O0lqpYh2dYKkh+Y1OeJ
svanVvT9mZYmzkZPJ/fxxK+xOIrvIMl4UtG+RbsTpQ1kPYHnfjyqcyFrXUvr4ZBRWIYDKM6zaQgQ
ZTKZHNGh8L/H2Rxj+NW4372h1reU+c5jI6VOvyXYZ2arP3/9k/72LlacDNZ3a3apH+2P5rUjUwJr
OPS9nl4h769vk95RFzS0Tx2wY0vT9emx8+YWQJSSiyE4ukVLtx6H0eyng+a5swgZ7ONlQn8LdPHS
evMNSogUXH5vTo8+8lFFaBVOsG+cCgAAMivjN2TipyVszZlBgjcUILB0ry3/2MlbA5MewgW9PIrb
ho16dWmSPBqjpj0WWaLff71t67YcvUjOlYdeio7SMDnLxxdpTiiaFak1HcalLNHXGnC78OPyxG11
rMz9tmO8Gx04E2X2pyhQMJk1ZlnOh9JImq2mPPfbUi8Yj1u1/J5ApoqU7Lwwkcr45mVpc4s3Ljs2
T90WQRKx8zrZXwJys8+o+aazr/dgPazHewCfjGrEZIyDptXHPTDMJu/SJZsPk+H0IRmS3CZKPKuY
bywZxurfXmOcHqDsps9OgOx/Yx2+ixoBo4wVRjAfmFcw74ynbFuL6RRt5S8PBTyGBhd3GRju47jb
WF2sp2a9HDRXX1uuKXjtObXCSl+0a7M1/h+eaiWjgVon8HJ/HEUEs9cAmATVfBhdXbvABJJZPT5r
269f1V+OKyaBUEVWKg7SrUdZj6wF8s+imRFXWXg5xaC9yqo6RRI/1nPluLqwfsGqgsdgrVXr+H1a
OTnm6KsgMw5x5jUXvYJrCP8ipqVrM0aSdO32XdPLVa4J1EFrx4eKrmmIpEZxlTqlottFxjDTLLu2
fGQUNT8l2Q+Myz5n3FmOWXniCH/eF5JgtEdIWdArBDH48Qe70qnLWDOMQ52LdFcriYdQbycnPuPP
MZZV2Bx7VVuBenuUoDSab/UuFs2HrAzifTbocjM3sdoE3WideKDPxxfQHFHWXq8ZPsn1p7z7SDLd
6gI8lJyD79Dhh/NsQj1s3OvAVtMF83hr8/XB+pSmcGZZSnf5YAgFx9KmM8a4wJn04MBzG3vMvuFt
or7hYky5KIOmfDrv0QGrf3697DHBgc1EqppqgtYSlwlqPR+fEw0mWtlNpx2AY5lnRIVO+1YrZBYv
K073Nw0myHU15zWKHMBkW6bXifMzNqXKosXVgkNrMw2PMHSg//r1T/t8pNZftjZqHKpFkPkff1ky
ukGFnVx86ACs/ODTTh6kl+YnVvnLvkNyp5nhwjTh+jn6oGOYG7HWZdohH2EaIXunNq4wFEPBpFHf
UjdN9/jZixMh+C+rcrR4k1zfwBSPca+GsmK8sBjfUMFo5wJT5X9yfG+es6JL9kZfOts8KPITpM7P
RxpQJDIuOlUF9Br/aEPbWS0BbD750pD8ngfZBJa5aOjQt1Wyz/S5f/zXLzBYKTNohQH250V+fIHK
1HTUSabyhTNGisi9dp0C6TsREz4fEzTPwLVySOBmQdP6uArjRmU2nVu/uM7yG8Jcu9FbeeoyOw48
1PcuRS4fJw3Slfj5cRGmVmYNjsp5qWPvmsDkXnrJYoWJUzn7f7dplgFjhfqBpJ4kG9mwjyuVFlVl
TZ76IjtfXaLLYEeTEPHN16scq7ghffZ2+ij0CHN0KI/Cm2dogNJ6zsKSjhJE5hiYaGOZQ5ZeKU9z
rvB7za6ZTQRDOBZ4fGxqH+gMpi6D04QaEwCQ+J25QyHYwh2vMEoLuE0S7KfAyOp9meptF6Yj0PmN
VhnDXbD4wWOjawaJpmwKk3Id9eQTH9Xx+X57Js41Xwu2qp8B3kNe9dTWbN1obCEDV1tIW+qiW+wb
sAmnhEaOz93RascK5kAyg7gMWK3vjGJjdTDTKi/OTzzTp4O3vqf1GiLngI53LItArtEZyJfIF5Xl
WlQUFszTAFZeMQ7/fH0kPq9E5rniw1eOE335o0CYtL1YFrzUXkTBuxs1l4KupixfIBts/vVSNgQ/
C9tVUjBe18czLksFIraY0pdSn8zLohqZYCkYnUR390R4/1S2kgjCYYC5wk1O6DsOD2NG1T2Udv5S
oh8CQ8TuNhWYfsDFqBxtHBvWKdlMrYf2XMb/DFY5bazGGq+SOUFnKWOadCKx+HxuPv6go4fXBDpx
rafnLyB7GAcaUjsTBQqKJx78b8tAnIRICbQCG5f1BnqXvzSGL4emtvKXtBH6pgmkfutbY/X69Ztc
s4P3lQu766JvSuxdkwdq36NVqhSQ2tghDzPo6BUUen9FV2S6BBIfPHXSosZEjmS7zPWy7eMkOzFd
+fzFkx7TBCBQ6vDwj2sMzwajCzCwemH25l1VZoUY12qs1qdZBQgiIXv6+nn/sqsfFjzKlmIzUcD+
/Oqly3u5dwWyVL0/DCeOyKekjG2lpwrhkGcinrlH2+q4E6j6uKpfkrxOflZIc4GL+1/sncly21qW
RX+lIud4geaiq4iaACApSqI6y7KlCYJWg77v8fW14FdZKVIqMZzjGmVkOm0QwMVtztl77YqIxUnp
ViUx99tQETT0GaPdJjCII4fTZhcOUpLZnZnzqajp9urre//kYZsYgsjp/u2OPOYQxAC1AyJR671A
9H2ZSqb+YC2pTxrtyF3XBqfy7D65HkZ3ipHysjMFRnE4tpK0MyNors0eFeR8PeIQuKkqc3QCK5d3
pQC28PX9/SYpHQ1m+jR0m1gVER2YRxfUyqowNWSoe9+sFX0dZ5muOlEDbMdpeyt8hptlPdizLL20
CciXCLn2Wdg0pKCSt5hd1SMj1atYM7c622NIXMZgy16FT0t2uiLRM/6x1FzXZU7Wthgt881oEYSc
WDE+GaI0fygI8vXjsjxuEwgSNVOlbZq9nXYKChiruSgU3z/xsD5ehbMpIjuVnQotY/2obNNFAy2O
cG73etaMK6gE8hn5kadi8z69CoxiyLYaBaJjwlaUDkYr0PLtjblJXcVKEg+Ns/anHzUOYRXnq0Wn
TywpPocDDTA0jlctmfcZR721HM3+CsFsdOLz+TBVanzJrHdMmMspb/Ekv5+QFydHLQOW2NO+kZpV
GAo8LFoaKyswBvUu1kZ5i0RvSFf4BAibNe30xE75wwfFL0ABijtq2R8xwA9/AXEnnHM0ud+3oSQu
pn6YkD/3iKyyEUHHomz/+oM6POSw5tIf0sBWqRyOGZLHI1HJu64h2nSmCVn+QORZlI7RzSN5h7p2
BvUiXoXRkp7x9VV/A0P+9Rn/fVnmDMqwOAo/VtOQwrRdqSvzUztpxV1mFi2YlKFHlZuQOqq4s2lG
56YZkGEhtLCXtwYmbHZwMYG0J76Swz3V75+ig/TBnL3AD+F4HT5xNUJYlgtqYO1sZWi189lVIgph
5Wh3f9RY/X0p7pVjPG5WmYbG0aVahLppXhs4R3DQbAqcLiiBQv8Meempg/nRRPn7WpwOGM2cJqH7
HnNhNV/KUnKT5Se7jALT1ecpuSliHyUt2/I+Wg1qUN/3ZBqUHns9W0dm3AeaOyVpdUkery88qErd
GepB/CpaUMoaoI+8us5125du7CCBsalH0r2k0PR3ckbXvSWq5vvXA+Xwg/z7LphXcOFrVA2hHR2+
nCkyamC2MsMTdB+oc6tVroXStG4F2uhuHgf5Es9M9SvT8n43xWZ+4gz2yeBYpCFLfZTZh37b4fWj
qZFSAtbnp14xGq+RkLdFbJZwfhDm8PWtfnopggsUCpe8tuO9fT/mbQuqVH4SEW7tzpLgCPkpWrMG
Z8jXl7L41UdfH4vo0hxeatnG8VPVUnXScsIbnjJkpV6Eyuq18RPVBVxYg3OiqNFWkn0eErn9R+WN
v9/nAgqzKT8ywapHE2xRxmZfYCh5GtOqfo5ZOVb8v8VSBQ23c9rEpzrynz1VqhracqygwP2hdVHk
oZ7CQXyS8Vd6WJSscwKpLS/UlfrE1304dS/3tth2WdQtUA20fY7HSq8QwxxV2pPImFJdqFjxWrOr
6iemc2xTUZiHP75+j0d26b8vCTmDwgo7fJ7r0SXxmLZ+H83ykxXXvbnuLVFWK7xW4d1gN8NTPpao
qqMkSm57oZWXzLn5pakHsVvxL55YST4OKtD2wBsAYbEh5oM9/FTQcvbs95a6LxKOiFoEOKAIvmPq
qgRTY8KM0/uoHhF25qX6/PWDONyD/H4OS7mMtXOhZHwQPM1SAc631bQnMmh6ovz81JNt9MhfX+Xj
WBIQ0unHMJRgNxyTHoFvzCHWRvtJlSrLlUdbBZ7f7wPy1k8MpY9XQnjDmGX2ZjtPF/HwWapjM7TM
dfGeLq/iKbHI1notdfCGovbUOebjs2PLK5OOh1BELK7aw2uFdOWrzm6TfRnY+WMy0lJDqqmuggCp
cd0HxU7B87bCwisepMEQTPstjKMsR1SKrcU1O4THkVSd2gl98gwEiix49Li4lyybw981S1UJDtNM
94MVx57dRJ1bTE2wUSO6ol+/2M8eAR0EArMJ8gFktvz5+3N4lY+hDrAbhNiYbeQ5L1ZFKJTt11f5
uNWCkfgbPg5HDUjV0cfa+g1wAyKD9vDTtMuaGg99XXnAj6NHGA9G8xGZQ+t9fdFPbs3kgMYhDZwx
SJLlq313a2WrpiOun5J9MxDUVoh8O+Xxn++hKHIC2Vx0KUxHx1OfGcrSOE5xxRkg9QlPh/gnS5K6
zhM/PrFB/t1oPVy8IDITh0P7nk0yc9/hHRkIubp67qhYy2aAycpujWcrkMILzU/Ga0Z6RbPd0Emq
jhUdgEKKEidyIBmbhjtYoXHGMdhIMHqkEkCQoddot5czflN2v7hzcjNVnEGbm3t1DOtkLceGcq5H
MqxmGM8kvSh4VwgLGU1GJYVg+S3HYGE545jq30dKDqVTMffgElvOQ05ralg4EB7/BLXWPWalzm9E
DtG5tWLa90hs+5euI60bJ1mcl56t0nbYIg6Vfs1yVgonK0uxlmUweC7lhB6PMjmlz3Uhc5sRGqDM
QWM+zA4xHupFY+JXp2vgxy9mX5FGJOXaeDMMObWzwq+L0bMaBUsmUd8zRKy41qUL0h8C2c2KRA4x
CsmB78V4mSVXTVr1OaA2d9cG4fhW6Fir6b34mOtHM632+mwBL6hb2fqVa4BVXcTuxc7IrVFxsjbJ
qImbbZx7fRrjeM1nLcPSN8664apYI/DcoQppV5m1ED4w/FkPPQzFU1XMT7bBDHqTiY1GLTW94w1c
Oqo9wyKv92SJFAS9oLS4SLTpNSLD4qa0F1NzJI1nkdKhxVDJRKl8Ud7XQu/WMDBCr1LaZD11erEV
zP/buQmtVZNTcwjkdjznAIg5s0zVLeQFcWIR+OTTpZwsE8AFdReG5dFRMMR1OKqEOOzzoS45kNWI
vo1CWX09QXwyzdJoQG5NnhXihmNqBSTCwZjGJt1XHTZXQttsb5p7nAHBpP8bl2IFJW5nAczTNj/8
cgOhDfjTNWZ0kqDPMiMwPCVt7S0EounEAfOTuRZ018LHowG9zH+Hl/I17IK9nmZ7KVTxttLaYPUI
6vyil+YqdOrWt+/acpzu/vxh/j5toZOhInI828LJAEdk+vm+08kxIFSV1NbB19w5ssITm5GPu00K
umw3GR50olFxHN6houWxPRp2vi80EurMGWtVGIbJ2SA6CJNDHa+/vrVPjuzkMiuUOxFvIAw+BkxK
RAwOIk0XyrjAdFNRDU9i4hgbtadoJpv+DykFsV6zKTiHWR6tBF3oEwv1h+Mg5QISahimcHhhnR7t
i7RuGn3qWLzWGNdSS0drp+mtf5VJSnQNB9ZfZ/xEB5tHsqombTyxmH4YVRzbeQIczxjANKOPtiTC
jAP4IZlCJV1pfjKIXxUhCkDAcbwtkXOd2UNTnHjPH2+ZtQ6WF+1G9tdU8w7fcz7ndsw6qO6DZgZN
jbG4ckoZnDs5es1Nkg446Zsu25lV3aysuTmldP0wC3HP7B148Fx9UWcdXn8w0hA7gabuhb9kxOti
vIxn/dQu9LfS+/2qzh4XmSBNLQYzfoLjL2egSI4wLNP3VGIbxQlywjJxNjb2RVEGabdwM6TUE0jk
fooGgxuAkACMiszxvHDDImmvQskyHlubaA23IHRB8TJtKlTcRL1OWsUwyHdQR6yLrtC6XZ/7/qrF
ZkLCRIr9tKBbujiJ/DdzSopnP4ejXxpNFnsKo01zm2qKQw9Qj3KGJbs0CNDsscMEWj8/SuqghnjL
fXzfIyD0Zw1eDXLZVJ0r1wAG9t3ya0wSPsGAZ5CrrK0y9Y28UYwelE3Oghw4MjzpnrDJQtEdHftT
hV4I1/mqFaF+qUVBPzioJMvroshU4dR5Ll9Jnc6vH+NROw90kT2PSSQgkDFw3SwPcbnOEDlbB6NN
/9TgP9ugMQHn54+ZNJ2aGpa55vDl4RNimiV0cjlDHGcvjgH24mocxX6ufX8CaNRnoDcLYbARU4wt
OxHEi8pQRDcAcu1+i20Umynh15rptnWYRR6s5OhWkyTzoVSpwTrDaIq7Caz+lcIz6c5zMttPfFgo
jI9/tsC/QuFPJ+pQptdytMCCDFCGpMT2quGpxu7b4Uwlc7u2HRNuKIxbyiM4YBe0gapVNtmfviLf
h3Nc7EU8ppZDQ63wPcMMfLEhkKW5JH26/UXMi/TN7iS9Ph9zFUaEonUk/0R2PV600tjObl7Ikbnp
ux6ISepb8TNucGN2ugo7iJMvrsK+HdRfRoqd1qmBbfjO7Jujvx7TIUEAM/T4viHagGMr1BwzmA2I
SF9DQY4jV0mb8hmqj1R7SUFGrjH047RBAi2U1WCTk+OaUqnD9JX9xP4GpSufKPlYALh8Evq+wRYb
dTeqh+KaI1ewixGBd47SFPOj7Y/ThWpFme+GZRPsuqSFVGJPEgYRuU7mW0K5E8kLklI66wYD3jUQ
lngXyN3oeyGk8AJGAmART0k6+6dRdMq3qG3SZBW1k/UrDYp5l2FIVNfgsqSGqJyB7nMt5OtRb6dH
6pPgBXpZZ8YjgtZ8FUmH8Y0J2L/Nk8zq0X4ViX3RpkXwVDSAmpyYjFmCsGyfPXYSDgBOtDp2DNHW
d3qRlbYrk/uIXi/t9OdkmCufh1/o5QpzqQSkiECHe0InC3mXtfATvNhWx3hT2iSxeUOVF4pHotYg
PUwSsmIvlJWg8uKqHaddWpEw5gJH7/djWZTTFYxcKb7FnOzHT0bp6xLqsaobcMwqkdTcabKfWjAN
4qCIz7q5H3uQw/lkpLshlFFFoMyUjDOTNrHkFnVQfI8x/TVOSUyM8OIgkRu65lQlHOJxug0Ne1gb
nAd8OESTUb6aRtv+IPmWv6Lo4TQgF1Gbe1+Dg2QQsKStZ99vLjNJCmX8ubG6wHLD6pzDnJI4TdD5
YA6nnh1GVql2fDWR10tgQdkow6ZoE7IFzC7uzgatKYm1TeqyX/mSFS4RkNKUXGSWnL5SZjAuJxET
yhT6qg7gZlCMHVW0+llojahcGgLGBXi1GJfh6EMXHEt4I0CBQGyhTolGwD4yedjd1FnjZlF98r8g
6AhXpJFo85auXS6fdyKepBVlGvXSbMZQeJlUQW8VHfrPLVSk6i4Yeynf5i3Ro5dEZdrRdT1oJup/
ChpbpWuKc5yreQU2WprT5zD0zSvLt8hsKjUCgbG/aEHtKGVm7rhPbV5LU8585fdGdQUxU3rr2hJN
NkmiGqSmMfPhLqSxvxsEGJLzsVCC4AwZsX2mhOyRXAZ92rhyqxWql2hDp67HYSQJRZRGGrmN4jfZ
Wil6qAh0IaEMxIWVmcRthJ12hiwNFJkvBxhv54FvCIV/A3Kh4Ic7hTWWzyYEB7SJKp2/tcqL/mlj
KSYDOUh7sG9qFNz1cptVTkWB9JG2sq+vFGlMplUS+v62BS5iOiBl0udeqZDnq2E4yx6RWUxbQ6Lm
K9Xmd3ilHUQXesTvg3amJJETmlX4rDWRrm2W8yNJ3Flp3AYJPLNz6JjFBc0EuAG1leBGWuJUdVZL
aQL6KWZzmSjV9Lvpc+Z2GlBV9zPL7FvVJXXrwBUMEF/DxLHhl03Rk99YEM5wENslXvd5jDZWpwQ/
xrlGVqD2VmMwP7WK6mp+yvmfxDCx62TolU5dz5HwKkoV5QIGC3UO5ESJrI1uogfWAkElIa5JOD34
ULgCDqrqfI/Ax0aF7lftwySK8s1qcu2JuRxmVaEF4kcST9WvsiKh3DOkKObJamZYbKa6NPe83Ll0
y9YcWfSKMLmXykjJPPYXHek0gLRfRJqYihdyk+ziW0VZaVENClVE4Vg6ehiRmEahIO0dlhYl8vJ+
oMSqgFlwSTEpZGKuC2lyzM5O4aJmdJi9ebC0TRFwJnOrWva/q4XR5PROpPg77m/9+2S0VUGNookI
yQZZ9EjVLbA8dbST62HMeBC6XSmXtSa1l5Db1G9xnht704/4WwBGukuLgJHAVQop+sXEITK3sWEN
OBokcqY4fxZXYNkhIPjTBOyJnSTFldYqQRqicbapYEAVorDhF+aZMdGW8IQvx6x5mhxK0LSM1nKG
LhLrJC05pecFk6wzlZn8KKLUfqAlnIW4r6pOZwMWm2ctYcysDqWivoVxY6RuLSfRc0FGWAZnIE4v
RJvOHZykQoZ8MhaD6gGwGh/rpg8H9tFFFa+LfErgbCbwpwBcdLC98iTSbtnaARQrAej/nKUo7c4T
uuGQJ4oqUJ2ptlPhlLPUlytmmil02eLwYTX5DJFM1sLuqcql7LmKCOM+Aw0mb+IpAumIWX061/os
Mhx4g5h11SxtH3QRtE8l9JIbe1DC6qwTnQhYfkz1XuRWeYc0qrzJyWhLMOyX7AhTjt3r3FcL2cHW
n1wblvRsVFqb04XImFGHUepI1k2jnrcdj5ayGhVbgrhFxvq4pRJNaEkObPeCnYlM+SzqoxdwfRkE
Lsqmwcbv1DyGa1gK7Tuzt4ihd80qJAraCBw+Wy2/MalZa8AGpllsmimh4TGk3cB0YUTaa04IlXqd
Bpq/i1p5oDEgRiB5DZay78zqrDJjEwuggm2i3E1WZkfoF2P9O5UP2byILCtPNgrcktShq+Vb33Km
2sEFTTJMjwP7/s7RxsnsNl0DK2hNMbfp6LfQEyRhSrDkDxOUjQF0Zbthw8HXVEA0mc7teJb9J0EF
at4moVIWv3LZgMAnz9XcrTsrMPa1JcWTY4xzeKeJSoVeNDRE4nacAH/QeQU4PKJwl84NMKMPIfkO
VNtIanTkcOoNT1hj8WRHSgriDFzZsAJwoeKgKSz+RshByKVfFGe3ozKFw1Xq16X+xvvr5MfER8UE
YjOS5fOKaSZYtXatppchkwbQ5lbV7rKqHrIzSY+z+lxLxzBYD4R9GQ8l3NZL4OXGfaSITlvT/Ffe
AEJMtWeQ0JF4LUOx8bIBf9G66bQu8ca0ECVNpK6acahp3QUiJVtdxS1bjZ5Z+QkQS9l5MhWpyMPB
1xaI3QtBUc2WqsdemdURtaPcjztVSWfzZhJknW2KWa1Hz4ysIXAtPmDZo1s1xkxcKnETWpsMr108
mZKLdqx4yhRfKrdTVrOJqA2kmw69Hg2LgsiyZ601JtaKqUqStZjSJLiEyBGRM0k101N8TnLQAaAx
rc2euqrrdwW+IYqZ8g1C3YGdumU2D30bDtWWYwwoH+44eylL2bwqp16S1hLW/Mlp6tYc3D5XItXV
mYhudL1k/gZj15urJmgNzZmSunnlpCzfQ+5p90zRUrEuZAwVthiyAG2RoW4TRRKT25PJ8UPypbnh
kXOYWNdRJ1/GHFaZMaaQ4Fmrr83G4V9sbkc5rjhzZJVUbgDd1FdGXcnjelQ4sXlapk6NQ3qM7F+U
iVJeZugzoBQMAZHa2UCm60qJ02yXZijwHbky1F9jWLF69yaAItfvK2UVNBIq9gJE91oEsyyctuuj
/JEdWLyyxqZwsZEBHS51DBzQkoB+uXZQsaap08SaG9dz4DY9yj0nVJPGC6qsqFFK2Frl9lDVOFYY
SZCQDZ3NEWhG4BAbDG5DvZEbVd6YKayfy7Jg0kmiWpEvk1lRbzK7q3RX1AHJit3S4eS0I0uGl5K1
+DTq8vhTVqYkh+k6ot8t6sauvaKRTKKNLEn3Xb03ZROm1Nxddgb/xSkiOkp8VGJ4ThpVvNnWbN9N
+qDE21QygONJJA1zmsv8n3LVzddZLInIGVpZ3/dAKQWsV8kq1ky3I4LMOFPaK9IJ9fpKLcf5Wfer
oj6vpwHWt98vhGaAuZzHWXDeBq02+lU/2aXsttlC9FOtSXxL8zEmlophOqyGZppAnevTbDgqLGD7
0oKwNXt9Vw2DN5DbdJV2uGPxwA8sfAryo9GNcjJMzgwzD39KbNh/mX4wty6YTxkHO2ArvnpNokkY
q1n4Ch030+7bkfYBPqNm2KGanfozQuPNdEMpdHyrYL2xMc1H/deSVVl6Bdhp3SuNwAaDvjC2YidF
6nqfAkEL3aKkOcWsRcYBz5YTJzcb1fsiTqyQ44oa5bQfkvHFhkAOvysG4r/qpE5cc2A0Jw7I1CZY
d4R5jwPewsugqgGIIaqjrUvjEfxPgc8CZK7kx1cQQU1pC+4gg7oInFI5r5VsgkOr9RTcNSnsvkfD
wmwURmZiQ/aTbK3F9JyXngxdFvx/+K4CPapdXQDMOZOUPtdW6kCrFudyBrQRol5005T18gxqXXkY
x4jeCQtitx/DYbqifzxcR3E2+VsBl6Biw1VKVxBPAlJitKJ/xPlDFmg4jsWOwJAM/Bp6bIQpo6Y9
92HU+Of2PKO8nMzGOKsys3qdfdiqKxXbpkTEvAgzzyY15x70Yn0RahSmnMKAEuakxKh+A9jb4Yht
24lSpmTLzVmqx41+DezDhPU5FBlncfQEZ706svGlmysuMJ7BQfU1UPtuVk9QHEUnx7tpVsR+rE2z
d9REYekETBUKVw05RTrmqDeD0xl9+zjPBRyCwjQzjpJhZF2MQEP8C1UT1D06dlSyM4ZGc79ERXyf
IbRf2lo5hKumIFbA02PTvPZDYVzFUTm/ZI3UCpd/q3oL08R4GSq2zY7N83oCZdjAv41MdY+NNFG5
ZDjGjl+k2k/KeMG3pIf7xOk8UnunZ+PfgJ6zyxuM4AFuLiIUEw68ZAEw9YD0XrUy4Y73GZ+TgGsM
gZKCRuczj5QsyOwHmvzSQNIMxpBIgGajGXX7sx7j6O1EXXypOR8Uv9BdqNQm0f6ja6Fry5+/77Am
zHR50OYvzEhOF7wR/LqG+Tpb93nBMTZnPs63Rfwrie4UWHUnrn5cnkW/c3D1oxqWkpe2bJpd/sIh
ase+s3wuvold+9O4ZXosFTfqNqXptZuvL3tclD6+6lHzIdesMhASV001XDaz/gwL81ySamesoevq
K2MSbtf0JxroH8qMR/e6/Kp3TzoxIGX57cC9QnQzTZ7vAxCdlMfewoT1xYlmw/Li/u8XS4Xw8HIA
VWU58blJY1S9NM3cSX4jxBf4YniiMfb1jdGiPrzSIHWDr/Z9/jJK/TUtBK6kuYbVc6iBqdWuVfv+
6/f39ahh8B5esMwBvzek17yUCT1wnmYe3Xx9heO24uEI+aAG0vMykMCd5i/U1ZzFvyY9D+OJa3yo
3y7jATUOUlmEK6gDD++CZrxOk0/JX/JtsxGeuZG2f5awAfPi6BJHD2qcG721RjV/QUe+qrOXUDkl
UDvyEXy8xFGDBwuhAkeJu+Dcyyqbqw4x4g+VV6/mc/s2uJnd8N/5et89t2V0vPuOdNyyDYz//CW0
OkJ6N1VHzXEjinyTBme59APX1olP6dPx9u6KR40ztZ6a2ky4ooGNyCevrDnV8P30Y313haNZmNox
+wEqly+yJK+FJLYGFGjfP0+aE/qTD33Q4yFxNOP6uH4js5vyF9wUWxSh7mTW7GhSr6t3ALtdWWnW
cf5aKyeBUZ9OEyi0YM4sCmL9aLxTqJ9LmsH5i/kNIcd59hCdF6Q6OMlGfKMgk3jxDvj9t+lyck7F
Jn064b+79NF3QFNmMiLVyl96e9+N3zn/BUPtWdqLHFyRa78R2tO/MX+8u+DRV4GwOdem2sxfMr44
u33A1O/K4MW/vsrnL/PdZY4+hZlmrpmBL2MKUdZ3Nzdgtz2QRicu8+nwf3eVo+GPRyPUOkplL5lJ
ggQ72ihaf30jp4bG0fBXJyEhoedxlTBz2xWFIWXhU7gjaVqn/FWfTrvv7uboA5BEQqySwrUKyzXX
+pP5BDI5O/HIlA9XIWiXZjDjXLEJFzOO3kw1F4FQ51F5UY1xuEH0Bai2NwIM7fHsTeGira3aYEcz
UiNmKU9d9uXJr5hkAK8bBZr1uMlGJ7MN4dWF1LuEiwqUoaV16ocuI/HDNmERYSzEqcXNcDibmhWN
32xZ6az4DPC5XjjGvnkMvtu31FC3YXFFcMupRePDwznaCamH18zirI0UjQ1DZsXs6J9m/3qy3pCK
0TI/FSn22+n54QbfbXCPPkUk23CFMvZB2T66is6TW2tr3CBzMylAXJIRFgCYfs1OTLNf7x+gSRze
oa/0jY6agi3R9G22f5SlC3vs62/m0znt3X0dfZVT0cQZLVcWJURojqTcSijgpPYmqftHQVE97/Z2
+Pz1NdUPo8UGGqaL3+nprKNLtuH7tVdTu3JhS/q/0BejkaEQMSauSRRaSFisGUVeW2m8yaXA5JRd
DCAFxwqpOr3WmLfKaGsgj/U5v7Anf/6V4CNBhTNoQ+uwO27LczRBJmE+lk2TpZMIGM8WwYrTq7OF
U1yDIe2rmCJ/39T/x1z+Ay/Wu/f7IebyJmqf8ebm/0F3cZ+/NIdZl/zVf2ZdquKvZSJC/Ms5EfkU
b314bdr/+oeEUP4viCJYxxH6CaY7Bvr/hl1qf/Fymf9AbKoQZhZJfVN0bcjfU/W/QHwpHDgXpwEq
jj/JulymqH994TpsBhMxE4YMoaPdVY5JlIbdVmXf5fOVPhYS1MKOdn4QkA8SJV4gAdJ995Bu/v6H
34cUHvm9l+uh3sIpQV0XYgMupcOPoBbZGCl2qF5JOYlYcijSlRoVIeVFiE+D+iQrKTVVv403kn+T
ZT+loKKGVqmnkmN/U5QObhzOJ94oamrY3E0qs4c/pJgz+ItNUVyVWkgXlFKFn0cgibMxvKiafZPl
/kaLaA0VIjTP6lp/C5rhWw4JxQOjrl+hvbjtCjvfZNpwbxZNBF9bKHeq8M9awNHrAA2OV9UQmXuE
j14b9EhIH1WjhIMdDcWJORO91PGLxLKPjRyBNCocpD5HR9ZSp0lFKIa6o3QXhC6a1o7cnWcdpXnU
rIV63slnIj0XyTZo13V7lja3EQ3iG7vcxp1jAs6SXOO1OM8S+qMbpOqNtZrVVR06zFLcL+V3p9kV
u6m4jKO1lXM4ddDM5gvA39NXwdaoPDQ9ARndtkOZCTu0ka/VFz1xEmmNCGi+GmIgaGfhD+UJ9Pxk
ErF1rkw7yD2U5ovUhYuWPxhgkrTiOVfODeTa5nap9+YeuOPONUvKiZ7dezYKqgxj90ar11nodR2e
Qc8cvFFfp+AoiXoWLgByZtTyrrshCsHgpHtbfjcftUcCnSGymXTXUF4RR7POmh8chAnBQs5D9166
7NfG5lewokMpmY7yo7iVfth0EVCMGOsxW/sSxLFnuGM9ZaxwN2tu+4wKoCIqE8nBBSEwT5V8ptsI
a5xJd5KMFrCjK466i3fmVvfMbxhI0D37r425tiCv0z++CH7x1vRvDXcVn02mWzHV3xMSuvE3YgP8
hT76Lvoxg2QnU6XaEiZkXw8Pa39nX3YX/tVkOvp9cdGu08vxp033ZJfnLgB3zKPBr5moLnc6r9f6
1r+jVUnhLQndsdyxOxzHjXbTSwi0HJsOkZNc249Uiy/nx+xXvrP0TVZ68egGa99VN8Nb7Dv+bXo5
uPalvQ1XstcQqOyWT9PWWo8PgVu7JN4QbGrSUnPQ2qaQ3FEAIE1xy7f4zcZb+obkKJa3veXq56Sc
rIuLgW49uJIbeCaFxwN9zDf0xrZV69GO69aKm7wk2+LnFG/sO+ty3ti7fgUe57W/Sq/sW1RS0uSm
V/Oezxb6OVHYvaND1L9RVvltfisS1+48VEpRQvQd6ljXIBH+f7zw/78M/oMV6N0M/3EZ3Jfd/j+W
zOcNQSev+4NlcPmrfy+D0H/+EvQNFUhdeBvA2v1zFVSE/Bdi5mUZNFAPA+b81yIokwWt64tvhrXQ
tAHrsnr9cxVUlL8WvSFI3wVpJgMp/ZNlcNlT/ms1sExMOci2qVXxD3ImO4ZZEX6AjQUu7WWDh5ew
B62V3nJFqGfvHs4ny9/hvvP3ZXQkxKSqLuHKrLiHi07mz4WERs+6lNoy/a7JnGdE3RZXMAfyHwF+
2h+kiqhb6Kvyj4qwuj+yFSyXp3RgY72EkKRC01p2qO+qPyS01I2e68EulwmNVRIr87JxuPv6Hj8+
SpsV3mZ7gi0SnOPyDN5dJJRNZHhKEO6gZPou2h4CuGg0nthIHC53f9+KucTPL0H0/OfyK95dhaCu
wLenKNzJqKYciR4rkZozmhork70/vyF07fJiJjCh1R6trElXMazJctkRKtQ92zTw10CSUN7/+WUA
pXDoRZcKr/no5bSggyfShMLd2GftCnudTIRc0p6Qvh75Rn8/uAVQDWoXIi1C+qNTSNQ3Bb0xOdxB
bGMNINQQ/ZKcsudSX4dmBO/ZwODVus5aD/BLvH6cC8qfhv3nYxG/8wK2A1q72AoOX2DPBteXMGXt
wgacaWhlOkFDZnqilnS4vf37btl1c6PMJJxylj9/N0zoSXLK0tRwVyXyywChzLGN8lYnvJFEndH4
85ECZYdxwlTFDu2YqEYDV6kj22CtRrbDUq41DviN6u8z1/P4n8Fr8ckk8snQx3EnY6Rm6PMlHz05
0Bc9Fc463mnz6EP0StlnZtPrICM4/MMhKcD2QBFA4L0kIR/7Q7OkVlJEMdmuxc2Hkp7BQ0O5UU7M
GB9ekmAgUHrGpK3zlR3nv/utlRG8UDJjzOjBjSBLXoygRPLXZdYt1d1THvgPMxTXszBW8YIAMYjj
602K1gx1E0Y7AoETL4yJmJU0K1v96cPDVQWHAQwpTGacrIdDr0ICVVno4najqitb4kx7WuqJduIq
H7/nhZvFeEOtzSKpG0ezU7E4KmrTzzAtiNypRyGjB6jGlygv7HXYBuo1nq5bzaqat7Kvi2u6TTlq
0eKUE+DjQ9Vxipjq4gRfZq+j6SvS06lQ8LnvRCgm0MrSiy9F459+YNTYwCNCZABYyA0frZ9poxZd
FfGB2WiGV35eYx8wOXj86Zs7vMrRrZBg5jepNoW7Vk0I7FQFUKOBIJ2vr/LhM2ZJWT4u9h0c3bDX
HI4Pe4JqIitFtsskVZBQNwD8DaVuRdPLOtEt+/xSdIM5F7JnOq48yYU1WIUpZ7spU4xvGlQV31Gr
oX1IFufkiXVsmX4OtlKCVYwZUChL/QIf3uF9zXVDHpVZFjtAgjcj5oNtNQqVfK3JVeTeTStIpFb+
35yd147cSBamn4gAvblNWy5Zci13Q6hbEn3QBP3T70ctsKtkEknUzE1jWjOKjGCYY37Tb4ly3e4/
hrVYR8jB3CLLQgbOIEPXhGAzXC2EBZfHwQ4sYvrmj8YoOBwgscWFyHa/npwbiaQEPVtcQMm55b7T
sTN7rsBe0wtqmjh8vL9HVtYS0WSOMDx9ShVLIjx2gpOktl1e4B1rLi7JWDThZtqCEHEn1w+dyf05
Kq19GUqUuDY+5O21TDBCzK0akNZ1nunruYa1YxbG4FSXooFud8CA2gl3iNgk36IoM75jiY2vxP35
3mxUIh8TlQWetVlCmNLW1XOtpzgQVmEuLyEglR361/RAvQT4aqBZG/IuN/uFoQhAyD/AbvCeLmaH
pUHi2GXRXCxd1X+bfaz5pSqpALx5RsQ3XFmzmxGmHItXAPQpYByRdZep1bpnZOfzU97K8DFENO7r
/aFuvheRB9kJIR1nfHYzul68wktrE3h4e6ldMJ4ZH+mpx81zP7lK82BqjbsRwa18LKpdZF8ErBoa
cPMK/xVbhUgLWJEn24uiMyHMQ5qDmL248KRzHu5P7eYczFNDnIHKFhBj0pfrodh69aCmbXshGtJ+
YLsH3yDs8pcBlzNfTDVeuIWHxbQDBOxyf2j07PjLry60eXDEPTl/+vyOL3aKVSpmhsah/lp10J3e
D86gmEfp9pb7HtkMgLRzdgrbsJq06QWvdd18ymsAQJCQYJnnp6Qq826PXZvsjzjrqnYDAC1zC5j3
AXV+Hxwukahh9qryiGRPbRysOomgORohiFmr7YLPii0U4uPRMLOHtAxK/QBNqpDnXIPYvAuqspK0
vmJtOJhqD5vI84rE+l4nUz7uyyCfvmRCj9N3iEyQjelxKe1nEciYVlk4YFn4UYtbMIAqrBbrhLx9
m/zAMrNvTkZHPROba1y4X9PEkr8tWWvdbIqqRC/YupTmoy48XLnaLCyrA87zOY7IFQbmDwZISNrS
Ziu/hvnkOAe4QG744rronFN3MnLqg9KgOBRlwF1eAEqXL6o6ZJ+bxqmNY0JqEH+yRyt+1HBjNX4M
BiQBHxvkMn6NAHKPx1hM7ndJPP9FwcQ3O09e2kQnafdFeJ7SPmi/ZGmVKi8QJRPncXChDyM5O6JP
/j7pNauiLIVM0uuEoWV/whTJ+QHuDbPYKBcuFScBJeAQDK07PVROCZSlyvA4POBhCWu0w+a3eezM
JM53ou4T9xToyvBR6WawaqlWydcamlGEPayDU7WE0zMX/Qy89QD4xj/KSKV7VqmWiPYNKfSjgr0k
jFMpoXOVEDiSXZ4G8t+g1+0PTT+QkXF+u/hFbcxiFn41qX81SIftXUgh8T5uuKLPQRSM+WGyldK8
KKKz+lM6ObAIdp7kYB4jIkTnNQcyioYW9h/Ov+gjgedXUqcNEygXVuUeS2eCm1QoXvEvqE3MJcBL
YkULDLQ9mRJ7rPdpHWNbT1lP1b8P5EHRrwm/cf1BiS23OGeBiis4JLYSt4bQjtrTNMB/OjlWkqmP
gU7J4CQtGGB710sxFt+RJaUTQQ/48ifK9dJ+TBssdA1Ui92Wsp0HH/IgaI0BIU8BCx7k1FfjXqZ4
3T7bmYPTZYedUvt9HLVKnry+N+JTnGL7eAQ9V/ZPEpy6lLvRsAbxjC8RZc5KsWbIawdl4LmWIksv
Flbv2s8+kJMoMa5PovLSouoBzUG6HQwg2nb6Y4NwYHy2kqBUfthdTmu3RAWwOxS6WmTnTsYeyNYw
s99TvokAyULH0tSZRQpaxKbngU1FVhb1eWqDpnyMU/7PuzFx4+w41Q0+h2UD5e/JIxiwDzbqDJSq
eaaCY4+x7Ts7FD0+lj1VpVdZ102K6GWpu1/DLEvzbke9pxafJ62zg5+T1ojw64hlYQ8sL8M74iBU
NY/ax3JKbXw+FXcw5I8yq6zmQ8ppH1+UkmflnDo5BYemNJom2CURppX1YYr64mc3plWDK2iEZrA4
OUPc1ip7sbeo7kP8VHMfLXFjOsvIsLIvc2Mz3VsIV0ed3FW1i+Xr8zBI45yNrNdjbecjNzZFtr74
WOLDrGAt2rTFuz5PvOkB70kze2/ateXtlSrWlCeOFoJ8dkYP5aEG5mzt7Tpysbceg178N0xiGt6N
tXBm6Zka+ts+UWPR/8LCveh+p/Godx+8tAgbP0nMiUyZSMY4lzWo6F+5ruYjju6lNU2fRjEFQHxV
RIC7pwqXkvq/rBjU+p1a5CI+qGyC5ChRQ/Ce8rGlb4ThQvZBkQaU3qyfjPGsJW2eP2iJpsM0J6yz
TpBOwuJ3Dpmx1fYR13PiwqMjkm33Zj8YL0HomP9p9H+9HwHnOjzaEnj60RZwO3cF1t10TQBeN8ZD
QkNrPKSAwuGtlZGlZ/sBWy8A5e5gf+0yoIQvXHhOsHOjJEoPih6mfiEHrz4SSLqg5GTnfc6j3OWO
Rhn2p+chx7VzG2Uanr1cAk0fMFun4zX0rnUkdMjNh0jrPHXXWBOUWS9C4H/X6GoEh1Oo5m/R4Py3
63Or0natkRbZsc+S+DuvgAEuyrMQHC2VNnqKoPLAzaoMWjL66Gb5CR1N9d0AxNjbQz82mWlbKOYn
9ASj/6q8TycQP1xEL5XmCW5OoPzpwe2bVvUbSyA444pYyAPrUqiH0R3Mcu/IsPxJRy8A0Jy3U7lD
xYQa1qAAUH4nhnyqH9CGiDWxH5QqbU4BcujjuQ4mL3qphwg+xQ4wtIHEQQPi+xgVTm4fcn3GcrkD
2dlerQ0DZEBn17j4NBV0wl2eDR4M7CTRQLa3VcKdh9OG9b4CbIwdOkYBH0qPsIzLHMT4a4Qb6YC2
oiXND61ww/pdXWUJRyxGXumQGD2tK24CWfgejFMOeA2f6GBalV09xFqvBefegbf25NRRp7zPQX1n
u7xSSxpOlo3ZCTVRMIS99HZJOLTxMSN0+w6WTM2fqgwtEiD4RtL8bCO1egFZ3TkVTCm0Cs7cL1ay
b9o07WZb+7ht9sEUWOJMP7Gx90UXwXJPO6KWfdcVqr7jzobFz2UuyhluHUQPCjJ00QmsZg+FA8si
sM+yamz1mTJWP+48hTLGqXbc5PfY6Un8yP88/hiasvks63KogX0P8/MToRKX7l3YzbjwDgXo2zS2
2DWWWefKB2FUlXd08AG2PlZh0MHDlxpgkb20YaU/DyIrf1pzbPIIotYRyINHCUWRISyt/qBzTPtz
VWjGeNHUISxO5SS4swIqre1Zz7uEYyES6IJgbNL8UPcQpB+9Rok+x05e0zsqCucj8hCxu6sQ0y3g
mwbezzjWcJ2Wtd7z8ZqAsnBdTuEPgFKVeBgJA8UpS2YuqRE2Sf327IJAn1LpLEVtoB55HRcbwihh
GXLX9G7KTomVr1Uy+ycFY3i6HwavBvvoFc/GdzigWIuqPjZ3YWc0TnvxyhzmhoFTkMQaDgtAbauS
tDoUKTaICKAPyK5cTwr15aEbIfZdJnwIif5U9asaqNNTLE3h35/VAo7A0rFwNH1ox7ggE8gGr8eS
ut31IayDi4tDY4yLt5v4k2KnTxCCwwvqBbp4GGYizC6FbALPM8z1X+itiNcKl473NRHUlrnQSmLq
ksIZ2JRxNHnsr39SqQ6VSi0DTdMeltUU9OaT2cXBRmVhbRQUhCAI0NIANrD4nlM8Kc3UMMrUZcFO
qdrhlFJJPN5f35WUlNYMfS46dNQSlpYmsJebdtSt/qL3VEtiqhhntU4g4mlZ9bWVMnlzSkqYDg8H
eWEagpSUr9euH70IFoo6oYZi6fuED8W7oFR7CGfl4a1TY9OYFIIwN0FcdKl7N0pHFFNmqpdErck8
cyl1DaEAWlIHpeqdYJ8lA5Dg+4Pe5sGzmD61IGTwwBvqi70ROnlQ6VroXcx28EYEOiwZn9HmRSt2
MtygPMquEd27DKe54pLNEpMbP+AafTifFwr1OELzcvBwoIN/vcBtpKuV1sbKxXZr96l3Su11zBUS
UakhBZVIEuRDIoPY3Bj3druSgNOFQM+VAp+z1MZGTiqgulIEl4lddkSoBdWLgmfn/vLejoLC09yU
mh1wXcB117NT9WAc7MINLkHaTKfRRNzHmSOM+6Pc3G8oroHcotA1e2XZSzWtrKNAonqdc2mLDDVN
Wld7Qp0KJkumb5y/mwkthlqUhFSZdbAAR+fi9K12qVThvlIm2oKk3o4C3Z3tQIOfnhR1+etlc8My
r0zRe5cyUVCoQOIPJrHXbNxYt8tGwZ9KJFuQDra+LPB20OxNLatDv4Swvx+RQyIXNCtlgD7nJZ/v
f6OVKeESRF2QLhEAg+U+dzpHx0HCmxHuoVq/Crr22Nu2trnxrN6MM9eWuLGQmQZ8x+a7Xrpp0pEc
kRoPOAH1qTIN7bswomnjmbs9tdejLLaBXcVV2OLeezGQT2hNMcBJjL0HzMiDT0mS9bwySb/RpbwZ
k4bU3ys4//lf1cHJnnIvUvLIb9Di2HVCOWryl+IUYM0CazqhcbXFTFvbILSgqMxjQAfIZF7rv0ZM
BySJ5gTCh3ybtYhY9vkT1C49fuitcQvNe/PhKEfS9uf8UtkFSjj/mL8GG/U+UdJQjfw4d7CkRCrS
IcoftpzJV1YRwMx8SyBnOEvwXQ8joyF2tbiLfIFZip8UZUHyqIlXrKHwmNabcdyZbb/luLCykjNM
h+ALwgnhwWJUCn1pXYxt5DsiEI+1JeJjEsO+rAp4fvcP2k2EMK8jAFdCBD7ajVY9HQxNK5spQiZJ
QqdW1PQyotgPhg9jo32tF/EGUnLtwxH2YG6uIzcH1Od6RZ0QvyOr0CN/yA3na+ha2rfUM4vj/Wmt
jkLbHN1EyAWau9j9ajW05YAAjI8+QiUfFKu0g1dvnNTorRcI6zfX4GHCzV6USyGzzjY7OOhN7FeW
UT3qeHsfjTGpz/ens7YheBhx+SPTwAV1sWhlIyMF0HzsAyAKHzwwIehiJOLiZMjp3h9qbUPMTotc
H4QaNIKuv08GxZ48rY99S60/NJlHHihm6KnZfqPX/vX+YKvzYt9BJvwjQLh4uZIicmrXGmNfyMx8
VcO++m+SQw1RR9/qlqztCOI27nv08giH55/y14UhMpEVRpORXmhGSBWl7gL5WfGcqPt0f06rA5E+
0YLl2qBfcj1QZsaxMFDF8INANJQf8SD+bKC40xzfPs4M3OAxJiF0Z7Df3xPKSPtNoSSJj35w+8UZ
7QHrrqnM3mhdyjUEZo14jGPEP8ADXo8zVYjbTC0bAqGm9hBGGlK1jht9fOtsaHXPQugoAs5faTGK
bKKRckmV+m49DC9Z1akvuZ1mG+ir2/1GeAoaCaVLPIDA3l/PhfaN6tUUT3wZZsm3Ke6qk9UWgJEy
ZEY2DtLWWHMu8deGS9zMRR5nSv0u1qf3wBGx9ZBqf6ReHG5cD7dbDjcXCs8gP1QQBtpiqJZ+RRCi
p+A3uRF8zpRAO9GSc96a3EELm6sCpMU8iDfJT26XhlnHeeJ3aSydo2b3XvuhBgjV7b10co2NeHN1
UnwqUKEWUIZlVKsGWuhYrcGd1/cUqKlfozrbblknzDfnVXPRBSPEhcA5msFCf4Qq//pK+pxfWC3X
QoDOHbVJUAcV0bPVPdSqW7y0bp+8wDpXfMQOB4kmTO4GG0/wykZBIBM8FOYJxKHe4utZMqkKc6wS
35E0/aggTkG8b4uk+KKF6Bwf7h+0+W+7mTBGiXOWxXOy5J+boYmChFInPvpE8kRRjqKKje6PaabJ
k520zXMopP5Qe1SY7o+88kFdlCpIIXmP5/9cHwiErWIvy6PET8YMHkGlxce218eNXbo2CgQuYFDA
X+wbyIblDrRDqibxY+ByX2w1QfWDfxlvWdTevpMoAlPnmJeRpHy5cQIq74E1sI6K0U8f7cYsPyao
ke7tgBixpIPlvf0+QYKYoJdOOBhVc3FD5s7YTyEuVH4pwWqOrtKdMolVTEN9cuMynr/Eco+AmiOn
JN2DMrQIN4SA0Z2YQeynoWxPnIkQ2OGl7HT1M1Jv3SGZuq0Cw9oh+PPBeAPsGYh4vTl6+olZjG6f
b3WaeYL8I54cZVB2teHIjdty7QRQPZn1jrl1ISFdD1XHDcnYwD2G5UP20Y6wz6gaJX/qG6EeOs1K
rF0dlN6TTJ3ueP8IrM5y5tYyVarzziLdHGjsmZg4Jf6g2fK74TUJYHOJ1SbtUThXG0dhdYvilw3r
kfuFG+56olGUV6PLGL7bIk0clEZ5iCZEbEWniWecncxv92e3um3+Gm+xbXJ8eVOVNoyf94iQJE72
K2yVdJcPSfJE6z1/0dIs30it11YUoh7AMxSQZ9P56zkaIot6D30aHxHo8TlIIrffdVErvgURtL+N
u/MPiWt5MP4ebbF16ILQn0/0xNdqWZqHAY/qHfCF4F3SJsNZJCICFUFfcmzcFlVrxxBfYBxsRRYL
3QriSt4qdG9Ie7F9xKZmkR96QTR5fezwEvc95TGB/urPKo1ob+B5QQOxK0K8f4QN7IEmfNG/ry09
eNfGZfiQl0byONTqdIxsYZUbV/zaDtAxGeAZ46Iyl4I8rit7O0hUdGq1NjqmRdLLk9BS+pXUTdv0
3AvnXx77ciOnXN0EiKSDgyKNcJfFdEqhQdC2QHlaS/pTIYzPUxKoxyqzlY27Y+11IVMmypqR2YDy
rrdb5Sp14DbcHcYwc3sDkRzssVNP9w/S2g1FKg7w5E9osoTZNgV66LIdE7+gUO+rSEB9RApevujI
3H2YnMbDcMVsHjSMADZQeasriScf384lQfcWR9isU7WUQkv81EutoyeRXgn1znia/ec29sr8Vy3P
EgVs3bAhY5veEn/LA9bGhOGpPw31r9xjqzaymn7JytC/UakYz1Hkjt8Kt8h/gdqQG7Cy1TNkEP7A
OgIDbP3hp/4V+GVqWPEnQerX5ARnRcHa5gl9cQzm9KGsP6Zl3HxxcgzMdlWv/Rxy69soOvNUuq3x
Eadu8CuR1U8bN+jah4fAYHm2Tl8I+7Xr7ZWOY00nkxBJLQxKPbWmTaegxEZU78eOwkImvtPklh8U
hMg2FmR1aDpEvL24b6JJeT10b6SdV6i035wi6J19lOC4sENsDshVnau9OChAqIedpqZOcUDs0Gs3
jtba3YGRmE7nyABnuAw6FCOISAZk4utTqr1WgMP+gZqSXLRBCQ9SjayzF3XG28Rr/u9VCvwb2gMF
j/lMX0/bq7ARUq0y8TOMKMOdVZgImwMtUV476nqPhtC29FzWjhiscoZmtYk+Fq9yOEZDCsAi8WsD
v6R9n8NiPmQDmoo7J86QS7t/l6wtq4nXIFwVKrNEHtcT7KZAzd3M48mKapdx+upfmYYgD70ojk4o
H3q/IzKtz/dHXQs9ALvPKqFUMW198UJBtGgRn+UhaFHAb3ZTmKGepwMBOs/cuvZktJr85/6Qa+tK
ZoqcKEkREqmLdR2apBgTyIN+Oxji1YnCYTyUddhB7A3M9P3/MBh2W0B9aWCTtl2vahy6UzOKhuTe
qrPPVks38lQMcfYvWkuYR9wf7LZLznvPYBg925D28Dq8Hm3whKw8l9WUBXmMkqT9HlXY8AhAaNrb
GtL8mam9j1WJNluiR7gIORSrQ+kUOwUnrf/h4qZjwgsB7pNiw2JHzV0HrKfzFChQm34L8qbx0yKi
i0a84/pGOlSv2GoF9g5t3/LFcilZbvyCW9LNvCDcVYCBeam4w68XBM+qurJQfPLrVJp7T5Pq8DJ1
1ogHQDy94uKgxHuAc+8arTFflNjRUDrQZhnmHj3c+x9n7d4EkUHVmpSMjuJ8Ev56R7owiSp06VM/
MSP3RB8CMQVzCqvntnTHU9tG3n/mkGeXsijsrX0xf/flEzoTSlFz0A1AIYt9Iet2DDNcHXyR0w3f
cWuZXxukhL8qjZXUe3uUiC92beTupr5sMLwQ1YDgewUJdyNiWbtlyKaoYkAeYKMu9kTS51maTm3q
a+0IQDmuqYbv8XgBETWN1CdPTRoGvxUlU6eN2G9tZGjIGG3zbN6WQRvmJRTuMx8lXg0xhFKo0bFF
CvMDgq4qflPgJ9FPaMat3u7afQMZdW7QzHZTS+dCc/CK0ewVXg6ryF60oer3piqqD50eOxt5x9oc
of+xxWYHKPx6rvcYBiXojSMA4cOONU7BgLg4RS37EZyB8izz6HMiOnVjXden9//HXES60nIBNpci
9VUqY8/9GH4A2iaeg6LMH++foLW3gqolHTaHjgO8zevZFYCUKxXwmx8UFf71vZ6O07nCHRtzC11g
OtC3Sr0R7ayOOVs0U8ABQLK8QALPgNEylqnfC9BhO7OZsO7ihEO2SQ3vWHTO1rO/dk8QUM7BlcuO
WdZo8TRoq9TQU3+ILfUY4C8Y73URVA+6ntrPvRMjkSt5JQ+KV2+1Clb3DxEVZZU52jbmP//rjoqQ
ag47nf2jhPVToQa+nQyAyOz2vRIH8jDmW3WO1UQZqYH/N+LighYeVo7ukKS+0GEAmIReB1lWwREA
S/3kyAa9eUd8y3E7OOtNN51j1P43rqS1VA1ZGRoWQLmAbC9iaWq2mgQrnPp6Lqxz7KnlzrWDbqPG
svpZbQ/t+7mHStXxemkzrI2nCo9hPxJOerKo7WNmZbto93TRSwdE5tQ146xxNcIeuH9uVk/oX0Mv
vqqNhCSixxrNDHpZys7DLuyfyo2B/qrOTIO4P9rqcs6E9fnQ0O5cfNEwll1tyizzRwVDpJ3bdURW
ZdUPW9WNtWmB2wau5tFTxX7xekURuKcfEM+JmVtqxS6xraE5Ed7mFBRqFVbP/XmtDkc0PvPDbIrT
i9un1EvcU0KXnWrTcdjFIqu+AOOXvxU7aLP/YU+S282NtLlTYyzCxmxIIkVMClddm5UHCeNoPxVD
tLEnV6fkcrux62mfLPnVcJtkEXpx5jf0NNS9iamOfjZE1HzspePKjQBo7SolFIREDWYST9hFEKJI
enpeW2c+9m7px8bEL6rGp/0rih6mu5eUEP6HKhMJ29x3B2hIrroINgKhCUQRpsy3HMUhxs/Lc+c1
QOMzyDX7IhrNd1Ugx4c3bxQPWiTJDAV4l4fjel82Fj5RhiDYMicjQNPHMTKah8ClUVCX+kZ+sRbh
won8k4y7PPo33qCOGtg1jg6UJwTMs86WTzH+io/VKMazHeIXisdUjqNBxfJatVodFFM6XzNNio3d
tPJ9Pdo27CQL9h95yPW8bRkoGTdo5iedOZSPbR0AcA9yFepCHU/Gp0bU8vv9pV55r5CqmcvzoEjZ
VoszWQsoV93UE9NRZ/1XK0JYd3WsHnNILq9ATIMTFB7E1e+PunLDUbacKY6cTQSmF4dTRqWHw6DK
BxbTqBzqyGkAWfdYqB/vD7RWe+KGg/5KkWdWaFnEVoCeHaUQde4P9WimR632aMDZepH9MzUF6TKk
pOQh6ap90lnJkbAhP0RVCCEXwY5LkMnqwRaD8u7+r1r7znPXbHaHJcZcQjyn2sNiYUxyH6iGdmyq
Dn04RSuqM1RA9RHwe/nt/oBrQQIaenPxzySRvgF/60HfdDhWZD4RULBvROPtp1IfH9kX/cwLU/cp
DeAWEh8kDZUV+6QqqdiY9tpe46ok9KQfwyOweNfoLwFm8DjWlFWnT3jr/HCVbHxQzM75WFqxfWK7
bVH05520yNs8VEupk+NKDuN68cQNaWYqPV1n38Uo80Mbqvb0XFK+r9GsxyQGbZsv8L0wlGpEi882
wkjG9Pn+4q99bcJBStngmGnqL+7QsocaZw2cavxvEI4ve2FaB4v08JdTi6559iaMlzdeirWlxlce
MSoiJaDbi21f10Zkp6ad+VLJun/0ZFIeczUxL87YlYcmU5WHCPjx6f5EVwelXE+pmcYz0jvX19cw
WKNRN2HuO3pXHKGgKmd1jOE1ZGr1oOlD861PUR69P+hCuPVPWZFSJqdoBmECUV8Gn1kTZI1i5T4m
GcUXir0x/CWn/1xPRX9WDRzF3XjEO8GadooZhAcbMaA9LZ3yUZua6OjWhXkuSujHG79rXuLlzrP0
WdOLkJsSzuITBLiFcWfDFxQujLZOabwDIKIe1xgwAXtFg7kaGPAcuxipZFOXNEERjANxHuyLCiE9
TY2SjXd1bSeSlpBJE0KgYbL4SWMylri4VrlPm9npd0MH9J3VaWcadazWvDLdKLSNhVg7gXPbYc6m
+eeyXqHhAhfYng5vciy1k4XA5aMHZOYRXG51GqzZKcRV7H2XY3q8g308bm2QtW1p8ZzSnCecuEnJ
sriPhKDr7Nsm+gSHvqVPh9KsAasNehUqe2NkXdhcON6VWAD1FL5t6OM7LpV6Xytp9ZTIevwdDWBg
sX5wi59BE5bxTtX77Of9TTPv1es9w6mbM5y524hZ+eI1RlOmNpMAQBv6uX27h7yn/WPguT5tnNTb
sBVmwdzP5GakyLnsQKTJgATH3FtrKqp2I//V4hEs2+JJyxwI12+eFVxn0OzztmOwxbarptaDPWcD
PcxMG++oqKgQ4g/jqn9zWMG6gaZA53QOHpe4DaMUuYmyKV34FJKBERT5ATLXlnrZ/EwtPpKuIuvK
joY0T2fy+ppTdEMyW8oLNMCLGPiXW7oHYCRxi9ypEX3OFTE7I0rAKrtK9dLux/3lvD1QvGZII8+p
DeHxEr+B2KwFNCxOfZBWqHtCpJ2OQu/U8Gup1CW1SMQT/sM+KuZpaRopj71SILR5/0fcHqr5Sf1D
hNBmwOL8I/+qc1QRHYlY6VPficfsiAlO09OEj4uUE6ONIJ4ql8NSZfq3++PeXmE8aIAPZsgnZ2QZ
OjlhHBaEKqR19aAHCKVGU3gcpJtj/psz/CHqzHKLurA2WS4ONtSs44a64/VkBUqCpT7wxWszm35S
Dpz2Tmd1ZzMzqhcS8/hr5WEZ8OaZAtWlQUejZdZPWgyqKKFdti1FT9vsPeq8hO9wEDMxevBQvRhm
bqa6G1915V6Y41EiRbSYgfwv7p8kyqI8xV3dn1QEJQ5t3uEEk1VGZezcXGk/vX2GNDVmNCUXnrk0
Xa+oBhSBm5Nc2r2B2IFQ9R32Wco/rmzwCVTSRtm4IFbmRwdyVia3uF4Bd11/yAIohV16QeZreqPa
j1OjVrgV0n4pP8Mvq9/83DokVJCaIAZSbl12+Cczaa1RN4RvZFNxUOF0+V1ew5amlHU26VL88+b1
BJuskk8AlaM+PW/jv84kKlupcN1M+EFiZw9TYxg4A+jjL4FJ2rBvMM3augpXDga4CUDEM7pLJ76+
HhFPDC2Jp1b4wMB15VAOwWsAUXCXY3P6YHWt9+xlaFJv7NKVV5LyABcwFQkAOsteDLWKCPDsJHwu
IP0fBf72v3hljY/3V3N1FJST0I6E8nUjxKPVodkm8Mj8YiiKY2TIbu8q/VaYuHKfsXYQDVi/GY63
2JEIforKrIYCaAb58AkX3Mnb9bGV6KdJdyP9JPUR49D7U7sdFPwrBHUowSQmIOevP5sRhXg0Sk/4
URNbH5xoMj/isix+TVFgfcyK1t5yV7hdS/gUZHyARGfW0pJUkYhZwlQ1Cr+1beXYlmZ7CrpG2eij
rE1rFtiFpIQIPcnA9bREaJpJZLuMkjsQ5fWs31k5WteORKRbTrpxur+Mq7OaYRxAQOaAY/HtkjFw
GhedE99WeuMSNZA0jWLceAZujxh/vzm/PuRVQM/V60k1ikKXrU4rv89E8iSCKTsGYdfxzuY6cFsZ
D1+D0A20jS1ye1POw1I6QSQYCuey11pizJoNhlf6SEB1r1aYaE+0xhHUtm0vVQ5vXkhgRvDSDdAw
AEMWCxm35HB6GFV+bXf/tWXensfw7bxaxAfZefNJ8yBML3dHhVLJ6HV97SdtJYwdpe/q6yip/B3v
T2ZlFxJae6hUgju9FfAaA2GGGQUtHxPIeNeVTvikufpvPSuFPyjlFtT7djhuYGr4OjBbwGTLC2Qs
TGSD0qn3oyL8NlSus1dU+d62kB1vsnGLsnQb+/657//EYNSFlyTOvKmEijrP4GOGbYNXCzBJx8u6
SY88396L6PLIQzmgyqtjL7x+qw1/exi4LKEU09vjYaWic30YXAG0X6TVyAlHM1i49ZdGmz6H4Kn2
ldW/ilKtTm/8mjxqQB1nnAsFBhKz6xFby4BuUXnKJcLD9lAP5lHRYyRphMv7NmlvjRj+jOZw7EA5
sL6LG0xTJWTpUlMucaarDyRoDVzpuJkeePDtchdwP2yMeHPOKTgT8P1JBHWaTYsVjYdWLbKKjBPp
iMk+4Iyh4B8a6M7PWo0Ga+Ns3NyYjMa7PSdNTI5Y+no1acIaoChm9kyHfzrmEsp7sx23AIdrcyI2
QCOTg8WhnzfxX3HQ0NehwS0Q+/0w9YfUHbWDm+NFrWSif2uQwIRmWhjnfdZSX14qWWQlAnldXF2L
oXwCyZMdRw3j3PubcP4IVxkno6DNOOdzBD43hDpu+6CzUJPzW8ornwoAo8h+xgnFxCYPA/FvL+JU
zfCoCLXwuTWCodg5aa17W0oaawtLHEuzi+VDFmSxsJGiBmE6gKmn5BgUx1avCnlAdcjqLolnbzkX
rW0W4JnEs9yjlBXnX/PXZ/RkZ7WO1ZHNC4DWuqoW+AYVomk2Xp+1WfEizAA6IjFaEtfj9PWYj+Bs
ANRkToJgaxu7P2MMXfdaECvm/zQY2BEKcKR2S/x00AQajA4GAwTaUTXA2ugIt7n+MOXYa2084rcr
yCWC+xJw7dl65wZxqYZDHoUU3LuxNI8x2lKI4E/eW7tWf9aOpxs44PwmLCKUPg69xu4VeqB55cHo
suomRhHJSP6DSBu/6naevPnU8bV47uiTUQHRloFXXqLgRX0s9+lWzDyg3hHKqckLVAzvH7ybx5Wp
0WhFFpygAc7xvMB/bcEuEUFk1dQu66zpqp1aajkOIp1djAenK2OsX6q5znF/0JtHjkE5Y3wvElWm
uThlNo7GWlzloR8WpuLHs9Wjgkogujx1/jCV8puO9txGlLkyUXpNeDchnLzSJktokSQxyF/fTAac
sOvS/FZ4Vf+BlyM5KAFKMxuTvD107MjZhoKGKwjopVp96RbeMPQ0KNKB2sfBKxz5n6KG46daGREr
u7+it7OjF0IHBiYHMS054/VnrArVjGxwc34+KEqx1/VaLQ99OSoVknBOhG2QlVdbtg23nxGyNYiY
GeZNnrUUN0o8M7PtvMG5ZbJw6JwGRA6z0Ww+6ISPuyYZQuQc21jbeCtuz7yJzAbnnUYfEdIS/IQO
Y4tIIm0Hr5/ApHoJ8MzBqd8cFsHOhNlLrjV3VpdqXLYAjjc5dDBTZ/qFe3b8OxOi/exiSA4YlRb6
x/tfcLFd6BGT0mEZPKOAkUZZnvgJNKRU9GK4cKcGe23u37kI/eEC6WwJMy8WcB6KHanTvgL26sCw
ud4sKuAptXTt8SIQ9P5Yx4VNRXWKN+KutVFoxGC/wi+m3LY45M2EbKFoxuGimpJ6Ce/PMTGNbGPj
LwV958nMB5oqMdgUyKCLN9QK+qEuIgvrKYLcdG9oSaUfhVcjRhtXnJWD10ln2DuVM/4OG70sdkBd
7JeQ5NDwe5Rlv2lh4Xwo1P/D2Xk1u20s0foXoQo5vAIkd5A2qWBJPnpBOcjIOQ5+/f1mn1v3mgCL
KJ4XW1UuqzmDnpkOq9fqm/nYlYWh+4mRhzAUJh0alKxBVVDFgprB71BpHF4mFcbLV7NKlf6tGzkh
QTUVTX6i+2xOT7owqvik5mFhX5TZEPbBW9T6JUIvPj424UTq5wvTiaKPqe108VtWu1159GrRTkGk
tio7ZZK8PavAbsRL6TXFtyyLHQTN2tqYH/Px970Dyk/UT4WLI7X6RIuu1XAGuupbM5TdS5jX3lEr
8vQETbdUSW70xwaCpD2K5sB7aMmQ66+rMlqRKaZSTNqbMTVmoBm1dZTgRn9YjHTPL/DhfwWU/zWl
E+7wakvZvZWP05kYbaQVtTc163vk3EE9LF2093rKDVpbATROtxEXhMxqtYGmE+fQV83GG6oXChyx
7RyeJqfTjpGWKYEuhn/6VLOrkxgZobt/X9w4XmykDLAcwEubtr+hTGORzPn81lhlcSiVMvqs6rmz
4yGrK55tpKwJ5orCHc0QSpHXVwUHQbVnaBrePHP6zU7gdJxd1W/K+FcECYYvwr3MZrssU+fk0SKU
AApauNcGlXKY7LZUtLfULuvnLi2/CbPeG4m7aeSdeYoiiQzrro14VTf0qY28XtQD4R8iLT5xXyyH
+19oe6NTG0fXHCYoqLSMNV9en9e9odA7fwMEEVansV46ywdcTX0cPu3dacIbn4oiGkPxsJ0BzF0v
ynH6JhThaL7Nsaf9Z4BI98VgLP4VxEL01jCaf5ozke68xTfWCB4Ws+9i1vQlr3dSsbROwBtrvpEU
K3+bbht+W6aEAS8kN5rHonB8EVA3p82UQi90qlbtImsSWtKmrvkGpRFcioqVHcw6ZroMRtpDSFNu
54StYqr/2pMNOMmlQF1EetG/QuOssKcopCDzloYZeoShVQTO3EFpXI2DD9Px/Pm+v2w/oIyI3yUi
4Pun8XhtL6kSBgfhyngjFnbGIBRG3b84iFq3L5rXOc2HjjkdwPp5kVk7ser2HrMge+YZIIgEwr6G
XfYqId60aNZb0ogqCGc1/BMgNGApcFJPcxuJLybTjMGsjXuURzc2WaJKgeZSAWBK1LhedEpHOxIu
pHb0UydEAsMefmMR+qBNXb8sZ/vhj0rVhJvaohEhX4eVE8ET2NQMwlLtcqISWccie8qWJA6MJM9G
5AbF+M/9r7q9a7AHxyKJMABaUoHrBQpvQRY16ZU3dt/0+x4xx9lt9toPa4gnzooZRqjkwuh7bAj1
5sXMnMxW3iwFOVMzWw7dWP8xWeo/Vm9Evpv0X5PY7Q6OKi6TZj276TzvONGqhvPfn8DoCoeU1XLv
Xa8U3DiATyKb82DaQ3yw59CevmYVyQBMxp7bIxgKrwCqmF4Wh78GTYPE2FHh9t25d7fnCBAkjRhy
LtJauujXv2Mx9SbOkiw6e03o+aIdao0+PSKods0Abp0yuWjGM5KU9z/0dvlSJI/ki0olSdGaznN0
vJlGaZGcK1vYzwwHdOJo1kWt+l2s2wKyZdX+w9CFZfn1YvTfSq0xf93/CVtfo5VBYdWQjSge69Vt
7Dit6iQT8LQYLri3LtNS9Fabacejt0eWWpIs/aPMg8OtMVbp7IRZDl74XCq66k/p9ErvCNXVUXkF
R7BXK7ixJq5EKqnEAya5xOrAcln1TRr1xRn1lfI/mVGaR9dLp+f7O/eejVxHciwK/CQ0bxp0lOu6
e4wagrnoSnVOUnexdb9h96R4LoXRp2HQkl9VaarLwSunGjZsBVmH6TWCEWM6uCXcenatjk5gF4js
fIWUyvs7okui+ZoH/DhIO7WpDkLzIuOFG8dJd2Y3bm0R1WZeX9oGsnVw7fBFOjhVOXjFOdUGO6D5
rwROBeH8/S3aPvUAnKT4HgNH4I03xcoZ2knhheXZQeIKKUjXPkxhbgc1MOjTfVObBVHUA70leZNx
r81E5hAudl06YXXuNS8JpjFWAhfe8p1m6uaewApnBZ8iB6L/t7qvqjAdSi2fag5skZxQdyaUaIWt
+GEIg6YPGH48Dbb+IC+tJIiSfBZAuBjXZpkrhzaMKbdhMmnOvd0vQacMTN2a2nx8eAvJr8iHkVSl
arkuWeYoc2cCGZfzFGpj0Hd9RNpZJ4f7VjY+wVrkLUsnkPcUnuZrz0OfwkqaZGItMNI/L8JO33JC
mwOVn72m49YUBEnvsSZzuoy9rbZtXqCeHr2lRli8s5+6wXRQRLYZW1Tihx8QAiBGTxjPoHonEXDX
q6ISkyEWnjbnQZv1H3ybDBYU1OqOaSPmxG+mIYT2ZtEfjW+lWSSfkAB8RxKuVqj2aanHdducU91g
oK4X6XGcwuU/YRYXJ6/IlQenlfBEDAJaIJQm19oUz5O+kZWIsjmrbl4/u6C0n+Is649D5jzY9ns3
xWZK7CcdY6qG11s6W9pg5q2GqUSrn9UUYsEuMYdjRm3oQwrx5Of7jrm9QeBUIRiickeGB930tT3T
qVNPCY3mDDzZPlaFVZ4KTXkQZPrfVVEh5AgA+aeEcm3FagYzyUevOUOYqB4iVyv8fLKXk6WLeidu
vbkgypC0yVA+ZZjt2pSjZfbUL25zXiwt/AOk1fSp68Wyc8dvr0S27V9WVp+JllcUKlAvIRAPWjix
nX4OjFRHN56YLvpbsaa/BntMv/0PHwuRFHlX8cnWiV3jlJbGYHd7XiI3ep2kAIiBJM/jO4i7A2Ih
j4RjYa38a5l9qMSt3Z4HiEg5yimCUHEiHr4RiUgktFlSjzF2uHqLQ7RhmtbF0bswzQITssuz20Tz
q6MNxqf723bjRkR8mgaanDvmiVj5OMDFiMG1pTlHoxd9zdtFfRFa/CESybgTHd20RE0BOKzE3q5L
uQllO6vsnQYyZnU4uJ2b+FqcIkSf0F+4v6gbfi45+Ll3QctI+Pa1nxPG9MZYpO25nyMlKGq9POmR
8eV/MEIlUlYT6L6uI9hCtQe7i8v2rMnMvi+Wye+FtneYNnHyuycQ+sppEYqQq/u8HZF9qYcRh+Ok
vjQ1sjONQISJYK15iYpyT7D41lfSJVBGRrGInsrD/a96hZNQ1fIGwaqScE6JA8WgnEol6S/DaFXD
jk/c+lAgB0GjSRIRCnbX1gxGTcNCLC3j30b9lEQqerUW6mX3v9TtNf0/K2tsWOgxmgbHanvukqQ9
UOYvgyZFXauKo1/3Ld1aDx0EghgCMwMMwPV6mEHsFwqT7blVkvElnRYziLo5PP4PVsgQ+Ui43wby
HOllBRGh155rqO0OrSb+0gpEjv4HI5Ish24IEfs6Uk/aZlKiKevOoR4jRjv101MsrMeDdIJnXj4+
DgjBDfYX5kHXG9yqOwOYcH9qxmh5LybajvrT/7AaBmDljBtv+TqpRUyvt5ew6GCKbZfF97JZtf22
LJs96tSbHgCs9n2mjGaI9MV/nZ/es3oGuhK2rRDiQGrg+EgsPpzPcmdLyAIge8ixePOureSDNSej
CbUcan3GMaw75O8coBgPbxo5miTVgYqKOQZ9ZWUEG221NgR2+agFaZooB6MeHr/hCEbAk0g1D/nv
lZVoTG0kiyymBlBG+qQnifoXk3DG52jps5eZS+iP+6uS8dRVkk5ZifXQ56PcRVV99bi65Vg5swsY
e3FqdXiu4r5Rvk6xGJa3cBJV81bOYWifEgeB52ca0X30cIhO5ZBKMAr3pCBAp6+3dSrY8tkc63PW
dpRo4yjSftU5KjYB02HK7xAMDXs34PYVIevBouRLxmfWAYXppaj9CZNjRgQzBGWpmMUJHMPyhDof
Y8uOXhR75eCtTcl7JUHbVG6IlFYnQR0YFE2ByZ0joU7xwVPzxv6RL8YYfVPMVjH+qLM02iliyL/z
+tte25S/6V+nL+qmcabm25/7QdU/ZhTHDnZc9L+LjBj0vhttD7q8Trjq6bhLNd/VV3TdpTMVOB7P
TGwph7kFRZ03Ub3zQN7aRFwV0RFqZdR8VgtKRq0f1a4ZzsLIvhdmN/hLmn4cFv1lSKu94PbW7kl1
LXrcjB9D53m9e1WlLRkl3eGMVGb3CqHYnyCbxZO7oGV9f/M2luTthUczg0Bbiyfm2pJiUPmr+7k/
u1WtHFLYQhlIMjo/WUS7Y2rznbi3eJFBS0ul+M3sRSGaKrGRBj6HJaxfWeoNh7Sv9w7YjQURBQIA
B2Yl0dOrC7lr5lFL9HKE+SRpdD/qk7/nLCzQyLZQrH5486iO2wAWOMs0Olc+YSKy3EyuPgJCsium
1GtmVVHk87Q6aNDe3Vva5r58R9SDjiMbkffHyiuIm6y2K8zprLsTz8AA1LAM4Pa322fEMS3axqJD
1pFW3fi9IeUbdgKR7dYSiEo2Tt4hil0b7KhAa4BPrJ7tPE+OI6WWoNPC4WlarD2+hU3mSoUYx2RQ
j7NN33UVbANuWuJmKgxQvsgka8RZZCduekIKzjzreev8mRth8mj3k4YZdzNvkqR+JnW+PgtuNDd0
clvnPLjMRjzRAYqsJzjZNWTDRkXsMS9tzwNVV+iX8R26ZfRAr83N0zBmUV+5DDePatDHmu2r+u7t
uP1oUqKBJjwzcpy9ddqiGPCbeUa6nPOY0fJD6/Z4p9N3bol2LcRhO4dcHq+rex9iWPpWNOMYKZDD
uteLqrVU6u0I44z0oXmIKyBPtnDbk27NKip2jR50Q0I/mSLwc9foe2/Bxm8gHXznz6YZyC2zprex
YzAcxeAsZ0je2ujkTi0mOqPr8w+0uVoLaWQ0dRHORR3jdP8y2JxOTAMaAZtC7Zk0yrheuanFKASH
lQZLuVvXp3Q0Yu3k1XGsHzmp43zg2bXcwIrnfDnWSmc+SLYjEVMg6dh9cNdSwmyVMDY2UVSljeY5
XRBDtTLP/aTFxFLx1GlfUZPea7JsPjWwM43hKJeolz7h+qbth8JLlsW2mJFS2mddCTP7xaqsnDYl
b+QxKxN0ZKfGARph9jpCnCaZsnG8v+ubQyR/hBQxlNNaDqHx9a4roCQKkWcWBQaId7iS8teltPSd
3sLmEDECAH00+Qo1Vh1Y5rWVoqsXd3QhR5tirXqdhJMdaur+h8Halb28aUq2W4HOc8l6qwNEp4Sk
RXPDs+X1pjj1iJ0VQYQS7hKYA3yw/qP7J0WDgAzzir3PoV+vzDEap5jH3jnPXh35dgTVcpMk9U7S
twmeJLkdyR7IUqooG2rsWvdoNmWucx6p010ct9X/cgCyvNQTWoheUao/769qu4k4BdkyuEs2kg93
vap8VIylH1zvHAs3YwwFOoSAhm7+2YZ27dEbj9eJorvs1stZ/rUWSatbOarTXXhmlr6EZV0R7UGp
2/qodqaFejUi5UAlFbfQj5oS2znk9+ays7831kvziY6npH2XzZvr9aa15dJPwWkqON+fK20YDklR
ucfRGcROKf59dvzqhjeIfqlZ8zrTdgYTfW3LNnI5bTFllzbUmt6PUXCvn1I+vHHJ1GZoj3bChXtA
3RfNlJZIoT+pbduaT/UohPLMjZiTC1hRxyTGJOWqUyNOxTc4Xsr2pKTJFPp62dvZh3Yx2hHcpmf9
03aNVfmVNWpiYoy8GEffbmpIqOPMM4bvrUhMrECI3h7SIR/6g8jTCoImwWky/SxqGatkyqsMf8tM
M5ye1axyI7/lQlH8SbO7J0GBOgygFTKNp8zs54tW9Pb0OfTsMHxJB+ByH7VJado3LWra9tB5NXwa
c5mYxkupW1WK6LXZFwDocrP4wXybWE6t2YZzINJlLn4bHIZzn9pIjaJjqvfdclAt8iLfze35D/hd
yjRQDQ7EMSkKCALrlMHdo1tEs+tP7mI0n7NOHxGqb21LeYZVOBwDztkUndhX1TwuGXQ9n4eS1l3n
a0JM3klF0LX9EaP/7qZ+TjZmQCHSNL15aZWpQWhQ1cZv6di6xc9ZH4bik5K01IGjOsrC3+YGPacx
QCs+Dl9dIymHT+Gsq+KLZ1SdAJOSaNHLMrVa7dfQU9VPAJws4l8iT/szwFm3er5/nre3/P8VYiQw
ozq51rManYQLpjLqSwwp/LFD9Mqv9ag7PmqFSXum9agFwClAaHbt2YXVFXU+5NOFRHz4XBfmeExj
fa/LtA1R6C6RcxmMyEpOiJWV0DA7MSrygrdz/YCUUfVbq8K+eywHBV0dsys9i6JyOv7+6OqojbN3
UGrhG8Z6cA4OiKRF6Ci9KE06zUEqJtOP3cYud7KE7V1PZwG6Vijq6dTR4r3exabKTHXg1bpMWc8h
Gys9/ydnIPg73g+OqM01q975cPKvvL6SMMmKWB6lS9Dp1yaNWEdqtDGyi5ItlX7SuybMjyUjweNH
eCEW92FvJM2BEhInecfrrl6XpKJI46qQIxTQVx/zUWinsHh05p1wjj4/KBkZUvIHbxVzlPMULUw7
hufMMPunGmzkl2pYxmcVzrsjetDg+R51EAzywSRjiOwErOJH3UzNFFWY8MzYnP7kpehXoAb1oGSc
XBbjlKA0eK3eqbeuv1VBCaq07SS9eJNpXowltgNHiZydT7R1QppBFP8Z9ADJQPJzbQWweocQYpFd
yE+Nn1PTLN9jA1UWo3aLk6LW5U7q6G48kHIXHXH8gmYupMHX9spZW2BuG+tLNeXWB40QfzyE6CH8
oFsVv7JS9Y1LYfzVzdq8U2m7ZVq2IPAViVlfV3CyPCrmdjSbS8k07vhclzmEuhCSLAgWCcOpngSk
Jf3rpDFI97TQKduZAtjezfRFoWRCEQroAeOe10vPI32hamBPF1MvxStc16FfUJjZ+aC3rEBuL9Mr
aWQNaQ0zivi2lc+Xd3hnUyjJr7mulz1+kO1NQs2Bq4SQkSMAXfn1YkogY0wEjfMlbcsPcag4QdZH
KdI5DNXcP23vMsXXl5aEdpORk7qADl5Xc5bEbIzWSMUFzcmlBIkfxV8aWwx94OSLXh5GfVrcT3UX
teqR+MNqPs2Z3Wv+xKjK9EdUKNTPmmkpIz+1BsU9WqEzfbSmSLH+9mLEYB6+Y2HmY6rHlgIK/N7V
pac4eaQR9YgLAZCsRObq86z1w8V1iGbub8328ML/R3zJWcKraURcf4TIUMdhYazuQkQ7tn7H3PBz
GU/j3xXt198Ue2q7032LNz47xw9aUeavJWp7VW4ywqydMitdLmM2jK+MKxaBoL54cBdH29nHG47s
kUXK2XxodkDQXC8ubDMlMvusuKhC1Z77aIkDBl6znS3cBhkEGFyxMN9TCSX1urbiJKqxKAzTXoZm
HJ711Ky/MzFpHRXqgr4Hm+UhHwax0065tTQg2JIyHbqiTeoqGeGj2esxWjOIXydlEejUSPcOzo2P
xY1DRQviFN76dSATteOQKmlZXpKacoJHI+MJLFIZTKqRfTLFUv8cIAIofIbGpqewnV5n1Zx+mmmU
v+boNH6ge94eowqYm20We+wWmz2gWCnJlSVmhGG8d3rXf/c9vETowhm0y1iUFAkst/NVxdFf7vvr
1oosoQMNBd1DzXJ9QujKMWAWoRgfCzC7S5JpRxfc/Y6rrpkqOXpSSwxAP8UkiURdeVFKzltlej+c
c70Qtu+ZBK6/oHgYuo/RYjXqWzmQ0j7TkhaM5C2OWz/liru4r01URnoQDmnaH9GNXmZ/tqeR8ski
ij1it407SFYlnlG8nKIj6M9rV7c1moRD2w5nXdEbP00McHaQ+viKnuk7rrfddjlmQIkN7D+14nUt
FRQBCRhz3Gc6KW0wOnH1ZKSZd3j048ojiwVpRJLZXC8oh2wYleVmPM9mB8bE0+MnqqfFo9GenDCW
uByQxpQL35+nfzmqamadBpZePS+Krb1WY1Yc1EEoOy60ucrfrTANQp0Qdco1lrlhpg2cfIsVchx/
SK0/B2N5rhqEZ+ww2hNs3boCRSwcgf6EbNKty3TWlJJ85oZGrdsLE9/IGAexuiai0p0bP+5/pZu2
ZK9c6lIha7I6G1XYMcIJ3eVZKVPYxdvYDCqFd8OzKfjeN7V1O5YlJXVgLQPGuh49Ry8vHyBh0M5T
H9mBpkbhIVmavS7x5sngU4H9ZYAYBhIu8dWru2T51OsLm4emXHWYhlJQnxmUr73B6E5rVPVJs5O9
IbCbS6Nyq8pEcZsMz7Ybd5QOtfMiRHcySmqCcTbslehuWiGkYIYEfDPv/PWJ0oY+6uLK1M6xYRfB
0JXNB2OI9oQtblsBQgM5uRzaWHUe7X4WcwOeE12r3grCNG1eFKXbm7C6aYU5b24hBig26MrMiqHo
FC5+1zrw96fcy02v7EFBbjoD81ty9IWMeg1GLERW2iPJxhkVqSXQi+Riq+FvqKT/llb121iGj0l1
8tLgfP/f3rqMH6uphT4OXyit+59lhNTJ4EX1wSqHPTT4pmshLYEToOdNYriR5umgTx5MoWhnY0KM
c9Td5yQqn50YIhCjWb41S/UzHMLP6D08yCDxvkZ2k0lYygd0NeWX/deN2+Wt1acJ/gERQvikD6MA
Y+yVzzkp46PxLIuU8CrANaQXFMCvTWU9brEsOEk8eHqAULbrV55BNXLq9/KYW/7IhQsQnGeEiGR1
D6oUnDvatTqynh6qhF6hvNpMUT/dvwJv3bY2mbWEwZHNr6FJyWwOloCJ+dyGjntEhudXCDzi4EbZ
XpN9LajGZwIRRGGbvi6QEpoW13vHMEdXh0O1nEsji+EvncEeiVoP8sopnybkLC7DEs9vw6iNp1rr
wxP1zvq57KOJMqizx6S03V5A4sSR0HEQjTGkdf1ritIQlrmYy3m2IhGUuQfZ9lIaDwc2JKJgsCRm
h/7tWgSI3k8bQTOqn0u29RD1409rbvboCbZL4VrEHyHdoYGwYcGk5ZtRlDHEOVJq5aRFIzpobm/u
eMom4oC6BCwG7W45cM7jfL1hYRgPWuzFzjlp7I/Ctd5GRjn9GPou2s97zrJZkkW3BVpqJiTBBAHJ
uDbmzdCJjmlnnaHUMg9TYSJ7Uxh7lJu3rDBWKSGGdHf4RtdWAP6OqTeP1tlqrca39dE7mdmwNx99
0wpFW+ZWgSOA8Li24rotYBzmBM6MuScMDSsGCvdR+PX+Qb5hRXJTyEcSWgAaZtdWamAX5sKQ6Dky
quWAELx2HHtlPty3srkuaMkxCwNNr8Rrb0LoWXh9NyupC0NW139tcrpGiZH1f8GLMuwcnVum4HZi
QJPPIyGa1wtyEwidW37IuRjG0q8WfXxyTJqMiZe2j3ahWRWAJqmASkxE9nttirJpDpNUQadRyeID
+qtwj6jwk3fFsgcLu/GZEDySU6H013G7lamkqvpC6WhqRiqCr0OoDW+a24tHX325IKaHmAsg0aFT
e72gNqbelxgJC/LM/yTIQr8YgwftgDs/Wj2UxA0gk5CQI9aE4ODaUNnD45JERXQxYBs6urX+VwUp
3aMZFQEF7x/PhySl2qT+QxMl1C00as5T+QUhxfibAqndl/uevfkwHBDqUxq5m0OHat1tprMzJGO2
lJdRpYnTdpAYO7oy7Tg1M4XsyFV1kqSGngNpKKXJ7TCZWhIW6vbgnqe2FdWh1t3oU4Pk3hwMtP1M
ENt65VzYkCY/xCKbou+JqGb3s4Pcpf4awZ81/cgTNSuPomzgibOJhOuAfql+rttsDH9o01Qvfmz0
9HIrTRktX09H23ipLcVtfTQPmLrxe7ub0X6GPrl8QsM16w6FJ0TuV64aKQcduZ85yGyC+1PY553t
a3o6mcdKnSfjVHhT35w8rZuKpwihx/l1GF27efKcsDglMKM5wqdTNOtfRFEt0+/g9ugV283svkZZ
bDbP8Ml68cvkZdU/OdfJL2JxQzstU+pGH70yNpOT5Mofen82FzU5TDXQnC/zTAryOczMOH4Sk9ZS
blIS0X7UJ9dCuYECM4q3WpnPvtGF3s+qGDi7xNqeCnsBYhZ+UpXFVzsGyxrMtalnfgXvcfmRqGRu
T42ZLl/UvHP+k2lTXvFr8zo+zIti/nRN6iBHV5SL/tUeDat/TtD21QOm2BTdh+iigafZCWtbP9qA
Meq/u2LIPgN60TQYTYgiT2VvofpbtIiBXVINyrZX0dbT9DR3KEedspQJ9+eQRBcuCzjexs9Too3/
UShYA/vhWbfywIuV0PxFJTVSA3uZc/EPmnOOHqSoqvRBORd1F+R2GjpfFqJF79SMZj0GZTEu45Ol
lVb63NvODLNAUYlJeeN1ZzTTbM3oU8UWJX96zhRmR5UCYHxq3Mz4PbZK0wiYU8zrozdlhfNZzUTO
4PoYxl+iSfHyoLa7WoFBSm2aw+ikk4pjDKN+mOY4RhaVMXTzQ5aNmfZaTKFIyHmFl37qGbgWz2Zb
ZovPx1BAFHRO4wYFXAUiALeQxv8sIurdwIva4q8w6sovdoSAmm8RNnZBHU3pl0EYs/pbvgzGm1Dn
HBFnPE3zoFaz1TQQpaVUB5Rhq+Wl79WiR4GBWs9nazHz9NDHppJcNDNX0qeUNDl6AvBix8dFqVz9
KOJ+AGAiP8OPptY6/UStQ7cCNU2n+jRXaa0+AXcZ9EDLnLjx6d178xPtoVT4cZIvP+EjtEepXsJ5
8s0mNPNDAmXOz1FDeOnQAe+offgHZv3gGo1mHWrU7a1j23eq/UvTmkINYqPVM6Amnv6pMdTE/qSp
VVdlPsNl3e8Z51YLbCuLdIBwudafqs5U/7p/FW5eXpuKkmTFZ1QZrOi6YKFN6jTlStVeIkpYp96r
k2crUfTvbQ+l731TN25diWACFwpnPErZqzgP5REr1ruuvVh1bz/H41QExqgZh/tWNqGrDIlkj4s5
b67ddSet7Gl7IYDdXhryoFcQ7S0Th2Q5QM9PEJ//fd/adk2AlqhhsnPE40R8129io3ihmk/pcPGq
ScBHZle+GqnN8b6VbQ1ZVnfg2GTaUBI+rFGJDJE5Q8SnugilKCdfU0pEg5o6Yrg2TDV98DPXcONj
lxVD8bfmCcldmSkhMKJsqrqPZZ5V8ylvGJZ9y5zcGnxUrMOHOxfAPuhKM01K0izRq9d7AeFCSCNm
7C+ZN7rWoZgm9YM1e/ODguvMbjGDTn+AN5z+NMXqazt6Z8yiZsIOek6GSOssHgsfaGj6jQ6OeZzB
QZ0ieyijHcfatIhhHQXabwDUlCJK6zmXPInnsJ/IiRpnDF8c589Um9BuizpGj7MSqETc277eDsrD
01EgMxmCB1UARTQsSKv1RipkVUtt2+ey1uYnU4rVwfj09b6LbVdHPExJ4D05ssBnXm9qayxGIbnS
zoYbKidbMY0PKV3Qg1W75inP9A95AmWO103Gw1ElkThJOXyfxDNEmNeGjaHhITR67zw17F8E1u1D
hxTdTtS/uRXgoaP0Qa4kxfc2Gotkf00z2Yp3bocw/exlTnrSzFr50ccAoGBnWL7d387ttcqBpYzO
cyKRE+sZTa3mkMWhN124fVWe+jY9pMSPfjzMe7qxN0yR4NFdIvrnHlq3XaOIfYtndbgUlhgP8NJl
32DNND7UlTLs9CZvmqLCDGqRjiGj/tffSokb4U2xOVzaJJqdgONGSceKooEAS20b+3R/E9cyjrwU
1NFpzkmhGJIPU/6efxX7RJ33qi6c6dJzoxUXRjcV5LGW3IIR0kXaLegG/reX0mod3a+MUW2+uSaa
vaAb69SB/ltLomcU0emYTFqc7NViNuE9Pw/QNrcRV7KUm73+ee6k9D24/PHiKFoSGFNKsEcb7WOi
e7ScrIbxzFnZ6zDceHEoSDIFxMg5hTVd/qh/7UlswPIhaLxeuKaG2EfxxvoUsic7e7/91PJdw6Pk
GOM2Ixc5vJtZscwXfaAlHBhKtVyQYfWSwyAWM9oJDW5Y++/UiyPhxptyoSiSRaN2tlwYkBTPSTIA
Yg2T5COzQH/e96ntN5OTkpRZZbYMKdXqnvMqhG0LEc4XXm7lM1yNkfVCzVw/lIVrFCfoYBoR5NnU
xsHDhmm2U0XmGX/ns73+brkTATkBqXqh/FAfKKkrfqwp02FQveqiNU3+PMkg+L7RzbUHBTjhECyV
PCD8U/73fzmLs0DKXY2RuJS58L4k4xJ9KBXLg64vGT92RQaj/H2DNz4kxUmyWq4IdF7X7KmaOXSk
UyUG2fy3yEnhNIET/FsY9snTfVPbg8CzQZ2SD0mt31v3Ke0y1IzFKcSlU934g55msBAWyZ5Swq0d
5F1iXhg2022prTKNSCOlERczjMV3x0q6Q6RZ+ZM6pOFhgCF7Bwh2YwORj4RDTOck4Kmr57Bf7A4a
iVK9aLlno8laD0StiNml7bwnnHNjAzEFzY3kU5eIwmvnQIpnrJKuUS9GNIVHKM3NZ9NIH66IUv3g
tFGqpGfIXblakFHkeVxCeH2xpt58ySZPvFEA2eN5uLEWOP6ot3IRgwxad3ensutoT7fapXNAS2R5
PzNZOheH+y73roR2VdBhMbK6CwEsFz/Nw+stm5wkUlwnVC8jPUPjENYG4LmKagUkgtWs/qnMLpD2
HlDyZ9HGjXcC+t9FEaWWWvGeRavqWaCH3vxdOLNY/tCnMneOpeoMVoA86OReWr1U80C1gUy/ZmHb
/uWEid2/Vk0yut8omNUq3GIJnUrDiuP0JOJReVAenkeX7oWUaQZNx3aukRM97Gz5WDbaxSwS50xu
A69/VicSlahpP+5v6I3TJYcdOcLkhZTCVs4xtwWXSKpql7xSmdvWLECzPrN1xicKxW13bPNUt3dC
wa2r8CbSWKaEJDXo1l1St4e+bJ5LdGOUTH/S3QQc02J2O64if/m1p1DNZoyabZTjuvpqZZmujWUG
ScPFs6vxz9zqxhOOa3wpF4pBYm7tHya63i+aUM0dKOv2BiE/AkhKog0PBffItY8OoQFkKMZHIdGo
P+at0L4PGYDdSVD5u//5bmwlpugDU0hl/GkNZ+TB6ZWuwlRo5NObgau8JvrgvNy3sn2yiQgkbpKA
k+RyzVvl9HBWIwNvXKiWtofSmqxTMZfu26y30dcssfO/PbTjT/eNbpcGIzesamBYmfxklOF6F2Fa
ztuq1I0LXRgvsNss+e56sfVwQC2RUHwlKOFpo68V0kSdmqJCOuqCqGPyEWVejro72W924+xhf7du
QdkF0CmXJEE1f75eUDE7Xq3QBL14avxnu3j9izrU4jTF3V4/78YtCRsdAyD0p6Ar5MK8NhXbVGXN
xrAuoNczBU1jBvzSY5ZC/PSimeg9HhJzqpk+QlRJe7XjZekOjd1UF9Vr3PaoJ3MtfiTJ7MFUOpqy
wzWbavocOWPyqRFZJA6iVZq/0XyOks8OOJHoWYdiozjapZrEjCi5CD5rQ5F4PpiVJmT8Ke/EXqgj
N+z6hHPAmcODIw4foNh0vUr42ctwcivj0nbJP1XfGIFjDi91yACQnnR/iDF+EVmLppmyE8LecE0J
yieVJSSRgLBrw3beLf+HvTNpjhvLsvRfSYs9VJiHtspaAD5wEumkSBelDYxSUJjnGb++v8dQZNLh
bHqz1rkJC5mTfI6HN9x77rnnDEDF6o3mFObVrEvSU2rUyokN8MLDWzwflXYuATRZGGcJ1/UostSz
XRs3tETZHqC5cZ3aZrcK4ra9VaymuZFR8d1ORld44zSUO2wHolVhtqd84o5XrrAt5k4nqKQcqYjz
4VUQSxLXRcgQ2DcWthMuaKXk1WNVAHnPyfqju150/onNyAUo1LYOh2rNIsh8amk3umRHaw1zC0oJ
1BPeH+WNB4JSTM4IgIVhx5J7O81JWUp2ahASARxnRhRse3XGETtk7bw/1PE1ZIkqPoGrwOWO6tGI
uyVOVzbGjRJY0moKuvbBVJLeC2obFFCxQzoCR2WKV6OWlifaOY7XKWNTyePgZrUCyx5O5pDKZSSr
jB1HkbOacZAg2VGj1ftP+OZk4mdA4y11O7SqD0ex+hTHmqY3bqK57LYBpr1XIYnYBjP6U7nA8Y7n
gSxBBBdWDTDHDoeqamnEUlU2biYomWiHckfcOVHWfA1ZtqtE07I/0zruHn2QtsANAtM5pWD61sMK
g15WDbXRo/tCj/SwZ+0YNyWdDl9GKew/o7UYfDUz4xRi9sb+58pFrI8FChP7yKukqHWkKnzVvEHQ
p7fO/LmXLDepTIfuSCuOLa9wwmFfNFGdEbyOab+VnSaqPpu1guNUBSErP5HxvTX/BMzcYmTwAhw6
nH89mSwUQGvzRg+aCZw9zahVTvdlU631wjTcxld+NE6wUYr0w0K/cOVpg4I2ogBDwcw/HHrG8mQQ
DjU3hM6210eyDyM9qLdR3XYnnvKtdyx0V7hDmX66AA6HaiicAFKG1k2fj6oLpwnTlNZEoyTx9bv3
984xTYvHQriGBUUEAtqzGKsd8GSvgsFiPbW9tKIzbniO0wqVxkzK5ttBaabJteYuvZmGJBpXdNn6
yaYt2u6uiTNz3GqJGp5CSsSghxePSOkJvEARgBCXPKo+D9qmKkL7ZpBr/bros/7zCJvs/v1nf2MU
chwEHNFDFRZRizdqRkFJD0nn3FhDN8I5yZvie2+Y04kD+I23KfoYaIQiy+ZlLWhHZhFa3SxlNjdK
lkA7mqa7wVCGjRKa+oknEgHHYt44BsWUESMjpLy4J61Yn62ul+2b1G77h94I/UvoddQ8rVR2Zd3v
9h+eQYRsoAPTPgIlQ1+cvLlUVCqYln1jWn7qlm1Ko57dnjJEf2sCX4p5QOniXl5MYNc3WuDYiXOT
ZHm39u2u85TCyhDklU/ZW72xJF461iAFCWmxpeaqYQRWYFWpc9OM1bQa2rL0ULw7JTPw1ijCbQEe
H7OGFtbh/g7rehw70J8bo8X7pEVcbxUD85x9+OVQ70DuWnBkqUMszspRCXMql0mw41Y0tnkxdK6s
+aeaW954FshUrALWG+fHMjQz0RNGZgNJqHLQUq+LrOQ84YQ8hYkdRTHs0xeRX8rGBGdLg1Q7HhQr
w1J3p2d2N68mDq35QUmaHFysHSUbKym8z1b0a5eKVzWqTG+v2cLsTkdbb25RMVfHO0wzYSwADNSp
R3CO+7aQmZBi1+CY+xbJiK64FR62zgq7J4f/T7pcOkt9wKrPtj0UsCBkK6euEhlG9lAjZLJrOVsi
DHfNVnadbkCGC3WFKf1R4NhZfy4sJBVcJQjSu3mMDLyCpL4tY5c6lI/zUoXAzGVZ+xBptECKUFjA
z9NxE9WIfw4J/qJ3UWy0xVmtFqqx1lE2Gi5HNK0sV1ZAir8NtRzNaFYpk3kp6ZFi3UROWlTnEUYK
Pm0oA8pSuTo5lO7mZp5c3DD60pWQKE3qVQBfUP+htHjxPH9w4REa0XBIiZQiIp0Qi7So12qY2ORn
N6qatZu2odkiC2BNf3AUCwLzC4zP0Xqs4tUTaKBJMtk3HWHGytSyYNVmiNW/P8rRiSpGoX2IPjwR
Bi0DvkaSFJXGK/vGLrp4Z2KK5GZ9oF+m2jiu/SFtHt8f72g7CWV/gzov8A2TuLwsHL1yCj5VbuIu
KjaVijBuWOvGh59KdDUSyoJuAKCbiwPIoDVERt5CvakDq14VVlxu6HuTLo1ylM4NtTql1XA8i2Sq
QhMCDrbC1S529+v8LZalzqwb7QaXJ32Hy54TuiGM8H3ga1Lgyh220e/Po3iCg5sQ0A1qtNBOEHTf
JQQ2NU5bJlpPoFhnmbUyrLJ61ocpLLdmziG/rQxpNDZYO4zmCUDnRVRwMTTNP/BmYU8LAH9xKUL0
E853jnOTNWM3XZejk/5MrDx5rK0hCTZWonbfMTWiXpgmYzCiI+mg4dI5fvdctlkjnTspBlWuZqaS
s2JN2lD6NPgeD6FpN+qWtLSeV1GkW7RqVmNbftOsLECurosnwyuTuovWBZhSveoio2i/OL5p/vLV
3vpKC6vWu9GEDqIrQxJ86hsKxJv3J/7lNl48PnRF6mp0hZD0LfWWFUmZOhPpkRt0A0q3oqp3EzuD
obvx5Bg/tH7a53a/mlDv/1kXffNNr83y1G2xfPkCJiRyBFWCTk78eLjc6hCuFfIOzo0UJ9F2aGul
pjqtBok3tUlyAmw9upls4i3QQSFCL/qtF6/bH7Q2b+rGuXECWIYDqZlLj+x3c8x0N5eqbZ6rt4HN
VfP+PB8dFDZwCFwg8FCSe/PoGWsrk40kindDVHSPg1SkLmrG6v79UY5CLzEKPRMK1CMO8iW8a1Qz
tl5JHu+aXkq2VqbIV/k4JxsgrlP51dEZQeLOQEAFQAbAacszwhmaDJk1gJfUwU3CHL+NSWB5Pi35
bdeHJ86H4wejy1WAW9wgKqILi9GCMB+LoCyDXT30pQeCQKU5LbVrJes+bEkI/AE/G4CchwJVUg9X
YzaOqOThYbGLx4IiT1Vnmz5FNOb9N3W8HngKRBQBJ0AjyRoPR5EA6wo1r7ijaj/1iDvC8yIOnO37
o7wxbSJj4vKgjg1cvQAeq9AqrGQIE6Yt0YJVWTjld3umndeNmzyUV++PdnSIUzThDuSJLDSCqWgc
PpPhR4OZDdy7shHMrpGhrOZU0s+67C+luC+20DBP6S6+8YDcUVC1kaURd+NiyI6zwpyTNtlBcy/P
faOl9DW1Usruav3+2/vP98Y7c0T1hItYdCK+kMdfXYuhNQa6HJSIRhVN8NlBnPo+1rNi/fFRKL6q
3L9CxWU5i2AkodRKVrablRmaXCZJa9Q5ihPv6q1nEeVXdCvZVmDSh+8qDGIlR7gg26md7W/oTzGf
gtCIv3/0WdCG0aFJCSFyoODFKJJTJkFs+MxYqcMlRhDPDfrqlBHm8ZHOKAYvhWYx5CyXO3a25Fkt
mjzfFak2bzO6utbOlMwbBKfac11SR7dCP/yyrTLzFA3meMlrQo+AA4mMRDR0HE6jPyglpOMw2xWK
1Q93ap2Z8TW9Meq4q0kl8/tJLbsfZukb8YeF3l8cGTRUVKgagnCJr/ZqNTZl2ijx0BS7NDQH2ytK
ByM6THY/vsWonlMUImjhDSJgdDhOGk2+NdtBsfN79Fqg2GeekSF+5qSm9eFDUUgucH9xc6HbuowC
tTgroG23xS4v524DOmLuirgtTkR8xzipUHagRQqpG+IKeDaHTxQ1sdZJUlrs+jgZzsxETzahJflb
crForQ6lucoyeKng47Y3Yjy17u1Bv845804cz8d3KF37bHXq2qKCsVw9E/qs4JRWsSux2tkOVW66
2RDma02q/ZWSUEf78HZEu4tXCBpNq/YS388C3RjLOi53Vd0XK8iHtzneF/+LhyKn5b4WiiBHddhc
TfXUzrpyR0dM4M2aE3u549NSqvrlOpvl5uz9h3pjC9IlCK+Y/AGO4zJZIaeY66m2yh07RfO4nbR1
RHV746SQHO0ZZAGeavD0/qDHxyfyEYQ/5EiQLwDxDpcQx7aPyKIQJ/JVx/MRwzQ8ldDSPvHG3lgh
IFsg2DRx4dC0pFso0IZHY5KrXdHm8q/IzIu7LDHzfYPB31otow9TU+kUo8WJqxRCE7p5i7DEVuvB
0Aa73EFX1y6EpPYmHUZ7JZunsMij0gAjcawAR3J6EbAu4vC6ruB9BjwZKIy2boK06j3SELqTKjVB
xyRKM/nBnGjcdvqwPWfVFo/vv8M3Fg5gMk1eUNE4QJewXtOpVT/PcbPjiCu0Ncd1ra41ZeiyC6dQ
yuocaQPpLi9koziRz7+0Lx8kXYI6Q4GUu0NEgEsF9TCMYjhBnbFLK3w0LO4no0REFfGDMrhA/7OK
zp0SYtRViMB5/au0xtnaykMWN19ya6btzE0KczZ/KWZTVJc4tDvTth3VqhE9PXJ+/v5ELRchrQEs
Bd6R4FeI3OlwsXcDrQf9rKS73sqbVT8nF4Hk73I9+Ert+KM4kRgMAg4gjkjTjnRWVaXoFGuO811Y
NAqOr2mPB6v80eyFUZBu5pASVCZSpcUjNWmptlne1jvcC03PMCRny1J7MJyy8GBKtCeunOViF8PB
2CPBJrGgRidm+NVdXeowN217anZRKVnbVueKSZ1eWdNR1XuDPabbZhrsdV2bgadOVXjiFFmeVgxP
PxsxEtER1/hS9KbvKyWZm7Ldhb3vA7fS8FD7cr95f5kcj8I+flF64FTkSF6cHWaD/K82B90OlRr7
c0WzWHY2ZtVwKkB+KYu83j0qre4YROB5IUqq5jJMMJtUyp2uG3bgNrjoqFo82tvGmeUL9GbnfJPa
c/xNN6RKuQ1rBCfmFe1LyMfCDGjRSrLlrqmAFlRafNMyiO7jXpPnLX1t8ejZ/YDEzNSjNkOLpRPH
bpeY9rwN/Mz8kVhydh/5gAZuVocxTst24DxOaMHS5iNLD5rZmPEHYyIeFtSAtBfClvAdXFRTtIRW
v7HKx13hSN/VXg+3YRGbJ3b4UbuSGMXmFERCgKHY5ocLVKsC1c6icgIy7RVlXY9Gq7sVpLdpNUs5
qk/OOAJXSWProNYbjEG+SzV2/zY2ArvZ4HMdI8hSg/K5I9o20opCkzZ8MDMS3gusZLYthV1AlEWy
V1b2ABo3l7vesYm1M8W6lrKOwv3LOv6vn+P/CZ4LkgDI9nnzP//Nv38W5UTnQ9gu/vk/nyPQrKb4
1f63+LV//djhL/3PTfmcf2nr5+f281O5/MmDX+Tv/x5/9dQ+HfxjnbdRO912z/V099x0afsyCN9U
/OT/74f/eH75K/dT+fzPP34WHUcXfy2ga/aP3x+d//nPP8A3X21p8fd/f3j9lPF7u6f0qTv6+een
puVXNf0ThHSqOS/wEoHPH/8Ynv/6RPkEsv+SSBoADaKLLC/oNvznH/YnQUUC5YBbpoEWkR01RSc+
UT+B1YJ8IOOmE7jxA3/8/dgHL+jfL+wfOWrMRZS3DX+X1fnvA4G0Eu4PSBQBuECRj/DqXkUNvyis
6QpuR7vCi6FxQ92mgKJEyD+XU+uWGjbWEYSzV/Pz+4u8HlisuMOBDYYmDIQ7JxwxFkeeXAaTQ0ty
fWWHc+L2ZmzSd6HmZ8oofUyaQDwjQxH/UGhAypg76HCH9mmFQ9SQ11eFT3tv0vbmZjTM6MQD6eI4
WTwRasJwUYX8LlGnOORf3VRR0AQdjg3dlU3ruivXdrhpZCN9wBu0v2gjedgYSaqo67YeAfrUGF3F
0dRDmqB1Z3iKUAZZD3pjmqtZreqtNKt+65lKURauOlvqTTnWheUGuhn9WToJlq1617l5O00PSj81
X5O+Gv7so1D6Zkla6hpz5RhuNMb9dV9LBXDSGE53caaqD3qHnHcbKNZlEI4/jCaWb3FTG1ZqP3YQ
fXy5yl1fy8bvzqxIHwNzX96FCBoIzMmLkb0VkeWrSVKVJlPpw22vksHqNs5QZCu/G0+5IYkzd/Eq
KPiyQVAlEyyBxaswYxnWzGA3V8Yc7vtqpXXXmMOUW830T9GCX2gjR2ORjNKrKjSXl65xTRdQ7yz9
5ope8E01yZ4aZKvK1zYxvTXdzyDelKqBax0t3kgPTUa96fqWoEV27RY9ohoY6SmR4/OoKp4DSV+H
gw0Qc6M1ozuo10bjoCg0eeGgrYxsb+PZ01WZO8wEP9qVUu/66EJuvbK58+XYDeXvevQ17i+awktz
T0IpILTkdZCoa7yAPDvuNlIfu/G8VcKS1fe18W/iYrrF9Be7yKsYe70xvp3MZ7/dT3N8OUR3HEqb
VLnwsWMtEfeyJm8wN5odrNV+4H+fLC29QR7jLO/u6rhevX9IvCAkR5NLmi9AQ9L8pasPxi9YvjVK
c1WEkbLlnxvTzuVNnOTPUVJM8ISU6EoN45Qe/aDYQuwJ75UkuY7yUt4YfiitstA3L4s6G9zMl130
Zx+pgm56/ZnLuvZSkJJV1uf1bdzI0c5Hqwy/2/lylKJ03Yaa5inNGHn2oPyZlkZ7nlhGf+kUvfXZ
1JtKVD2UVU0P0BctMcvzZIwG3lI+bdW8DE8EGi+5wtFcgCMJCTIQfXsBmEEplsu4M9sro7G1Fb0S
0YazaLqYy9nw9FzrfznDyPFtpb2LrKH2iMSAep6jKOAGg2N6vW9WbqTEysqAc+VJhIiuIveOh4xC
5/kcNGej3/CXuyRb6zqF8/df5qJe9tfep+0W7z6UFrnBFpGS1IVG2GL2c5WhJO/FbVB5TeCY27ac
9HVjD/k2tafkkqB+dEul+0rf9nQCYXnj1oEeIkTfwaEBVxep85DDnUjUpLuSbHhQviPFlyjAG1vb
8E/JnL05FNeq6J8h/lxeB7keVlUzd92VU9XIaeiTss7URP4WUuI5NbNvjUXTFkkZvaOCZ3t4qspK
azcG1NertJTb68zO7BWIoHY79O1wyWRobhLOtmcNdXIVKnK5rlQUkVGTmNCxq+B4doW5Udu4oc08
U0+UDV9ypMOFS98LtyIMYP571IQSWIilNIizXAW1r64bMFfXMOUQPktT2khjYDtmBTbCGK326FeR
tqK71D8z8mHY5Mpsbs10mM9AHXHpm3sZH8TplEzrcRQEtPeSLpBsCj23w/nT/SCEraaVV8XYAhPl
dbEOkzG9MOc631pTmJzHyF9cKRRAT+AZ4s0czA3oCSpqcJcIGehiXWTTVSArnRXm+SUNK/bampJy
FVBW+FAmxM4DaINQThAEd4kYZREBlb1T9tUY65eZXI8bOYuYeyuXNu9v8KNbF0AAUSayZSI7juvF
5jID2ZzTqZ8vs0nZamVdn3WzDBChWBUiKb8VC/+Ta/zB8fRq4o9yjfsieV5kGy+/8Ve2IaEy/IkU
H/4uvTaQXUWn9l/pBh+pn1gHVMdsMmN2IufI73xDsj+Jc5HqgSiDowUpiPq/Mw7J+UQ9l5o4GAWl
f5nu049kHIdLHpYYqB13AJpa0NwEaeFws6mUqqfZLOUvqnKrYUIQrPxNnN9O6mWhXg7BuSbflcHV
lGsubjiZeV1m6ybezBe649ZfncSbw6vUuejybVFeBGaz9kc3+FWsMhzM7uvNUKwqxevjnTVeB43X
patAv8lCb6SKZe767rMzbINpPWpXFRm3qp+bM0s09pLJlTo39h/C+pscYTzuVdti9NrevpfMctVW
kafEF0a+i6LvkvLNzG9GmUImHb83qXqTh0T8KODY5mcF3xKdRklndif9bAqu0uBLP7rQgNzqpqku
6MI6sbsXzObfM0p7Dq8c4O+oaWyQVUwBw0z+0kTGo9EH0Ypyq3VJx/B3a0QvpXVWRSVthq+AEMZn
S0M6IR668tTXOH6xBNuQSmmohLBOkf7wxeZ5Y5dao89fklDdK51i3yHrFF0W2qURxY+0Dz2Zpf6Q
yaPkqXa9JZxBUEFLpy8Qa1dzrzy82hW7vw7R1xnm4aHOrFClYXmJhn7xfZZIcYHsUTBp9vClVmt5
05WRs2lm/bHVpm0WmxeCaXROnvJbrv8/5xLnEkfJf/299d84l3JRC/oLThGYycvP/+tU0j7BFRPl
XpEiY3726lTifOFmQk+Uswc7El7k36eSYnwSP81BBq1cJNbki3+fSqr+icsM3MRGdeSvE+vv7/Z7
dfwFTb0NhCxwPM5Jbi9wAkAQQeiib/Bw9VowjAxkM4yH0S6cK70tmnMnzqRVHpvBHT4i/RnRW34P
FIIXLVqAxZmeq+M57M/aq+QeEloLAwydg3pev5rGNxby4b0qxFxo00JV/6U/jfhucXtnY4kLWCS1
D74c1iu/7TtIQ5Wyq8w+2dSSfkoOY7mPX8YTlwfKERrDL3DTsNeHHki3fyCB6Nap6F6kfKKcOi4O
8ZK/HgtKOPUjIa9y5JwS+mWi+HnYP5RWkqxzycF/rQ5taeuHznAH99n2wtgmW6AuuWqtpvewU+t2
78+tmLt/x198CaIPei8Q5EHmSIhVHL71KIl1VPXsYi8Z0nTWqKr0OFVTipyK3X2lh71dF1Rkd2pV
gJLovrZ6f/hFTiTGF+2+wrVJXMpQ5Q/Hl3SjmZVCGfd5i46KX2SojaujvdNkhOILw+pXnRGrl1rV
jNfxqD92Sf0xmPzlK6AfBsZITglOubyP8zaR5iYN2n2tqr7nZGqzamvrY0r7v0cRuveibIQUyeJB
xzEeKiUc231lItmuRsngyiFs/To+qSG1kNIRY8HRx7GBXayTey21auayHxSIodN+UhpjFYxdvCEc
Ur7Iie1c9CpqAm5Rhsqj02LZPtTmNs0l1A+lPPrqB76aebTvnSLLiuPjcKHRlch1gpaxiQzdskdB
t5C8zrp62Jua9L0jEVjXfn4Wj8btmKKOEpWnFJrFhC4HJKHgvZJsU/VZnGeqDQXeLNNpX4yoREDS
d1YBdRv8bKNTCulHQ4keNYXlS3UB2sKRikJlTI2RFv0+7SDCZhB2VzOl5/WoNx/L1Hi1DIVEOZg4
nCUhvHK4X/KyisvQH7p9J+XZhj5vCdk7s/b82jDuismU14pVWzD/s1O+sW89JJ3BBDbABqzjRY4Y
t11YAoqMewBM/QwgSVpRQk43ujGdomweHfg8pOCq0zeDTgICOocPia9THjmzOu593b+ymuSRzqbU
HfE0dMNG+/H+EXS0MBmM+xOhD5q2kEdRDwezShXAqKdhKhlL6KjEVbmXUAc4K6esvJojKbvscvsU
ie6NUUHl4TBw9nLHqIv3WM9zMuVWKO/nJPN/JEP+U6PveatFqnQmdQKFmiTt1/tPenSvEWBAWoAx
ChOWMthiR/At9L53KnnfB0HvOSiDejNb6uzDo7zUxknnKTlA+zqcz7wfqHi0/rw3m9BZh0bTurY2
npJsWIAqLxuBecPPh2iFBoolMurDu+hLozf3cWl/xqEaJQDZk9sSSkZ31ddrRfvWWuDO8VmY7keo
PEiqno3thGMv4cO4f/+h39gcIlJAGYB4jIrSYnNUGoqnaZGZe7vGRBXG9FyMK5WC8vvDvPnU0M+5
KlXRAr2kvkyJBfIN3WAfhis1Oh9SV7uMPttf0PDVbpkE9bz6SftP8Kcj0L0TWM1bD/l68MVOgaeY
Ohg4mvvc+ax3VxaS5OEJvZbjIbCIJI8jc6ERBy7H4eLp6cKXEXBtv4Laptt0hkGdJYjFxKmRfHid
chOz8YkrKZLwf4dDSWjP6zinOHu0Aod1olqjiyzFKe8tkSIcXkMOCf0L2IoqEnSvBWpN93Qd0Wns
7G27R+w1TIv2OaCPycfvxIqLlV+oDdY+xVxdDGmabcu2DX9VeSq3bqCMovO60vVv9M3Qpab4Zpis
CknP/8yMHPGhvBVEXx+oNfBGO4nabWiklu/OFd40nq2106VeVv2u7kw0RG2zXaGsDCEYlxpcj4Oo
Yq00ekthQOtD55dd4IF8IsI7PnR4fo0gU7AyBTJ2OM2GklTBrA3WPm/SYl2iuODVZXOqvn8UxjLL
nN3kCQBwQIriLbwqq+WwkGrVbpw9Im/aKvGVvHf9FtvRC9WJhvOw0qf2CnG7eRf7SVKtlSbNTkiz
ixP7IN4Qogsw7XCAgVoCtnP4FWa0oiiVSMHeGFTnnLbPZqXKSXImDUW+TsLkw1kKomuUzOmb5joW
fpGH4xX6XGVK3SZ7uQ6SlTXrKEgj8nbi9R1PLKMIyAxEDHRzKRWqjoo/xmqT7ENuanQOtNKgsFf5
Z8nQG7s86OvLIM/9c62if30KgvLEgfDm+CIthSUtOqsXT1nj5ZHOtFTtKY5F12WLfnaVq5dRQZBj
4uiIKvVoha5WSI9VqJyqnC/4vuKW4fFhaAt7LEgHS5nbMR1sKQzNeJ+GujvI0pbrtb60IB+CoE3l
fRwGkWtOfnzVacQNJtqMZ9Wk6CfW1vEmAngEnRRoDtp0S5o69FfdKCXeAk6C83aM2sZVu+KU1u6b
o4COK8Q4FIeW2kvDHDhVZbGiiqoFc0xHBHfl+FQ55M1ROG/RfsT5FfXZw3WbDpmVG3aS7BGPwZtz
CMtVnFnNibvqpcR9uB1FLIdSD9U2EeEtbuQOxTu/7+V4P0kJ8vhJ0XyWjFpxG1RDaF6mRyIsB9V1
Jt35irNh+DnNnOyBJhT5p5C28ArfHxGF8X9Z1tj/suROqtxxQFfJleZ8+qUkkrrVRw3uhgGhZp1G
ifG98RPF83ulOgUtvrELeBiKaeJpRLp+OGfqSFe8UPraZ3OVbjt86gS7PHAbSVHcblJ1T/KLHxn9
Z2U/dSeOgCN4lU1AfwR9naKoQbS1uMKKrEkjug3jPTJZxpq5w95VKpXzWkZmOymVeItsu3U2VJ28
qVDsQsbBn+5GX442eKOH/4u9AJEFVVoTAB+9tcO5MEF+nCHL472TytY5VesCXSv9lPyI+CtHy4fY
4GUcILZFrNw71li3/RztZ3tIPD8Zw03kBNk5dvPz+VwY4/ZEZCcim8MB6dwRdSNIrGhpLsNmKCM1
y7Vu9s7Qfystgz7GEN7EoJjT+Txq5qPS9o+93gSrvhjic6WTZXeU++ZSq4tTykhHqAw4DGw5wW1G
pxma1eLpwyiz0njKW5B8FVMJ2W+bCxKlbB04Tbhl1TdfmTjICIGeBW4ZBvswqmT3xJQsTwrxLbjL
oeeDzpDvLt40eutDlmhWKyADm0pG1X4lPA3OB7no1oPcVW6WB9KWvt98M8Et+tF22nTvS+pz7kAI
m9o72CbOCcDspbPi1YviLhD4CjwqPCchNjuL3aAUg418rN8/Wtz2V0FXxo9m07SD66OQprq1ZWe9
S5uokrvTMBmfAzutHs1q0ltXiWczdKdUS6+rvPO/h0or43+ASPtn0wq1xu2HvtHdzEzN0p2DXrnP
9BEKmjSFxQ36gvhXEILLj2rgdGhetkN+TxO5IruSZqS7ZmiUW+C2LAa/ifR7tSk1TDNwHUVDqwiq
70GUhj8LbtT7NCtijY7dJo8xuggRppLLOW5d1fCru36Q8u95Viv7yXZGw0XzK4xcXfPD2FMQq3xS
5XaOPTtMnMtiNPPPdVEHPyFc5NxKhlr80OapuC+UUPuzhYuluTFOCz+0nm5mTzVHlAicoLrFAaSt
XRohAtktS9Sj3Jm1dBVhXfKzdKwsc/OB4Fwz0Klx6bHGxrgpphEkFulgzwhnKfSKsIy/yXnm/5Ua
/KeEQUmCTfROCaPrn9LusIbBL/yrhuF8EhVVGBZ0QXG3cqf+JnJa5if0Q0nFCZagOQjE8e8ShvGJ
Bkug+5cKPBeYQMf+LmEo8iekUUQcAMOJe1r7SGH1BUJ9tTMJWqBycHLiW0QMDuR3eDM0KKa2Biyl
hy6lMTajOf1y1Pzxi5F1+lnUNfZ53ozZ1gzqYqf2Wnmhl365STH+2zXa2F92SZJ6CNhugwCdI7uo
kivHaat7RRnzKysn5jOVMTjT62a+jJRZTnErbvyrKjzD8tfw6xMhzGEuLFJ84l06DQDGgee5Fw4f
R9Zrw/QpH39BxCFYBVlur2Pb/ikPsXT+6iXv/pqi/3el8PdI8IFAwBwQt6XpQJc1Di4onfFFzVJj
HYajzZXTR9vcKLPLygnNz2UnqLBOqpyyzXzjIRmRvEn0N1C6XYRpoV3igZTJ/hcjcvp1PjfBZerr
+lVgmNP6/ac8GopFJtTbeUbycUjxh/MZs256p8+qe2kwsQeZzKfMDGWI6cop0Y0XjZp/r0QmlFoV
TYIsQ5NgmuaNw6GsApOxzJyqe2j/myxozsGNN/bcXuWVvK7GbENLEWru5zlCBb3+lRP6Vilw/Ykv
A/8ps57B1rxaas7Cob2Ysp1ch6u+188zHTgk/YIU/AN23Z6WWWdp2VzGWXRZ98GuDdXI7VTlxI0n
vuzhw0BXoE1W9P8x8LIcZo9TjENvmkAsHKSNJcOtHP1cdbOpLfCnkk6BXOKVH46HMADIPQAQ1RJW
xuHklcNoJTEwxT32i+Z29sf5zEFy7nLI/Py8HAfnNpEseubqkyvkMOAQrw1WIckmO49uJUD2w5ER
uhtNJ+Dq7CwgoaDM/VWj+tmJ3XbUwvWSxcHPpeCGWhjqIYfDKKVCwV8a1Xtc4ooz6j/JmU4Naosb
kzehsLRSjaRx/QACc1DD02780HRr+JZenNUkwV2urSU4ll319P4OOZp5aFK0qMOkAMFEnmZxgJZj
lXZF7AcPkR8Unp+23Y2lSLrnlz3CrtqornslvJMsybp9f+BFtsbMi4QQAWp4b2iJgJ4spoRWKkyU
jfqh1ddwzpoVNarQtYb8tmqmr7XW38fpNHlW4MgifvrRysFq0OqVlem+G5TdDn5w406T8lTQX5x0
6nMAWc0Fq/1Bt9tKF1lzSc5+snNpESrzzYmUSQ/IyYQfjnzUp15S4A3AZB8qQ/3sw9Yb0nJV2M51
4wyXca57RotFmaR/Vbq/1tF/opQ/DKqEVA7YixzVFGfAI16tpyPihUf6WT7XbZH/47xJn/I/Xwcw
b/6tvwMa2fmEWCpnNHkXsIeAd/6mivGRENdDUoa6JeaBnEK/IxqCFtHPDtJIEQxMU2yT3wENHwnT
Hs5L6iuA2BApP0LJeKHj/vsoPPrqyyzUCRrkcDs9Pu+yy1CPXUt5zjBA0gFzpTB3lek6sVbqgEia
N80PVbCR87VTr2JjbYee4V+QMGDZplse26pIzqyfienq8rlj3lXVzvSvZ2db+q6enlnzV7u7iq0/
0Rbx8klxo/Znpd8q+pUf3OOAFBKAWFijeYrxFIVf7ORa6q6t8qJSLxs67f8vd+e13Li1retXWS8A
F3K4RSBBUqRit6S+QXVEzhMT4dn23Xmx81H2tt1aa9vlqnOzT7mt6iARJMKcY/zjD+6NWdzRi5Z8
PSnJacux1du7bhNUyenKM9fzCyoM31m3YBMXx9ynTL3V8ovTxEnyMHsfrfy2Vb6XQ+NP5mW4wtJk
IzfkBVfnurgz5cHWdjI5WS2+z080JaUR6LAqi1gn/3z+rMveH9oMhHwMiumhXh8z42lTD0r5rJHR
Vh6c7JyMcS0O9noidxiCqz3v7C4uqr3l3dgamHn10bNCPPuJE2jL22Xd2znDzdvMu9HmqCCpqIuX
7GjM51XerSoGpGGWHTcAyXZXjY3P0mLAulPQjsSOjIftJcSrWlmO11/tbjOfs+V+Kp+6mX6tONX1
ubEug/nYj49JdS6yWLGCoowyN8obv+n9cgsFyIp9HJTY6Xy9PHfaTu/2ffarh9I/Wkee2ppf/wt0
aCwFrAewyRF+USMgogEr+58bmg9NLr5/+9ej+Cy+j/865zzC/7qdRLXmTfrbYjH+tFr8p5f/bbVw
rF94rhFsXaEI2JtX5f5v7Y9t/4INAwFBbCigONfO5LfFQnd/oVGiasKgkZEd6Orvi4XCOkLXw4cB
a7mW3oTT/6Pl4ufyBWozKxk9EAJ81iCMGt4Nz/RpxPUwt9PXXnaNL4fMetDG4tLRrih9/32GSNpu
22Oycm+XLgoEs46E2w8+kvI5GhqDhfX3U/0f2oorSvTH6vXb+8HjCY7PdUTxPg1kHoSprKtMX+uy
63dKalf+25eSeKZQKR3Xryf1+a+P+W4/5hSS+sy2QT1xHRq8iQ3/PAkaDb3B6DE3nlYblzttiOp6
xn1uJdNRDFkVDf1iBk0Pz6hvMmbUfxeBwu3304f20EFR8tMnM+wDLHp3EWryTzili/uwWavv5dLP
emMlfZoxgXLAJdzym9y4rLq6/U1Z+e8HBlCn8aBSh6DBfz+XUMNIGthb6oRuK1poOKX0MQxrfCOR
j0S57UbTfrS0Lu5b8/Vvzvmb38EfV5o7mAsM2/QquseRCoTs52MX0rQAjLL6njRLH7GFfz5/Ohzq
wAlwO/eTG+viRcRkx25oH+xDvrcPw8k+oMGNstANvcCLlOD699fv6+IhbmLh3w2x4LdepB/0O+EL
3+Ybv8rg650dNrH6Opy8yAwd/rn4Mr+ud9WJGu9+eQBxO3SRdtkuhM5+WO5njGD89U4/SF8JhO8E
0neiIfp6x4t+/Sr4LQm9IecpyMN7K5wCN1J2TGcDBqiR4SuxHQ2hulf3baTu5W7Y1T+KQx+JcA68
2IutsNi3MZRIp/G3b+pFOwB93xI5dapPduTc6GclVvfrkZCwaApaXg3g/O313cg6KDvD9+LtzrwY
h+srTX4S/IhPrT/5yFXC69vwQoJ1T2NcBY+1D+wWGIdsnwTWwb5ke+9pjGf/70QZb6y/f7ueugrK
jlgaUOXd9cy9SST4Jlb3u/D2CVvTUx+0+/RefsmXgLI6c30PQxYE26ctTqPNzyPN1/xqt8U4Eu75
1oheZfd9fzmSnuoPwePqz3Ea4mvt8xcR+RDhyruuOOXN9f/zqgWzf5+xMfqz8JsPHh4RPvEOSjjH
SpjumuD6s3H81zfuGyL07nMa2JaqNn62rMHvqX+dWc9MiYwaDpqXBoY1u8dF9sXBa5v9nGdj2K4F
bIrUpeEQ/c2vX+rsmE11dnj7E+YLr0xBxz0u8WiFHZDpvFlloBFFjCMArmm+rfXqIdHmYNCX9vj2
RSvE10zv0sCZeEKB2+jvcGb3eYzMk9Dm26Qp1GPCg3ekBvztS9NeUeEkdcI//u7t+/plcoO/PjNv
iph3Z8ayrmgQ+xqb1/seNdmapVhJMrwHZjsqpnJjNtlDIbIbt/5OEt6jllihk5cX4sHPJCrCvHd3
W3+QqRdtNKr6dizUb2lm3DTm/EQy2Oe29e57Jz9qoMZTLZ4nxAXJCIGl+UJAyOso6rhdMpyFhl0+
TBfSLva59tHVNhcqj3eHKdO+75bNT7Zsbxv5VTV7s4gSq6cc2XAStdktOFkkRBclKdWuYwfCllj6
ehHjwdA0xamgyDQqisS+eoBo8jjjD4WV8d+NLa696rtTx5wMkcfbENV430XXhTt5+OFmJCuz1YgC
+gpDXabHP1RYvCdIGpp1B4dnx1RP/s3Bf+7gr1eMC8YOSA9CKQIX4eeF2E1ma12ElkSWRfB47815
UGxz55vYa0RQscRDZ2aRMcIr+esb5ufd560q+9UYmtJMg/5wrU3+RMCw5sEdl9nabotR/17WFO+Z
7Ovdluq3RD1bWDcblr+ROAwja9T2f31w7eejA+aB6yHuYU6EOpTa8B180JlTkjaTpT7hVqLHq5mi
9HbLkzaNmKEnSrVj0Cd9YbVnVJ6YJufTubTandRoqxg0ImZtPpvm1oSpIOMrXbqveLONT7UzFP/M
zuW3dwpWAKsC2f97l6TGZV5ZUT88TVr+CtvSCmpVBSAwnFMz5q9Taflt3jdhRfDl39wbb7kFf9yY
IBXgd7CcsU+A8wTScwVI/3SNtLkeXF1M7X3VTGE1kwPXye2wC3NCrffZQDoIjhigjOU2XuocgTST
+g9rU01QPPrcZ77r3aBljNMhEydpai9kp8/3YtaH/TCg7377Iyb4fWSZ80ob6eR7oa4fprSuLoal
3roEy9w7oks+mOKy1fN6U6RHz8nkI9OiIci6dPEJSVLDbLGKYJwbedwghIVbM4oHJ00uqi3hM6/G
h7f75/9BB/STg8f/Ns+Oa8H9e73+b6jJ/jtjuRyE8A/ByvUHfm12TBvLjqvfEGl+UH+gcv53r2Oq
v2B89yfRCf/yW69jGr9YVy/waxw0te/bzf0bMGJqv4C7Q1iGC2fiwwL39B8AI7yVn9ZYUGGgWqBh
AOAr8IaW+udbGS6550hjGqLNFX25r9aC9nt2OvtjbkFo22XYXo9Bn0rD3tnmsHzQZeV+5h0vh8Rt
C92XTGIzVMET0Zy6venTkbHWtckvDe/FSiYUokLUqO3c3Cvx1E/LecBUQsrbRXdQvqepTo8FtO9+
whLemMAr1NXabV6fnBvXG4U/zCLbUKO3ShvAYewoi9V5uRFCMxI0oSTNp44my9tZJkWcS9W7EXa1
XlKkFp9Nq+h/tB2mFKDD6udtW+FewSMsX1uvqTBrXKu5YRacqZc8L5dX0Uvng9fUc77PGNPiXFJk
Xu3ba5rnfjKbuJrMVb1RsKX1+Nkue+1b1tSaCZclr591wV7mq2tqMMQWW934iyavSVoZPr1YBgzl
i5XZ2wnLets+KDAC2JqrW90c3D6YZm846plZl/t6bBQE1Nbc+l5bFN+yolTg25rmehzsDuRWlcKx
MXhYR0w/Skb+gaWLuQrMQZEyhFk7kqeYNAbTZgWaPaCLYSRR0kwdVIPG6Fi981T6nTLpn8yx0Qq/
tavhHjAxVdjU1PalEEyQQrU0WT17Xbi3Q2nYSlCluKwEPTbdA0p0sq8jRTGHZ6O1vC8om0rV742S
QfRYz9pnCalmCNKMIX9YXicwMhtcO8ZHHeTG6ArElNhzismverN3faeetjt7BDhgYk00VuwWZjH6
qYP90k6ZGz2WSzvroa3OFV6bFDQfiHXPayg7hZMGnlkWmA0KbaUOdppc2U+LR3yTaSpOf+zHbuVA
lkr/2DdtjwlF640TXgYTnhOir/rdYpJz64MxuDLKvEyU3CiDi+FJMeiP7iych2YR2QEluQsnZ6F2
z/XGWAPb4B5DV7WOgTOO8sNSDphqOE6xcs29qbaPW9ZgjFAwwPhcpSui0AQ34lPvTmTNr7bb1oHu
JiNeK0Qv1hGmvUYeMJd3z87W2mVgzg5GOnqXwFFKKsV2/dIZty0u+jVJfTNHsRC37tW3DK1r4yLM
KLM8Wk1t+dSIxXvtFF3pA1O4BPy4oznaMJpXye+red2p6+CRbCd4pX6aPByxu+FMShuzPCwe1FjU
siqjuWh5bA17uTK97MzJIiZJ648Sd59XolrY1BwpBAyFYrDWQ2Z7uRV4KiuEv6n98EODu2EEBYTb
MtSsUrtybxie+BUJydcEjMR6duq2KQPDXLD7Ep7ZczJNc/g4Nnn1o4JJ8akeRW/489Al38kYsVuf
J3C+WGSAFWHVXX0np7GttQB+Fb4mJYEV9IC5lj0Tg6LjMGL0thY4S6amAcxgAlHKXMMi2auKKg3R
cxZWUJHBpDI5atrNL683z9XRYnSOjSl63TdFZmaBUcqF3BYTRg2Ap7LdMdajOOytrK5D1RW16vOM
ToPvuApjL/S8jnqwMaUo9oI2IAm6Crr/rt1afd6tSsrSZMNmMWJcjIjHgmzDcmik5gDCwgDHZDDY
oSHeulkZdtlGEbxLerqsnSpL86W18HAMXHchaFG03jdiJacXbKpM+j01H+Xexgda3+G9Ip68ZbWp
YitZ2vHUCR2P03UatV2iFA4GCStZ0qw8qlF85e0s0yG3a8K/VXs0Py2eOc0+H3x6wNw2zaK6U+Qc
Dy15fvu02jTxYA4Zd4iirJZ9Ny2A7QdOo/K5gchc7uZ5nLvQK6v+m5rPIuDwSLVrG3+bLr83+woP
DaefiNHNSKnhzqxFjObW862Ewm7Yci4rzGQun0UMQno18rWtep8vrXmztc25mOkL+jo5WFx6N29O
brveMZ6PvBQvy1ybfUzKL2VqhDaPcd3JW7NXv44cG0N46ZPfeyyHaW9M4GlJMvuZzRuQ5RwabnOy
32ptuHoGUdtj14Mrw84dB+sFK4Zv69g8LoDoZDNSBuuftfROiv5clyted2tsjNlhFMWho59bmThs
ahNoaXW75GtU99nLIF0lFFbfx84wP03EM+d+kS8xUQZT0DQPeE+ztPWWXyXuuckMPah6K1Ix6nSm
r9jFNYHERpZEvMqv1HRfDNjTzIl79Izi2VqNbCcqFdZ/wSyUyBRls31cyM1wK6twNNYj8W/l0RwN
5Yg48Sktzdq3SHXt2rmN5zLWcVWS7TociI9Ekdq48ZDWePvJh5EpnLS9owcQ1rpFGpjLl01iINTM
znrg55+TIX0eC5P5a2M+VmV+lE52ckvjppSr9FV381hr173ssZVRVF62S817Ei6+WkrRRLXMMCya
LQ1nTgsyX6OmfkNeyTiISDH1HdpSHtHtVHTqsWq000yIQlA3mt9Z5u2Uzdw1rDhq2RzSZKTdd93+
hcFJWBfl99b2ol6t4qnQY3V1P+LyiWRho3BeaXY+bqoZqAQsjDpoTA7tanPrM2uR4RNQkEfZUmDq
sUFmzBrto4MprC+0ayFTia95qz8MfQ3HjocxwLQidOiZ+rZ/knrxwnIaQPzJDljb38tZHaiMWtaA
3GKf7hFY7Ch9HnunPRFs/lmvsuclES4meZr25OhKMJr65GP+6Pl1pk0+zjPnEfZeWHhZMFntci8z
XrPjAYraqZ9znkYdp45p+OqaShG0jtTOs6atvlhezK5q2Nns7xwuLBhDZfnQOKGQFkk+UHCwjtfO
hYYaJkv6vUu5Eeqd8m1TrLDp5mirtuSod0P3OJrYxdr6FshFOSrlnVnMmd8YD4Xa+WPlTbnf6vba
UrKYr9Mgt5utTMOyBxPE4Yz0nvVeN+ddXWSh1uhMqlyuIdPeu7rpaIYuQyrTA3PuS7OVQadgQls1
Hmc+/7Ll2XmrBUAO28aSXhTbOojVvnNEEVBg5AFqZ/LpjUfdaq62V/iS2WmUmc4UZd1GohBJZv5a
uozPeqGHZpsQolzWsZhUX1fK8zqkOLnad7pWPzRIQUanpPGX+1T17vA9DCxa81LTcIZIytgjyJQc
VgwhwswFua0+ZaW+U4bxA0XGCzMU38u+Nh3jveo+X5n5DdzO7eOEwa+dcPkt+ZkiUAlycgKNKo+N
dJvvpvRjVeWBowFzDmI3ed+UVtysdhGBKiZnOMQnVRQ7pQKDd9eEpvP7rBn4dZla1Gdl74/Z0vns
Md1+3PTNb4Yp1tIxKhqphvJ6qDFvPiVee2ei+dL2Cc6hPrz8MMV1cyfn8taS7NGezVguYWXWt69l
v+bYj1lbqOnm5BMr6PrqJr4RvLRr0XeHxTZRIjdm7Nn1ZbbGU7MMTVhWLCdj/oKzNilKG3VtO19T
m6z+M6W1jL3286IrXR/Y6op00BZ19on2VkkP6aY634xK3JIn32e0BUK4UUbg9Qjf0lWbXVtOwxoP
KDY+eWrpuUFhV26xG1piJPNRqFmYtfY8ByKZFCRQDGj8sZvyiykJzyCTMDcbRPC1+XWwivqzZtar
jOBZ4ZNNQJs9+ElX1wBsllVRajVNPoRyqrTYsqWKLfJisyMKIiF9KHAEU7m11voEXhpHGpjpO+e2
lAfdTpw8tDEtLbgpXfu+SOv6R4WbISicOnQPKP83Kk+3x1R4wdfzo1rRy98oC+XVrZ3k4s5BBZuh
JJDmY6enmovs2DMr2vva1EmJWbpvPFoqpmtDhUVFLZ0N+XczrTgDEkZbhJ0jYPJpbA3386yPY6AJ
sd5WSidFhPiFee0i6mWO2XpUN1yXFE7wbBa8wbqhQDqqnW2yLbr6tbD0Kt0+tmWuPM9bq1woTNb+
VK52GdXj6nzTINjaUFEnUfuLUmxf/jnG8P+nNehbnOL/jDM8/Z//IjB7/f5noOHtR35DGsxfrhYE
15RT9Tq8vM5Of52q6jBHr5YZ3nV2SnF5tT7+b6RB/4UccgAt4AawUyDP36eqhsXrwVHF7RKDX4AL
858gDT9z3xxQVNu2sTXnzWG6zXjuZ5zB8SZ2YdDOoIRpzP58Q37MqUbfwV0HtPL7WfkP01Lb/hk4
/vVgcNBA1Nk0r84QPx+snEZdNL0lA9ESyPkI01nrjrS5zEHYmHGl1LtF186Z5RU/rkU2PomZMUvE
bJMbqyMpnvRQTCWv6ELS3StuP1mUQGkx4t9guU3c4GKc7aytbJRDPxLpecL+VPSx7czO2cgrUrnL
TOgY7OUivTRZkZOM6JG/fMqsNe3hMLC7h7ImQSzUxWaNO01Ra6hhBZ4fZY/eNeRJvv6QpS8UBzDi
y72giL/LBcYnO4klsXGcurovWe6ZwcYm0D1Ze7q8Ja6YVxJLI4vApnV49UoXv7623Awl6EenN/1B
ZpyKAnX0XdGmeBZ15Wxlvk3AOfFTvEAw65VMd16L7VaI9ocSUrhqppwRiakHbLbbKRzEfG2+qZZK
EpvsVqtvJCl/jRlWE8RmvCHtRBx0r6HngUJseT5RfxM40Kh5wz7bWsY82qyoC959XEQsoYGifAsb
zI/zOm0N4hAYnYVSmL4piQNPizrSNAVhjmWHKHw6v9mUJch0qURznmi+Pm69X5lYphrz9ZXKpAlB
OCCGus4+n6cIhqVGjzeKcMqWlF2GKWnnPKQ2yikNo0pPMUp/VdM23Aa0Apn+kk3Ok70WDwreFtGg
6Lfc4/p57HQXB7nmfnJSuDRoiGqVYpVb/9CvrnXwKKD8PK3J1t2YhpW8B2r6/pjb09G7tv9y0XG+
xFBdM8S+rQEjFIvOzFFuJWuwlNsc5rMZQ4YZwrKc73UjO+UsvWFWKDtXoEhFVzaHSDndsOdi13ny
LWHcZw5eHWgaAlhV4rx75elstX7WF+sBixk+m55+zkb9uDrpuXOh15WjLcN+S+q91ow7s7fuXFmF
xTIhJdOUi9SmHWHmD7SGl3KDPtONgDigRQSKEkHnjBRwxXBWkjlcdOs8otD0F0wrnXmNt7W51Tbe
QUfcemvLO0vPvjPtAQ8ahqdhko/GpEaUZpf1Okqqp+SDIeSJxNVYMYstmjyUIOOWHBZ7S8JVES9u
pWa+zk666exrWMRd3xv6MkH7rb/p0ReqfWdxUfNuQ6C5Chwt8k+RydZ9WDXZszmkiq9406101zZw
hDL415GWB4CJa8w3DecYP/WWi5P3BQLg8fu46Ewx1kmGblJETInCodp2yabhK1mO8IjqJ7uELWX1
3mnWt5tmy+9aGlcfHW/AhnyB35vC77VmDlSaO9RWDSTQdtklRkunqmsf9c6rwtyFK+Vt494FtLBs
8cIbvQFjZTws1K+eUtKvZO0dJe+PocKhtSaOTvPkfujtE2OFF/r1WBh5T4UCHQzk9ks2eJLK1Jh2
E/nXwdomBJkPxlkh2dJZ+dA6Mj0/6ccvhoLsc0y2AwPA8UZ0PVGhdnFndK2597ruzqsTcRkK3F5l
v8XonV3fyJzvODDt6tZt8RtMHzqNDIJsgesL1rzRzLSDPw0DKF2z3ZgpjrG13m6BYZQ/0rwU/ig9
/BrWANV1c3Km7jXx5BWfvHZt3fc29zQ/1QnO9hRrZ5lTZC2FQgxTvviD64VVjoxmxMlYbuhyBpGf
xkzt9rmCnyzjlmB1KOorQorNUTtmq0ELWJ5wwm9AhUSkyuR+LCcTbTdPqO7U90VSDGB91hxIqxIg
DdbH1NVK/k1m9By4JNEbZDuntz9puLZCKnbvEmq+CKgGP9zWeVp62zkU/Rz3VnkY+xm7t7SPi2yI
3Lk/rBtHM2BZB3pp5oGSadtDyTbtt2Z9Xpo+gWdboCwqHUyri4NdO9/mIWtDUNC9Av3el05aRk42
GQHaISVksfi6VVrYNS6olLcQuFtOIkp7fUey43Kjjr0VmKYsDo1Ujou78k4zQdGX9qX6MauTLJ7w
TE7SLjINFJpmkdxXTnqx6+Frb3F/txLbuTyzIs/tqenoTxw3wRRizZ9q1Qv1cUYzDCofDLTmrLvp
ZQQVWUmAiew6WyI2iebCvd5GmjoP2nmpNi/Q5lG5VY16DL0po8+oih4QuOe6Yj5V2ejigBTxskmY
cXry1PbVse+MMRg854cxl6wG+PGyL6Z6FeUuRqUh0OLBbZRjXzTqyQL/8nOTXoyBeBbrTX6fVsMr
9g9nUMEnYdQQ7VtnP9DgzMG2Oc8NTdt3ArmVS8OE0d/m6uxULSDL1PmtgRUuiaw7d+y/eF32pM+t
+X2tKzW07P7WsSe8jrF3QsKX79j8vmxO+yq6tve9ul8PhaLGiV4toZV0cTbB8S9o/qJhbg+Nrah+
4iRfKLJRelo/ZJtBwZSdGxdm1t3JuphPmk0eSwmvni2yqZ/ShB0TsaqJdq8yOFFcpEZdPjROgWoV
fxxoSYuP1u1BB/MJzVw7b231o0YFsvOmDoPm1bjkkP392gTztvKmx9KZ3jlvLLbZYbqdvDHVWeno
1dDHPDfUakHXjS4Pfkm94E0fEy9Bll068AwySwGLSVaiHrrTlHrDQaVwxfApP6Fwh0WTIqnMnOK1
Ec106FTrxV07L1Lb7RPJbfcKy1Nialcs1xvOem2RL5yX5o1qlFugAx360uzxWzaLmGSmI14K91Y7
nF2nebTc3Ii0NYXBpDtzZGW6+bB5tL5GrVYBvWL16Nrbq7VMaOiluU9a0u5bQ81jJVX6UJP1BA++
K06mrpy7sfNCFEOvKU8EfsbqdEPYBKA9RJcIxaTyDU7D12lZ2ou25A9WzkSARq4OPFfRPlqus2tm
K9+bXasE7Wa/bk3d7RgcOzv0Iy2II5e9V1bj1hiw6d4W6DjExkRSTQ6lMCIX5guAzi286s+zuZy5
w80bm9z20E6q3VSlta9Y3mWqV56T1W3xm2dzqEvSdAk0BqqASWxuJ2gg1xx2+a1VqwglwqnKLZB6
r2Q6Zdxug3dbiPypk2aoqdV5yDD3TjvSVb3eVxLMgNLWVsN8U+Mtt+4IILtnbrVHCP2yMMBPHKoL
CrksgN7o+kulfhYufv7tZH3k07a+2y9f5Kx/UB00iLkzn1A7PpGg81Dr6nA0J1uC88xKCN6R39Y1
pk6LN8igHfvXrlAWn/BK/YIHXr8cioFIC9rotZr27rB02X3uFrTeGLk5SyDtGafuWScrO8t6qWOz
WdUPqaqXy7lm49ECdON1Fg6bZRE2XSN4UTCFU3z0mY4Tm3CXms8MZsrnuZhaSM4rYjoZmKlnnMfJ
VCkJDVULioFJXUhObDPeqoOReH9DHbjyvf5gDlw7E8IY4IPRonnX4Ml37I600Tl9TBuDtobpibu2
3oYtN91NI7OE+U2+LkNAWt/4N/Gu1+bv3YHxuLhyOrgBoXcY7xQ5HRrsCXbUFJhaq+Q0QIRf+3Mh
+i6oXFBZX+k9pwiKFcsxIJSa695QM6qcZ28M8bsrH1EKyr3SV8ZLed0OZ1NrVIZ2IgVNZrYUuite
KBSEm3XKVLbq2iidAsltY+i+OsApmRDPdkGqyOXurzu+fz+rdLZXnREZ9KgW3ztP9fg/OZV0pkDU
Q/VxtLzqowTfVWqdXRgSq4NsuHTV6K+P+s7T4u1iXqP/kGq+MZONd/oqlEbCSNUZu5BCVnloNp3x
gRhdc9wRVl8n/qDLlcmqlfMkASLRZSyrS9Yt6wvpEV7vKX9zd/1MWvr17kJWSg4bvF2oeO/eEJwx
Syr6oAYTd/MJ0ol7WspRgRNf5MQ/dsq5b50E+8MZeuBfn4x/6+/fQAeQBAyHrgqQd0RHLVMgaxmd
CCpnTr/I1O1YLpptgAyoF1z1wdlsN/zrY76/p6EtWNfo7yu9EuvH9xEQs74MjpOYaThV2xEJX5NM
0fR3CWVv7/zPjyxkYAhRGJigrCQO671pgzUj0q8dBiHao7erwu1wW9vhfvS/fJJH4McX09fu2TS0
PmRAFbgxi/7urz8nR3uPaGCopiJfxUvTYQ3GHOcdooEyMXHSNglE1p+8sn3KEsqvrqQzMZw2eVwY
voWVYh2XrLztautA2pIMajcf47XqNp8y77ovI3XpBctc63jjEbuXH7YyHZJ0qsqgFqQ8sleW9/qw
AcaPFQOvIXsWmGqyzJvd3rSr0GHUsI32bgQ0sNb2EQrW0cntu65gjKkNoa20FzEwUEdOCU97OLS9
0fpdIYKkqRk8SOjckKqYcVEikm9CngRNfObPNXC3kbwMahJ5Vv1ILtDXzahPrnSzkOblUtnz82At
R6viLJOa+JxM86s+Lq+q7J4TQz8WRnNSWF3DQhSR09FSLho0yvrqNqJ4TynEgTrlGiXqrsztfWsu
B1Xrbz2Jv/GIGrjQld0mhiqYU1CpbSTEVlbFo5bVl860d2s+70fHPdYG1OuF3ttTP4FIP2bC/pz3
yQ0x5fE6Gw/5de4jc+Yn9vhaaxSHxvDMWXlqJSkruurukEXsYYQea8V6oUKja04vWb2Gq843Kyl8
l256JuWNlRTnA/qxXWoqeytTvuJZdtK1HNlSJ78TR/vEOg2ILjYotvMxQbAb8HSGSpt8aNzU8N1O
RFs2Muh2HpgcvlhlFpCs93Hz2uNUYy1tqxA2umXcOfBPso5E4qQ8tIMeys57bRYL9J1lpOgv+lo8
z2l+rY3jUs67PJGf6xkm4GS0D0Y+P1ZMZHucEtVR+6TYToyDFPUrF1ZWzEzH6ilLtWPNoJcJ0xhg
KMmY0nDbdkdWGL1M0bzaOWBOWoA82JRpgaNmjxSUH2Yx9iGIXB9UKncRQaza/aSAKMziVhjNUzqt
867viavIk6H62rSGs8NO5YYAjv2mM7ytp6hV4fjUhkpCjJLfmJtzXDy8EJKaa4xN+Rbh30Cp6e4B
slu/KcW+q7ab1cqhFBjjvTIZ4tIsCpWvKC6GO55ohG+VfuSWZ2C4UzLzWNjdidb06G08Z9PqkNUC
c8fXJJmBE5PISEn1PIaYsd6WbXdD6Ok+SSZgcrOQwkeJHleSDhPhCRYU23qAyPPBBB07mP2EpLkZ
fzC3Z8YmlGdRiU+tKZxgUxCBqTVSrImnLfq/HJ3JcqTIFkS/CDPmYZtAjhpSs6o2mKSqYgrGgADi
6/tkb571a+sqSSiBG36Pu5dd+WuKple/yZqYVf/KgjfYm4E+8DyY4m3rPAqZi7htujujBerN6keu
a9J2HV0fhHHHvl4hbLeOmAjiKOJyZO4zbRxawzamrijvA5kdRaft920lt2Lb5teo5w0HhsLOUHUf
IZaseEBmuxuXKIs7xsSd108iEdNCdQRRlxe5Dv+o6jy3c35rPemKdLCI/glG9z4qoudFzh+GXJ7Z
E8W5BDUKMqeKA+fG63C3cxB3P93RHM4GYQE6bBe0CBzMTXTfV1uKseIVficVBNUlAJZGnPHdgzo+
wjs+eGv+S9b2bga7Ah4/Wo2HaY9JWnr9LkNr1N32UM7WYxZ5e5tPytiVX10/ncVopLYxJwp9whjW
fR9aMJn147yVRAVZadGZx1K419U34zHUF7nl3s4SYm9G3WEIrV+z/rIK62Nm63iOqskdD24jjOJD
jqY6TAtQWeBwPFjGLiEo2UhhbfqeHzjnmytxOwTRwWr8v76xRIIDP400wtoC3Ealpm+7dWTqz73x
FbQ20tyYL7E/Vu2LCErveV6qEUmYix7xbIS1u1iGwgw8lf2DaZTrYYtYrA4kYrmcDfnwb/U7IOmy
6+W6xq1tV69WVA9XROQ/xEydtDIyZBSqXxbjnzH7HlqgWr0EknxaTrrOshS70jXouxB03zH/rRqR
5FxMMwJnJtDf1tC872pOCnA5qAxevvNyFe4IItH3fWm+ebaynk2zkhm6ZvA209GZVlBLsRCLfW0r
S0RY1vPlEoKfxOCN0zfcwnCuqn5DijSDcidIS4rbYLOTPJwel020h0HIE1TShdUnGU9TNu06Sthj
nXG62hb/vlRqSBdh3IVLeIXExavN8SjBoyPjIuP9ns/Vuc0h/ZgFLNQPRtuiHt8n6XwOK0QQcB8J
VgE5taM/GGcnHB7guJ+ov75zt5ZGgCCYuh97m/44zbQcSCCkXGAwEIGbIUPdssps+hWZuEbXoBXG
NzlpYUOPOpqn0hMVAN3wy1z6/qxKl6IB8h6oamosXSJ1NKJ8RKty/1psHfYSGgFryOBaxOf4rYei
WBeDvhCcUzmQTnS0JOQ7iHe7zB5HDg3YqTAkgMH0kdUkUoSe2Kk2o64oz9z1d1m4P3Nues0xChbr
YYqaeU/BYAvb0GT73ECwSColC7kvzVXKXV33xT36iQ/epWHVS+dp65dxTxDYzVy69J1MuZcxuCiN
dipCu3vcNGvyHArvoZmtPEuG0JBJRdYJWnkXfsu5CdJaif55JfjwlJfVHZ1McFLm+hAWqjROynPU
EDN3R8+K+eJ1MvIRi4jQM20wJX6qeeODTGXRim6VhH1WU6dgYDShxsSVxXVTa3AIje5dIWivoWNQ
W2xnBA+2ZVrdahcV7dBhYdRxVxrLR+GNz7B9HVwBD8BSLf7TMDQiliqIPg36nhC4ysz915Jc8Kqb
0d3SzdFAMtVjc8vGroKUPEkzHSv4vm4I3wnMtIBIM6z5Y0tlxLhWx8huccFi1xYvjCICQkqHeHQ9
8Rw1bfFmbvO2vUadC8kZQklAra/3Szm4H+1cDPCQZra3GzdPI5SuQ1tFNWToCHhhZ+uVPbh3qHW0
HN1orqej527OgePDUCEHKh7olgvx6nA/H+l8GdJsQiNdc3XXhuvyyV7MT1Y9v0At68s4GUgQZpah
j7CBf+W5/zgGy3CmLbonIZsBLx5BPtw9I3Z1CDv0Pse81F7/xaX5tRbRQzXbe3Zfp1H3h0qvBzCF
IBmCpdoP840ndawxOJZsN/8qr2jxUus9vTM9qrpnrqdxHrNDzufy9vZU2t07UMqX1eYh2hp1vtNs
xKggywZSjzN+XRXIlEs0/S1N5CmrfcmVF348BF5/pcLwEGalfGq9MV10Y+FBjtKuFP2JlYjJVlx0
l3nR99whWxxZoNPGsCBpj/UXb//mOJtLikky3Jdd/TUREAzOKLxksJerbHrwEOLmGp7e+TL/zX3v
2bcNydEF9ret7hYbVAHF+0rA+A9stsaZDWaBNpMob6JymJ5tVksW7GeVjA7Sr1HzATTy5d5saVet
luhcGX3O9mq6H8LwmtdAJVoSjEFgcbyq9bC6pUrXnJUeuwzehuV4zNuSNL5Z67fQwlKQ+3bM2m7e
je3yKrJ2SB2v473bAlqxdmCGuLlHdpL25t8LQxghvUyUdC3pY+fnLAgriLu0H1zNtY688jpTq84u
59Ym2GNUqr3wOorMuQ9mwz0YyjM/kSunMwgs9WNNsOvtiNK0gfl1x36SIzTFaDPLgHWIAz16wYmr
AL3kDlssW/Ly1lDTkKfNn3EsCpXv2B39KSspDgZyxePUOk9CuOtD3YbOi7kY9W4gGL8nuXTvNW77
21/kvVoJG9ui4rA4hn4aWibV3Kvfhqh6n7xyA0SE4DW0+xhAbMStNSw457dzPqL/5sv4O/QnmTbm
BL2ykl/62M2b+tfWQ5/wZPlVVSo4VyFZqtJUn22dcVjQdXnX5NxHmTlsRw89YD+MW4+Xi5F1ydlz
AaBViZt14b5xZkgMkmm2jMwuBLGHzuzEH9k365NtE11gBX3q/K82ZN1Je8Oh5pnHlM0aupn2bWW8
6zZ46hR1kKrfk3oW+/ktnICmlbharP65lDpuJ5FKExBkl2XFdFiNGbvezfk6GEQgd91tKMk3/1QI
VZWJx1uvjIXv5i+Oo8TL5npk0qsJbovkl2y+Kr8jp7efWgO4RGSpbhnn5w2t0Hd5mZsJD3r2pLws
7SV7sBawJhUdmK/7o3bKJ9aXZC7IR18Pj+uI09Hon0lwYCHT2AezY7NFt8AWjzL6N9ZhP++mdvpw
F4M+wzWIkfHMy7hmxn6zyh70uDfiecvFXlYkBttYAnaFttM+X5pDPhnlEQiXMLT2S+H0xmBg33ew
c9bcnVGWflhluCkPRMjPwE1Dn/f1gji584MeM+wyYE9YxyuW4sss+QR0qnoRbXfnsOlsQsirCNxp
N3ptbPfs0YJ8fAA5G68Q55coGOtnV0B/2y2zQxaIkxqWq/BzSUTb8DCwihgoQF5nqoTMj3KbeErm
zmlVpl3AVlIbaNtfg7DfPCPzntm8M1C50/IrsDZ7F5TjyoWpc37LzUfW3IIQt+lXZ0Cvs6BwT2Wp
X40t6p6ivGDQd50wXTyw7Wlrsz23z8mTEeFEdt4TyoAk4Gf4v01/xQiIKvaAKWONq6L4NDvGxUi1
rIq86s7ZsiadPWbsZb7nxWfv+EwCGLRUKNq+cvY2u3BM3fZTLqPnzOCyD8G/kVLPOKiip2CF1CsH
Ot/XbgYtNTiie+1D1G42zX6s4oW5wLrTpa2ji+d3pEky2+yI39NxBTp3Fj14baVyepZKnhT+OEV/
ndK44jD4mrU3xp7VfjnSvwxNNV7rDm1ABe8Tr2COFA55nG52EkBcVst6yXLykJt3fB82u8dWEWTP
blhda/ZM9yoH9nTzpYudhbR06uQPeT2OuwUZ1Y7nSIP5LyN6d9GfN58XpLv1mrcyXgE5tuKYz/Z2
zFT+wnbDgDBHh2cI2We9P5FBUhlPwP2n2VDNJw1YOW6UTsWb4fDzwpaPBZvMHs5zMtXLNIywFbl8
EEKGr8qrWIrXOk/gMsq0F9SnVdBa/Ibl+yrn9TiHs3+O6oIzldza4+gpD6wyA/ktvzHwrX+6xe0g
+bzovNb62yQV+hxRlCmK6tcwuMhAQf+rccarNvs2nXJM+UGziLRecPuSU/AKdfM3K+tip3nGpoCY
X15Zt3GPQyNeWY3LYgnSsFpZ6eFz1X15LiSUPRGtJM+3+LNrfk2TYWA78h+CbVXxTXmwXfUSrvMj
V6hMlE+7uZqPcmbfU3j+xbGLjbgWjEwDj2OE58dKZR0Tdh89ItT+Njc9Eo8Yvm2z9Y99IxBt152o
fb0WlnLp5Sk/BTrggfOvkZbzOLAN89t49WziiBZxpZ6crYvQ4TFqCt5TJYtQxxy+e4lqPtF/smPU
f5Cue0WpHuK2rynq6nGb0zG78wzv2wsqvkTgFift06k69P1zrZwwBhkSCVGkl7ZRh1oU865gAjwX
i9X+EaK1DxN/hG7jz9nm5syX4K7jVr0X/UpHFlr7EHJqn2X/YK8u34ku16Sw+7dhMN+2KLjmzbpb
S2pxKtdek8yjachx7VcLH+/cc0Mbpnhi7f3bm5iFIq+69M5KP6szbLtxLi/WOq3Qz7UYuWFsAnFW
69Hr6z+5y51TekZS1E7Pp4cRkTZ44KPSQWRW0XoDRDnmhJ4Bkqtc5vMs3QD2+ffRlLj8O7j27U5u
/VsxiBeNvzkeKuNVKvHRucWRq+jtTI9/2MR17dtPht9TNHDC5eyBnDiu+N/BOPiMRGsyOHMTI6Ox
45iM1Bv6F7WMb2JD5jHk8FSVIM9dP16qIb93zAX+W43HTODyKsz5mmXWhV6Sezxnz20l+t0ovXdX
NhMBckWDe6f5aE0PpVU8Vrp4C1zWV32p9m63ndZMfLnh+lZV5sGPgLKouf70R1G9m2Sd7xZl7gsu
zB3bAomk13QQ0zUj4FTdrTMZRBYyI79x8olMz/0Z1r6KC8heWiKv5RzwddWnx4AqK3IVZVPRw1p3
xPb4XQzhjYaGorR6B9bmj34O/zBL8Jk8B4Zav9TYHTdcYTtZ9QT8ikjxfxFnO3rzVF+8D4X+y83t
XtxOVAlbKJHm2ZDWsstQyMKnWqiXgE9uRN/rbsFotw/VdLTm6tFfmSiJgs523mpwDmSnwPzFPp+D
/b4YyysHw5ITkXaYWMLr5jbwvUSv7tmYps3k159RZS8YxgQGBh5B7saKUUyVnzp+M6SbEfJxaiss
U/IOeE8dOObuexuiF9tXkbSrorgKv4eQ3gMSwvMSep9DBMsn3BqcP0+mNkq0j19hRd/rSv5gFSHR
kTjF6OxHx05AXCzuOP721vFHFJF34ISleSpSLOfqHElGOHZmJ0XrTeeFR3FiO2vNqG9eAX1R1TOP
Q1uWPW6euNtMdcfK6z4fkKeccSbP1yS9JPC2t2VdxtQRM/ktZs2ezDmYfnaG6auAp3kRAvgfq2zG
OtiExUOhVQSc53+Fs7Xx6uDLNlmfpeG8PFmeB6UeQF95pPjG8ArnOlrezS5/7XBx7KKhuSOCvUxK
s351NzfjA9EeRePTKlZlXsz2FVl0uSd3/aFfwoc+cy5mZzhJIUoBlKd+JskjoJjFS9GaB+GyB9Qq
ZGAa1Glx9XmoJTNUwQ5YZSTsik62ie7M98nlrQ4fzMRul1O8bANSuS0StZSU6IQ12RN0Du/ADLHK
sOddUWiIBz+uBqwJFMiTrbs1FWyQ7k2nfdmGxeNlmYfH3OJA4JSt5lLZXpqFK/eUiEO8dGHgTZ/A
+5zJsNAR6XLNo8Ld4cgxnyWGCqQIuzTO25r9obo82NmDbr7XxjLuYcuxnZlRClV+gcSjDodeh2cr
08jY0UzNc+SDO1FisUozuhSdcA5tb/TxMhLIVZnIYxDhMT+pkW7B/CozpAQhaPKxMsKljNGI2e/2
jxmfVgx6VLFvMlCMnCFEnyyM/h1SVr76WSevmzCz62JYdDqMLVkMmQ9CYVn17DBnzctunYK6uOQm
L0uenIcJQZRzuSJFm1QtYKysG749f3ZjcvPDO6eIIuB3x92xctVNEqhxvNvG4hmw+2bcxIFYhdtR
6TA7MvJxzDc/2zX7kUbnnwbPe9MDwCk01rAjQPFP3eRYEUcEp9pffuka8kMX/rVezQ0HwPwO1vBR
Rj4OIwYIkpZvt0zfl0RXNH+avLdSax4ee59hxHRx27CQzw+WsWI0kStS4Gb/FrllcLfy4/vTdFyK
FRq+dE4UrNmp79h/o9qqYmVbnLALcTGU5vkdgl2ZkCLEuA0fOB0Y+gJCZfLwsjkEZuAbeHM5w+9B
DtOh1m3KphA60mJipxOtImLkhrigi8kMADkLaNJgS9pqsey1rziEKtgYEVmnpuA3VQc8HJ2qJLA9
c6H0mOdGkqOS2XThBgPvey6yB9dd8hhBlkyRcCChx5r6e4zcCxdmG3fSK7hm1rkPh+LBQAZLnHxE
4aZAEyqzbmusbd7IuwEYD9dXLqE1+uFxWNo3v/MWHryCMpeE701Q1KcHid6aD13s+2SrxNZk2c3B
U2XTpqOEU95Z422R5HMsx3FGVuRZeoEV59YA9XVTsAtLcmKtyTCye5w1eNuore5SPYzAe4K9x+Q7
16FnY8UD56TaYN8XDOCOyvQ+asMh2qnSa/ZOzwxkoaioW01IwIEwmY0ttZvlzPrxQxn+d9NTpsNv
Z7j5bd/sQfKxil4M1HORv6E/PGKQFQ8bkG0yb9Fw5Blfg2i6x7UljlsvBmNs4Xa3H6Yuxp2Ns5a9
WIb4ZNgwuMNpIkAHM/YvL4sOSOHITZ4gEA4ftigDbxdgGWo0lFqUrQDft8C66HV0OKfU2v5lLIqY
+PZe+RwqfI5JCBYbleYb14vamC3/yArC4hfNMQ7pfW1Cc2/p6C1w5AuOs13Qz1uC9I56G6Vry91Z
ME7m8ndTKJM1V+um2RK0yUQMbeWGWzxk3TuwSjqp9rRV2f2szJ/VsZ/H1brrncxGYiAOL9qmPBaO
emjhi6JAJ4vrpHM/djuvq59FI8e0nqAr+Y7/Acs+mFUhDyJTTzXmjrj1a5IemlXwJUU6RM4x1+El
G4HTvIrprK7Vl9NonkaKeCuY2WxwWLitCE+9ujrF78YZihht5my0URoapDM72Qf75tdM/l3w7hmc
mQqjwW3+k1cTb63I3mKjLI5d4H4uXfHcBQNLt5vbcmguOeKptOWZA+VxXsffltZpJ3Xaa7z+cmLp
Gj7PQ0VI6TTd1z7e8aB4XFEG+NScOLIcvL78HWhJch8syUlQkDB5Nz/oeiosQjaCgvSmInjRK9yT
tLvLlG3tfgC/4vSowTLK6q/I8n+91/wzBn3NMAgyj3/UpbhYfX6TsZ333BRwpUE2Q5G5TO3aAFoJ
amu5o3AReNdj2HPt5a1qtifmLwLeCzIEi+0SNSJxB1ROM+ioPq8WP+TCoPrGtalx9hOQYk0b8lqj
1K/B9jkQzPNAn22fvfCMYjtdL2UdY9Y+1/3IZn4Cry6dvkncykDmx76TtEYwi1QYk/9PCjt/i/Ix
39ca+9xoTzguZ7NZThnGUu11Tmpv7Ztdag0va4HJse4dZ7iIxQz6hEh7lbSE7hDPSDw3tX5mcju9
l2FBQlYW/GT5Mrx0LQLpbi78LHYIIUBwsjDNKe2l+Ab4cSsqBv1Cn6ZRAXx7XoALNcQbTqosgsyt
5vPguOZvhFK6FxjeQ96tjzpweET02MyY6X6kCKLH0Ok/tcs2x8zKh6kg+pHXqARNw79lTnOaF675
XOa2lzibT4Gcf4WCSDe2PpOL6dDpsR+Wg1/dIga48zAomTX4s4NP0e7LMGl9wPRIgqmtXt89FL3l
M4pEB9Dog7lqlQa2xtCdeT8jh6UHlbuvQVY8ZQFD3Kh/EDG91OoGI9VuEfAT5wh/t+OPE+R/ZjD2
xJBBftoKbAFV/h5s7klEGCJ777z02Mu97vaYNJuvlqADXcuL/X8VF8+nHSx9iYd81Ekkoh9mEwwg
skQsMsM/uTCy74rwCHR7e9j3g4OhcBiMEpTOb8jmdVq0vlA+uWLjW8in9rLUxVGYRp2wqLrD/IAZ
FR7a6CBsq8yvj8WEw6TjMBjPVfhpGMab9vtHcwuWeLXZ8jWUICyj78WYSC0uVpAGNzcs/i+565d6
TDybE4aOnpgSEjYrM4lizksjKBpVq0pyo/3IW/kz4J7MrY7VYHB3y8jIMGoTdco9607XuZvtNBCB
sZeCLljNWx3hfd7lFSa70GPVyRyKnReXh5NvAYkIDa90dzxrY8Fu2+6tiR4ZXOvMXjrSeznMpy10
Ghydy5kipeE0dgjkVUZyhqpI2nI+KLXwE2lE5r6U+VU7s7o3turXWE5v3c2lPMkQO/7NvEx/6Lbr
vemZrIl9JIouFngncdDV3Cmmux/7Okg91BJ2flikidKWcLfDxbTmT11pPmr8NR3hDORNhJYY48Vt
8FuSS3GpJmNP0LS/A1vNXkiLxsJLpCkwzUwcr7hWwtovtZ9B9bjrH3M2PjY58x1j6GUKnP3dljl0
bY5lceBq0NkahtXn6pp/i9GZXlzVYmRoJQ/lGg/utkGHbCuzPZkesUnovFeBNjv0O8Vbra9lkTvP
Nh6AaVdLj7cN6+t4hNmP17GMdlPev0Oe33n6NoVI5u4ufJfNOLMm47haRzVb9IE344CCwc6Jhhzk
zpOgYAXYazj7+MtPW8mkMpPPGiz2U33z+JcYBg/zRDrTtNQIJbBFN959bskWMWVBCMasehOMziAI
/gCNaRP2yM+UX/jd62hf9gFEc2iNMnh0igEjy0JBVkaOkrVt5CcFOepq6DjeRRQ3tcuc6zlxIN63
uK6b0X60BTb/+83v+FKtXnHNGLmr4n6YzfJ1tREo07XGfXJm2x8FqeW1U1wSJONw0zjsyGvsUEXC
OLR9BXawdenUWb2fWj6nptRbFCkl8+bPqQ5zAm9VbTR/1cxsYww9j+9h4i+9K71gk2ngMdxhtKm5
IWXEmMExqqr++uVate/tyl2Otxu2KJmscp7/NkLy0rcgwo50YenxY0RuFSwE3xFHufr5PN3+N58A
L4kiqTf0Z4qiSL21DOe4NhGROWh/f9zZsdniVEzmnWT9m6muae6IMFHjmcXQzcFO2sKvfGz5vlZf
af5SWPfvwZqq7WexlQp/VuCT92KhjCh1uRP4tsh6PuqcIfVZ3WpyE1s39b2DY3+j4V50B0LCs+3e
nCPhJiHjenvwl9wZUohg5xb5M4BshJyXCEMeRW0Sqqmmg50F87hXcxFWR96eJNn12lyyfT36W3Al
IzyKLrU2w/kXU1/ZxRK+8xaxzqNzR2HmYnxWsuyp9PHZLXK7TjS5NlOBCGdI3TlMz+yEkxLCPqWF
mZTikWUw0xm5bri3BUg/YXrWqxtkUZli8LD0Qd1afYedknN53/uBUZyiGTczWnHZNX/QZIr1UKDN
QBlV/syIWyxz76DG1q3KzqzWa3y/YhnGRw/fVPMiDd9nuGJfvD51DZvps3Sh7hNicGz3nLtZad8T
+UJR9uCw8Mj6CmGkHh2DjoXNXL10tRb1g4rVLoxcYW/eFypgqjfNukK3NmvbfLb8zfuc8nHZUmeY
IRaIqotubJ8hWmC6atmHuT+yEC0IbrXHwbKT+caOns1ZFiM8jNgyjnhz3xGg6SqimnY2Zw370YJo
V8++0L5LWGfJb4Z1MbDr3IddcBdwnDtpaNwx5lJiizbWflOJAQEXsuMSlfFYtszud7Ud+PxdY7Bd
OrPV9skz/C540L7gJcJjHTg6sjoyRshQAx81lURcNQpogF3ZUeAVgxEWL26tkWHM2u/f2jEvPFZm
Qnf3g9mHlwq+54+x9TPvTS/vjiwWljuI/fvKZgFJNoIBdaIMNT01fSPpwFnbnn2it01v2uhcxoUa
oA2pzwDoz6XGioF2fVZ9ozDGZXm1J6ZJsAa9rS0JYOGlKFCed2sxsZuFjyA3MPDyqlR8Fq3mG2LE
+i4rXiw7R/2PYzJbEU/kTJ773ntUVu05qUX9vV3jwsZso8QIqs/VuTY8ym4yZP+PaiDdHtoSzjte
zBVUrQLodU6h9O0Pw8PJsCt1gMejWFZAnVyGMyGcYcQBvqKTBLKvIuLh2IclzobZN9Znzy9e63IF
zl3txdiWnZ0tdn9uKXD7l/N164cW2QS5rRCcW+i8JMS8KVhX4c50XyV6xwCpVXtTaveboTFHlCRl
IGMWP8E6hP6urXizzK0VfjW16K+riuTVcw1UncKu2MqhYaExrfn2FlQrt3Ik68l+XCu+nZhFlzh5
1RL6SVW5009n2zDn4zoL+16B+h1dwri8WPt+gAHOa6YzY0PNRkaaPDzNNa/PczHWCyObA8DF8GxI
coki9q9uaXN9AUh4dFpwVfgc/qfe/RIYf2voYgtlm7H7GG9Q+5atM+Hwy/CAt5lHJKuVt2mSuF4c
W/qppOJmOJabxa8l6tcS1jacjFcCvKCTK8dxjpnTFHcTou+1M7FAuRwTiIEHQhj2U9BYr/YWzYpv
1iyxqRjiJLNle5mLzroiaSCY9wNqZTzS0ZSEpPjnp85yuDUVKqCLUoXMdvDnlifbQHT1I2BW9wls
yyMEZUnWqBauJIzG1MWU6CXn+cg5Kuvjptmcv7hPnCJxRnyCU1lbhDhkG4WQTg7OPZes89B92nHf
m353N5YExe2iaOtOjeWrT1+FYOy0jvEeGlfE5a7reOF2Ib+nleCF36PfVU3suw3Nz2Q9e8sOV568
pzXG/IZzYvrvjQ4Nwy3yR/ga/pjLUwK3y2p2wJjMx8VuyJT5r4E7jqMSa3mcEXPBG78qQ3eXazTN
lMfLSt5pi31st2GrrG7+P+WnPTlg1dkMGwOEhLuBoDppfAldqV+yWkF5w2W9YnUOw4RJX1DoTD1G
ulgS2tM0wEXZ8+buQz37PMMtc3WzpJdd+M+U/fSgIixjDMA9TJTkxelYG2EwC4mZv1S39q8gUPN9
SaTa90hWdB7jUOCz1NgCs2qZS/9Ftj7AJwAgNj53C78yXbqfEHb8t63NBHENOW8VCbnnNZuXzCie
o7HvgBFkIF6zQt65k5BTylmcaV1O62s7bcVnJAfULpNGD0iTuhDtlzTt9mk1TPPbI4jnTqi5+S59
a0C287BtG7XFcWrSPeoPxevPbE+g7UyjdxLIJrPb1T29AXIe/X9l3zNIbSZTCQ5ke48KJ95BUwt8
SF6R85vRoDmNqUwnWazVe6FsThpHl1XLAyoM0RpLP/ATOcXyzHn3dRKezcOKNC2mT2+rXjfK7P/O
SnzNxBamPkqcTrV6ZuzPrzZvo6eQvWF9qYIROHylSXDnFxFG3JHq9oHNKITJzakbDMV1KLr5ziEu
l/iRoAoAqQzCMksxg5sXVvFT5lEGN+LK7q0UJQdMDdtDkJ5fYwBWOGxNS49PYBLhH37s/IniNgCj
Ke+MO6+X5ts4B+VPB3FiYKubo3CvWAuz5kOVdhP8vfOpDJHNmQaMcl8Qq7qCE5p8tCvh8kqznZsn
V4yb30Cx6PGh4lhBDiMc9HoQyBvcUP+bJnQ4K7KpHOKwXKuxrrav+Vwy7fG5t9at9QFEqapzQsHK
YZNRbp+NqfX+saA3HsmaqhD1TYX8/f+fI/eF5S2GkCGBptAX6K7o91xO1o+psaQlyHP9c1HMpNv4
kzMiosAcnWrD5JlRrg1PGNE6fIwzKNGDkzngNjIA6JcV+VtULaoV5sjjPzNv95PI2w4e0968k22y
3V+kQjyEd4S7GjjM5Bkxa2khc0J3SrQCqPfO8kBRqqr+JixwSjyr8i7m4PPUVa6gYK9AGDu3gxEy
tUJs/aybcuR+mj3Rxg2egb8cL7L7DucxucorAXcECJJwNMwxYwOrwEAjOdL4WIe4coz1dhBnZh7Q
Sdvq0ES2IhYHc25LELIjvpeW03vCXgFfEZXIwd7q8KKnEaL3P0Bl2yerzfLfF25kHmWWGJZDawVu
H3NQKNYXaQc2KzynHeFJBzwi0WIq+8/0/8WaJl1oatdBMbmBPWBEjiLkn4tpRXzNMGW12pp5dzI/
+2PYYlIUXJHJQtz6j7tzaU4c2fL4VyF6c++NGNzogYBF3wiDsV3lR7uMy923Nw4BapAREtbDPG5M
xGzmQ8x6Vr2Y3SxnV99kPsn8UrLcpKDwQxldTLPoKNv0UerkyZPn+T/8s3l3Qa149ag2b7odv9Va
XIU1dwl8HnXRdCGwNmAGJtOAvrLp/chvfbaao9EJXeZmTw9InC6SRf12bBkYl1Osrlr7Ho/uZ5MZ
bTQ2mk0ql6x4/GkcLVaXVFjpn+YrawSAe+yLinW6R91PFnWyTD2p1x5M8ABHmEjhcjz+1EhamvHR
iKer4+QhnP3skTO6HbcatBW44ecwoEoZwMvJUFsxbRvIK7dPhNe6IAeAxe7WqFmlayzU+b8tWnUf
6Kf3jn0wFYiV1Zgn2vWXHucH3Ce+HgRkBNug6SXX2nQZfpyFpntJlnOggfyRdGojsIO7o0dQN24D
HYyaLk0bbKg3nXCPTMJYN09rrXE17Ga3/9xNqLWmJZOj5VLgfjQzl4urVTIezzrNuxAJfyTO8nhm
jpDSNkMd8Sgbad9bS1w1F35UjYzjKZIStkEcIMycEiASzokI6M6l5OA+iBZX1sMIk8toCc/NSoA8
+zjXA35jLhYc/MmkhVzSOK8xnxYg4GrcoS6r1p8IWaHKnhbHeq22PAZp515n5CXYlxfxsrm4O14x
CO+snsQti1aZRxg0uXuACG2fXFDzeLmYnBqh99DqgiBSpyxjleAZ6/H8cXI6Gy/4fqYFSMrcWR+b
IAmMcJAmD4sONawT+j1TBUabQWNZJxL16DY7d/GcirlkbN4RIvFcnYdRIktBTBDwSKtRn6zmHDpS
OEwE8JPArJ1Sw0k9PfUK1ZgitDmRtcnHVX2CL/FIeV2NjkRrujQ7dP8S3e80U4MwQvnUPk/j1QTs
vcQ0plfUp7XuO3FCRWKH/lh9cjyqN0xGCYytODzRLFEPOeegMvnMR3ktV5wLKp29yW116oIvSezX
IplLdQ9STZ2m0wq5T4GV0nQQQh5jqwGMG4ZUmyndq1rHB9Gr1nEtl51c1oBPO58tF9r9aeLx7HZY
nfjjo2o1CH9ChiwCm8GiPuouvEVCZOoupArFsAgldXSzNerFUXiHMRPHo48zlzEWbc2KavRZuxO6
OR50HTS/qE5ddHu18uvVk7Hm0ovepjBQjz/X8UCaXcwimgiTB4tKqUZVmO/3jUfvNtvDkEB8BGjX
aJKcPvoT8PAf+DbziOhOGpClfDROiASRE64ZEZA2bt1L0CrNuNmpjWs1iliSBY1B3viu3jy+NwCH
mtfoX/+Ev3DXOLEWbo3mhPl0OjAsgpzo/OUSBNPVkpBrfR7XbkZ+aD70FlTn3H3Es0f8zHBBHoai
qMltZLQQeZfIi380bUzuqBq6n+s/Umdx5+EnjgHmILjoRWQImRV82koWfus0WmjGL1j5zZ8nD3fd
+2aVGiqX9hpRzVsdja6rM2RvDnDWyNUXXCHe5ePcpNHDwO0hFMFw6unoenRPFptOs5hqpfhXPWz9
g/ZBNGK9zmV9HNcWP6Vte6rBsF+HZQXI9KU9dSKFk4WeXkTgWXeBBI2XnxInXF47UeLFUQ4qLf56
Fbh+fBO870u7CT1hZt8sZ84P3w2CxI/FCkYUla6jXGliDsozBNTzktL17qLg2bxWMoS0eYDrbDTq
BL+yD43XXuCPnv6s1fQD3aL63MJ9EB8mkfG8NQ59jQe7Xy9j5u7v7HoBJ92XD8MfvmNUUlkWACqO
f1VnsmvGAt5xnQX6AfOO+BA6SD97xwJdLysFGhBprQYgQ/Kb12oHTUNvMGCCDuP92naDpZYS/CqT
9Igv8KnJb12tGwd6utE4Hekne9ReyTxtzqXeXtcPjDo3aiM/9rLMN1oHhmVYTYbLZizYu/1voadK
caDOvADmmZGlFuMq+HCG1k890tHkyDeYRpt+9u7Ua6VPAPCHDTrFmCGG3Z5+ZBYY5gGzrjXO/57q
fjEzopQQMITCYqgqdRjy7usHTP9jLgUjap85w4P2SAXoApCy1LvT83/QAhxEZ2KGtO+IhZjvxoji
jL179NZaA3iNUm9dx54hW2AyuzDbWayHtWNfRx4sMSYReLv0kynafWKBmLhUigUGQl83qU9j6En2
kVjAkMkDwDQYVbt3Sl83y747dztDqzBqmLmbfuTtr+oH2IGIB92R2Sd74B7tPx36Jfff5GpDrTOS
bjsPMIfrApVWW7MN9kv5CUCbUkfAwsQzrQZS/nS7b2jAFgqW0Z5PUrB3l7+uZ0tietTICd7j+NVb
YB+j6HSBiSQ+8knAI2CWUhOwNkb0pZ+U5Xt0EIyyF6DFYW8wZopJH89nfe0qqLbQk7WmBhMyd0D4
Cft1DnSzrAFktA7qNYPon9HIeMB9J/GgxSwuShRBZ8ukYO9MAqYelVQGGq4QfhCj66R312oGON+8
t6Vl8rF3SoCMeslXxw00dSIoumVk2887rm2/hhbQANgCRWzvbAHWVfblsQWofRPRL+mtiQygGWot
kPNa2TP2SOtppe8+FD9ZJsIeeUCrsOe1gwaTUixxH+yZttPLRj1w95o1igKF9ZN+ZG3HIHWDbTet
/MrLzIw92n29VpYFlnlAMJfXxOlNP7Lj22ocNEzmMTM7NOPQ3t15YuZoKdsP96cuDr1Q7dlHOv1C
7TfqhDxaGav3aPe1surebDA+syFuOnnXhZo3EYkmI1LTzxuuulfw5zln0qEqZ5hmS1wn2pZU+doX
8kTB5t+fkgQiE6A3ak39eRRH+lWRPsmeniUMxM9/l7IpaUxn7Y95jGf9f396xc2Hb11W/stT1wnt
cDBepi+8fFqoyFX98F3b8dyVs57JEYC3vy9jI+XzLPG7qNLyGtuVa3dg57QEW+oKKHe9Ss/2Hu1h
EK6TFoGjsos+SezYmdqetOYWtn1ZwqeBP0xCO8oppcmiGhd6WcKXMDi0R4m0Ymyo8pSvbN+eymRF
Smb3grdJ53OoclNm5czb2//+tJr0wIFoq5U+cLiwv7+gfDizpO7aX/+Y09lhG4bSNghf8/dlvO90
noSO43u2P8xJCRaKS6Ys4QtnQTldTicVc2EblyXbs0luV67QYqFTYdmVC5fBXHgHOelUBFQcqM++
GzvDSi9GE0jHNfVvy75HBwKh7VUOp05YUI3ZjfF1TrGY1yleO3T7fceWWIOJSXChCWDxV98go//t
DjCZHcZfGQ2SYES8wVUnvZ9fX+sX4I4jWvL+3Pbua4aBtJiuyPnLhsPX//7EdCGj1CSCUC59dW/t
AnsccuxykUnPMqbaVwXotfLJaOJEOll1FQrNXtkc2tCd5StM1yvCZGUX/CEsnCWB2F6aaBTajpfT
SdcqYumlyYb2Q04lJSpCs2WJfgzCYYEFugIWgL9ou3G+vHS1hgKy507f9uWLQVNxZf5IC7C0WEuB
LfuJwq1QoipS/2U3rGcnQ7dyGNp9V7Ic9Br+amniy7BAVSQBy1J9unbFmivdqRtu3L4qfJKfnCiu
tG1/kq9XCB3VVvmPWwvcXnXp/sOZOpJ06JaCg3cZVBC6v0SVoqVWV6HXTgLIVnpJf8iEVawR6Sia
yIoCtcws7H7lQyTWL6l8kfDTGi0FPDrsJ5WLJJLk/Im6ArH853W3172+7R79a0UIjxPCsKL8k7Wq
EaYCK5DQNa2tTO96SaC2WRp/jJuk0dNX3v7YYYN9Izfp0EPry3pJwV1y6BNkCCXZIhJdVtcdJuK8
SVRFNK0sWeI4IzeZ5oRS3abggIEsCWNTp+vUCVfOKHh0fWnxojZDweLtglmov3iMsoTzrihUmwlc
+EPScg0Fyz1y/KkdSveICoX/IXSKqt5SIHDdKA4Kh0PMrim7Z52VMxjLvBXZq7JkaQAtMkHkmUqT
tcPA2XYXETYqTxwfYeDkdMTRE+WAZZd84vYJFhQsxJaCnTuhh8CPnGW+RLHgl4N7Lx+3EyfEYJHJ
quAD0SqZuyIhWJa7zOqk80BSDdRXlKd7mvjoHIkJmiiQLLveD4MN5UBVlAK6se3JqxVdDGVX+9EJ
CwJGrlMBWUzWC3spG9vpFPWyCz6348eCNJgKuHvuxuOkaJpo2GClOdzzgkd7UlyyAh6fu+j12PGx
dwvhH5HvLM3nZOFM+wGzJHNaQvswAz7/8f1e2AVo+vAkJ5TSFWMGyy75IvDtQlC7ruCIXAjdnq8u
XaylYPcunXjshJsel6hWLsuIyyCc27KuUHE1XwlPdJgvL+WECtfwKgjjZGTLUTYVSY7rgFtOPnhU
KOTrf7/8ihPtFAmL1oqy+9ZLtWbo+lJmRlfhdfRmhRhxWhNcesGPNg5dKMmErqtg8dwZypdHWr1a
er1zN15lpy7fLSHGuoor7/NEhOEl41JXcX88hdzOXH80DGS3UZS2l2XJLcbVALnr0LOaU0t5IsZi
liWORuaCckahLNAqvJqeExbDpg0FtzVBMKcS/IrxIsUJwdxREUtHMcdjaA+cYdHT06gZVXBZnTHM
81HidqulAYCkwLD98u9C/W9zzSgFpuCXcnBmAhLzNMyXH/ftQmtU8iF/r0ntkTv0OQEb6Uo5rBYM
SOK+8B2pfOhbhd5+Laay6WcqHvGnV35ljvDQx+kdCP2R08nMo81SnDfSjQq3trYZZHobxS7jsGeS
bs4irAUN9zai2WneViOQFrmUop0GH22vwAeq1TYO8tvW3AsSNNCWNRtk3zZMz7fR/lGcBHnFltFs
mk29adId1GDcMzUDuajk9tfbnnFFJm5U1J2WZdJ+BHCnqdN+qTVq9Y2nJL+DIUSvlG5kxi4IotVk
lIDebHGxixJ4amJ3eVqvfVAbB8MdbKlladQMjVQFpde8H53XaUn9V+/k1z7uwomCWRDbU3mryI/U
W+Cg0MBEwbgBfsOu6/TVD7PBbnb6+aYL/bCtgqRwVt6xW528nqbyFc+qaVJaY8BFA9O3pmutnQZO
9n7f7pYSuvk1d9Qap/4/3EHeiIIq6bZQEHc89Ed4pusitqEk19j0ytPfDuJoTlHfOllNBV08R8m0
1BVYfe0EgOehu75WQwHZztiWXDsV7sy1M0v6HuoOI5sISKUDcIxkr5pG/hr5DfH2zTtypsGA4gQe
8/LzFEhghwrtEBS8fOVCzb2cXn45UN8JpkEYoIscbsl4KcjWFXjXz+WNqUnoP/NIes6um+2VZ6hj
z5zKrRMOJctr5+X8SspH9y6xyViSeGvDmn274HRHy1m8zgYBlpQx//3S2H2gXj1A73mVkwSXQtIp
lgKd0gVlP5TJqvCFuzGjp2ayum4oOJ03HPsTG1RUiRHNDevz7dt3YvflQ9hUsH0n48I1sGmDv2Ol
G4JA7W95Uet8+e/YqQz/8uExcEPp1IGzWJ78meMvpU3b4pi9nRfnbr9oFYAkUn615xi6zAjKCaW+
qalAylhvgQumgsv2gv6BkR3RJyIvWMG2kYkL4lgWh53W7yu1MJkRey7pYOAP8tW/X19CtkBUwSm+
4CIdFLNDSniboH1duVQa8DcVbBCUix61puKauwhWQv/Sm5EvMz0cKopYLl1MfImqiisjpSrfF5qK
IpbsPq623SiyE2nVm8GQtyu26y+/JcCASmYh8GH5c95/Qq7xTORuI9BOy5PtOcvB2PE8R7I4gfRQ
QDqLO23EIFNMKie1bt/Pjp7IMcgJRF1FyUVPNDLZlXMnKOR1NAVWUI/sZDG+p6JloZcUugAIdZTf
v5tA9tJ0AaZYet++/GdQuQmmX35L6xavwi//5Q9cOU6rGwp4TX2zWwjlkaUo/wI3tr8qKmigAsoT
/jzaOOAqqlyIE0yoCq0c25FkFgFvVn7NtCm7BZteV9JITByGTIxkEugqLthfNnwQME3K8+EXd9q3
+3PpatVVdKFksfvN862iZKTthpUbjDmpCoN4fXl2HPaXjrR3DV0nUVhrmSAlUo1PMd+LB+bbxWGJ
v7f+jIHYrZm7+sudud9uJ3Tha/4JQ+K/jogv0NojFxwo0EOHVLr0bfdeJqxA0R+GdFHJxrgCB42G
r5FnD51onOsc4ZOoqMy5WDIVVHarBXZrWeuFwe3FTVNgUrSJ5Mv60lCwVgLU/WAo75kKg6IXupVz
OvWkoJCK2A2t5HLuRYWFArzHqHIm/tM7vM4FIPV8VXhPH+hC8p2CmanRRl5a0qAsb52mwgH5aM9k
1aCp6BA9W4aj5aqozrjvy7Mhq7c4CwqhbgZPlKed2VZbaCs40mc0vTMKraAswMwtv+xzW84OUYBV
nij1aXawcUTqCrhMPSCp2oIsq/ARCBkO3Uc5bqFZCu46EeJcFs+0iqTQpTOTIxZaQ8HWXdkhxYXe
tiI9ramE/mTDVNFUtDpdAfPF4DeyY1EuwOn1L4aHlL2oe5TO2jPURk4qpSwwQMtSvhnbbrEmPp2s
UZqwfe9uchrHScGabZfoYU4ns7EUaKIbQgvCLCyqOV2FRvq86jtb2KGiGeXWdWIQtCR+qFB1P9I8
HDxWPsSUZswq31cYY83M9OTpZK4/TgMrWMEGPD3wLGEE5Rhv/vtK/k9320MbpopYR29GlYW33KZv
KF1TYftcuMMhJdldO4rXmZYB9Hz9AKNFXoUI8cS13tidUBLnw7Xnf2Z4COsPJRZAZdyL0YqX6zrS
W8Vmg0LX+99/+49oYi/tykm4JAXICk7JYk/tfNckfUgBqGWoyGHeuFSWVMmQymlBAe9vCMDQsgqM
kPzEnuTiHn1/5NrMUI95q09UKtlS9LHVYKyAiizRUTAZBjDwxp7gRroyLB7zCaiiVLB5Z3biMjwu
51HmP4BlwWDA/HfvT2Vc2VXPrQ7o165GUZLTW3uGgogcbUajLZQV6KBzexaPC2aNmBrQeDnp9e0C
S8+ga2WDS+uvICQAFNH1X3VFlivHIpOelf8l/+UuqITDMOnb0u7lP7xf6Kjjd8GmTJMwbTvsk0HK
iab2Qf5DmSeMEteTizRVGGBitSCMSjpSRRuNKFFq22OQNSXSKhzkjr2kLXHbjanCnOkUpENFPcZR
MCX9Ijd5qDAecrrbCxBVeG/gZxZhOVV0rII/OwTVMpEzlSoqBk6BWpOSJUBLlz99H5Hjwv5pKoC6
LuxQJOaKZSQqSlRF52Aksu+S1ccAovLcuAJVIw4E5rFkhegqwLoyANQzN46jVJteOo+urEFUmPrZ
U86TgRxJ0ZVoPtqP3aE9TJd/E/TptslZnt4FKlCEhK+Y8aeDXAbRNmWob7Z8Jb/38LzSus8YdesC
+gIureheFCXnmVbYCDWoKOJjqnDsRuPKrRuO3K1KHhSynJ/vv04/93Y+QUFpRhsshUIFKdPVy6+8
Q1MV0cWcUCpSKkz/ni1bRXpDgTFO4CiudIEBo/4gkY+xiuKzTDoxYeLxl988Z7pc5wrDdfMf3y8n
6Qtc2DxBbqYXIysUmPvZC2S3QOWvxym40t/yVYutNei0etFh2WYj77CcVYKRp/2UudXdEZMGBK/f
iP4vtwPvRauvQK4rFpepAKggA/Nr4E22xJMsGuRBrm5ZFu3mYijEy5X3327fs17XP+G+hyPuuULi
VEUQrk3SpoC6pAIOoR3aK7niSEVVoTjHUqhfRbysE3hBsWNFRZi4O8CXkCdkqADiP8bxGYxFu1Gh
d0VFrdix7U2+CgWhIMB2klCwIUUgNCVpIKKtRPol0dB2Njm/0soUSTfCJ9L1rTVVeCpOmKxfp9rL
SvXl2PPnMCkulrmW+WPeb2vcUoS9YtiDtHG0W79E+dtdA9vACf6El0I2wwJEZHsaSJujwsJsAyVZ
DBeqMFyFug22OlAqKkk6gfA6/3rmMFPJH/1tm/+pwhtMC1YEGDUmslDE256jAviuEwS5TSZ5KSrQ
747dezc/wsKkV1GlcAy4l4COz+e3pIBL7iDcLJ/aOQrller56S4EvW65UZ6lYgLTE/20gkhstggz
PCPjiOq4obQpKi4GApBSxnoTVeXtsZJTByC3JwlN3+FicEQQwMt/J70E6Dm5ULz/xjgjjdbHtc4p
CfFiymT+4/sJd8YhdQjE7rc4KpoKXOlLZ17p2N4WFC8V0GaXbqEvT0Uz963t04UumxMqYiSXNgUO
+ZalO6jizAoG/+JQe1XAm2wqkI4rNx4Q29p6uYDpk7/L+8Xvyp6RTBOvsNnuzwRJFQ/wit2KCo4j
l1RE8nZ78dgmpNfbNUwWLjp1PJIy/1I5jAjKRnRHZpFmcWJJi1EA0Un8sWSnALVUnmc3wQTbVJJU
JreqoEtxWU5GyL+uohz1JgFZs7BYBZL5E9vrZpH34ySmUkhauIpc4YaRqasoueiI2kCRtckP7fq6
6wQZG1QYMJa5Ra2BWVeBdft5fb4cY+z8IKz8mFDqhL241YxriPKSGhNGmkTBQDt7GdfjGzo+W/DS
yjo+628jVOfu4of1b3fX6yIURne3gbX9sW+ZOeNpXDl/yXwBu0o8TpyA7JF0NlXU7l4nUaGQOR0N
7Qj2L99/2918+R+aSpfO+pEEii//8WuEt0nAHxP134aql2/Le3MA62+zH9K/Dc7vz/eW20D99uwt
10Uj1wJr4yqf9OTAw/36+/8BAAD//w==</cx:binary>
              </cx:geoCache>
            </cx:geography>
          </cx:layoutPr>
        </cx:series>
      </cx:plotAreaRegion>
    </cx:plotArea>
    <cx:legend pos="r" align="min" overlay="0"/>
  </cx:chart>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_xlchart.v5.7</cx:f>
        <cx:nf>_xlchart.v5.6</cx:nf>
      </cx:strDim>
      <cx:numDim type="colorVal">
        <cx:f>_xlchart.v5.9</cx:f>
        <cx:nf>_xlchart.v5.8</cx:nf>
      </cx:numDim>
    </cx:data>
  </cx:chartData>
  <cx:chart>
    <cx:title pos="t" align="ctr" overlay="0">
      <cx:tx>
        <cx:txData>
          <cx:v>Map for Supplier's Country</cx:v>
        </cx:txData>
      </cx:tx>
      <cx:txPr>
        <a:bodyPr spcFirstLastPara="1" vertOverflow="ellipsis" horzOverflow="overflow" wrap="square" lIns="0" tIns="0" rIns="0" bIns="0" anchor="ctr" anchorCtr="1"/>
        <a:lstStyle/>
        <a:p>
          <a:pPr algn="ctr" rtl="0">
            <a:defRPr/>
          </a:pPr>
          <a:r>
            <a:rPr lang="en-US" sz="1400" b="0" i="0" u="none" strike="noStrike" baseline="0">
              <a:solidFill>
                <a:sysClr val="window" lastClr="FFFFFF">
                  <a:lumMod val="95000"/>
                </a:sysClr>
              </a:solidFill>
              <a:latin typeface="Calibri" panose="020F0502020204030204"/>
            </a:rPr>
            <a:t>Map for Supplier's Country</a:t>
          </a:r>
        </a:p>
      </cx:txPr>
    </cx:title>
    <cx:plotArea>
      <cx:plotAreaRegion>
        <cx:series layoutId="regionMap" uniqueId="{9DA63FD5-7777-4AE9-BE5B-38E28BB886CB}" formatIdx="0">
          <cx:dataId val="0"/>
          <cx:layoutPr>
            <cx:geography cultureLanguage="en-US" cultureRegion="SG" attribution="Powered by Bing">
              <cx:geoCache provider="{E9337A44-BEBE-4D9F-B70C-5C5E7DAFC167}">
                <cx:binary>7HxZc9xGlvVfcej5A517IjvaE9FAVXEVtVDUZ+sFQYk0diSQ2PHr54BFasgyW7KjHaF5GD24glgq
b9713HOz/M8v0z++FHc37qepLKr2H1+mX14lXVf/4+ef2y/JXXnTHpXpF2db+3t39MWWP9vff0+/
3P18627GtIp/ZoSKn78kN667m1791z/xbfGdvbBfbrrUVu/6Oze/v2v7omu/ce/FWz99sX3Vra/H
+KZfXm3uqvLG5a9+uqu6tJs/zPXdL6+ePfPqp58Pv+kPq/5UQLCuv8W7Uh4ZppRPJSP3/9irnwpb
xQ+3/SNjqK+M4Y9LXt6UeO1PyHEvxc3trbtr258ePp+8+EzoJ9fT1ob7PYd2FXBzfr+jn5/r9L/+
eXABezy48kTthwr53q1Dre/cTfXl7lED/7nShTpSTPjEMP1M2+xISJ9r5Wvz8O9xzb3Wvy/Hy0p/
fO9A54+XD1W+e//jVR64myUtHrf/n6vco+SI3/8jzz3ck/xo7/pafY2AfXTtlf59SV5W+uN7B0p/
vHyo9OB/gdKvxrvbu+rvU7o0R0oLo5lke3/2n7k7FUfIOr70tXzR3b8vzsuaf3zvQPOPlw81f7X9
8e5+jSz3t6V0fmQE9znjD1p9rnWPHUlJpBJE7v19DYinDn9dpd3d7U/nKGy3tny891IIvqz+w/cP
zHB4+9Acx8GPN8dVfZP+jXEgkHsMoUTRly3CYRHBlaL0wSL0Uev7FPRdcV42xMNrB/p/uHqo9u3V
j1f79dW/Hjf+krv9NWTDzZEkXGrB9V6rgDBPkI1nzBGhPlfciL1VxOPae6U/+OlVd9PdtY+3XhLr
ZeUfvH5ghIO7h8a4/l9gjLOb+uZvjAEOzCMFlVI/1ALzzByU6yOjlVRMPup6b4bvivGy+h9eO1D7
w9VDdZ+9/fG+/6++7dxNkd48bv8lV/trEeAxeaSZT4TPHxPPgc7FkUBe0pyL+xA5SDt/SqSX1f/k
1QMTPLlzaIZ/Xf94MxzfufKmmv8+I0h6RAw1PtDlPs08h/wrLPWJT7Tv77PUgQ3+hDwvW+Driwf6
/3r9UPub/wUw6LS7Kf5G3QsUViaBdvy9fxMo90kJoOyI3mP+B9Wvt58Coe9K87LmH1470PvD1UOt
n3748T5/ad148zeqHbDfUPRaBH79mFeeqp0cae4bZYBLn6r7+2K8rO/H9w4U/nj5UOOXb368xq+A
rW9q6+4eNfCfJ3t6BKxDiSaAMc+UzY98Coij6B7uH/j4n5LkZb0/efVA9U/uHGr/6vjHa//yrkvu
XHFT3X4T1/21YivZERPoqrR4sdeVYHwUzKDNPiQI0Ogz5/9zMr1siWcbOrDFs3uH1ri8+PHW2KXV
aopHdfznkaBA6AilASYf0s9zwgegyDCUZPlA9xxm/T8hz8tW+PrigQW+Xj/U/u70x2s/vKlubm/+
RuWDXdDc+OqRXXiufM+gDSA+BevzP3zz0zj4vjwvK//xvQPdP14+VH34rx+v+kMiZK+G/9z/QWj+
H//zfFzwVwn/g/b877LM/1ES/35G83VItbnpbrb3060nVvv23fuUgInbwasPBfbFiNqb9PT2l1dM
ADF9nZmtX/GsML/oCl/fu7tpu19eeUqBvOBcSQ1CyVBB1Kufxrv1FtVIiJQZ4hsOkk/5AL2VdV3y
yyu9QjahwUAxn660R2v79TrF0I0ziZadMk3BnuuvI8W3tphjW33VxsPfP1V9+damVdf+8ooDWNT7
x1Yp1xUpyp2inGlluM8gQP3l5j0QKJ6m/6+gmavomMs7n0Zdb7asFrVXhKQe0uWjlH2d3wjPyXZX
NXM7i03HJplMoWcj8jmunKi80LIp12cmkXO/yY1XNSejKYv2dSHL2psDm0+y/izzLpvsBroqMh7G
Wgt6pyc79++LZNLFje/LOvrCS96oy1ilTc2DkqYtRBG1dOWbhJJurDZxIV1eB3aUZXlB9dxA5Lgs
6XzOSl5lv3vtYPHOE5O+oCT04M90ZDCKEwbozSiYj60Y+qmONC3TPlGJfxeNtsqak64UhTgpxNA6
fbK0cZeO4ZLWRfp7QaKURbtvL09RFJ+vrzXXnK2sPSwFYZ6vv2TcbxVR6W1Gc56nYWe55ElgDPOa
bOemMXbdxiVdLJLAE95SV29HweeWhVQsauRnnUqqNg+sbbijl0b6De59W0i48FMZNUFHJzAK5ooK
EBr6QMYpST2WOO7dKs8NhG3iRce62RW+6DgJKtcp9SmXJOr2qGefoL9vm3VdYYRmTBJmMB09WLfu
Z6utx/3beIbPqWAgddH+moiIVXEwZmmfvqkiDPO7IEksYyr49rbNH7athU+Fzwxmswwx9Nw0sRxS
j0wJv/V0oRseypEoeYNA8rpTu6S6uEw9aulrnjdzf5W3hCxJ0CZpAaX8VUl87SuxwlpDwFqT55Ik
OomKbCbuVqgRIbebqVpovpNu7FuxTf1IqE+uhwqaoF3h8SdL5sGZ7ZBaUo/fsQrS03NvkEwJX0p/
pWyZ5AdW6VRKsjmvoi+RWSrpjm1Tl9G89aKyNfPx7LsJLvLt/dODTKaJNEQgShCo4A9Amz1XQGyW
TJq68z4nqdOldzJ1yRoQ5WQTHCrox0wsIkzLdmZ1MBnGoQiZkqS/KmuVzWHlUVddmTIpXbVppHXs
fTmkVfv522Ku+fRJvtWUciIEEZJq5HCuDnJJP0a+I80yfZ5c5+AEpM8J7EOmkUsvmBwfvKua5c0a
NN1o14+0jvvv2OcPyqIUo1fFCWgWwdfG9Lmy/Ia13dwq+7kqpIccniF7LWMwzKSb5TmPJPJ+G/cu
vykzWSGjurp0VJ74XuYNedAkyLZr5p8TvFWlSzGciymvbfmdtEIPA4yuStJMaZ/BwjiK8lzQiY9V
baqFf24jprxym3VtXfRvm6VL6yocm7mBcJ4uB9yzc1PaeePny+xdjXUdnbbGFVkclstC5vMyaaou
CipDVNSFvSRe8V6VJl7KEMPSCSmRedlMqzOymALfmqfR2DTfCVMKRuWZAzBFV3ZLEcqlknDW5xuC
Z1bNUA31Jy2tzGRYr81QE0RRb4wL6aI9pPZo3mfPohe419+nk5pGPm5NY8dVs+tH/v0YEodZnAFt
GAQSpYyvsXvgFvmUt2WU2PpT7RBFzZa3uS9eM5rw+Zy3/Qx1mGgolo9lMs2zDvrEjU0SIuGP6n3c
LJF34kqRLR+d17fq0k/VChAmMZSFOc57uZrHttzAheZBy+F97bJ8+bgUKh/zgBTFWrRSaB8GspVJ
cJHPDkjEL6cJtuMym/HRLiTu/E0tW97ulO5X2+VTnAJgNPfLGz/25jHw7ZThKyzAAyRPvWrFBl0t
y/xmalXV1DszODpcCW6X7sK5PHJBUZSOlaEXR+V0EgsU198qv4rEx4EMFE6m/Rg4Y2gqC4jy7dxw
mDWhfU20xthRgJ7g9MA1eDRXMTV18WmhZeviYGJE120w2swWp7xvRiSKb694mI2YRi5i6xEuKlC7
D1dsHWmTseTjb3zpV2cce7GmP9bqHMVbDY1Un6KML3DCkfVdG7/WSCzw02+LscLZZ0GBU02K6XW8
xwiOPvGDnS986BuQA+XHUlRlx4PO9tK7s03SIBsleVvRrYu0Td8OrR8j49SJtPE29js22MDXeiyG
oGNxc15EvrqauCv8OWhHqob3ne+RNGzkMtlzOBFJgoyIKK0DEWHijmBPCPzQDgnQxWmU5d0a+YOQ
/A1Dva/ngOeOT8OeuPy3sOUwr/kcBQpwA7teh8zoCZ6ngVxFSTU2rb4e+ooAxErnGEDssKx+KwCy
xElCxwluO+WG4yPu7pGtp+rVpXmfjSy6iia1ujRr0qV0J2nN+Joim6UldNcUQ92mx4ucc0RdNJYr
pqazXyI6NW0QRt8x4kFm84GAfJRNZLV1pAgS5/mWGl6Vi80qdu13CUdsdXW8CtB5vF9D9z6OQfvM
kC1KpjXEkSvXlOLqBoXGSyhgPJ3kesk2eZvfFCbT4iQdi1UPzTxadRk1E55KE75ucY5L1e5yTzu+
q3038DacUS+w3e9s7aADwNYwshCMIlQIxtTiYGvdlFNd9Ha+5vGwZqrONXCtpVhS+6Ujfs6qYO5s
s3zUrFrrY+lZCoNMqiziebuUinbxznCvH6+BUh3UMeqMw/v4sCCbVKln4GJiLOo1u/VImycpq0ek
tQ6IBAumXUTwF3osClWUsYAquk4nXhfKos8QEolhGf7a62dNhTl4va+N7ds9RnnaKh7EqA+4AHSF
01o+2k7yB6hLx0WoWTXeh6HUFtlhD29Z4k9DHqKzTOLqe2nhoBytSwoOYE9QlgiOJB2UI5JZoNZ6
0h/ansJDurnr4FCo/dCPyGph5TYaPTu1gSr4DIUXQ1QBsiDpQUujm4rurVatH2W7qBM+kgECcnjv
MCFBBSg9BH43VShUD2aLm7GCKqfCrxAriKLVHHE+rYbwspTiw8yZGd4TW1pIIvMctSlX3dqnflvb
Yj1D+zQnYvNrEUCSoFQABR12NoCDrReTaf6QJLMqoqDrc16H0Uii7FKxRbh52yRO1X5gGDNZEjjX
pM0ZKXo+yaAG2vHOXVx64nVUJpqHzWin+AtJC3IyRr1Qm1xXtrgVWbG496VVJU4zL7QY34iBkmnZ
+FllZB02wI9tvxtH6Q+XrkmiyQaqJCW94MRRs6kqZ2iYTV3vosBOfrNkQVINTkxhPOUDgmFY3DgX
weTJTGQ7w2gvrlTRzSIOyUT7sT+uzZjQCPgtirvTLtFAZqFeinFZ0NbCFevTKZ+jPmjaOlO7weiY
b2TpTcuHUVmWfuxFEUcbLjpGwxn9qZ0DFXet2ZiUjXkYyyI+0Yx3m8aScTmPTEXIMR1pwnax1/oJ
2da5LcX1LIc4966NJdP0Yeom3r322q7y3qNi6P5WOqXc9aKHuLJBbS1N2ndmWor8OErBbuwWK/zS
Bia3nCWhdkvb+J9pmfnVbcJqO0wbuMrc3Jm+G0cS5sXY0uyki6pG+hv0AbJQx1Hp5erSUO3l+fGg
atYWyV3iV7yDlifKfSdeL9wOcOmFurZO3nFFOkW2VSXqWp/2JkqT4qKSU97E22yIu3G4GGUUp+ku
EuXYy/dRxXhzqjKRxP4OvqJ4HtTDQlDWi9ZPRxPEnlBNt0kit2Tz6Ri3XpIej2mJahPmZhRIsEOd
9vJX6/VKtqdwjtGLwpEDttDLvgbqMkE3c39SbwqmNT66/UUvTQvcIwZdvQsX24rm89I3hg1nmXJ1
zE7o5Hlah3Mm814fT1VGyyKQYljrIpFeiu3EXKKo3EzRjFMVYSYTI+M381iPtX6bRV42Fjudc4/V
p3k/G394ozIuUxM0xqychHadTPKPOo4ibzkXomihKW9ukLJfI2s3iTz3eOR0cUHTJqXF2ywbMz/a
jhkSQby1KeWQHSlrFWkevIKwLYmTOW02pM4z52+qjniy+pXFrMJ6ZVYYc93HftOEDq03NMv8PkUF
CalK1i+B/IAsQdOYFdOLpMXuwzqhFVe7LBlXjfGiy/Fh26TzrqpSrylfDF3s69CMnYUDLBXwxnFn
XInn6v1Wk04uUF+TafxDLWkjrFYkFE1mRdPVPLQWCZP/nxbTqudKmAxcktd7DqbwqtxPxF3ToKFp
di5NgbTC0aezbsLUT2TvwYKib/qPXVb1aQV9eclij5N+EXR67Wd6FTmFpevlSsGzsALHreZz5E2r
gynnrZaXs4drhSlX1QwDxaMosX4zQoaharFs+LAf5zhvPoNwS3BNTrVVV7kUkeGhGA0IoKDWCQ51
bB+8J1pag6/UmbduLurme2X08BoXPmBcIxe5/sVbmb/mJHXe1YOqvf3jj0rePwemgOWvNatLCEAr
Lxk+56mqU3ecVnzGphu24EckQcx4nJIrNOCxNYHcG8ouQwdXQ+fdu/i0omaOZEDzZJjVG1P2Floa
WFngEVaDY3MhaI5oMEFO5hX0xiUOUiNGdUyaz2avQVsjgpDX9ntKWIoeLaxtpUZ6Mvf+2p2TvWn3
7qGivIB+lEjxxlbqYt38pOYEfhpTty6TiETh4mwbopPrxUtF351hp3xV796Rln7uISU2uX4LTV2L
93AAgcO72i5ZRd8r1FvGBX/Ygluhtx6RVZ6dLkzqqT6OCUgksh3T3iKmTRavzEc7wr7poFnzmaq4
gvu0EogVm3cDwO6bFlz2+oVsWD/EEPv4KCqyhkO5yFX+qldxMl73RVzE6a6KfXxv0nAa85O8nTXt
zvneV9KsNZ0+flC5yQYHcaaU5/gSVACLxbM6zVHnB9osilwDuWX+sKkbr6vSkLRxhMVllli0TF1R
g9ssQBiAsoGZkv5U23gN5x71FdfyuVeZv8sBFqf5jJu2mOxJJywpy7AwoiiHIGpj0IbU0B7PJ13T
4gOgURaXZdPjv3M5greTZKSgihpw+cXlkHcRSIHRZVidJrEdPqoqmtAFRPOy+v5okMqz3cQbhgzj
u6To/W1RosSW28mrItOeSoNSNf1G1JQh38SFtXl+8kAnZ12RuGzXJwX63S+zaAXnJ3WWQB3H/D5m
GusXUFgbjXm0fOSJb8fuuuFjMqqTbr/1ycQtVMTracmxozweW7lVC6HIcp0Tq/roVK9eA75qdfE9
f+q3+QgN0J6t++3SlOHDwcHxfJOCffSCtFjAKxvB8soEoCxmVb7mNXV4Qs107WEH2bfwqz3JslBZ
uGjXV42L2GkcNQu+Y9lTbxHacrCGjRQ5KMqI5mh9yxK9UxV2BYgJeV7mao2nTowpSPg49zukSq6i
GTWvnZFpsh16vVV5fcpXqoD1fg4uPiuqGK+7ucAufxsBzyLvbIxa59JLw7OVpLQ9yt1rnUdcde8E
aKw52k5R5s3JTo21LNoNqAuqRKBBAqlPIuYULTmKoYHxF08s2JWqyrVslDJa3c0xR+F8e01mnQUT
zVOS8uFsXGQZ6Xf50o/elQOYBquw1I1Rn5Bv4V/eWC/QQCbIuoeorjwkf7SXK0tVpMCrQNamtGP9
SZk5aehnMRWquFSqqedoJ5htO+/3MaXZFG1R0Xghg7YA/+2FfkG1+whGcsy7DyRusjgOIznzZHo/
amCb5tYM6dCw39rIBzVx7PJ+KE3osaXNPy6iZ8IGParDhGafUgtMqfHbkZ728PIyMywccNHTQ6BH
TKamzcNO9rZs6gwEcSgln9dt3aebohjW/GfmeM0mQP9r8KZtuT5R3bP3UcbWa5ISD0/M8bw+GHGw
E+UWnfs620iLqEYox0CL0eXSzbTeZgjUNSpNud55cFlgSmQiIzHswQjgnoJf06kXh26aHdcBZY74
b/tEx6MNRlKBsBfzEhl2OjbVGuWxt6x0YLv+uqMJBGBZd9osBP4tCOYPl+AtV8nzFJPGTw8LSWdQ
0hq4ine179iqNFt0HmRV3Yt3+T5h5XuiscHRDHiDVzQrCdk65YTYlHHZ2ChIGtV7V30qa+y5GzHF
G85SFq8wLhET1tBDsYrV3wecZ3PUkSCS/RrkNVvHjJtqnFaf1NHC8jSQSVuV5TbJCkTjbq8Q8MBr
0st9nMtHem+pl50njBfa/w7xddDQg8tBfoAHMyQ3Rf9AKycdZgjgq9lVYq2C1DqOJ0TDaJFmG0+s
EVQMIF6SYEibVfbvdHfPe7t1ebXOaoiRkmL9g8bW9ZP1xlaDqtqnxgwcMKRAH4BI+vZSBwQ6ogmn
/gjWAmWF/6q1rX8y4B39vPEjQMlHHyH5ZG3Y1JEQb7TBzAoZWSWrUfs0g4WtcAIme0iO35blOYWA
E4bwH/yWFJvHOBx+zp7LEg2cgb7N4iuDqZr6lEq64vG29TXfLhbQ+Xt6/uOCOG4H4kD5+BkrbH3A
K+aJI7QoSfS+mSoUijhHxT/Vc4409xDZ394gXWm7/xnvrDsEd0tw1JL5jGIcdbDgVGQirrpCvX/I
GGOyrKT9rPgs5W4SrT/ssjpa3Lt+5HO2KftqzefcITV47SJQj74j0XNPh0RopXz8SpdrIwUougOi
cTbEG/XMm/fFPqhG4DrE+NTnEfJ66g8pTJCIfkZkGo7iAGjhJasgWc2bfgmHBp39TpbcShJMSC1z
iFTf4HHER0Qv05mjnwzH/Tyr3qfZb2/i0IwwnCCcSExMKKU4LP/cb1B3m45N3nCZtPmamZZ7IFS3
surfzZ7fi/1Bxn/Lzr60niQw5PpPKXWgMz0BjeCXE/3lQ9mb4qTJAmKRWW3g2jT+S9SaJKD8KU74
IzBwKlr8IR3wMQITPaTZ5b4sASSv1tB5gbio2mYtGN9W6JpfnrgpHALjJ4EIxHkU/NLvkM8c52VK
3SLzE115LpehLkvNPymHgPleCP5xKZjOxwTPF+j09WGqKyNWzn2s4pM9FBkk2BH4EWtKfHx7Vw9H
MZ5sDFwhlsLv0RnhSCH+4biQEMxldJq0x25hJGm3TE7raYSeCNbb39ulwgw9tG0MbtUEZbSgWww6
GXe0PEe1xhGcOLR5DebngglwD+RtGck4ticzsIG0l9GU5nSaw4hh5PRb2zQl2iCXMVE127LoF9aF
xBLVlhvfSVBtF3yilqu3Zj/PyxWaEf4mqkraTK/zOBkMjsz0g0opOJEMRzVO0GjotNwUXlbDFA8A
RXt4LQnyPawAQvdRLNR9Gtu3GvlIkLrHpGRI3WgNVxgwDswDoLXMR59QsR4PAGKpXl/ytljBnLfH
NjWGo4h2Uvt0SYO87Uq6BFXrTJVuVK2LrA8eKY8GZTMJHoDMPYLCZG2EfpfGX4u4bgYwS+gtcsW2
tW+xZJmjqxjOCKYVaRwWU9minwKfX2TFNQfsNfxSzZ0R9WmmiLeSAe3gwLPO+z7MjHPLm02S9yVo
VzAwGlOGIEs630ah19t4JGXQcJweYm9NY2o9buNGCdl8kLMZFvsB84Z1ogUMSJi6tF2LIcKHtAbb
HG9wCAnHCXaJayjNwpICdP4+o/Vs/TOpppF9onKaO/8StFlUv6uMyXK2zarWI+iEkTimLsRRLszS
t5WdYdvNOLHFzQHxwEwMIaAZlX44izkaL3LTdu0SYBw9puimje8wF00T0h4LUnTjZ0XKfE42kQDg
roJSV6X7tQLz4vWBvx+5PeSiBvPwWF34JfJ2tquSQrEeKPoeZ4H4XnHiXHVr0dm7RnGPBitd5GjZ
nMGJmDoYHFElRSaLrYYYLM9ZMObeYD4giVv/qq6MV+zKVMYySOJ4vJJzKrPNnI7RcSoGfpISvpyW
bhpOwGTY99opFk5GJpc67QoCznhwHyI49YmIpW0DRF/yOXN18WtMUruZDI3Qixa8O0azC0qJVfLc
r8knmyMcq7FWF2pM640WSQLrEs/tMj2JbWbT/s2SFR3ZApV3W38mvIDHqvJLUvdXjIr63AkvPi+H
ttvKFhQ0zr7EJ4PtzSYxo/9O10mDuX6d3qZtE22KpI6DWVTVRkamOfMXVu7mqMIUuKqlwFf7cxWK
rNK7EV956qMf++wm2x/j3EN025i8OM4nWizBbDK5SzJir2oBbj4oQNG0gcdtfD1Oi39TeJVEK9+X
H0afpVvCOnImiEnSwHoevxCg6Xaua6u7NtPRO5CHKc4rddzcUox60M/Qmr4fWJaku3quvC1ty+59
OwgQDkgFm3ae+jPeujkPZDn6YaRNlPi/pgMz8ylOIPRfWiYyurV93aHNSctkDgYu/Tu/k7rceJHn
zkqD4wgbQbvs3TTwHH1Sac9l29EmjPzE3pCsrS8mLch5q+jqoZFcZ6jxMJ5NgLOvic6HU7Df3lma
84RtfGS/WzqOvAqWxacJ2uba+22sm/Gu8bwpZCldbto2swwnCmocH1yWFp6bFHUR4MSU6zf1MubT
merjJg4IrdPLmWokYrRU4TDygp/hf6FR1GduatyO1T07l0U5BWB6P8px/kL6KLoUFOEztH23AbVI
0iCeykFv5Gz5VuiuuqwT4X6b6wmYjGC8HbdBn+MMRB7qNJZ14PVc3GAybQPOiurYgigIGCm7dxOt
8ndtMnd5mHddfN0kc/Orm+qSBc3UT2FEXZ0FGeTDxNUH54bAm5IlFJM/vjWsTYqwWobsJivrJcCQ
p/xY2bQJ6nqg7wyGCKc1c37YOxKdibQSN62vposMfP+AsYPosWjUBVHvNehI+/hC+Z5Ng4Lm5sZ5
ADUbH/gsC2TWNm/VqPIdEr1SoUkXfdJRm7zFOR2c7RgTd81sVR8P/USPs3pQN45H1yP65OulKRf/
uKnFHGRNGd/NUMhx0um+3wIGzledMzIKnGgwsc3jLiDJMJwqk9fHDXAoDWLdmmtTdeYzn2r+IXOR
/Twsw3LXw8E3g7bstcDBgmOCSrFppqa7Ar70AjlWw4Xn2vzTQmx1zAsa4WQW6OTLZCYCtWxCRiJZ
6oMPkrk6we+dorBuq+w4l727xtkuDvkHdkZJxXeZ4u1v4OWat6ZK3AmdC3NVlm45j9us2U4aKRdt
cJleVoJ0Z64X49uqjdwH5/viC88HJAfWzMOlmEsEDzitN5R3/fnk9HiajhO34G386jhSpdigPcYJ
S9Ae5nTxXHQRRYl7tzA/ufZBnfzWLH73AQU/PkGw6dcL9TqcYVLprjCRvMCEm/KwK02x8Ze54vB3
V+2W2LNvc1Dwb+PJ1k2IkyFk58as+a3uehGjuV6WC2dEf46DSjnYgdJ+iPliSuTsctpynfsnFDO/
cKgX8cYfYg5m3nm3XsRwBu1ilmJJTTiXE7DuRvegtP2LXPJBd1tiXV50QWHq6GL06vgtWJbi0hNz
9bHA75TxTgyiN6Uf2xIIJut1djmZDMcvZU3TM2Nr9qn3on4Mi2Qkr3HUp79O2TA0xwkruAhNQvW5
iKzzd4aUlTkrE7/eYI4rlmDAvHvjm6XUQbZ0ZghKHlWX1sO8/3z+b+bObUluG+vSr9IvwB7wCDJi
Yi54yKys80nlUt0wVCoLBEkQIECQAJ9+Vlr6uy33tP33zM1EOBRhWypmkiCw91rf2gpminudkW3R
13OxwugJnQ6305TM4i52SfBAp4KrKnO6k01XKP3YM76KBpav764EHySvAz2lgBDbNgyOdDVmf/T5
pG13PJcepC5mJ0c54K7JjQ2XA3pyPVYhReVSpcK26w3Ukt5UsQ3Z80Z36StJxuwauF4b1luIEvFq
QSO+vKQc3Z/GPqLVkmYonNgErOhiXTJ6mUaOTP3zHvs2WkvvZlLYywibHTnlCRyB4zz6SdfdalL7
VARs6EHgsLHQpQ5aNg5VkBTuicegZsqoS8YH6cNgP25oNPuK0Dki11vRu6mKNHT8GzpiO60ByO21
hLJ12UcLr7KQDpdL4J3p70YfZMUe4/ZPxIkaOo0YzpSWilJxtyxJny+1z/psjCCwG4n3IYe9WdnQ
R6JJQjt210MHd7YUE2Teal/cPJWx8DB+qO2Hi4knqWwYjMKbgUMmrXvH3UXMkjCvs5x0FJJYr8PT
wLSCHWlT6stog/udLdFyG6SFo5Xo28SUNBliSHHQ7F5CFeiPtUBpEmvlo6OUbRg3bO0iG1Uo4bpA
VvDmgaJtJe2yRx8kkqIws7nnY4WddMFvkCTgjn/FJjTnWdOpUZUpm0NXNIOgIe0aFTmZpjdhsGb2
E8xc0V70c558Yev6tu8d+8Q69cYKlfYl2gTxtIHtaNq81UeCw4Ngk8g07C+6X40+Gm91zO1h7XRR
qVntqqTANFUpRCqe9DRmtdaZL23OE+yv6yK+LqzdD1SOsPGYa2/gMOakCp3Z5nrHYZPcF6aLnygA
Il3zFVoP1gMWTAkebvsIpRoe1DyZvDGUsmsjJ/lkZ7Owxjq2tieoxoyWgXDFSch+rqNpHg/D3KZP
00DCplg6eTW0aXATDS65ihRMS8kMzOsCbVEdRe36ZbLUHncXRWNJKA7hmhTrbBoVZvIW/OC2nJTe
2rIwG3HVPLC+SjKzqrIIRQuGFECkPZkMX67xELmf9lbzjxa+93zs4a/VGi/lVu5+0Lc45XH482wY
a96jvsBHaB9x6vCDpUVW2Ul1Lz1n4RuUN3cAtFMcJSnEgSra3wc90dUqsu6VTOLT2IMEY2jcDjRq
+89yixZZprGUn2PS6ksbxa0rW+36vOIQRy9bFeFLMwKFm7u1QrMb3/VoSy7XLeRfhy6mb0PLwtch
jLfrFc5tnapZnmJIxi8Q36PhvKc5VcY9mW+yto1Rt2JzPC/C5GsynJthP4nzqe0i8y7XPODNmHEY
oRCTZXaa0onLymjuFnhNu4RYSLc+rOIR+0iZBbxPb0Zloveu65ahjEZ8hrIfaZdXA35uBfkLa6Lz
Kj2JzEa0XjqAnBq11sAuhZLLLwpdW1cNCsntNxy8my6LIN/Wi2AZsnpRfXDB5zT6dOYGDuG+Drbk
PlB3aer6d7vmCscDOs+DtC1oKNmm8TWsO32lPKCSUjOUNNfOWPU+RIvjlYHMuJZ8Hd3XZfF4V/BS
ok+zCirmxwrXai3hyK3N1K/xJURqBmSKux3FPLDRXxMgpO1B0G65Sjz6tzJAObLUYzsHaRPMAswv
2df0ZTHj+Jmq1VWDiU09kmAmt3aj4RPctbwAFYQarsyWrRuPG4qqS+x+09a4uet6lHIFSk9QHIG8
jbstDCrbnkk8L0iqGq1WJAxApGARVUknuj4Z1gNbM1gpYqj6AUWabs5t7Fq1fuYRaup4avfXydhp
uItkuJkaXUU7YEsrMrmrSoeWjf4YkKifkrvMxm1eDuHM4y8jsNFgqtYgd317gGE2OHIzdDKTRYVu
2yWqtHsnjK0oDtzU1x38q3wsLWjuxNfT6lsxXPm8jWJSGYsGTN2PK9ShuHTAvAt70FbN/JWxIZGs
3vCqwEZBGieedLm6WWbLgaFWm062s4H4Zmbj1rTpwD+JqUlneG1PLYngvRwVQKllqrVPAtLf91YN
eA5JAFzK9iCZ4QGswNzx9X8VQUEJ7qPpJ18XqnPpawqXqXv6LtYG6mw4LGNxlkajsHXqCiM0ztY9
eIGzD4L3cKcfLGmJy47gqne8b3NoCv7Zqq0LunLKIXQF6GzbfstwRGA7Xl5sB0Ehv15QULpb0hfE
J5Vlxs7DcYe7haeFI6+X/Xuc22kVdTou1k9XscXX20uMYYwiUwF6iUX7FC+p4lmTAVTl8SWxdvYS
HBJfUOOgd2DzQam8x34cLLIeQCHdRIC5ULqrAjumLziKqDw58oUK7xVU2BVKKq+AVNlxSxo2uYSP
jdpA3BTQDiaZX+8o/fKmDcashQu2toWyZZjMRdJQv8fJEb6feFG5HT8FoGuWMpIIn5WJxbvTgDYR
H2QaUGWBfu/00MjMFF29anAqrtyjGebjnln/G2V/WXC23mNW2HoBHZhfS9LG1RBl9qYPvReNigVg
rbWAEayC8akv3EZPM0o4WsaT8knppm2YjnohoBhdrrYJ4Zx1+FA7aQdsrYloywznqK2XePePhgeb
Q4EQjA0qUHSIba/S9KizZBF1K3L3Huyt86oM2TaHj/nAh7TG+M3pqyYwsEvTr2gNpj1Y0Y3oPuwa
lBPaXNguHdYPFriz4oKKOpqqfejYATmttQ0OwoY54JxoLqaqJYmUTeKJuQiNpJ/HdUxCU9E2YrKC
oMhTdKjUm1uBgLOtI5La5RXoA7CJUitQdhWYjnlFgRRG4Iogbt0ydN6iTGbU4TcOhpsrt3igDR2y
8TJgRgJltynCFWDrlAC6EXlr6nxKC1hSwdIdkVvAg6GOBWUMtu5iVuPcVxaC2fsOYAFroy0ebEAk
vueuDlmo3L3Hw66Tos2Lpgdb8WsAeAniYa/YdYBt2Lyhudy6B9oLfa664ohfoILJLnVCU/6OLTL2
x3hN+ke5xe0NMEn2wXSIO59vuwOu1looI/vOXak42T7lLrX3mx47fAXE2OAOUyGxm1KBsMKQFo8h
5ENaF73cTiFEC15vYGN+2eIEOcJ0MMnFlPQ98ESdPs0tk4clmshrpk1YFhQcYqfHHYS+2X2JyJG/
RaYy4nVkzYpQ1zgBkC/4WqwnlmnQaWbagYOydnP4uMV4RiPQDVdqoj46wCGCz0piBAtrtsYrtt4A
eQdeLooCL4yZmVEUTN7cxFbZaxaFa16TlCl6AAihnjdHF1DHy4RvCRqAviW6y1kpUIDfzcG54jV5
kk8lamrPy2xoC+Aow8y7Ggd6D/IKcsn9LqAAlHumVNYMKwC7OiaCN/vs8GdYCpwO2IhQ9Rqrb5vp
piZqjau2JfWfKXaL9cotk1b1OK/5o0n1YnG5NJ3REHCoQCKSN/HYRld5Nw4UmFDrRanDtrgKgi56
9yMfLl2gzD1Yvb4CAxZ9QSrGTvAZaOErnppeV3RLuK/t5ntTjjpf2sZ2PB+x/+p4vOrDyKeHJdvS
l6DtlLuFcjXEEAOk8OWoRPiZFyAeSgEQ41aCMCEN3VKPpqCIkGqYW5KKRoR99zykTm8Vzk1UdajP
6y7Wc36+b9ndFm+QoeNItrf5KOLXGZQFK1c7fo6NkK96kbLs+ATtEUQlQCm2YsmP+jMLNsJQW7mg
ClB53GiLeI+B7vI2MRucdI+XutZ8oHeLXeTlks7Iemg6XEMXoBdBS/IXKMacYhmw7F1Fe9y4hJjH
VfvoNBi5RFW/5tu5WiMC6MwEiYcak1+YuJuyei8CFE6CF+44pdE6PiIty2sNcavWWOpJNcepbVC+
hFeTlx3YwC187VrvXot2CUtlLEF0Mh0akY/tN2DFpE7SZPmUo9w/hkkbvksQ6K8EfyQtA4cbB+T/
FZmb/MbB5D+qdcFbl9svAJSXe2WJb8t8kSTEe7DfFywYUNGEiTjiPNAT2gwT1xjAeQUVLbje5kj/
0kPsqHOHRmVGpngvXRfKlyAfk6e+ixNRJVD1T0pNIawwkJZDHH/1Fuq/bgYFPUi/44AaxFrDA0eK
6RUdrRTqUSdGJund0nczdnmT52c2Sc/IPwMScL4XM7wGGI7yLvFAafxxi5DViOpYErd0J2I70e8n
gNx++dRyt6Vf0ymRw0Uvc7EkVZtosgR1vqbJprF5DaBZ4GmBj+iLkGekBngX7igbc+J5pYdME3ey
3kHFLLPIpYckmbb8LZumBZvKrIbRjdjH0o6kNeo8cAp14DPGALQkYKyAI6OMB1XlkYXGSwOMPUmB
gnZK/krmwFNTw9AEqNcYtfmhg2PJ2QBaSLH2DJFjDc6wQVjPdjI/rHG+oIXhscu0fpH51q59DSM2
R9+HyBB3/W3fS2NlbbYsz8KGqNia+d0O+xr6Ej9FcV9tMkFJVu6qw85w0SIm2RcVFOvzN0kyRorx
2DG30vkXG7A9Skve5gP+H1h4mrmrYDFomK96b9oxqxzByLL18Bf23M8BEZh/CFAXyMrC5ASmB/Dh
Zxt3Iug5eqeKr6RHiuSH6x1lQwr7SceCgfbc8nUSFRGJjmhJ9YggUjnCRzHVEk+Ofup/M7r+/HP9
7PbiY2EIZIa4agH/FRT4OYP/e0KCpx7RJMbpxyDVOdskvoMfYihGLMRAwi77C6PyZ0/+fEXEuM+j
b5EdhuV7HjHw+ytCNMwXgrzEr+L7FdfvVE2cThrWvKFdYgHBrcQFiHzwHmbl90fxY37CjzDH9zkA
X6VCsoZ1P6aL/+Nf/9ezFPjnt7nY//yP/xMe+T//7ea/ppr/6e86/irPwxjNH3/T+dP842fhw/z4
dOcZCj/9y7+Mc/g3Axu+D0n/N//zvzfNIUS+DA/jH7GXf5nncGdgcK1/OyGtYNXf/sffmkVqudi/
nczvpxCdRyf8+FHfRzwgEfR3ICY0BGWThLD1sLR/THjANO88BWSZpWlEEWfB6vox4SFJMdgVuFeO
QaRJiB4P6A4c5vOQhwSjF5GgpkUcF5h+DCD5PxnygHntP/n9+DEpEna4Fl48aNeIg/y84JQXk0ZQ
LPuk0/BjWsegzIg2lYaCcSNxLDdR1n9DPLY9DTm9RfxwR0RLXC9ExiUP1xvb+eRjS2Y2lRzh2Mot
0cPWRvODgUxzK3zuTtTp5RFQzXRMgPzdkV6kd+PKijLZxbVZh66kozM10GGAw0Xhr+zefh1JDE+u
72oxza8CTeshoktSU8I+fAi/GCkxxFty9SQ8O5k+/xyu8YNSCb+IMqMauAWiEnTP4XvFD2yEECHH
t1ZAuvE5hw665c9aUlOGYTCV6OSQs8VuArp3H0sked4KhE+jmX2KOvEmWeFKqvJTJIIvEKhPiR2/
2RZKS0+SW76zQxTE+hTLRaMuMb94rSC1aRW+inl452H+jPkYFyoo4KVHuDgSprdtEqAtpEGDjiiG
19BddRBPa7Sved3OEJtDkF8VrLDpSJZVgbPFp+tDNGM4/V5aho85ivbZZmNWhgGHORrjZs3T+K2N
FKmXgrwQoSFmQ8auQh8uDWX4ZUv6DxoY8JoE35vMXN2hh8lgDG55rdPp3uwOFcwCH5sI2X0w7Nil
45O9wEyL9g3EafvKetodLFpmCAVjd7+OKqmZDGoVKoGcz7jVhVUGihRLLotl16diTiDrzINCn1mk
VQ+HtaQ7Ue9ZKsNX6ABdySmDCbaP6jDvGmck4R/BmDwUNLgMQYBCo+WoxmT3Dbj5Nx6zb1xtoDrj
6Vp6l9eDwi1iFBow17Y9IRsFTWoNHEDmFlMxCkYu2KYe6QB/0iik1T3I69LqHiGEPZkvvcPXx7uA
Zmhdb5aReySVpqQGTY58ZeRfVsQdjohZ5uUarvrUL364zCcyHBBCiH+BeovOosMCY61BZ7a9oA33
FTVrVyPu/2ASVBMMwhfQ9uwWk0jSW66S+esUTPD2ct2XTCUPHVTKBkTQwyD7DwANL/2Mz43o/H6j
tsB9EhYi4LJgFTHrdRXv03OWrVFjx4Bf0Aw/RXF5P+n4YeAzWh234Skm8WJqaGZIcLD2uZ17NMvq
abJ4+rLHPRiUKcAj4J6jX1phL6UPAYgjQOQLfMq5u9oGdU+29WbNRqQ4Qlnv+4SwWY83CWG/FBoi
FrtZsDpTlx4B+SJGK7F0U5TxdRBs7LoQ+Qm5KixuOd3PMeUPe5/dRniapfbqNUBFWUJBdyU4sgu5
yCcy4fG5Xb7NZn9hFDQvoKeXdsE6QYjTojOD5QAp6XrUU3LgzKK65ROWXQKXQZkBbwTPzbMh6Kdz
StpnYDumhlsZn/vEZgx0wwFylprYG5aP17vC56W+eDaRukcYC51dQW/nHd+JnPNpYA1UBY16vwgR
mqpptEDqTjFSRtmbeZSmjiMmqtlFa9WTFgakDnglsrl9+23/k0ZkZTKNtPGMZ5UmWEUjiPgg81FF
llY2KR4S0LlOVWGIZzyPrqgSEKJVNvJ36ARn39+VUZ7Ju0lMSZWj768JT7Hn5nHQkICYMp5HVYkA
T0Tq0GFFrQPGWaAuzkoJdrdkchlP+4IeVBTYPOgMiiTUr4EwpKQWW74v5rx2fnqiWs3QFBLzOJwf
pEizA0TzqAm4yGGXn2ONWD0wDp7bFacAwYcp6aRfbYeTQrVfkqz7JtJNn+Roeuyb69L89rOnGFo3
2dPTaulzO+zgoywZ6mEf3v2KdsZIYWqAJ2u5jQgJd9sENmCLj1PnX1ref4sMp9XekvAS/t7NHMKh
2Rhe2XFKeSURbZv9cI05D6AiwA7BVLiJ29Y1u8axlCf925ToV21FdLnkXQgUZ39RJuOVWrEQkW31
VbxZjCyAHl7oAziXfgZcEky+Mv2ubwo7YK0ho1wCn+KVW/PbWMUPKwIWsO/UUyGmtznoP/Uz9ALW
YS0McwGSyOLRJu0Mu3/DVpTuQ1IjaHMbMjZejPu0PMWDok209KqKAjzLCMeBs+Z1nLfhcgv7DxWi
kZwt2svNBqjmsyi+HDFd5gLysmsKjHF6hvCRntEHhCb25AE6UnFMx6A4UQg9DDmpajMKz7bNnuUI
KsqNCvc4wHpBJOfbvk5PeyLvXTq8OXwskAP4zT0EH+bxR5FUu+5n/xIs2e0qZ1gv0Uov0PNDBUa6
ol6YfhX7WFS8x51Apv7XguE/j4yepmJ8wzp4nRwWNU3ocyGKr23QfZCcuiaKduzeHA1zDJb9sXXT
/Tj4Fzaq19Z4iK2u1zcxRmKUkFRxKGfBrzhpTAmj9ltAguUwC/jhoxBvYdBeepWN1daxj4Cdb73M
sAOpTpZ8iqDzOvPqNoAXnOEzhrjNkL2LU0D9C8I87eWQr7KRTvQP6IJxlIbsKiNd8Lx5PzQ6AVyR
psPH6Ng379gBXMfHYLHLKNnZi0CNYE9Um1Zxh0+XQyCpNt4VSMzlDgjXHjVzSiHSzXiwOLDOZu8G
dl5uuElB/w2mNHLuAZ5duOEM5BnemdDy9zUOLkWK17kQwTNEWUj2tsjLPT3fkAybs+2x9kG/IMUq
kILasBtMPs9LksH12PT5DnarRH/LYDBHREpg82nrb/QaJi8hHFkMDsCmm26q83Ui+Xsa4xTAkIN7
NcVJTUhYadDHMFsK+LWBexm4xWCcAddXU4TtaGifu4Q8LFCGymLXqgFqx6sdUOoRwpy6BTtpgLV1
3d1YTO7yvFOCunIvfMrbL3rN8GUwkOlc3xkM36n4sE1HoCxDA0JHVvmEokZF2HIiPhcHimFEGBCC
fbYl7VQCZkEWbhyvjQi/ALFL636VbwIY2AF183HZlqiBC/OBkBaWH7arAUYa3nk03jCM8hLkgLxI
faZviKTxAcmhqOmSwhwxMAru2IpfkLLHzogIS9kn2LuDVa+326yWck3JA+npIYYKeM0p3hp4YCXC
VR6zhNT9uuHzeQKBsUPkB/39isPAYI/kHW43ifm7Fth2Rgw8QrWMBhfhZl/lZ8OZhRlkNdo9rUFk
D15joQ7o3avofL5kMf7aDTW8MWTUqvVcYnejyG6W+Ew1wOqsOwAOVevEhnhu/px3McrpDHlkt4cn
eOdwR9bj/t5qUAU9oi7vjOAwS5RAbiTAiz62iTv9thnypMsb1kaAL9Jvy7Ru4OsSX6HoeVmRZbsA
zGiORRsPDcfMg7pIx+KwLljBUYIJDEAZchQE3Te24fnPDnofINfn3aBednsHexJDDGoO67yeNU6i
vne4jUMGmwQG5fG3Hu0/amf/e73qv/1d/x82q1ES/Vmr+mP04B/+IpbvswfxB380pn/HWD/0n0WI
NxmDBkOIH98b0yD/OwbaRRg7DzGiyCJkBP7RmWbk79CRInSm6D/PgwnRM/9XZ1rgf2FMTQ4tB9EC
mv4njWl0nqb7E4gOKjzDX/tA8NPw8XDBnxvTfVi6PbRhV6G59hDfM6lpfkA5hip1OvdSRz+MxZU+
eyX1oLvwJRQzP+SBSk4Ytkf57b6x/Fs7yPCbM5O8RJPETn709OAE5c85GoLGGTnqp33f3ZFi6M89
SrPsCmVZ8ooRLBhOVqgE5OSi2hYFnydv8Nj5Wxb2FHu8CrJf4mWc2jpPpgjRTufmtZ7HAZwvQohr
fMy2IHnaht4Wd0Mxyb5e9n4B9YgUQVuzeFXrqcCckvAgQG68RjYPphoyMswbO/rdHrJWFL8q2Wbb
xcJSJhvE0pO4KTAnxSEChz2o8gaz52APmw06/Qq478Bm4VIcbQlMgKjoDC+B2zp3SlqBjDZfjRgu
CQ1G3D4osDVm/ECQBhtafGqTFO5HhpTxxVJkHpconPjcyX282+Y8TVB858F6MeWjqcCv+bZWeRBx
qPl+vREQJftq288A0ihGR48iTtqmjXSHkmpj9LqXM5XItWNeSuXaNYsO6ZqYoSrGxH+gfwA1OKrM
p1CqJdX3HZip5eT73zapCeobpjT58QnZ2wzzd5TjjZvkcBP5AJ1I2iHKfIBVF6xlxpPpMyBWDgK0
UFta+X0PD8b4+D1cRJY/jEDH9WHpenzg1IAHTnZkFw/9SGBEoslQd3RPJvu8SwC9lSgUEP6CCuRh
F7WQdxJafyQY0oOgmu9ZXE26p9uVRrz/c5cwCoe/ZduR7MazCyAT8SfgmXyueujuKBdVrGsrM/6M
hLEOSxoF01e01dvH2mXzq/Sg4hI6csRNGb2ywSCC0rKVUiQZ1xwAH8n2UzGq4BncuHgs3Doj5Og5
rWPM9bhKLERfBA9p9KQwrurQzpHfm8WjXcHUIza8yFDP91rGkA3gQZmLHGcdKQ3DIIMS5Gn7JRXc
fZUzhl9URW72o5Wwd8uYaij3vUPcvwGoiTJ5FmF7VpGnL2IHxZX1Qfwyh7ZI6zFv5a+6TU1SIcaY
rWUnxU4qvdEvrEujvYrDVj5wnaqjRskwN2FH6R1s1giA/EAwJWTlRYhAJ2E4ricxbgyeedt/yYMw
sseuDybAjm67wej6+H7IQA4cNsjtPfwLPt3kJoW5hnlhdikxDQxYS4bs3k2AQSHkAIQ8eD8HgOEE
iTVUfzWb5adNCyOzMGIRc9KwaSK/fx7S8vOmJcJhIcmShfDGaknIRabZxe928h/y7O9n7fwcmvlx
hThDmCxKE7hBfxCIjRlmjdozLGfwfvClCOv/H6/wh40X2ACmdShcAWwQx3egi/m/uQKmi1G8Vhje
l55F8N8FD8OdgegLwAJbWgdpcoEY5V9cIfo5bYeEHSKcsIpSiOhQV6Ht/nwJpgiC/X2LdbDA/bjp
rCJPuxH5L5wlQXhF9KwmfDOGSVNDPt1MCW+bCJGWmxDJhrnOY4NxMiC2xS9uDhNaGUb8/oqJcERc
AELR4RGUO3HXaL17MJHjoP6zsan4Buc5b8U5phzCGS7o+Xz83U2aMalzzmYKq3sPr8nykRfDZSJJ
I7fkLxbtzy7H9yudZ/vBbqA4vMkfHngAkqEjYxCWkVfPGELZX610f5g6sdd/vnb/zxfCpFrEbCKM
Ff7DhfZxygSfugjQSVYLDglrky+82F7//DJns+ifSa/z90G7C2EdCCae/b+8hC5D9MGDPkUnNNbx
SiTGQOSfEfO8CLbhL651Xqp/uFach5Scf4FLFP/hhUf1vyQEAz7gl7rT1B/mHvW22qvIXHX0uzXz
b7OHfxgQ+dsXw5fCCNcQEVl4Cecv/rslAcjKoKfswM+IuBqzFxLXOCOKQEKt+0LXR80uc3Edm+kv
TKmw+M13+sP3zPEFEdLD30ZxTrH+fOktUeD0IC2Wc5TaZxqukJU8hBVaydyyO4zjcHGF3D39iDAg
85It0/4Yb+iqF+PmpAYNwSXmInt+h1YCkaAhU1NXdbKFA5phXMyrwgiY45oqgpGbOBKBElj1yRcR
Vktq++W59Tz8fJ7a8oYxBz3wqFzMCrLN3PI6zEZ0poGwbGp4nG1oZ5kC0wOEK77u1Y6Buzmqu3LO
tvV9BG6UHSiLtk+ZysEOI+OVNWNq8sfUis08soUmEyL/ye4uERAm8RUygeR9UYpDoGgR1cIMoNlC
iAn2S6KoScqYF/wxtuxXnA9od8BdWoxKcgUmcDG/KEzMyqLwaYPaFF3ZXEXZZeHY/DQDEJInp1J9
8CowH9yz5T6dOnkCNzJdCMrGBoxTOJdd7zuYvGqNNDIZWXwTJ5sBrozihFQdzSUpIWEEGMKdUUoO
TobqvefByMvd7gqFpx+Eu1P7bGqFzlHcwBpYv7S5lVczm2NkFGbyUMQmvw8B4NUSE2Kv873tKuiy
PIHAYHuQ1CmRd1EhV3FY14XYJ+ZGyiESY2Y00AwDkMkEhm1XDBAvhheEoFOyqjfLYI8m6mwKMoZS
QC3gfRAko6yrMMFn+FzsxWWP/e4ila49dLmGqpaY4gn63xwfQ9YeRowpq5BjLLHsYgrhNGyRBQEo
UIkWKRdoINN2iYcZHRCJdbXL2/USCUDwLUQzBBIS1U9AdEQMAnTI3GEC7pNc22LAjMgo6mh6vbBt
PO55FrwA7DgTyNaaZs16m2BVZ7q7R/FAqxnpkPwA1h39Pv4GZ31jl3VvTBD0mEoUa36KFGakPoKt
JOqAIVSFvRK4lXdFl88n8Fg4PKbJb/4ZCuoeHzf8uAzobSgG1CojMv7F83Lm+mzE9iu9gBpxZ0zg
IjUSa7nkkcwPzEvQgagQt4NZCB0v523t+iNkoQ0EvuQRie62ATmWryuJgQS0rl2CC58W4/aUkbT/
YmRQyCuMGqGncdqnAaE7CWPfI+f1nA2T5tcw1MGfFdyLtJ7hK7xhFEivljqxpkBEB6f6MUFP5qoF
7FMsyv9N2nk0x410UfYPDSKQCb9FoXzRFL20QVCG8Dbhf/2c+jYjkQoyOmbV3RFqoeASL9+791zR
Otq+bHW7D0Cftc9l5rX0SqUaAyM0uk1pzt59bBYwp2fGSEwYZfcqc9TCptaPOzhX7S26Apvy2azf
pBjNXaoXcpOkmrtL27Z/dRt9XDOJV7xcMPiGQJgYHoIkafrRT3Be7NTsao+KKSMuhLHQsYhEffwL
e597F4aguFcaAL9nIFEjve86X169OJXVygp1dN7jYB3o/S9I41l1N0y6uhf8rO7rPDeIpZ2pN7aa
3XW3A3DNtYUJb2G+1xSHxG6F9uogsxdbJkHauo80OjGlGU55gDsg0gAq6Yi5Yxa5YZvR8DqZy/yM
typ+LdoCMFaZLj/TxA7d7VgUXrVmK9zMK7OI9XHLlD+N0QCGyeOctBHge6W1WyAtWsuIwjTxC9LP
fRs7OvdZDbzobmDCbG91DEHWUe/LSd7ETqLEWhgoQRCatt1yskzUrFj5o1mnuY+Ueadh+dZ9Oyyn
MzvMsblqRZr3T0Vv0csKGj03myQAq0xXsEza2O9ZojdhGqPaTyY5PfC7y4DJ5YgZcBrqbyj8vFVf
mCwd8KZie9MN6awdjdQpgZdqFGN+W6TDtmzEuJXhKJqt46TVL7sy89l3UonrsGm1cdXP2rJ2ci8x
UYgq7S7WnSLa6BiQH5ewsB7LfrJAepX1wathHAW4tKOA0dX85NaGvZyESvQr1F5T/8BMNYMgjCz0
ttPSeNvDofgx9sJN/B6JsdzY2VIb+Jti13jMXUww5RTVx7yNQPlXMCLFvgnRvq9hpi5Ya5Jlrsd7
9n7pcsj1JKk2TrdI85YptSpeuhBbOIYA2SdnAP3FWi96/UDLthLf8x7oRuAmVmPejtSPp0bkw5kd
2GLuRDPKcCfHKEaGKKNrYZb2HTwWlOToApkXEcYA4Q/qp8bHrpknO3rFnG+11w6gBmRbOePQTdov
ItpNMLDlU4d2hY2WPU5Hpx2iXaVwCWO8EgZD9JBZ5swk7r6oB6/mzemS/BhZvTVg06y82zwapbee
JN5KZqQgS1coE2Ya1F3UF4jeW+TefqjhHV4BwMk3qcr1lvfbXbKjZsE/BBWBEWNA3tfsBhx99o5v
Q7uzaLwU161XqW2iR9YzCh/8vClNh3ETiqHbLaMonlHsLS8LC4CziXA7bpTmAsZgtR32TW4L3hLU
1oxsZSwYrLb9bUez1TkVCMYFBLA5EhvkfnTDq9kz7sxuKbmy07itgSO+goprdXDaYcIERulsCUJj
bacyXC+9i1wRSn6OdjxFegmwiHLEby37wqaxWMGcRQCz+5/SNV8cY4+AXAic3PbYISmowvLOBGtW
r3Hw6/d0UbVyqzzuu6/0ltEipKHoDsUtaw9IJfNxieM7lmmRBjFjdbS84dSnL1kWeeN1oeUpk+Sy
uW5qzXRPCR4b2kRt3vbHSrKLQgmW0iRAesqvXvR25mOqu9itMGbgL0inw6BneJoWSqsp6/Liuzbl
Oe8dYkV6OmrM8nVJEzkHOIeVGkV32f3QtEasi3HRbRpVtb4zYcmihAzH1GL2Y2hZIFBSQyNqIk/D
x+ahwryNhaVGeOWv7ORRGAhzTJ/GDpVdMLW5517bYkkLBIUuimoXYjC0/bCM9mmo81e0w2K9LJ5O
H8KNugqyGpJ71to2E7tIlYm1j5Y+Kw8qy1JsrGMXrxGqZtGdCJd+COjwZag9scIH2IZA6lr2QgVV
zw+uKtVwr1sMWJIkPbhR0wYlvZlghPvW6FjTY3MB1Dl68SbqclzN8OU2KOwjHOa9bqIym6bdBNJl
nbtWi00usrFDilxXb402OL4cFH20JrG2Kte0km9tlna+E6piOA/F2GTrcJCZt8O51l3HTMK/Fc1U
Zywkfb3WlgH+vKonEzUmsLcVHdZp3oy2MvMXRlZO7COTRF6gsPGdZKdaqt7EHE46WGF55WWmBEvb
e/mPlI8rhYHmARDMbFyBVTbax2kYbdCXS3E7zU7lvo7ZEEVPnl7WgVSLl/JJs51v6BbaTWzUyzqv
xpFiQtO/aRMYjRXdYXWeDFmCLi6UTZiKcGk6uGm19ryx0FZNGrty44aasYph/l9GCJSLm6qqp/Jg
Llr4o5AZxWAB//gb2yi4MWZSg+F3SlCN9JwSwKhc+/m1S8Ns/iWdMgTx11bi4t0qtD7Q86Qt7q0s
ZgnpmprEhhZ//F7Sxg2qzBU4MZKafBqDzBhfDVMMt0AZD/1csE8oan0+zDQJ95pIqsJ3zVBzT3wx
BhyoXnSZSzbNW2lmVNB0Nv0pzfZzlh37vmCcxiBsXQJBUgGCEW2fzU2G4Q6vbuql4c2U6PlDrTYd
pbyiM+Qn3sALoMP7Km4Wq6NTjfN6XnzqSIC1xhKFbDeyxTmPMmUiPC7KvXabtFyzy7CukeSyhzKL
/g0yQ/7IK+dunTpzj8qr5UZzlfYm0KLwlOsV7FXdC8eDFcaNfsQ+ZlA1Aon/aZt1Dwd5qbXH3sgM
bO8V3p5VlYpSXGpUHYdWMk/BDH1reKo9U7AL81LsRFOXr1vQwqnPNqsN2i7LTiqXurtGqFaKVddU
covvLVz2ybKgusqBASUriAP6thiZ065grY/pXrNHRyKnRhJ2cnMbhYDFQ/tC9EaZr/p8qsd1t/RV
ecr6ZTxWsTTmPctivGdTFeaAZmFtrkWKU5+vQVqusqUwEsTGujxEzWXfBYaNo5YdBLycUXSKJgOr
Zm0r8INRPN65k4nro7VlejuDEPvRoMO5MpgwbEMn84Kw8nqml00WVqce+tmLPnRD6zvlNPYygBHZ
sWxG3eSsxyVPm1NFF905dGGdFg9d6dKe7Lifzrox6uzFYFOcIUoohrsJytlZm0L13VVCn9bxZOMn
j/XuOFi5CVRaRiAWzEIvr5Zx1HHiJV0b39m4o2w+k2YCTIAB/1EbonlcNyYmpAwUwU6BzBgve5Ns
8qPGRp5bD+3PuoR4oWFYVnu6jtkPM4L26Q9h0FmlV2+WWYTZldXEyzdLUJ8HsmuNlI2qxpZwVulz
2gnm5NCIi3w10KPHQzosMdsYvj/YkJT0SGTCN2pXdsMnQDn1yUjH0UY2TR2PJJiawevzYM4z/tPz
hk2SDd1mntL8rhZTtNb1xln3cI1Kfyx1d+sNcfQ9pbv2UM/1wMsVung+kVqdq1bpT61gy1ouenbD
qFtb55ONLoWmQfgNIZ1Dg040RwAZ7TUYWQ471VFTr814HJ49IKtveQUTmhEM6nrPjOdre5jZl3d2
ywhe8E0MSjvpbubKlPAAbKEe0ZzPh5i8nWARrlw2vHIWFBrTtFfFaP+0ldSuMnrrKUh1vTxTklbf
eibnKMw4eYiiigLINMKoZ5mICAMYOoudJkMhuSe9y9raw6ROWJHyE0807u8KwjU/vTnjXBAPo5nf
hyVlgkV3g3FsAq44MnOhgokMmDcWGnFIPcyOm9COx/1M/c4MeynLZ4U8Nd7yt5nXeEuzOsCrgygC
Jc5PF9TGemwxu42LI8YViq5R+Cmw8yBEc/zNbS7Un6mmR6VhuIxXhsIa4udGuExrkCo1FqoOOVPD
evCkaZm3kewkX+wYGOleKg3PY9bYJXA/BCJeHraeP0R2dtbgBX+DC1zc2Y2IVpYWTcecYc1pBO7A
QycccV25drEbZiO7a8POWesMlFagZ6obuO3ezs7gO/oum3dfsd8rAhsTyfe+t4qgc6Syd+nE/QJC
0lj9Jo4vwq5a17ytwQflIu/gB6wSRKqPjT2520VILbDbUDD9m6m/GwkrMFELZqYp3beT18Mj94B+
l+OgDsVsTg8eo5xzDGGs8EcLocw6SYoau4alLcFAH/4e2529XQaFb36yscKvmmTOwE6EdCwqs1mh
+lEorXoxbsSI0dF3MPwlWFr6IQsK2KorjAgzRBuAMGzT8aQlfgn286xBgmCb3LQnsx+6wK0ZH4bx
DEJ+ZF2zcFcZiEov/5PyiuIpn1OZbaE6ZbMPszTaGPXs4ZtCvL5yQNifMJoh5hq61vodqaxa86Uv
v/cWMvnETe9CJYzhqsZaFlyK50d3zpx7AMMFXsHK6bOfi+vVCFg1c9hoC5iSWy4Hr89UD4S6CGgT
q653UQ51S6HdCBirDP0uvUHqgMnVL/o/Z94laafPJyJLrNcqMQWLMX3RoMXgYm2SRGuh6LY5aOw5
0yGxi8ZJV3EbZpsmHvgcdc3wcwjtfo12+tYUadSsVM1OCuEOOOB+4NVxcMIieKrMW1VCq7FnOlNz
IUdQGTJeXjxSWS4iovGOJtiFYJNa5RHGqBK0K1Xv+mWTsYWOe8kwbmFgA2t4Se5DgqI2mPCdtSfK
EKIOc+kUtRQPwbplnmT4rhM31krDtXayBoaoK9doo7MNwNVEx2kbVL88eTiA/Gm4h+Xn10/aiUFe
Wmx1Uet7rC6e3GQZGzV1glGTrFH3/IL6HOITZD/+O+xtTVzSsASOwTHegGxdjmPrVEwmSaCIdyNG
gFfHLMyt7lRm0PRVMu/mDm+5Pypj5s3Wh/YstVrcTDk3zsv0fp15iEKwko3UQwIWKWofbIQ4VnCu
66VarKs6UQ9V3b86bjtcLa6c78zBS07LbC6ssoLR2gHKyznj8dvNYZfDtzKpx7dOa/UvS1I6zkHv
ionVtmqqK3ryM+VhxaZpklG8B3JnluyfGvuJveF4GF2s1DLD8LuL+rz7hTPM7XzLc4sAtgY0YjHi
onTpTgVLKMyO9kk2PHXUwT/yCvczH3e2juusM+I8gCvsUW7r7MmuSrcqvV3bwrLy8Z/1MELAFlzF
I/q/DSWbaaxSMCqPXiFiESS0+m8mUGug+3pMlNvG7KrIT3FqgkIz8mrjDp2joMKxt0B0YI0/ZD8m
UMqU0+9lnCtvG1Lrv2Z9am/jeiCqBOQieKpRikO4pJO+YfMwj1sUTDe8lucspnOAWQrwdzJZ4d4D
LWNtPJXkiLeok9E5UQ9BciCyBsFw7QVpHbUvdTKYq1YphuCw0MPnli2Pt5K9O05+xS17smnCOkyK
UmXcGRXDYoxC5t4u+P0bfcTJGMCnpmwyBqnmIInDUfldbtIYNEa7vQqj2f1FQ/N3JYtzGAMz9DHG
yZvZSiqxWRjF5+vICXNszWa/TVqZvBlo9WrqhJDC09UK0y+diomzP89ecZrTLLV4FWLsrw0sRuYU
djW/oissQCVU/fREagLSZ3xG6VEY5UBLqQd0s5dLrffbftF6QAqjagGIwCTI/B4gR7bOowLiNOiH
iypPFMwnoekP4cMEfhuWexItw4YBczj7DATDKzfy8AippM7UNsONd9KSThq+V0Szt4sL+vvXQP48
fFKtNSGCcufkp6A5jnxQK5JTCrrPArsWzc7OmOdU26JTsUnCiAQxQ1ROduBFOREVYFOycyQa96Em
/mJY9TzZJ8gX/A6njvRs70FQ01YtoZcDltCYULlbibLdwZVWIfNiAS98NqnN+FrECll7A0vgFcNa
svzq2GjltwN1775kDZx2JYKBDg27lGcRVXYWhFkpHrRLtUsmlSHUzquMcNV1Zbk2Na24aUNb3feY
/umbN7r4vSRGvJlKwhQIFyhxJqvJqHv42nF6yrnuAMFbmw600DfUJsmVOXThss21qD2rSPY7QLgp
26jWW25IniF3KY7G69JA6r5yoFjTUNAd/pQ9hb/KuQesoaVWZuDDtCLUgGVqTVu9KkbziKdJC2Jb
hU8l5rugCMvWPSGbIaLD7ejC3/U41Dty+dzhqVjwc/jREmuUBiIqniAnZ/M6a6DLrJdBG3mAIvqn
fq9F6VPS0g5gbb7IlPM8DBbbVKeoC1mYnQxmVwnwlG3c9MrBshD5tNvca7CZHvOitpis8cX6bRZp
epuT0BGAZESWhlwROrptA4UoXBUXx4p24T1BACYooyoz5Cmxeu8t79i5+nrYC+zJoVLj1tCXOdkQ
TGKSfoLSfEB26eW7qczQvlSTE+/LIjOxuZVDtc2irPlWWLN1FfZavde9brzXDR0P9MWd6oe/vbrW
zoWm4N55v/Cizp7VioBBJ52DiQI0X9ko7THxZEL/rcToNasBUgnEgxKo1jGDRvGcYs1FAd/nF/F2
y/PMTNl7pCt4M8T5QyjgcAaGHYeoSCNVcxcrFCTd1LPRqFOy8uZupyrbQaai5v44lzRCTjq2wmhj
eggpDzXqy3rfp1gm0ZUW47XZNSW8jn5IF5Bu2SD9Vi7A+DDCMSEsShLWzDCkwccdT+ifsaXIb/QS
XUpNqGoVoGmJyYBB3UuDfmZqhaKkrXc6M8O75vLRjTqXJ8/26oxkBN7u7wz64DaqUraJz5NKyiWa
eArMcpEPqkjLm8EpqQQz+o5cKnZvm4neaLZNHSIwgrJx2Z6NSTunByEG50VkMjlqIwmRNxdPmPCt
yWjkqozFIfLANgaAWBrpZ8wjfoDlKJNNi7JxfK5rZhZ+Q4ZNsm1rABt6mzjVetBCFMBcUe9cj8Ny
jMExZeeS8Rxn5nZRfis6yz2Dte/KA9GdeGuK0tEeF1XrN3oULQ3mHNpGaHEL4l30BYDdIm30mihT
pivQcc6zoV9a4aQGwNs0gAedeJZgaePL33gzru7D1AkTOkvHFYJEXbc7Zl2PeEkX5jnwF/H/I1pd
tghwMVvAY0/lA1j2RmArhrBOY3HpOV4PjoHBUWQzJbBJVrPBUuLLtAftqQqnZpc6fFJxPefzD26c
uEoclWbfM07bl0UiIZMqO2e4ggtsoXHnGPcjEvJL0zFUQSawnBKjANnsMnsa9nDQomy3RHXdbiNl
LQ+o1DFt5+M0PRIqk2DhiYzTTLv6zBQdxX/XkH1WlUW7d4quznZAbFGBTZZcox2kR0n0qNOuTXwK
9yWBY64/EvezBDQmvPtCpxy4yjttzO+6KnQIiyTPgL3x4Ip5g4Shzjd5q9D4j2WU61Qjjv2mIXrJ
991YdwxrCtbHleHlah/31BA/aoY486NmlyK+U2BXRh7ZyMghVkG88y23HR+HIS2SAJhs+ajGCfud
rly66EzXNY00Tdrmm2XwtPgMkqZm9IW++ZsRRcW+Jj52Z8YV6LlLbtNTogwT3eOU3cdWTV/JDEeQ
StKwe7ptvdTxrjXJRMJHPdb6qRsjkVxnlhbrd3BIeMJTni3nCODA3ZN1ALotZcrMnjTm6mOhkz02
D7e7FtnYIOhSnn0G48bEZmy64tYF8ndvsO03fVsb6uQQdnZ9jiIx9adRynKTZ1X0zaYQUjBkQnqN
KQEEbHDU/Npkbu1cuCvJsIpaPi7YIpIOG/ISJf1KmBFWnmrqk1sjykGN5lbYVM9ES43XOXZuduNR
lj+XpEBibxOqe+gsu32YbcdgDGzXGs3+pILn2bTxxZIviwt8M8OivbCHWOHXkzST6h5jIpufM79d
E4EJ/NL8SUxHexzIrL0VNoWJNAl1q5s5vqosPHsGI/dAkHZ6sGmb6BfG4oyA3Wq1OdrOtgUBYjZy
QEa4e1JnukvTjsmno7fyTEKO/GXqNbwVYDHDJssRdX5LqAHpfc6XaBxGj85O8b7sWyvtT8zcnO+i
7t2j4ZoWbfVWbwKvbKBJjq2OUc6xE2MD2FM/DzjYtjKxm5yXcDYfQ5Wzwg5AG7ZO1/TxrmdPzNSy
UGIniRQF3VR6XbNGO0vyIMOJNz5ZAuFqTXhRaKX5q+rb9gppYXxbwfCAPRcSnon6vcFrUGooIf0S
wWx/18hG3oL2wb5eDNM10cTyRbSdONmTsNZkLuSvDdP7cFUmCupD0jBCzOVYb2ZVzTwlxD36A5nJ
w9oY4JQcGP1Mz3SKyg2Vs774xVx3x9aICZ60audJJ0OFMYPsr+ux93aY6pl35syg2a+IiAY+gzFI
qyGD/1+8S+F6wPh2m7Y9nao85AdFtrGJCqHfAGFDQlnnxIjiLTWee53iXufRXKNpdCe/C2NZvIX4
d7gTI1rHQ+QC7gzCnPV4R5GOAjaGk0TkS1jcp0KN340ywR9LY1RR1UegMm7jJKzVDh1feUg7095N
HnUuPtSp4onWtQIgXesxzkyb9Lcuw+WbVBaTEZ1JW7ujXTk/whDu9KuYCSDXwiyItB2NHsXt6CXG
b4PXcAu0JmwDoyO3yS+1LL+LSLy5EE1qcTfSw6SSouvmq0wO5SbWGHt6RZdLMLCG+1gsIRl6Nlat
Zq3SBJHbUBR9UBD5We5DcBE4c3un1jZUFFgLcmaEuzLHlvowJ8vkE7o7niR1nefDP6Y0qPikQde0
e7HNl6K8xW9lXc1A+Vw6r0IRdaEu1jn7cuM2oaKovqHP6Ubfh6WRvCitdRluMUUIomKIrnoC4MmN
gWdMrE1FmeVFswLL1mCU2/dk4NF1JnDujVe8YROpLSIgyIFxhVK29ONLOnveDWt7Jm0oy7PbcHKy
5ACvNLvDhslYnltxxDa9PDJtj9R1ooswpX9oRDvmn9FDrSW8V2OfXkfCpkmNUC9CUUKdnm6cUmML
y6ae92LhgvUrjeo5mBatwX08xe3PFtsEho6qG76TrcqiFRKbfAtCxCMIjvkWTqa0rNYuU4nyjhxz
hpcg4I4hy9g1Wxj7pu+m9iySOQEhBbZpPw+F2nihxn4FYsSwWno4UtT0ubmBD0HAEklexa53WYdX
OCL1OwZnNH4b/q4KsowZ7mc+NsOhs+3+ZmwG9I1kbxjRprVcUKgTnYUCLISdSZQXfXVrpKa8mi7R
T0e0ddW0N2xYeCvgodUtEUgZw52BV4VJf8Jeo2lvota0eDcuDh/qm6MI4+U1bLPxvu0QUoIos0aA
pf0CHLAgPGllgQuSm9pD5InHKR/2dK7lk03l/YzkfKZDbxmMHcxGvPZViIuE1y7Ew1ZP2doE64Tv
e5rNw5glrfcMCK8l926ZMtDJc29sWrMA7tJ2GtYrGJRMvfQ8u0kHLtCGMkG49JYIf2Rm6trlmSlE
PN+jJMjbF8qe9oIGauKd1cbZm9J1V9sWnjHEt2zl3WGLI9sIAEPYwCoGQA8X+o0L1YYxruU3RNTQ
pUeGc8cykKFc0iu+H3NdgKXv5KMj+olp4VitueL6N6R9WKoHi++fhPgeUvDz5R7ZxC4W7QhmpjB4
QMWlIfMhxUzXqxjXGFOn2bTWKQCI8rFOaSLNE24B8FAFwrhHo47MJ9PQHXIeZfzLlfyUXWtONSbS
vnJTdovYyi6/eIohw6np2VuIMtskHnCUNSsuDuSBj2H0DKvc/RXNhLbsy7GijYQ6sS3XFPATTLua
dPvZayltBLi1lw6Y049kKo3Xxh2UhhisdL/HKJu6Fd64AneaHbm/YsYXHks88xdaqCN5chqaapYu
rWVMFKfFDTYkrBAkktFG9Jy5Xna4J7wzLUxkIDJyk/uhaPX6Ogv1kUymOYXXPJtjPdwUZrwcYjFM
P3W+q78N4Gw4qTLJulN58vKcp+70Imth3s+NJnKm7EkS7i7lmcO0kNbShn42DE6w5CI9oUUrpQ+A
TOjYmbzupWU3eUynOMP6qobQCXoWajDJpEJOGC3kZaWOBroHRRd5eoADPMrwTBlAfZYlpPedkTn5
ZEDu/BGXFPgrI49DPiZ8WrtDEpLlt2d2Pp27DL799v9001L2JXY+ehyZgb16MIc3t1cGhHA60HdZ
X7pbYffpCdfi+CrTrqEHq+vfPpfbflT1Oq6Le9MTNlWUbr6ThlajGFTczwCw1d2cyKuCF9dzlv3n
R/mH0JZZpO4yCHUt1zTfCbr1mvjGuUuZxhOgqWt3iRf7XnXNLLc2bz8/1N8S+//JbD0SKcAQMX3R
5f+QGX/IbNFn1bkq6OguMTs27ONZFZ4/P8Q/rhkEQ5suj8H56O/NTRZcvKnPOIRRn2vnoVxwSH8h
tv6ognZ1U9cN9GUWniz5TpkMAhItTNyYDKXHoNGgdWRbHZnsEn8VTu5+0EC7OmwTvuaeQ4bPxUj2
pyy5xPBJtGiFlqQOIVnQNkhASLg7e/pZuAeIX1/JkT+I+8H+YmvC2uyiIieh/O8DkoaYtehsTV/l
hNDQPMQSXrbbxLtKkytQTCAciKv7r3fsIntGwyYtUhX099p1GTHU9NDG+dVwJ6ue9MluY/Trzw/y
8cnzdEwrlkBl7cAdenclazfvk9amhBbezdQ/de4X6TXictP/knFzg3jicBagRLZ5Zf++cor+KTQW
GxwBQNBG6Kuhek4tmAQzqDtpovetcSoPr1I9KTbG9Bb3SepcfX6WH54XXAZYMlgsJDwaKd/bPyow
d7EHDHI2rJsqroNe7+7m1Mamrolb2aQBo4Qvsq7+p41/d+bcPB17mU4YOW3dv8/czoEeqFjQJIe9
2DbP9Ug1oMzxDMP1NJdQNEb7moEcPUqrRedodreTa6yUkZ3KZtmpKLqqo+nu8yvxr/vBrzKIGtO5
GPgH/v5VrQKXKbHxkED6o6rNo04NRhZy4w/VlWv35CS7PhDkR0/mN+TGMiMwfmCy/cLE8M8b4uls
2D3WV3Jy/v4V8CyIEZ3QzDYFkktLCzwPxlkTBXQ6dhktGNQ/Pz8/8w/L+eUZ+OOQl5/0xxorAX9E
TckhyYapLToeMJeBY4NkGXfA7z4/2IfX6t3B3t37yYpQOI8cbEAdwwebQabDduLzg3xY0jkIb5Zj
SZNViZv59xkhiJzTvrxAJGdrzdBgWxOd0lALfn6YD8s67ArSmRyLBcIjXffdGxzB/uy0ziB83HJv
51J/s11CiZdCPS6LUz19frCP5+SRhEdyGQcyQdW9O6e6MBqts5zQ1xJSsSmWImN44in+4oP78fnj
MACtdAlXGNfO5Zz/eBiqDmRDt3ih7wjygjcFs/IShQDq5P7Fqa3V5yf18dGjkCCImaEjKXak/f19
tFEb4g58M+00juqDxtwP4bDOpuKceQvQgOWL4/3jjvFxBK3F0sM/379dZCPT6hMy9E2CLmxxnU/d
XQlVxiyj4+dn9uFI1C48E5wU2Ti29z7iSrtMqcrUdvxYOWf+JNGTQ8sELjXcIO70L57Ey1vz14rK
J1iCbaXAwAuORe3v66i3U9ujxOMV7mF23wvrbcQHUhIfkTrrYni5cAM+P78Pj+PliKbDI0I4omm9
f8X6pijgrHPEKjVXVoJN2vodEm3zn49CeWnxvPMq41V7d160mWbplTZD5umaVFarDdmTf/EJ/Med
4hgu98qkitHNd+s+g6zaxSpMUaadwJH5Zntw8ue5f/r8VIT8eI84ESZEyHvAA1nvqmagDLMrckmd
qTRxwotMILTTTPt8MtLj3FtvoTFCtYzoNQGz3JEzxWyG6c1awnf64un88N4ROyxseqVEzPE6vI97
G1WTE9UgLD+V5ohwgHm7W5jGgwGcCjCRpBFh9uUXFc/HC22YOkwCywETQNbXuwttAiUvmXQwdO9I
y25/Sh1+XXaChPP5lf54csYFFWlYmA9REr73UJLiC0OrQ8hXcbEH8DpQUY4FeosawJD39vnB/nVS
PJuEV5qOyXHfnVRhDJc0GZoBWV7f4t3cY3lE90e6gNR2nx/qw9LMJoiVROqcmI2Z9nLefyzNWWSk
wxKVjl/kWVCFT6ohck3RKJcKeONPhoKfH+/jK06SI3fLtmzGSDwvfx8Pzp9RA7Jz/GUw26MeFnnA
1LACTFwMX6wmH9cvDuV5l6RVvtYUI38fKlF2ZFoqwyk0uNmewJOE0IG5AIFlXxhmemIfImcejkzG
nxwG418sMx+KEso+npTLKuBI88MTMw1zhkihB4lOjrutYVVrDp9fy3eRo3wM3h3i3cWshds7okWh
XiSi3FWDNgfWXPV74sDwss3MXg1R/iLdjYzOMr8xer35r9++yy/wcHmzX+PjJ9/9giIn7Mgc+AWC
NjH4VHEimICv+/ySO80X36N/vBUY5CzDZtNrsat4VxmhEp5p5VHl5V0cCOiK3lUBYL1U/5/Huay5
f7wSrTbgUwTiypqK8E5chUy1E2gJTf7FR+JfT4hHDrFBdgHLpv6uRm7CPIt6wSS2qcS5qaOf0Mi+
OJd/vG6Y7fjMCXaDgvXx73MZ4wydG9nboPAIt1HGsLLIr/Rjq/niaf/oXSa5588jvXsSJmythMVx
1XoT101yu/Dgxb87zUTFeOFs06foXxXaU/vLnNt/rGEc2uIDQHOKf3l3kmmPBxdZDftN8ZBEN4z/
TH3XqNtRbnWGayYBBsNBn7Y1PrX2Lm5PDPt7b2PBbqpev3gl/33B/99veXcZzLRLwLFwGfgtc7WN
uutK/x7CKTCsEyZE2wK/fZ+HxzAdGJKuSWib5y8+if94rKgIbInKzObhev9JFINtVHbL5ahb4N/g
7PlgoaH4/ET/8TLawuSLASyIbsP7PX6PSBQ/ND1c/C9vsroEHFu/Mc6tG2Bk//lQF+SQwTIjqXkv
aKQ/38cmGhuzzgwbJlj7PCTzuVbWEb3XzzCr+y+O9fH2URnaFDJQu2k9ve91aqNsGrgePMWGtm0a
96eRSZzG3rf/ekocho2Q1OlDCmRlf58SuPClni0O43TDKSZ06/+Sdl69cWPLFv5FBJjDa7ODoiVZ
liz7hXBkzpm//n7UwRl37+ZpwnMfDHhgTBd3ql27atVawNJ3YT7ueH2uJEbeb/DTMH52LTCKyJSp
rf90/h+5M0eHDbboAvIMUW/ZTwh2DNe+qkn956RBK3CvRdRQdmTH7c+61gwRBb+J20qCrm10ycKF
1zRqmq8JjdnWvVcV/S/Yl5zpjtYD8PAWxbl0m6cGQW4zUVDYU01LfqN7Sle6OYXGq0qj5KNcJc4N
WwYJo6Lru09FUNHGMmhmRqqqyJKDrkUDwJQgrF4sc/I/1WETfaGYAY17NrS/PCtqrulZGKIVB3nu
O94Tm7NwMFk5QxbOq1EkCGSHAEPS8nvoRG5k/yxD6I9KiNevLXXF459HkfNLEYkQS7XYy+8X+tFa
EMBqYCYa1sKeoA7ynqjdQQbY3evcZNrk/fXtDLm0rJJwtKF8gGbkdJvJJu3ASg2pYICiRtBCQ9rv
rYm+/WzF0LnL4ddnvmrdsmgYk4X9rBpVVxtRDCciIlr6bWSurNLS7/PqJY3GASCaEwLiwqHX0M9p
Yhqn/HtDjXvqrde/PpKwsfwxIcyVFMH/5wMH3Mj02FCbROHAci0UakDOX7a0MBggVOThtPlC1lTh
uppArEdWndv4mJq6LSwp2pqJc+9MPeDIhLCrm6nre1q2bDotpWSLELPvRrncX0006u9qhBU+XR7S
ewlAcDJkdxTibTaART3idKflGRBZuO2dDQC1jakVN0Ucb8jJwS8BdgRCHhAsn6Az+KhHg2sHdIHk
2W1OE7RFf4GiRk+Xv+f8nJmUdmjZtmiJcSxDCBWdCqng0JK8jZLpH3X0nhG1pvO7voqm4M2elJVH
zfmKMm7aKSgfWCgJnD0O48KEz1GWKP+G3l1UW7/7qZlWHPn51TRTw/D0JJsw57mFlxr1CA8BEEqz
evcNrkyg5tYemeGVlTyfOayYIPFJxdhcTcJJi6EGRRIx8N2iVn40BRKndNgOkkUnUNVntOXZh8tL
tTQsjauQVIksz+HE6c6Z2mzsZiU618o/ZQX9s3AAK+aagzo/EA71CAQoLGC8GmpGp1ZowUFd0neo
f1hd5IZtFh4ypYCMwY8/WkavrIRg50/P2ZyNozIhfjl7VSeeZDV2Cb1KYEOt5r0ButzFNeevRfgS
N2kaibIxA2N7eS7PF+/UrHAKwV3BrQH0wo3a4QYo2p4WvRsbuodhaPY4hJWEz/nS4fE1VdF44vKc
VwVzkBZkNCkG8K8jQl2XiBHGY39bqNJK+njBDlcl8R/8RNShNWGLwK1el0pF8SqyIWuc6fXkuzh5
uzx388eeerD5Pv5jRLjCaAYbx4TgFWn2PnYVH4Bznbiw8LgToSCKPMFQPV82ufBmQktl9hnsTF05
i9Q7OO4BHSKJCK/uU9Cre51GqaGSfyiK/zTEHahg+TNgXBJ45TbU45Vb+2y7ODzZZZhBOQ8KVap5
Fx9FIy1N5Uk3t/j2Miz4TW/9cDLL+FZqreIqVKMQmsrGl8tjPlvL2SYgAp5pOvetLfiXoafRIzJz
lHgiiAHRB4iv8Msh6m8ci8um1DnBc7Kk2CKkw5pt4pe1+VuOxhcgsAB0QQnd0d/DlwHjP2Dq6dVL
YJOJX9tkAPZ8R5fXbZDMU+2mYNuGg5lG+yKWr6X2Q+X9sqxro1+5LtSz+2L+MOhPqbnIBn8XJmGq
xj4udTiCp4zeVBJgERGZk9Vge0GbpffxmMMjD84UuHsomW1zleeq8RgkKvzhswDCVRrafnBT4YTG
DXEkkqNxqT714CBn1dSxoAtcGqRbpNhhk1cQdEZtte+J18u01N5aKwSxRxkyalc80JmfdZBQY8Jh
iKWGdVZpRH2sGyQ0+NyCdM0dD6hpi05dMUtyylfIephXl9d40R4pNg4uWT7KIqdLHFdTpyAgG6Er
ndyozRc/VGF22Mv6SuC+sG0pqVOZIMTlwIjP3TChqQF2IsY1lh84mT/gfzn4kr1y+y4NZ06icxuq
HBBLOJGs9xRwG0VuEn1VjJ9dtze1n0Ww4uqWrRgKe5BntS1W/cJQVoI2VCPXl6+b6ecEE4I/PIbd
z8trszRnOi8CKn/ELDjv07WJkoZr0IOyOuKWOEihkUL6o4chxFNRvhIcqfNCC2f9PXbnJuK5c3bW
I/LzuRXGkasGvfwKcwTy4VkQKU/DKAPTRD4cKJcsqfL3OuutfQZM8CWhoewuBclrPdJCXaRuNxH5
HKjwgZ635Nr7iST88Amd5+SHZdXGFTQJAFnHzra+6FGufPv7+SLLIeOSUeGwTCFfXbacx15GQ6BF
t9ULgLM7+ZXj/TVuiCN6bEY4MpnqxeR0MQPgjXb+K7+R0WKMacR8vTyepW1m6qS+TartVGTn6+fI
/Tp6CeOWjlJGm1pU/1E01T8rdlx+5KGr/ZjMAAd42eLChYYdQi5yOOxtWfCrtRNpLOQQubxG6EeS
O+mexfs+ZKihRkBtdz25pJVQb2GU/3n08vjh7fN+xx+NEpUiqeTJD/Syh4uw7N2Ud8Bop1den67E
QWumhBDFnsiRlDFJijh/LWj5Am0Lxvgt0Fec+MLBPRmSMI1wwjaGlmEH4OrWr+ud1YRX7fTXtKRk
vWE+JSh3HJX4Q9gfcihXOvKU88zZ2xbBSI/mc+jH9pc3hX7uGXTUgVHhsgEhMLDTbah1VR5F7dyL
F33uzYoA8vmygYXpmmtMNoEpeTZKPqcGCg99IzNvYxcih99hk+5ziDhA7K5cQQubey71wuyEd+NV
K5xbGQLLQDIBlEKqcEdijZoEhGPZT0pctAmNK0fpPDYFDjeXDRQE+94j49NRVRDnxWMWQ3ZN5xj8
FhC1T+a1jBI1kvQqpHEtJIrVLsj+fvNhVyfhSQShQ4d6ancqg8xDcgPRC2JhDd2HvJZgQVV2lxdt
6cIA/KmQgyFvoZC6OLVj1oNjpKhpu11C1IXEkRQ+OfaLDv8bZADUBppwV3o3mo8q1CtEAIP9XEHF
2X0rilt9hu7vhvaBzO3lz1rYrCTrEIWbo2OwMsLRowu+NEJ61DjiBzou6ZOvVxZ2aRuxi1hSGgYh
jRCciIPYLEIdWLC59kfateqHhpI2rCD1Gghi6WDYXP4Knni+loVoxrdM04eHAPocv0A8eNr6sXEN
lenKiJbNzAmf+WlhiLHZ5Ou1ZuMYXT+fXJM6roF0i609XF6ZJSv4KS4XkMO8W4TBqF7gAJwA9t7X
d8bM0TXF8ESsDGVh+amqEDcr1LFmKdjTTVnGZSFraGeTeGyvDDoCWb+ViHlhHAzB5M1OJgnNUGGH
tZPfaknFOCave4VpZV8DWUKw9G9zAwBdZ7QE60/52xQzcCVKxW2kWYDbG2ertDdTQ63AHleOy8KN
eGJF2Mwj1NlTF2GlG+EgIUPQwlk6SsD/5JXH5NK0QYwMvoUSFEBOYfmhLVZGuwgTWu/ia4k2Hh0q
Ea8JD5d32VkWYp42Dj4HlMjpLILRKtXTmyZIZllb+iUhgaASfjM60A0bTGSBdG7b/v43NgGoArQm
iyN63MarvNG3sAkhLIIvRMTXhfJU5WSu0kdo0y5bW/A/kNvPmRZq+XOB8nSLk/k2zFyDr1BDiQM1
gOu0s7Zmy8UJKHZVeHZp2cj3keCwSdGihXJqrfRs2jIMOqH8yb6ZFSgU9OHUeuX1sbQN5wQO9OrK
nKASxtQa8D84EowEcm4e5txblBabHq4HCDdXooDFAR2Zmj/lKNwMdTppHRNTWuV8Sug5TzaFMY3b
yhyrr5dXaskZUQfF1xFssGLCqMIuDxk0pmALvLZH6wGSqpXNsGZCGA0ayp1feJioisH5OM3iXfHo
+x8vD2R5ef4MZN6SR3MWjKDUJ+S6YRyRNhNvAp0q2EdN+hdXK+XpGaMJvIniuOAjYPGRp4zeEpiq
9OcZFNM53tWkBtC4xveaZK/l75acxZE9S3gwjjbsOL6Xc3ALWiPrKsjdvPMt9CzLL54Hk3ToH4I8
3l+ezUWrs24QuW0SPWKI0ie+UfthmbhTntxQWyySX6oybOjSSTXFbe0Vc+cgJ1wiZYF/7M176Gj1
1D6zYCbDHny57gh5lgQ9m6LLENI+98ZDSobdgIwo2l0e5jm0UrArbH9dgdoFkYmEcul0gFJFL59G
DV63Q8NogXbk9ehCjLRv62tYuC8bX3SSR2MWzoXpzVz3KbapmrBz4AREEPpxTHzkK3p6A9O/D25O
5lg4IfoA02eQz2NV73wFWtQa7kXakS+PavEcHo1q3llHKwlPvd8ilAMfggPnsNF87euWdht/1jVd
k6J4BxIKCSET+XqLTh4iajCip8aSJvG7WieFjwJbQfEbqq7S+oHYDP3L3qfoKm83OhRmsGNo8rUM
91X0zTNNt/PfunzF/8w75exTbEefAQZgHsUHYqeC8WqLhjdEWP9KbagWWvrEE9tfuRsW5/fIjrBr
NOj1yOkzZEmFj3BSXQlNyWz6Cifkv4hT2XpkQ0nygrEUgki/JOUB+xb7UxqdjZZDNgZF+IqRpWkj
AgILDkR1AcekyUMKtTqcolAZ2X5xZyTeXdvYr3+/Kwl8HEo/gBhssY/OKjopAIKRuHFkIrgrj8l1
BevjXaA62quRxp8vm1t6WJsOLy9gP0RA6Jicbsygm4kHwxEiVEiWu+aaPGzefUHc0htvWgmaTuse
heXa21+2O/+suAl5i82xF2tGY+Kp2RxRjK71ZS4nKbyDf0k/xDVap3Ju1I92cxMkr0Obw5K6ioib
f/jUMOBQhSSCSk6TuE8wXDrT2IQa4hA+NLdQmDXWnRQMb1KtQdJCSWOTtvZnKL+nz01fjNsmGnW3
jsOPvqZ97RX/VbOr+ANSutMh7qDd8OmQWXmrnEchfB8zQ0s016ksPiAT1HWluZdpU2qfmuJzn71d
nvrzG/P09wW/l6U12giBwiNbOcTSq6VCaPaUpAcDSWq//etTc2pM2F56lOlwrDEYL9nKPuK5NPnr
UAddHtLC7cgGxpvxEkJjUBfRCGrddFQWSRwAY9/o1ivaspr2ImXDpjTuYvWl7G/rbg9Jmxqv1fKV
hfWai0zA8xA1nOsxp1s5s7o8KbXG2KjKFwWRVW/mtoXf9DdiqqCcqhpaTaPfOf2LF9d7z7lfTQbo
56dpPkfgFuYeDwr9wqaWYM21h45NTX/6DmKYGDKtMrxpdAA9NARIDy1Uu13EMTZdBKbcLN8jsDy1
0IFve/1RRZk3uCoJeUcPevseoY1DR5vw8NxD6CHPDdCxWxrBvrd1d/RgM42e9epqRJJusCukmb/R
XLSNpfum+Jrqv+rq2bEfdOcQjfIBgV+LCkeSPrfWTZatZTsX4rHToQu7OQwtb8oShk5zO/RuMGqT
i0QUJ9Bpad0CN92O0UcD3pfLO27hEJ3MuLDo0TBIUtJjthv3bU+VnHl85qXOZvPveIivxCorC6wJ
sTUEzrFd+5jL4fpsaPKXk5t4gBwGsVYFSaPxpwwP5OUhnl94JzMr4hzCoulgtOsMqC1M1y+gOwaH
GSJactmMqp575PkS4IVC+mdu+jg9P944QvTRYmecBhe+SXo0n7Pkl2PcKO2TZUkbSLSnGK6tz30V
QyKzV7Wf5O83vWFC6tVvJBKThXbfDwcU2DeSVKxEv+9XrnBlnHygEPJ7KY0bcIsyEbDqNPZNBNFq
pqeY48zD7NL+SkYF5WF1Z/mPU/g1L8ADp5sG3YQMZfUxhBrKeQJeR8/Fgw0nY2V9UGvz2+V5PAe9
wSDAQ8MALqxZpB8FJ0C2Qh7Hmnn0J3UrWa4Tv4TBNdKJKhijCN4w3fpokyKnlOeUn8mXt8NPuEJW
Zmtx1xx9hXAeVbQkrNjjK2Q6CXTvZwnWM4O7emWwi5vmyIxw/mQbrqLE6w2Upx3tYzYp8oz2MW4H
Y6rogIKhtUVI1I09lewltJO7tkUnPZr1dGottFceLAvhPXOPcKxjA2ymS0qce9mZCjgujU1SPqEk
FFTXmp7AJ55uLGfbOm9W/kVm/XkZ8+ebMcCT7HzpK3BDny5PzLurP9usR18izD/9Lpqm1XxJ3U1w
rl21QHqzeCYzv3Eg5oeGWIECTlIf5PqjLO/96cMwvugSArHRVUvWOorGjdreVJQ7anuXGo0bQZU2
6A0tWW8QffHWLA6Xv3khBp1nb+74NQ04Q0X8OVxRvYVIqgEw+M1T0eb5ImnBpqr1wwBexOsmtwFH
AgpeaVacz+JuZclmcgy4JMSLE4IqM+/CyUDIBnGRtkHbN5W6nzDVJis79vw1NI/xjyVhXXzbgw24
whIICN4p9KAE+wbyKLM1V8a0Zkk4GmrKonkxlnxN3nrc3FNG7jR51NuVGP4dUXe+1/4Zk3grQVhr
W2OAFwzLWZUYUkj+mtwULdyK4VMrRTsVV+kr7iR9UOSDqt344a3uEBW9Js6bVrxa9sR/fO3He8rh
NPY+ZE7qRuUuR0eo+Dw6TysbbXG55wwijXCUYN+P8dGT39QSD+QEH2xK3ochgMS3sqDSRSG4GbR9
rOr7QZ7I5FhbqC2/xt6PCr1nFz2sw+R0aCWv9QQu7/yjDxL8xhTo5UA3m7HJzGmfj4WryLDpOHd1
oLoI3ZDRua3lx74xN1b499c7Jaq5r4T5gBJf2Capmkp9iHbzBmUL8lXSvdcluyYpVgAJS0PEjkWd
Yi4jnUF4pToGqWxxIQyGFLkSihkb1AXRERjhtoV2U9rz/3oHj95LCBi5YdN4BCzT2cnKgJcC9Znr
ZM6+kH+3xT5WdAfGKEhxMxGc5oOvbXNHedUac4s2vOvkxjM6ytdQsd45sCpD3vRk9spDqOt7o4tX
UvTLs3L0LUJM0cYOvHsGs9/OSRHjgDCWbN7nUHPAi6v1biWnN+gEtunKEVg4ASdzMP/70QnwSroI
M+BJyEpE14nV78Mp2+XN3xeObYPWCAaIy6N0LOzrBAiCEs7Di6MbCJRdp1mpBixP4JEFwZ8qHeKe
csZAUueDb30etOs6vYr7z9rwlOY3oBZ19a7P17bQHGcLHu9kXMKhAavkB2iiEgpaL8r02ZO8QyLf
SNljhSZIA6oMrN9admtxybQZhmXSU07d6HTJjIZHtDkyUt3kXHj6VQojd545K2/oecLOhnZkRpjQ
Ckmc0ZrNIETlFv0hQEcqg9ztY06vG8TLK654juovmRNmkqBfhQ+PWyrOH5V0L0X3AMRD/xcqSSQ+
YGnmZnTz7Keiowzdr0Qcl6cUAsLTKU2iNFGaBLer1QEMlvIDzNz3XWL/m8P2z5RasnJqBj06Um4J
YyyMj3XzEJlvk/fx8jzOfuJ/TyPdVacm8lAO5HZg1eJJ2sg99NvSioW1uRKeZ3HeyHBSYKENgoM2
8NYd/JtZDuHyQOZdLA4EjA04EBoDZwz66UD8kpZ7W2ZJ6kqDnRVVKPteKRtwMLeSuYbRWIqSiQHm
8ig5Gw2SLcEaqglGHbEy6N50428jUK+y5qrMB9eM4E13HuQJwqqBmMRKaPQ8yFZ9sIdnp0VV7aej
f5C1n7n1U9JQoXx0mmxb5/lW728l65ttVm7cqCsx3ZK7O/ngOeg78tuznlaCjCh3V6zWD2o0kpDJ
mx+aQ88p/xADyk/DV2izs9tgnEJX6uUHO2iTle9YWKWTzxBWiUQXr0yYFzdBSSJCNRuZN0bbXccw
fcHFgpKt30RrHfCzKxC2xolRwTP5qWqjP4nRdNplJLL6bNxUYbYDJuq2UPTJ2ottrbK+zYfzzCoh
4ntOTYW753TG9XzQMnNgQxp9talvogSWTglg99b+kFgP2Vj91s30Y2VK15cPwlIuEzf/j2FbcE5+
pyUJszy/JT+1/RdF/f3O3mh/yqvrJgLmM8Hhd1siKtYaK3fAO9T/fNCEhXMuRj7LIVhtrnjorxib
ZijSXWA75RbNGvlO8eCo6CC22iRZ37u6Ez0HSQqnbD8FLvodKpEcAC7FWvNvC96HyfjzQcLaB2pb
k9hkMkza9tPuSw/OqctWXNwC+s4+sSKutWmWnTdiJeKu69DvCMdXuse59raa/a2CEzbINuROrRxq
Y9mdYsi8MxQPx+ciarYwCOfNm+qQQU020/S2sh+WN+JcWZ/bph0xD1dnWZEWI2uSty/DeJto11qy
7+g7GlCYGgGF36a6C3PeZbNLaTnm5I9Z9XT/xxONRg7K1ZveIck4y0cGPO7CXQMOrKq3Nqy1ufet
iyDqquitpEpkucDaN/CPJ9JHiJNVy4XLLSI92di39dr3zQt/tlPp8yImkud7Q/REoLnKQGJWTL3f
zqqpcdMho/2IzHQdfxmnlS2irNkTNqKU+wliEUxHFA5XJFOUsN8Eyr4o0CW8CYuXzn42jHtI1oOh
JSV5j/QHmtC/omEbKk9msUpwMU//pfELW9aczFTponl5jLesna6rZNqjkbppwxdVcuP2ddRVshqf
ypEvWrmrl5LuM7vRfydfhHpAPmYMCq3EZFsbgpu7xCv2pnfvURBLeS4VP50A9pCVdMP/sOrIJNlm
7NT7HXl0B0pcz5XVaMZmSr44ibwxsjfItDdW+WLa1+VQu5b1LOnSymDFhaehELoe+gYIFVSCEyH+
6eSelkXJBsciX0Oy7/ZgEow7TXmtuo95vuKAxdwNBt6ZQ8BvqzI8Z0JcolVIe3foDrpdC4SwhftX
ddqNExs7LVnDIYl3+TyY2QxlWDC+Z0RxBpzgGXkBKIEz2avcfIxziPiRR6qJfGAKOkzWFF77VZas
hMULgzRpL4TVgmYfyAWFQaLdWs46NrE7wBGwYZe1W5K1b8jQRDcIwiuby55s0RykUnBoABDT353/
0bap2hwhasi4ub6/6iXIarRbIf9T1jLf79mj4yPJhNJbQtV2vjgd0omnHtOHh3aWNqRdswISZCLM
hEpgFmwmKkIajPdvvvdSZxCUf1atAzWVUX1GetI2D5fHe5bnEL9jnpCjATfx4Mitx3eYkbexVW+f
oPOVPuIn9eIebgkvu7NCN1V2yORs7PDOkVayG2dHRpgIwTfXE4j5UeUDdETS3d72N2Cl0WlAcjST
4x2M67tKNVbO6cJ2Ppl9wUF7qEoZESyrpPKCXVTcVBB4JMFe6q6k4cvlGV40xd1IMZnerjOGn9pz
WrV0ODkQppPROhTqLqnCrdptPW/FIcx75mxP0YQFtg0orCluXjvOLd2vKGIMzsPUgE79PK2lUpZN
ALeFWRHggfhKjWS9y8oZPx6g9fsu1fs78d8uz9hZUPu+J0ES/9eIEE0EVYA8ocmrRa5pZaMwJNc7
SfPbt7Rzkp1pR/qVH0/yczYk0T4piv6uASDV0dUghdcxaqlr+Qfx4Sx+kODWywDtt1CXGbW6tWS3
CoAo2FvDu7VQUgyenPC6hBe+dbYoT4WGWylrHyAmQP7zARbXJNU6APxCckBtYn2yUj7AihDLVNxU
2mlo6Mn3aGfmaBSgwuRU1M4p2P/QjZXo7uwuFa0L6yGN+mgg+kobknwImg8TpKtq+B1EfN9/lu19
Uu3ramXEy/vsz4CFGUeVruyyigFr3tck/jgW96n++/I2WzyYzh8TQlY1L+UJaSlMUIWVqx9g21L7
oZsAM6zhxtcGM//7kY/VU5QPkpz506LxQ95+lRx5r652Hy060qPxCJ7ciTUthnAfKw0vT1RQ9UOP
7ipPIdiyLWfFbc8h47mv+TN7gtvOnSw2jHn2hukRKQPd+WCad0N2CAGUNDeUcS4v1tIU0opLuxM8
ejMj7+kUmlqZoNfrxG5RPIX9Nz+iCrGWN1mx8X4MjpYJaUQl7TtsIL9NRRoRbLQCyXhfHslShHE0
EjEwVanj9WaJlTTRPqm9tmubrdz18UbRVs7Q0oYgoQjCR0eEl46p0zkDAKEjRk9ND4yBX+1T6hPj
W4v6aGvc9t7h8rAWJ+/ImHCalMQwh07BWO/1O9N/imgErrrvl40szt2RkfkjjlbIwxERnGHE4vZR
u/vU3KOKjaThmsdbHA3FZXgtjLmRT9hudpP5KJFzkxbgRvIfQ9dvRvSeDWVXlerODp4TyqUKeqxT
5rbVdtQeguFbtUY4ujjcP1/xThJxNFxAVF0oFXxFFtHZ8m0wbjSUudd4FpeswJRMWA/lAg8YYZs4
DlepGQPFh/ZHj7eO/UEatvZaFnVpRoly59c3dXvDEWbUhMatRqQwcWsfBSbnSw1ctI9WoBXvqVjR
K8H+A/sAj4ZZTeB0g4zwD8jObEWRqR+2STnLWCS5fRVD5Yb2JXp1lEOmpNr5sd3e2/ZU7OSoH/P7
wbRq6KzsxC5/9RLdekDgct9R3SkKkPv1E/WXXCdoigGwBQ6XG5lc7qHIz1F6t9Omues6bZAPSWoM
BAiVXuhbXcv8NWLrxWmEIJFmwRnwKTamlwEi1mMNHlsqnQ99qLoKrduNH+/+/qCRQPrHjBAfJzVC
So3JPI6e1m20HiFFK9/AvPEQtcnV/8+WsDP0mJS71GGry77YyW0W3yfFh3YNyLoYxBA5wQ9Fckw7
S9H6SMzVGkvomkb0q4UOo5TbDZKaPJx1hG+rR2gZtzlMetUa6HPpgEGWNlORW+x+kbMiyVRFakPW
rFTUbebtUgWIDBRqf0ueOYdp5FkYJM2LPJKEK7koFCjxLUZYVn67LyLrd1IY+soDeSkUhhXcJqWC
JUD0pyfMa/VAAovOezGvb0NAun4WrNxbi/OF2sPMGQb7gpjDNLugLaeJfkUkkePtMHytlGpjDjT0
D+VaF+bScBDqAuRBRx/5GmHOkGHKy3HkRokREbPzpy55vLy7Fw3MbNE6dFPwOgiRu+10hpQkDMaY
Qb/tddT8+DcGqJ+jUoj/FlsgHT8afEenBRJewZ9kuhA6C9b0I84qSvPWQpSARD9rD7m9sOp5paZl
FaH9NtTeQQl3jkoyIN0ihqoZr340i/jczZq4ULz9m9H9MSyEFV3h0x6b0HJpldk3+tJc3VdXQCdL
2+14bMKdodQJyt8BY/PVL/D0bLVhJ9nGfjRWIqTZj4l3E2hzyojQGfNGF3YCpRLLjiaAK5WleAhn
/Rgq8h3956qLHp3BN6GeTu5kWAMuz+Di8AAwQY0HoZQjdjOnpqM3XofZsYMhTCm1bRxZSNVrr5n0
87Kp5W3C3U4nqkmHnViXhRI9zcy5F6srNNf07qz8YTShxbtWtV95eWUYT5L6yepWLpD5jJ5N7Mws
QdoVMmoRl6dDPksgxwhNhD9V0DnZzxJ8rx0f9H5/eYSLpxkpMVwFyUHQKqfeL9e7wCpVTJUNr6xa
qa48P1qrm64ZEZ7bcPpkXPIYgc3ttffkTxZM0JfHsThl+D2oNuf4UpQRk0bLQfIRrzRK7a/SD68L
CHPBRl/Z/dey6lZmbekhAkXiP9aEAWkyb+0+54ShPE4gLbc7Mp8bZN9gBfnsdc4Hxfh8eXyLaU2a
vACKA4Ohq2SegKPQGYlGKQ0lTKLh9NRPqYtq4Asqwa+ZjEQe/SVGhnJsViC5o71pzrhVW33b2sXO
QiL98rcsz/WfTxFiKa+LxiQpcWGO0bulRBT1ARHb1mh2ybBiamGiAY7QqjeDFXgpC9uzRroc3Vp2
DtpM26JGMnwbGFemlW59+ysCyJcHtmZNWNawtZsOuVTOHe9lc3op/bfBVylA8GRybszs6rK5BUdG
R6TJwCAr4hIS4sS6qIxJ7WncAw9yIP3WSj+N5iNqySsOc8FPI8pBcwHxLw3xIhOTPlRSWKVzUx3F
suqT2cNmcZPpV0qC/pbK67lYSdsuzaNCylade5EgoBUGZqctiHAPr5lMj0PpBtlwq+7QqN91Tb3S
ZrmwFyFGJRGNthCEICJ7nyyZlS/P7Zw1As0Dd9QGqT/2SOpvvNh6NP8aj0bggMFZywjiLopxwtgm
Px+8GPlPN4LRvpXsTUNloeec/f3eODIj6mVUtVoYzWzGI8SO6vuidr1CpW9pxZMt3XDIwDhUw+gf
B04mnLDSMdqmmGjsnIoK1C0UxbDtZGp5Oyb6kzTU4ZMdjtoPrzSb/ZjRwB5EZhts9AAR6pXjt7RP
mVmKciwlZ0L4FISYFURIVa6J4Wsof4WCM5lmXPSNQX+5U2/CtRzc4j49Miic96n2yjA3MZhDU9Im
CJu/oD+8UfPI7dOvSrBy3pdebGCN/wxQCDqlwFbTBokgnuB3hV2DrWlgfpnjXHgj95KMw6Zs45Tf
Lu+ltWHO1/PR1QEOKh26gGHStvVU5jiawHzNA/sgOdNjiQ5cn61CReehCCHMyVCFGNTwBk+rMy1x
C/XXUOwG9Jv1a9+5s5xrS39wmpc23ZdGgnD7de+tPLcWfYINdQuQkVlXVLgq276Zcj9nmhvZh6Dg
qrG0fWe7Mr1H/RrbyBlm6N0f8D5FHYgOd5prTyc39gevk0ImVzMLmRR1WO/6fgQokuopLRveD92P
Cnpre/UGpsFnCRHubW+hDE0C2OESD9Lry6u9NHqq5wgkUVvmmSY4KKdHR8DIdGbes5EwgCArOkT1
3pbiQ5lOh8vGznAy8/CPrIkZvTzS/KYIDfJT2UOrILteViWo7ieclxvk+rZPo21WqfdlsC+Urepa
12b4qYjucNLoriO6ED0OW2mrRCsfthBy8l1zOXoWkICE8nRZJCS4SKkxCwPlybgsHrgaViZ66foG
q0lfLW9VG5aRUxNO7AWV1MynOQ6teDt2MVCg0eqv0ZgsQ1SVneb58mwvOpBjk/MnHZ1kvW1ildCT
uHMmBCy/de2LOe16hfL65wExYEQDpS+XbS5OJGeIyWI/6SJxKASKfhxVjDLpHdQc67veW8PdLU4k
+qvkk3iNOyKYSfGUeAKKgQ57fScnt9bwUVIPTv90eSCL54I3v0EZWUGyT1guO9eq0sznc+Fnj7Em
3ZRB+TzasB237YcAyfjL5hbnDYUPE34gjZeVYE5u/L5JwT+7WlvWt7WZO3fmtEaXMP+I6GXZgf8Y
EfZDEZEYDDqMGMawdeISWZF4W6or98fytoMZkuo4p52NcLrtEuKuLIphRej09KnqFfopi+uwD64k
2ISnWL9qC+e2N35ZzlpI8D9Mz0IGMwOiJrbHmigZIXfsECO32rYJvygS6nKVuu8Czx3a9JAaX/t8
OPjKWvlnaVPOzFhAI+GqMsQCdVdSJLYzIHxTWEUPrV+T35Sn+L7sFARU/aZeeeksLSVJXPBPwILo
BRQcFjlbQwJpRTIFikWvvZ64HYJfl/fkYrB3bGTetMf+Y5hquQ8w0kmOsxkKCM59aZcYTG00iy0P
h4kMWBY5T4PlIOwR/vx/foBwKnKqe1KS8gG+lO717GBNX3zvgz4emtrftdWTKn+ytd9Uky/bXTqM
x+MWzkldNZqdaiymEeXoNBxsc9hetrAUY81UHrhIIJm8fE5ntvIVX6vrkeMOD6ym7JTuJZIOunTV
QoOc0EN62dzS7iQ5hCjtjAUkd3Nqzpg8aG4DXKai3ClO70YNPB3R11wKd5cNLc3csSEhRK4LI/PB
rEC+X2TP7ZR90rJpZSxLO5+K5IxB5q4+o9kLdS/R7I4IKmjebPLJ5WP2bx72xybmUR7te0NukjJ9
f1n0L9yWFj3pvCnd1neb8rFc445eXJyjAQmb3IkduQw9FmeMb5SqQ+YCAjo72gxrQc6aIWFbD1Kk
tl3MzEXejWK/dMl9VX+0gpU4Z2l9SBNTA6Ex5Zy8aYgmezI9mzOb2Pmmk74URXnV+9nK/by000zg
mIjpqvwRH6JeIBuTbuEa7DhCm9tTWroplOjl8n5eyqO9C1TPXOsQiIoFVbmJrKxFgBHdEelrW2oH
VdJos5HdEZrZfgjgYP2uwYFcjtXeaf2dz5GyC99NWntl3y96Y4QHYMuHZd5Aj/l0V2qF2VPcS3H5
U0ObetgNm3igHqvnYOtz9NkdNw9LWubDDd06bj6t9UrPTkkMH44/QDgWplMmqZXN+S7Chqzdx9Zt
hhIeCAE/lXdtnvNeci/P/9KWPTYpnA3D6yO/8KnNO9WwD5vvdXjIe207Nd8v21mC3LHOfyZXOBtG
5oyhNRMmjsYQwneebYoebkuruvEbSM5ojdpazXdtig99n+0iNYSc56+7aObX0fFHCIGTjlCB3c8T
XKfeJlFJ36ORaf+ajB+l+X0M7tFqcWP9ULf/IgGHTN+7HuhcpBVm2dbGIKZYj0tVoivfQgkq9+7U
6Lmxt5H5Peq2lyd7KbQ+NifMdZkTlUkUe1w/mD5nY7nrdJM+eLKLcx5O+VtF3vdZnRUBcRNoqolv
u7AJI8euoXZE5Wo7ltu8+DDJ0O2sUcAsDouHnUbteVZIEc5nEE55q4fYKdPn+VB05WFQ/K1d3ttr
aYRFU5DSzWTTYMLE+7z4P9KubFlOXNl+ERGAhIBXqKKGPY/uvV8UtttmHsQo+Pq78I1zXaXiFmGf
jo5+sKMrkZSSUpkr16rziNWJwFGgG9D52xNtk0MQgH+N/1T+fZ68uZyFRl6G7LNaH45HR7ZA1yNy
aLetBUKZpz590Nng28Zt067s9qWr49TYHDWd3LtGnFZhZMNY0TfFrk8MHWJ7FDRrHbSxr/vgmikl
AEvTSdDcgCky3Nvj90x7RLS+YmPp8AJzGiI8E8TQAKsow2lQVy0TOETVCS/tSh94Ew8SS577V6M5
saSEXeiycSe3hKWwRRMoQW8Zv+/7j+tTtnT8nw5H8e9E9FQvCxixaIyu4+dGxJ5h7QzjNR+F18gH
IbbXLS5OIMQPobaDXPMFUxcumxASY8jWy+ielkGlH+LsFZx7/50VxetGgKo7KWClKiCCZ4Ta55RN
x9gwH7KIr13i80ood+hMWo8XG8aDA0k5aiNgJIzEQf4cJKHbGm1xA4j1mMi8DhRomXagEC3F9WMd
QzSKctPwLade+YaFtwc+ASwT4LNAGkvd0rIC4KOaPwGsa6a97etNZR168Afq9vd+FV23cFTN5UdA
/5FYA72xstHMRpbNNL8IcqsHu5MWQL7ulTK5RzvATR6ytQaWOQhRJxgTi26ZueIK5Of5ppuMWnaE
YDUB6tsOzNkiQ3/dXxaOjhliNwuUgxofLLrnFoqmycaaoD4WaZ9VeJ+P0kuylZz0mg3FJ2kW63Yu
YGMaQJ/lfKa2dms4Mrg+koX9dTYSZW2GOLVIWMET6qREd7+fiUNMXgxwUf03dsBdfz5jE9h/DZC9
g2Ob9l6pPwAQ0SWVvw6SXpo25ASQXcd/Zqb/c0MmqoyC1HhWTzWAVV5Xj1UKcjvD3XADyojAdpZR
uc074W45cuKHaJDDQQLGAK4dUuwpWhgAhGL2nL6MIKvjiGE3RVESwFr3A+04euzVkSjAuulyyALW
CRKQsZxA3JyPKYC/LXadve9QyQAOqWzINs0q07O0SX7hw6R/JGET3rpxNX7KMLP5U9qZ5IN24NAp
Iw354EG3w52TGexfHqfTo52Z6A3VnL7YVVVVDECBhUPiTxI6Yruat3Z/69apJgLSpEa0M8Iw+lJb
/fBFqwUhYC4so49qdIzY00IOlTSnNfs9CoNFMCR14q7cd0sHC6BRgPrhZQ68l3LfTRWuwdxAypQX
7aa1djXC14rupbit6DZ3nq871dJan1ozz9c6TLp4TExYs8WAmjRa1drIc5DcuG5maY+cmlFcqkkn
uM8IMwaI9PKnlD/33XexWgCb50Y9tkDtA4QcYlTQcs6jPQl9am5FLgEjo9+I7xXZmPmO0Ic0goxK
daMlOwCJXPHI2MojeulNiYbx32bn0Z+YHVroY+E9gAwf+bcH7VCZP2fQpGH91rJ6T6cPjbZtQZCw
huy+4N9DXDkT95o4PlF6Amzz3LAjplYDMCv3oWf3nZafUy8DwKPC/q1LmyMLx62DB8EsOiLRcJNa
T7hKD1NUHkdi766v8MINdfYpyhy0tZOhLoNPoYPBQIhsbTSrAni5Df2uTA9mucb3sxBIYeC4oWYI
qW6rZAmc8SKm+ZD7WcleygyCNE6V+lbO7zut/In6wr4Zm5eKOv9eH+gSOvzUsEqWYOVGOmhGD7G0
cjpwPUOw4+S232q0vdNZD7qSqkiTm2Rq7PKYRhq/0e0sRn9t1UQ/+Uh0zW9TZiC5nvePujkm+yR3
IHFJQUpnov+ftx9Rasn3PkRd3ktoJI7R0FvHUdezRz3BhVyE5Qq+dMmFEZWi4AMglwUxTMWTknBq
2qiXQDhpfe9zoNp1p7FwKtAPqLSk27pOX5GRebSy3SRS4hlyTYRj4SQClgTouxl7BIyHckQA1zhp
JNZzBAT5F0KindvY78xYw6wtnESQUZ2TP8g2ICRWj9chkcwSWL1xmDyGmgZ637polwNecd1PLtr3
582JYoZhAo+jzyCy883ZGAMqYs6Y+8L8kHhgUvCqb2pjk0/HXn8DNR7YIaNoT4T0MnQz6OQhiw9R
uNeJb+LPrn/N5ezOCWu83kHFhbuFKaGQniWTBv+Zces50Gz7biz8TP7xKQ9SYgtiR0CNw5tUipsu
6m0iATCA1ghyvfFGWp+m+S7Xukcvg9NzM8pRg6CFiKaEmRy8BwO9H910ZbYuD7PZAqJtBqoeEBwr
wamVjbGRW7BQkm476m/FtAGuf5dN4Kc6XF+YpcGQWTmcglMCkuhK9MjYxLEyYCuFrF372BYxir1t
nq8MaMEZURElQKTBCHBvquiRHVo29L5gho1vFsRRIyN/d4cC7SnZi9sAf49WnUzrIW9dg3lk1sIM
vdaKX1rzhXbJHTdepV35GlntCr28suf2KIYyDsR+wD+vHDyo9hFa6yL3w8KFOCsBN11sTw9I3Hog
gNlWE+h+xm+yz4OsASDKerk+/Qu1znP7ijMloWb1rK1zFCXcoBe9J0YNirJGdD/xn3UTB6NG0aCF
8F6updSWvAzlJNxeszYk9s35AVGWgKVMRYM1wQs27u/MfDPHKlzeTOlavefy2MMwf9tSISPxgI7g
KIYtMrUA0IJIRd6Q+MZZQ3ctjgntbqhdzMTkapoQJHxINTOEAWhm8gy9RG9M0I33WftZaLuVpVt0
nRNb89Y6CbtkT5sutWELb0mEyD90AyHynvHSp/a3CfnmmAYlUEjy9brhhTHiZQREGc4H0I6o1QzT
deLGpmUBvNrPsNA8s8BFif7B5GivirAs2sKrH+6BDCL+OR+jNtR5kXQVxJHNBuWznWnu9Aok703n
tX9e3wTOGZhOWLGAIlWjyaodhRmOAraaHTPuJuhRN9Lwpm5l/hbKQeeGlD1XkbFmmYShLr9Jo7up
2knyr+lsJXKWduf1xQ1KILr5XpYHp9l26dP19buMHGGeorSG2xkEh2rqprDcLERsWPjcGgCIQis8
tKaHuTxpvxRN5YPsO11r21jYf2c2lfuX4Jg3cwqbE80CNwmMnO9tcrTatQLX2uCUQwX6aFZSSXSf
EWhwgtoRgxq9Lv1uWHzT0t6P9SB2Pq5P6OWT9WxCqZKZQMwxQlYEgytspMCObbOZ6OfUULy5fZnU
hz+3hosM+mkIY9DHPW+Zk20/Sr1Hs4uBd3gZbwlaeNP6VkPiLRUyEN0AhEW3cnsubcJTi8riWVYX
QzIZyp+aUe0a+VXL0aDssCCOck9bjaIWrZl4UKL6MVOyKVseqLckSmuMr5XlZixs0NUA7j+WGzNE
s83am/li7UADQSyHAGGEYBjB4fls8sEc+q4zNFQ/feiBzaxjETP9RL9zkic8oK6v3UW0M1uDNBjw
NghDL66HKLaKJuOwprlfmxyNS/TzuoEL94cBgJjBKQJ5R4RV5vlw+rKxoa8EBv8CMFTkL/v2vinf
kxGyatAuyJt9NazxMqyZVGYwywc8z0ysUTh+Zqj8gVa6BDNhBuzl196xfHetr/willfGqNx7Zje1
fYFcpiflvWMGxCwRbO+uz+PFeaXYUMIyPoVTbkewEeFc5GHgDqAYkxtBVzbzkkPgJYbsBZJ/cAll
MwPlCt7pGHbq6jUjuV9XKw6xPFm/DSh7l6XtOOXlbEC+4JVuGE+r3GRrY5gd5ORAaq2RJGkLE04U
BtD98Ca65mMrJtTOhNJIkOmYp6mJmEfDd91dWYflaQKa2pzfIGguPB8DlybroYKMMSSNB47mun42
2fN1n7qEB8xO5aCIB4Q4+gjVxaYtWAyBR5q1rNJNKEBxU28m96bv/ITaHrMfIq32RAdivWajixWP
XpxCNHEBuwUyBvC5nY/QCFOWgntd82x+J/IHp1kpNizumJPfVxwt7Ps+gc47jrYRTZik346Op093
2Von5to4FG8TjITWOO/+ss683Nhzfa2AfPkmwjrNoEh77r8EOljZ/OgvldMgsU4SJK/MQg+YFyb3
NfHJeKisTcLvxR8XN2aTKNtRgJBwGBDF/1gjWtHrGFWKvjbdG41XCmiQsPbXXXBp8k7NKE6QxyDe
j02Y0c0PG2wprP9x3cCCFwBPjQoJZNbxQlC11k1ZRZADQWeLaN4M5CTFZqQH6b5ft7KwW2EFXjyX
BMGEoYQIJJlBzvWkeRndFkgSRnWKMk3kX7eyMFl4DTCwgCMPgmqr4mlg6LNJV0B6LnHfXPtJj1bI
fy5GgZQHWPGBDbfAeIts3PmOjGaKXYDCIp9q9+lwk7It4X+63jCB+ZnZftDY7v5SsTo5mvsQqPR6
KCIf3Q969kzJyu/P/nJWcJh/H6kLaAhZzEYp83wIWq+HcT6Ukd+Sn0b9MrTHIQqKYRPFK4Yu/Eox
pMxV6HL4HETafbOc0Hl6jO1Pmm31+k+XHEIF4EcC+AaYGISeyv4geaFDEn5Ah7f5s403Xb9WWF4Y
x5kB53zC8jYx2AgUu2/ZDxMP0IhTAUi0Vm5aWBZkkbHcFvJqaANQPDflucGtdrYi7jIOEWJz3/al
D30HuXYcLzjxqSmmvn2kWxJDwhQYrGi565pj76zcLEujQdRM8GCdW0nV4zgrIzp0LcGi0O+08pzi
hjfoOkCyLl3xsosdj+U/tTSv3sl2KUw2oSwMSyVUxpICxYc14o+F6cKzG4sCxAQKV2qKuB2GPqWN
Ffk5nhvpG2XbpF6pZSy4GEwA1AyexJkiSPFhwJ2503KwFGTkh0O9sALlevJcQnD0+vG4aAcNsHMJ
DreWrex9xxnc0q7cyNe0TUL8JNww52Faa1FYWBLkn4HbgdSgSYB1P1+SLiZmzKYu9iGLZGivcf52
fRRrv68seW92RZQb+P0qDZr8sa1+Xv/9y1malbOR4vz1Hrs4geNocElThwATJGa7d3l779CpObQl
8BFCRmtVwUVzc9UcMBm0eauLj6NaTm4CSgIxbllTgrQuiLHrQ23loLzck8inoy0HQ8OGNNVQtskm
iHt1PEXb7IMRNSg4B0P12JlNUA1fr8/gfFid3zEwBekghuoYcAFq6j4VFmqAFKYgQOY+pYUun4as
uZnGtN6XfRP75jh8I80ob9JYfr9u+9I7oOkO0hZ0ytsgAleBVkNIpFY7mE7Qz/jcLrbNGm5/PvDV
0VHcXQgFAKZCjeLcv8NEsKxgM8WC1W1tzfJcu71Jq/hLa49+j2S1DcnHvxgU3ppIT+OAwNDOTSak
iyN0rwONLh4Tp/LatVr40orh9py1wdHjrasGetvMk18waEtAQiWBgsBGuo+oxusJFJ0Gj69hRi5P
VeRwZiAATiG08lElHuzzpHYdAVAhLx4n1KrEU7f2Ar18vM3ZfJx1aO+l4EZQ30+VWXaVM4bgAYy/
2NzXwVba72UIDdcQxKGPPZpLBajqGVTxmt31Bbvc1OemlaChaqUBAV2YNm15kAZ6Lxmam5+nPwaA
ng/RVpJHRtYOsjUicHk6mcfSL1FRBe1a2eLSOc4Go14bNY+HpBkwmMkARhHwDLAOPDeu9KB68h4a
EL2rB68Z3JUD69JFYHYOicC/BEifeo9UQ5PqE8XYeIZm+2RXl+/8j5Pc8/whe4A7F9Q2lyhFEfZa
P9sQLuv3g+X+QI/pQ6uN1R5xR3DdKRYH9NuYSgjfuyRFrAJjEflh6dsJx0RIVxzv8iV8PiK1hm9H
Fp7IBEaodsvppme3CRiCi5wEtXlsjO1UfTe1f64PbNHbTwameGGUTO5ocNh0Y7PY1FlyZ/UjxcO4
1Lbo5VvrI1ibR+UAznVeSLuEyIdOniL+KHrgdVY6I9ZMzLfMSVgZuUk02WGMpXK+ISJD0dOzw5XQ
9ZIKfV6qmU4aSIsZojh/xIkR9DFZdLAwDsu906D/J+5K6rWdJ8meZwcrfrWhqxfqHtSghfVAMzRl
eGa78qS9xNEoXzEv7slXuAWp0I2Or5BQVyOeGUnPBG9u+jWSDzn0XAe+YdC+69eO50WnORm9EvRG
NeRdqgZ2x+TFZBDP2INreoO2/+u+ubghYAay7ajVo4FKmeVm6sBzwGFHo8jTUYzDYKCv4qhOcEB4
oxnuohsbaJsfQYZ43fhlzAVwPtAYQLE4Dq4h5VWH9j5rNEzYToVzRNfaJkPqa5Dkk5X2IezWHGq+
NM8jk1NzVMXbStsR5WhC8CdDfGf/qKSxCblHm+cKbYV1UW+iMsiL4TBEm+vjXFrL3+PEbJ/7EIv1
ZjRDGC6gayQIO4RxHdgmMJMgSrxuavFWpxCZwOsS8eXFrZ51jeyKGLYclGO8nkye003gzc82I6Tf
rEpu5z+vG3KfGtke3wo47wqb0OKeOf0G5XpHza4tsgHfoNkJf0WKdrjJWYFH1VT2fqGDwmLQwmkH
NqrxWMVm/ZDLetfi/bVC4ff/TAYQ6f9bpFIfpwb0hZAYwYfoDDCMdtN3+8T+rrVBagUhxOvRwDxg
kpBsk2vH12WgDWcjyLiCW2/G6ShrLkgSg/moxBEZjvdEE4A8r+mHL7oVYOMW3pN0JmA8dytzdN0c
nNGY5vgTrHYp+ded29D/Is5ARwQUPgCKRwlTuU4STRKtrOo5zrCOHSv3UYf2jPHbit8uzRfaLnAI
2SjgXygI2FkVG04yh4Q9jljJnffChla41YIPhneZ+cZB7pO0OQeWcfgmq/KfprGfBOWgf8nJG28p
WTmdFo9G0CCiFwR5M2QflCO4zzRcTDVKw2mTbznhz8Ax7dtJQBgNgk08fqJdvrVkvg2zlYjhV1pO
ParwSENCeBapAXRNWdoUjOMEJFJ+Wj3WTO7imn7LxtTL2+fJaDdGGP2ArMOcx+1Rx+urjzbBLTTU
5qGxUgRqpsfcj+srNG9a9ZOwLg7yugz/qjD20W6EaEc4dCwhsdI/5WTcgfPA41zel2h45ekabcWS
f59aVOKmCqoO4zjBYpVMAuJgdNPo2UeMvIm1WjWfJ/Ta6BQvN7R2kuYAWymiaXeIPbt6r4aVG2jp
vjsd0LwHTmKJ2tKixnBhZMQRnCTCi0OwRx15hMfP9vpqLT1KTk0pDlRmbReB4zD1G+DvmmILVTE7
/uRpuDEhKjWGnVd1K8f+sklwygMli9OIKLd5MlRxCilsHLZcwFLi16l5GF3d65h7zxmIuvKHVJtW
uL2Xzo1ZqR6NmCBrAIXd+ZxqeW2NkYFDkFBAbm3nPg7XYqSlZZvHgxaEOQelIirKSo/Batzi+mb2
WD3mYz8A2IcDw9rEWQXaiLCFNmcDiaCVy3zJKSEQAwp2ZPDxUlcOoLrKcZPqPTQBxoeUBC10gIa/
uUTA7oUrxKUUpSFl1fRWDkVsDVBB7L5q030YvcXuG3OC6+64OBLwzpioCjq4FpXbcLLlmOEmgW84
8UvX9e9Jja6UYVrx+sULH0gUG/wvyEVfQLTRfsRDXY4I8dw7K9qy9GYogrHe1d2jbm1LY0vwRmC3
Rv/6F+M7sascVZE0umiIpvn4KAI3TQ5EPJe5tjKLS0fw6egUX0/CeArzWZ4osmnl18T+MRvduzEt
fLMq7CCuOmMjimIFcrFsFyAfFPdAKaHubGsoBGlQ6weLT+7HuXPT22wzTtoD1wqvMLSAsZ/X53Np
V2Mz/8eiCkDjbR73BI1lPilD30nu3W4NG7l4u5+aUFwSjxsqWAgTjsPRioydtY3Cx3D4UjEf5SUT
Ema8XdnQS0fkLzC9gXIy2tSVzcatymqmxIKb9CglWx+gDPRlOmwIUE1xLY8tzW/1YTxcn8wVq+pk
AqUhU3QxYaTyYapA1f9oRu+19tjQfS18sYbYWtrrJ4NUc5cucbsUuHIg6hK08dxEBB2H0V/shFMb
yn6DiF/JQhM2aNpAKdGzaOSZyGjX42ZsIUC3Ym5tSMrGG3MnHYUOc3b0NQO2u5DbVVWPX9eIEoIw
OPxc/Z/xOmpZgKRhKxrcoX4HYuA4MMw+/IDUH/seA7gbuKVRvMjSSe9t2daTP9ah9oDqLspiQxoO
t5HIspvWckDYfN17FsY+E96aUPcDuymyxecXrFOgL7PF6xUJmAMPj40tPadfbQCfq6rq4OfXOR6s
uMldFToP5cm6JD1yZMMgrFvNEeZjmFs3mRzwZKvd3dibwwbhy50Eb7IXJeW0MsyFE2emqEAjGFrN
0QWrHAesxNMHjMgYJkHPFuincFlcn8ilEwcmIGCGNnML4DjlOg8nwVsrRExWshu33ctm65R+Zn/Q
SEcXz04OeAyvVJqXFg81RvAOzjTCF/x5GSN5S8s54tRuM7bTEHeiCfX6uBaOF3Zqg507SG3oQCy1
Bc5qsQE1hQw3U37H4zfQUqJpv/uLUAKk7ihBorVkjjSVWWyaMWQdwXs0No40Olby04lXYsrFWQOq
FU8/eD7ays5HlAsaR9EEE44Bl/8+5Hdju/K4BCHTgsfPcfJMgow6sEqD0SayHlNwkaNLJxZvsyDk
N0tP+3fIxlSgAuTmZ9YU7oHHiXZvF0l7THIj3yZoCtnzUo8OYVK3H1Ry/atISr7XjXAKEs0K8apg
JdmVfcgD8G53R51NPfUmu5g+0hEMZyyUWez1kuoViEadepOPSXfXxpm+GRtW+XHTmXfNaGsPteCy
hTrOOO2EIcKvZmJkdyzvqideNfKWJnH7mGl1h9dmVIHpLs1d0BF1TbgJdfObM6Ugqy5ow03owlXt
a9fF8Za2fXxv2bXVbGIrBiFThQopmvkjG9yAE0Rs3lsGMh9M3PDcV1N4MCxhbF2OQMfrOofuo0qW
FVLOor6NCZm/jCeHHjoeG1N0BbSDaQSyVLccAsGsOtCLwc13XSi6PbKMw4HxPA59fYrIW5hNznFg
jQTHgyxIvOU0GyuP5jq9NSud78PBBZNU1ehN43WYxGCAONfGAk4L/X8s1/Z9l8Vo1bV6N0hYH+/y
yWX/5G2UH5F91F6TNO8/J+7wh6Ya6FYzItIBr09J5sWohtINBFkpcIV6anwhk+mirC3ZTZZ3xtcu
q80ftIz1x8HOkm1ZGzECZrQcZButKLMvecoGAT7nMvu34JY8JiC2f0+Mvj+UhTH59TDmd/jfu7vI
cQA8z2xyx7XRQGGFRAdHmsmdGVtiU5dTXHkC6d4vrjDZ01CEbgIJ5JpUaMBxsiHgeRhmOzSSm4fS
bNqnNCEiQFea2/oJIeMRgK/h0+4jHbXeGsliByrHuwHNcbVHwWj76KA14z7jIqnA/j6f4dC0eAnT
vHgui4mVm6SKqkNXCvERUha5njDq4SvtEwBHM2OcrKMZZe0/CfCRQTJl1ZF3OnktuorwA+RfYzAD
mtMT1I6KIE9Hy9e4Zj9ZtuCH1mgsfddTTsKt6AQ3PFYg7+rTJB37XdY08imr+rH3ZOby28HScnQa
ad2ex5VmeLYU5Tc06kSvBPMSeQIstS+hYTXFprD77LVMqHwxQa326VZgkQ0zV2+9pEqK14L04quV
IaOAPiKGdpAojcSXcsjcJ+6GDfOKihBwntP8xhlkuJ069HhnZTO8mmI0ay/U6vKn7Ae5NVBQfDVZ
jIaWzEGxyMvNEizQeexGLyTlEP+KrWjwQgTnr+ZoakHJOxJ5eqlnwPxzObyTOhwOPMtr1ysGxm6G
yuT3IWmxgUvdkthFADNGedXfDEOqf4xAPnlmKig+3XJ4Djbe0r7PazywQZ1jyYPgsYajg9XpCEW/
qT7SWksfx2TqSg9iM+IgHJYGhdUiX2ZNUY3sgyXRy5Gk/wLXNbxVttsdcidzUdhGEvChwButQIdS
tKnqsv4aOjy6x2nYbbQ6H7/ZuSmCiYLFifSFjLzGrkDIMY1jeBP3MUJXd2R8J2iSv0gc14GeNGbv
wVB4KN1KBAB6pHe0KpNnjY/RnkXEwnZIwYngsKjdhgSM+tk49QE44dKP3G00j45RtwVnhb0H5QSY
5Fho9Zu6Hm0k/QwTmBAQqIYBHW1IQlIxbOOkoNuyT61hVzFWu76TU2vy0EbcuN4A3rl2Y0ZNFuFR
VqM6bFWgaPV6kIpt0eDfEt8O7XTLjDR7dSAbD1xbIzVIxlOrHn3020yV7+pN+hM08eillKVo30Xp
8u1I6urDprzd91GWBuBhaD5IqLV7Aa1kv9a6dlvbdbUh86RHhTZ9oUan/xxo6ni2nZZPAAbYt2Hr
NjeQyZgOBhwRXOJatCZysVQKAEfg71tOiR6jWBsh5MUTMCk8T3GgoxZh2B+m+0VHPXlivlZ56RjQ
NWmRxWhuhgvOVAJIJitma2CgSmOuJWvNToANPqvXgJWLUc+JhfkLTnJ5YVeZIagpUNTtxs/K+Hcm
2Xd1CF4QJITi726WPdJ2rel7MYSkOhqxXeTKASCbX+onVkVjJ53UEDSkM/QxPlh90OWxB12iONrL
+Aun/yZi5S2+FKggq2cDqYicCkKuc5txE4G6eC5fl/w+jr2BBW21G5o7vvaoWwq7Tg0pUwpFp9Ht
56qyVr929T8kPHRrcoNLfnFqYv6Ek/lLBK+jeF61yT7I3ALjMfnz0jhDggsvOWC8ZtrjcwslgGzU
nOtv7nAzjDvb3brWSk16DqjVtxI48tFECtIDdgHjNpq80Y1+LtlOzu3gZMc2TqE6GUNH1txcj+2X
luTElIrJqG27qfIMo+HOi0MfoZhorEF7LzvZwSB6akN5eRFEeYUbwQYYCX0w0CFEBGXmpG9sXoNl
Rbs1gSyMegblCrQGElAR5eBgKQwvTeR+hDqfxIut1T9tgASuj35lolX4kGOngjczkqIOty55Hzpk
Fo7hGhhqySchMYB2PUCBjQslcNZnDYge8PI0659p/RrVb38xijnzCpIAUNCrOliIgho+NnjN5O5W
CK9FlwnoHp1iDUG56Cs4IoD+d9BwrArkDGaC5EWK5y3hR1P7IXowNq2UGNZMKCeEDrlpyLPDROe8
uH2MFomNviaXuGZj/vuTI6JM696hDp7MTvlTpNu0fJDV89+syO+Zungxg8SnGjCMCuGasL445SfP
/aFeqx8setbJiihP5dgwo5BZsFNA/YW8Jf1KXnhtqpTbSBN4IHGKqRL5VkBqsLHejT8m559Ph5Mx
KOdpkprglKswhrY5Jt2X2n1J+dP15ViZpl+X7smKu7wAGryGCZP+E2UQ3qj/4k6YRR+ATEW+DiHY
uUuNepeOeo4aVW4cY8gI4sbW/1iuZZ4nhG1owwOfq6uW6XVHM4XbYpePOcAsw6OjPXXWXQgAO1s5
FZfigVNLyiYUiJujAg1K/qjvaLQPa8ej7AkUwOWfo2DnMTFo982crkj5nM+baVRcFAks9cbGofcT
Dfrhb9YePVHA4SP3Cpz5uYlaQrjI4Ci0t9Wd5ZZem//NXv9twFLGkBVtyZxoPt37t2IIWHRT8h1b
a1ta3IlAUKFBGthrTNf5MGw9LkTTzTk4ezeEgSZSL1m7qJduQzCOog8DZSCw7CpxYFlNaIcdUFuL
0FKeh0HKRg8sXUayvb4dl4p47NSQ4mCQaK5p3s6Gmra6RVIpPRZIamzttmke0fHJ/boHdWzP2KfU
jWbDJivIWEx88AyvRdxLzo57+ZcfonpsKsFJ1pKpnExsXTsNdFOinf451G9aSIpJYyXruHQMnZpS
ahpFZQrkVWBqBvTG5GmAOMf1mV22APKquRsMHW7KOUQyEJUnc+q0bXZVeU/6lc206CHI4P/n95X7
wC3A0lVL/L4o/k26ZBMWyJa49pbEa6TSv+ht1BgYTzs0HSF0BOZfcUY4Impa4DDznZ5BqM7C40cL
rBDMishZtZMNqJftmSF0adLyFoDl+xG5v6npkBnrvQRUwAQ8RPHg7jvjvuMuEl8rc7H0Pjz9QMWJ
0Z3WTd08F532xWGPETvm0TYqoRB6FNWerIEvFqf+ZD6UAwA5R8sFHRAqiyiINXHrsWpEa+E+RILo
uhMtHTWnA1OCl8JN0DoyYmAJAJPkrdXudX3lBFj005l2HbgE1C1UPx20wgIjBAAXiXkbpQbC77Xq
7+K2/m1Bbb+Pi8wtgekATgCaBVnz2thBkf2TNbdavgbHXhmMq2xr7rJ6ECYGE8XVvkziW+hp7f9m
Sf5vvtQXekPMUSYco3FZtyvJgLxa4WV2trIsa5OmuLTo05oaHCs/ooUYpBh2AXKtdEP7lyHJNv/d
kBR/HivwKILGC9dmSzesfMsZerudlXlb3qO/5005D7luxLbbYN7CZK8DBFo3d+NwJxgCKOj3GDuX
BNdHtXy1uWgmB/052BdUtHWVjOlAaYfrJL6N8yOXDxmwx6bxBXKiHYh8qEcNH5VgDy/Fv9m3MzIL
uXeC9j1lRgs5pchPw3TUHIsu8nUk+qM1LZX5Ry6O5RMjyoz2tBg1Nu9c19kl9q7OG0DyV0pnixvq
xIZyy4ginqzJgg0JvpliJjXoVpxvzYISFIZDVcWaBguYS49rpd+vgWoXPQ+FP7R32b/kF87jtRIK
MazMgboqnOQ1wZHq5Tl028DkynwbFEhguhmfUTn5CvTX4S98cFaVRDct5NvRT3tuW6RDkzitRAHV
Cp9yh6C553VoBHLZ1W3f2H4h9adafpvad+Dit1T7Y8JOvFRArYtAde4ati/yBBo0hGoDY88TIwWH
tD3qe9prFlTqq/TWcUrj7fqIl5wSUw0RXTQ46MBjnw9YxoMxU6HCKSPPSMErXzxM4biyvZYOx1Mj
yrUI2zKuKIxE5Htso6Czz6wKT8nXpnu/Ppz5l9Q9dmpJ2WNSijHsO4THlQTzHygf0WDkmygSkfbj
uqW1iVN2Gm4SlqEQg3jR/RqGezt9se3tdRNLG2HugAdXJDhC8II5XxvTFKKJB0DLCv7VjqGdg/pz
hYqk7g3uV6IFIvx23eDymP7PoAqGcrIOaOIGBs2SbJkEXgGSvDmKoNfNLC/SbzPm+biq0jJqs5gX
KQ1YsaV0U2QvhP7FQXUye+qj34IgPFjbYYXU/+TJrq9WMs1LB+Hp789/f5IZsdGoLiFihCeJhDga
hF+TtVtpcf3n2xDcFGh5VZ/HfdJkoIQzgFO2X+p29BP5XusUxUTUQQ/xiDLRWrPw4kYF3hUtDWjB
R4ft+ZjCtrSRs4JF17iNOfpRkqAIB2/oDMTNwXUvWJy/E1uKF5ig0LasGvMXoQVUY8DMr5wFl8yL
82F6YkF5BxXOWNBawoIAIjM5VvVLGT7X1C/ErkOBGLFzcjTCAPzW6Ovyi2LlRbkY0NjWL6p0YFgu
Aho+5MzoODxQi4wh8XK7H99orKHgXCdOieZoXqD0J8VzZrP8gf0PZ9e1W7euRL9IgCSqvkraxb07
Tl4EJzmWRPVGla+/iwHuiTZNbOIY8JuBPRpyOBxOWQtDUHXIexBuDMz3AZnWSjrFmksPOMY1MKkA
oJtPwNeumUxtHxN8EXui5q6fLgdf4bRUIvjh3xwLUvpLmxUWupmpe5uPwFOr6G3VqTB+pWdjo4ng
6OF9mZetENOzYriy3alGMGJc0jlzot6ml55fgEKcJldWW6teedJTspEt+OVpGDObNVw2qYGttO/y
pzo9ABcH4y9fOCN/JYlAtpT2zEs6SEoHO+gsPRhU7OyK7RJPvEtq1+1qSCgshKPN3kTDj1UqShPS
o75RQzjq/mw0aF+B2THj1fUg4+n8Mkk3xCNAbcJ8FLoHuZIbm6soBf1Ni1pUhuyQbgMqO6LFjRbf
owh2XtKf4rgYYCCyxTsBjgVjB4IqeWHQgvBBDsADBDG5YuyjiAGBeKuBGGqodxM5uuX3Jb5p7HuU
5M5Ll+mJ2BCTTxZocTBucapn7GgVBSEu1pH2712K3vL5B5rL7mb7meS94iDLThimTzHThNkE6xPD
W13jmeTxRj/T0oH3c1XSnzPxArsO0+qK5VE//HNeO6lAQL9goAP4nLaI/KOBCNRs4gFpGq++Wvrv
PdAqvPk29SZQ2CfPa7lEIIpWLKnM/nGJeqBV5wzUYknaxbPPrQyMkeQWEOxA3cCuFiUOlFQIoL/Q
boEeZsAOn+6b780jUot4S3dWv+/j9aJN9UOfOIodkzaUADwZdEgYykMeU7i+u8nksH/89ZAVN0t3
twIvNu36W6Cq7dDruk/b9B4kpo8L7UO/eD+/fbJDjnFl4E9hGMhDUvhUScdfK6f1EeS3YELU5mtW
/z4vQLqKQMBFMQKVYORRTwXkptXOOsF16sbrgVfuGk3fJ4mnsAh+QX064RsxwgWmE3CQujwuAQtv
MJro0i33I32yvjD4zLnI/1VHOMxGbQCLFn2gYYyYLkMfTl6+twbm91Q1Kem52ggSXiqZFztjAwCd
sDYBL++/W2jjLJ4G6250o6rOjr33hZKehzYuB84DZXURSq+ZRl/vWiTrk/xyWd9052h0X6iugpUY
JXsEWLYpXlsaAZIO1ZCw8SkN3RkgFbgiVYlQmUVvhQi+3slXYBFVEFI63r3ujA9+9XjepFUSBMdA
SFXWIJPDmQF1jjHf2YViK6QxKGp3Np9gAzG9WMPL9SVLpg6nsve+6TVmha4W80kbX2j6ANDl9Ea7
QTJt/coLbyNVfLmkiD0Lmz/4p3xFe8zr0LlB40VKVHxuuuJZ3coRHF7S6dMMiKg8NFqnOmTm8sDm
b93q3zvrrxLzfIGb/zy/YzIntJUo2kSVkzqvcZhyG4MJnGJgfMz/M4khHi5bIYJZlGZvJl0MtZh/
AIpsAFpeYJASFSSlzNNtxXDr3IRNtdtPZHYhpsELrJiXoHR+DtOx0RWDFtLOvK0gwXNbi1G4Jp/N
A1lrmCzva4wNu4mbRxDvgbAJIPS2iYDqCyU9jPkCgA9JZUyKixkAnya0N/l1WDD9cqjcW6YE9+fb
LRggRPgccBNQVJ+4U2K7nmb030OE2962/JncrEGWjkFJCSZlWiRrLl1SRZP9NidvZqNCUpBsISqK
judgggUjqiKIg8NGo8xMXCI6EIGm+kDRpaH/sFUA2RKrPxEj3IkY/k2s3IWYYUAT+DDfDVb7MVR6
dP5wSY7ziRjhShzGtWUZn6UsenoDJhaMZQf5w+z6N10dB+hFUVz1kpvRxTsYVTRM3n6upVFD01va
46qnTvtqmfUuHT/SGHPn0xNMCj3FP/1sOnxBx41M4TbWLG2y28HkLivq1qcufwgCAv5tOihK5tI9
wzsBca0DVEIRHLDpuzLJuKBpAVKnl+7ZWl62a6LAEVGJEfQhc5e4kw4x83BonXva74v0eH7J+LZ/
OmTgt8PTB6SPiJhO/dQQt+AYQ/N8yCb06mc7v0MWB0M6ZTB8oUYD+ir0iACWmSNRCheKD3BgBGUQ
NadTNDpHAvrsQpU/kC4ZGkXwayD6BYTTqT59STAmYXvIwmCUDugdC3o07URx88vOkqGj1RahOJZN
HE1MktnUklHDFCg1DnGKVDi1AFpnLZHPfAy9zEgkZrVip2SaGRgRBHgiQr9PI3V0clLMzAD/Mh1A
seR3ZRu5Ppv2GVkV6skc31aS4JHW1XUwmAD1Ut/ChLJ1XTH/IgH2IG6ai/PmJ1PKRL0djZtAG/n0
EAbUSVz4OZKizQx6WB1octTZLZ2vyCfLrNx08A7lvFV4xQlW3rqjX9QZMjF+XoEB4wD+yNS7ctxg
ofvzCsnWbitJuPdBObdiwhsKVdoeyB6B4/5k/o6Rp/NiJMEtMEP/KsTXdRNeGJqpJ/gvxNjrnTv5
h7puFA5crgkH6+S05p8w9ouyAP0XQWKprD4WjIj739xxN6lou6QGALio/0sRXFyWG6RNedZ0bO7r
8WIBJMmsuBVkIoBkg8QOpps5zPnpWmVl6Y8TH34fltvZftUAUav3isVSyRDcTjdPHe46yPCsvZW8
TQYQzFRccjKvg9qpD0B9cGxhjv9Uj7kwc0CJ4TbA9OLPpkyvGQHrEaH7AgikdusFHvBjg/N2JrvF
+TwBz4uhGVyMgey6o9OQQK+MNRiyvaVw2G1ZBwDiDZ1mhwlM8N+eFyk7q1uRwnaxxiySRsdZbUv3
Fn0foTmVv1hj7Erf2zO3VLhVlYbCzlkdOtNiB6u61E0dDtb8Hjdaf1Gw/q1m+nfdT+pdnPm3JfrB
FIsr39C/iyvYPsj68rlosLira8xg40LiCpAsLAL3w/tcx9/12rgBCYCijUF2rpFzBKwx8oC4KYVr
GHQs5tJo3BdOV3g2kDkP1izs4o/z2yhLmKGPChQ6GEvBILjY92FhkHHGdDv8h+nc6LkTLoUTgVHz
0Gr0qsy/D155YWMO0U6WY2KPv86Ll1oRT2QhgwpIAxEN2GGMdYBCRvBe/xryEoaT7c2E4Up7LzWq
2Ejpkm6ECU6f2HoWAxUMSRlg6zXOa77mF34PChftK1E1fu5ftQQfYGMSjzod1FpSDFTr3pVbuYgL
wXE913d00KMuHQJvVbbGqjTk/9/cNxU+CTB5kJvS5mgWXUjtMbAx1QGsrJt5WUK0y90nDHAwVD/G
4/BUNs6dm00DaKCLQ5uPgaFEqpRusaMDPIhPsQOK6fSbME1bdNPIjw8y10W694GbbkWAOghUIHHS
g7qRJGg/uR1QMFJob80/LBKUxbFAMcSgUZxUYP5QmK70LtlIEzxSvQCBgHC9MiCY6MtbjDypARLC
8wdEJUVwPumU25pdcEuy0Y+6w+RngGhMIUTqXDeq8P9vzIYM9pgaC9+icXgj/nCdjk7E4ldMw+0s
J9tl6XuFXt3zmslq05xt5P+GITIpUJbStuFSZ7vYkyy7AGJlaLBqx9zhiOgZ5RUaARTjkTGyT7Vm
5yXvupbcF+nF+S9RrLFIETy0mhNj2o+noc3ISk1gY2aHRlPR7MiCQbA64GEAwEAgJgse3S36xvZz
vHkS1waTvHPEwPrhK5r8FWGebiQ6njNA38PD9Sy5pG6KZtL0NV5XhRipm9loQk7F1GSovWGBJtaS
XHR9c2OwR6Py0AbiKCxTVmxEDxzoNy2MYKALSFg0yx96jaQ+okJg0oHRbbVBtR7Y5NW13uZ1P8Z3
9hRUFgP4w65XTZwqpQvrmSJU7a0OiprILdXWg5Nepl44NVfA+C3Gn5jIxnkEDDsz0WY17c5vptSd
bVQXVrl3p3bs+Bu5zoBQRsPVOSTZGCXlS+WDPDw8L02WoTxZaeF2TJK0SUu88sJ0vbXZrkGbq80O
a9Yhrnok2mNhRjNVVMWlhsQ7HPmBIJ9mGzW/mHS/hswmTi+qjgGEvd9VnnYYoeJ5/aTXEAf0woC/
hWylYEhsscslNvFatlOQYiJO1UbrUOCFsVpvuLYULkWmGO9P90GvAzwfsQy51Illa1aNgJ+4fdDl
xe+h9VloJk4WrKb9cl43WYkDNU8doxXgcjdBq3B6IJPa93rdhjh0qlmHPm+uh76tI3tI5gsAIjmH
0SG/hqztg9kb64jMwPBv4vWpdBoVJrzMmcKpoz3Awtd8woM1y4HMiLKKkBb+pTW2odW6N4XylSUx
V1S++HMU1AScT1u4swaaMNMjDEnE7NGr3hv2UAOtdwFJjoPq/K7XQMnlKmzo865CJlJjaI8loGgR
y6+aZ6ZZHUMmLUOjf8q8DhjBF/WkgrtSyeH/39zHrjlSsEoipb644TA+LdUeDNmd9e281aik8BOz
kdLQCXD6HrSxCxakHoa2jCdLR2X8+byczxbBVw3miSZX3XdF42yzFEwHA9emeJrYQ6XftSrc/s+H
+1SE4LtSu1l9n4uY3Z+Je2F0UVKjneFjVVUBPt/hmDnRTXC9/WEyE9tPBgCWaAvvFZ6bh6TzH3Vv
VOSspRLAMGMhz8b5UQS7JgZN4yxGQn7swoF+s8h/drkczRN0iMDH42Qowq6PabP085/ku/vSkz2J
6yCP7yqMBJ3fdZl1beUIgas5V+jBm5D6csooKYogcQGohGKQpdBHtl4oPaH4g8QRUNMEvz4OCNwa
B5mpzr8z63+KyVRdjBLjsuFXEc67yKy4Iv13h0mIaqkQHo52A4LsZx2Mn6lbcvCXoKtvfP/DcujD
QMZ9Th901h9R4HgeTRLpRgc0rRo+olU9C6Tf5AAolcDnc5Kw07PbjWA5wyg/QlanuIrX8arLjANp
7f0C219WVfVSJg5cIjB95ABhNvyIb1xFXQPjYXKxmV2/Nt8XNwZQTLmCXDSsiwJk7HQxLOCajOBv
rECWnASWxdxgnd3pMgFJyM4f18ILMBFaV6Bo8DiiFmX9S4wk0r1dM0tF0ib7XtRJHJDMWmiNELvh
4pXFyCNjeRa8J4I41yNtnS+9rL6eteF3lY0qG+Fjuqf1GQLqOTAQmxZMEQXX0wVaQJ07Jx4PFLUO
NAm9Hk1kvMZsV+SuS9S1PtI4JeZupwNaGVW7w3/8k3DYggXMD45QKAjH5E6vjStCm5n5UTfpR033
966OTlrb3msjeVmzCSEP2mnNZ9YkikSV5ABy9niQlXFGT7QlnapewdesZYwYzk5+TqkXmMCw+s+u
BI1cfwoPgMHAkOiphIIlc0tYjKxtvLPSi9a4mgGQVL2dlyK5pk6kCEdqrlID8ItYReZedDNGbNs7
39udlyF5UBAI4VA5OEdIdwmL1XdrtnY9qkOVPe9zDBsESeIboTsYy2Hw8xxMDFMeFTWAuGc6zLfo
NEPyxpjsy74cH9iwLoovkp0UmK4NXECesBZrZCSLJwsNgIBGNT9QSQhK7zbWtfvRn1CrmCOF+jJL
hYkCxxMvOhMmc7qThPUoa/MnTWPEIEsp+2sfQF+7tK3b7yxz6B6Rwt2QrO4tAK9vqKe5IIXIFQb7
Z5HF84INAM2pgfOKHq3Tr4htL51ZDECKuXGmASPCJdHDxCmtZ80HRM6Qjx1A3ue8Sq/QwwWjy2iO
MqWBIfML16Xd80xyAFUNmmu9eywhEfBs1xFXW5lf6u1Spbt8xS8F/eD0z7WfGVETNxztrBqWXbI6
5YvpDDbHsTGe9cHSPtqqbw8+1cxXO47bYzEsZURTa71OM6tEJSSO0yABLtr9mHSzqlHp8zMTe4/A
DOE64hpHpDHIZzy8TVYVoWdi3st07yv714AyQm50QOck+1nVxChJOUMiAAL4ZcLr8sL6U+ZY0+ji
tTIuO997IElUjd8q9zll7yC8y5CDcW4sJX2j7HzjMkBlFhDtgMsUjt5UmIsNGokinFKAqxqc2SW/
czpL0QwgiXtw54AOC/lsHHSxm3YqgJeXzeiELkYfUG4XWfODem+Ouz9/lGTnFs0u4LV2uEcRc1ZT
3ZERsz1FaHnTzpyLC8fPo7S3goJ8T2ZLcb9J124jzTw9MSszGaUdpA0rAMRNc1e49+2sWDm5EMDi
oxmZ96MIG2Sm+Zy4PrgH53L6Nc3OfO+57KWmQ60oM8sNENQZKM+hOovRolN1KFp4uom/zut4Qs/p
z35BZ83V6gfJjMrgznQvGSZTGxVMNA/dRb9j+QSHDVxGmOAUQnvPGtzYKbGKzvCyjk9zc5lQgA8E
ufaid0dD9VaRZAUwCYA2fU59gOEbcU5+BIFfiS462Mjwgrn1mYR6HsXZbsgDl76RIkwg1bn1msN5
25RFBFu5QuhPTUAKTh709PrhkLnzcVpUc2Ey8+dvJCwm6lafcqndMA1mAaBTPprd9BftdFzakvcN
186qiD5kZrkVJdh+XifoekMEHHoJ2KcS5+jZRaCXxRcO9FaMcDUmdGnXLoWYGEPFzXw/529+WYfx
8jsFeub5DZK5fPQSgbTHh8+3xD51nu3vq2nAScOohv/oUz/w7YcufhpBMO2oEv2mzB4cOHuwHRHA
mIn+3mg11naEBz3o4xyMwG+ezBU7t9Pahz5+xSy4Zt2MyftSh6V3JPlH39ymboPKzcFjV7r1u9Pa
oGyeivVYOVFWqTB4ZMa0/T7BXp22J7mdIB4AZDTVA7bsO/eB9D+HTBF5/OnJFj0Abjyg1+C1iltI
cDyk83ojtbESnZmijetQLKhmcPDYYMgfWmeJUoME+VDtihqXb/GjIYADCov2l00u8/m18gA5Ooe6
8zAnCg8vjUy3nyaY+Wg2BGVeLEJbXgGNCou/Q2qooxHxn2m5d2jE8mMNDrakjKr/PoJFMG8J8eiX
AtaS+IZoWyQ9kIkCaTCwzpE7DWIrnFSUeTL3uxXCb+7NIzbvG7/CgCECAOP7MAT2cHDLPUmfJ/tY
xnemqkFCFghsxXGr24hr28VOsgXiHJuGnhNY5HbGsJyveh3JrBdPfR3MAMj8osJ7KmdcNNsxanhb
kjNMHF5062MKYDrLeC9UqBsSv4Hr8k8fMbrbkNM7FYXBWFpmFkRl9MlJOoxzAo+4vkuAtUhCDISd
91KS/TqRJuzXRM2k0GZIA1/K2gLzEfP5WWoFjhmU1g/g7KLlReEYJb7+RKSwZxSDyJXNINLsyE4f
xmiqb3SVYUg27ESI4G7WidK448FUMpVBW1yi4IhlDYC0zlpFSGVKdwznCTOzSPWhyHK6Y2VFrcJa
+BoWT9l8MWW3Q0UwpBfZyc6qnjNqhSn73Ve/M+c6Xo8u6aLJcgKi7z1AkWcXQ7Lv4iIyxh0mq8K5
GIG0uUdEkYMdL72b/P9+CaJa8vdzhaWBfxwrM8Pvd+hR8NG8ZHQHt/05ad7O/X3euiS4opxp4a8s
IRrrPMzorDxKiduftR312rcM6VB/CPL0Ql92XbZvyLVv7Mz6fgA601KFrfno229FmR4a1RUkc7+b
rwGJ9OlGgbksnnQdX+NjmVFYTUACG9q5HvTsAsDkQTy9jd18sO37qoym+QsVB4jH2JxD8DLD3Pup
eIBXk37moWnc3s/+s7miRaS+nFPFBSg9X3/FiMO82hprfp9BTNW/Zd0UJc2xaquvHOKNEMEh2paW
zmhrwlJqP3rgYo/ZzlEBBct8E+/L4nMVLhCohHNljPNU5LwsnTo/i/hiLUAUedG5AJvNr+r62/x6
3lhl64a5XtD9IWmEVmZhe/RBR39vsuDcLTvNO9re0/qFK5iPDv9fhLg1jTmBrr2BiK69KZLvrbPT
KsXplmsB1nLMtyLZJOaaAB+/DkSbcH2sx8X6ptPrTjVNJhWByomjI02ISVNhX1JmGt3qQgs2P6EL
esmvUXU9vxeyyiNw+P7KEJzUYoPrAjQjsK/ubf1hIefeh5r9j5n9GNlDgWvRHkuFTLlaeOdgJgov
SDFt2DbDaNVopArt7iJJPjIkj8j7ebVkNwXKTf+KEG7b2NC9Eql4oLTGu0k7Igi3I1rdrv7O7BXv
b5U2wib5S1Kk1ghRPmjXE+M4ZT/QHn1eHf4bQqSNTfqrjrBJ+bhMvaFDRpstQVYElvu6eGXgG1dE
VSDiK3NOlHA4DbftYqOBqKn+ZWiXRf/RzHgoHs4rJHvNI19mmLw/GkGy+Ghb6QQmFHA/hQuiO/RM
grLFCOKRXbmtE8Zmh5dcc+t65LDY8U3qJg9pq5g4lTm97RcIJtKgCxZgDPgC4l2w5R+HPZsEJepL
gPDU3j7TVRpzRy0sLCbLbBOgZBjnBnrp6aXE/DWdJ8NGnrADjUoaFNmLW++K+HK21mD2vxGkkAe8
Hf/7/YH5A3TNYwYfDD/iYG3eDW0MGNE/bsrzonI4sHl3fjMlK4nBGs4jBUYrHyAKp5o1pdvMbQZC
MqfNwsHbO/ohJQGqb4GdRQi0qCrlJbHRrcA/Pm3zGHFM8Es0c4yts2hQ0Aa9xBfreE2JohYlOdon
coS7l+kYRrdKH8kSkK97LhLYc9B/4YI/ESI8Vd1mtKsKYWmYYhjKj0Pif5tUmMwS/wH4AKQheXsJ
LIH/f7NguaOtJcmdIkRZ9LqvR7BX0athynY1n99kVLFuEu97Ik5wV0DEAT+HDpsrzN95mwWZaQSF
tgPvuYe1VE2FqqQJ5tfZIyKBCtJMJ+roOzoxA6s7znlkmw/5+HHe1j+bhIXiHRwPQks8QhxBNV2P
nWp0wUnh9i2yFyAxZEFV788L+WzfEII6OEioURMH9sPpdtlriQronKD+imq0NUatluF1+uhqF+fl
fD64kEPQRoZiL8Il8T1F16TWmwxyDOMjB3ItyMzabyYo/xjQm9wpTG1FxPzZDk8FCltV6FNtgA4Y
isW7rjoy/7IfvoPMSknTJglrtpKAFH66hOgXaaZqgKTVcgii5jjO9u4QJzcGoXSf+aDDaMqu/m2l
TvKYGl56cEY/fz6/vlJ1waPLqSuQ0RCLNHHnd6TUM7R7tjc9Wo4L88Fzv8921HaKEyfdyY0kblGb
A17aVO8qF5LyqYl8RHCtA5qvGV2ex3T6xqwHa1CEPVIb3UgUXIpnxZgCJ5AIEO562q2mi4bWu7j5
QpUVO4n6GmqbeM3h4jxVzZrTCny6EKS7YeaEttEHjAGdTQ+68SO2HvXsefZv0Rf/lb37V6wlGBCY
dWniVFw/A9hDQPjS7h1/V/k7fVKkNaQu5a+CYsODkXSAHaghSbN2dnEzrffG8nZeGflx2MgQLhlD
0xp3TFO0UnNcinpXoiI0rD2o5jL0xb4wGmjLBVPhBKg0E0IePXN1thjQjJlrpKGxcJ5/xKsK404l
hSfsN7Yf+1VpN9xAMnKV0qcRfOa5ihdUau1wkwBp8pCXtARrb7qyjlcfMlo7qFYaeGg5BThAimzX
+Z2SuoyNIOF+yf1qiA1+kGfk1C3tV9Le+GS3dkGrYo2SuAzHANQKcU0Dja1i05UWj4W/ugkCw2ln
V3csiwb3idW36FvI68gt/7uVg70HLbQ2KgYoGAgrSFOSMC/PkCyh165xX9hv5X+PclCO2YgQ1i4D
5iadFiT98+p+MO879tLW4brcmeN/v8ZQ94FDwg2NsrU43NmOqHu4DG0mXnxf6E+0DT0vtHDN0OV4
3hxkB/dElLBsaDzz3MbBsnnFx6C9OSDBDutmCfrxxmhfDXqTxKPixSCx9RORwjIWmmUBqBfaIUM9
GW+rfuj860pVPua/cvoc4rWzv2souHW25P26eFDMN34v7B28d7H/2KaPRXaMTYXtSTUC9BlP1fCy
jOiHxqlPwfmH0jFyjwy9GFkPEsNrMip2S+KJQDTwV47gifKJmSQfICdZ70w7iptnpuq54j8hLhsW
DWcIdRA0Hwn2UA1eWpsxGtJjE62Y+gdRZc7kAgBsBtw25OfExxzx8C52Vwz3gi0MlPLm02rXilF/
qQgkzHixGy2NYnthnhr2BKX5Of1dN48OZmHOnxrZfvOM3P8FCLddOhjmvFYlEkzlgw5PbeZ3bvGY
qriAZdu9FSOYVUdbhnsbeqT9xVq9um1AY4VFSa4DzjD1ryaCRaVJn6RzDk28+lXLvvsgUgfVZr7k
QaHCIpTuCui4PY9w6g+RkdvLrcnodZTs7ezaGpqwL1vFtqgkCMrkCN3qmjeqgN2IIAPSqLjipBuy
UYH/fxMJdEODsoCP5i8tfcmsZ7IAyHdS7IhUBnp6+AgX6ghi4iqJ16rNZzRe1fOdpkVefU3Kj/Pm
K7uZUTr+VwQ3740aRZf0udVARLPcglJ19CMLbZPNTauBKrkFJatqmkjmi00PvbYohyIvLiZk0dMG
riCCGkO67Funj0xwDhdLpDnX8M8tkG7P6yc16o04Qb8B5B1AmIE4r7uejGPmvrokWrpjo+ollu/V
X70EZzkxD/BDKwSN8w+HHlpkZi3FM0iqC2r9fBCLN58I15jX+iVGRVDjI83z1Lxk6YWVoOP1idIv
xBzmX0EiOWE7TmNZtnD8+nJk5TNi+KIJGTowHcUIgnTRNoKE5ENieujfRWtr6KTftKIOMIUJPkCF
CUg9tI/0PzBYMHsiWpyOVnkKdAeYOAksVLU6L9JHTOgqommpx9mIESzNGCg10gRiTP1B095aLTpv
ydLwDI3P2GKOfo7Q9vSo1tShVcx7j9oVrHBaeuXRPCKZeTTS6UqfbueqQnuaWbVB5feKooBsDQmC
AI5Ayv8E2QOQmclawfRm767Oi8Cmx0lD3+vFeR1l9oBGJ34HITvoiYCD6cDI2nuwh9o4mPE/bLlb
XFUOVNLDiDTMXyEiviBw90cgb0DI2IToUYtM7yZ2v1vuwbdDAw0T1SP1D72KYVFmHlupoqkvBF0R
XGpfXWXg4Wz++1Aa1HJhFrB0AMqJuYvOZGuzNjCPYdacMbRc2h8IBjfbsHVzB9Cgo+6XCpuU7tdf
mWLiAg0Sfe5xmW39Xrogqf4+jvvzJiE3+40MYeHaiQHCa4UMw7lIeyOYOhvNVffFcL8iY9nHUa3t
dHN3XqrsWiR4fQP4D1MY6BQ+PWszWQ3UHyA0HsC8EqBVmDLA82kt+GUG72BPphk1fZPdaEOMxOJS
GofzHyDz9Zy9gUP64Ckh9pYXheaRscAHWAgsCrJrcehivwi04tWsFGGG9HDzShHSzEg163yXNzGA
XpKR+f6I13mXRSutdiC8bgOQEyNqslWToFKT2QgT3ORaV0U8t6j56c39YkXD9JJ7CpORrp3PeQfR
MMzxxE710ZLULapigsW0FaA5tMD13vHMRJMrJvZSW3G9SE3lrzSR8ap12gFNZlBoyayn1Pu+dm+J
vz6UlX6lVx5uToymWKouXqk32Qg1T1UsklYzEwMqlugM5SEU+0JOElNyGIrGaAtiNTFTWJYNeNNT
qGXRD7JqwToFxA786sVWjVHIt+uvJEEXlG/mtOcWMeqY1ekDxw9J9sAY6nvfv3CoMMCOQoeNS1R8
b4LKLSGDMyMPgPYgd7gF0z3zntFBzmIVQ6zMzP/0j6OUbnBEttMNcnJvyUiJDVqBCJA3064d8TY0
X88rJDu5gP/h/MMYy0B67VRKrdsV4DUXvKPcd0o+ZvQBt/Fd7yge0bIdwpgaBgww6ARQQMEFj/04
JV2KdUu06zG50M3bYroy64fRUdTJpXfzVpJgCzoaKcZ04DtkNIe186/ogL4yUhEAKzVjZDCMadTt
wcTIxtz3vxv77QsLCg3RZYOsxCdK57Hz1nXw+YIC1dbXrChpdwM8R/JxXo7UPDZy+Ctp43I9TStQ
T9axot4Vta8sutd6xd0s80vWXxFEKCrkswMS5AyqzOzb4iOpOx8pYHoT8rGgPmUut7qKK1VqjWix
sdE/5KDMJ5iJ6y3mZMRQqkSty1pCx/hIAbtvZopIW2qOSOx6aMxEl4MtyCmXbDSpDSPJ1yOKsE32
rE27vrmzVXlDqUL8kQp9EFSJPrAYk75OqAlrLLQLp/vwfPbLL4Cu17WKE6aSJNh9V8TZEneQNJkP
QIGzym+EE4Yl+e683f3pdxNzeuD8/VclIbDBSxgdr7EBlVrvZmV1QJwuZBV9aXrrscvH60xvgF/6
bDavVZbeY/4t0LJ1N3nfLbzPlqbbrU4Wui29sJgKTUi1CPzS2xyKsbBbx2rxbUC37f1dY93oadRp
j+eXQJaAQDoYVH2I7HATCNaTtP5kGgy9Md78oxg/GAtXeqG3l0sTTr/Pi5Ld0gCIAww8QivbE8se
1kKNyQMEXpjPd7VxBwiE4LwA6YptBAgrlhOtWfIWAlqniCi5XoaoaMmefSX7uFVEuM1cs2alM0KO
nf3IyjWwjQcj/3leF+mp3ujCdd3sPkb/0abJZSxjGdD8bW6SMDdSzMY/eqoStnTdMMxogVXDAwm2
cG9OCcMLcIGsrgGM5dvcBzpoSlQlSamlbaQITh7kGROS3vDAKY6OQ3dDHKALa9TvvXhvec/nl0/q
7jfC+P83y6cnxUQM3uSW6Tcxmr579J3vfeM5TcK+O7aZIpRSrKD4iK5cDU3Ry5+L8m2sD3ODNqzn
RIXpLb0mEa/xpr0/sDinShlNDRKoesWjWfMOqwEIYme4iQf34vzaSc/pRozgEuwMdYgYmGJhCvbr
DCTc5rfzAqSPWMDI/6uI4N9bQsrcApRDuJof1qgHbXec/FfLejTbbyk6lsA+5dUqXy89URuhgq+f
UwZO+xxC7Qa+HXkhxIdRnqUBguOIuL/BRLVPq8fRQYTqf5+zNNTGb7VePTOMSre0Bujz9HJ+IaRm
s/kkwWFpo57YTYJPYnTCs+ypaTAT8dhph/NiZBuKiTn0n3H0AyBLnNpN2QwlqwcHuRAzyoBsVK6r
IgaRKbKRYAsb6ie505WZBwns26xHs/tguG8AVDuvh0qKsIMxxWKR1oVPLP6ZARCR5MEw/xj8j/Ni
ZMcMtTGbD3VguFdMLDtT3dO5hTIl8hsoxdjWfgUFwXkhfM3FyGMjREwqe2ajp2YHIS1GdsrkyW8j
nz4ACKqnV31No4apMItl/ncrUTjWupn4mF2HRKcFZnE4mjgBZrBU19PvvFKVtBRr6AoG4fkjM5cJ
wrT6OR+jmb0Qhcs1pNbg8/YuFDTQxylYwzBoVreMyAnZXf/sYvjyOC/m3m3XN6B35kE+edNh7rsl
yoDwdek5xdtUt0j/0Z2f/QK2xLVdTnsyr4OiIUzmZziHBLgkOFeGK6yzb45WqvMGeI9pyHVkQISI
kah6p04wqGhNZcu8lSUsc4cuQq0EbV/YtFOAmn+4dr8sVZeUbKG3QoSFxrWdeAtvs68WtCUkRlQX
7LbUgCP8pRI4stEmCmF4XAP84NRTITTx0j6ZcTEYkQ2k4rR6P3/spJuzEcB13cYF1Et8t4SAxMAg
INrOyZgFMXutrZ1RqYgVZX4XACUu2A+A8UZEmLfRsxY9my1esPzRTL/aaX9eGdnub39fUKZNR8tN
YoLXy5qGCemj1H0eZtXMiGzJtlL4/zdLVqEIE5cY/wtresHsQ6xjJJSFhYfX0NMX9AGcB4YOcFch
bX8qqZjKGrTMuKcWi4ZtvydjvDddhd+QbspfIX9ik606dszMXoeQGANjnntImWouU3ZeXPScEhOm
jP5/QY0KTEr1THFNkfa4gh2uCqr5kX6lW2QjxRMSGpVrI+NpQg8z2ZfGxwxol/O7IcHVxSOHU9B5
eB+iq1zQYxxt+JcFEhxUFirrAu9QZ7z7H2nn1SM3skTpX0SA3ryyXHsrtVp6IWRG9N7z1++XWuxV
FYsoorUzcy8GGEBRkcyMjIw4cU44HKDBsr3rovrCCY2bQ+Gjl8N55SV0+RcsL+T/fsAZsa8kRRUQ
alH+CjaV7Xrm57x+H7rry2YWj9FfP+cUKL4cIiBX46eiBK7N3ZC8Omupy+IhcgQNu+DyRIDldGt7
o1ZDfcJjPoObp3o1wms5u87rXbSGUlq65WFf/5+heUxQ89GPAkonVJzU/r7vP4/Sld68V+mVvtYp
WTxKR7ZmL7o+j7JktLAV0YqZIJkowpW7dMWb+afJ1UGvR5tlU9PArWPaF3d2e1c2Wz3+lpgrff4l
Y4guIrdCrZOq0Oyem3xHT1oRGYY434equmkt47qdqqtacaB0GNymKlYayYtnTKitAgARI1nzUUat
8cLQS8iT8nDjabJLe0TTQiihHr3y2rDd0PuPxM2NyodYvbPibbOmlrH4Fjv+BeIjH8VDya46Jez4
BX7+oA7byd8a/b5I7gP/vioPfvTi8Ta5fOCWbVJoENVztALmlSBQKE0TotGySRlG6HXaNk9h8SRV
t4FZw0TINHseu0xtr5gVH3Cec/9hDwX8IGgiZjdZYttZmpmYdTJN+lXEU00NGFmEdpDS66wWYFLw
d4eSoaqNFUUa2bHaT79le5L5ZTQ6u7b/F6AMjHuUwyChYaxlFmRLahSZM4kJLjl3s+a9tH8XqyyP
Swf1yMj8zhuoe+u9w6CTXbcIp8p0sVbWdim+iYYI3PzMOTnzJ6YRQ7DjN2HK0yxwc/9nC9NK7PzK
iqfVgYulcH1kal5rUfTR7sPQTzeDn2zRRrkLh2CrDv1KDXrNzCyNb6MpjysVM171UmtfkkrjMK4R
6CzdcMe+zPJ3NZvGJvWCdKNLOzu4Me1HkqqoX/k4i5//78eZw1WScbI6ScYVXiOuVWqutQaWXPNj
FkQ8WUnlTMGCET/3KfUvbOiOG/xLG9aB8g9yahEx5ylJbMt5WVSwJkt+9RZZzlOlSEjyDrdMtB5q
tbm6HDEWF+6vuXkCEqdhZEweu7oz2sOgDM8TN8JlE4vbTDAlCDU2WJRm28xUPKPzU0zUxU+NEdQ4
2PX+1w/bsISsIboH4CZ5j5yG+NasfaOUihQdpNHT3dGT5ScGLSJrq2dZEu4uW1sYMAZbZghdbQp8
gtHz1Byqv57W6dBo6WnkRhKx1LjzaMy3Fq3fTTHFrt0GV0rypFXNHhGTldtl4Ro/MT87U3KnRkg3
V6yovpcoLUPF1m0dQLua/ChLKwnK0lV2Yk3cOUfXZ838UByHWNO0l4an2NTs4OV0reCt1bhnKE7c
ec0/HOgTo7PjZoxQ7DYqKxwUj4Xfk3utpd6qWKXZXXliQuzbI798zc5TKcEvSXr2jH1t77TA3+ry
veG9x9IuzCS3+qWl0j4KdkH4JYhaAYnkxbuxwMOFt735U/a/juUnu/PWNph42pz9NtNABeaPVuic
nIHRt7SEGjEFsvaWQjDQfTemfV/Yh7T6pE9bNh/g4LVpuIWDylsDvCGM7RQG52UdedS9UhEqtd7g
Rtqbmd9Hzf7yyVm4RP8M5QMFpvxhzefUE0nWBs2C9KFWtYM1/FST/ejXmyE7DGvijAsB+8TUbAeV
wJlsM8dUoGwTCQTolZMdxjVyyYX4eWJltomYTW+cssaKHR8G9bGGG/7yii1+FHL1/7diws2jXYrM
W64WIQYiFYbsz2G3D8IVmPESCAMMIR1vwKbq+dxHEFRQMXfMGlihvGN4Bt21XRr/iL1tqNxpzATF
+yREGE1eKxEvxZYTy7O4LWkJXGqamHIon1FwzdOtHP2gkAATdFhs4ZZdfQovmmQ2DaZHusEUYmYp
suJEXqJ1FFWb1k0gnWVqt4VYsnGbsXWjtGVYkSxi++GvCOr5r9G5n7IdjbHATWbTU24+ycpvc/h5
2cSfOftZzDi2Ma+3111j9IqMDa3oPxlteRN5oxsBsK8Z6Yobbdtov6vk3VReycNL8y4dgp1i0961
XTlm6tAIrsPO3I8pkgDmZ9WT0Tn7GTJ6C27F7YzsaeiNx4hp8cu/e+Gcnvzs+V0adoFi1Pzsjleg
mu975c0Jt1K2ElIX7kzuauCLMjkIFfXZQfX1wCvqETjuaE76W+g46Tef3QEzm64Ft5wKkocmM6uc
xQhgJL7s5HmYgBcf+lkSFJjhz0ij+qRMGRgPAQYkr7l8myUr3p1Hif/Luy9MGIyizbxLuyKsvIg/
v6bX4pT+JpLjvSO/X/ZiAUyCGbBSlMootWPrNBiJjqaBAB7cC+FLBcVnvJe1w4BKme8DzH00pm3Z
uZZz12zKT4buNpsNWrXFflqLWEvuolMLZhxNLJgnZnumCQolGlXcLfP/8ti8a0bpMLbqCjjtz+je
6YmCmhiNaZgYQB/Rgjl1d5LlVipkolNvmlPgSqBLfitBat6OudrFrpw0QAqbckIlJ9dqVFUSRgCn
VKm0rRKG+ZPCs/qRRn0dMlbp1OZW6z1119dVN6Ce3qaZKyENmbtNGQefPKutP/VTzgpqcmxfqV60
dlmJz3PmDyA3+BioxVjz0Fe2aWLqUUXLSvd5vhTInyZOAqe6ZNtuqaZ3Y5WQzyVMmkXSP2BXWE1y
ZdhUgZiCGTtdTUkZHAQiOIF58ts3b73w0HlfjPRweY8ubo0jK7OtgcJFFxliwsSuX+J4q1SQXCif
L9s4z2IAVDHFppuoiArI9qknbQ3UvtA6AcYtntTWuA8c7WB6E9dH7tqSt3J5LAUPMV6KojXKzPa8
DViXmuQrLS5VYJqdSnXV4PtlhxYtUKoiAxBCEGfhw8thGg3E9WSZe0f34JBYGfxZXLIjC7M0Zizp
lBYxFob8uYNAun+Vo1snrl1nTUj4PNDzcRxBbAIvtsL/zT6O16EmqQLEjaYHIJByeeUFu6x3DRtJ
x93ldVvgIjwxdoYFrzy/ygQsuyq3qXrfj4e03NnxTvGvTH0/aNu8fkzDbe5d2dqaeu7STj9y1BHv
m6PMEO0RoALCUbm8qyiFO1f+mqrbUsA4NjF7+hWB43nKhIk22bbDNawBhHh0ACJnL9mbek0QfKFW
LJaTm4XHPF9v/q4esjjWM8A5G7/Y182TPL2r0ZVdP44Bug//2dp1on8rpJ6WPlJv8vfaWKmILZ0D
ohNXKPA9skOx5EdL6pWmH7Ua/qbQnDC743bqSnhatGAJeJMKKQ5g1lML8lQUsWoK5JFWu0p6L4dr
nFwLxQlCBasIIZfgT58fgKqU5BIdF24tg37SbTq+KM6VFN/7zS43t74Tu2UNQoJ/Vkr9SyfvyPD8
MMRW5zddh2FQ6Y50ULQfUfOgjJ/r4kb5OEDxxMm5Rl00cvYL4WTh5/t6/F5M6o0UhNvL53vNo/kR
K7PEHAVqO4BAzZwek+yW/Nczf8jNFfixFWtLB/p4/WanrQXvUcey8ImmvfWtbm6i/utlh5bCMKNi
spjDtoDYzYJjURjQ6TZM/tieTq+zCv8LO1Vy+xy1lGDwpx10MWusI0uLSJ1MMLaD6bPt2ZYfpEAL
HYHgSOPXpoG3fCPJn3PFHZ2bfo0UaWEJFcHT/mf0k4HjmX9QJSq5ZGKrcaiKqbr5qWjMaZ9YUBte
XsmF0KjAL0BpW4gJMsJ8epB9GVneHj6DTYjepTKGD37+BGL6QVKKm0J7CGRtbxukg5etLlDxkjj9
NXvWGhhaUgSD+BEOzhWjVYivWFs/fNNG9UqSzJu6+FT5wW0X1FvucYgcdGczonURTchJWZ/1KLjS
W32jKyuvT23hK/PD2FbM+JNBzJEglR91uZWxee2cyQap9eObwMhldZM4YfTGa3L6ajuJcx1qbX8V
6WO8rdqm791CbZB5bSbPLac4+JJVhfyUeWrkbeW+MZIrr45bGJT7obnJBm1AW3Q0ta2lBsWvNur8
fqtK6fArgb35v8CDibjWh3Fw+9BUf1hdZVxn/Rjfjr7dDhvu6umldSqFTSHHX726DK8Zc6n3ANTq
9E7KWuc+lrt8pel6/sDlkzGUBk6CJxPCaKc7JYkaRQ8KevxKfcNTQdJ+jfl94q1NVf3RBphl90yK
018Tw04MUs8yXx6+XVMGOr2/rsrkTRAE3T1r2v8OW6m+kvUWsgozLoYfdqa3D9nQ08KQu7jYxUNc
3/TWUL0kcU5lt4HQ73MV6vFTmUjtj8KRppUlWdos8AIZIOUFJ/B8s/itrCMbQh/aGqXwIJmTujNL
57ooqupa06gCjbbtuWOudx+/4BHHAo8q7kdkeWffgscr1fw//dH6GZpC1zJ3lw/o0sc+NjCL4Y3u
N7bERt9AcELZJJcK1wvlTfTxghKDvyTrgnSRf5kHcqnsyjYU7SjbLHdtGz9kWuu2XbVypS+kKxA0
EOV4LQoCh9lLJ0u7Murjnjq03W9DiUM7bC4v2MKNxIMQikAm2nSkpma3Qx8gh9dVOKKOmwoKcTSt
WxUizM6tFG3F1sLHoQttmEB9hKLNvEvYyXqRdB6d6CB3u+xbNTw2+S5aE81aWDOsUJlg0YRCz2yP
xYYTqvYorGRfTfs+WmtcrP35s6dUMHZTl4jusD1krizt/CFbWac1C7OvHsmR2aQqHmRqfG120VVe
XF3+6stf4u8aiQBxlGiXRZCU04gPZebvHQ1CmOGLSQn24wNdiLfYlN2EmLHgujm1Y3RKEXQpdlLl
eTIG17e/N9qDEwUrK7aQd5zYESt65A+KUvUIhCtlYPJp7O7r/ovUfr28ZAtV+lNfZiclNj21Hjps
TP5L5AEMT3eZFbl+f9VM92r1HGbXsvN9/IeIduLabLuZ0IhKoS22s46sZ71pS3lT5Lfa2qdaW8L5
pgvysXFa3PPsV6N4rPzB1eLt5TVcszHbdmM+eanaYKPyXyb7Ku83IJnXUrTF00OxkGlFHrFw7Zzu
hdZWQ1+vWbDSAYNubB1Ix0ZXVNYs+fMIt0D4ViWvtYfaJgjdNvnE1OllNxd6HGwVkXOjAk9BZ85J
ltclkOmcbd+We8167tI90IX9UG681HFloH/ycJd8nFjWQFJTZN8cOErts4zYMuNprBSL1DS9YpQP
vhW73lbd7rJvC6nDsZU5YKFyUhsKLqwY1XtWbPXp3u4KN66JIHsvfb9sbGm/COS9GBsTFLazPTkV
SpzbMqiipNpWFdJDFrXSl3+wAQmDws2ki1f76XbpyXKc0mG7hNnvzL9rIFpZu8UX3dC48BCuJDuf
w3Xzvor6cGA7CLhCINB/lOvXyP6Xtr3z18gcrTvYgRVNE0aa4pNH7zz8l4KXcWxhvlKkKGOUcnql
snDpTJrtjbfG97yUjgAtANgMg7xo1Zx+jXS0ONM98JtGuZOHbdt97ay9Fl+P/ds/fHadRzilICBl
f5TAjm4MKG1TOGn57KZ8NXlbv7r21M+XTSzdGIJLBNTlH83v+Yls86aTmwnkjZJ8LaQb3j/bvNuN
5otn7W3nEKu/LXmfWyul3oW7HauoVLGKChrwsyU0gtYzaekSyBGUUFHLDr2rkodYvgZMEd979uDB
EBPh8K7RXJufHCVpk1pNY8AEZrvLtdL1bKbZmIEZgH8pO2AZIGolUFM9utpT/OPy6i7s9xPrszSv
i2NZssFpgGsd3Mx+UMoV/xbXkQEbZjlom5jzJldidXVD1Rz3CNix9HsYXqTgPli7LBaCAwb+mpn5
0QRaE1YOZjT/DpHFLrgyvP0/LNWRiVkWNqmSXfpxCp4Rqt6+BgPsf7psYc0J8bGOTpNUwXOsibWi
BOHmzu+gQ7WsWOkHLlX7GdzhwcWTizLx/NkKU1UsQS4GFgPdtSLkaRcwNqC5WfbAgxt7sG/De1zk
n4f2s7eG+lqoOJ1YF/vlyEeUc7tIktlwaRcdasd6lbvyVtBl+ZoJIot58CFlI9aHy0u7EBFPzM7u
wDCJfB5TOD1pL7V3lxj3g/JVq75paxOW59+Qd6AFh4qOMDi9tVn+kNY99ICyFdFMlQM3bsuH1JTc
RA5W4tP5OormApR6iBXwBjx7EzRt2WSjGdO9q129vS+G174cN712LaNfgajvx3G2AmmCLZSDOQXz
gvxQpGZSFFa8oZMsKZ/j4EWqv17+SEtrd2RiXno3WjNzvBwTBTDOSn/XWnNbj9vLRs4j3h/EDJeV
zTWM5MfpBhyh+e77AUnq0up3ZlRv+7Uc4jzkYcFmpJC3M33Oeaks1SUzk0Pky63OLaRrQ911GjRc
3dtlRxbMIL8uyiaMBYjNfeoIuyztnBb4QNp+NpxbbUAC/lOrrLwJl6yAeYfbjkYW9Q3xzY7OqyGN
phJ7PlYSj+GR0ntJ5Pahn6T6WpE96eqyT+fH1ObF8dea+DVH1mLLiCZJQ5M9C8vY1YvvQ5Z8Uv2v
9qRejc3vy8YWthssrhApcI5g3dZmAT2KisArS7azk/vQKHwfgE6ZxetlIwvbzRafiCFTUL3QRZ16
BBi5yS3BUjaAuzBcUhnrmZvS/nXZzEI4+MOzbQuRbWCJs7AzBk6qlAIPZnn7eHoP4AGKQka/trmy
B/xLoWhtaJImHD/9NHOx2eVUvACWqNCVzzLZYJJSJ/DhktUKu55cWfdGBkVk7wlwJF/PCnhyuwFT
/BvL7tqt0we9Wyo2WTVvZOYOJKoz9UbvpR666anur/te0t9SryYVCeWuuIoKLZ62nUY0lVOzCQ5t
n6A10BFZ7+qqb++oIFcPpTL67W1hhfqTOZmct2mc9mozBremmsrf1DG3b4fQrq9btlfI8FhKYNYn
XaF5GMcSFEO+Y/5O5XzYT7o9/gil0XjOay99DehkfSliu73VnXjYG9h4LmxQH0WWqcE2HZzuRk9M
870rA9id4jFQ3KHtm3Gr+FL2kIcAmic5qf3NWMndd8HoWe8hQMuvW3MibFe9lT71WdVMt3RZe+/J
AVn6yKiL3W16qBIbd8iC/NoygvGtaKtgb4UdTKC5Aj8ABU3zEIQaWgGeDd351m9HBoAmNZAeEzWT
3+Ny8p7zpg7pn1hGeZ12UrRF8A3lnE7P6g11qyC7zYo4v+Ezav5Oc+LxP7VU8xTWtDj9BF1RwTsb
wvB9Vtfh77opE3UvWVXGm9iy2ph3ud++q3rffM0nH02ZLrCjH4g1aLvKb3WkNbJEu9ODmvJbY3qS
e3nLn7+hqYnJginPAiYB4OP0ZIVcVIFUwpWsptNGh/tBlZrDFMmHEGpmr0v/i6S1xtXSYaYkIbSu
HQjZ5kURw/MtPUs5ZVq8NwEftcPHIXY4dWRhFtSLLLHyRrCl+kjHSsno9tn15WVb80Es61GIbUal
1cc/kYL9VYcPg/p82cBCgglFkcZtgd4VLYp5LGrAq+ZZM1LcyFXpm9VZ1tcs8PtqU9oZ5VEHAsx9
6jk+pzA1u8ltAi9Ut02spr8qX4v4fmF9W4R9V24v/7Il1yEbJT+D3o5S/SzgJ7439L4OMKJvP0tK
55rBSqNh4bLE878GxA84Wlu7auJc/UNs1KtvsQqNIwgMYyxuMnXF0pors81vhHYaWUJasaKdAfqi
WNWMWrodLd6kPLyh8KYLcOpL6ITEZ4FNIFJtVevNgeMwMFa+yKIRGovkk9ii331qRLeSsOjRV99I
9nNX75N2a2grJpa+CTys/zMxexk6QFZNL6JLVw/fYsPcRi2Q7Kyng7nGbrnmzGx7yXmbF72EM/V4
pVQ3NRn5GgphIT+yqeiQIYF7AOEzW6+wG9WOuCdQCNke1sF9ejBfA4iVde/jVK7QIRyZmq3bkMtp
PEqUKL0ivELsNEv8vdFsG/k+CD6e9Z2Ymi3coFh+F3uMtuaDt23McAvDapK/6TJM7pK5uRwElq4N
WDQhNUaoBjT7zFjp511bOyxhX2zCOnSLAI28K2SoXAO95GhtUyxuvyNzs5BQK7E+ZhLmxtRzw247
yr+9zu2St8teLe098kwKLKqunndSYTlrjcQAMhIgfgAgwQa0oUxr3EwrVuaasWPmy2Y4ksxGsE3Z
wZOpv5hrzMlLC3bkyXzQLp2qqYz/SJ8Whnnotbii7K/cT1Di0SzyotfLC7dmbrbNwxF58zph4TTt
Z2L9ZM5uUzA5FERfLttZ6GbA3EfOQM+e/jAQ/tNQV3GcKq9lRL7j3k2NjWO8tOqrMlL5CLdBvm/G
9cbh0l4XkA1w7ijYwYR6atMJ4Fj3c8AUWp6JiT7tNm/b17Yv0p1SPXT0cCRnBRSxFKEcWPhxUXYs
mtSnJskfe83q4RqQer3dSdqTEbcebA2ZfF3Y5Ts8HGutqkWLf7gA4AUTgtanFs220esyJuzmY2LR
blNQG477UPmmxp4UbEq99JJDOrTpSiFt4QoGNKWZlk0xBM7h2ZOLT5zFZk9bJQuM67y9t7zycHnP
LBy3/0vCaILMoiM180xK0EHXWyrfchynO2OCV9Ks6gEshvXfP1jiHcwsgiNGQWe+TIVjUggmSkU5
BRH1ubUOhVruLhtZWjAmzwVnDDMpZyV1ZbKDKq4EsZs5ugNjWNqa8sjCVnCOLcw2nzUhBSNrI1kR
PfnoKZL3inaVpnf5+A95ukD20h8FGgGplfh0R5lenA3ZaI8CU6kwRNo6myL4eXm1FgIT/UdaUYDW
gRfNUcRxH1mFVmgQhCg3an+T6bvR/p0ba8/4hYEr0V4FewNrvMXfs09vJGk7hiKlaKIw3zut311l
nVNNrpUZpr+1nMC+D+U0ePCdoM23VZ6WD32fJK/hpIU3Saqm+cFjvDtyy7LVd6rpJa+iVH6nRgPE
vSrK7KDIDSg4676vPTfKmb7amWE4qhQOQuM1caCP2dAEMa+jui4rnj2KlK1kgcKL01oF/oGHhiOZ
orc97yV7Y+x7FQ0CXm6GvBv7zNvodS1d940wWDbjTlV7/WCMbX+outLeXP6Y5ycZ88yswGxMk/RM
RhSl0D6MC9qK0JWU+8aK/Xd7BDCSedXHRdcxJdCcgHcAoM/D4eBESpRF9BeTthtdS8nC66AwbZdx
nTV+kCWv+HKC7cvRVF7Ep4eA8oyU9wmjtsFY1Le5bRbPatTYP+xCo4RzeQXPj4OYkiKoGjbwWwjy
T22R2zhm3TFBWhSPpUYrCV3jbjzohbTyqRYNWaC50PszNXVO9OGrZmllcUebGXDjGCq8V8MH1Hh2
tV6+XPbpPCDi019T81kir9BzeWowNZpw/NXZ49gWXy+bWPxEcLfQyLQ15yywl3rKmSsw0Xf+NvW0
pxgNviAeV26qhTc/rgDJps8HbhavTj9PGzpU8ZKR/kq/b6eXMLmVojdfvTYY8Q6RzixvJzTSo4ci
AY756bKPS8sIi4FQ1uZqoch6aluWJKsLY4MGMVLNaZtt0nB/2cLSKtoC+E0KBVjxrO7TGrlnEns3
YfGG1tukPv/LWRJR3obYSJARzvs5ox/n1VQxvtnHV3KKcMF0FZJFXfZjYaVIA2ng8JV0rhTtdKVs
Iy/Dwlag/xiVTRvvmB9ZsbBwesDIUy0QCAOZf04tpCVjg4EXZJssu/eCh7C8t5zfvbryYFzwQ0x4
IRLABCAznLNggEhm1sRZnG16BB71d3NN9WbhexM4EZjmdqfpMY+hWd02IzM82aaAWbePt2r2qLUr
iosLN5IJuIBPIapR7N3TlVITTzcpcWWbUjko6afePuTWF928lo0Xz0AxhaHeyx9/0SlQGkIgAJC7
Kh4LRymLEoNU93sMdtGdYbwF1teYgbL/Pxszp8ZY9tvcxsaUPXrtIyXrKHy9bGLx2/91Yy4QUA1T
DbQbE/o07hUluRqZEvi4CUYiOCH8j1muWUCxej0rYZHINhLDq6FpUaOP/8GLYxOzeFmHVkB5BxPJ
VLkO487dyuvk/OlHik0pgD3mkNbNQ5ZpdFB3lVW2MfPQ1bNP0TuNVUocW5NOzfDj8oIt7WWSVUjC
BAQMNbHTrcWWc5K2ajIEsB7HDvlkpqllemom/IOH0TMP8pps2dJmxkGkhpgRgKJ+FsnaKMidIu+I
M2aIPzdp9L1dI+JdimXHNsROPDowlVZJvMqwIWVu+Lurv8j+NgpWNsLC0llUP4X+OdUo+vmnRoJe
9YZK6rm0jFvJjNw0eDWZgwwcVzFv0Ywqp5W4I3bWLBMG0kkmADcTLWp1dkT7WkVgchz5Vs7rJN3q
6AeYG60BdDGukY0tfCTmNXgiOzrXwZkYj613Gbm4nG2qdoRCnNel/qkc1poyZ1YEaYDJrKzgUuTq
nB0lWWYqhxwN6GETM8O0LZTMtcLD5R2+ZmQWPMtCcRpvwIjhAfCGX0zL/kFsTfASCAZaNjTwkXmO
Kyv9YA4DxASRSq1d2/Z+sbnsxtmW/mMBG/Rsxej37OJs2qJgVI6W91A626zc2s6LkjgbeSUeLKwW
CQaj3sh0i7q++O9HJ8fLq4I0uqASXjbIsDLJNH7xP5yUMYiPzC8VEr466d/MF6nOA6MSClZZoD1r
bbc1MuT3/JU4uuTKsRX11JUx6b028oQV8JOmLB+UsH3UrDV80qIZjfXiya/zSpydym7gzWhODOJ1
iXHXDNq9BXhETduPb2NUkcnQBHJITODNvJkk1awM0aKg3m0BNCs1lwbS5U12dvXwYeClIaehZKWQ
P50aUfMy48FpAgo1jH3vhDvmMg+9D5YniV4Gqd8GwRoFz1kUnZmcxYDILkpraGhWpKHOTPUuLL77
XrONmbTTk71eHWC6uuyk+BNPwih5Ae9rUfoD1QETxKmT1pSbhdHQqLXtmpzdgqOm2MHbcDAn+6Xz
0qvL5s5RsMKe6CMosBVTeJrt9sCDZLkVylw9ZcY22RUmbftDHm1y63McvynKcxC8O/7NZbNLXjIK
qaMiRAoBYvDUS3LkPkwritZadeMH9GdEy/i2Hhw371b4mxZCE8UnGo00MJikcua7JouTqcwxZary
dap5d20SQ2NU/m6d5vmyV0umRJNEBp3FlTF/rOpZXvdGx24xzE52a6Vo7+1gbO6KupTcxh//IVIx
NOlQe6LjJCozp6vYq3ateIICulLNHf1W6Kypln0Y9M0OASctsPGkrGcvSAf4BruHEhes+tY2tnzL
nZLsOVQSJk+zfD9m2fvldVzaHWCkhW/idp8/k0qr6pJKCDDYnfFfMg4HFRXmya9qN7LjfW2usYit
2ZvlSvVQg6UKsFek4W85aBAlHW4GKvC1VD6b1YfTlz8L+te92REfs9wqk5gFtTOYdqVPyPTu8zUW
xoXAbwFcJtmna0KePEtks3x04MDDhyFWr0vtuemMHYi7j9/7J1ZmK+enbRVHor4/BOperrz3tinv
temnH1Yr/Z8lf6gFCrggyQylwdO9rk1jFE3RSCTuXpLeYZRMcoO14Ltww1Cco+zOXxR051e/zuR1
5cE6BEGUsg3kL3L4xasjN/Pq5zJE0nUlXiyas9jkQN1A6s/1CschAF0gZp/rqbix4rtE+1X15c78
r6Av3q1Rv4hvMb9Z4DUgCSCxYRVnMRdW+lauOzKO2HF+SgmEjlm4Ah5eCoCkZxqPJ9I0eLBOPxKH
CO32mlhLlehabrNt24/feIkwVWWs3JNL+4H8yeKRJirS86dhqADPyywaJZF1BZYQJPRVrSYrZYdz
yhWO6rGV2eVh6mGaOUKDrUn09Jc0GeaNN2jVEwxX42dFmiwmx83iQFMloTZp1bdRQTXEzarIeVSd
vns1053arxHWn/d8Zz9rdhiccDS8wMR5Cf6epD8w4WFOG98I0NXa5qW20YNDvXYPLO1WmkZcNbB9
6eqfTOIo+Vag3LUm6Ag3RdVch6Z2PYXtnZcMVyNH0avam1ivPp7xiT7V/0zOkuQuN0cv8zEJL4fb
6KY72D8bbwvgakcnMQtXzuPSCRGoXYr0OkwB89mcNimmLBEcAYrjPWkwkg/l58s32+IBYewZfVLx
dp2DRFTfyJyxEhbAIYc3nZwq0WHQlDJwo8LwvjdBV/zLGlJugvaDlx+V5tMz2Y1jp/sCPdRk4aG1
5PdMLm7ygpKDpd43I2SC6ZoqzaKXos4JHxfMmfNIE5TTYERMRWwsmgL6JMOamN3qucP8hbFSdVjM
X/lYIqhh8Ax7p1pRjEgqd7fXJIzE9q7OnWf5+yj+OViupD2U3qul7nVrJTQsxh+OAQdBF5jN2bIG
9LWnWBdt1NpykY55AqO39xCTubxhllIT6oX/z8wcGVPbo6+24tDJlb/zmzeJZkGZ74NxQuN4JaQu
fTbKt3wvykYwt8xc8g1JQd1TJHoDUKLas385ZW9tpGYIoKOJD5c9WwxiDMLpPHJoG/D2ON2YvtPZ
NPn4WmarPYTVS25bCFLn/SEx/L06JV+HyUC24jEy12ZcFh09sjwLK16Dok1tsGfCJH3v5S9TrD0X
FGc3NLT2l71c2ibUEml4kDhTH5ulYVbZZZ4fYSoujdgtDP2306Q3NNbWBLeWYhctU0KKRQ1embMX
ho2GMuDAxCRt96956QSutkrnu7huEETwiOLK5dudfrGoHdI+a7CRWQCIEUTPIxD0ugpd48r7cHFz
8NanxEPEElOgp6agyRmnfqLbbDaNrdw0juYn9ySbxeDqSBkAUe+i2nbNXo0f9MYIXtRAbW9twOwf
r9NQaYQqj1c5Q87zQ2GERWs7Ej8krprP5NOMtanRNoNFdiVOL7oMnEpU0ETTcd4diAwlSOySqEka
fKPZke/GyC17dfDN6/pfk6O+Bam2UfPsSeE5dHmbnn9ZHq2EatabQtEZ5Yyh9UZfkOts6L7tehOK
+Hzrw3GZZS+XDZ3HMwyBV6PrKV6T8wxR63qj1Rz6E159l5nfhtR3k+yKBzmdkRWfzo/eqSnh81G+
Ar1XoQ06ppQRVT1n5+Qki2sX+pqRWSbWGUZdKqKlg5KJX/9wpM6NPywRAMqY3gfXDFUhZuVmMYRp
j0oefEr5MXM3ZtJdpVay16S1UtCCK+CNSBGYySJgzRuHo0JSWShU1bPa+k5X/mB5BGS/8FeumRU7
cyZmRHpzxFkn9lo6ukEh7Wtp2HnGGs540QxsT+J2Jg+ZQ8AlpxulujRZtdHrNrKd265j5vB8td7H
g5VCl4Upa0pIkAjM33F+WRGpEsj+Q7NwU3tnW5s4urfzcGtX38wi2NvMBE0fnlMRQQkEBrUXBdSb
Pdt6ZlgHkRdi1U6ST3BDvakFaY8sodDGDJDBsFvqO7vLx3chToiRM1OwUEKvNN8jneZHSTuFOaM/
8r7TfiRjf5jIyEc0gy5bOq+8shH/WprvEi/M/XoYsNTYnxlsISfZSZ6xm4ZvhkqutyvXevNrBmfp
SNLkHlAuDAZ16Vo9GeND1DPj9iW07F0tvVtrgPHFtYTzjPk8gQGZ3yytpbfGUMf5RgG2OAbPgzpu
Zc/trJUU+fzdxkr+zw6thNM4WOWFXHgmjkWKRuX6i+5MGy/aSMZ76nyxpTVJm/NERMElSIXYlPil
zdbRmoI+8CvCSGneqmPharBfX94aCycbCilBYUsXQKRVpw4NZUKh4f+Q9mW9dfM6tL/IgCd5eLX3
nDlp0jYvRpP28zxbtuxff5d67229FWELzQHOwfdQINykKYoiFxcx0xs2nqkHsz5l23wAdQv2Nql4
0WXKoHbsAHLMz5n4IkRHrdAK00U7PW4CQu6VKdXvBP68KoPFenzuGREECEIx0aEdMLhdhFPMSF8F
TUSu3JIMO23O7hJduyt7m5wic7o2NO3ked1RM+vntl1uGjOOwQOPU9gn9+gh2Uibx1ONFTiRhows
1q1RcSI/Uqfiugbom/f/kafAJud2n7oREKY8qTEb5OwaozzoCSeM1zfNiP1oDJDoLAp19h4vZJMZ
MWfaU5QbJV8e5AKYsEatDAUzsW3QNxE6kLPG8QCneHSDuHsEsdX+n90LQjA0i1U5ANCI57IsyrZs
5hiBAHlY1Ot7B9T7yt15knQPbQ88jvG0cwGbEZNpmrWVYeUQU7N8W9Fnd+bY2IEdlpbT6dDNjMVT
RoO1h6RX5ZpSO+JZyaUjpxBHHJEGtlZKINvOwInFhpA1xlWRqCABktPDEeZ/xPAIuM7Aqg4sTBRi
0hr9ncK5HRLV4nVJ1OYtQRuISuSu4Ds5F+G1WCdUaghuTvdoR7dj9Q3EOgN79Ppvtn2gkSJ3kZQb
sERpJY8H25VKwzx40Zxmdbi0m7q7zecgRfHb2EzLydZefSsYpmdtPPy7R6KIb+EZAogV0plzoZjF
rcsGQD70J/S72apPLCZ3qfbt36Wgd4XhLx2+b4pVG1BMAmxZYIsjKeZtN8zHtus3gPkqriOZU1jY
KQqoFTB2H8rQU+YlLfIhOAVGVKz+F3L/f9fDRoAwTeCD0IkT0mUzw0DA6PRwbv2LQU4WdgoUCh1k
5wcQOz7qBYgQnO/8g0SYyK7ROIXXYR1I1TmcZCRQ3g0y30bPHkhBgE9x2wk3aex4tY96CCzlXFGM
moDExJge8mRTRb+6aVPWijyWu5FwFQEfwmfXwP6AmjnXeuXbxdh1mEfHkLMFTk6XssCcHob6PvXS
oMjSoFXtzpJYEQOHvCmrA7KGBPpcnjaPpMXLpg7zik/reu9jjMvFMlXgQYnH8b4lUCP8Iket7lxO
ZRlNlKQ6TyU77bRMJmiWR6Ki6pRJQRMWNUjYD1ekYD0vb2G9Yq6xZOSKYaG0akRT4g0YAMYTA3S5
gI+L5TKTumBbS/D3tW7b6Cil5uiGfjH6a/D2m/F+VqHUpPJ4kxL5KZgcxIYb8ClkGnRYza3Zifps
j0p84Pj/We4bchaw87l79I3/dfwYEc7BYj8wsfk67nfBiNNYtVOOFAcX03Bw4wlrxlWMTr//hujm
UMvgzFEo3opJhE2tpAbVbR3GKD6AGKJIj6l+MyAjxm7M8dmcA2+5x2KfOP1R0P243CWqeC5zlfUv
MM8dMidsZG1l16EZLdoJG7/MO7sl7/8cBjml8h81hRjVWbkBQ0LNLNe3Gv6LFUhHF4Rjl8VIXjG/
W3AA5wO0ggGsc11mX59Bts0PF9KIofFCg2GvSHrX1ioGRVm44M2+/yfpd0K1Ck+kW9I0KY06LKzl
UNrgI/Gz7TI5j/+uEGbV0HZCxwR1TsFuRW60GUX9K4xRe3b9+I116Y2OjBdsSapsQmI8NEpBq8L5
5uH3gvGAbSwLK4YsM2uuKI3vl9nZu12JdRzeLs+Hg27dG4DXFq0JKvNb03hynO467knQWm9dnitU
l2U3698jmnho8ezuKX7PQqKv9Whs7c44kaY6ZXly36OyUQAH6SJfRbcpAYmIwmUlFxA4BbG6CPwq
QHiJIWcazTmfBoATq94PSuPIjBBrBQszDUsNWd33yx9a4k8e4jUHwAEghBHac89dnLibS/CUYesY
VjuT/Vz8WEZFPFPJEE46ieq88KOkCbu0CpZoX83xplUODUrdaKWJ4LJx2zDd6KGJne+94buGuaJi
k2Tby/ZSSeFRbXX+ksbHRCyFLg5WwMUAKxzx7DO9L5elyC3mcCINLEUGAf+5FM9YMhdu2IQFlrEb
GKAvUjSfdpeFyFX5I0TcE5CATEdfOv7ptZvKvivdQzaHjCrQEFJ3Rt0Ag0uYzvuwh6ut3ChjLgym
9RbSjuHYWO01Bcs2xvTNcDKivTmpij0y8/HCC0ZMkOsAiH1uviJzc5DAYijb8zJUPv1rvaz2/mA8
Xzag5AYDCwsqgAj5ECSiBtu8zYy5aeELjnmD9cL7Onq7LIE/3IRbGsR5fLEYmKk5C9S5IsnUU7Oz
kBy6XlqCSw3EAHkyYb68r16nOaOIi3GpiH8fZYKgF3O+IMHHEjxLLLQvpUYG30aKNaSb0f9uW9uI
nib7lerhvyoHQaCG5jM6CHhi3E8jw6J9jTSnod+Y8z3qjjF96czTohra/PidzgSJAb2vQU1VTLgz
je6bmyNkq9bH8+N4/pmw8ttBuxhvOTDCigWy3h6XehgcZBnsahnunWqvJV+7+NBOV415FfcKMKfs
C63F8YO9ikF1XGW0oxBXNHM460dwKu+j9FVjhyFTgX+ksjD5BxQioEzoVZ3LGhfskMdJw2Wovwxe
drDJ8lBb3VbraIDOkiIX+Hhw+QQ7B+qBNQ7/FfydaEMW1/ymmKYycN3d5D1Hzfay230Me1wGiGfB
ZoDlbCKzQJ2N3lxP2MFM619kfmyz62QGDETxOJb5HBDamHNFYoimiGA3w8A2R8vlUowHJ0pREXm4
rMbHuIoF4AiqeB78jgyCqajeNlXTZk1YVxunwS7O99i+s7Jjid2suQqsKfOCtTD+Y1YeV7Z1QinY
hEJvsYM0PxL3gZAmcPVjr3pxyVwAaEpg2oDPA8JLuPpAZztVJIHhWuzeKLo9XwBHEhXDgFQKXyeB
O4nzBwrWS7qaoGxcNFhC9TD7YDfzHzVXxcYq8zRc4X+ECFbz2klDpIWQBYezPvbp+2KcdEO15E36
cdBjQL6IWgy2855/nKppejdPIcbLyVWJgd0DnqagLY3Zq0udGzOOSsURkkrE8me0SdFJAfb6XGJC
koroEe7XqPzJr9jeDVvtqE3NZqj3l91casM/ogAJOBcFMr2hz+oa7jAfQHXXTk3gE6R1CjFSf1iJ
EY6rE5GW0gliomLrjN9p8tikL5c1kRrNwfoSlBexHVWEoGGhhN0BatOEpvkwZruBnHQ/AngkdFQI
PqkyCD46IM+IDmIRJsFs/WSVUGbq010zW2EGhA/DUvLLCkk/zUoM//dVUCjKyXOwzbIJc1qiNhay
dDsbTjDUnwilfNrl/6vDDbuSgxHRwgTJPp4PWD9sUe+lWuLPfP6VCOGkojYWYzkORIzxI0nvUv9u
YYq6ovzz/9VCODO97dOWcEcGadUuia9ovm9BWZHY2DOjfFJzdxUTkpXJxNQeVBxT39oQRqsEc6kT
nxlY9hp5dai3GdxyOy72pnVoBkqa8ZAv/v9mTzFrcFwMdYEL7Hd4peaX0d5HvaqgqfBycYeOWYCW
wGsgo+j8jZvc6YMfuCr4jMLHRahq69QTlslBiBFv/GE7ejtinlxVUUfqGxhAAu4JVRCs3j33cEuf
k8RgkDI179j50c7bsXgoojh0c1U+J7Ua4MQg+cCYGtK6c1GJ7fYgbm4Q6PQvVrstyl+uKpZKM5OV
CJ4arc5rFheD5UXQxqlevOqNGT9yPxy9J28yAwBqLgchuen+6iMEIXfUinqy8QbrNFAepXSTMIaJ
2GAibzV5uSxLpZgQJfo4HvW2hu2SjhzQuxnZVwLoh2F9N5ub0fxELoxBhT9fSggY6JTnXWxDmlnZ
b4U7pwE6ljusTzle1kpS70Im+VeQOPMPeHKD3jtMOMTbLvpCqo2L9uGSHRjd1M6hThHdk0Okq8DD
XIEPQWolV7hzF4OBvhiDrGHU5S+jnx199oVEXCYm0/wsNFCNbrvPpM0roUItqo6WPolzCKVTtyvN
h6adsMl1b/bfJyxmLqf3y8ZVHDexDQd0dJvr/LhVFPBhzIR2Q/NYaK5CK5UphSMHbl6yjCXE6PU7
ycJmOLnghZv9QzKFsx/0qsxWpRb/99URj4sm0ZgFedF84w63df3FbJ8uW072gFp7pXCwx7ZoWp+L
WKYnNr9Zs+I+lkAPzt1eCLrMi2InGyHAY8PLMmuPhp8FjZE8gGkHC1DIVVrdNQUmBEpHdeJ40nrJ
84VA0nlmq2cpRDt2/WKV9Dor4ivXnU+FnZ46Xw+XpgIRtbMlTFfES3kMQ/6JnSgYuPodDFZfrsKY
K7UGBOdMs8NCf9ezZJ+Uy87Agpmyy24weauoVkh9BVcb8K54zn1AuFsYEGBFxk8cwUqAdtpWhg3a
FxV4V3oRrMQIBxurKzs/m2HTIR13peeF3ZTejaA+Lq1fia+aKJeaEbOgKM0CcYFW5PkBcLrBGjEj
ibxg4MSZeejT/QD+Nn0JzPprPgaXD4Ncub/ihFvbBnF/Dzp3nLf6RQMWxvva15ul31mqd7FKLyGQ
oPYXxayHIJo/6RUGqU4DuxrsO00/2fav/00pIYhgXEyrS95pn+kP195XYK9j10Z642eby4JUSgmh
hONSqV1D0ACWLu82i579CHRZj3V1zczPhBX0bzgGFokUsfmPWR0wX4/sMseMfpik3rFOvuoWCbNy
Dh03AdMRGizsXY+Lp8hXtXS5FmJQ4XVojByCHxTcKeeCidMTukwQnKb6kWn+FcLnQ9Y5N2OSqA6b
7L5ZyxKUBINgVesVoggz830Sb6b6gS4HVGy2vhbEiQ2+Ne8TR2Atkv+klV3tMm7aIoV6ffFf6V1p
9D82YE9KBE5eFam1zF/4wxkElMAAoS92Lqqj48AKkHmES75zIwzYvpredTTXO9PceLGKpVt6Ea3F
CbGkrF2roT3EtcgpXftYJGYAxm4vRrPMv/bqbVP+oo6jOBRSd1kpKYaUpBjcxuKfULvx2H6sUTYE
osFRsYnJwv9aOyGiWDVm0wbUqMJ6es31UE/u81mRKfM/8cHzUXvHHkU0y8Aqdv690BqhsdPihqm9
+nZsokdkXIorWyVCCCEVlvR69dAhwWqia5z+bdurHoFSQ/GBECx94APrgoOjYNSmWM0E4BFmpIzk
e6+zIFMxyEkP7h8hH2DQKHJhVwdDKHTn+XUZvqR+ckxRzGVvvfaUpcaDB963y9FXajqgxNDK5OzM
Ira3ApDAwx5tlInm186/t1WjnVJHXv194dMwvZpHjafYqeMcPD+9S3L0yeNa20bzZ+oaYBD00JkH
jMqyhG/kJGMK7mPogn5nEcSuVgYpHU5touqNyZ3hjyBbKHtSlxVmTiBIb/Aoa77+37EdRUiVW+6v
ECHO6cg83bSAEFJg0rEIPAz50+c0URxPaTglqINjGZCLKVUhvlVaP8yeBTEzx/HGRRImJRajEZaG
i8+CJi8OE558l71OkjGBvQhzQmA0BcDyA4ClIlkCPHuNuZAtiOHtEVQdQVdvNP/lsiDZ85kzi2Fy
DGxbGL0Vok8O5g+ndHygtQjd2nO514plF2F9ZtEth8H+hW70LUF9Kpud64yo2usyPYHTAVKRT6zi
v+exz1n0qZoygFVs2tKNheU0W2PK/YDm9YBFMma10RNQRF3WWXKkAUAHvBStb0wfiAA1s6LVHBno
PRURLUDh+jbNGLW8LEPCOmACtsqLvr+5dsUq9riQ3ikpGkHObN+XI/BAkDZcedhxdNJmbJPSmHaP
YpN7ZSAFCM0l+4HBXSCHnDEP0hhcztm/E/bwnwTMK6bWMSYo9nmb2dRLZkHvkbyT9imP8w14h2H1
OYgcXxE3JSHgTJgQ1yi6rHrjQBiLGTAzGplDE/RSgZbMb5dNLbkUIAmNSjzP8IISz0rVouLi90it
unnEBrokHoMiTbWNMWvHdk7Jrit8IwBBzK+B1V8uy5bEoDPZ3NVWaR227FHwHqF5pS1OiHkZ19w0
g7W1VcsVZOdkraNwSucM9cG+QfclnvtbF8lOW+2tpsNqFJDC1ofLSskMih0EmGUBiRqAFIKwZFg6
s2BQivbYodtaJoiydIe9YHEPQQm0+pkWIAmuuzF71jtaKh7cMpMCeuaBMhKDR2AiFEzKQOBKmQbs
3tJ0QbZ0wz0Z+naTEiymWhZGFfJkpsVYEOF0DhbnCT6Xh8m3MbZzaNtilHGkL35/otHBiG/SQXEk
ZKky5kX+iBLn4Za6tElqIybYjESBQcZwrpNvZHDC3Iy+5rQ7AqP4PjfmcdY/8TQ+ky3cllVPUP5F
5Quvuex+xFrumBh3Wt2F+VgEzeK6wUi0+8uOJPuUnPkTDBIGKijiS8TLWq+ZeJua4n+OHmrRs5Hm
mzlWRADJFQ1481855vknRPezHzMLcrxo2txUm7rC4FJ7r+U7z9xeVkkqyrI4rhTUZ4DmnotyNZpT
iyDY1GAwjNNyDyatFptvOuNA7CtPNaQgFcepMWBDhDgRZBSRpiS/WytUj9NDuzgG6GKAkpnLer71
S9/YFGl00xTYkndZT37KhEcJKKtQGQJrNvgkRISB1ZqYo5yR9TTlHafmAZeurlphIVVuJYP/+yp4
ZnllRfoEGSxz34Yxv4rSNES2/YTM6OgmXWBp7uayWjKRLqho+eIq7G8X0WFjObXewvGPk/FF00I/
/u4ux376UqK5o3yIy+LoWphwOdTUjLAxHLATF4iWZPxpZ6BwBSJSt34UWhJE01VK/hmriqWVeIGh
S49yGwYZzk3aJOmoZ1ykZiw7ZgynZUh3dHJ2l80oGSOEHJPPe+gwJDhDz+UstJ37lt/u5oS9mNZT
nKJFBkYTAKw3ZvyOBgxe/Zq3IaVqRENmVLC5csAdjgMR+fIyPQO4vMFZ19Epw3rqbZk+6+4LdU6x
+1hZKSAJn7jjf1OpYCCE07ALFwSG3+Ks12BTIzGfKKYWaWluE8yedNhWqbCrpLSOo47X8/+VJXa+
PZYAMpLDrnb+MwEPbxlFVQgU1XMXp9u0qo/mwNpAb/w7T49fLguXXYSc8RDQMvByfuitosUz9lTH
7eQXIyLpo497HyCjwNfisGoUqAiVMOFsLAuGdzIDwkbr3Y/35lBsiuxr224Ztpxf1ov/KTGUrfUS
Eopu6TGdy7Fso/FiFj/Ax/GJv49GJxCUqKZj2uD8LMT6EHuNj7/f++WTkYxvZqltPiPCB/wCuwzA
piiIaPTO8mu0lEAmuilAnahjMdllCbJ4z7GQfGuNizlm8UBHwzhlKHSFrj6EpArmHhzAqpkZWfRd
CxHuaTBCWl7Ha7yW/9y6x7LYmIuHYTErLNld+X5ZI+lnX2lknX8W8B/NLakgzGRaYIA3xDYUH15q
MxfTxaC2AcZZxGmjipy6ZofSzRwDOITB6TSMi2cj6z8lB7OQOJUg5hO/DbZ04LRweI/nJdNeRx68
zYGl3hhGr6o7SL+QD+paRDpkbWIyrOlZXvQE8cfXu+3gnLJ0Q4ZfpMkDvfpiRY///ok4cQJw2sAD
fJjS9heQ/VYuXjXN/HVABUdTlRdkX+ivAEw2nfvA3C5eWXgQ4Ew/XCjRuqdEFbNVMoSTk6AJ2lcZ
ZMzOzs8eLHKLTPeynWR59FoN4dw0OtVRYoeIabxOMrCVHRu6sXtFnFQpIhwYAj52k1qQ0ln9rmzz
HTYxB+XQKbxZFvlBwoAcGnhPPDP5z1hlfa5m+sPEgwBfduQFif+cAxWZO++V/99ls0kVWkniZl1J
ynw6I7eFpAa87A44dUtnX/SKjEta6Fnrw/VdSWkx7zQ3E8w2pssD8bRganFvJsbGsfPn0Rg2iT/g
w81obDkbexnGoKrTXVFkt13LVD9Glj+sf4xwUcw26c05g8rM818mDL+lS70rQG3k1smJ2XaAELLH
9OwmKT+Bm+LkGv//u3rCWUvw1KM2x5rF6Q1jby04sKYtCCVm7Lk2nv6nLytOVVdJ5A2YM0bp102O
VQwKywrQKaqiQVE4kCecO8eo5qV2YU0MsnZmGdg0DrCq+LIuspC7tpuQCVWj0zopBzuS+d4wQ3N8
GPpHM78u50OpurFUsoSzV4ytsbCefyM2XVfUCboMS9bHfjtmyX02+ljsNyrUkxY9OLMRKNHwhkWU
Pz8fXTvUc8vxdJjViY7FbJU72PGbW8bHDOuQA2wHIWFOsqfa9096Oze7f7Yvnnt47yGpQVdbfEKP
XpRYNXBLYVwnCGfvU+3hOIZk2tvjKVPdBjJ1Ic520MRGdRll9XN1i3bKfAd7hEMv0W5tA5k8GVBK
SsMBm0JykMDNibOd9T7Q5+JwWVOJu56JFuJdYXdD3xXQtDRusmZbtC9VpBAhCd4QAfSl9XvXmljV
rpwmShlHcmTtQ0Y3mr3N/F00Xg2WAogg1QXrujBFgSIgdr6em3Gcc4OkLsw4OgdzPiX1SzZ9uWwu
qS4rEcLBKzQnzqMUIqp0m9GbFoR8IDFb2MFXcf1ywwsvEIxw/VVG8Imlm3yWN/gwoBct09PcvLIY
IPq3y/pIEl7U99Es4htcAKEQDpqbV12yuPA4n2D9HTo4g2qFpuyj/JXwof2am6nPDAoJunY/smuv
P5bR5t+VAG8JGCVwiDgHw/l3B3eKOS682xaXOgN4DUymyH9LRaoj+yArKWIh1m2opTcTMndqfxvs
sDSvquzrsOwv6yKJttjP+UcXsfxpRyXVkhS6ZD4IEkG0z66KbKdlX33rtloeLguTfRs+8Y76Mid+
FeczPIqRc9BXALgzdyaqTU4fTEuTbF2MwCmsJ3M0xHJ0+iEJQDwh49UonjoI67y1M236ZbiadVWn
WmY6NHTwonbB/QefPncD4iVjaYKoM0xAhI2dy9jfW+9NFJOy2n+wkzfPKo+X7SeLBqAj4xB2jNyC
PvNc4oDUd8J+MrQBGPgFxzYwtUdSxAGZtSAliqlilTAhsWgtIBkKg+fA1RZbl8OZnfol280GKLEV
1x+3lBh71noJgZQjP7ycDzuN7FYHlRtWPAVRti3LTR8NgILfa0jCL5tS5oprkUJg7aZ8nMcBGTFg
Vqe88r8NGDC27ETVY5U5CXwEdXEw4QMLKjjJuOBxEms4xQwoRjN/ad0XH9hM92ikhyhRpNZyO/4R
JpI410M5164JYU2cHKaiwtglPWDv0zG1q0Bzl1+mw2jgabpqUEQWq1ZaimPaiZ5NTsYh3zXxAto+
s9gMlvQGlMSKz2Yo7GkKXkkjzN+OXMXJbH4kht0Fek/COp+v3YZtS93aZHpyx7zvuhNtau9Z05t9
1pvB4Ex3ZvMlZja6PNi4hnVLn3AoTiUJ8ixUJj5gcCytsBoXZ5M58aHvEbDT4b926RTxWnoqUfr8
TaLLl0edhwCjByTW0hBCHf1LHz0N1l1X7Zef8fz1E+qYILUzOGXkh+HayW9HrV0QP/PMDmc8CH0X
Q4iqtrhUG2QBWNvMiQnFVgA215dJa0OK7uQP+C1hjg1LEYhdyqI+DYbqUpABSYBg+ytP8J6lXhaE
MqRTeNaaQaf/XJLXmmE/ObV3aMTcLMb8JdKf3b4LnULFnC09JCvhQpTLmTYWeTwioOrFlUeeSj16
ypNl58Kyn/h4K0lCcGssY8HiIJi1zg+Aa8zZK1WNQ0iV8fmQJWgZLMynn/thw6bR7isokyY/O2vj
Vbu0x0i+ivVHGqb/ihHTkyZPS9LlEKP3mJdp6pDxWZLPHN2VEMEr/MEfzbTjSfb01E6Hon/M4uMn
vshKhPDttbqIsUYYehgECmCXkZkArqwIjjJjgS8ZbzrEYqwJF75JXOY0smoIqdtr7Fro2utEtXFB
+nRE4wcBiFP4gV/v/LunjV7kLtOR9HjvdP4SJ26AHQyYsbyliBMsC8zsySs/0R4BO/tfqTyOrOpX
eLjMPna+4GLD0oBBDx1goC9/IIk/QyE8/QECxTpGEU/SopGOs4m4ajPzObfwOkmt+I0yAnTHoKrZ
SMIeMF22gaq8gdxbzOOm2Vmcocf51IyfmGTeOHN+1Kp545E+sLL3y5pJvOJMmODdLosNM5kgrCxO
lHXIPYJpUnTKpNZbKSS4N/aZLJYx4sm9ABOzmM9m8ZhjGjXRfl7WRZLgnOkiBLap1/S+wf+whp49
Y9h35w6oQPntpvP8m5laz2Av3zqZyv1UJuT/vnI/ZzH9cSr590K70QG0oaxBj6kIEfy3C0nwmW7C
yfI8GoOFFbrFIDIoPextHlQwIpUewjGiKOGxIoYeGbOugMDHDIEPRVRbuiU52pkm/N9X5kqweqbG
NkN4g7t3hmtv2LHO5OcpIEMZ1gqfkNsNlIXgr8SzSLyJhtIoid8jejdzvbH6qzZVLSSSpQ1Q6I8I
8RYifedxjDWqFklAp8A3rhkJQdjigkiZ5QE1QrQHHZVYeZT4K1U4uIk/aoNRQ2rRkqC3Hsrye8Ou
x4QFMVOcX4UNXeH8WizN+5ZXshwQy0/z3tNUF7n85P5Vhv+ClU/U2lg3vc8l4G3nTQGLt1O2L3NO
/A8S5/1UHS6HCpX1hDObopXGlhICQaCLwbtluU+nPKTpZrJeL0uSn6q/qgkHd6r8sit1SAKF80xR
cTKCylAAvGX37pkLCke3tat+oClPhGbgODdO+rWrXgeM+Y36a5VtZjMYVZRLKqcQjjHmoIBPtqGX
ZbzQ6FVZRlPZTUhXjHYESznD3x/85Ic2TwdQiH0dGrK7/HlUphObPgMWI4wLd+4mtjH1swPFUh+D
3BHcpsmNU20q80RUfFjSCxEMqmC4JYCHfqxz4vKPTIRAb4o3aakfLZRoXO3dBTT/snrSr/RH0od6
Z2ekekkpJM0dRou6Omj6z/j3SoLw5Kxdl1Kdh/MOVLDu+I6tSbGKkkh6ZaxkiLHOa/uss/CNSPHd
wV7v+BZtalYMmJMH5lRhMmlo4ITkLnDRYJoXQoOhTW6LKVmcJfPBMorA8Dasv6bpXaPtL38cqYuv
JAmhQfczSnObn9r+UScbom/9RhUZ5A7wVxshMlixmdbLBG0mDTnDuNWsYVuZW6MZgtYI627CphDw
RgP79pKX3+sxnKjihKl+gRAowM+H9HKAln3907He0ea8bEXp3bGyohAolsJfopJxDauXeHr0DazJ
uI/oF0Y2ZY+dDI0KBK1wEF9oE5OliuwKG/LCGGxsrh5GSzjFIP9KwlHVrlCJEg6XM3XmQg3uiyiZ
afx7fUvnb2N+IioaUpUk4YhZmFaZ3J5LmjSgVq9SLQmNPnDYO/MUB0wa/cAIDPAqCCJR+jy/7Ntl
BsMrxjtD3fuqDVgS4bwN5L5XYXOlp2slRjxdZlr0Ma9RLe4PzIaM07UTKSqqUtdeiRAO1+CNBnX5
42nynpLhv9k+XnZtlQrC0SFZ64CXF5YyqyzQ83ij070V/fe/CRHOz2y33jRyO5mjg41iJeb391b8
7X8SIt6yZddlA57KeJrhHsrM7aKRwE1VRGwKe4kv5260MrvnBTzDfU7s1zTeF59gkcIH/+O8npAL
tx6QmB5PezDgHZLxJR3bsKuv8/TawCjdZaNJI9tKFne/VVaspWaSuy1kxc2PCGt5lrZ40TML62z1
7eD7m7Ytd8Qpv1+WKr1sV1KFczMMhlMs/MUUT69286yB5nrsnF1hGOgqOV5Q5blqvaQiIoisk3Uy
RpPH7/ehAb9/EvjRFtxSgaZCcqj8QzhPrlN1BuOqmfPRY5ty+qrkdVeJEE7T0C22jusO/uHvXPZY
FW9KiLVChFjkbytPm2n821pfCnrv9492qghschGAivNmIvJUMbAV1tTq/CDNCw2S7JBHzwAPXfYz
6Y1j/ZUhfAzqmBEzPMhIi/k5LYcgZfYuZ1HQNPX3ylYBkKVujX48WLfAGIxywPlhajsC/JOFC87F
/AJoxQKf7sYu3bTNKcmOuqpqLHVpdJdtoEIx7GEL92kXLbk/uxCX6t/t+eS1x6QOS+942YbS77SS
IkQIkhcowFczDo51DbyMzr4mmkIEd9gPhSfM0WAbK/QAovbcblNXmE4Zo7haYKpMPxj5tgfboMk2
fby3XRYs+ddP6LQSKMSfjppabmnQqfBm89pBXhJGlKBPoc8qVhep+VaiBDdfvCbP2LIAROHnD0uV
hGnsXhVMMZ4ndYWVFMHRTfh0H1NIcYq9Z4HJ+b7Ub4kKmS5ZKMEBYn8/lBh5HLC8Mx9ipiXeYNCw
0LvASW7bZsvqlxFz2OkVBk3S6GrsH+cMJAc7/1MPGpdPJYEBhbNsCr5ig2JzcnghHhVyi12T+dVR
hQ2pP65kCNa00Cm3CWqh/NGUWJuyfHOHH8OyNaKfrb1tVZOk0o+3EidYtdfiQe8iqGTb38j8bphf
HP9KWYWQJpIuGMxBgYnSv8g/6M0FqSv+7fqZhWP7lkQKH5R6+kqAYLXJTuy0cSGgG/Z5eQIlE8hN
Lp9bWYDFGx3siTymozF8/vExNKolXoyIZ8119dgkw8kngIMsNCOnAYMlt7GOxQCm3as2hso+EWBj
HrBDwO5+WOZqsooRv2IIGM6j6z4AncTMq1z1jJVZ0ALLuIXJcxPzRYIjYF2P1rSJxY+XuYnA8BOT
BZvvrP1lK0o8gW/4A2cC5ng9tJrOrdiDY1hLPexJ1zEPCrKWSA/Aw6aiKuIHUQjqZ1KEe2P0W5dR
B1Iw1H7fNGBBbYsdKO6fetStHRSuLyslsR123Fhgn+AcMSCWPlcqGYrC9hjfxE6Tbd3179bAQkfT
FXVqqRgLVUfsucYyTjH9d0GXDHoAbLkes+ZbNQLHbnT3vopNQwaXR22T04rD2eBz/Ges0nI3dUpi
J9g/HXkV2Xptnj3qTvJtyeNsm1r0uoya2zxzvtYAAQbj4txEcWkF+rC0AYta/5j3RMUqI/ueJhYn
c+AXVoiIBALjaGJ+uMV6aA6cnPx6CarBMQIX+W6IBUpJkDkqAjapSM73gxF72FvksUuYG2N1YFmG
jO18eopIh/+/zliL2qhw+bIaLdbd/ZUlJFN26oyZY0PWDErWMjlUYxb0aagvt8OysayHGXQCnba9
7LSmJK6cSRW81sHG9LpnBegJypzzszA3uzGNun+NIm++8YbUujMih/yKJuY1u3ig2JxZOHp0jHVj
fJjmokJfwTRaNDqZfvSNsRvDvuvRu2ssamCZp+Yb70kfO9spjRFYBuCuWVCYVnOI8jR+Tip7Ljat
NiS7NBqJom4rCdeYxcKJBFQQY7YigNQy6knTOAHyQrBUzXqi/hGEhIm9n9ybalSgBWUncy1MSL6n
GJ6rUQjDRKxpBpPW6b8MDDI/Ui0tvl/+bipZwmebUy2v2xyyrPhxsI+NsY/y8DMiOE4VSGXbFX3f
bCyMQ1Act4L8x6p7rHxXLrSSaoF0ju9hxwS2OL1O/TpLpw5BRifzPp/0AK0E1DJVqCPZGDSAVdjp
jW2mgKeJ9QyzoLlJf1srrYN5tt/i6r2kxbWJwTw6Fz87ww0NOwtJmR8W7IyJ8/T+sjEN/kHEy8ji
O05xMxCHiPE0L/TB6Cz+wbB7YIvNMV91X5t2xMeMQ1tk2CRN7Ce984pA19MrRlLtu5sVj6VBnS0Y
UjTFx5UFtvXP4WFhFd5L0hjpwmPpaCXBhMUH+XJLhtDIT6X/5bLqsggDvQ3MkeFywiqCc1EVxtyT
Ps/KEINHGHigcRRGFd47xpxHePX02qBqtEolgqQI21ABE8R1fC5R96opt7jEzPo1GP+Hsy9rklNn
ovxFRLCIRa8stXR39d522y+EVxAgFgkQ8Ovn4Jn5bhVNFGGHI+7DdYSzJFKpVObJcyKFrnszHZyt
HsqWmUXAjiErq4waZvLqPs7COj51Gdxriytg3Xsh+YZWoINbiM7f8uxbdarImWxyHiS5m+36uvIz
mt1l4/hKu89pWZxE0QWNzj53jrYri+lom+/XP+GqtwC5O7NpuDPY7fIX9InkPbFxNbUESgyf4Mv+
UO0F+8m3UDSrAfvM0iJngyAltLXmS1C0dkjz9zTt/HzQ/RRvHtapYx2rjSrQWi4K74SeDqj/cUMs
1qYlYy+s+QJEQjz4PB/GUHRkC8iwFunInLYALgbuow8uOTICgccSO9iEWf42YIpWn8LrX2k1gyBE
nyd/oCyqL/G3wKq6pNGQ6OoJ2IZuhvFT5+3EdOeB4w8KEIYbulujwWtgZMjb/GdzEUgSFkPjhMKm
CcmjCnKEiGT1t966t+JdY4aT85A2wYhAp703ZlCAhqLSw5YfnepIq60UfEXhG8OqaEdhKHqmYVoe
FVrK+dGOX6Oq24T6NvkVD0915muxr8wXJ/anJDKgZCMe7PzWqsIYg63NTddFtfpSsKjKdtc/yZpz
AdX7f2VTILK3eE8ZMdeEZUgedP3Q+/qcoLZ1JTeGsNYCEQHiEVLw8C1wa10eTzpUSNKLjge2/muS
77XjggTPwyD9P6ArcVmDdJYS1BZR9Ls01OVSDjZRHMjrI8X3ntijtzVEvXZSEOwAC4RoKKh7FsFb
Mq/qMIzDg3K0D67dnNzKOGiG3EjW5p1f3sdgXcVrCcQoMwXL5VJUXlRJQYHFUrKkzJ+UoT/04Li7
EXrDQ0u0+lPfmd0NH1vdCUaelp+vu8bqOq35a6E9aOHP5Q+AbhObnA4/QGuOSf9Fj/d863OtBVNM
5v3PxPz3ZxdHU1sjXnYw0fAUR+BuciI2hUmvA/zmgaYw+ocVgZYEz3rsKv5cmrOa3JKemM31ZkA4
PaWDHY1ser5uZnVVZ2YW127XALjQNvB2UPGBn9oVwi+1z458pdqx3gT7zv/aBz85s7bwEzNh5kQU
rOFh3xbvE3ikUv6GuzetP7deVFW67/3SmyP4F/3r6/yT/V4zvbgL9UnGohqxn3W6N/WbXkQpPZVa
wJt9UoReU+yFfuPUwpfkR+xFKfmSimPcPbItHv61+IJ398zm7tqYzV18WLsBstX2sAdaNqO3D3UV
suQTnTYea2snAgkb6CIhLo93x+JEUFU0owEdCCh9G3sxGDtPptEYWxtuunpNQv4NU8YmlKXQJbn0
08R2eqnEfEmMoNCJuErt31ovutwfYzOLd5R1cQQu2fa5QMrqBn2JXineBDxtN27stRVDvQ0c+TPB
Amp7l7/EyNrOjfMerqx21Ppacl/XtoDWa8fl3MbCgXOg8pp0mi+HJJxcPzcPZgHSymoHtgHnHwC8
GKhG9QuaavNHXGxtB4pQXIZYkJhwPXRm5mdd9g+B89zGMuPg2oBkFDZiD6NF0H40jqZMv7tc/kv1
59zSwiHRanC1pMR1V7zK6t5pH4bppGcP7OX6QV/9QmebtgjT3FMNEN34QnH+kkjiF9CPJiEE1iay
R9a9EVZWfQ4vejzIkM9/0MMUduu0hTEP/Ni3XrYvzCdniyphLV6ATfX/m/hzAM/uHXO0RKOaed/U
50n9NGVoiIBvjYGt5VbnVhZRyWRmbnUKC2mhiG120geDxfUPs7ZVQHhiyBnqqzrIBC+Pp53XKDna
BlIR687GuCkH6HSrFL6Wh/yphOuIrihSLY4nHTB9JtF8RFMEdcX9hHFMjjePWSf+UO/bMg8zFV1f
1moAPLe5uFicMjccREHE82TySXnXJgKjtLc636kxkMk9uDMAmbtudN6rxWXmzSK5um3pkPNb3iFa
m2QCqHi8EwB+7me6Mv4rG9FZFd+tLfaDPyWFS2M2uHPneh+6uZgTXIQhOym60u0xi9nZ6E1jCtLx
en/Mo951oIj30wPBn7Lfa2P0aZIiT97lI/dz+tvKphNHiaiTBzLcUfel1Y+O95x0JZRIi9AF384W
6vPjvsw/lUIdG9/fhhD6pY/pjI71xPFTCxkx9WzwL3i89TreKMOv61/gw3kB8e6sSIq4rIP2YvkE
lRTctzJ1CiiSQi++mUjr58W0pXv64czMVqg9l1wRYT58Zwy8107J0J7AnPt0Iyv5NlATonCl8/b3
y4EUpQkmewsdpGVNr7faOKcTsgU9Tb5xlMsmMwmum/gQmLGWmccLdX90qYwlQKRsNatA1QMF3frL
aL20E6iuB99IEr9kn2wnum5tbedQUcUzDlMcprtkBrDKeswnW6BNxcQn20juvFR8oskWo9+KGyBB
n6dzdcxe0WUX1oCyGONJhexHtz67o3ySyGyvr2TNhGkbmMObg+aHZ6I+qG6gOFJBWndOAI7SFpFm
iwbrw8HBgB/B0cZ7FCT5H8rTgmHQGBwBPDAKpODq1SrbILGfNWIFk7XRWP5wocGWDVcANwiZ5U8X
h5TFvKdjQbBnHooIvzUj5NNjN3y6vm1rVhyw34A8w0bpks4OcnZtjrZC8auy5/LN8JRZ3zGpdKpL
DwqK00Yw/liNxoLALI561HxEUZ64NNWQxOGlC1MCjM1Dd9Nb6MYcaHXQyK1hB8MUOSiWZOpL5t4C
tPT368TDHi08G00ZkMZcGqcdeErrnpcg4q6C1N273hHvSR8tjQ1Da34I9SQ4IJDTmF1eZAieBbla
OsIQAF4BdMzvh4Q8XV/Lugmku+hHmmA5XazFrHSREtAXQjg2OdZSYWayr39ct7HmFzOKGG8vvBMw
QXu5X0kKNQ2IrZZoYn33UM5yvwiIFut/LSIHn8An0eF58HQ89hZmuixX1BHYLXJbNfTEiRti1n7j
m6xEuQsri2QX7Q5lGQxWRI2hfSYgVkB+8pJv9FtW9wzvkJnXH7XQ5fBJy+yMVj3MJM47gzpkEfuN
DDeH9z+Oxc2b9j87uIwuN6122srOFOwUpQy1Zj8NX63qZkpNP3UgiUrvK1QnmqDYoipauZou7C5c
22xokfTxbJe0EUbVgrKnflZ4UT8Qn1jPOuoEf+2FIBE2bGAcQO6DqtnlSsshZu3QQrcFsQu8ZJXP
WuXH1qd4axBv5dNdGJqP3FkYdADKN6wRhqRV8BeXWeYR7d3qdhT11xx00xvrWtlJirYUoBS2i8Hx
Jaqg0zAyblgIErLOP4HXLGyTrvMxh+VnenmyUJSLiblhc22JEEXC+xi5hfehoJK7BhiRs64MrMEB
yVnv92lIS8g7NBuV4ZXThgj/h/t5vlaWVU7WK9F4LkIHavQ3Hi9T3zHQC7DcLY6XtRUheXUheg+1
OtRuLz8aHfW6VzlWNOLdz6DFS58sSKIIa2PnVhd0ZmfhHKmuEadnPWJh7O6ZkQSmy8NcTrvrzr52
QdLz9Szu4iFOUaniWE88lWGeTyBJ3Ek3csagdm6grT6A2bfRQonhzW66ZdbfgnzmtxKGHeEhSKTt
Zd+gBIvwPE1eBhRjBIaWR+ZIIsOsnq8vcyWHOjezHFiISWcUWgEzSYpnUPxVWc0L0auwNY1DVW85
46q1+SKeS4hoIi6aIWxoBk15ExYFt9Dr6lYn3xn7lfQyTPH6ub60lYsZLM/oAqEfZBOydEhDkzrQ
QliaxcpHjVt3bvPtuoVVVzyzsHDFRh9FwiksuFkflEnvT0b7DIWKDVdcXYhtgyMB6jtI3Be71rJy
5D3kdwLpJU+6O7xYbGt8bj6cF8/lPy9zKDQ5eIFSyARcHt6K4X/zyoazD/FzPOOqqlcXxQ5S+95L
WUbgunTJyf2lg5C/5O3++j6uhQ4o8IBWeE5xzCVHfUlkE9sjSNQz7yFDLapUP1gXxfq0ETrWAr01
K7dhmR5o8RdHWthcGSYDJCmz3BNQ0eFQOX485j6lxb73DJ/xravMWF0bChAUH5C6kBm63NkCSoml
IqQEu6T1mSTD0YGK3Fe3sG7r1j6VnXSCiaSvjnCfmRqUb+epcRRE6Tcxb442EdaubhvuJ4b1dn3X
P3YX8NGBRkFaPHegQFd++dPQ/0LdERIZQdNI304tXznEd3p0U9SQHc0q3tkK1FJa0/l2lgcGEDN2
ecox8dEDtt43ym/s33azNdD2oR6Gn4XrHM9fG4fWXJZu4P+xylIk1GXrhuiVYum/81ruK+OtnAKt
OtU8vL4Ta+fYtYHbxOVPoY2+8P7a1Vp0zosyMBqeHRq9IEFupcOpsgrnX0xhgcieKHgTl2eZeEzG
JcXiKjGd6Iim9KC/Oq56ub6ij+BN2HBhBUhedDg+gI3Q8HS4PmelE6RA3Tx961t2kv2vMf5pKXX0
0jb17U4P0Mt9MdgQ2aBHDzVTh7ZMZ2wk/GsfFAzl2Ff0wW17iZgWtW0oNsZ4airDt2QAwsOk2UF2
IgYkb6SvXboRMNfOHBjYoYqKqxNk7Mt3DHhqmSMSeJCZ+HH33XV3ZT0FbAsft7qwMzuLl4zXuKnm
VRrK9v1bOzz25VG3MW6F9hg9GfWuVv+Qy4HIEcxdc5hGf+XywDJESS1WKQ6sB25xVNc1TflSGBth
cu04nJuZt/cs/SZtm0kDqqAgGHpUbuW3GLTwtjBha7EYoQefaQ6M5rL5jXPAOe0YztxwH6cnLsB4
7R6ovmvLKN3S4F5d0ZmxxYdKdVFJXmS43ojuN82tyfYSlJXXz9xacnO+okWkz2UigWTDikax09wu
KDFImFZ3LXsz+39x8P/Ws1Rt7DF8p4oEphLjS+0dhvxJmK/Nlhbp6jE6s7K4Hxyq8kHasEK9I60/
j/UDsOa92rj8Vw8RShrwA7zBMHq18Lak6DPG8dhLrCSk3S/dZKi2fnYlSBw0tjMsPfDGrUR0zSFm
Ki0KYRo8i5YRn2WVyYULh0AWH9Gi8TORRN4WPdyfEfllWnVuZpEgtgb4cjQKMxrK5W9dbvfAPEvW
ZlFvu+MLwWRgvAM5dWn7gIh0PKwN2n/DlazCkRoJhvi8vtACpARG9eyZWvtp6Aw2g5kkdQGZFnC1
MQXSiYrK/c7HiT73jihqFBwM7yWLM/o0OGDl6XksvzT4V9CNBXLjvWigxNumVZLvEo30LZpN4M/w
0xb9riehUFALcTdJkLhmDUi4TUvPdyodrDJSShG5c2XhgLR2skIp3PqxjpsJAqVZIQq/q1s3cAe7
3jXALfCkxZyrJFVZ+EPa1dQf0Re8p6I1Jt9xhvKnBmnQ91HPW+YzFxBGH/wkeFUNZEJKLZukC0hW
m85N3rtWaLqJ/qKafshOHRmdRyPldIhAuqCSyB3M4gHEx10I3HLi+CnBHBopgGHCrK0ef0prOrin
lOO5GGTKch8MwcUxTYS7G7IeQXskdabvSUmh8kbHzH1TWZO0ftf1xd4QbbXjxKvLXUZbiW4jI+oW
qMjhW6ynWReoQashNWTWxUbCsHYIz11oEfPFpCbI9+F4cHTNZHzfxc8uakte/no9en1sCSJjQBNq
JiVGmQDSVJfnUGY6SY25jjkOD2V1AGlepu/G5g2ktH6d3cbu0dIO122unsIzk4uLZvB66ZYaCi8C
MOTabFJUQeqnpJ6+XLezuofoO6IfDdgazvzl0qhspr4sYKcdxEEB+1812VtmOc91pzY+1/o2/mdr
2fkexhLCvXPFeXIOhvddH59awoLR+0bqaJoimUMqfUsLZuWRMcOq0TdyUE/H/MgiUgPhkQgAhFEL
pKekeazUSQw/kvTbWAWZvRtxYNkrzrmPqVazbv3KDFn+3hbfr2/zx0h++SvMy23GFJIXtyl+RZ8D
6Ri/iDEPS30I4jRU9eeUBUxuvFs/OhAsWvaMSp6JhZfrLm3MtbK0LaFKYAd1o+0I844q3jKzUuOF
HTxI0E120NVcNuZi1Tt1MVW4CZXzQig0fvtUHNqU3jgWmsXczFWQWnjktUwcWQVxLHBye3/vWvOv
cGYGZTzWMIJ4ub+xAYyykSOn580nRn/l6ehbAruqfdH4t368xxjxOG21ala3+MwouTSq87hIBMFH
HezpkBnOe5t2u0qQjSxg5dxgcXPXAeV0zJwtKxA6eoRxBTJVULCDWZDfC/rKcfPzBw+6FyLi8sTj
LbDwx7gw20TncN5S3IOLYwPlnI52Au4j+S8hc1CW38fxCCzhr+sHY3UPz+wsDkZMaTUWLtYm5E1V
fG95ZKin6ybmz3CZaVwuZeEbAhI6gKlgKa14mvTKH0Agft3C1mYtHMEzpWunJRaRA02NqH3Mmffk
gsMXczUbplYDydl+zft59gDhtZehq4LFlN6D5v7UpONPA8jDYj827pQR+xJ0On+/OpyoGZ0PKRDo
MlyapFbTDcpDtddsCSR3HkZ2X/ZsZ23xqqy5wpmd5TiaSqU16inspEZ5C9maqHWKcCqSjVixZWbp
2UPRk06HmQ7kIhTjRikXYc23YOcfB1MgMIJI5DrQjJ0Jdxd2APGqme6hAlozNaFvomKyM0HRN/pD
3lr8hKEr1K+8RrtnOusjS4zlV0/x/taUswKkEsD/XP+Qqys/+0Xm5Yd0LUGQSOMXeXH/UsXGT+mS
0K1erltZ89DzdS+Om1HKqR5j7K+rPtO2hmodBlCbJ8AOUn1CcvaO/vl1i6vr8vBSRklsTi8WFpOa
5XVqogjMmBfvska3byqrz9FkLLYIwtdiCaamZkwNsJNIBy+3EPpubVLNprrOuhNx9chKJ7i+mtVw
j7bU7D0QeYXU+aWNNM6zdtLRCWjAxZ8IDNMfTP3Q9jvwthn00XRSv+025nzWIhi2D2B41D2RJC1s
ahqFrMKA8q89JL5rtEExjUdOSOSU7cbX+ljdAAELCtkz1A3WlpguN6eNmJhZorXH/UkLpz7xDeeL
ME+luinF2/XdXF3YmbVFecPlqp04h7UU9S4PeuN6i8qD9KstvpzV8457ErkmSrQ49YswqU2ikOW8
rtHWQdTc7izKQwbkZSu1IHONUI2fgeIOxmY4xYW7i7Nxw3PW1oofgPoXYFmz91w6DudVDUksXEMp
3qEx/9F5aciBvtcp2/iGH+s5CNSon6KdCQHdD7i8yctpzeYGO5PyhBJ5uo+514XtCFpYOo1ostup
+Xr9S66dcoAADdxDsIis9nJ1dU9rynTAfxMHgluCFzJIGhVHXW38um5pLYLN8DwwFcyCmEt2Oq2E
EgHVeIX+otW/6+OkBHSODRdyV5J43ypnlA82SxSAW2hP4jmIvHRjg1fTatfBButgUpm1sy9Xa7Pe
SYbcRTG8jH3LUmjnvjTUH8qv9vjA8oeaPDjOfmra3fW1r+6yg6oPhGBRP1pi1A3P7UiiHCRL2jeN
QFIIr/gy2XibrJTgDWQSgA6j9u1iaHMRbhwRc9MGljRwzdQX476qHofsyeGo/exT56DLO9PcTYwE
CnmG8YXrGznA2hf2gC4g8CdA5JbhDrNFXglU5AxMeug9tZsRt+2j7d1Z2VENzHddsXH3rkU9dNfA
BkVwdLDuy+/p4WsassCKB+/bZOBh8sgBZpcgonKHMJFbpK8rBxSBAM++OSChO7oIBWZT1ZjNambo
t9fcNiPxoBInUtAqk4xFFopM+7b1ZLyxyhVkAK5+9G6AXAOrLfBYl8usMrMrOIfdctwN5EHZfk87
zBf3ePhCU+VE7aDzfnvoo6FBERr2XxOxz+NVwIhiXhWThTi+l/ZjsLFoqgXVETdvFPtBmqc0+Xn9
hKwF+jMb1hLVNLp2bDsCNiQlT6bZ+RzKBoP+I7PzOyASDuipf22T8Qvqm77ZGcc636IfXXGmi1+w
CA4o4yA19vALKigCU/ClSXkPtp1bpx1CGyi7kWVb8Wg+kYtHFJplf8QjMBD4AeDUFFbeTQapAq1O
Jmev2Uq8d1MSzxKAqn1OUb59anTN5jvThsyrH9tuktwZCckPbl311q4riH6TUU9tjQmtpGRg6bXQ
FLWB38bz+PKTO0NfDdVcYLAze69N3q5mWyioVRM4SxhAAF3GB+me3uH56I4IxuDVOjYmqr5AZVz3
qpW728Cg9SwwOb8YPrzxu7GhU2fjtcD5wWwSqPjdCWb6NI03PuWaJVT6Zk46xIYPAFOnyorcTBDh
WaZQ7U3Cit7Y1VNi/osd5HigrrCMueV6+V28wiMSdwC+C9dvDf2H3jQHOSDSZvYWT8vqkSToiaPh
CDpBVEkubZmaVZPUzWd6vftYvaEe4+vpwShySKk8aNWb09129g3v31JnA/y8dhTPLS/yy740BUsF
shJ9PLnNySiPpqEFtnXvpm/GdLjuJGtZAYD2M0rIxVPng+hSRtKEj3pVBTUld6Qyn8f+lfZ1lCTV
rs5av7XUSdfzO0/zbqQRf7lufm2tQPFCQsGdy8V/vsJZ7YF1rd1BWG6+temn0U59s7KgFu1BgE1/
h7PetskWS9X6ipGJOHPdHdNGi9OtDaOVxglWPOT264BBT200wsFo8yB3kjvHUJhcgeJqbQV2/JOT
rbGDtUwFslN4VqJXDgTO8kKx4tRw+xanpZJ3Xo1c/ugpiSbzCPz3waORR/c03hVgoctQBtzlW+Rz
a69Bw4ES68zWgcR3ORokKItlB7n0QGVHA42oFsAAov1OERsc7VCMRxKfoHn0918awF3QMfwBJiwh
/UAeJ006XzCYQc/u8lZwiPi09YlyUK937N7N4m99TtuNJv5aaMJ0DDgKMLqAqv3yXrNEWTCzrQLS
WNApLn3XQbIL5I+OgY/rK1xJkMAEgdYqeHyBg16OucY1EbpbYTaut39AHGQPTruwxbuQtuLogiT/
urW1r4j3BIAtMIUS7p8uxdnR6YoYPO8UTwqkPi9/JKxNCJ3oeWR4zV7Jx57qQd/FuwRtyOumV/b0
wvIiNGoV1G7U/JiR8aOKs6AtAVsqkp3lbvGdrkVhmMLlNatdwl0XOa42Thh74YgP7WTdEPRicfPf
pVoSWrWIck58Xqe7ynuenPR2Us5e6lvV0dXFuibCE4qVOLSLaFFOrDHTEoudtK+AkElN+nX7LNFl
vr6pK5EQoyHoNYAF0EL7ebHSzkPTGGcSaa7R3QivjxCqA6cxfmhle9D4cCziLbGNFUjaLAWFCxW9
LDyelm8WUrsuaH9hM2dHG3wv9o2R7EVxwNuz9A7pFHL3s63dlXRnZm8Qi/KhnGu7D91fs+gir8aD
AiQquL0JlE0v79rOokOqjfgdGaoL+Z5Yr6598kSMVvwtLbbEOVa/6H/W7MUIQT+MDUOjHTsNYYJW
/4xaQzgMxK+3Qt5aQEAxA/uLitvMIXm5rLgwR9V1Ex79ehsAXYFmS/dcGvVtauXPAxVP1z1o9bAg
+JgYBcMcHRotl/akPugMb8UqMOgIGF8NWY5d3uk+qU8gwgGTb8ye4/IT80Byx16vG1/JZ1Gp+s+2
eWkbAt6GLtA0B24xAVY8uzPSLdzqfAIW7wXAJoEZRO0DbKbL+gWkvurUi0ElWWhe5AEFYOsjskB2
vL6StfsZaK8Zy4dR1hmzcrkUu8OwO2nRzJWCVnuWpMSfCE+euJfQsLeHYp921SlzHRgHiEaOJPPT
ZERimNhvoFdvj33Fx41k/s9FtVw9cKN/xF0w57cEDPARSUPW4eMKVPL7wvAVlKwb+yfmMm+JPs+y
IwCTb5Q5fm2LPelEAG71A+OPwnMOud36MXqnmcNuY8/Zp6YGSP1Wh29962zLBX8HKlRkObPSyy5L
RgovKHuIyWc3Xf6exT6gJOAqfstIfSTs3ZCWbzrq1eTFLsuEL/StaY81R4F7gCUbzxEkt4tQig9i
sBxtuYBZGNRhxBgOACMDmS7FRqq+bgnvHu/PuOKfVPPsDkb9rim6+QmbEfPgGelB9kXkFO7+ukuu
RSx0atF5t1EJxtj6pUcOuqVlGFSFsg+wKLU8sPwnw0gx2aIqWI0gM3gazwFwJ30oU5YjxrjaDMPR
VRPHZpRC52dn66JFIqH1b703up+NzjAOPHXrO+lK485zhHFLyhqkegZNtiLaHIqXTk/n8guArJgE
XRZoIdJsWvYsVSGF37O7uPrZab/NNnJBm2zum3JfbJ2zta0+t7jIbca0FpLOoplZ+aXRg8JEXXh8
UNZWo3/tbji3s3jkxTzWK9nBjmYWO60B6owOgTbII6S2oZSSboSPtezi3NzCg5SVsoEpbGTRvk8C
LAD1i2LPuhZWceVXdHfdXw17DvcfPhyaBujzz8xVy8xiynjmlhbuWJRAAM7kYhjEXjbSkxGOjHMj
WrOxogSg6t0ItepPei3MR82mo3XTurxHr7I2hp2TWxD26FAoSXZkGscnc6x0N7AmyyoeEX2afa1K
4h5YnA/fcgPzBYE9JlaUTgnCYOIl+a1saKtCE0OjAvz8fZVGg62Jm0KvtIjNbmuVZgyKn043ftJW
lwdTqnwMdU41FvZpVrqBHGLv3taaDLBBw6sfrYTor41pFO+2zkHHpRnehCxf6okeEGbEGEWs2uzY
cWUhbx0pONowRYff4HX3vRtbtl/oWvLNEKwOUfUUL1ZjqTocu0ZFXdbqXzG7gLNOdOZgMognqbOz
08a8SRRkg/22Vm0RcKnsdC85gAEAMc6sEkZB5rks/UAbE8SebdGZk0/rAfiObCgbhCYw3d+oPKXg
Lkwy72cFRY5g7Fz6O09q48gtyvaoEowhLTCMdQNQPbieWpD1+U2FTfYTmY1ZCMW+LgB+EMqDnU74
r6Yeu5Mz0UqCyzKLO5DKdqDTgDKL/ZvTuP1msHb0gjyR4kcnjfKlgnJU7NvN6IWtp9HfhY3tfXYr
N7mHjIaeBclYVBiOINMdAblx1IscQgoGrv1SUW/fl7E5YM69PfK2y24mpcojCl3mUW9RBm+GWjHf
LFPI3QoJD9MEYJQ3tj2iO17alReZWs+SEASOJejo+vikm7UmDmNpuEmYm7p24h181x8rs3o3xQgQ
TAy8IAnEODVNqCC7Vj3VQ5beOmK0SNDUU4PxnaFpZpmyStrRkKfJLkuVvNfsyXghYmATQNAQZfdN
qzKNx9ruyzrqlNElJ60V1t2gTBlZSIK/Y+i92YNgAwDVGp7BN54Yq+F9nvRAnw0R1VpOHAvRwns4
FI0zUKzF5j5tTqb6krN7K/fL7GBVv8UUjtad420OwK8EBLxqUOPB2OfM476Iq1Xf0kbmyAwwKXyH
ObF7O/mZQ/0DnC97E+ZG1e/QBb9tOPNlARQ8qTaC0koIBGsWsPxAlIHNe9lHKDV94qnTVQBpGL4Z
7O27ThGcSh38D1tSfCvRHakw+pn4D1LxZfgrakn46CIvqHIJRgaUrGOwS+QYbaRmgUqsK6z8FtMF
Wb0R59cMY+oJU4wYYLM/kHQYWmFLo9VQ2+oA+L2vuYN+6mGMX2OLbXjT2n6iqgJ2QhP6HYjyl0lJ
PSrE6wao6VgS1NEaUt0Y+tAVPnhuQaKE8NWFU2LkpT91jtqit1nJvNDJ9ACEQW0H7OwL6601SjYp
WCdQgpZ6h4ssPhZsSwNzJR0AVSCm9AmeBAAzLM2gFOnVaY10wGgjYR8gRYEb+9XdeiqupfeASiBf
xU6iArD0ztEZaqtOGOb9sFfvDfq0KMaNGCcKWmDSIZDqJPgVaZaPQHIrEjv+iEvua9x3feMXSZLf
lYnh3qayp4c0cdIojuvkNmVKiwxS9ChaSCePw7xV6IsWDujCTdGnWyM6a0Up7BZg/uYM/QX+99Ip
aM9KW+8gaV07qBakk58WZVRMX1Or9I30K4ZozCLkxNhw+zVvODe7+Ey5LLkpMpjtbBXV/NUax32x
JQk4//ZFTgN+FeIAeDVDaZbJaFtYcux1JMc96tSJlT7kSbfBorBlYnbH8/dEJXCwE5jgPMcXjtMn
s2V//2aZe9RoCoG/dK5AX9oQje72hYSWlKfXz6XUviVxsYO6wEbuPmeUH3brzMyiINCxQjitBzOQ
T6+LhwrjCSk7ZdQvaGT1n7mzv55zrkQ+LAtLwlSrA77fhQvwBtVDbksQ3o9pWFXtQza5UTuQG7ON
Q5ePG7fJqjkQXczDrXN3bWEum5zG6Qzk7zGqrcZURHbjYBQCvF5Weqq35JJWYi1BD/p/1hZ+gRGM
QctGWBPaw6Skb5o/ZX5q7V2KDk25FYzWPh0GNTBCiBMMpqeFh5AcFJypmmVdnF/Ejai7H9TvInul
Kg6b7udAtlrsa5sJMggAnCiQcChRXboksQbUzZO8AdoOs5FVXPtTQQa/y7NgTN0x6Jzu+3VvWQkY
qA4gh8Vw/JwPLT4fT4eKVjNPQ1UBKjY4D0li701kx/51O2srQ3po4d0OHuQPFEPeOLoMZw3YWhn1
0y0IRn2M0KQCyeHW3Oe6KfTSEH1BCrHE1Fox2A2mAgAqV7xXug442tsIXF8dH8ateu2agzgYIvt/
ppawWoflyKMMoNQxxmWKe+U0oTk5gYvTV3jfuAzbLfqVtdQVH+w/kwsXYV0JJpsBJl1I7DX1G0Xe
pg88Ilr+CBSqX80jtuh2zVIX+r6gNFCxuYExWkkGZtgUePUpkg60lC7dFK3KXmQTdriAXCoDfTXV
xKnV9KMHyPR1v9kyNQeEs4ug0HrT0mZuoGZoDl5jhxoS13bIMba3ceWshRZA8jFsASU2fNHFSbCG
kQpvBPw068sohk5BaGrVizaoKHN55BVaNAzVxhW0ds2d21yEMzfJnLTPYLOAsn0pLFQIX67v39r5
dsE5QFCHBLpieRhi4PqIHIFbrO0YjIsFOO0BuPM2CHRX9+4/K8tzUGIUrZ8UcMlTR1Gs0D6xnN7P
8F3NhfBRQvZ9siWGtnb0zha2rPFXbW04Uw7AtZN+dopHL/5tDkcmo6l4TPmL0/+6vo+rfni2wsUt
nrXM1NlsLo1P3gDCsmgSnzbJ+lf94cyKdentzEY30Zr3UbjoXKgMBfU8tTZO71p8PN+5+UecHakK
fR9DURjBxLVvDgej+ynIk81+OHb0D5s2c9cBLOch7i+W02Vd6xoVNq1HUyDT29BiB+gm0f9D2nns
yI007fqKCNCbLYvl2ht1t6QNIbVG9N7z6v+HOucbVbGJIqRZaNWAotIwMzLiNe7r5TiL2+8kzmxE
YWU1NKMZkTJttyZ6N3Nx00nhLoqtL5qrXuVR9DenxUnI2WlhpJ0WjiMhk5rCqOv4/lM1oJ9JC1F7
99u1Jvfi9oOqDNUOoAZdrfM1G7zKjGVjOpw8wY7buxwkWhs8atFay2BxcwCFmCh9iJfNP6vRbQdZ
TAhUxW9acivEO/jKm9TaFtST/mLVTkLNPqmUkpzRK4QahBsxkm05abZxfOVRG4miG22tr7z4bZ2E
m21GJVB80SqnKRSLXeS711635if+0ZMCpQkKDv/O3mwjJoGVBGozzd7wNdWfBizF/d42h6saef9x
B10PccM4P9ThAWu4jR68dNaTXj8MSLZVwqfL87uYKpz+mtkeBS+KSLzKr8EZqymv6ebZBojRtvLs
XL+2SMFkcVdU1366XdXC+NXxmT97gIDgG4geBvzFWZ4i6JhEmdWA9oEpf4mQMZeL7k5oyE2kaD9Y
mT2mpdOXX1MrhnztrrkWLsenKIPuB3kKwPbzL6alJ9oFAkyPRtKPitLiYBbbafMi6q2tJgp6k9B+
E/ebqpefVXHldFjq/4GRheJPH38SrZuNPlOaFhQpo2+7ty7VHVcuncGcpNCLV9eSj5R5t3kfsTX6
radFn6nebl29vimTVWuSpaPj9KfMPjMAtZjM1ExEakFy97ei9Q8vM7HwDivbbRrTfMVPA81mvDYT
caJjkaoZpL/Rq2JiHpDbVfZJbxu8HPcF1ZeQtoG/1kNaqrZMZicTQRV2BkqV54sNrCBqC4vp9pTM
VnIgIz8U8TGRtiFGEFF47w93yV9gMM9iTpfSyTU6qnxZTUHMgkJ+sZWDQYkdPUw6gCNB/wVKRfd0
eYaXrrnTUU4p0UlEfwzypJWIiHBlKFxHOYIMme33G0W8DeO1SvV0Onxczv/NKWSJ82iuVAyhnLOc
RppdBVl1yIG0G9Y/l8e0dN/8HtNHLMNYAl6exjT0zSZzC7IRDPKC58RimONaU3PxSMSGDSIbBSzT
mgNsYlnSswY7pI3mY8AzbkTxUVNjOzc+mfp3MLtxNtiB+jlz75t05ftY/g7/DT1H21S9oEXmQOi6
6HedvEuaxkkwCAv+QlJhMpX6hWXi9PnQ3TDKHsKUTKQke/XdXTlsZO9WFjtbUq7i0DHGzbhqj7z4
8Z/EnH0NxjjGqZQRU6d0EBm7WKQ+TK0/3AnatY48qbvVBSeQvl3ePkukiLOxzr6JoDWFJpaImybt
prSOZX2n6Rzu2D3egOgUhdqhqudnu0a2XX3tG1lcUwDlYJom0ydldsNKdAJBHoKPj7PypenCx6Dr
Np3/Ggtr2lKLX+NJpOmXnHz7dd/GqFsTKXNjJ/d9R4EmnAvp9vJ8Lg2I+jG7RwF+iorteZhManuA
O3AVYwH6gxGGEPs8ztFUVb9GUrPy/F2MBnITLwj+qfM2nFmUiSSIUIUEGaK/q4AQ9TeJUDyiD7m5
PLCl+YM7+G+o2f5UcjlG6IdQvgAlOVJqms/QvZ1c1/aXI/0qsM4PztNQszk0tNRv24RQWXpdyV9l
60HP75rixs/fI/xUx6+i9Cq5B7l9y6InZKisNUPXpTP15Af88io72Ss0YfWKljKpT/YjSa5E82ay
mDTlhyRY6z4tXUmnoWZ5Tlu4amWBkN9Uo/Ez8l+jNLAzvXVygY0DIrVV45XpXVxICpXAI8F+fVBf
F0JdiKrWZSFT7Qi6+KXJfado/4LJAdL2d5hZ1qSYPj00lTBkkdd1pu5GQgS9dgDbt2IItjCH8KrR
QtQBQsOLnM0hFq3/f7kMq6u2sataTicmOGF4xkNIVc3Ryh4qW1uVK/nEwosIMTdogiYdWoqK01Sf
7hM08v0k8bONlgXCk9IkxiZB+WllwabtPvscaBrSiZ188RCVmn0OY6G4WaLwMEY+RG8cMUAtBEWh
ryYVjhhDIKlc4VvLS+NCmZ/KPbaV2J7OxlVkLRXDYoK9wSpQoEDHTYtYLt50jYYqgXbAF2IbyKod
acJRQXfQMLytVgf7egzt0uuoXHWOq3fbUTc+iZlkm2ZMJTVCgyly8tTaRHLkXD40Fk5CDcM0DsFJ
UIaKyflSDD0WVH0OqDGtKvw8yUZCOw5/JPXj5ThLe02D+so/uC4fbAqNNhWoYtGP7+u9huuk6x89
EIgI56j1weA7/m/hZqduJpWjaIxTOO8ls3xbsu7C9t53X9KutVfl/ZeeAUhbAwvE7hbs+Jxgm+RF
0FeiDo25c2J85qzaDiPJqWSgvnalHcfsNlujZS6t3CTfDaiDI+lDF9GTG6334w6yQ+nUSrxJ43/S
4VMnrvHkFg71XzLh/4szO5AQ/KW7IPEZaeahRQBItzVBtaVxE+er6MfppTb/ZDlZJxMNReYFMN+N
Xl+WakAsQ3ro1QehR4qttRHIa+oWafkdhPss3yG7hKLt3lwrtS4uowFqbSK6Tm3MaSpOzqVEN0I9
Gfpfm7QW36Piq6Ht5BZ5S6yj0DVo9nG/8l0sHRmnIWcb1a/dPq10VlGvys04Ws+JIqyctosLeDKq
2Tno68rQaS0hhMK/KTTEGlEjbcvgVovit3ZVe3KpAMIn/u8s/hIJPJlFWY+r3KyZRaPofpT+vYFb
Sex799TArnKleRY8c2dRqKzVz9VfwZzOos8uNSuz6iG3GK1fHaNiW4Q9SMYnofnheq+mf5Plz5K5
LZVPubqSUy69CM4izz6UQJDldDCJjFeFI5Ro+NT+jaaH96WevVR5vBu6J4hve8FrnSh8HpRXqV1T
z1ud/FktJFL0IetyJj8qfsTuI4hGp7Y2SXjf/rJkSEfeYm/Vmtfv4lmEhjEWJwDjpflVOwye2Kcq
UX3JSetno3pwu12YrmzkpTsEgdv/RZmrgE7gxkzQiKKp3OkNt+tulA6y9lWu7LL7dPkGWcgeKAqI
0IOhZGKAM/tqAmNIIf1zFFkmxJtor+evgyU8l2JqQ7/Cw0O2Y81f6ZCsBJ0/1VUYR/+P6d5mTta+
aO51yIPS16iX3hheYOvpyvU/HaizA3eC40FrQPKDTHD2taAwZ3kA8MiRpMcckSm5PA7tWgt+YXec
BZl9GFqiJ26tEGTsH2pe6bGFRAM5mLZy6a8NZrb3A8GUQBRMcczvftlRC3dt889NmAAwAvCb3qi/
2JTnd0Ra4KCJmwWbMN6o8Sv9OHPcDhpCo/na4izOG8QlrneKKR8ELSwZVHUmEip378f2n6J7Nrxn
rf7zVwAD+h1luqFOjusxoqMUC0QRDAqlsV2YW93dFs0XTylo4a9suKU7FjFnCVq/zh0hzr8rOt1e
JU/hjOS+9L53SoFP9auuPRrjQeq2XYMMwcq+WLgAKdAaBuR48DRUTM5HCOjYVOMpGYy1GhtX1GyM
bQbY2bwp1GBlfEtfsMEpCMCWlAwo4Xks/Fsz2TUn3CkGxFl0tKQXP/ts9r2t1e+jsi05gS8fVEu7
hO2BbBUJE/Cd2UE1FHrshR0RNQCLQu1uBBWNhtF1ZChK/ynU/H1PzyHSimgKJXSbqI8OgvymQMsf
M3Otj7E8Kp5QFh719ARnqVjlyW7ee1q2Geoy/pHCFv9u5pLwGaR2/lwZsovPchZ714Dw45t4HI0b
fZAxapAkyz9GjZFlttnjQI9IeSI1mED7ReuIStKu5G8LdxLwBlmyJqgv7abZ7Oda31fQI8A0046l
uKpXD1rW2jHUMCXzEXz7cnkJlvby5L0FE5acX7VmZ6mnN3mbV8Tz68KOMlRfvvSk47r4YAZ/QVkB
MQV/BI8bVEfnzQ1BLbNGmcY2FqX01sv+sJWN/LZEsNYBnHaHoUJwYPArmI6lZ7SBbsakzMFT8cP3
6scK9NAQZLFW6u6rmYrDE1AO6XkMelnaKG1cf+l0JTrIaqL9LLTG+gZ7td1WbaOEdk/P56imlfaZ
L94bbL1OzCczjLRoL2Rq1zl60fr+tmz16E3zBeTrdaVy0NGRfnqjQr1Dkjxp7WGzcDPh/0K9mH4k
NYm5n1nr+djVD1hJoxZ7l3nZTZwqgGGMPz/oUBsBfEnfD42gOegd0qKJznSUUwu3YzgeovxM7duK
vivdyrZfOOY4TTm/jUmwQv5AM0xTP1ODiQ9X2BBa8wF3tuqq7Cmi9vsk84+sx+WNv5TZEhJKHHR7
eOxzQJEplGVe4OUI6fSnGO05aW2pCew42bR9tIusL1n26imvYboiKrDE0T4NPMcY9XkTibVCYBVt
yQJIfSU4ofWgud/kuLWLDsLNlVXskYsNLGyMH0rjc+B9GbO7ao1bsNTdPfsps9ulrzHGaXR+iiCU
Gw2ZrU6iv504mvgtNKqNUh7k5MYbHYjiHoIlYGPTv9CbRC4bM00g/6C65pRqQ3FhXykApF2EMkLt
3vd1W8xWTrmlLIFblE8GGusktTk7VmWjlhNXn5DeFMm6XSx/c5O9OW3kchcOVyX+Q7qxKis9dRZn
2fAkAYkXJTQycKnTZ3ySCrk5P6WLJsR09kVWb2UrdjT9MZcfZbl3/P6qUrcABy7v64UL5CzmdBGe
xFQN5M5VE9ymAOdmjGH8D9+mToEWx1DIgPADurkccXEXnQ5zdrf2Q+f1hjqFLLditsvUfTLuJ6SE
ZBxyqbaD/Gh5t1SD6wIfkcfcer38A5aHPIkssIN4Ms8WlwdGHrcxVEhRvM0zp6qfzJru+bgFMZJy
ZF+OtvQuZ4b/DTd/VEVBEeWuxKqGor9R5ENm3Q3tsSk2QoIzMIQ+V3/NxQMN50T/0ZfqWvzlXfU7
/uyjzdBdgLjOcL3xiK2QGrzlcOzEzRC8+Mqhx5XZC1diLt03p0OeZQldwN0gTzMsy49++4843qnN
z8vTunQDnIaYJdV528ZjLzKrPuz8DBSVKO00QBBWcsBHq5xWduUGWEh9sCSGHA0JCCXHOUJM6CSr
GxVA8aN1BXdRbE3bKr8H7t5YXbOlUNRWUSgCZKx8cCCzykR1B6/LN73wNUsdbQRLFW0V2HL9uAZ8
W8h0oa9PatbwdlDgmG0PtdZMtKZ7aBMJffn0hvf4Ngzf2+JwecGWzlSUxqmfcLbxOJknIVIr6i6y
BdxjjYYBcmqoUMXUWEWtvqqxQBsqkRult8T0RhdMOLtJ2HSxU3h9stIoWZzek18yHRAnZx56u6rY
KiJG5X7/WI3vWfC5BhkwRPRGx7VLc3F+LRTE0GFTEbWfza+pKV6JbAPIoBGLFdcQVAcd6s+ZZXwW
YgBDl2d5IRppEcofUPKQBZpLW4kBQjZmFhZIQiZvZl63BzkwS/jQefTYukN5vBxu4UMHCW9AAeQw
1T44P/leG5iFBW9DDEfTbooINJckY9ZYq2vqk0sjo1mHx7yGDALWoeeLFuC+amEsVGwkJd/7ZbpN
2/bYB8ahbqqVlGsqOczuYSANkA14teOTN2+nNF1H07EilBnWh8To976xJs23NHFQQmh88uFJH5Ra
XF8QC13BpzaseSZjbPIDbyusVEbjn8srtPTZoRiB7ykHCtSFeSpTUHTL87IrwL6AfBabawAVW6t1
j7lo7MW6vIvkAn/NfCe55o+V2NPenk+kgdQsiT8mx9RdzteMrk0T+sZYbGR32NbuuM3qGMGxdqcX
5W2n+9zzlZ0ICJ0l2j4d/HClGrLwoU+LSPEKOCgqfrObvmzSGmq9WGzyTocX0g9IB3TtHW0ef6uG
QmKLRiNtLw96aWVPYs6ve2Qy2JStVHAxYa9kfBV5DKUxQtGXwyx9DpPKrTypdcAump1hCRQ+wXDl
iTFl7cWufy8k7aCN5UFXpN3lUEtPH5xquIxMzi8ymfmnV1qxOmqU47JO3qTAKdVWdTzQnVD7nUgE
2toUTtK+RmQVbevt/2P42VDNHrSYVxC+anpjiyI1hI6g23W5CrYkEIYNh/l97wmDXYTed0MLb1yz
/L7yIxayKHiFCraSoCOozM+OcciMIzAFrdjA+XjQcaCmttLvLLf4Jg3yVegq+wbwduNbns3xsZKk
Ly02RIJJAAUMH+za8+8oNcvBLC2j2PAuuu2q/gm91CfBEz8Xo/Xl8kCXtu9JqF/HycndOAy5CZbF
JFSdw6ke0uQ+bHV/o5fqWi126Zg1aXMCAGBe0T47H5U81KYCvp/Lg4IoT7ovnaq9Xx7Nr0LA/ASy
wEMYQFYnW9/ZsiUoG45DJOeTp1qhOmJxPQ4/mugQx4qdVp/9Wr/WvZchP7r9cyH9CK18U8S3Qr5L
xoOR7tUBMOY29/b4a3XKyuX5cVUx9uZJR8nERH18LgNZ9ZqnZi2Mbwn2HP5cTeJtBvk9tJ4uT8Ji
HDwpcYGfRCfntiu91SotPUE0ffBk12hKhB3NK9T0Vm0GFiMxJLhkvxyAZ+e9L+Sl2wU4/cFbx8bw
CZWewb3vk2+XB/Rx40AV+lXhnoAHCACdbxyrx0XTdKkz1V2sYwqNgZjrumtU9qXB8CVQTP8lajvP
V6tG0KrS54XR5n18TVoq3GalDMcXnKM3dNVKH+TjhzdVcWmxQRKdqquznSq56JeMLiWH0nDJn5q9
1hgbPVtTklqaO1S0J91PBV7qnLaMbooSxSmP7944JO4POf58eW2mw/j8g2MYEMsZC2wdstvztcH6
tB30BKJyoiHRaLsJQhD+NbJmdqge1eafy9GWR/M72vT3k9NKktxAiSOiBZ22HUXEW2PDuRxiOls/
DAh5C0tSNfoq86+0sJTBGzPeR2Kj3AmxuZWyL1b/ZMiv8tggX9LwBCzWdNQuB/2AQVdis9C1mgdg
JxyqZudr+wGZoT7ZBzpgFMqO+RpLaGH7TRa53G0oRlNvn37RyUyavR9aba9Qe6oK7BZ2wig60arr
1EIUwF7QQ3R1Yi1Ys03u9l02eA1pb6wljp71kHkF6hLhRh7CtyHUP7XZqybETuQ+wnB5x+P+GrJI
aSlOgQ7X5YWV5I8re/Zjpr+fDLnqqIq7Uw5uWY8CXnF5jeZx4ERcgXZtvqVNdt0C4bBGYRt3t30/
rBxjC5PBg5B6MpcfTME5U0fukV4Os75ANtD8xLvNQ1i/rTZRFa9lcB/zYFml10kbF+Fs5Lln057l
UhDQlis32YA5Xotrqp2P4kNheO+a3txHRWSsIAkWPkwgligHAHGmfzNvBWg1pppyWZds4PEG5Np1
nRbby+u3MH3oEwDWhmfFdzl/2HSBFpihLKNymH3Kh6c43Q9/jiuZ5Bb5KpAsQpl1/u2PmhkVbqSV
G8QInB4BEwR2kUb2/txfljh0wSeMG5qT89kKmrj1upg4BWriqJm7yqEIjqawuzxjCzfa9AzUuV4m
KcF516RMeZBCcyw3nnCjp09ycRixSlzjeyytC182vogiSReKueeflYWCXl8Yasm33UDwMw9Nbe2C
Tv3jSgdzxlaewHLQQ43ZRRN5akJHkDlLRuw1Hg23sOHxmtTI/mLSTuLMrpghQZc784njJsrOn1wI
DP0FibDUzoaVusPCqX82pGlmTw6kINKU0GwINSAroGNV22mWkxUoZkvta6m/xyUm12sCRwv16fOJ
nHbNSVShTpWxLYk6gvpBbc+S/xkkBMs4iDLbUI8o5vFIrmsZJP0RobLL07twUAAcwAQOkOfUXpsd
TaVVlWmYuiX9lHADTgeE9J8vIERMg34kd470wfA4oa6h91PDKsUYZQAWZ3wJ4+dgXMkTlgZCygMf
RjF5LM+1IVo5avIsDapNUNQQgTYdadzlqVr4sEjcfkeYvYPxhxgRAyRCbh21KraFCrDb34yCI5Wj
aHI4FWeboVBypUMptdrELWbDtLmkNVvNhbuI8/p3hNnxIPSN2Bc5ETrrIYi3QooqHmhl106VlUbT
UiSYLxQokX8HQTet2MnGVvqebY3I5mZIrsua+hNJxI8scGr3cHlh1gLNFqZuEj8oMwJZ7LBOwk6T
5yx9JVAKa+3PBZINLGvZoAShTnefNotFAx9R4q6o8NvrMHL7XGR3uoBa4bs2OGg81927qr6P1R2v
dUUrbSDgjbmyD5d2+slP0KdSycm8FknZiMPATxjBmbf6o5qt1OcX7ik0E+jt66QOExr6PIAgZmmE
WXS1qSXZ7khbSteWpdKGjX954RYO3NNA89a6KQxVE5mMRByAfKNmf60GV9PrmJexpu4Uf6UcsRZP
Ph9YlglS6+nEa8JDmjulSgq2S7SNJNh58tNY2yxLB8bJPM6vSFMDL6XVzOOIxYMI6fy7Vz9cnsG1
ENPfT/ZCVSuViu06S4Uad/+aSHfxGvJieTdMgG6qWxJvsPMQXRFGQRowiglrUNw03tZX9v2aGdHi
plbpg0HUAUo1N1OgA2UIY8NA+lAEOZ3Y1lojdiECWmFoWJAVg1yZo9eiqHTjQh6KjU4CbgPScZAS
r1ayounzn71Waa1BtkXPh0tv/qZQjWisQ0stsLErHUHfl9Fn2gojroh5c++vIUSXhkRViUeFSXfh
A66oiFV9LH0qeHosjs96XbwMvlX+eWGEMszvILMTD+pFiiUVxc8uKG3cE65qXeXC0A+Xd/LCzE2Q
C2nqyEytktmhU4SuFKbYTG8guvm7ojUA2+BIaKdpdl+UlvnkqkXxKYgLbSXwwqFAUQ7/Gx5nvNC0
2SdUt77bmEAuNoF49MxtYz2U+l4Kb4voa1WjCPJ4eZwLl9VZuNkNr3oM31Anmt2gbxtxGwn5NixK
sj0H35CV7biwQXDtgIymA3+lsDAbm6daeZNYLbllcWyTaBODKrk8nIXT4SzCbDhGHGu4lPUMJwdA
kkabKnxSk9us6p3LgZbm7XQo099PTjq/QwAV+3MSVfGx6jI79TCYL66lDEVm2HyXg62Narbncx2j
3kzsyk0zCsV94kf9thEK7zEfrUcxreWVsS2c4nxgUxcJw7PpBDwf24DZXD5ohGutxzQ5lsEPq13Z
CUvTNwnuqbSLESGYgznbIuqTQR7LTYW/rWZ3zaGLwBo9t3/O0oChcRJoNhZXdgF1RgQywwP2MKH4
YLSO2jiD/+S3K4nK0vb+HYuM+XzezKYNASISq+6fg+7K/IsSBw0nZKS49SZ23yxfGDy/7/VG4Wjw
SnqVbyEceFFYKdUstPfgmOCwwydKreaDVFpX+8VIys4n5Dlu78RV4ni6XYmvcv25jrdmfwMKa7R+
Xt7iS3vuJOo890rQMJOraWxm9iOPtTe5lLdmlX7+b1Fmz8sui6086RgbaeQ+giKRxNmVYq7pIS5d
HtCJp0YTbSa67ecbwbVSxIVUBmOIP7P40CVPYxbZbWmPHRP5/fKYfuUis0se2OvvaLMzT/ZVvMoC
otEe1r+aYR8ddWtUJWru7ggOX1EQIR/Lh1rytI2WVtmNAXTzCACg2opCHGywK6+OfpjoTlfW5raO
8h+Xf+Li4gKb/FVOnpxozudDCWK17iydX5g8dNFdDJ1YfPqLEMgb4e+hUWSah2jN2DOjhEnQRoyJ
2wj+fZXbieuupB+/8rL5bE8ybph/kh9QnTsfS5Ap6ZDoA3dYJG/b+q3hfdD4shOG1q4r3mXDsou2
2fQ50BSxva2VQbW7YtxVzZfRfIj98ihI6hXFh3tNdJ3cWnOBXTqETn+fcv77Ot+QCzeEd5tFb7V6
m6wBt5b29un/P8U/ufgyNVQjVeWQkzmElOQ41q1j+Fdh+OC2wO1WamBLO+c02uxLwpBBCGVwDFC0
vg7lVBx41dYAoEu362mM2fejN+bYFTkzhspbGH1SeOlFjjysbNAF5I1MIxR4+iQ/SQN6tjAeSvt9
EjOUUX7tPANe5rEE3poZR7Q39OpKpSZarD3IlsZ2GnS2WpWlFKarsVu79iWOPmkxr6Xbv+DtMTRS
1klHmrR/DmoLjKZNEO0nSh5tgyKB59a+jumfG2Geh5ndf2ZiumJUsFBYSY2ZYw2YwIwjOluDjSOl
rSor9/nykp2Ma7ZksGarTvy1M4Yad0iQLqBJeBXcJErodJP1SIzsdwZU2irW9CKWdv7pnM5WTvZB
tisic+qKj0HzJWr2ZX91+cxcSsJOQ8w+LkE2slGMJPKJPn5qTdkecK+vjPJTCV+CzsBKAW7pZAL6
PHX7EPj4gKMrRkELKpdweiz8M4Td9xSLkssjWpw0hfcaAhuwf+fYhs5zW1xWuN+DwnwLUNOTMv3W
9LWVMEtFcqh7v+PMdqIEia8oY+L4SfBSFS9BYx31IUZiYdgow1s/Cnu5bZ6roNt63WQQGGzMIX65
PNill+Lpj5jtTtVIpKATpytvUO4b18fZqtqGsXoj6N4VTZKthp9FRvjLYdfmeLYx20jWUPwmbFQq
NhUfO5eAYenHy1HWBjfbm0qQ1SA8iVLGG5Nh9C8KPu0KAJJvcXTt0ga+HG/xoDxZ0dklIGZ6VPjG
FE/d+q4DxCm13qB6/UUUKFdszUlqZm7BnMa+iGc6r8ZUuRH7veY5XXOrSCtZ7mIKD78UnCVtPaqm
s3wr8Aw4idNgguy1VGU7uCp/GrpjyPcIHRix07ffhjUX2cXD5CTmlDec5AVeXSnGkBMTn6Yo/Nlr
jd0Nb1Z4V6/qHC6lILg9gzKGcwgWYzY8pL0NysF8fZp5W6a3jX9bqvd1/qqMjyAR/3zFTmPNhtXI
wjg0GbHU2Ld9fZu7joojl9Ct7Pe1MU3fw8n0IbIUZDqmVBu/ibdZb2Ky9CPQZWQLanj2yoYsZfuf
RjZHpmKW0hSlN81ifp95/xjtS4DujyWuTODSvpj6/uDAkNXnMj0fGHa7YicY9BM1A53P+E7vrkYU
WN36Ws73l0e0dDKdhpqtVa/GfdbohMIhys2+icZR8/75byFmy5RmoEx5PZPpSKjBBA9C/l70fw7m
nUAZ/07Z/C1sVWqUuNK054JG3YYiCrFShT9AQOvyXrJccXN5UIt7D6ABlTPIvFQwzpdIr3MTJNv0
POvl1xGu62bUe6fshmsxTiFiKG9wPFdiLp23qHOQLtKKmyrs5zEt1Ze8sqPRm2To0E0neo23gxOr
z5fHthwH+L5C7w8s2mxsHtpLKgSJcmOl3RGz9hAfT0vwNvmwsvmm/2j+LgS8SQYMUWdCh50PCERD
WFUjk1i036ocgKAC5XrfR1sEkZR0K62Z9S5+VyfxZhdWkqdeJ/fEk8dD1tmK7Hj1F0O6TfM/RhvT
nZAQfJisaw38Zs4HJieCFNdBWG0yieRw29W3LqZg8vFP14ko6AbIpIZUh+eYpESNNHkYY3zPQ0ho
N6Bwy94R1p56HycN3BMl/cncnrL+3OZDVq0Q/r1KP7t0sDPG+CvJUcV8yNd4lB+PovNAs9XpTM8H
EaPQP1LekSpPeCNX3y/P2FIIYNIqFVrqmx94i5IJ1F5ozYotfVNJP/X2PVvT71kJMWfX9lYT1fJI
CHk4htpREfc47V4exZQtnn8200JMKHqKKSCypxU7ufdyoRjEWjIplQXYdNS05r1spWSzNIrTELNr
wVNCsR9BzAM+Qzwr9w5Is2yLJv3j1xQjUUSRwhACGNIHqKsS13VWc6JlnfYt8hOSY8hCt4CFnrqu
NnepJq/sgI9HDhFVBdAzjUQVKt353KkDmuIoT5IzADSIvbvR0vdtC7vr6PuKXZd2stYt+niankVU
ZhVut0BOvGmnGxZ2e1Zs+yL4igPjzai3awSvj5cSoVABRG6DwiFF+vPByY0ZBe50KSHech159ZOe
UNQTCv1T37lPjdg6mT68XN6MC+T686CzrVKJBVqsIreF4Y0PbY48Q2K+m+G4sYyvg2FgWxnshtKM
AXsJj3pW3WGgsheNFzF2HUttr1LN2OWRt/JqWNzAJ1MxW+cCGJHrJvwqqR53blPe9UCBM79YGf3i
jHM2UkpWuJXnlDrVDJrG7PlOkv6rXqu2ipED/puIeYz9oTIE+/JkL53FPFKm8jgM9w+S17WIKGJo
Mqo4+VIr6c6Uisdk/Jm2yjXM95V0Y3FsJ8Hk891UWLpn0MSlmlJhYpNGh6g6ihamKddVfZTMNa2S
xRU7Caechyu9MtDKkqkcXdfuWrxzNHHTB2u9mrVRzZ7ijaCLQuvyjfS1ZQvKNz9wBPGbFL615rUh
/Li8Xovf/smYpjGfnNQtBvVWQHUI3ohs94HsFPUPr0+PMfW+/xZpdnlWQloG4pRK6enPLKLVKdtR
9Sk1/xwQw9fOyQI4FSYMrlznI4IcqRqhZJGyKapN7fau7mPbr6LD5eEsXnEnYWarBLGTrCrnYsjr
SHTcLJAOaB4o28tRlvfC78HMlicNVLEyGwajVzcQ93aK8bntjnm914VNYX65HGx5LyBYD2gIx2Zx
lr1rfTparsD+Rl95IzRkN3plK4Vh++mfywKzSGhXmVPDZcoNzxep0HtJcXVmTw5QpdWflOLN6AVE
np6iVNpI+creWzqVeO/DbIRzA6xuPo3KSFfPJ9tNS82OyrsSq44sfxzaz+WaROPSJIKIVqDwQSv6
4OKeqs1ghikpb+ZB1mxLT76X5TDYp7n2gIhW/enymi1tw6khiYgVuv/g188ncoLNqEntTbos4TaR
vbvB63eXQyxMHngmBgOEGKut+VplmleaYwgk1RIeg/Y2VNDwyB2d6oUZrGz3hRrXxDHn0QB3hF71
/L1VZtxkWc5C+SH6q+O7lQsO/ot2Hgy7gCqGoaBYLHYDNbDxKdXWAGI8HpmvWeYK9RJ6FqwNlITn
TY8wM5NBiyKglzLNfi0M/S+GN0Rbqe7EEde5KPqUukK3FRUvOwqBkrzXmalvWnSgn9vc9D+5NUmE
N9CFjVKh3plhoPH0MYWbTinbu6aWOigGWsaOyJWoeIfCX32O4l7ZaJWUfwbTb/qbXsoFtG+y/rso
CNpTVZjGXRlbLoqUiX8AXtj/EzR6otz1rorGsTHlafEo6j/1vs4qR4l9+ZiPvbDtvDE+jqJvJCh0
Rkg9qpEf3mg5NSmbvpUm2lpby4Mz9INugDpQ086O9MyS9+iiqzC7xkT1t6GUY+xaiUYFzLbzu22M
z8zWcN32Z9v0VmX7RugHGytsLGXjYpJyHCSlvw4lIbmp4qT7ZEZj/loJxQv87QdCtYc+Sw2A2uI4
tnZtWGhD+nIyeU3Jyi5ou/hrY9TmZpTy+Kmh2H3wKkuCxiCjG5n2lP8BFARlvlX1qGuB/or6XtVi
ZauHYniU4lTexhKvWh3LySs+GgEdgbI6CmVbXGltax4HYBgtdave39at0NTvkdtI3hUKfjE4zSQ3
sa7Xg2xbqKWhXHV+L8NAYMptvgTE75pUhNATl5iU0AnOn9UyCEleIy5qTNVfk7xEU0ewrF3fukAE
CkNvbFOtxK/9EKIo1GDEoTuq5YEMlEI33MEBh7lZ5K333IxVbT7Hcd8MmxZ6zVva1ckhV9HP3uhj
Eu1QYxp+iIYHsKaE9L9NhKh9wXLIkh0pdfVsPxYqMeVS89+wTSzMK9UrrE9k3slhQEZBdu2kcJXb
ERUxy0ZNDPJGKjX1TS/nRnpFK0dV/4+0L2uSEwe6/UVEsINeKWrrLve+2H4hpr2wCSGxSMCvvwff
+42rZG4R428e5qUdlUhKZaZyOQdsPra5ZcLM6qgmKDVGDgNHfFQzEmCENeccF1HVctcz5r7lVVom
oNRi7MaoTPPAk7I5DBhV34TNxGHeKXfxbCrtgEVlmrx40rFiCVyXT73TDTuUtu2bNmPikBgdOTmK
5jZkpyXIPMwuPXRUFU+AY56O6FpH2nsacmtbJ0A0d4cpjRpOJJCoPE+lMaeBPIJKHuwAQz5YsZgc
66eTS2DftDJHJCXtIYn8dEhOjmHQZzOo1Q8y9fl2JFP5OKq6O6Ab2/oBzDauoqEIp9uSFUlcpZ7z
KFrL2OQVUCUiB2veeUKWaCM10uYrAKxzOwoqnn6xiwL5UJ7zUD0kjFU36Ag1kCM1O/roqpY8d7ZI
Hyr0G3xRYzsGO7N0yH5SdsIOU2C0p8yiAXy9l6fbqiv9R8kpiK9VaFDr1JmUP3mY5ri1Db/4WXuI
EyM1EaSSXbdV2zBlPYn8MpTquVOMbopCdDf+FIyxV1XFtsTE0Lhmsxc8HsiggMAwA6aBNFkLuBQJ
Ki9sK9gG3IvYmABtPVSbMSAxGjpAHVS8euKHC87SKIP17KPy5mNM65jVnzxz+Ljuqxbm/fBKP/sY
LSxrTZO3aTm7X5oCwuClYlVcBF+HwYmnPv1Zi28i9U5ZgsizAwpVu/bAXfRg5x+ghRoU5OwhG+aU
lypuCtbHvWAxa220nLqgNLIOrtttfZrFFUoCgOt5X9mA2eHrDgzrR7ZixjAGouJlQGAYokC3ChyY
33yUmRtnbbZzWPu1p+81SFaiRtbbzq/TmPIsInxYiUcWlQFJiwDRL56Aei4OrWcg5ArQYo1G4Xsv
6T9wVW4ku2GoeqysdE5L/LHSM1Hzp5w9XWoDrAddj55xg4s4J1uzENsaAzngjB3lm5/vh+ymt1fC
/oWAHJOz80MaCDxgftC2tzSpmyAljEgSftCb1BsI8w7TZAInigUb3pRPxtoI6VL8hfEWAKxglBuQ
eFqIl6WGMdEeIvM23yjQMqd2BnC+Y0I33Rq7ykI4aYE7ChlICw8YR0enlyxrXe6MiL+cb12qomBt
9mhJP84FzPt7dmgwg7aoQwjoO5FjRtGt7phKPlNQ3uNhSEV8XUnm26briIN5OwBI/spya8eFzg64
cDSPbZh8btRbVryn/kqGcHHLfovQJ2Wy0Ri5oSBicIbYH9q4bfb/q0XoMT5LJlf5NiT0zUcoD33w
+hd1DnBKzCQdqAmg1KGjvzjo4hjL0sIzIs/Q6ANKkVq0kWFZn5nNTzLrHqcMLNNCrVXFlu6TM6OP
gUsQE1z6gG/pUMx/m3a7ka0FIIEPs9oiZjOyadvSl8FcaYNd0j7MuxHQhgGgDBp+qX2gtOtbZ3ZV
pfUi6i2dPozgdlizTEtSQHpjAZ0L9xXphkspfYa3pungvAp232LQMxki4cCl//fuBgdtw7/laHfJ
46RTeWliNcCBNuvg0E70VCNwpMxcKRctKTmY4kNEP/NN0ouJg9GAEjbDMcH9n2g4nYC3cvjvWg6k
RviN+aWOt+zlro3SdOG6UcUx+iDFyBkLYjHkyYbZKB79hahZ1ZGKBtqObsQVaUpKAzIHCW2UDzeM
/QB51XUZizuGgfWZhw8j7N789zNDN1q0F6QwsJzhoTS9KLFX+tiWTJt/JkDbrzRLc9mNSbtJUUnG
TFXkChXRNYqCBSBPXBaMiqLNGP9D+fpyHX6ei6wu/XmczRSHlpVI2njdOMZGVhjHrFbdqZgEEqLc
8Sprk4Zu8TwJs32tFZhUksoaDrUzsU+8AWr+Sui5tMfn36ZdgG4KGyAMQmUaJtG5OhxrQ+2uH+NC
t+C8fjAtzeBFqOBrHkSYRe6oEMC35eTigeg8W+KLsrNDCUo+zlB6qn5wbj5KL1sJZZcX969gneIE
7dBhm4/Y+KSwdirIdsxaoxubv133jmdr04G+u6nOLO57mB1k5lvH7UOatPspyDY8cNOoFCmgl/2H
lrtfrm/qkuqey9VeDNRpwKxmYmmV8SDohzBuAv56XcSSDUbn6sxOC9pWsHNdqi0oFIYwSHBsGIIK
8Mj07n00jpifr0tZPKMzKZoC9gDcKOsRUlT+PeTHfq33ZfH34ZVheuf+yl+PjTMjMvkMlrLGHZf2
m6FOpbmi3YsH4QMVFFVzjDbpufIGLTzBYKMU3DdguTOGaBSPcjJXsq/LUoIAILRwu3h9XJ6FUhns
g8IqxvapVlsxPjTlimNfFIF0IVwHgj1gd1+KSK2wk52CtRXjr/DlDs3ygMBq/0arzsRo5x1OFX43
wEpEcfTcEpMIB9d/M6uV2vai8p6J0TaMUBPZjCpF78x4qPipDI69ATqfzXXlnT/2j9v/W4qrlX0V
ydlEU0ixg81UnMzmK3CViHUMh621BpC8uCK09eE/MNqglebyfABJ6Q9Om3ebwjrlEwZWivJYNN8x
l7jSjryYAAAT3/9I0lflIVEUwmhjVeOm57vQv/X4uzW+Z+xYshph0rErHiswN6dr5cHF/TyTPKeW
zy6rRKoh7ViJcc4M3QJPVXdy+rehv6uK0yD+ewMe3BLgt2bYTzTg6TeXYsDTZ+iZREPrfQO6ZPOh
UZEBLu41H7t4s+Y4dsYjQDph/vvZqhBUFFWR4ORyIJW3rhUp8iGz43VVXLRzZ0Jm9TkTUvpN15MC
h2Z4SWQNT8gZXRcw339d1+dyE5BkzLkZTntDl1xWwMfG2Ux4O3djtplS+qkeyCbl7Z4FzcqbcEnd
z8VpqpB2DprvOMT1RRJRN931zS+8wbXO47VlaYdjhk0HZkvIIeE/VXaDEayRIil76Ivd9f1b0oLz
BWkHRHrlqa6DIA8VYiCh1dneVmuI4gu4Fw5AheZB8Dnv/GeHc1v1wISezSvbpgbYVehtSt8b9whM
w764NbMnw42A0pa7p8J+KdkmyVaC6qUNPf8CzcCbCSatVIcv6Kp7Oj4jsxkhx45kUESK/C/cIuoM
uFgYyUTORYuCArOspnCA/c3He9v4Lqqds5bOWTq2cxHzvTu7V0bTStuYRYy19cgKEPT6ya4DlN51
7VhMep7L0fSwBAEO7xnkdGRP6D+9scWgZ1r/dDyMyrE4GzcVuR/WeLkXDC7UxLFBLgaQzT9oIibw
iiIggFSrEZFlfcgeQMOAIrSehwQVwn7lDixc6gtx2qWWdU4palrIkaTNg2AsdrtiJ9EIighqZUMX
7OGFKE01JoRkofLncEZW26Yrb9LW314/s7XVaKrRSCNwxg4iZHU/We+j9RxOz+wv4jIsBHjeIWg8
cFSa3xfKJX49wU0N6hnFAS8/sm7lWJZeaOcy9PY1C3xUrOPwUGNIY3QBxyStIiDUf+mCOrJTse2A
AwVeH8CtjY/XN3HpdXwhW/MrI0g7iKcg23Q/F3yryhvKD3X+Noltm72m3qFznkdxVDx2zUfHX7Eg
C9bqQrqmkaWTua4YsLtV6m4y83sDFtoyS6OkNt9qvobRsiZNV0pCM1rOMRzQKyznhytBu81kZFa3
qDSv7Ov85Zq/xnMbQcw8VumidfjScDkFt2WYYGXeKO48YZxMpLhUlz6IIkO6K/lSMxTCO+tJlcl9
6OagTvh8/RMWTOfFF2ieoK5Cg1glVlsMqJiEobJQeGssQAiJtcGzxY09W6x2SYDuU/Umw2L73LvN
jHTHXe/GITIqbYpZtO9/szAkxeFhAXyvR45mOmWUAdR744kjEA+nGsXU/XURywv6LUKzLTQHdbox
QISFevUQRLyckGI4lXJflG/XRS36gLldAzPbMyK7ppQmyuF540HUSA+gYzSdW7DTufY2Z0/cFyv3
bfm6A/gNrTAzzZ8ObQolEMo2KcwZKIpbdADW/ly3n6JilJ+o10YeukdtP936ebqhlh3VINPuvW9o
rFmJmBe3+OxLtKufZdbQTnKOMNHWqUCkwzBQh6GiJlbZioFdE6Wdpmkr0vkZFm0EoDX00Z7VlXHT
9FEhfwAxZW2PF8p6NqgE/t1jLZbgBZDJPQ5xo/E+gJa0x0T1DGOcAhfohfgPGFqI8jUQjkVvGAK0
CazqyLPofUfGZPt93UBo0pfRiDxF6PNHjBBY9Rrq76JdOZM0f8lZSOZ5AjNuLiSlyH/lmFOQRmQG
K++PZSHAeQF1d4guJs2i5GHblZ5ZdRvVITwJ+a5ow11mrhFcLO/av2J0z1u2gzGVAcQMmLE3YpY8
AGBIkZXczpoUzceGGEzNBsqwY+XBG3925KFgcUr+O8clIskZG+f/7tmvzrCzgwnR/TJaGIrZwPV0
R7PNvxmSiXdWFj8s6WTb63ZrbVGa3apoF5IywdYl5U9/3JL8BWABNN1dlzJfzT/cKEHBax7hR0+A
dpe8oA1JNuJdTdPM2brcT2N3zP8qlDyTMq/1bOfygWRoUoEtykGZhCfc3gbNVQJuOLQrXV/PorUn
Ll7xcyUcgyWXkmpa5Y41Wz0/AMWQjVIREFv/6aAa5N5An/T/TpoWAkxunyHTBI0Ymu7WSWQbCd4C
VVla6OtzTPA+Kj+PKkLqFRu4qBxny9Sub1+66O6YsxXN+MwrjAiiqYdNe2o7m+srnH9I1w8gGoGf
AZ4T8xjafrqB7DuW42qxEH1RHShr6zwabWNbIgNoTm1chWSjHHq4LnbpGAHCh2l+dFkCDFlTfpG7
KQAKoPzdcEeqTdY8p9YxrT4yPkZNscZYufhAOBenObAaWFrSlBAXZIBC8+4CVkS1eUicB0+95vmu
6jes/AvdOZep3TzJgXtJKWSmHWiI3SNraDR4dwgNzOAxXOsQWHqA2zMUfzADD/owYpcXYxgwlh56
NRJB+SuGEpxu3xrId6ZR4ZxmQGsAHQ5hHKRr5ftf3LN/atBvwfrdVyLxDQ7BMmFzCrkI/6n5q8C7
0gDPYChwPxzjOHZl1PscXaVNXHv9XlbOHizGESH9LuFFbDJn5xtr6NHzoq99m6bdnWhT5hjQ7gm5
UTt5Yv7nYli5QUvBEVomQCCF9gnUeTUZTQP62GaEDCPDaNZImBG1mZKoX9N+i4a4OxDQqhX4HGvx
/pwJ1QyTrILJHFKOECmoX4tB7YOsjzl6d/O83mFCcSNddE+LL9zMbwvvp1NOn1zrlZpG5AAnjQFF
1nWmU5Ow/fV7vayGZx+mGS7TT/tBArtu4wyApTXe7f4g5Z6O31wvjxhgM/inAO1g/fG63MWDBo/X
jB8KFja94YIVeASjSRn7MbCDF3QHO0xRql6rxi0bEtQTYbPQdvFHxg6dohU673CpZTNuwHO3wcz7
tsMEmYdJHaBWvrhZHcsAnaRTtrK1S558LmX+j2jNhrkK+S8y27Delze5EEdQf6yo8vIu/hah2RCm
ZnTrEodH0JULjkqYkDLiyPj/zWH9FqPdGM7QV0aRsdnk5RC3pNhSv90qwDdfF7Po2s42TLsjKNL1
QTu7tjA/etMurJ8IjH95KnoQRx76tRnKtc3TNb8Dqkk94nyoFbfqk++f/OH79RWtqIDeaFYUiSJ8
DlCN+mVw7lfDuMXfBzSkhwlqNGPpGKUA+UW4OM1LYPdd8yzI4fr3L1otcN8AJQjjMQAivPRRIIyp
A9rilnZmeVKlHzlW8ezxF9/lh8ant3JYG6aef/EPB3AmUdMBUfmmIDYk+uPRB807ug2Mg1d/B0zF
9aUtnv6ZIO30FTFT9AFAUBbe960H9ku0Fa1B9CyuBh21GC2aa/W6qynVZBRgRYYJUHAwFR2O5giQ
qsz8bAJwuJvMlfNaikKtED0/oCNDj4A+NOX2dZLUVTMv6tC676EV+wTFgxXbvagVgDlE8AmWFHTl
XWqFUSdgRvGxdalP46ZTUUEFvCcmI9IDy5rIqFfeEIvb+Fug3leTdTXPKwWBot6H9l3TbLv6hxm+
WGtgR2uCtHdraoSgNRXzygzQVnQxgM3K8sO2NmRaqVot3VwnAHQ2+Ptm8Ij572cPsLSlRAShRKuQ
jQFfubXJWv1+SQIK9+h5nvGmcX8vJXAAShLCMK+CEshm4hgs+IumSbSg4Psx4gQ2XF8LJN3WciYr
gQRSyk2q0NUWZ4hkDbXifhadONpagDgPiJDwj3G2opNFIhRAHIj1FlAkjn/4wUmWL6X9VnhxVt7I
tZTWrMKaGfIQLAC3CY9WOHBNEZKmrbJBgMh+8F9rAJVU99zd45EVhhmyW/fhmqFYsEZ46qN+Cnhw
UM/pWUrbBuKbbwHu2RSV3A8EyMVoWpfwS3StLrygF4ApcJDqxcsD/cPzHTjTPJrzXGJEFXOcxNyF
fPxncs0V5V5czZkIzYizXMLyeRBhtSICh3DcqXu5hvOyYOtCIBmBQQTGDiPC2hH5oi+cnEPI5OBt
mGI8Gcspdyg0XHcUS9oHQXgpACcbeQzdyaZW5bQYOJuhhm4G8GKgYiPdvZNEwBNh6L2hn3j2fF3m
0hkh4Qh1x1g+mp61tQEpgxel7IHKHFY7lvAjDZoVm7oU+GNZv2XYl3oweRma90vIKDmQBsA962Ci
nM3jcbumiycMaE1x1u2y9L8nOtFRBAQbgq4i+A/dLhHGcxKqBvh8d0nyIx+e6zUS8kXVQGcZWq1x
qf5IVpgD+DFHlHk3HX8RxIpS51tAC5jZt+vHtKTn4J77V45mxDOWY0Srg5yab0oHZOp3VrcS4S81
R6GF2/aRJ0A3L7qSL4/JCHI6gIMQ2lfVj1OR8EMCzI9mckDsYLrpASx4074xOTvVVnYEJdsXogCA
yKa0erq+2l8Zdc0o4lMAnIoZGhRu9ByQ5TInscoBcOR0SGnUkqB9U3WWPgR04N9Gl2HmslA8AEmD
75WxbFl4l5WZv3F6TDWCoatgB/x4vWdlgAF/Aed0GsJWBWCS89M6yqfpIZ2ph3ODD3sAD4oTz9Lu
1QOGZYM+aa7MyEy9/IENrvcdMMPkvRttJH5BIPyWE2XxOANS12OelBYUuIkGcLkBo9Qu7ut+fkEk
fAzBVSHzXV2O9U+VGWMaYdDB3KbAxnqwmEAgI6zevrGBwPEXzSPYPoCSzTycBEw7lycJBKE6NUNo
C6rvJ2o1e9NgpyRN/8L4onQP+CaQZOKzNfvuDWnl82KaAeyCew54lhFV4MgD2+N1dViyi+CFQuIK
ddAQ8DfaeiZhKRlU8y0joCwgPUWSaPRFLAIpnpu0HaMpre2NTS0V+YAQ39roN3m5/hELARtBmnzm
z4b3RDnxck+zZOAUqEJAi6wRXzvPBS8j4D9L9Tqk44rFXLAqF7I0g+kmmXTHEbIMckOavZd1n8Bs
SQNjJbxelIOUCEIdxNd/MI4WEndwSrGveWaHj6ONGqFnAFiK+IBAmHyPvV7fwwVnA5g05MOg6bhK
OhkEG8ocU8pYFwHRrXLQBqnWXvYLhvJCxLzks5hDdgDrGwETvFFgTSvAhE2sMe7kGkH8shgklRBH
wXfqIUGah1Y9zqrvNh9NhYni5LkwflzfrQXI2RlV7rcQTQ2qNPPaYlYDEfxKVGBGaCg/M/NoWa8O
3XtAR+ESVby7Ho1Va7qx8PSCcESlwEtBF5o+WDhlBmXlL+xqvwUJ3EG1FSD070r/xs/iFqP21xe7
EAYT4LibmIgEwTh29fLcKgkS37GZVZ6rY1K4e2sYvqIMcFun8uS6bGNO7tFz1Nt1sb8gGzRPA7lz
Yy5CfsxxaHKV0c04YdAXBtCUsH6FMwIWZ7WbyHRoQytyRoz4F/lH6v00RfccjnaU2cU7TG9ceYCO
QecJa76WYHd3W3XgAMyjtlxJ6S4pGxL4CD1nwDyMKl7uDUWfryk87I3d5bcKRfW6Hm6G4P36Viyd
wLkU7ebkU8h6zFzjcrZc3bkAJgX6aVg6bWT6+XQ0WVs+lSbZp0FSbfigHq6LX7INYAl1MTcLoBIY
+ctF8iQ1MEiEG1UM7b6z6zvH+4vHAua6fovQgigqi8rx50vrmfmjNKunIlObuf/r+kqWjgv3Zp4r
Rezi6Ug57tiWU9AzvEkagg6aaWfz6UiqcUVMsHRDZxJnvOMwtujoOyaCRDa2W4MiJrNEHVGCqwOQ
DE/FZlU23k5mnr8LpRiew57LO05pGVOgx+EfGfjIKDfzbowCM2vtqBg6QPkApriOTa8xxk2TFeUD
iHidT4CQaDEMCehW3qoUsB+mOZwSGUw3bpFUAL62izQSJBHvXUKAtJVZVRd1fpefVNtMj8RV/KUt
yHQjUSiPZcenMMorHwgfNZiq0sjhvCg2CK3RTgsIHPnN8Wgqt7Vd1weDWSROhyx5CJUt4OHtQO1A
xcqAYOvKvSMGUkR2GzbIBmUPjQRgtGmJ5Giw5FjWhn0MDG9r8cnZMR6Mu0lxgho3Ge+BNDztXc9w
T57AyyTKaF+Ds4+VaMQb0DsPQDTXOYxTO72NjW9VkQoK/uBMSK5HAAbpkmgEjs8Ws5zyZaCDte9F
VX4x0twC0EHuo2BpgFp4xUYuxkEheKgtuBzw3eqPNZsYLaMBHlFojQtOYJ3mdz34O44u0j9vqIsn
wNNg/RBzYwjvrLAvGGAqxv/OeeOgJPz7KzS3RJF/5MrDVygynYYyACpTv79+hZZsUegDGBSzhaCs
1znKFcLp1pUNrHJogbsuw7Obp7BGfGfQ+qM2a8y9hUfur2U1l4K8EDit4Py10Tms14oIAV6k0yI5
wqyTnW9qI0WPKEPW8cDNtVzTUvB1LktLXVR9MVSBxDbyQAD2pafVDuBuLx0VzVNLjL9gNsCxna1N
83Q57rnR15CXTXSIctqhZ3I0TmGe/ygz+mkMMh4DwYNtTQa0FBGo5uf1Q12yi/gBIMegr9BDWujS
wtcjQGRohw+whMRjyCH1NhnVR2K0a82oS5YReF7IqiFpPE/yXkpyB1EXCAThytzknVEpN0SgAbdz
UOj2wBphoiW88YB7cn2BS9pzLlY70aLmdeLMqTXRBHOmNQ9it0SMwJDAWSOMnn2VHrecy9JOkzVN
6xUGNhP4fBFlOFB+uL6a5eP6dxN1tkKM5BptATmbPLzzAeiu1G1TflyXsXQHzlahA2qFvUmmpMOO
pexn3hgR3iFovkjvOyFXRr/WJGlGC6gGANWe96vD7F89yo2rnp1wO7YrYcyKDugM27D6zjhUWFHY
pNtg2tWkjKcpFuoZ0FIr/mBtTbOOnL11GPqqZFfihMwqj3oyRBkHsuZWtCvv70U5AD5DtzVmTV39
KdCnpHPs2So6XRbXLG68T9wNo8Ba0bhlOciBI8WKZ4CuDUKOACTicwIKiXDZ/2wAVeV62yH5+Rda
NxfL/58cTReaGgMpToB9s2y6I744mV7yVtDwBg5tDfJnbU1aWJtWYmxpgNyxR5IPH8mfKEUrSNvQ
MFJ18PS/W5imECMGqESrsDADWlelUeOXW26/JNma71ryz+AL/HcHdVNujyXtXQgqBxYF/bAFzmpk
krfJGTdtXj5UDQeIvFjJ565Jnff6TN/xDMk8zIbDvhY3ipox90+gho1GC+gqFeLIXdZVu+s7unid
zxaqeRIzU4EJqjS886Ud43UX5Vb/XDKBKNnYdPXazP2atmgeJO8biQE4iKPeGDnJ0ZcAFgO/zBpF
4qIcwLuDkwodwH/QaaixZtY4IiPvk/o2S9CjglEiAxktn60RgC7u4JkobUmVXxIJHMG5QoNo7h9/
OKC1A7QDbNP4f9GMTpCJRJUTgO+Aq9GcYm+HilcMhspzwHk91v8EGb0Rtg08LbjHxh1WDNZSZeNc
oN7j7AVA+5MmvAoe1keTuzd+3t62qXlk/WeQKt77nh9ZGdS0MnFN6PG6ci56aDyDLfD9WgQljsv7
IAZag1AYp0gNHhfCASLjR+IlK1HNoq6cSdEOsK7suu8KSDFnrOFeHs2s2PUlHpxevXLBFx84aP8A
nhUetcg5aXYlROahSSvIMrqtLWlc2jmC79gGel/jRmEaD6kTuX8xxUyQLMcTGriVcyb7ch/t3hcV
VagTiTHZDb7ikQWyL9/oVvI4i/brtxydfmXMDJVUxlzEKQloxL4iUa1YH8lwXyRy4zXfPOJur6vI
fDh/hIlnIrWs9RDazDMciKQ4MJLFiH5ltWnF18JiyOusnN+aNM2xTiGfYW+xke7cUvmcGk8++ZS5
zxkmdt0VGIS1zdQcq/KZ7zITsnwptpMRj2zXTQjt34D2IgDvWK5OIK9J1LxryY25owwSrbHYdZ6M
C5Ju1WTFKW52MlSvNB/u/X6NSXP+2WtHqN0JC+NYMqwhNgUvViUoKk/eSiC51DNKENsBFBDj76iv
aJtpswDWJUcWNDdOmXxrxOeuvXXS2LIPRY2cAnh0d9NEo6R4DM0s8oFs7t0G/dHhoIzNN9d1dtGs
nX2Mts9NXrVypFiw9J+qftzy8hY56hUhi7t6JkTbVeqowlMCKy7LG6cZgDvyF2B2KF7amBdy0a3/
B/ddgKOinUS20cAWWvJ76yaRySKA5qyc3uJ+nQmaDfhZWFS6DrqkBQShbymqMXiZOm+Wv2K7/hTi
Ar3TRALaRrIc7DCXQhrMqwEUazYkrtoYMt/XvYvHjfWfj+VSjGZBUINOndLB2Ye2LbcsNJPtmHc0
vq5hf7q0SymauhtoAAIiDBYTTnZcFW8NzSORfCjv69/IAf723HuMOo4mJxy4V1AfsY/bgdA9dA8N
CXjkqG4PyL41fu0/zRMWBawPdI4AnxH8CpcnZM84yoOL/H0PNcjGZwcTuEGcARQBSNh4yePWrije
n3foUqJ2WFXm+GVKTfgzf7rDGyfqSPp4fQcX1e4XGJ8P2huPaLotg6EOwISOS+TQD8aU+47xl2Sf
lGQN8ObPOBXUVC76GefebZSCtGCKcmMarNFF/aGsbwDhJTu0WSAzLr6gtnN9UX+6SYgCaVToAXvK
t23NwE2maPt+8GBtrZumebf8F6s4gid5dGCNVjZwIaS6FKYZuty009qYIMymseV+cjyAZ+SRGe5k
g+mK5ybZTmv0UYtbebY+7dBGBVL0PPcRhlMZOX0eTUDbRvwhk8MqZOjSXjo+plsICiG+r/MVoc0h
kbUR4NjqaDCcaCBIzUsBCBcZ981t9X796BYi/rmP8rc8TedZHri8CCCPla+dG1HzruJf8cLYkPqT
MUbDsAv7TUtWDNbS3Ub2Fo17iE5RqdSUc+CDkZUU4HqIMJIC0PIE5D9bKyNRyQ+2+Rq6x+vrXLp3
gC4DXDIwSND3Nn/QmU8B68dUjgICOwxpN1+D+m1Ivl8XsVDeds0zGXqCUXg2t7vGmGvozfPEprjv
/wGL91d3zlyM1oPF3Vvuge8+VHuB2ahyekef4YrDWeh6uvwKzWwWNM/wGVipUnzDvQ+RsMdqqHdW
wjY5uPFUinD5ZBj5vpE98MXpShPN0mU53wVNocra8ioMBs1xLNkKzqPJfZ+sk1c8BMNKbnJJi85F
ae6oRsJQBC2WaiI/3fAmSoPY6b877Q4BXdkeAvk3xudcombpas8pgnaCxHJ8KcQeyN9pXUUGGCI6
+doG6TYzN43533Pjl0eqmbyhgdObZqlD8Foj4+au+fW1jdQMXFhZXtvO9C4tm7IIsKQgB5VRy/KT
dOqt4yRvDN2bE/Oerl+ZJWN3vp2aGTDahHO09MIMODLyhme37KKgA7J09qMojvl/f/nP+4h3eGCh
WRhtQpdGYOpE0WIuDC+P6qfqJB78ESNxZb1eX9WyrfktRlMSVKSlFcw3oJuKQ9KOn9zO3Zq2WIlg
l4K+89VoWgEYiNRsHYgx2yemZqc0V4U3QeEfrq/n/2NSfi9IUw9HJGMBXG60iiEhP9Bu6+Xv/hTb
wd5RmArbzc9EbzNlMYq8K6HFon8CFjhGM9CiNvPMXJ5ZOLRWPbkpQCepp35UpTvs/XIqjqh/h6gy
Vol8Mrjbvk/SFbFs+vrGRTV32xSVsbu+DYuGDUVngHYBAgvMvZdfYmS8LMMSX2KYP8AZpZodN25r
JMLMtXhqTZKmQHODVpFVkBSSdFMHW8ZfavNzKrJtzcsVf7F49c9WpWlRiiSA2/MMuUy6wxwUZsyF
O6J5iEeVl2Pk/N3K367v42IEh77DfzdSUyd4ZyOYfKiTF+xByWj0WxNkAYW/SZpY9o9kxBu9X9Oj
+XQusw64+2dCNVNDRJL3XYA9dfhjgG5A07ul7TudrG1rpTvWdBhOQNrlEW2uDbkp1zog1450toRn
8YdD/T4PGmxzBXrnrHiZQWLwjHHdbZCvVAZ/jT9fW6oW6ySDJ/OyxVKDpo9zNUEmhE3Fqyj9TUO+
VA4IMri67bxyL2z/SwBuBBPA2nJQJ1P+NNA4D9t5pOY3YmUb1GD2zmDsizx5Ek1x27X1hpI17tRf
mdA/P3rGK0RwBt4fTQ+FMwK/tgPvkmed4PA2CiwybnaYijtcc3CbhmhulsMTKIt99aLIjW++B/0a
FMGiPwKP3/98hKYklphkg4MCur3hg1VGfcXjNAcdzBj3pgAGahsPvResqOaiuzgTqh1XbldlTTMI
LZvIEVg5apJ8jScOsOWLF+DftenP6R4096H0ICYdLDQZNYBC3iVlZoG6qxlewcJqPVmZYmoTqKy7
afs8a6OiyvsfrlW4blQmI/kwQT57C+x68snsqrCLUkbc8XEaku5LLUtxsmSbYJ4t8NonYAr1uxEs
ZNnOViWJa4JHU5cPRh91nJM+yoCTC9KXkIqbtPC6A3pHnNs6EEgqCcN6HACi+lw3fY5cE6izDknG
w/eqVclN2aToPa9V0sdjz5Gwc9R0xwJC94UxkH3LWlAZGSDcU2HPTlXRBjFyY008YrrvFWRE6ibx
CWinQM2ABCAJ2SeK7qB7EKQH/wD2L/xU9RPvozYIbczq1zLwd4nnshsnG8qdlwRmzNDuCfpAjPAr
3jpf8q7sH+rWyquYYFAdZbSJxVNXZS9GIf2IZlX40FE5BpHjNkDt86fJOoCw2mNogBz9byY28DYT
6Ty+G/QmOokJB/WyINlwCAmqZmhbC4B3OrPb9IQ0b+EkxxfQDIiHcBiy+xbzmDehLK2jwCDOlipp
/syFLR/rujG/gPKKHEF1gV9Mwqba8TEQ42Yare7YIJd+k5YAawMUZOrESK6HrwCP6D5lYvQ5sC9N
9j0BT88ORE99sknRXHGwwopX8Hn/h7PvWo5bSbb9IkTAm9cqmEZbNptOfEHQiPDe4+vPKu6Y2Gyg
L3FnJLIlzdYoy2Slz5VJJW/baBRUIgaNkdmxPqIRtPI8BXh0XtwOBNFscSR6JAr341D7Z9kTA9bw
kXjHGhO37uADYsarWurpq1b5Xk3yyC9CHHzF6cDj1owNL2fyHe/FzRazaLmDoTYMsYbXIwtABOOX
WqsyzSfMl3d+V1E3lSIGesoqUKLRrTFT9WMCvgZqB4YGN7lMmrE8qPKkW17bv6WR/hFX7V7LsGol
H93fKd+2dwxEUr4r0gBjca0owlLCYKUhRe+hUNueVMc01w3M4i1lu5I6H42jHGQy8uGET4A3wQlw
0vM8W3HimApeSOMfq5ir6KbKdR5xa4qY8hHoZo7MuVPqlFFv/r7fm1LpB6GZxO0A+MshOA5M7rJt
SdbGHSkib6/w3J821Ek3rQ1HvGl9oCxbYkVbuo7Q4vUBc0lsAGMpAuhpv5OEbxSfSrsIEE6ND7PR
7IZDpFn//S7ZPAk26A/f814LGb02bTKCJl+9s1FwvfKsYjaj3j4ra5nw2/tDlAOz4nUAB82dHD/A
HDGUY2AmEf/gD8Cm2CnJAWLX1FG6pcl2iPFBgrCywVs6DPDMqEXG2ARhMQK7M0K/6JoMMyamjChA
rw2a0Crg+vx+jjfJoHIW6BI8CM2Lkfx2TMvOg2WTT5sqxuwv7iA2X7/TYMb1nPWVHzRmxjf8CsmQ
RNDwtaK0hQo94CUGua0c2K0H9pMK2+kPe9AbR6ktBVDp+gqIgSUm7Ma0F81q8FcM/NsMIcHhRcoL
oft5G1yoZkXEcSCl9JU19QrpIUT1cqJlnbtK2agkQwwjqHQTw5DWntv3lfx7nMi+6UgUADEHYTe0
1Ys8A8D7sVFgyOeYypym1I4u6aEgR7rZnXfml2Fu1op4vsXyv7R0UQD0F4ig4h5GKeZtzyypQePy
vgyhKguzp7WFSeLmYHKEIyhzsXIamJhwTVV8w1OkjTXQ3hSoRyLCk4JyZk88SzMVs125gcWYze91
iQpSPOj4FxaZDC7x+Z7TjZ6UFltXZ3YmSr9pjXVN5N91aTSksDDpaPfmP6uKzYz6pkc1U6fFiuRd
gBnBn+bRK4WOZsAoLWtmhB6KGJGfgeijGyZE8M3KIJBR6qW2haO34dKdSlqc0GNALp9rhyLOX8Cc
/Mwj6vioyzHsYyBcQDAzSDzrGs3c11NOYVdKAFsloevZxeajownJCDhnJF8ATKBriRJAw82ePAC4
WXG2CPMFAVd419c8WqZT3UllpBLTNHemeTB3B/zOZl+2TWzXJQS/HGzbxu+IS5yGuI5D7h18/OcH
HObsndwTB//Zxa/3+Hv4uxb77/ig7Ivih8k+KCUmPZ/NDb52G9Ay2Qe+Kb7YX2F/lf3B/Nw9nZ92
n7vCLPCn3Q5fnzv2f8E6dyscsXAR2MBbnkexEbhBEgVjfiVKkPFDkupEITl5/Yc5pVNjamS0QhI6
nY2adTOlf3u7pLpkeZdpmzj9ricteSpMnnx96tS3NXPccitrExbsgpfDRpxgzB8PQDh1JjATcajS
nEsCuntJSUx8dtQfz9Si55Xi0AXsKd4ocBJksIOKLm/QuuaGAIANnpLBQxCdysSlO86+NhOC+/hd
0XzD8F+JqxmhmabpJXGIx9ADxC9Jv0UW4EzB3aol4U8SNsm+U/zcvbyYB8M6nGziDmzjzt2HTPYy
KU3FKizF+iB3MFMJ0jfk2bEudHP+/NytDeBaKBLmlwNiXEI1E0Y+44iuD6Yd0BAu1ohAFR+RTNHC
Bt+s244v/fvwJ1nR9ItbAPuBFw1UceDScRGz+wb8jNBNXB7QF/vddv/efVjHi78qmpeFIqyAB1O+
kILCLGZtkW7jCqkNpjSkTwrBXROyx+kSam1WuOo7sfvzstl+YB9h5hfGLDMI3+vDEz0xyUW4NxTi
5WC/HP75YUOqHCBc2Nc/goIJCyYxHCY/XPzv7Pv7h2URKyP7PYXYOG++zhtzd4Zw+Hza/M6XC8WA
pWIcuspmFrFGWn6mRtOyUWQvbzF+kdYUQi/8llh0s9Yi+Z0Qm50JoMXQEwqQJAQm5vqa7/M0Tkcc
PpNmkLXYtEVWXtmtGwZenYDoHyYLwSaYeRiVZKRpGWL8Ykx2u6edeXi1nWc8n2dr5YoF5jkstvOD
0kx88pkveEYASrvDAdcG2fQ/XAyajQVY9hiSjEHo1zwU5kYe1eHECJjmy8H+SxywA92syNolWgEY
4Ced2UaELs2DOAedw+vr+8PDgw8z5QGChxkrE36PP4G0tbfo5vJV0MvXpSfs59dIRhKwX1bybt+F
rvOjRW0BCiZ0CGRxjvhYoTcRwzoFcAp7Lu4JKhk6Eopys4Gi/P2Yl/HT7+3/S4ypoh8ma69BCyol
Iwb1D8V/Dy2PrW6Ygv6d1EIFsKcGHG8dmO/fymbmjPIIi4yNgUmnzOpg1obLnj17/8wE+DYH1mje
PssfNMXr7flGPLR12YAmaswJPoB7h88n7DaGBfrXeXbu9nf7vbVyicsQ72yzM8Xalp0Y8DEIQwLm
xLYfnD/0uCZUbr73n0c6E7SaL4hFFbLtmQeNGJCedw449XGNTZZZsdl2ZhpKDZNKQMcpCL2YtuvA
s1nhjoU/880dKkx0FGigiGfevSdFecbF4z83tdPIC0aQW6YN5V9YH9+ikm7YG1gper39/H+QnT3/
WPLSdBJAlvFHTF5a+vIE0EKog5E2JvNfYBHa9wSaklkdDawO4jwD8fXbp0oIHEr8xPmvKKZvsLKF
FPixsJli0jGFeAKmwz+vBUxkHr4/8HDY42EaFaqSPVb2gU/82OPX78f0bXzjtPCMV94wey+/rGpe
Bc2VXtnyV6tiK8OC/tHebBVsLcwJsL416doKJMbS8xUAZAAlWIC8gB0zO5c8NxJFrtDfyQh/+ynM
VWFeyDN2f6RbJibNs71m1HzHra4Io6dUAc6GAd8WtZTSTFI2UcZFgS5BIeXk5BOfpDSlHfmL301k
wKfPrCkLayBYirO/o/fuveNaFpb09XX+hMXl2pA9cHJ28IXOT0+786YlXz588c9V+3URaxRhBwB+
ByC0MO9RfnQt+EpOVaKW42NMESPTi/dVE2kzvSfvvpu70X1BKid+GM3+fW3ixVKhoFvCwIBwlB2g
jx4BwGvCXIJm+QFdqkx7naBPHx6YSsEZXEYCq2qzdi9Lwwo2FUxNkAM4CaBJZgS9QG7QMSpyRHWm
j3CTuPa0+Ss53LZ4Cuk7Rm1QlSCNQYFRtWa3MyF+xRLMnIOShrUFIEUYKdd77dVA5dROA+lH0Xnp
zPgpcfveEZzYzZx6U67IhIVfKM7ozViwzJSWFwvQ62zhIrx0LyK9j6lXm+Ldvt+Le83kHW3lyf8/
iKI4Hm0WLIIyC2pVcstFvQ+iSUI133wNz9O+23zUGGDyle0gAW3kWR7LNQNz7gP/s9d/yc6shdAz
QoyBAllDpOP9Of3iKRCnacjv+j/Po5m6j6hmWa2lZ9JjcaO4VASuANiB7uPrG215vJmJbXYySLlV
PkRndPRD+dWYD3dRQsZTgDNG8IhEj/xOtX6Xrgun83vPP6jPrJXSqKdSBuo2GRUyoQDiCQoH8FSe
xTni8xru8HeH0XKvSA/A1xURx55xb56GqDYBLhGJ9uVX+SRCnCU71RWc4T5/GbaA0qIlxg+SNRFx
kzAMWzwcOBCIPs8I17HXtQUHwmlqoR7CQhtN6WQ75T4h/X60dds495vBiazV6Bfj1fmWf1KeSUVO
8zzRk9n1Ym9E3Ba2fNcQ4u9r31SJTh7rTeacJVe5W7vb7z7bK9KA+cCIbQUzHRF0AuDWNWd1GC4E
XPQUMZ0BAU5/Y5wkgt4h07OBfWiHu9hqdulZpj5CtcA1f7rrHYDKQ3plJL2rT+CBnWfJx+PkZDR3
ReKbj8mKzyWy7c/X+P3K4aei7H1RRj3VdSLlLeYomurTQDQLE0ot6fhawAZC9Z/T7MNtR1M3INFR
OSf3hpuaEAMO95BbirvyGBamBiYIQLCjopuV38MLvD4wA/0DfF7ISF7bmkjCmoiWZxZW7TujSDic
4fS5QnEhzmcUZ9zhG6i/SjCShFacHT5xqD2kJc12/r7Ec5A/lP+PuDRTTrMTv9rkzJppMJ4Gtdgg
2W4z7lCkIPjXoAPlX8IUE7KIkJrojnJ+3+jSK5IxGBjK2ZBwtApu/PpoJU6dumxQA9qZ5dEnGtG3
2im9Bw4B7e3oSzVRcoDIdLzPjl+S1ZNjQnmiH1Py1hP//ffFLCMws8XMlBrS9LXS5BhNPSIeqLA+
N3kkQJbcY/DZe2N5NnBQSpojMyASNSfef11BNKM/u3V0DIhlPeEwRsQiU1IfK1u0kgegyNw3G2Ez
OY/AG7ATgikrZnMEWNe23WTUWClwXApFLEMH5BCy4Yh5LPoKKh9GZ9ggENV81ArpUCPuhjvf0t3g
fTryJ8XxaRpYluEKaw+N3faMB68oL7gB9RNlB8q1hSKR7kX+ap3pVBOUyygH7rXc1yFe+ZpAXNpt
MNcEAVA0CHJjpO2cCfmxUyMOE8totJfMyE2t3jIsXD0HQ1pyoi//QTt0OgXIkTl8tLRtyO+Md+MV
XC9gxnihoaaShyZj5vrZ3GYKibDXv5r9y6duj9vB9HfDTv4SLZmg9irbxQ8yoJYovz02SCd6BGjd
aytaqCccCTNi0cmHd6nxsxUlyVTEbQc7K5Bob6Etnksgivu3iehmg3GRZLQj8hQ/wBLx6SePgakr
K1iYP2wBDCsXwHVgwW9v+Uc0SNYHLtYULKAL8QSZDJBP/l1PVm2Ppdy7JjTbaSlHSSJi6iZVLsle
w7gFUiak2IVuSp/FD9HWDeKtaLdlSGa2uZlCidMMYMMqaCIB8cBveSr/aXGef/VTSCtE9NL3bI3k
rfMEkA1aW2DlMCPrWtBqTckVHQ9TWX0dTmhyKZFWgr7vNr6jGch/TpbVmyO4KjXXmOmGXBUkBd4J
mqLYZaoz1aKr1SCEepPQeBO1ZLhktkFRcGfVgDqlHNLCxt9JpdPBt4eJ1Lu1nOfN4/5Bf+438FFY
SPIA+pjkdNZctYI61c2J5k5vuROr/BPo5fcnfUOIXu15XnsSDl3UBjJzTXKCmnoSb7UXTBt+j2n5
MWDzZmANlvdcHNYsy2U/DN4sEItgrKD9TIE4u77pJhTRczL5yBftpc/Knl7SrexKhwoqzUIdSkba
ze97vSE/ryjOzzdqajwiVMNRfqTya74ZzOg0Hvz7bpOQ9DBQSG+anXk7fMTEJ227OjJlEWG43vH8
rLNI8PhQBf3A5U7GxYfvWz5FZrzXH0bfmjZaTDJaPojHiVuRUkuXdEaaSZcfYmoQgjj2JLZ1p9vz
0Qa+Gg3/jgZp0bp+6s1hK+7gRZjSw+9n/g0Jca0qAWMLx1BD+hzjLubvOfFalROTKqayEz7L0E3Y
4z4/SHCVdpyFyTGusR9MGUIb5R/mRLyHFwAau8M2fPBeyk95hQduvDGsh8EEs2HTsNlnIg1YOJOi
JKib887yvWDnW9/qDFRViDbsBTs2i57QNS9hma2URVjlSIoiHoYkxXdQ+sfpV0AmFDoji6l0AWj2
6Cgo7ZD/5I5xBBp49FTvAdO3YqQtA92MpggQIwQEUMrx/fx+0Iy8QBPqoYwhTDqTfxxC0hEZhS06
AYPv9RMPKcrtGhsZ+jVmW3oFIA0kOzaag403mdmHeRbLACTGGSO2QsKNb4l/vH1rGw5a6e/RZX/3
O48takWQ9cdELyC3IkuLW9XFa+aW5GSo+phjtjBkiV29NO4J85V0qjrRnWpqNICb/NJsVWI4xVdG
C2o8YpQPKozCtUq3ZUACa0HbDeKeDPB3gcVWR7VUC9H3WkSKflDFJ9kGNeqYfHEK33/f+DLHMCM2
E6F5BSz7PAWxAGXom+oz3cZUo/IHb0bW4KzBGd9kKdjcMDwR+kCGcfZ2ZL4sfY+DEBHPFSzQxH0P
qX9AT1YKN0i88+zaBZSkfvRPa801S6uAneq/lGccZVRT4HtqENMqsYHZ/+Xv+Y/qKXK0FZ/iu69/
Jq6uCM1ONDPi0KsCEALohHHJn+zJQQwN9rVM1M/0oNzDt6DVESCJ6rF6XBt1fkMbY58oBWPtZxi9
OUe8rDWuEuUCF3rI75uTficXiHiUVPKoQX0aveZ34653VcTxnldYiZ3gYuM/KM/ekGIEuREwVmpe
dIWcuIkIjmpKGsk/MJljtCsSmvUufI+cLqOrDhX713+jziTKD2EVchhNFyBbQMsnFDz6m5MAlL+n
3iy2nBPaq4bWLQGFegL4CzAxEXifsVMnJcC5aiAb1XP6Bn/+OG04VP61NtoaW1q8reFs3lQAPwnO
2CpOFN0XUxDsqYDxlXfT5q7boWviTnIQlOX3qyJ46RdhXwBul+EVIfPCzwhGSaqoXQq1652jE6r+
IYa6LcaMiZb06d2v8A5zPea3pwKal1UdYITBXN6Pai4PYgR531JMIwhS2h4zG3CAVmmqp9bFMNyv
8KG96GsqbukSiVBv/9KdbbKbtIArQtDNUH52bO6Q0Ri2Efnk9yJiQALk/GqS6NYz+UFy3ibj9V4T
BwbONXGnvbSTzJIaR4MWVujWH/yHSLT9uFHwau+nFS13y3L5uds5NkRU93KNcQ0xjZ+MvXweTMP2
YC/3f5qdZyfb7n4kazTZAS4vFlMIDFZQJc4FvtCq4aAkbUynl/5Y0ngf301biYZrwocpjgUdZiig
DodN9Jr5tl2kxUoQgU6N6PZ0QSjfDrfFc1ZYPlrSdqNbXqJHTD+Cxeb+zruzAmSwK1Tod3WXJqHI
YgHBlXqGOGXNAFuF9k54n5iKDTSFjfpkYzgR7Q7qS2gHYCrdrvePI6k39PcF3LLMrxYw2/ughHqu
+ljAYB5QgPwR7ir3b7xX3egoIWirZmS7BgC2SnMm/yQxHBq17CH/DkFHkKIyTpGtOuE5e1YOiCty
DtrIBStErebKblk2aH7TGsMbxlAENmh39mRl1Vdqju221Fi80lLNdM/9Vbb9Q7tbDZnc0ioIg0Pw
Ai8cfv0sNRUPcDHHcoK9sq06ClRuU/ysdNrB4vUbIkRmZa9s75Yk1DTMd4I1itldc0O/rwphFDUp
pveJQZQT4u9/atJkG34nnVOzssR7EN+sPdObZgPq21H6BTwcjKCanWomx8EU5ky9nA1bdvL7acOw
RN3G2o+mBquY7IGTg9bkNXPpxn41CaV5LKOrwiacRWuKoUtjPlJiBIhamnwW+/B+3D5wyIoNG8Wu
EJ3StnBvTyLJjr7N7c7M61izXb6pXDMVQkVIKGM4H2wm9LyB6X5YDyoAFvihU1kkAWzsvooI0Jul
5b3WzmihGY08HcStZCsW5OVEnlOwQbf1zQbpKy4iAE578yyfBofRWQO4vOEOAPqZcTtmnanAMpmZ
VZgswgFRgIN4eSpEy3+U3vk/oymqB9mHH7jCfUtxjQJ1HYkKDGRFKHKeXNdSbqy8XGXhuvqpfQPA
+7tkBp85+hBRLV+hLPoTKPTPzUHfrc3Eu5EIw0gthhwKWEGsQmUi/scdIARqlGiRiukOl4CYHdIB
zrit3BrxeINyjyFFXHQPbPEj91qR3CqcaI8YORopLX9FyCwaKrB3FCgCVhENFZihN6/kEGoWafGw
Fun0GlLppbYuCG05rfXwwUo7wvuPtLYQvGcxW4BHyWa4L0iyzS++PVmSpd1ljm6t3M3ypfxcE6o0
r8+HHwW/71nsp8dEHdJbQNCxmveEJ3ejWaBSO8RJ7LjNmsAVlzYSwpkM8xTgSygrno+UHEr0uOVG
mNDqJX6TaZWhHKt7QhOp7e+lIyl7KpPgbdvirOot5r19ffGvq/EPJgauHygWoWGaENgToJNzMTEC
gUof2iihAiaMoHHb0bf8G8LX8VPuJLssoNN2+BpqWyQrp7409NGeybLHEMqIZc9LYqNMCjW9Qeo6
Pwq71MEULZPnUJKmoGcd7TxTRIaV1sgbQcZrknPdKmgtcERAUnQyN7x/yFy0pgvPrKuo+MJdO8FR
OAuvEjqKKjQfff6+49vkDdbhxHDRFvMOq0wv5WTqkR848QH17xk8JA76aFjTMaSh6z8YDsCwepNF
dr1j7v4PUXQcwI8VzKSxxvEpN0QYCD3Ygq1cgocAYzBMeVs6xa6MUKVBtS31//AvFTHWNfBS5wPR
EU4dtKyESiONvcMfcigMAD8oVtg/t/EO+RtXk+FeriwM2TUV9EOTdDWOvTReQRG1VDwm+YDRvpNm
Pyimwjj1tYAL58/qWXBhUInn+m+KGoWNemk0k3v0UO9GASZrrkqVWw8LTwtGMxvog9K1690GKTsB
WUlgOGcvYLhT0NnABTH9xsRFm3yEwRE0f191oG/u2cAgHniZDEVuZnDIxShNgcT2nO40u3vBnDfC
Y2pFRMa7jNR3iqNeWvMN7d1r5vKt+0VnpMp0HPY7L6fMlNDX8wD5L8xmsgYi+cRDvH5yWjv+RGQi
Xr3eNYIzwa1itJzPZyAY7duvzPW23a7xCUa6T188pmWQtVCXeIughi4zBM1huC7K+OXcaCujFJHH
BP6WrV0MEmL6ClEDcrcnz88TJSitt1SyWe/GvKUsfpKeXWuU9sB4HUBaOrWpWd9zlDsi7+X4B+bL
l25BLTJY/qU3s0d576Oi5HfpdcOQhRn5797nY70zHSDZEyckVH8VLv4xfxJMKOjo8pd7re+E8xbz
ykl1WEus3whsgoXZsFMJ9SwsmXv9jHK/9/zMQ+oYcdQSLVVf3ClEKruws50Id3evWT2oT5Z6DLar
VTvsH58rR6AwY84e4ELgAs8OXejzWi9rP6XoZuoMgj3v4wMGKMRubEZO65Pfz/iWhoAtim4jFTDl
GHU2s9RSNak6RHIx3oxONiIJ1N/6f6tN8Oyfi3ewtnSvF0T8FCE7ILdQOpW58fPva7gRy4DLIKOb
Er1OGPM5R1CQQgWYJjrWMG75v/KfkiV40a1G4weFtjsgVViYSLnWVH2Lu2AUIryAEW+sl3HmrQQR
12SciJKhwR4t8c17Fa0JFmGa2/7f7IiqzJOBWKsbndeEyDJqJBtIfUErQUpjsMTsiivPn6SSJXaR
k+BHUmlEdf09INv1lcu9sUUFuXNVhaGFjBOCNtec3CSZUCZNCYNnJMoDkn0m/5Ruvb12ACQmIvWH
9DOj6S7ZrhqaSzYGZRgdrGIPPvc84ih4GMglV0gkR6746r2hSXGPOsmLgWSeZ+YvHR7upu9R+b9N
T/Ix+LsqN5eHjKG0CCIBH95AgGERmuNSeGAyNH95rM88GocfDRQo9c5nclDMA8b/BKbmPAsb4rtA
PEczZIFsZEZ1JPjR374aKVyqZtidGoIcMD1heM4RhAsMZTXkHKo5akEBomST74FRW+y8jS8iEYUg
YeZAyK09raXJC0sfaXWDZTmRFptxQJgWqJQB3A0Vz+0TmNuSMMLP5N1pm9sY5ck/1JuVx7w0Bthk
bQy4RAE7iiDn5eRd35cYu+UldHSQ1E6ISPN7bZecvDuUZn1lPolDIqJshDPXSp5v6EpGmmF1oLEB
qFCzzcpS3HhxDMEtXJSLvJUtzore5fO7cuwQ8Kaxiz7xdjOmBJavRIEc5vRr8vS7wPlafl+vYWbv
RnwI3CQDa1A+JNQAeVDXLNMaioQPrPZdXYt63+Dzqz0zJf7D3gzCJOiiAPoicNtDjm4a09tjuBuM
hW1GhDPnjM8t6mOepIfmz8pNL+2D663OBCiH+XiJLGKr1Qsg9txQN7tntBkDg4ldNG3uY3uNuW48
IxSW82x0B1KqyN1f77bBMO1qDMHOFcAaPLd4n9CRVhIMFCD+SaHFgb8fOHSorez0xiu6Issu4cch
R5wUoQdWRxmSA/t2M9g+IdVuoO1LeSl3q2nHpc2HsoB/dzkX2wJXDlMpwsisie+gjg77Q9rmiHcT
kdTxoI9fMBPCDO4v0raiSWQyuPhoTXnc4qyfq2Cr/LHpfGiLxgtw1hPiJiQ+YCQoDS6G9Vd0ATaE
BpiiJO1uN6yx1e3DRgmdypwoY56Ow0wBPa4wTBkNJ52pbNpjSrm3FB6bR1i4dNUEuvlk2fzf/xCc
6eMWDaNiLTAZ6QiJ7TnDg39GAf9EBTS+/C9ldLhdwJwwb4lHi8SMh1ugwvqjBwHZ0uGjwT2mRLPB
xES8hKjrKs4DXZthdSPjeE1zxsB6Bsh31cdTHWz5K971FgrJnHyfHEsXpQi24q4pPHZmczH4c5Oz
M02UplK1DgR5x79PH8N97A5WQfn731/mTR799yy/rdsfPKoUYaD2Fch0tma3EaltBdvpVlhyjcpM
r0RZMApSyU7vYzL9s7cXc6gvyf19LytH9q3dfuwFKWGvSXpQifaeA6CX59rEFD17TbrcCEJf8cJ3
DuwHnVaQGz8aQEc+CxBmza6ygBr+gsqf8+8busF13wYuirERhUcJ5UxBeILRFEGnI2EowIvSC5p+
GShSrSXWlaO9cgf1Epv55neqN6wAUGWAaDADdAQFZrfF4s5BWHpIKlnZA0LPNLUjBN+MfeLWKury
s42UPWlOQc89MRCdNvarTtzyKtFzjy0bCqbNa2jHvRadfC0aGKqTwggg6X38JHTEtyKBwhAg4TZ0
PCCESCjgOHSWb6cXACz+fgQ3HKpr+mx9P664xMDa2pBQqdtuJ1swE1v+IxxHWyTJo3741Jy3zxWC
S5l9RXD+Dlt+qoB1B4LeqyKQHoDaT91OIIalHFoE/r6QV1nb49LOZGPb4SrzSDSw6pjrPUb8yFXK
gGuuTO4S3ZXH7hJpproHtk5HJsd4FWhslh6VlFWpcyOMDowRXC8moCO0iXj6Ne0uLcvAb1qEFS8d
DPf9S061CUWjMuAPjt0uBCySgoBUabZ36Xtg6WBBxIaktSNYZhGwDObeAPMYsz71WXRT6r0h1xs4
koZnKy0RDyN9Tyn8SfHOyEzpXLrhHmFVd03q3oiQIMII9QUTzADs4Ty90xlKFfQFgrotMvTaxrj8
RePNB46ggjmG4jOH3/Q7Y1O89Ia5plluMTegdoC0CLAwDASfy6+oTHWBM3D44ZvxgAkEKpn2qglX
00dkBlZSh04b3V6rrlv25bKYDJqCEWtkPvucrNoOPnAlEeTUO3O05ENgiq5kZrvRTkxWlq2bAQpH
SZ5hgKOZOebblurWSrf9jZr060XMrP1QK5RK5kfmXMGRxMt6N3aeWR9CdCUbB52Un/HfvUjiU2Hq
K6r2e4PXKv2a9pzbykoH7itog+GADii/viK9+udD2eonmIZEPaO77TU95w/NcXpXQyDDU8Hy3lYk
zdLpuF7FTLRi4kqGqSJYBUrC/pSY2TeQ4j193HdP3Je+ke+bGBm732mKN0QNWnfRL4/nBjvxu4Di
hziVwhDTUyceYRRMETmVGODtNICK004PkUY+eBJ8qQ/PFeEMWlnAvTSRYEWVXAseVI/tLlor375R
lohIMDgf9WoCKi+1mXhXG0WLA09O4dT3APQkw153rdiJHfQcAVUF7Z8c+KEnU0seOWe1D2R5BSCP
ECkeBCY7QfxcSz857EY1FVQ8eWUX9yYq2OyODOfwMJ2bhJSc/Sautm7fqOpl0W+kNhAUvVELORVK
3iilAswAUpN2iyxuExFMLoKj26Ik8wSUPBRQFxsJYHTViDRzSlH9iqHqsAdX+8iXBuH1YsTrE4gn
jPhMaiwGUhcVfFEHL8GHpGvuIhv3z79o96iFBSxfSI8rqvaGeXNNe6b3Wj0LhTgD7e4l/hq3puBb
JZHv2j8f+ufkDHDSmk2/VzUSnTUnZ874qju89MKvlzCTQi26j4qK3UVuGRfppUP3gHRQHDSX08Hi
DmfxXKwhBSwrGBHDQsUE5rQhTI3I3vWJtygg6v0qR2incUbWalgfIHpPdW3Fd8MasRv7Q5kGJr+A
w6Hn5+rd8wAflOUaRgUeayd4loH1uBdbwl/u4pfA8qMNbOd6TZnf4KkrojPxKnJBmukpiAJIy/E3
AtExJHRT/ymetYO4EU8KYLiBwJDuBBay/V3C3dAryDdAnuis30lEMdb18WrGNBReqqdovPCc8hC5
+tbHuPB38c6nwzl7Ck3FDf/Ez+ElctbiSLc4Gg1emK6GdKmAYvmZQzyga7OvixKKk2YPwNZGJ44i
mG2C0FkdoYmW9bDGe9/RAWCXWBDzz5mzakstLVgodaRcUNuIUmD0U16fQNdUSdZwWERpJYEV3aWP
+p53RcwZ2rJOBQGjaf4HE/aa5lyXITeRcwpoVnvtAghB1uGl3MvopE+B6gn3j+onbZtR/r8PGl4T
nl03EMJDYwgqhLvPyV1nsgzbH2UnIkKru5qF9ifbeBKeuoNHFXOF0248ZI2HDNcRL0MR6bwRBa3K
DIIEA3C9R35bXFRGTrRLHR1A4xpX36QFPQU4WyS4UEl/fadh2o2AFxkRisTMOeSkuTejM1F0hDj/
6r5uyAwE2P+lNeMfboojAJaDFqqP02N60D8Dm9WQi7Z4osg2HPh3fmXA3g3/mgX1/6U5ezhCXo5i
L4BmbgXI7uTQjIHJYLmkQ3BsyFZfjW6v7XLGsRwvsA5BpAE16N0P/in2kUYaXVTCmgYQPgWabFt3
LZl0ozfwap/zQcN52ilqM2CfmCtUW0iZYVoFlS/ZLjLvtHMNqMffmXTZpqYAwYR1XqDFHzJp7t/U
iTxFohHmsLAVmzu+D2b6VpMKGe6yJs74UT3fs7eZ7fbxCTAfTxfuIdgWr8AydX5fyfKKsRIUkALN
DhVTLKFyzcJxVxhlUSWoPt5wjaOfeUATi38ahaimDAyXzok/VgyMZRsRSCJqgt0z3E7Uc16TbIw+
HvQBQ+inU7Af7M7FsAkqvOZ7+QPgx2uiiJlKV17FjNrs3QBg1gMHg1pjw6beoOzYEXbVbjqinXmA
dbdyngsGZuQMlVmSgElDadD15jQ4UC2fljmVBAAENAAAmsh3DZiKobn7bjvRNziWaxnfpcMMsghH
Qb3BU4d2mV2jp1SiVw09gk9udNIPD+qn6KLdb8sjAIYevNqkeFNcuMLHy8rub7IoSEI2jnnM8vVu
x8zXgqrowD0nZIA702e4FPoDbJnY0Q75vnpSN+XOcNeQQJbQADPCMx5SCq7PirQFrzqvAwhPp2zf
g31t6ZKT+G+xLyGpkJRrYNhEpHzmtlaLkuG3EQXBirtqrzN9NmcyNpvhP+cwYzIV84J8XsVymtpS
NtoFtZ47FVgo4qXIzdoeLHRcbsp9eIqfKaaKrfDcDeqAzUYCHil4YMfKM4s9CjRfTTF1nqqP+qu2
ZxDJNfXujJBAQyCJZE5bUSDcQbfRSLZC+wa/X9GecUAZVWPZlqANBPGv9KnaJ3fSDtVoOrZtFHSi
UkmKR/55hSz7Z2cHDmwiFTUlYDzEQGfPDMOvEPotQJbbqUC9EfbabtoZFve3NkdMFCD/R9p37cYN
LMF+EQHm8Mq4OShLL4Ql2cw58+tvjS7O8e4ssXOPLwzYhgW4Oamnp7u6it8y6863IwVUhyBKQcgE
yIFKXU2hMESj1hclqeK43SY6FIfiGWu7QloKoWyC9qpupT0xBkreutcDJVbBMy3wInJCdIjhh20q
pBAutEq8tFCge8+3SG3v0admQwnp+76124c/ElCX1ig3krRjAxKkCnWUaZU5IPR6IXxH2qHf1Ktk
bTyD7MvpnRZtcpJXP0R2ycwsk5NyM17SzkCk4tHiRb391bgoIjlrSyR6QcVO8j3qutrXqwA4xzXM
buLRFN7jNXN5bw8RniXI8mKBUf2FIjc+7CIH06coMvRwZtZ0VsABfwanSbFRY+D9snX+ijLpJvcm
O1n7gG6z/MctSIpgxxFGoukU6WZgha6N5yWf8WmSQS/vWEToKxjXiTedqjfZVR9V81f5B4kup3CA
bvfQl8QqDP1UBKlJRwkSgwcLBXSA6YpoyqdNLkvY2t2GMAVMZ4TsZiJD6wjIEX7tryY7d+Jn/fV/
R+Bh4BeWdcp1zYkxBwGxrByzQ3psXcAPnVPujq05o62CHKrms9/XlamwXmQLC44HqQj0MNrWAWKh
FjzNuL4RoeoMLT8IiKMEnv+SnA7JTWY+izgjanoR7uhoXAHaD0wA5EsutlYSqWpahEJpyftpEzxM
hwghHrcO1hmsdaxHya1rhLLDX2t0MKsV0GsKOb600l2IrodyF7rRHm9NN/BmT/Fq5vt6IaCDRTAH
o+8JJVk0ol+PT+dmbYDKJDk6sz0dUnQrf9fO5Pqv4QfnMsn3yX9HT6cOKgUMEmIRwJ5dmwvaOBWH
tCuhluMIaPzEGz565k+KTx7vu5LFEXObl1aAbwdyEJcrQCEibQ/a1U0OyRrsUVdagXbWkS3ISW25
Z7A+De/oa7DEJ4il7UvPd5LaTD6zPwlzDy2s6uVH3OCsanXMOhV+cQyQe4wcHqCyVY6OJzBqyKJV
HbmnEXQirc24ERb2LokroJXJ6yRBTV20aMGp0mSGXQ3VttWQoc3sQzwhxjwJh8qOX/k15AhIUwv6
FdHllldmtWVi7VgfQUV7oV/kQtxhBVpX2AkQigNSWXSGP5kFCSh1TZAGPqrM+QvvnoPPZvPCmARy
7VE77nISfqiALw7wJGklFONgP95B7ccTHiK01IwnPTFr1OuRmcyRBH0VXf8hflVfeXNYiYfOMuxn
ycvsjLkXFg4AIj2kqQG3ByiebjTM1LzJxmxCufuheWmgRwLhqF114lAMPsmHhvkoX7iTr+xRThq3
Zq4PBexxK/08Ofw+2kiFnb6WaK0S1rEXb5KTYrHws9JCwIVaGIQvQIMHxg0axjpPca9IHZBnIP+S
wdwigO8KgZbzJdjImrndOXCkjQZaESR4dDPexGtE+k62gpTuetxOTu5BktV5FHfVY47Or/t7YuHh
jG/6+3UadTDKbNbUrMLXqec6dIStCMhLb0GOvXAnNz/4Dm//uW9yKUq4Mkl8xMU2lJVCLZsBJrXH
t8iZ1+Cz/RCt8LgTLNLi75tZaMq7yJVQ9b9vmjla6gQqs1E3lQjT3R/taX7rj58Iwzxos2xOmTda
CYvnbOFBi+mFShlh5kKP301TnUAwh3KCsQZ2+ASIeBya6Z/JqZwj+u5fBzt4FJCnWUNNEDI8jAT9
Twc4deDRPomyPy41lN9pb6sZfhDWaocEvZMCQAIyIecH57DrRUDHFfdtMAVXO0amceDMxut6AI0L
6z10JHC06ua4FRwwDB90eyjMVfs2YVH6l9nzzXNp+/vQYTio2/Q6wN5EJUcXSFcuUivXOyOJgwiQ
G3xv8oI00mzXn+ifwOPrd+cl4OJchzvlBJiA063Uw/+eBYVxYNxBF0u6QRE/XhuXkpirMwU4d/RA
fUBRc/wcVVupXVz9uSmd7u/E22Q+rKH7FwTfhBYGJfpra5qq5mEc9KgF1TjtGkFnamb//lZ4hDdF
/S48TUMPGliVuN1sbZTvacXq4l+IHFUN0jMkcgTSjqZGkPsxF4Mecuv1W4Z0R4hXWbzxHyY0BzmM
0ZK5ozaiDjQASAdBaAWOFip0jNIk6KLaR+eCJVv94yCDktecIND2Em3bteRmSCjlDwbo7lEYPRlr
w+ty9LmpJtR8GwCA7n/Okhu4/By6YUYt/CSvOSOz8p3uqaimBE6y91fILYRbaRM9MoEgC2HPlUEq
tAyGqSqLGOOPwP4Lvjj0mp3blQZT44sPVozS+2YM8aZOoyB2/jvjKuXX5yHzpT6BxcFqoWhpgilh
E7sndOqiUCJ6iX3f3pJTv7JHXa5hNwx6VsFea7c7aTf3lmEmqLnnR9nifxVgf4U6o33AEodI62Cv
/YNrv/oA6kDlYV2oTfHzAc2+EV3sMdX9CjavuFR9zeShRQ3mrv911AgmDTgr4i7wLKIpOKK4g5Rt
gohqsgS7fkXp5OETJxnN+3gQhfCmpw16Nk4dxOZYtchbD0JEAHGWNPQEGfBZlL8SDHStDlpbYxOL
H4S5M3K+3mP050cOuPJc0CaYOTzl8wDlsfP/rggC66BUResK0v74jUqxyDoXKuLQ1VaD6wvkQwfQ
88AsSo/BvrekFwlnGU272dMqYTb73b7UUPtCHgldUGjEIi07184zGNSRk4qmtsQ9qMvAKqyvE+u1
eCvWicvyXcvGCIoENHRoxaYBTaPkd3LUYp455EPnlWGRSCFbzw7qSSuma7p5I5ChXVijtnGYasGs
Ghha5aibYMOZ4TG1o8hUj+/yNo8Zx/YW5EqZozYROl4qQUBRF2/e2i6BUIDChJai5QcZI+v+Ybkt
T1G21OtVU4UYQMUOtoZN53yO28RDX8AbwY5z7nhkZoNu7hzKHLVDBbkDhxUZWvvWOdMvbduDzAmw
MxnEHsFj69XPZ+aZvKmkUjap5CqyT/ogFLCpn7NVaJNa2GSFOwjmSBnoClpQdI4e4ivezT1W8HTj
8YltGRTHpP4FMQ7KAw/oJGumGraFL+M7+eX6exFFx84dkb7eFGvmct68Jil71E5Voo5PSrKc8p4D
sGhAqEJ40CrwtyPnRegxWyvd61bu3d9HN2ELZZfasu0wGRlXwS44x1w9Nj8fFI//f+g/WB4fCd7R
JQWFBmr/pJA8CgWjh4fbiF73O9uDFQRotgwER7XT/4rWv8JNt0WX1P3h3QYnP+P7a5faQ0YuSbEc
o1WFcE+oRJXR39WftSMANJSn5vOZ1ZcuLfoc1AIEFZRV2D7USvYzMKx5BF9OojNj1zhHYT1Zx4c3
H6oBpK9GO4jrffT8WzWndzAgmIHrhdsI7JvG0zMzl0rcwFWsiPFDapngiYAsUmhRSq6IhSLJ5Ro0
5Gh0jVYz4lLZVM5o5S4GlACrHQ+imvnU8SwHtXR60d2CPjEwAyARSO2sUEYJqJn4GuXsXl+VJ0SF
lqMeUaTgGdHK4hgvLJGfXzyBIx6aGNkIS5XTQ20db63cYIzmNiIj84iQCMB6Qvj2gxS8sJHomdz4
mgr/9zVCAxNPDE8DuENd6zswe84of4TmYTALMD5oa5ERYi9bR4CgwCehO5tO30LrKqu6Eas4bcTM
7iWrxAPOEjzs4IfBA6+GYoacA/NOSNjODbQW28zerNtCEJkDQK8BwBTRKEZzHHV5FApJgSZedd/8
0h+CDMD3CBmO6Utz0bz9S5pN6aN2giceWLXyK3KNnrEMS7ceFDChjU42FdH5vF7qUgyQl+yixsqQ
n3fLIxp7XWXPf7eoQJWgTxKNf7jTryxSm0sTp85oclj8efWDYnQ4GcCCtqBhq1nVh9umMKLwezE8
6mWXlaMK4oUQKuyeeg7tzoltLgXZ+OPkad8Mz7hwPsGWJQDLi0w2ZpS64easSfkaao244TAeiKtk
JvbyiBY7dT+/M4wtOEU8VQEfhimU8Wh4xxipVRmA8xiPJePIOzPoAsFYCEGeX7EZezi6DHvErVNu
78oedd0kvpzPkpgBsgNg9Fn2CLO4ix4FpKfszjBbRzqTi6c0i130R3liWCcu/p516tIZg6FS5xzW
O6sgD4jDZ+/yKL7rNv9YfNdW+JthcOEWR0YUjDfgmwLggFZlEDmxmjmxgDL2HsDvYaN6inM8HVEP
KFcQOfNSc4NW4A6piH9oZCQyxBe2qQMy17UmtgZsF+feRD3A8o+J1zt/Os1klUSXVvXSFLWqELkX
0yEsGzCn57vw2K64PXdmFX2X3BwGBGFZHhlGtPxSVlqtFQF2roiVGUw2LWhlUMsH08u6Xr2HbvFm
7MWn8GHaxghmks9kYmzeWx6znxn9+wGUF6izuRsNnnwAMLHTWQU2SfdGiDzx3wBfmbUTuoC+A58q
bECJ62rQFgq98WiYLyDsdxhbi4yW3stIMGsoKYBEAGm2a4+b1FE1R3wN8AqCF/hdZNS6QwjHGxAu
A3kV2R3IBHmPtdZLL0XQCP41TB2inIP4VTPCMLpf5jWPy50HbIpwWOEAR+U/qFuQaf9rkGZg6YMm
huA7DH4Em6Yyf+emiHWfgaOcbB75DjA3MeZ2yQVfWiR+5CKoUMYq6xQBFuMdb3W//ad0y32AZucg
seqVt6AsanDUKU1V9F8qLZlNN1wD9bvJ7cwzgIXC4BK0VkNKYyW+yg/3R/jznL/dPeiYAh8eaqV0
KV9BnbBVNWxl41HdaFvpFWwQaDA/oQcRc8u7pfWKrWyliMf5FW8L76wy4WLEgK2L9AbypUDpUNdc
aIwp3+kYuOohCWDF3yFw1YfoxNmpg+7TNQvGuXiHXxqkFrWLdfDeozJC2jCRlh3M13fRbB6nVQGy
93+Z3ovBUeFQUyFkrX3YKhzed1T0xSUmj0I0aDdfCV8TKf6c/NNX+RA4LV7qCerS/P9eCgRgFVEh
AFcQ0QDWkDqpox8K0MCZEZ16vpf9md12+zkjPtUc4Mofg1PpyQHCivtjv+3Ig1VFIUsK5k8gKOi0
Va7NvpBINRCjBShtnGw/eCM2tGLmEGBD5z6PnDfOLIvw4xYYQwyDVQVFIPD13mC+pCoZmz7HU0AT
rXFbbYQHzoocdQ0Sz/ncrftNBkGD8V34ZoleLR1ioEh1A7yaPI8SGImyLvzFWBeE/mQiAfjoxtCa
C1YpjrHcWv5KfgQkaRPKCKc65iua7CPqGAMMbYBfBYBSzDe1z2S8r6JpFvCKtjXQV9rHxos0xxQl
p9z7jg63TIiRmeHwQhwFJDQyoqCxRW6SfnTp6tjqfgqz0iPI+1JXe5MM239s3Nma1ojc3GayGbtq
4bqDggNYCyEMSjTfKT9ZzAKfGBwCUt5rHggvDzqKcfPmprzydyjl2rzNb/HCYzjKxd2MiBV4MrDK
AX5EeY1pRlU/a0eS/5nfgHOXPmNk8g7Rpn1V1+25fFADU/jNhM0sBI5obwJmUhMV0olC3e5Q5B20
qdSQRdwbhwGs+q/JqlxF+3qTPgtWA1WvdXDyHf+30a2ST6ZzvgEt4Chdmqc8h9SEDW8Q871bHNB7
A27G/BOXIICMzSosWIEV8fXX21iCHgjCOrygCfsYFVhNgzCPWS81eEZziMtF/N4guJIO4sZwEecV
XiPhUoqBE95oa6RkGguJGZYD+Sm83nwGYEoGYKo8cuDUpKs9r7dcgv+cR/dqZSGH4Epej08BV9Gq
AyQrBJl74uVw2BxUNJQ1Dy5Yef8Pew44e+BkCR0ZvoUW75an2R/4UW+s4KX+Uh0B3RVH1UPZ5bfm
5KsYPNzCZmLQNS/cx9dGqSWPFAOU2MRo+zWhSVAz51W9i3BjNS5YeQ/TinGgb13XlT2arLErRSIU
CHsv5VqH3Hp25kwBCc7dq4GCYbsX9uf7Fm+P1LVByklPWQG90hQGtUfptUXLBIiPn3K2TMht8Hht
hwpsRn5u426CnXhdAwa869Ev4YJ04Qm7yCnWk4tqle7kP68/P3JZmcWFV8q1fcpjBWrgyw1ZyMHx
kZWXD60bv2cOPNZ2hJwVCTc07GJ+Ha0Pf8aTeBQhnBZ9+lhiVs51IT92/S3U/VTweSz5Lb4leOkc
ZJbBwY2OKGingXQ1/mzeyhfOiw+P4X6wYo/F/bEQEFxbp+4MQ5kUJSErMW1Ux/f01DSANBLQTUna
4vWv5J076ytmZopsJMqNoF0UwQDe/UhIGpQ347Jx4sQWbkT9yO0WNBvH+lU4lE62Lr4rxPWs8uyt
swabLeIsAfcUipR0mDcZYsUpmUGCzfFNg45S5mxbBNWyNYOmktBP+C64EJ7hTs2pMOtNzkiDLk30
xReghngd/xhDJY3JjC/gVgCZV84+c9pPdDV4KSjXiy//qTkNr/UHs5Fm4d6AXRSlJSCTkYSlHLai
yV2dc1hg1GY/oJEGraEP6GwG68cK/KurLLGYN+NtHEIm+69Jyk1KwTwPiY+h8la/FlZBZ6unvgXS
XrC4dxWUA/FGPHAnfsXk8yW7ld5WoLLBL9KSig7d60kWlXIKpdZH9sEbd+IzcISxDfaYFa4jD8ll
EBE81t6wffmfvSbG+9cqdYJnvR+nOOAadKXmodlv4z/o/0WziCl83ze0kFcgM/vXEnVa81xtkkjG
+DLAcg/tW44cNucUaLqDSGzrMXlGiR+8N5/USta6X2pCD3uQlzsoeJ5VzlsPRYC1/8i7v5oVU8lk
4WK4GiDlF2R1jPpeg0HpC0wB2X7mLXEwu7fmKZiZ4noLNW/wHuL5hT4FhJE3BX3gD1GJrrBwU2q3
b40nviN82OtHBSgrxsot7UwNPZIIVAlWga5lQdesMuYsaME6GDxIj70NUHm7i9+gtvsgy04H9cD2
F6iVWCEEyy61Y6JclZIggV3hK3HCl9yOoLksgtRbA6TNEg/yB5KuvEfa5P9lxECzgwGEsNIZ1Bs3
VMVOn1INd+ym3AnfDaQx4YL4Z8DLgt87bj//SsEALbG4PpaCNOAcsazoHkSdhUbZ5nE18CC5xhY6
jm5oVYDTHfgTpJS+KtdYdyumhO1CnRbbCPg5NGhD3xrkrddeh0uVXh4qaJx2v/TOqXpn3IA3U/LS
TQTKctSyQIADbm3pnTHDS6790i61tkJex4JaE7ubwdOO3AOut33RWe2+dVqrfWcJgC684TFQwicC
qDZwmTROW6qFQeO7qLWMr0k2jdfwUXjI9gmR6ButAXyhHMpY/Lawec1kjHUhFCZs/GjGAKcMulGp
OebjsBnqCqYbDew9/MbPAWObnekEXrKV/pjupdLMjsxnxlLcAFIygNKRVkfbBOWPpCKvEmXGFLeg
6kQe2fQfg/V7uDfYIjTEl9K+9sKUTAUI8aAbgT9jhCVQKkj4HZTP5Hexn47gSp9c2VVOict/BO8h
G0W1uJH+jvJmXadBKjoyStImhSwnRCW0Q756f/atYstey0WfdGGOemUI/dymUCTEpKI7SoCUmxXt
IaNkSQ9EZVrbpfvsHyj3if48srgogaPdEVmK60Mq1iMwxWLcoqQPimoII68Uc7TH7SCAmBSveOWj
g34ICJbP44mxd5fioUvT1GujHI00h6hFi6hE+RKdvEAWKiHS40d05xlnSL17AVBkvpMzneHCBQ7v
SyQ8kPxCAoE6NoIYDuIowPS0Qcjg7wW3AdECbroTyu/KRl6l59i7P9wfwDK1kWETnVOQqwVug8bk
GcKYCH0Em+0TKQIX6FkuEfkFELlE/OmQFpLRyVxUQTbqAT/YheawlU7sNg9yOO99CLXPqgQQrCHF
hyjH1HpJtmloZqoltrYOvRogNVe/oFdbmdxT/iytQxbz2ILHupoGatWLsU6MoSDT4EKYF0QHb81o
9avYNh6Eh9YJTQ0pZ+v+3N/i5nXAEwEuANoBROmg877e5ZFeJpDQSrHVNvluj/u2P8UnCGk8YY+D
+ssEG7/bfXP2OcZz7x9sCzhjEDECMb2uUNfRoOa8GE9Za1U1pNyTFdoI/kQQhsx29Spf5bp1Eh91
km0FC95qerhv/afkTy82qZL8BHLos6U8daZNQTCFLd5XuRla/EbdqDjq6gQBXUIonayV/eAe4s37
CSpx4CF+hAC5nW4Vr3JzcC2CWZxJErQAzAU+4e830S695Ie6ltQGhavjG+cEGwncocU5fUVrHfga
4lew1zrnhDeVU7UNbMDt0fF2f1qWYpMfvkUi34ZGevowJnWZS5kB7TJwQMkbCeTIIWFb65FnAVPQ
STJFxH73bS5lNK5sUuduSv2+VnXY/AxACbwbX/nTdOLfKvsdNCiAQcLj2uFG3mLWV0wm0YXL5co4
dQIGQ4oNI+9JQoP0uRSOP1mJx0GwaYCsimBG4PDVmRmlxYNHeC3/M8/UaQ/AYuGXCcxyqxnaaYpZ
bJIEFd/ma1c9yUcopdnqXkMGXmRWmxcd7qVtysm3EyLeScJ8S0fBnVFJR+D7+aAC8anawoY/8UfD
kjwZTBHJ6yNEWs1/oOuA37n8BOrs93lbD6qPTxD3koAt1joPszm6nPVz9HI3eys9bSOBNuL+Xlue
d4hTQfhShUw3/eIfe3lqgh7zDvo2bK0GfrUz+zcJ3Cga8jrlNoZIAV7+IBT1rX+7YiCMhRIETBPE
4LW/FfJ0iCN+/MmuCHa1muD6PjHr26/8pTR/owLxNJkgmrfSF51Zu1y636AJhqYDCDYZAChdG1f7
uk6qGcYlwi1kmCjbHrNf0AuwlDNu9xq8Rr1VvNdQ7yai6WvG1C9dcJfmqS0/VFGUqSMZOyhIvsa3
ZB+ja7i0AqgkQLgo+UVE6rPj932zi05VgyAE4QUhYEYqJ6FF0gACfxRCanCsn3tkKrVjDlrRcp2s
BtD8SCiRKwk8HLqo0VQTO+AICZ9lJknJraMBswGYZKGaIIFAk67hdk0hAlmJUqoIj/bm8o8jhKsK
7DjVNhJAvIe3wOo+QYN2f/w/F9n1RXdtl/KuQhMl+qRidTXzSd+ku/nUOPOxd8/gksK/dZDF6PDP
GkjwzSfFQczx2ngcoI6KUzvtKn4RLCDtcQcWuwLndHhlkm6QL7j3hdS+1Iui7kqJfOEx9MIn8PFB
rk8H3xW+YFsCEgguhI1uig8QMwlBTNezbr2fKhT9BUjpINCHkAkh6bs+GXIydeUgAvioHY/qO4D3
Xm2DYsOsgYay2m2pmCixrwvrC0Go+Qc6cryb2Jybwj+x4IML+1VG4e7vt1D7NQ0CgCIFfAvqz0jr
A8Lx+8OANIH/DTcJ34ToF3+qZk2IN5U1x05QLMC6rz6Bbvcu1L6KUwWfgMJwhk4gEaLs6vqztrNP
xZS+J1CilK8+RzqHUIcHHwpgLcO79PCFPmy3WKfWYCc2q+H454DcWSSD2sjyjIOV8PgqcR89oLP5
A+Rkyca3v3Iz8sRjgSLm64B69eTiycs6RgtByvWcUJs0C5vC6Mmy6N5nhz24Ch9RQ57PQE69z+gs
jc9I2Wg77egfNLJILFbmW+cNZIAEoj3U6zWkNqgtOgtG0lVDCKowbie3ky1NyRv6gZ5jLv0QfEx8
ivaUllkOuE2wwixeZoRSg7guKkxWko6vShXI2bJe+ZKZCF4PyVuQeomWOgNwAm8K5M99l3V7UcAm
KdHzKNbCVVIlCLmbuFwkyGBDelBEu84meGnGbbRog7BnII2LXzy1nGNWzUZRYlypGmwr0RP7clWW
v+8PZAEfhZFcWKGuvLjV67QdYCUixKoT+hCK5KHyx2Mj65bg1z0S87UtE3nIWnlCXx4L9HCbSrj+
ADINFygav0SKuciwa9tkelPR0DPO0RcnlSu+q8y6LRgrt3THXY6X2qRKJvRD72O8eei1/Us0vrbR
S8/MK96mvsioiPSUgf5F1AWpUWVhJhRdgndSl3zPvP6diZMDymZTaoJdL3/1eFFGHTBKnRRtZBFg
7wyk6XnVQI9ADWPw3n2XurCP0B0ntzlDkZTxcTqVl8s1tY0CH1M+zGYVbWfdAy2aoaB2zUMBmwV2
XN7HQKvCI2gQn6T2sWi0jR+Qqcj1ySxz9JJyxVrOcwaUYdH7IGr9jxlqI4+yMAAqBTNx/9qWx25G
8Cy7eqpbE1oZZ0uLG+f+2WENjNq5Uyv4VdjDIp/NVqtD50qfBKtox4qxZ1mGqD0bhGopCw2ZQe05
UQ4AtJtlzIJ3Lc4fqkZ41gkkm0jtWFlLykhogJL3wajdJK9DfAim2G78X3PkKahgNyqLRHrxLKKL
R4dsAXitaFKitOw61Sc4+Uhx9Ur3hgYq8/upE9x/WCgdZRu0gYHXWKMWKmkncS4S2FGayZrldTgL
Tsclzn0ri47swgq1Spku11qMPg5Qope7vJlSN2i5d60FHk8Uu3MRxKz8FMsidQsVki/2Y5kDctD5
btG9Vwow8DwCni7YiHGyvj++Ra9xMT4q6kPPdKx2Faz11ZoTnuN6owzhea4Hu4DKq6RH3n17rNFR
GzLP5j6OathLm9HNNOlUqo0p66kTtfFhLMSUccqWd+N/dwntFfVWTDUtwi7pBSA4x6e6+VNp3yP3
cH9Yyzfu33mkiUuAoYziMoed1hA/mgSkKXWcc1uoge/ELEPTxjiqTg72VYsvM0AqxP4P15YsUgPW
aMXrC6qJ4KsEMtqac0XdLoGe7VLICGisfMbiMqJZDucOyGBwNF0bMkQ1E40JyxiW+6xyx+QslMjb
1q+hv7o/s4sb9MISdQMMnGbk8whLhvjS8phHN0cWIa/NLtFN0FT8y34hPaWE4wTtnJRXkbkhbaOe
rGMFS5FgZxA2bGdxr6YDo/K8uFgXpijXEtdJyZcgBbCAXXjUxeE9ViYrH9R1rRiMUS3eNRemKJ/S
xFwOoTBMohygjmOoaJrvPmWdqUZ2W4ZEgHRhh/ImsQx53Z/moRwUUbOd46UihqWdY29U6VMLuZz2
NOuW0tr3NwlrKimvkmjh2BU1prKSZLMVjcJMa1DhQq9lyBWWS1nAEZNRovmYtFmTv15v/iorSghz
wpoSj79T1Ix4MTjqY7Bus+jNzzP0kjfdnxh6SYmBHiodOiJxY8eVb0OU91VGKub+6Ik9+oF68T00
OUzPaXk5dGjZypFCEoCr1mVQcYWqoxQup9qp4YC96h9mHISDCugAAfOVJWpHcUWqSGNewyaPHmcI
ZztyMdlzCSptUWYk6hfwLzJ/aYzaVmnPFcAuocMlq7ZSv+VVS452Q2YX2jPoaVIU+CNWFLOQsL22
SS0y3mktJO5Jg5iwyaNj1mIiS7uNHxPJVDtbLvYBv0piB7Urv91P+koYNmH7oEVOrW6jgJUHWDrB
F1NAl2g4bpJCKcXnNErwMSTNtyomXjn6jGog8ab0VkIKCHwe0GgEQwvl/oQyKKSogJlY67xRzd8F
fT7f361LV8elCcrtGYGEBDzwwpYcN2Yjbxtc/jN3EpIXn//1/2eK2qSq0epaK+Bg1I1ghtm54Sq3
1LYKl1tNwZi55QX6O3PUHm2b0M9SCHxbcEQWDw4CDghNmfEcWjZCJHogvoyWAmpAyWjoUcPh1CUN
uiXj0MoCf1tKOWOJlu5cFRRB/zFDjaWO0sKvZlIPzPdj/aRyzVuTH4q0dVUILocg92HcT4vh06VF
6rTNkpzzcQuLXT5aYbEyfmNw0mEqzU3EWfNkdX3u/sPmQEcGEJj/tzn72ou3iEPbjvQ+8gEAbujZ
5bTBSduDITy1EosMf/FcXRgjP7/Ih5RpkAdIbOJRVErOOETYjZwF/n/LL90+EEyhd2ThpTDOVY0U
yUsHDnvWe2l5ji++gTrbQT6no1FjwKpqGv7HKD+ECS5kR+Zwg5WOP9SmLh8b7f3+PDPtUge+1LRQ
GxrYrefEhJIg358LUMiJbgmVLy7NzFJFoVe2BUQG900vHpeLEVPHJc96Ls4nWC47J+WhAaCOXs96
0SwvLdFNQuAEXXISE10sLTfMfMEFpKQ483bTQs1Haru3+wNZAAviNoJcxH+MUIH9YNStZoxADQjG
ETLBrfhqGF7N7TL50EeQtnk1RK9pD3rx1bJoORadwYVpKtTnqkTmeqR7LAlwjU7hzTl64kLA2Gre
UiEFyGkKwxssxTNIHQAHDnikdgORUMo85oOZQCTKp6nft4apRa5fApAhQZi4XemFw5jepWzzhUX6
du11MW2mHBZ7zWtFRy1OUzKbfg+9v7A1Jbw2mtLkUxYOfHF/guEX4HbSuks/NiTBQD1egVmDf8mj
2ol4IF+CfsUY3eIOvTBDHcCxNZJBLVB71rmvtjMrbQcXbup+ZXHg3wa/d609guqOjx0x/Aiq0VQK
jXE7EhM3ccXFJ1AncZTCNI1DUv6uMpsPFTeRHyZ5PNUd4+panlIDGq0yiN1vEl5xrUNCbURNr+B2
zXhO/H0erO/P5/J0/tcETUsddHlVdB1MVDlq5lppD+m/5AahZvKfUdBt8pngQy6YjEJBh2KdFHYw
bUMmo8XirofCAVhmQI6uy9TJ5gMhjTgdVtIkfMffPaHWV7VWOrE/73NF8gb1nENEB2+JgnEhLjqV
C9PUfQhR2WyOeryEUuGlHEPTSHtziLp1579Lw0dTzYwzsOhSLuyRbXPhpKtQUOKhJxNqzJ40j544
8E5ZiGZm9MegUj1Sl4hSwb6/VVjDpE5eNvajxBOzosG9cP5nn1ah2UqTW0gfQp85g1gykgqLj1PI
oYCWFjUmVJWpRe1COTPaGTMbidAFFsdnYS73kVB6ug4ol/AcCdNqDPAZ2gSCBx+ayqbBvaIh19Qb
qFOrg3t/ChZPCxQWeKAPoJBDd1DJYzR1saKjhbwavVTsHsaQVVMjzuPGufzXBBhqrxe3L/HGn0OY
AL5kUA54D8aJp8uuNP6LF7swRF/1naJlxggQrq/6VuRDxagNzTKZV3nIyjsv+rELU9SFL+ppEfFk
Gft21atnfXhtBdY9u/yuvjBC7ZVcbWd+ajEeLQuQIJXMAcijBO0AfmvFudNqjkgyCg2rXMc0TB3/
3AerfyiQnmQeGoB+YM7ocpdXPfBP9WhO6kqqDpX2L1fDxWgpH6D3RaLHHIzmoq1xsukHntb0jNhl
cd1+5B6RFAVMnjIi5Wk26mTd8kRfjRFoGSbV0QTJun+qFrf8hRnKsVSiOumxCjOQhjC78rMuQLtH
KBpi1/dHhrHFy/vCGHV5Q+xdK+oJxqopN6f0UIIBbgp+NcXMcJcsQ8SdXnhpNRBqPDthKMpP8eCB
Vc/UUOmLGJVS1hqRy+LCjFLiAkhibAQeXT9ZkD2G/ORmVfN4f42WzYCyE/TgKJDSkFbwJ4cZuqJB
bylBtkCaUBp4HEXhnzbcXyuUo8iTsg5QlwAFYKusBCN8mqrIi3ODkXlYvMlAbfifwVCuoou0NOh0
Az4WqZQ59GQ/d5Ro1eKFXgX2zEoIsOaOchB67Q9yV8BcUBxCEVR8PSR3WdAW1pios4r8V2ioI6Yu
Q7LXrgH9ABRvzn5FqQ6yQT5BfqrKBsmR0rl7ur83lh/FuKrQ1QdBQlCKXO9BuePCdhh8sH20jgJV
vM5pQ2CcikNZbIzWhvx0BzBBMLLGTCbu5q78a/cHbnSx9/NgrqY+wZhnAd3MgCr4IysCWQwrL0xQ
t+TUc22aCjABQWObwyhKbaXC0YqxlYyJNQHuC2n1gKVgxRoZdRC0HGJOaY8to3Daeiy7l7lOvfur
trgrL0ZGHQJFjbqGb7BoRrGvsxzomicNu/O+kcVQ9cIItfVBZ6Fz04RxIKtvyty6gResRclssGDq
CBn0zcyt7ptkTR11ENKBz/JOhMnc95FUTzfQffm4b2LRtV+Mirqw1P9D2pftxq0z3T6RAIkSNdxq
6MF2e4zteN8IsZNoouZZT/8vGefbVjM8TSAbuchFA14iWSwWi1Vr6SGeYW343BplvkVzKsJy35un
BLodfwOkg2ac6FRHd+X5xkrNeAwNXQHJizXea3kaeaRAc+MEnQjbeL2MJTyFwSPzPyxuqZq6ZZ3p
wB5yeo20waQ1vt75Oto6wKdzGUpsFV9Q3BK1DGUwRQUoTe9v9Gj2UuNxykHAoPbR+9CwI7rZg7EK
iWQ6xSb/hcutm6Fm0IXNMJ0EPr4HQZ8ZPUfTKHnhEXrizURyEYaODqRQX0dnG37HHisjQdUaRB3p
rmqcIIp3lydTbIxfg1o/Z+MEl37oHS3HoFgUDHghG6q93v5jmLLSURkO5+Q1Ng52rWJYBJU203r3
qxO8ymVPfZnKvO7qVf907P8bExhAz8dU2EoeJjawnPg5GY8g49QzcBb23jJCOS97Wpzfk/qtNDqJ
7xAQRiA1+e/aod32HHhSTGYuOYCTFtyb6e82dKKdPaluh4CkzpR9Xj0Nw+w6A1RZcOWshnBHBigq
6tBUGKzHyajv51yVPXlfNimw6Z5/VtFZRjswrHGXPnfDNbUfujK+StmLaf6TNaZkm4i3J3jDNAjN
QX2W8zq6NlcQ88WZ1zAVxIneUKJ9XW+hEHWcih8ziq+cWOIRhMZloYPN0pDBwVXjfIBTFhKSNHDa
yFy6Vhy03Vur/6pNyZ1XnHre4KzfsdksSj+naRtiaFZ9rIpjnoCy6oM1h3x4mLW9RnDW/mz655o9
zEboX96owkXcYHN+wbBr0pnrma7XB2aiFh0yO3jU7+1dH/lqP/7HKeX8AkSetFTrABflv+rk1qi8
GlrQVDIo4Wm7GRTnFVonNVmlA2XIliOl/U+tJ5Jo/bJt4CX3fM2YmjpVkQAiqdHCBr+mIMmr3LN6
d3l9hKcDuAvAWa1C04NwNmg7A+nSPMLbx1SeFEM/mbn6YjbW42UYcbS8weFssIurrA91+Bh9fMXr
oKYHKdS2NBARRoHa+ArklUI37lXJrhbb/gaXsz8yK23bL8BtUKXWDPVVuOguLo9+WECJMANLrPOj
LeKPKgUVU422ib69sSzUW18ev3A5N5/B2aUeLoU+dqsvY/1VZVTXLerk8gmNPMoigRKGNBsozjhz
h1Yjbl/QKsh/UhhOk+JyV+3a8RV0jYf/NCyecT1rs7DQ1ztl1OyiOPGA5cyeakhCT6ETgUaWCcli
tP/Z3CIaxmSm1ggjree90f5C8VNV5n6i+rR7btRWsruFJ8EGjVsrp7eyzpqwVur4D2mezeGaOC9j
GKPM97qodnPXS/agDJBbsawNFaMs1+EVqRtBG0o5aQ1xm/I21wNqBrosHST0X18j5Lt0aByj2Jig
TQJPCu6MTMOSdt8uW4a4+maDwQUVYYsKqmLCoFSmPjjJiKZBVg5umRNQP7Dpth7TO7VrPxp9RBG4
sTy34XJU1ietJrlLGi32moalQcn00CsGvHZBpTt3UydUJEeG2AP+a1x8c1AIxlYa1/jQVF2uFLxi
sMq4jWpIKl2eERkOF2CA1SWtUgtmhZziQQ/LoLZaF4IQEhjxXrHWLCmeX0GfyB0cplGibg3Dsczn
wVzcNvf7DpwXoFqbHlRTqmIujFrBAADOBzABgDPyHC8arSnMDNgSyzxmzW7Z3+R45J3ibxOI5IqD
gyJkBe0ihaz1TmjEG+D1901UEyWOwsq11Wy26r0yjftR1gIjdNobBO5sZHFOcbBjKieQ1RXLrjJD
P7MOpSHjnBG67M8mU0ygjUvv+VCsNHWmcoRpFPEjrYMEFRUqYiQjSAbZQSS0wg0UN2vhRAa1KFao
+gGtGa7Zqm4epRKPJkPhZi6PYnAErHdOJblx8PKfoJyzkDV7Cd0mqpfBVAoW+D8KfeMRxWBo20FF
hYbUeXIzp14J2ma9vXNYkGbgSdUl55CAlsgAFSn62VaJE7DtcpurYkOWZxYgu8LNTvRxvje/tbfk
PtyB8PY72HMQYhyj3wgxLvsO0abe4PLnLGmyItU+UyLL0QZhNCpj03sSXfeaP6cPl7GE3ZJbMM5z
g8grGxCWrT2cjgsJ+whyQGAvdM37/CrfV9fO4kKolz3Xu8jPoF8cgljl8ieI9sP2C8j5fsCTpp6Y
BsxnmXZ9ej3PyJF8sxvf1H5cBhI+Y22RuJ0HosaCjBGQSHoNl9zPva+r15SidEQ/NOauBo1LLUte
/KnQinNxi8ptQtseIjIomOHWLU8Lgs4nNXWnyEUqPn7tnsPH627taE/8H2EQyd5adZkxcZuTLFmi
DmC5glpivAu/mffpa+tbQQKKynkfYUEfUt/2Da850sfaV/5By/BxD3ZQWHfltQcc4mAMB5/qQX9r
duqDcp3IonaRa7fQwQlqH6ijGzzlLjPnJUtzNANa022YTN4sPbZEDsqCytba/0A1KC+dW1hT5B1T
ZxweRejSGUVs+T6UdiIILx9bFG6dG3RCo/cYKGh0VUGybrETtF6N+Kfe42WfKTtHC2r1eVH3o7Oj
sxpIrHvdJ3xGaYvPrTQLlU7NLeAzHTWgbbRXUQBGWVkdSKqiFDu7iodub1SZV+GWqaTjEZVGf/O8
tf2I9ZTdnNMGXjpRH4mP0MqHUQGRM6oU80L28Ci8YG5h+DtClyt6nsGqcSVv7F3b3izji6mYaG/+
3qbPanmg9bFeHi9PsShE2KJydwWlmlBWvnbJGrVylS3W9ch+Kxp7bWfl52UkmcVyR08zqGVR2Bif
Nd9T7Xkenrrw93+C4K8Fac/6woowGJItHkmIF+rLbmGFfxlGtlQ8X+NiOzHtx3XSjJ2CGznCnd4+
NuRuoMGo/Uy161LzVTM/XsaVzCAf6EfxNGhqDNiIfm/wbjZoD5S8XsYQ+9Z//QofDVM7bau8wiol
I2pWhxrpDuW7bY/XDSXvqf3U2snhMqLYV34hcj5mdrKGGSEQm/oUqgi0QRQii7SEGChuBB8jKND/
qEgqWrtFF+9qGH18Wzoj0iOOUfYfl0cinDvtU00IdV6UnzsVFUAjW6k0SG36s+LO6ilks08U3a/N
uwivdf8Nj5u5PFrmLF1b7LP6sTHuwmyXzTep/ZaHD5PZSCI4ofFtBse5YktN0kxd2RDmYUH9/bHJ
WjfOJDV5Qm+0AeFcbRYNI568ARKOdYCub09NHNy/7TsUekjMTrZYnLs1oyIlmQqoElX+DkpWgm55
n6cnnVwrneRtSTh3ZOV5s0Cx8kdq3urauWIhwiUI2tN5vNLAHlLL+MnFYe8GhTOHwiCVgjJK1Nie
4rvmsBzwenXMTxVoOlIXD7fQKPP1Y+Epp3yn5i5kRgMiWT+BEBACw803cFbS9YZiNBm2wPBxpyPu
fkFN38/v3wgFqU3tDx7dW5Cmn18hR+/pVwsF458h+QZh+eH2GzgjQm50ytsI89CDz8rPR48+Ttft
HnyC7/VH/KAHWQXqq1oLLu9GcVC8GTtnUawgs9nWwAVlpq1Axnu67g7kZ/gTnCl4W1J3xK3f8Up6
B1Jz3Qr+gkX4fO5Xi9/EKaFhZJmTAJ8+nZwcgXh4M6KeOgXy7NqP/XX4SG7DxY3eLw9cuGk34+YO
9tRsK2qu0okp6NKQpYG0iRK0skcgCcrnRWgzOitD2wNquHEwNe9peE2Zl6WDu9SSG/L6sX9EnF+D
+Tz6NzCEtiFY8dZJjHKPxdYvHTcZR4tdVf+9xCouVyrytrKSWaEz2qCucfAGFSqGTTzMQO2rn0po
+Cw7hNAbne1vJvKGSbu7vGJCoqXNFvmM+zd4UZU7Sr/mT2ev9iwLt2PrO/5Dn6x1S1voJr6p752n
Pio3xb57NlKPPSg38/7yV0i84icf4+YjOtDkwWPBbmoNe2XUdqXhQYrpb86tzdRyHqkE8fUQr3ZT
N4UbmrVHIdeRyUJC2QJyPoc1xVqmABQ1/Wi1oO39Ov6gWTBntZtKBchFKcvt8nGehipTk1url1WG
1p0tNDPfq5afDL3ft36MxButdlb3ghZQiY+TLRnnYkhfq9CGwDC7fo+Ew8R+oZRasmCyqeTcCUrT
S8jgAsMh7rh8H/Njvuxt1PpBgHK3mJJMjWS/88VodG6SflgXLrcDpQ8SKD8V2ILpcSGDNzvXkyKx
etkx/fn7xuwrGzafNFg8dkT5NrmCxG110107AXOTU7tL3Vb3HufdM9sPV6NLIdt8edsJY+GvDfHp
Gzb46D4I8ZaJEStZF0SWhVSgxL2s5venD6XEAXk/iAd5Yp6hV6huEIRWdvnSx0fLue7ql5gFli4Z
igyIi3jopNRlvnIuVfOujkGHdIXWTTb6/V+V0YCQ4d8hcV7EHMY8ntAt7KnlB5rNEZkyvLWWsg5e
8drYFl4IwUuMxrPzc2BOdVVj5so1hBLX3M5QjHS8vPri3fWFwO3gWY3JYpuwvkVL3TmpcbqUXmgZ
N0OpuCyifjtakiP1M/v/pz18YXI72l6f6+qVvS4p6teMWLjisQI6nw7LD1ZbGThgo5xQcK1m81vS
Gzl6i9FmbzJLAcl4oujvpF/aj35CQ1Vj2NONOk7VP0YXs0d0VxogswL9kItKgOSQLy0qVyu0ktV9
Z/9GWWH40s/q/A7tSsht1ROoXTNdcby5Qz1CZkbRIeqscJd3VEfUVjnZyRqi4WTNc3RELxxIMbvu
1HYJXcVujMmvHT35GOwZKlOZQw+L1Rq/YrVOob2R5cgNKTRI9elJrax8n9X0SZ8U52CUBHyOSnJf
OokiWVBxMgIG8/9shqeXmcPFQmkAZheEFwqK/afFzdMex9z3GtKIys1SPuPtzBlkBNris+ALl8uy
F3OsERSRrRnIBZwoihsy08v+7vj+QuEiI8ViBSiWsCNq0JzR3guHXRz+urwnxFOog71NhVzCyqBz
vu2i2jGyYgZInz5Fy14dnxe6zxD0oT8jT3ZK+96sFW1/c9BtULmYwViVnJsJqGH7I6lfEi0FHd61
Mhz17CmjshSIcLk2aJxrYVZCwXkNNEV5S/QPA91WixX8x4nkvctUplHoACStHsL+jji3k1q6fXk1
x36LzHxReiPeXCrZE7jwINCdldMQdCCgGTtfwCp2GFs6UGRZTbhfpsnLk/i2H6Pbxpp/WG3+Nwfc
Bo5bOVA0Wk1PwGUTaW9G7c5K4lq6a2Q3k3RGRZXsaD/+d2TcspnN6NiKgpE5KTmaSurG9qFy3hTE
5Jp1ncXoCTYCbLzLCymKipDAWgVQQRetforCbWKEGgSCSrFy3s1T7jYt281F5o1lD16gYh9H6WHO
WzSaq6+XYUXLaK+a3CgoBKkTX8JYQM8IUneQjw9bHLDWw0DTDE65xYXPOal4JL0MJ9oSWzgufAhj
iyrqBLhMfRhZG7T2c9rJ3KTowN2CcKZpNbazlANAovIX5CySzB8YKBbArlBek9CURETa6g/5sxat
PnjcNbVVWYCDS9gyVpMDvhEzi10W/hhtF/XLvh6CiuhbjzOvhboYmoaduXND7f0vJhTk2is6eAL4
BChTjCq1SzSTW+Qn/KyXLK+d7IIunM8NBrdodU71Jls5M7KYoFVmP0ZopUsRtb+R/qcho5MSmogN
eknUNBgmSlzPHYutZ2VER+z0QkcSJwbF0PtES8kdRBT1ITH9PxD+BM9G0O8qK41gXbYvcUF3BSrO
/2ZlviC4w9qsFqXoFYyjrZIgRnaqnjvPHH5eRhHuX0clGhTlQIrIG5+jd06SpFibQXvpMo+YKUwA
b7EgkbYGJjF1oSFswDgnjLzMQsoMYM7wFJr3mo0uePqOplWfWse4+4uGPXhhB1XmkAyBQM65IYR9
UVmhtgoHkGofWY2bTjQoMskGWr+Z371blHV3b/wuaFJpSVtsoNK5DVGaYFr7jNynTAIjcu9bGO7x
uB+nZTZWdotoKQ6sM/btgDJL3d5VGXF7cDgX052qyRjSRHtpi8rtXCcLI2fsV1Ty5vS/SXdFnG+X
DVA2f7z3g8pLSzRA9N2E9JmDd57KJm9TAY4n7fEylnA4a3utYa/8BSp3MhcWy7vBAJ/ECEtQNftq
NOhbA17dyzDCIeGp49P9gOeQg6m6Mp21HjAUVzcUcjn3fWX81qNyj+rb/WUswf4FjylZbRyxIHSi
z82vSROjRkkx+tfswx2B4tI43OqJjLxuXWfOyM9QuI1bzEYJLoQWrS/NoVo6t5EdEQLzBgDkz1QQ
hhMo7JwPYzbnZM5CANCs9XP0MS6aARrTb0sDXcZQ+Yjb3G3tUPLII/BH4LglDgrDQOik8sRYThib
etR0aC+z4MHV0J1M48GqYjctbrqbisrKnASGcYa3fs/GV8wRykJQH4EStWEH1oG0LQ8sPy5tJhnX
Zx72j/XaDIw7A4vYNFkbA0hD94VxpMTrzH3WBpnzYo07Uhfo7TlM6Z4uvdv1NgJSWUW4YKtth8rT
nSBIo2NF8AXzfGIopiL2ISsOl21fVEl1BsJ5+HztLV7W9cuUOQgnlLmkjptM7U3rICFhpaitit1Y
G59KhF+STf7/AUePLyjVCEXx+/liovBimUfSo7sAl2mKdkvF3rHktTCeWqV0Q+sILSkX8pOXxyzc
KCjY/B8q51uUipFRtQb01fQ7LfIL4iFQ3an1PirdKsdzsoxTX7yQX4CczaLDrsiVBcNs2hP6WpzJ
qydJMCWcStRcgRjThK7tH7VXs2GFVVSNMFc16W4nJ558tZ4hbq/pUFNz0NEK3v0ezVB4GaPGYoL3
q5RxI4jGqa0S9BSkmCbCofPlzM1uVrJxQVsBQu0wImhdvI3LH5dXT+SttyCczSgM5WHLMK+VsJE3
Zd8Z2asQ7LK8sZGcC6IGO20LxRlKp4K0LWQYjzkFqO+fqoeEvsbV09TtHfSHj1XAslPM3nV1v/SH
kXkoIE0Sn8iI3EQ+b/sdnP10ia3a0EOEzwNbSKW/FOrsI+eAqvpJsjWEKwhVjVULGvWy/FUmw7MR
iuoJRqxTEL3vZqJ4Vbm7vIKiclxUpXyhcCFR7FQxMxhQUpr7WutP87utXg3qdVzvQ3o9WJBiIjdJ
dtIsb+rfaPY7XN5bWTnnOmu8g99+BWetc6WqY9ejX1hPAgu1hGPp9TV1u9gCnTLylp0kuyCcW+j7
gnUAai9orznfHaZthUyxgLcsTuWzluJ9xyI/aEdl2UNdFGtAa5auWrOryi0HxdI6zqoYE0whJFkH
k09dvJh5GSShMxePPFAXH6Fl36cu+90c5l1yk77+grb6HblNfG2Pw+yVQfVePcjIXcVz8O+H8QXR
yOvU/TTiw2r7KQtjV1+OmS65s4gcBHpBoaCsWuttjFvXRR9nxgodveHNS63CR6Qgy7iiS6ARWW+I
aJ63UJwvSmZIWS46htO1gYp3iwxsAZf3igyBc0F53bExW4BQQhOl1Wo3k70mCU+O7SA475JOU54Y
AyCS9AhCjNgIxvxHrB5SiE4rV2F7o8nYnERWAH2CT9Fn00bW5nwnQG4+n1NttQJjp9pBjWYDGcTn
Cya/uwmICFaBAoTEfINkaMS4OaSwAgi5XrW7du84fvuR7F9nv99BCdgPvRAUHG5uuaiNDmSl8CKX
vYXnLEMpc8rmdYgJqEZV+GlExpZxlSySc1+Ig1gfsg+arcPez6fSNkcUcyUY5jzdJaZvpO9meUfJ
02UrFC7YBoVz2CpRxpXLFQ4brHimcjAjVJTL2ulEZdcIyUAdYUF9iEI073wsI2G9NZTIGTp2fquo
+wZ9lvZLGL30i6vT8jpz7nPgG/YOjSKObKeJ4AmkZWzk8XCFAjPtOTybzSjWyhl1jKtaz+hP1oMV
v9LpgxTflNqNFx/VPTY2hX5HZLxcgm2+po9sVLUjl69Rbke0Fu6fUOdENaiq/LSr2o9aKiPIEmGs
pOlQxsNdFxe28/H12dB2s2Mi31YNlavNdAcBnYfLhiI4UwlZM3oIHZAJdbhxqKNmZs0A4WYa26Ar
DRZwVzT27z4JWohUJ/buMpzA+s/gONdlxqAvSFadaGUE/ZZin3RlQisPYno6HS5DfR5NnEOBgCWC
S1OHVjJSH+fTF4PavQkdFOKPVyUaMEYPhC0uheyX31+V+yFFp00ZvKPez6WPgweWP8gLRv5H7mc3
uqe6FpouLn+RaK43H8SfpYrDjHEx8EFLj6rvX7MV+3DZMVhehuhUNfNfXIgxAQbKAdBeCl0wbnsO
EUUHXQE8bZUAh2qv4WPUH+33+OBk7tuYu6XlZrN3eZSfGpV/zvsXLOd7SDMgPQm6F+8lD8BtEYGI
dg95JTc8GvfJzXJwdsM1cyfXCZx/8HSZuz+c44/2AGo73Y127fstyNK63eyFweUPE0WxmA8L1BO4
uurQDT83iKhLQJwd4sPCZ2VX3UR+9wEqS9sPb6JAA/fS2lXm5ce/YFs6gyXnsGHEFG1ZGYGjFkKW
+uDar5cHJqpmPUPgFlpXRzrUFhCmj8HXD2hnvC1v0+/tc+KFTxQ5YDd6Mr5XCCdRjuBfxUHm/v6P
n8Atel5lNGIRlKIh2OqCoetduzH88vk+P328VSe6H19DDyut+LZL/flaRl8tqlY6mwIuhnRIFOGd
B1OgHE7TXf7b9tCHYh7s48f3co+mr7BwlX+MJ/vJ2VsPs/vz8vBFF88z+NXvbZJcU4M6IiPB8Ond
ne2Z++Fd8yeU1kYPEFysoMyse2BrlBHZCE55yH2htwpVITiNeA/nQLGqypcMXNNh0FY7ShJkx5k3
mT4eadTupERXKKlQU89GkeQ/SRxMsocA4RmsWwbe0Qh0J/AQez7wubIq04IQjLd0uFzrnZuphgun
jD6dva4fS+fObt0IJO15cbvYt5Xs/is6UFBRa2D8VEcrG7enlQnKVkYP/JFe26kfpcfCiZAPfrm8
wDIYbg+PJpqyWxXrG6LRdqnLG3SEfyhN/Kh1Ml0JkdIp0W3DNsGQY6EKnxtSDB5tja62BP5yr/Pj
ffhgB+w4fbO/aXv9MFxPj8qp+P1EfyLq2OEo2bXQgZ689lW2q8Qec/Mp3LCbtAUbhILZzaAH7A+4
A+Nqmu5yr0YbpTehm9Md9upuubKOl+dbdMdZYx4NhWQgCULy4tyuphkdRJqRYhI6SJZZ014hjtdB
UHWccvR1JPMdEqw/0L8akFbGbSOKu5AaN2BXuIn/8ZQBJiS9rmdsKxKh0+fXED5eHpxo25oQRwTz
lKniMsXHXDN1wLGBWSXxPE9uVJVWtJu0iEG9LI/q4DLa+tf443iLxoVcaVS3cz0BjXXdsUCrbdfq
wWwPXpaAkyJ+u4wmnDsMDVWBKhhE+Nem1oKMVz+WHVxOghK29mZSmeQGJUr0QyMalLGogPrMoJ7b
RpSWM9RCq84ry9mFApW7QPbUaewgC8vroSiuwhESFUZysBrDXdreKzXo3Ta6Ryi9ujxcInIMqIEE
9T5cEAgHuaOXDHmkD33TgUvEDqqp8wwnvM5ntp/C6aAxsisKtrPGJ600vVzV96yfjyAKd2sbqgA0
vYFknxdDD7IHQ1Mf/pMWPzI8atG+AisuO82JPYLUgeGB1ZKEacIdBvYKxMc6NXCCcDssM0isRCq+
XKu/W+ON5rike6sghRnf08qdimtTlQpsr/6Ct8Ut5jqbm2PSDGmjqi0wozZzE7xOF7riRWOQ68pO
Le8m56Qx5jo9Kmp2/V+kD8kWnNt2MQvJlM4A70fluWvTK9P+1mpdkKItcgpr15jfLxuHMCrYIvJb
r7BpO3XrcKHqZSMXFBdvGRKXpuGbkemOta9DwwT0njr4s9rOZeoeEi4F+zXO15bzS/I1qylemnzu
PoT3ExapE74GSqC+M918VpZSn0zBEmaBFd7XxXdVyUHW9FqzX4r9JMEXlIgRC0k+Ew7dwKMtt1Vo
pjV1THrMP/nWIBoy4hfc0gk5UihlWzsnQ32M7A1XdOXaYnJhqZFoWjUZQ+e17CkednZyNSuQdNF3
0I10y0jimQSu1rEtXKXxQKfhdY3bUtRS48JSUY6Wt8ztFOepbmxoe0IXNflnqGQPnut6cet5hsZt
pibUGjNK1pK7IoLRnHKQrYeWX5qP2di6WXsydMmpLEZEjhtCZmsVKjc+lGoZRdYitrQSBjUvpOSM
1xQt932uP439b7QOgqhNVr8gcvcOrmy4xqOuBWV+nN2kRjp0JkVNEGQpW3pLQLxOSOEaTaCOR8IC
ZWGeoaBu8wftS0hAHGv9cNl0BYfa2RdwVhTPo65EDmZat8rvRVtVR6cjjeQoERrPZpjc5BrJqETl
WsKVDNExihLPpA+NmXh4Sdp1xl8U9WJIePZDmzEOLoN3Bmln5dOCpXQSNbDI4tnJq5Yk37rS3s0p
rFarJMazfv8f5vqFSDmiPYRtWjr0a/UYagsrwg5hG3mZVA9EvFao30F/M65Gnz55c8QopmGPZYrC
QgVXMrdSln9UmVaawKlg7r4gOLceEr0ayVoHp6bFAYlRcA3v1rKDIvIncLMR5ftl8xNahkOg8OOA
Zgqu8/zU1KcEBWSr0pxSuIOi79rwrkn2NvP0YvYvQ4k32waLM/WhcCACNQLLWkr1fu6qk5OYD/3i
7KsBlZo6UZ6IkYBPCxlld2rZfA+JdD2oaXzVszy96+w8f5Z80zq+Pyxn803cznCGahycBN8U5ukL
VED/ydXqlrHsIxxfcjwAZqBiHpVwT7PUXQxQu4XRBzEhR335OwShnmNvPoPzt2VJ+9ReS1Yh8DY4
9EqDsFw4vVgy7XQxDkVpDpR5LJtvS1raosQ7FXCSyLPVvRVlxxJ9V9LqcFF4ggF9AXFrbdBhSvQe
8zrYH2rc7825Q0o0tJ6juDjo7M10INUINhV97vy8fW3JcN9T5xWaU65WZLfpjBZTR0YeIdxcm4/i
FrvEA/6kxvgolbrEujEQJ7b2PrfQd4BOlWmWLKrQK23guEVVFKVXGoLJ7mfkvjt/GvwS9TR/YzlY
zVUbDBKgXOQ5qpD/nFKU+9WVBxWkHTjDXYriq0yTnCHiyfsC4jxTmZrhMKfQzsuKnwZd7q3kAQSw
tPD7+UMPR4lHFxvqFxp3hjRj3CYoNcWG0HXcXF3VafeK1tw6qsQrrX/oTwfwLxB/dJQ5KPhojhLa
OHlrkTVnqp93OTivX+vYt+zsGqR0l1dM1JyPoxHxqo3QA4Jj3JJlISoXPwuRl3w6TBD60lDOUICT
mRnlbQaiSMWsdjb92fe/afGLoH0WN0GIuzq+2eeSjxHZ6PZbuFVdKKmzIsd5045p4TaoH/DHWo99
I4mzw+Vxi5Z0C8UtaUVLZqcGoLIxOrJBA91bf4SoOwjCZOT9klHxHa1zX01kQmuRRzXlVNbI+Ovk
YFqS9y3hgbYZEd/GCqthpRUCJlTYvk+MV6VExTftAiUC9VdHvExDJdto7lexonlIAyvBu6FhuMko
07AT7U54dWj1gWEDqVIusWerY6/UFGbcRqPHIOxodpbXOvRm7N4TbXoaITsp8TyrmfI7B8SKqKyw
kUn7Q1hlRJTSxKvUqj7rz04DCYG2TBlAi9qvdTL7USQT8hKv6xckOY9WwipEb9Uqv2vZteVFymIH
TTJCC3WgsgeudcL+GJ1m4n3LwkZV+ZMy10YlsXRMKLihTkn00wHnL1H7vQqNqTT7bdEUUSAkEUl/
LNVB4v3W0/EPcKR9TRNFz2vy+Xyctpbq+lgDvJrTXZLSx2xYJAl+4VRuILiNT9IpVcsFDrY3sx3K
+g8qY34Zy7rlRakg8Il+DYXb9XqBVWKrI0/ZjR4/j3GMouCHlvhZfWXGYFVQvyvoivsLV6MjZ0+g
wbZeQ87nr6id3GlbHIpmj7tOHu6KtN9b0JlT7FhSYCT0ahsoziR7aqJN1gBUbJvBhBginUe8Ojt3
kOy+vzwq4R7Hm4yOcx4l6nyLZgbdWLy7YioV5iFaRc96Ae4DxFRN/k7t6K/m8AuNi16aKGsNtgYW
oXYybTxhpkcnTtxMluYUupHNqDhbhySiarEZo5qjfD/F4E+pfjtqezXFrwMkcS9PoXi1vgbFWX0Z
lzVha3eW0oGh1Tll1nsXjnetzOxFUYWzGRRn9aRIuoxApsYb5sTx6yjM8BjdPXTW+D0i420/j4kX
of/kmpmpIVs5IThqO/B05hhrN+i59Q8oRVK1HOAUVA5K5U/Th9IenTxxy/aJVb+lTLHCWf0C5JXv
q0hHw10NwFLbj/WPvvOd7DVXZb2KIjpqx9ngcNsar7B1qLYgZet8bIEoSA6h36MU1zVcuv+hnGa/
vVuC3I+elBszuGw5Qn+5web2+eAM6WyVKzYU3ylLdxZxjrkuO1TFweEGh7uQLxSClEUPnOyHEZhX
JDDsgD5WwbwrHmtQi+Kw24PcVBIFi17jzqaWu69FIy5zdrXCvpQBi33lEAbGaXwxfuX74jAz6EV5
zW9IcVGJUxPO66dSpoEy4D8KrdBslpRhCGCbnBwNDZm1P1uNbHjr6vxxoG5QuNVTSJfo2mo5abOn
7R2Fck+OIvGl9aFbUEVlEM37GnczHEjO8O2y5Qh3xwabW9Eit4akUoAddcb1zACi1jcgQNk3iXm4
DCX0pRsobhVBKQF+8ghQhTLuFXDGkDmFeBoKFkyGikP6fBlOtnbr75t82FSFVc8KwGnOW6U9lGvd
tMyZyWZv/X2DQRmSRkiSYvaaBEfDQ94dIuvK/ov2GhSo4eFP1VHPhSevc5i207vYzlScQsU1U/ym
+oilpGyCRwo0mlC8h6GgEf84jLobqtwmiOpo96rZ/dU4Vo0/Lm+L0p7QiB4MS/W90L5lRfl0eZ2E
gcMGmDv1krbA31wDhwQJPqf2ygWOpAvdEXVRZgqhYZP+xWvFdqjcEZRTO5lNew1VVDS+TsTagZNx
CocHrV5rxVQJ391q139s768B8gdQXKhxPKyxStqhRaGPfgwzGrEuT6IMgzt8CigZOKAzBuEpVg03
g9BVZ1WWMhJa+2YgnJ+aWUeNvgVI31cgs1KpFxI7WCwN4VcpC4ZEBTYwyLXrGlV8KHbl9m/d1tpM
ZkxbnR7KZZ+U92n4hhpvI/rW6UhAzq+EHvv0voqPrewxX0Q4cgbObexx7MoiWVthDRZk9Nogp8h8
paBVmFyGB7X6RqOuPUhOG2FoBD5qzSAq+T/Svmy7cR3J9ldqnXdWcwTBXl39wEmSLUu25fT0wuV0
OsF5Jjh8/d3Mrq6UYbZ4z6lVT6fsdDCAQCAQw96ILAWNp6o0myKC0FzKnoYQ0w1x5Paq6pWGbjcN
AUli7MiZ5F+2nWVlz+QKyg5NSAcyx50TWnzGCGVawuyAjt5QPAKbw1HGxxwkYQV9NJK1DNeqcMHv
dE2qmcAEQuiScPQu3BT5wTTewSflRuZVZ26qwGX1NlhLjyza8pnOgteR2MQsQFPDB6heE9O7qiO2
EVS+Yj5eXt3Fa+hMkOBsZEPu6zaEoNAMdyMek1TK/Rnc5bKYFX1+vXTPbqK4NeKhNGYxgxXYVT88
hdpkS6juK1238k5Z27NfPz8TFiY66voVhMXqT6X0Bs0J2C5AOb+agZt6X+78oQH68RrzyHIgiIlu
A3PDBECtgpsrsgxgUAyxfFv3NgNiUjIwTBJIG6pltlYXWzUd8f/XO12OPR0LLU3mKcUAXGo9jtpH
mXW7y8v+fyzF7y8SfGJZY1xyrDH9zcs7oE/0/MhTzPuFVwag9k1tI6FWQlrPYivB1FKTN6g8fgsW
ArcGHDJGTrEUU/VSM23TEtUeBnIko44JHNMrJWYr8V2bjVecDqjYyTsjzHaafNLS8MoygoeKfO/p
S96ojtypMJPwipsoJPVquGkL5aNJa4+xxK4KRbZ5g9rHjBjSV2vEXYth4ZkiQlioEisxRgOKpPyW
tzsWv1doE9Jllw3jym4tO9jfayY42DoouRXMb89KBRfnqQmGjVzeKe1Rx5tCMlF2ebhsHsuH/7dA
wbOyWk6J3sM6Sj0A/JC1bWQFI5qDd1nMqhWKTjTHhCzn87nIjmDvqCjAbDKbyWj+2iWJk3WdC1Do
XlmtFsxW9jm2McBPbACUC2NsyO0KK1pa6OZTZQTAZbRvgmgT6FcEFo/nSxd/T5DWGmKH5/shc+uO
2yhbrij+dYEhX5lHFdEuKZtigUkiXGtQlEYAXgE2p0F+y0/kaz1S3aCibmaMjlnc1jIoF3Nnau4N
IH2n4VEe/zyi4ufvEK4TFWP+XVjhO8J2Kn0kV3rgjwCNVs/rY1DEkQ1EqtG/rPyi7iDbRq5ONhA0
CB6gn9SEJYaGcMw6pPqWVQ/JGmT1/NlfthdtsNTQ8cKWRVo0PjUog44YxAlIiRoB6B0MUJhQHUM5
oepawb7BXMvKTbakFtpPtZlFHOl7sZdIUk0YlA61hvFAAAmbjT4bPi4v3ddwGTfImQzhXA7EYuib
1/GgCh0qwWxW+6/WtBBOZDRWaTDMm5OFDkeOfjxU6fNlJeaPFDfnXAnB5jpkBixJgggzP0pmBzAp
j7B92/zpHPLntRICmB77oczHzBmqG234UWCgIbuj2kpJY3lH0GSALAugAYggJRtJz8YUO9Kpvd0y
P2lXtnx5tf4lQISoCKKRjnICAeV4quu5rh4GJ5UHK9b79YrBaoGuHQBpFOheYs8WM0ErZM2rFXAG
wEq0u8PxTmVg/CBxlz8xQ0p+gCyxfZiCGGTuTZoEK6+IRUV/TT8psoapK2El81jv5UKHoioLMSa+
y2S7MRM7WwMqXbRwAwJAjoWUgSnEYoNZZWMDeE0M0L1SjuGeAIA+5O6yjX8NDrCcZ0KE8IqEplS1
sxA93dDodupPKX/EpWN3XbOyc4sWeCZKcKcFC5R00iGKBnuCsc28y5zLyizaxpmE+QvOwmZ04ZJS
4pDQ689ZtB3AQjgelPJbQ7Z6/Fz0K0W0JeetYKIY/hsn6gtCQjs0NYj6LARWxUOuAbEEI991+CMs
33XzNcp3l5VbXL4zaaJyGDjsEf6jqjVuq/S7VK4kbRYXD9N8M4oqxIj5qURLWM+4BHPjTy3ba/Ih
KRFaWy+m/hwDJb1/v6zPonnPNM3IuAEuT3yM51weMzqx1om5DiJFxW7KGO3aa4HDmhjhJqrNzMr6
EmJSY6dbmATU4BTWrlR1cXPOlBFuoykmKh1nZWq/OAC5YsdeDWY3Bob+vPTRcHKHHK6nH9rJdPtn
inHA2Kn3QIy9vKQLLQk4zZZOZxRQhIziHKJWaRO65yLMCqSuejW40St5wYj7NrCzfQICR896kMoV
ocuq/5YpeBAqcT2sLAzeIkIl/EH9890cn3US3EbdSrESB/j7obavyy2xvllrcPLLNvJbBeFoZZHV
SzqFCEIPkrFjNLFXcRQXbw2L4jIn2pwDFm4NTqMJ5DGQkVUzKM4bMk4zbkvz5+egDQzMwS0B/ovM
9+RnHygn3YCLb57c4wQufUr4KQ1oiBkQ2qnfhyQs/vzA+meJggFMlcYklmGgKu+feHklW98uW/XS
yp1rJBjAlChlxlX8faXZlvxnr4HHfdzwbC3Fu3QVqnjmQBZwWb50R46KEmOqCg5QHlylD21D3XJ5
R/sGgd/2skpLBncuSjA4KcxB+FTBXZQa0jhT4mrhU0Uj99+TMn/F2XUocdKyuIUUIOpkCndQliXA
0vorQoCtQmYQH/TLfBYydapFWmtWBUQvoNLQAY4Wrg06L5oARvX+V4gQidcMzTgshJAIE0uTFrkE
A6lJooBu/OGyOouSTIxbYc5LJsA7/ayOWiKrFys4PqY+82Ie42EbyB5fI65aaIxB6Ir4dQb6BfHp
r+T82d4MyRipEfKyDjd1pzLMxxiUtLo21TYm3G0wtjljhtnmgPmkWev6nq1LfNecyxasj46tVvQo
pTtqPjmdUd9OlrLy2lgKJoD8QHElIpdoigBHLJzCHPYyt3Uw3Lddzl29AU5t3FnonCqAT9rWQeKq
tAbCW9+tFISWjheuQBgMQF90ONzPm8hNNTCnCKGSCYIcygC5XdJ9QNu/8BDQ8JKa5/OAgSBC43ap
ZOkIORGRBZ6K6TLGC7cFKpdV+ZeNclGf34JEeNxqLPqwJBCkyQ0If5U6aE95VvYyHnNgwVw50cu2
eSZOuEKQiizGrEAYTaLBBtOoncbylg6IcFMTZC5R7rQWumOHY1dOa4+EpZgaCReMjyDhAvBtYeu0
XAmUIaJ43iHfpFv3ZRkC27Hah4nq6sqPFjA9l9d2yeuj9wATQDKec7I4O2Za3aC3+ez1jb625TZk
IBeM8q1aAXaWo0pUPf97AsXTR0mitTUEWmmBpPBPRmQ7LhAkmtw29OHpsrSls44JTDCxgncNcDJC
2IHmvKrXOjxW9QF4qZSgbrDGH764gsABQU+aidhTPOvmJMdaNlunog5uTrzRSOwaY/mA2G9Pl7X5
FSWJrgszwCjdIU4HrqBgmjLeCGnatAgGd9a2fVZvNKDf2cNzf0gcYIip73TX+9OB2N/yG3Icb8fj
C3pvt9bWBAQIxnq9y9+ztLrnnyOEPlU/yVNY4nPmTRyCAkXhx8sSFuAnDLSf/tZYOBBRkWkq2JRb
R/ONQ3ADyInb1jW35iG76l4kl1+VN8QGUw60zPa5166FKksX4rl8wVxbtanQUAb5OjA503RPo0NQ
SG6BUsVlTReA22dNKThfUI6e9/ez145TtHI2PSYqcUyfJdyAyZi7ZABSFgk2aYY3fNeCxg9TZRgi
RU+IKxfdWuvoou8z0ZQP1Fwg86Hg8vkj0kCZKr3BCypOuqvAiHYZoXZcd36nAgkhZTYfb+MQUIXh
j8vqL/n4c8FCiINifIX3HAQPLLe7aJtjgrUddpeFLG2mCeeqEKR/UVYQllgurTohBKG0ZG6mAOgl
G0q+G9OKh1voLJjvfEBNIEMHCmgRuiPpel3vgIjjKOyWgIgWU/VOlKRbrjQ7nrTbyBhPpHzB2K4z
sRxj4sqVmocrEyuLulqIStEtCwwvMeEpSaoqofkY+B1t6qA7Ny6YndUeqAcvr+nSjWX+liPmPYdc
big6bGAxeXyvRbFXKeXrFMguV5ldVj/GaK1dbym4ojgEso4xEjQ4Cz5dnzLMTwxAKQgiDYwp2pRt
6wLJwXgIbjWtuBl6HjpqIQWOqqhrBE1L3h4N8TMpxpw4FC9o0GE0cT0ChkEzvsf9Lc8+pt4ZGn/4
83Ok82iBBgotE13AmphmxdiCxBIVjofQp7LZxfFLE70n5Usnv6/BZiyU9yBLB9aNgeZgPFEEJxv3
eTfi+seKIqXccX9ETav3lfCoGD5VfKqCOUl9UtfylYv5mnO5gnMdEjAxycBic2Td/zE4d9K2qX36
ei890tqLGq9+XPEyi7tnAN9invfE/wT3RqYU1Zh5Up6mGMw19rpsa8qbHH8L11AXl44fPZMk+LPU
6AsazZLw/rFBZFfKb33i6GuY44u+5lyOcBjYYGoDneXkLTpllS23Uzu/0u5apN/c6rYKHOPh8oFf
0ezXFXL2dAv6+J9rGM2z+JiYLZ6KBERT2f1lOQtTlLBKpCLA5gOMOVXM5k2NWQCZecDVuyGOslUe
/MIBVRg9Kq/sNDnxproFmEdvTy+XBS9dRedyhaimnUnnC9rDKpvvjO8AIccs/7IIdf4bYiB3LkM4
cVxOtSKRIIP7qWqrj+AQd4cd3TVucCoelN7NHQ1QeYbL3lLnGvMHzl9J95x/gXD20tiUNCnF6k6q
eptMsg/AK4egoWOit7yqdysKry2qcPWOhtmOZIDC5olsCk95l0BXDdpRdsBYxdi7ipu60Qb5ps6e
Rlt/ZpvpCsOz7+Ej9dcSQ//H6s8BOyA2MakvrH4bmYxMIZy4vDH8YhNsdplDFNv0lUPlNAB183S3
2Wsfyg6zzvkm3pBv5C+80QFE9a9PEJZ/mAIQTxq4Nrv4Ct2vKtnRNdDuxYMKHiW4dVkHDaPg7LJG
Vyq5mLUsf3T1T0vnoMs5Ef7z8tYu+tQzMYKnS4aqRE83xKC5u+HfAR0RFDeFOoD9fDU8XZYFVFAL
89tABRKsKJmSYQoDyGKgG0g7VDoJGm3eWmY4pEfTAOkdJCrwrkw+WhK55shvLKNxp1q/kWLqS+nt
wJIVf7gYM8OS/vVR8z6cOUS9yYKAyxUuFZA6d+BFkDLHGncjyLbJ81RtqXzQ1vJ0s3l88R+AgtLQ
y4nFEJtX5doaC03FzZlR+S7JyAnn+S8EdhjR/ZcIQS0tTKRhrBAUqLnm1bHTKxs5wUQN243SVZiv
+aNFB3EmTrDWprNaKZwRjDRkXHqOee4UiUCQq/0Faz0TI1hrT0pl6AIsHEmULWv8IpZdZEccaXDL
tUHGRZWQxIGXQaRp/cLzPDMMhjg05iUMQ2kAhVoRW2+9v0IQB5YDZOYBCqariIuFhSN5nbaISlF7
U36GmtsgE6fpfhQ4EnBzs9gJCVBdtpdXccn8LGUu52AeT/nSJ2lOA6mogc0qM2Aw1toh7esVB7nk
vc5FCLewVAFct4qglhQhZRoe09jOAe2kld8uq7LkUs7lCHdBVAGvCwxzCKDQxECbY95405DbYeG1
a0yda6IEn1+phZI0OkQlau4CFbisVYzxOnW7T6P3y1otVmTP1RI8ZZ0nBIjAeD5I2260W9WmN+1O
9yxHPZbXoEd0UztxFG/aXNFjeP8tdr4xd+2hNp8l0Umdf4PgQbK66zu5nS2zy70s9/qp8PvOsg3l
WmJoiPxxWeel43YuTjgIFUA3xoJCHNDWH6QZeQfIoUCG6Ndc1aJpAhgUeSEFh0BMkih9NWlSh5hb
r/xJ25f6DWVv05q1LK7emRTBU1lWlGZqh3xQlG16yreSBILc4HpoMq+kt2wVc3x+KXzZrTN5wksi
rzAeEHBoBew/+tNEtuBZc+U77QlMpIzbJXOkx9GVt+qh8ls/uGGnv7B9SHuZc1sRMIYEi+UaWM3D
EfpKqFokgGmKdIes0fktOq4zIYJJspGE0q9FDYrIldWnCDjFl9VYzOOB4IaYmD6dW9cEhzIl4CcZ
gvlFJh2r4jZnaJ9Gn+p7pP+o+ZEAHa+8YdImkR8uC140/zO5gncJVGVKwvnENxMDlQgKuCYiorVX
2aKVnEkRdkmqecYnJGSdKj/oxYc+7tUus8GHxMoc0GipV5DXy3otnrYzicKWDUVZWXk520VzZcUv
Eb9hzYuxdlcvSAFqKPoS0OoKxHuxDsLlUp5aFVLKQHJiU/PTvrATeuRKtPIUWhhyhYgzUcJGsQSk
S2aOp9AA9PCTwu1pG91MG+lGv61rO9sxZ7y2XpSVat2CO5kJVzDnh9r+jE32OUotG6nTWI+kJJCn
KMpIYMieutDWlZmR1wND7+VdW7DGT+IEJVutT80+gbhS3WfSvRJvFen+sghlTSXBFtHt1tNqzrPW
xn2PSZvazfhNl7pAKkVu0FP4z1b3a3ot07uaXxv5bRMdG+Z2cGzhyuouPSmhL8bJUA7FcKOYWlYa
2ZCmHoXz0mUH7Qh6qVPxpjv30Z7v22143/kZCLK3yT5HdeYq/NasMWstBBefPkA4JnkAMi8jwQcM
gR8Mfhm6ofXCrUMZrlUqVnUVLtq6kqM0MiBKYy6G54AnxWz9R+h/JPv32I+fCsWNduwW1O37zo4e
ys3bWnJ0TVnhbqS0QHuohZ3vMrfXXZ01dp15EXvV4sfLRrYmSbgVU7MY25xAV310eHBdpVdjet+M
pyBauzjmEyHcv+cbKI5xopFA0+MakmoVJPevbbISUC9leRWwOet4KhgUsbugSqOXaqDPLAkgSDGC
I6YZhtSvNH/Kr8fBhXLoMXEm3Vi5EPWFYwoMdRwKIPkqaOcVipYha5oyRZUZiNOaW8O/gZ4bpZe4
BTBu76U0sOPEYRbZZuU14zdSeA1UqNG4JtqhN55Jfxflka2OQKhmmyRw44J7qLv38nUy+X3hmhNe
Ppo96ruYBtddAORiOngczYeoazvN8MiB69K2b2o3V9EcE+xBZXI91kezlf0hRB0arQtgEl7zgAuW
owI7XQGyHUIBVbxRkJApCmkyEAfAAzKw7wBwI3EslO+MtQn/pRU+FyU426IHl2uqzqKiPahvmtDR
+tiOwAnAXFKuePZFYZgeJQpmSFWMiH2+SNjUA49Qg7CUWzbAJ30ZwK+t8iz1+6I7xGXrXz6BCzfz
LOhf8gTH1jVjHuENileT9CibQPZVH1hD/KnzLstZ00vwauDS1MqGzHoZ6BcFKCBV3wtjo03hpjTp
jq5CSC0I1BSM3QNiCc+WL+iTkhrSAHDcnaMAcJWVu2h6HUEtkFfHSPHWWMgXVhHdaZSiaGUAqVO8
/rPcrCaLWQC1NwJnLL+NwYTMgN/nK9axcO9/kiOYYqlood7IZufk1nFIblLlIVqjDFhwlJ9ECAao
TZoVaRXWrQ10R9V6h/yF0QMNMSDgp5A5RbFYMAV10gjLQyyWHnZPbT65vAzv83glZljU40zKbB9n
6SGuUIlEMqQk8G9aC9KYtfGqxc04kyB4/FgKLbWcIKHKPsrK04ArqSBNevncrAgRyXd0o9AYDkjn
DGh8aY1dT3V43pXu/JW1EhmpaFZxUy+gidwZx5CrLjgA3Mt6LNWbznddUz/vR11j5BgVvQ4oGNNN
RPbGmDg9ACXbUXPLKN/PrWZ52OMxLtuYGUGhO3cwRe+GHKCTvbwJ+lObrNUJ5i0SooJPHyWE7TmP
89aSsLpZ940Wp2o8MHadNteoSimJx7u7y4uw6CZ+W8wvOsUzm4wDmeexOttk1G94BHKj6Am0okGy
MvS1tp/CGe64RZvSms9wEt92dXWd5Q+XNVmTIFwbRcUsOsiQgGGYIN+orbJi90t5/09bI3gJEqUT
uMqwVqkhP9A4jm069dTurPF24JJnJdQfosJum3sLY86XtVsVLjiPkE2KQfsAB0J+yIIancBO1R2z
6RbMbENsOb10nUvqitRFY0TWC1c/ag5fqg5NTQnTpZA7GTxWkHuRjnFuND0PGA58I/fyX5ip08Db
CeB3NJiqX9gR6aA3Jfh7OSZQ+c+sLh4G5MI6JXdlNGOuLKi6cNDOZQkL2rdUzaok4o6ybzBNzOxk
X76ZN8Hpm3pfvxcrs1MLSANo8TpTTXDNNAC8nJJDHH+XD9GjeUoO40dl2eW1OTqa5xq7R+OOrbk4
+bKSxvzzs+NdmmoKfhRIxevU63/yzDZu9F2Y2iEgVlaELbmSMw2/gHIqZSHnA2Sh0OnmceVMaGmL
76m+ubxzS/fPuZx5Y890Co04TdoYcjLN2pFUvw4BL9ePawmiNTGCI+6UsNaydhZjyA7tr2Jk19ay
9kvdHOdWYcxO7UwXjJCaYzcLkbYoRmzq5/gh3ytufl0866eY2NGKG168884XT/DDmKSSeTJvUpM/
sjfQ/b62bmNLXoSOytawpY/yWn3g6Mq/Sx//vW0T/DP8ZlpHNSRr2ntPH1WtsSv522UZq+oJLpqP
iSLJs22QGw3dTa+K3V5HVzNscw+ViufparhNXLCyqBu69txecSiG4FBwa5NwqCAbdfEqs5WjjkK8
TWZ2DO9FRluBuRIjLbRTzX1poODDQCEIUMXJ9mDEJFfZKmh2LiO87Y9ZepXE4A5z1axxo/g0Vjd5
sO26TTW6UnWIk5WTuJBhmD8AsIuYOkBhWuyrmAaA3qQ5uq0t9JInPHWzEtzZ6LEC5XIAxtTdGBJw
onjZGuKkYs6r+TlO+ixaODkFZWi3MjEXnZBrZqImmQEmd5v0O3BnS9YxK/Z19Vxom9p8tAybY35G
KjxN/lCUN4I3imHLQ3KH9lDbYrKnAR+zv6FVsJ144pjlA7IkIB/Iitq10EDZlNxu61fgLzhte2QT
KDPKraaGKFDuuN74oGAZm30zJSjUvNJJ8qRWB9qAr6jbePLKbGdUV4WUe1W/y6VNEO9IPtlttpso
kOI3NT8lw02gAacvt1nM3Cz/waJrBgRLgqgiK1xruk3jY65iDMgH+3tZbof8GINfcfTlFvFq/gjQ
OznYxuaWWo9FeQd4N1AaXKfjHeBrTCVxab01qxNt/SzR7JLvDXIVsztS7CX+LTSfLBT8p31SXxcg
vauSnVncZ8kmb96C/gF1k9w6mXxbENscN+CsznF+ZA4wtei90QFQcewnHzMoXgRIkuxZbl4KMwLM
dQCKBS8hNyEo7JRveXySijdtBGFOACwLUJARhuUaUVPTrxrJtaJ3tTAcnb3I4wH0B1IZOR0KKSqP
txn1YX5OXHwLqi3wbaf2Z1s5sbWXgyPSWLz5RpPvPRB8gKPFq3lBrsF5nVuDk3Cf6V4jNzsJQxUt
cA8N9ZhqvS0XdEOTZ3QL+VnkAT937b7/GjrNI6kztYsuoywkjvtmBgtqI+zmZhxH2Zm72m/dzovs
dN/YrWzLt9oNoGw9WNhJZhiQXXGEC+IJclG6ZSmg1QUT+ueLpUqNoqvnNsF4j9FYp3cSJz/Wsh3Y
TycCws786h2Fo6fGq1YUX6DQRNXhTLJwMEkxErPGpfarPQiDQleVPT2BujRD6Orcm555U3rNftyG
O9Mt3XgD2lpA87hrN8GCf/j0GcJFF/KmaFmPz1AdII1BdOCSDZxx7xfP34D9bluuuU/sZ+vH5ZX/
GgV9Vl+45kBOBFgIE/UyAEmF2WsJNLCytDttTb/5+wX/90k/4aaTkwzISQbqV5mdHXRHuw79BHpW
Lt+0XnDdbDtnLaW0UMj6rJtww2WhplotxZpmj2Dg2uV+BYpjD/lH9629OaQbw1mDHFjTUoiaUw04
O7/6d03rSjM2wXDQpO3lDVu6Rc9W0pKFGDkcS4wo1fNRIey7bGwnOd+VwH5t+jdUnFwrHd7aXrXN
JASsMcV4DUbS+ojfzfOYlz9lgQPvfIG/IHlbVqqW1lySRzB4Z4Ekxs93sZscAvd7shnc6R63mo0y
i9341OZO76Pb370yYvt0+UO+GLGloTsczbgapgnQ/C4cnl4Kx1RWA4RRY+2rtHIqONfGvFHH+8uC
vuwvBGEwFK0VBJB2GID77KasdEpLAsImJN4AV05y0Ax5mupfFvJ1hwUpwplUuTalQwMpAFUFtveE
+MwuYiD9ovd2pzk5+GVRvMpWPOGabsIJzcs+M1kV95j/vGvjh9Lw+zVMy/lPfHICgmLCgUTGUmrk
DopJsSzv0qTKnlRJIzGAFsfixuzi9KfUxcNKHnPJOjC6ZGLcHnDbVHzoJTHaZPiU9igHbuQGQ2Dq
Y19fq9rzyratyZkD7rPH0aSrgBIesYAW4jpXGXyyYVfqCyAB2Z6e8vvy2rhJdobTrHVCfn2Wzeuq
giMNVRxjhjz5LJmZk9VbUQJuiR1O3c6U7afa5p62wVyGN88rOSuqztfxl408EyhsZMeqLqo7CCQ3
7T5CZnhjOcad+dr7wya8oofVdMSXxICgoeBYJWPMezOEwMrwB7dwuK0qoKt3dD8HqcaKX/tauP8s
7Vdy62wnuzwtOMCSMDjjKke64e9Fajejpzrz+2zakGODwCh02jdY07hdu7cWDyLeAoB8RePklymw
USmKXJ2yHo1VaGnl237OYhlkTclFc9XAAqrPo6G6WEQgLTVLC8uKYKv7CeoMh3jSvroqvwe3plcj
HXLIbpnfrnHsLhsrGJFQuphDPZH+oaNTxwiFXBSW3vU7NNb7gZt+Vx8mx3CqY/d9xVbnY/fFVs/k
zT8/20xDUtM2DIveMVV0srQg27Q1J9pgPtHtZbvD629lZb/2H8zmcyZRCGbNLkhJJkFD+spGu0Ke
2gcSJ7djn7jKaDfH0TU30g4DItufg2O+llfSPl6Z8J/D1i9aAytbAeAMVlrsAazTsqGFNjujdK8r
P2n3cXlZl5U8EyC4AHSW9QAjhS9vB4Iu78Ku9NiJZXqfd2hP7UoL/S4o5deYext1pKBDUKahyN2H
W1bGDsAHbJUEtjVVx77sdwnVbKWvT9TgSPVJ0doD42uYP+/J2ecKDoQnNKlkdb7dyI689m/gOyN+
eCq396XdbOl75k+9G19pV4OjEHdwRvf0pztgPn+CJQRumqQPdWpgxbJpV8mvUndHI8eiTzkmbC5v
zuLmI8ECUkmc6y9czDE3qihu4L8m1LryqTwMg7y5LOJrgnjWBsgRgHnDIK5BBSMfchPP09kjA8vb
wDj5oTv4xjVgaMeX1mYPxlULCH0n8mv/suBFt3UmV3ivxUGdaODvgGFH6k4vpz2q1ED7HL0wfL8s
aXkVf2soBHuglDCmlkEStZ6i6FGPvMt/fz4h4hFFlwtaXtA8gKBV6DsxmzIEpFcFk2TGpkHSI7i1
hvs+3yh5esjW2j2WtDmXJrjBjJRT2KSQNlpPHfOLdq3naU2AYBDEjIxBmQUQepqhIPj28nItBY8z
chaqOwYadUQ4D0UdgfbH6x6QLN8bwy3aTRP5mGaxmHNZ0GL8fSaJCge1GDBWayaQFGkyd/IwRMY5
iW8y9gNUMT5TNTSXpq2bc+upj3LMweXto8wxzWDQ4hCkzYrFf+3YxVEDyKkOdmH0mX7BSwGDUaXx
HN+T/FRsxXJbNBU1drE/oEkJCZFWXnkJLB0xi6IBCMxQFjpohHBSjzSgbVVN77CgA9/HvtQyTNd4
ReP+Wuj/eB/+k30Ut/9j681//xf++70oUUZhwPn+/J//fSw/8r/dpm/vH81/zf/wX78o/N7mozi8
ZV9/6dO/wR//p3C84N8+/YeXt1E73nUf9Xj/0XRp++vv4zPn3/z//eHfPn79lYex/PjHH+9Fl7fz
X2NRkf/xzx/tfvzjD3VO8//H+d//5w9nBf7xx6l8i77+/sdb0/7jD/3vmMRBRxb6YMBPJFsafEb/
Mf9EUujfEdlbFFETrEHBr/3xt7wAdDr+lfZ3QCLpiozBYTT8YyL1j781AFfAj1Tz70h2A8IP4MTo
WweywB//+2Gf9uf3fv0NuI63RZS3zT/+UPAPPzmtueVkPns64C6BJUXRifw5mipHuQFUAP/ZobGM
A/FbxyRUY/Wt7A6t1fS2Cbbf0Abt1uQpkjbtg8iYNrRX9Y/AQnHvJciDTtuQOtNmQP1pTJ4YOn8U
t1HzLHSTccLUB9e07q1DR1Jn15VCEqfWxoI4RmnWg8NToyO+Ek1qfSqlwLJjHbOqt5LJFG0zZBHh
HiBjjGYz8SAN7GGqZDwWSCUDlnzKCEbfUsk0wKqRcTfKJiQLwHhc3aLbyaJOqEqj4spVXHMQwcRD
a09x0OluFZTSt5CMVe4gzx3Um5Ya+U8tb0KttYkaV4dIiaoXqiZEuW6H0doEYT0AoafPrcw227RI
0Z0ZlyFwOyN0hkUNKp1uWUiy6uGP7IOa6aoHtpbxvpfLLLC1oRxfJLWQwSzc8E46TRUrEj82uEWu
xqHvRy9N4ughUkjpMZKiGyLM2ajZBa2xjrWU5KHbtOCvfMW/liIEZAPvH0KrINKdVQ1l59eBIYNk
Oizk+zirFOOGRwxYw1rb9AnQsi3gp1dNUL20gGTrHAmwQ4GN+Yf6R5WFgXkK8xyXPV4v5bSlncwH
J+6H/sXIozT1QzoqQFoaADR122lKlfi0kpIeQ2YKY/YUKVbk6K0ClHgAinR2l5vmgcnAR7w3p4pH
bhBH0KKN1fKl6KrQ2iV9oN71AOwqnAJe5qpspwlTsJyHgz+ChAYgXYwP1aENNaQvwVikj2gutKrM
0wzMPu5Sgm5HW5Oz6cpUq0izMzmlz12DIpHLuR6krmZ04RNY3AMTTJ9lontGAE7uncQaQCegyyWr
Xvooi38WZQiYkSLXmfKjMOrh1mzDKQacXyENaAPN9TcghWCTqGr06HRuWtQ6WjpGo9c0XVy5Nc5U
6MmFwcJvpZH039Ui7lS7UOUWJykFYo0bJQHQI4wg6NTjVCv4Y2xQ8Mf0qGhGPHvHnCERHkk1MPYq
KIbV5RMJrouhamSn0ntgIuSWNdzmViUrbmX2XDqlekv1HZUUHLZWoRO3wSaAP9qNChillHoYbgdV
ThCr/89RbNv/R923NdeJa1v/InVxkUC8slh32/ElcWK/UHGcIAkE4iIh+PVnrGTX2YnTp1P99n1V
/eCkswwLpKk55xhzjMFJAWVoh19h4MLun31XMnoQZFnBJelE7LtqA60yoV9pHTcrdIuh1kQGHJay
g3aiYSLLHr3oIBJTyMTjwmvmzRMf6wmoRq1dufuxXNeoL9knG1q8dE1qhIYfiw5GszrbceMCV0Tj
2rbQmZpj7I4EkPpGjfxzSivH4IdK4Ac7wH/vUzTwLjlCtExFebWk8cYwNd7hmUCWUIqFPpGprK9Y
k07vErhI9hDPEvTFkxl6cm3Zvaq6wQhRHKmzACICmu7FZGWEi2jSmqkpKh65Q6Xbb5X1GFBo4Ta9
S4iub9ImgjkJrQMpdqobMNPmygm44grdqm0L3tJH70Jkyk0dbdWqlidveHrTpUH7IXO8HoDNVd3z
3AQZYDAp481CwOXa2NoCEGhLMD46iFAFpcmOPbQbrpldYGWoUUvdxvNkQApTPD5UyCDS3C+p+NB4
9sCFH0K8KQlDaRq4abrj0Qwt/Ay/IcmHKlURns8IRodtrYQyPyN40F2TVcVYRnLd1FklI3Cd+74w
Ybrc191ARBEtjt0mITDLkBu8Awybvbce1kVjObLTctG85wO3XW6mGQoBbJD3ixG1xzPky7u1BbRV
zV29RatuQTiePtTppG5gdvMtUPPwkaMBwrYrK4lCLslacnS6Kz/6Wj3YdaiOU2+HK3x7DFJwa598
Nje5dLI81hkkLExju72psXTdBPnGIpWqPa0UG1o6gaSXeB5uOpOZGMZYHDtXha6ft5hNahDNGvHN
Ql3tAREbrr6mzNDjhad8vw/AkcJfpFq8m7M+q7dz3w87Vo06Q7xI1h7AIqyDNqrX6mrNKKjqXIz2
CxeNhDl5CpOxIutd+blbs/gQ6jZ6tmAMYcCFpP2LlCQJtmUZLA/93Cf7QFY9yRsWZTWGxKeJbzKq
om1XJcnNCgP0YzBqvkcksVd6rtNNO1K0GinvD02brs9uweB+ZTH5tOuhTBfDCUF1LzgaFWDvfpIH
1anpoDt4JVWrCCGTwVsanSTF9NsBZu5QoXQWbyz3MKV5JZ2nXxPhvpXBOlxXTVcVE1KRDwvNyice
1Okz4X6WUBA0L1M7twYVP8Z7h6DkmMxLHaYtsC5wqTpLz0oZlZ2DxvX3lC5lAYkiL4shm81XzOOP
37ga+1tE+L7HsGvEbiAnPX0Jwyl9sMLZYphD0sCqfE2vbEtXUwxN1Gxi+DDdmWhJP+th6e8UeKv3
CJh6O8pq/ViHMztPXISINqa85k29fhmDNfxo16reReM43cGtMYMwOhj/bbB0BYqlyj1N5SW5N2k2
jDc6Euv7VZtYbYCYITBM42DcoYYmZvbUISOr8qghSsB9Fg7peSgHNO4D5ZZr0ZXJU12v2OzRCkb6
GrN23hIaRsMmq2zzjU8zTIfVbEaoysAONUc44M1GynXFeVKuXS7kFO1aoR3Y0RPFYaxmLKK8Tdo4
3c1Seb/DaVB/rJPJJbupXt0Z3igOeGWQNXt4C3Gx6VPH2k0HHYTg7jKFikaYZl+1qroTtCBHn4MO
hkZOEybNuhdhGmLUIlqk3mJs3FKbe7wD/sFl4TLmHClkoKA22CHMVYrxT1GPm974gCkG0wmf0EMZ
0aopyOjEuEUSVBcdxeYqwrA1WdGVLfkapVYEu5lXEg5HzZK5DVp1wAMzP+1mX1bgf5sLw3NYDGJ3
SNLM5TBqgZx7P2b2Co7VVhZ1OYy2gAZaQu7nVIZj0bksrbYc5+aY6yRswudO0vDZxunib8F9DDZ6
odTsmUQqhDMgcOC6zK4XoBQ4Y28TZEryKix9WGP/L9F0qpjNPN7EFNdXmcrGT3Kh5g4nMncnYEEd
fD2QdaicNBIn1zIYyFksE2v2QQfpJFjXU9vtUh/j+GiyMD6gK6ervXKA1anIUrNxaNOIfJ5ZQvIx
DpC10lIl4V3T0ybMZebcLZtT3ee1CM3exnV21sZmfBshwRsL287BYYHKVoZgIpPzUhpQwGTt1SGG
KdF9ZD3OVWoo+4bk6CbRKuzxDKM+PYXxCN5DmqytyzOYmXgsSUn0jpReneEhHZ/1yA3dB7a09Qbc
vJqeO+2x/knAHcgoZAZGJZBnPKWmKnlO17m/qXGGso3z3R0thVZFYIMLOIgJRpd7F/upKAlSsbwl
dIk3vF6w2RvUPVtdjUjWV6QBn4e2miAaseJYXsehvh5Cm3ytwnTcLUD7NiWGceXWq4Tc1I02z1lY
ZUOuRIPPl72FWEpGAWjlcnKqzqFUB7n8ETVqlJerTJZcjJhCOLRtZx3EHGTMc6bntt7pYO37fZSi
yM/tyshV0CreYxKRkfCEwmdKoAls5SMMRzHAU2Ut/zTroSokowugTiH5Yx8HQuOmEXtAGsnMUTkR
nyLDudlkOsX2HZIWtyniLnrkRrVXWevx/Jd4YiDzWJVCp5tlMB8KLP0QT3X3RBvj9vWUqWfU5kjm
w6bzr2AM93e87+oF31iU9GhJEh9bENXmY9AEbb1h1gbP5VhBqAIG5PicaEIfXS11/aiqmJfbAe1X
cGFWaEEdJj6bGAuICoJSpZwZ7HLKbzGb5TmQgT/i/OdHqC1MVxkESNWmJw1c8ICxr3FhMxKAxpLB
gEesUbx+FOGwPtpwsXQbJnYFHWdIx63IdHzGEKB8jWKIpOS99/x25lhhOQSXw01wCRYsHOJo01E3
HoaoGh6QfsMXDds/5/DlPZjyUhCKrgImorEuoMvUwf+OQDkuhcGYMOKVJRMIP6v0R2w6YJgNx3h4
PQQaL3kiyUFIdHEIN+KOSqa+DlTTb9Yxcq8zOTxnXmQP1VJWWxhYg5qWEk02rF25yoOhTW8TbN+v
5ewJ+tQoWT5NtmrNpoOibly0cm76fT8s6VM4wJGoSEaYEJLLo+czTESKpOP98s5FGQTgoO+z43Xa
0hxKo0PegJNdgwUVu4OLaHtaJun3OCxnmEqEZ96k6UX+rII+fBL42wCZx15lw0eZptWHkETJORoo
gkUQR4dV+wOyt+UdhUrFJ2Zms+a6n8U57MY13iI5GUDkitpbgK+Y6MVqr6u9p94e/YLulVhC98E3
YbpPKyTwfRDvOs3cu3GKMJBbjnF2tTbpa+dDsuZ1iZluQNSrPvNWqsPkVuyRsrI1zFplxE+y89ER
p89XMVfVa0J6d1hEGG85gmpbZB1JrgKVDnGRpYnsQOpUWbiZANncI0o215pbvZ2NzBAiDFYnzvqs
vdgEZNluXlTyqZNoANqxUkVsQqS2Qcw3GoUfbBPdcKulbLcint31vDZf2YRPuQXCGUMSN2cYp0FD
vEw2EgcaTA5Cor9yZeKtTMf+XdaMyYoMrxvYTg3asb2AjCCGysfxri3Lep+akJwGUlXNdryQxIhN
RQp38QoDp8PUmwquaysGtYlGfl2OAAwV79QpmOC0GY3t57Uy/oT0YjrUSzJcNRa4LYdhyjvQIZtH
p4Xrt54PEPllOOg/zsove8HKEenFRXdv4Jmcd3EjsZawPo+lGWQMpt2cvdBWdvftGEx4+XEJbYRB
NNM5nKEcBipIH2TbKVLuWzP0KFxCZDWIk1kt8sHIej+TZHlJZ9rAeNsYe4JsrbsdU4JNJKIV4Z6s
angNvAC0E9TTimR2ij8OE2pCOoD8vq/T1L+UdcvDXCHrwO5dqo7kmqBAwTJekZMPtIKIjpf2gXJN
jkjGMW8sAox+xXD1QYsXZdPWxK0AGc5St+vL6In2fXhuVSfB7g+nHetnBblcQp4DH6Tg3aVQqlTK
n0VJqqNH/ZHXEzFb5Cg4Wwc1QWq6DstjvwjUBuHULochjcMPfkpls0FcYPUWmGiYe8jafjS8LTGK
7sHJC11W31a+62EZ0SZQAavH7v3iy/fDWE3vGg/62HEeCDZOWlOr3g+t0yzHnE6A8d9EzbeSOlK+
W5jjGwfv+cc2gLMc7AHm/TJWmBH11UwTVCvBUvReNffIB9ddOMdRDy4kG15q1g6fbV0N6Jj17gtE
yuqhsPG6XSSBsqxu6B6ZJ+E5z2Z68q4HYU07coMDsH+xIalvBav6zVC6DiXYOkfXEUr/bk+WoTzO
TTMfQYBUd9q5XZo2fC1SOBG9rHIyywZHb3YMhT7XMV9yKFuLQ0jhIujtKg5phx7KjGQd03SJ5V+H
OVjgT5KiaCsmEMWRAyQAAfc+SNa7dHX2U8+W5dBZCEPdLkO97DoxPeM41g+Kt37La93c6kUcLb7t
3hKLjQ6uk/1K52Rmp1VNa3CqUj7O21578rwOrP/E9XRjVKS3HZqfG7Tu5SdZtcH9MCi9YSt0qf0Y
yKesHs2BVFB3gbDcQ1dSnyu0ypYDcuZsQRuDINtGndzlZE70lbNrfUQ52e7hJZs8Ey3Doq5ica3w
lqbOJaqYktLB73tl7RG9nqmYx2g5WkHJ/ahwEiHnYdgK8X2YWntC06/aCBxTu4HA5LOk03LVyZSI
bbRObQ/rNiAO+cpDzHSlzMobKGiFT6VFZjeP3VBCt4t056xzHr050z6nIkYO1yzfQu3nXR818jFq
YovEqpTFlDF1wlzKcF1Xa3ITpc2HlSD7b137mnY8eM/GETto1GP7rsnmnM5+fJxoK+QV4cAyRsrI
qW/59MTboJQoDeouulXII/xzy3iFJmxqg6aYSqtsgXooQbtrllW45kZTfEe0+tr+Vq4azdQUkBBm
/YN+fJ/qBBlgPKB8yZdLJ6ikMuj3InZoXMKmAllqNnUByWVDgg9LT23RYzga48/C0TNpA/wDFPbJ
7UJn/R4n7uB2SSuRS3VzBx37rqnQHnAoRiAAbIbenKepK0XRCSRVORykZ7kFRuXNFTITuJT004Aw
42mKogvvlKP5JHTt/gDG/l3HHFz3y1hrAGggeYOm9B0tZ1BpvsLpdzlxbUHZW1Yq6s3SVRfZZlt2
RVQOy01aE/PpJ2ThPw38nxv2v9JqL916cGmjGLQnDLanAI9+7dbzxEG4uFs/825sr2UW2321hKpY
0XQtZNjbAwjU9p6UNdUbZUnwJ+Tqt+snKXoGl9IDDATY9L1BC2YOSrToJeYPG6cvPS4yr4eUtEm8
sUYnexTg6Fhm8xIOeeqIt4VP3GrRKlguNTaIFEjqMcNt8YQuKTFtUCJsrZYX/VUG9AFiQHC1LLog
1aA+6lnw+39+gt8V2P+L0uIRchiP4yHS+HL2/jbjJVImiE/QDF+DUIitDtoUPdBMyuVLqSlz7w3c
pwIcXhlWkSdB8IJJuwvJPkWDdjsPFi0mlC29KhYmfX0sLVmas4XdVrRnItKkoPXY+9tuDXmSh4uK
yb+bu8BXQOoECyegShB7gxrfm7dARBKiH08bcKbKOtmLQaCVT9o2CjbOocG4neowbJDt1XhHouV4
uFUTXh498fMjHWut9+tAvCvC72+B9CRp/kDSewO6fr9JDgtLhsQN2wT3+etSjWOcF2nZN5hAGZTb
lzFJurN2Fe4LucfdJGb5NasnwE0KaqAvP1ZF1mVYJ1FfRclWqArWzT6FIT06oAysyX9eCd/FG39e
CfwyVQjXjBhiCRggeUu8NYqtTSb6Oo9ogzUQ10vDn5uqN25LFuzwz7rHUyvARqX1dRVFVZgjbgp1
A1WnTpyhP1GxQ9OYEoBWJCRoTy2Ks2JmI11zNghET3WBhdASEKAmT0v0yFiZgPo9NGCC81HVdNcj
gfaF1qg5kFT3fE94pzv8Qk2+oXRS93BSQNNV9gBPNn7l5LMRM5/v5lEk7zMfM7Cfpsl0f1pjv6Lz
YNaAsUNRbDE8JZgZ8As74CeWFYALYUrMJ+aTbTJ3/yOojtGo/D406EHe4Fxg4y6RwGOKtBuWBDob
49rcZK3wvsn7ZQrR/fA10sOmb7GXRh9jG5W9D5ezln08V/k0Twn/A1HqDYn5cucUwu4cc0GwR0iT
t8ZqK7AVnQKXyh3uRNwQyVGdYchtLTcSaV+3bVlH42tIP6ImHKSMlvOaJVV9YkGLnynqzncAMEa5
z1pAtJs2ZBi3wTlQq3OQLJzudBIwkgPZjSB5XFugT1xX+GjkeQeZlrQNshkjL1bxzybR9XpE40h9
AkYRLO//eQ3/Go/BBILPGcII1FZZBOWA4M1bEnO4LLQuVa75DDOCSFUYpPYNPBK1OSVyQEsj6BKk
Q3SKtgvJ9J/8Q97o/l24SBi/YthAcZawJPuOL/+0TlbhQeVU0LBdhRy7XVKFFHnwConozQ9UCo85
pcespOKTJN0Ev3kxXCJrWEVfmGCm3TSGSVpE6C9DQb1Bu3Wn49k+twrnOArosjwSN5f9FsK6dM9s
3ZiiR70OD1q2Eg3NyagkW0bRa93/89N9Y38BylsQw7gHhCiWgL0JI7FfNwETSRWUyfSK4qq/RrOo
bTYRxEjKHE2O7BqFsC1zGabxqQQ7/7MJWnRE03Soy23AIe+xnbMWY+BdkGTvFjR3Cwcb+IfI+2kB
LBayh8wu6pzYFtsmKFmrMLIatUMRBHN4LT1PN+hqo/PPl1jVhWlbC9Na7DrMC5nhnpao5/5Elblw
lP4bE79/Y1AVoEBB8TMG+95QZRrSpRjdaV6n+AINxgBuUAZ1EJvaOLASWkgc8t7tsMa668ZVXu5Z
h9YxygpUZlMfiz85Qb/hJ1xuCCQnBlcBMBQuLgpvMh5NqUQetFxiBY7zY2cNeVAqa9O8smHZFz5O
lg+udxiKYFDSltuZLTC8zLJWSjTMptHmM7B2lYcVy761gqtpq3SQ3KRxHYc7a2r9DcLIQFuZ6fW1
dW3fPAQz9ygRLxgtAo15iszI3jMLyAEiwwEakN//ljhmgDcEjqTwXXLSFRXhdbMbS4Il0k19hTG1
ERUoGzuMvTGjke8uOhwNXMfHstqUsNaSe935ESvatWg4NqgrBH7lDPUnjSgyfcraDr+s+Q6iRprG
1aFNbX+IEwqdfDAXUAuz0pbbjqMoB1Jbdn4bq6bvijbVGT22i8JOsSSqr5bGhB/GbEFTm3Uo3/Ja
DWmTO51dN4FJQggHhU22hTIIMnDWNAkAPzxdki+hBWL2fW/9K67Q+07jv3+kCV3LL0M3dt+mt//q
/0We0CX8/t88ofv5c/v6+Rdi0eUDP4hCcfAXR6IEWhiksqDyedHu/UEUivhfHAsfSm/YCjEOYnzm
PzwhEv4FJjDFkF0W4xMMP/0vUYhEf+FfX5JETEnAZQ9e5v+GKUS/0/H+GxlwrCLnRDIADnsIxz7k
z7/Gws6JEnhaCskRwUaAGA3Pg6oEem3m4TECjoWmWdLciIR3d+268Os5ZP4FVDqEDlXGRYpSrKhs
PN4Mk/NPkYd8yRIF0XvouZidncfliDWnHtclfE/Cav0QohMBvZOxuisbu57phNpOLMha89hVyy7p
8edW1dMReFa6Sd3UXMVS8JNGPw6CKQBvqp0igw0KAw2ibS8m96lGuxbYnBAmLWSbsmemIc9cVHSN
gJUl8fguGjp+VpDMSvKyHPUpsXPWgLaUTMDhjVk5Tv84bTZBkwHkpzNGR5eKyANIWwb4CYuhZsom
4EmwVk3EcQqsfRyTEDMVPV3o3QXd3eNWxmtdUtDjuzK8pWbBADGFCH+3MHNMvITyKlqTqKH6AByU
FjO5kwlPo+1a5NHyhiYiOCsaFjow/nZOP6EQvJ0AS2OvQ2ix77/18TPKnPmumucTQtALejNXYDdt
S31eO3ma3fQh1cGG1RYljU/zIBgeAlG+gn/lThi2+mS6Uh+tcdG7gWIqA8dbPsRjWkQqeYkCz6/G
qT/hUb3jgj6AKmDA3bE7OMYv26UUFWom1hTC8C8sUsNGsNR/DvT0miQjEH2NVohn45Pss+MckRMA
lzoHPaO5Rz6j9qz33WsbJA+Qmv5G1/ADMr4HkJsOiwu39TAgwAKcbAl+6qORFkjAIDVPJX71WnbD
ThluDosuo+1A6H1i9PtBh/2ViubPLF5wlMjy0Du0fQyoE/NQr+i50Tg6xxaR3Xfy/ahmcDHiiFUo
4GZQusp5CL51M95XRHI48EA/jiC3jPKkidu8r7s9I7qQzh77eFKPMy2Xk0+TTS0Q0t0nh1hqXwm6
o6BoFFX71LMJzbTJjRTeuGhndguw8W1vMKrsCR1EAbZZihqCDYDgGInDFve82FObQUw293Gv3VXY
q/EzCVKoTLoq2fLYVkfUn0A5B4OuUz55aKaAK1FIMepHUgGTi5zJmdAAaip7A58c/CnNblMFGZB5
GTGXMn6MIrqF7sR9PCNFqaIHtc6XthQtpsjc2aqRO4b2W87Qfjvb2MebhkpMTGMSImI25+AO5ch2
TmOD72ONvQIZThyMlVexrXXOpxXnGuVXNfJaiPfP/Y62wQ7gHRB5IDqnNa451KqrrsDMHhpAjsDn
C45nuacr/Bprk+51NL7roWsd5b4vr9rAg+CkmysyrVOuW4zhj8gJt+hJZJh/BZ4NH6IHDRwPJ6GH
TDMGo+9g0VAC9sejRLtl2WXp3Ig8m+xrI6uPWg5H0nybIOXwHs3Tfqv7hDy2CR2PYZ8dhOk/GpAr
dtD2Q3iKw0Ot08Im3O5nj+cBxgvbjsqgp5YMc1GOfM1HIvRmnYKxh/+sTTZrTA/Ul3wXthC5j0ea
voRlle6smN1mMGv0tPjsvqoxIHjB4ZhRB9H6l0rXd52YYRIdJIVQhQLi9DC6JYN3JbpcQIwroJ6l
2ltabVBdfinx6IpRp2MBv/YvwtXHpa+LRojHyoxf6GLrl7odD2qA6v0wo7zsMbSrKZgfHshVxN5J
am9Q/twTgpwlIC7eRNQePA8+BcMFos66g6wtuG54B3L2Re3gyQZ9eACxJbtRaWNu8XWGje9WeaNZ
bLcXb+EDoXZGwhKfqmmptkk5H0D2TA9UyEd0lsEEj6InYE0z3ngqyvcQRKtOow4FRuUjSAACVkJ3
vaw+NGXzUfV0PwXA6uLkKeUgqIBUSNuDiWRcbhFs6UeB8/M2jk38wcwWUZ1XL6GMsHepwINb4ObW
qz7v1tTtqYSxA9ye6BcQCAqEHg6Pu4mRo8nAEYy9IGcwyAP7GXQ1faahnV46n8w+9xFjX9qItLRI
S3DTilBisg8ARdAXeu3TPeik7qaTQ83RrO/CD7ZO+40HYEX2OmA3TabsjQYnHFTboYxvQfMCWjEM
YYHIne0qtPaBSTB1TsPS8ktvFUEDtvE3QzsLiOqBBosebYONOQaFIhXkOBxkJ0Im5WGt2bL3nKYf
TQWKpca4djkdBlvtjT503jWHMFLtATOqzoIYWefJeHGh6eZD3CTfSNb159gHmJH3TeJQxXO7kz0l
B/Bc1K4L6hIoA6himVvPA3intyPx8OfDwKTEd3A+eZxAb8UNSXO/jgwSAONntyq5K51JPxC7lDuf
Qi9kgpR00VXjfEC3rdyWvE8eq6DuPhNQEd9XPAU9oHT6Ou5r9UjkLI5LDTULGsvqNKtOnOooIzek
GZY7lPzmSS5JRdD9WhecnigJjuiJRjiwp+R+GgjU1WTQPk5h176IMFkfpI/LIkj8WLS0DHZcX6Y3
OJriwPbL4xgu65d/nwD/n9ntL8T5C6X+YRq+fp2uP5v/D/Lg7B/T4P3XQX9ul5/z4MsHfqTBIfsL
RPkgy9CbjZBzxij3fqTBDFkwctgMLXAYsYVo2P1vGszwoSSE30zwg0h/sS77D12epn9FKUPL92JN
e8mB2b9Jgn/tiaVBCFs75Bpg6ydI00Hb/zUFXtMS0Oq0yk0JOgEE68ekvTSxsF5UIalnw3WSMf8l
9OAZ/1Qp/E3f/1fM4fuV8VTgtnGBHRKMIv565XQea+xqITfjqFEOpgJtaaSkZbqtYrMAJZ+TbDpa
PtVfR231n0ynvw/I/jf5v1w/hhwaKGPQloWY91vNxQlUwNEkqttgrKULQKJvKIg+ydjtu9FnHyZw
jr/SaIFEDKnXELbRJuz20xj8SXvrUu2/uY+Eoq926TlhnuX7EONP3SaD0cLVEWDLNdJn956XCy8Y
+l/keoojPAfXsT9Nm1/61G8uiS4ESjAQlpAOXCY4fm6EuqBr+n4BdVWplZ0hBCc+0djOJysuLah/
fs2/L7A4jaJL35UG6L+mbxYYqDF+gpFjvZkw3i5zM0Li8tgA0NT5JInfD14G5gaIe/Dyzxf+uy8J
+wC8Z/TwwAB806wfW2BZkQmR1rblkNwkXpWYnfSIpjkI83/Svvubr4l9jP2DwRNc7q1SlbETwOca
Q0i1T9jZKV9vKwd9zaZSrxr8+GN9edT//A0vj+7Na0Q/GPYIUBG8jLu8aWz5NbBI1kEjMQELXljY
4eUpxIs/XOb3jQqjRgYdkosyewCM6c1qAcPS+npoNnXTsDMQ2VdF7WR3F4uX2IXgKS0rcJhmbts/
hIjfXyENMMYWAI7HbcPj/Ncrt/EY8cj4ZjMzhAd0gjDlVrZ2fV3BNB3+sFDfjLBdAgJeHC7DLvJC
IX8bEFIS1m0fRRjcV1Q9pk4n1UaHgd2HobTj1kNVoy4mpJp1rmxMlnyGpy7fgEtOtn3XIg3Qop3/
JGn++zMAhwtREsNUoAVhWPbXZ1DzoOqmcuk2VvTxcg5KMHUgZ1rP11KK7EcH65dht5+x2L+7GNou
GQID2jb07cXWJaDCgz29ycyFjwyR+j0Do0DkI53N079dvZfDLaRohiL8xQwn3M9BCCxiChDSwjpB
2mwPxhpWrzam+lP/9/flCwYKxi7RgsJbhXbUr9eZYAaOUTI4uA9z667VAj7KOgN+atYe9H/A0tWX
gHgNBVDi/jRO/Xtsh6kbLolpOQRaAOxvrt2CfoM5pm4jgDq8QJACvnzRmoB1iYGsqL62BuNTf1jH
v0cFOA9jXhf+nFBn+G3T9CGvkrZE9gwmlL+FfW3ziMjLi39+e7/FO4zswasbpxZiA1j7l///06ll
UwyIrPjGKI1CcsupKq/LntNTLW2JIoCbhxCb909SixcU+JeIhwCUXlCLy0bFVd90zjHZ4UjsvIX3
aCayM7iGHLMA3sA1Raz8QBpkxnvM0TeYZ+ksFtTSJNWrbHV7GAPMix1VkNbxobYqXP8EM/z23PGi
E6DYwOCBLv6Wz8CLMpsWR5bNyky3h30aEGKVYIQKVDjHgaClCmN3rbgtdYXyVq3tcVSQIAaJvv4q
UwxebJhnfXdpe8g/7evfNkEKdCZAxgMT44sK7JsHB1snkENjuFNOoeIgwjn9vF4MeLbJ0si7VbUk
uAajBQsTeSLSwHAdPNC1NUrzFgniR5bO8LO3KQj7WeWiU5qW87wFly7FGE4z+KUwq0FIrlmUeDjd
WddDxPeiCoLXmPhiMW392g1YTBsX1W7dLR61Fqo8HZmNIRQJIFqG44j+qw+u58Tzr06HrT+MZaLU
Dsy2Zt6ZiOPfRQvm1bcYA2tO1ZJZuasue2sIFAARIzxuIrPTPapNeRvEZbuLtESnL5h98yUNm2UT
zLOGmzP45hg4wjMB3EUcuA31/1B3JsuRK0mW/SK0AIZ5Czh85OAcg4wNJBiMwAzDDIN9fR3P7K6u
zEWX9KZFepOS8t4LBkkHzFSv3ntUG3OUKzu4CMLMbbR0C9XXpJug+iy9Uj3gW1VT8n9+jf79c+FU
p44P6eLRnxnL/fsVXleKzIRsY+OhXvYNG0tr9mZK779bt3W7Lf713WGeyteHtHAj1zEGu2nu//WN
LdU8TOHAyjThFF7+yxAGbnRLbeTGhFksMtIDC4+W1ioSbZbdtCsn+5oWUHxTM12wprOj7s5Tmfvg
tSwq2mVemF/1qPd1ld/Z6qYiIttXZARKJ+ZOS591hU6wQ13QeZI3mjWpbVMfxErP6qepHvbrVPzU
YjEwXuqUZOFaeIns1jop1G3X74gPT/UlwgzGwihIq/UFn+LNWRtsOAn5beLl7gQN/GbpcodI/HQ7
Eos9EjTpjtTvrr0WwXJXFDh9O0J3AxszTBb3kLTh7M/m1D5zHvi7vHUATqa+3+q4BlJEzmkN/Ke1
G8AhYYoVlWF6aFmGOezS0Oi7g1F1uFTyTe1xtQxsy5wt/cPOilPndLb+xYduxQ6rEMSuz1U9Hgz2
daGMcvNgPaub5dWEHoDRHzv62FV+NE9b+WQtnZ1HE9/FllhIdN4xxB1xJhEqd4jP4xPhq+65R7p+
ESJv/jjjPDYRfg9wTVbtjlZM1k4d0jl7nMOuh9RZBwM+83EM/6KgDpJXzXA/0qVVWywtjbhW2Aqh
3h5tcswwqK9mkfZPlrvUJ4/n5K4l9Hg2JnvvDWGwH1BHL/zyzYd2c4BmOkZ5KIJ5tGMmvxOOnLZ3
piODmz8MVn5i+LzNOBk2fAw8Uc+5gTor5xl3iiSSEtWrZZPc7a3jSsgNe336TuxIXAeTWMyixbdV
Zm1SFkGwQgU3rBUj1YK0OdShGWUMe++3xisvTeO6z10ImYVURuZN6D2QrfnLhr+EDGUQS4Oi+EAO
z6oe6rT77efeC+gRKOODWLfDgneLUIGGm4a12XrvcFRmhxRzzL4rO/NJlE4WlaardkaGCzkr9O9h
XajHXJwJ41JgiSEN+owwOJF3DvtDGja62tFLyYMjyyD2eBCnHacWaYxq5jeIQuYlo2FMZ9J9U5O0
aYVNoCgG/9XKytecGE92pmmpT+jHNo6/thgPIiQlmuhpq3+MatL8Jiu35sTIMq4Rw6ljVcv52mjD
PNRqNXez5ej7bPYU/FqWi2CK/lzsvAXSNrykdj0xTUIGn+19bur3oXTfS7pUxEkkaqSkE+Zhlazc
44iPoRWJfO12txDpvu5ni+QjUhwWArIZcSMnHEWj3arHTo5LimsCopCCgBJn7qqTolbgKitFUNXJ
nKcFSz4Tqfwqa8LEqcjseHHzt9Z1QXqG2Qu7PvuneeuL73zxmlMr67tyGl/DwmUPS4O+Pbi/OqV/
Vf7AOsuxrZafVDvfocPlpozla1C981FuSOsDPdNJaVHhIGueVZg9GptsLyZC348y1Y+u8sFVZMWn
pb+Htngji/2N+0RBpNnOm5ndc0hlkT+jvE/jAQBAvwu9vk3U6HxmGVkwso+PljEWBAK6fdnqN9uf
WAtpqkvmqfuW4Q+3qXzLDFL/LEL4y4L4XRegA7vdl5kXb0Rc3YhsNGyiuQ9ghDFQCgnXRFW3/aa+
e1a2fiW8aO6NEf1DYJNGOMddIkl6R+WY3XU8Y3VOHG+wnvs0Aw7AxXsnGzsarG5iOEJcbpDM2rDX
PdbOxiekScFjQ2N0VNVRWktkns4Tu1VuxkMzOWs0N2RVLQfYUYlH4qwYzO1EsBJHb6SD+GgQY7cl
GnpYRn5PpmCyO59eyD4abWVErV2+Zqt3oNTRFAgu+QDek7lAyK277EUgWhPOk48VKbdwWlkaLYo/
QZ47TCi0G+yGXjhjVFrud0XhQU6zMdT3VLvkBCarxZVSd3eO1F3sYKqxuoJvXRnh0eiWx2q0yAUZ
Qr1g5GJjbNO+mdty0f4wJLCyaTKy4ra8pWfqqU9UE/d6vAXEeuQ6bXW7eg2dpBbNZbHGj7ZKz+NQ
p4dCtW2EvJ9MDmIRUh8YOVfZu2wo8qRbgvGhxrzsQ+BoYscy+WAa/7XX2ti14/xWTtbeYD5T38I5
qBR4hdz1qSqD35m3LcweiuzOYHaWdEb+exRZsVsEJ2Lb+lCGh6xhJghIJhRVdl923W+RD+c+r4Iz
e6AkfOr2b2AQeOHvLhiQbnns1KmZBJvMv6eUpVTAnFjC44T1i4OV5E2nPR8KGAmqG0MnZkcQdgLL
jm+82uvKPFA1H7pVsN7JE39EE2qeOjp/FggV90XTBqeh255zyzla6/KCwe9umjtSHKr8UKp/KrLC
ZYpIVpso2W9rq7NE5rV90ssgEJe2MvHINUVWPyRprfBxTsWD5nR+Hvrl2XRJGoerOniYu9hZjyre
5zzvzpusaC6CEKN9n13LKj/3hnunFQmVvOegm5cH4VQPld+9pnqh4kQvOVbr8lfqSUYE6u7yjFj7
QDR/ETOZsSyXhMjMv94YdhsfirAvhd1KStX1UsnRi2QjBLat9S4Ys0PfsL+EKsM/paN6slue/r3F
LzIifh07zfTpZwtxEUXCgQOnx7SaVw9mRrDPNlkbHLak56fmN50NQephXI2oEpKUMCocz6Imt5r5
20M/bueJrFtiz+EnB7gbd+wySpeiGLH5cImDoKROMbI7Bj3mvaNqgOu1e+OTzE9QMUPmuAKwVQWd
mvAYI6uFUM2gJ2OXS8DhbVrul7BIerM65GRtbWfjv5mKZ0YM3OTsXmFK1/xajdCPK91+m4UxRagB
oA3mKWL8lEeNw+h3XIBVU0fH65q+em1/59UloozAWIOD61e2WqxVCdVjlVbz0c0Y6Jf22O+Mzfix
dF5xXzcYA+YufZB4gBILgaFuiIrXr6mfHVMmtNvC3J0UTWHm935e4jqDWJ3iE4tXJocMprEBTfjQ
lrr/Ji3/G6bTKbv9bnNPv7rE3yKc6/5pdYeKIerAn2jQqgZMeLuK4X3Ua+/Q5cXBWOty7w7iGsCC
cc2X3nWY2vTjwbON95SubS2B/wnnSqWxN0OsRYxqWZrhfIt6OY+FvGjTOEDKyAlVVaxtd409lnCo
3cEVVfnNbNLvsnX27kRKyHMSZy4SKf2X1W0emRnVkW6qT3/QO1yjbxLKWk5UEfXZwnXgOPtJDNXe
Dli2TuOyV6A7EoGFMO4ZYKGBwQW3Zj4ObGY7iVfxoSxBw03eyHYdzneb+WOoeAqK1iaPtRCBBlzX
9yP2AaPbB+hpkQtvNAoM+W5OmLp9Zd6RaHgWmf/gNMhNnjLI4k2w7wlQnb3NZnHPQgSYAMPFcIr2
IF3NL2gy2gbKbPizQO1J0uqWMJ1sd6fC7brhBNRBy2RcLQ9LK3/7m2vE/lqWdzKgIqea/sFWoquP
0fNx1l5+dGHKg4Pk6m50NAg8KPaWGm8FXQnjsvCL4DNykX8Cl/IceMYr/IV4GhEIiXP/LfxgoQ3F
vbD4/k8zBCRQ4JSIVpyz0KLZRxSINhZcApTYyyda9695CvwoHfwuAfvw6q2WiHJL7GVLwFxpVZ6D
xn6tsuCFWIyPrNE/YWN68rHcPrBDYIi11D+dlYTd1AlWgc35rrb9Z4WNMPLHFEh/1l0hjdRQJ/AP
l55/okg7bCUOxFANJLByLCWI5o9FuvjxKL1+z7jlSfblF/hkLyJH/CjZSUndp2qFvbr/61j1UzNa
HP7oSBgTuvfRFCQJt+5b2uuT1WGQ63BXvhkW67DEilepTjPSfdaozsuqHyefIJAhsoXcYNlUuJob
cqt5/6ts5jtRd/cFF9i510a6s+l6dtxXBd4jDo57njt9YdPFJ65RL26bjXOOcoSgv7jzw0Kmu8by
mPDn8rcxVeo8TeEU+3nx2E8pS8FvJp15Jn9ThodOTjeUkg/Y34GIYQ3dGjGaJlVbWaRYhR6S0vbY
VDiAhA5L6Nh6PPqB4jjjZInM3k82+JV3tVvqCN2D+HP7Jhvjj3b74GpmY35vYow6S78XzNj5mJW0
jKT21uzeXvo9M95TvooDgyHjE1e1iL3aOJB95g1iJ9ChrY0rga99MG7v2TK9y7AY2YiSnfDCkkoz
duYUFjf/952cxifiYiQXuv7OZjND6G7QprfW5fKiyKkaNpeG/qsssXW4erhi8vrYWO0WzvYRSIF1
IiXJZt4gULsaE0GZjW+ONt6ANZmXHucZ+IFnEjLPOD+KqNJ4U5b+YLe8d9p17hZy1rEcxXlww7PW
Kgn67l6ZA20JHQxX9T6fFGeU9PfOPNwMHQk6xqnWuHitbGwf4BUJsCpByxriwV2SfglPRZM+WU6b
xYuPbcJcU+KPzd5u1vembgJQCFaiLJpaVQV0ytbfqVO3d7ezIFL5XuLXYFsj0rm+jIZUmPSsciG/
btWikqw7XVdvTyqfsGDlruEbDeP0EpppzqIE06ianaE6TDdGWaYEq9hSph/cmgL6Gfc31zSWvXo8
utWS3/ejUT2pTPZ/R/JuIPCGkZKxtwv7QdQD6B+rmBzjnDKtbwAwuuIbJcd9NxbSx4aZrw8TW+qm
g6V89d7BvnrsisBMY9MqjHpfuLO4AtUCMDdYRHBPBJHqZHJFFex4pYjcm+M6J91svcoln6272Z38
V6+b8qtAVd7NGSAZkb6GwfZkofB/KQVkqAdGQ4w9Lrcve9CPK7HiqOgFK61JNHLX52VZ703TnD4V
vyCesNGOwhQUTubky5MrmpkMJ5/nSLNQ5vcESV+VY0WakX5MSOE5pXmu9XwVWfiEENzirl7ZfBa6
jyqvkT42Wd4LhakWct6Yfrl5WT3mJRnU0q9YBwHUX5fBjmDbVz8EfoIRfT3VDIk529mRyR/SLrYZ
nt0YJ9d6HNYMh1OZJa2n5KNsh8syLz8qfPPR2Jvz6+CLzzbo3n2fRKtZt0jhbNMlGuMa9BypFTEg
05ciJA5PIvFHXrlYjK0BpHDDWRLVo/teb0H90nTZh2h4YXk2JFZCfibHkFgw68mOqPp6HaWynUC4
a4vGM+uxz+QLbqUma4/+uJwMu38uZvtxwiy4y5XAHG27X7Iq5SErNvWSd3is7mY1t7/oy7Kvvh2C
a91VPQvIgvo5A90Sk9ePC6LZLrOE9RmBEp9kcM5XT7OtbJTQZLPtIGfC/1aJeXsu8xI4Q+a+8IL/
GuFwFVTzj204lJIgLHShslXGG40wimvKYOdlmwZ94locCGcb7WvX0OPVWpdX35+3s6/DH5D0jXNg
+dfMLn84fA4X6bQyyf1Qvxtew4NA0TYm4xiYb7Wko5/zKk/WfGreQo2A4BWN+wLgjB/Bs4jzMO47
qakPd8r11iuLDvPfAbbZ3y6h6Pe5du2onpz3Hh/vJS+a+rHMiJkFrirvWTq7UEowRceSZ0YlpIQo
3MQlGGDAqM7FKrSOiZlbDPFH9bv0x3s+FiZo6/CLMXO9G9zuae3l+qvLUZ94Y/bNDdAkKie/MB5p
E9KRzWlpp/kUyLo5FkvaHWXnLm+22tIyHkLvQ1iEQHqK6JhSyto7YWNhJRBzUoVNlfhhmBRIQ5HT
b+KIeZV0s9o8dqExYzc3/eKBD4ulsKuzNsdlzwtYRYULxMV3KWSGYPzANfm3tNv9FuC9qqkV43oW
7GXJbXtXy20sD9vSe/Ilg91g7BrhDfcTjlqslvZivjluyr0guqKLMvauI5JsCCrAEWLMANZFFDBv
cTujnxnbDJ1pvm6svKVF9OrTUqXtbnLB40T9oJb9Ynbjcetcf6eaFR9tB8znxGaQ8mGABXQuMsdY
4Whtci89m/3nQZa9+Gbl3rflfGc0otl5JKs+66nIP9uxdFVkjevGyM03f4m8GvYhwvGfgA0KDAls
LMlzVgy/whD22F05pk7CHB1PYTmM1u/upjTTL5EYlOlMocK7k7GfhyQZD+SGg5tlRXDaclJusJ32
nZ4XBKTAn26UcgVP6kmaRduG0ezwQB63YUCpMFCteb9Xd46zqQx/aXMBOhADhcXBOwZZl56tvBjk
CWxZ3qJSo+2erckqnD/TtC68vdM8pJHX6Hb4WfI11w87BDjwYFWTnX2Foi3UnaknrzitzTxmEO76
+n1spn9MJXCLJ/PI6xWVIuhMaIJUbzFRJIQUazatQ9+ntnvirvAkLZCXFS9m43hYGDPv2tPwZ0f/
H+MEiAVjeaI83RwKCsyIs1l0wVMN/gsYT7j49j6dIB8f5dRMP6RX81C1lcc/UIuyyynCKfkPIcQ3
ynMuFOuJ8m227RzqHQSM8zpsdfNg94661ttcDnt7Nu1jvixeyBZ3uIfxjO6Ink103PxqekzRTWMG
8s8kjNF53BbPaZLSJRjKqMyF3thnq6HYuATG8Igs3yyxyj3TSBheQg7j5jJQepYurM52kU5BUqKq
7gZD7Gi3D5Y2njZHocgG/Vfj+wdbrIdw7Z7VWq0fskR+Dq3fxloiFI6PQ9Xtl2H00IU7jpvQ6o8L
EvOTRm7dBWNuXfi0P3OqWkhaf4LJ1Enlr/qThXs7BzoNS6HAeFca7Y6OC70h2VY6H+x43m4rEVxu
TXy+d2Tn02r+HPJ1yGLTMxgbZaO1p4tPm4jdFSzLHr6LMDguxvrTyibvQXo47KtQ7bMl6x/5I84L
knn1aoez+25a+FVnvP8BNvi4zLV/7Km2E1qonL2NvfDPQKs0S7j9gI8YmTIZB7tFr6sWNpAcHHOS
3hMcg8DflSGW5UwNrKkaHQLdUdttilfE6xv7Dr5G+5U5IJfZ81cszhnEbUOMHspQeQMuQAc/lmNB
Q++41RDs2nyiL5C+TXtC3zjPqDt1eJBEZ5y7oi83iQU7cMM4h5vRJvbae/6lLYwRQBm5rGbPAxOM
e3tZlHnBsmi4j+m8+N5RyMLwExZVgglttVvdWzBDvMvambYEOoA4cbQWIfQOYjrfN3ZJbGO4VZjC
4ubIWAnUT6J6omJW2etUb7V9V8FYYJCwGPwv5BgmUaYpw2lndyPrmnSbsrI9TKe9asMx3+ckFE1O
F5aSRXIA83TXWHqzXyp7HaxLOLljfTRZH7oeg8atuj765zGxBOXc/Fw8ry+uzmiXzX3VM9bZmes8
wr8C3THqKPQa07gPPRy1R75yioABfeRiQcdDzRz6x8wZ6LCEX21nwmBcieSfH3mG9bQfFntioQpG
hfV9DluyRYNiVVxo5OOxMWgDa5hD6bUyu+GIj4wdL3p976fRCqK0G0PocEwvM+rOB521xYlZ3N/Q
1z+4UmmyKMAvPSTZRw5vtuw53qVdgvrY5CE59H6+OT9WtBw2h+MZlzqBLyAxh4MWxcdNbQRT8pRj
zY6G2/B9U8y1Yteb7e85KI09M/OUPa5iJL7VkV1sxiJf9+OKc4cuHxjFEQma2nIZID+0Q5dT1BU8
C+5o95fatxGC8toLHxq13eA9wUjTFZYubUiLuVVWW7njWaZyB9owvt7GKvs55JJWADp4zO2g/d0b
1ZbMg3sHpbr6UpmFs5VgztOC17o4rEAmY9/Q2Umb5sssWjw/rlnssWd4CDm1D2yuHtm93YfjHlAG
OECOiP6saMgOpBj/1JnBbp8w7V/EIOhqEOQcfpINx7+ScJP40F5yxic/q6Jdd+Rd8Oi2DnFN34Vi
ZkqD3+lWdFSzG/KWHkznqEe7OLew1q4+nerV57mLwRn8cFotiphJrfiqUREYnPmT2DHh2N4qBq3v
eWXLp8ryP8h9drvVaoKkUUv6BDG1Uwkbra7NkJqcDGB3fdF298Ew+Ij1U/BYhfOaIuXxOZlbXTGd
HKvlNIRTfQA1En6xPH46dMsK2xL864OdmnPko1DSfbt4wPPbadfn75aZ2he/m0nKiDrBVnjyi1Td
bar3dtwY00M4EfPEXgQii0/7l19UYO6sXmwkUtqbRlrai9wzTbST2u2BdhAPd75mI89g7YZtbyXE
7nnCqtXbfvVkiVlClxqCtr8sriGDu4/c2aaPtQ64JmzzyeAr3duW9h5nmF2aAqPVZ5PJcUiEUFcP
K6XIfjTa5dtxewBGwOCvhJ3OpeWjG1ne6h8RFFCt3MFGKLJKF7t7JbX9mfc6iHBEs59bbu0DpEkT
cg4+gCjA6ahjixjMoSnNOvEw6pBhNHX+M0+9YG/AFoaswVybEWzXca4GM0auTqET52LCcyYuOkcz
BHErkEkawTIS2HWo+yvh+WUIgh1JN//FNlvaAdybBwaSIUO9HHhCXsMnjHyjNuNsbfVeO2Z/nxnL
8OUDUWB75PJnNiHT0SvpEz1NFvsynYqd3RjmqSVFeepZFxW5VeherAItK9Wme3D6tTBYn506T0r4
62c3diCC06Xf7gX0gucWWM8hHLo60boNHhBwAlL+6XFx9ZH+rdiP5gw40FTPeEKMV2K809PAVIzy
tZB7nn/sEaFZ7nvyZj9GDPd0bqlrnzKXJzFSSvrPaYEDAFJUfQqHJTx25cxSzNJHoSvCXRmY8swr
ewLwrD9x06FqZ2iPZukNTwYZ311O2U9HCy3gZQZ/9rG6InsAurZwN4scHccTj0KF75V301etpiEA
4lrFzpR4C7Dj5XFIgU9vN4pjVWgblHU1X3U315QZdcrzn4d/7DUdv5uq/VOX7DkZ+nn+tZTCf4B2
0o9RN+NA9ceZv4eZHsNuFZuMxFlLK8gq4QYGEstKsNq6kd3cvdMbR5W2y8n1Mo1a6p6FWPsYlA/E
PLl9jqIsE4wkb01T/XYnbCbSYGHp1jmQscw76Ya9Q7mAXzAV8NHM3qvI74pm2hvNrb4xjHrXbhAT
0FXUXUU3DpdX5c9I4e1FmfXzQuW8BE3h7eRIO2HMjCNvuIOzVCYPq7vRMmeNseWXceiLPUDG7ILP
Y+KD4Exk9xIXcIOGVS/6RZur3FUcosnCQxzX64iVCuJWNjuvvll+NfjF9gQnSRk4a0LtZb1NVnVE
ai/PTbj97EZrTAJ+N38MyX1U2GvhxJ69vemgW62oI8nAuGDUG3BDFeRnQzfhj7RJGwRL/8ZdLayS
s3JpxpKNEjQG88pNFvVwdC+gyJC0l9V4JUI8ncW8bhcox1xp+VwdQ9Q0RHg1Po59gKDk1wOhpCa/
3Ch1cY5R8yEgEpw4yM6bE5gHNEWaENquuA1snH/hYt74t91rYRrYlThUk7Zu3L3kFtwTmSxBChB+
6tBe7jOL5aDSBDDQQu2MrdEPL1M7cAu6mftspv52p7e5f3NTmtgGpfLD8IzTthlnuc2m2C2lZLmc
MGKTTafF7DbXeXbDi1c2xZmkunXsB2N8SwPHugy9GdzJrO+/EY/NC6zo7AKHFFCkXcz4lUvzEYeX
kSacZ0wdGJMx9Mna2J3K5thtmAjD4FYzEkriBbWrZKvbcC+E4U7MLdzpOnut8RAUjC0yGv/XzuiC
a4rjNKmhMx1Fxt7ZeNlq+WyK7ldgj+3dWHMd7sdtkUe/kx6LyrcS2tg2fYUTU/4aU3VEc8fx3IiL
p2i97jdk7udszZkM6ybrrXhB6j0bC1LjrWRkAiSXJCXptktNXx3QTKwzQTUiLSk/QTtgwCpXlM19
VY/j2VMq7ECrbsFZVlNxG3LLnxsnjTryVocvg6zqLC67Ru1yfxw3JpmGPG7K4gwo6inZsKsdG9DE
Cd4E3rbCHYYf6UCJifYRhMMOZHc1Rih35kURqzxnaCoitufef3MyYf6FEB8eSSzh595yx3zrXG98
Wh3HeGuLWdxDWhzOetLktYLmXtFiPdmlO5yb1JPPAPWaG32xsU+e388DMrrQrKhgOLazgVyRDVLb
PdJ+nbg0hma0IONLGPAtp7y3ZBb6dTYszs6YsiH2PEK3sYQs8XuDODcnodDpW95P1V+7SkNmKgZ3
QRDcKHGTyWNDdKnkkS8kwNVOFuWr6DbXiXDFiWBXyN6lBrbGyzSO1YEDjZqtdjUeMPrGFcuvb+3H
SfvoCRojp4fCXG2zvBo53cJrs3L6eRvOuBhGavBIxtOHq6etwXp38FRQPLH28RwQmIvpyD37KFga
EJldU0wRqHVGHo5aXJjBC6nO2HLm7I85lWT3b3jyDqbzWdit9WWPa3+eQs354NqKKQarGjoonlFW
L+29XI30h9D6K1dtwESe2Xflco6tRXFXVb56IOBV7f3OWDtGg7cu2ZHfTrCeJrNLoz4s76U/fxY8
5KiJqhBxIXMgXYUbJL1yKhqbrmugs9UAyFwcU1mCCY1Tj2r7aKVA2QtRoCzNNlvZM5HKg5U1PeuF
t0byM3mwQMHdOdHi+b+R8dgx1LeH0QW0ns/teF8DfoyHumL78UhEAUu2F912GCCvuCF0y6E5CZqG
2FbBb1jBmBwwUx6Iok0/SpLkp1CmGRCaqR+OyFFsDk0xQtDsAjboVXbl942PCD/eBcKuwnsKAXiv
CeLsq5xsrqH5kIx86naaKYZxCU3dvC430PvOa9bA4l+299qx9DUAe4gqTxxcnzlXmdH6TI+poBC9
mI86DIOihocvSFQxlacxa6nR+XdmMnJIM0BuehPFDIsKDUl2XDzbHnauuS5JhrFkj/xnAOZbnWeC
fjBSkF8pZR1MWMr9udguSBoQ7jx9Aug3Hdb0oeGXHi27qykcgpa9nSNAMnt2Gah20vE/BtfAK+gP
W3M/pYQLV1PxfVD0pcy86Jcz1kDsjGV8ym0kzbHe0EDnVupTgQD73zixxb+RR7Bc4tLxTHj20Ll8
POD/armU7D9xFqD4/7TT62DYVLw2nldGCPOYehxKBM6sW9c5+elpW4PpF8N6n0Ew7G4CMiFd8HFN
b0tCetVicOU0VNeQiSTVWKmgeOvJnsWug0Vq/GmmjeFMNctm/ad/+P8Z2eJfsn//H63J8dksBIzq
v3h6b6t4/mVVzmvBynLjjgU4f/5r/u8//+T/DAGy5Iawg2XhP8WY6vnif4UAsRBAvCDH54S3MAQ5
l/8MARrBbdUOD44rBObyGxzvP1OARvg/HP5bm0yVh/h+g2j838QA+Xo8i//bWu8RwnAd0meugLrB
N+n9W9amXL3OdbTZXYgqthtHGhndDVV7p4wOdxvlclx0jNi6MqgS8EfDScsh/2ECfPExXo7hvgXb
+KHWNP9enZtjrxLpX/zwlQO8GyOH1bU1RpqcAjSemjy/TuWQngtvJcVvDmI4ybDV9+0s8TOxPByD
IBzWo4PS+tsrU3a3GayZgJ1TIXH59V7MQ7xON/XNcYYn166p3xXklXWegdFi1X1tQ1v+cle+i1Tm
Hf81lwfbnG3cPRgDMv7JBkR6SJrNZg63ae+7cEXw5x/fywj9KAUPwX2XmGvdxTU2yafN5f8ptRRP
jJWN135U5mkJ64qvGsy2k4AUxoMzNGT9aWb0vT/58k77PmK6OSz5tzlj2oAAIPlBWK7yYXdetTMB
Lu9GDMagbnr6wKjV/X0Ju9vAno6hpFR9bGhfZDhkC4GpemDZ+Dg1rxPe+c/Clemnpci4xAHUPsyL
gNLdq0g7fR84a3oOS0vEGl0CoJbbzkmWZdBDMj5EFr6EkddJdS4L9jxg/W77H5aQaWyMjC0nIswQ
QwFrI89nfh9Zy1zuU7Ovnt1lBf4jmsV5J76cX1cEBqbRgz13nN5q/NE1gfsT86x/ZIFcfs2p9F4t
bs0fS1pxheiRPNyCuTclNHu6UQnP/qiwXM3eazd5+iezKOe7wCch4q2wx0cydXtTOOEnMU71oOgW
9nC710cfECAftibpQQ12RUzJv2G1o9KbKzRe06quSs3p5zpj0eVunkSc+fW4w6d36yrmg2tZXIyU
NQ+qKPEDtov8UNlkfvR4u99YNuRdIX7TfPwHe+e1XDeSbdsfuugAMmFftzfcJEUvvSBIGXgg4c3X
3wHViWhyU4cM1fN56IjqUJWwASTSrDXnmC7/CgEdyUM3UUZsfcrjrgPaoNWrZl30SAsAIgjUeq67
NVOs7WU8dQSk2MkapUd3j4jwKopVjb6py9cAp+Vz2Lk55DB6GWz+5LSra76H3LOpvJQJYF6DrutX
m2YhfVNtPFnKCK6zpA2+oQnvt3QBkA9SstgAM0/WzVRhJ5JBcpJpFX1JUagdxqggsXJqoi06Ls5y
MFJXpd1axyBq2IyAzT9REtTIgMjJGU35+7reyW9tv1CbUbT6ddg61XUoLG3NhlpfIZJ/8kZikaLJ
G0+YU7NfqZcPl3Yz0ojWHeeHb0fj1k6GblnHsQ5IIUpOKZ72AHK8SSM3YncwAWbc9GkTxMsgraiF
h0HVghTQq2IXBvVwWRp8pobfDezo+taENlIHhEZRMES3L/xTHdTOZZuYQPsN2Z845HYHbTDcQ+O2
ya3vm8URdAHyNoVt8U4PRfEUkDZzG7ah+NJkHHYr0HhHNtLBocgSdQ+7Nkad4/fNoa2mdq+A3p4S
qdcnWAPtA3xH46KkSUottzKn6wKF5nU7peQ7OFN+UyadsUvbxKa2UoT7zNeNzaDgw1sc8p8BWbUH
GxDMvRwV+nwLDyFb/H73as1BCg3oKn9t3PuNKjqbvlmqSN+jTWXSMjzbagDDqI08NBIIDkH6UJiB
ay09a7KReLWkBTSGf7RRg3NYltauyI3uiZqRu+V01D5ZMdFc6P0gWqpUPCZmeal6XS0rzRa3WQzn
T6dSc5SJniJzRjqLTSk/sk3xSSrLis9MiMBl3qxFuExnLhOCb2JhHRNb/JlVxYTIkXWU2I/t0I2P
bm7OElc7H34N09R+Y0+UrCp4pByUfj/d+TkTwMHXNz97zpLhXtFj2kWa4M1MWn6DZK+9MMGBX7Mf
1mnW8z11MopDtssGLdjAQmZZzq+dgJZ2r01WczDHDoW0mgcImjJoHfOgQRxdH6N5IIXzkDLmwVXO
w4y9KiNOmwdfOw9DGLbugQmsPYAx7k8iwaDSzANXRaF2GnUfFzIhN3XU0Mrvh1jhtk/MH14pmJgF
nU6nYNefD1iILbtol2U2nuypwZiiknCFjKKv/X1c5xtULntLcdDKt0Ec7VvduaKe6OTHnHnfI70G
Hvgx1Kl4H+PpmcOONdueEMnEN7F8opVIJ+6XFS214VvAamo3chmDA8hOyJZgeufDfSnRvHMeKa7i
4cWjByfTSw5TC0pb+fgEpRynl7Ga+xWPVJ0WDcAhFlWF3Psij6O1qw3Pg72Bh4TWttrMEpkebm50
hWHW1uGClm33EiZrykKxFe2TbBNSChNHx6lvghfl7PDHLRLK6Cs3Iwfiq5Y+ju3C1K8TFFYz8yrb
+N53V+wgwjNk+uiqRbQ6nvDvL6OYgy1OH5+KmOQZp9JbV0gUwsdGL6jPYOAgc92aEz5IpkMGmu4j
Uw2LUhf3ed6BLwHB3VuHrkQiDK0DbPwyILXCzrFEsA5yrqGdcEBdH4KbASu5t02tAcmRCA2hA2Rs
5YbNI0I2tYbfz6NzjQsay9EynlsWbE4MtgN5j65f9PSbOL5N5mVWTSTkeC0ShdFA7Dk8eRbN7RTw
DXutJoABUjDQ3cg8eSQG0crdWBFCSPMrNThEj0L+mvr+CfTn93TUV+x6fojJi1aavMMrSfslvy8j
tUPseuwRyGZNcehVa7lkyTwZsHDy4jI1K2a7SL+SOu4XppvbEkoOfYrdkN1OwQZpuWm+TK2xnsb+
QEQDpDEYwv2AztCXEMe9iizlarywpj4/9JEALOWIsVpPWQQDyXchdnN2dShoQk+J5bpBtXKpAyip
KNr7LsrCgmiJAJ/C5L0kBJv3QAzRbWi73khJF3Icgd3IuQWjtnT9lzgDTkXUOa/FRPrwIp07rFoi
U1sXhV6/6eLvBa4guhZLyLVAxTgAo4MibTtvMKOF69EK4FYFqBQXZO8scZcAsF311CJdtU21x4l8
irwEsNXmyz7+ogpaWxtdRXtRffXk0U+/Wbn5iNh3o1HM0eLLWv9KfkBZumxms6Pj31oIU4fZ3CFW
WX2IUA82TtuwInfdVcuZtTR17FnJIpD7mNItTY3xuvK24jEU7jJAfg45fKMjdibWqJ1hWC1fCV8K
nJuyeZy89QCxWqDabsiDH+J1W9qIYn44wd5MT/J+NK4T/F7VcxWRuhL/QGox/VRYwoySqh61ou6i
FishrlMxnVR5yRdo1c2u8L55CUKVK/S7C9nfVm2OadDYifjGzZILkoBW7dAvY3rUdol6VkB76k8o
rdeTtWIjAkGDz6pdyogKTL9zHBpRw14izO+wCUxiM3rGpmL3OdEgcOSjSi9NK9vq7S+EWvyhtiiL
bwHiY1LVVgU95p6MWSy4/F6KMc0X/I6rjmESUHCJYnBd5cENLtmor0WUvoSEPFfXXjAeY+Opoohs
UrrQsl8qJbkpZd8b70UKZJbUrmlKHhDkLVFARmpYETj4BRfSOioP5Y8AV1kQHklR0mq8Gd6lGaGD
vstRiWdqV+EtN1Cyha561Mtbj8TDhkIcfRI0JDvEYQvpXDjDVwOvXgx4CajVzsNDZQS7PprJ9r9M
NK5Os1H6Hs7+WoTPZfxNb9YNEXMfbxM4HL5fWjnnYeOaVVw222v+/JVv2zJCFUijSI8EJTKQKPdR
jUPNQ2aEVxoWTpJZopSLJoeSNxJkRU+u+1ZGFa4XfeDkISms6Np4UE3E5qLwaZ0ue4OH5887Ae33
poAwvvyYzDsFRzSoGWtsevoMhRsnzb1C8FJcNW1U7Roy4ZDP6f1KYihndxWP26qLmd68tDuqpBox
psRfmKMfKB4yRuZdMcSYqm82EcX4kjSTRTibtW5UeozqaA8+lCMIODiZ/HSKlwJdo1wnXYmHBAiX
k4M1Y5E4BMZwgU2Drlzn73ydCj8JpjtJtGgnwl1K59upJ3rsOF0JZm2n/lJPKuLX1Z3joaUfrgL9
pGXtyS4wUH9z5VNMY6t39xmSfJNQFUMaK8M9NdlNMGZHDrc/CX/w5EMqgp2O5JD+OxI1TolUykV4
1xZ7uzwmvXMpqoBqNV6Dulu1TbWwJ6nNtva97fnhpsvvG94OqebTugHU73+ZmvoHHDJpagQOPGdh
sy8s/0vu3HPiCZe2QXSDvWg7m6ZktYO+umrLBk2+gzsfZR++xy6sF3Z8V2DK7Cb/W1goyFg3RvnL
nh4ckjISTyx1hy2/534GKjgDbrDNQ6dIVUPidKXyYZzDymllVmllld0xdnq2DhPwRpVe0Hn5xl5o
OiVGUm6nnAytvg4UK74DUbmo9E2g2AD+/jD+r8B193EONFkPr2aQd8Wty59N+LNKgbzWr4tbv/+r
fwpbwKiocVKe1i2H3oGn8/f9Q7eS/5nLSZauC9glDlj//xa2LPkftvc6nG1pWvhC5pHxP3QrS/8P
FB1PEDIHmBVr/N+VtfiLXlW1HJ1QB5MT0UyM1fnrZozW6+mODNl6GOnyLWpFwWasLUrsdEhYPqFv
49pKGsIzE7Nu1rUThtvY1ONsrTmI59ibUeLQhxZofy8Oru17XydKro/oXOc9Y6O5KdugMKGPrTz/
DoBShUp+DmMfnXHz6qn/4Xg3/8z/nu5+34bFw5hBAVTIhTjDBOgm0gbpVpjeY0Q1SpKNASkBn6QM
Gh8AQ1beEIAZ7rBvYaZCPPMJ3EK+rQ7+zw8AQgMcR0hBCfDtcxzNssiqHtd97afxRRVjBmlw67ML
AeKPdllyQgOx5x9IWtF2TpuMqzAg0NcO6j2aIDrfiFukN+34lfXV1CXllfCGmipGiRfEras99njD
JL89j/GYkmQ9GzOWKKC8r3FbT+YJRVZsA9shjMjqG+pavx91RpHl40c9B6GfP2sbLBlc7nmhpCz6
9lbzgAXPSUp/0UaJukHK6V1S58OxM03KszdhMQ2XvevFNm0j16UCpFDALRPTBxwKlp+JrE+fHRJ5
CNccpMeinwR9StKv1c6a9zhmxH3yk/X5N70dHzbTqYE3iK04uJt51X+1qvfS7FIOYpJNYZleGsbw
s0nUhLWGoiTe0e6Y0aenlzbcoiAl3STrEZsFjfUyZl121ckhT7GRFUTSDCEG9gqT7WXECeTIzqS/
B4OPXbVWdFILfOQjloKsxKOCVDaNvZ46k2w30s71a4ynm9jPzS2vsUTZ0NgUO2q5HaKkfEmGpjoZ
nqweEyHHX4X0NHwtWXpwIq/d+L4Sl0qbq56Fqa0dUoRwBYFkVUPtXLlj7hKT1ee3jtV5PwhXvYc7
OT0gWc0fizDPHzQnRdZksMm3g7Q8RkHtrf22HK/rMIf6QeebrX2SDYdsiu1LNar6VJDWfFUhlZpz
p+SjrIR/YRkTAZNecuN0U32JFoeg8YLglg0ArP5WSg1qPQKrfTlYWU6Xe5qlsWN/IgDkghp7s0df
GF0OcX3Vpd4Gj9dELC7KyFaHuF5yCopdF7TGoCE4yjXREBfj6V+MaOw5HeQs1MOA0T0b3PgUhAGN
oC7CkuEVfNs2VtZFSdcbBqd6dIk+2HR211yXTp2sE7094I1kLz1kxWe7xvPpB0igBGwzc7nJPzHt
s+lHoXUeCmvktOx2YBbsQbEbxOtPCqVS1a+WUO7dnI2x0uJovOrZK51G23lsYIwQCp10FTwA8ljY
E5kdnA4Z5OnCK6JdN3/9YiZljp5jfBb3cdZ9Y0Mh7Bm6ZNg29SSM2W8/itztJAakLlxmSoMgqjAg
ef1ESqpOW39gBDlZ1P2k0Nhv04C0Pz0Y65WXRv7Xjz/P8wll/h1w9kiKRuxIxtHZ3DlIjeRFR4R4
D7ryH5BB7JSYUIg134iqtO9MZXwGlnk3jRmgAsgzMtlYwaRD7Pj27nXDDoTW4jbORhF26xAw8ZOJ
o/w7pfC5Fo56hE4/FKL7JGHj7usWlS4OqFTLEZKZiyb0zK9lW9cXmoc/VEnDPdolPFwSrqZPJjD7
d3fp9QQGHZ4dAXU/S0DKxCP29tdWvUMyo4aihCRZVC2tc8WPfwmp6slZFuBvvdBdGVVJCJei5bEl
RPjYhUCVwV7gZibI1IDzJ56VaRbXVpRWlwmVvLVdCZy+aDtX8Kurl5zNdKQBC++6hoqFlT/Kkf60
aSBVifLavwVDl7EVz/Stk5r35Cb25MHPmj5zVvf5gXJviZcjHHjW/tWoL9EccYq/dHX+z1LMEkGj
1hDfBekFLG3kgybmymEkl24qu/axFhIBDNX4a8tA81zRR/AXwaxDnGZFYuQRv1XYtBAIv67WtRf4
G5z5nEoDt6CygHr7tkbssyNK3t8muIMWVmRXa0/PWZnL0Pxqhb1FKnI6C6pjA+ltAQCMI/QcfDgm
/UVOshsWXLs+AEeurq1ZZ4nTCMVlEBkbpjOs60oE/goU5XTIwnZA1K4EhO9CGzC5l/IUWuJLAU58
q4RUT7ZfFpjCoAJZdRtda7EUh4DQIEwCntwTFeivh6JLkd8KQolQb1FHraYDaUHdNpMwOTLVYbqx
MZKibuwLnZKrYxVozZCa1iUnmCawEXfO2tG19VuQ2koVbXMle7oykhB6U6t3Q+2Oa/e3gDWftazG
rGptJDkj+hTvM7gPwMHxCHA+HOCJuNgzomaT+daTmFWyErmsHXDwFJUn8LhHJ5cGCNZxgbl01tim
mlVcmFPdbBNSm14yVpttbuPOXOC/JDR5CBR87w4292QVHPzc6n4aU3oVs57XhTy27JI8PTkdxUPf
UNa2dvRrvda+hXU03IwVCdoaJpt+oboOIUeZAojx44ohL7awytSqjv2nYJYU4510r1J7LBc9e6F7
vxyNB7bRYk/crDzqQbKXcnK3xhg2S+LkxjsSnzQ6LUrdNOOQHFHLjEsV2485DvglNof+urLVeN15
WnTQchfFc8Z2Ni3crZ92/VLNHukV9ByS5bsWg9nctmKEIZ2OZxE1HZvmG++wv4XR8Y0GQgSbYhDX
XRdZF1ZWFweWOeepTJAfxWACNjbkP5SbiBIliu1xroNmRQuFiOSnzlnEeSoO0yzwzsLBX9L6jRZV
Gf4szEaQc5850WZIrIEfY9z5+cjJNKBfShuuHzeVKLQvDR/Ml7ki8ZIXwclwTXhkZlV8Zy+mR8vO
Q9LcurZ7kGYmbsxwdnG7VfsA+vE2VoF5AMYOxCOVmQGegYE8RQUad6HCZpW11rhLeQGXqGfMZ4NJ
/1GzG5DTzD33bjphIK3pCLBVDde4IseLmo4cO+NEc+ItDDGK7egM8zVeaJT3VunEGGFo0KJEnLX5
WmPbmySOo58VttBs1YQZkXiznj8qUPanmGS2jLHyRRvK7w7ph0u3ojioOeNIgxqPgJFQ6nJ+eweI
XbmqZz+BMzsLXCwGEqtBwRe/ie16y9IIg3t2jhNIei3SNsMjOqAiJl1928KGfO4im+pfyvFfDdWO
3UziPDiwptD3zLYH9kdR/4DVrpSY/dF0WQSBlxsy3psrZD3B9zEp2jV0Y1RwNTHdVFq7adsGJVQK
Cxi2pxp/58Uknc5bgcsQxxFfXtJrl33Z5bdhPLtnbEVkFfwgjf21Dh9iaqFqoJ9cdEZDYp87Di9j
G7jHUhX5SYvwgUAGdGMKekP6A/M/CIhqyuggBQOFQxvxOpEDNAI1Jv6Rfn2tuc9eZ/an2KYazQdt
XCae8ta94/FmOsvR7BXRz7l96AaE7kECnYcGgIUbAThy5W9RLybBgvW/+DqWmLRWI82Ng8E8Fi91
U2h8AfO3rxQuSQIwh51OtekqShOEpsoyfG/d+TRSAZ7lYriPbIvTnZ7Tdx+sFpdgg/7jR99OhXGF
ICAC+TFfKSZV9hRIGZhYSvgMRtcNDlk56taiBeai8OGMvfhSRbCFfrQeGKKCX3zZFT582sKUabcI
bH26YKM+rlq+tXVdNxgiJ4sFOI67aKvydrjuc8xWS8yN0TYeJuPScZW7whNBfdpi8m0zG31cj/Tg
OnfwUC6JQwxhXaigUpu6Gky5IbW8nG0W7FGORdSmjFccZWs2iHg9ojzaDpnrXrCOew9cPC1v9AT7
84uP1Elem9STUZixGUnYBRsKQzaGiXoZGK6Cz0/mw49O6T07mdogXZVy4u+fmngBAISKpvcoeuNO
6RS+rDw1LhGXodyrAuMSd3W/8AwWYw5vmKgwlMu9zypzATJoxr/Mdx8NvbfOzGS8qTxMgPRAiuK+
AOuDByWYVWOygBrYIN7cao1jdzcDwuXLcCq0FE+zYT7HxJ5TCYRBFkCbsXwaNRwoiTlPcLrU/vwX
Ea41m4Qq78KySNmbpEy/KjQRF0aHfGTh6JX66oHtIxi3cNWNUJ5TLo00QEWOvpMBW4BNatGiymWd
T7wNLE5OsxKaY/f8s4JtGMeFtiRwDa9gxYmoTbU+WI8oBXdVTRoCfSQSsFLDQ1aNHbM4poM+B6Ja
mvfgBQWPDuUsKIFK1D/MwvEexmkMSzK8YEeyoxis5xQV8aPhdehvC2MY1AYZXncdUxL5hU4hPple
gZYcrAgkHvD9YNFWrsgOqvLLCqat5V3n3qQRYOdYq94x+2Kd2NSMkSWGa4Igxk2o51/AGZjPqWWI
E77cfa/lWE+mOv/ilUN4QJvYX9Lc74xVjft7mQ6OfyfTpBrWZmx9J7/XkDP0Jzjg3x938OOSK4du
4Jc2FeZp8nQY/WnOf9fI6tCn8A97z5tParXnoRQJio3r+MRZ1CUiF6n6YlfWqcItNgqSEaL0R+3Q
ZS3FNiFgM76QWIXX1HezHWqw/Fc+gjLK/Ea/QwnTEgs/2XKizQqfcpOXqv06NYS/wdACQ9MXBiuI
n9Aii9B60p3CMLytSoilLswVGoSqrpaoFdOd3YDYYwWV0VGULNM4a409CHMvZ9I0Kp42qQpsJ2zD
3+lD7hwTMgx+mm6M+CUVMCcQ0hyMuDNuYrMiKKjm5L8rzCk4mQlfNjaB8cEX5iN7zFsnDL5UIW4n
rVTVsR7xwqZtc2NKh0wtOeI/DauXoJAkozt48+mMB1dqYCM1WplGXRyazOBGFRF62heq/d7SAwy4
JM16RCXqt1yLhb4RFmV1OjHHooiLqzqbgH/msfsNaJ24zhoP9haqIwzobg5XLDPWGFMikBxVcKrT
xAfw3eIZCsv4HkbsoyrwbknMopcyb581QjweKktFmIxD0BRRHEWrFBPizvPrB/gR9td20LwlxqHq
RxURFzJNbs04aCrYdTb+GVHRMMO5sZlou7JmNg1xn7leL/gyKREa0sH4L0zevoQ3a917YjxNDVKe
giDt/xcVJIbHLrhcq3YvObwAxiK9fM1O9D5n2xmN+pWe0GzOB05s0qhearu5cVvru0iMx5yA4UWp
q5vKb28TDWUv8aFBEmHb1u9/n1X/rw7+WR18jhn733POTs8/noPn+vtz9aYMPv9H/5TBKVsT5ids
h1IpqpXfFe1/yuCm/I+B/tdEtSw4k1NV/K++0zD+w79LVgvKAB3zqwke9n/q4Jqw/kNN3cA6Rs2X
nAgh/0bfOdcY/nu+dhl+YH/nn2C7glK4N3NoXxUIXUXECtHAoBDDdNhPboG7L2jyf7oo/ys+/G2l
gxgJxKwEVvKjSbWY7/nsKlSOjKGOc4iOJZqT8n5mgWCbXrOPxMlh1uMnxdrz2+JS8IxJvOXZohc6
LxsMdOz8OEAg2dCguKJcQKEAL8Qn5Yl3VxGGQMHNBpSeBWLbs1JKnAQZenps+KUeUqrSa7E1a2le
vxpR1/+8jNcSrrcoYB4eXZJZbExYHkECSNfePrxYA1ttVDkttwxQ0AQDpMmCTQKEFaft3RDH39uB
7IKPLzrXVV6PC1NA8BaMXMcko4Ea+9uLjhNnBfLeangUZbAyWrvBMjESPaoJwt91lOgfX+9toXq+
SSm9WWksaQvBiJj//NU45KCi+65dgjuSzpPjF86KyxVLM0iaT670/qVJU7c4gZn0fWx6g2+v5I9V
gSVvaJa5FQ4HZDUJUMI2/RdXEew7JI0IIQ3j7LvqErbiEHA5apekLh/isfQR4ngogz+50LtPS0gL
MbrQbV6WJc5Hegw3ApsOnCjs5eA0+yTZcpK10L5EHBm0QvyqGw6if/225rBFUnAtnclInr0t3WFT
XLTIbRph4pE0cygR2J/mfctnydXnr8uDT27zPxzKBJPQ/Xv7unQPm3pfUs6J+yCe+QXsyPtPHRln
T5HBxwzFWKcvCA3dMc6+5MpKwoJqTIKdyb+xrMaE89tdqJ4cplzf4ykNPnltZ9/XfEGqrxyXKZ8T
tOKdzYgWuB7FpphsxXY8ytCzeGueg5UGr1eZhOknL+xPl6NHB9+d10bRe37Krz4vYBGmC5+XSF/b
JlNXx4PFcZ1y0rFLO80ADJI6n3Wfzt4ctyhwIDCz0zNjy3eOlpe5HdcuQl9MaLgflendJqVV//WN
zbV8x6CZSzHr3YsLDfzDc+Ts0hn6GglUxrknBU4Y4iZcDz2moo9H/p9uap6eKDNKBsv5e2OfzKSP
cXbJRx9t0Iyk69QLtH9xV+58Ed2zaXefR2DkMo0QBbvxckhw9/o5HuCigjMFGKbGNJoY67++K9Yx
hiLvC2vw+V05ptZOfNJzpmQWo6LCS5Eaavi7RZkBMdcbWS1pdbA2n0dDeGORdtYIBKtkv71qurrC
k0SO9sf3craSzFehuWHMhnZ0wo5z9mU1tldHLjVWSmAhFRj+EV4N3bhGSv+TG/rTpTh+CtQK9FgN
/fxSwgicqScgdZjAHoatOdzWBmQP9vjx89/fFU8Op8/cgX6nfG6nrk2BcKVL3w7uFFbXYxdRiFYj
oLmPr/R+hNPSg7rgsqYw9s73aiilm6gNCHHMsXsi/rFbbTlEhfMvboi5nb40O935tt7OSKEsnL5B
oEAhV6tPk0b69yU1Qz+4hHugDn9/T9682LPck4f0rg0e56VbOUlGki2Bnnxd3UkvAnf/11dx6eNJ
TzLR0s/jEPB6kgXN0KP1puffVwpKZT19NcfU+WR4/+H1zFKPmajBSKeJ+fYiUUcJ2YfgudTanDyE
vDI5HJf96eNb+cPIfnOVs7cjFKfIPCNgNPL7cOeqFJZeU7ZAsHvn9m8vhZLfFtCiTJcRZ571kC0Q
U2PZSbSnvUDQzVKYrLB1xo8pvqVP3tD72zJtgwlOUL3i0CXP3pCXJInoTT1ZulZsHhFt5xdNH0TP
nCXMT+aG9+/JtPHRInVii8K1zp5g7wutoCOXQILBhWNVRIsnAljAxw/v/boOD04yb0vkHfg8zkZD
jkAudXMAjUgCgu4k2qJ4SoPEbY6dG0iFP1ZL3U9G4PtrcgixOTHOiVicIM9eWM/hSvRFkC4VjsGF
n6Cn1hKL3CQ6HEtTVsYnRxFjfiuvziLM6NY8Exk2ci2D88jZBQvejhFCZFsG1KzrpSOVF2xtT9Hl
bLzRfdB628OtznxYLcauQRM+YjH7KiAQPjWG29lLP24DsVS5gOhEOkl7ZQL5wEKMIwkGl6KTsmlN
zT5OyIC/ffyG3g85i9MGeto5VQ8bztmPr6DxoyFgOeqnTGHrmjriZcHS+C8aka7WJ+PhT1ejF+2h
q2O645G9nR3g0tOTUezzeuq94yZLLHFfmSVNbViyNIA/vrc/jARDJ6cLY5HlIto7W/+ET7mszVj/
TAkvAQWXHa/zjsYHGud8hNmiiurLx5ec/8qzsWDoXMxisnAY8/LtDer0fEMtsQEne/omau2f46Qj
stLDVVSSSW6a/e3HF/zTPfL1IpRgw0Is5dkFW92sa7rqzITECUAmko/eEJ0g4PjE3lmfhSL+4f3x
MKkUObD35xi0t7dHB0Y6ULtg0nJWiXAC1epOI8h4H5uR/CQ060/XmpdDi88HOcz5tVxl0RrtU1QV
bj2sQ7vQjsAa40MKoGX98UP8w1tzUFry9ISLDG0uj71eGfMwD2zXr2citFKrskyce+HW+rpAVrTm
CAlMnKzyT9aw928OLqVjUzjhA5y/vbcXLVz02VGk8y3YdX2qJ7DyAAaMvRfFYEeIPt387U263ry3
4E49kgTO50U0TcBlXbZobT/0W7eDroFUsGovUmrbh9hPCF0TpbX6+Krv3yIEASyulphDxhDbvr3L
2hxpv7RcteonMDYlCxlyr4ymRfrZ4HT5q95+e8xfNMNNtjjohs4fqIw9B8CGypaxyNtuMY1mdl16
FandMp/yh3RK0tsEozJd6bEl2+7jG30/hig3MF7RDf+uEp3dKMgpaUYqwadTVc0J7isJ9eacuQgI
JL5EyxPf+VZmfbbHf7eOmxSkgH/x/eOmZ+Z5+3yxCIxjDs9qqbzM2w8uAh5Phu4na9yfrsIcaqKX
RkXrnE9rE6lGo15GnM8zS6E+rqqlFxA+/fEjfDdWKHzxIcxPEP4/a+nbe2kaDMeGxd7RqMZwPW/I
AFHhMkZzMP2bS1FT4axIgIU4X4gATVdNZiEegM0MNNJuhpWpjxmoL6JdP76rPzw7NlgWqxDhhq51
nuOYGUDcIzFksIXx+mQ6s82KjCRoK//iOoja5+FPzet8G9KLuo0zuqnLvO6xcsxY8m82KSvjJ1/0
u4E+vyVKJ5zzmJXZZb19S4E2VDUcKSy0JeT0RQ1OWVu6ijSOZDC0PcotURMDAbnqX9wf855tzRgK
PEBvr5vI2EKCPGawYr3yUPla/Gwl8PT+1WUQYHHoA23hzYP0VSkqqKa4og2dLTmAtBZlXiLmlhrl
sE+Gxe+a3ZvpiueIDIKPiRQ9x3l3P04CZ2XifZkVDNpxjdn6Lg2JZMusdF9AxlURxRuCxfCGue3W
8XLxyUfwp5H56hf8Rmu8ulUvRaHc2gYHwlYDLu3C2npszcm6+fsX9/oyZwudjVJsrPm4lui1aSl7
7r3Miu6TktSf72WePhybwSnORqXouknr0ahQIUVHtSF9Vi21TPP0T17bn0Y/xQeEsQ7Dn7rK2+GR
V1GXtCXyIysu7UVvDsZNbQoowZIdnwnRtvQvjBCb7b94hgatB8Nht0fF+e1lx9YqPL3gsuYUESkT
QtV9TINWfrJ9/dMMTOQsByNK9YYpxdvL2N0IpKlkf4esdgZwjeZmBAbCxrWX/vjX98THjMh5zmee
D9by7cVE1JodAEVKBapvFhOsk2i2WxZ//0VzHTaRHOIlVfR3J3gkCoClmbDQF4JTq4lz21pDFX2y
n3v/7Di52wb+jlkMTMft7e04GFmUMIOOkYDPO57qcdWBt1+4BnlLH4+GeTC/nTrYUglGHx1Eqojm
2ZNLR0AApHDRvekzf4NSptyqasyu8HMXuyTHpvvx9c4yOGdPCad3E/kzO7i5xHc298aWskaEzQPB
6yKJrxSB2sVzysm44mzlVc2X0FL6Y+6gdlgnyknFgxODsduzZ9DU7cc/5t1zdlydfToNTUolNEPO
nnOViziExwdcC5YNdkod1y3FDMBYQDo+vhTD5OxJu3xuJifH2VRDn/t80+yXwOAaP3KWaZFrzJRj
rnXelTOaJklrUulxukrcvoQkP5kQQvslJ99puqq60G22JktHvES1EtyVyYDuIR7rKsf4HxTEkk6F
dYmAybmx6CxahwQcJqoM1RvDeqwc+QREp7GPQ5l5cFUqaQ9LUQ1lcK+xPv3ujkQ9yAIkujKUawGw
q0GvhVwZuwD+T51X4w2i7S+jgnLfje8NZgMHsR18/yGDILyrs9AcsG3H0HNfTC9t7WzNKkXGx0Kf
nAjAtyhGiQA7MhwlX3ywKTif4fZn+ZcxRBlaLgsiAufsD7fKqMB5lVNnR8RjDIK2MWDXLfoUud+p
jsDrIqS0awiApRw15yIjJSBI155XZQPh75aVT8ESk1gb/yBhwx8OjuWmgBVyOQ7fpRtkERW+sOwt
dLZwjAwYrP0QrXIAcPGjHGRIgNkAXtzG/1J43r7yK2hCGG88Z1OOtqz3DS9YLJux8Iy1rcxR59bN
nJTKvvDicmuOLYToZEpHb9nX3aAu/KQsMYVMVardawHq2qOP+r67wytETpQRGfqhC0JYDhp0j/xn
KfzxZ0x4s7iQbU8irhtGNnlEjkynEwnscYXlPu/bfRAUwJuimELwE8TnxEIriDR36aBG/2GyqYIx
MAXoRommIMrmKPshiIIVxcAwetRM8LyLgEkZBbdpVuP3fJT09NHe+GH8ja8tQQMPkNQHKJO69sGw
lOts6kQM4ms2GFGMTTev7OehCkk1oQQSZWFMNI0oAQXmtYvrK6wG/SYg1IFsY4Jp7Ks8EWW/JhNX
53763PtVCU/8rIq07uGi4sjYyVYnBMcrlUNmR+L45iYodO2q5kAKsLfuo+EOm6GPVq3GJb8SY2dV
P0vwkV+lDGtnkdr/n7oz240cSdPsq8wDDBPcF6DRwPjurt0lhZYbQqGQSONuNKNxefo5nlXdnZkD
dHVeDuoqKyJSqZA73ez/v+8c/ttWi9tpPgikaOSuL5vx2p7DulwxzrOXFxTaEuRBL0AR2OkY0aiu
Obys6FqJVxdPGtRa1RLWVqBr5GZgyIjOI8/abFv5jc1reykj3Cp02z4dU1OCCsjvNXSmMnLKTTIV
Ma/DtrhTBJs/bVeVApzrDKN3LK3pKUmbuD9CBMANkrsRGdfcVy3ABUWqdlNXnQx2TWe7X6TZNXTY
zI0M1FbOEfQtlmncpWOp36Ki9vybbI75woC7Qjo+vGbjVZOh+NxCiyf4OeLL2bR+S0Et6qiErPu8
7EpK07M97/yxyT4vKV1r69bQJteNE+r3aCkC/Sw4DA/rPrOoZHl4GfodA2D5qJrWnm+iMnP1Wo75
lDN7BZ+ILtXAvr4lcJaqXROUwbzCkZTbGwPoI73JuxRaQZbqWJ0KOWDJyEThPS2lteQvC1QbfhhF
USDiwIcx7Qrt+M88+POXDoHbmWc3QBhCqWHxbDVdw+MmlvZyGHlmfoMn12+BqfvpiqFB8UYIU9RX
s033e5XSnZg2nMFTVFVDWX8hZHaec8OiGuKpr0c4MK6x9gzRZUaKF8PQu2kpmz1Mbe2olxp11dnu
LX3nLA7DI5ql/nLFc6i5M0swVEer7pL2EKR9CTMhcuRjp+HlrFFwxd9mprF2nPU0yH1SDK647nLH
frNyO8j23Vxg2iIZlEFodpxuNcQqGY91IgN0203RgYPlxBjvEGBhiqOmlDgnf7SDlzCHJEATxHdf
CxxYtFGzOLckb3bihac5A+jozJDEr7uBRuBGBW0JpWvEVroO0xxYV5LOeTgSs1TefZ1aOUpAqWrg
bOUCwbKOx3H4mbLOlzeqbiMgAoRKvS3PEkioaVRDV1NWseDyZKT23tvKfqcWnJXPRJ5K56pSVugf
kJ7wyJdZ4Kl1MjgQx5yhtMo9zxKDiSxW1GuQoyy04TJLzMFaeVOdvVbOVP7sjHRfQqoX6c53rJow
hFc5PBsEnwH9dhpGI5nHwNI+p1al6qeq9PrkJSs7kVFY4u1KzYaryKpuPffsuaiA1m6R+sUVQXMA
HdyK6n5N+DktNpEM+nzTx+VAdhVFbHOXNaarXsKm8kiyJlW8XEcYV4ZnMKFtuhq7jk/JMjdVvSlZ
E8a8EAskq0nejyirgTbY+37mVQ6fZ8jDdUGS8+Rb2TQe/YUf3jaJha2Af/Rw9RKI2eWhqael/e7Z
9s/cmQzyyTyKvmQSxv3nVF4UN7yiZABVGyccegdLckjo6jD4wWOj8noobJWdPPC0UuqA8zabTh3v
Ue+iaCpShnITjF3C2lUPKFYihHi0YLs7vNjjcN4Ie4r7/WXPb86l43c5iqlU+0eHDC4v6ToesKTE
JmrqJzpELTUGlccDr5KlEO0NYpGxPKmuT6pDlvkJwbol9mdc8txnero1utAlflu6NHBtF88x76Dr
a/URAIHKzsJ0tfoE7jrxFhJpHtzKOou//DY1fNjb2C1OuC2pWjSFMy/HGWmGwLDAY3mfhrrEnTiF
MX/DZIEnIX9wMpK8jDuKXNFhCivHfyK4bjt3fc0s8SUcSlK8xMwj3INGjhVoj4WqKOvF3ADZmVHL
xJRxXsbQ9efzbLzG2vDtF/In21adAVuf/eEYCFfaR9uKF0zczRAhEJoRCAToSNRrly/M5FynAOUS
sI2/KuxljA9NBNNpNTlJI9eFMg7NjbKCVA68zvU2TiwIPCsMZTyCOoLxDglczRsTjdzQWO+w1CHd
wVbCJ4KubQmufVeM6Dhjvkf4EKKZ1pOe6nAljV24O2IoRbOqs8Wd7jPUcO4PcGfWreyHNro2rHP1
Z5fYZrz1s7ll2hKVvqMec5f8CLjy0dU7DcDEuY+aooj3tvaTD0vbtvoRpePYkJHrEjx/EyTKADsh
oOWVZRW0lddlGs7wG/WYx/ZHl82j9UoFRlwA8PX8/Pth+m9FdG8AWbaq/db/dvljnxR/e8FJ4t//
7U//dNd9NY+6//rSNx/dX3/nn/6g+vfffzn7ai8IiD/9wxYJrJ4fhq9+Pn8pQjW/f5F//s7/6S/+
k5j6L0K4DB3+cK/4f2AUj+By8//1f7578fnxxxju73/sHzFcL/7Nti/JEG7C5DRIN/4HjcIJ4aVe
LskJ+bI/ZnBd9zfSjyAVLm0tggoAJ/4zg+uHvyXAI0BUcD+63Hndv5PBdYLft8H/deEkLsAdPSZB
SpCUJQnBoj/fbX2hgjgwYKcE4yJ3k9mj5N1SqQi8SaSHN3fyw3llrEZF1wCKlxLDgJyA3FCwVN3t
xZ3hX4fYwqlVdwib1iQ6Z1JKXpUvt75fDDFGNVqVySpYdJaeS462BgqbXWHGsJktUu4LCzqMfpad
3LFzNKrvZqDRKkJ/NI/hwjEBi3DT8OkVWe4ywHWTs/qo6DIwQatql/rNZsI6+NCAZZgg2PRz+G6r
UtMJT/ius31ZTIxvOX9CerojRYGwj/KXn5rt2Nelfh6jLozWkuE17954Xqq7uq2rfl+S3igeuYMG
5dkVS1f/JJgaPQRZE9oPwcAu5hS2l2Slh4Gi2bjOVJtdbTrZHirTm/hpmKkfqI0wcVtuwDA01c86
05ibdEzxG3iMTtv6SGDTJDem1b1LYxM6KyhLXjHFstF15NGhmpAKZbcOQTqsvHx72B0CnQDAHiep
uy8vzhNJkc/gYfio8rZEC7/UVN4uCPQE/FAwNwotRQ7n/oFWR9FDLIyEuhWhFRPuD7vROtadV8Tf
8aD0cHCGdlFfcxk5bbaC3S+4sigzegi2KgZZVbapQtgOEofTJKjPAEhtl0OR8SP5xgwRBhvRLI61
S1un5ccmYeSiGdcO6/M70NpsrNfcP8OQb9Ck1pTj5ZOt4C9CcGS4/P6+UncVhmHv9tLsW16tIdHC
Y7kruOUeTRU66p0BnUpfFzef5A+px7a9p3+4HasERI8ST14SELQYvfJH1pVAEMCVAwKMXv057H45
CLwnWFjm1Y5BGqQZ2pbLC/chp3rOU3XCT9+OCGFqmVk8iTOcUVgMpuq+yFBbvVB0S4c3yIjVeBW4
vQYo5onR3sCnw0wWD50/xJtoME3AAa1KOBdNOJFXBb72XWGW5SG1NMWNEfHKijModcjIYm+y8ZIc
G12AbxDrhmCdzcowfMPy5hTHJAB51dCJRH57y9Cht+85AqcZ2kzMbj3UXnHBnzjcgIdrMbOAhKDp
TstPIkNMOrb0pgL3tiySdrmr3K50X6I0Ht7Qc+Mr9C0uGC20bm9/IV1xs1bpG7+Vrm9Hu3mlfVcS
n8v4303CqS08YSRtE45uvdFnq1vKkI9InbsVd7gW1fmjLvkYehVmVgamR5KM8N1UEh/tsLaCg9VV
I8vsuSMm3Nt22e4caxDpKRw5YW9zmzUeshFOAPquV12rD4ulavo9jE646Uvum3kvS2+94Dtc+4Pq
7S2MFIwpfmTqcg2Vr32zOK/km6L0wOPm3N6X2y7lPUNmX/irJeEvdTXGFo5b0jnxIcIpFu241lpb
v60h1SXcxBGQUHOnRj9UNN4Gq7jmEAMsyylVCWJv0fVy0E6LVRDSKkJyG4yxuyWkUr+amgvlau5h
1QEjNPctcmDMysBWMMJ1PsOVygua18Gtl6+09cMrJxQILwYx/mqxCG6p54TnOo9flzSYz6kiwX4U
fNMOR97U2rEUwh9UWuE2tRfjrpkfwY71Ifyvlshuj+AcnP2CtWQrQnFRpVtKvU0J2GKKXJb4zNLR
eml8k91p/p2bklk+q3BvPgdNXO07qiF7mQ5It7h+P2FlHh9Uw07mlEbqO7RDQGCpwCUuraV7Ix7Y
PhMIosZta8f9Nq5zKVcEobey5jjC+S5wMNSxRpntUWNacfHIvm19CdxXLpGKiesfZ+Qp3LK7w3Mz
hLB5UhEHP/xwnJb9kjoIBepqgk1Ga/9amzrKN8ZN5V2eIIULxxR6tGP3uC0bbi9fQ2+edR+afBWN
pnllSiCfeAK4/crxrQtgu7bK4xDH/q+4MsmtoGW1iYMmQ4RBS4peYvqOMGZxrqnS49QboAJTtxyL
u0gWiCL9fDqGdVK+K1S72IAoXO3ooOPYbjLb7zcZkDaxnhh2rnFSOd2hw8L5MvJhn226yQ3lPmLE
c64sMBbaifLXxo7MTWZia2+nHJXDXPVvPbfmHcn0cDdOkTh3vqe2kjLkwUTWaWYGtcq97skuJ3k7
+smY3s2cLw8A65y1B87XEAYM5itNk4d/1gfhaoCeUF7lYZgb++RxBXqm8vfTl11zcqbsuiQBh/12
DPQPp+u4qLH2uIn84a5Ed/vULcuymR0kERCJ883UtnqNJuRat3T1gkH3lBeH9ipZLkcBr3PrN5Gq
CCdRaJ1HRWNWN217Z6ewYt3Syt4SYfq9rCOzlXZgfVeLy+QlkcUAbsFq/YcJFWZ5pIoxrdDmhPQB
J5Nx5i4E/tnhm5HFXRKJYyNl+pY67n00lurRl9LaUrz1X6QlGnYO3S063pvekcOR2TKOKqut7e+0
NEDR+/zK75UNbtLPf1iW7QIgUpupIcmdZIbjAsYXebF71DYzaZ49NmTYqUf/xOI/fZoSABh88v1y
vVSYdRi186qrh30CTe+qG5sd07hCboyqgu7YuT3oXtnZSEyFhunpT1cccuIDD9TkmhscyIE6C35w
DLLCd9n2Jvs1hbOTXAzF8swNxaO1XsllQw21aQCUpng3oGl7p16301MQt6pmvoPKjS1+hkQIwwSH
tUOdcSg5O/iVorcqceDaxrhZN2rO5wN0ymYz6tDeWJ3z3WWDAFgwWPVXyUf+LUvDF1wkxVvd5zye
W6Rll5H8ekhVJq+8zohDqsHsGvuCw52CnOfLULirJrLlTYXPeR2EottFCZM/9HzlNQOc+JV3hjVv
C8sL9vzHDy616SrbMdoYfkz4SK0jqEOe2gMB5xByqxio/6CY+Jxyi6Z9YkSr73w/lfus7+RnQEl9
24oebqczVu8mLWp8M3ZoNmlosGmhBE12hYrUtph9hNFdd0cFJ862RK4Qq+VttuEOP8+r3vHra9hK
/PdkhV6343IdpKNEANw1zfWcgndIkGHtW9e0HYwKdDSWgzMkLS0LwkrtVnLlK56nq3DkajgtF9+m
8cZrL43xxYqp81fwhsdfSVE2jw0Z17e4DMrX2TL+65Tm+jwlAaxYYt1yZ+w5fol7pQ8GRsduGtpf
Sx3ZB1n01QbxUnzTOU1904aj2rGUqH5hofb28MftQ16OXD1paPOg9Gq2FeTTArwoGxDl4mxGzIIq
txxmlnX97AbxciLe47zkUfdckVjiiIyhqgUU/+UGErNAFX21vBr2OAUYHgXAT1HrwCEozZljguLD
VLBTlDIJ1iH+q3u3SfNjsUTZDXd7XrLxBBJgsdObslVfogoKa83rP9kEvi/PPT9N76RUWG/UMNQv
PpI5oF92tUctlv8cOUke8jnmDadch5kWpXlqbnVz2wJhfx/bpnpSRe1DxlMdIAtrsqI94FiOp1Ez
53f+2ONicApID2mkgxJVJSP5kstbw9lsoqIcFO53g1Qd9zznixVQtQjQQu0SeBCRA8qm1Hz4l2M1
bN1uDI+MYTg0NH3DmcFyfSrLdU/wsI4dWN0Zg81THC9YjtKJtb7SqftcF3mZ8OLsaHTHGXP3iQrz
q+X2wXcQztVPVw7w4hNYB9Hi9++z27ibpVZpu4Zoh5VFq6b7YGdWnxwIHcA3U1Z1VMfsbealBNqs
XpqHuoIUuAHrmnGkU+ByR//W1FO/d+wSYkBV63NEhetW27SE6eXPAcIiIM8rP4X2OhB+X2BSN+IU
MqDrV4g3eSV67KIQO+tiKG9kAfdgYEC0diYYL2DYjXUxD5bBBrlrtUmjfLlmrx7ZNy2v7Ys3jnby
JpqpqSGW87gJ8oodb5MhKp8mhm+ob+Y87a6moIgOuYy9s7Ts+QCfwC9OphfU19nqqOexIwW6GovJ
Wc8EzoL1EAE4Z+5VOtPLoOab3m0YBTpWWYFcquz8MOeNt+UIE9x7pFf2MvMxh7NmgC0K/eM+5jF8
hDtUXCMDzX6y1oov5R1m+sBP2347+gFQ2HIOeWgxVMTBlBSs0ohh9ctV0AZCrjwlzI7BVflmFfGF
sxz2T9mkeCu2nBtXOU3Kbx+qxDZM0+KIEd57yYZA/DQFPf4Wq9Qrg5TmbkDKSw6YNjdpnJpHFb6c
u2EZsrtRGztd08eqfqQeqzbmUum87uV88T0kF/pjxLAnoDfG4cGzb4VXRrcJOJYPhyPldpah/2na
VrTrpgigOVVF2t9VPBTZnUn/mtxU89TESfMWxawI152v63Y1dbo7d8yidrKpKkb22n4Py0wBpU7D
I7o4C3w64eFffqflxqnT8TH2+vFhaQa40fOMGWvf5gXMjkA7+zIUn4k9ZT/Ky550trz8htEVbKK+
ZtI7S0+dHXSlB0NKkR0VM7lrKWJ8CaqF4oSmmpFjE5xkSIlmA47/JcfVcey1QUhPPOgr1OTi5sQb
riRTs9Vg6/QzyHDBIOHNb1k5lWeHhyIfPALkQMJt6SF3GYzKdlIfLTyVBzZU6c6dEA6Sh0KhaJOW
ZN+F7SJgtBvz7a+bppKPsV+n71rL+sbtoEQxjxfXOYjwy72tnG/hrXcUpw8VgCkeIMIrpjX6cO89
QN50FVqquy68zGE32j6qhUMLk0en3SVeIcIdz282BiiRYY9UqTg52VAxm8cKx4m2r35AdxpZ1Cx8
QEdN1W4iEmfwY/LaeUgyV700MlLhOmxnmGBYOEooAGm28CeIpT9kGXQ+Pmi7JSIlmXO5ZnrCoToT
/LBjOzxoTk3NSlPCTTYROvcPQH7+6zCp8blzFkKO/kS6dZtJJ/7hNIsPRrSYkqMegi65mtnlFT8X
+BvJoZCc8Ufs9t7R90s57SiW12rPUflXpUyEWU+N96bxg3FlZPxtx4V5U9g71NW0xENx1zoB86SY
gz4ISLzMIKDLnyrop+mpMFhdqsmFrFOic35hXRKCJ/HVI4OPdC/FFFrr0c3s4OgFhHvXdp/NhxHI
ob+y6wuCviZXyloym8NtTGG6OVmB3zarUSagx4bGLrYLE7hy34M62RHy/4eL7leY2VAnkV6O2yrn
NL6OOE2tx4jdVYk79StcZoYgre1upwR2JbAKU5Y7rqd4zHiNOwBfwtEAzYkvrWXda/yYTMSfWj4u
KwpOxmLlAidvZexOPk+9L1gV6oapF4wTcNGi/mTRHpxUbvRqiMJHgQR70w+j9Wmz3ufey4YQnfEE
lkj41xxQvQ3zqWg91a59C/SweHCqpdkzSPZWcd9EN4NFSSzSTXnLd8pFzKrLt5BHvUK9Q5G8V4y2
V7Tby1t2mPkW4n+35XMV6FAcJxns9Hm+kVq2EQlmnirrFmDFLmj74hy2ab4WqqmSbT5TokAp2FT3
oSVKtWaLF9g3TpQyGSwdvEYcBiYvOg0YbO1zX+Ge5/SgZ1jZZZahCoPLX6zFNATDigOE5T32nWqz
eyuletZveWWNKDvdMvfDL79ehubnkNUFErmgl0DPoJxhvu5DubQ/RMzj4zCUAHyAsBOCTl91MMTo
BYwMU+zMtcmHZAOnKc/2VRGVwb3iMu4f04h8xroATwjvCk1pegVDfl6IrQq+aq6D6DqYuvh7LHSR
vE+xSlG92ZqHE7BYL+yvTVpH5JMtv3gukzHEdzkXQh39Ni7iXT7gGrhJudemD0Hqpe2u4tYwHpeR
R+Vu0USoN1h+gl8QhxYJ64+cRksCalkJr6kLQw6Fmy20scJH3DgHLFGRX0X8OusE23vI66KrDoVj
rGHL19a7MFoIRmSD0Vf+mGuxG2s+Zs5yhJe1E6Vbp3ubd1NwY1Ssl6u+ZLVyCMrUyw/Mh+roqmp9
Z9h708JEcrUMi5OerTjgiyuL1csm5hvN9kwKZ3PMgMvq+9nS9bzyYsx++4Jug4XjD4TUQSvXsu4L
0SX1fuH84q3CmerOIfGnML2ugMJwSOYaZT8zSw957DbF4HHcKvxxVUbcEu+TZeLrLnphUPu/VQSD
2J4iVlx6nq+tcWk4HfsfGCi6k7LTZFnPeZItCF1Vex0hzGaJlps53oUud6u1NVJKBYKLUUlN9Xid
DiEj5tRl9id5e3I7qQ6Ln+7D0eo5IGng8iVh/j2dTOImOL0599fhT6F0tjW9nT4zxqhXrt1Hx4Hp
4bGmdnUVzkt/TIcUwajLLb40qItyt/8MNfnWeBheszYZVj2LrBvmr9FTUMc9oFaOFyuTRmakt2OP
d5Nufsl0ep7iWvO14td+rvGALMlJdOrkap2uTFgyuaeBv+XUhZg3b5KVtEuIPZC9YEIy0cqr/KVf
OHGYogNrJ4EsjNpCgOIv9VbmWb7PJwUr2fRchX2OYI1OVmU57hVth62OCfd3wULgobbnlZPoYctg
3LkPlEzXxoXDv2WLmKfHQBmZIf2wS4YqPMDJVCXbuHHEhyLAvgtAI27KUjkEciLW2fbNQjT3kFfR
FRrE7FDgQ9v6Vj7vpFudVRx8wPWnJF7ziH/I4tTZmwtUECGXOgLYcJ90GXbfcxzmt4pLGVD+rq7u
qyXms0si0Yi7drhxhkG++baj17ZyqyNnfFwDHV/unVoe96ag8TY17ylMVHL6jgFPrZpA8cYORXmx
EDnhz7ww12aZqh8VgawX00Fi47YRfXppEf20a8HIkr/Y10hx7jAqF480S3CCT46Bf1zN254VEd60
rtnWnmHUZEyyjnFD7uw29jF35C9hm8wFZiRJA6eXRE9nN8nO1hB2BxWKL79swqMgukQ6jx2uiZ4R
LHUbp7R4VEuovP6A7YaQxje5o+Lo5HX8sw0oc9cMx0m2/gJeGjJj9rFsLsELHlSEzyBaLprOGK2r
TK9M1Hf3UT19cKS31k1FQvoynlm1QZndi3iON6HDOJbM0vDAGexnzZsWSUvCp89U3OPj1CsOKePO
WfLmdWmxtpPRASXbiU4+oswlwCKADp6Xdn5wqH5zaRvsLQHf7lgPmQUJqplQONiIy3E8rxuvfCxy
CnMpdY9+k/KWhWmlug9T2udFe+dZz89zWR7Q37Dt0O0rpPT2qqhRLYEzPciS11XhjW+NMy03YphP
6WSWLXlAElB5x+7aaWgsTn17Uzcx+KmAcQ+71/EoXYt7T5ezUhaBs0+WJrsllrfLZOyQCNAc56jj
XEbAMfhhHGbHyOs/Rc/6SjLkOkWSFN1lmd5W7ElcnSCdkBdcpJ/suTb6+PUyYqRhBqRVha88Q83b
0I0nvzLpUZQ9YdOhCA3OFD9iO1CoAwnM01xh8QlykJZ80HsNQ1gnGGFhGO+OIHrpb3JPBzU3KL85
cXNrchbaqQNNGA3alZem4a0X8rLtFrh/CaiazWKqF7KOfKb2hHHs6rIOt+Z6w3qpOUV5zSml7oMV
UZHnPgtfs55XZinoVFQebG/wCC8ASfHb0ErjxlaQcxQ41QzHgVhsucG+OJXz2Ya53JQ1mSjlh/We
s0C9NSCprv1msH4lKfU2JH9i3Y1Ru17y9rmjLnsgqjPEa4c53krS8DyFhhyXr2T2Qt2Hs980KDKi
Hpu8EuGtyMP6zbA/3PY4BzeZqWOYoizbuDgWwYOn1LjX8Hyh5GXd5YNgzn5xEeWs4VbOagJ8kfMc
7Hgdt1l3QueH5ghj91Cm8odDsZEQH4PrIp14U8ayOUSOyPiMiKxpa2dBeBiyYc9tRnAt1tpHcWXP
CH1GcQ26DN1a1PIMz4mtNZV6mIsiuOJn2Hz5S0FEoWy4pNgif/aHQV2PRVU+5S2HjZVVTaQUUEax
X2A4/I0QLUK2PrTP7mwLAhFlzNCE1RExtXxcL7YH92V2rNG/6TtessfID94nZshHKwGCd6kt4RWY
IswmSd4sHAwH9zFkebipneln7lrJshks3HNbENTCI2pn2RAeGz9s92PkeqeJgM1LyiT1qp35sCRK
2j2w3W7WpSUijuiM0ta2GJOVlwvrgwEGh2iSRlx5nBvX09XzkhbQ2ZaGF60Uv2IcRxuGUg9Okzxo
cEM8jtIpJAqPG6WQC/wfH33BWPrJyi9yDahzLGGcD9Ld2F38KQoNTZp1RLpV4oILgpsKMlr6VYF4
iHzQqp8zBsIhBdSATRqn2tq9M+xeGQD5amcE+Ltm8lCEtUBg2dZ0425eXJ5BReWaXTf/Tvur7EPj
x2zyEqf6GpbmVERTxeQdY6NQjnXH8zrcE/PSWw6rFhGm1H6iYEOMbh7N38qiBwTQIx/qQxjRR/Nh
JPwlIE4oZ7RA8IH6d82BG9oODbbDgneO/lVC+s/5aBBFWIJd/LC07i5Apr/ULtIxuMQ9gXL0XuPL
U03LebqagwX92x8iE/f/yBr8N5Qpvg1aCVQSQJRRIgzDS/nvD12VNJ7HoqsbsfXYpkbb1kT4G9iu
QP3G/2xtEv5SF45pSf7kZGFg/kXt43eOz38lIOLL1784dV3MyBe4Snjpn/zh648yTogaJgKkgeXD
PGEM6wOxJrjg55HX7GIrSrpX8hMF7Iahcu7tpWPS4Msg3bBQt/LrDPNDcuPoQf2zVf23kjVPLdfC
+q9hmT/Fav5n4Zv/jyzHv4Nn/hv4XQsd+bP9Y+Tm9z/xj8iN5RC5ASdDr8GlMXRh3/1H5sZyot8c
m9IDqz2qexd9wH+y77zgt0v3llKrD0HDuyRy/km+c+3fLhS9wKaXGEMmdYO/E7qBxvCnt1aAiDnk
uQU9AT5cBMjqL5mbeEkyq5mzj37wreWqnrmD3XZ+MZfrukGNecxEQ+t6lemak5qePDBYq24CL8Oq
gftgUEEgFi4fMWv0qs0w34+T7rv0mtF2KNnJ9x65Sx/M7Hc9zUs5oRPPYv1UEOC4sI/BYvrpkabV
RJmQUwSPQk4wKpEvmQv1x/M3nCryqd/QApzIINBCocAQb7gwZ0P8RIQSniq4jNzWzQ13N1eb3QAs
d3jsuWpX93M2DMErBJHK3eLy9dr7MBJkeAAB2smHQD5XnPwgp3JQgbUNt0lNeobOR1YC1K0z2z4x
3LIYlRtty+00+/13mluq3xOzNT3Wuj7pzskw2vquC+vqzULZHh0JA6n+YNcGjWITh9kHO+tBrtPR
7apLbaKIVlEWk7QIFhLC/P+EbXxtodwJFKn02Kp4hDIfaMyugRnS3lE3gLpdGgC2xALm0jrovvaq
h7bg4LWOjRzCTd7roNuLQAYHBTcgWWufQA7+2CHkgF7xcGACxJoHHBWZHri0pAp1P313YaqGTz8b
yoZQwgSM2BEqe7IYHzAnib30kz60Krh0i45xXGALbptdRssEK6UdL+KjtnPPP7F/qOIv2c158UoN
ZOnvoo47+JVt+DdtQRxR2MhNZLxTPUv/AQ9MF+/8uJ9+1i77xq1u0lKvClabZ6tlCrf1HeO7nDu0
m27FcuF7dFnOAJxlfs5kUzp9Stw3DnALiuaRTUXmbfopM0+at1q5Yz4R4xPss+g+ctPJX9HfulAx
4pL5FL9ElD9riXwYN9YaeIIxj8JrBbWIqAnsNWOC/q4nSACmWAzNCE4rKivVyR0h4Jy9CunieZVL
2Tb7RnCRd2xRJSftSiSTpS1cBTda0srQTWxhdqRv56zmyUJtl4smKW+LgSjtznAbe+4Gu7vJI+bR
J5rPF6mAiEV2FynBAACiK/pVDav2HRgMdcDFdpZv23Sxt7eVzxvGlpYX3lQU7XxozXZ1run3xMdx
tIJgbyqXnzQ6pBlciI9nUFSiIBSVt9W5isaIWU1qJbQ9RG9d8PP+sqymMEoX6holGQY7IUXFVkv3
/b4NllgyMewiaz+wDmekxW30TfR2xwy6agnBr90gld5R9VHEyd3lYghZkGO12gzDUKRbezSEmKoC
IDsKTF+K49gGOSWCfhmfpe/m9d6i/fWQ41qzNvEySbmW/J0gfRvCmvBMhHVuU6fTKMjbVdY1/TDc
pHHMNhwxtIjwbGIeZDwSz/C5ocvhNGFS6DzxuM0eOeWTzGWW1MdbN01H/6lkcorfdwjG6lZY9pBv
srSsGS6NKUZ1t3bs/8veeSzXrWVb9lcqXh8Z8KbxOgCOpXcipQ6CpCR4YMNuAF9fA8rMKvFQSZai
WhVR3Xsl7QO3zVpzjtltM4UM7KeRhBKNCxA56/PCDpFzZqk9c5elvJ5q27zJCM8CpS4pLd15zTjC
z52UzVBV7rOGqkwcTFmaNje8bPIQ4C1F4rTFt7CJ2dAYBNgBefMl3a+cWAktX3pfdlPV7smXGdcD
Rq+R7N43BRY0oavq2p4jDfebXtbVmYox3LimNQhLjHJGaWHToojrN5OSPi+tZd2UiJKoV072AI13
EdJgHxs3Px2cpfuRWV48UvvTsMRjLXB3aWNa2nneV1gwVidCvBsG3Xuao6i+N/FFFZeZVMR0Dvh1
4RTrjFRPy7FyMzJ2LCJslxJWSpCSIosKzbMHOkZyFKZ+gb/BgQPUCVv/MgjHeUaLlQ+PneJY/dbg
1qCBm9C+3VnR5Bm0zZGzEe+TataB2tw0brGFK/VlNdXqHV6bpkPCk9nZMTERI2+xwesvY2JQa/GI
DKw3OHfgIhPLInl2CgXcsDUI2gjNmR4E09KysH8fKNoFHfY58wetLZMeFNmmC/qSkcyAiYzOmGTf
2VeTnMikJDOHDE1Q2a1bdnuhHM73uczOpPt6GgE69ls0XuPRLRxyMQnrS9M+QJXWU6zNSqV9cWNc
WAaGi7blwDcXLa0VxSpj8V3vJzenGo/p59XOa/Whc9sZkddsjZz3Ak8pIyaW0dEb56qNB6qjtSwI
ZiSSqyelPDPHZJ+hsIxDVj4wEdmYlcP1CDdg3qXVzPoYonkdqKQXmh5VITuTbJwD3cj129JeUZ1C
l6Ca0BdqqwVjspbLrEu06WBmqTb7MxqcGJYz6xkIIkO/MV30VBPRUUYTH1Rg49qOFE3STIo566xz
Az3oQIE1dvOnvB4XHeEhQcyIxAqvNlwiUYcE00fgca7sf6SrQemsy9mbs/mOaKRX28hS3P7ZXcpq
wtHCF1aF2piahMN3DS3qL1mRTQahsQs1NwxqPFxxKDJ6kcVGRLOMpg2ij2S+qKbIQXiYJOV4ZnZD
5x47ZZb2ztTLlAe3JPiF5oBy0wAYnVWu4zAcRa65ATG0EpNqVRNDTk8E7X3hE9s40RaYBrLCQelD
74r9fChU0r8TAs34zGbPSS6K0lglNL01dxejporhSlattGncKmnUPgrdENZ5DwRBh1pFoPhZouCM
uHYRLFahR1ncoejX1st4LexKme+bqFXHr32dI3726bcvfcC+aE4Psx43DgtaWrYtVk+HaAjEL7Hx
s27NLMJ8AxV+Y5IoiUAJcUezQc3n3MMN9i64cc4SLo5ZvQhnoCsbLM2Ujd+khVrUr5KI0AxP5LZ5
TNkN5Pdz0ibjcz725UtT9ZHY074vxvPJ5jM+RGoGLrTCkSavc8JrrIATrmPv84HWxtkcG2Z5jBRX
UrTIq6V/KnnTeQvVNG4fJ5ond205VF9tuJL6g11qdFYJZGnNnVhUke5j7GMcwUkCa5hS9EIN9RFh
xUFzZarcF0VRy1uJFIoinSxJZd27ZkI47tgntLsrAHG3icqkv/n/loN+Pnz/7/9yOWj/55PPffLj
f+yey5f0jd9g/Tv/PvsY/1gN3RRxDc45trvyT/6J/VYwHLiAufjvgJ7gAxuctKsaXcF//5dm/ANU
qssJB0f4egDixPSvww//C6enqq9ASwtYN6GZ//Zb/Otwj1WD0yj+iz8c9gGxnBx+DEelB0jF3wHK
bbHnf3vcFt2kzVNR3OhTih9ZmeHpw/ujQgfOK6XQSFifuDI1REL3zugxI0xd492rrSW/L6KYOx9T
XXZchFsSB164xaMxq2h4FZF5h6KrjccxovOwMxrVDL0kXW5XDB78RUHz69i0Cql4fLVqtpfzkD4M
HDG+tZp0sXTqE/Vdq8WneEHUg6r6cVnEyH4t8vH8Sh1v7JztScjuyP3mpS5d5DGNJfU5TNTI7YZ6
1HzE3TYoh1SilbFLYyZCfSQrdtXsmhuKDBX5T63SEk0yjIgBZqhN0UYsVduTL+EuJBo1BiaetnFN
38W/+dotBZsnqefwBpbMTGIyxrU6CjNj8HwYdKiU2PjPZCzMGK62nd0TrhLFyBRQL9GHCRQdd0PQ
j2NWbZR8Gskf6c3LfkBv5DcNmme/HkYTjRK5ONTLLCZzSvjNNIda3ygZKZjJvFFUd2ZL0nvlY571
zkQMudk8sisrjEDz0FpubMBrYyBaVqzNIoiwDg1j7QI54C/Z4y1MCXokXBzosDym/UyPVQ9mmVik
11C0m4gUrpM5iEZ6a6O56N9Z0cyYgxcLUsg+eWZHadQkF41OnanBjGWh21ik1kjfZdcTw54aEB65
k7Lc96DRVe1Lpyd4yweRIwPGIZr3e6016ZOiC4bDJZ2hOC+QFiEwjEqOuYPqiHJDcOl0i+mU+BpL
1Qr8DjH74DLxaCcRnUVmXp5pyeAPNbKDf5bc/qra839Wyvl/zUdlA1v5z5PaJp5F/3sxZ/3j/7JP
MWcRfboalHBDGWA6/z2d6eY/KO2Y4Oow7KylQ+o1/5rNDO0fdB4s8mlhSfwqAP2v2Uwn3+BXHICD
zN+CPuf8zWz2lkvm6FiTLXstIjmUS2ECrkiZ30qHLjsnXimbQ/36uU7GvqyLI5ma9FaxTxXdtknv
f7sxf5g/386e/xoR2uZauoK9uc7Tv48o2EIkLfJKyiXumaHWuzL6DKpyQr389xgrYZ3Vw6Na9XYM
pAa4cjw3DkSYHRbCUPTQ/hkd033qX03+D67UH+zX1j+yhTx8fHknOJJfY4PTcniyMMnWsIm3Y8/A
n4u2iuIgal+J5S3QCCS2OBO28OO1PahelrA+y/nn344LCZ23DB4sgzsUAd+OS+8W8IXKuFVvhHlU
75RWuwTUe2aTnGPEm4lwHr2wdq79CaVzfUX+d/WZC0Zut9a/15I+j/P0ZveugnBi1qG1YrWl5NXi
8HfEphjH+9ow6FNo0WeozndvLUPi+tO5xfRmdPPkHUo5mZTxwJCdmF+6aRqPTsYKx/HpelSdhxZ0
1m1XZvknDYU/DOsxpuetpDSNbe7bW6xOQAkgEyZBvcTr/KvpL6ynGLCn/IDRlr700ZSO8vrxk333
wbioMbBQUm7UyTQ5fbCI15Qmn2NgLQoJGSjK++JxLtxy2n48Dtuq0+fIC7TWmw3CjqHKvL06En7t
tmuqLIi6Nd1S206cx2q1OpOcUj4eiontZChWHsMCKs3+iTnx5F21Y1CdVoOoAyqPny6Xk85k81kA
6vv7tg6Cw8OgEbROA2+vRyxs7DW8xBRL0m3ao5bv5DT+cxf/H3eDf7wSa6U34YKljH0ySMnpox1G
gx5TUkdbBTaLPy3onTNU639/zyg2sZIAyoTteTJSnHlImIeZ1yBREV3MQV9jFHCVTy7oT3fNJPaF
CB2OS5Z1Mn2xNXFNXSB5jfXk3rHau6YQnwyh/XEMviLQzjwanMVvnwwSiEGoE09m7DSE6oT1XRdE
nhJdXN+BpMV8JL0cpw56Qer9OII85H1wM9VbHQgjTrHeogccQSX5+Bb/4XfxkXF7V7Q6B4+T30Wl
ultUFZdgTt0YQDIS4W0JOOL242H+8M7oNk072nWg/BCCvb38UtEMeAWIWhZs/HqMN4B4O7P9LIbm
/Sro0jfCicqUQfwNHZu34/QqWpYuBZlgTPIFM8O0jfvsXvUKK1RzRFy6Wv/wnNr+Sg0J1Xdtp62P
mr87ppaan2PrSfdmNlmHxhSo1gfjZz/g6ZcFXKJFHdTvH9+V9ea+XUbgQlK7AY9qrNENJy+e7cRm
gXeRuzLfFdN3J7qE6HkzGw8fD3PSLF2XK8ahCIlnFEc7n+3bu6J5y4iaemWmj/ZxEKPcopKcLt06
wtlRteuBo+3oevkzpynbNwg4HHK8MAQXx7tZyWt7g/P7k7n3/crC1tABA8emz8U5f/KoStERoD10
rKEKqCla/teTR7Wk3w/WoS+lsseEpwQf34k/vIaGQV7F2iZn1X43CSslHbxMwxNrUjaTbuHTYThG
df8JoO30qyLkhjWaKZKVUwMlfPJgM03RNUSYWSBQMlx5iRGFA52uT0Y5Xb1OR1l/xW8b2SVfgzgr
wrjyGmlFYsQrFm2xzxAWNRyJ2r/jwcL4PLmq9e7+Nh6phGlM8ToLrPbC1M4WNDZ/O0/8GoKoFM+B
okDwzMmbatfq0PYeQ3jFuY3WpQS+VaPP/Pg10NZ36/cPj2FQYtCiIYWeFCT35N3T83zIswravmXF
knBdxUZsJaavI8pGYj3b7rnrOkrkCySccrruiAgEiDgs3Sc/5HQC+PU7gLyD86PE8+5yp2LGIOTS
Qo67ZIfvvEXyTBcYvtGm19Vxg5f7k3fm14T+7tLZiDBLUk+Cd/r2IbqWRHBcjTme62ECZl9GN+WA
HDCyOewvdCHuos6zwjmPzLAxxtA2FJ2k5OQ610B4qtnlUjV7w7mhZtXcIz68/PjRnH6hv+6I7TJ/
czyzAOe+/XnWgnMjNSU/L5Ldq0IZdVt7KPmpME/2J3f/s7HW7+u39xkDU01Rn2lxbtJgVo3v9uxt
yS755JLWd/bdHf/tkk7uOLYKCTCZnbukNwKHShwh/EEZN69mL72d9QTdbj08I4H8u1SxXx8sJbv1
5Mxejb37ychLihMOG/vq6VQowbd2ftbSw/3slXr3NbGsYCumK+ysl3kqOmJxVHv6cmxriNrGqF7u
Z459vlWrgSXsbZvFDwTd0+KrjuOQ7Aov+WQpeXcAZevO7PSr3knFE5nI2yeJLaLFlWK2wRTH3x0q
ZYVR3Kmo8UgXTq60tr9XqQFi9CF/Mzr85Rt7MvbJG9vXo6dSs8OMYbxKEup1Ankn9zPi96+Amzdv
0ckwJy+rRl5sIykjBI2cNwh59w7dyp4Si2/r4ogJapOP86EphgPSQhwq1Soj7T7TXb2bsNZfAYkZ
wDnIehK03t5oEJ+dmnY86j7PrptkPKaKslG07M6gIgoV5a8nSMZb5wGX7ZFK1ebk5uL3nXNjIls9
AZLBlLGjYBlirm9tazuN9ScTwh9vMgwfrs77VVM/YZkmsEW6LuZZNtLb4zw/JtZ403npETHdjZZ5
F8Juha8tzrlI4T5ijSactv1sjj7dGa1vs2MCINKp3gMLOlmdaM3LQfZag6q2Mod7DBjMUVhdnSsl
b8z2S2UMUtyhYqibLfZr8XeAaKaNfyKwmTAo53BTT3YvVUc5FmNMw5lAnnOXcQ7bybePv5o/vEgO
C5BFHhYtVcIV375I+JDKWp9UXNZT8dWyhiAWCd0879ZW66ce5+THw73bkK2X9Ntw+tvhZJ4YSxJn
bZCBTEF73Byncbj7eIx327GTMU5u20QLjWLDAoLXGSwc5W0oK4dcdr5G5oRPLgjW9Ltpl4MxXGjm
W+pQbGhOvo213ZsUZaKszimVhsusa6E1aEr7c1hwKfsapAol7Gwlj+jsRvVdzdHT8nt7sAwweJGY
8ccgs7YD183ElRtHQ/KYxK6FvCPTKuco5pHYb79HP3qnL850WUhNeQJD4ZwZC33Vb8h2oiS0e7O+
kjWnCT8VUZ34KKUzhu/cYZ+3TXtNS70EMeam+lWkjm3+4GkL7koFK8G5nLxbuJWU6R3FeQA1XN5I
PZHuObIguG+z9JSvmpd29a5Dr3HTqjW9C62zI1zV4/RFlfrIlmRx5yukc+VhsvHSItmPfqYsrE9x
EYsLvdacS9y39K3yXuzNPP9pWR2WsS6fwAuJUQMcGCdL3MDHQO7et6aab+YCLyYNa46IQD1J4thF
lcEJCTTMc5G7qIM8TT9WVJtBjVhqQvET29+TKjyMJF1UnUe6HQNNccXSHkc4SNd5n20LvU/OJDbT
IyLUcVvkZsf5s7UfVSVfSEmfNfVc1SrzxsMpEM7Zcoe2ob8Ewdof5JJ0epi37rYbkm3UZFV00DoP
fYVeg3mVVdLvlTqqJTbMArx7P9RyOw5mH5ZGighi7PXrPsrFsCmt0kD8R0dIm5VluIujSn+wekyk
lKRSYa3yN688AEdZzrRcqGjE9ZIbV276GuDP2k+fcFSrybUs56M08afjKPahEDS7UoBrsmHR/mxh
xWzmsb3QOtKUHLEAe52b63ISpc+bCQCvwLNj42Kokxwbo5pU6Aebcgfc+qirxO8uhWl/FyU6uQAt
k0+CfBEqqbRhxzqiC3QzNgAe6vm15ijq6p3tryYIStqF1ywvloo+S+WhoUqLC+6zWdm1n7OjNrzq
pzFOiN4z97pe60q10gcxlhWQnuZKf1HNR0xjL46R2l8zTBPnWicBUVTrD0yRTYy1LQ7QK0mJt2Pl
oAv9pzDMFk6BTBq/RPYkYgScdP+UIn/IphhxgqgPLi4NKrbmbZT88BBdVb4az8rTZNVXc80zZmLS
/GaG6mq0NQlQszjS3RoD/pCyh/Ysj+264CtL5J4J/qiFv1K/Sr1u5nRCgMWCg21TIUzc4iS8slnp
gg4cyV6WnO2BXhVTs1kK9R5zy9j5K1IjsOK17DWO9Omm9FvVsXnprBLLQ9S8GiqcBFJGxIWnacuR
rVN+VfCFfZfYf5bAQEZyjNpvS5GdUZjTJJzKKvaeHGRARK5eFf3yUFpPItrIQZMPNa9HdaO7yVQD
Ux0grRTpsE86D3+Nklf5nYTP4fqq1uh3A2b8RS9C1R1CnA6hWyRfF11/RoHLPhZkEOStTg159P19
TmnrrMu64qGLCFzXGhwD1MiT/NgztTVjmviD0myJVNBfu1Sxt2nTeQeY35qziacSaKuG78LcxEXv
z4ks/NizfjhjegYC5ojLdCtnsVn6jg8oNzeJa0/4YAr4m76qLxh+Vpy829df4rEQoa1rgEXoumoy
AypddsRyFC5/Xy470mf2Jmnw1eIdktJE6+t9swZ9C8c27FkgiiXdjqA+xmx4nJw8BJrDcFlYaEX/
fSjjruaQsu80TH1QUYip34sB2x1eJwsVlkpjfYxCFgIfjICEQiJs47GR2hRWVffEPBZ6OIfHozrH
Rw67LafM5Sf0T/reQkCpcb70iAcvM5tpIbatzG8QIYutRpHtRVMlNnBbv1J4L44m2M8LNTfsZguC
eA3EWDg4ITPuXruseXVj62ZRi2LvZnZc+j1CtStwBdFmVDINk3zl3mGud3nPzOQqGxZQ5K5cli1A
6uZ2yrGJhq6B/LeedfUaKBV5YbOZvyyLA0Rujr67nZYBdxvtL2oVY/YEU2BWII0S5UtlmU9ZTUcb
1zhQX/faNqpp43TGPsb7fm0RzwOzwoGN7iFtBR4v0yBupob3KR487WAhlS2PtK3Nm9KjQKhNUQsh
zWtM9FysD0sRPUJEwpGPBb7YlFUjp2PEwYY43hiLFJ93tCjDT7NEqAq9Jp2Tewzi87UB8WmnKKVy
HtvYumDdYdHF1p0o4ewuLs6r0kSXqh/55OJz160xpLT08jrq3UmGlKCHBL5o2ms3TI/qONniSEPB
3AyjjF49Z54aNKIqzC3Lui6MUnBiL/NQ5gLORD3v2NaGygTyz9BCRM1HFwx20QqUxBWyqNIMxjkB
FdJN+9TR1R50fGRR/htciMfsPR6zoqrNI1Cj1rxFPGz8aLWGLY4gTZQ97EZt7QtDTS4okey6qNss
DramGPvfZTqC6aKkJzxQvkAOD0UBvSmQ1F10P7OhycztcARNJy0f9SJsDelmT26czAUu+mnWfNNC
j5CUQMTa2ZsKPmg+UZSzentorUMWG+0XD0beEfgmsgG10jHwwYDwzqbYWoKGCoXPy4xlrO9AzENR
wdxJ7rEPKGyfyHi5d8eh5gJF0z8srRypOcHAz4LOtauNB9lnH8WDE7L1eY1Vo3rt0Jh1Qa2JJ2aq
Z4rQYPbK3uxCb/Lmm1hX5B4xSXNZKGPmhB2yiTTootm4VIwCtaSGSJJ8GRSXRdjiIfCnzK2FP2tR
zrFRqS8mZ1bD2jLgdOdtLf1yzKZ9AYOFZMhSgmxSrTbdo2oEudjGXnyZQf/51uCB2gEjWkBPxRYg
RL1zAdlJrdKGcExhYgdERDx6gG5h2T11oDNDA3npqnSZzntdOVhYPSeyMb6lqEt3BWDfrbBxZnD3
pNzgAZWXpV2i6axQz6Wq92hkfXOBvnk/VbVEMZ9Y5c4BUIiCZo6vNFBjaeAwUysGslYNJe8C3WgR
WzzlD52V0e1opFDBinjZRV/Ct8jiOH6K9ZoNChQ55tCy2Yu+SsDHWQvZqDNKVmDRezs29olLnIwR
pwUN/LG+7qXbExAwZa/ACqqQSFjpUjKabiKc4FgCzjSrb27rJE5Dgga6sE/MfF8OSXJeufLQJyqA
oBLAFPE/X9tsOID8bJNNk9+UkXuP7Li78iLnEQJf7MeVsV0s0VEZnCwa3hQnFRMy2VO8cFfQD475
TrA+BMxp0WWXm87eXMYrr0zuYEfVYTkP7A9BMam+qOzy1tDGEXcm3xJhNeicfK8wbzM81L5iK+rR
nOv2DJhS90TKyG1caDdGND0qMxh8GGnxviiYcop+YxlVjdaZ4LznXC4GjKvWMAgPAB50bWBKZP49
tOBArtO+7iI/I9QBl7hbtS8yqZrHHuDVrWDje9V0qJ1kt4j7YRFnkK7KNqyluE1TbwzxrO+MvMfO
WIv855KoO/gO05MQTonSEyk+pk/zC/IggK6q/uwM6Y+yXKbzRJ9isfFSKzq2znCRZjo45omLqCtd
3SZ5+sUwavTG+VCG5CaCnR+L2B9kcRaD77mKi0zfWVY++ObIdryb00sMJ+d9q2+8RWNhczp5R5Bc
E2bphO9BEU6Y1eS0tklgj8L5SYIUxYJexFflAP01zTfCtbccTgObXrY51MqOlAFnU6BWOpeaUe3H
2hu3tpt0e0gzFeuw20KPcpADS6YBhGvL+j0GdWJfz5MHWgsUgFNARVzmvMl8ayr7nUfWaSAF+ja0
/o0+nhnWWMMIbaETTIRfFFr/c8pqCr7q3KLOrieyU3Kjn+PA4VDyOsRQEnD06YHZJIDiI3ZCVhq/
AEIASBfhZK2T7hYI+rcKLfYGf/1SnjdtK7EwqjOC1yjJD+2gDReNYJOFxXW68lpMAS42AZCmHkAK
e1BHtLq5GtMgo17oe1EyboRmbxuTNpCZMp86U9s2hFZH1U/dSJRDOwlvM2ZNZrJsOkkPw5pZtfRa
ClNNWm/0vFRpCeMDwR/zUs00PMlseYS9MPqZZEc1p8DDVwi82BbYqfY6LqKQRkY6+nU+fangoPtm
rVzGU/6zRu57kwGuLbaG9IqrNGWZ3PdMo+BLsBMtgdZThgltbAMx9lO9el6kRyIZp+YoPkNILapz
gHPzAlmpAcaxz63Uu/WiVaLBETOewNa5Y0F0cV/me08O7RQYQGkbmCmsmf1FXvYObSo09n2IvJff
BuEvt28xbjjGlo7LqIXprJL2NxmFfgTCOKvXpmZXUaAkhL/tR7N0iXfA9homZGlvhhXZ+QjvUCfE
wZL8gEzxOizONGBFD5YHLwGYqdhWDYjzdTmmO9VMQDVpiZa1vjE44hkYShv7WZ5XbI8stXiA2OoU
GznN8wP1/RwQqJi9H3jD4NmMpiPOx8xIrp2u6O88Ox6+DthPsFMsczKdC7ApR/6kpnyTMeEuuyxp
3S9JuSB4J4V9Ml5S8B/XHDtqZmWRGQa4K9eRX5JBrzZRnOKKiVKooV8g5FTRVQKiAQm6gIB5ng2d
HV/W6D2tkOlJMCWVAg2m15+LOtH2U4sSuaqXg1I1FtfS/mj7nDQPq+o7X5QctHx63y1eKLjO3mNd
jcNwRjmaLAlFGN4uzy1vl7If6/fTkvYhBZ7K14UV5xsW78jmbfQuZ7OXF/Tgn6WWnREc1IdR1egk
5SgVTFRmtvxVtnH7kGoyORftTHYwnRmmwQFIrFX35vSQAmqR405E94p3l6btMbWxj8DB6pkKcIYh
v8aFHF+JMbmsE8RkJiL95q7NcGocEdTq5xzN4yOr6RjGJqdYFdDbjZVzLJ5itZhwORtOuU+W0LKI
9pAc2JROCyOwIyzBA5RiPXXPoxlf0bbqtc3oYsgOudGXuPjPjNTaCJzNRvtoOt/mBWUolNBtZMz1
JTpMDHBtq9vRPlvD5YJl4b277BOrvhEVmXrLNQPWT1LXxFaO2bc8Y7sfLzjstYslelwxE7aALHU2
d8Q8JJlFhS5rmy3+jhcKHsCcxhnDDIi9c9FB2mrUHjMXC5i7UkGRt8p+8LWoTQNl6iUoAnU3wo36
0dE1GIg6WCInMAy3vS84C1g5Hx7SWCIMzjDGGLeGrjVfpN48iDNSjNtzZ6gLVkvBv95mQcZ5W+nN
c4zqolAJFOjCuFQ3UFwu7SaLK6Zz21O2IpKJti3UPLpKbdjoRLPgbGk55gxs9hLlRQeFbFdT79v9
ggnshe4jqWGVCGa8672mbeAj2czuhcCqkwaqZHfIHSJOiEwJWpQH4msaEtZbSMm01VKPCQ4qSRtU
dnIzq9gbcG7VSX9RWsox0fVv3kKUkhMXeVjrxAT5scQBEvBCcrhxKvu5yhWKLlVNUaalHl+dk0rQ
t1tlKhIMWexkEN3WiJVQV1/GeRNR0IEVAWhM5QezcSugUDgmstrpDMxY4vpOJb5OuXpwWjiSfmoO
k9zUMW/8pTJjWGmG5L5BZCY20jF/dKaxK53uEWq7ru7Lsk/IGtISO3RoV15qgN2h5lqki/Gd3LMn
jW97T2ytwjbjTZRE1kHHWRXAaoBxMXdduy0gabm+gdx5uodMYPqUvlBhQ7qQ4Yr6VOP+frIrYb8M
mhqdZ7nrUAFJrYD4Hi3QFwttPOEKzHfVNnGqSDkMlnKxAmm2ddIeZT1ejtgMqbx5x0ER4pIo5g0x
HjBJBrfLYWMso4gBJVhajMZLGsiBYVrn55hzlj7siemhKFpZF4KYB9oNo3jWIoTGwcxO+0h8h049
gRCjtZgwKQEBJtPVWOXMim66cA5z6p9FkRTZTeUu6p0X0RcKtA6mOSxY5bHOs+Qc0qVaXeWViqnL
60GiD27T6pHfwnJUfCdqh+U4Wp16biCxcjf4x4hAJhiKt6wAiJSPbHC3JM1AufGWvLoHUgmBKrGT
xzoxsuq8S/Sa6M+8aADA2RAwr+aIhGY08rMzHzUR37N9mpWNB3QJvNU0mT/VfC7lpss5H46KnoUD
BdMDyZb9awTE+b5j0f8ObiwnaMdVyhtk7aBSlDECXSdgu/k6SNx1qikRzS5oSZK42HnWHL/mslfP
PC2L99ECGwATaF8btl+ghDm4LjHOM64Hy10xr1NTbaldi9K6Fb2TRBObpsVjvUPjjnmv/wrUwuTk
pZgTUHHqyg5zvK8OMSogbZtEC/8EfVuYrvinbFCbu0QICgOYXZNr9lDmAzXxa6Nbqj3mKwNKYmdd
4UccQm0wFFDjucyOcV8UgOt4s6hLaHUHgm50Tc5nWG02OFWpwu+nQhUyIr2m1ZdGeZYS9YyimhH+
2HGSyNp9ZoB5/3ddBV6/X4omG2AiuinnpCWFVWPB4SnbAF8pgP6B6noZ2N59NN1+PNBp12kdiKae
rRE8T1iFedJg1KGJeeZI+4KuQh84mS4CbEWPeQIOhvidkGZUj4DI/Cyo+bQ182tcC704bWqVXIT1
d/3WhU8QhMfYuHEQlmWxAwWYX5ZzLT5pUp/2m9ZR8K1oRCY61pqb+HaUuFf6JCm4jTDoAqPSgrjU
m+3iuNuqhLEJvLP6pJl4qi74NeLau3RgfyCxO+lw9ck4G7Wkl1iVVwrGsM4M7MT6ZJDTntM6CI1R
j6Rrumi6dnLz2FkCwE9XqWAKuSzl1LXxRsN3WNM+fjv+NJBHW5S+KMwPjEpv758odLPUVyGGSQ05
VqIdUVXtZT5UzW0KMPWvB4OzoNED1TSkl6d6tWxSTN0tegYbOR2y9WCf3dVtwNf7yf17pwTiBlr0
lU0bI4BJsOTJDVTJxYyRmPP2PXlXVbS124eo3AgWh6qlXp5uXQvowmfv/B/uJpMcl4jUCVfA6QWm
rRfHMONb8vdIn066Rn0EMSyDCo91GNWZ8skN/cM3hiASs4NtcahA+vP26SUUaVsoP0RQ5jFJF4va
+YOpbT5+an8exLZRbjOHvANkWCr7BZnyiRFAkvo9SYqhkZifpdT+4dZ5v6xtiPjsVTn19lIGOqzw
Vbl1lXtVjreV/G4mICm/fHwtvz6c3+UWvBcMwyyIG8XDK3LSXFVt3EUim4CAFbTKsvxLl8pnVj90
O8WRPIhrRD1brLM1DObId1p3n2f2ue4MAaWnB73iNisdNlmv9q4d2f3918iHiGCU9rmD1PBkbklI
AGtWAjT1J63ci4qS/TiL6tCi0gkMdEb7j2/HqYRpbTATyu44vKxomK2T2VOTELt0wVfigrfwYhgg
rnuZtRCjBsCtc7/F6vrS58XTx8O+f9YmammX0xHQJFQZ68/6bWlIWf3BwxJuXwpCZS0Cg3qQUJ19
Sz7cJy/vH4cyLUwOfJXer/Sm34eC2AWaaa1UkA1CN9JX11CWlmP2J+vQ+qW9fa9YEFCGstCRy8DT
e3tJFe0urxPMo0aThbRpw34Q9JeXjSRGb+61dYf82Ry3Cg/ejMnGwTB/aXYspDveydfvStvAQcnK
PhBd7M+TtsPmm69HIFrl6kOn5V/JvtvH9DUalfNqTtXO6G+zjF7mxw/03dWTFu8gAkcAD07n3Soy
KhqZEqvqw0q5WuOmlnBngcwYLce0Yl99Zpp5996u4+GPxQNLLYb9xdu7bdHnAouu0zXYFNf92eJD
tAvmx3738WW921wwzDq7rsJzDyfuyedY2RQQbM4NAeXwysfm4UAknW+FpdyzCYUYqo/h/92I+tsL
8yrDLXFmtoFdfG8LXAWFQv+EJoTSb8k0/eSxnerrkA8CpGPBwuXlrvP7yRuEVKnpydThAuvhCOT1
0iC3QnBGpTxSx3t98baxULawGf858l+ZK/8ndee1JLeVrOsnwg54c1sFVHU3u+kpmhsERZHw3uPp
97daipkGChs41N2Z0EyMgiFlLSyXK/M3/w9SWv8fiWQ9w7n+b1blh+HnXz/zl7TK53/gb14l7Ems
59jBCkpXYMsFg/xvmrgi4zCnQv0BTMVRjevVf3iVpvM/nDWOCYNbWHRzM/+HV2kY/0NZhWIZ5A+Y
dIJbvmKF77HEl5sbLhA/gPKlybMNuri8zkU7cKD0XRydutw4eW3ZWe/SxGpcPZzVu6xW/F9qDJOg
kWGLHyxQcRv/94T7OzQvCDD3IMksYN3L7aBC5nCapDTOXMR0clS9fIowsXVtDAwODvDtUDwheKTC
5lLEn7+4k6Dph4pKnYD+jo4CY4IqZVSVlSv1FBD2N/kyofp7VFjdaSYQSIWH8er6U6gN1VrDqJQI
pMXQGZOrV/p0AE/emja4uNywBi7upMDLAQEsCGK/LIxzOZvOXatN/qWf5PKhI7e/91WbxsnY1Ngz
dPGoHIxweXD+M0KEC0i/EXFj2a5iV/hIxTHNyUrCM4OctM7vMUMvLj31snMxYPTuD3Z3kD1tTSFI
PJE3EZdreBnVSYdyADNnnCOE68+BjB9v1UX5XVknzf3+FC4voOcBqkIz7pklKrL9ZSi7VaJJyUxE
PNUJeFHdoVePzbT1zoQ9jw1H1Lshxuq42tbjk182mrcff2MJsXDEeUBSDqx1NblUQGLFTpncfqzj
V2rhtFgy1VprHMRZpk9/j1MlG7VlFS6lvk5rerkbnQCB1LM2p/N92WqglGyzeSzzsHYpe9p3++Pa
mEJVJa1hEwpa7DohtaURFmps4fcNH5KO8NDjZmHS+mjn+GCNboay0b7gAjR5Dojs6sWGp9ska+hW
GOdxqH4AmrCuAW/Td6FBcWh/UFuLRRMiG5jpqsLBZxnJ72Me2IYoeU5AhiwN6xGa6YHyBLK1+ZiN
OA2DnCjDP6hiK49VD21w/wdsbEcVljq6nlSbIMWuVgvJixJLamicw1KVsFjv6OBbIajyNhs/dfR0
EGXHj2M/6Mb5wwrlcUERA0L+urJQjFM5Birft4gUXJACOqQZuNcLNSfpISkp6nW1Y1zKLqp/7Ufe
mlkNrLXiQIsDrbk6X+mrjV2b2nim5QhMpEpnXOeUV6uNC8DBl90cpCPDPUONktfk6hzAW5ozVPH1
c2s6BRi1OQaqOip/lk1vPmXdFL0lg6OzGJW6fnSNbAxTVBooE4lnnC10NV8u4ChCvEwuDZ3qbJze
0UaK3YYGphcpRXgwl6tyyvM5oJkaAgvAusUDdTXOhuQ4gbBPX7O2Q3SZ0u4k0Ui5cJUCxpzQ7kDn
5To0lflBywrZU2LrLxyZi4Njd5Ww/vM7+M4qtHfIj+tipmw7fT+H/I5QA6UR+uEnHLgdLwppms9l
JbsxcJWz7sTfYvSPLlIn/9xfWxsHIikaPwR8tgz3RkzKi1Oj7fI5kENdx7gJ552RRsMrLQG2a+pj
fkk0gAn78bYmGY60jgcMqYnmiN/zIl4JqLDHq4UFVozVRY7QxKYpE3mBMHvYD7VxTNG9Zr/yqhIJ
32poM7KEsuEDGkv9NDgXVg8JQlem4YNJ7/zez9DVrqy+/GmVwiG8R19vP/7GUHnMonBP6RNNpPVr
C8dvucmlVPTOO4ztdMlEmAYVGryoqut+qI2hUqcjL4Z9ArJ2XYAoy7bPZSnUz5D65TeTrkWu5fel
QDE0lzQAK0ytBOaN3tLpxKnX2w+/cXu/DG+udhPWRai24sPElS2WbCAnl6qZioP5XC7V50wdgWr4
eqpm8XfGaunI5jSU4aSVXp4q0UlTM/OzZaEQWjgynJ4E0tj+qDbjYbfBDWNx3cireGWat2qXOkBY
oR4jFN0Mbl3mTOcQ4QKC2eZ+uOUcPg8Pui+8Z7T0oXvaq0tNVgOk1qyu9eSykU8oZgYXlAy/J6Xu
X5oeEVcdlXXX7DocRMizD07E5ZX6T3RuN0QmwFvzRFnuS4lmJq5Jeuv5Bi4WoYaXTqKazUMHjM+L
UqQWa6PR3u4PeSuoeCSyclVEwNe8PwVPBhpqAJCBO2T3aT6kntzosedA2vhl2XHyzpq74WBal1fc
80gh2FAK4CaVER9f5Uk+8oJ2kpS1J1XGLGzYjLuonMyzXM2ocLYWlqD4X3WXYC61g4+8saKgWSN9
gasCzStV/LQXh1/nYyWTocLiZW0Af0OSgkdsxNFU7i2F5t0sH1wvW0NVaE2QDwrxtWep6BfxgDzF
saoi3anIVO/GKLAeLANNMeSeTcxn0wq0qSYBqEta9eCc3xwqRCPea+SjmAAsh5qGUmb5eIF7kzXE
rywwM8+4rj86fgSAY9SM9pfSmhIn3vGsJEiV1BCQSHHE9noxVrlXzTwP9NorQduIZhlAE1MYLQCv
LT8Vlllh2aBaUC2FFtnPEI+6t7HPjY5T0OQpPTDFo58k9sx/X/t/rzSqIlQZ0G4xqHksf1ICBCKa
56b28PD6xP6yL+B0gX3ERntuHRRcRrAuj0CDNdyfalwBhkG7wM7qDk6W5UX09+9AMgRqotCaIHtd
/g4ryjS9h1nijXg6EHmaHxLwU65iFtHB5lreBH+HMmRWN1eeTFKxmnbJyeUQZE7rZYHlPOmDWlx7
v2y/7E/21uKiKE3DmTKReIYsB6Rw04WTWbSeQ1vBVcGwgJiZlE9yZ3buKOfx76Wm/wwLfoYpOs8G
VYBlwNYPKyuSK5RNamAdHS5jD7SxhvtBi8Pr748NijD/QUQJbaHVOq7QXJ/ijslK06ryStnK7+a8
nU7IeTtuMLVH8hZbi8Ok4IZaNWUilJuWQ2vwehpAPOD+XKO30VlGe1eaDmrYqp8cnAniX7XeD2R9
Jq09ISKgrk5efZSpnoTgMPHDgOVszPnHAu3yN6kOyB6ahnaOlRTNFSAnR/JQ6z7Z8/GAzgoSyip/
2Wu+PoqOljmZUeNhUGzfN86seyOgLlAzfXtB3bn7GGFK/2OKQNKG6ezIQDej5CK1Be6BoZ/6b0Bf
g7YYAwvZrhSB5hMmUv499kOiuI1Z2MFO2kgHeIShy2EKwjhF0eW8IAoMd8AB9TvkEH8ce3wc6dG+
deBLvxmDsXsjR5L2PWqm/AJ35KiRtnGcOhgSoFem0EVH6XO1LPDSRT1SxRTPChPplIYdCMW+inFU
iaTCVM7h3KBQKKHB8L1E5tbFYhccpK3H9hXIY/0pNmbtj/2dcftFuDx5d4uMnnTh+U334oTXy7Lq
WyuB32b7yCqGnX0KY6t9mEEef6vkSfuUqKn9Lqub6d1URubX/fC3q1fc3SafhNotycMqye31Elxv
0VDwMDBfwg8Sfy0HZ2S16aSHqkA6fU7R4lSwgbzsR169EsXxgzQLp7csWtYUrlan6kwdxdIBi3l8
GfOuhBR65cKSBXY2KH9Z0mzeg10MXo2OX4aeJghQSiQPn/Z/xu1JgfgHEnYy1hK0kOTVqRtavjIX
OcpOmsCt66mqsFMVXOunYrr/N6E4QtH85RuuVx+7GAN4ISKVzHr7J5Kmhuc3dUMTxwrNg422Na9o
+5B20xAAdbPaaAPAXC3WekzOZBUrmNiHVAGYD932ybfnH3OGxWlVjdZIhubURwfT1qLmuuQERlzJ
IidcbvMxzug0OmHp1UmI4ZcZwrGSA/ksFHPOiepLd7xipbsE18xXeq487n/n24vUobgs9OvodHKZ
rjKD2KcF2KqoiMVYU7wOSnyZ0M021VezIRd3CgKoB1fARkCSbpo5fGnCrR+q/dS3mq1LGa5JdXAX
VVIPtGQ0lDOyr/OrKICOc/AKv31jOGQ+IMXESYpy2Gp6fa20hsh34EJSXHI7LuwnkGkWdbrGfxWX
FIDRnEr+xY6lk8s1h2IZYB1T7KUXZxU27jHN1KTwLNwTr1pqJE+j1gSX0XDqd5LRAVJ1+lRxhwBE
Y1y0yWuzDYe/9md3Y8Ny09kIq1BcUijULn9EY6u50wRt4dV6r/w5KT3uktaYXVSjrj/th9qYV+5n
OkD01igdKquvjIGFWKZ15fVgeH82Kv5uua9Cvm7lGguUeD7q0G+diSLH5F0jajzaGprUpCrSlnZe
edSAe8OVcOzNKPsmH9Eb8BH2T/X+W8VZWnq4w+jXxjD91tUCH7zx/tA3vrImqkxgESlcoqO1/Mr8
SS+lWHd7nN0Yh6ZOTQ9sxPdQ8ytqi/vBNlYzQxU6eHS4Za6iZbDZRvYYReUKPDOeql2WaW9nczDu
Esd5x+GPVagUyXf7McXcLdM2urg6TRNHY9cCrlnGNAxsLyOoMB7obeXt0ONMxcmd/diPsnEMU9Yh
hniWU+NejQw2rBQZk1F6nSMErFsteYBq2Jxni3QMrBB/dorHLi2vsx3G/2L5kv5yQtB9QuhuNURc
OurQGC3ybc1vHrMSj8E+7LFnyHVQKGaIWtnvH0tkEaKTSa2dFbwebgsQu9b80rOtrINNgxOfHVrD
17T0/5IbpL/x5MPNYv8bbyxVtiZyWjr1ZnC6q8sm7WUkHCfKf6UVjeAwHft1i6/t+1I37C/7oTYO
BFYnqF9NrFO+7XLRaGWjlBKYKNpDOTY/FSoAuZ9JOBFBEMY8PD/IGDbuUWCRCuqYgDEppa92IXOF
zKydNp6Kf+A51tkYPEYn7Fg0yACtWQyPtVIXXDQtBhIzjnYHtaztHwAKlBa1WEerARtIsnGR8QPw
Hc3hwKXdo1rxjrHzLnssHWgnxmjDFcyt4ktcq59//3PblEAMYTVHorKKjjFWLA9dAz3BpkUESxKZ
6KakLd336vjAgZ9d9wPePhBEXxN0lAAyCPSh+B4vbjhE7mUQqykc+Dmx7hCbQJ8BixFXlsaPeZxr
9/hfQ0qYJQm6cBb/MXVIB2DxXrqVZPdv9n/NzRHFj6GnC3RK1oGWrAvQcjJUnaO3GJxXQ/tUj9gh
TbavX34/Cs9EjkENYDZv5uWQfSfJp2QwbVez0vkStzE4rb4+6k3dbFIVyJmK7TkdYRrx6/ukYIzq
HKhYAeRhhhh1nd0rtQHrFuHEu/0B3YbSqAqq6J3SpeDLrY69MrA42lArc8H55l8HdsYnSDDwWarI
PEj8NkKR7YGRFpk2WOLV0YNMTEvJbVLdyofLB90qgl6swXtqz2OBg7m3PzKx3hd3FgV72j6iZ4oY
F33q5VQZtY2ByKBjHzaZf2Kx03sG8hiXurdogAjRzv1wN5ufSHTPxGtdoHDXK0NBA1pDpkal6xKG
sB/M6nUc5+0beTD6J7lomgeAP1gUIb0zI6VbS/rRdhRrbzVgoCk4rtqIm5PlrhIwqyxKA6qUCone
xh0iUHw8yLE71T+HPRoQ50yvtc96POt0wrIKWcWoiieS4lHB/lVLary29j+JuMBufhBPKgXoM8XP
9V0zlMhyKLjluHYj6d/sEp+gug2qt2qQvp+kZv4AiqT9GY7KEZZyY+pJRRUqwCYau9YajZQ1ZoPZ
NH2otIgQ/Ukxpa4gbb2KUYi8xHNjHpw9q14yr3OOfLQLZfqoYMtoKSzXmgOfrRs7c3Ypo1EwqRXQ
MsBza3ZvmnZNDFGn5Hk5YhbYQ+uPLfiiuZ5KyPr49a9eVqnu7X/7jc3GLwIJgjIberr6al+jzqxm
yB9gpjNN8X1RYdEB6dJBJgLrr/1Qt3m4gNNwzTPNlN+5/5ajV9VcqTFNmVyN7pwX27CyhyLpX01I
xFwQJ8EdQ+pzFAuGyY36FglzaHYHh8vGlJOdoqQsLDZFU2f5G3pJzi2s1ia3s5TqvvBx1lDR2PEw
S4AlCFfs4HTZ2O5UEmnZawYoiRtwdNSkQ2QmhuxiX4IPrxFWT4pUSQ8oJUk/lUZD1laXnOodQJER
hRFS23/wpv+ntvnGiAEtiHSHijTlOW054hjtUWRUWOTUxBJEqFoEOvxm/pSP6vxzwJjxSMdtYzsL
5wJqFNRj0IBdfeIBCaPJ8QWfTpKxukkCLcQfUkqMs2QaIIppBNnVKS8g9wCP87ujCvzGJ+fpwQ0i
k+MwZPH7XqQbcHlBCdih7Er2HF/kdG6xM6xT81qaXWngq2vVH9JSxblb7edzOoX/4q4kwUCcmucB
sIL1B8D0uQaZWM/uMGAHh9Uj5Ez4Zp6thcPBI28jt0JVkWIQmDHOFvhgy8HieJkmTmnrLm5kdQCF
cda8gbX/iK6mj2VaYn1tcq127VCCz5GixEGOpRivp9pCzM9owwNb6NvJ50pDUBMUInqaZD7L3zNR
5lN6WniuoaNTF0TmeEdGW5+6fk4fUG1Cgzys+yu16aNPcZvYUZmi3MtFThdNX9ccE42cenRGlN4a
PbqzUqN/kNiSB1jZ291ECiRgx2J1GbKxOsOiidZ2GemGy7ZSP9hBpV7jKtSxQap0Fw1mND72T83b
A5pwpKyKwN0YKM4vP6gUNqCdtcB0e9yj3NwfZ0/ToOAy0+XlX4Sitkehz4Ixub4LhrSzJTvNTZfL
WDnbnc2+aULrbI/W0bG4+RkFS40ShQZqYjWqOagjSYFT7RaJ9jhiSXiJtFRDAcBH6SpCJWx/ZFur
ktwOKDDNMlE1WH5EGQmj2RRUb3Wqyo8AgtMLWxc3KrWJ35ezFOI0pfnXAnfe375vRMpMrYutqfJ6
X92vyNOkudYPfNMIJk5fIns6DqH8hBRECitHOurGbH5Y+jGwYzTqtetmuoJk5RRQB3MdWpt3ljlk
Hx3Ukx7U1M/vzais/9r/sreHLYU1sdlB9eA6qq8O2zhDsEhJiAcjx7+qgRadwsmA+zJn+gVNKPMk
dSVynGhM3reKcfTO2houjU/KXJz31EhW27FFeFG4tTOxSIPc+b6hXYE0BRTlHf1hHoOj/riYrmWq
isa6DHsL1iG7ZN0BKKch0RHTNbHmieunlB72B6kxNXLH1ne1prUugRkc5cebQXnKwXNQaMmv613a
7FAVtlG7A3GpPziBVpzDWEja2JN/h5xRdR3KVj04DLYmFmc8Acrg5XejJ6+MsYYHJVIaje3DkukU
3IMbMClYKYe9+Qt1HVQcZQXdIQmZR/mk11b4cX9tbU0uAEBKpdyi3OWrRALjTkj9oYrPhd8aDxh4
996sSL5bouWLo3B79DLaikcdilcZ1wjF8NUp4Yx2miKIRYVY1aYfchYrF9CexVcFZL12apIi+XN/
gBtnO2UvcAKiRmCCHlseSwnk+yLrNM0dGgVLoHCKLpiFNqi8dD/2I20M7ZmdJrNPNC6S1Xkbt0mW
KsVsuSUw67jJvxdwrL0ogngfV+ZR934jGphrENdkJUBt1l4RRZJKCNfIlivjC3/qNEoSVodOHx67
tdtAIz9IOm7jcQJBkQGnL+oGzirFrZHszUyUzPBoxyTZ4oI+I2QgnbM4HpD97PuDJOAZD7o8BjDC
oAlGw50SoiXM4F6mmGXa2zNM2cCr80n9MeqR/cNG//BdNvTya3nW9G9ZWvZvwzAO7qOyq5KrbyER
L2fR8EgrQqbRkDcwTn37Mwks79392Razuf55vG7wg0B0G9GJVfXJ0SCbK5i3utikmnfszPKsTulw
vx9l66uzU3TOfi5y8v3lR2iKfoSLMfluFA/FFXPl6N7KrI+Z5TT3aBMcrODbQ5CWHBeMA2ZIATMk
fs2LrF6j90fm2PhuMjY9FGbJwUK50NAGzMdLaFiZB1frCEd6u0EpCZE3MMtccHSrlkF1LW7i0JwD
T5cR4lHmLDzHSaBfSDN+u11DakfWLOR/aFGROi9DIbk/K3bZ8C5Ow/GhDSzrpJtVgbgtQjrJIFev
5sI5ulk2xmcIur5Fc0xAXlbrOB7Dka6bGQGzw39blTNEywer+5C1bXvQP94KRW/Rwi2KjQPxcjm+
Ci3CMPHVkIK6ov0qfbPCKhSuAFtBH5Pr/tLc2qDC3I04vAT5P6sdwMvPHJCPjjwLq/CfpdnXb4Zh
7tJzT4/qinRRyUWto7c22mr9A1fnwmvyADfioUCgs225apxB7z5NwRA+VeBrvP0f+JxxrrYoWnw0
88UulSl1Lj9HkaZIuY1S6I39BOO+VrToIVJL6U2MbRNSnUNanqIxU9/Og1q+9ushemr0PLpWVaM+
Iek3vXFiJwBfASZ1lPGKRdip7t6oyLN9VXHIwNTa0ehlVtJ4cLg8n96rny6aX5AhKKXTAFvtxFIH
1ZP5beghTfqhKOX0XqmSUNCkQpzggACFWdNek65UT4OVtFeJSxVyQme/TnM18MCMHFmR3ZxEnHVw
CekF0knnf1dJqMCI5UM46+d4sML7IE+a/jToVBATp9HeG7KfXfanbysg24ULgMaVKOwsZ89HMFfq
kPQ4U4JH6y9stIeyU0fXQlT2Hrm0o/V8s3nguhEGfC7FM4jZ4s9fHH5WNXe64UOjwtB3uFTQVYAn
gEeYBxyH94d281QSDT8RBTqCBgJu9S1JeqW4N8Cu90Nl1KeGKtEvRYFZSGG0o2efyHdOJg1ujofN
QeiNUWLNwCuCBy940HX+JfEYa7ISD/JR6mwPmlbqavStz7rede/3R3mT3RKB/UcZEO0cDCnEbfPi
gyLAVVOKgnBhRsPsST7KiB2NQbfMrPk0oDPrpij2vA9VqXdRDzwClt8WgolvCawJSb1Fn2i1gEIi
ghuKiQ+lR0jqIkHvNH18V1pmjIwq/fPIZR/5zSVSBuWj0wzTU2KVFTbo/nDe/xgi2GJDix8jJJmo
A4NbW7Oc4fT7ihXAfglUJztXpWK5eZM3B0fexp4Rht5o+uCRRutxdeLJWKuovlXoZ7D8/aVzcswL
AC2e7LJ33KTQjp6Gm6PiraYKtqh4Dy+neIIgYo3AmM8aHQXkb9HN6ypEMfe/3U1aIr4djwYBcuNE
XKeeypABExkQQuLM9f/SCpIuFPbzPxOaJtIZsLz+dgJxdEBw3vqWgsSjUFmAo772FItJ/hR9sjTE
5lqkj9U8G0+GWcqXWa+U2Gu1+qg2tB2RzUJtj2L2GmZXq1WPuhG8naqfUXDWiwR5uyo9ZSjNndvY
bw++6+3s4WdHxQSoDGUTqvXL2ctUK5nVnHhqp0pXA1/Ye9qNxuV3Z48o9BhBquD7aa2JNLrjByHl
achQc5C8UWs79jRsKl8PZZcC3JwkJ0aOsDEOcIS3H5OkC78yXbgFsv1Xg+MVxJ7u2Ao6dMI79Ibj
O10ebC+yffmVYadHnrC3ZzrxdCo0loq0Doowy49J1z1zysYBNN3quadbY37fOarlOcpIhuRTMy0M
G7HeDA31/Q+8cdARGlIJjpC2BV5vdZ1M6IIO4Ki1s6Emvhu0gyV8P1WvbqzMncAknwKlry/4tQ2u
kanjRTIl7b2MiOjB8XN7uWjo/VDNoPvEXl2fuG0P5smMOeQkpU88v6rCs6y0Fuql01FWvTW9rCvK
8mR3CDisTp4mCgZJ9VGNCLoWKdJSG881riR36HX1J6Vph4NsdzMevkZw/ylwPotrvLzMmlRTBjCj
LCcWFkpmGR+wM9PHjlmFIdtMB8/frU8JcISdaYBJIgVaLqfOHEyeC4g4JLaMCKqM2cMU2r3XKepR
c37rGBC8bUrfMEHBOixDRY2U4HdAqBo3A88hsXO13D5CWG19QLALFBBJaakOr/ZHgDVy6Fd4nQxw
fE9+mKKlr0/+ufbjP63eUg7Otts7g/yKHgz7n22hrns2Pk1PtbQUiK24DZFhxco1TXIhvFg3Dw3M
7nOj5ObBIrnNeCjjMTZ2AVQRulLLL6mUE81ffOTOfqCAjpZip3s7TjhuyNbAAyQvRlyNpCr7Q0+k
8gFR1fHL/lEgpmqZZfADICewBW2o22sGH2ouk5OAATsLCwk3lTtI8V0VXRXJcT7y3i15zOSOkOUd
3u1H3ppearUkOFyXOMSsplcbm7wwB763jSXCpdHb6hRFRYTqV4v2aaMdKRk9s+zXQ6Xli4yDYnOL
2au3fJ7ivGvKARuycYYQc+DchC0ZdPZfg83D11WzVM0RCPHNzDW1wJBPUxblr2V0/78ofo45Bm4b
CA9pY64EXjGiwYSra4ts7tgVGNs4yD4OZxtk3ucmMpVfKUXnFilwNWvuQPwnDQzFvKRKYprxT81q
x++JOeb1iR4AEA4jnrscYdi+PIA3bCwxwQ0C08a5QNol5uFFUt0WIf3rGYJ4NcIPChMT310HIf8o
COGJVl1+nhwT+Tmqdae0RXp4f5pv39QkRJTnEXMUwkD0JZbxHa1xSsO3NWRf5OjrpOktfR2zln8M
KX5N5y6uuw+tAigVB46Ez5FFmvqxUiazOc1tpH8pbD2gTR7WlXFN2s5/a0QdXhsq5W08IIeOxBs0
VxafAlovcI/CbDhKSDaOVlrDYJ6exQ14GiyHEE9zZoQ1iR2Gh1hZOVP6YRil4MSDfPL2P9dWKIOO
MagEen7gbpahtLQrS4UNyboBdsnU0apB3ZdbI20P6rMbB57gBv0n1OpCzHVx2kWMyjA65VWvlumX
WTyNTrwCw/QEonW8wzFqvuyPcDOsYUEg4+2skt8tR6jrAXIqESO0K7PPT7re6II52SHlKJdd+cVx
IsnzddzH9uNufFm6pxS6qD6Rbaw70aHd5GPI7znLtYY2fxFVoHbtCvs0+ce/iIRoFk8ZTm/OmuUI
cV9p2nFKeDGj8gsgeLQujo4AM3LbZvVtP9bGVczN+N9Yq6QVS5Q+Dzpy5bBJ5Q89WjjfStGX3o+y
+e3Qh6KmQtKIdOFyRLpc2EOqlih7KJgVoVbpvO8KNX+ICv+IK7UVSmGSsBwEBQYgbhkqKhwz8UEU
nrVSh6BVQ3cAqpPcqRisHpTKN1YieQWNEFp4PBPXoNM+s0YsAH1eM1MN6Akti4tk43yTlHgsJXGl
vJ/GzPi6/ym3Jgxsm1gYNLV4A6/GZ3fYwvdMGM55rMWoh8argprfj7L1FXlek1BA9WLSVhNG+bQz
p4qhNXWtfg3q/GeZq9Z7s0r+xVpnKCQpiE9R4VpNl2b1AFT7UcOgpI+eCqPiFlGDoHTnGeX03x8U
6TRUOs5i3i+rWKVQjEidQTuH6tCiQAzsru0oahbTdETi3ZolkmlkXTR43/RrlrMUTspgVIiRnpUm
Hi9zEYRXq/V/G+lILU9wdmFa85VY9MsoWCIgmYkixtlq6z/J+iovS9T5ojKgc2/2/t3+99sclKiN
kreLZ+dqUKbkTHppd9QnKJU+5l3Da8tPLV929+Ns7SsY/P+JIxbni4xD3DiqJhFHww/wgvp6eVL1
CiPh1JmRxHDSh5S9fVA73EgnefjwjKa1oKLQsAoKqwXDs3wmaAPR9OT7TfS5j1CMrULLekpbYX61
P8ytz8n7hGoPCquk8KvEKlaSJu5kln5toIjbzuX3PJDVg1fddhAWiWC3QP5f3ZaT3WeDajZUeLK+
fXCqGKi+im3J/lC2ZkwQzGTKZtStbtpcSpxnUatqeM/M0SPKM7jBpVHt5lOICScmkIPj/9oPeTsw
Ki0qxR3wj8hir+kHsdKqpTKw9lPeB65jlOZ7pdfsj/tRbp83op6DHivkTFFiWZ2DTdarYQjRFhaJ
lV6HuJlfqXFkv84rH9X5gRygQHfinBdxd3AC335SIiOSSUGZwwrm2HIToBZRDsDKmTg7z95qkhZ9
BtTcvSraqr7XdCxxcE9rf7uERSFJVB4FhhYilvjoL3Ye1c0mDdl80K8G8ZQxsLlMLcnVjfZLzi16
kFLd7jkRDjgnDKHnutkynBIFJqo9IlxhIjTsRA5+hUPijnH7Y5L8I7zYVjhOSweqHtLJ7IZluBZ3
vdqc2eJJjyK1gOXh2ZmEWN1FySccvaSDeu7WEhWnieBFkoiskdGRYsHJCXi58LbCKcswhjs5tPWD
FuzWQgGPQWHquXCzLoHFNWJ4UBBBmjhN9JqH73CVhjg+y/PQnqOosl2oc7m7vy82hkYXCUERQXgE
KbFancAoMWpuBE9PCrBrVbF6cXpOmf0ot1kI2C+enqCcDWKsE2G9ssysTYnSZRNAWysPcYMx8biz
oNPuh9r4iix8Sij8s1RT1724gUJUb2ZsdDWWfVfSsHG0Q3t2nbkszoqeYzRrBEfU5I0FadKmF90q
lshNAzCv5kgvcy66UO++KklgP9DUyj9LEpbCNrruB/mPmJRlAUPwZUFa0KOix7lG8VpGRtN2ntAC
s6fhrR4Powfp2DqjDBOc06oczvh+Zg9jEGbv7VA9Em28nU3IEeQOMj0aKKxrbeYUJxrZmSyg+Vkw
fLNNX65wfO0yby6moDu4XDeDiaIFE2pCv169a7JhHuVuzmEEV0l9raJJf6znybzySlWu+0vnlgGB
Ao1uP1PoKZ8i07A8V3LJUtOimzIXU94e8k8/ejJbwnPibnoVtGPyaIxoIGE8CTFYGh/13q7f7v+G
2/1IXLpV4pZCO2YNPABFI5najBYOWrzjvRwppRdEc3j5F1HEXUvCSfq39hrgNc4aTW2sD1VczCKy
XJAV1P72o9zuCpGoQKURxT1GpS4/p9bWGCviOAnyknK3Fs39vdr2AT5mw4TvatE2BxO49fE4w1C6
hzB0i/4O9AahZOAE7lxp9ftWScynvrSbg+x5a1gWmBDwK6rQtxQr9sXdmsUW+rZ404CXS/S7cEQC
IJ2LEa2zEe9hJTiKd3ui8QVfxBO/50W8qaCnDDMld61JekrBQ31GmHW6i4wihrJpf2ud0DnYdDdD
hFJM70sA6CjX3VAk8DDvyixA7XVUa/2EPbRzHnSrvtMF8lyJcObdXyk3m5x4UAKoQgmLjRs5NSvM
56aNe1aKFEaXsC5p/GjAG/iV7cGF99zeWRyeIpYm2ggsErjTq0xw5HgsEPLN3KbuJ+esD2PwhbU0
vrHmrke6Lspymm4Y8k1Z53hV6WjfZexDkVJO5PixnUP106xq6IpOMZK4SZpRRxrxwdb0PPuO6ge/
P8uKzzzqmzvFrKd3VLB7JNs0HOwlrFX/xZfjzKIBww1Lt3S5OPISmeeR7eRG2Wg+DrLVeUbPY8du
GulgUdysQ/HhCAMgQ6iMrnEI3Whp48DT203N6Zsx2Pl3jBSmax63Iaj5qon7s55GR8p3W1EFQgxQ
Gv+9IQHmTkhOiT2ZW0jKhAHeWMJ/MCSsnsvgkrWSDExfPTKW2VqPFEsgIKPeCNhvdXLNSdz5lSml
bmqgQ1bH6uQ2CHBSJ8yPgNyboWj4gDVDS5D33XICh7nB5xuEgIsLuXYyQqM6J9GA5yGV7989j5lA
FPUQeAcjIApPy1AIXQ76YOt4vw+ZfbXoqrm90faelIQ4yziZ/8f+2ry9T0VA4QQCBQFJiDX6Qhop
teG0ymU2BtiIKnrhXAA6pw9dLeF6G8zNK2mMGzR5k+KvyMFc15Lj4uBG3VhARAH6AW+NxsNawMXJ
QA8WuZ24aDFYbo07uTuPenkykMJ47fhOdTIzPT8IujGrHJ3khJTVufjW6JYmayEr4ubmomEYeT5S
RB9nxWpovYCU2P/Km6GoTyE6DL+DvGw5q1XO43IaCBXUcnBtmjS49LbavW6MOv39wwbEjlAVFXSn
myY96oM9tngSofrKORX+bF8kBJWwwKyPyh03KS7Zj9CyA9aLuDNPuOWogiwWMCU/QQgmc1w5SIxr
KczAjN5xfphGNXq9gnRqLRALiEodPYu2PirAbCHVxVOCwsQyfEVGZMp+gGN6qKSnvpNQbi1l9ayU
fndw923ctcBMAT6IDgGHwOoEny1MbzKjS91Z62UYZHX5IfVRqir8Or9TMi297q+Xrf1A4ZTszwTa
QullOTSto0hiJmPqJoFaPmSWUXkFZs0XdH/mc6Jk2SkO4+rg6BGDWF26CIL/N+jq0o0mnH1rVDTd
0dd6JJSzdPoAqdvEjjux7hNNCy9OgovXadTV5Ov+gDdjU84CewGOGtjkcsA2tt9tr848V8ZWezXn
cnsiMwQx2Wjhuc6774mTKw/daB4B97YWEZVjIYeLYit4k2VgLGVzW8I92pXbObibePt+imUKCBxX
R7DQzVBka8/XpJBtWoaispXmpZynUAqUd3MmWx+K3oKw3GFsuv81tyJpDp1c3iZCtn81KD7aqMPW
S1ywddF5bmYJC+g89eLRqi/7obYmDtIotHeSPRCJq52RUxeMTZnjBonQ/H7K4rrCqz57X1W1dNVK
GMtckhijqvX4aT/y1s1FLZJ+C+FxOZTF8fQi5wZ2ikDhYHDSzZLiqk6sXapabu7tyQzPXY0VuDCf
/9xXYVGfVNFK76mxHaSqWzuVZjkMK44Fbu3V+Cc/SkTdJHFbPXbuOzVEq0/Pw3OV5t8VG71sWjlH
sm43TyjOXYE0EcKAvEPXXakyUrM+KCdiRtA/R73p3qH7Yx8U1LZmFlKKMKmkjgHnc/l52yyYxrBx
Eo7XbnyT68ynPY3+hdvym+Ub+FtXrVW+nkzkLA4+6tbFImwf4M0BlrTWKOYh75ExqrPU1Xu1xmK6
jQZvbJLgzjCS+nPclvZ32wnG8FTb2XT+X9LOo0duJMjCv4gAvbmyWFVtZEbd0kiaCzGW3jPpfv1+
qcOuyCKKaC0wMxdhlJXMyMgwL97rFlc9UmbYc/hyAh8cBvQeRCWbzYusiSEfzQKbR+5E+gw2JBZp
MKpUb9LSPBr437ux8gUlegdQTWV/vV6S2xpipKxnpcidu7O3BFpjp5fYa/ODG7u3NcZ/SPqpDnFt
N0ul7eR0SWUQ9niJ7nuVazPKH3YPuV3O57FbzAM7ut0a/lWSeNI1o7q4beXbZqstYRRlAWq4L1Hb
iadeJdDMQfG8OaADgkFJRvoieiPbeCSXJF+eiapzkdbiOkppQKDyw6VoB/PAQm9JAyTcg3/oRssX
c+v3vK40KQYXRKxKMn3X0UpufFMkEE/BXL+8zjT1/hmnfDp1nkhoilvi01CVtq/D1nEpxrE68Ia3
fogfI3lScYlMX24BhbmqOGa/ZPhhJck/V6U1Zqfc6swHe6Rc5YdF3X2JRF1GB0HD7rpUWGAadsEa
bNu8Qo+Kth/SLIAH9e9JUZIz0APnnbAohZNtz0EhLOP1vuffsyimORAlkCSAN2B7j96XWTRVFpjI
AzIrOGYXJx3V97OBnsYvLMWrBlceXoA8aX0vl1FE/KUccwu68WIh6s2NaWyETNoj/anbe6mD1cCA
ebEluH/jcrou7i1hstRoouA+ZMy698S4QYMo7AN4M/3x7VuTrxYIG2ChQDfXW2sTW+hl3nBbSutj
7LbVibe8vLh9vBystLczEgWsQ4I1b96ruUwMVxnZWW4nkpuIsYWlKSJ/SpLutc/H8gBEd/s+SogI
UTMDGWSV20Mz9TlSnMpJA1trmsvgKN3Hxm31A0jknhUCe5F0/3KWfdug1/SKGn9Ro47ehYNP5cM+
WxmtLoHPOd8/qr0N/byU/Ck/RTplYvZl3LOUW2Xax6wP0ysE3sMvXGXyKBqR4PmZWN/E4BNPoRYh
fgNpWDY9e2Xvvg9bqEWtYQr/cuhInur+sC+/YxtSZkSyr+C3uM7rrUVdWag890lAF+2fMKR0UyyG
gwYG82czMz1v/5I/OLaBlJL0Qy+zXi6ElcqtIDeBB6DpLl1sT78xI/U23TM4qgCT/SiEEe3TrNga
YOvphRk3rCKKemgBCofVqWnr9I8pVqYPwEuPOhI7tshcAnUFIlFu2rYWBgOfy4qGtMWpPTECZqEq
HsOpnB7SjuwtxYNHYYF6Jq/fxk0JodYT7Y8kUI2k9qMQZZYh0np8MYWj+2a/98jKOiYTVcQqRLub
jMlAcjcZcbpBPoaqj3SJ9rcWKmbph4lkV8nRQ3MRJwjiyVOvEaxJJxhQ8mspyvI0Frb48/7v2du6
hCWomCmp1bb1ZDJrPlpKm0DKriQftSUP3+P04ChSoyP8486z6tAipVtJq5IR0c216BC/soulTgK0
UnLfcJr2ktUCrHWctAMURVp4rjJveXjrBnl9AAcAN4J5AEaz9e2Iddp4rpoxdNUm3lmfROtnEw7B
SpP0IEW9vfcGo8XAw5h9pxO81XgA0u/UapYkQTGNuZ90zXAGsIZWS8VUv6fBrXt/a7cuFPSerKxS
7GOT2zyNSWFQYj2E+gtUcV+p9RZn5gaV6/1Vbi0E6iSHXInLQYt5C+kQ2WTnzLXHSFKPRlA0aQNX
VofEDuIv/v2l9jbELCuJGZxVt6TtYwnZXKkpUUDErgB6Y1J5pMwf3F9F3uZ1TYgVqAqj/4EVYs1r
i4BzlLbgEE9BCSXVJ7X10ottwTvVkhteM/4334mU8lPXzO7bDYRHnOoi0ZBsOW3SFCbPnclDOTbg
BUbKpffEpTO6+d9ySVGLKLP5wPZ3DJJoSE43yA4KQwfrnSK6FHZWz3phW8xAqKr8VKgievT0Zr7a
OTO9Bwd4e8VJHoj06L9qkiVmU+PL6x5+oYIIuUub8FoztAvJ6aKfwqS1nmhWmU9GItKDoGVvUWZU
8WFk9pCMSQP+KZIYMoPIfJqmgMn58qxnwjk7HRpXmi2Ud7YeVZ8StM0OAoudWwE4+P8WlZ/+p0VV
vQUjAQCCTqgdnqpmcZ9pQo2nts+jl/v2urs/wnRI/rkZN0PJiM2341Bjr4jjzn9p2ohshpso5SXR
ZyXoCkyprJw3T4+RBzKIyJWnFg3F6+YoTUiFqinOpyCzmFKh6zYHE5zkT8SgHvU9y327m2E9QjTE
BGQivznFWiweolnlFKTO3JwIdfqzCQPlaXRS5+AN3nEApHY/iADpe/EWrc8uDJVuqEQ9BR29m+cF
voVzGxoMGaVpqmkPcOEo11BTy/eVMYYHa++4ONp7shtGGYaiyMZuMn1KReMtI+/d+NqhpPRxasz0
832L2TFOdJSlFrwkAAQLsd4gUZNWouE6BiI2JL2iSK4873WQJXNzkJfsGCfDfvQspWODhmATznhJ
ls2Vh/d0S7rzbTYsVCTV8qmw6Pflddr9rhRDfrDozv4gPaCEJ/2oxoO73t+sKgulmWQMbG/y/LjM
1QCu9e4hdcbOv/8p5XmsHwsmuRkTZ0Cd8gtMC+ulbKsLNW9k3B+LTP5QAMKdTEakXqjiFUFK4f+g
srS7HqhNkDiAj6h+rNebQVzUY0s8ZM6W+1TkU/I+zqOaeeMpKv5qPFEcLHhrkGyQ3qzkaSNp3nac
OjduxklbhkBr0UiJmqF/TrqpP3iJdlaBeU4CjCQlEBQZ623F8ZIZeqOIAINltBkYxBP6ROWBU975
eBRtGGUEioNVbgtGy2B0QuNVDYbYGA0i6nG4hmOUfVVakTwvWhseVAF2tiXHpCRTBPUp3tn1tipr
rBKauiLwKlO91s6gnOPjIfvbO0bYSiMCWnK5zhapvLh61nj2IoLe6pLforYPn5R2TvDMo0Y5WTi/
QW3SHpzY3reEgYIwBTInmVqut5YkiiBesQSYpsL9C97f/BSl0/QQz9Bup8N0RH1ze6fJwKg7SpJO
xgO2UM3Oa5j5qosBHagCoZw4aZ5aE4OhensE4905NforIJuotzGKuZ0enkXqLV1fYvLl0Dw1qaFd
s5iU5L7n2NkQtxg4mOR2Zk8bk1+sVGldjQ1NYZ7/pqdtf07NCnXB+Ihc9XYl8CLgrRmoByZjbn0G
zarY6dOKWMRV249mp1qfvaJYdIYTGy8+2NYPHc+1R2S1H6cEUTIuePN6Qrc1JIjmTYFI4mqAC7yU
EP0lcR0fXgvSq4Uuy4OIinm4WsQ0sP/MiQWDVJmqpLC1auV+iDLx3/2iWN0p8/rqyzjO89+K2yWf
59gc/iZu9QDqNTChPcyUmA0/H3VjCe4f0O21YgaQAgNUGZIzY4sSGRhsyIwo6YMkol7jx1NRfclo
G0WMybmGD8k6Q1jeeHCvbqkPCMmpDjFUAEErJr95vDw8blfEdR8MDHh9ncJFgfV4sBbtXAsx99dE
jPbFlBq7l3Zk+NyeQ+M/xWlr21+y2PQOXNjtPYd2m9xRQjjgWN/qdU9xlHcjHQa4x7vkuSNTPs9R
jn7VkPXPWeJEB+/N3nr0pEGN0BrHZuXl/ClwNpF6z7S0J/gqLP1UwI179hpmb2Owk75AP+vgTbi9
7JS50SMnK8HB3Dyo3UBbJa+IKxMnacA6tNzAMjuKlvdWka6Sji09d1z1elcIgALTBowZDGXqXSsk
cC+0pNoDi7296JKWSJIa8mATj2yCg2FptSpCXjaIdDc5U3drP5lhk/kqd/DN6BC5FDEqw+A0grcY
gnQGzJ57DeE/8mK+tRTjH4WDGCsh+fRgh1X0+/3LuLc1aCqgX4LvUjKjrz9gDfcak0zExbU5uacW
UvLU18sK/jLDzv9++1oyEMH8KN5Tslmv1Sm1wGAgq5o7M37m9QvPFJ+y94Myl0cqUztOBoMgVpXa
TQQKm32101TiCSKSN1WoD8rkOT5sd5VfA0J6bGZrOumk6ef7G5QbWLtoyEyIjaGj5l0AWL7eYKg1
k9er0kVPjQCsmMSvRTYKKSbgvs4whj3W4eBcunnQvt1fWf7N25VhbgZXBNCPpu/GQicv8pYl5xhF
Q1EVtjWoR/D/o/vX/XX2zIXoGK4uOZIGWd56h27uOAKKLtKOhQpxQR/Rz2u3Ri+2ng4+5p7DgmiI
dXhbyU03S9FAmEdlDqE24/L5KaxylzqFviB122c7G4fv93e2c3aEkvDEyGjPAD+43tkyZQlasTI5
LS0NnVAQmiLx6sYflkV7mHv0iONYeP5gLEdEazu2KgMv0g6uPTvehHygMzS9aDPiiGjJmJM0cqQJ
ErACht4r32gRlv7k1NP1/oZ3jnK16ub7Gnk0L8tIocGA/AeZwnx+1qJoOtWeOCJ02d+gLD9LylDM
Zv1t2bTSqDNObVKj5DKZ9gyUpaKmIXiD0Uwfn91MO9K3kH/p5krIpgJkxZJ429riJJ2wmiDi0GAB
zFQIoqM2+hCOy9vx2DypdCJlREWGsKUkzadRhUA24Znzom99njov+eKEl9YQ+tHY6Y/Jwe2OqO9R
7CaAQhBRfuafnnCIC8Klr0DI2J1bfLTiXDwOUWgCHU6qD9o0Kf/0c9sHeud0T/BBVy/GmPXLCeeQ
vSyWhWfvc9tCYMP+J4rN8ESk0f1Hr5Xqa27NSMNF4qjbuHermKQjRaPxjcjXphIaRuNS5TUvpx4v
kmAKavC8BVxZATIK4HGuzpEolzN9feXgIb21OUrMuEQVd0znY2tzo91bfeY40FipdTL7jZvVn9RS
bUafgn3ym7bMrvYoGPeJDha+vVeUY1SyN0qiKEFsUQzDYAAZmSn+9rNtX5a+8Z7J7nN/GcLwzS6S
peQcH6TOdJG2hNV2r4b2NOGz0lkpmeF1hjpQ2tH+aClV0/lZZxzRFu1uTuaJgEMAx7ibIFpVmhbK
FsGz2ltjkCSefSmQ0fATvdUe7vunW9Nhc/RVYe4BUo7xbKw9FHpqwoMUFL1jXnp9yf7NlNL9iGBv
d64Hhv2snkFQVc2OIPq3Lw8r46lozlE8oXayXtmIjKaxPe70XC/Tycum8F1V8NLF4QjJQZnV7ev9
re4uiNgSrWsqXkBW1wsSujazl8hY2XWaZ4cRPj+v0upUtJN+iRPAwffXk2/Z2pG4cInSwaJJITPY
zaeNTA2hlxp/XCCD/pS0xvjkaTDwzCg/BfAz5a8VYI5rNdSLby7tn29e3XRkPd3gB9Ah2SSykZ43
gp4g+Z9t0leOEoq2vlG4+DCv7U8Z8x0XRszK92ki+rOmN0eotR0jXv2A7Xs7NopWjE4f9A1NPNoj
YEj6YnjXWdPRoNPtI0RQQeuK3wugle7z+mQnLXO8witFgN51F0AHaZ5UF+LW+190b0N4Oy4klUS4
YrcGO46WXQ+NCBqbln0442jmUKAEn3pvFtCgCEEVndYE4YokW19vKOEPa80UIlAzJFNDzcz8coSn
sJ4L9RQrhyxSe1tjlJDAgZ0R823CsqFsp9qqVRFYWVQ+uAqONO6r5X0NUvN0/ytqO9dQ1tzg5qAP
iCjV1i4M2QVtdQHmj5Floi962H42K85ftLS8xUcL2LqgujyX11lnzP8cw73z0RWxVdBpEzAMgZbQ
xJkKc/WazaH9zqmSNIaCwJqPaJ93v4tUcISEz6BGLv/8p1iAvhvVoLwXgZ707YMYoKea2vhzEuXe
gXPaKZwQJyIVxsQ/mEBK1eulpsGNvEbjs6hV3V3arkKkTqGkW7dpfW7a+DVlXuqK7srE3VXdk+st
/RMjW+3B+ewcD7+DIIJ6GwnB9u1pZsZwBUR1QSVyD5XVZLF8iNvsE6mtwbxi5Lw52eGds/nAZAOE
rtuuaowaXF2k0RhMcSIeHXegXjkMFN2sUDnY245HZnAA/Dnugrxx2+5QiwpQ3jwOQWkbKBEwI/a4
pEUaIDXSB4wWApHp1eGhWeIlMIrkCHm5Y03UuanGsbbM6jaWL2xGaZPKpduSROqTmxt/FYjv/D60
h5dsxyGSzgGC5JZRCd7CsRsoWko1CaFxLmvjLPqs/ryETXJACrC7H4DmFJnRT6IjvDZZq8nNmNx0
CGCRWp7SZRzPcZ5oFE2V+uDkdsIUajVQYTDvAsh7G4M1jlcWdGCGwLLj4otYuvIpDz3jRdMz3R9q
pKnKRJv8ojffXpUC5E0phbqUBtTO27gAR8GiQJwPQZE3WsDIDbFuU6XnOe6Ng4Bh1wdINj96ccB5
8PzrDwq5MXxLFp2/tveai6oV0bUo0+o8ZfFrX1nZb4Ol9+/wRUUw2EvmC8+troLc6OBr7/kAwmoG
zJlVBiu58UWacN3GrfIxqGbY8fx86eg3qVo+fY1LE8B0PEOVfv9Z2EkkQEMzP8wUJb1dY3M3zFm3
8yWlqes1fULHfzAQprKdZ3dGZmdCgeykhPBF3V9075rIg6URDt0qifP6e8+MEgrdEnxv8ic/tyfl
xZir9Lf7q+xdEyJraUCEYkySr1dxUiOxzBYVPKOPrHMYDpW/zFnzYdKrownz3a+I3fCMUDgC2LBe
yovmVKDsNQQoHEOgqIWM2CZiqM5wQf7bT8XwJVfNoxLA3v54r0BSYDEub9d6UbPQLGFX1RhAzDFh
lKKrAlXY+geRW0cP8t4GKXSrWKfsMmz7dnm7hPoYz7gcbYjdR9vqk+SlgUHa+mJM8pWKKthyLX3M
jzpDe3cC9CllAVwar8cmxhyX2TR7iBaCWoWfPiKID+qhExeRaOMZTOERQ8fRepv4PdTCyahT1kvq
Pg3UZojPedNWF3X23Es0GEesYnunaKEsLzvlIHu35BWST2gQczUEChi2r0juoZAtQlOcUQVPDrok
R2ttzNSYGP/PdGAAQFD08zhb3lM5Uw+r5vgIo7+7FMViWsuQVNFCXBtn1BsNDJEAAIy6sL70ok9O
8VCoZxCxb5/ho8MLYoO2m8yptyWJbPCUsdKxzUppvSvsdu5Vb0EBeFyPy32Xsue44MNBIFFi32gs
rHfFA+SWlj4MAYNUpnYu+Z6DnEI48sp7Rkg2gLVDzwT4euO64iyh1G66BKWmnXwyldymq2ClT7Vj
Rh0swsvR/d47LincyiwkuSsDT+uNuYjEQ1gTAZglQruotjAvTYkeWzgJ/aDysbuUxDcg2LozKEJn
Nyr1JSTQVefynCEa+hnDENQErPRgqb3jAp1Li4QiKZnj5jO2oaujAZwMgRcO3WNJbveqKIdqBbsb
Aktu84zS9d2ClWDoWtwYGqGgYorimtoFAlj2ICo/qers4E3b88OgzP53rc059UZluKkDgAG2gfzK
KJP77CiT+2efM9ipqLETpIyW/YLV06+DZQF4OfVOGST+lI3lad03IsVFUdqo/i20lgmuqHfDg6hg
9zv+GMOVg83AbdbLWHmeinLE6JlwTtNHLY/MpzjquvaqZmBM79/k3cWYw5JYDYlB3jwrLRCvKppr
coKhM0PfqK34ae5bhVRPw8v7v7AagAD4KeEoQpJ7vTUNAit1yNIfMJTqgx2OqINMxlOUH3J37e2L
b4esDpgnORKwXinUUkdTmLEDO5RHgbqE7SOSIF/ioVIOYMd7qQG5BykkWToiPpvww16a1i4TvmCN
1NVXZYJZwKn0TDJfJ+eh71W/nJT8tEz51/sfc6+SgUwjLNTwt0jl0c0liGxPyYqRLAse7eXZHhH5
rqy5uqZigOFdKNY1L8zpt6Yekm/wJ4XPLeSIywm27uxcxVV3tdPI+EMNRWG/y+24/FcYw/zf/R+5
ew6yN4APhypka8zwj9ep5vH+eepovabxCLo2V6J/vCE9Ui/Zeyzo0YCyADApexHrI7dKBlMbh0ep
DD0IavEPF7ubYfjXwT6g6nU0VL23NQltIdIFmQDkdL1eX2oJT8nE057NsImVdvrVlBzoVe/+ShLI
RCEtNJl7Qnm5XoqrG9OqZGt2kyLJgAxU+xVK7cE+JTVyIr/gE+RT4UIHxHjXNv2qpMAgUxiEfloa
PkBC0D+UemKcEDaMz/fNY+/MQMHJvAvUCnjT9caGwYkjc6RKPMgGfqSjYT2VJnW0IsoQ1vaG/I/7
C+4dGpVNqgbAtUgYNv5uMJveNZJUwF5mKo9RrkMIXQ7xwiXtw4NHau/ZhXoOlgMKBzI1WW+OZN6p
ZpO1qsEcXrLM7pWAdHBwDs5rZx3ZcWV0jBFGelKbd8nRu7ksIKsNrNGIH61ibs552BTf73+53VXA
BADDIc+66bQy0VMMCA9Tiyy6rroMVaw/Rok+etf/3zobW6eCAzKRJzAAmjX5szvVQLfi5KB/dysX
AQIAGrQfNk5Dd5tvWKaXDBpCsEGtG/H8ZOfVpPlVneOWhibPvql9Uv05zlUrHowq10hGRMy0vQmq
5E90rXTjrM5W96ipkRIHBT1n4ZdJ7uDedKf/oy01TfFVI05e+6TM9SCsS4oLrQah6YehzUrpBmdj
8IewNJaTYI42o8yQmo9uRypxbqts+dzOeXtEEr1z4eS4HywxJCRUzTYlntEegY6ZSPlGrgttQJHM
r4ZdDQ9mlZbQ9M9H8017VkM4iN38gJNvOwlZWJpeDR9EADluWvjjqLa+09f1UXq8ExBSmmOyllCa
gti28qB3TZEOtUq3p20ZRNNB/ROtqUFVF9p1aUs4/EiLDkx1x5nIqQoa0BQgye82L8BCZ3Exej6m
CqfHw5hO2UvHej7zAebbQ3jK4Z5s/MCIQBS69iUip6qCCnaPuWYWBbAi+2rQFz6IZfZOS7YAJC+n
nOaT1vNThFsr+qArUUnTrlGVbyBLx9QfqY4H96/4XqFRhi207iWfN4/oeh3L6zOz090eBupEqIHt
TtFvQ46q+aksE/vvphuZhWnaLhrfj23ZvyLePv+V2rainU0tQ+fk/u/ZO0fCN8o6qB0xh7C5FCAW
6xTYKC7HoHa1RJr+ACL2v1Lrj8DReyvBBwd4S85WMCO33ngzqpMaLiiku1TEvg8a3S4oZrPJDxEa
PQi2966EPEtyCEpjTBev18qmKMs7Q+kCrVMc7b0eOQ5gxiFVqpMJtW324qWKm/uQ/01/3f+ee06G
Eipeho4Kj8UmMJ27vO00VG6D2FKRGpn7HMkd9Hk+al5kn5hMn3/hAGmIMmTr0BxlXH691dhSXFNR
BsKIXM98xVEcqJVh9q9tvT6w3d29EWDKAX6qcVvShRzNazMbrT6oerN/RMbJPoVWPFwHuxaPluRA
vv8tdy0GIC9McCAHaHWst9ZSFSayxceY3RA+x5ViIKHjaU9GrB01Ofa2RoNZiqNTRAJOs15qgKuo
H2AOYIS4s65imNNTXDvJxenC/neF9Q/ilh/3aoNQYKKXWoEsGRBRyh/0k7sh+hthOWUKoqDJcyoG
4Xp+P03P9VQukT8W3fSlXMz5b0NpeFhp3MYvtpGVRxdl7xP//DM2l5L6XGdG1OGDgc8CMz6Dm/AF
W7ChxNEvvBi4O5AuP2gTthiQODYGZHGYoYGwTZwSs9RAcabdpWkn83zfcPZ8OVTA8v5J4a/tS6+p
YwpHGhlwPCvZKdP18R2lV/Xb/VV+eKztGSICTFWEgopERG3O0DXbblImwRRs5djndNTmi5G4TQDq
n1Fj2x3fWUZavYtL8HlVMZmPRhb1VwZN28Kn/DX1lzYTDjMNFF2uYL+rz2VoWY89+fNBPP4D/X7z
Wy1JLw/7J4a+ea91WBRL6MYEo2Vt/28WOcO1W0pNpd/TmwzUdmgmF5nTDVddz9rP4PO9b7FpZBe0
edM/k9rQCvQp3a4O2nosD85rzwppYpJOahwXSeX6Q5Y1vEEaNXCgqa2TnJoxdB/AbFp/dIzbHjiV
nZoFCwBCoqMA/cOWTr2iptlF4czFcwwS5KmIzhlaJaclAZoDYdI/PfPZD/WUHHnPnU0y7gSsGIIC
BuNubnxbLQsBHAXdoY2qc99MXHQrJagLNGNyswMPs7NPmKMZ98bD0LbdzqKa8L2Og8ssUhq6pm8L
yNVLc3T8sanL98B+9UuSqd/1aewO0ovdfUqKN+rwvPZbrI7TVcyP5ownUaYcQZpYxbmB2vKqDu4R
BcOeF6UKLzHUJGcQnMvf8pMXLZlcmg2t4aKXRvLQzEL3S6cWvpcidaz0rnPSwm78FCm4GGVMkB4w
5jfLOrEyLUymfiF/I4HYevIQBFTc0/pCjK5+Xty+eafTufZLcdju298vKRuIDSlLsdXhddy0AZVP
GXZYNOWjVUbWCzNg7pM3op6ixm3mL8vsBAVU8r5jzM7ZTcOjJ2MntiKq+t/fsEW8ugxwkI5AJ1/r
XfttUmlK22iOvMJ3UD6NU+J96tIie3sOQGxKc5p7Q56zvbVd6MVKUQAfGbph9GHc0J9DwtaDVXai
ADnaQMuKYoLUcFmbUwRJKwBiVtFQdfgcxWmVnhqzdz4s46yew5hKzYE32nmpmP2VbVVqW7Lfv15R
VZNOhJ3KxzTjefELr1UrX48989/7b9Xepfx5nU18w8hgjKAytUg6IPVlnIrw3NQgb8ZibA5YwHa3
pIPyQcyE5HAbkOZatESqJbgPsCIGKRIKJ2aujyqQe1YI/yrsMpgiIiObApNtwF5ZpxyVMAnzIz2U
sa85ncXcNkGMr30oZvtoGGv3K8LkIznO+O+2zePaFWyd4kdFtyqf1BlC695CigwRhfjAfe+aoiwc
gHuGvHKbX2sLsIm+p29lV3Chl6gpa/7i4t8YuMuDqOy611+wEElRZDCPAuB/Y4mjC490NBEzGY1R
wCw7mKe0mPoXA/nMx19ZiviMhAUI8nYkS5sXV5llT07rkL+L57kKGjd1z05lHA1u750YAlYwrfMv
pWr5Sv70QJgtTPKaIp1VUzW/i2aJ/kDSw3o3llr4+f6u9uxeRvJyRhyCku2DSx7fO2KU7SQ1dT8z
Qp3/rsBdcGAXuxuiDEZWCzkceft6Q72qMGrS8+JRxVMuqHs0/pi19cNYquGBb9ozQaZLQDHD9QB/
48YiIlRKJs3lIa9zEV3gWlce8jbNPi+GaC/QdIUHjmPvSgMTYFOSw4bPuN5ayyh6hFoBCYI5NUEt
VO9jHE2T71L1OCexEaPVu4R/3T+1ve/JeVENBYVExLKJi+1UqesJjZQgKjL3M2P+IwLhon4ORxjV
7y+1F5H9tNQ2KyF3zpqsptSiunExXZI4UT7klaPUvj3G3snpreL95JTAI3F3XnB/8b3D5N2EypTY
gZL5xm6WOk3MWgGnLbWD3pNtfsytVg1UfV7eJ3p8pMO+dxkAdTFlICs94NvXZ6mjlggr7Ags3FQZ
FjKt6aJ06ttpnRBZI72Ts2V4ym3414cDofuo9IGIYu1Rc2tEbbJDWqc9u8QeJTUdZQigZOu9xCEc
Tmh/YZeLmMHozPM5zSkZ962lX4zMQNUjhpr6/nntfkCAa3RKgD0Bml0vmumFnkYdZUKge9m17pGh
YCTkqLm2twouGLOnJAnqY2MVIQQghp3kNDamogZGgL7M3IfF+f5e9u4Y4SqcJaDPSZWlbf7khKeF
GVxrwPBTODq/Jmk5+Qz1zJHvZPavBFRyTI1JUV4W7QYYC/l+LmwKGk7tWpfUqgoma9yjqa+920Qs
imc0GGMmAFnvSKq6p7FQGRBS+h6mdVMGAlZxrYuseHScKjq4vXtVY6IAEDMSrMCam3eMdp4K8IIJ
SmSTwWgmi3fNlcR+ZypLfB5DYPzGUluXZkkVv8/sErU6M7wu+nykJb+3czrNUt4DijhaSOud9+Mw
6rkzjgFtJfGPYebpqQDqgvoZMhRalJrf32478JlJJREUjpkHWK83OUhsiJ71Sr2vHhwzrs62Wbdf
B2MeDzDVe5eBzqiETsCgcKuinoSz643MtcVT610ir8u+jIioXt++IUioiLIgDiSQ3GxIy/PY0CZG
oepQV/xSS6NgVlyiV8X7hVk2RnOYZcNyJPnJxodU7RiDvIPfK7X70E+tsPIbLRw+5/M4H3RPdnwk
LQT65sB2oPHcFty7rKM85kkqsdiyL0balf6c1+MFlrSWcQbHPdGWPaIp3HlQpbQn6ROs/VKWYG0b
QyiS3NX6EfIFJf1DT13joWoHcTK6NvtvNtqFSdHkkxcK48BSdhwabT2QhnS3Sf23nfQa+APdPOYD
ByXRL3Tu/+mG1npQ0+ggOrkxSYpFcvhRTuuYclRvvUN7QDQ9SWKKbnHeneYOoEBF0/Xlvkne3Gm5
Cq8bBwc0iWbQepU4a0qq9zmrDGJ8skHWfCiRCrkQHL7Eg/JmjnO5HIQMzKBjL6Rv6+Wi3Bjboaa+
VsWue1VU0QbKYKaIs2rGWy8bjUNCA0iocCC8CdswZKaDGVZ9HTTeJJ5Mr1iCbk6LZ9i2jgJz+Vet
CqwsRexPoxJiXqkls96V2keFU0R1A8xhlFoSteU7rZ1d5lLxHkIQvj7sLc1jTfHbH73pzVx+cnly
QkhQGSajwLhevoDeq0o6wD8FhEdnKmXNS13I2VJCsaAtGxpf7XwUpNzcA7kozVKJ3+cp2O65Vltk
xYqoCaTe0aljIv1SKWh7GkkYXe7b6O5S5NwA2iiEYz7r/dkLT25nGXXgLM5y7VId32ITrNetMx88
tje+jF0RPMA1SalcivKsl5L6VTbgjjpQvUi27I2w+67HpZj8qDaVT5XRW58Yy4i/3N/hzl0HdCTx
AjKLBBm7Xrbhp7RjpNXBpFXQFcwD0UVU9b/wHeW2SHZ4voFLr1cZkeYl9cVOyqEvr4al6IGbuJrf
j5F3/oUNSYwALowS6VbUNpodxTNDNqSrTv1iFFxSqmk2dEP319kzDepNYDh57OBN326pp9Qd52YN
wVdSnN0m/W8SHsCUwTvqK+2tJIfzIO1jQ9Ty1x8PnmFPoUxSBba2uA8uoBW/ST313ZBa9VufGIyQ
/hVnBO5BgkbXS0UYiTI6VEasOhmRch7Vq7tMvKWdmT/e/3477p+GCAPvGAUzMttJS0wgGSAxL4Oo
skXjd3Oupu91YrzHjBZmcqodt/7+9iVpDoD4khTAN/15BOKMhA2igdqNyZnxUdNPu2nxNbSzr6Xr
HjXJ9670z+ttIoUpDznMAXlQS2jmqap75ZRO+vzoitCAryGOr3WTHTEdySPavgiUMjB+jRfvRqak
5Lm2OrUpA10pyzM1cfWUU1F5bvOlhehUr99FMFKcjMnWD27e7XaZI5XyIaSPTME7m+06idXadYsH
K6Eae8yjxQjGnpmPIcr7VzUbm0dH56rcP9PbyyGHVykxkCIzR7clv/N0gCvNAEED/zXoQ5TK00Qe
4eswRLzZiWGt/EM5A5IllltfDlERmWHLNFrzyfq9G6bZn6yweC1apz64HD9I7tenCBEosyX07QBZ
MIq8Xiu17FxZ2BmIzKVPkJro3NQvlSr7nk9lxUQgQsGnpiui/iQmrXsP3JzHNmP0TOetipLvdphB
quCaQGMPHN/ti0FSTViIo2D0xd1e3GaomiIzbT6DYqSvKcW5k4rUypf753rrHug0gY2A2JoSAZxS
6w+AXmSfxy6BTarqTIsniuXTPfY+i6z+po+9e9A+3NsUC5KnUykANi3N7KdiwTLbrdlQ4Qxcuzcv
LSPgzUe0ye0jbsO9bckBWmY9ITG5qW5S3y4XDKdh+LiBeKyP88wHZxr5pddFHzqhHFX0b/kNmeIh
iYejG2wQpruxWmidVEpuWK2bxtHjFE3VB7Oaqwcb8zrPpqVkvj7pynumR8zPzhwyRQiZVvc+FJ74
ntleF4SZV31NS9d+7vrIfe671P7PLCrrS93EJmq6afSS11pC+6o5BOPcejN+PQK6sjgLzcN2AsQJ
SZkNM2mZw+1Lx1e8TP3ULHr+ZCC++cFzevVdac3Gt1lTvIPkcu+oAC5IdBrBHzSva5OY4d+a3MEg
tO7N/8QUeR+8pSnPiWv+3oL/Paoq7i0H5IjxWzqOEsC8Xs4oEy9U26QLZpSK/ikVa3oQqGDABWG4
vijMo+LOjuP8QWrm4DUJYrYl/aS0zbIflBaiDn34EPet5lM9NR9rdzwiHd55GP6Hsu9qjprpuv1F
qlIOt9IEe5wxDnDTBRg6qCV1ULda+vVnzXNzPgyF672jCrA8ow57r70CHnXu8tABoPd6t7ninM1x
j7CcnS2M3w61dmo/xugRThTk8JPMbL2zlPMPkP2/rB3Qa4Bi4hQFpvl+CpMsQBwwrbU7ISl5sjmU
ekcI9Wy4KrK1VsBPbf+FGzEfEwWG4OHfB9j5fb07wVFhAiM+D4BwL7wDOUdLZG2n1OzixblX4XKY
qddDuDbJwuC45rJneBKMyIhIF/5pHfuPnv+3Tw/dAqh5gFkxWzuvt/9zojV2IxBeW7szdO1fFfI2
2opxdqmriHY1F9vnVbnlQk3VRxOHv6ysc+o62lF89biZ37UUEBAWyRyc3ak6qna6XOh9GlN2BcqC
fPj3l/zXRwGNwRD7jFC+p/DMUEZjbjLBAmZEgvGw0bx1oO91AwfH+9+P+sv+BNZz9pupz5Do+9Ho
5BJo9OG+sXMx4miOW2SWGTdyAYpnMq/D3qbso0b3348Eger3V1iLDGlMsPhEcnKF6WhZE45usCij
jm/Reu1tEf5XnS6c8v7/hwQb4fcn6qpcRRQRA7L6tu1oaTAVmtftuuizjw6Fv364897E1Pc/56vf
H7VENuEk72HU2vvshTdOXm9eRYimXjkYUrIp7//9Av+2IRAsAjAbTShOonefTbFSxRuHiSlLHW/J
NE6Xjec/ecrNPSTQ66myRXMLF4SP1D1/qS0AVYBJes7nwHTqXV0MjwNrM27Mjri+hKRwMB3Mtf73
LhGqNCAwZzbQeZT+7pBd9eCyEm32jsbq2zTK7SZLEgK55jrv//1F/mXTIb0Po1IgXLDneA+AWqum
jXq0USVBwiS8+fRuWZAVAdvbj1g/fzlEUf3gY2GWB0ny+5l9viapBaty2Jksc7YLidBXxkH+B2Og
yJ5qOGk9M7+MpzEf+2vhQLD792f9k/t0HlHh+QC40BFj8/++TLe68tV45ibghwdE+i5v3gPF09GU
H00GoCZhZb2nqH/acS6bI6r1j4IM/7JTIKdEy4oiBL/DH7ZiIl7DzBHdng+LPJQiX+4W3YCeHPZ8
aOTFvz/xX1brf6glxObYKuBG/v6BYYduA+nxgWFewa7kVLIn7yz/4Cl/2Yx4yn+gU1yg0X53R0iX
sAolBz4TIoS/+Lgv2yYb9E1TKXXVI/jgE2oWhapv++jc+duSQkkHvTkOA1hfvS/rQr2yxcQAAWhS
XDCj6t0oMEqiXCwXltsIM7Uk3YUtmw5VHeTzv7/ev71MSI0xzDrP0wBg/v71pqKXROXABESSbThy
qleNsuIAJ9tfccTSD3q1v21VjHtw3oGsiDL23csEkydnI8ehsGHZhHayoz2lY89vN6D+H2yVP18p
pu54CiYuKequ9+LYqW6M8Bp2bM1C1gdWFqQbEKXRgrVXHGHdrnaUEyigCH6Rf3+nyZ8f89xRoa3P
YRYE3um7d6oJtY5RZXdVQRH017OC71MXGRy0yAGXbbym+UW1LcW+inyt93G19kfrR9If+onlbTxr
I9qoHDI4BEbQ/Ph8mb998Euev+vfC0LwfgFQIAgdiCHKo9/ffF1SMfEFRqIm0PUq3c43keun1s1h
hAFWPV9v5SeM9HcNzRfWxqEsLnhm/mcKGxoM8HhgcXTWoGMU8vuvAWuJUlHqYH81ZeXlHPkv1CLK
a/W5PCSwQd0Lsn2Elf656CHVPqtFzv5UEOKc//7/1KJ0SydOiYXKCYk0Yh9twSethI9mfAR7HY6Q
zWxWcfz3F/7nokDtm2NMB1oPpmbv+zeQyqpMOrTaDgkkHYaPtAu+JHdWyOID9OA/xsLv77ZCc5rj
uMQFjEnIu3frVmyJZoAVFYnmHElGmgxba0nWpG2i2HKaOVzJj8iH1FObLeDCdH4sw/fNRD7bN5mA
uUu8FfVN7YwZuqhy/suSGiRTRPVaP8MNV60HhA/TubVjbO8mL5Hp9++v6893hHdT4AuDkcR5svmu
SgGzdyJSYFE6IeMuX8qqAysq+kUnJiGX9MPnfz/vL68H3QlKCIBcwF3ed2dITsaPr3qzq0ROS/hh
quZhg+XhZ1Ms+No+eNifhxNIa+gFMcPBwYs//L4CVS9EsZoKKecynvRNn2ak+LL0C/LrYaEx1Ldg
vRRLGyGPd95FMkLyZDE4QQ4V5ubiIJezUfVqpHpJMT+07TSVKWvreGI3dOBAyJ1nBHBJtN1mbvCI
X2hU86QVVNwtcDSEMJClru7FNrLPm9tU2sYVDOgPRBTsriK1u17qKKa7aUI91GrJMEbuZQa7RDAI
7bQHy6hAejEBt69bIlcUSC9H7N+Fh/Jr7YJaVn7Y2CgQ9wgBLT0NvXRZ208wL+8aGWJowuAH11wh
34UKhGVz4Q9zpGt35VHhsVcDvieSC9KZpvAebOB9m9GY3GehT9QFXMqQiTEm0lQAxcr666ZggvQ/
91cgQQBqAdsaaBXmD7+/IRBMU5aWwK1pxZuWIpe9KzwdYJ/cNHu5smr/wZLAz/t9y0KBBCfh/wgR
Z8nC789DYEqZWNC7QRiW7NXmWu1nGC/djwuc5f/9qD+3FnpT9KjwUUIDgI7490chB4BqiDz1Ll30
cCR1wq6qFXmc6B3XK8hOPmrA/5tx/f7ZMMjDqsLBd75p3mM72bxm4D6BwbuSAmmma2q2l1Q47o49
/sP1mGXku4UTL92hgiX0Xq5TPnQTgJmtq0rSkKepDssTrmo+tT2mv+QqNyZ5m5Q2usXlol/cnIt7
HibgKIzTrb6F5TMafe3pcjlEAvZx6LbS0Jm+1HE7p7xhcLVriufKZvS1QM72Z52YkbRFORRqP1AZ
aLs5UTwbNripAylG/RizZXiMxRh9mT0YcvCUWOpnBvxxaA2n9hKTW7nt+OjMAxVR/BNcc9h4q4aI
ra3WEQX7+W28pC53zzB+K0/S9unP1SOyZFfmG/+O+s6ofRKQ8dIqiejeu43VA6YjQlcPzEv7jIii
DTh6ROzQKQtp+dXQJ/XTBoEdvR0ti4t2wDpVj5tjC7uvSJbPMDiwYpO7lMZjcU8G+Ih3DcoubDz4
BZxk3YTnbGbF3EWZ9q+RGbiFMsvw9TBhC8CDE/ZB8GVAVGW/cyCTDUA1SP8g+3PsdJ4Qd7vApylu
3Qj3ujbxwEgPE7CJzy4SaF9H5IbMXUnyVbQOsp+rzTXTcu/CFu0pxRTsg/X9/ig/G6ejksWUHHsX
Io1363vBNgMbGKSvUBp1SuZGXkMZIqrOrPiLDx52Pgf+79o+P6zCVYviBdIXUCN/30zzDL3E6ooE
Aaix7IJ01aEm7iOSzx/Ut/Nk45zbh5vpDOAV2e+Pwfg911DzxV0iRhbtx5qGKyBNZF9QnLutSZvw
SGjhrkqvLcxzZZ0vrazjSHTJmOiPmK3Idj0/8fcPjrINSSn4Ns8e4e+5mXAQTHlYK+RPjCjrPldO
Rh58saIx8CkvefGyUGTc5jY/SwETDRsFuhTjdgEnFQGL01GHGVSCNELeu5qNeg6Ifs/Al1oYSBR0
XNgubUxftVY5Iy4IYhuAbKk5TjsQSmbyoArRZ/vJpgNrSeAk2fdDidQNC8HFPmHE3RtvKf61ZOcj
p5G2rZd6ogcQFTffIU5yHVtX+OrXEnM9HpvMc7kXUZM84KSoxr2cQ3NnUhu+DoTmW6s5KfhRT3R+
LbhS97XTzTefR9jijFh86QstbehYOeXftPIgdXJt3S2RUNS31GaJ+2x8v30mqYq+9BMtbyuYisVQ
pRm6dElBYVqqB9VfR00DG7pejsgHz3U6XQnGgr/OY1e/TkbnKxJpzHBp2WZp129Mx4fY1OELBn/z
5WqCACGkJ8lnl9dz0UZugtVjT6c7DJEmsQt0QzycruuetM7VU9bRtBI3kIJjdWGYtn6GGL46IToA
5R38pTFDGSbi6hahSUh0mCFocUe0VnDg7OW6XVE5jKCMIxClq+C58xX7Ab9hCjLAycWuoNDTDogd
UjKaloOm+QphWh3EYwl9TLLzfaHRkzHENramMr3aET+wezqiavnkam2+MhHDDZoikfAJE76xbgNJ
ly8jrCYj0CHD+BbHdisvJlgXb10fDfVr4NREqHgs7TvQH4pXgLXro5dzfctq5MB2azQ3Pzb88o/B
KAQ4wIOj/DJPiRi6OMqbpzhshO1tyYjareOWVKANkRQ2vTxTyDNYKJm7tSL0ziUjS7swQ0XUIrmY
CnByssDboVwb+zwNtX3zkYzXPRjx6hb8MgwdMp4U18Om037XOD1krdEQ/4KYGMXRrrGTOJghgl+U
gRdEdsBssXobZ7n+RBNf4Ufr1GXzpawLiLM3mbhfaCpGs2d12J4KqFbWpyqjiDBFGHtkOz6aJbpe
VlPormK1EDvPq/IB/i380UENWVwVPb69Fv3zWTZnLIcN6Vjy4Yh9RD+ZzNfIExvNNgvcibO/hjfz
0JwKmk9L53kow/6stWPtMgs57kdd4jdn4+qzy9GG8RVxuDa0uqqiIxMzEgTgU8O+8zCS22mptUT0
kYpfC9Baq3bIMvrgFqQtQ+yQ5jtsCLSF0VLY+zwqZNqVbM1+eiOruc0dlDptgFvLbcpqgyXae/lI
IUVOjzCakle9J3VxXSUExEi65iq+RFJGXnRC9LwQLR2rMe0KRMxeZ41G+FIUUuzX0ItPIznDa6Hf
wmeCBDUCUi8tVTuQfvFdE8C7ClmqNOqQJEdAzgRN2W2JhoheEM/VHVT55Tc1LpVp5w1xLt05rcoc
4GXjfJsZLKpTLrL+nkY5RVmeOVW92J6mx2HhaKIKOmQd4yV1d46kkj+kCPjVnRVmkrCmxQi3RWuU
1Lto9uFTlaWm3sGBpp5h6arCY4XBw9jNGSMg5dBaTm2JUHPfJkFweYjMyCBoqgnbrmy+GHkatlz8
iAja1ksp6LTuEfjD4oOu4V/agchcNTuCr2xr6xAo0qLWaPmE/NOzcjfn/S28ycEkSeFpo0+QnJaK
HwVRE2snujXDjacl/YVJRVXtQeRfs0OUOxgLVHKNv4UFU90WjiZLsTNJn72h40YtNK0iO24OsGN3
NjK8hyPJQDqtyAxOTrVUoHinQgJpzIs5PkXR1FBsxS1bOrFBpnOTYtkp/G3dfFIsre58leRfKW8W
frEptZT3kAM7edBTw4bDKHX8sPbFtp69K8e7amF4J0gHYohJ4XLDsk6luhRpMXyLz/YyHRJK3UPu
h5odkWY7htPqw+jaaBqS520wM47mNLCTh8VngXlFOr0Cs8s9zKXG5blfYW7eLls1zwiBQ1D0YjJs
lwkaFH0Y8r5+8CZBfEtI5qrYgUi81XvpQMxpJS8CHm7H+pcJrjDgHujxGdsy9i1yXyJ5uaQk/iHy
TavT5obkAakamdsLO5WnHg576qiktDW+pMl8ImWJ6jE2abk9LEbQqwglKioLgtdCLby0Lyuq5OeI
R7HFhWiHbzz4KW2VVvF36Gt52hKyzjeGYJnvlgB/rxNMrewE5n9e8EPBmuaiDH6DYAlptaa1MkZY
Dltm33QKxJ+dG6Ef2YEXZ/KrhpkZlvJCBQ2Gl+7P8FizftX+zAdvknl+AT9gvpMsWXFXGgN/x96R
WJ2mROHGRNIY/4IqM0fwfNJMU1d5kJVPC/eMdznywBWqgyQ6oUwtIKPCqt/kERF8Uw/BLnc5/AHX
CQ7zhVA5IqDn7NkYjbOQb46/gbdL0zbSuaSX2vE1bafMy/GeaAs94LT5VN+IGvYmTxtKb349YaLC
WkxXtgbBl6M4k19YctdvydC0ZTYQt1+xrX1HfSIzdAZzDR2v3FbTln7F8Mct6bQHFW2zQDusXS9I
Lla2k9U0PMdSCNL2elJ3Nuqrby4f8M9ESQv4AQWz3ikBdURHKU6qg+KNaFrwCMQLj4R6wEQ5n/e+
T6pwgJ/qkiKypp9Fh8uJwPS+UhCLTOWSig6tuDlIRVeAEDRlcevrgNVhbLHcqERvHiyekCzXSRLQ
KZ7lJ3lXKE0+IbQbsHlCFfkURYkbOwpGzbdARZPtvI4JfOBVjNe0xsbcJnqKq+PCDTcnVUA88cI5
RyVXCVe8WBFHc4dsy+q13oB+7NJCwjuqSh2BTxuX9AZe76RuASK75aZguavaDT8VFMEJ+EUzp5Fs
w5RmAD4oj/J156Z6wbWiYoHmHemduEcNPnlHhzTcVW4ViP0icXmPxqq+tKlbom7E096QXkphe0zh
0GEzmclDLlLsRM0RAX3sqUv5IQZy3rREGfIDFAKIfVHCxeyx6pXN9qrM1ItIKjm0IvfJdVP6Da9l
SLJnBoAB9mZRH13Akiiqdy71eXbEWa6vq7NJQqvXJP4JwKBAPmVwKAWWmux0kCib4owwchHqhced
0AUznSqWQuzgXZG8QaEQnd8GTbB0k6zf9SSr3QGeLuOnbCooMkTXdFVt1nC9tSkU61+hiMW90dsc
7OhEIv0At8Q4sW6iol6uMhxQ4qr2IkzYyxZcE1joVadtABO7XRdtyAFb0uhuKOftJh9tSna1o3Jt
OUhyuFer3ADYAMFs6aR3ih0dZMoOOgyNWbmwBXKEqav9BU+jpDok05i+FCNg4CMMf7AJdIjjB7RH
vN9XyVg316xHJmMbE7ncyKzo+0uZ4LJqVcbhPkswNXmMrUnmPXNb/A2ZayY+EJoacxRy0S9VHDBK
Qg9B74sFjVSnGYzg2qJZFIJV7YqRwRwjaImWY31CZZ1BjA6odDgCuIrKncbENIZZe4a9OzLcNwfM
ayLWlmezNgT8IDMbzdxUIltRp7bN0XMArUIegkGRBxFKh2gN+5k0Bb4fC4uhV0vh8IPFyda6ix2r
UVCOxdfeprPuJFKCcBhhWeMqB3xybYKGd5qNLUhaKYZVEVCKSq9tn872Zgyy960eqg0cvdJK1dUG
67YrN1lkh5wCQWhJ0YAxjncP4RaeTH2rFuW+W8HLEUfP0DyL0tUJKkiTE94iN6cUR1IuIPxhsqNq
lGHI42x70JqfUDjnKNTy0tetXmj2Q43wD2tT5EfZQx1pJT7XY2gw0YAjWtUWhQ8eCj4FaH9oKrl3
Vdbb/QRuYdGCiK5UN0DGg+OsaRA/YrZosEfJeX7asiDwMeA3lRyHoh/yLpsEYou2bOy3DsrEkHTZ
6Px9sbEFLnPgW/zUlJYSHQGvrs2kkZySjvVY4QqEJdU9wTH+xRUzbhCBdbm1/VZu1zgZUFZnk0Fp
goTf9OfYM/JghlG/2m2Ihuus92sEd7ki7BeWwbrmrFghnWiq/in266o7T5a0xFSpbq4EXYsHvJEk
6wzagAM0F2m156MPz1Ss4Ln0YKwlXe5JJrpQ0OoqheFKic0Vq5tiWXG5G16PHFo2TEZ3ZClziWJL
RTthIrd2jTXlr7LYiuaqUDN7Zggewdt3Prw6h+nUrp8j8zblDWCtxOfVZTLlPu1qm2X3IUvWEYif
ltehjy3InD1Tn/OJosz0VOA1LzPCk7pSI4O+NVk6zN0YFLlKNYzougUC02zHAxtk56lmjx4+whp8
VwPKC2+4Y1eKuYUgt6Zcpha45vxoplBse29ZPp3gLV/8ZBXP+x2fFdrxMllodbFCCDbtLC/npTV9
Ez1tY2qmrgBgOB3TQblDmbqhbouxhIwW/wKo2BCjE7B+mFy7VT4IbLtG8R2WZ/4dVx/5xiIB8ygT
lEN8OM7zAWHvZH4r9OzSm2rYpN1nzVz+DJiSIDl0UxKdNArT1vaCi93SCCBuPZKBFK7tAf9kyxBL
9pZEW/rDaYplHAtxNiaABsBiQsLXnyvh7ETFXCrYk8AGpvPAxF5MlINeiTT4ARstHiMcjNblTzCJ
rH9VyVog1yKZa7YTPtjqehny+WF0JfsCs7ZS7riPbd8CuLXbaUPW3k9kAcyXNSquBsmjsfyRxH28
4P7lwBScqd1jqhZOL+YYYruLmmQLNmAcxl/Dki5i36Mw6wGEjtlrGKX/5ioxRR0iTmIFEGZoAMLI
xYSLs9ZNtYXact0WPve6c7WrHiJTYEoCx+gcRFgCMzvc3GS6lqircLhMJj1CxYI01lHTrGrhQcR/
SUQKsBYqAfhyj2Cfv80INvruhGU92qh+lDuQplyPdkbgLsLyR/5cWM4dDwvM6x2qMimAKzp9u1Qk
x9tAEB4wocqnGCfgK18OsfbFa6w8hgRlI/zcZnyqplbgnBn3JsTFL12W6Cc8P4884bmAvltw0Jqx
vvB7D6NdniE8obyjKKAeo6CiGYVBiC40BjR1C82bweXsHaazPUwr2owsyLS1KPGf9aAzRLcH796i
kepbqTn9MfQTeQkr518dqmVg1XCBftIJ7Jo7MtLtaUWGOT5fHkHJKvN6bTP4htAuleAGVujNeJtw
mt6YFT0OxKaQbe7XkNCjR+byJ7NO86e15oBbrLKiRzOtcS0aANBuFzHcEB2cvdXnukLEapvTKTzg
vAaGIEK0fFNRPv3SapkU5Eq8Mp3f8n5sN1j3PcDQK3skjvSX6Abcr2Kbs08MO+hnUBOIexLQyYSW
PwZ027CshDxIx+XSEnjo1m2MHhS59vlaP2l0hr5lgBu+JYmd2A6slkrstSpRfsPv2GKyUmzmHjjO
KlFbz8J3GMqM5qFAC8pPWbNBGyDSIftiWDneuzT135pe9f5ar7JeMJpcqqKNdUnVNTesHvdov+GH
HZpl2nGrm+myx+jgjQPqv2qQBTmeYCpZPcCr7Gwwh7Gj6mD9Vds96pfhdgvKP5Dei+9QmS9X8L4j
rMtnlj3xuW/WdhxHAMgOo9ybym4TRXpTCetgELh621o3Fi/DEBzBCVriyFnW0t+tjQT6n+TRaC5w
FKvDnA8sasuU4DAPuM8wIounKO4GnNkPW4JrG8rmGdgkmHEFPJ3iZAJQKuj4KSmNW09AN/LHDdUy
pn4ejfM+JEhWaikg+A2IowyXfgBm2kkeWywfEwHGHwZE4LXCrGPSsTpq5H6dszB0xkn4nqUg2d1J
k8HxizZNX9/mGCH+kkjEfZo0Gl7sxXMlzda+vqRkWARKtlgvD9gNAIcQl+NuLRWjgRd1uQydbOCT
2/W9yZ6KfML0YkZWxHn+Eo3JtWbZfGIAMki7GMh1j6uhm94TPlYSLXUSMPRcNvVjWQN/Ail30jv4
8VGxI6xAkoA1LkdhgDn6L7Is4XrVfnuTPc7Um3hKFuxQaL/nI0phfyq2KbUXq5bRRbnG1GEwVDpy
GJamGY8W9cu3JgT0spna0oMimR52Q67FA3Jko7u8UvmjxSyVt06X1QMUy8MXzZeI78e+KlRroxQ/
MqzIJe/Kwo9oDZecAAoIK64Og76x6DIc5P2OzeTMNbbzOVVyXOevKGrFC3M1LsaKRIpi/9eYY4H6
6y6AjWwOGtcMG6TvBbqtao0VbBjjEQYZvUah0BT8B8l8YdvZg6AFX7FAJSYyqR1aaNan0IJKnz6h
PCk/5TJUtnOyDic6qaRpVVVEl9Kvc361lHq59G5w/EKuKXsaNgBJ1ww+j/pAYdHLUet7tCh5poov
GxoXti8AdON6EACsLuaqJk23YvT/BDugQhygPpuKnZOrZgcMcekDGFMSuSoJwCk1Jc0R3Hn3pdCh
ujEh6jFk69P4EuR+MWHCZLAR+qHprxPMs+Y29T2/j9IEd7tx3or9OI/kGwX/T7XaGxyMSHKGJqyW
Wz60McqpR7L6BGWkHPt5X3piXzY5ggNrFE6NFpaL5gnCxeiHwAL4MYPZwDrMLMhr3qfizs6oILpt
0Rnm4zB1ObrNAONjXI1u70tqkXroB3mSo4voIYltdKpx8JV7OKTk4876iowXvZXb0JUITxhaxUtc
PNYWyXWez67aw50AtRe6YEiY04qzQ2NSOnXM6ORyA1CP+cKk3VFgMla0jgWUruXglxogu55H4Gdl
josapy2qDQp2X4PjZ8WwuBE3lZkalEfFlr4N4GR8n3IYv3Z9IhPUBDMcLRrKcWg7OMd3GL/Zqm0m
Yu6WYePJDjtjqODisSLqL2/cmh/LRMYUTQTbXuasWOKuX8sp280RMB9UE4kTXTWF/GWS4HRfMcQv
pa0B0eRmjdYm6XQzJHd+O7eZOHwKdgWu6fSZIBrkTCpJk08FCmnbYqSGse4g+5M/Fz0dTMeix0rD
SARGWSK9k+h2xgeSDtvbANJDfTnlo3uqOaf3pa4PnKrYXoQoYQZou0mBC+Rrn4Nu0DQ3c7MurxhZ
1OoCGqnhCg2RfoskxclgQor/0Q9Rer8tm21QW/oZXFG0A3cKVxGSquoN2C1BEQFQp8olWs4+Y/tz
w+13VPX1DgcrbQDeLE5fTCB7AT1SEuYXKzLh5bWRGcNhmS/ids1J+KJxbX/K8HI4uFxz+muqGare
s1ve9Zw1UzjiM053uRAKZawIBEh5hr+LOcKzWlgRg/61yUaiHa2wzFtEXeTQxQ4enEC82IdsIcD2
Ae0XX8tQoYJIDeE/wI2A3dMM50/RVrDoaG4w4AXoV485ACrk2xTxbsUKLXB8ywiCJvBMzB0b6RC3
UwnPMCS/lzPdT6OeP+cNMsOuHAYbdr9KyOfQDpdQ56pyU0gMQTL2N7BJenVYI/TY+3gRuGxSw+h2
bAC6P0EenZ1h4wKdy+oxcrpYgVq5drY9tGTMJBQcI1oNeduLugYGFOHuwPVQ0nGfbyNMBVH0JfLA
tx5UyH1cuybWbaaXtTj4bB6i2wHYM4JtVS9n9VMxY9htoPWC7ALLexQ8yLHMVpyiPO3TvZQhAgHF
U1A6za3jGE+vXWkz7Z6003o7ooBRNGoFycBtagLImzCmS1n0mM4hr+FGn/agSLV0KHEO7iudjOJT
RkvtSRvDXlTCQnTV2ecc4bvjrR6jEAOIwaWTX9i4hKwKsZopquwxjqKXmA3LcCnCoqvz/xv4dMXg
V+Eey8RvKLWiequnnwgYTVHaYOyHZ8yqgZKhdVNULGjztyVOLorQp8uNzgGiY2Kg/PgLRtZ+mzqM
k9GIHYwqKflFmq1CfnQurLyyI+JxX3okr8xvdYK78zauJ1J2Acbz4RnjFhN/HnyJWqgjTTkkX6ZI
FXF5kBIzwguSeI+hss22enuLwnQm9KCcY99GUGf7Ix5jME2k5zjuFVciwgleszyKsbmTiqbAy3pY
CsMgvza5hdXTBIICEBhMVODy0OPbgXjCuqq48MXmosehSCdUGm5RBYYlxJsVFOc51thSBXgX9fdS
Z2X13ZV1X81HjjkpZW0eSqEsECieD6+qxi3z1qB1JftQh4xfBc7lfFesGubYHXRvsPxmVSDVVTCQ
bBx55v1wHaNDz481EjaWvQR0vj2UCr//1MY1RgWw8EeC3xvlNMjPJYuj8JWsAdcGZiVrc2GwvvHR
yqRvjoDFnb9MZo8rk8UpRimA1xZzWiMHU+fSVr2/sMOCLJF5lHzBVemsuAUhiunDtFRuOpkt3sTe
F0PWf4WzB9Hoc21t9kA98/jCgGqytWJct2SXRev/Y+88luPW0mz9KhU1x2l409HVAyCBzKQ3MpQm
CIqi4LHh3dPfD6qq2yKUwbzq8T2zExIFAtjY5v/X+lZh0cug2OLNhl7aTxlfzANMwHS6ameD08wi
s7763dSBRYD3PH/poyl+baZFaY4mk0C2m/Qs/CJFjZDdSBrGj1A2IzWYZCd7SESh9S7u+ZyQJZY/
3YdilomvUZuFFmctzZkOUcVf8lg35vAY8bl87406NXYyWud5jzBT+YgBiRqTQc3ecXuHOpyLqUa6
o5Ma5bvMTpevc22JB/zQyofZjmSLA1Ob+G0dJyVNBPaIblxjt3VpocTXJWfvOxt6B0JmvS0MNzTD
+GvXRq3iDUbTDW5RVfNToS7zyEZ2kOWd0qv1ywyU/Gnss+lCYrOfI4sR5rFvAd5zSDN9SeO7IOQy
O2ppWqMZ6JYr2kBD7oto0C8FX8/oLmpP+6aaQwJ69WTMrnKLkMyRYwPHSK2qCneI1YqMABrjdOYp
An0rFmX6UInKonxq5UO5q3Pk7bslpvP7kDIjfpClpqUmDcOUcAjDimf6GhoihFwxEX3EPN0PSW0g
ms7E0DyhO7IfwqxQsiAqQ8t6ECR/f64JtESwo0/Gd0cM2UwxxmjnXTgbRekZ45T5TeRMK9shsyA1
Aw3LvXEiBfeq7ZQRXEdeF8dBHuPDiJhZXBtYmRKO1AbLt9OU1DLAydGvATZJ7WdU5fgK07qRe1Uf
phG155b8Xhb+ksZnHVq6WxtW87WOWJv8aS7Qc6Qc3VmNM4fk234J5wNlrUjftXZbxJeoqaSCZMOk
yP0kXPqPCzKB1ucYOX8rTCV+AWRv2+4YG9NlAfhpCOa6Tr423Yhc2Y7j9K6r9ITWpWoLdIvz0tFl
6dTmkvMSx1cw/M71am+IPKUw485D6UMfhuYq3d5uKEk+qApyV10CR1sWqyHXJbcOl+4xjjkZu2Rx
Ac+32Ok0O32ap7su1YaKRzIZshszAy1u1Fg5M57iILiKhpbp3HFAq+8VSpqfaeyjfBgyoNQew5LC
dbok1WU0scXyB6w7A5PbGkpoLEn9Jas1/YPsTGHuMu0zbtR27tQrqWqaxJXpBD1FUWvmnPFaJN2i
bVI7YDKy44Aw1Tjo5UrqPYvmlRLkitPeG220rNo/Q70WUWPegdYB81oIJnFXWjJ79uNknu8SpLmP
WlLXxWXjmCL2Q31II69GdND5oRFGNr0eNhmB3dAVX0sIlPUHo48qapmKUQeKWqRF0Fe6Q/2HAyBF
2G4avH5W+q8la6/u5QocnM9YLMplV8to36i7xVbky7GTQEm3tPaSTsosnpR0sRN/0SX72RKtrXl1
XU6Dz8cNPSEtyoJ896l19GMti+56mEi58iAhUWW3i6K8UIVECTtWOMkFbBDUT7UxNK/MoTS3skRe
i0VUtmWOn5Nie01KGPTHNG2WQ4qUIqcGK9GaRR6UfWzixvigTICJLxXWu/ulUEz2A++LNH/TlaEW
B6tkQz2S2dNtoUdl3s09myrqsFXaBMUUG8chPXuVrRUWyC+4IwjgkOkcmEcbJTyHlNosltL2qooa
tJXz9g2hoH3K0HRMsxZ5CTTyM7f2mz5vvehPOSiOTCqK65//Ir/vI4WVKARLrZMyfAknWTwKIgb2
BS38P78UqcmIdaFHsapsDVsQeJR8zirLqxR0BZqddPvIzPp9rNTlGVbJVlW78pLXlPafoRCQ6DYK
vXisSj67wfbCtCrdLCQtIbOKZD+nqelW/XLOxHBigKyCYTKpwZuhDNy8umyulhAJiYN+YFaP+TJM
R5uJ9MwDPHVXKJrxtKrgT38bIJjZCyubUsdDwkfg7IgCXAuVbJcPBm3ftDHOyClPjA2FHHeVjTxu
CTr1b8eGikK8bXH4e45Zf0t0OdtFIxrzpBfn8CCnnh9oRGhVTOyMxo1KFItcXdVS4nhUQJpHBAHW
dc6298zz+82wtw4LB58eI8KEr7D16VZGY3A65DVJHUV8kVXqNaoNZdfYknY71PbgpXkcPtTmpHyi
s9j7KhqZxz+eS/D4oPnWWTNx1KyP4pcPjqOdhU2Dh9o2SOe9xEGqgkpL0/40q0TB3LUOSZvKHenP
2uZCahrj5CbwFJeuNeguEQPoyUa5Uj8vY3UO2/n7UNGAQNLTQnrLPOlsPjgpVlpaJxzhpTibvtE/
obk5w0R4wmiXnMuY3ho21jtbvbqmtmLnucO3jzBNWyWkzUHBy1Ls68oqn2u61AG7mheqX4WHv0Lf
ZdEwnrHy/D5Bc92V0MH3t0qaN9c1J7uR2NDzPRiDEVTEdXl1r1tB4VTVTorM2ZOVQgneHy8nb5bE
YsYMYmMMOG9vFjHJpNcZfaWOYgZedqTuaPzmYCJw0O30rPZVpUZJCtz/jz9/bncNEln9tRYOoLdX
LvWagKBicrxQW4pPuVSUD7OWU0odp7G4ff8uf58AsPBCPF7XP9ajLTgm0dq0GmqHa5WRvZfHud4r
C32E969yapQanGixFvH9K1v6AMfykDKqxQQ6GQ2OYUHfqi+Lyxl9/JkV6NRYMVScX5hJrbUX9Pbh
LZnT1hYEJs9BrXUzdXN4o6P9+aLAY5D9pdTD0WUTkBr++7d46kHCvyMFjURFbLTrI/hlepFSmfpn
z8l2GdXia65GRrHLnU4bd+9fZ2uVXb9BjJUWhk4D9pi2WRtaSSH7YDYdrARYBUHA8sWlnbKjI4F9
EgED4TO98b1BBHkzavafRlWul2caNyw6l3BRt9Hv/aDSnqW57IVAsj0dWLubqhaBc2MK21DuzhH4
To0cmI0ri1Wjbr/la8ZAONIZG6tn9/IQkAFzHxIatCMfzT6zSJ270ubBQhBdkrnmwUamMPy8UAh8
SLNwV9SVfnz/HZ681JrRqoKtADe2+cApZ4VRE+qOp0uJ/g1QBUnoWlJ9qpL4XEb571uXNVr7fy61
WYzYYJg9jSbHG2IHWLVKnmhE/cwn49tAkEm25Pu3tp01VYONy0p0kH8Sno3N9TjcAHPrs94fpVHZ
4z6akGbNTpCt2QGaNg2BFVHC0ea8PTOTbR/qzysDBsJTuK66W+9iqvZ4GlW19+02s38UQjjHjO4v
YHxFnPkGT10KYqLM3Axt0NA3c4wJeD+fO7nHNDvYP5DU6x62iA/d0Ejnjgnb97feFXaxlQ+8pjFs
v7c87xs1iVCxStp0TcdF+dQUY+PSnDAfcjs/54rbzp5cbjXnQopBswjwcnNnStcTfGI7gz9JCRpJ
094bP00TeChomgrB70H37syb205p60WZTtiX6etBz9lsQhNjqDtLoMy0aXKuiTnZYQBF8rHBKxyw
4zB8ijziIu5r+zmep/Hxj4csWxreIscjjXvefPhDRBOtmYvOL+am23dZIMSDVkT9XRHbhk+rVSAZ
Eedu+sQYwpnvgDZz4B7imnq7Xgw9m3ku0vlZk9KnMVVp8dihmj+iJkFL8P4tnnqtqxtft1cALoPp
7cXqHmEIe7MOo5SWeE5hjjeiidu7UJnjoKsRm0mVkM+8VuXE2MUyBaYV/CDhHltSeZ5YkRxlVYcS
vVFvVMq2dF1ss/uWd8I51MM4frDiJbtIu1a954SXf6YorPk1jt2a/BtaZaFTJFSmsGv4oQg1VyFc
/NwO+uRviUJtBQiiMd0O+YlDOqnSKaJkGYNe3dmLyygxDk0utYfGNPKX99/FqdFuYXXBkI52Qd7u
7jB7loVmjr2voYqW0CBKeehrKJoQy0zlJVmqyQ73UniZJXl7CGFeDMH7v8FP6sOvrrX1g2NvZJJ0
DxQZCcXb4dBQ5FTXBCM/q8zikrJbEVjknx+sKMl2VTsvnmg747qVl8o3coGMmzfs132f0UpB4PT+
r3NqcBI1Y7PPBhahb1E8CPijUKi0mJcxLi6LuZvvBxlzhRQb37IqsugxTfWZsXnqmiAf2PsCiWW1
2ixTYy7LizRGnY8zKPX0WR3WVlRn3aezPWQuzTuqCUWoW2dWjpPXJSxgJVUiS9gmoil0wZeYMhvh
5ZpJ/6ArV3BsTw4p3ZQY26wkx0Ga1fqZV37yusAN11kOI/f2jYsunpLeKDtfVnPtYKWZaSIr7tLL
ENf3bhCzQlMEM9mZeWd9jNuBxqfFEgYQG4Dj+i38sikekff2qobTA2Dm8DFJpnan9qbx8f0BdOKL
ItgH2zgfMLzILUcALWludM7S+mYjUt+BOnTEFoCIoo1+YFsevFadVI+tgQbPv9eO71/9xKPFrSkT
4KkrqPa2+w72CXOTKTFDKU/Ny9RENW+TybRnh9r6XanCD6jbc8CcE5MWF6Wawq5gdbFvxi8rGaRZ
hzWr7+khQ05hdZ4pqmdWmHiWMQ5//o2COlLXRZrUZXm7RtrtClw27c7X81m6bM22uY9R9opAxhuZ
eHLeRcHsWPPdnz9bTv5s6XiwKlHMb8dPh2PCQE3f+VK/dPtZKMWhMyrZx2Vr36no1TEINvP9/+Ki
OuUNFTTKund+e9GqaBM5N1iZzSwWl5NO3buxDeklqqppL5fqDcG6c3bmSzmxHWAbwBBWeY4qBP63
F53D1DJzPex8ERYtRW6tf+zI2MxZHxosqO/f4YlNOsEWuKkZtVxse+gfOhSE/TCy4ZrxFmvYxy6M
cdEeJfqYbod729NgdAddtjRP71/5t/BRlh4aoSTIruCsNfL27X3K5cISPzvoiagU0J+Y65uaJuQP
DBhzEFca8aha1RgvdhVWeNfRKCPmkFT5Iif4+yPdGASJ6ljGO1RN+AXe/+1OfVWsy3xYFCk5RGxe
gjGMssTMzbpoI1azyUrHPBSZ13TGZTeMhj8l+/18GNSuqcCyJyMr4+3DmGNbseqaI0vcU7M2OugF
KsXJfaJ26p8vACsfGN2osdKLt2E49Iq0NsYP5odozPdseT+VfOV7JhjOLk5j3Dpqkfl//jgJxIV7
B0Kf/J3Nh4SlTZiIuHvfKAS1AqXsb8eknH0nRFiik/X28P71Ts3EMPZsR2MzZ5MC9fZx2qVM7uZc
Dv6gh/JhinsFD33bfcT9qMCeLsIbU4jsXN3g1KABZEqOC8jLlZr49qpDEjtjhKfAL3tD80ynRlmW
J9IOYaC0Igm0M2/yxEyhoRDWNd4nYSDb61U2MzBt59E35ii7royk+dyo+rynnpZ9ef+Bnrg1KuWg
4Lg/Sr7m+ue/LN/GQq1zWdKRNiTyS8uuLWzEJgZEqUf8DSp+ObMtO3FBHZc1izi9vpXt9/aCpdBx
oGCW8LM6CoPSHF8LPVEPRKVV0I9EdWaAnniU4DTh+tLhhSmxPRbRSO/p+8qj3zJp+Sj7sj26Bh11
uXkOHv6T6rbZCq37IBLQwHxRTd5MfGaMdMxMpsnv0ng+GBrUgjqR+vu0T5WdOXYtx0+5vEv6Vr5o
K/w1Russt/LYR18TSNjfcHXrEA605jCsgSyWZoSPUdj0NzaHvgvGQ3ooMbEcoijrzuHJTh0Y8Clw
SKXoaPwecrUoGhGa6N98o2kFEqEQI5ahTsYlEXXlZ4GSg13sPEVPDuvxUdQJ3BGkQtJrp4kEUwhA
gHb3/tg8sYbRDaBNprDXsWhgvR0qsiQAozYMFcXsJMRGhb3SlwaoLCi6KkXPDovktJgrhXbmAHfq
ytTmKWTTi4BUtJ1mjJ48+Dia/FS2vhM4obNhX7obHOWGr3Rq/tlsh8QdW6c/s9M8MVxpgdBX4sjG
cFXVt7cc4f4qu0qZfKDoMfIyM3PJCNR8ox7OxXCfmEqhbK/XoRYO32Rzj1qXRxrL4QSzIVzF+fpY
7FHqTPRwJ8SN89IcrFodztzgic9/nWmIoGBjIKvbGvqsGH2TCYzt1QzhREYRi1YbXMdhGaeSGQC0
R+W9P4x+e6aMZjaYxtqboJy3PaHQ+hfKZPczX1/S3rRKXO5VoY97pJR/2hdUuRQDFkIFuxj7tzy6
Ks0HM7XgYKyiywu8d4mbDTY6IyraZzYyp+4K0pTGG7SB1mxX+1Kp5tQ2pdnHCkyFvmj03jMQrcTI
lMbcf/8Rrsv4m5kNiCCFSSjpFFgR3m6+RBubDEpYsAkJcukbFNi0+pdFAGB5/zonboq5hwOPyvPj
P+ft8FcioAdRrc1+PsBB0PF84X8h5zdyRP38/qV+G/4rF9Fka8yMzdHjJ9vyl4XPzBwQBGvBHNtq
fej6tvJb3JW7rpfmgNL3/FlW8jF4/6Kn7o/ynLbiZDkJbMOwYhh5mFUVREfI1+BmqMlDOVOzszrE
sf+bS2lEEKw3x17p7aM08b0pqBZXfVNHSq3RolqCP4ck3rH+2Y/7j5fpP6NXcffPgdD+93/x/y+i
mkF8xd3mf//7OnlpRCt+dP+1/tj//Wtvf+i/b6vX8rFrXl+76+dq+zff/CD//r+uv3vunt/8DxYI
fEH3/WszP7y2OHd+XoTfdP2b/69/+LfXn/8KsPXXf/z9RfRlt/5rUSLKv//rj47f//F3AlR/eerr
v/+vP7x5Lvi5C9F8f/79B16f2+4ff9ecv5ha2auyM8augSjn738bX3/+if4XFRo6iCwuMp2MdS0u
RdPF/JD2F8IaYJ0cTZBE/SyntKJf/0h1/lqL19iDGTeEMgCq+veNv3lF//PK/gY86E4kZdfy0z87
6r9809RSOM2v11+DY4hb3AyQgex2irJ9h7NtQFitFv0V1Aw1BcXUONYBd0feeWMkp0cdodoSSBbd
TkOaG9QVencZLdZ4bBXt01io9RGmy3Sv1t2XXiBmq6TxphyS+aNUWNoHFfh/6Yl+YsrV0inoUPhe
TaDsMd5U3R2btvq6NRCZX2gjbCE/n1p+CxUsbBM4FUS9CythwxPY0JErLNamioDVlJv2upeJK+k9
2yyTkLKzEmavSFsM8RxSzSDcQKOmwYiPsIK5iRzP4FaBKuHs6VK8FPYOAwmojBnvfe4lMgQNbdSt
y7EezBpPXGz7C5Os7Bapggw/NFSs+E1RhDsRRcZN3pCZhOJSXY3AGQ60bimvE/5dRBK0+nr8Uwk8
fq/qxsW8SZBzst5NTU3kUT+Z+kMoNRWSsxQ5+n0Uzsmx7SY9uhgxq6D6X+K8G+1dbSXRsdEq54NG
dLw8erC/Wh1tUhrXII2KwZUIVvpSF9NkXeX1qsOvJxuBRrsMt1OLiS+du/GjLdPrvNaddOpvclT1
u3rs8KlrRukYz1ofNdxDMtX5B9mcy+LCXKReCwHwpFERBXHbhDA2Yk4fVdDikx9iLE126uwadQo/
Kk2EZq9ib9QC2mPKlS4cOvToluXJycNgYLv8ghiN5V6I1LAuZaKZCk9lEHVe2pjsBXDawrsiPXPI
VtZ4VAETgNobGG3aBxWfLllKubkUz0s/0LNtiLVENFrnYJLKHP2piZMgois/K403ItuV8G0XiYE5
ycj5F6XlpVPTZt5NiKwNrwx1+cs0oqj30Xwl8qPa5HO0px8ffursIXrO9WVe3HlwjAVpaoatX6Rx
9thHo9G5hj3nuovdTMhIUlCso3NPbe6tEv0lotiRV9L31q2BKQzYNYegW4yY5eLCdnJy/Ol1W2Na
LZIjXhL9B9KQgtSkObQvw9kSYGqFCKG2CdCpfinp1pUkVaqB4dFyDoA5FqSd2bg8FIuFnSWJdB7W
POnOdSajJXdzvGDHrEHJGqhLCoQkF8sM2rWJaw/Jdv/NToBt0h/Wre+x1faOm1uT/NQs3fxRq4Qa
ehUS1NKL+zTTd6GsKSEKAEGlVS0HWVz3c6w5e0NAg3K7OCzLy6jJ2g67tqhf+3CuQ07mRRp7XS1z
QKbH1pUHLFDKtT4AjsT2kl8qEhmYgVT1eroTqj4sQKhQql9FtgzEKmyAa/FAzEpAVm0a1cdfgu2i
Hcjo3JWmAzq0tau9QmjyJ9zZ9C+wwzPakIUUH+QOMa3Z2/qNKZctWDRzSQJCm0ZtB/dBjn0zxonm
0evA272w282DydKqTxZ2sdfeKTnKG4s0PSVNkT3YAryEgeBXOUA/sAo3FlgQSdCj4R/UljXdGk1a
4t2QY2WnzEo4+ZS+w7TZGyGtgWAJsUUGmnqlApR0V1tnU3SmDaAETIo8WPq/6In/fyFmIWaN/I9/
r3e/L8TP1XYd5u//cx2m7/wXwli4rP9ef/nH/qKAhO4SWSSFD/7gX8uvbvyFhonPFnXBP5fmv//t
38uv/BfSAuvnfpuTGSXyP1l+OUi+3VKvK/nP0vNaNUNko2yWX/Lihn4esvKO4696aUOBdpGi6K6Z
yFMgMPp6FngUt19nb2e8wQgazvvmC2RYVmHzmIziqpefzbyGaNy/VlOP5inmM4GDVSRBAID4ZtLK
r6BT3ZBYXBWPGFRQ0hmxTC4TH1HVFhOhFeDi6eKClixGkmqM9FlPTcm1FgzAY9QUuAJwdVVFYXjt
AuPUxpnp5V4YJfkTXcUFiL/6PZrnggzqBqRHxGzXXSapeOkWaDTFDKFo0ZC5R9WjKtd4dGN98LoG
VpIzqp9tMb/oaqEfHITYNzhccnwPQw4ZqSyutVbpDykN++wuvaPJfuic6GopriKA33YmH53lcsii
Bylf7L011rT3GiXfydkk+cAFnmpZWTCRTbZbvDiw2qzxQstxHB1nZDl86CyhHpAie9Zf+qysgiI2
2F20nIgnbcY4go0hDAG3HsdSknYSejJ4K8KdRpN2j+SZ6gtyYYz8JsY5eAKTRr1sAixft0I5QG3m
yGd12o8KHv5ttPQ2kHJNf5Ia6bnQdCD9Vqb7eisrXoFcBixn8T1FEryKSVW/a4DxzPoS7VUZ5IuO
F8wrh0oKwkW8DD1L/IID1K+TtL1osX7vJrMGLKmTUlyRnoY/T06ui7Ed/RE/6c5R4NmHQ1t/6MiN
u+3t1tovE6gYxP7xVTKwF1K67CkiMmVnSfm3IZdBgaS5CHByxZ46sA4vHGefyLFU2IIrxY1oGbZ9
VX/FZB26JcFcO6Xu5ittnKDgheIbFVkF/4P1pcyjlsdowzfByOSnWjl5VtfHyHaMR14e4Nw2ii46
Dq8eMv3pQOrt/Wy0pYegOPRrnZV2MGbxSJBRtAdmDP9RzgK96AQadFVx0RnqO3sc24tlTMI7uQvt
oI1n/bLUx+iLNhoWTbpl2tUIPDuvMZxlJ+MGf+7NyALAvw7yPtMvsakAiMxz29VKOfV7el8XRFtb
x7YgP0EdWtPDqIZ5tWaz0Y+zfhWmMFpCVKRuvBodE/xALnuuyhVSjy8IboefpMQtu6DWBlyJyXBd
mBpmRoiJqp+NIYDxFpaJbQWJEgSoJSAYZgs0GeB6txIv0k+yJt7ZEmTVLME9nHHohhcrwX+VLL5X
RW9ZwcllacMiDnQxaIccJ5LXYRLGlpzVT/DkavByC/pvuWv3Kk6dS6WlwmOmK/IS542642gysjlr
soDnILslGCUfRzzbMyPn6kneH2NVbT0ZxZAL9yHyu0hoxwlzlCcNNHHgXofeHGk4W7HN7Kxo+AhE
p/KSQftkStiUOsWZL3SbWayZzM/s5pX9JOCNJlbCFihqd5hb4C8Y3A7WqNuyqWC0SFHiO02h38QW
X7JeRiAuozH36sVJfdwQCptW5EszhpfdAProOhe5dmycdN4ZPYCcRJkKXx0g5lJjB4sQ5slFidMX
ACvspCaKFn8uxgzwAd9vmdWDS388giSZPI9s1vBrWeIi4naBQDVzYMtNeVDDfDgW/fKFmmzppboT
7WSIATtpajLeaMP2QDOE31StdcD0ZQY1OowzVZJNdfLn0uHgEuRUiWAatv7bo71UVlk9ak15h+zw
snD6ncGXILOrZ2/0MTTJphRKeKacsK0P81uje+WaJGOuXeLtRbMR2ls9TcqdLlJ3gc8Q0jTN0u/d
yJNRYMq0j7KG5vBe43vSYvNMLfi35ZJyjU0c4VqTJSZ3KxKd2TMyKCztrsnSr1KSPtUaDqypO5ch
vql0IVKRyW1b5eBAtTmkb55tqJQhVefauQN9hMr+RY7P9D9O3MivF9hqkWaIQ2qtcoFWu07bm1S/
T4s/K22t90CRgAFCP07FO7NpsYwIQiXikOy7HrBVPFzqy+hO+r2s/6jiM4Xy3+8GwwXZV3QxKXX8
JnGjo20ufTSk97bTBYPUPjrJ/KUZ7W+/7Ob+Vb34tVqxqRpzR7i22FWvhU4aR5Q+3nSpLKcHmqjF
KyX2QVs+RbTLlf4lxlf4/nW2t0NJhsMIClPOqXiAtuV3tOqtggk3uQNkCJzoWUoes3PK4K1TBscI
cT2rtAOxDu9nW3kc9CYK2bBGd2U6uHLfA4q8S537JL8q5eGisChoGKmXhp/ev7efTrpfCj5cl9UZ
5SwXX3MZf37hv1Q8Ezud5yVO0ztc25PbDYO4brRMYUYGDqSi8qBAXmJmGYTsjyA7OTzJ2le15zvr
JPGkyqMGiccQnorF+R4f4nCcZXBikZHcJcIBi+101r6knuMrgwGST2IiBt6tsLEFmufaCduMxYTG
BVxCoyFnhLc2UAx30NslAFdlHIRqjGei9bZDh7tG5bHaHlC7Eii6+aArMB3YP/gVRXodaz+k/geV
Dw9P6Zmhw4BUN1t6OPw0AAx0Fz8zw8xNRyU1tRSyTI0nPVPhEpVAiFQKDAeKD9NBTOQkQc/InlRI
YF7Ht7sf21SRXTV2Qp7dCERMod3LzjgaauS5KQyEZXASGKfxi9Fq5p0TOv1FnMNtCUCYfpHlNFlj
iG1tV+O0PTZiCK8stpucDkb1Rk7SyWv7YiYAc6x3UWvYl1GdQpXuexIyj4acj36Z4/weRFd8wIZa
7edxyiMP8PGPqZ6KPYCIdLzggBz7jTGwS0/tKWjGXvamEd4mgIePxJQPcBoLUPbuwHJseo5Yxots
IddIa4uKBTjudqZdfakg+tB8VQl0wBHqTerk3FCVK6hWNYknJrDXrswX6GZjF37WQO65qYNZBQ9I
fN3mNWcjbRC3NCPqByuThV+Wrf0Vl2OLabwK4yvTXuqPej3V18BazAvLjBq/b0tnl5UEuCVqDCiP
t3phG2VPP3bI9kZuW98hNIweIgYZ6smITJ9TDzEYSuQjaJSPVCy0oxRpY9DY80uRZClZQMMXKxY6
IWpIiJwcDiJBKfW+SaDHq1H8IKvVUxSXmau1kxlgk0w9sJLTZdRG0q6rYcHv1FUnL+qcJwXibZV9
l35HpoFH9m3rsb3CgFTEzrWgGHVTJ0MZwDAgVgIkJ9WbuT7UaJX2fWIhvU31CiY/wQOY32NfqYBE
x2WHaIyqDKfCTrYgZmT5sc5VjgJ2bt+jVl65nZNK363sPimd3BCtl2bAX5MaMQ4FSJgW3VEpUry/
ea9fKc0oX9GLNcD4GsvFCp6myhEngTlA31wmmZpi6WCQltrK1l+h216zO5xd2KkpUvZMPKAFgAcT
9fqrxZ5Th+Te9K8thu7SzsMj/q/xYkZCfrXANYWe6iwPAmT5ZV+U4w+gqd+GguqenDVm0DpMNlpc
TQEPWrrtSMq8z0Yj8+zIjA9K6WQ0dSbtlmqcwju1tFtOSOYxtVotiIUJ3tsi7MOk0bQrDX7MKaJP
DoBQCjPmACZtigNMW8UPZ2XyVcaIX7y3Rh8+nnnJDsg+go/IL4Df6nB15+oIQJYXnC6qa3a6EbQQ
cI8lw/dh6qci8WLQH/fNMJhAT0mgUiQDeFI4QPsuogrchgFd06JCTTAXKRCz0QMkV58bxDR+qXUJ
e/mqPfQyhXclklQ2eWkBRL2MXq0BqIAmcDcadgExBzbtDg/9M6Bm2y8N+V6YC+xLghyOcdSLG2ka
6mOmx4NvR7NxyIj4ObKRnK+aRWGjWinaUYGKwV82wUaIbtktjZmAY+1hBFATBVxIFcxj7Rov0cBA
OIaRFCjIK1zR4H8UFUcQgBiwmguFI96cXNStbu6oC16EhBikz4X5kUPPDbuTyAvDRFyZrLZXmQY7
ItNLERA/RA0hhfZcfrABpiNj9+mJr1t0vO+Dln1n7XzsNPQAzJhC/6pGZEBZ7fBxNElkKctQOeox
uX4xue23SwI7OCma3lWA3V4YmSX55pjGx4bSy4Gwh2oPxKujqLnmaY6a2I05ijEX4hnHkC4f7puq
f5kLMrbHsLPvOMRxztQbfVdpnQV2D3nbLE3pUevAh+hanx76XHL8MY9W7IIVoxJthl1OUxWTeQKv
3Shm4wHyjOSSpXI9R7J5bDpmMqWT5GfJNNrLxZ5an2L6tG9isLiRFkJyjWe+08GBxG3WBVwf6vAY
C1BmckiGp5uJO4XsLp/03fxQmqV5PQzGEsR1/X1JK+fKIVv2QktkDgl0KlyhIPcmUuUJN83XOZe/
QCQQnplUlOCB0AbGALAEkPuLin7cW1QYjmNnM1lmefYNngU4qrIQ90o9Dq8wZrPY03qd3obZDx+G
CoAy02J97HA331iVUt1GgroKINVkDzT4QektyEJLPnnhLD0aozIcQK5YgeiN5MiRT/aAIJSUiVJn
Hy/9hBtFJEGvzenN0iSSO0o8176WnC/kmjS+oEVxhKNeHXRzir4oU2f5QBdhNKp9ejeaku0nVVh7
GjhJF1hXfzOPENAmiBmzWwM78iJw4gQKV9aHEXiQl4uwPaAmZhkMme88A7ySh0Gze1Ig6KtuYkvA
ndf1wZ276UUzeWK53JgHudeyR0ekwDIgHlN1VkL5YgHpfNPld4LTZEpBxhpf2sKSP2QLx7YmBbpD
3eYBkMNCnXgeAiWGfaLE4yvi8dEdy9K5aOAGeBNFpmu9H3rmsxqnnGlRREvj18pJGeLmAio2LOWD
FJfqDuzY4LGQJneUtr+JpI2+q5ht6IaF7e3KB/qWtotBH8GUwMeC+b6xUk1l+jbyfaEN7XGOVcWT
lDG9nGyZR9ezj+hF+tJPeqH58Fo0Y7cyoe5j25x5dmMaEaQ4gxhkJa93ctcne3IQorvZGXQyATAZ
BII9BoYUWkfoWXKv7ezarZ3G2udrEohcxC8cx2dXn2r1IpX0z2MjlGshom8yN7ErkEwV8PiggYKr
agqiVcqWFTLUxCPtgRidVc4aXlbi/1B2XktyKlvXfSIi8Oa2CijXrtpLN0QbCQ8JiX/6b7C/32yV
FOrYF+dcnDghuiBJVs4115jN1opseLLMf2/azlJvQN0XJ5ccbHha1uxu4Bt7G9XsBSTXsjOPCgwO
X06OcgcVCrDgoEpYxj3RA1EjbmTFd50IGeknphqHslclxtmoDJx6SF9HStxDuaoxjNrwT1v6d3Xu
4pNqY4YEiKXAc6m1UKPw3gxDMvrN0LcBlL+fGZEAb4ml/RjX/4ygVVg4ACNl5/XbVnG9ayse3zIb
VZfE1n5TuHqxp3lY/MAPolFXAIQhKebDzJK3ejSUN7psetibLtNbdNoesXK58HQqQmjg97Y3Wa4g
1UbDyMCqEe/XHg3iJGBR8sFUemaCCBV3VraSGJ5AEkTjuy34814O811fEJdA6w6gUNy+E5/6w7Qq
5SB6krnpak2MZpMdd5qKKg1A+dGCs4d3o3D4zerI5tFBRd7qXc8nE8LSjV0AkjMAh/mMZEyVz1iS
u/MG+3aM5xsDKbhTzaA1n9v41Y29INUAxCjjihkdzOnWnJEWol78VMrlR6soHQKNjDerp2TL6zye
qDxqpsaZHVVBRW7meux9mavDVthAP1y7pbnmdU1gOZlynXFi8Ju5qfbUxfl1zc5zgyJegQRBUgF5
U0BrZRxmq8x28w1ZkA4sT63drVFGu8GLaDapFij8LJrD3tNj5h+ZorNy9Xul5QX8N+Zp+tRujkZu
9DtFkCnTdNgrZy3mtuHbBjM0u2EBMXpnLtB2piIZwrSwP4yMzrahQsV2s94+1dFo7TSrSZ4UD86Q
MCjg8y7vafalCHNo2TB3PYjxinPTesCU6mpRnkHTm0GPEvucgoPhVaUlQaILVi8YWlly7OlPojjO
Nn/aBDoT+AW0GdOFtosSpxvKdA1FLt4yufdRDTK6GvvFvE4L8w0+5RSmpTYBncHPCdQzrvcp04ob
SqXaXwQpwuAg84DheWsPQq57n9c0nEkH+5/MYtyCudbuW0CkG429n49ucoC7f2bFmb4qPfc2Y0zn
rpDUsfZUP03AaFj3rc7kjtIeqtZ4EW5nBlFSTgHM4c+ZYimwPViZCXLBjiRgrd20MiHvgaCm24Lk
y+3a6d+oAo90QlgunPApkdsiafRnaRpLyPgHZxlkWjwONGROIOnhgmpGL8PcGFp/HNrozi6GkcQX
K75mo5v3w8pdjSCEhCZwRTRXRHNNpD3rt0h7dv2ou06bNt4YsOkOAPN0bwP5t3I2KxXmXkrD+iiZ
gA7wNiScVET/iEvU5KvZDDt4f+5jzVoJ6I3zRTIt0fMQdetQS9XcKhyZjh0GJ6bCeQ0bZo+O+NA/
mUixg6aiZ1OTbMEnJkn8aTDikCrBCqrJUjY0KI0txCfPnxd9Hy0tDoi0NgOkRHGNX5g31sbBPzOy
phMCFSUD6n2ThlMzv+fICPCkBRjdOv5hle5y7UnWflcn3iFJreRmnixg/kNFlkVLLWmYgxImJU1w
8H1Qn4XU/RWUCTUr05cHEHXNLdZThOpl9kZ/6CG99RASPowF9LxhdGLXkLJJ/EaUwXDVhve0MpZr
W63jQM/Vft8U1XznGsn8TLqpfmyWYfZNhV65F8/NtUK+0aGdTUwdNPVfC7vJnkjuwMHpdNPoJ4qS
7yA9Djs6Z3DrPePeSuY6pqcCpXeJrPzeALQNyAThQsMUy/vLMazeUbolRzw+5XOmNpR4sope165u
yP5Z7fD/jn6F8w9gf4rAMiozMFPiv6BVRiEpjQ8cx2x6VrO14c7NKQ0aL9nP4Mi2eEDGt0pWdtAb
sbxdKtDIhjZnh1TjvKxq8UfceA80aLDFulDKojG3cQdk1vXgNNm9zVo62FET70zJ94tCNbsxLXO6
aRbLDDVj+pbKNe6K6pK5BH3eeTZxjMuCHjBoCYxS8uO2HKzLTWcVNhkzvfRTfP64Qh3juu20nyAH
y8PIa7wjetX1x1Qrw5Y90+ewfk41wigTNwEEClr9ZKtTHg6SEW32Nv3KoaO35SSc3BBG2Z4rptWO
WlVZwWyTpQKXTvMLWVT7FsTxpsmmzgRPO8A9tXtyEDDEkN9Ve99Ekv5QahU4tLCsfakAWgZ1/L0r
mwHUlvli03ncN4CgAZh58qQTmcHh03vmuEWLbqCSGrrEC3QJvwWYikYeG/nyCzmSgb5QtdvmYJGI
pOBJ1Xs2CddgJ0i5L5UJTbZmbJxmp6b6SWLTXVxIEQJIAZuph4a2jNeZR4qSKy3vSEKS/QQvb9gx
mUsit7foq6UC7lxvE8qQS283eXoGQE4Rgdsr1tPUlTr4gyXejqP2Sdcw3wpG8K7KrHgnGqM9wLgb
tgb2gtuuiRlYyscfvdN7N7NQGj/D4c0eWU8kgVXGJmnZ7IkGqE61gYWk1NsxiHmft5Jkhp0bZZyn
EtM9Dr1jvgLAdnxY0dY33evdw5xH5T03LuaWT/lHMynrsii/m4MxsV8ZN7wn9lVd6HmoKmoX6J0F
I9YwBNBO2/CJ8mo3iajNbV/pJdk0sgt7cOcB8MOIc2lKUE+XE04z9NDeerYYfeQQPXUKzR9nkdtp
zRKzh+5HVJOrkove9qXKesAd5AaYV/pThHl+72lV5/exnR3reMxD0Dy+iTSs1Jo8qE2l73kxcL+Y
B9p81q2R5+UjfAYbZ5Z4zr02Ckw4qBux5m97SZqFjY4VDBAr6qxVj2SXSxN/k/ZqJjGKASVc6Km5
tVnAs4dFmcASJZDgWmCc5Uulv+ZkNwEvLkkGUY1xhwSsh4inOGacWp92yGHexqwrsIALp+XDqObr
BqtUO0Mj1KTvaP+C4KjIp1krVSC6a6HaMEss6Q6OqoWXDDs887Qq8iC+KUuPlYNTk5AnLchALdEC
ZMfJQGoLwFu3JB9jMPP7ek2HcBpZ7RIQMAdlnOVO1mO1Z34y3tvN4IaD6bVB6Q3dNT+hCprJLK7N
ZNSugEh0b1DLv9Hs67buREoewM0ZZhUzZIQTUTUkjrnLGqDPWRTPJPYMnN7ThCbcEpdXniR0g4yd
+hav/8+aEJuN1uT91h6wLHRkc916Jk4a/k74MblOoYKEGgxj3d7ooq82luPJu7SV+Wk0+/fV5s32
hoJS6Gl+yzlmpjnuxjfpvOQURMoMGy/P67BSRo/JElmf4g7ZeexWDG/E7S5kkx0dvXRevVjV37oF
y3E7TSRryBlXYmMA/c14MbNEOGzYTqNcRXEUb8VkoaqxMW9MMTyt/OZt1WSDD4tQ38dyLg8Od4mR
DoP3wMUIpGaNdha43LFjSZUCM0p3o50x+azBmI2j3guHziU8h+DTLRKn2GVL3+/tuBjCJnWBKuvd
rkIXu2vmdAoIMjLCSWftTjTQbzMrHXY1sV+7eAXKL5ztQidttYCOqMdp18ao1tivQ9vWe2bz5zV6
EONBNSfn2NTqg0GL+ZomufRJzWgOy6TbdHuHInS7CedBQucyEml+iMDkkSjoAtmcCSyM49TeE3A5
beqyJ8Z3RFmoOuhMYkZ2qFzRfo4RWSmK01a+zULd0FXjQ5quIjLHReIMWgNzFxLHuEsU4fMxS7dS
8vnoyYkcCQvZ19CQrsg6bLaVwzgE9PiIai7GcFbiZw3jXnsljA/0bkY+FiIOGSMjsEuklWgDtxIN
W/cgydOyvWKwazqC1gYDyVEoEE4trnS3g+1ZmNWulg3eLNOur5eCpKCOkYttY+faXYJjASAo3/VF
qX4scV4e2Gj7sK4Q7JaShILMzNF0O8KDnLgrdjzIaD/E61mRwR5fLJbyahSD65eOQlFq2NMRj0J9
TEHqPzZgyfiHY3wMAMPDsZTviOcqCsyikHo3ckQoyTIDuppZoYs2tu1J4tj1JmnG3ejQRyexD2G4
JS4N68XMeQpzK7lpikoATmx42j1pmBupgWKdFUH6GhXURjPFvC1db95yjOzQ+Di+F5yKXwgBmq6E
oTzaDvKgdCJ1K+JR5fuAPQAobUmdIRGmlubDJEJuQ6vPCUa10TZVRq7FqvET0+Pymdad+ceYdCXy
k0p/yyDoEKodHH2Yb4XfmI3yEnFiuCLqpvLTvKBk4HC/MSbVDFu0uvssv1OrU56ZyrtbTvkGTr8X
tGnOvdWEfYOQSeyixsM14YVdJ1qeh4wKk0jq9c5hKp3+EXo/7qJU7YEfq+ZOGnEXRlMFp7BtWn55
sTYfGDoFkyh8zNuEGUmH1WH36WmsHcUfSoMUCdNuX9McG0kLuvOhbyqXySNmBIh4zfvr2tLJa8tz
Y0s4o/5MG2Yg/4tCcFPVTUx7obKQS8s0IGznyPzCJu+K4m5S5Es7rF2AcWm2DB8PPOGRrBUP4aQi
u+0zF95wG2lZc0vi/XhySn3cuUv6nC1Rd8KM025qgkuBAkdTjUqfZo7vIOIGlU6pY/Zx/QSoX/+J
Z9LtWCmQaUGtY61wkd06q1ZvyKl6m7XF3jXZqCFMFZSFmKl9a5rdk0Ysqa+z4e0ynah6sorSLbKr
upHKjJXRrfKrKdM/EhsrKnoH+VjzkJTYXJYinja2F4vbtq/ib31eKze9RZXVQbcgDqBdNrw4JNtz
ZOSkXGhnmdkigYeCXoaIALMoGeotkXvWqWM88AbngwwZOVheJEv3tlMFaBFFd10cRuKFcSicFlor
Hs0W1YhmMLPENv0KPjaGlRZvbqbqB3J4xlubggv3dj7siQNVfILFte+uV6o/OSZ+s/JovKH/pn73
piUjEazusYqjtR7t2E03uu4k9w1a3E4Z1UeTjJpNQyIce4gbQpc1blh4z4YkdM/Xxh77aS/wLiei
2Ml+WQhgEsBnC6bYLL+eC7EayldOeM9aKTOSL/rWsW45ZX6yIfa3EZG5W6Jl7ukhJnviVHrEXcqG
QactO2DkpQHWER1NuBrJbS2jp5lJWJksNZ/kJHjMUv9Ux7Q4cbyku9NEw22rAibUyCfbQMXHLpWY
EeNW4ztIFztIoLXsekMDjCEKTbmaaT4wEi0mX7JS7rIRGWFYQ+tcHQ1AMwlXULLWuCrVeXiD0wL9
04ytd5LrVboP5TDdpq2tBMJI9KNmOAgchYK7TUGzlgij7bZM2Pe12VN/LuUIzsDTi3vAytlD2iTN
k03U6bWRl8uOqmLwNel13zoaxaRIBMV3BWLuXsm64ZCojUH02TQBPc9ATmHr6d87rTAPaMzjXaGC
ayAC2/CO7EjkQzht8kK4lzgaS9+dRr6PUL+W2gfiqFzXc383Sa3bExKa+i79roDDWIs4pWQZjNhq
xtmtGyfC3OROuFmHQVqFb+nkzq6s2mzbx/o8+V4xzk+95mY6jTME2tZJxAHwAAZEt9N2DGm4m7o3
iDioW/eHMg9dCN96/UZz5iL1kUZsWis7AMr8XoO+mcjF98jotL2mZ5+TkS9HOoSvk7c8uwDe8X4j
VROhZ/RbbPtEgqGO1E9u7z3U9aR2O5ZqsVMYAdqOU0dYt4pc8NwomvmZNfqc+l2su1dRnhiUD+hX
dWqXfPTz+EoWtXGeyfegv9U4R9cm97C/Tl1d7FSxKNf8TSR4TBlOSr1s8q3iEBELFV3bE5IxciZi
vdDwz2IyopZ8mncdj2hnM1n/jUyy7GoGRnqTS1o0lYYTi3mJApe4mt2gcmDlzu2BMARSFxs/92oC
AxxPealtxSFyUQJiRcTaEifShikt5HDQKvqIiUpkVNQlgaskySnCKHRUgdbvkwgFpSdbmxMNQT31
CIoHpYUVST/kbC7JsBdMtAYlIJF7DmT41hpzCCfPHveWRhVtRroXZOZKoSRDMaxLrOoxkVqbvliE
z4wXvbm5XvblYJADOepU/TFhR0MMkNnJSVjp88j2hxFlaTJcuXU+o/KcKd+GRjDLbSZob0aDV770
2p+pQu7aJouJ591kukrPfq3XjIoQCp7GGzM56icit9rx783tw9BW7goGIVC2LrowybuRkwOhFhO5
tdddRCCyOo+6r7hjFTrSsU7O5ExbEy449R8q+STTT87auj/CTg/ytUiTXtn6aYx0AY2awFlmX/Zq
N7+5WsIxu1wmqg52+NTdEF5C+HI/v48awY9tq9qIPfED3z3zOVq9wOiv+Qt3XfvwmrJDLWlwLOSk
EUQgDGloIkCxtX8UtpPfGXSZAgJF7C0jecX9DCT/Ne/K6VmRVtf4w4QG68WF7suByZ1SDHLTdEjI
Tm6/WrI2GJDl9OzZceI3+qCfSOXKCRKG+cOYLc1IDkSEC8Fp9eFgEiNKpEH0psw16T0kwTm636l5
xQjC9H2MeME3S1Z3B0/azBkTgkX4NkXITW8MuAApHISuoSBqdhvq7tjtFTjp/AH9sC/jMT7ijjW3
duXor3MBgG2TJSbFiueMt30jLN+w5+Rkx4b6XSlMKiZStxlyqSDXsOYMfzJ0Imo5vzw6HJ+2SVy6
p7m3cBwQXPHitazkzCJPeLZNbKyRGvkcIiQhOmN2LFWh03jEPbvQrt12iuGEnWlogTLWYFUKbdqR
weCGthqpL4xYII+rkXnMZlM8FK5mPsZlQrWf9R2NcZLZ0rF7Z3yhx1BeldtcqMLHaTicEiGrMNO6
EoMs2X/KYvI8wEMqvkPnut6kfWt1viNmcpXnIvukM+i+J0RxUANMw08h0jrkID/uyknLH7I58vaM
O6XvU56j4recZxDcRg6RgG+WSOSPDp3Se5qMtFQHBS8wA4waSaH5oN72esR3QAWLvjEAO57Rw2nV
qrLXN31EoJVAHWBhtvjXe6ekSpxh3VmiCb3eUAMX7aMPNMWYT0iDiz8Q0xgSlDyHpAzcGFnFAJUi
LLzqxmcJV5hKEf16NKoOgFeZEYkWdbShSAxiyN/6UPsSeVM4KrKg9T4zfhk4yUjGuyjVHwl1PzFp
Srw19NoJnTVckaCrZFjD5S17M5R6wml1woffKYg/dRxlDwkL5z4vxuwTZa7vQ7IJ0zuaijhteV12
Q1/jl2mK2C9Y4skWPNNMtByRMAVNPWT4RT0UpJ29aHXh7bnb8lw1g15u3F6/S1WDBqWwbwfKnrPF
wa3BgVOQT9vzqpIIWq1FsBroqtEc6rxoA63dg+07xSljAvk486IQ2jD7NtkxwVIQTrMRjtbgPKdn
cZVWOjt2k5RHo4/qT9NBRp9mxTjZtW5/S0ivxC0MxlgUa/VGkRLSCKBhB00uoEHsHTutg1lFqymx
15QpsydxVLRsJ2TCIArGybbqox9pzKtu1oZ+S29C/1Zy7CJkfaF4lxMCCn0OrAOFlZrt1nbH+VmI
Tu7BdiE62GoKiD0hKGDTaspNnvYYsZykDZROQuG1scozWM29IFCn21ltV/wcNDN6jaS+nMlStJ+9
fM0oyOCc5AoAPLtw7kcjI7WN0vMrFtQfPIN4eQG78MaaKyP1wgDZqGasdlbc3KWOfu3QFe6nNLD6
8mQ1861pVE9dHH1XcSHUYgj+7hu8dMSaAJJ0ugYriATn4CURupgqCBWFHt2qU3GdeyS3KF/R6i7J
GThHbcxUEKXhI2FYvWQR5P08W7HdNje6FmsIMwqhvwJb1qloO7zndilxvptLEJvOuNFpm99EKsh0
UngXHoEsfvSDu3DmGxL1OMS9FayJd3u4TjR0ScS7Y6ZOfOeLiozu1JQAX3j/Vg/hv52V//z5noPn
CZyzYVziIgpdbcXklM0NfbjNUN3KcZeSita5zyorvdZZj8lXcIz/vSm/XnU1knKSx5StAgNZH9y/
/JyqwhQqUml3E8PqwuPvoDjmGgUJHoVlfFc1pIvCJD+0ymgdwSxf7xDurQ1fbXQr5vdp03nTI9KN
tSc+yF0/QONzZDjMbQjs/r2+CrFFyVaEAhEqWlzs4QRYtAWyrjxgx7BDLdWXq5kT09bqKIBoMBKJ
WWo0aDx5KDhm+pWugKY1p+dB7yufSSjh81vJIspaZ18rM7JfiY6gxGjlVVs9RZNjUeQwdVTHiW4C
FcLAQyXFDsJ8zC6qmOizRRUFRZ90Jyft6jB1yvymMzTtYe779sYZWaXV0jzmsKVuGaeVQExwK7kH
TUR4g6a4IdYnU/bQvhSiV8UHn2PSefRGPjujgnmLcBK/xfvgZypZkLrbHqkyKXyTtB6PpNv+YK26
52QgwM8kMPDaccvm4Gje+Joi6CPiDrYTzrMmWI0cp2YAowRxZQxYOK73kzAeBphtVfFHHfyprJBi
GkvKh3qd/Zq6IbspsEqchYhzK5zKfDnMLYe0ivGGAMRMefS8mblPo9XSR4aErMDslWlLCfWh2419
WFaX0Mw027GMQKdspsph0oko4k3O/+c6KWY2KI4BfEXTiRC+vCgOpJtk97IWvT862hAYtcDqV8ro
h2sXSTC2t1pjBm6KtT9OTnOq07kgr8af1LG+m5Hofuh2haBLBBh/WG6jokYLjk0pbeeA12W+inW9
CYuqqDZC8VBhyC3e8sVDw3Cpck+e3X9i8TbOXuaIg3QWamNNyW60pS4OC2RAv+y8csexl8/5nEvG
cCKVOV94CudMQqZQZUNP2SUudSsH5i/D2UW73GhW2Z86hD9f65j73TBfRHpM784I8fbyMSj8bxXr
L98kY05rwdGFGfbrHDydi5RAYD3pX43R5vPjLDno2Lk+WVX3ne5D+hTXA0JJjkvIdPT4punUySdK
Jb1uHAv5XBlUfxk74zgmTAeTt2io5Diq9Vko32b50m1TXV92+DEZhmmT5Mk1xJ3S1lcp54ehjMrr
dOnx1iWFjxWufq4SaXxvszh/iJkh3i3MtR8EqPBjr/XJDaHu7hUfX9Qx/oKFjkJhTVTZjn1K504E
xOI2LzWmvicS3+dykftWG1vaZ1mlBSmOcLotznRWHfphwCm+tfP0EUlDvCutS/C3tnbj0PrcGwVX
Bj5My6BtFqM80GzdYvouDoit41GFn0/np+fcLKuejDnGOnZt00fguaSfkUrX+nY26C/ugDmzNPmw
bvjO4ypvvZQGsacwdL14kRHSF9Gvk2GOj7GtfArSHnZMY/2Icej4ssAZwp8Q/cSJIsJJiQeMYW2/
1WdmFGen+TkPnN3sxEEhjldTZ6E6+0IIzx8sfTzqfGF41GvyFTTrR1fnJDva05tN+fPJQLt+jHMn
ZWyuMq+VxGtPCnPxwWKYzVVUj0Mg5Ohd1bLgdOw1cjNaTBHNukK+c8pQU2kKBNduyeIvEI2Xn2IL
fhzOFQBB/Dc8lsvBDsiNVLK1fm0Cpb5NF9KLlDqPvv+nD76nuwCI+IwB9tXBwK8IjH9/V6bUaAoB
OviB6Xnmmpqt1rqnv1/iYs4CTXVlT2DJ56fgl7/EBifoDQbjre3ZGYgkhOaGH5xd5+8XuXD+cxEu
o/F1pGYxuF0Xd2tqyihV9VGcVWsMOrqOg4q/7bnE5fX3C/0zOfGvLzFXWpt4jME4jKisiJxf71gl
Kl3mS26c7UIavNXasbWw2VsdLoi6L2/XxjYH15OUuM2X6Wbxxmd8uF9EaFyMhVF5aA5rwlJdDUeP
467jCf+qB6Zxwg9CbuNDISAMdPkJNcLHn7llGPEg8zqIFbSLv//0y2uuD4+ajaksHiTF6cXIQ+pF
MspcQ7uziEjtknhnmT0cR2ft5pDQTZu3+q/8eSikum26KgEPAPmY0LpYn0s7Rm1sd9qdniTOFGDR
A6IWVelDbArnvXNt+dS6+Fwrxh7SL37vr2/gP1NOzFOZxL4QAGPo6sXvxS+2zOaQpHyq0z6MibO8
yeYh3v39rv66cl1ynDRSiODAMIxGcedczIbLXJNCVZvljh5v7PfLnO/gl1eQWA0MizqBdH+/3q/1
63o9Aw4qwLF/niNF7K8rRxtjy6XbUJ7r5AUT+DK+ehLp706XrwRW4778aoLx4jzz2xUvp+Bw7mTJ
qFclg+lttJVmdkXs2qaZk898lFgABKoRjeOjUstTKfrz33/vP8vy/7+w//fyDEO5bA2QcNb96V+v
ykxuDkaEGDWuaY/R1Lz2hFEb9LsG8sb9YYhsSjgM5bOwj3afPZJeuf/iT/jTPadsZ57ScEiCMS/u
eQqkQ+sQk866YtxMpAoPBVmC9HZ/gp14ZZ+HM5m8TVN7XU+Wb7VApJFB6Uplb5li79tsNYuATwWK
p5H1hzHni+3zj3+gxsECJLADRvZiEfZDzPwGjr5zUbKxLROtDyIsO5POZoWZmMhLv7W7D3yTX3wc
/rg4EMqA1xIks+5ovz4dKaSWm1lRnnNs1HLmhF554P/SoLSehPVqDN9deaVMX2yfF7v4/y6Kf1/2
Yl+Z0ViSVrAoInOiNIVe/z6N3+f4bCWen06vUcQki7ylY8Y8SLL9+3rwft1Jf7/6xe1W6xSO21iW
ZyVH02RM5VQ4jYXIgqPZLt8Hm+GZLq4oNhI8jPQIPhBZf8Cbe7AKZwvoKWwW50pgpraEdYDvTHK4
JvAtNh9j0io0C9Q7iyI/1PoqECPXaJfyzl1bKRyKdnAdtmy8wEmG/mddYlgmCZUxOWYiONFpFRZd
xQ6yikmw1U+cTLALluUV8+nJzWn9uaNgtkL6ZZ2Ec1f55IDEm5iPz6hP+z4SHDiN4qmI4ke7Uu+i
XGyZGJs2GIBpI86+Jqqj22iBOTcPo+2F5EVLzi2A+sfSzgMxJAyTo5GBuyEg1So5A2hkl9b6rrX1
H0NjvuG5ZgQF4HFLIGtLlQ67dG1AYX6K48eGaMttJvUXgOEnx/2RI7Zz5nu2zdVU0w87sfC6jxgg
tvGo0fccrubafJyU8arKmqDG9rAdmLUSMr7/+4PXft/s8V0x3Uq95ZFMcfmesQ9wxOFQcoYoeIeU
Cx3AmwT9ROU4xfoumfEql/iM7WVnZMtJA7mUpONWoz2A6PVGUPsZp+lXO6TOO/brDonlhOFhmwAQ
m5HRi+3JqBGGUyhE57z5tPgS8JxM+kiK9tRkoUdbQ5nfuuHR6Cl82y8+f9rv7wLtR0QuWOsGbMrL
W6LS1R5s4gzP6qBUp4WmbGgQuR2knblgGJnUny0tyffF6zBhOq247YrlnSZHclw0VQ2UwrCP/eh1
t20zYx5P4+5oImGEKgSkz78/PmMFRl/eKFC90EJpBpt0pX/drIABTTglrPrceod0+EzrF3dhiNPL
0P3vTDpGWX8dq9/xkGzq5sZw1PcWkIi1VFftdBsxFovx1TfcN2hhW+Ksp4mFScQMAVobEpIDixHP
2Lia1JSzdX7nZV+Mx6576eWfjzIMHZdnzfjqxV6bAttCmZvFeYHpFs35XZ42kE0RVr/Y4P6wq5su
5Ti4O1jYAAkvbhToFCAk9O7PRH7C+0Ud/qSDVuw7xfmcqqm8TT1zus5s9HisYdj90umriIQ/rCuX
PYz5flLKGPK++BNsJy3HqJfinDbP82jdV+VCNwy2m7P3ig9TLb74yP/+CeUn8/2kgrPQ59yLl0gh
4kK1CLA8x5Vnf5jjUtD7gq0RO12yt+pJfyrztsL7ouE87Ggx/H1t/vHnGqi2cH2R9C4Z8Ira071v
KnGmxcZEFRLpJq6r+7QriWqe1QOpmn7v2V+8vZclMuN/rk5WAKcC3ghDv/jRUk0i5Jb1JidwgiRH
SGf67xXCL9f456X8V/2WOpEgl6kTZ1PfQTXfdLO5FdYzdiKM7ZM/eEGlpYe5r8K/39E/vC0Ea4An
hffFUfyybhSGxvRT5HJHNe9xcDW6vsPTQi/875fRfr8OpzgwqxZaK4ecywNAk+Jy0iunPUvNupVR
9aQQcTExAhRzLMdv6zPl/8jc66EzW3LTFyroFmoRkzJeKe7HXPtiJa3Fx6+7xK9/z7rS/nW/i1GU
8+K6LRXZrSXZnVg52J42imzDMX/8+6///YO4XsxBCeXTg1/8YkuaCK5a8KdjDU/Tg1rjM+u7w+KS
C8GI/H++lMagPVLKKqwQ2PPr70pn9r+ZjvK5T7MH26q9c64JL4wz/SdIxq+SYf7wVLkaH/s1d2vl
Zv16NfBbvZYN3Xo1ii0hQ9WpglL/YtP5/a1fU3agkHO8oWFjXlwFVH0KT3SSZ2G1gSz7N4dBPstw
2QXyIOvkFVbRL16L31/59ZJEiK8vPYfWi1ceJqhTTBqXzElGZKJVU05qo4wvf39Yf7wKRBMOTSph
Cpcvn+FBLWN0R54NUZ2rwXwg1/WLe/eHg+E/gH+DfpdhwoxfX4R/LXTMXUTxdos8u+XPVq+3zThj
6PmcXI6AgnbJ5JvVeVkT3b3ki3fsTz8PHen/XfriHTOwzMauuz43KfYNCYwbd8DF+/d7+IcliOto
5WEwSq+jFP36+yqBnxmrmXXnDEMDCMGwr5kaIyAqhRf390v9/hpTucFW1hzWov3b41KywZOznaXn
3nIWFh72qsSAXjCjhvuiyZcvNs2LPYpONPB9Fz6urer679tGHmu2RhIQyVIaZCYFWOlu6VUwW8Us
Ao8uIIcKaXyhyP52UVw+xIgwEMWs3spX+fV+RoVe4D2GJQn9tA8jzePAk8z5abBGJ5y4v8d8VPKv
Vun6r/5rOwaABFN41YFtRvTR9C92SKNBOikmVTnreK4OaqvlYdcxktnXGgP+MtZuFScdXzhQwi+g
VD66scwJ0hny/HVxcsYj9GTJtl4/Fmd4oPGpxDp4t8QplcpUJ8eajsR/Wgz8xRqrDXa4i6S8Vga/
3iezscBzTpVyHj33QRWifrATPM1jnChXqlp/FaDx22Oh2NK5DlsF5yr3n1r0X6+xmg9D4ZD7cKbv
GGSrH6QnncR9UfS1i/aV/nux0oHYczXXZAhh7ZPjFf/1xwlKMFAOsj1PpdwxNwFjZzvUrzKaz3+/
ixdv7/+5EFqMpa3JwdrF5+p/CDuvHlmRdIv+IiQCIjCvQPrK8v4F1TlVB+89v/4u5l7pzrRa048t
dXdWJhB8Zu+1UaEsqejS9kEvssAemQg1d8X/0bz/A+b976ylf/qQ7Zz6t98OVcxsQYFoH6wk2iNi
f8pGO8BI9Q/jlr/7GLIguQUJIaA03i7hv31MmPfhOkaUcNZwo+Xvc3vbi38oE//yJvzXzyUNgE4Q
yxwGSX95TBw3d6KxoI3E8fhsuM2Npju3rK8BzkTnPAEcLLe+9r9fo7/9UND12zfjhP3ribAWjGAM
OfMkOcqb1/YAltqD5+ApTIYZqSBP//3z/vLa+N8v+f+fp/4SaNTVEJSXjM/LhzUo1qelEf/Quf3d
7U00CK91teVK/rXDVapluAgW7QHgsJgNLCXfjbI9+/Tfv8jf/nD/9jF/OSLGJlKrDTjyISSWIe4O
UXuAlb2YaYBh3ov44P/+eX93RvB20iXJBoZiEPufN2BTWJWCHl0/dOV9Fn4X4S6zb3Cl5/806v27
KwQaDUYar1NO7r980JwSvhSpgjsCzIkVH0bjH26Bv7tA//8BTDj+85tIDJDOaNHnRVbtkfHkAYn1
Q9lCC5L/8KMxgv3b3w2RDg8WCyf116bW1mdrCQuzetBFUSGUdJ3bPC2GYG4m1+twA5wm3k+3GY7W
SyeNrxy/y07YCA1U06ZBDSyHKTb/Adwr59Q2Am1g0W1SvlzLk6M0+wh3ldQ8bGYSyEZUOn8SUVrH
arI/sG03QVKvP5mmkeSIaChIl6ZRwRDb7NYSU/VwAgz3WBb5cA+OMdvFmAb27QRThJpjU9PGgttY
kDmppt5r8XXgFXrJWR4v8LgCrHLApY3st9O3MYYvUflRk3wiCPieEAXv0rkhRhac+w2CZCwf62T9
IL1hurMFL8/sCA9FBpFKMQMBuZHGD+u8nMu1OE5dr/sOzmIN7TCmX6szHL+KS+lPzVA/Dzoi1ys+
4gT4TIssAV05/ulE9l5iYOM3Msv1XNGUga2wU1PguXAcwEtkUNiPlkrre6PKf5tFJHdod+0PGyfZ
wYQOcyibeLiLNB0Jn4EURIYCj8sG2+6cwth1CWWKnmWgDRIr3WlWrx47c+wu+hZEUw60DCAu6lMG
gNYzkkYehQirD7uPuoOahmZnG9id3Aq9qxOb9rkUgxusea7tWhxkgU0eL1Tv8bOTkeWXahB/Qolb
3GjV9EIat4GDcZkHyDewXxbZUmavmxi0rUPU746Z7ZJxSIK1iQQUw2VqPMQu6hARGvPbdcv+peot
AtKLMoSCBWXnJp9ikNtR8acROrb7tXJO4zBWHjJJa9+uKfyzEhMqonPDa+GMQ/V15s9kdGF+4GDc
6U5o7ZYyMY+1xMSDYrS9JpnjnEll7o/KXRBuxnrOpbTEJY6aX9wX9j43FvMjWi007EaHonOI7FOD
qs6L+iXfQZ//NqbLBEt0LJfnhizWoCXO0avjeLwNwzo8qDRMwSuv6jgPyzfaTw3rm8P1cMomsDBY
50Gcg0eqkVEdSEZLd05X9qfOQtwx1eGdSG7G7Jw0HkRW1N9DYXvY2IwD+sfoWHaTPIbVAIgHNzrS
2NzEODFJ0l6z4U87aZ/NopgRtXZ4CO3WuO1kwZqgq2MOk8V+BwKxWB7ccgx94NQRErXroctbG71n
JzC8Rfipk1i7L6fKuRh11e97lc5eaSA8HoZkvkyQKdBtQbfq4ya6drb80VwdnSq5075oMFaMOa5J
mdmfRACw1KI59ktkm/tcC4nm68V8EkkxU1+bybXN4vHUhSJ8DKOV6IS6Aro7N9Wdu+CBc1ewdviN
IKmVwFw1A1+slKATMoxGuyInrwqIjXOb9DHUXuTwBydWvy2Qd5hrEN9kjfML6NkGb5XSdzID8XkR
MpCo6vaCT5QqWY+uE970Uxk6LGiwcDEzje8dfZyDuHLK16iwyFfgH/emHFQwQ5vaj+lq4/ioVvYZ
GiabNMQAoU3Gvt5Mcqou66AZQN0nLl7KxNh8RjO6/iLfAFQFk2zUfdGNxT/6SQfMJCZsA0ZSW/+O
NCx0EHvgoklbY5o5NIvfKxv5rFV6UbeBfx0nhtwc5b7ZOyUKvmxGt2vBh3McWMVjVAVxr1uI5vvu
YoWJ9NAejVTozfAUMVHf95tlbqhXUrodypqxxK9tVWuDXXZlFZg1oce/Ed6LFQSHHtcf6ZCYfrZE
OL+7hAjCrmVgZELBwWTeQ38SvOZjGBCpC2YbfK+7qxK0QytooH2hZQ17mVL+KsJZJ/ZLRy3V2J8t
7i1fJtn3VHY/Ncp8lpHp96i0N7MeAKfN5u8yLEJ4UXzRERWGx/X5rRRDXtsIa18MA6xFM02DFaQo
mrI6fmIMlXmhDQ6i7LXnNpv5MxsrR/ME1r8p9BWZHMydqC94booWA5ZTmgcL+7c3NbxtRykjlrTA
SspxQXeA/7h74V/kScyTGVNe0jJI4MR4SewO0T/BFa92UbxYqMTehkErLhNem/OyVtElooki+AgI
6X7Y9HX2ZpDGT6L9lpHjBkWJ9wiPEIIzN0JX5mr4EJgPBiJ2rXMZ2T/SacG2Yb+76WwXZNDUaR5d
s87SrJsxhzITitoRkYpVpwdjknI3pqSI6DwneyzO1mM6iOmANKG7Qi3qb+tapue24OzdOuAbWuss
yOZ4wo+m/nAI1cEIRZvjDqL8aBHaFJIMsq9HdznAZJj3Md0Mt/Y0MG3G4oHjAx+WNBefd+16NsZh
CtauM57qNLZGJJLDAA8V3twhQRCKuN9NX2XY8VY3qNZ+azU0Ag9CD24M2fJj6lP0kM4bT9MYsdq4
bMXdyvly05JMilpg3ndXxMJ5lcEjAZTtGZigYPrJ7AYC8LvdqQ81DK+LAufQmnnyCJQug0RB4aTI
mUSlubgecIz2kg9adK8SzMIuzjy/70xmeHOGaH0K542l0RZ4CBIhzWOYp1yEJVLtuawly1oEVzg3
oujO4KqxnHTjvZ2VcOapC/d9jmeg3LAbZc7Dz2Am9HLW0L5tD6AL4jL3cvDl59mW895ozfTUYaq5
JSsVbUIkQUmG8qdoWI93uInOek8W8yRy5z0EGQMYq6iOuWJ9ij7Z3DtYpQPkPMZ7BwUJZAkqFMTy
q3peFwfDIpkcCN8jMT4WgEW45/XyStCeQF2X/8H9C+k8RVTT6VYLKFFL7tYKqWehxuzIKnW9IwSF
p6Qj+vBGWhMiUbxbFyJlVmxqSxTwxgufuj6Xh0h18tDrsHtynKXYCIb6tWyYcA9F42AdMEkIQSJz
6EusT36l9S1U1dG9w0TKfbw07m+nRWLttJoIACy59wAwnZ3UJ4Sac8/TmlM8QVuNcajVr0ap9V8W
tiFMFdlSAEtbC7ozfeWwN7IB67Gc9AfRNOFzOERAAoZmPmSlCIPIJc3UitjCu+XKqRw6gNSVVgyH
tV+iZx0AwWM743aYzJoRg8vSOS5C+1RHY7hj/lQ/y81bBfDW2fUaJxBEFWQEs5nukUE6h8TR0yBt
Rox6LguxdHCerLIDFxNSQ8aTM1VkMTQ/JvJ/8Hn59MDtzQ0hrB9dsjNvSkrarkUWoPMOjjwidKtf
4BXVntW37ukaQtgkXUl7IM/vTu9HdI+pyxdGVVoVl5SEoufGXb6sTu8ogYZvyD3RdZnN9jq2hh5k
uvieSSElVZuBvFUb+F4mB7483nSc+Et8nGdaaDbYKLgdzva6icVtzAbX00iA8pw+Wfd1S9TThMFt
LxcxP4XzUvtazBMZ5/nLhPYWr3zaB2UjrJ1RHpJi/7vW42cdUReMUoZ56OCXw9QA4J8wkHv6PA0H
FKAo/NMlY+driT2EpXkHwylHnBzmOxvztm91ESgJh+L3sihB35Dm/TlJ8uZRNUV6bGbL9CHITFeg
s/0XP/ZyMMYMH8oEKHmX2v8aqzUdX3vOL0QXpNgTs/AZTygWVbxFh9JR+MkiB6IktYdAyRy3FyMV
w1tfOfAYcZ0Gbl06VzS0EcEy1ExmbfX3oG1oAnSgyJ9dSsOxz9pleqhxnRPYs4zNB5D+m3lWn2Y6
TeZ3Ks1JPKumT0yEQGaVHxPYSuFe6W31iT1uuxmZeCHXNk1MqWrcNVa/wexL5fr5MEMZlM48zq8d
PJOrNfFaHi1pewWe3JPqcXsVthvfZ6W0dq5TV8dsTSxPCe0j7/rMK5rE3a9NYX5ljaBvcYo4wceE
/c2PknIz9pCRhd5fTzxsAb0X5pCe/bw3sxPDxWU3kgd0L2qCARAlt/ZTnLhQ6Vr5NE7o56OYVTln
vXNvJQj/Qxu4X9M2OD5A/tr9B9l2w+KxHHXONZXfyRy1ZN9gCT+lOTodjZI6yM2uDpJx+oYioPwl
7tARdxkkHgk1kLlkAaeVmke3MhdrWm2e0tp+IxWTp8Rp+fZTizGO08wr4/AjD/vSl5k0oDwaaZBN
2zmIEcyrrTSmY2KsQ0cXX4veBp1n2GFxWwCXSQMXUhRVvaPxl4qcGgbSAMelSpcr7AZ4SyJV69UR
9X3W5B8D8KXjZGGi8gYTe5SWuy3GZ7AZBDK1QYyBeCdMWezhz/FqAJGJk4m7E/9bTLBzzqQZouC3
RUrpb1sPx/sFcc+R/8EM5qKPb4Gqoa2NViUgttpjyIEgqve+wGJmlI4JqGS2j8Yam54Wgumh5BhP
RkJwVRa2POTlRkobgXXD5GmKoO0WyBnkHd8x6AZ6pLqPyLZ/tJwNhUEHcp4JSXlDWqwd2kWrvtwl
xJ3N2jsg5bj24x7fulbEPd6lUEMnYeL44kDwldZoR4w5DMtRB3g6FOmgCaP2xpqQZOsmcRsO0yev
pqk3vLSixoM7ph3kNBGJYcFiute72fGYUxo7EQIEURExWEUGqoyQE+bipr0y+aWSc+Pyx40gANQV
zF9RRtIrqdyCRKKTT+NkCWIsBkGjNBlU7rDeG2oxTmsCqQ3O1nKNzMyix3BrZu1te5Cqjm7aTuGW
LZQDsSsZ7rJCDQS5GMMnhGPnYs2pdkusKfElEKz2BXzu95hj5oKvOAvSOYPuyO1k3FPUYpuvYoBV
bjWQRzb9jFPbnuJ+dD1W6OuNET8N+Z6IHdLPMlxqtZGJD4rXkfOFmqfWFFl9Q4eopK/tXcznBUZk
KELpSMybcLhlQRLHWaAvjvsuKwtPqcIU/WsN7S/cHNNLZJTVqVcaFG+9WKrkxA4UwIhqBJhpJ+6t
P3Gm5lPWzmYQklK7y3UkKXUdIrASWNN2xdJVt11vfFumqZ3hY82EkY0GQmCcRDxXCSbjked+rTHB
Z7P1WVp2fzTzigGJTXg37hicoZWJJKFM2eZjKXx19eXNxgRBXbVA6epqqjst1w72QH5OVjASnEqq
VYSbsEyyCg8BiHGeO6gIOPY6vM3rA6OLESU02jK0KdadOeL0SWyUAWkD7Dsp9PiYyDA6Ok3ZPsaG
Yz/xpUzPsrktEweZYTd9whLCJyTxV+oUUB5LHxz+/TjsiJmTb0NSJ7ulz83PPjaMWzfNjMRrusj5
s/Y5ySacppdRItLL+w7mhx6+YVpBThVrJNxwjAYk38AKyVvj2LljFGAc/rW2GTnu2YgN0zE5N1GM
71PXDnHi1L9mgD4vjJZgUJBXsmejB2ZJcomXZZGPpR2/EOhNtpOmA1cxnQo76VIEBcJ+3ErDz0QG
jF+LrD7GA8F/xDwq0r8H41QtqntUY6ldgAnYFwCo8a0t83VP2l+2W8GWMuSs+Rpi6/i1D7cyq7vM
nqlS+y3JUErGFhFJjKX6zVvlB8A/2BpUU74k9xpn64zRZVJuYG3awihJbF6e4KAba6ru7ETDQlVi
py4x/vP3WTHge6PZRbr7hdKk2WtDOdMYqu5rHZk+IrqnrOqmvSGr4paKcHybS5A3ZhvGHg1jBYRM
tYewGLKNK0BDsNZW9kF0SbQvy1EExqKKHa0MtHF9wYta93l67CvgyJFt/MGjjxy3Xle/bhQEKun8
qWudFD03z86cteqK2LAMZD+hoIwis31simGmd897nEOtBFY5EeLtYEf0Nci7+xo3lWemxS+2VjGP
bfsdz2Ai8CYL82yV3P3DKn5vflwv1mtmcxBgKaUBt/9kIf6YqlPirsCPu4N9yyBOjmYw9BsFMHVu
7BWap4nY/+w6HApMtAYyLDIHYzmOdOQykHi0WHvNl05/GE0RP7SdWV7dzLHfsWcxmaIj9fhxwTWv
OJRhPaijtLslwKtn7oA5FztpgWTTDSo1LRoMgDZVV3z0vRVewIi1x5igoWMouvgeyloXlEQOHWYu
iz+kk3ExRy5NZEUc4nqjdtUEEacI0/VQpa5xMfAtA+ASeNpM2M2uK6rDv0IA2qjbr+X6pcWDzcC1
nq1TP8l4j1gdbAwV2150WKs7EkePrO0B4jgxlyOfiBxIpHWaZnl06uS5sXBZx1U37HLZ04zpcXpC
R9PcunCMzwaj2csKsZBXSivkH5aH9Yfl9O9hnccXAcbnkHWgTOYk/Y66eeLPZ+Ar1y03KOwHPHpJ
FwJ/sOYAlQQjqqaGMmtn+h3EaJ5vhU15iVx9V1Rmf+ThNPekFEjMR0Z91tq5fDLC1H6fV+eXXc7c
LzrnDe61fl/Z8FtmrXROUjUVZ0lTPnea0wWGpKDQS1I6RKYlH6Nh9zeEgeW+SjTophR9vraSeZXW
OT6oQqtf1qSHlc5EAuqz1YfhExdD0PHltUsAF7ZqW9SQVC20wqKz1MeyqvHMsnMANjYbgFxbfXrh
VSe3ia5xQgGm38U1QwlKoPG4jPbGX+MVCRQWeYQE3VDU1P2KWft3ihTO8JjHUVzHEdyEcsiLP4xc
UZA6LSfyQiTq1SED5JEKvA1MlVmvs1TjYwp/gISlkHgBIuL2GmciF547+66dtTyI7LlibtG3vhMu
M6z9flTXwWIKt5JSvSek7B03HDKiufnB5DUdCegAjzBPPXoqHVPLnsUE3I6pLvemMOOr0VYToEcb
pKkLI7ltDPlmLfKdbbtOoVZ/qizusEI39PzAJ/qTbFCGa4TGGWE4fJuFKyKmuLjvkDzU/dlxIcqU
G4mt1/v23SgMkBZt0QUjHlCjfN9YXFP3RCA5r4a+VH8cDv0bu5g+kHjXZ0I44GczY2J0+ZEUuBTm
iFwORga9T/AGnSQZDztgppy/1L0fqQ3ixihwVQ69nT6NompZDTSMFdrS3odpGR+nWpBWGiMeI1mh
OHcWigweORWjlh6sCubR4F5qV9QfZGu2IcjkztgvMnkZ3Jj2xJw+4nrD90p+P583gHxymBIAPx3y
JMDVtIKtLQoJt7UgQ1ZPw8c6nqZrTG4YiaYdbdxLgvVi2Kd9279grRp8vUtcUCgd2PImNvUz8EHn
NMNwfAtbvQt4bJEsWF14ihaGxYYbv7JB0P3SiUgxEBgMQ5zKRxqb8ITVSgQqjUhNrIj1IJyo97Wo
yw/pMDG5c8dq41WqoHHqX4Ve/sqqQviwAzECK5vJ2mWkkWx3eTjc5w4YucEBWEsAAwnrVWzsGngt
jHWzX4PgWBzrgiRPKVmi6IMdvjX6UlFEz25zhEu/c9NP5mZVeFOWg21egc9u+W5jnySHFs3I7Yqr
EIWkTA5ocIlWhJdBDFnLgKsQIL8tzfpeM+idpJf2uI6r32EebdPI1/atSC9WsxdP2xfAIhFU1d6y
LhLuEdBu8Dhyxp/NW8RLWeA3Ddb5KiS/QZiNOFgCqGXPEgl2DLTdoqzxUkuOiaUe+rON92WNRs1b
0uwFo9k2aGvFPs0d9UjezK/FEJcly55XHviDjvqZeAJm8TlcaDKArpIQXjJFOjD+evIDYRXnm32x
x/sC15KCTMeQ0ygsSvYiD99XqrGrUbDf8e1Fi//UchqeU8vpPgUkqcBdMHXjOhUr73cnlbu06McH
WzfXs2Mkn47ZvUa1DuA5x+rek+eO/VQD2zxXLRe4THwXTOOzWeF69ySgqbuh1qeLrMAtMRKevCrR
4JBqDKLLhHHEUFYRU9++JRqSphSGCusREwifOQKyxow+eXlJEEgumOgzJ8rZbHAKL/xavpyAw4y1
McIzH5I9ZB1MDV1BkMLCOrswmdAQGcBbTdrDczezR2mS2L7k6fLBeW4cbFYdPseefgdPOQ1C1HR+
iWnB4sHHlEp/zY4ppif/ktgzWRAa29yHd4+XF2P3U9g0SWbmVLuqo1bD9k2IzBT9zPYc74jSWcsd
6433hvPHZ7ECiiacvyCrgw9jMsQSRqckgei6NzRJS5jUs/4ttK671D1G/JToDC9iduO1I6l7DJ6A
NDMoeCAruH9Mkxh7yKgL89E2ipLSeK0bfymnT5NjKshBBftATb7IOGXfaljNwox2kBBzU/llRI64
sq+proqjhD9E/apohS9pZC0gIpVkYeLi4ehEjJVQsJEtwozOPP/Qo6iBvp26Z0bOv/p4YNjrONuG
MsRShk4mXIK8H/unBloraJusBVAEhi7JiW9UdhQ/j3U03JVF+wXBmpjhxkWrnPKqpo4j2g4c5Qhw
0yY3eiqGN1lAOYeiV1y1oS3qS2FkxVVng2RjReln+Jxjus9Gong0XNK82uPyZgzn8KFmhg+Fq6RW
1If+ZRIdVXmqzYCm6w3/brxWkpHeYuArHpRKz6vtZmdL38rtlmvBIpXe2YiafRNlcdC6fb9vR7s9
sqghBqcp4z01Bw7+yjU4+UrdcxmrB2Gq3kWZv6IHdXiou3i3JqFxJJ5HHd3ZoH4L+9nZs6JcHkcT
SWhvT+YJ4/68m7quuKnmFm5f56wBqrsFvCAYpsyMXFKOLBTz0pqv2uo6FzvivyCj8LPqAKbNmWAP
oBvkvXYtuQ6kpvr0vZyZoC8fYtHGbaCHVut6rZ5F1xY2MjsZ2/BYowPT7cJ7DhNJvE0ozpbIs+PY
y+S4wTtpbkgSE6lLg0CEwC6bQc9inqn9aWGCBQUG3Td5zAHWnpYNIIk2Km4+pBCll2zhMDNT3H0f
MRMfUyDPLnWKN2Z1cTYojNhuRFv2eNNdZixxF10lxldGjA3/Cv6WieDmHUTF6ujIMX8Q1GeHKB0e
MqLvDqnVgK2Xubj26ebykOYYAEhcL/gt5NmyVH2SGtaoyglJImqT9jNOknrHdC73JZUoIbSFweuF
9wAM+4xUC318MkcWMoAsugt4ckREYd/tVLlu0hiBD0Qo8pvqteebLoS+uNm6Hl03snbjKOPDlE+s
mNe3tRnbIwED1Q5X//DIYb2wLsJonTZDfiTbO7mpjba+AKoABGeOzUOtUoet1jJQ5K1sY5soveva
6UlSeB612WQo1muSXLBtOy31L+W23XWReLFKu7dO3WIsT/U4MG2iwPBtipoSnJEZp8VdG1s8Fu70
nQBMeI+mkpjaZbPVWxnnQj1F38W4WPvMSUK65yljqa3zH4wbxayc5AMNRfTVK7M8kExFXEqfsdSN
CKLMUnu8xWwAlVtvdN5nYYPoM3LPZNG4Z17JxinK0hqDQAEfpM6gmPNaXrtsOZAf1QbU+A2xkvV0
LUWRHTlEhq1M1HwiPiiVB205Cq0ukTRY1MdLBQp3WmLPStVLXg/ugRVPe66tbouEanS63xHXltUD
/AtdSBZV6GvJNN/Wc1RB7N2QwaZbkTHi/tFy8bulJ2E//VuZJK9Yjpa/TabMHsZlmXy9jYYdpmt5
R1Sg3GUjq11DReU5dTN1hhSVHNIie0mlndOICv3SKWPmB+hhYJQZMAs2NqybEMFaExpctlfLyVBh
9JZFy3fZNx948GJfUAH4RdUxMRspBdgJ0vqRrO5trHEULbZ+F4V4HFw76/aVWg2PHAsjSDiJrmXe
xV62LCzIrfllrHIEkFsMdcXu9HaywgKMrtBeCaE5Id2+XSqR7NkE3BKL5+zXUX2ORh8HauFN6whu
cVhV8Y3LVT3Qp4lbFwTZA2L3zJcz9BpyIN19OOTONwWbAEhoV+yLMtAtmtOelg7Kh7moT9gs9RFB
OnISN4QOO8ymV9Ib72OSAHkUzE8nZcFXq7aBQbn1Zo3+vsopuXHLkIC92sECxTI88fCfTci2mA4k
mHR8IUtulzo1H8h5yq6ihgC4xjgK1zhudiKpCXurWnFnbKsDt6Q7lMhpPWURkZaPsniwIuLf9XB6
ayjZA3hyLaKALUVFdOq4hi7rd0uTf0IwA9uDgNDETl9BKY7+amvfytJteHj1hztD1oinYbhmnNzH
VOPbRCYDoLqTr+gI4s3EuB5XIh59ay0enGnt3yz+soDhFBdcN8KLRnpbkPXxBwoeKK4SheSY2IGI
4unZqWybLwF6VGXMloDg9Ke6t9d9BzLF6cfXKmSXmE7kuoh2SAB4uG7A2iP0nXYsdm4s+pMx5P39
oIf9ocuS8hk0kxkQi2H4IlLEpcH7Kv2wmaxPZejdcXQW8z0SS/+i1U4Eo68iC42tiYN/NFfUtkil
OlqrnRMzK1yarSJqLaDStTU8tGa5Po7jiCGRWRTE9A2HKbKraTXdF7FG5Q1jKcmK3w6fYdXw6DYT
vLuo9CdaBnabbMFoPlv9d9Y5dDxYLX+tfUh2snDW4xyn9t6MTaaLbB4rTfqVizirKaHqpT99Nb3F
WvRMdhBw/U2fM+eMA2GmOGjQrOnVifgEyGrVrulYINIeDYEkhP5OpVP7S++b8RVA0eindLteXs3Q
3XTANqLnLds5mn5LsxjB9x5sf8gmqJZZMQWuPYhd5CI+mMMyApRkGc9iMH905ab4gYjhnA0z9YVo
wgcXm6TXqUoQNIuPurdYYACAJ4HDoOpBrA6XlXXFUZg1y3xtTO/McOKGS6lOuqJNB28E1fyODMrY
J6P94nSW8WjK2jjSeaHOsbKGA77mzeKokEjsZt0vU5ES9hA+JeAGL6wKi5deIasoFye/EdYZVRSB
KJmWvgH2t/26ssklrOh+pIOYjAWF/mhmn0jrGec8gHCiHPCJ0PZ1hs8JVJiMpf/0mhZ7gZyI/eG1
KX+PIr0NV7KI+3uSVEGL6MaFMQ2JpdQt0TcUaV6VjH5zCF3bTt8h9u0FIeNeWe1RWs9EUxAzxEOp
nmpxUerGLu+i+OwkR+ivCSskHTqm6xxVQ5V3A/s+JI3ALciAjqVXJO+SBBdT4+c9rvnRKr5d+4G2
y0t0OofuhkGkWGmF9EvP6LMcdknLSwW2DFfrq7QfKv3FpKcq7+Lk0NkUseq0VOR65D/FdMwZQnWa
b3QsqKqbhalSchLzfc+QaWDDmI8EdSP5yni1tf0f4EXUCD+dFsD5bYebufgeME0b4e0a/RZFS54N
SRguapW43UfVc0QmfXMj6vSkWFRb8sFu3D1vvZsq3NQ11a7mlwftGpAmeNGH/dx9L8wvVIaMkb5K
n14XJlNdtJtG5AU0RmZLEJ9P9MdRpGe5XJyYXavMAyWPev5Q1s8lj05Lo311egb9kP3GPg9qk/hb
x3d6J6jG7+2qWfEfmkxiA0EhrKDzd8q5q9o3nfMyqrNzZhwmcSHO41TkMA5pojkZBv13GhMShwhV
AFxdII9NT2GE13GA7Dl/cwJ5BYS5gVmcrM/txHsHbnYGGEUvXyvrZDGJIPLOS8LJa8xzjNKIO4b3
SMBfncX7RtxrBGHKj6i6z8Wpj783KDRuRH9S/IBXzSAR5uoW2/brgxnLZD+4RBx1imDf31I8L/Mr
nkmPNUcnr6FzqFlj4YfREOP0hxT9TKF2vfjOUSkWvFUhFCerRiTRtQpvE0n4DVqt7OrwHrcIn5Gd
3uwr2l3A2Wi/ikpr2eCO8iUeVXliuvtlZEZ2C9tvZ690V9l1IujVIVWL4qtvZ6RQ8t5Rml+YxK7m
ZG9y6IBBtm5Co7nE0PVEfswJmp9IVIKHBYKdQA4wJIhzWS5tLoT5apITIzny3Jex4eR12avlDFJD
T44vIIYDWCZ+QzWYZgfy2umh+L9STS5Rgu/5aSa4p7haZGLMNPiqe08B/sbnlv2uY14z2CpuBkuq
v1Pzi+4+NuEhRYC51n+YTx609lVfHw33BbH4mv+ZQMezwKoasXEqjvqYokY7bKEEhgI3vXwkzUtC
PNuoH8NoPlmT7mdIN5oKi70LXZuhPcUCG4TTgupGIn9zgY635VMnXjuT8lI7UtueKmMj4UP9T37k
4LKxL6B7Y+Ml5K8eS6+wfs1Q14r0ZuVqDQlaEEY6S+gjN2eepN0jKgoA7c04EVz3m5QtXr/3tvWN
+M+PYrDZNtwyBu6rcRgkvxvH7cJO/rSpINlNFvHVXQQVCQci9wBNU6Dl5S7ptNcR+Rn8Tc8JHzJ1
P8fZMTM/DZTgSwk/lOFrVH9WI7aO8Rmk2/YqnLcRgET1rqEEqD2XBIk0pyItBNKUZ0IldTpF8PPl
cpUEwpn/Q9J5LTeqbGH4iagiNnArQNmynO25oRyJTW7S059P+9xOuWY0FnSv9Ue8VHP85vgoM9L4
GJOK6sabISORmiYEK9LyU0vvj3fLCByvBsloYwcTDmHEyMq534ZTvZ46KnAWOs1SJ0ys16qmyZjf
yMzCgyCgFmRGbyE9+cKeRdJjj76QLmrj9U+8f4N5k6HOl2IZQqnFX/3YhEUKyVDdieWgyTc1fTv6
fpE7IyfvjkhB/7N2riQHBBlhoIVFLKM4duyJlbOrqHiZqNkpDOICHrhXMxLenKCctGB2v1fO3Kn9
7sigdc6sFxun+UjUB1KyyEE1gIIByeVlzdGw7yftzpv3RFEMHu/DVVGqI9+1+gPUKmxsdlz3U+uf
Et6UIdtKuTPz1378dqtmtyCxRWyAvu3JpiWjRV9YaYqy0pwjmwgl+UlTuNuT4lgf4GeI/3jqm7fF
O0ky2f+LN6CWg/WPvxgV4/jVONdb/Zmv7R3xWM5/kB91/4O+dk/YMPuz3Ojmj1zoevN3S3vOWy5P
TvGBLFsXmaKV71b5rMBRsvVeOFduty3zdEAYSvzXApn8kURKWejvoO2q5DUfH/TlXaISMYaTxpCV
uP6wvwmLkWdknEiCCNUc4VJEVc1wLKlc2fHtD6Q61hQ4WyI9tVZ5nbBT8sWnW+aXQEwP44RyUIER
yovhg0DmmFdfs4kmP+fbnX97BCg5gcDOTIbrmtzKXiIehmDJfzV4B49GlgFt9ZTaIQrSxdF2gIsU
DLwhKYtEvF4oDdmts7iPqdeF146MglALVE6lUB+LYW375CC9d/gCVulyK523NP4Vl8GnQVXu+0/v
0A73ouEPTuzKm1HuBhg57EyHKT2IEYEhSazper7pecblxeJULSRnxu2AsH8k91Q802KYXl2JmZSe
qPrRI2+/KfiSPzjEfKrCKJmqijIU9K5ytngGdr31I3GeenXO/V/y0cvxmMxnOsc2Yri7vWkw0rxE
B5+J27xkzWNsQsg7bkR3En/bb11GC1MeWMnUf/kgYpAoXD1d0CVE2GafeXHXoD0gJ2UVkcIr51xM
834xDl3PKqvv7dndjlwblnc0NPiIfmvnFwFHMq0PiFPRpV+W7nGZPl2DJ+ajzP5pKW3RHoJ6mj4a
7U61Iex/RIJhoI8fk3ta6yvJfjXEYJOep4zGvE+wH62iLL08yPZZt1BdfuruSdiP8fRC90idHFZn
26UnKR/pCSCKILDlxQeYraf7Mr/aKG2z4V+ZDTwEJ8d7GZ3dzC2WJRhVXhzzOcmvajzrCVXTqKSG
91wcyZBRq8e8EmU42nlCia989E2aCh8aUPXR4X18X417X0UscqEzfHMfwXWHFpeZiH9nQTFGdfao
NnVKEtL1MuoIqmTPt4eHtCBc0SR3Nbc3hr4VLRYZdFExl7N+axK6k7ToJPVBuY+5Pp1H81+i4l1p
+kDV1A11FzaaQLgdew/16jAYs77DhUzFWhMxpjMwg12zAWhCp0SVtSS9UEqwcbmAveqRiATEpy90
53La5ceZlOuy/85QTUsqyZfqII3fdHQ3rfmWcwCYeo5hPA/ApCUD/AybmEy/aklDLVvw/C/3eS+J
DQLFBVST/PeN/pUqqL6ZDsq/3pq+KeDYrhQsLUwcsxu5JHA24skU1K9P/aNKSPtebU6ZJOzij9lB
tD+9xM1dGTuB1lLfA1S1On9jL8M1fZqaT1rdG9Lqm5zzoAbC7LQw0+9737mufnEeGioNbW6sRG5i
DaE0v/SJBlHfRJcoOPGU+ULzd6TqkiDq5Nu2YKzy33akmt1Bso+chhuRAml1HHHBQm1z5pLRDeBc
8VdWaFtiCjxdwKO8exrHd/qZxHBPojXiC07seNtVPxYEO9mVUJ5/tRcJZe+MOCbFNmcTbw+pq7aj
8dO2HZGz1Irdgr2U7A4NEKiOL4c0Y/S82ruWz4e6UgekJqCrc/LXxTvP2xuo2zSKSJaZiyx9Xkxy
TOsuAvg7D+QV7NzVQU7/13h08HWvg7BezaL9XHVB53of2NZPK/9Sxz05RNwnZPXI8n3qMjZ09G6w
gHDN60j317XRuHjT18x/SU0jUh2a3vVrRhcSP1fLn9/SH4TbxvhQRHQqPnG6t9dDhc9lYUssxb+E
NsYuzFd9P7rjWYnnqd2KjFmFvKpc2xhQwmw8evdDD51qPx3roaXKF7otnU9tvS2Ne+USyHpwXINM
+hAXRoR6IhiYEUWV7RRlehOqPlN/GLqTsk8dtLhIf6TlBDMQ8qAdTJjSBiA3N15c927UjB3Cz43O
LkUkDWG1fPO4VVAGBNltIwO4Ua+zRdq9olqxfJi9H7qCvlaC8W1pE+F5qa1nhKqbrJ7BfX454+34
0mknwz3IfKcKyv74bNDmzvroO3+KtlZYgLLbyvRtcuNgnTiNsCEdNZ4iGAP6Cs7wz5bzWyUNStFn
6JIMnRvGFZKd8vJPn+/09tlBq1qdjZyHM+eB1i+iQfa1726tB96p6dl9nPMo/ywhwoR2gg68KnsW
CraJYPimvcbipZicYFwuQxtD9zOWvRkovxaChFyAdpY+HoA+vnNJt62rJzm+au2T1z1Oy27EMF15
AegvGPrRKfmB5tr1HyYbjO2f+kw/1KAZxcIERKuPLF9p1ryfs0ujnXAE0q38WLonKd5zYq/XZQhc
QW8jHTwpwbAUYa0GvDz2OwtwVbJSp8x1ev43kovfqH3S3OU03mU1ay63d1X9+OTj03y8y4wdfWiW
Sc8zicDJErY5rWxJs1fZ60gKPs42yOvvbPr0B/6HqA40670yv9pu3KXWElr6gah3NF08x6unHpRG
ZSj5jaJGsEG88dBh2ibVfKUDRLT4L2yaborpy0bYt+gFkWzqjKvrCNwQb7DyvdIVEKyc1Gipi2Ps
g+1r3gXDYLAW1bmsF/hyXI7gPbQ4ZEtkjv2xJ+uP34eLuMErbs053dUiHUoZGna4NpIxUSCtHRSJ
/ud1SJLMOSKb+MNPMA+BxVb0Qo+y2iGsOLrDsh8oltBvuiaagdDGDyRjF6aOSHr9NmLzvkOHTh4z
K5i/s/qBFuVbBcAYtpW9bxdedneZDl6dvKu5frdtbe+vY+QJ/VzXFCg2awActhFLeQXPjKxxPoLx
fzgMiMIfj5OVP1B9Fk7Tss0amodNtyYJTkRerB8GTzvLIjmllratYP83sBm/nSa2Ss6PyaJD5ENY
TWawOv2h563JfHTz0vpA+cIsQUUFt3G3yQotIN7ryXZRgKXiUFntv7nwEIjXRIz4pX80uHDRewf0
rm9azYpWIqUDgnix9/0t8mHon4Q9MiKv1cb0b9tc+Q49dJ2yYmvMWAXc5biuyR413LX0tSCz/F3V
0XuO/rg3+rtKQu9VkPSq289xfDWzkZAmIhrV2l/UKk+VNlLXW4WxTokK4DJ9pyePA3qTrPEVReHd
TPJXlThvZjNsRi7NoTBx+qHLMZMT9qRQLfmLQY7ebK4v/dpHPj+jo45USxL4cx7ZHBwtRWzrsiLQ
oWAj8dFXrDvNMc59LfdWz3uKpHKigbLz3Ajq8qPVvH1RT3edMQc1/sqeYitYTbpXKdZ9Rc2/F938
CBz5No3qaBdxaK2kexo0fBKoxNpz22unmtmuB5anz8NbaiS89r2uflTs7HxT22fcJ6nu0KBt3Vqs
wIr0LYr2B83hCha8vcOyntKS6b3AAzcI42rpYyT+K2Ah49PuQ9RlQZp2+7YfKJwZdkqfKRyhhQqG
j3LKg2vWocD+ZxW394fPzsWMnvnXp71qMtxjb6wh0W4XUTOxjeb0NAIiDW6zTTQwOR3kZ3bmsASE
B5r61Rf/kXLzJnBGepCZ4X67mu/bk1HjcEUhsW1NRGcWIyQVrJTx2vESOTMi0hLtxzTkh2IqQ78r
D7pe4e7Md+1cfcAql5QYpwn/G23bdVAxN82hWRF1TtlG6E4z0aHxFtqYCm5iOtI8IWq8pu4o5jYQ
7KWmyE6FN9Ekkuzicaay2NcQFbVROTenOuEs99YXG+XrODAQt8SmU1AF/TXeikp90EBd707oiw7F
QvI+Vr7YT1lI6Kmu1wPKIcVaR4GmsJ6owArpmbmn46UkHnzdyS55a3l4yagnKks9VJZLrqctG1L+
8ydreC1GtrweH7khcAby6+TIaJsnZyg+8kWgBaRu2qn2s0zI6meyUg1jHYZQBJAVojMZzpBKsVGe
O9iwZuBIZvrh8ci5P1rV3C+oJvuUl8KoAg8VBAJWTNtIwFdO+TijpYg3oWkZMFhwnC49VvGwyeMm
rGq4bdwNVEohiWyCruYiIgsR2TXgfBOlnbc3AVjJd43ycY6Kwd2YhbUjoj80nerCmHnE5cumxVA8
aEFC0J5nYl3vBF4hnJYuJsisAg+zaQeEIEBskNc0T2HIGtqjT6dhfdvZUjpMpdHvbabeTsk/8vup
l7LWd2OCbhuXu5HNcAWWbVxUzx4x1yiNvYE434oTU+AdqlQBsmfi8iPI+M70PXS2LehKfepZCPu6
DAxt2nIyHG7K86XvQhNtnj+Vr43Kj2rO9QC97P2axpQx2fKxdpApoqJgM8S5ltvVe2/YqEIw0MQW
mtjc0O/aEbDc44PSWcGPDNCzjGS3dtx0hy0rmnKY35VvEWAUa1IYx3NAVuHWit2NEh5qAgrVSoGF
jNbOCWm4CyRfNBaYCX5Uvs8FiVM25dMGoRdfzq2DeY2jhjy/cp1kIDQHXCOXocCZ3HQ61y6modQL
UWwFyXzb19vAqqqz7uEyNjhZ6r5CrGTSzCt+LKwlwVLYQWojANA9lNNcpTqVXqXArN/3vzWDeMPn
1daJL7Q5zaKL4lWPLOC9xrDuDKD/lvbjTTISM5x05qmy12crt/aou3eUXjwRAPwAK0ydL47kWeyU
Fs1+DSaaT/uUYtlkEDuMUiE+sij28wd9YFSFh/RwBpLa8+BK7aOZ0Ih6MH+GvrJwYMMQKcyxH9Kh
GdjMcKnSHn2L9W2qDgMTO0V2lMg5M9nZVE/3HVZn093585fN7TVSk9hjjuzR6FL7O8pwEJgd+FOD
Lp5sYBS2kxXtu/29kOqH4P6TZ48DFu+wjfp4cIf3EqWjVeb3EwDdMFO7uFR4u5JT1rU7fPxQPEMg
5uLetuuDobDD1ePOFPkj3m/wUNhZiPuDLsyDYft/rcgo7Cww36TVU00Y8Y1it3QfTIaXYvaHg4Iu
l7F9rY0hxD7Pp+wlTYOoDS0OJMd9XzSA+KF3L8weHxNSQroBR0AeRFnF7S+sTIgl/61o4vOqcKZN
A6rKNHn2q/luKBXOQcT/TkPGuFr4FVljvQNihtbIsAnSPJnlUAxcDjbGRITXN0JFi2gRp8d0qimC
XD7MnE5bb0TU47jkbeLcNoOsVIzQg36kagEqIG5IYnDQc3cwrFE6zJQBIVyLWVJNf93fpJuL29/R
NLsj7ezkqkXtodh+vNnaOll+nkEZpW1GTSLe9GTcqrizL9NUAx96hFjUPjuNF7pwyrGgc2UkQtdt
vTC5rY5yYZfHk6qzToiuv7RlzAZunK0m+6st79f31ruOSOCGOivb7pkLq+PUkXbhWQQFUktPV8tN
DcPMGy4egrQbCASmJABiDLMDM5nXjeUktA0CwNcaNzYN6gMAZXK7DDXcNhnrqt0tiI/oym2LlFGO
Pq1ckJQh2yRC1LCdTYp7GxrjoO23Ywnx2mMmr+auPtipHZikKbSzw9BtA68Ql7BaYOLDuHPLCo2l
QnKeV7aMFLEpj9qCNz/HTXepG0H8cF5wMFv6g88L2pSyo7zSu9FEo/lgeHXjbSkpHHYyS7FzjqX3
nffel97p/kV3WjgIg8zC19WCxjKdc9/nbvdSo/t4I7Kn3E0Lt8HkKKTRArWQRQzyPnbpAdm0dUHR
tVXe1wIZGPkFxFPv4jSpzrYiOxQng8a247yr0W5PtHZ8r0WvdlgMMwzjlcAN1xWUkqXxvWcYWDuT
NZ15g1ITQR5AnklShe69Nk1nvhtL4l1Ne5FFoObO3Nlg2gE99unOqEAcijHOj6PpHBufNAy7w0y9
mpPxX7XdHp+LvGvJAdn1q43HDdvlHiZ2iNrCRbPUI9qbBZbiAUsk4iE8TJjT+jtp/tJSg8o2p5/D
8lzzk75AVFsjmvikGeD68iQ+9hlLvSzUjA3VN6GeMFE/okxLD3mHxwCMJGtBY9v8WRWqe5C9g5gf
ee18n/ngx4ZvEeFiYtd5yInh8IgvSabr1GTut5AOKSWLAvb06JkkWcq5Nxw7pgqm19BiT8sT1P82
SSjLcxeXiIeerpjBtCCz83GS356xrluV8+3pJfEduJM+1axNCdqoHnBnJGwAG2WY030CrTgvNHWP
S/rgrkP9V6wDO25WV2yhtil8hNguQSP4hc3luUAsEU1Kf5Lz9NPoXX6sHONOOiXBHKnLPJhXxeM4
3e7bwcNk7BCucvWzxt05xoA9spuMd+hn/xmF8vxKygv1D1Rz8FIs46nru3Gb0Cxz0n2hXobehAr2
5Xpgj8TXgyzrgWfFvlakEES1brY/OoLJXbvO476COiVHVWS8K3kMvdMlFiP6ZGk/rqjKg1FgwlUZ
ewW2gv8e+4o8Co61Im8xLbc6/14zfRc6WSi3BLa9tVhPmdeaZLegIGF2aQrtiFhFB5zuAaydRHJI
GYDC4IHlKx7am/hzrZwtkrnsjCzGDOlPUcemIjwFWnSYD6MpkX0IpV7GecSZ4XtggLpfv1BJxng6
apzRBdYWfVPmNt65HNM7SsbeRhLiDLv6RvM0k+9++VlXRjcDGFkAY4sjsSAsWfSMZWXjzAAZCRN1
lnqBQWMigC3HT0XM3RP/BMeTCQNe61JdTMJ0OEDnGxctElx2AAu7fsx+SavPkDdPwEJV4WNWaOG/
UrKgoDsaWuDKmk9jWL1HYDSVh6VcuHJ7kh6WFNWtBxya52q51yiZygDQjyqbKJiiW97OCOjPXSYL
12/2TV18W/H6LIsZH8vdmImrl5IaiSWTOA5/XlD6Ia3ZJ13NUW42TzlzFJUxKUep9Ozp3omd6qGY
LY8LiXoRNlI7PtB3eMuUMJwXbVagmrQQbp1bnX0R+3hDerFcB1fSnlSPHqJdIIZwNqkb9VlhFfPv
e7EYNUZLczxML6QHpOOWj94dsn5tef3BX5kIVR1KKpjoliyTH8tP/jGfrHfGXNXvJcCQvbwkZQPg
Tc06oRoxeQY4y5MAyykHnIzjv45OwkddefHvsAgjgRSPs4Mbe/cxd+DTNNndydaQFUqNJicSIX3O
k9t5Ua5GNDv0wMeEfjHS2h4O1LLrxwP5bjD7CV3DIVNP7gR6OvkGAe1KqKjvSnIMMLs2ewtDUUB4
NhDrkiwwJHmrdzhwgVrz2UTrCHBF71mSbvlak4NG6zCFPVzMVm7wAK6a4Zwm4hyQPbEpnMvuXXbv
W/wj4UQm2V1royU2mc9Wj8p31ObATGLWKfbWGJpFu75rK3S3PWkWz4Tzb5l5WgYzi0YilFDGsrSQ
7h4D5WtgaNPMoEd8P3Rx3QdtZ8e7XutsgJ+83aqlJzik9WLGjcmQjN1orobMwLkiS8Y6/BMM6Hj7
qCLQyatKY4EPF7UPb71ebNHH8v4oiZMInnvTmRkXEZWYqKJpfFWJzg4jmZATzf1ccT2Epa4oAS6o
q2GCY0wtfBu0cIj7oMkW8ol07BWxj/kWnV0b9GmXIFwQDwmukSRIG/QSqhuwihRVXkd6GcddOK7N
XTMNvzo53uOjYCJDghDn126yykPf2ZBEOJVsUPT0gsDNZp/QzOlPco2T9GWZX1TJ/QBh+VEzSVYr
Jv0i8GNYPz8Zj6P75XgCbYFsiXTUNVNDWUtmObe5fKtax3zA36DecRzpwURSAqoD898w1LkVZeVk
MPQNBI4lZJkdIAyGg7eitrFJc762N9FjbgJQuew1kTsUclsm3MAYszAo271/bUsTAWNvnMpi7u9x
CTRIK7MWwEZoeGya8t1bSzJ5vOaTrVWhSUqKhteeqcQlN8QO/LLnNPbytLgjp4D5Qy+RODj2ct+s
4i9W2W2udeZvtL0/zYL4aW7de19o812cxhh6DZ8tydXbcYgIf7MT4hhEz7Nxa4bxc0D9eRY3ttzX
9L1V58YnOnSq6ERC0vziyyseSucsFXkNm8mfUvhPc3ZeJRrYyDFuABjtpdqdmaJ79CYqc0kSgh7G
LRHkOnEF51qI3H/IEh+u2qZ5bkkEAD/d4E+CPJZk9j/aAbkm2RSIsJ3sPgHVbpURJOZ7PLBGALLE
dQo1MPvmL42Ej0SBPba2Ahxsxqs1aeeqK9rXOHZyJA8tgIAarWcLxTUMSD/+SLPX4Yztl2mgtLZy
5St1JOmdnSbqxWH/YIefAWotzOkUzD4sTf2Iteq59PBP2Xgmub45RTdr274NpF1eZM7kZwuNGKOM
RJ3CrqeP1kKV+o0d53nFIijv9aZ8bZObTWxxobOqSTNcdO/UNxORJINWrRADHjeFBzKxkePwV1aS
kI68AoxCHiQcKOiWACrelTxRY9BYGhkMOo9pvDOyWEUUZNoI+i0G7WnAPj0yjwZtq1U7kal/Dmkl
O/Iz/NMyJLfuFR/xgp0T2NalAIcL21FASheRab1l7pVVI9/PRr82wjmXlgHHaht0bOT9H9XAMiqL
kYyGFcF1ubrfGUjctqqzj6apcJQsLD5Nqa2bnGyWQC1uC3iwwnV4JF5E1ZLK70bq8pN8tJuIuwCV
jOwOxsxNXGT4wm44r01KzjeWcptHKswNtno9bVfC1fJn4Aw2Tm4v5Ag9TZ9ZnY7tXpt8Z9mqrrCp
XfRm40Az3cTbHxuoDLslJkgnQSD+yu4hDl3TECxB6TvDaz1XkSHGdIeeVif4kKLQq5FM6rvk1S4i
zdPepkV8yQKml9C4akv8PlFR7uj8jlap6qAyp/tp7MdXx/BRPYsefdQtHVQWRDKzHvbP0LfPOh7J
sIw1F0OSOWzbEhqfkTvF5KC/WindRXuEIzbFi97v6HE5sOi40SjZnLctYUwHy1lxAJfeIu/7Beyt
df2eH3LYnCx4cRq08ru06B/WDnsfM5zJQFa09oMkIhC6ddHhSZmZNkWlCADAkAH9xHdCRZ4Ms35w
wU/al0VM3oNGX9F2TEd5ioUyIwaaFpyTrgnPoVVj49qpv21jv/stbqFsyE4YFEdXuyrypH4IxprP
g22PJ8vsu8OsXNDg2Ku+hL3aoSb1gRVEV2ferjoobR4z4rCmvUCPdDf6oj1kXuYdyo6yS8/OMa5O
Qw1aZtjwG3N1302cKnIEVwOhtG5YMXajjiQSUDwNXeftzCDeaXwnv4ZKcFc5l7oy249C7/tj2/nF
Qz/n8Z1pjfmb7tIZak6aCqYiW7bjUkA3EWV1dKExmAfpWMd90i1H29G/V8RpGqlvG72maUHmvnYY
sZrv7cRUkQMoFuSu1exBRtApmDonucdHi1PLPE5VJj6VTrLq4mRTaBJzEOpa/lL8X9GFMhDTAr49
2nFUNGca0JpvxFtjNH5XNbyLBcO9nuvLPw/E5mTNOLch4OsjbRjF06ojpdPLeT6j4BZDgBMFurmX
z6uTDZwmQJO2hnpME/lXY1O8bjNrbXp/sP/cweF1ZHoOKDJeHjFwmcEMP7XBZGZs4PCBVuUx85db
YpDWBHNBY2uOtpJzf53SqFccuVT5dDRk4hvqk8bYerNvhLoOo6r6pSEbAejKQc4inSHixSfkI27c
U+ca5t9kYm7uZ8U6NGTaus0Yu38KMpiuC5G/YZ22TP2k9pzVbFxL3f4lpIy6+HSAmGK09ZkXCkHE
2i3LZnYTG/ah1Z4at3DCQsy4Y2KroqxvMoX3KVSTvjJj+O+YC/9lFGigr56s6a2Tdr6rMdDg8sNG
DP7T1m9pO/QQdEUR9OSQbtVoiL9MPNp1sY+FMz20JUGRW5lACjZ+wi1hLt2xtbScUABdw3DJjE2S
WvluTy0hETVeCWDFJXujzmth7cAISauuoop6Bb0hrdk8Ca0CQ0lRNTFls2KDkxwrrfogWK8IqSl9
LnvtzfApX0JEPZ7Jp+pe0Dz3FwhoC+thAmJlFPHJx8qHYbBNvoFsaKIm6hkHe9x9twsZIiZFuBvF
svhR16sOYDWBq6ydc+bxaoi0sH7LtnMCZjW5T6W9mifHTOrhZ3Y1kUV17vVn5SYG6LqZnToEW0dS
QKadHMWEhimvnuWAidQtqQPt8gV8SV/MkRkX21Ic+KzW1r4ibBaDtyxQb4CqjOW2k5yvkWPP3iXp
8wkg2rBOrY3lcZHxsl9RwD/ZMKQI7ftySyEarU7YDM5GsUJi5qIOTV8zKETxSTkllzkq10YLV9ed
XPAkHZF7tzTWxvUEqUyF7iCvXby3IQN5L0wrKcLKWl+t1YIwIjPKAh6NE3SeC/Kjhgr5/WAYn0XK
xbQ0C0xD3y4rRGfedO8rvd/I580aqYCcUzMwG0Vkk2tYV8/oRkB2076k9LY+xDrhS/OIJGZWcG8E
eK2RTPtul0/J7V/wX9yhHL5MA3yt77EBmGjMQggCGQzK9iO5FuUPvabduWhyisOruJxE0Fvwfp0r
jPvVbjzM3J2zbYbci0rWtaNs0gGmDwKqFxWTQWo4Fyq1/IdWd1Toi4FaDA18bkKct2SEns5rub6Q
slvv13oyroalicD38uGKN7vaNuYqg6U35j2IfxE0wo6/ypFpA1ySWWG19B3eV8QaPUd8RsV5MFXo
42KSC3elVxuUIYCk4xlHn+V5Bq1eDgNbP31Oed/c55V0vgkOIKzNAbqXhDqufGSYvXVutV3au2kg
GBdCfPtjKGZD3q3NglDBKnicyC+kNngkUqag12JbLUaGeT2Jw8EVyYuVw75xaWjWq95pEuP6oJ09
j8l/4mrYAdHVu7nX5TabK+PKW3Bjm0AxZQoCStAZhSWj9EkKUv+ot/c2Gk6zHfBtGRl6lr7N7qIf
pa66Z6l4QlBYSOSUgjpjTYMTLW1dQ62ZNgSekm7sEWtCqiwEWFF1/4w0a3+mRc5PYO+KGm16N9tE
NpdqnL91IZILU4TkuULB7Hdtiylqrfa+aKbr2lTihBOYgDwox1AMDtEyVlLhFsQQN3oc600Hv1GP
LV27CVycn4FxZQOtu2Xd48ZpCfxFwrdO6I/JRiZ3mNbZatksRDlsk56XzQCiD41OZ6QsktsDzEG2
LGAXA6aa9b1IlP3SpwxqdMS5QTUOgnRHz9+Wji33OkDVJs+WN8ZO8G8WYbI4hA5OQYlS6Npm8zLP
BTcTYwrkD8kvGOjnnU1I4l+KbAw7yxTvdYlz1JFo7kZyPQD92WeMjF4NWxQTYLefbWHCrJ2aUgZM
vsr727m1cfFYbiqu26iiTwXjcU00ler+LTpK3MyJL7HAxh4vVR52BEuhVEn/MkbVjTDm92VETNx1
sbVPp/KFKWkIPF17Ki0Gto2c7PZNiRKJjzEZZ1V0vzZVPGQkYK+/c00Mst6iyYtpYfocstm5d6my
eG+bElTathDFNQbUVpr9ytWDEKZL8rXhBglNenIO+mJrhyS2WZ1hW6NOtwnKc115JJ8P0Ui6Jubt
XuPCcmZP/2J1BT2yNJQp82CZkcbzEaSCga21DbHzahbgyTLG1ySv4ovXq+5cZ9UYsRCh4ptk9gSR
gXO8Qw2cEVKcblZcUJu1y758mdWnse7KEzIMPjrRSaz8CbLoWg3GuSwaYBVvIDnKSogrZCSwyycS
x6y9WivjAeYHPXdfoT4bMSag0Ll9D4mRM32sg9MDr7bWP2fSqwvPHFELafpLdgZCtcwizie2kEJk
NX2WWTZYYW8BlQJyEK43YKRxGs3cUCrPZE52dOxJK5oxYO/GlpK5pO3gVd0aMN2sWpihW5+g6i1y
GE3ztOooaqwUrTF6TaRfQ43FAjnSZiY8a2euw2MJfAIaIp9mZV9LlTSRXifTjlBP/dO9CciJ9/Jv
bw9zo+10CHId/U6M2pdRTt026+25JdS16aI8N8YjsSMTVRn5JwbrOJBSR7lrerh2k1bf+n67nNLV
BlYYySoiW27ctsrU2baIwnVV+kmqjdwmyCkINyvmc13VLBaDj4BJY/QPU7thjtdRTvjClLts7d0o
Wcpu2CJDg4xe/TmwhMbSaKLX8roZ6nIeTj6O2OXsLRVBXrHtp7ejv7imYPxfxOi/AFBh9+qZnE5N
XZs0aZYDseXQpYj5SQTs9yYhZr9GP6QPmfC8a5yiHO5oXLunNvEWSYWHnvuoyEHF86Wukamj0cVt
hIsmvQnJB7QdP7DEziWu5vTe8HAAVuDHhJgQwWU25a+ewqgCVmPhg8eGEk8wVcrVfm1pf9ynJJbs
MMLi6heJTt4IDdBTQ/Tp/0g7k93IdWxdv8rFGV8BokSJ0uBMorcddjocaTudEyFb9X2vpz+f9uCU
HY4bgapb2CgUdhaSQYpcXFzrb2x/4g1FZr7VDNg/taBUC1bWXknT/9HzRt/JrugPAfJIq6iCB6G1
ZbjsicrLeHDtuy7DNk4N2auPF/PGd6H14tnewwwKnHUjRvNrlU/Q4HqSK6E1ycYY+xl6yWdNZf4W
+Q4gYEdjP3ccKVPUv3nN0kSdDDg00QSdFIWSo9E1Lmdbn0kI4O45H+gU9XUHZ4O0x5IUixMPcdO0
MRukPKzavbGooYMSTRVaTj59kK8mnPhuXU/h+A0eR710a2jN6Ch2C8+eVcrFSK5XOWAozIIkp09i
csemj25dcxiXMmuPWUnBqU3IWFWv0flFJ2pnqM7Z9xIOwELmJb23Mq/ZNJFvDDS0K90e79LQQCK2
G6KvXpH+JgCjXp7Zcxsoj57a0RuOVtrmRCWcU5aOAhFuB8a3EcG1vRzGmMQebI9Lto7GZBA+Z2WE
/v4EdsNTQ7AJdIr30vZ0MB2TmW/BHpDZO+4fX6U/Gl6XLIoIt1Mp8rtiKHE17RV5XlEhJBugesfV
FwIGoMaoP/sIUQBVA9KrI5RNqXTyV+ZgC2cR0VNY+eUUUkPWzIYCapmKpW6yZM2kjCNETvFkphFA
D5O/Jwq/UytweUWn3SrBQBo/Wdg+VIa83QSFAIwviLmhoGKnefQ3oo4Wru4RsJNQ26VtFXxPNJsu
AdWxnaEN1a2LwcwKfAW46QwRx9skFQ3XqtYMfBpSWgQL4z2+viBSutrasEgYo1ruHzy6AX6XvnuX
mBVvbM4MiuHFxJM71CjauknFte+hBe57EFOpXHfjXdKVSOeHub8VPLw249hRrhz8WQNkwA3Os6MS
LW6/XkuzzreRE1nH3rST4xj6iCmoIpo1KsyFVUOs9Hs6Oy0ZijJ42QeV8dZhnfllRD4W2WwBw9iT
3Fum3PTyxjP+9FSpV3rX2qjt2b44+kNQvwgnBoEJgYdaed1QMqqZVa0BedCbtrqtpBZ9lQ45stGY
NhWStl1XGXAyzYySP54WxYe88ZHq5P7+4YQQVOOOpyHq4MOSyji0LFkbyOeOaFk7wPqyzja31P5J
jCtUIxH1Gej1RcMBqWhxq9lW88MrLWuWFBuqx06gBaI5cb0USfGb0oL5p2sF4Zxu29o2It7MDkIN
kxYD14ArAPNF2guv5HEs2iD9YSexuW77ofmWtTwqECAhx+6dXwJlR3x0PXNDCgGixbEqyvL10B6C
UoV3eUuVVABNG8xuprCYfUDUEfGbQwOfBzvYhGYstccycNIviWOXB4MCFhXUuQIsJIweewJ1OYw2
YPg4xGwBpXxoH73KNo7J449WW4tRRa9WgW5MD65FKgE7kPqOj7xJLolWbYk2AwJXrUF1Lxr+gCbP
do7WqA3k4XGL8GC160q8A3TQWD8So+8ngNay3uVEjJWcauKpHOL92IP5GHWBN3eEDr1XYsOXJNQu
TdAc97yWUanvYdygSEX0y8UfUh+SNCuZr+Gquq01EooJt8k1MpEY6gpUKJ6izOdtp4rgUUArR4Mf
mbab1oycbav6FLq6XW69cmqQ21DjjwoXiA2ceOIFOoCEf6irdAealyQYkc6SqU31f+aSkB7sBG2l
r0MDVFzv9el+KBv8gjFI3iLyigSwzvXbC0N7wMap2/D0MnZ91QQ/C2+qd5Zo0+WUDz87Cx/OJk/D
vxk6e+Abh3ojor7Y9PhRbywqXOhX+eZGTIBzU0mCmyL8v5F4b4BCBYMW5KKW22SkvBiFxnZAgXsx
mrCxO99CYiHymvVk1go8KeYYedPZ36qipzQ3B9sRDt9NZ2rerTNQ816EQ/U91qTzXY4VncPcLvIb
tH6rlW1YfA+UAnz/LW1n8eTSzta0HbydiuDYeNihrDM9j1CDUNouDvxoHfqtRnD1s7U5AkMuDedv
IzUEoGbpL6o7yPUEMaolIuJmn0pqhKhr8D8pLdDZrLUnX8/l3WwH/mSUabBGcT1eQDQBl9Ba4saL
6df1tuEc6ORgO+PYb2QWxh7df+3ORkqQJAVNqaWJkPIKYvAfunEzXAqrsGWoK7SW6hyXjjhu0XyM
3egmsUBrJ2im2e4dQEuIbUmUfFOZhvRi7hW4/8G0CRB5udPioni1WmRmbAhm65bt9MUkBbqN4Pwv
KxsEShJF/r2iA7Xv2fpcUk0PzgH0fxbjmNTlSAUG1k/6QeYjJPNfgPuox+F3vu16u1mVvmlvXZ5/
t7hNiDvHGOsN92+xTSaCX1RlLvzOtAekLMNNGNfuG923YcE7Ul/gCgZw1MagAuOuehlWlEzYgEvU
yqiXpGAnC/RBFrRcop8UW9FAAvR/T4oYL3mNwzLTaA0OeQ7GUuso5DuZnDM59RUhAJgQ6AQhNYfi
ISSWYCahj8E2sHvMXSO81SJb+8UlH0rkxAhMfTTJTeQpfw+qFdzfRG2UaAyQVuRyY+jpKwUvf11S
SFyOnaGRcGrhHZW7YD1qioQpLfS/U+A+V1Bcnu1E40h5CEwfVDvo93CJq42bhORUUNsgzpvYdCNS
vJgU+D3cCJ1VNQGiCdLB2vkGUBIf4YQKJQ9Fv/XBRC7hVfjoRPMq6e4Mnd0x5VOxCqIJFa8AdmCm
+0/ojuwmbDRhaJX05zANJgcbE4pf8BUNLUu2cQqTmtQATkCt6es6Qf03UHq/zPVMv6HAiwhFEhZ3
uiIOLd3ZV8fsR/VF00EANVSEEP6CsBPnatsPtXhA2NJZ+GnwJy0SdH/o2+3R256WoaBO4NphvnNp
YezA1yJoIMhrNqmBQsAQZi91Rn+cyBvcmOgnKpD9I9lzgaLlYnAaterxpFmbWRm+ymzE+YOqIUBN
avi3jmaZr+CarE09pxdd1xXbxqD6TElM3k3wx3cRQlybdAA8G4YdOhs9iOFBpvlLHKrsSbMg2vJ2
HgFqUf2Ok+KrOw7GhnCBBhydl10T6+qQBFq+Ab6hXkByIuCROHSiQCTQ6swFfFUaNEPSoiKP7PIG
Tz2qpQN90pUzd4XsyTUnRFxjMMuZKIF21C5FZ6fhkgBBOhuc6tqzjFNEKpKgetbSAWkseoQPCESz
1k2RHpBvR4xDIh9ZT0W98qy+QABcp/4eV8neS4rpa04mtseg/rFHpGIVZe0fogtvZddvSQyRhfdw
MkFIhHTXAt6zsMkYccigzIz2GsUJnDKapLspUAjceynlm6qkOMligjQeTAF8uNG3SGp/Cxzuh0XW
BggdA/zykq7QV8qK/yL4me/DwmnJh+JqW9egdpHjEIfB73/AJvleI2tx00/B+NJQLF/Rj+02o49w
XZg1LqlBYN/TUcu3tdfxRoEejZIC/jg+rkf/ILGgRSPI5lK8WKIl4y7imKZiWtj50qztEo1h7qJq
SJ1fMdKP+9IJ6R12JLa6PgX3PO5KnimA3Z4KJ063TufKlTdSJ+oFGh9FZ0ZH4H39sie+kTWD8uly
Z0CWk3pmnYVAwHNP7QejgCAb76fyUOvInKDYr79ZRWv9DI1ZO0vBBbLRWVlGSJ3eC69XS7uNx002
efbG0d3qNepragqKJzLO7ejBW8GwB2EufhEFIJnW+kCPMBveEE2X9wg3cqEafg01h/ZzkrnpHrxo
SnaVk4GUhfaLUEzWhfQIrAzd3QYIoN/R4IvXxmCillT56EV5VFSi2As3ogw7fFpnocu4AwEN2A01
a5OSVle0LyFwrledxA3cLeRS1VG1Wrge5kNR0QbP9II9UvMkfupxETm4SNCDrB+bb8C6jQ1yazxM
bAnMhv+KXnplyp0FIuKmbClaLmMqNkDfkwT8a5hU5b6Ms5K6SZneELKmZ8MstFuDvv02KVviDBmL
aEmfAMLwRIwURDtP/4E2zSuYgEOLdjsS/hSZEve56J9zRXFPUMn5Ug7KufMBmC/bBvAcXdeArZLn
vyIxJOvYj3O809XMGMcJ9Mmdcv3GSFu8EyjYbk0jDr8aMwVMVyLYUzSL/6QmTWgd0NiDngMurUQ7
rN1mSO54cOSP05DKjYa72QZBFvwI7Pgl1MwyX9a7KMfIBZ04l1qtQ4kdF5SV5aOcvEudtQnAUd4E
6T18VYRIWo/WSNEYcDoiihEOCj+zJErzEnazrIaDtGnVp6BJwHbSCgC6N5jhhKp+la+JJOG6yYBP
wtOwNuwFzGOx4d1klVmBrc+96ZeXJ5ItMAM6srC89Ws/Atqqocyu8+9QRpYHa5pMmrJDvnJl424d
k89lVygQ6B5SXuj6vFBj1n/gYmTt7Ch/8oap2mhSmP/g5SBnT4iiisHF1Cge3pzeKe7hNQW/uOKG
e6AgAHUQA02pVUKhanEGWOFikz5SGB5fu5xYQPc13/WJei7LoVpUir+kE94vcxJGicMNbzz0pgEP
yPF15C2+sMwhPGj0ZbaTaSBbkDTsFg7aXdSyDMjB47AC8aTleEhEDGdLFUpRxZ0Pfn4R2uRZbhOs
WxSJM7iyJO3B/C9Q2HGDftmoxy4OyudcIr+DFm/g37lDLG8B7xUrexxpe+rmeF9GqcMF3jgPIqNW
hl9fsvVblw3TKRcUEH13eoH4bIxutS+pPD/S1AiRg81+wlPx12hF+492UIrd0KEXF9E9BEpkpLeO
78O3TY1825moyXlt5X8ZSvsXivTZrcg7yLxm7yCs702LkafbA3ZShGXw48QLXuxiyL0n2wYS6auC
ykqGmGNMG5NaSEX3iHfP46DgE4SC+oPZIzrURIXzUHU116cr5zwNnkc06DGVQ77aqENYimOsE9js
2hobxXAXOqCpeL4Zs8Rztms5jsjbEqz6xsXEOIR5glZG/WSNDk5TXJb3mo/XEthFDeoNKpk8XENu
Uqf46c8ZdFaW3R/H6Npfqd36mwR7L8TkUF8JNK/bUsDMjno3+ri/yIYGF1qzUQQ0R5n6SMkaqUEP
cMldo+BY4zCMj4SBmIAcmaRRNXe1ghtguXJ8qVVpUGD05C0wHLjgtnhz0I+IIkpOCBw2FnJtTYBG
d+BuLaASD0h2hZCwwHDgZdevMO1qQV0UlNMSsMMa7GnhQShzkgIjhcwb0HlCtadxEx0bRCFvCxD4
G9vs3JsynYqtJgDPtJNW7Th4ZNU1xfYmUuHKN1LnLgEAuyK9Ixo17bcCFOGuBjDzVDoTZp8t3oio
JkQb6tH9DRqfHFdVk7ePuvPsCf1JJVa/ivJR7idlfTM6CwX5hFu1yWhSALB0nloIdPu4ScFuN+yP
0gKNnWhtsKO7EiHSgDPG6Eror2WBvltackiompJzaSaStfSd7nG3ClZ9bMK2QWObtw0M7HqsR+J9
nd8JF2aA2cIPRUizRe4hy3ZoaOkgvduItqhV/iBxJcsBfIr+S5y0hECpNzdoarFx0QPSgCrxhk1/
SlnRU+3SblO4VfHAvjJvMGSbEI6aFMTBoMaLL89+kwLBiFVN8abiDqZwp7VqIXihglA0oJZUQD+o
6/FKV6YgVgIxGuIK/lEMUUYDb/5kcrgIgUKu7AmWSicraFWhV79WVVUf9BoPR7904q0/DmKFuJq1
ApD7g84/bUF0Nvc5987abnyE1osatQUY2UvwPGqXRAgHmK1LsB+N7+2gyn1N6x5SES2gWoBUTkBw
LzrMiVa96H/gj6ZvYdc7GyeV7R+Miexb4UZ0j1z9l+rMdFMhtfrk9u6PQDmA2SoqCDTQfoPnFWu6
NzxUw6SmloSmm1P0YEFki2VWZ1P70/OtJVGOEvC+EaaxvI0aYQBKnLpW0tfgybu4b+WDkXPiCzPd
tZrpPxpWkz5J3o2AxJuBwj0l6ls21a+yoU9RpDkPCCfgIvI6fd0bOgjSWugLpbRsNUDaXcgxQ4+Q
9G05TJAwQQLm69bn5ms8Ok648QXQ4cJhO2iBAemHggzVnLHBGgvRQ9dSzW2EzcWKT8FTPNDHtZNk
fw3sEldoOiU/m5FCt6Va7UeJoRfFBrOBcSifShLLBxpsaE7p3vCdbO8NdJlN0RUKDM6mw6pqKRz1
HViFKMp/MzmOdD5A65g9RvKIbpRTBPXtkEi5qKuyOgSEnV1QIIoJzo8OBX1VI4OyDgQHFxUaGQb0
t9iKHiyc4lcihTArQ15QasApZWF4o3djYGhCgqVGUMTcafqE1EyL0wcgKZBMtaqmW9ft0DcOnPi1
8ahcOwZNhzrmarD0HhdWBBOXSRiBbKYMjIJuVYPL6d/wlqS0HCcKMREd6X5YI8OQ72jTaMs4hu7Y
CXNcA512oI9AnNB7/IWmDKaki8PTqukac2vENWz0asQQgV7jHVyTL1EcO8/AgKJlmZVqC7YFKSdU
PJaU+wNoAi1XP7h6CDI6+GKl1XursUuaDgBsaBNI3hftWPhrp1N/fbftfDqkwzA/9zVkq2BHwZix
Vnk/Soq/HshkZHDRmIvssb21waX7JIBW21T4WflEuaXtkE/SHhWvwI1eyz02kdSlTEx7auTAgS24
Vker1UJzUZsrfqFbx2992yAJamvomyNYCFbNt27rwqeiAmDjt90P7V/fRqVQou2rJcUfh8LsFuxN
scXvbZx/Xfq3FqlcdSbN/MDgdCMKgXLgrFOqE4CXoYNodxqg8aN/LRHKXOQVHUonkf2qtPV4WwHD
vZEkVbghkrUtaq5bOG4q3lVYOyFhiqBZ6MBRaV0DQeDYrvY0saYXGy+EI/9fzAqaQFunbaitZRuM
0PYAIIFA1H9rLchLCnLl79g2Q14JMR4CQ8nSmLPWgexg7dumwz0v6QbCnY9fa3xpI651f0YL15BX
bniZdnALovombqn3ICXvrA36d4iFmAplkMi6NUQc4gU6bMwSDnJBqxS9+q7TjBf62XAipUGF0lb2
rfTILLkuIDSRHq6LdKzuUQ+31tWUlihDYA+gqhA+GzEvHUwkgSz+Eq+qSyw+Z+EPqtVg0MJwKasW
zRrbAsfpW9rWEV24BUpDRwGOO50fs3urpWy/GuhzoaZKmelQmiDMcsyGllPhIblsshercAQuEFYv
Dl3xjfK+uJAYyPFmSxJ9AuJaasBp0EGmd4fhy9qHFgbqc26bZq387pMrfCszumNTl+j7PsisxyCl
MquBtX/SiwJ22uC6UOuBtAKGrCjOWzR4aYLDuQLwrSwh7uweqiQi5W9TO8MlDXRo9RAaOQ/Jdt00
4ZvkWlwkHcUKauxyy+anMid7iQINgLUQHfAtQnagJXS02GY9Vk0jB4l0l76rgG9ELufeW1iQgI0Z
qhdewWLbwQmHBe143m0pBOcmwm3OE9GwM7jAQMJqw4OizK3vhhIMMhZjsSoO+QB91wNTRTyiWGYY
VHecJEH1oXD4bCnGPaFrIYBvZekrePIX1diEnC7FxjjEQth2AQsg0gvyiddvjXqsHa+mdERKDAPi
hVvCiB0Dork2oE/W8EOXUalZTxMAKUB5YfWKNYyxdYqkP8aBZXOrsO1qg4YqnbSJnjISMk5oyDvD
AM3O3S1ArZgtrVVKWnIWQwjrLN9Ojen8yqMGa000exe+B3Lqsjv6Z9NyyzRM17BM2jSWoYv/+j/F
rx9PIWnuf/+X+L8tJ4on8Zgf4Cd/9adimYvx++UhPtuWM4Tlkkybhm1J/cQXnUKYaqOyyw9i2o/O
C+Q1O4Y8DCfx8jifDcuZhFCuIQWxGrfpj1MJg2qyxtTNDkX0hcKCLPyVRRRtw7cS7t/lsebfnCO6
mGc3v//7vxxDtz6ONZvcv1u2CsZROPsWHsbhLfP/ush5u7SnBfXxJAUYdgeE6/KIwvw8pNSVsk1O
gQvid/6S74b0MZSUc0pyyHuUAwCyt9MBRijYvD9AXpetRhWV2n3/23WPQ0zRsL4y5zPfkUPtmEry
KKZFcvIdk4FCCI3m7PAzyb93MMgyl9ttdXmaZz4ipBuD4ooATomv4sdZ0hE3U7RpsoNCEhv0X1y4
a5/XcZIfPffu8ljW5xX9MNbJ3o8815hMnCsODvWkHvabRF5CjN8uj2KcHcY1Xdti7VyOwMcpgbZU
vd4wDFc4ThAHZMQ29l8Lx4Tl11J+tUxv3bXPgXWDrRXtIMqZEvLKFze/J2CFHg+qLwmSXMMNXneX
f9qnw68MXemss2EKa/7n4y8bkrLRtMA1nqyu/lYZz8Bw/14eQXzaNPMQoEIMm/vA5pb+OEQnQPFj
V2Q+8XoBTYCUhOEhEtKBL237X5oBPsevD8aQfBcU5AerPFK9ePSjZIsvEyUWfNsWJFXbyz/r0/FV
JBdC2kIpXQA5mX/1u7NU5kHEby7rY0w3fTNkVB0cmGT4PEz6oxu3x7q2UFuCVU7Om5I8//vDc4h0
Aq6wpXO6I6hDBQD+jIpXP5XNakLNzsYa86EwVPMlKjAX1KcwouWgWzc152F/efh5zT8EL2Yv+Y/i
wtSJ/ief3YKqPdKvr46DeKmmY4mMGz40EPBcp11r/s3l0T5t/3k0xPQhlhrcAf/EtXdr7dAxodzq
VBgbwv6jZFNaf8wivbKkn+LGPIpjKR3nPpss9DQ4NRlY1dyqjiBvvS7EiP1P32Oi2a7JUC9P6POp
sV3LouTpcJ+5pjq5Z6g/lqXTD9URIONTZfu3vWXeXx7i3JpZWLOaugEkQZyuWZWFw+REFU4mkOCe
kHsxHmPRIBoTIRR+eahzm0EZBtPhnApdngRBn5eUHpl5c6QnjQex+Q1czK63IVQ39C0TJb4gPb6+
PKY4t4SKkEBMkNL9lBIAfm3pSzNoStmRrN3eBFQJkr+Iwmx8xu/a7rWP2sceoFTnooER7nB73JSN
err8S84t9LsfIk6um6bsq4A8uTk26FTY3WHMoUyWr5cHORdt3g9yssTI4NSAwavm2GKJqX2Jx1tL
UUSDdKIfsfOrtW+Xxzu7uuZ83lzirpDzpN+dOCyOrLgYmZRO7b1qDpHnLf//RjiJn5i7dkKCzj7S
ZfPJoiGUDt6VY/bP2p+GKXY/hXrHUfgXnpwzV7l6L62xPtbaI1XxnFJ+KB7d8k2Y2U56O+QLwLDn
VwLJ2Y/1btT5vLxbPE/VaYbxc31MBrAO3U0mXzxU7SbEoXilt8mipEB8eTXFvAE+zdQylU6UtGzz
9B72QD0g8xQ0R2w2Vrq4SfFe8x4Lb4v8RhrcdCEdLO0P2Ikrcz27Ud6NO//5u7n6IbJQhR8ybiC/
UDp59bCXuzK3T2krgZlbFulxpUsHTYiPY0AoA+PEcUcouaPmgHiMe7DrR6PdC1ctRf03Vz+F/0Xr
noPiIQ02l4c/F90cXdDTlYRqQtzH0SmmxkkMlPnYjmTNHlojq1L6yH8o0SzTuT8YJGNw1CZerpdH
Pre270c+2UcyQDcjcTgiOZrNE54PaX7lYv2cWtkuE4OjZro6mn0nV54YgWymyGcd8SJw7Ren5v5G
MPb35Xl8Pg9KR8+Ir0fbhXv8JJjgqUK2UFich/IbTyyCNZ4TdIqTfVrvxvLBEdduh/mbfDwNJGU6
ZBgppO7wcvz4zaKIFjJ4HnYlOikRYuWt4p1hGQsD8fiqupaMnTl9H8azT+6AAUS3D5y3OQb+k8eH
CrVbvfCRYlg1DpZUFVIMd+VwO4grl/zn7/dxXOPjPDurrWhxEKaJb0P05kf7oHpig17+fp/3IaPM
r2ID2SbTtE8unzyXuQ5BtjkiGbkM8oepvrJBzk6DNoQjHJ3XxGkCQY/EHOlzVkcF0zGbXiqyWbKj
dQvc8fJUzm4MYG+OS8JifLrXWkcvNdBF9VH0VHxsfyNseDGVgSJs09JbS6Z//wpi8VymRYHL4JCd
bMW4gW0X2RJN4ASjDtkjmdwhPrU11W2s8FiYtaYAZWtXxj27pLzxSY1s3eIIfNwZinI0Mg68D/oY
nRZQ0LJ7yNI3x7q5vKCfsx9ONc8y18QBlWzhJDr6yFSMMM54BsVkJtJbY7pyEw/yyjDntqChDEo/
DvYUrnGyBTXHaumImc3RhuaAok6/TcLJ/Q82x/tBTk5TAcyx0TCTOpY8Ylqw0zQl6/Itp/VWXcl+
PpdiuNDej3Vyp1WqpJ8dKcbKHgPvK8hpelab2fta04+62pOuIv8/Jjrsd28VplcCx/n1dClzzS8Q
2zr5bNAlqAZWojlaFE2nur0HWfV2eWec24FgwA3dsaQk9s9//i4zCPBLkrVM26Myg2WCuq9WPqgW
If/t5XHO7UAqdY4huWGcT4/DpFQOLae8PSLUhGGyD9AYjcG231we5nMaAFzedQkcBEHI/ScfrOsH
0/fhKB5zWSxtcKGTuOmxIQ8fDBxEi9vLo/2TmZ7cYIJZ2a4BUE/q+slehGKoEq2bGA7FOdN/jsCq
ZdaTFh+kejD8jZUHM8N8UURqiRT6CuTTUlKchiSM3Dy16su/58zHFKaU84OSW4CU+uPHBKdlqiiM
x2No3dmBhj4q3Wn3Vl57Sp75mBTteH1TvDP5lif7Uh94tHaNMR0tG5X7XyO8kSi6UrOb/47TpbUU
qwvRyOJ5fDKXkXZvNoSFfpT17JZ59HFKjKKdUrdhN1zZNWdeIErYIMelzVsVuOVJ+K9AB+c+V8PR
lzCjWL0sFjr4QxMJAQjouJprRv0TtM7tFEVXNtG5xSRjtbhZ+WiUsz9+NODbZgOoYESKNVpDovUi
DZPEf/+iISP/1yAnq5mMBtIrWTUeXc63KIALGofGQjDXvPLZzoQsBnJc+MKu5cjTNoOJaXbZx92I
iz3cbqPGRXv1b29y0htlUS0hFf50VaNVOSiwPP1RNxB+zvV7E/2kZLDW1GquxN9z8d/gQEmTWjxl
oNP7OUVkHOR62R8Hr8a13AUalue0eWXmQJw20nCJeiG2VBr0vlIW7qGth/KrYaPKNpDIgrvWh+7f
P+QfftPJpxwtjGQxRem5k8Jlk/7utKfSeHD0H5eX+dyZ+DDOySHHVj4tdVH1R5NG2BAf9Aj2VrgY
isfSOXTaum+eJWIOV0adI+bJsTe4JkhjHR5ylj6flnf3kSXIXitcWI8x2ndIGCdGBTl1RZ+sGLbK
TxZTRA86+4okTGUWV0Y/E3MME5CCAdVc50ecHEXNTXpXc1R7FO6PCAEkCsVgELL8zrOuHPr5I32a
Jq0dnnPEN8Lcx2nWAJmp0mfdcTL+JiCT5iJRAbomKq6UgM9EF4NyKeQCitCf711lIiCeD0N/bFH5
5PLYTgKDGPPaE/XsSYHdwb1DaVZR7v44IfqwE2itsT0m1VFYa7+7MaNnt9h2xp7u9boxtj4WN6ib
9DS0IvVyeducufbnQ8p2obFJZeUkfhe+meWIopVHA0q324HCRPi1HI5DAOwH7uEUry8PeGancMfy
6aChwhI7LVnZNKv5A7c4ihSEhLeTwb1WgbJGdgJow5VtOf/6k83yYbB59u/OROmYHjhhp8BPCsBA
dtu1G60++MnvOHhWMcSawVxent659Xw/vZP1TDiGLbDI4uhlyTd8sxdtYGyaerzFJhoIAkqMU3+8
POSZEyEJ6jRJ0BnQka37OEkTdAaO6KI4diBcX0aFDubWzZ4vD3KuBPBhlNNz17uw80xGGcddD3tD
hq81liSt+7eiNA0dXhu2Ht4OaFNdHvnMitJ4Y7/gOScM9szH6U1NN2nNlJTHBJjSotLkbY4jcgQP
A+XDVQW6LNau9XHP3MUfxpz//N2+iR3LdWHil8cyhaKprWZBh8uzujbCSbROBfh0o2dWxYhYYIrF
bXZlhHPXEKgCe27CcNiM0z4x2iIlwnBsxaq+aWpYKNpzAhzMtR+l9yXtEAd5tIxr+//svEjouQxs
hzb8ydeKDa1MWkeyGbvmW2nme6+Idv/B0r0b4uR6bXNEBTKfnVjIcqB95WPs2UT1lcAozsR/AAz/
msnJSc4tyu5miiCpi3JKiCZRP6HegTXzyjBDHKgdr1hPOG96enzjaO0Cld/XJNR3MNVg18FHRdH2
7fLMxXyUT+LZu98kTnPEqUxDPYlZXQ+cPZRrtBK8wm9XcR32i6BIJjh11lPM8qxRbUPKO4Tf0rrw
Pn2at9srv2b+lp9/jZKEHYnOonUSXd2iEJOT2ki2mtWTArQSSvBbwPbLWqylAY5cuptusG57foWB
0Bo36LYq9cPl33Em/rEo//oZJx9q0uOJNw/7PG/3qoOJikDS0IAgAq5weaTzR+pfQ52G2tiL+8zL
uE/KHH6VeLbzhzJ9CPV7WUCz2Pb+zzEYr1yY5/fh/07PPolFvuE0RdLNd5i7N+uH1OEqebw8rysr
eNpsx8zBRsyVIYB/r7GxPli2P5vubqpebS4P9f/Ywv+azvxb3oXWCd+bYSit4hgEDw32i/JZqZdZ
hUDHOdEtfnXGszt+T6ytdK99vrMriSwN7WKHZtlpbCqMNBqAvRdHs9p5XQc5d+uDJbs8wbNr+W6Q
k/nVfYwa2XxERX1ATVoFb4a/VagoXR7mTBplmZaiLEQ1gbrFHCneLSOQ8YbmPXmbgzlS/zfOthbC
B4b6Dkr9ylDnZ/SvoU5CegcJJuwtvzz60W6Ur033raXNVqsrif21Gc1f792MDKSu48wmMewbmH1I
4mPZANO4djBa+k8ihg0ZXQr+86mom/aFhlXafIzR3PDNvZPd5+W93V7BDZwNF1TlLJIy3vP0Fz5O
Ca14N4m8vuAJsY/Tn22+TXBACbunRh2sGqh/ghbllUHPfa33Y54sY9rYUVUnNbej6x3TBnJAWW0S
ASk6zsb/IG5IiobU8ehDkdR/nJ8o9QFjZZP52fbeKoon9Em3SEmvwbpce7yfSyzejeWerGXrh0i0
Rtz6+Css9PJHDXL28pE6v3L/Oxv3ZOXaFGlj259no++09sWOH6viZxh8uTzK2bzi/URObk2kVOLO
9ZhIG8e4t0EJil8CygNZcaelj3JIN1SjFo76KQc8D+4D94+Jyob1nwRDHn6m4nGLXOBp00sHiQaZ
qSLmpx0VitnGuvrpFcaV4HH2s70b5uSz5aEwRttkO9bVYxW+eta1use1AU6iUzgiEh4kzKMHra6a
P3b+7fIHO7stAFjooJ0FTY35z9/HJehPGHZOpNHIfw1i3VtvObEpUddS52sDneS1bpeFSBCyVLAX
ESD9KrOvHbi6sX+5PKGzK8ZxlQB0+cc9ObVj38RqitjnEwK+cJR4flxDTZzf5PzdjispoLDBPi4a
Ss1jmsQlr0WY8yXgDLu/C+2HPkD/JHQXSLhg3vmkmp+TdRt7kIkgZLt7KhRXtt+nK9/huqevZiiL
tqs6vfLxrDD6bqzz57jQwl2Q+/Zd0Ct1U4y2eyV8iHlOH9Lhf8ayXO5jBazh9EQNMSiBJJ/y57Q2
llFE1XPAU6peoT/a1vsWPZgcIDt8smXexE/gVUN4fyLETiUukOIwlnUYU8rWryzBp3uVn2Vzwnmz
mnML6eSAVEk7jVrRlc9+DUvNbjAm/5pTVRJwYZwrNbNPW/hkrHnrvTsrSVc5pUrRXnac1wARWiib
yyDCPwcOxOVNfO7Dvp/VSbAedTsuy7Ivn23fQ4wXUmOfrvurVdWzi+dQ/efGAh1wCiBxhv8h7cx6
40aWLPyLCHBfXmuTSpIlV0myZb8Qdtvmvu/89fOlL+aOiiSKUA8aMBow4KhkZkbGcuKcPjGarChe
5fS3jAhMojwFnrcZRgn1tTVg9+xi8vXgV+KYmvzfrBJYWC5UOdqQvwK5/WLUwT3jySuHdM3ExB0D
cjR1yeryV7fOfkYMtDboOV7fmXmEbwPcZVoCGIJGg3Ra4YMKPw4iK2IZ45PBiD3DolB34THLajdm
R5SxDkgs77TYv2mYzorKld7Dwp6JCqINNoZ6JgjRy0OI7IdiQBQkGDndmzZUYbDoRuZFJVLDCsLS
rIpWQteFr+qYMhMVug0EQpuW3hnZNPQQzq3Xpv6OOsq+ddZgCMInT3wLFhzFolJszhEkcJAyRpfJ
2WvAuIYOQ6YZ/JMa1X0dI8kLe65i7/s1VP7CZb6wOTkrUV9rMeALfCczk7V+ZuotYHDJ6G+uH5hF
O4j0Ut8zLZ4M8ffvnEYCLwU90SZ71aikdFAO7L0w9/ddbrUQRa2mMwuew6EfZeoa4ACdqvulOb9q
4rgY4uh1hKzbdOJ9RxWlgOf3+qqWzgTYA0MBUcfOTRM0lXH3BiB2+JrHJVTvhp7fIVK0lpvNF2Pw
kDOXRDZrUh6dNA8YelYlGjP+a9350DGmcLrp+1JpV9zG/GkzedBoLelguUH7TL5ZqfWZaTFd/RrD
dotC4BB9txBWMxBxOqTxz+tfbn5/TR5PoP90sCn6TqsRrQXHTof8KHUAmFG6L1n8AOkCPMPfre7b
dVPzTcIUHw/oJQNes4qAp0FvV1GtfA0TF2kkyYTdAFr5DxsBHyUeYBkEEZCHywNXUYiD5Hf0X123
Ux/LPk32hh3kK3nF/CTYZGC8VEwsKKYxrfYGUSczQ2gnr+mAbDacZNoA97O6ZmbeB+A7YUnH24lw
eJrzpY6uuqbdqc9Qw+6HzrhP2mILJcxn6P33JvgvSXIP+oACPLVmWdJ31z/mPLL8a98gmqEtZ+hT
ZE9ajF5oF4n63EP/kBvKDh72eBgYw0UXHR4G/1M7PEAMzZTSjQuApA9uzfqMzOr13zFzWn9/BoAw
2CHo2k+9SFz4eOOwVZ+tDM0ZIG+VH++spmUq9/a6peUvLsb1bKQCrFm1wiikyrbR8Xk2YLhHM3GT
CabbYI9KbMaktbLLTTRYLBQyPpwjikW+szyJ4t0RAoh41NXnSr4rx0+dd28HK6WY2bEVqEueatZF
IUs1hTN45/wZI9b8QEv1Z6nsjqggPQQaVDLFeLj+EWfvpzDDRI8tM2AGXH5yB6PSl2tFLvVnI/vW
6EdD+1NTKXadpwp1TSTdkTb/qP9nnI3Ux5Id3D9KihOLNlI4caYF3ovUpWej7u8iEBf/PxvTO5/S
9vOqDhsDpf4OCmYrW/luM8dP/qZaHD3kQ2iFGJO3WVOD1Mff2M/o3Hcq/MuJvNWax1pw2kEZ5pUr
scDM92NPoJZIoCzNlKcNDnfsK29EtvRZHVHtHqCKQ04WZXL3kbnrDx894lTSeuJ6xqlZ4eXRQ0Mq
hsupdp9jQ/4F09ktPHO3Qxz/vn705idcvM+8muCkwBZP08I2A/HjoTDwHHvpY6THD6rWQDTirMSg
c4d0aWYS9RqGD9ev6ujP6YhUUgBtIkSQHuIG9VoHf3FBNEHYJ5uQY/o+1/RhwyyEV9cLx59y5Hyq
RpRow7UBxAUznAMN6D7wIWWOTMjiXJXrwHz23P4oWS6TEcVGbVcO+LxGS4agMuioC9AV3bEJtD1T
rHgcQd8+M9i4l6HYT+/l4hGmkkCJtpa2k3lD7Ozjm8WaFLIjgWBhmZdHb9BkyR/BfTxbEdDUpvwE
5cm+ahMo9+2V6GP+GblKFLMBdVLuAf91acqOFA9q/jp/yZz8BwpsyBuJSoP+/fopnzsKhgoVQhwR
HaJYPXF3jZPY3iiH4UufvdjoM9TQHkJHuCltaz/06aaTPrwuhzDE5O6C7lWpt1yuq8zhDzbMTH7p
ZEW6y2SYLjiLNo9xXdZrkyrTy6UAULVs8kkQbSToUwyCqQzdGObF+GIjt/JU+z2lbimubsxCBtwe
wwexsrq5QYXHg4oNuAdRE5gcEGicK3tA3epct/33Iq/Qg5Wgd7cOyeqc/nTn6CK/NzW9AOAQgpKi
TXPuyw6VAmlDtZZpnAre3j9KcawDb+XVmvp4YVDMurI85ldmOctg5tXYeGV4zj3L/a7YPegtPxdU
ebE73PdhMdzFShev4iGmNwG7oiIJ1uk//YrJEZXy0HaQXgjP6HHpT0o5mO5mdNADNruupJ/l/EFD
r4ES2Swe8jaDCiyVauQTelg2D1LZQMfuhgiqRzaz0CX8Mish5QwTzQ8kt2eaQSetBkk3OdJOXCRx
CIHcGcrmAmHoGG4us1ZM5GU7ePtUIcViw9oVF31zW9hUAmJFYcTDcr9pIIN+t/EI8kdCdid1bXkT
xiiEdZB9/b5+1Re+48XPVC9vnkKSAQk2P7Ma/MdGT39LOjTxrXX8sBmb0VeZBJfCCmnnpRn0dvJM
1G7PelUd4wZknMMU9mjdXjezcNOYuJAZPqV2wyjoxP+HRTnUmWyU59S4HQOUEMtzYJRbJ/x53c7f
Zt/7Eg67SwAPwNwhDgDGNLnSqeZCmaTU6Zlfg1BcjTq5kpoIeWaxevClwNnmFtp3McfjHsYF2K3j
HiIXKhThL8LX8tny+2+aC0vROAThE/iK7gWxJtj1Ws9+KpDNPVQh11aGFEbd9KVmrd2ghY0HNSwq
GiQjOMTJU9JJqIZ4dhqf26Y76iCjbwumVHZoy7xd/1ZLhkhjDdyugMlPZxEg700sB4Gsc5Wn7ecx
TeV7+LeG06jka4nBfPtpDcAzAOhaeIdpAQXiLN0cKpRSDPkRXZVbG96V3oKQvWwO1xc197OMOjCL
Qt9FBuo5bUWghwK6oo3ac6j/zoZvlf8rL3/G8vek/2Moaw/WkjFqyLxWJt6dVP3y8vS5jKQmVdaz
ZSGEHtyWTnlsxxKueKbEg0Nmf7u+uPmOifF4EeQafzOsyS2S7QJCOsWpmA40nkrJ3fX58NpCyn3d
zPzpUClC8W7IDueQo3G5LH2koCB5bnmWy4fKN3fd8LmxH8z8qS7qle1aWhHTZRTuiC3mOOM0193G
U9XqTEFX2496pm58MSAr2BFXVrVwBm0ZoLFAbwoI8OReIXCdAc3vmnNHPeotRUl3r/hfM7fTdmrh
rfUzF74hEaHMdCDVNb7lxJrZMVKTmLz3UkHYGWwa6c5Wb33ED9aGfKbVNYVHTMwZUDPEtTL8eLlb
fmj5OgzbRBbePq6RXIEi9/p5EPt96VNVvDZMP6ZCfjp/MUN4BDMp7c61lzBMFm2ssH+U2/C2HZyn
yMo+mRoclbInf/xw/J32xXGQVGnTmWkVSfURiFl7huRoYzVvHWRx3qCsrG7+/UgNVJJucixDUApd
fj+Rk9t56gTnto3uA8u7R21xBS0yP+WXJiZveZNVtlvhESjug/XOIDiVrE/AVlb6gqq4/5cbJbIc
HLqqUuVhuy6X0hS9PmhxFZxj6ENBETHbMbqI4Vhj82g52VFX3ryi2lUqJILwhTwgjDT88IIw/WmD
UTg4kSA67xT9pjR1T5T94KDIUn3XpLYH2b7+0aF4QTxDi5wiIxcT9hvx3d6VpZCT6fRh9IJzECY3
nl5ubeUmHYdja/dHU9079JKun+RZXfOvRZJBYAacp1lW3bRF7NBxCc8weytbnRmKTH3Y7GrBRi/n
3R5Ftg5if0fbhbY5bDJP+6cs9B4llKjdd3BzrDilWdnx7w+yqVdYOgNWs5LZWBWEqxQRzmH4OsA4
SYZaRPcZohzdJx8FnViR93X50zE/OsMsDBNkQIlALmnOKmf+qHZjYUXR2aBZN+b914g4fON3dom+
vHZKtVVyiflrqRED6gRm/2F4mey2quZ5EqZKeLaZCRiq+zGP4LO7bX1jp/dfG/ugS5+8Cs5f9S6m
xZwqb4idIWMt+L1RFlCTt+uHYeFW8pgCq3UY56ErMXGcRRqiGgtH47kuThE0M1VToB671jtacC8X
ViaPaR4ZTkT5MDp7gbHPix/KKvRg1gpmK0WWB90jq5nz2nUGAiCmpEfnYLjrkLVEahGqJv609Ns0
iXYRpOzNSR/fevfjoYJG80iUqPA3Fjt7eYNTQ+0NaKejs+o8GNEhQPDT4pmTn1zH+/BrgCnSdAI7
MO/ASy9N0VzKSCyM8IwME6JtXyz047rj9SMxjxEo/yNzSNeSBJGh90sbacns+KhU6Xl0Xg0IFQPi
VK8fNkJz4rql2UASm+YQ3RuguhmchwLs0lSeJG5g2V52DmO/2lid/i32bRAdsKDm6UvRZLcmVYJI
82/SvN7UBby5WrivLHelj79wCyD+JXRglECwVk1+RxT1EEwjDXNW4/wxd91/Iqc+Jn2w8gQufFnC
O5szyk2DB2JqptVQZSwoRzjFbdXv6/YTIka7MjNXvuuCk3EA2/Hf4oB1iVQBmoRheDbrh7D3jyls
hB3YU9SRlORsr84+LdqjpU7zmQhMnjbKqpaWMwoC4RmVImj79Dsr+qr2n5HbcfOjiiDX9WOztFuQ
TgjcCrXa2SXwFLlN+jYOz0OS71L7vkpPo/p83cbSVsFpJN5HmRLJtEBSVble+hk2cgsOfQCgbvtC
qQy2W2mlzThfDTPpzINTGCAgp4N/eQfgBndwj1xpFZ0TNX1tVIUhoD/XlzN3wJdGJhWBwUSfAokz
ToTZb2PtRUfw47qFtWVMHhK3d6VK77EQtx1AwifHQRsvX4kUFo2YzA+KrrNBnH/5rZTBGyvkFcOz
JR3GUdl0VMwd9e36Sha/1Tsj6qWRHvVKcieMdCF6QL9KdyVCXV4ELwZYQUHRPHkMx1A3QDMT7Uhq
tC2ZtLTBuLM/KxsyazfA5ga09r92jMnHMtR2DCABD6GXhZdUCAMXxzZ5kJjN9aybTDnENHijeuXi
LH09k7I8PTxwkDjVy683lLXl1ZkUnusO7kz3UfH/+fD2iAzFFgEsT4czyf+ThHotQs7e2VNQcvLv
rdG8uW5hvkGMxkPBIsOc4ACynGxQAdg8LJIsfg7tH3DcbAy0jpxgDV4w9zBYsUDSUArkzbYn6wjb
uM+s2I+fI9tqfw2gY896AbrAqHJ3Tx9pjT5n7qTFwL8GFQQkM7TAtcuN6XVDkkbqtM8G2i44a0Sg
bzLjdwVbXKq9lePanPb8IJDRyECFMMY5mCb/EVSdIRDj+LmUfgQVExb15+vbNK8uOAYFTJE3UcHj
/y4XNOZ5qacRPM8ZYg5QrP92rPCOrtQOL4QiU7i7bk7s+mVeKUbBRVMG9hKKq2K97/I0IxRnMTbb
c5qdNNkrj31QPkIP/5tO7B80Zu4avfbvHP+j94nKpOjKKIzEGlC2Tfyqr8KLr/RFdQZCiQJasxt8
Z9iuLE24tIu1ifoJoCvIQqiBGlNcHC1WO0BhczwjTT4eJTnPD2qlxju3aj20RtGs8Cv7RrebNzWW
ul+FOoYopHdCMC6KVOUMm3i61fVI0fdQdPh0FWwmrKoqPIY+3Oe5WqaPfuUHv3IpcfpNpMuddFA7
Z9w1Vmfe2aPVHlpfTW+423T+hyz+3pdq/BSkHTQY/jDWj1bvVGj2WQjP2B2Dh5pa1XcI+iJYUuxq
bSiMLSLpdrKzUrQC3Qpdh3DwpBNqExpqvYp/A2oy3uVyx7g5SuDRwfcC76fa+93J7Y3vUoWAt0Hq
uwnlthn3aARSp1JRukTp6XZ0yjFEzSVUHhhVlzZ1OaJ1yYSw9dVH3WGv+4F/X0ZhjUJ5XJ3ybBh/
ebrW3md+R+6BYOfWDhR/a0uVfCjdMt9SBSmeExuSnRJZeYDxSnsIEx0t+URFvgvk+CHJTP3ca/nY
bRTPcLfDkJlPJvqL/yA53odbpNGLE2dG9nYWMgXGRnJd53MX9uGhsLyfCLAwRnD9pMyclnAdVFZA
a1qUR6epjgfsINciYzzD0rJVykMkPRrqKe3XII0zpmJAecSTgJ3ERJN47C9vW4+QpR+ZoXvuldH7
gcaye0psC+1USfuatH60jbRMZQqDoGmTNNJ4EOW/jROq966Poqcqb9tC+l0awDsG++WjHwEHQK4p
miuCx2gWsfWSp/SGfh6N37GtbYQiJ/pjm9ra/wtDMMLQe8ZfzxLLVleqInYL/RzZz11/o7mvw/Bm
q+HKps7eO9EZ5c22FdoTAkt0+a3NVijS8gCdMwIFv7wLKbmE5ev1tcy8tTBiAdljYJEm+vTkFBGw
l7LstfPYa7sRRZ6sfyz0o9K8oop23dTfTsqlO4NzHtQDwxECqzqNQVAHCxQFUtRzEzO1PfyJiu5G
hwjPj+4c+5da3YXFQyd7WwnZ9xwJx/qVcvimMMv9mJ6VFGWgx7RAKuymWB3Jmr0ifIa/5Amcbkf0
MS6/tSw3MOLwy3Fg8tYSqo9qjOLAixLexnG1VYd4V0ifLPuAKsiu7Q5xbjPG8tulZ+dl3zMIu8vb
VVLo+a1W+VTgbuniUFmY/ihfBMMerHsw2GfM6g/PdZ7DyFV/L5lDuL43S6bsv8ZEhsqRu1x/w0Pn
Bk1m0i3uHlE4uqlKzUdlBW1h1Vs5cvNzDavKO1vi1Xv3YpeZh2hWjK1G+qqxwYAKi7Vwd8kGsB5C
XTaNhv/k7qR+mMRochonX++ZK4Ygxu32bNj1r7ZoRVwcQF2wK0xDHTPUK9eoR6w0MeAdeReF1Usj
9SubMy/EwsxKUPVfO5PdsdTWpvwjG6fAFirT1LESZa8VzwiWlfG+bZstym2bKnnT7C8fXiEqA6C+
BUkyjHmTMEfyzAJtvVY+ORqYsnYfwk+PZsx1I7MQWKGT/M7IJLBnPFaqZYRITsEIOaD7E6WNrWV+
VopDGNxWa0TTC5v23tp008rSahU56+VTFxRPVmr+sDtUZkt/ZVFzx3qxKGeyZ0NJ9aIbWNSIrr17
E1RnOfikot1rI2N8/fstmhKQK8UmA4NR5/JCjaqkeBoiticz+jMkX0c12XV9exN4Z3TNb6/bWnAU
wDJJkqnC0HCbluQoiFeAPlL5ROt5l6LVKXwknkL58W/s8IgbwOWJaSYHz0rsNJfNWj7F3o1iIcQU
7n39WQt/XTezeBhgCP5fM5OjN+iD2qh1JZ9QKtsmUlChXCltOsVbWc68/cUZp3JLdkw1k6GTSVak
x2ZZqE2hnOoqvS/Qw60bgljN6t6sor01bZoJY3rj9vXXpLF2Idp1uLe9HKDAZUb7SK8RZkwdRun6
na8RWVeBkA9cKYEsbS4kQlCJ2yDrZlNMqBjHQ5l6qrjtxxEa6sG8aToGcbp2JWtbuvJ0W2jb0lsH
Tzf5HGpTGZpXyRyjITxaTrJXUsEda287BSKVoacXYa9xGC+u7p3NyTUxEsZ4UeOVT5pibiTnOKb3
qlZsrPL3x8/U+7VN3rfQNZMhRmnrNKRfaNcaxnfPWyN/WFvL5H1rlaouBhcbxC2fmm741CgutCck
g26wslXzboA4uu++m37pXpKosdyhHeST3AcwdD5l0QOUcoHp7OwBAhyUGD2zhJ7zLeu/5DIO+/n6
91w6KwZzb0Rof9EsE1egZ8iMSAH2O/9TFD6V9Sepfan8Fxr/e7n6et3YHILHat9bm3iEsNBcKN+w
RhvmzhidfQCQoNeLLW5vr8j5sTDa2yzId3ZZbmV7/N738a4uvFtZUxj0Hb95pb2t0WVb+V3iRlwG
zxe/a+pAENerfeTo5ZMVZRsHSgD3GFmnoWDEJr71I2cjK+He7VYoKZfO2buvMX1afFsNArfgzqj6
sMt9/YvZSUhmVgzorcGUF13ke1uTM90hKFBoNrGGK0WfEHI+uAxjITz5oJTuZvBAZHkU+oPhbKTx
oY7Tz1Vv3g1FBOgtOYReeVsi6Rz60U6D6jAM+3JbJN7tyjYIJzHbBip1uEmwzrMkswtypwodcRjj
uyy7tVBuVPRjUz4MZbhJE/cBebltgti9oM+7bnvxHgj0k0jBYVae+C+T6ojE48s9jP84PIlJApMI
tA19/V3rf/hMnV63N8+JmE6EZZHck4YVKKjLe+/HEUONfiKfSnP4U9ojao3IWdnB2XZl5sraZEe5
8tBLw+G6XeFPJp8Yuzz73EQKo9O5ScJsWN917DI3s1WKr427xtCzZmFy0gK5La0oCblL4Cjos4Mk
+ShZCfkk6Bz+FNQDorN4+fFUz/PiJIyJyUJ11477IFzjrF8IXXilwYrwpxiaFX//Lo2qW8NvIkcb
T2mhf4+6eCe18u90tdC5aEYw5JCxkb5PM6mw9MM6gS7iJDnoYt+gobgZaVBc3/KlN8YBnE2oB4Mp
kP7JYkJZq7huw3AKVfXWlRH0jJqnhtJiG1p79CmeGUO5SarmT61V91aob9sy2dboYF7/HQvujp9B
UYcgmoEQbfLU+YreUqG2hpNOyTre5/rPCn7ypFwZ/lhK6EC+01+gw66Jjszl3tlmVaumIw24unYb
W+FtoSXbzLqPNOlAp2YzKI+mC2u/8Vm2/vn4Ein7KzzoCLhQWLo0rcYo5w6Npp/s7ml0f5jNU6xQ
OA3Xqldz5AeHxqRRS6WH1BWGoEtDQecD4slk/ZSpsXxTGQ2yGEhsb+jEJw+a1/p7F4TRTWFmP9Sq
UzYEAPm2ohKycfy2WTlgC6cYaTmOsJjDYiR7srFNXXsUNHIDVZX8R6x7D7aTAYk1Vs7PgmMRgRI9
d177Oa2UGbau2QY+H9fudoiVP6jWcPz4/r03MfHKVgf1oYRy6CnzM/ueweYKWTQGbSvQBJtcT9f4
vZeuxN8RRjoQnFd54iupd1VmI6fYq/Udcw8bDaVp5lJ2Vbgy/bC0R7T1ZQ4AGQEo4ssDIwH08Gjp
6ycN0dwBqhhFoRR3c/3zLTyiVLiY/xD5q0BGXBoBZaLXqRbqJ5hWWtRVExqJnvFT1b7k9ueoWSM/
Wvx6TLErIo2Fr25yCbLQLh0wM/oJlAs9mS9mK+2CLmSiZOXkiX9o8miyrv8zNPl4qDQacaFiaKD/
dleF/RMCymB0/PhLwtu+swtt7YYvHfa/oohg5/nnpwpazegB1FRV9RQBntkEijZunbpYm3BdWpiA
/wh9BaCR0/6oHOSa1leBegJ3tQ9G8+jEzk4bJNy/Xx4068NzV1xboabFbsGiTXJ6eUDUsnTGQYnU
kzV47heobLR9mZVCZH7Qpa1jdMbt9RO5dOwB6gNQQ/pVgK4uDZayk6d1IqunWEl2hf/Z9X8r4Rr0
aOkcUkkWLl9miG3aSyitRgUkbbKq3ECN3NxprnzQoyetWslTlgwRuBEeI1gHlmqymqo1ncEOKCE0
rRJv0Vh7VTu12qgKhUMNeb7txz+ewEfCcCv6UlMwhYJXjzRHUk5t82Z1393xUK6hwxbCYIqfxN1w
pQFumR6IPJeQgZQ4EElRD0fZjI3nUK6sneEmytHoHWL9oujMHUFSKCPD2Vu762tc/KSAEcQUB+Cq
aaBX2Hbk+nainhSv+VSU0c++Qt28rxlPa91/9UF5uEWGIWQIxI95F1XGEUIjiRyqJ4KWTaX+KtPb
wXm5vqClEw9vwn9tTK5YMoRj5UDLc6qY9t72xvi1UHsoorL26//P0MQpthADh4rJ6aAwd2P6aNdK
7S5YQ4qJIz11ve+XM3lSCr8Pe5R1lBM3PNiUlXULQezKtVr8ZEA26J6J/6bo+dhJPdgDsKHGd6n7
LdODjdytMVKvGZkUrvJajZVac7lMxpNcOlA27fXAXLmx89NMMsmsPWNkiKzM8DUF+idl3RMWavng
PXid8grtFiXGODs7ZbDiW+dbQ5UGFgF8uQGka4rpQjfMyQtwMCcl6ZWXPHC671Lv6ytWFrIXoj1a
qIBq+JOywOWlcVIGbep6UE5Sj/g6gS4AnB99b3E/vxSGDrFiclMGd1X/NECDNua/4mYldlr4qpBn
0Nf4y3M3U4Qes9GjEugrp0EZDl5V7Xvo7tVS2rvuSkVo/knh0yK8Bc78V89scnk9343bHOG+Uxy+
un64reo/1y/tfCkYILG1SGpByk55VazGoGdnSe1Ji7MDR2JbZLtKOsT2ykLW7Ii/f+fpciOplQiK
9JOHpyslWGTyg2vcJqvtu/m1EgtieIdaBvHL9O2tFVTj+0xtaZmku7KW/2kbQcO3BsBbMyM27t16
1KiPBiNU2lNa6wetjI5xnv20tfjHx7dHwLsE0xBcKtOpeyXlJR7zpjmF4cmCXyjLkk1oDLuq/HiP
QMgNCCQe+G8dWarLBdFYrc0aRTS4qG9S43Pr3JpevbGjl877MYRv15e19PUMAmgRTABtmZIkIHCk
xk0RNSc/1De5fBZJsZ3vP25EcMbDiMmDMVP0lX2p9RmVbk9x/lKTs6Xyk76WRS0da5sqioCOIKc+
dXlh2SCKZFkd1fLozsr1RyczDnlb7nLDPl5fjtiAy4ePhNoy+E8EC7NQGYq/nKgp7k/22Gys5NgF
e+ivdlr3Eq7Kcy3tz3tbk6fcLZ26oxjZn/SOQYQvgAggFX25vp7lTydOgOA6Y6JjcuAUjwmgmk+n
o2SheO3fTpulPsrV5+uGlnwoKRM1EdFXmaFNOq9x/FKr+hP5ElNwxSZeY+Zf/FzvLEw+l9HnThQ6
ZX8qtX/67M4NaVusSWQsPHuMskNeAskjkGZKxJffK3Xr0o6HFCP9V3/4kqh3Y2RCShVTrQ83TfJW
J29elm4l9a5UH8qmuLn+GRfKaPyAv3qrggcEFOblD7A92w9bS+1OlZm/tZZ2xwjXc5QXT6Ot7bXR
3A6Fdm+IsNyknTCa5bd/9QNswSyFk5qlHzmYkLZTOTE27AHqH6Vtd2VyKKSj3Hy1w32T39bKg66t
BINL55Sxpv9ancRpKL4OVWJidTDyTdGepGI3BD+9NcbJNTOTyg/KvI0RDmZ3Kuw3M/2WZ4c8uluV
A1hyIkyDgnOjfkFTY+Lly2TMvHDo2MMyzLdyX+28Mb6RHHsfyN43gKVfr++ZOPlTp0Up8K8DBro7
zaY0t7AGH16zkwtKVi2OQoSo6Y9KB4MFXbQ4W/H58/WJ6V3BRWrBND9Tfh0TY+x8rUtPvjVskkDZ
RO039GQUZ5cRdHx0bZBaklcxOklFAaTB5X0oW8OK/LbLTnIQ7ZTmrhrfDCvnyWz2QXqQ5DVusKW1
vbOnTcrYodn0eR9X2alQ240SO5vMCJ71xFE2cp7celAff7iMS4ytAhfgBSMbmvJPwGzvGKkup6dQ
DhhlCnGg4XaIncP17zj3npjhjeZlI/EH6H35HaV2SOykk9KTrdobp7N+KynA6t7t1hpRCy5UWCI2
VEwOJau6tKT1auyPfphx+uNNnR+l4siQ8UY2+70m3ZrmsUpexkbhR2QbtX+KPyojrdBzeW9/+k7o
QdOkI/bNKP9R6spD4ob1hmrVwSvTz3q6xlG28GUtLoHo6wmz0z6P6yqW1yRhfnIa/2DK5T4yn9q1
Yzl/XuGh4IvyMFGBgj7s8qPGXV4VBPb5KfR+1BCo1P3KXOKaAfH370Jtua2MVrUxoJpfC/2Pozxf
P39zz3u5APEV3/37YdX6nVF3+WlI3E1r3PTuzoFpNX+7bmbh+sLNTNmRDqJQp5h8p6xL2gz0YnZK
5BKazFKHXS31TzDXfHVb+03y6vN1g4u7b1OkZqKOAz/1T7Sjsri2lexktKjnOD3g7MKz7iWn/Cj3
IudawK3oJoj5CZLyyy/ouFGcMCSfn7xcye/6IenPWeOv8eAtnYP3VsQ+vtun1B9asPycg0yW7qJO
/5Q3a+KAcxMmLNY2gHbaItB1TBaia7HVFVRvTw4cQRrK4aCpVmoH810RbUjGX8X4ABQ4Ex80BH4t
J02nnOwalg5zH1ryITXX4B3zM40VEx0ADhvltmm3oECpy3alQj0VVrfJrKM07PPhJK+x0C2awWuD
nEZ/esbTBr2/NTgo1Z8yJb2VDXzp6MWPRDG0ce2Pt4vJ5iCMIrHXITrRJpvTOhXkYZmnnFIwOV1W
025B6yBPttIa7HJhj8DM24I/SBQTplDwImwMhJ/D8QSXSmN+1qPvffjlo5dTND2IUuhCKHzAyWL+
KgRIWUn1L7ThQiu21nCn9yuh6+I6uPkyXFj02aczfL6OVJcZh8AgVW8T9ace2QerffkXKwFFwIFm
QndG3ZFrdiOFpSuf8uSJWRC3hbJ8reC2uBCSD1pfZD8A5C6vfhNWvJoGBTdTvfOiemOMT526Nm4z
j1VxznCrqmJOT0R0l0b8OGSKKAZsy9SrHn6RqqOTHLUBEjij2KRrjY4FV4OnhO6I3utCNtV5kQMZ
JZAVtzX2Vud8HZq17V/I2GiDij4KcBKBg51EVm7LMGCRlPJJlYefZafum8TwSYHz25hcxjeKW7vX
92Zm7lW6UyVqwB+OIFHGFaVLQWMG+nSSMhYM1MAg5YynUno1hk+af4zb4/Xjt/QdKb0QOwokLXt3
uWs12p8SINoR6I/1oLX1o+u0X6+bWPByYh5AvG44VWYPLk0ormJ6ZSxMFD/VhOkGB37Nwdj8i2oS
n4ueOIUkyNhnFKw1u2DkBSj2SM7GTZ5a+kYe+p0ZaME2z/uPuyAAQH9p5ml0APi4XJYdpDyFhSmf
qizYGm24iYNnN/B31z/ePOwRMKP/szJJn+0skAzINORTIhmfkqzZ1GmDtR9SUN+Y8ut1Y3M/8fcV
oqDNSBpR3cRP1GXplUHvj6ewgfykVLaKnuxVaSWSW7SiUisX7x5qANNr5ZupncTglhRX8sDPjJ/H
LgXknHkr/ns+vc6MPWHV/1qaIpcyORhyOp1YUtRNkjy71lcn+WMELxXQELmhF+pr2zH/cOBIvwjC
UOEE6SpPCUlc1ezpSfac96CkWDZsyvKzE/5zfavm9/bSyOTeGk1R5WUygHRr5Lux7B6MVZ6huQlK
5tSJRESqoOMxOeBaG3R5Jtcl5eWHfLgvxjXmpCUDDIIKIIiYh56+GKpPacgfjeLsD9EOjreNX61E
i3PXg1oCaA+h3Ex/Zprzm02eFXLeJ+dBu8vtH37wQr+Yptft9c2Yn2hSRMHqK9wOGofiZ7wLreOw
gwhcL9KzqMfbQQDyIkO//ON5AmaIqrk1fwFb4gV+Z6aMW2ssbDk9u47M5HS8j8M19eKFKyNsCBpf
QQI/GxeVVWTEq1BJz7YsbZTm1rDdnZf/DsNwnyAH7ROadrm8yVeH+uaOTtC+gJ1hYJcKwxS6yfBz
4yUd1DJm4myVTPtuedHNaKS/7ELdON7HoQMCXAfuAwQXQJPpydDrsMqqyk3OrW5utDzbSAVTah+m
SlSwwsA/JDOMxRNIXu5Y78VSyMhMem6Se8NFcbZINlX3CAn+zfUTuPD1ePM47AgJQQuqT4pbnaqn
lIYG/1wn/VubKju6VBAJShDytvu+s75eN7cQGvGYM05MJg6UaTZa7WUjBksnP4fmT8/aJj1sCXWy
jdpDLd94DrPz4T5LH13UjK5bXrjRF4YnV600rWq0NDc/91L3qTa7ndVrD1niHoECbK+bWgCFikXC
qCPax+D8JhGtzFB+oVtyftaAAnnho61+0ttPYf4taZy9af8wnReN2QrXrLfNWud6Hk2LaAlWCtIb
fOSUTJGumKeUaH6ec/1XXd472gOiEHsLkZDi1uvGtaUuuGKKsURnVBHJQqapTlk4fe71XX6Ox88W
/IE5Esgy0m9eBGuz8dv0bvUCziz04H2Am8VnR9tnzreV771wiAl10DgS8a7GGOflbQlyaPR0tSvP
SKg/KfCZbki/dq4fHFRPe0Hc+tBU2huC1fTwkk2iyftWqg7e4H5OhjohMkp3SgD4rdSyH9d/2mw3
AHoLclWH/IbEc/pSGak6KOP/UPZly5HiCpRfRAQg1leWXOz0vvtFUS5XCQECIbQAXz8n70xM3HJ1
tOO+9FN14AStZ1WJfUATRzc8IG7fV3vnIT42KYbom8n117cIIZA/KzPOLdGR/xVF8WbXW5xu0SA/
vOlhLk0Q7f7Xn3OmwJDsjDM5sOmvX3uM5eYFvFEPTX61LFjZk5OLPkl6uW4Hb/5u2/prymI5wjIB
PAXgNIy5X6aRh9Bil42tenBNUgRCw3Gyi9Mn6n0DdP41fM7PQRjRWVwHwfrXq4yMcgSFUKMefJ1V
y8hupkmUQSBgfBoQ9fBdgsNfmz5KhVAVCYEQ/NTnEpA/R2ufz0gp2hb3AMirCNwvlsJv9E3YG2b7
36MB/nMQlwAGkU37l5hqUmajjibkYV402jIYDFQLj5AWkdLwHvj3eENbWE9CmpK9QnnpeHRAk4t8
E4so88VfUe6YJ9N+iUV/mrT+mLMUNRgpRSxpn+s6ECz9sQUNf9qQk6eKtBG9KiNC6TFy5GcSLcPt
IiZyRDpFiqSsfGmrVnmydmbw9rlKlvtmMcu9t+bJj3Pk4FSYHtFaOpABpEXst5yanUlbXnCOS9I0
oVQSMKUqLUtxSMqX4Mhp+9F6XbOTGqadPOr6HQma6Ve3BOa0qLW5HJA/Xkwq5O/N0CiDNBfEy9eN
xrfuWbTbFIircmridyU0KlublL+qSSdd4bHxIcjcc+/mEYkRW/ci0DpTGY6kFPx8spMCYTE2oNuB
w0JUZCboakk9zAPdPYGVZqd59fyaGO9jg+VTFVZvYVOkLBO/vXVpCgMNfY1KzORarsETjOHdk4IM
8xBIFZZZbNK+ZP2WII8tAUVfm6I9u4Q6nb86HHnnOoO1Zx9I86Ob7EuQo3ItGNfwMsvx0oshR8KE
0nJ5a+WY4uOM8TYVVIinVY7nlnovp8eVkLkUYRvdptxFY5GpQfTVMJDsLjKhK7TXiJJOAvedLlDs
NiXj+hO2ol/Qr887tDW8D4gtBaBBEElSRH4TIy3VZs9O9s/LnL2E24bgL8DS/p1GT2IBRAxiWW9l
lb+hXL4QlkFJluTLqErjecNnkuF23zPKSjvT4Z7jhHSIcvUI8PY9DpY7NrRNWDmkF/LZ/6UDpwo6
JstNPm9OV3Nm4vFq9kazd2r4jWTblO4mHSgYt238mHA7mZJKkIcVBIDQFTKboXUbvQz8wYXr65Do
oYpHL1mKNXT3neLvwQTzYavlXHjt8OoC+XNpJg95K01U0nwBnTAYV9KIpwWXTbabZaKOuWcSiLi5
HOpeoueg8oGfX+qt4VMhyfQUncuXC59TWydJy/djuzHwH1pWAfip37Jb5LHrxFO/Lqzwxy6qUcH5
YmaPPCdDOB7Xdf6cEj3bIpFsuEAQj1caHb8bRra08lI0vR0E34JPG3NadDPqWY3gug6hDVV3qJ+H
2GyCLkc41PsiAnasR85htGbYM1edPAs0qYQHxJyy5rgiOCW6oT5ierdZbcUU67FCGHRXLjZPqrTn
v5N2Gqp0blGLNmZxX8SoOOx32WI3DKU4LELnn9qV+EOBcMZpOs6riAro34IyadFMOLAJsqp+jE5p
0HcHn0lWglfRlb92d2ED+lpHywcXZNonvWClo1Fc5uFEwh1adgO/nNfsk2zeLE4OFZsdVOxXgxtQ
xkpH9RQKcVpb765PR+ntNysHAfeNb6FZ5I906d+CrMXC4zhSR6uYu1cJAY67QAVye4qtwrJmkDsc
FJ4kz/MS4tXhCBndSOI7UnZ5554GXzB31LHHDi6W7GEFA+5VKjASW0k8FJ3HyD7bKDtOWgy8br3U
0D1G6k2n/L2maMQ2Yfea+qBdYYFDHQL+gHJO5TkxxjOmYCxEpEK2NLcK6bGVs9aikC52l86fMPkG
Ln0EUS5L9jPUWbZbGur/pAqpUzuraFcjcgLjny/sZmlRaQdMIWHFoP3sWvFQ8KobY/WSKbI+6mb6
gJLYvxTa3g49PoaHNvRXwB0ZMqD43JR5l05IpY5AODYN8no3h1pOVA8nJxZn/Q79UssPoxXdE4uC
Pt9bnrahfQtaK49ZOMWnsE8QBDpheGA2e6WNLS2A86A21fN5hXsKLfgyrDtkz68nr6PecEkSi2is
XmwfkKG03p7grhd+TnOaQWmoUcjRucVVBot90TdRUoUApyqTTAizA368+WWfjHnhXIQy5qz/aSfi
yt6zWFsHUCjHRTaBuOpwdvNPRii0UOcinSvVe9F4GIe4yetRNEhXCmEG5SHSuT293E0bR5MxnQ/E
rG/j2mdVIsDAynATl2xDZL9rEBiLkFCER/cfedZgjZTNjU63sJqtIjVarLIn32FhjZ1FrmwkvTfs
G7/XiHO/1ONoqixESEGxWSgHi8H4UuKnUx7sU2x/XbX1/dLt13UQGKYNG4to0wRNRIb3RTPkd2uC
llZ/naQs0nPqB9F0qRZ/OrSpV249eLxgGArO8Cf6BAHFrndkP3okrHmDaiZusvaKLJ0oetPvJfKp
aYDvoi3+MOzU5gHEgH8bKjaUICAxRyM7QYLRQtlfTL0enoc46Hdy9cM65h3FoKXzQ7IsUIZSOd05
qNMOBIryE5BXtu+XDYEh2v1e8SpLbLiyzACC3CYrGsTOl51K5MTVzLYU89HTb5NEBD4PqXub+oDv
4Am/HYOJ1oPX6jesh+6t79a1wlI9XoxZM99nMFhjkUhhcKep6651SIMa6j0zl1CQDnpEJxpa7K48
E7h3I6IQ9SiKlEBqMQt1QN+UEj+DOYl3CVYKFDDxsLRLSEvpme6YoGp1n6fmMyL63nfBcyijqZpz
L3vIZEt2mWkSVfKln0oyUeRqRwk9BAQ1wVQ2I8rLfF5G8Dad1iZpETMwzEeszUMxtNlYd1ylj9jg
pmtHOnMRd0iP6ULMGROOaD4TOGfuXReZPQ07d5mjPq7ImiUL687XG4zMw3SV0CB6I7Z90WHWPDvd
jkW8ZNNlj5WlCNsWROiM05RMJ8ynBUe822ybcll7diEFa8nwOWs/hTEeua0oqelFsVL/k/W6Gyor
/cdIL/Ny8BLb6RsbIXNzRrBdYYm6UHl4pyPBT9O29uIYmbbriiDarEIIvzr5PL1H4j0yICHnLJJY
vbFM38p2Gg9eLngZds0eh7gsXqAoXnZtQ/dqNvbYIWu7CrwlOUKYp0twHVOhfIvSND5CE6eCrYVM
E/s4WQVirQaQ4yYW12wjrKZRo+rFQ7C+8ucqZz9gZRClQdRmjfECCVFCKi4lzGt5tu2xB/8ma/Dh
pEP/EBtATQG06PJ91GbVRONPRga/2DoKbgwkNmI2+LmcQeC+xxskwjn8iERqFKyd6WZovc+J91hC
XfNLqbbfLbKD+zecX0g38bIPk7dtjflFp+MbR8KmSjP5W4xDdt0y33yiU90/IR3JPG4ZpfugRxpk
7Ln2aUDqaS2ovx6YTFxer1Hvt1fwhUwFMg/ZpT/lG7Tla3KZpW7Mq1CZWBewbuJU1kHKUOduBbCd
YaeLBzO+A6lDRVAcCfEqV2yDhT+R5iHy9bKWHp/ID+NS9RZ28zsk7D8cS86BTQjRFrZ9azL3SNdx
uZ+UxoGwwdJz8mdtJaJckt5HY7xDaEGGzepzybZsv2St/YHThKpw3YsLEXFgP61WU90wb6pj2q91
3oXtZR426iYUzr+ddcJ3UyJjfIqk68qWoduhkHylT52WEBLRcO7TkzbpGBYM4XxbxVIv3Hmh/5s2
2t70iDpWSSJqLMm4S/h8OqCjiPblMAYZKrQFQ2rooHF4VYnC25nzZj9iqSpd0KfvkafGS9wnYHbc
vGZxpyESU/jYy2QYDlBYc7lLcOgte0vbXddPyGDkzeOkyefY4fg3xm1JYrNiLTS4aOTb7zy3Gst7
jBUnxV/f4fPXosu6lx5F96dNhm29tGBXkOuiH3Sy4Wg/IiCNh7F+9CLvZlIWWW45wqItW03pxwZT
oaW4+kjUWj7ia2Z6H6wtb9EKPljmXYarGBpYry1MtTi1AgDRZppwlkTvF3P+uezDS94sPtAb7fOY
XcUaiEU6M3fw+TJGR2mDa2CKFqJXS8ZSRMY/9G1MTN1kCvdatgLzAS0UXU8Jz6q26X+GbYxzLnSd
10HOHYTNrrmwDEB7EeAC/uyZkR05ocxVMoRwxhsSSO1AMY4XOQrDRIFFv3lZEpYVXtrjPQCg3/X4
/8FtBmSsQcf/SOKt88Fy4WwcLdmt1LNEw1EzleG88bJj7aMfrIjPUMOD8PXTCGrhIsoljn5s09j7
YTOmjRA3oy+GctmoehmS4XaT5/oY36QlPMKY1QjdPAYh1Mw8QBYNC3WIyUyyCsTKcAGtrK/uEfgX
FllEp+GKuWYS19Dl3OvEf4crcTYnynSU3VHfhx5u801f0Kn/KWLz6JP+KZxUjPEa2ZfGj+VThsIh
WXjhur3IyCzXdlKnTLCkwiYKKafMs3fLt5co+xiaAVkZ0vMPLIm993Zo/QIZ+zn2ynQKmx1Pnbin
kKa9JAx/fTSO6YfdDLbBiNzB5RLX6yqfx9bwcmgxLxAl9Gu2qBoU3fgSuQU5FegHKpplGosUrYRw
tfdDORMQ6WbJ/UeciZ+aLOIv8OikP0jcNBcbKp+wjc5pX/QLHa/pGC6mHHtcbnvQu3Vv+/VkIA/0
d4japPdjNuRDBe/UIA9bZO5nNIe5E+/Okuc+wX2vySGpMI7+Cuz6q9Pm0k7InJgT8WNNt4cxCUWH
u5RExaRpsp+EDlEhJngAayS8YVNCiaIZiyQDxZKlw4RjB8SJQJz1iA8Of1F4zPWYgpKPpmM8+h/+
En9EuWnLccACGQv/I5yhggmxFBUbx8tAKL0AdL00eGcT1c8baJZyzZBTlJre/p6iDb2J6NArV5Vu
iHlUDTvpwZoL1GQZUnROnujGvJLPMZiSNrRoeu5Y8rJIUIABX2+XPkkr3PpxC3QIIkngU1Q+ffEk
94o07qP9xtEIvW4EObEua3ZjSw3+ND7dJW5AsXwozxQmbdU79FfoU9hw+h46iQW7WcfrJSP4DQ5a
mG7rETLvtv5HB6vuK7Q4gz0AJlI3bXoGDLD12NKl0cNG2+xpgvv2kDrF2zJs/O4EdWr8JDuE2hY2
QYHgNMNCWuAsSd5kQqLjFqL3qaKjl067YRTJ3pppF8vBf8Fd2VUCHNi1hRS7nsU453tBgh/9iBbP
g2UdLXCvgsmbYaXALpgXufYRVJTl214u2StePS1wKgEpm+EQu27+49hH7tBxAAOpPeCSuMu5zi98
lbqy7ZEAea11p6JTPiJq18Q8vOBzpkqg46qKnH5OAWQcEi98yxuUkSxj/tRY/DBEzxZJE59o6z84
isj0rWM/01m+4WCW1ltD8qNTuBvmIBeWtHMPkjVa10r5fal8p/rS8/2hQvQSr1SGu45e6UdqLC1j
rxclifqD6MNDOCWH0VuFQtxhiOCuZKsnHK/ypD8Q9ZqRg06QRbzGv8KFqd08yeCSNAiwKUxMf8UA
RX40qcbVfPCZQbfe2afQDze4hj6HM0PImkWkDZVzu3N5OhedmftT5KIHvk7+2+pxeSlEmiJbj8of
+aDJRdDbuVbNllzTKHJ3TjGK66ZJKj9tH4XefrZsjPcWVqK1mEmDe7MPmMc2Esb8fo6Xx6zPnwbP
7xvQggnQuJ5bFMpsXtnpID9OvSeqFlLJsaDYWH5S7CJPYI9scNja9qfEEeGSLcS/4iyZqgWRf4WP
ReZyy2R4owMRAccRnl/YiMIAkXmveehuI+Tz79UQuXpsNT+5EE4NCnFHwc3wO2vO2bwjEjiyFsW0
CF2WODBXGfc/KB0gjqd2qejG0yOLkSpwscC2/xxtwMIC4+Wvi1FJV1kEYGVlzAJ9E6l2g/4uljgH
oDAJiKpICxNYeSBzK5/4wM5hH+mLzUNb2T4L7p0j8hc3kxUFxcq5FTihvEpsB3tNcN3dLbgeIo8o
PNciJlL+nEkXFm6e7lWgQzg84AZB6WzjdBmEw+PQJcsFdlkg/mveLyfb83S3WPmxsA6LUWKduTNz
OL1OkNZBJq9EzZSXXzfDhCxPZvqqhVwpLRQVC+DD/B3gACqVtZhfNhCgN8mCnJ8yy+iGn4WjykUS
TtxHUB9Nd46urvRNCy9emD2vs+K/ciCht5CMviRIeDps4UpKIMMbFo9mjeqNJi8BoLx+w6KawPoG
1XfT/TQqROll3s7Iwopsyys2G/IejDR5XleASJw6LIA5I+8al9BLb8umT2rOX9yPbvF3z9Wi6KrL
CcBZFebG1hQ5W48UpZJFYPP70Da0tNGYFiEZMREH4Yo+4lG5YMHZ6WhkP1rqT/cinfR9MM/bLtz0
lU0cuQXh25rChfx8vfC6CCOJLAuWWNyOJ6vQl8U3YCGti5F3KAFUXWwkWfaRL9ZbiHCyq8jBjL2K
GAHjWCjutTpHj7f+kBV97ln0TTEKfEVvyNgCjZWUU0C6b3ibv5kU+AnQvYeiGxDkf1nyphFntqYZ
U8zy+KpbqljsI8DfCifJfyeI/uY2oKyFMicj6EgIoQj4k9vQSUCskDkWyGjjpzUeHgC4xDfS2Oib
J/3DTyJw5J1NjLCD/EUOsQYAfNhl/kMQ/AIwV7qFApPkEBt81xD2D08Cq3YmdM+E9V8GQMch1oPi
AcHEa4g1bXLKXoI1CRFHxXGVajL6jXGOnLVZf7h3Qug5zw1ycGlCpPhVvqdIiqVwHMhDkOMmwLy4
LwXvM1Cpar7axMYWiJIkgjSALLHKWwLUlALtLvQWTJdbkHVH4Jz8PgCVUTBs0nucZNNrzI/1RMTq
e/s1QSJSACj4mizv63jiVieHLoj1rvcZusEVpCjcl2hWpXE73/hbyuol9j0ERXXBfdtifP/7uPmH
dwyfIBQqCCMBkfzVr5TDreQnmyIPGcCkvH9cQ1S7bnvcFf79OX9T83i155gmwIogZvFd/xygS4cg
J8Mj8gBwvCDu1kBJhqPzOuMUDLidLSdj9qE4Yq/BZfYbDcLflBy0x6DkEW8BTSOYxj8fnq6+6xMq
+eM0uushEBck+IbK/PsJqHZFfsK56x1a9+Q8sv5L6YMeKbrM7TA8goBEmed6QXvzzaf6qvSBrBWI
AERkEC2dB+dXmtkGEZo14F1/1CnCAMMavb4XnnlOYY815rjlawXwDztT841Y6j/Shf+aFmfCFHMQ
Hw/KLMz6r7H8aEomAaMLeVwX4AtQFHRRwXAJfsq3lez5AFxL0fGZ69j9oiI0v9yY5JeDdPS3yBOB
SAkf+UfRuBMhzQuPIEK4iC3gSeLh0+tppg3OSk123yDpssxN2Nxk8+xEwXMNouzCkjJ1lZsY7qLL
k5chxnmQc51zle9xE5b7wBAAlECljzMAC/hMugX0pci7/gT6obl3efwIRYJf/fugJl9mz/nFgPqH
yiBCEBlcY19EPMRxTiSyjx5hRoOomXbdNUsD+RTokd368dRdePEGB89I24qmiDOIOxlf4UzM4sK6
FK3rxMQXMuySezGPeo8FJfydOHdFgdod/NBlWFq9tppaTx7zbQ72LfpcDkFqwMkHM8C8bJY7q4Hr
WBCh+yBqlnLlYO9L3DfmQnbG/5wmvAtDz+VJ60IuAY58p7v+svmcXwPAYAgnUWyE3oKvoimpaZaL
jJJH0LhFhKvJslyARPr3l/2fzpMvoxBx62dpFsIBEFbzZRKLLdVLl7PoMV3Tauz3dH7N9xaLb/QO
wA6MERmr7teZHENazvqZBHdJ+m5RSeLZ72SqZxXYX38KPEZQbsFvhin/52wP85lCJjpGj6EZr9TU
1y5qbtEdDRgIRqpmu0b+URmjMpOMQR2O32Uz/sOwOys8///jvyw2QB+MaTkeb2fArR3I0FtPXrLo
uxjgr6IxGPyRigVhD9yDyJiE3ujP37nNJkd5cBBdYyu+QZE1iE/MdSe7HemntnZtdzNl/HXx6mDu
bv3ou3Dgr6Gt54SB/6uOO6epRRBW/fkHdA5xuYBU2U1ocCwcTR6UoecDVRzlo5j8/grqy/HYtF10
3o3DI8aOBpqLKdIhMCD2DybrWcls/nvTbVy1iIADqLhADKasO4AW+65U56vl8j9/MYqCITE5yzJB
nf35F/vKdgv0683NrL245ksw3XO1rJWFX35nsf1frzIYkGcxpEXbJFlFidtJQOO+tJ98MN03a9TX
sXIOOsF5H++OBAR9p19mDWn9XvWi53eOhcNRuk5fpQGPy96AsEBV2HcWzC8bISYEngfDH56IM1SU
fRmbbSjXbTRjCwX3Zw5sL/8u4efrYvP1AV9esEKD1jxwPEBRsJbpU2Dvla2/WWu+TvDzQwiEyOfT
oI+CjC9vbZyDRkHZwe64Wy87Pl5HHtmnHgB5ZJPcLODAg5hWlNPbNACNOGRP//4H/NOPhPEnDVGp
dl5jvvxIrTMOlMBnd31jKsbJfk5v5Pr67w/5p6Hx3w85f8r/OrOkUPCQAKKDu3BFBSxvIdIBYund
If/63x/0j78GHiO4jJAni5zCPx9kYpcD386bOwDUHw0fP5MEOobcfrNDfNH8/WfoYb6f0/xgNPxL
nR4Mixv5QJq7lnNRmMYeZgMEjAcPsne4fZHfU/DdCvVPz4QiAwdnZJScj7h//jR8nhEW2La5y5OP
PD60/FHwC5Q7FhPSZV36P1pCzz8xg7YUXgU4KmE9/vLJGKQvg2MW46If9qCRfqSq+99Osv/vERD/
JREamNBR/ecvsj61ApZNdpes6x5o2aWCTuTfxwPKzM5/6H/voMjHxE/BrRieUDzpq4naSsAToFS3
W2/TfDejjRscvEgZruaBAjrWqZKi1kuAvL3eumGqvLbvqzHOddnhUAadqbHlIuel0AlFb5fNoeJg
wJa2AQQuQCB0kvYwah8seOyiJ4N5YIYA/jC9OnARZjVzc3QdrQ7xbYshlYaA6mpcMnvoA/ZM5Oxe
RESWzy4W+SFm3Hvu1ujTSyHiD61q75OmE/W8TFGV2hkAfYziQ7RKfIAFA8RB/E2KyoxmQLHCIiiq
xKTYwfI8Hie+JAcWKVtok2wVFNHiMufrWk8+pAPpDKlLNLUR9AAEIVViiVFAJgiY/JUcxkbKK7ON
+X7Dnr2be5NeUAuQMhgHCeI7jkpoKn1oNn0Uek/nO53V4N9C6mHjDNh6n/KW3zsYsm/yCMB6FLHf
Y+YD7YxVf9MvsUYVRpOU1EcQM+tGXDLAqFwJAjEUjDl5tZDYVROwzNoo/aMloNSiWATAVdegQrzh
WIwNYspTlvjXIhz8+1lEiGEjRwnEdx0WsD5U1Bx965BLKHZE5tIKeLW7wjEk2MFeixW2zT7jWGwV
b+EbR0QQq/qW+3Xrx3ilrvXq3MzdK2jA8bTEg4/1EZf0IkqWNDhpzu/h2yeQnywUIVL5Bxk7d1g7
Ky1ePYIBkU855AcvMg10Ks1bvirQ6hBSvwYbzxw0IBEzpVLbGyLX47lE+Jq48TIPgbvI3PmAS2iO
KpeF+TvPmP8Waj3XnlNeW3prmj6Fazh8UBToPILTGk9wPsOEHua/lD/ol41Ab4FX84CBsdZU6F+I
A/MeaEe3k2Br956JMcqOhIMviFOzJFUUc3CJswshlBjb343dkns3A3/kLAd6n63sMAyJLaGxS/bY
MZr7wW8ziElBIzznyHP/4JLb0vcaLPEqdD/onIs7XD28irqpYWWbNtADLX16RSb3kCK+7lJxuw03
oLzYHpzWhpczcwg0LTsuQqhrLnVUB7pdy+Y8SNYY6kw0GtzKaLR4z/xnR9b2fWCZuWkI+iUHvIyn
FufL5EjHXuwAwSYPK8W7L5KwYXcpVBrXXjCwx36S72Eqxcssw7eOJjEaZaFot9EGONNBOA7S5nXz
lniHj7Tc4N3mL2TVYTlkXVCBFNIVUJZx100iq8bOf4s3L44hrZvDYuQG8c+xxH8ULpbQUOTPEehQ
QONiqHxG5jpd/BldGhFq+vJUsKto0gY/NENyBuKWl/UjbT9s2JSMDtBY/GJ9vIEg6RCF4hCVP4US
/zAGpZjMaYvG5XYuM5fbakvoWMU6b3ca6oByABhdCp8HO2LVdCRjHgELbtKnOWr9C8uhwezZysph
JlG5YswVbkNWN7T+frlN84SQlxT6DuM8UCoJ6DTwmqA5OAwqUUeml9lG3gfwXVtsEeBckUpbhrz3
LpOGu/3WZ6IUAOghpbR+yeNWlOFsBrQv8Wh+SHsIU0PKsz0kxWOpTLr8hpzEv1TIUvswI++PEEfE
IIJGiCnCDtLwVbH1gIXHL+FXdlXv2+AZypV5LPPemZPgU/MRexCZF1yxvCSt2s4aZHtB2ineS+el
CGcM7EtoOlxql0wGSJoHK89Wlx0kwvqqaWwh44cyqmg71T2GQvO94rjv2cQ2lxY4yd1CjcQy7oGt
ydHy0gbGvzZdG+96z5vvwSUg+b2fTWV0BmBuQECtybrx1no6ufCCLD9olAnWkHB0r2DaxaFd1wAI
NVSEuvchsufjeJHMQL1pp8G2mGkbf80QlRTQoLWV5yNELgBL29L8jnkBrcJ2/uwpjA3coVwv6vsX
HCdRfsc8AIhwn1QWaoud70FH5OXDdt05FPB4GWQ+3TRhYwBpfjVPIMWhMbdF2CPrcdQQO6uIDjU0
m3A/NeAtL9QUnjNhO32yrTY7rjtztYXg8fwxUzWRqaihClvLaPXGqonX6MCYH+zowPJ6IbkoJxaY
d+y+fb02La+3RfRF6knA89xra9lhTNsxSo4qigFFJBFQGA8SsGYJ8qvJmr5MFGqD5jz63efJ9qAy
pu5lK8V+JnhsalS8Q53DADtYtzwPuk+ryUEddZb9XUMQAm2gaf1jl1O9l94s6war3kWuuat7YZOd
Ao+D/g0/PqoOalpPdckxArbzYJAogSI/NO3gkDxVqcTYmbs0rNPGJtUmgIV4K/olSicBnyxkZhXT
0DxDLxSd+jXzDoCwvUNMU5DGDejdfITBVDgsGqvXqQtoo4Ma+truHnUcbE/A9t2rsZdHoTbzNKHR
sArWLLpTkAjU2MhQk+ZZ/aMzZ911tk5FHgDEbGPt9gOamFTV4mUVYc6GOu5BWnSwVB/7kJIK2u7p
Up4ZcbLmKFzDIMaU5vohWiL+ExlIbYU6CXsIkS4KeY2HOMTNfI4wjxaAAdsiDDDMlm4MLjFlKVIV
gnB3llrvU1CHxaqz7QDEB5OMZqxqwSuWkKlvBdn66KgHz6JACBf/C1wEV1c0LYQzZE4eupYh1wRc
MRh6H2M22Zqqp+NYS+MnF/L/cHZeu3FjQRp+IgLM4ZYd1bLUlCXZlm8IjwNzznz6/ejF7qjZRBMa
YO6MUfU5PKFO1R88pd0XiWbYZisnD7RdvI1e5WCgMy2h7kd25RtUQJQeMK3rpW9RKo62q444P8oT
NhwFn31nqpjLiLFpD6lewVmCwTzkmrXLe/AnaaH/NMf2Z2n0xlvbQhVzsenZhI0sHso2C23wQRgZ
BLl7rMtcvcfp2gOC7gcHwHrZl2gU3I2sNfUhilNlk1SgnAoP+2Mx8Y29JmblIaXG9omsgDU4tJnd
N0Ahyqy1dlR3Jr8uS7MlQwYbBirkELgZ5UqcWdFCmy6bsEbyMJzYBNSk1M+9moGyjgSx3EgWDVa1
DeINqlUdVLOo37lVFRzTym+ckTb4Maua6jEZKVcJZa0/so8GYEaed86qSHws0wx3rlYW9qEkdIes
o3gwUAA07ARs2VaWpXwfRrVbb5vGaJ4H2fsdaxn27tq5mNBoOAd3X3V0Y4ZNNgrld8UYKkcqmuiX
mtfRN2vUvZ0W0gnrRP9nJEWAtoQOeoA7KiApLGVTtaSyMs4jx0xrrT2wYnGHG4lP023SpR7Nfgfc
td+4SVnuWkDJ+1DQa3ssOvVoSaDRYwEb61hF3Epqs7chQ7DL763kbKpjuFVSnyquinKKp+em3Yuy
svPUTNj5AIR2uub5ImCvXNYOKo497b7soNSlbe/aqu999UbVt726Lun95762UxPoEb4atp80ypzx
KbTCCXmrqQLYzLrZhmqpnLTSqh4tz/jVlVFn5xmLXgUAuocEQ1LaeebRtTquHXx1NgHOkbshbOs7
Q5Sb5y6T/L2ByuCbIgNso/xfvxi1EJ+qKhsdXfACHaA/9vT3pTdqSFqnbrEJaWNKG6iI4bnqORB8
GR3qBglQrhSqZvEQgdiPtcipKLtDpU5Bwrl5vPdRwvyU9q35CirTzTdhlzennmZyaNeu2EEuwUXz
d9ymjaMKRvIcA0i+r4sWanHYeoHdmVGPbL2eY6XYGQc3qwUUbgeOBw2d5WIEKTXKUneMs8I/ZlZX
bdXI+F6zFh7cPK8fws5NvvSFHn5qfVABUeJqm3Fog1c/bIZ9r+jQcJA+tJWiEF9MOQ8c2RNAd2mB
z3OoaA7KkJo72Wuz1zYu8DQfwfZYeTQlPWC4vFazTn49prhF51+Fqqx2aagnn1K0C+7lQK8fePF4
3PlKcdbisn829MK7E8uQpUIjHonJ8A//V7j1OwVxU5m9qSGRdLBALt3x3CqcIi/I7EvJpEapdu7O
j7zWwe5RsIXOCHeKXMfAHHliJL7XvSquJu/1UhPPFhv7pRb1bOf7brJNw87fBmLS4lZbtPdoyqT7
QW+Hz4Ga1J/VCJFlZVRBh3dNtS8jd2OG5h1I3i+RqwrbJqRI6ckd6MgkbR/lnrdSxXG4EdW02sty
rO6n7uJGqcTu4GuttAXS8tuNSmA6elucsjKQHjMZJEAMTrbXReB8Y9dSTjbrT7Cs6h9xSrce6KTy
AI6OZrYBezjqCp2ruo9OPswVQAR+vo1G8eBPQrNWCo5tlMdTp+rmrnbD4gT80NsrGrhub0SIy1Ja
eUOTEBhyXSb3iulamNBiU22Cbfok5WG0zUPLooAZcK2XWfWiSumvMKjNs6hwzOlWTtrSQdEJBCW+
G7zA/CGXUkLtzG22cl3WZz1J1XspteqT0Yi/dSPjgG5K6RT2Sm9XcCRsKu3xftTcdu9Te9gAglFt
rcyGnd6AjEOkXt8JfS8dwG0Dt4vN8I8qN/KmUzyQmHoUnoKsSfYRMEro/Jq/qzpgFxzhwg4oYnAI
tAokgFiThKJ2dTItswS9rkEcgyZm+1FubhE2BB1j+fEdXUrtvp8IBPiHYoYeePlbXYTDDl10F1RV
m2xGMR5PljxEP6j463uzlPpP6Dr8GcIoflUVgbnUoi+dhbp01rg/GyQsnkslzJ06dmmi9bLsZLLR
2qSj3q5Fi+ZAIj45j0tYOuVyB3YzU2w4Qd5dEwC0lvVCODUegmA2lRPxUbQUF/4RBKwY92Jf6qQ7
F4uGnWcNwlnFCBKej5rdp26ePbRq2D0lAcQQgErPY53QQczFxHp2LfWMAavwKliIR7JXs8AuQst3
/KgDhuX3D5liZZtQdf9YadTco3nZn+S2SO9UrqxNAArXziimo8phdvFTKoP7zpgcgfCNaNzpE6w0
CkMgGykCnGkgmgBqSm/jBlp+rxSSeGhT0dwUudnuE9+NNoWifYEwbx7B16V/ohZm2jgA+moVHNcj
Dd3cfiiLMwAWGEqyNWp2lkvjZ51GxZ3eSOGGjFc8gKT6U8aRdWxlYMC9h5tBH1TKPSb2WKwL0ic/
75KN6eWiUyCiwxRipVNbgrUNlOhHkkTBIebxtQ/LuKGoAO8KRsnE0QPKTNW51E6UT/vXrNcxkhtF
XpR9mHyLBKH86vaBfoJfVh/qHO5fVljtWSCfwnTK9bZmUVDeahPpmHXu+MiVWthtkOhPRUATg5er
e4/Pu7xL8l44qrUBvA6HC5/swvD3oleCDo3jGrRpYu3SiiTTa4rfJpgmO2aLA9/PAVeDMrKNHn32
Mc/zJxLm0RZoS9iFyIryLK1DvL2XHsymjz/5SRl8uV3fWyjuobCOm4qBQhHAl1mV0i27WihbXXSE
Uv4u8/qmwLCiE7IQ4m9tHr0LDLWJclmlzEhSorzKNccVkzM6rKENaeXP7WFc18ctS1RkcDVoOcHw
nv79XX28UTM11MVMcxrOh0o2nrW4pT4Zfzew77Zvx7quIxMLGT4C6gAV5nXkgSJLMebokNdxf4yS
9jS6zRMs4xewgz/FoaEUs9a1vcITUIMFtKBSSUZtBVDGbA613LLiFPiHk7YGOF3Z1SimlifNpZSU
+RBggMEN6UuvCLsuBbh6e8TXnTLY5bDZwUtMkCVrrlYTjnIp1lCEnZF6rtccktRJy8428tOYg1EF
BSeg8Cy66gEdvAMe2Bu1/337N1ytIn6CRHPTnMwWJ8L25Rcuhd4thaFSnbz0t7htk7KsrNOlUSIe
LSvIWk42MnP5Q631KA+7+ej4cbNNeLCF/oE3gy0Ep7QYIIE8BsNzJ7552q50j26xUs2/buHSL4Dt
ThcVg1NNnm+UFvpxCRFodCQNcLy89aekrr8feXACnjiX5ZbeqHf34XlV6MBwYUt0e+S56rKbdtxN
qtg7sfxLUgIoQysfbg4nYjeKRJis32hssr+nltO7vSl7YC+9ouv5cphD1R04rQ3dxq4+C6MDCf5N
C/Wd1lPardZMOq+6WVPoSWHEnNR2aGtdhkZ1NhNxaO0dpbG+tEP6LRr0Z4pk24/Poczj29QRbaG1
NGuaJYPkR6g8DU5ViO3WbYLyLo7iNYDi9Fcu+jAMhnWhAo8iEBisy8EEFqafbSgMzl88ep3dq+Jv
kdquJlIcGj7fHtL1iTNFw+d96qoa+F/Nokkl3TtL0AZHtJ7NGOS+Hh+a4i2XOorTGJsO9FCqvVit
eHEsDpKOloHv26TNNzvoWkhkEfiVwfGbioui1V96cGCRTnFCaw54MK5suoVjBdQtoCmRDjL6UrMV
EomFxtPNGhyDomDkJ59GpfovIZC4xb0GIVIQOJffLef9wftZGZyuyv+IpXvC0vxw+2tdXX/Tx3oX
YrYARfhtXoxAhRPVP6RUspP03KewXLX97ThLs0VCh8ygguYIbcHLofgcJCFcgsH5W5zy1MTuKRyu
3K9LSw8vzEnfjUOJ1GT2TaDkwoFPgKiXFXRCe1BA7RQ9HLM0tCp82TG4hUeVxfdDLwevGdypPbLq
/9we6sJCBCI1GZGCGGMjzH5EIiCkAD2Fo4NXuaGHtonagwyyWZGqTRut4XcWwxFFQmcKmfg55jKs
qLZNNA8HOZydkoGgr+yYqnLVfFWzFdPRCYkzO0jgxHGZa6hvX9/mRqnohpT1ndP34hdZ8/bQ/Eo0
CaCw85gL4Vun20CPf0rjmvTvYmQUtLjA6YqL80OlU5W8dCUJSClQqK4x0NhA4iC9c5VPUvtUIbWC
MPDu9oe8StdAuIDtMVizaLyQQc3WbItFZyuZEB7kDLmFIXnUk3zjZ8U2M2vdHshgdoksryGil8Jq
+Fph8ATKlGV0GVatKogQpdU7Gg5dkHmwz4TCL/PSkpDjO2T5ykdduOow0WJv0q3nNJivVzocsFIR
03ZSXmGm5aNfQKWxXksFF04AFQzlJFwIuAFM9+WwWKH05+Wqd0bV2Pajdpai8u72B1sOwfECTF4n
C5ofMugPG1HZ9k6UZ83TYFJ61Kvee74dZen7GLx3DFD/GtfbLEpiuaWmCVnvsGLomR01KB9FfMqb
ZtNox759ux1u4YRGhvHfcNPPeZcEQdNqB/zTe0fy6fn3v035BU2f/bgmXTnN/3xvG7IMHomHiXRl
MdWIueV7Wto71EI+a27OGTmgb6N+MSrJxsJ9Y7XGYwIsZXN7fIuHNssdiC1CVBPO9nKAGSxFYMHh
4AQZJCZXoHQAMVmrKO38KqzXjAeKp/yjKiuLZWnZo++tUOTm7XeVMwuCpdVVIPWOPr7CN6UI9ScX
fq2MbTrrZ5OqAR1FIIrFgpLbbGy6GNDwQobS8cSzxgEpVwHC3ufG1SEjQzRDjTQ9Qr/y5T9CdweC
4nb8hQ2BUPZ0XiLfxhinf3+3dtQuK2MlEGWnSDEOoUroBWu48YVpxFVVZiuw53jrzQ7JoFWptQfS
6FglT5tiaKTXAigDUvaStnJQLT1zQMZPSZcMyFH+++/vhjNkVTpKmTg6NU1FKXjDFWcUgr2ffVH9
X6gqUNhH/Bn0jbrywFvY8heB5ct5DLVI8XqtGZ0y9J4F3dj52Bt0Ti1X2zE4NvFK3re0JYiHmQ14
XFTT5shEtJ8VUpdqdHLZ+0ePxH9yOd9Rbqc+6uNrHqYHxB1+4vqENjRN+Q8vGqwvOAowhkcn3prh
3ds0CgYfbW2HLJ/C1q42//yHAKRpFAZ4lVAVuJxNrwqq0OyawUk84UvTo/2Cbpe2kgtOf2S280BU
/n+QuZJo3YqhaHUFzwGXADzmPqcRXAbB+tX7FE1F8Q1tABgW5hrZZmlDTJUGFTkWALnzey7Thzqq
/b8ZNU+62PS/x3L1KJVrPuErcbTZZzLRCFJHhHgcjVysl+tHj+6IrfkfNBqbHuHYRpB3AeBDm/Av
Yv/dprO80vAKdKEduIz2RM/WwsPt9bBww3HnUKBRySknbs3lehDodWVVqPMG4QJIO7hJ8F/d/NTJ
5X9Y2lOpj4qQinj3/KoxWgHF/aofkWCh3yrWiOqY2uvHR8OLClzlZLd7lR6YsesGnuSJDmIgOyss
j6ELM9aSdmb48TfVBNjnguHFY3FzX84bSCBSV2FAGrQ024MUywnCBoa4woNY+jpMlqSJVNCuseV6
QifGHbXRGRRQKl6xiQ1j12RHvV453pcW9F9yiUkKcq3rL1eppvqd2zv0D+w2+pHSTkyT4+2vsxJk
vmsAO1VKk09BMm+TF19hrdrmWqq7GIQrdypcIQ85zxAja0QGBF0d3u3lJhH+EMsu6ufbI1m42w0m
ioLf9Kq+qlDJPMVCKoK9Y4JIOlVjLh9cr1k5qhcelxdBZksMozOUOzG+cxKUdOLiLaXDkStvfBkr
+y+h6CZM9B8eVvNEolPbxBoNMIYh/DNbFsv7v57c2fiQh/prCeDqP8wfPg68eagJY6t6uXvyuFTL
qFApU2nYm0l3Xa6snDbS4jqgpSCpIvwa7tLLEJiG0HFXGRIuPxVXwUOnI6QWV18xXqjv3aagoUYN
ied6glVSA08FD3fFTpCbOzRoCGZ+C3s8WeMYLmUz8PvwVydf48BVLn9Wm8US2nfUYvKk/CeRggct
b/yNYNTBpgZjZVuJ2B6KNFmpiywt2PdhZ2tp8PKObMMfnFLrNqATduulx8UQU62YL0qV8W9e9e6u
MqwAV0zgtowM1nda069OByRE+rbS78VBqu6FNrAeAcCBuAxok/WpkOzCJCruCqvIUZvJio3QqOHb
7bW2tBBgJVFJhtoJQ2c248iftejPsxAkkCIRcqWu8JpV3cp6WzqpoYzixgZxG43qWZTCBO7VWpxt
cS9t07E+8cCuakCRxkputRZo9iU9M01r5OJ4Kg60/8QMpcri3Cc9BBNL/Xp76pYWK5w0Mg8yfrrd
szSnC7yRc44aaCoID3I3IHAtHNQAv0CJUlrchV9FMfh+O+ZS44GLcjJbxuQRisQsqGgNoVwO5AkR
onoZMN6Kfq7Vo9QVfTHieyUj9WefhKc2Fu/yWt7ejr+0jDnZMRvnAqGaPfuQQdQXgd7I9DhKGQ0i
5OjMAXDE7SBLE8s9C/BPobcqm7PzzwwDI8PlCoATip0HRRDGT0rhuRtXqXlrRLGxC9Uueq5QslkZ
3mJkbkfyCRh/5ryWp8TgxplzXlPVcVKmKClsjPJLgKC2pTuSsZLALGw+qELcwjQGVJ40s4+p1joy
FOjwOcDrNmP5C7xd7X+5PZkLrw3ai2R9KicP4vPTb3h38NRiG1eu2sqOGkfGtsFiyUXwSeiae6XX
jqVWR5tJmAJAdvTtduSFvQhRCAqnYeEMcdWFUyJXCo3eF51YbAIbwuodwh3uxrfGV11JPp6pU/dF
A57CiTpN6eUw1c6CmEk32Wkq/TP01OcJaWwLSXgezLU+0sIquYg1/fu7KRUqkO9yH5FHt9/j+LtU
YtyypWpPPy6BdnV7Fq/znMmCeJLY1yiAXikkSDLCOH4ZGmctAP/hnTzrWwA+HxXNbR86t2MtdIsp
1NMMmVhYPO/ns2jlgw4YHhFCUE9+Ca1mPDceulsYyWp3OYKcev1LmiDlwr0E3lbqX27/gOsNcRl/
NrMWpGZQhQiHCNZrAeS7DE5NIq3M6GIQ6spTJYEi+ryB2lpdWowRg5SCz0UDajWxI+Pp9kD+ogcu
H/lT4w3IGk0BdFfm6IJspKQYco6eeb8W+7JNEPftPUV79psg/MosgwrOks/WUNVfmlxWOM3ywLeF
WHLRac3hJ9RWdd/LRvnYhVTQgGiGwddGaMwDusjNvRr4noO1U3KHc15y0LwyOuQKfRZxoK4Gfl6u
sahtKkQZ0qE/9dTzjx6Jl11R9bsb2jr+0RaB95TISo80oyl9jcZe+OoNmrhHlCN3Wh/SYlOiXebq
sY+G3ohcZyhFGyOB/95FjZQe2G8oKmdj/hgCAQW1oSqvfWg911n9J+gE2RZ8MQZIOAb1uCdj9+/K
YfBQzjXH+3Iwmzs0ZAMq+m2h/+lpaPyOZTSUb3+Jpf3DE8SkR29ZuPrMDoYs43f0jaefRbFDx+c4
Fr/zBBNY9+QBbbwd6/p2nPK7f2PNlm9f1GrslcQaWvQB6WTr8srVeH2mKjqUeMC6U+Hj2lHXVIXc
9yz9LKH2/YRMI2wXrRBexljpHrVWjFda17LMWXa5jlWY1BN+g+YWvabZXew2jdeOcZlSIy6Kpy4f
7iQTQPEOvdMRsp+J/JiUvpliHu26MaoejRrKIUIkvo1/ugiiMatOlVlZzxlL19yZelzsh1JNKTCb
xkZBe+KHRjvjaWIKbDI03D98oqg67xu6ghMpV59/fmQDBRVsYng2xGIzUsKvdFRGtZVFdv3hpyjk
ZVw/C4d0WvqZHOJZcBbae8nyN924toyvDy0iWAa+Q9S5rgFavucNPdbQ0VlB8U0zwLADQu36Px9d
wCgq0c4HRkl6dzVbvG/RqunH5Cyn8YMBthecwu0I13cnpF6LO4bCP77h8/UU4BYQWAraQpJchQ+t
aPovotD6p0jTy0+q23Z3iiAadu93axC36280RQaxoOsy5V1ttjmRlYfeEJbVGT2SjV7ftZb34e3P
I1KkKs5DB5r5/GJRPEnF4i+rzkP5KCB+q6wOYUoIL3ejJuskxiIW6BizzpM5CWmayDM9BPCItfPS
Ttu4JWyzjRgnhnX0xiZ46QyapLqVqohUw1XeWHVbyCD4hwAtuV4TfmSuVW5q0S032aC9MuUS7g0e
MP7U15u9QOnmKWplc4vcqbkvrFgA7D4gFhdDF+sV+dnrau3RdDXhGCKG69nQ3sfXHqEszFoy2TtW
oAxymLLoy4h4HNx3ctG9Joig2p2O9qudVgJi5FUpDtu0zI21DsXCCqOzBNOfk5ISwhyaFSY1NOW0
lM6lGCUnMVQB8zVt+wTvTdq1eqxAoKsSnPa0PhOPADn1U4hw577KPJnEZtA+aaNV78tQUniOD+UO
YqH34ulGsM+LGnvS2xvi+kQnTwDZzmNDVCiazl5UaTgUXovM51lT2mFbK4XyKKvBcGBnpJ8wSimU
lYAL+4CeJuAgkhIVxMvsQRCRCXjeSCMq95Unaag/j0K6cksttMN400wPOIln4gKJf9Rrt0AF+uzn
sFRjUe1/IrSqHboQM8opwbzXEFE7AnqBaatizKFhWbOlMFms/ZLr+4vChgpbiIUA8Xp+3hRxN5S5
ZLRnH93+fam4xasS10ggW1kefVYiX34Zc/3nMLjZvk1A9/s5nqbwQhLBzix3zT11aWa4SSmNG2QK
fITZ7Iu1IdBEFrpzqEbNFjpbvEvNlrpLCfmf9IhNIVugQU3fap7B8NBzrivN9lwu1o8vBHonaHop
3Iyc9rOrPcRLcYCS1J+H9HECBAntP7eX9vWdNaFa/z+AMX2bd+8kfeCny1Han03xexI4un9Is8+3
Q1y/bif8NcAfw5q+8PzI9d16tCRIFecS9X8VXmOC+kHSiOmvQre8n3qFfmuZW+OmRxJ8RBxq+Phr
YpKQYPcCqpqghbNZVMbO94NaQZWlA29jQaOTJs29kdbK7aEuLB2AvFigTLnfVEibXWA06+tsVIL6
bMlfpHGn+fdV/ypjjeUfzKjaFvohqE9xkqzEvT4vLsPOBigMepNUGmFDRRvvEl/XTkOC4Nvt0V0f
g7qEphwZMaBFxA+nf3+3VhKv7McSjvR5iIRiE+VCuwnaNHkVkqjbRy6Ez9vxFkZFwsZXA3yOwM3f
vPddvKDMu6rSp5t0eE7Ur6r24/bfv352TAnhv39/dqzXrRSmiSpI5y4ORKcr6+pBohmGNojYKnAq
fDlACVAsVtKr6y03VSRB1Zs0Kzj2ZmHNOBUypUjHcySiE5HG0V0qozWOxcLr7fEtBkJvkHKBCsh0
jpqM5FiwwmgYz2aZw0eS71sPInA4rFpaL0wkzwheboCnyH3n92OjkU64ZcWIgn5njq8VJSQ5SB9U
uFEIad0e1XXuQLsXsQBavbwYSBcvV6Hv+lU3EY4cHaS8p/zR3Ke+/qY3dwF0MQRNPry1LsJp8mW4
Hr1fgJ9u5gjaXWcio9z/c3s816v8MsBsOYS6VNSyxGt+aMNDVe/hwn9435KzkL0A4KaTdLUOYKLB
8kqyAKxxJ6LG4UPxVzrby429qyLe/+HxXESbHYEqbjYVshWBE+gIzJjho6+tZvHXKxvk1fT4UTCW
RVdxVjBoUlCOBUqCjmiIgGRPZY513pos2mKQ6Q3EoQfMea5yJKJXh2luGzi8WoEDDo9SJjxSHS1W
JmxhQU/IhQmkjanxVYU5DYYKUKwUANE79OG9F9/hDoA3FeWXbblWzl4LNkNL+EWrNEYlctOrb9Tw
RCTwMcWgdCRuVO23i5HU7dWwPIn/Dm62fXI4xLi2MbgI0QUXPTk6kijTrBTpF/YQU8i9q3D78qib
rYcEORWPsz5wYr2MXjGpKU8GfkGvt8eyFAXBOoumvIgH8BxQPyru5BIWhE4ii09y8lbH8pfbEa4P
UkBbIH8mATTUDOdXg9EGRZ+0zFZZv9TpPWKhkJFlW8fSCmDvf1h374NNn+7d9YoMm9Eh0Ro4rvDc
42oR9hhBpnaSh1ucI2HprtSplpYCCTV4AxpG17eEgWUXYjWx74xoBCj0hbCesEdlDQ+0NIfkKeRf
OgAHGkWXw+oGj9d36/tOaB4s6ySJnxWpOwgyqhbhr9ufa2Ez8XiFmUaxb0H7Mgv7zneVwXPSXLN9
t9ujNHQS++pVyjGbUcS7JCrXdIqvZ3FCWU8u9BN0Awv3y+HJfWAKuio0Ti7pOGH2Berv7YsnJytf
6zrZIw79DCAikihfkSGwF9I7Ktutk2FC9Eh3tt3yZMKnss8MPEnbbiXeAmpxCshDkLYiyLe5KqQ2
iq1Y9rDxA4paLtYXPqCn+meAV1B+Lr1+J9TjppY+nGOSQgCVF6lHgLab9wDiBrqritGbkxrjsczS
M3YNu9urZOFRMMWAQcUVDIFqjljELc4IhqBHZyBtbQ/+O8pHUn7MEFDA32zTIO4Q4JzT41SpJsLK
Afy3enpZj5rE5fmPRzYdqjkPwTLVusCIvXZgHTz0gb+NSnMr6eke59aTjjihbcEYLhRlN6TouHhl
U9t6ImB/CrIyz3/nAX5eurgtinZl+ywtZWRHeR1OxaAr+pqA22Q2akUNvFkRNokWave+b9L+cMsP
erZTHGcSOA0gcpI5XpX9QlOJK/pplRMq28yP7AbLLWnbrsllXt8QU5gJtDVVVaDxXG5O32xiRJHk
ykn0/g6gzGdJiFeuuim9nX9OylBcECIH9JUhMkJSEqUzuXFcDVl0/3ePd8cY/MhU41CIT1LsILC0
clEsjep9yFlGh6qyhcOM1DhKLoGXkF4SpfkP2/BdCH3WZc/dRnX1kFF56e9E+ZnL/+XvA9lkpYHX
IlW4/DA1C7BSxah1WvT7wjjapmt6sNd3AUiwqQkDfgjt6fm1I1WlofqF0vAsCY6JKtp12ZDRtZ+S
2H31lfBHJCnblYPlutRMTGCvOqRhtEznlZXAU3UfdzViRger/xb7j+D9MONRgSd5u6B+i4ryqJaH
22GXti3MIhUoLO89rofZXE76acrIcpDLL3i24G3T2/mwAudcvA7eR5kljqapNNIgiaxzc4h/4Pmp
3iWup70URSk8ZqMEChv5RjsY/bfAqvyzjJ/gym9YugKnYwkqLw1imB6XAzW0KJAEa2gcNCDR29sl
ZnTQ5TulXAEMLS0dU9FFhKEnedg5SElBb+J/l45oJqemiw+VbJ31iD5xPjx6mnz2m7XzcPrps1OE
3gT9SWBKkGeuSpxj5pYxiixOZKCl1D6F5V2D/6/YuKijrpXPFxbMpMlOFYJEglN2No9VjjIjJqOF
Y2Xqrsvbgyj3n9Jc/fgxRa0W6DzlAYor8wSiMMvGzZuhcFrkHvCsDPvj7YW/tCZJFBBfsCY1giuc
R+V7k8dRXjhS+DkGz0x3Ak/OR+zK8a19KPwYA4I3fF9X9rk8lQDmXws/eg57sKBTFnG5EN3IHJTY
KisnaKl4y6mtA5Yr3HDn919L9370DpL7rdW/u1hjingdIwwkhc9m+zpikyjx4IorY9Opf/q4x720
tPPiQW1XcClLH/ndb5wrRfixkuQ6SEmnib9SalCK0K7E19sfYC3G7EwwaEr7pVJXkFWf5Ox7otR4
Fq7cFAubkcICxH0yXxWCyfTv715FAkTUtinCykEGrnvEKlI4Y7qn4K6EAhrOe8oWu4XXASW9/7K6
3keefWUZUy5Nr4PKMRIUatSjmj+ib7TzY9mebODrfZQ7o//t9pQunHGTsgcNBjDzGnW1y+F2eNpx
7cq5g/jlJii+V4pu98K+DX7djrM0rTwnJGNCSUGgmH06AZRPWbkcOOjp25r02cRjG5me8ouf3QVr
33DpdHsfbDYodQhwu2sIJuVPVvI2FEev+lWhHqBqK9nY9JdmO5PDk+cfBwKgwzkYC3Er0UD1CoZe
8LVAHh0jyNvzJi3kewpCOSR7gAtMMozLD2RKqBQnlc47DGeDfaCWz4VbfVX84rFvjY0RtHbVlJ/c
QUBJL7jHuerXwPsJWySblu8xjKwNFganICl/5aruAAF6uv0Dl2YA8e7pFuFRysvt8vchP4R3NEa0
joH84AROrqOVKVj4muh4wOkAHAS5dJ5U4ziM43IptFAt0cwbtOLZbJJjgX+SgSLXdqj67e0hLeyJ
STiECiOAvsmr4HJIlQyywmqDznFLqERVM/7TmYWxCcrorq+6Px8PBlkOxDXCahNm6DKYouS1meDj
56Anezb85KkJQaGN8ec+W3uILo2LXNFA2gAiAGvpMlRYCWalj0nrhGr4DZ/0bR3GL2ZvIm2r/IfD
DHcEurqQ/ckR5x4XFuRR5Im6DlYWMnhi0z30YvEgKd6xAJp0x825b6XoUQtxhYyTlTW5cE9AnpvE
6ck24GZMK+rdGQ4IQiyTbuicCgngzP8hqmc3XMEwLE0m9wNoH1TgeF3ODrR8hIViAYshCw7vUEtD
miL60UXti0Ud7fYSWSogcECzSiaprGuRBrRpRQBeheiMRpF866zE3caq4R08BP5srMTTHa+y4VSP
kb7toI1sk7QsnsreklZ2xsJmnzyyaNEDoKELOJvYFDURELBAy6WB/Nuq7aTcrYx14aK4CDE773zE
0wzQz6PTetWmHr6KibI3wLJMVqP+HgYriJjPKMLvJyG8QkEDv9rgcW2L2sFr+0MaO5mor/yohW8N
mJ4THkMFE6TobNiGmWYqlmtsHDn7lBjZsda/FUh8V3385fbwF0ZPqxpcBvID4D6M6QO8W7kAAPSw
jwWOHg/N3Bq2VLlRggczu8eXZhv1K63IhcuFxjH0JRQDLY3S9mW4Gl09OAqoA3i9JKDroxjHyMdZ
WB7RdwaYIoB2HRLv3huRPB2jwl/ZRNcbFbgilwckAkBTYD8u4wuqVndJm7UOWtef+hZ6CysdOwRz
VcjseuUCPkBsiqY8wCxp3iFoUbssG0upnRDZskF7yrWXuPqjdd+S4SiiMuzVBUrI0SZHN7MZyu3g
lrv441UIeqTUBmhTsH2uaqqk96kw6UqchaKzTbPY6NoK1XxhQmF9Q1TQ/37S+bsOLZeqb5raOMs5
IqxNuUsz+bMWpx8+B3imchNDUOZhfNXwFbvGUvO4MM6Jpm2kBFZnX68cetc7AVkkcLq8HCF6QMa+
XBpo5WOZ4/rWGWD9w6AKEabkODPogv4zMJtjaQl3QPlWgi6skougs+1HKVjMqjKyzn0BJFoQ8do+
3N7g10cJbEEKsfLU5QHyNLvuzUAQ3RTZxbOfpqWdeto2yVKnqpVJAnglOV2MhcbiX2un6dC+nEJJ
D2JVqTrhrFn/VM2bpjy38psQrBTuF+Zskkz6vyhzwr8ML6arEqKMmLHoaGWL+d3tOVuKAGGEVg7F
LrLgadG/OxSruM4rpc3dc+xnWJGLD14mvdwOMZ3gl3k8METgXibwelp7+uzDI9xcyKlvWeciot+A
peYm0aWdhouKIXsoJFfJSll+6dsYYGkslhQGS/OTFzkIZEolxiQJ6qbqsDxHP1RJncJf+TyLI/s3
0N+axrvJG5M+btqeQELwWe6e/KzaQtFC7dg6C+4aqHAhGP1roEGcCzSo5hdl4+IlJiCPfVbM17A4
FgD0fP9biAeIln18I00ge44hfEkBdc0XRWEKXviXc6Ng7JH8TNLshNiShfTt7aWxUPWZsNC0pKz/
4ey8duNmkij8RASYwy05SXFGsvXb8g3hIDPnzKffj75YjzjEEDKw8C7ghWu6WV1dXXXqnD98fvNU
VjZqJTbzTj/20BxBxRveRX562+j6xo/6H33XiQxNKS8yqjednm7/wfpUfOSRPpEszRlGtQ4CMtNl
tqiU023U7zX0/MSTONxmRY66dm63zcFdQ4wsfEfGB/8anYLzmdPw5O0FyHSNY98Mjhg1Ts2t7OdI
Xksq/3vl8C2cb4DmvG5hrYJ86eKBp5euL0G5h4sedeFbEawhLJaWAzhgmvOBwZPuzPvlpGlvZnTX
BFB5up27L5rX2ZrW76Q43UVRsbv+yaZ/bRZLcMi/1qajf7Z5UeiaMCubwtGTJaazPaR3vOiutD4+
NkElRYY+h1a3DB3K7CpJUrhJYiDex7wcb5q8ug/oqUfxWka+8HUAwUz9bfqzl9gKcSwQQspM8wiy
8abM8m2S+CtZy2UaCgEFqABmGqZ2xvyEjRLMw61fu0dLFRxLfcn1p0zfKdbJjb+51WM1rnW0FhwC
uUpiPcLR9H7nL2GuXYSaa8k79SXSD01t2oXfH1BXFJR8amiMKx6+4BITOmWa2Zj+e46yHdwE6iv0
BKAWQ3NBH/JN4LZbsVarlWtlYfaYCjtuAe0p+JGLjF4ekXUwKtAPWe/tKiO/Zzr90KBFkpjyfZwa
iLUk2oZqPVIBZMO+hMILAPpVIOyUns0OwfnvmF87SFU0yti63gku/eoIN7+GMIgiP1kWZO85ygZb
stj8Tu25LMxa+xp7en03Aka283KQf4mFuRJIl3zsbGP+vLHPTmUxDccZCK2fgMTsRKht6/gzEG/P
Q6EA7BOyS924cvUu1O6mdgePNhiUQd7NGx9ZoSLhqSf+yTJrAeTEN3pMtiEVn3oaxbaat9Xe6LLc
kczC2zWRldtyFjBl3DStXZRJvxGrvNgEXhNsSFnUTRgG8R0vlXJnqR8vBE+/lakYJEnhaJzn2zU6
aEMOTvqUmd2TFnfPTAQePS3aWFa+kpcunoYzU1PEOfsUUuvpkVCH/qkwFGLjd58XPqzu16PwQoLF
/A2T/xPBzcTB+N6IjiSQmJiSe+z0uyoemMh0nSh8itW1hvxSLKH/ClyKogicGLPVpC5aRrLpukfN
fRCsm04KN+gsM6t9dNU1csdFWyyIYiiPCPDD7xcVKL2YtqUqsCj/wfKp/eZPeT0wKIGG8NqUzuIO
TojEqewB5nu2g3kRixYnVTiCc9rmYbLNVfeLnwm/Oq/Y/8PH4uo3QUaD25pn+EFboIKoiu4xgeFO
8e7lakAk5D6m73Ld0JLrTaTwAKgoWF+kGrlad6rVdu5xFPybPAkfGKY9VIO3UtdYqNjBRXhmZ/ah
uobapGs17tHorc9+FHzvAkrjjWxtlWR8EALZyRi9yiplV4vivlaSr9fXueQo7KfBcCe7esF972lC
nDKgwI0aQWKSd7aQQ3wqvMRoV6afrtsyL2EILPbM2Gyxmd7XmTzo7tFLGU6LEYwkwhu/EGlsbhW3
DfZFXuuOUgSiIygS4juoOiLDViYhcpDVYMttjRoLBaKtMcjZr8A3vgjogpiuTqAeq3tXRwzeGmL5
XpPqeFPyytjVsYA+ukhvM6Pe7QhcH7Y21tYm4VphxiT1nvUocm/yqrTuEuSjHAupFZuun+WkUeUe
StFtuAtV99GH3tdxB8m6s7zkex715d3Y1PVmrMdw3/WIxUV91N0UqZo9ovFSbd0UQUEz0d2HMop/
902wa4KmQa++S0pHDPX2Uair3CmjwbBp5bsw5Ff1jdzwNKaEqQ6IZcV34Wi18CwMipO58CV7eugh
pOklh6gNvg5C7W8YZeUH6+MPbtASTT8kO1zIrXbjqFp2W3X+Xh2TXHKUvvuN8ku3uf5ZL44KTScq
c2AMCZ+XBRjFZdOaGqOmcOrabyDBkmbFc6bQ+C5JmEwwfTZ1CqYLbBZh6pBRPsVyhaMY+I09ojAp
mOWKDekijP0xMs3+QE5KKJuOytltM7qVTAEhJBPpmTtiwD3d8Vx2b02Ienaj1/nf2bvYNus6d7Ik
HHapKJd7xlBDR5Py4KeY19JGCdDS0MYoGmyhsNZ43C9O6+wnzp9bbSqnZRV7p9YqftJ7rrdFMzwZ
gvQwFqWD4vfKBby873+3ZLbvuti7oxQF3skI/K1q+k7Q/bzuPIsr0nia82rWLjlo5By9r9wXhKOu
fxks0amTO03yNmP+DE7puqnFxUAoMjXsp8Gk2WK8Tg0ShGW8kxsOL3GifmJyb3fdxOJR+GtiXqaG
ClLRGp3ngubfW+l/gu7Ewb9s2JmJ2WMOit4y7DIRFzDBfFe/GkS9DRCjwddANT56CU7uRvoArQ15
y8Vzy6h1SF7qykPaCKBIeisPv2v39/UtW3SAMxvTVzs7dTntEU3JGvgvemGTDK0tdT+yMrer9g59
4H9Z0NRl5MFDIJm/hGUjDkyDEYATk8EbT/7WJfKuEN1/sCLxsOLlCBJHNpX3Sxphv1WnkHUsE0Sv
RPVHFfTfxd6/ub5zS86GFzNxMs0FkRC9N9OSHct5T7GizdvQGYTmIPVo+OTa2q4tBUYIYiFvIgQD
jJwFxrxDki9oOKPtYD2iDXJARP4W8taN2KnOP6yJMR0ulInhaP7AJ0oADXJ1Ar30qvu/XOOAatQ/
mKC2PvVHZZWhnffbVhSS2gMOEo5VHvo3A7OKex1JwH1aFWtPiykcz64tGSgptwS3I0+2mSPEJmOk
dUa7XmqGT5GVaHaTeV/HNPhEnHgrR/Ly3pTW5qoWrYKOp4MECuTiZY+YnThqUS0dodvbeuI+THtb
K/4L3W0x3o1gmq/v58IBZjgS6mlK4jTR529XzXQ9oc0s8ehmv73UsMvAtTtYBRXjrgB3ed3Y5NMX
Owq4Y+onMQA+93lXHJhgDVPpGKWde2covAKGoI13pQSMTEVmdkiNSclRD2w1ROz7uvWFE0dxdXpP
sa+XpWQQ1GUXeaF0bKXaEeWvZfns+sLKEi/LyLwHyMa5dXlhU+WaOagX5r4VVJJ0NOUnf5TtpruV
M9H22l1obDwXJd2DFf24vrI/Xj/bWFCedJTJfJiHUaaln4Xh2iX3j+NCO6pZVGwZsGZmRBH8bVDU
4iERK2UDd9NLNCZlaxvlWO3buk6dcayrN7M0+40eZNKjlfulbeVGY0eiXu/l0i9fW6WqP6VooNtK
MUQPXVF7dqQK8rNcIIUoeeRz4pDgqEUfPJWD/toPRXLojV52RLFpd2TtiWOAG4o3WRxkW70U/Z0w
ooRaFYMCFZkFVXzPq+PojgJq6CXEFoWUr/V9FhyP3ssk9wHeBwav2TVVF/7IeH9rHmOE43k9SMob
CtV9ccxzKM+LV2Bq17/IZYEOaoFzi7MvEsuCkFUZoohubCFHZDpGSKPJDba1ldlucicPO4U3myz9
6JNto3/8cgG+MU1HkQtfcsv2heHlshCbx2LSLiz0OzeoPndmsHKilpxdhbwLaDqgZqA4M2f3ywEx
OoFOd1Sg8o28bVFBNEXAEjJb97/L0W2qajaQhuu7u3CS35mdReZgDISgGQvzmHjZT2WIfrR9sO2T
f0igeBMRcFkgLMnzcGUENKfzQTaOYHbsXH5ug8+xuQZnXrie6XYCNwH3tkDjKHLKDL+nB6O2yjYd
kKQcZSdPvlfB9vqmqYuWmA4CfMpFfMEop2VKk4aiZxzp49a7PoT0KR/H9kVJLLASelB+NdRA2LkS
ZFx1H3Q7jUHOQ4gS8H6A4NGzWQDQHEFQbrsgLW6g+c2dRkFONdf86BZ9xPRWR+SdAoQqOyNI/VdN
z3pHL3KEEmsOXNNX+i4sTC3kTd+lnp1pYflct6P+FiJFe9drsYm6rBbtKsSET+R6Grg817z3AwH2
NDMod2Fm9I/SGAY3g4XqZF81wWON8jHPOSmz80oXHsKyMVccbuFSJqj+3brp78/iqzqWwigIfKSi
e2HQQq3uSx2scHWbj09dsrv+oRa/E9xlOB2QU8o3741lUd/phF392IZMjCWHJPvOAu1Oer5uZwp6
s0sDcAIVP+5iamTzdJoORhmGlaofR0Sjfemb9XG+CoLgpHZH1ZT/XBC+dXLA0ULX8lgw56dHj56w
RvO2kL4wSMioLszz6HnNk9u2RPmcaq17ZDrSydv2F8HwJqtMW/G5Xcq8Xvk2a/ZmjlC3idhUCAof
hbh5VEp1n3rNwZMpIEGvndX1WmthimTzb3S+vtkroXQtTxHKwT26dV46I2/jJ9c33lDJRiN2KK1d
UMYQBUtethGN8ncrpK9MYHiH0RhgjoSZ8uW6zyxFXoNoT/QgKOI2730zFMNK63taeJp17IS3tgHO
9fEMHwzeXxOT256dNR8VOiMRMVFbD4r0HNfPmbky8bPk+VPFdKol0LOZe40aBqZuFYF7DPriWyhA
MGEaweH6Ti0VpOBdAiTBxD97NR/IZPC7GlPdco8t1IBMfDLoenAYj/fh5AvRps5uqxhfDcK9C5Vj
Plg3ulBvG8P9Esfq/vqPWVwwdZo/b1oQszM36lJFbJUsprLoS7B+hfGXClXe6zaWXGNCNjMCSxfs
gsZFqMvCU1OZo6FNcFyEO4tG7e0RCa5/MARQiEc6FW+eZzMHqfvcRG0YBzGSh0ZSdlIUP+qjv3LU
Yd5eOHzMXv7f0Cy7MVRR8rpqpLreKsFdAcP8TjaDeB937hfe7uNOpCwbCqXygDBqsRsHxb2pmzbf
jq6m71K/KrfQaKH+IrWF3eSRZDOD/FOh8ryPoRq7TUej2dQuVW9BdpMtOBjmppI+26N0glgaYHhs
5br1qnWZwVSxlWz8KqNsTT6xjw0x2OYD8nhlHZebQg4qJy4kBvtjSuGp1bZ3cdAHN1Zt9Zldmmph
G26mb4xhLJ02GLRdmmfpbe0p1k4NRlTdiz4GS6ilttDHcLCBPdxHGRHbC6vuIPqhYdOEG1/MweDi
RnR335eBdgglaFKRJjfsrqrFZ9WgmjFSXtWriLlicXgUXY9hOm18Sfh/PVatlW5HYxz3VaK+Gnr8
Y4xUYyf3gg4lRniviglyy1G7FQolOQapWey7ro8dpehSu88VBi5Hr70PhlAArhoPTmwyB2k23vAs
FuQeOayfTpmH7kY3Rv6CisgWYpdmA19f9qKlfrlpUAfaNHoW78smUx1YenoHSEn9KASKvmfmXt82
JvNVgNf7TVBqFjqR+WcrMmHnG3H8bdaXCWLjdYM+k1vQhqhyqjde4D0YUR5siqAf7R7giB0r41sx
GKNTNpK47TK5AJpS1nYakT7RaGwe2zQTt2oPp98wiVrLidreVV0ggUtrWn6k+w1lBfnFDVvp1iqN
znIgZWq/16knaZsUgfWNxtypVUeweJJg7pgS/Z20bW+D1k9+e43wXe7K9GGMSd9qKw2em0FgYqvp
OodepuFkai064JOjryhc+9Jt537qU9M6+QIicqNWu/zWwbhDjrjZeCi8OJ5F02STNaN2H6VB8pD4
4ui0TW4hr5rXGzlN8hdfNorTaKJFPrlSetNzamyx60UePgFJmhTmtoEgNF0P5IZ3YiACVSijVzWu
fxtlmTyaTaM41LPk32rhmTs18bw90lndvRUq5qYp1XzXq1m+iWsUq4DIV8e4qENOkZfv0qJqbwPo
lhh2H6t0qyOUtzFIDe4qDX5BiogstE+CTSzGb13pNvu284MnIUS8DL4Z70XWO2mibW+pZ3twMd4Y
WTTsk7wsbGgl/VspFKyDLNaaY4y+z7SqZO6zSuo3mdS12yIvVRrQCAiPaeffBEqV79vxd4s6vY/f
VpQdNwqg2pWyw1JeQhURKjuyHYY/ZgFe7Fqj07PMPWZ6NnF7NIVdpT5M6eLvzK3vkWX/dT0IL8XG
qQ0OoJwZjIuJqB7cR+kx6nUseuugFABOsr46ZKVLVJDXYCZL1xc6V8BqgFOrpHnvI35ThnIaBjT5
E7XZyqX0VDF9ubKDCzb+0EyB2KaTiDLgexuCKI15Yo7hKUgquzOohAyfr2/ZwjeCH08DAgWzB939
We6UeyXq1wFDk7lm3QbWf6AKw7F3aoOaTP3zH2zxqISyZGK8mHfae1MwTX3IwlMbG9Bt7vgTOYQd
efgmzVcuysV1ndmaXOUsYQtSRc87YvdJATIGs3b4dWxFuhu1HjtwDmp2Hqpfri9vIdeYmOwpOUyJ
xkWhWRAHT6mHMDz5abAX3fshyG4D9/W6kQUXZ94HzAfHaqIsmV3/shUoIQlkyHwYLLgE/1r8Kbnd
1rVWBsPXDM1cz2wD04xzXE+Rfpnm11RQbbf8rGUr7cCF7/RuPTP/Y1hISoNUxMPHbxkt7BxenoRZ
DM17quTv/7B3lM2B1NKCugBgaEOipz4jkyc0IgZA70nof4YdwX8uqgCOESVfE1pe8AgEDHUS7T8U
I8rsY4kNzMXw6IanTnaBTYWPoSneIL218nJYMzNFkTNfl1QWBRs8e8igUl7QUlXvK2vlQC0VD1kM
8RyA38RLNstwM4ixa5hLw9OQSzH3GtOeckAxLdbG4aHJlNbhGowArCdq4oRNIm7U3go3iRdlK7n2
os8g6kYkoZ5pztXDui4S5LBjvX31lEQPcvPsRicluIH0eMXSQvwFGPrX0iyKlImgj15Zh0hEMjHh
qmrkRNzz191yuihmz2mM0AOYGJUsCnvvP9/QCo1bwQd5SmKyrt7xhR9j424nIFfltXaT/KrW9NcW
PGbqCLB90/ek0/LeJFy7tdTFgn/SXfUWpuVPfcd7UyvXvtSiHfjuGV2bWFiN2f7JSswkjQq3q1iV
m8p8q0mS1yY01mxM3nLm/UnYGukYc4PVfWmrLQQFQc6TdqXoMf3S2UeiVD8FDo1qDWol7614hq96
sasEJ00b6Zj8jupih8pFCdbmujcsGUJ5AtYk+nxTu+a9Ibk0qIhC40rc/ZHGt1nws2w3Rr0G1l3w
7D8dL24qrqqLe19sSi9RR9jeOnnYuJZvZ8lagrS4Elh3pxkqk4rG7AYZpbgU9WjwTwGIKFsX84MZ
pi+KIRyE/MM0HwwBoRb+f1uza0QeiiAquTdOcYvukDWpAeWD4G5kzR231z/QUiBkfG7StybPhFlr
csgzhxPi0Ks1v/WRFTQ3FgltkI1vZiXcymm20Xz/t1yJ257apu0a1rZ1xbdIdT9ej3r3G2YHK60p
/UIL6Z9aqdWdMjW3VZA+8RJZy+EX/eRssbPTNVZjaLqZSKQw9fu45vkxVqawsqWLRqhkU1TkekYh
4f2OSlZTirJX+qeEGXeAasF951lrZGSL7nhmZPoRZ5+tYSxZ6rrGP4nFSVG++7qyl+XEkeRP1/1j
KR7RmZmoIBkpuagv8xiUc2+AqTHXQzvRJEY7t0n29bqRhTsDFZ6/RmZRIhNjRvUhoZ2uQK06icGt
INwL+SGKvzfFj7pd6RyurWn21qmjovJCD3OZ+NmFn9GQ9pqyksWsLGkeYRNhTE0Us1mSJm0GoT9A
W3coxGZrxs1DpSbPZafuKKmsxNtpp+aB/Wwn50TPeQFao+ojzArfPKWxQ/dkyacw7fZ9VdhgEK5/
uJWd/EO3c+aFVjc0uoim18kbhH0mjD5QfNmFZKVZubDWDM3cvWvcntiEIT375fpPuknVZI2UaNHG
NALHUDH34ryDXRqpV4e6wCWiqnbQPxXDl9T9+ANhEif7v43pN5xtmAdhed2bLgy1Vuak7duofa6a
nTjexd7v659mIa18Z2kWUxWj8jot80iju209wlQEyleWWiekhFT54+66taVwdL6u2QkG16DFkmAG
p166D90fZvgfZJeIx/78BzPMZJNYQuMv6rPQWjSNWRgjSmByYp06P7vLkPkohNEJI/X7dVOL+8eM
Ox3JSdlhXqzI2mSI68YKTmWXjFy/cn3f1hTaETLI79rSo9wGVG7l+C5dHZSWDFmh8n5ZhYmyWg1F
Su8n0x+hhBiEzlZTY+UsLRphXprUj2Ex1M3f+yDUVWk5RFpwUosfIdwLafvj+tYtHqQzAzNnAAmd
6WEJHW7gGYdp3i2y9E/Iimyvm1n0uUkXinERQBhzIoJRa42MYQeeM+MvWRucHi2mUv+SjuKKocX1
QHoAzgOqPtzu/YZZleLl3I3hib4/orCUVyPJ0bo1mPjSeug/gIOj3woYYnYt5U3fuVHSBacK2iEK
IQkw/lHbNJVsX984aWlBCqMvIlrVwHXmWhhKmKNn30++7bd7300/CxU4sVYIE/qcVNYzZvYjNG9T
f9/FIzKKg10kxkPk9nsmsfbG2sTU0mVJpQk0Hsx2CFxPv/csKlq+rkeBa3qnUVSOStMNG98dIIhX
utu8VjdWk588t3lt2u5wfSeWDvkfvn1g8zLESDPDnSAiACQxP8VR2SVdv1EyedfLxkGW609lt0a4
v2Zu5kijnPRmnmLOB2yQd/0u0oWNrsiOlgxHGm6b66tbcig4MqDtmTilmGN8v61RmzMbOQY+r6Lw
tVAiGskR9UnB1poP01iwQdA38zQCosTLcua7daQlcNPzbB2Ku6j66lv/XV/KksdSliYFneYneEy+
Xwpku4lnakF0SguuMbW/U6Xn3Fzrry5FxomTHPo2QBW8Wd9b4fuQ5ZpRdNLcH6n3tR/211exlJ2d
//uz7+81UZhQwY1gqbjvGOUvwreYQXivueMpmQtrs7lL3//c3CwOQwcySG49LUet7LB69RFEHGl9
RisfZ23bZh9fNxq/DCqWZea/yzEF3Pp6fd+kFQvzGdhUnHo+WRxBsmkd6vYusu4E90ZwX7LgVyj2
Tps+1+VPxbpppJ0iCbft2pe79L+JunsawKCOgbzrbInZEPJCNcb4lOev7fBcKrey9uFHMHc+HFhT
74KLZg67Dr2gswpBiE9BXNm1kDKYhG5TuvYEvvRBdK+BxCPgA9764kGne4U+RpofUzZ+Stwt3cKn
OHjqwZEn1a1an65/uYV9AzZEVIBzDoT8/MMZhjAGuRrmJ6O5LX3LbhrfDoaVpHrRCDBy+Kx4phLr
3h/bzAgCAUnC7GSgFX2Igrh9VYOweVG7wtpcX8/lkaJWQgkQnmDaFoypvjcVSRCnQOufnzIPql79
ZhhOGR3fNb6ZhRWppABcTSLSRxf0qEB4DaPokbduBfq/BZVgTSrLjTVK9c31BS1a0iBDI4uaTM0y
ak0ME02BjPMkU+GJmBKF+9DpwJZeNzPty/t3KeprZ2amA352w7tGwAi7gpko/68oe1pYli1rR1e8
E4STItRON6w8FS5DBhahyET4bRpbVmcLg2ZDzJJRTU9B+ctTxk1tvl1f0oIrTDpiBunKVHaeYwiZ
X+wNuW6Fo2x9UkNmL/UftVHYY7e9bmdhIe/szLwbwImVNBV2VL2zs/i1yFcMXGYlvHCY1SfmQGd4
UaNNPWRTOoSPqRQUfBjTyZEGrCrJoQJoK+VaSXgB0Yw9Oh3QpU2vnHmgq7NKFQt5EvSVmKQtQbYk
O4kB7zp/6Y2vRgw7W/rZzde4/xb3kbrtdH4Js3/umDMXHOUmsQorYi4sgp9VnnAsHz9LXBD0PmiQ
wUwx70MQhKIwDhhrihMRvnrLv2G+pbqR0mGNVWbh1HJYQYSzGJpY86cPQnaZr0Yhz22vfa3rbBsp
1h07vhJYl7bs3MwsgaiTTq3HFjOFIL+2gfppaNa+ypLzyaSOjIGB5Wcx7wND1Shhlimaj2rENJ8i
b8rQ2oTZbeYHN5Ly6fpRWty2v8YuFOjFLLfSzKBoOkZb39O+MGFtt5369nEzEPvwgqOqzkDE7MTK
fZ2KWU+VWa2fLaPcA4V0wImthNSlnWOWDLIfcnxaObOdC8SgbauMj2PI4F9KxkLd5LkW+5vQEra+
EK4lDkubNwlvcFVwfC8QnVozxmojF/icmYS23vgHWcgfTG1tJmwprlI8mPosU/Ce41/HwAyNwezx
iFLYhJ1rN+pT0/kbkEArO7hsiaBnMFlxyaQ8qjHysgaiM15HCiladkF9O6uqvdn/d90jLlkMcAX4
cQwT4l2e9/M+WOZmQw2AyjsNxNaU57VS7nRmtOxgB0titQmoYWX/kEVglOkKQJw6Sd/0Rc8inpQL
DPllzPNa1kOA3Gpa3PnmGiPUklucG5k5eysOehjXGBmLz62Byq57Ywxr6cOiEXQ60I6ViHbK7GEG
3aScWUzynxolODb9cNOk3allkH7lM03/zixNQdQSijK4s7gR57qMwiAXJihw7ORCBZMlsumFu1OE
6DRqvTMM00tDdbK2gXibwQy32+hxuL3+I5bO9flvmAVdX9UCq1T4DQgDhdmroKY7Y9Q3jNHbaGFc
t7W0r9yEkLoA9bssBMEaiQxHOCK7JCVPXa8/CBDbVXQorptZuke4dYmJzEtBPzj9jDNHLEbuDYlS
HU3todpF8Bz+lksNku/rZhaSTA1U+cR/pU8v+Glnz8wwFt8Dp+MuKVUCbibt0/zGQtTFAxDuwymn
ZZ8abW2CaSmInBudfS6hlpNaRknmZE5I49SnaPZa+K7ji//ysXiBTgtUJpTRLOBXiZt6mV9RzjGz
B1/glWhlgRNYzcczZzLa/9uZ01ACHBgbpaW1CCHABjrbjb9GW7QYDi1tAlLAj8THuvhSQu/K1eif
elG/y8f8k5uYx7QRbLH1TiADPzNhQYVVP0XIBgthsXLEltyemjF1dojEZGn+mhfNdnDFyJ2+mf/I
c/sEvdbeNZU1wsNFOwZMbFRZeQHPwwmYs57KcQdTVj44df+7r9+MfE18bsEIXs0kE5OIoDfneUAW
eq2K6iktJRk2I024GStE2qL+5vrhWvBzzOhQoXExQ/Y2+2QegOFEkdmzoDcYPeiBZemOJzx5za/r
hhbXA5YH2AgA7otBijb3uyCrQdlMdOBeq+xrSXPkSl9p0C6aAfiFxjDM9BcjDrLfh7U8kD6hG28b
Q818ys9W/rBeMgkaS/m/lRnQJu26wguigJq+VnE1Wragg0NP1y7hpTcVvPfMgTFiTnVqPiUqlODD
e15yp7D5YgnxrmhdJ1bzDfTfdsusiBR9kuQCRein6x9r4bJ6Z3d2MXuIUmpa7QMkor3sZz54+hc3
u0lH4Pn+WnxfuEYohpOrTViEyyLz0PajULTw41Kx+BYnqVMF3cvH18MwHf1f/gSTMvPypkaqT1dH
4SjVX0tIn8XqOFg/aJdshHiFMXzhQKHEzBdjRArW7vmBKowyM9uw8E6hRxpowuribscmOBTj6Fxf
1IKrT1FOt+gCAN9UZ4tSPZX3faYCSBmqbTRKh4b6pVVo2+tm/hDbzbKnd3ZmV2Gq102eeYp/Aqz0
4AqaA/PerherfVA8g/zeK1LsqG7jtLSfqc4cKjN3+mytu7WQBbz7FbNrsg4hTGG4gesLKmi1zpwk
oubY30XjF8vtGLwHiDg+X1/6tLIrK9dmaNKwkpJRCsk8DL2yg+bRQzeob+qHppT3Wtad9HrlJbtw
FAzSABH0uTYhOmeL7NKwqNPc9An6yibKq0219mRZsTBfEsI9SqvUFtlG8EAX0dbrt+t7tuiVFIaZ
32OmjRrd+2wt7yyIoRR4etxh6yl3RvxJXeOqX4hO0yOcnaKkTslnFn0LoRTgE0lIb3XDO5iD+1/e
qy9Bq9Z2N9TqTSh4ay+VJZPkuSoJKKOyFzWgDtmY3OjJYiwt9R7NwfI2PudiGhQrnLAdrZ3VRdnv
j28lMcsSJUool0Q3ZaXKFfwLGIVSJy9/UHj74Xor8Wrpe0GID4PJhIDlj/ffq5LgWmCMygP9+qO2
BETBXhhEWEnhl7yOTwVVGqBsXnUzvzYy+v1ZmJKZia9heesXa9PMS6uYCAsnMoBp5GBmoAYY2qQw
Xh8LHXThkNMNBW9+33Tu2rTLUnw/szQvNmWjr9ReBiXb1Fsfq6c2qR1Y2uxYW+mxLO0ZQBW0OAGr
AMKZL2kQXb0dOEiml0Woog7mnY+q38pNvxTizqzM40GixVaTTE9Fw4xfZaV9zBrtgJLTJy8yD9ym
jhX9uu7VSxsIJpCHOFSC6PrMHE4fs4jOCHViuRltSXxMJKK3UdmmtP24oan8o04wn0sWolaIu7DP
MORq+a2bea7tq8Ke+YCNl41rZbSFVVGzpbczcR0A9pj+/uyR6kGtWJstWuiZP8R2jW9kMupTXvtW
Vt+vr2spK6RJNSUZMIFSi5x5RjKGUePqFbrUrXtvltmbVjSOzwgsGAuU68dTW4a3Vq5u66xdy3yn
f3t2JZ7bnru/HveB6mXYHiltKf19QtenE+9qodum2mtRwk7arbjowtlmRgqWVTpNrHg+/VWlndVb
bgkIwdAcIq+tdtomttYKlItmaARPdE6E3Hk1g4G9PhCjkQeXot9KjYRstHvwVWul+L5w4AhRk6LB
9ESh9PXeUZKizSu+KaWnKHG0Yu+2BwC+rW7aWZYDxV3Dni3cXCbPRxJFEgsJtZD39pSkqMQqVSLy
pswZwogSLxBF+WD43qE0Vo7comvq6qQgY1CgvBgvy2q3LEKriE5i5kGpmjt+bNl+KzkIQ9oyI6xW
AzvBW6Kt5QR/kLdzx6TcO2XdkK3yx/t18nw1/EpOoxPdIOMO6v7Y9stSvavjvgfXLyK9oeQmhb8s
c1xeosyHN5Hdat1wa+rJH8HnezcoQ/TZfCN8BhlYgVDSrW2RmW++MeS3TadC80sP6uNPVnNqPEOC
DUzggtsrlc1GM6s8IiBGnzN1oC2jwhWVrfVklhL5c0PzWK9HWY6CDx+n0K3ezsTgpiqCeyN6EDNI
4dqDpOb3ZZduoBzfwIuxE7T4poIg5nr4WjpneD53KLS7HIXZs0UpCyXGWZNTk4y3JfpqgNU8eaXY
tXTKIIKRVfrbdGrm4TgoVMXPIzc5lX2xa+Jmi9hZhwhP/5vy1W1Xiok9JMIaMmth6gLiadIwZmIg
VbHU2WHr6R4XZmjFDD5mjgJrrqeDOY7etCC1a+MWKjqrhfEz3hnFr6CvVxxp8QMzhMscM69cBmam
rT+7hGgdooYYeslJsSpbbdIDZFY3rl+A/4vlm46kNZpq26p5O8rtl3SQ78w+fICE8u36J166DE1z
ajzjbxPv6PvfUUOg1iRRyicugCipVplvBa/OtwGYItv3lOzjLoVM1jQtSQ+LuDqLqUKK0GllIRNU
96lD784JjGep/fzhRU1VH9Oa6OIIGLOaiCWmST/0BO4qpHlFH9CuJwUcWPnQXFqprC+4L2aATE6P
wEtmcaWBeFLrQfOEynMgaVs3v6/j30X80CTf4HZyrq/skoZ/Yhb8a25+R7hNWZaeizlTfkLmrCxu
pP+R9mVLjvLMtk9EhAAx3QK2yzXarh6q+4aonpgECBCDePqz6LP//7Nltona311HVDRpTalU5sq1
wLuWsCeLgNJufEolGkPfudv5Ur6K+CTHMSzBvza899Gf0t5q3p/bv2hl/H/P2flGNsGB0Gg5A4AT
ehfTUbjgqDj21SmOvjDy/baxBdzs5fCV7eOUetvbXgpraMqT01sTP3D5nWi/ufvQRsLXogdWtX4E
Uusqe2FijwSPX9KVMGfh0GARANdAMgcpX2eek7MxS8cGp1jL2CG3OjApa1uLsLvcM15Q57y7PeIF
F3xhSrkrOzByWKSAKcIeiqwFleReiG+3bSzEHYjurdkLgiAbYgaXw0GJkqelBV/EoXqV2N+9wQ3l
IwvaeMXQ0mBQ6YLLhTYOHpfKvDGvnXhVGTkQWzRk8VM13/yrhFyLVnBDo+aKmO0KukW7NrNqMuCS
jgs0EJOA9Y/UXtkCS/fHLIAHbh60CaCzUpk0ohu9LGMnBx7Rfez0dF+RHrV4NCqgkR4PmsCoNXCo
xbqf1eVrY5cB2NNXmn+W9iGQilBBnbnNrxBWNYXgxjAUDAwBHdmC58PaoJ8ftOsFyDyE3a+x4+tL
hx2ZX1TREfzMauuXO2UGdpjeWBSHbHAeh8L23bh4ZnmyKanzMINbSZKHJR4ZiTPdm9zY9yU6Fmn/
bonsmzDYc5fyDTftJ7t2V3z+UkULOwoARGCa0DGiNv3NDy2DyIgdoCny066FwE0KNF0HMor7OCc9
emEohPeITHelnj3abb1DX92ahPD/8jOwIWbQG6ZJObAJvBA3a4sdTJk9aWAwI0zfmQl8U1ZysCol
z/ZIT40jX/Ki/GzLfn/7MC/tfpSTcZKh4wwsmRKzpVVR14LmJezXgSmeS6AKSbr9d0aUg9xSsOQQ
lpaH3vpRijut/zkZK/fqklOa+2/QUY7M/FUar26l58SxXRwMZCdJ/Sg1LyD2eKex+7qxV8azuGrn
1pSIQfTtSOvSKQ5O8h25HECSILDtEL83gfnMkiBu0L9V3FP6BMzhyp2+dKjObSt3Gq8pJ4UB21kH
GlH62ntJgOYg38Z2bbPPLYiKb6/e0tMPxfl/5nbOZ53dXw4CbJI0bnEAKdt2bNFOQ171sdx03dGF
vJKsNzqdfPS2rkzz0t60bPCB42iQa4Xxvqlih836wmy0A9e8l+xd79bgAEsbB4kW7Bm8WnDhKoMb
uNNyGcNH1VPzOllQzCj1ewGyXz8enX0a0fD2bC4Naq4w/n3BICGh2GO28MSUosDYW6e+2mvtKcpW
/PzSDoF7n/3JX8IMJUiPxtSokh4myjhBO5cV8k47IpgH9mU6mE2/KabidHtUfwE9yiMdzdP/2FRO
RMZ6B1AzFIHRk7llJQQdbWcXz6Ribb7J0YYV4yXeFSwEgGtb1eBMtdMQz1Y8VhE5uFB/ZFOA/ryt
K6AzLJJHgLb3pcVDjCZIRPIro/kmNboHEfFAK2oIDQmQWnoPZuTsa2pvSDGtrNTiKZ8VecCNjZ1x
JYZuAAQW9ygGH2zL9S1zLxvpW4Jtbe3InE3bHoX2s2HCJ+6a6cUVPLOsrKAJQgHgSVDr7jT0gtZ+
43yKxwNvD1Elgo9L2uKRcD5OZe2KaLCN2AAgoRD9q4CSXp/na8n1xVD83IjituwRJTDo0CC1aed3
ZWv7fWP5ud34aUr3dkEhMjO9IS39mRr1NivcI7MA2rLMIBnRIjLYX25v2PmYXe3XsxlWjmGfIyHk
MvwcJ320hEDiaI0TYm0N7UuvaQtIHTkdZjWr+iCinyTUf2K2l3m/zauf0OL5dwNSLvI2FxaHlFh6
0LoHs4gRRq48ppbycNgmyP+hrWZu7JoHfHYNxKDoTCbw5R1isDP2zVuUfUJsTqLnUT+W/bNrnbSp
hfjX555/LVjts2pDwflGoeXN+l3F3vTqhxhBRreSd11gFZ337z8/TImhUukUcS3xw3L7ua+gQQbg
RNwciNwbrQy5CWhDdeiMHxP/Rcr3vt4m0Z+s3Zf9ynvlf9nj//khVxxFACiXesp4emCTHtSa/Tyi
AOenerm1oEE1CYIOSdC30CbURrED03xA8XNlnt3pEbm3tPbX7T0xb7GrTe6iBgiEO1LfanDXS9Bn
cAlkbiuhXiD2AJzcDaAlaT+svT17kDNDytaYIPo16SNwU9SQ9yWSwm3ZPHRgnrg9nqUjhWom8Mwg
VIVG/Hy3nu3AMdOiJGG42ORf7e1jaw8Bt0DuAvagIY13LFpDHC/urXOTyimeZBI3UwNPzNo+SLut
534fkUsQ3jGHptdIgNbJk3Bs38Z0C1BXYGjjxh6e2woRi7cm4bYYiYF8dSYaRv0L3TKXE6B7YLfk
M3SsnL5KvgPBlV8Mdx1/sSBS2/N3Kt7GfKVauTjpZzYVx1JWbaRPOWxaA4dikhuU/Jtna/7UilCn
r128u73ISwEZQpdZKgUJz6vOPdF22ehILHLD011fj+EQWUhSDU/2jO3Jjbvb5pbiMeiSujgeqESh
U/VySstcwwuc4MwaWetb/c4CVjgtt7eNLG+jMyvK7YetQLsOOfkD77nP5InaD2WR79AIMjavZX+i
2UtkPIJaD/ywn3iFx2h7GsW2KFaee4su6ny4yg5qO2KAaws/JEneNXbsrV/wCWn6lksOfs8vtXUQ
cmdn38Ex2zvcnzG/4JlamY05fFH9EsRG8DtQBAfUQ5mNSZSTVqHz5mCWRyI+E9kGmbjLMssHmWfg
RWB4cahv28csWVntpUQ6Yv0ZwgUcKyjBFNPuxKc0nmZoFRvqjaC6exK9/J5ZvPAh6/3btmu2IYke
bS0b9KkGy/6k0mheu7T8MWTt2ttq8XBh6wFPM1NSqq1VzjA6RTvD8RrabOqYHJLUDTWEzGmTb1mT
h12/Fqov9OZCG/TMprLj4VkaKJoAeugQ6xmVs02fGxtWgpiZyK0m+pAW2UtbtO9jFt2RKg31Pgq5
SB9701gJsdeGr6yG7fZGOcyRJwVXsu4AHG3vc/CM2inbDO4d4V9v77zFw342dCXq07W+1HoDvoW0
6R0HtN12kz/SYe+3zawNSzlkbp8MJOvmWKy5K00vZN0XLuBWojqICVTEsdduG5wjnKsDdTYu5Zay
ylrIYm4vS+PyNarLX8U47pOo8kspwEjCadCV/Qa5wZXjtGgXWStiAmiMK1l5p7iaOTCBbt6DSLon
nbWPJeHf0Ky/KVj+QLRyn+YTtNz+D0hMDwhgA5pFeJphM1/67MqxK00vAW02vPwunap9jSKwQBGM
W2tKYYs75szUvNRnIUeV6FVEExwWk8lNr2snferCPitWCnxLkRp6jebmVGBYQXl+aaYYRUprAjN5
Kfw2ffj/GjjNWvlu3t9X++TMjLJPStkZXPNgxojEe67RP5AOWRnJ8pb4ZyTq2phxVAwTPBoaU58S
M3k0OASfoU4HxV4C6CNrvk653FQSPF63D8HS4FAngJQLiPhAuK84EzFomd5PALAAwf2cxs0RO2Tl
Hl8a3LkJZZliu4JsnNXhGhfRgxd5M4k2aPbkSyG7QKf5b7jwFw1s67dHtrQ7QG81Z9LRrXqlf1bF
YAEtEwBYohQZiElsTLP7Qln8DKTGygivTRlQSATdMzLzM4uScqJL0E9YeP2DsAkgJzNLv88k4m3k
HKvKtVe8/0KCBcbQyQwYPDgODLUookG90stmNhfwAEB56xcY5/1Jgty12rXDV6JzP6rxdrbTTaat
RfaLA4Usn40gxJtZUC5PnNOJyaCzLn1iDzzgAGUEZODmDtFBo/s2d/iaxWtXgtGiFIKXEqrMhtpD
M0ICKOYGHkk11IjBFgDWtRwP55Xk3+K4Zu4G0J0CLanyA0TDFNXgvkA3pgRjWWc1G6bTe9Z5j4Zc
0za8Pg4Y0Zkt5Tq1bW3yrAZ+OHey+8zSHvLCCCGpuOVNFKZFsSGiPjZFvwJsXRwi/P68Y2bGa+UU
TrnNbfRPQK+9o2FTjkDoxoPvpeI+r0H2dPvsLa0a1C5sEMnPiUD1DT1FI7eqEu1iBv/lgRla4KSD
Q/S2kWvXBd5dPOf+tgaTKyCc0UR6nbR4qFtyGpEkqHMQKa+xyywZMWYw0kxagj2oeGbH6ORABS7r
yn0FbMy3ijUk/9JcnVtQLsthsPLIMeH7J3SDlRUKSog80sjc3J6tRb8BliRAQmwQEqAf7fLsGqkV
E9AiIw9QZf7ohW3zpWhkaEM2phv8wThG4lmOra/TT7ctzwO4vD8NIHD+MaxMITqqdTaZiFczs9nw
gvoJ+ZYAkcwncLvjKrAhBXjb4vKU/mNRmVJN6HHTW7DIU+tTVzS7GrKBGdpeV+wsvFAvhzaf9bNA
J3FaIHskDBXFro4/kawMvOpON/4kyY+G5WHNHgb6BQ2CPjXvCzBb0A6U293eSV5vj3jpdJ/NsdrN
WDkNOmp1VBIc6MD5ZLBORtnd5w3bdrWxv21rZT095RJIoaThDeac0vSedfmIXKYHlv4ICR57+uas
4aPX9q1nXM5x2vYxrSy8CybvJU9/E6MBdBEblv/swCUVlWh7KWc01099DWm7aloJjlJIuRnGMM9q
HZLq69hvU/578A69i+s2+mZOT6Dr8e2BrZzVlf2rltd0gBLzRMOQPdDQ9keu78fueHsR50N341Cq
SbE6/c+hRMjyJafGHlS+d1mi+2PHws7RVk7Kshv974n0FOczeaMZURcz2et/wBbiy/7t9niWbtXz
A6A4GTfRrMxrQM2mmbYPIXHgVl097FOBrpjkodXc546Kw9D9HzAqswvAywq5GYxPhUSMTZVpxUzL
brrJLoco1qQXu7bvg6Gsgolvc+OexWkoim1mPrjDShp/cRnRSQKFPwS6VxTnk65DRq2AA/LI8wip
oigPKvlqa58kQDG3Z3jx2IMsAF3TM1pbdTHUScmYpcj5RWhj0r/wqvcnUkGT89Ggf5zqdNvaQtYW
83pmTvEytVVkuVXOXHveKysBTwDXOQWYg98T81frPBXZ3VCvPMMWveiZTcXVxBVoSCpkOcAR5Oxq
99GoLb8VT5a3EoutTeV8Ws6uDZrhMVYbsNOMzabjBjRxnY3Te6H0tD1Ub8KkQd3rX06ocgTLmnYk
LZDEtKbppYSEa1xax9ZM79GsHRZ4vHBCdqhh3emjDG/bXjyc6IBDCQyx/FUjfAmQOUGPOw5n2QZO
+RijYl0e8uQVclRbN/pRfZwrDZsHOf9Z/RoagGquFKgpI0FdHQyzsb6tCu99KLIQSYnft8e16NWQ
GJ3R6mBLI8r9wPUKiqMx/LTQiq8Q2/QLO/5x28TiVjkzoWwVV8sgslrChGVJ30xP7uTuYqjAVeKo
Z1/ouBbSLB6BM3vz1XS2NbPcmeIWCsuH2kAq4FMyaP7gbdfZWZeuOLxh5xthbmVxlaMG9bAuyaUL
b4JmHa9zUfHkO+T0b8/eknsE7nvWa3a9GbB1OZqp404mSg1k16T0jabbyOGbFrf+RM0gb1fioqXd
cG5MuYIqvFAyo4Ux9E9sm/RFc7vN7eEsWsCTZ9ZZRZFHpd4SNfca5tq4RTPPLzq02TcrXmJpu6FL
GxKGSGUAO6/s6In2djNKdCamxW9e8GCAmBm6nf0cWwGCEGa2UidbXKBZbwcvEmBW1YQCRB+G1Blg
T2JVovo712mQuW+VTnfQAL89e0tbG30Ac5YLJFwgeLrcDHVkaozleC/ag7XRxBhO1AG7TRrUw6/b
lpZmEcwOCAggb4EXqmoJtQ+jI3C1Rm8F7ZBB2/GprB54M8yp7OckyVeWzVi0iJfwX5InUOMrnRZe
xaKoqLL8kMmOAFzGUJyIoRaK84cU9jhMIU/RxooM+1cdBIXf+xItH4kV1Rs2DXiGxf0UDJbQd5Do
GTYaGlR9wMA5epbk8JJClsufYoZo29N/0UpWgPxyHoJ+o/VbzRtRETBJyLTO/dbzaFrZI0u7Hulv
aNFB1xrcfYpL4pnoLBv8EgctARsXAV0fFvDjeVCQcSC4QYUcAc5VZsssvW6EbH2ONhy7vSe1xX3w
MGQrRbylLUhdtEXOxHnOlRIYlQ2NgSdAyxHJ7gnT/KIvNwBf+hNfkwNfcrCQgQMEywFxGngPL3e7
487M+ImVHQjl8m60WQWCgsjxicPXFGr/vkfUxwTq/eBnAS2HDUKJS1smc+ycaRQYaQFoozVh9xSj
Y75YtASXVOIOru+a5Yiye9RtoIOKJMPYum+Y6m9EijIgPa3CFr2Ae0frqT+Y/QRFEQ65L+I1zx51
m9AkGhrQRDO8sbTKH9KmkfcA1Tc+sub5lpYAxHlulewiSfoILZENfamZ+EZ6mTx4Y1+EeAZQyFKk
wE/Tzn1ykVMMpsR1DgWcdgCJuzf004ynhpQTdDK6NzxX3iWR+UmPgb3OUJN9kK6dbwTAjWhLRNgk
8x9E1vFOTNncLIYadSknPAeN8bVPmuyuNzvjcXSsCDTnqeWDWO4ZPCn2HTRYLV8MFfMdVqS+6Nk3
4snvCXq0ApSipm2SfynGT+50rA7QDBXODo20cps3HcjTyslPomwIB5R6QWXa9mgnlEEVW0FUgeUP
dOg7Dv3tsG6BvTYrEz0AFE/kymRV0BrCvXdFDY+HlOo241W9doyWdh1Y6pF3R6yHljZl17VjRTrW
Ay3P7OgQO/GTLZNNx9YKTEvnCClUlLIAdcCdq1y1XVbFeucJAMBnIEsJfDQNk8raat3dbU/+N7+n
bu1zS7PjPYuHbDDHRtbQwZIdv2TdQPxOM/YRCD0tmQbUyMJ8JjCGsK3pTJvBE8+JYX61kzEwJb8T
rAi1wQiHYc2TLF2c6IqYwapoHEdf3+XvKk1dQkdYMrCdvIv2NfZeDL6N8lOMBtPbU7C4pGeWlBlg
MU0Tox7YwaLS94q9GGe4dHDbyPKCYjSzWwRYTvEg7QQ9Jla2aMHBAy8a+8DhsZ86eyS2VizNO/B6
Qf+xNN82Zwuq2aRJowqWAL8iAbplmiBLJzBdR1m6jcymAKcaaFNjjgNDJNJ1twe6NJseXs/YtFCC
vGr37Co2dXmP19aERjkD1ib6tepXbsylzXFuRFmyqmNGy+IEgjUGCcBX/cVg3mYqwI04xFu4xJUd
soCPmWlNQeNsAIJkoa36ck6ZwFgFg+ReZojeL9NoOHiJVu0rqJY/VPD/gZ7IceNohvegdyR5bWt4
j4CTcXhCA4m9NeuM3Y94ne5EzNZEihanHD2oIChDouTqJrRNiEBIr84OozcFjFRhSoCyzj/fXtil
fQW9Fjg9XIJQzpt/xdm+YmUEddIGDxowhrFZOXf4hOj2J3MniGYLar/ERdfvdAQyj7ZdWivbamHF
gc2ZNXvRlIWGLOX8FFHEwZgyc+6DstE3evtxirJ9VFp3dQaxELqm/rXQI4kWU7zo0Y6JjiS0gF4O
NzK9dPL6eETNGFSf+fhgJ181aDBn7TMqaBpUyNvkrfYa36n/DHQIUnLPm5+u+YoIz8fphLpI+qK7
a03d8067PN2IPkDe9le+bqb6vvxZkE/RkjiO5HOpf+1zvrHrN5maqDb/nlp6z73T7UW/nnZMN53j
HmytmZzk0txY27mmUaiR8/Q0FD/q4hvzsPZ6HhL9/bap6/11YcpSInwwvTSVLSf5nBcRynZbL9vk
gMS4zucuPtQyRGP3bYML2W8Us0HNjpwPXktXBXRWWTWe7pp87sYXKkAfZ+w1+bVxn3OxbemhoL/Z
cJSWWPEm11cByFBmYcCZSta8Yn3uU4slPAOaKhdNQOuHNJ3h0Dut+bIyvr/BiLJZLiwpbsu2ZYfg
MQOKEFJBvom0+9YayA8zbtzPBWh7/Xyq7LfGdbJ9wTjd59TmYYdu7u9lNDU/QF6PJgMLP4+MTrsV
s7SbkKbcFqT9guDbekb9cgqmNLc3gBk5n+Mo/pV3jtUF6WRFPyePSPCUjO3WZXX3ZqbOp6yrjIC3
drmLLdp/KvQxGzdx5qUvTWUYf9Ih7ts7G9fGA8CA9Wetb+qAg5Vh6w6R+5gWfDzVRdHg2aaJY+Jq
XxIn946joRUbj1Vkx+SIV1xc5snzENvNDhldK/fBrGRunAJNlgEUhPt93+bgarETDVF7h4o+M+LY
74Ed2Zl9DqxZp4FUKqbmlrdR91AkI99nutX4cd1P9+Bvj/dQsaiCbBLJDrKRFGRA6DVp0d+z7Vlt
hLEwooMO74/UEsCaBpXwjqJtA8NMwZjfWcR9G8pCe0myRta+NVj9j8Ed2D2Ztm7T/Ym85p0CCTOk
2t2UmSG0sItTktnNQ0v6Y6IJuivHuttndjVuoGRAwWExiwW3tQx6TkXgoIvzJep589whX/nNMlLt
VwVY4TYds/6Vepr2MHn1FEhTON9rO+sCLRXFi9XIZpfbMsMK65MMdGkl35tOd48Voopn9JP9miwr
2rYTI4Fr03Rb8LrdGF7ibKfUqgLPiYb7qBcgaTWL6G5IPI7XQOpsUGVCLb4yxkDX82wPAKWNrwx9
0IzGj65yS3TsyCmcLDcJEWuKQCtRpAk+k1QPcm3MT0Q4xeepatxTblTZU4K2Wb8CKf1D6cT6Sx8x
d5dGTYHyC+j+uB7zr3XRdTvpMidg4CDaOSyynnQzBpoQsDQQEeG5Jg0opXZgEUf3jCN83WIOlINL
851IU/ujC0SfXoYOIqgP031T5N2mr0i5SzuCyR4KkGe5Q7bpXKJtXFmJraPpfWhYbbe3o0q/18yu
2Tkxq4Dxw7NGk3od1G3UB0aWGTub1gjFCtdacWtr7kVx2TTSuNM0efYCmO3W8N7qdOfFI+RUf952
L86Cw0Y+SwfiAtSoMxPS5d3gNGk85uWYvoxmYr/XlgPdqXS02vvItDucAbz8Oxq5G4eI6Q6xog1R
BcMLuV03946ee/5Y5FrY9t+R8ggscJE9jU1WBEb3jVMCdm1HbLoUDTjDJKZDUpDhh9tixxh2um3F
YASgSzMC9GjTlzKx2c4ViMCyAeB/6Dy3Yd2w6klEwjwhn1jvNGOKtn1E63A0puGQdpoW8pZ9lV7b
3KUWnpgazZywhzhVaIMHZpcVvPvRCVZuC9v7KUsQvsY1ihbOlHpB5UXmk6zxzm88d2tYXXsiEpIR
rufWwDfkdv8KoSZ2h+Zne9Pk4k/RgtmfNmhcMiXpdr1dNLjktCYJCoYNMVquhToJweMqMiFy36bi
j0h16pOsH3ZRC5naJAdFdc3a9KXQOx6UbVIfh1KSlTjrMhcFPWR0PSILBUrCGQnt2MrrIeeEd3oU
EYhNAprnZ+laAHO5PWEAiFCkq9ES4CA/hOf65a6pWZE5pAZ7WtnsdNmHw56PLETi6/buvBoHAkU6
s5HYSA8hYjUuzUR6iUA41b1Dbd4P5dYzVhJd19/XCdIALsIiGEKb6OX3jQikmG1WawdN98sptNay
W5eB1zxNQPXN8ogQdgZ2USX75KA407Upr46mHhZi6yVbkuxM5KvXWNNUQxTETTM8EmNAPhfyaZcD
ic1oqoYGni7hT4y99N3WgWOMgnaN40SdMZAAg5EVi29hPaDkohhKyoGPuU2zQ42c9O9yFbo3//9/
gh2AO7FZsR5AGoHDYBahuxxIHknN5bUDIBO58+p7r3rW15peFoYwEyXY8PfIbyKLemmCVWB0H2yI
cZaPlhbYa0/n688jmwmQKsj/kKgFxfnl59siGxNvqLvDUE2++8mpPgZSmKfo0oCyaZFs0Zg+GxiJ
j4AQEqIfO3Sg/cB5wI0A7KQ9N99dDqD3aoI+CogIIPPY7Lw1mb/r+UFDGQiX0KUxA6LVWkqS6rXm
WX30AhAC8qxyjUtadU0W6rczDBMcJshcwGlc/vxcTIkuZWk8NU2yqTNkNUOShtL4mOgzXs6KHeWG
7lxWaTGBHV6WfgKRnp8a8bVuLWuhDAeLgPeFDZEe5BERiFuKCwSHRGQmhEWvaJkFXTUICKSzE2s6
B8qxQ8uMgR4VXBcEnXcIBJQ9VdJEiwjq3ydhhCwKLSeUH3RRMGGC5wV1dbAeEzh1ZVsZNQ58Eo31
KRJg1zLR/Z3cN+Ndhn8N1lrnv7LJZmPoMQP1Nkh50HmjalSYdceoy7vqZHwHg1jz+UMnZP76XDMD
Ty44XhEyKc93bQAX7xSR4lSQvbYpycduPXwe5FEEwRg0SuBk3XlwZzkayxqphhBMO/WD56fHsoxW
3q7Xqz2zaCDTgnANiVk1L12nA+tppFunrcy/kMTco+68AlW+WgDQFkLBHt1PMIKTrqx2nRWU9ixt
jy46zjZZvvngCiifV/Zr60H3Xps/b/ZbZ5esIeWvf72Dtx6ASqgTATehVrBzTq2ircf+FN9F2q78
GCQYaWNkDeCmwRaEhAXcuXLJ6VqdiKGx+pNBpneLW29J/bEA8K8FoHMQFaBMjshG2aFMb+u4B0Xh
KXfGu28ayFI+Nv/IUaJsjJlB4gOOQz3MoB+GbGmGwIZXPkBBbvTB369+X1lfanDwP6T4PmNHJOoi
vrv9+y9PAOrPM1Qf8pGQINPBjqF2GREtyt1pHL3nGg/BYUPYVqxt0UvHPZsACzQK63NY+Zdb/vIU
l10R6VL03vOEN9KvZgqjdtP129vjWDOiuIqpYBXFW8N7pjJgdZjqoZkGVhb+OyvKYYZqEcsghuw9
o29kGp4jIzAMP1+TlVfGgpS3bgD/QudqEcrBansKJ8zoQHeqHafkPZdhl6N/9pDLD4X8LsjN8H1o
EGJJ5s5ctZMoJ5pZI4dVH3FT53OMvOJbL13H9feVFalbVug18epj/V3wgK51Ka19XlkKPk6VU2j4
+VRuHLaropWlVptor+ZnXqWzy8ewNIfEMqqP3nRwv3j6Me4fhxSFcmTZgp7usmrbej79Ommn25ts
bWRK3CYsOla8o/VRs/b6GPJuZWRr31fCfs6LIcGzBgszbaDHRtdagNa+r8SDyHlPGpmwMuX0TOmJ
rHULrHxfzaw7XiecSuD7cVeh++GZax/zif+z8nNUAwU70GUqA2hjMSJJq9VH132tq91Id3r78/Ya
K25XNfE3l3+2uVzaJkIiZ3mcgKar7qDH2HyQg+nKhBIvA0HgITkDE5ETQB7M0B+7NQaf5ZX470Sp
OBI9a2K99GDCjiE/hgTQ/8mF/PP92f7ZLEU6uEZyge8P+V1TbLrXf7cIigvRNZrqOboOjxMD60VY
9P6wVhxZmyHFiQx5wdDm7aJB7JMxwl+Et0ew+PmZbRNIcvSoqWkVt9Ug82U3zdFzXjS7BOhrJbyZ
fc0/WYj/ceLIPCGzBS0ntBFergA4jnsqiYmjsHOTYLADUOjtpzWtgKsLb76KoOmGWBZkx2gAvbRi
9cD7lzZmieogGX4w/0witN8+PlUz7h7yxUhDgb7m0kZhgP0QAUJz1Jyn3t1ytobpW1qLcwOKW7VN
IZrJhgGvDbr6e1qvYT2XZglE8kioIClxDaIprCbGDE78WLy3w6YadzrEnquVBoWlUcxUicD4goMG
zZWX05Twrq9jreJHy/npG96P24uwOISzryuLAAo6cyh6xo/SDe14H6WhZ4WiW3lyLVoBxAZtDyA7
RXn9cgwldG4QHsT1UW6S9MVNftL8bTJWnMfiREH4CRk0C+he9WUEwg/Rca7zo53f861pr0RnSxcE
oAn//bzivSe3hXiGRvixjDs/M47wT6Azvb0aas/G3yuC4uE+J8bnk6c4QEcUkyG6qDo2zp3gu8Tb
W+62Tf2091F2Kn7oaxm1xVGdGVR2V4ri3lwqqI7C8PvsJSFBUa14rKV1QTqNzMKRaD82lbq7Y/cD
9FMTfnT/pNWjSVdaQZZGYBGE5qDRmXHJyiknVlHoIJfH582ta98B1B2bKyNYNAGEPc4J8h4oYFxu
35Y2Se/WenWspqDOfiJEK1ZlepeOCHpK/2NDfRbPFeMS5786TmZA6VdJw5puInONy2lxMUwX8Fy8
NPCUUc672zAmm9SrjsUAvF9of729ga9HYUG/00HnMlJFEBSZzZ/FBxTIrLxOx/KoQywkhV7IM5rJ
prVBzEt6eQeCiQvPMFxOcx5Yxep0Om+klWrlET2hVuGP6aZ9k94dM+5WgejX8wVTM0sT0GA6rnTl
fMQRel86iAEdi3uHbIZyZWctzNfF55Xl8EzeNqZEMoHwx7RGNW6nxffcXkGzXe/fy0EoRwRFQyS9
ISd1rIv7GArJdN/RFXCNyjQNz2WhzoN+B3B24WsqkCeLLUlbMyqP+bvj/+4dYA8PLrtvM8A972n3
PAKp4X25vdvm2VH2wWwRBDIeGHiJWi4pJ4eCfxD7wPC+tEU4DaHWeyAfMAJ3Wrknr/aBYxCwU+CA
mvAzQO1cbuxZlFnTEs84mdWx9A5/bg9k7evzAp4dm75BlS7J8PVGF5shDzXP29y2cLXRlN8///3M
QhPZOiQGYMHRH4EXiFNASh7y8LaR62HMykgEaUmczbk8cGkkr6IRKCievHbeV9v+nK00F659XtnG
dMpFPhj4fGNv7GK7Roq18HmozOKMg43NQGlUiazrPOVmMlrRyZ7uunEH3NCHZ2dWsfUQ784NBWpq
Oy2buI80PTqljg+JB/ejTzMHolTAaKI8BtZkhO+Xk2+Utc4d0jqnpn1qgBldCX+WZgftgEiZYyfN
8frl53NqZrEux+jUxfdy24wfX1vEBnCzSG6D70K9YnVeWTzTWPxqmxXozyr/wycMsQcoo4D0hiYO
6i+XP99MaDsyzdFOqRYHcfWp/lj1Ge8yTP+ZgSulls7WZdm42imWfhbvyuqjYQ6+j5I96pOovMyU
PJcDGGOkDU1Rxa8eQEcmxGZ8uSbMubTEqCmAJAblHczV/PczHwFkRgbizlY7tfEv78lYJZW49kGI
z6ABMPfvIJ+qIl4tTQhNcisF2W8o421e++Z090HgxN+FuLCinANdk41oTDN9TcuNkEFdfvycXXxf
ecswCbxV2+P7otmLdK8N//L7yirglyMeSGn6Kr84yRaEiLe90MIigIcFNDYImaEn5CpONLXcSEyj
yV6rMgSImD2AkkVLg9tGri5mbFFAqE1o4OJpDEOXO6kFNkpCOJe9kg6cku7nqHxMIQMTb/maEOTs
di5CADQ76NDHQ5cWuvcRA1xaKlI0qDpZ174W7jPacnLNp97K41UZjIngwp4x+RjJzKCuJv/bAi8/
dH3/P9K+szdundv6FwlQL18lTfF4SmzHdpIvRIojqosqJMVf/y75vhePrRFGyHNPAQ5wgOwhRW7u
svZa6aWwvFNNaAXmCvNl9AABqYpdQsnD7c1bgg0DLYNnaGp9Qxho9hDlkpVVpXv0AodeH920l0eG
13YjnMHcqMrJDgmA5cgIazO4WL0b3A+KagdMbJJ/3N7/WfuHnzK7TPngqN7gLr1M7LN12R0QsT4q
S648LrND+f/NADuCQWMP3mfm3IzByTyeO/SCzCJCPhp27jMbMTIpHm/v7czFXRmanX6WM20sDZte
EKFkYDgvQPlw28L0J3w4kO8W0DsFw8N7G3vupwMV1F2m47QoDYBPX0EroQpbTQsx/RdDqSsy15Tq
lixCUQTM7CCLAvhtfgVGlNfSrsHmFb53DzYS76gcXW2MigVn2rh+HupFR59Ubzori13azsnjQk4U
cLgrpLmR1oXmcAMnVY01ZFVA5FmN/9hdeN9R8PICAoufjob99CM+PEskzTQF7C69mPxC7DSsyrXc
ZbpQ828GTUMHNSO8fPiPzxYqoHJq2mn0wix1piN9LgbB9zQTf1UqHgh1MIJpnkCyd+yoeGuYfL59
Zt6Dg9kPAM8CFojg55316/MPgBBwZg9ZSs6eqsc0pG4Z7DrQaz87ZmmFDJqjsdt3xZ5nzhh3g8eO
bVl0G9GI7guXLPsOgmrj5FkO2RQQq4+U2yTPteGVccDxYVojkVtgLoN9S3y1BTz5LwB77MSCortL
+qRpQWVhFNvcYfyxKpT7QME0GBldMR4FNdsnxJ04vKknY8yoYuJSBbn8PuKrPJCRew9QZEr+ktav
vyY6cPy3N2fJHb5nd+9gmWk25/PmFCPPdZ8o62wabNxlwjKfS8vRHz1TlXcBI4BxYFQLWrZus00y
HD/K0mBrKiP5e/uXmFOlavaZggCqPXgGJoboOeXPiDfVGMvUPTdekRPQxWoemOdTCAWDQVZ4bONB
ig7JqO+PO5b2dYyR2+agEbBNdG3y6BtJCCSStc25Vz9kmqFvOAa4fuasGr+zFDcgNNk0E2k4a6QU
s4uKsivQfqi9AruDgvUVcM6vMDVN7ME4D7mM66w7Ao7/ent3pkvyYXMmEw4SJ8AWMOiCOH72mUar
NsZgLL2zT80hDHqNAr9DBODUfFgxtbCaCRILj4dOOZLymSmws2oCx5RjYCAJyrCg9vAr1TAm8c8r
wsED8aYDUCCwVLNXiZuYAwbSm58HEOOVdRoN/JUaa4Do2ds37dvkOVEuexccm0cwKcMIgVONwC5I
a1NAiGKgG1c/9mil3l7OoiHIZAJOj5jiShbLaHsidNWLs2EM1V3TjNqGtlDF6Hz63cDBjW+bm2K8
2XkI4FEx0DcldfCsn6+tOVTeAFCFOHPBQjt1d/6I5rMIs+xnhyJtYLdgdMhXnMXCIUTEhOwdh8JC
EWr2vnvgkpZVK2FUtqE0v7gtA6Dv38pp71/Mm4YSQCECgoC5QFzieUMnaM7PtAu21jiGI2JC2327
vX9LS5kER4FHNJHTz1sBLViqE+mkw5lmz2bixgX/URbf/tXGNJWGSB1/A6Q9Z/lpuJ77WesO56Cv
D03fndzuEdP7t41MH/rzQUBJ5V3lCC7TBuz180EwxJgPA3gMzjYIvbn7d8CQD1UHYvNNYRcrdYRF
Y8hhAREGtOyqBOVT4BP1pJTnwKjuyvEUgNZg1NNQ751Q71ZWNm/X4CSATAOVokmVEDXPq5qLsqoi
bzV5xsTVF8tEstP5TQSE1yMo9yCG0gbPdp4/aTw59JZ4vr2v1wcE5WgUdqc0AcdxXppmgHoSrRwE
3FMaVfq5tX/Yag2td32LUWMHJhZwQzCjoHb1+eP5YKgfiqwez1mrNV8wiSSjsdVbMC94pjhQYKJe
c9tOHi23ZPc2BJrXWLcWVok3EfMcGOqYuhazVFLyNrEHaxjOg2G+FI3+FYREb1ZHVhzH9ZOCmZT/
mJk3qWy3VeBTEsNZlN5ffQRbNBKs29/r2v/CBOrkUw8f7+RVddRgvIfm43BO1I/e8rcjC8Ba28Ug
6F1xvYuWkLVicASdMUCNP3+0pAMMwQDG+Jxb473HeBJxh0W0ta24kN1Kf/rdkc/u9zQbDiA4um9I
/Kcv+DE+D0jDLE9256YW9RaWRKSXrH0QRuLdB8KUm8HVIzu/gJ4kC1u/Sg6Z6zSYWmzzpxF67xtq
pkHYNK7a1INrh4Tz/u723i+4hU+/cdqxD7/RVrVRVJx357bQNzmFNk8hqoMCD7NtVK9j2Wxu21v6
AkAKIvMCx/SkJ/LZHrJmn2PYsTsnzEQ9M9H2JuMbEJyd+mKVz3pyoPMPgN4EMgdUrxGfzhxsOzgV
APJNdzbMNyXeUu2bZz3z8YsBMZwKo2AHPdfunBZ5APsjrZW65NLOfjQ+cxCtqWkBHVh37qoOw2em
+Mk88SxzPYhU5e4tvkYZN+80TU7X8FC4QokEEzL6vM8v80nL1+q6c6FX3TTGZ+wBm3RiZD4tGrND
dt8UVnYZTJCbpq2TREGLCXunNYYIb+Fa0XTJPyElmOD2mAq6CnN6zJsVnKr+3ArQNHeNdsl58Sbp
GuvG0on6aGcW2ch0IjHRMcBXsZMxZLFWaFFW0KivqhXvseQKpzozqAandHieDftJ0fiEtP15oFry
C1zHXZjnGf1z+4Ys7hsKaqBfwVjVVbfF5Z2S7mj0Z6DJvozVuPcauUk7ulK8WzSDaScbiQI4FubP
B9xw5xORYDFutR+88akNvEj4ZE0KY/HzOODiw7gboo+5E9Qw1ukF49CfWUAbVObqezA4bCvkc6He
eiuqowuP8hQQQr3FnDAi8/53kOVBqWTWn73SiTGNcWpF9SWRRhkRH9UejJZt9cr/Y9Zrg0VLAQ+m
NoGDQMyDoHG+nblBnH40g+5sB0+6tsfsPq5YFRMtj8cqptprKxJ4nJWAe1bher/xCOZBqofOE/Kk
mTcdclZ4KHl259JoYoyfc5DLQPSq0pwEbcxgB9wx3UmyRgm9dBGmmhqCYyBPr2rLeZApoTGY5XAs
NHefECL9un0L5sQv/7O0SfwdoTGYQObxVdf2Fi1MCxuquNoEolIbTL+gaN5rVli5vR8nmHmPEqsp
vvKqKDej7Sm0uVsD3FuNEzLTAGl71fSHctD/kVNo+nHoFWDOHskixrvmEYtBbdmPad6dK88MUfkO
reSgmQfuvN7ehYWNRrvAn5I2TCagQPH5tewcTDqnHHa4/irLN6Nd69ksndtPFszPFkZwgGaiKEGt
IrcNuPi8egh5WoJ26qk1wLAmXpA6gnhMRbdXtvA6frI7e5rLEoPYAFjhdWxemJ1EfgeG4X2XP2bk
5d8tTUBE5KPwP9cRB6mqoJveYSf/Cf1TKs+8euvEWVePtw0tfawPhuZApUDvaGYTGJIYx7cDjpn0
tUrF4uf6aGP2uVDNLktLm4KK5jwiNvRqEoHlf1v2L8qsYnzKKDey7eitrG3htcBLMTWg8fJd6+GY
DtEGMER00Kcqx81Q2/1mYhk+Yoi5WTkZS6bAde1MPhyIsnmMnmIoPagNOJcgyI8etfeUHFtnJThb
MzLbx6oUgAUkojuj5wcp3NfO+5mC8e/2gVg64x9XMjvjrtcFOvcRW1P/LpnaAO7eNp8d66v9j+Dq
d3/00dK03A9RPLeUZlJd4R0g472eOI9ebv26vZiFdxyKG//5LNP//2BCFk4JllMsxkUin1S/UsuI
THCWrPErL90icJehtDOBTa46J2bPPMoKnPA8G51DgmntWGqq3txezdKnwZQ/RipBUzpVpz+vpswR
6LjplIYUZfDIWxSX21yvQVZh+XGfVuzQc9WuePOlLfxodHboqMioJBVOtlEc0UKhFroCR616/uel
YRbYQxSCpgmwCrOYoKW5n/hgBDunY60eTMXkXi9q/84Hi33M/bF/yIJhjSRsKfeYWADQDwbJKfZ0
dtY55o/q0cDxUNqD2/1sPfe+xZAeFKYjELftmMtjh54IzU6EyLhVd7cXvXCfoR6I+i3QGXDy8z5p
PQTgTcr69txZVSgSG2LhL6a1YmTh0MAI/sFrAtT5vN8C3U2dlaxsz9QIDmkCBpGmPQ6Y6OfFoeGr
T/Os+TZdalASvFNkgQUM7Y/PZ9RORV/mSdae2zJ7cAqih2bW7jjNfzpdUsR1nqdhwu3nkrdh69JI
lizb3t7Whcs4lZYmqg0E8Ff8drygpB3LgJ2bIvsRsO+pGNZoPRdC2I8m5iNSyDvBjd957Jwb+8bv
T9noQiv5yVRZ2Lj9o22vfMSlk4IhkekTAo5nzMkwrALMpYlts3NaNT/dQT5zYCQ0ibDn9tYtXHbc
Pfz5CF8xtjr/eoN0zFb1LjsbmY3k+1QOX4f+wU2/3zazsBwAiifQ3KS5fKW9BHLhRh/R8jyXhXPo
tC5SA5SM8zWI3sJXQhwOkBi6Frjj810DSVNesSLR0T6Qbw21v5M++NMP/rEsNRKOqHSFBv7XSihw
bXVqmYG5E4mVd433SL0+GGUz6mcHKmSxGpQfM1ML3cSGEmieRCMBWy2obFY+3ftqPteNJrsYLESZ
CrC4q0hOVHibmkI/Q4CnCKGq1UQjJX08yOKc1KiTlfZuEP1vM62/Icr92bZq22ioKxmqirSiI7Ey
nK0c/bMatDCgJsQQ7C8ZsfaZLx8aHuAcmN2pUIzHujU8Q+jsq0ySyEyaXe3zjWGyp7xqdBDwgkc0
kRuC0mEPCi9rcF9aSASiPIDxzrp/qVp3nwsncjUrMnrjPud8h1dhpXcw7+/CFU00Fsj0UM2EF7jK
qzHxlLm50M9NQ/OLyv3hIOrOPFXS4PuEmsZjCgACD1tp1heAq35rWt8+jUkeuKE77Ih7Uj8EHZoi
1lI/PwXErWK38X+3TYsybz+Mm9u3Ajw9cI6fP6GrT9oJiA/gQ6+GxT2Wj3SsO+dU+W4ZsdTfONn4
rRtUZBliA7nbNDRYEjPibt3K2oLg8uC0FsRUWHUHaZefoCELO9lnMfTUMIfl30k721dVe4c/Lq4h
zKrndQTOZ8QNY29G4JZ4rvx8iEeJrKn1k4ve9/kBTJbQ0C3sN3P075Pa9EJltl+GJjmWRfDA6ja5
l3V7GmiNSnTKNm4NTrcs3WXWOPxNLAa2KZJ1cTukddh4lRtWROxk479WWZ+htS7PVFYizI1uoxnF
vTm9fClmpUNB7TwcAtXdsRRa46WwMcXiF2Ijg9SK0zyPTU/76zdZJEGd56cVKPXqiPYaCz0O/nYQ
6qdhPqb9lqAGzUJCi+/Sd4+86l9TJ4hF5d/ZDbs4Rndysiy2LPrY9/ROEv3O7oN7kjpRmnUHaHe9
gtL5jtruHtx+UK0aYtWpOBfFFojpUym7fVazrx5pMauXHBUttjXqXar/XtdGLDpnwz3tBBVeeDYR
bBzRfKmScV+P3lfDJY8F5XwvglaPc+UekxYTvCkTP0Ha/VpbIkYN9uyW5oaJAORzxbnKBb0rNR5b
3Jcbk+Ik+CYmr5xf0NQ+6Ek/RFWQJVGlgiSUY0G3tQFEeKClZ2VlqGKK7DGVXWz19i+tcrytDZ3m
GAUnGgpR/bASrz2wNNu5A0TdUYRwGzDzWWOcg9pk5yTlnY1B8LiDuE0ECkWUh3zyM0tpeyjawIg9
poeYTRExuLXsEJSQNBqS5ofsIfrgEmcFWubPQBu41K6BEAPIsokXBQW/z/EFIEoNAXzKObmtVwHx
BeIgsE88VR3bGNSKArCtWcGQx0pXYhsYqbk1G0w7trr22+zGTWMNMclpuUkGMJBzjs5X4E6X/45r
+SNGPL8Nso3BvyfulCwKHNCEHrM+B/eh7Nmm6UDcmCv2LGth3blaFrVE+66z5kFoOuhbxWOprAdt
rKDfYB9TIfKTNHkJPe7x0Q2qDR/snYn7MzT2N5IXP4KSvhZJ6YSgjzMio23hFAP5s8r4D8foj6be
nEbbiFPenLyiuUuEinIaWKEP/vOxT3+gSgpX7TjHFP2W7ZgkNcgpzWNPjTDv7K/66MAVsMjmVqS3
7damHLkj2vWUG/fENvdppp6MwnJCkQVHFCOebnu069gTHwstYohzA/d1VXGihY9SZsrdk9PzBL6A
NWEzjI+DmT7WuhYS1115BN8rljMPikFdlBahcIIK3Hsp4kPChxyo6Ds5OCc96PQzlphA7kaYr6NW
V2ME8k94fseKDX1L0NEY4wtvzTs9zfRNW/4FzcaugtqXBvU2+cZY3MMjnOqhQzfdYu651FsQI7px
ZY18U5dMxZClVC95ZnTHHNLJu9u7dx1ITJhD9IActIHA3TvLvHIAh0ueK+MUqAoMypT65DBWsn8S
ecAw85ESkN3TsT9V3VivxNDu9Id/3kjcVxcTAsg0F9Ayvon6ozcQcaLQvjgyq2XPXtmXd0PPwM6A
NHcH7kP6jJ6Z9gVSpO6vAjiKg0EHyOQkunWAYGN7cLTOfwHPqnNs0z7f+n1T2KHjUcDhJEubEMyJ
AEZXhdzkifOrbs3kaRjrJo/Mpku+yEznj9Og0sYpElCQo4aqv5iNpf/uCKRYbN7DJeNSfzEcBawN
dE6+E90B+V3tBc8+MRG+jlqFfJ+Jo6c6crS7ht8zn6YnTUtZjBJUvx8NsMrwgfSgRjbS+6GTELow
c+9Lx8n4lRBXPPOqwQFA0PJmmB14bXHNohS8piRk1NVK8AtgPD8jvN1gYsbaQaVrrSZzHRcAjeCA
Qg5TpBNr9yypEjzNe6YbWFAgypDlthYaQ/Kqu9B/vX3mrhMAWEJvHsx772is2ZlDcm40Yto6z0pD
SMjvCut7P1WBnOd/NgRQrTO1ACZan7kwQmPIQfW1wU+54/E/aamrXQ6N3kuaWebGQHV5raVz7Yt8
wDqmSSDk25j8mlb+wTPojrLHErfnxDvXvFNDqnZV07A/JQ3kk9XrWeRJAbTm7WVe56JTywH8SBNl
NFROpl/1wapFZD4wreAnx27Zph11fcu98R8JNfAowgrgrv57Ewc4us9WHKsdIBbT8JMBasYvTI45
AvrE2IyDtdZOfO/OzBwDqpyoQk1lEyAgZg9wrhsJAJE5P1HFszMvbXCEgPX7MrisAymksn7nY69O
nuck51Yp7WdG83QPHSUBiERZfe+Vnx4IPMGmIVRFnQnMdtn5yWPAA4R7tUGQSUA/06qUCt3SMYco
6ctiU0ByMJQFBT+y7KHAxWq2lbzwY9Gq5AgnMkRN0OshLqPYU9n97hubAyikwc0MNduMEkwjukQ0
wxvwYloVNFRw98PRlZuWQg9A+HkKzyaTEBiVqMmcZGtLB4WZwgvuUqvHxVPUjE0G2pihgqqom9nF
KxC9b4bsnbdAKjfqmr7f9LYxHExDkE1Ke7bLKpZf9GpAk3JAIehNkUQ7FX5vFqFlZOCYdttOPPQZ
EdVKJrrgNiDFBl1qJKOgu5wfi6ZMTKUDi3iye52cRF13P3JQex+Nvh5Xkq3pq89PxYSutMC7B8qx
ObhStQTTdjwXp04bqq0CodclJ6BeZBpk2kFCb21IXxdHzyzIG15K+l+sdOKhnZhPwRc2L3LlXa4B
tNaKk2+Mv9sBKGs3g5xvUqxx7yz4R2TYk9g4skuUDqc3+8N9TgnVAReEJ3bdJurkuUuBgWme/IRu
bjuOhQ1FgIuaJCxNhFUzx5FntkCFxucnq+u/tSYIJh0e+cyKK0S5pcO2SmD0sLTi22YXYg7MYWMy
EPM3E359OlIf1ud3nuanZipONeCDQ/q3Tp9pf1dQIBMw8FA7P2+bW9rOadYfJydAkXK+SvCRs0Ar
LH4S6gGVV2j73Ff2q6H9uW1maVXOdDhRWYYq/ZxwaMQooi89wk9u7UUkscuwHMtvnsx/67ndT6zr
Lwrc0yu+f2lxE8Gp74LCAmCx2SekhQCyOePq1FP0u5KLcn4kRh6pco0Z5coQ4HQIDz0cf9S5EGd/
/mhAewYuEyy72MERkqCk/1ahueZ9v72JS1ZAmAFsGKp22MXZ0TAI0OC566QXzr/JXAAIYWAYzEPP
em3ebNGSjXQBqwFMcP65sryxUa0j6SVzrINR0J3N63Ao6kPh+vvbi7pykdi6APgOBDzA5gJi93nr
RrMxSQnI06XVqi3z8q8jEm+3Uyu4lffC6Sf/ONmZWOAm3APQ2rPNk4GO1FFCBDGwythqINCFSslT
mp/I8AgwddY/NSCY16oizOQjeO9XjuJV8PNuHqjdCUN4jSnz+zove71PL0x4U4nmqZHaj0Hv4ow0
BwUM93+xq/BO/2tuioo+eBGAWZqCOuAez00HXPl5ZIB5cg2IfBVazdY021LdlqJ0Rp5eKtGFnnUI
upUDv3A24CssUFuCv8/Fl/u8ioSiN2QLrALDHFFQGlFpv5T13e2tWvgy6BnbQFQDfw605cxJ4GDo
DOFNdml0JCIaqsr3VWLzn0HjunFWeNljAC2LFS+/uDIwRoISFPk5APafVyZKP1HCwAXDDExk+iwa
gztKi5VHeeEaezqwJhOIFK593hN3HaY1MlH4QBYNB/uhki9ZN+mKrGzhlXfH8wErE6oF/17Nstsl
NYvU8fJL/44i8KW+7RsSxLqwn314xlBAQTSys8bZ3f5281kmQFtgGWAi8HvrSJfnYYfGGAAhPCsu
FqMb0J3t0I3YQizyhzS7O143b63jnHJXxTarjubw97b56wuAKpiNFaDY7+DvqVT24ZZVpl7ajZvW
F9TmnceeseqnzE2+9hmXzOB3v6dNAI7Pe0J8CAqm2qq52BmYtzJht7HeiDWI7cJeTjzXENhxUQHH
INAsh7GkmeWt0TYXvSjORDchvEA3dfBiZc9VZh99ZcTUcIFLQx23L1cuxNUaQc6KJjn+Agrueiht
FK6vWGaoS9fx4K7LtG4bVNC9vP3BJofx6RGYWZl+xYcPpk0qfaU/qU2TXTqiC6SyuBz9DSvv6mJn
qz7Ey3Db5NUdhEkk8kCkoJI0Ea1/NskgXuyUZqVfPC7JsUJSdSklyWKzEJCPtNrs4b+wBz4JFN8w
5Im632d7QVB1KmuJusi2TCPROBuvKo9Bk/0eAG68bevKi01r+2Brtp1BXVkWCah+gabOxbe6HW8l
2D7W6MSXzcD/g/IKU6tzOJvWJGix4BJfCjaaoWr7qJB+FbJWrLyaC98K429AgILwGF3LOWOJLRnm
biFLcLHMo2pe8/Zs9T+7jK5s2zXqAfNHOnwyGOsBJAFA6vM3slifMzQCtYteg0DGkqHKgVVU95UD
RfkS8n/cqOK2lc4RXO3dnqP9sfG5tlbUunLb08+A1wY6B0RyV4P4mhxrTJ9C1UgNRqgnm6Te8JRg
Gv+pynnYrMl3LXxGmMMzC7Q5OPXnIyEBSzXHJoOGh/as5d9Md9f9c5f+fUX/MTErnvlpjQPfYmN5
XofAq2BssghN8XL72C/tG15TQBuQcKMUMnOUtl6XWqn55NJbv6lfREbwRfR3hnYfjJCBSNakRadb
NHNaU2EJPPR4aUDpMgtQqoyaVhKY5CLU9xRadaxd07Ewlg7+RxPTij/4xVHjzWBmMNGgbnd0S+sl
xziHyMAgoBVNue9GGYR5X7dt6FjqixkkeSiH8aclnRjqRREh1mOdupAx94dm5bYsHRsUC8Hk5k/C
MPOxrNbKGjshhFwKdV9jFF+imROsVRVQVl/YZbjLyUWDQxPsV5+3gFNwhHToP1xM6RuXsUAFr+KQ
Q2sEenqdj1pRKZvfTeYFW+5b4lvtsnrTScu746hExAjFvxvZACG1LPnTIVaIjQ6jrTpQKpHDgizm
pcMPNUwcTLSa9kw3h7uk4hoKXhylrN70+E7Tu3pnlLgfCWa0h9DXBze0MYx9B023LEYPIA3HCbeT
Qw0BUq4Ni0w71UPipD887hobOfAKRTXHjTs0BQsXvcxu8LXYTm0MzUTMAOpYfxTo+vgjr6OklTRs
VBCVegG1sCzRwjGpvbBvIWmdcWGeLWhHhrlpdGFjWA0U3mV7FJlRHk3hib2OKYpdFrj1Me2DMgKc
SjtpVfqNVV7nhbUvy28dlygJyrSoY9RDRwz0ja22Y6rpN9zKnE2f0+YLmJCsPUZOvNcyodYOnRgr
Hoe0P4iWpIeqdguMaGj9QfO1LNTLdLzvwMx0odRDy443QHSA8GKH6fEXmkKskwiPbEbTqw626rJ9
Hjjtbij1ZhNQAAQp0ua4s6DxCf6N4gI4LIlS4hQRwjfsZ+n2caXhjSE5tzata1VbgXmgbe9p0Gf3
IS4mZSKOdU/tQ2qhBpUMRr6XJmk2qDSjrg3m6RDDxgEU+qQZj4ENGY9Gylhiriik0huPzdgO+ECD
OBI/B92eLdydrvThq69NtdLMI5fWy8hWIOG/dJ6Xhk4KXu4CxXIM/qIbaeuav7UdcrZIX2w6kgPJ
BRgBNE11/fm2r1vyDKh9IY6YeJKuYLUFVO14T1z/AiWLyKNAzwijjAHaeckG8/W2rSW/CgU4BPLI
068xnKnvNHiCE3IJZOWHuKT3dpGfNFOis+7XwIzmsVEEK+N2k/ece1fU8SaZI8ylgxj2871HI7MI
lCOhUVMWh8Siu4JlcRU4X0BTUYPJx93fXuSSn0GQjZwMZVJAHmfxme+JTHHUoi+BKt+gZbhps3Rl
nGVpSejrYHptqrcBD/h5SSNy2IFbglygexv1tn70amhlGn+Y02+oFvwrJhpvLqbgIUiF9xDp8+x5
AjSVZGVtBJCvwyAFBrdyJ9sWag2bs/QMfDQze6KyTHAwV6jgorxLarJQE3d4M1eqNEsn8IORd+zD
h3ewGTIluQ8j1rAT3oOoH90SsoXUClXzt3NWalIrS5onXMrttTbtRljjwbOlZbveHe8JPMztE7d0
hSFebE+MhSjQz81gCLexfTVRGyUk4joBpfLBr7MI8KvbhhayK3TBwIKKWjJ0HeaDbgRsJ1XjQfhb
AwBC/E3xMlnpoSWbIMXrCfwbIAj/N4vT0j98L4i6ZQOhsBh0bNvUGBVvHqTzA0Lsoaj31ITeECik
b9tcPCMfVjk7767A69+OsMnsMsqrEg/SixsANtWU265gkZD2v5ZxphuGzBizgxO1xXzgf0SbS08o
JRe8WQpKvokD3BD5nqW/b69s8aAEKGNM1Qyo5M2u2Mj7JEcpFsLtnRtLQNBY8yMJui3pVzBE16UG
rAjAULRX4F9RBps7XccurJZL94IR6kvF7F3pu1+ZkNhE57HLxg3az0U4SSaCDobugsz6c3upC1cP
dT00hCdVJMQTMxep5SJxjLR0L8YIypmSJ3U0qgwQKqapzW1TC94YpoAcBm4KkKl5fTHPO32okb5e
XO1VyX0iEBnl7j6FjOq/j0cBqzKtahqyQ3F2/pgVbsC61G9d0Is5ESV+DJG9neaRIyeALRT56qzK
4j5iF9HTRwME9fXPF9Aw+kT2qncvWeqHhaa+2pp+koHz9/YeLpqZ2gRoVKHNPndhejNmKJAR92La
TAs1w/w2mFa/q02n2f8XlkCBi4YfwOsg4P28IKGzvKtH0710WR96xNoGo7cVq0z3SwsCF8nUWgTR
BFpTn81Ap6trap8C+DZ0l043eWgBXr7lNk12txdkvFNxziIcXDUL2lOAC1zrwE9gPD11hHNpffCS
j5o3RGj5G2GatICcnh3OI6g0ayhbUtZumJuiCB7URai1zVup8/oVuE/JQrNvjT1m4sCf5ZQtcHeG
/cDyRNwjUJNbjdVp7GaliJJCNCpETb+PHLt2YvyqtzE30Jg2Wv6U8FrGANlWd4INzV1KCzfsgtbd
uXYSHCkjqIBALSEC/gHzkeCkZudEC6wvJqEAWSblGIE2CwyLRDk7Yvb0QmrIOY2iTzZgsm1jZ6j5
JoGoQ5QAuPQIKnb3jgE5FLa6zeMGzF+h69RVpOxBnZJM/KqgXwE0n5ccBFB0UYf3GPA4HVrItswP
GOrwosaYRG2TNtg1TLdOPe+gbM3410TocidrtIATJ/PvfUASdhQM1xGAafI+KfK+CasE2Lcs2St7
m6FjVxvs3kE2nYbATFabFKNRSFd879Cgcr5Hc5TvMgAG7o1G6ZfRs8eHshXBV/Cxm/dd4ugbTdMr
sOXnemhLSz+UrvTeKoIF5a2lDhRIh7iATO4BasfvaLvga95CKR2g1G5XVKTZ+oCARB5vjDv8lwqt
fEiioQH5fmH1FTCLVhLCYSSh5XcA9SagG8/6SaXanuQCPYTgHoGiCy5PFRl11scG0Oh/B+lBO42k
bqRbqX8oMUl74syxDyCuFGdXAm6QgNPiyFqMGRM70/Y5F8ZLTvUeB8uSEoT8vvFcFS1ZeWqWvC+q
hqDigWe8bqeLjAxF6hYOitr1d1cQFZFajiFJ9Ren7RCgZMlKuLUQH6AZAkooAAcAvpt3aYXjN3bZ
uZDzpmpTFc/a8MYlJBBzzBWLX023OvBzBciF0/9ocBYEWdSxNQ3QKyApL235XVq/KnJO6d6xHlAQ
CztdRXwNbbKQxYCECpdwqmr/P87Oa0duZFnXT0SA3tyybBt1NeXVN8TI0TPp3dPvjzpn7+lmEUVo
gHUxC4IUlck0kRG/AYK0SIKiuIXWZfh4sqjNvuNM/lvbNtiqwC55TfDvULC46t0nAUYgA6v70mk/
FR83+AmFXnOLbvNH7HB5OBqmQr9jxvsby681qC1ZCpiWS5Ib0hEHdnGuCoQnpFZ8H9pWf8A4WvuS
6ma8G9Gw2xm9XO3TKgZik1jFnhHUXpw19t8/DUjE4IhTkaIhs+yKF4mR5kMy/6zS+g3EIXjEuyY+
aCjZbiSX+tp6Jbuk0QoViK7BokERUNFKwmmyL5iKlPuwB7WNQ8oXuU3VnRxZP4G2ZntfzbD+QyIJ
BEycnJo8nvneSLFMjh48mS2uAVRCEUqMRHSslEl6jEjvKCqjVtONiXPMsgQDTTvWXKusKOTFpqCQ
4gw7EWXKnSig5lAzMR8CszZPTjQEB8Cn+ecIUv7BlKT2qAdnOWsMaLfUmvZtLvj/vGIoziQD2C1g
ZZR0Bkojg37gJAPlJ0Ps18HLc/R0nP81CmZ2Bc/v9v26MX1LIpo5qNqY+op9sXoDIrX/pe8w5zPV
wLVN61SN3U7J0Xq9HXQtfZh1sjCdJiu6Qu0ITZgNpA2CduPjWIjPZml+DGKkOG7HWd3mr+LMg3/1
vnICuRzyCShZzzN4jCJXx+HwdoiVRwcmvv8OZbH8VCeFRkJyd4HRr6YPtcEq1z+EpAC342xM2R+u
0quhWICGc71iKEH5GW1xbsRPonu+HeNP2nZ1mvw7mOWzokTOMiXfsS+FgAIU5R9TU3JVvX5q6+hn
kpsfGG0JT1E/J1r0Lo5l1xDNfjSKjVtvfbAcPjTo4KEt31dSnY+84Wr70knpToLYkEEHQgLlsDHe
tasHWNcMVUZrmJLd2/VhDGGepFJvX+TE3/vQn1NhuJ2in/VR+1YZ+s8mhnQz9XfWFN3djr02RBTc
dRYP7N0r9S+1ElMmnMK+mPmT3GeM8H1ev9yOca0mwiXE/QMtmosI1Pdi/RuSU1R2M1JxKp9i6Vtm
t7C7zob1KCdPtn9oKQz1zrlv0Y423rXFuyFp3LbfeKteqzcsfsVii5QZYPlhou4lZ0/yELtxaO8k
/ZAIiKj2Lg9/KT783o0n19rWfzX0pf5+MqhgAThDL1YmLn1qfq5Te2NLrg8MNBs3LC+UK2BDmYV6
p4axdYmH5FKW44NdJMlOF8UF+txXI0r/4aGELrz/I1btjVn903hf7tX5PYkU3lyHXe6R0JL92lAE
KUyrlfKuQYJ2Z01+fWe3ens2yyLamXaQf0qj0b9gZpgcwMvnSIlCoVP9ANXyQvpRdwFfIOm6fRT4
4VnpVOuI22y/T0crOxSO+s84Via9IAxIWseM0dKV5c+dadBtBRN5TEZ7cP1cqzK3VwG+3V6/2uom
oZwOSoU+M+T+t/szt2ta6qFlXdSEY6b9bdZS/tj1pnq21EI5ijhLdq2AMFZOgvSqqbCNy1TB62h0
WM9S5iEjLp2ysO28HtIjTYjJgm6VRMYhrlt4w6OfOS7lZv8ckFzs0CWV74fBr04K78Md+EJpR8ew
vOdZpT86aP26MUoAz77fikMhldpjadAMSc2x/OxUG9t3dQlTNkNuZybCq4vRw6+rp4pL8RIhBKEZ
7cH8SyOrP0kq5Yj/izD/gleXStTo+WgopMFyG+2zpN5LGXy2fKNFsToOFFRwd0aSjtX6NooRhqgP
4nR7sYvyo5qJ+8lSN0Ksb8V/Yyzbn0WvqFXeGtZFYC+UtibVN3P6ZaNh6g5Jd9GV+DAM0n3e5Ycp
3GKjr+UA2A787wCdRTVOb3Qni9k6lwGRz0D7apmeoMKAsOHt/bA2kbM+DEg/0uornS+0ukHwJsK+
KJUPu9VBLE1KNq7e1RhonrPe5t7LEr8tFWEQmp1mUUBSXVNAPZQ6dYvUsvaqne+judo3Z+6LFSGX
Mjw7ETqXQD476ncgOviu3+vVdE6CjZWxdoS8CrXk84UwmhMKw85lDN4pVu7WrdtoH/7Dd6GwDUpq
3lLLaljpyMJGu9i5WPL4TJfieWws73aI1RnDyAfAHpjLqzafXyi9YmY+pIgSolGSOiyvPpX3Sibk
XVW16slSkZK4HXR17jA7o8hMjRvoxtuN2xlNkGvpzMRAbKAzHkT3MNgb9/SfnHJ5j3Ey0CFg/ihY
LtZC0DQGPOGaHkhOmax0vlej8nUyQMo24r3VJJRmfU+2mwsVOU+RKoBhGmq+U4At0ER1Tvuaycld
o8WdW+rlY2j/DrsIJLS2dd2v7QzgVbNaOj0i7qO3s0EeNVaF1jiXWEzld6ds0mMZ2+rd7Tlfe4+9
jjJ/k1dHcqbbAlwB02GEuttOFjy9Z2c65ymKGiaiChtLd/XgBMwEHF+Zk4llGtGToZQg0chDfbXk
4gSaYiKcuA8NC9JzAkTfTuv6IYdUf1LU0r5jtquPt8e8trhf/4b5fH01ZgpctR11rX0xmm6nxlPI
l3RmjwWYiqqXGuX+dry1dU2nDzgOopZUZ5brWqDuJxWpfdHL+pDHSIL7/r7CqOl2mPW5pW5N/ot3
Lo/dt+NqZAoknU+cIcifAgMDd7kSD42jpW6nhc+tsP4RYnhpfGOn19nGpM7Lcbmv7FfBF50AuYE4
KZwI5MNkv4ur+M6Js437aA0ISPcJ3hxSE3QclgdEUupSniB6dDHkZycX+8m/7wfEly6JoOKcHdS2
P/iqs1PM4NQowe72/K5du2S+6kyH4ERcTq9jNzXve6IDKTpqU/bbcqrjZMAGTMutl/HaS/F1rMVs
JiZAd9HB9K8m6sqUT09NoH9U8+lj06CQEAzirijaozXIp6nR6o2VdL1gUWZhf+KDxjivalxUnKjM
DD3ZTfEzb3o0j86G9OtvZ5MYpJkWOO0ZL7N4K5qjKhAu6cyLFkrfcrVBqlg8Smr9UJrFxhl3vd9n
oRlZAwdFR/GK0yrVPRRnvaWlmOGXxG6fXoZCc7viQbO39vr1NngbazGsUkxR3AV0+NR8ZvLXe2PL
SvH6xH4bYXGBhWh2DqHJaOLaC6193jS7mtcHRViz/bVZs1gbD8UKJLK4iEBvLs6UKbWa0Bpi89LF
ymPpO6ep3zg4kPy/OjogDCKlzPlEh/uqLBJIvOoafQyeTQGn5JjYWn7O1KLdN1wX9W4wWuMu0Ozp
kKl99bG3unAfA3y6K2qwwJ0TTM+DVBp3MlrIz3lehMfATvQvcRQPuIw144kt1H8B12e8J71Izp3i
p+dCMzt3mgCzlXId76sIYB36DqpxgDBcHhIKYB+QlOYb+qF+8gfkEcum7NB6Tbtzmqvp3jahJ2l1
aB/y2oqPGmRSd5KT8D5Bkz+EnN0m99hKfasq87dF9IdaSeXnxqyguqmJcwCb9W0q5eZUpXG3D6uk
eJRafToOfqI/QAA2OtcvO81tOjFe0sEMLkZWw8YDHbIrHV07GmH8fRhrsEoiVHZBgVKIXvrSkzPm
/WPiRMmBYkxHbywpjk4v63vchLDcRYz8gwYT2C1TBFLE0PquGoXhwfFjDUlLtXjvt2G2gxxrffYl
Uxz9uMngQxvSSaCI9lCUsYmOzaDelZb+taCoRePS1l108AKPKkG3kwKamUoNisWulOwBDdvvQa+E
+7yWqFS20y9nS6X/+mhmBQGrmnlP6A0s+yttB04zrJBgiP3GFTL9VDvY4V7mJn9PoUEykSqaNasa
UghZosUcJBPGQWuCZzVWzk5MRzP0Hwq72NN0cqVY3tdZ71Wm/k/SZO/8VP7rTsfb8IuLoQ3aNhqo
9z+bo/1tMtTPRtic+k7duAHWjkw4rjMiDlbvlR+m1ZiRrqOg/+x3xtFJkwfA+QBb4SeN9SlXur9+
NQH3mImN8JQpHS4v9saqFaNXjODZCsNjBrPRr4OH1NrCIq3da7NUFdh9kF1XCP6gkU30O83gWR+U
1hV5+MhuuvStebx9t60dmjgcAsvkTQv3dHFodnGYaWjG+hdhix+6ARO/UfyNZGgtxsyNBHdEWnnF
Oa0aNZNbp5Yu6kjNXIPVnW48zVfySVBN/4b48+ev8mSlzfRqNGAgdGZhonntdK7IknPQOJ/UsvXM
ytq39XhnDpw+0pZw0tqWxsBnvq4RZb4qdibxZBuRVfiXwUqPcfpPQUUxHf+Jp415XI1DgQPriJmS
vEzOcTfUWjmbYP7nI/38Tzi2uK31Xs+/3l4TKyAusCsyMhIWZt6UihevAAyiHJuev3Rhb6lMKRJH
uYSiNVS14F2rJYjU4fWIQE5Tn8HUK/u8H+wznfpof/uXqCsZBGJDFA5mhxrwT4tfIvSq1waoSJex
oV2oRua0E4bT7YwcOcg4VdKvY4+sP9q9eJuZVrGrOj8+FZFscMj74c+GW+44JAH4wbqMwXu06Ukr
pm92FQChovt8NJJkRDlPCg5p0f6OHOMh6oxfbdLq76ZabfddHGVUO7FYvD20lQ3OyObOioI7F2Sr
ty8gvaR5GOPWdpGsFNCCdghSy5Nzcb4d5lqpj0cAF85sYwpZFHGvt3H6oEj7VAqli482Yo6T7KBT
Bhaa9ZxNxs5ucnR5JLdCKxo5pJNutc+dYT+MND8CM78zjXYnhdXJHvp3il0jdBidFdhnt3/kyhGO
dw4mFX+kpVB/ePsb08rox0JWpMvYvvdlwCLpXpVLOtDGMRvf3461tqJwWaL5A3OWrH7+La9OCjPR
Af1HafAcFb4ryh+Sbe7D5NRGp1FSd+aWncrq/PNyMNE0nU0vlpcwz3c8cNVeuvSDoWB1gMFLaGiQ
PYsYuM8E9iFrHNWbKIs++pbdwFW00n3Q+F95IgRoXGr+IZsNYk0/9X8MKcSIItM7t7ek5qiVnfWA
+k3w4fYkrS1OmDnznYAeB6Lbbyep5J5R+9ThALA/BSgwaZBkUGM73I6ycp4pPNxQFZnJqVcU38Y2
SnPIc0h5NQqCpNYZSssQsv0qU4AkoOV2O97aMuNBwlnCW3G+W9+OakqDnuxPSBeJdk1BLaV3fqfJ
U1NCoZY3ltl6LJ7+s8w8F8NimSF/mDm1YGzSnKC22Blm7V4gY1Mokouiont7aGurGhD4/4Wb//zV
qk51oRZGytCm2HAD5eTAx7Gcz43qRZUKheTvNyzHCgjf+ek9v73fhjOQJ6tgVPoXjKDOUhC9dL52
6qXoUNXRqUinjZxLmf+9txUbwMTgeMhPSGWtJZbHamStVmZqxVjrP1VrjxbfdDI6DvoD+zZMXHSI
d1JvHuTM+aDG5Yucda6hpBzc1ueh7x/Lojj7crRR+1iZ9RnkjIgBZzjUxznxeTXr5jiociS4nSb/
2GFim5b3Ute6SRiehyDbAdfd+Mwrq+pNwHnfvgqojHGXAFz0L7aE7FXi3Oc543a4pcZxP0nKxmde
QT0QjhLSH8dK/uHFdwYK6OcJajiXsTNG2l/tO23Kj3L9YuKK7ZY7bexPmt+di0k/JWoWk3mZG4fE
6hzDptUwwCERWG6kUWpCW8fWFqUI39Wlp3Y4dcXRbC6O8yXNN8691XUGn4IqJ9iKq0yuKhCIA/zF
upbzvZ4aB1t5DIafAi9dH2h+Zu98cyOp01e/6ewgBGloJusuTgqlw4mxFZV/Cc33YgBKaCJK2cBL
0RXXajxr+IpHqqSHLn8XNT3H7QAaFujT14rYSXm9S/4QWcgIp3eJJe+doHfp0D7FtnkSw7mpqh3C
mbvaUN3BP0u9uot1rM4eInnkAAQP11xECtfBP9nGU0yGHvRPUfSP4Z+N5M5U/5GcL6NxN5V3Ic3v
26eWsvZxWV4oMVGpZAIW6xmPYBI3mMmXYHipu0M2XnLkyaxwcpXphznmbqucVbN7loynvI9B14e8
WceD6gwgLnEhkWNkjbZ0a9S1LzL/JLSe/2gGL+4JX09HU8ngPZkBEqPNfmi/OLbvgrGHSagdxgky
pXIswLoVL5rKQYugrl5+k4BjGsZ00OPvQY0wKNiwafA6jGn0HPmyWVX0tx8/OkLf++XWK3gFEMDv
NUhqWLUzkn6xVRu/tNo4Nhw6Uq2bx8UhZMmUwe+8n/aqci/1n3O9IXn+0hTvBJC/RDt0vPbU8KTJ
x0yPeTprbp29GGbu+v6DIqUnmKOT9bHoTp1+qYVXO597/TwNL12T3pn5z6yENhnZ5yK821gW6vVx
Pz98HcC9lC7QFXx7zNn2lDdh7et0PRS3C5+k+j5LHsbKA9VB4vS5KX/p0R1Vy2RTpHFecYubBkQ9
udrsx4rTzmJF6nXSIUtdGpfY1N85Q3gyTIoWyEfcHuLKk3gG7gPjmqszV+4IFugNpygr42KrMVKo
j43y1z7G3JevIyzupiFop66uW+DRuhcYtRtrX24PYWXvUsdSZ4QtTgBYc7z9SE47al2QlyYSKfo7
fWiB+tif4qH4CNt8P1rBeTDqbONCWvs6vGNQoTMBKV89B61e7ZUu5ut0cc2xXFvVB9GBKM07fYsw
eBWKpQf6en58cvdQG3k7vNjkzRSVbeohuFrln83uOLUbbM6tEPM2eHWbq6aQuq4oUy/Mx+4O3gtl
0DZML0K1t9okV0caowExOD954O9dwQqmQORxgI2KJ/donPfNSY5jy4XfDT8dClYb5Kfbq+Mqt58D
zrh8qjJUsJYZm9KXBgIiReIl0ZfQRLz2n6pOkeI+3w6zNi7IG7P+HBLYYPneTmGADGPWtk7i0YWq
sGvPjoVdAzbrf5ANn43G+n073tong90DbJv04LonXE5aH/iOmXj1aDauHCYf60C/FKr+t7VTpg8Q
CA9GjkB6oYvVlwLKVpxpSrwU/mGF/Erxo2y+3B7L1QZexFgsvziIQj325cQjx/+JM+2XSTPv6XPR
qsHJIBBP8Jy3FC/WY6KtAV+VcuDylpqo041i0BNO8sitww9mX+wb7YXCnd492PVWsX31cyH58P/D
LbFPErxiCCta4vVdsM8mtHa7chdsLYq1tU7rEVdXUG/o8yyuq94efQUti8JLait8rweT8SUuQ0Sc
P0Y+Z+Htr7YaDDATbd1Z9m5ZBByNPEh5eUH3qqq90Klxiuhuli5Gj3njkloLhV0ydTd0K1Xa9G83
V6oXWoSre+G1NcdE/3kUcE6mH2SRt4e0tijo4GrsKI7cq7dyZog20TRJeBiKKEcpkYOdNBlHO1Z+
mmr8gYTmUW705u8nkpMDph5yu9zzzuKCbKtBy9u4yj0sYUFxNIH0aCXV6DpClfbBGKsb8f6oIL9J
LWao4tw8NGfJu6vKkzEqkSl1Ye5hcxfTcBpiadfT09jR2bOt4rkKpUMseuSFnU9NJh2wjLykyWig
MlEnffmsGlQ6i0iJ8ZJT249igorW2gg3uGoXFB/Y7crkjnaq3RFncM0ClZyiy+THQjOifVGa8qHI
o8o1+St3fo7BvFm30UMQxv5uqPrkuS5N/q1CivNdIWFiDcmjjPGNrUKwo2KHy8o+5X1vTrCfeKl0
bpoOKelu4JxDWZ4eqy6Q7mhX+3vmML7gpJUrR62Hd6b4ceBSZvKxaSmzl95ulYtcKi+28L8VkTTW
R5g29NWjRD70kgXFwrJr1FAyS88hctm/FdxxP2uSrLrOECCHQoL90SxwB0zhl3iyEjrpPjahMfhT
WN3Fija6oRIo96jY+/84iaqC44ZFsZOSSN2lem7cZym+CmYNb1YBDfuUDaO270XSY66UWUxPX218
/5WzCLgLDSrE0CjUmPMueHXbYyuWzrYduZdUv7Lixe+f/OLvT/Q3IRYHkZ0o6CmbhCiif0wtukud
k40W/+DQjg6ObbgFM1nZuGBM0NOiRTCLECxukDCb7FyVotyDjOA2EyDhGlBk1u2r7lKEP6R442Gw
NoXknKhfcttTVVvcilWAWRruN7HX9+XBbntPaUsA/Nbp9nm0FsYA30nJlic5tYe3XypsHXVwwp7L
t5uKky3qmuJG7B+gUMr/YVG8DrX4YqWfxsZQjonHiJ+tPoRReTd172+PZz7JlgePQUOHat08a38q
EK9WXjEgKIfMVOLBc/s5SehE+kq/MWcrdwVekHQsEThGyWkJ9DUaO88SQ8+8ANHyaHpRkndRf9+x
fW+PZeXbUI7iowAao+C2fHXE/dRWPn58XjoOLn6QsDjo7G0UileCwM8D0IioH/bZy9y/Cxsts8Ys
87IpQHQpv0AvOvuD+vLXYyEMPTYA7LA4l60I7jf0zvUo80Kt9SifuX2vngtjPN4OM6+hxefnmTZn
/rPE2FXHOgCfmGlyUEEQ713VASzfxwddQWT+YkKF97ve9dONp83KcphRvzKrjgfileBEqbdKGqd+
4Tnp+KErDmMU07yWbPTwDrdHt7K4qQxyFsziFuijL5IUvS0z3UQN1auj6rdWcy+q+UaJbmUw3J2z
2Qp5gg4n6e15gNpXGzZw370+rO8Sqf9Erof/TnQmTd/4Viuj4d2ka8jo0Zy6whdJUZWFQLKFp5uC
cif9AskZtziGq+OZVZ9Qr0e0e5mEZ1YrCdMXjEcvD1Ndv9S6fmyb7OAX2d+vA+SfsagxWHxz6+Xt
1KmYESShYDxl3kVPQ63+kiI/em6SAFsoDWXy24th5UIix+KgYxJpKC0Xg6jHbkBtQXh9mivvpsYK
d2rSOUiSt9ZOaZsQsnZkv6RapG51YFbODEKT2GGNyMmxfLFVVP8cx48KT6q/SkOzt8T7BrL97fGt
LY/XQRaLPZQm8MgGQUwNFmL3PtnsMKwOQ7XmFMWZnTsXESzcs9Ghm4TXduajMRb36FsDptsqtK9+
qFdh5oG+upKSjswc7QlBdQW3zO40kQYPQ4tI3ZOufIvCb/9h3pD4gy6B0hkp2NtwOfLQQlYYVR81
O1Acrlp/uB1hdUCvIizmzRcGr4haFp6S22cH4T0FoRFgB4P1rNuxG2Vfb8db/U6AdkDVUD5H1eTt
iFCMiAMZNzFvUmMoX9PvsS8BqfvSRso1b9DF5cFV+2+cRcoVDaUojLIVnqWKEQOszjwo9Vju8qEF
lmo1Eq5cffb39y+34lyomg2SrtoCxgDipKl4EMbgILtf2I1GW5rIq+N6FWI+I18twCKbMgmNtsIT
At8vw4vQMjTNn2HyU4n3tz/VWqi5VMRrHRl8/uNtqNzHCgr5i9xrQ2enivSdn4k9hhs1lDsMGTJD
3zgl1tYGaTIVCdR7OHkX30zLJTnVRyv3VKHgkxLxqsSpLtlifWyFWWyqgbNICS3GJak/ebe6WvnD
2EqRVufu1VAW24qSzVhWuk0M1L5qVL+M1Iu60m0QtTW3/NrX7sXX87Y4lKQA3nGQMiCHb6NXn1HA
33eq4FrcSCjWjnEsZ+EgwB+C4LfI+mU1Q9cEAVFPzY0HgFWPWhhuhFj7OIAqNFQ8MLm/qt1YgTlS
4GMNJI5wtfEySZ9bZyNZ2Yox//mrPWSMpp6HisHHiWCPTYhed527qfy79lVmcpeKgTWyTUsIWEdp
qjTNIfOUQaUPeqmaYq9lP8QWpXbtBDdnY4w5TQaXOy/FV6PRwyEYrEIIT8KzNSzO7fSilfdd2O0t
Ldjr9dZd/if3WR6tfKDZP4hWhrUcGBCsFMB1KrwhNqYHSzKmXSxV2l4eFOkU20gJmF33yZdRoy1U
Yzyg2BMfur6V3UrgTqyU5rgbNa0CEy2JXaQ64t6HvLhxeq19ZLQfAV/M7+ErgCjis30/Ng6HSf45
UQt3Mr+q7cZ5vzr1r2IsdvkEDDzIHPZD7RT3ltqjnD19Eqp2X8bFXgUm5OpxsoEpWR0XAhskbDqm
hsviJiJhUEZLMlP40buyuwu773Rh/sNJPIua/W+QxYkyoEhvjSPFWuQTd7oUuaVRuXX88fYFszoU
x5B5cEHEuULjWJIyWyWYTJ94QOXlNKkkuyhA3Y6ydhRzIdOun6tYPE7e7o+4KLW2Hy3hOR10puij
L06ZU7lj+TFMf94OtTYg9juQdcRbHTrAb0NZuZFaia8JrwnSx8BWj0of3EmhvQHfmWd/uQF5Ms4P
LTQLnWWPyvLxSTS7KfdkvQBcIEvPkm1/vz2Ulcf3/MqCFUlHl/8tThVHxBL+EhINquJ3758b09k5
ElK7+V1UhHswBuW4sbBXzss3EefN9uocSxLyxYSJ8wbEtxLtXRkAXOEhaYL3uD22lc8EeW/WBXVA
8V1tIfSDMzlKaL41ElrH8bHCFzizNy6y1eEgGzw33GaE22LZaVkWThYmcp4afDWy4oTAYlwjTib6
w38YDShuBCNAWOMm9Hbe2oonqmitxNOlL5YJAsX+2pQvt2OsDWZO2GF+zJp9y9eVKfCdtit9biqD
vUVSBOPJvZwUbjturDtzZXHTFUUghtoPrak/2oGvloEUN91UtVXqOXpUP5dm+1Jmfi7QbIjBaWHM
9Iy87yVKo6PkxQgUSqlxFFxWOz8spHMzKZh4KXJycJqpdssCIk1iTPnXzB+jcz+pye9UC8ujg/os
LiyVdt91wXiyJ6k6GIVR7y3kw87o9A2eXxe5W/X9cEokPd7zlTsPHlH/rgMwiHlwr/4UaSM9mCAj
gfXVmvNDLlp92Km53e61tlX301T2vxs9rnZaMfa/qkmOPgWZEf8IhHDOwo+UewPl/r3dpt0JrPWn
uMshAARTcI4kczrJItSPDfoeu07CF1EVeF4pPr2zNInyXxg5zsKIkF0D00yOdH+3PCSvPzuMMf4e
VTha1Hz6t0vLpD6V6zVLyx/Fr8lQDk2VfulD5THDAPz2CrsmngLTo94yg3d5O18tMUyypzJV2sTL
Zo/wOqy5dGhb7yoBgqFv7gMxPAyV/DL69mOaTCeosF/lONl4Nq6NeC7SziWf2dxg8QSRk7ySM3j3
HphOb4jis9yRUxuiPtsgym8P+Tp7mEf8byz17ewag/BpcNHkbacKe+5mb053ydQci+q9XUHw3Too
rncW8XhcURNU0WNdHul9W1l6W9A3zzr/WATKY6eap9tDWg3BA45lA9bgqgCtJJXT2EYHekJmHwS/
ajx5b0dY+0Dgg6BfQyUhQVkcq4FUqcLoaKWgAHNJsehU4sR3Iyv+WNnWxj27GosSIPV6sH5sgrcf
qJdVB1dlP/ZiyLp3WYWoaGXVw76zhnwfOmWxUQVcm71ZFJu3AtnQVaPVbEszFiije/oQWMcAnuCh
Vf1+I2m9zofw+OLuRuIMjha58dtRiVTRk6jN6RLlKrjjz0b53Z6OChW5AGjI7a+1GstCDY42Dvva
WMSqm8psjCZMKIhk3UeTR/HOIGkWsKl8/4TamPV9QtV+YxPP3+VtfsQIX0VdbCyH+0Lxs5j7PRzO
88G/M7VW2cm2JjbGtxoJbgrI2zUh2wBPjqSOA2Ah4ls+AFbr36vmRil6JQbLHDkHG0IDvKbFKpRH
IcPwKWOv6HEfb+QvxZi+U4N2I/1aO4DpsbEmaIlS2Vke9sOY1ZOKf4YHqmx8TFXpg6MY2bHiwgI+
yn1vDeJ7JRnGO7PrOzrpTY5oe2o+FvCWt+wrV7YCiwaEAzU8qoTLN2YujaXdD3rkDYAaugFn4d7/
dHttrhy/oLKpQc5vxOvy1thXSjlKTuSl2mfTDPeprJ/C+rGMnb2Cp2+xJSmz9h1Jp51ZPAJs2bLG
HxZm2uVWxmniV+8zo3rCfuiMZuLX28NaObTgksvcTxRoVopocGfbBgCMV/nVOejkl1D4dw6A3qjV
v90OtfqRUIDCOAmoIVXCtydJmVrIlBXMIMq5Yj9KGsl6nDobe2wryjzgVwlh1nSVqG0r8iYLm0x5
eDZEsHHQr4WYNQPJXik8Xj1EeTzGzYDvi9dN0rFDGA3e0gYw7pqbqAEVAgHAwQstAaT+22FURT2m
2F+GXqiUe5E5u6RWdhLC8iIdLmYoQeZrh18o3r8L9OFTUWw96Nb2Nx0e6AFgEFbYrGzVtBnbMvCC
RL0Y3XPRfM+lFoXLPnEbCO+xZpzyRjlgQH00A+VDovyHL/n6FyzJroMh+6We8wtqU3+Whf+pi5yN
o399lLN3JrkkxMElbdCMkB6CrRB4Uubk31QL6dNhVLqzZDfSI9qNwUk3yKKF5QNickjcQ4RpQMKD
AEq0qjrc3iEre55slpro3NfD/WRx//WFUCt5MEKvUZ7T7KtR/grExjvzmkKs2fDVeaGDFqSTvFTz
Fwiicwnlkcce+UkJ7keIVXnS/GrK9ojA1AO+5J+0RG3dsEG//Pb4VjYO2mUwiDGb5/G+vDPspM2b
WuoiD91yf5doA17rabbVF9iKMv/5qxOgiXUtL3qioMjm6lTR200awsplwEBmciUlZ5OH59sQqHYK
x8KekAduWaP9PUrRB1xxqodpCpPzWCjjxUE6eK9Zw9bLZ+XABmiAdxsVHRK/Zf221KfYQdk98qSy
vTeH5j61p49q330KRv1vjXHmpfIq1DwLrybSH2j15jWhaID5bteGxZOKFurOluPw7/N0VgVkBJph
M014MaF+BHfZaafIG7VTKoYnW3tU0nZX1ltCAGvT9zrQItnT5EmvhE2gKv3ko44t1e+bfABCtlX3
XtvLAJspJ/8/U9DF5FEVKZR4LEKvNZRgb01B8WkIjP7RrACQ3d5Wq6cYsFxnhiDQB1kWeYuxqOMC
s1NvrCV8v3IacEOC+aPlN0MBsFBxQ0xIBjPak8p3eyPGcaxIZPOX1rdbdlSr455vLcxCaK0vt0aS
xx2CknbgmYP9oKQIbnb+Pkw3Xo6rn9GC7q2STvBUcN4uzTAr8hAXqtCTRfPDjsVpnJxfSUlFp6k3
Mt3VASFOBxEDnA84/7ehZqkwo7fj0FMAjR/6ciwurVFiLgh9eON8XDtW5qfqDNWdkdaLS3+U0C0f
I74jakLDpU7pChjls1Gb4z4YFPVdFZT6XqvKcSvbmFf94gkEAxJ80VwUnAs4b8fo4BKGquAQ0qPJ
n4vQQSDecJt0dMcC4Dp1rtTCXcNCBHaHZwWus9XRH3FWuL2O1z4qXSKE6ICXozy0aPYXfmX5qp1m
3tCeRA+z1cRMbrzT+nhjw6wGQkuF7gcHKEJUb4fLQ3KsMCXKvDTsTnX5FW1cV2k+I3l1e0BrSweD
lFkgWGF/GoszIFATaezwwPM0qH4+dTn6+xLNhNtR1kaDHgf7H/+3mcyzGM0gKmxs+8zD1cmtDNT9
h39iRLVy6eftQKvDsXENnQ+12Qv4bSCfim5llnXqtUqLM2mVPQmteWmNZCNHWYtDDFgGvC9Jshbb
II4GzRksOEn5VJN7aUHpao44TVn96faAVg/O15EWH4jyb1c5ypB6ilYe8Stwkap47CWsQlPjLorM
vfk/pF1Zj9s6s/xFArSLepXtsWeXZ0kmeRFyspCSSInal19/iwHuObZMWEi+l7wMkDZFsrvZXV1F
zRtIC7zOvhdJnr67pfV6/TfoshX1+sJpRBWMLKtGtMkaDCHO/AhShK8A58VgRb25buL383d5vYFd
tn/3tFRN73zjLFBCFVNaiGNYeW9uNYMDI90OFZaXlxv4NsAN3CYKhvHBQc8hH8M7UWa3gLFtr/8Q
7cYiX1IUPKglLb02yWZbhMD+HUu7areNUYH3gWDWlf1FoQU1S1SHVWcNIXFxwXORp2nX4YIPY569
FV5Kb8C7QUWUdJhwvb4odRovPi5AugoQh4rpEvdSZ53fFzYFJFjOPwJ5FwLMKIo7Z/Z2Q9PurhvT
fkGCahVSM7CdLAvOVkjbERNTBU7LM+A2EUREebA2vXTJGv/7f0dsRSACr8OSkRXjEhBsF01xbF1w
74Tl/OwlZE/SDCIW/Y0LHjMZTRGEcl17a8/GI9jOIGPEDg00oVdctfIpy6/rAZys+m8o8SxJCcGr
JwdgNoEq4oATQXmz3TBnljcWKcg2CHoBkuUK/EBF+A7s7Bo9lW5v1YQ0BpFAFHpRTBMgk6GFVRVH
wttDOFlfqhKcGhNyu90IXRNMMa6Rheg2GNUePPjRrHUvnkiZOfR50gD4PRkPQjZQHvxw7W9/foiA
kw5DpDPQvvFVQDnJ6yFwaDAO8b8j6Fz2VSv2g2k9zXyN1UiXzWBMG6Jq4BAjqJudm0kTCxlTGAJe
bn0JQdGe0J9m00cs+Oh8EXXWWp9W50nBv4xHLUr9GGldhCchCOg5XZIfgwozPxAbl9W8chpXTCxL
Eqh1zDklaHMXrBW301jxJ5vRYcWK9o0OVn+UyFCAwSVfBEDcoqk2a7SVvFQEX6ZkTA9Gagiw+vXD
YcyTfN8LZt2CgDhBQyN1b4pu4mutE91JDPCmwJ2zAFNdRmHaYyq49XtEYWMGd2LxkUP8r+DjymJ1
FxxlTgVXReX2Qr+IOyWGnCH4dezdBwKcPuDOmx6Vd7gUZjyEGRSLrJV4qEuYTk0uzj9FhpOWIXrG
LSICKceNqG/tMoyc/nD9omkD76mlxUbObovGmWjRCE+DQ1Hnh8L1d53IbrrUuxswwhRx6LYRjKqE
Rvu5KPxtQYy3LslWEnzduUXxGqkOuANROXDOr2JAAwhEDsio3BF8anyAwNm8sladCUBMUENDvNUo
qVQgppQCDVmgvdgbSURyTwKoLF//ojqfAi15FW0B3QZg63whfQn68IlgYHiEVBKj726GOsFj6T20
IOcMjJfr1nTuX0mzuOCpRYdjiWOg5kybUaDD5viQSZV9eBA8vGU5f6S5cx/yfi2V15V9gQP6z6L6
yieuOTQaz/MzdNumrHnspWCbwqzvIBsM5Ino7sGxemP0fjRhBjEigQuBu3aNrUS7kRiDJRhoQXlw
mWJ4vYNhOquCG6UvNv8+Y0Dy+lfVORZghf41sIgLXpu3Rlbjq6YChNjQMrztTP7dcdfA97prDiAg
2okQBlLjWuffko8oBDIDfT1qGlbkzd2LBUlBJ+ff3NTb/sWa0D4BzR2u2MWThRQs6ExQYR/xDHwM
JvctdcU2cIof181oD+SJGXU9To5HPpJJ+A0+necnEaM2NCKB6qPGLs8LyEHcXLem3agTa4uAapmF
MXouFqW4eljLIsnAlO6vgIWuW4Hs4PmaOnhAwcFieTQwGo88vX4ug5WeqNZr/LsQbznAKWtRt1AB
gm9yuoeRWdBBqra18I6OlTwHdHht7DVEt/bwgfcQk7eY9L4gpYUyTxeWDMQQvbRRXEj6W2p6h7ED
eKgubq/vk/ZUnNhaePeKEfR4BWwFSZhFFRu3be0+9DO5zeGF+2ley7S0i/PQNkFxw8O/Cy8sSCsn
swb2jvV3HAAROW3qwEDd4S8KAWo4RwEKMe+0JB4Lch8gH4aMrg6/mcaLI7/32afr307r7TCoDnQf
+F1Qtzw/fSV1eE/VUlpBf0JKY1ca3vfrJjSnD097ELeDbx9l3+UDEbiJxDQQ09UY7y1+hw2doraO
qsF7aUbyGBTGpymDmsV1q5q86syq2sMTV1Gif+cHFFgDNLCegB27w1nduF4HDu35lz0a3wyw1Zds
DS6iuc0g6EJnFFORkHVcfs9CekPPSY5JX3JfyzwCa7CPjuH1tWnOn4vn/e8JaWDAltOxgMpCUyBD
ux+8NkjgKEYm2GFKESOrNTiw1hRwDhaqeL6ayD3/jKkYZWVD/O0YKJ6pgm4b+5c50mi015iMdMdE
MWcS1F+R9y/JBpM8q82CdSkaBuXR4f7BbDGyM4WY0ZDGzs7SfTY0K6dft1vYdywNpafL4tPMnR4l
AJke7YzHY2jfD039Pkxr/kKX1gALCnQmHoJQeFkinQUZqgDC5OPR8G5zz7uR7tNob5qagC/yrg/f
aP0xg27VcVfCssYzglYGz2j0U/HaXea9ogjlkOXOAAwbj7zhO3fuhXE7FAdJV3ywZvcCG/yecCN4
ZF4QWQeidwqT0gE4+6PR3U8ZGO7mr3YdV9Nns6w21y+AZt9gDU0JzLnDBS8LNI6ApltvOP1RhOzR
yPy4Kbz3tO13181onCNOBeCryKHASmwvMrWx8mbP6Nv+yHkfTexTuIYi0ny1MwNqnSdOKkuIoME8
AClbvpkD2Dt4i5P+5Jt8R4p7WazxEGjOw5m9hVNsk5YNnj/2x9AIosnG8wuxEb/gJm9jTNhf/3qa
TQLWS6HngPAHHcpicTSEOgCpyv7oDE9WK7bV/InaaxUJjX8C2zj6RWCOdi7bbbbAjI9b290x8bd9
iekL14tUjXMia9QHmkEekCujHwy+OhRXLgbsp5wLyxJ2eyRuD+gaZP+qjyL5J7E/Dfw9r6NP7ICn
SRCznwbZMP8GgBWPHq5/08vlIlaDx0aRZKI+aS02UDYhQ/mTtUcXv4G7txnbzS00dFYSxoutQ+gE
zRGWimY0yIfUuT05lz66+8IOW8j81aV5AxmDMgK/nfsg8bxecRwXdwymFEEe4JWYkAN1/LmpiXLm
0koacRp0bNdZfXnPC2ONp0y3IOShoHkANBDV90UY60WedwNej0fSjUfAWu6DwdlbDf/TI4/FEEwW
YK5fMTAszaRQGxVDaicxUrc47Icn1DOjsPBW3N/FKVBmwNvuKUSefdEzkbYMDOEYSeyMNRzFsPHa
9AnA9M2cFSsHTrc9mDb6ze6GDO6CzqbmbtLnIT0WRWG+cpO6714Srs2Yaq0AjqPGnFHyW8Z+F11l
v7JqesymkezCPvC3My2S3R9eHny2ELoxkI3x0e5dRsPQSqe8DTx6DO1fzfRtkl+l+XUs/vljK6DD
AGYc2BiwpCyxmBz6BFlLOAPASI0fbNoWKByv3LbZWm52ET1UpnliSX3Vk1vapXM+msCiHBtowQCO
c+ztKYu8Hkg1L73J7OBVSPvH9dVdtgyVURSfAItTlPPLnq4ks9XYdUCP7ZgD4BP6Cgrny13jGt5r
athD1Ewy26RWgTlHE8LIpaLg5hyMqh1Pa/6nqbD6OZjlxCAEiMUuoB9hlheCmQ09liFwt8ULpjoj
x/3ihL+ur1vjQACbQZsZWDngl5dPPqudbGuEHODR8hMQpafC2oNjhW4KmbY3101dvFzUkk5MLZxv
y4kf9nKix3kCJe40FZty5mDUAgaJ1/Nmhl7rPEOgtq9X2vXa80RQeEdABRvA8uSKTE724BpGnHvg
Gp5T+QsPHfXGeAbo/BPoi78S9MBXNlD7YVHoR50Kult46Z4f4rHKCjG4kh5Tp9qLQQJjX20TaO9e
/6gal6m0B1ygScFHeAEtkaUj3Mpn9MiB3N7MU2M95RNklbpqmkCtnJL9dXu6TVSlDzwDAWlE/fR8
WaViMvNn+BqoS4LWFoQVQIlO5VPfPRrjLqt2hYVhxKoa12ruuu8JJs7fdHdgBliCFAoMOtqMW/To
FMmeTWkeVT7Iil36Fx9U9bAVkBkaAkvIDBIB1BRyyo4VpI8r+r0JHkMPIk9v17+jJjJgMf+ZWZRa
WuR8xigNfEdmQMmW59+garUSTrWfTBWd1edC+X4BD+DEHJyeALLVknY3B481WteiW4P4aVdyYmXx
mKgq3nUTGthHp6ynOJ9rflsQtLCvf6+1tSzOXZNYs+ynBGuhoBSdoCvbl0gVW7ynrxvSLwdtTbhe
VMCWTzAXg4B4Hqn9H8PjYHp7izUr/ki3FsyComsDNDB4ohdrqfIgmxsgZWOCjCeymkLs2DA9B6Nt
rpwA3WLQMyX+77XgRXl+W6EoQxhYFJKYU/YKoql4ovaKQ9AuBvMZatILffzlYlgHZ2C0ZRKLegq3
jTv9GJyJ3mMAbE2UUufqkOQGCpuv2K0XVyZXqHFbsiRuGg7ufrv29iWkJyc4143PCVkJV7qFIcyj
w42+M6LwYpfqkfdOV8Oz1uNNKyAN6R96vP6vnzadEeB2MDYECR1QnSxi4oRsG8g5So9dXtgbkTTV
zh39MfK6guz+N1OLgBRMRu4lZUqPJhxNwAGA/2mWt9dt6M4boqwSQ4FECVBe5+dN9o4nZuljODc0
N1mXbso11WfdITi1sDgEPq0tm46I5XN+Mw7WJp3lDioPG2dc8QO6ncH9BC+BeiteBNah83rIVnt4
i0hjm8z2E2/fy3QNkqNLTTA3A0QTnr7I9tSvOE11sYQ2TQukJoWE5gdU7Pw9DaCvM01GgwWyac/T
fgDmYSBipXmsXSFeDSCCBlzyIqLmGaRfhzo3Yhn4wGaWZnLHs9I5iCbhK3dJt2uK0EfxVyF1WDLi
Q79RFr2cjdgbve1gfrh+v03zLzguf36f8AwmqNjhIYlhw0XIs2drxEwIqBYmzF0b87RJZue5HH5c
P+bqkJ2Bl0AYf2plEfIGgOfNyTUCYPqcTyIUNyVkAtOw5BsqBnD7Dyur0toDbQV6JSCUuEDAVCYA
37VfkjjxkpuwAzN4n0eFQutDMvvWblEbur5AzT1GfgcCHrASAri7HEbwAsMpGKtJHGTDtykUW3Oq
Pl83oTl98GwYPFUzOugqLNxrhfvVkrkM4iB5tNkrOH76agUPpftsGKJVYQnF24saf5MM85QVWRj7
RplFBbeeDIapjs4Vn70g6fGeWmN4/V2nWp6MU5Pqw57c58Z2KtBypGE8dMPe4M2eeuWOCfI0oBFk
MXT5M7JnWfup65tncx53g+Qv/sQeMpvfeuD+xWTBSg5wiTrCacV4owWECPj9cIAWv2lkswN2Gniy
gb5KIz0OIt9lvbhrk3k79vKnBaYB9ECGrcOclZui8W+2h5cX/FuACLfM2keYSjBuGsYOQEd710/a
TWtzuWc1xVSzgBCxhLYqpgXXqGsuWxNq1fifgRmDdeiKnK864zkhfmKEMYSX3IcZb/TD2AjzMQVp
6UNfeRnUZXL2AB5t+SLAKLBr0U+5Bajn5/VzflleVT8EShM4hyi2w/ud/5DRD9I2rfMk9lOwZtR5
40Z0ltCNzSbrkAZ5/1VUPI/8Ieme64bVD0WN2dMCvGFvSWOXEIsCoXUix2pvYRvHiNVG9Yjxufzj
+g/VbtXJ71xcyM6SAJunSRijHs3AICWnqEQsf28nzHTJ1mf7oTG9bcjKtb3SuYLTL7S4NFYFevuq
S5O4BYk1YXcccxFGvr2+PPWfXNxMbDlyEzDwAr14vg15AHnNgdEwrh33JoSu+JiuvcX16/jXxBKY
MkjaFcgWSDzM+SeB9q8FpYVhWE0adHbAlYS8HkyrqGerv584mWIghu+3LIx7+gKceVSN7g3tfv75
94JnxuA1uqOXWlKZ3bl8tuDJCgj9Obmi4X65bkF34EAghluBxxaEchaxOgiLwqt5SDADGoDfQ0ZZ
+NXqfgBLvsMh2wTp7ro97WfDCwU4EUgPXExhZqGbJNlghjEnrrfDGLZEhlAD9xVkfM3nqsuyPG1A
zP1ra3HpoU1JZW0NYTy65KfHwgdMvD264QTtIonmhnccGnCcJ3Y0lOZByQdOvR2Pgf3neZeatID/
saDgiGfM+UnpWQNy+mnCJoIlpo5c7njfIRIAFKbMxffZytYE4H+H7YuFY/AcCZKvZnAWqJ+Cpm2e
gVUpbrpguAUy4tMsbWsDrCt/7HNe7swmn7Z15XvvUIR0bjmYLDFFB5Rrjzn/OGV9oVSZ+gObRbd3
ITJ00zidUkwNh03Yeu7NkLNkW/aV/QBnWUZoobHD9YOiyxtU2w3chmp0apn9ZK0xtfUcJHHuZHvH
P3jewTOrHTQGMPS24pY0mTHi8n+21CU5ucvWAJEedL+SmJaBfCEWTw7dRNkPwsp2I/tqbapBV+e2
A9CYEIUPUELz5wZJM1rAH7pJbKR0evXLNn+YAlC8DgimG6dm3/o58R+NyQtiEhTkn8kwTRoJ0+qP
YC1Ym3rV+QCkZ8ACgVAS7c5F0JlJmbVexYyYGeXXKoHKlyx2bQmyTLDvRLWQv9JkDTygtYlitw+I
kwo7i0gQ9HbRyhaffDAeWL3t3M+yEhujRyb/rTL/mMkS4R8TvSbKwHhjgSrx/HtLVHZokOAwOXM8
29+zPouI/TfBjaAH6EPvGFLOZBFBMbclEWuyJGaj84ukwTOqcCsHVec9T02ov58c1GoYskRQmJis
59C7o8Pe7eLr927NhLqXJyZo56RZENAkRvfnjjbJ17kwnwKTrLx7takhUXLrmD9RznFxADpsPigH
ZBLXRfHEXBlV4Jnrx/EVkaqNKoJg183iZzePW9o1Gy6tlcinczAnP8BfOMlRegaQYvgBosC7hFb3
Y+E9DIXzyum4hQjyWvFUl/uoAVBwEQIrfsHQkYcALJQQfoJGS3DDgaie/DWFLt2lAsIJDwzFuIOX
6vnezSDxhHQKgYnU58hoM+cdlTX7xgxa6452eXvAazPb9hUgZNdPjdqtZcTBQBhuGFIJYJsXlh0e
ZIIRZI9Fn32gPHR0M2crRyB08nIXTsLeGMEcFc0a9l7nuVFWRVkDc2jhxVRr0zqzE3Qzaqv51B+4
4cBpIY5hHNswN3XS1H8Ry5GHYWQDhRQfBcPzL2y18NxZimdc6rzR9BcLnzh9q+X79a+pO5ohVFGA
dUKnAwIS51aC3so4H2wSoym4s+CIh/J5KN+zSkSWtUJBpb2IGERBloARbJTBFltXj4GDUKsyQJPe
lrm1tdP2DnC996Y0Xkg43FuueLHy3t+Wrf1hFmtjYLqjc2p/kaXVjcNbnCsS962MOHkX8z6sg6jv
nyREldlwHKYf1z/vb6qP5WnFJLYaKcSLEKn1+fdNsIFpW3ASG2aVQgG4Br6HlnP6Al0Q90doi+TZ
ynq8B2WasMc2mOZ9UycZSiR5B3la9tFPQw4WOqd69vF03fUym58FSzA1wdnnEixNe6gj1Mgzh3EF
PKM9GgD5KVASwAzL+ntfhVDqDiiJva66QQVsPySQeS33Lgb4AIuPrn8pnc9CKAPuHrTjIFBexBtW
OpXV84LEVejcJnXzjvmF79dN6G7wqQn195N409jQIKuClMRuArEo/h3p4MZN7tvx7bodXVwLkWtB
JsX3VQXv3A7tQGAOZgHYMYJsw33P2NdZMe5kaPDb66a0ewQMAxgasEGAt5ybypy+NVA+ILEtm0fZ
iRskWHc9Zy/zxG/7cY3o73IQCtkN5gAxvAWOD1BNLex5Rm16aVvD7XdT/nNCVW1TBpCKikZzMPZW
G9p3M97EMzqpmGSoWuhqFjkKwVGVYU6QNRJ6vQ43VxyL9oOj7QkcmYef5i1cJTfKxu99FP5m270B
V8aNL7f12hCRznsBJ4+hXdRdMEy6bBDJsrAbaw6RJ1vjs5exHw5mQ3wOjtDUAKkwWqCBaHbgHnqp
CuehnNdAlrrCHloH4MnAIx2s30s9KbvPx0qWPsrQPokC59Hh2aZpXzEljQZpf1N5mKktgo0ZrERc
zb05s7twm7M9Umlw8CyWwfRPWE4f0iKHEcKBUetka9xCmr1E5QygDUzpAkexnJmca3/CVAIq+pLK
Vw/KzpNnNlFjisP1m6NdFN6tEHZUzA7LnAxQibGcAtT0IdXn37JsqqOZzcnWDYZP4Zj5KxfV1iRM
QN2YmGNSfBUXfE20srugCwScAnCPb57H6DO3O+slEI71K53Ddqvo5D+3FSjR59K26whUWekjiozY
3r6x6lvZpeSRpM6wzdKA3lbM7DbSaIZI1m63oZU5Rm2dBxvW1MMD82brOLo1jXrRNpsgTMKPqkAq
iJcdx+dMrd3176nbNyWSif4ByJUvULKhM1PhtzmJ0x4KVxV+/S4P/tyxQgcIk8FopqPZs7yBJQJt
UmFgPCbQx6HheCOqZ68hK5FI41OV2hCwGqqQfcFmWptJB3GSjOAFV0cDcw8JdZ8AlbxheWpEVmCs
nEStY1E4OyWvgDbqMtDOJHUbMDuqwpjxtU+dVz+V92MujtNsQ3VDMHj2JDJrY5dm7gsPi5VArwm9
UCX4z746uidxMS+S3EzBjROPbXfX5/S+9YKVCSDdbQOIUNHvAOp+Qa4w0HauLZzyOGkK+84I7fp1
LDtMrfs5uXXY6K58U+2SgMJ0AJPEcPzSi6R237sWQx/CMp+8HAg+uia4rMklkZkDNwLMiIZH0iaz
3ZYVckluPonkkw1CDhDMVdAcncqPYf6nW/uEOgeCFh3m/dHB1RBJGmFpjgJBrsjEDR7mD7Yh7kpB
xsipoQTQ5om3M9BvuX6tdR/y1Kr6+8nZCOuCicZAGX0U1ht0qT46iSLcdRvaTwnib7ATA2vqLeny
isTNUgEMSOzO3SZPBsgPZZExfxHtsXNfuibbTuNKKqjzVjaoGUAHoSSLl6X7qm0GYEpNEtMs+yfs
rNfaDOeIJWtcwjpfglCNqXsotYDeSv395PN5InVljmZ8PKTyu+PJ26LP2SZw/J9Whh5YIl1zf/1j
ao+J4uRTM2qq6HVuUeIZgrPZo3ccJCMgyO20DROS7hyWiY0JItkdRRaxndykWokAmjsOag4oq2N8
Qb11Fq87QMQdkA3QIO77cQ8K0mi0vF0xAmC74kw0mweQfoBMDMVuZGMLf1WjxzrMme3FrjfElZO/
DUb91vK14YFL+hRguFE+wWQaOhaX4caA1IaUdHBjaxbm05jM4RdS8CZq3apXxORsGwx+/UAKRD1H
FCbAwla4h0JTuicdgTOonWJfhf74EA6rIzC6j4C0H0gO4JUUsv18n9HSqMw5aN2YDuTVqMyDB3Z5
8NgnayB9zRGGyIwCrmEoSk20nxsS3Mxk4hdu7EBCF0YiD2isGlHeSveBvaY+pTtE4I9A8x41FjQx
Fodo5tAPFJNwY9uI7brYOpgKJO77bL/+8TXBQwHFRLBtKejD4mISUjQuFOa92A5fWSAi23yczffc
fSiN+874ct2Ybq/wMIFGGGgmL4GZkuWlX4Xciz069BtDIYO9tANtUxX8BQIQb7P/TC1ydZKYvo0h
bC/OxldXvkBed8VZa4+DIoxWhb9Lj4aaXE+GOnTjgROA18iUbrk0p9sssCD303vBgwKSrDg1rdFQ
JWOYqYRvWZxBX/COgEwMN960twmnu9zdpS55aIsXlq2EBo0DBVkCYjow3I4LEPn5effwki7yhnhx
YRe/XCY3RVDc9rX1ySXtt2ko3pLKXlMm1h0QpH6YMQPJJKwvTiPEJ6YhFDiNGOTdVCK27IMTFNvr
p1ATylFLQwEcIQDp7RIcWiSioEPluRgyfJJ9GvlrOmGaOA4DGGdEpR0D8xcEdlZaBzPqp3EHrolJ
GJGRBtu++dUHT32BPhPdh+PH9TXZqnS+qK/hvYHHosLTqUmv892Sadd0AkSqMaSR2+d57NldynJ/
71qgWPQkCpq+DxDFnM3mZu795r4mXfNUl5O9YXn2UwZyjHNMA/vspkRPGoliEuzl0ABuLsBhGAFP
jRnv6z9auxGKY0UV1qyLUpfbZwWamvBxtMqiTKCU5kLJY8WI7sqoHrCqpyF3Wg4J2SZ04YOqc+PZ
/DzZuKlBGPXVP3aNvrvVr9xP3YrQ0Qe9F2BXmONanN+GM0ENO/ViQ6bvNVTJubkGGtEFhlMTi6DP
2Gi2RpO4cV7bcxT2xg3z4QCQCOxoL1auiq7UAowCxt4xL+4AQLIIQ45j8ITiER/ThvqbcuJbx2jv
WVbshs75anDnMRXVzi7ST91crPSrtCuFK0CihpCLm7o40rMwrKE2Ybts621dj83OwLhXXLrWcOPx
qVpxeDrng1euqSouELwgi82Tntu2XM4BStQWZOed/TDZwGaMK2dEBxVAyMC0JyogoJ20F3asGZIy
boZvyoXHPSgWZiKu5sl/hrK0m6kCuLOvDLOD6I/pfjSJmW1DXyTREDBjU5mC7yFgzG6CPBg2OXCf
Wxckax9+XWfHqRtR+yqT/K6cILFDK2BrHbA7fyk5S26v317d9gDZhpQIORaYmxfNvAyIPmbxhsRh
ZRxZ4r8mnjxQwE4ze617sGZqcQoDJzFYLiRgmaLE6Jm3nYmEWjkeSNM/f7EopCZwFEhSLqo3U9FX
QDKistJl3l2FgT8z2HWt9zhSYyV514VXPPL+taTWfPIiAnmxY47QSoqb9ltRWFEffifuuMUMRuQ0
PzK+u74wnWc6Nbc4dCRhZVq46L9w3wZJl3Lwh+sWtNfnvwUt2W6BgewDxmBBhu+j99VM3Sjga90R
HYwDZJH/frZl7VdUNambCZBgpxkRqeS7684fGakfejCZmqR9dUn1UybGHtpCO4g3PZb2GouAfqHw
8QizABktq28cFIotsccAldnwKauCPQ3pFzn8sTI1Xl2YwfjXjNrRkwNCc+a4gDGhMAuagjy0v7tW
eIPm/so51K4Ggji/q3zOxaiuFY7SJkYXxCn9XKZfJf3F05W2hPb6omj7WzYVXZPF2ctYUPisRwON
GY9eiYkSD1iQ7M3mb9dPoK6AiFGC/wwtIkYuuxajh6hlJ1O9rZpxQ0iyafrnChKO9vQZnKZtF0QN
GLqmNWFn7f1CiuGpPhdOxcJFORyj2pQG+IxJ8EVm/WdI/KxcYf3y0BJQVjwU7J3zE+E1TFoOt/2Y
ml8oZWNkyKrdQPuAR37aAMgLDq1gehalcdtDSGsEGvP6B9Yltnh7YOAaDHLAYywWmUizCCAGF8SD
bUIG0ezlP63hFp/LNhhejNDsvhUzHXbZ1LRRmiXzSkKgLUTgQiggI+SoLqqZHFV9OxMyiK3Rv2Nl
vkfbftsm3cay67cwCPYTm75Lmv1wxuYW+ONjxvs7InoMUvd3oiO/rn8OdW6XOTeQNOHv4qqCVJ3v
xzDQuevLxI9no6NRxtr+gZapiM2smV4aFrp7asu/6N3/lvHElBFczwVyDPPRBQfOzY9tkB6BvUwC
2OJ2UVb0L3M/m7vJLm+o1R3Y+BfoHYhsAEYDcCAIwJdjlTQkqVnPqGu1xdfW/Y5Gq4+GuB8eJm/F
J+nGCWAK9M54Palx8MVrxkz4PPPO8uOASyEjYaRka001sIhpI7/NrPqEEJBHdmU2u4GZ/A7Mgvxh
8Bp57Ia+v20zNh2q1JGbyZj8XcX94/Wt13nNkx+4TH58lhm+3WEXJie7a0ukakUTSf/PByaxwZbq
nft4rC4fdbxxzYQ58M0glvnauMld4pcfCahXri9Gd47hU9A9D0F0eSFxwNFF8g0fAS0ErYFoJEDw
01PtJ9+tYvhwarmGmdL5ylN79vm9CdrQa43RQmI/m1uoqj8l1Vr1V7s/QHoi5gCMi37YuYl+ctLJ
g4R7LHMS+eU336o2tru//t10cQ3MEzie4GOEXuLCHbo5WEFp2uDBIG9LiMuMRX2oMgO8q2vwBu1y
MMuB9WCo9WKoXsztMAlvQOfZGb/LCeXAOXhFSXhlQStmljTj4HrLxqqGGcud4spND3jk7hx/LU5r
9x8DIb9bRkpI4Hxz0iIf6xQT2rGVjD8pLx9s7q608rRHWvF1KDKwyxk/iocCxYsIeXwoNvnsRGDH
lQzwDELvXIyZXD8Imu+GqOigYAWhPzSm1K85SdXAEmNZUuXygr/yYojsHs+6NdzdmpFFcmPSvOt5
hhK7zcTenfdTj75vuJLEa7YGYFc8SlFjRMa+dLzCL4jdSGA7QrN/B1cbmPTZGpPfio2l70wohhXr
GTCKsUheaTs9kHx+v74hmkQFk9IBMmikSwBHLjxMBZlhaYnCj3tZ3kB17r5vhpexENveAcabzN8A
Rf6CeZ+VuKU5dfAECpPiw29fYBtSC7PaDTR3YzGYt3j5uREmsR6tqbtxWHtwZrkCHNbFSeV6wAmn
JBLRcjo/eBXLzc4gpR8nwn5x7c+SfacPPp+3VeCzl8Sk7K7lDGi1sMNcsrBiIfKbBDKbO+Zy81uX
m+IWKLS1HdYdVTRLcRtwySFmu7jgdt1V0kazJrb9eyP5MkI522FrEHrtx4ZSowelEIUAX+QILHPA
iNNitt8COkahqfazyd/nIviEXbjzWmflaujOFFCvqLqraiJGhM6/9VR5RoYEy4sbLtqo8ck2nZsv
gA3uit96kMZPi+Qe8PRrWYAmzCDn/c/w4muGQ4i3rj2hEA8eniHvNr0HXjT7+0CS7fVro7uZGFTG
zcdRwpDVYol+Y7f91A1O7AY12TToYu49UCytCBDp1oOXbYC+M/qkFx/SIt1g8b60Y4kHy+gEt0TY
IKA0mi2829pRVF5xkaOjlAO8qZKTUhHnfNcydHtHYG3tuJkcCkgCqMKd4HPVlV/A5ulE3IdQVo1X
w/UPqTsritYb5WYgfC+Zd3KXjm4+Omiry/vKHHZEAqvgZN/AcjhsoPD84YSGE3Uc/LbXLeu2EL08
BecKUC1fegRAt3KA3KkTm133xkR4n89ixevobjde2ZDqVSSbUCs//6RFCpkARpgTF80BdEZRYmw7
9uX6MnTbpphyUSNVegHLOIQxBVRow9JFjQVPqsgaxHcBLeLILvzilw2qqgPHUOM2KUGIct2ydnVw
WzgvwGdfxPKibDxHmoYTW83Yf5WkHj8RaJdupT2scR1qTf3uFKFVgFnwhQfjsz/ZgVG5cZKXjykR
h9xid0mZrZRf9GawT0DpQJdneQWsLGjK0a/RAakfq+muS74R6/0vPhqYDJFtA24BrMD5kSBGkTZl
FjpxX9afPHc4hGnyo+rI/2bmd7fiJM+aUZlNhtp3YgHp1W1pQ1logpY0noZsTXZYF13QKvv/Ff2u
Q56Yaqy8S82JAvOQ+pUd4TlhHERQurup6fKNKdCMGJxx7XGv2yqgtEAkgioW8g/19xOrsptSdxQm
uv4z/xiS6snhYueBXerPt+vUzOJ15FtUMK903HgyRPWWp2669YQwvgyz1a2ZUo+gpQMG0hPvV7gK
CIEuHkmjZQrHYdSLUdVwoz51+5smS5tNFXi8i1KalQ9inqb/I+28ehy3mjD9iwgwh1tSsaPU0z3p
hphk5pz56/fh7OJziyJEtBeGDQMDTOnwpDpVb9hlaZFtzMrVnTwXeqdCpZCsZgAmENXRoUYgcdt7
ktbYnSjG+6rpM0fOxOrORPXLDvW6s0ejCe70rDiHgIOfxbCM0K/R3IMHRGgnwmncDFljJ1HOPaBL
HFul/ksPzM6jjVCLL9x+eAN1XeN0Pt7tQiLLdpCJ3zVBFL6S8MlbwR+qh2roaVRS7AZhrYIepSAm
2ZEmKp8015PsMPCDjZq29bHUsmAntu7aa33p+mQvUxehg61dta+zIugrtQZ4YInWRlHgp2ANIwwA
yqM1x9qlTcBDnU7VX0/C+Skch9YYxgYnR9bWD4CQTnnmeghQac9pa+LSoq1R1JZuLx641DcBmOPE
PVv/jVp7VSOoyom31g/DGHa8Pj5euZmEof4XYrb2rcBz2zZWuL0kaTNI2ovVS4cSy8zbW2zpApuY
6rzWkScFnHW5k8cs6oW0MZQTUhCfaym/G8txrycqcAMfC0KYYXYcrQEPFj4firb0FIlM5jEvSCJV
if2vniunQTedzgzs0g1W8ouF1UdyMZWfEQfCcnC2nbPebYSsN5WTblq/PLkWPzVKkm+TXFC3aifp
K7ni4oio9tKgIIe7Utnq6qrtmxZ0l6GEW1fWNkW7ks0sDuhdhOkXvDtyO7zqrC4mQuO7L6lmHRrB
vy8bLIKa9MNOIdyM5EygIIFcsSpmLdNIH0jhZXKLIXR/eDrN377Lv5g9G/j26pv2yezQpYnN2kP0
F1+ZOegB0aWujF1XOXV1/kdwJd82R8W3E7n8T5GYazYrexYG5OXnQxO1UTGDVU9qVX9Ww2hrJimN
c3Pl8fXXGmE+oknShu4K0sJXYHRVHss60Dv5VPdYuA1iMtzDvdK2plk1p6DWtE2aNaJtVaPyogRV
86qJ/WAr3NZYMJUh4s66UfAQrgXzAQ+V4BAGk/hI4LY7Wav7r7HZ604fVuaDkpc0D0wBBW9FjhzJ
c/NPfM/oPhk5MdSg0pxBKfxD3bowCHDDTHayq6b3bkQJ1TZymCeGr+oHPDrKZ4hC8b3luf5miA5j
3RxLcJOmtzHjDQDfvdfHmx4xL8HpPXeT6uZ96BXqI7cGL9kkLzcirIwXH7k2JxPE8l4yW+0M0t/7
h4vS3GpWWO3KsBt35WAGu7TNKuCPYufkHddjoxeBA1LI+GfIjADbu1C25bwRNqpa9VvFNeMdNaTg
xYgE7xBLdbytW3HNRmlpe1Hhm1jgyJeB8L1cH4mnKkHOi/OEgKxdSi+m+Zik36Po9faCXwszS0Dd
oRh7ZSBMK5W2Jr8oxlPPESt5/srOWrgSLeCYk4gAmDieP5fjgY+ZGn6Qy6cQebShSPZZIx1yE95J
NhZ27mr72wNbOgDxCUQdHP88fOtnNyIuvkGhpYoMZbre9FrwVIXhSq10qa02+XUi6o6lKzf9LAZE
sapuiko6DYGuvbq95W2NLBPf4r7sNlmuR58x+NM3Yq7mr60weMc0lwcnlBt3kySkQKUflG9pIVqP
sHuCt9sfYOmDQ8u1KK+TZHHzXH7wcmwVrwtH6eQr0T6wEnMjys2j7Ja9HebJfV2ulgyWPjlCaig3
AaibWM6XEc0EXJ9Q8r7VU5rFxk8/kp2PjwkKHQ6MeMcDsZxdoolh1WqAN/BJ6E9h9l3yTCenZTqq
d023Joa6BOHCcebfYLNMpOzSfqBtK2MIgOuWMCAuLxSyy8g0GVz8IO60Ok0PWTjkVLVAc0kKPm63
B7z0SeljTew5Cejl/D5qdTVPPDlTALsU/zRK+9xkazoNS+sEEBJazvAfUfSfzdpYJFKPRbnMO8M9
DOYmF41Dlr4N5VkQ16AZy9+UfhyvaaqbKHhcLpGsHRDUiRPllMv1liT5FerODuLlnp7hQWra5xB9
XlVPPIdO9cpRt8Q9JSxNeLQmedJrswnt6yrSg4wMVimiEtMR9b72zb3MJR8itzxWkWZLUQ7y1BS+
yb2m277l7Xlo9XYysRFuz+zypwDPRucDuvKVraLsN40/crWe9OiupNvtahyD3k9QqBsXnTVZijZ+
/hiIP2/HXTrwVUrIcHAh0CO9cDkDUhZZqgCW6aSHjW53QaLu60FCL0cUINma9ZqUxLR85vkHbwaE
HFUKUmyny3hFYoxlOsoyRS9t4+OykXii00bb26NaigJqHZUuOr7XDLjByxO5dxPtVPs/8VNykLva
SOPKlTJdUfOh4GM6bRIZYPf80xl56fnAHLWTH775+davtmiJRmHnBD2qvHm9MUEz3B7X0mzRPRRh
NHCEX92a3GBB31st4xJ5fQcFNXNfOYxd+E1Q45XrbOmseRdr3sQEkxAOvNS1UyRKqCkFW6Dqt0fz
d4fNvyAKGFOdFS0PXnmXi6HqjSJOzJHiUJfqz3VqdHYPLlezZWFscox5ml9em6eH0RVHOxl0zwm6
8C7SHjtFRTugw4PB0YtEe8K5Fmaj3LqqwzukLOxskMKT1ibKc0Udcgs3kHpIMFTbqFXK2nYlMm2u
XP3XIBr+cfRbVuIwRMFu6HX9ay7ChPYSa3A0dci2rVLIL3kbtrYn52VnG5n7ZHE65E3ueN5eqPex
ITZ/fPT9z/IY/Ja10vvsp1K61doelfoc21IzHuJ7kobI7sas28n92NoWd9dBdMN4ZU8vrX6I60Dz
SUYonM/2WBI2VlfIPWWp0dPsWO5jUETDRlT8lR2wtBy5hHRK2JPN/PyuEHKSNY0K/cmCePaixLgr
tJ0b/hg9z3styvE/MA7oqnBV8A+UtPmjGeqyNkgqFiJIXOA3XZvltuvKbOWNtDQqNB+ndgccpauS
AzkUsvRAPE6CB2FXUP1HWAB70WseqNZvbm+BxVhUKEntuYo4fy93gNIPqM1QwzwJrVk6FCOSu0By
y/0Yt1TiZAQ1z7cDLq0NoF9IYEsM4aoQELZS16dqrwHtMzdlJQBL0I8hgsG3w0w793JnSxT9gXSR
BU+C97NxSUJfd3EMJSFWPONoNTRpfNq3wwj+Oq7N/j7ou2ZT5p22vR14AdxHZNoOVFb4AVdHpKbH
BSj4UKPg3O4zUXW6QrDd0uA2q+qHBHsbdoZooylhOVKb/hTGj4vmEZkVQtnAmIp+8ytVVIQm7HT1
JJb5UeF2tbGg25Vp8sktPuz7Dm99UkWWafGA0Znro0JJ9tXEp7/TK50zWZ+HnrSzxjXP5+ur7iKM
NSu4BIkIg2nMVZCncW3sC81NUIOV0s+9n8onL5AjasFxHRzHLB/+MdLef1uZ1ut1yy8gkyZTgY92
nfkmYfF/KW+u/NrUn6E2AQuEAmTrXuIkw+Dg/msHFA5CLt9W2jW6bz+Fa7rGC8satDLMBs0EtanN
qQ1ZoSEXZaDZFHDzxMrP8SB8R8MRxykUStq1N/LCmOFiAiNhESHYND/uhDLVYjkqLHg97iZ396mZ
7zpXWNmq03KcbVUuC8zpprcxBNDZVjXrFFaq2SRnM2iPMJYdVToF8ZnsyhHH3co0Tn/ZrWCznFvq
OlWQ6jo5N9kvvrRdATlQisdg8O50GndeTHWtHfKpgmRXrbVGNlw6HcB+8TER06G+O3fp6dUwyfIa
SyCx2Gnum2w+aAVY6sMkOVP7x1zdasGjuiY6v/iJp+K1TOGNe3ma6He1UQyWlEbGz+UcCo+tPjpu
+oq4/UFEVqb3VrAzC4uG7QGCCll29Rp5VJaUm4PeZAIBNks1ph01d9i32/O4FIRy6JS1IQtHC/ty
QHmglUMI6+YMlGoTdm8mPDjStttBlr7a+yDT3fnuqxVmgqX9oMaoaDVOFv2ueosE7FcQ7nVzZTyL
6+J9rNmZLQ4WVmsBscyxoNElbgVqlHDP7QF9a78ZdrXZ/JC9YuNZw0mIaVD9/411lgkb4G4tNdTj
81AFToRNRFk/5OXeKw5quLIHr1MOZNlV1TTwdGEbzK+MOAB1IHdKjJoLJVTlqTScTtpp+kqY6+fD
RZj5lZHEUiZx7bNEfNm2wsKu5ZUHyuIixOoNqX6a8ldPyUAW/MQvZL5Z/71W0Cwyf8riSt9kIQaU
SpiIU59wCnO5BpWqyGADxvG5TXPHQH0rHV8t/8PAgslG898gs90EXlUUgWLE5yx7ioLfvXyXrXVn
lhY4MSh1IEeHTdccdF7G6PdGRc508PzRmq+Ze1d79ykvk0b/qRvfavEgiBvR395e1wsXJtcliRj9
E9LbuapAbeZB5Q7IWPP2kIejoR6r7kdp5ZsAfG81rjx8FtIUok2J9OQkg7/U5WxRSa2S2OBDoup+
kNLvavjZgjqct7+19Esc3qXuf1ke7wLOZq4fzJYmeRifkaDe5vmPqjqmOBve/oZLa5DqpkYnd0oE
9Nk5GFn51I5so7PWf2n9b0L2x6xXmndrIWbHj17B2ETxLzqP1dazJPS6j3XwH9KZSUeEh9UkXEXr
83J2FH2QEl4lxTk1q500iJvcvC/keuVrLRxvHG1IYqHrNFFrZmugFdwcEHFVYuXabhT1ENGPKYPf
GKHcnpXFOBbay9QQoSnPs3xf6Io+SymLqlZp14Nlm0GzSb3BroSvtyMtTA5kIQ44kH7wKecgXEWr
k9BtxPJcpNEmD38ElCLrVF75bgsFSGy+3oWZfbiiT2XTrzsGJOUbPwwpmmWgCVvHU7bR0BwQSbW7
QrGHjzt5XAaebaKhFPDZQEn9HI+R0+lPiSrbqXz8Dx9RxYsHucEpC5uOjnfJhFFonp6NTFfZ9ndt
0O3H/s0tVw7yhTsPr0VYvFToJoeXWRaBZbJi9QZrr4uGo6XFGxqcK+ndWojZTuU0VZrAIgSOu79A
R/6WqVx9+FNR+ZgqpzLQmCt63BjITWLmfnEewvhQVsmTPBQ71VxLiv8+lmZvgYs4s3mPY5laHTc4
LtLRcEer8HfZGgYKLYnyEBmBdByRIXeUOjC2g9a5duQa5mOtGn+UVtTOhSdqB9Sx27fRizI7FFKE
XQo13Ha68UfIwwbC9qBtSjFv79UxiY+l6v0JG94Woyq86kWhOpWCM0bVm5+DtuU0MtRPoxgqe6Ew
rAPamu7rmInyo+n58WdVSgNHrywE97WBivwg40reFKljFK5rS6UYOKHUWE5qjdnB19NyV/j4z1ae
qR6GpBjpKWu9Q23TO8gASzZNqmVQlQP/NQuj6jgmWLf5naR+tlSsrkGTGa9xY1R7DHaaL22RNo6r
683W80uLP7XEZx/O4r0p5fAyTcn7YomeTj8abVdbpS9Eg2/6Xy9U420WbP3sDtmJ6A6UvwZK18Io
JFPTuyguwHHB1bd7IxRtrZeFfSNq1VYphcYZUhk4eFwAC2zUNTOxhdz+Yu6nM+/ddtS9NBytlLkv
wj+pt8W9xhahFuXd0bfW7p2FHIS30F99GXbmVUXIMypJLEI3P8uV7OjDuRC+KGNog106htaDtAYT
XdihFNZonKGktICUzi0V/wFVzc5haWxCKXgK6zXc4XIISpRAXwwQyrOvl4wxIiRGlJ+7Ymx3gRoK
uzoNzc3tc2DhhkOWGukatDOpLs0LA34gCY3YQAX0qlrbBEaGn2WNC0TmCg88IVaiLa0IxD7ApYCS
Qwl8NiaVHRtgsEI0vJZG+RAhNVmLZzcJHewBV4645WDgriniQDibA/TVIFWquIzzc1oc4/hNIwvx
LJq6RWlX5irXfkps5gcdtcD/RZum891iF8zew3GFaB1AEt8dbU/Y1OY3szh7+qci+eYhSNomP27P
3tKqp8EGYgTcPFJxs7KO5HdAdjorO6spIgztsWwS21UFp+4PQb9P9NK5HW8hS6E2hwf8dP9N0t+X
gxxc2RilwU3P1ehtheGhR4ZfXmtOrwSZA79qr6wboSeIX4n3qhceO0F6LNzx4+g8QBL/DmaujiAV
dZ8h4Z2djexbGz1XY28XvI7WVAPVKaearwxeLOT21Mkn4cDZR/M9T+B6yc6JOhoHV8VZsaDm76QF
wv6a0gv7UQuEjYzSKt2tIrDRS0jsPtClu1ov63NYJ8FBqZvgIUG9zWl8cbzvUU3djuhvvNSJEjp9
rqhOMIhU27Gj3MheHTsZLh5vfa1Z+zToRlsuCq6AIv+R18GftknDfddbzVYQzWTjFabnlJZWbEQN
yaN8oLRL8dNERlROHYm3mC3J3Vl168FO09K0q6T1V/jqC6JME8gPMUeA91Qt5uddHnmJJ8VGegaB
B+YrCfx9PgRIRQc6eN3eHbonKcrMbdGI38I2SlDh1s+iH8abycDWltJUOILL8TdJan4SVTXaKI0X
bgT4oPet17wZcbZW0FkQ2Lj8zbNXmyQnlSYlWnoG7bNPG+GLVfv3biF9sYRgVyqtk5aDban9AZzM
Q+gCMxvXct6la+L9Z5uvLsuNKhwx0rM4fhOEOwWD7o/veR4laDPy3roG5+qWmdQ5qdE5K9KNNj7m
yUujfZyfxl/9LsjsQ2bNYJqgRNJz0n0PmyNCXNumeFD9bAe6aGVAC5iQy2CzT2ZaiShbyCye1eF7
JdwjxeNEwue0n/Kkt8x6FrVsV6n/tKj3Qj4Kvd3tD7o4Y2CyuXNRYIT5dHkejGNmqo2pc74Zb1H7
zTJWHihL9x6dCzqoMI7pD88uBcuPPfRL+Ptz87kd712E58LsMz4QfZusfMql+wfkPP0pMneUp2Zf
Um1kJVUj7h9jKttm3qYXX73urhp+ZfUh0b6vfLiFxgIMJzQekSiFKzg/SYsxiEDPMnGxW7e23uVy
64T4gx34bXgz9AAIfA3GyZim/q5XzGpDqthhrN7rMBiE+GAJpmQjRxDszC7x73QMB3eRZsYOuPTY
Efxc9e1GLPLXKte6T5LOLReGlvFUocz/IlbFK/SSCKWc+qc2xM1rEgfGa6pjWcKzuj/2UmA4gVal
BZK+ZrZpPKv7VQZh7aRi4e4H3cXEu24zu8zH9DWRu+rj0BFyAPjI+HKQllIlu1xa9KD1Whaa4kwo
B/bukL5V1purZivzfr2EWbtAeyCbMRdIEF7GyQLur0yPg7Ma/+MliW15H37JXwaYreHeGPTS8tLg
PARf9PyftiwdcQ1YuEAInoIg4wAbGHjUHNkwhIOfC4XgkwC0vExoSEWHQn8M02PjviU8S2t8U63v
jf+n0X8L1p80OPjNLiqrlQNhypouE4QJC45ZC5vVJIOc7aLOjNOxRvXn3PnprqhFO8LxwNR+NOq2
Mc66eIqzl9s7aTpOryLSdaTjiAosVdvL+WsyQNhVpxBRvDNH+i522yEE9fXDUeg2qiL/wBqCoHgZ
RVRdMeLdQY7YKUC6763wk9EdkqZYSfSvTyH8O9/FmaXekiKYbTq5lcXCd8ozjmCdZSvb6FZAwvNd
zlYylevz9TLc7BEjm14vWx7hROVrEp5cfz8k3xCBDZVhZZtdZ8ITr5j3ug4e5RrPLNVlIKRpD9bY
03dNpL2gcnsQsjUhxusBEYbOMExm0Noc45fzlIeaOI5RLWERkR7cpN4LZf5bQuq5Q2evqJqV5b44
KmQf6a8DGr562I55PyQDPkWnRGjvtMC1zVS0RfHX7cV3vSh4f6MEA2+aA+pqc2tKgaiGz+Yp/f4+
LLqXyihjbobxV+dq9+k4fjL9tZv3elsRE3npaa4mAPpswft+a0EwiMWTmOS+PUYJtsjGb6XoDqUS
rT1frs9ggk3Ki1QhkNGY7y5ciQZvKBvxlPaf3eRbAgrs9hdcmqf3AWbbKgskMx8DApjDvpu8uAWk
wNdM6ZaDkF0aKlpddOsv155shsmo15Z4GtR0U4y1MwovarX5DyOhX4BDA5XbK1yJZsiFgjivePKD
QLeR99P3oAYgxaJwsbK4F2dlyr7AjOK2Mqdw0LOQvbEwWXZi/skPs0+aFK/d8n9dvC6Pb6YeMB5V
IVAdV+0PRey6CHVPxqOHHuIpHHK++FAU1ZuAfoUhjarjldUfSBa57fvBodWzAx0Tu6Ifpxf59vbX
XRryhGUGKcBRzyReTqE4DEbbuJp0ChU/OZi9lmyK3FjTQVp4a03a7RyFlDroyMxrD76ghZ6vBOIp
wJlb+pTq0d4Hlis/yUH2MAEgtNrdtHHvZONz2620oZeOSCBJ2OiikoLey+yIpPic5bE0jqeox2DF
pltdOpoQNZ97juddK4vpUVOGduWmWTpPUJSVJh6XiIbcrNySUm2uGokd2KUoL0ADGB+1ipw3q7Xm
jhS/WZHQWoqHDoPIqwFsJDnv5UwGAzKKpVeJp0rS90ltHqr0GOu70D18fMW8jzPb9AOMNC0bimlc
7tcxKg9IK3++HWJpwgCRsrXVSZ1gntsVkauPljSMQCCzveaHj5roIpnc9o+xrN3Dio5W7urFb/cu
4PTn7+p/sS+FvikSMK2+au0d2u2bfHht1Y83ijmoKPXRYp3AsXOacZAHgaeN05rocgfSYg47O4x+
3v56C6fy+yBz1SFQfqUR+gTJOqmHv61u88Ro4IqtwSiXA02OhQZAJkBwl18t1Hs3SqZLzKoPlfDb
re/L7vX2WBYmhvQJCRXSKKSK54s6k3CREQR5hDz0WFZfkWmJfA004cvtMAsjAaA5lfiA802n4eVI
KgwmhkpXx5OC4V6QdI91726Lcs2AfSkMXl5cY3+tvefqWbpgRZ5vhrwJcn8nlO0pQUEW6PzKDl0M
w6GjI2/Fd5sz94bOoKDddHy0Vt4PQruL8vorGukr0IqlQ11XId+CfEC9hIrI5VdDOScq9dRj11iW
a7uyMDhKHBx5Ye+iSqlttAkPqScd9XzE8j77VcpWZTeh9+n25C2cFvwMZo/GEdzL+UHb6/5AOSUc
TzE6YV3sPwla8rkJ9S+K6/MGG77eDrcA1IFUj0o41zjqFVfaVy3gZBfw93jSulDejbkU/m5Kqz0E
dP02ftG328EaYweX0Phr2UAnzFy1oyljQJK6/VOWdgeZP/1yDhTEWGcT4KEQLArTL5kkUksEagbX
ghUROUZ4uh1pAXvAoPGK/4ubnig7l3M9aLSBq1gbT7KeNY++F32JhB5rkDFq/H2sg4vCH1W/E0u1
cmoYu5tGMNYMmBZyFVoXJGdgJ5H/nXPrcBPPjaSRxlNf+VvFzM+1sma5tPhF34WYfsK7iyDtwjSt
FIycSS5tvcfQXdiUXoSG9Fohc+GJM2HfIQoBg5kEgC4jWSFZVysHw0mKc0pg34NY3BbSp8TzYEi/
SO359gQuhGMCmTjIySLXw/Tn7wemVPCz05qcq6j2pVxC4G03lvkqay1qI4XTyt7mdsSF2SKVBgku
TRoUJFWXEaM2x3xBQzMyHX9HlA0CZa3uvBhhUlcke+WlOAcSSSmSh2aaGacx/lYJf6z84xnV5M3x
v79/thjyopF030oRWTZbpxO3FRotWLjmw4cRIzyoJ3dH4FDShIC5/FKF28ipaiLhKdbmFz+RD4bb
/Lg9GQtXwkWI2WoLB1nERlBAp84yvhVttPPSdqAv0x8+HIfDCMkM/qXFOK8p61Cj06rVWGY51d2w
cPzyQWlfPxoEYV7QpDq9aI7f+bE36ngSISovnSrgnpSotpkc7T1fX5mW63uFMMgiYf8JVA284uW0
mBSDs1KCTjz0ODsJO904J9JDHe1l8e32gK5PnctIs4Xm17oYZSWRhP6TVdwlMrzW4JzFH6+1XcaZ
HeK5HgpJFlvySdI7R1WemyK28xpmSorpBM4a248Pi3RnOt5A4F3BOkwLQE+MkPUJy3f8O3y8pB5b
Q7LlcSV9uz4I6Jb8G2iOW8yGPDbFKZBrytu++V5Shr09lKW1QDllot9OGpTzVKcDMASbCk5LjpPT
qEahLYfdz7yOdkEb/ZTH7uvteAsjmnAPf2EqCpSa2c0uFGj3NFLfn4zO+B3rybEx1sQQro+ESQiB
zJ3nPzf7PISrDpXUKBklKO+n6adUWzdttL89jIW0ARETnvsowUxp7/xoi2PFjZuWh1WePw7asIvo
ooipjhfz0WsevewubpNjnn344J6kU9DSg5mDNqc5W+d0Q02/l3k1VJHl+GP7qyvUrZiq36ETriRG
S18RhT4oR5TBrhUlcMBJJAxMyLWtQ9r+6aQnwf98+yMurAVm6N8Q0+nx7uoOkfGiWFGQZtfCJuqG
x6qKVjo2iyEoRVH/pJ9wJXheCIlUREJAShu2+Mdm9ZMsdisxpvv+su7FpKDSgzcCzwUW3eUwANsp
Y18xDKGzkPONn5PCdPSk/R7DnUJgprWDqlg5GKa/cxaTivikB0ijRMZs9TJmTqtYLjWhPuHOjXMm
Rh2hlNlpPTwVofxkeoVuR5JqI7ax0sZd+KAQb0BR86KE4XvV7Oz9MvObtOHoA2Pouw56BbdXxcIz
BJlPhZYqTBFAwfNsOBMFilqC35wUMHlNthMr/VEUDmUNT2s8SLW/QUB/75njzurXerlLn5WDUKdg
yNtvjnceFDCelhE3p1EHvzJhO+Pi428bpo0BIpaH4sKV5DhOyXhQR7yRi8Tc1axKqdGPimduxnhl
kSyc7TS4eEUhrktDf/5+9ICpdkmStqeueplMHaL8hyeQ/bveLsi/3Z61heMCGQsqkdSzJ7j47FxX
1URX05pJk33joPd15iRh9hvdjpWDdykOJDoAOWy4yc7ycuF3UZC0aVU1p2aIT70XnN2ifDHMtR7X
0v5CRV/WEDyUeHrPh5MFsdQFbnMS01MW/qO2XzzlKDUPueaY4Xcj3d3+etN2nW9n5ogKChk/iMd5
RiYoZQoUucFTOLRTH2HbX8lISWEtH1sAmUyi1v8Gmrb3uyPX6iY5wmoKlDwpuNGqaf8wju5B0fO3
Qmls0auf1SjbJWB3HDX+HYLtZRKc28NdKLDwM1DnmVzuJlzAtHLf/YxKzM2xFjlFUhkOZF0/dkHK
+150Sk2nnVNv6iT5IorRQ9WmeL2J1SEwldfbP2Lxm7MJecmBMr3KfPJOssqsCVmxjWon8cFsz4YB
OWkNy/p36V9NLjJB7A7k7K/ykRaRuF5w2RpaZ0C6TO+zoX/Ncc+sIhQdxEHfJKG6CdIvZu397BE7
y7TEIJdMnVI0f8Eo2MhZ/9SY3pMhRftciZ+NRNpW4hp8YmlrTVq9U+sOqvP8HmtSj2JMwAeJ9UNW
PEQgKMxorVC8cH8gN0B5SWOpcylPP+LdzI8Ic7paGg2nLAqcgoSdFsLteV3YupOtOhcIhJVJXPwy
AnxxLxeLrocrqTgGkNqhONfDL0V79cWf7nBvFp9uB1wc0ruAs7vYyzMLGwlS2kJ4ECrZNteMiRbO
cbIkyK5g0Uj85tK8nlybmVGI7Ukpw6/CaO3qsUYMDsx/lFWQljV/5bG7sDXeB/yb/L6bJFUNojoo
pRbvFgjm/Q74JxImn8SPc7+m9O9/A/ubCbyL02cRjJWYOJFpPYqDeVf6KF5b5e72BK0NR75cEaXU
yWnajS3+wpHdyE96+Zq233pjezvMwv6hi6uDX5kK+gDkL8NkaOEA3G36k4qHeSX3dkzFq1q5Z5cW
G+VvbTJE0XTkJi6D6Orw/xZbCvK4il6y7OPFAUia9ExR+l2A3qdmrQmmn3UnXUMmRg0cTx/syHgR
R6w3mpXRLH0yxL7IT8DOobQ67eV3C6BDEVHV0eM4NeO3PEKj8QGhh9uzsnQcvAsxJwPTEoW8bbbd
aayCPcDGvgZz4ZTZfZw/6HoAr2xlGSyttvcBZ6lDmapSFY0E1NsfSXzfBQ9Z8S2WVvLw5S9HXwAh
Kwprc5tSTOXUdKTlfhIgDwwpTUR/YrWuURoXvx4tXt4YYEOv2ApJHmD04ZXdqSjF7h6yUvHIlo4d
F0Pre6NHqCFpxPZgVIN18KNBWzmIlkZJnoBjN0Z6ACynb/1ufVQZuCBaMOJJyr4NeNtK1ieLFubt
FbL0lp/kCtAumNA/V0o4ptsNbj42Eu/Qg6cVNjKoafMwxL8GXO4y/YdqprYRrBV5l8YGDV5E64f/
Xr2kMsUf9FgexVMNINNhY8dPva62z2MuCCsj/PtumaUgEzIDyglwacB80295/x0Fuj5iT0nEbIdd
VT0H4pmn9y5DY1grN7U0OlBSbKWr7BIKjCDuDPFOF1D32qao5qjSz7zDoPqX2NB2j45FsebHKC2t
Mxg/fI/JTfPqzWfm1pCWCj3+Ud27teFkrvSsIJxFfgpa/UEN9nq1ocsJYPaHph6j4hy5saP2nLDK
GbcwvfA3ebymfL7g82qhFcf24kW6II1bGakbmbEoTumymjxYgWnDVheF7pxkP4U0PEOMK6DTJcZD
j5RI9nP0E7orrZ2P5d5VrLsGLTGh9LZm+Nw14dmsJMerupWzYHl6+XxTQRcS0/zxVUWp26YS01vA
Ojd9exifxPplLIqdRBaZmzzG3G2pHt3ql5o+JMpdnp78HjHhOEXdr9yWse5oRg8g27VHgVGF59tb
bGGt0w4iH5tKJDQ0plvt3fpzS7NDE8+k+1ThqzdksvfgpUqx1dNhrTa7UI3hYUHPn5c6JYT50yL0
WkErK6YsF6r8IaqSYdeH7XCnDW3lICRUvZpRk7+UgiUcbw9yMfJfxDnPX0qp0xp/N0hNjjQppEV1
6kx50+gingZP1fCUlt6uA/45liu7+uqimchOSDCxMuGus/gv4w2joHZiJFEDyjTon03k2zTCGkcb
3eAAAH6NNXs1ibN488MYNauqs7r61E1ix9Dw7FT0H2MeqisDu8p3p0BTdYuHGdtvjhePTRncZ9c3
J6lodafSPfOeQrJim0LwJrfQ6YH2rvVEFgan8BTENIeHCd90NnmVrsSQ98fyZIw+RthF/JLmo+Qo
lit9vb1MFqZtUs3CloQ0EX/iWZpoJjrdsCAlkqv/SCv9GVLt0e3ibRs3a6KtC6NSgUvQsOKipD86
G1UajJLhFVpxStRz1sB2PorG6+3hrISYvxVAGBkIGxFCEu4qz7ML6albQ4AtxkDoEl1NarhcY5cr
PaGU6QeFm5+qAJ3GVkvabS7F8VPijsbH1x61YpBmMEH5avPZSdycx6MelierTbTEzmqpR06+kCFa
k8NltR8f9GYMVur61wWRv8fixI+gnGtdWYIiQd4EipeXQD3u6uGUu/e58WxIb1X2rFLrqr9GwbNb
HJP/Q9qVLbetK9svYhXn4ZWkJE+xFdOOk7ygMm3OMwmC+Pq76HPujgixhJLPftpVrrAFNNBoNFav
JWMfMjFzq8RgsasjLQBkC6tRvLPwsZhmRa+7Izr38ttMcXgAigtFciU/z7AsDQ0N74Kv2GFnHTmt
UzI22bw+xuPwUmj6G9W1AKzQISnyEK8dIJgdm1BrrTnwElVyAzhfPfo7pzBqrnitx8Zbrx6NUCdn
6lRCyYmGuRoDhar6wyhZOOczubIi7gPTKGvwAkCpyavU1wm3TMJlnevLD107a21C2AaJZaMNY9LK
o12CD/55BA898MIHc/w0xt+b5Ohc/UADVwEkgPQUdzMQtAllyS6rTdtQ8vLItLDTHZ8nsvvFeahf
W1hm9eTMLHVK8VRXlkdoIu9ZgUVRJjdN5hw0mzzMc/l8OVhtOAmUhUtfAV69kfMKsTdJRxviUHN5
HGowihh5kGuy0uYyJ4KTAAVGrgOhHDQjiYeXSmp3yhjDiHJyz7z0a8zLB2KNYV6q98qALmi7OJja
eJdoyk7jLGAtlKPsQZJxnSUjcN3pzxAm1nCq3quhDXjkFs2DNGVPcT3v+no4OGhEAdLgT9rxb5dn
97x16d2ohePNAePSGVK3TszeVXpagv4W0pBecZP06QOa8Padnt2DgHNnUTCaJrOvgYbJ6HmQswyV
3QyUEmqgdvmuBb5MEns2dr8GmiTQLoHnFM1Fwu4fR6+3ua4WR4gP+2Z7RJNbCEViiZWNrQkrCx8P
WMFA8ycsrMGplWl2nOJYpQ+zi+7GpyR7Tiow/3a5P0zP3dU63stUIzkCp9+CGxMfKAB6UXhJs/LY
VU8O7UFxugd3iJ8mn7qF27BRce3Iby77d3MqsW9UtNwCLyfCLxWl5jQbEA6M9mYsdrMG5k0iuctI
bIiIh7guxnKwMa5kUZiHcOmcfk+5jJdjwwoeSBdZWUAfltvdOuy4HAUPu3SqY1y9sfYtL19z/fXq
yVqZWH7CSWQbFr5ZtYOJRH8ArfyNaf1QslESbc5zSYAkT8YhpOQ11TMNLUXVcdDeBrU8GCVInpM5
iHNJp8F7qBfC2srSEm9OhmOmtsHzyqqONh+DPP/tFKXfWIlPkj30JXdO8dNpcUmvzMCd2kNlQ8++
PFQTCXj9BA7eoMCZrz6oJfdt5aHloG6sv4HUMJio43tefjPnUFjUW5/1f4rqVocgSzq8gNVhz70d
2lx9T/8DfRS/yt+KfkZja4W7Y9g6WhiDzQuKXQfX+q3SLzmoePLseVZ/MtxPhlrHG8Orl3xSNdnJ
tXGUYCtgDy5lebw1CP5NKdNJUVbNUvW39XrXW5lku21bWLrfdOTwZ0+qtQWpIdvKm6OuMUhBAdXm
7S6v0Y1DYrmW/2tBGINqWyMzdVgAa989rl1+TA44Hn0o0ivKtPPGnx+wh95cqC3gQgJBqPUi0nK1
UFRdr4HGKIMmLkBnflTtfTORUFfu46uBmmCvRugHPgfVeOjLCvmShYuJOUykPjJu3Jv9t6KUsZBv
ughleHRwgUQeAKr1gIZZHcCvUWMRWF/N4medS/KVjf1toftsuYyA1+us/mkUI4eatw4HoQetHp9T
/UvRopgk65iX2REcY07IWVKiwQ42VuqMh3a8J+4jzyT3nGVBCVEE4wExPNyB0/hdIuokimhlanhx
jfGAAnzflDwEt+At7V3JaSwzI6zrijelm4Ls6qiQg9tAoqsKh4x/wAjGsGSSOAqxBta+X/qy1N70
mqNbdSH10E4/DIcuS/eX98wy9eKU4YUcjXs6dMBADbM2A5JH4pp52h6J3fj5+OQmoP2762aQJcuu
8lurwIIV9O+henbWy+bYxMiJVbTH2YXQrg4mxgqPChn1bkHeIMlPt3YOelKQKFtgTTiDvM921lIz
ztujO7yqiO+W8YF5OzWw/ICTpcYTqLRxkrXA1CuhS++17JsJnZz2T2McrveQha7hBQ+6NGsIC6El
dC7jOWmPsYEi+jCpN2lBQvCMoZit33s8eblsb9NNDuQ/UPJD/iJWexU7KdSaVi3klH5V6i9NrXGb
/anFvy6bOTsc0DC0SBHoGoqogD0Lm6gdAC2yQNt65Jr74FSaD2GxnhTRRMZDUij3meFKshm8+4mL
HTaRk6EgAQZfvAYIeVnhjjNvML6jnqGBUetsLah7MGnWtlMeWhrbO6Wo4iAZSXVLZgd0QnNXv7kl
ofdTNoFWZ+TeHbTW0r1ZxjykSFuCKkfnhuEV2R58hQMwFRR/9Whgs8oJzb54y+MJCkCJraAZwqWQ
/1QMCFZkekQbJ971vB/QnNtNO3TNtXeFnfGADRr1RzZrYM+gts+HpHpAOVbZ6Wk6Pg5Z6XwrcNTt
MshszsOgBwkWYJPve9B59O7gd0VUswdtyp+72rl9S3Y8sW9dpw2KZ+VWKabPtqLfplQvdtBc57uG
U0AxNLXxHeC5glG3yiBVm8LniCRhnuD3MgZSoRSIpcAtoJDK+hF09M2s+rqOS3VS1r2P3injkKHJ
PaB8ejUUZQiV1gD4xOubfU/5iBHFepAOnRW0wOYd9Cx+yStu71OFu+ju7KHINJIpULX4jzMULGzn
qtgp9VD5TWkoeAlMiD+kpNsrFNzqOsMfrFHJwj6Za382OsNvGtCcMRtom1r1/oBDqfLbcjb36E6D
mpVrJrdThuSji4kZGrmh+2ghgMJsoc2HZiq6vWrOiZ/oqR4wK0kDlUIdQ2lTC836vLhpRk58w8II
MxuZX24XRVjhJ3+1HCu5G0sKNc3RG/epYShPgH3hdkFcDpxRmiW+ktrs0HtDt1OZTe+9PmmwtWzD
zzJu3mRz1+9QmwRapS6y9Ni3xq+ZWeo3PJcPt20G6Z1kgtgkwy1RkgaeY7awKRAoHZT5sd/PanS0
hRaSzuz86MztrTvc63hPiB/SOg1A/aHW1b7vvlrd65Q9lOO9zWTF17NIvSD6DDzQAw0HmQfxQQXl
jIrRXi+PxDmORupTNHNfjjRnAW1t4Z2D6yRUM7ceisFArSLW7xLwXLZJ4qeqEdYQoLps6SwxECwJ
obqfDcqMFGNJFI7mCntnWjWuJjKQ0+aA0NAF5m6Ucs8UVlVcYSHIiGpABoCBXv/o2HOt/h5lzZ2b
nsHzJIK0ay9ImvURZ5K47zn4249jHGXVI8Yuccw7x8sq+cC/0cBEg+Y4BGUgNNYWOBrTCIVUyTHp
uweLtT70uj839Ftv2Q+WZflZrXxubOPeyR4b5wBK1cNAhue5PagqdMPwpoGEzy/tDMGHfCo7L8x6
0Mzh2lglEHtuUp/PeTiBLSC3Vd9l38by96Sp/mSygONkq+4aGu9Gt/DBtRfnj/Fk4WwtfJO8xHiD
Ju2Tnli+2R9SkHg2pvWssV6y+87Sr2UGFqSNC7QzRFf19QxUc4E6WcaqY9/8NoYhAPp0R/jPGM2Y
Uom9rdV5akvwpzPELaLShKrE+KCPqj8jGs+ZzKfnR+xqQMKxnigmVJ9qGOmtN6eIekdSBNxalKeD
WPbGyWZWBy3FCYvvo6/SH9MfHnu5fg+fGhAS4qJidjfOWJOjQ4JmaPAKqYa98vOylXNFzbXj3xEL
J+NovXJEgz7gv1mnmrvcVMDXi+2AU9U1dq7dUx91AejxOWqJMqZiQecVB3QNGO8O+OQfbV7+0hL3
K0iZZR7cXCYL3QMQCWA5FCH4pdm4jeNhAmLyyMvPjfGt06+twi2DR+hCkRF8bWfZeVnzZDTBdIU+
fhSUSOOb3uBrtQyqublWQBiAUwXXZzzWr9fK0Jpj7ihZdUzdZNewW8OuJCmlvhWKUeH414Swf/sx
xhVkTKsjrjN22Hf2fOv2pul3Ol6AQOGcHAzQkU2VkgUDb6ZPUAAub6x56kM966C5PGeuz7Xku5MD
iMwtNP+1fQIyyiIGbU8Kdq65ZekOaau9cyYgMplL5tCZzNH3XMQ1ojn5RzbwyYiEHJlBdimFdeDS
UVqe+qexl9X6tiIEOuxR5X0v5AsbzKF5wXIAZ4+Z9WOYobBc36p6IXHMtuv/NSI+l1FwhvZ4IcP7
hJZrqAlC8Sc2qcTI+bPqso7Biw6g5KJcKHYLVHk9tXOvlMec1PdpScLc5DtuZM9lq4UWK3ZQcL3L
ieoEOme7xMY9wKx3lyPJ5nY9+Q3CIneMcRhJA9Wqon2ykwwl89cJL8uXjWxOp4e2nEUv3EDr23on
kRjwktmuqqNFcLvBaWhYV8uEL3N5YkII7GaR60pOu+qoIrlnoKUkzh02r2Qgm7N1YkWoRIHfgw4N
xUCgIxhAuCygqQeN7f3l6dqMCidWhCXu8W6A+nZdgaXqLfcAvTDvvPolTyRnocSM+JhRuSVCCuTE
j2DHeGS17vM48039JzMkdTWJ+0WABFa+0k4mxtMZBLOVosKu/Lo8ZRLHWEIgTQlwGX2DsXRas6O5
dZN1KRoXXAn3xrYZCMIC1YTCtNgJU8LMQkFZAfH5ifMYEpIv6Bi+PJRtt/y1sczmydFu59NgEN5W
R6rbfjZ8UhQniIt5Z06yd6Ztv/y1JGzLdLDjZk4wGsK/ZaryNnDcOS8PRmZiGezJYGLH62ZlhIl6
5hMe/ZrnoXYkSfCyHc6uAd7fYQjXgEqbvcK0YQMauq9xdzScacfMb6h60NQMvCwJjEkCQ9/yEeiE
TPRxOBst1qQCB0euY0Xn2oHUha+nj161iwsZndy2HbxGoEsOj37i7bbxptizKxfpMMo841jieZ5C
wvWhSSUolC0/Lcw1/29ImMPWVIbRamxEaPWhc/qgmmWNhVtb58SCeI0mnYo+Bx0WBueXqr8Z7X1H
JQth+ZHiQjg1IZxleqqVDapbWM/1npZIgVvvoccdd1S+gc8gaMff1y/uBeGOaucC3nGFxc1xI6UO
in1HSt8siESblaThc+t6h0QH7Z5okEQvmHDceHRQwG5T1sdKA5GNdaDJj4Tm4ej9rKA5cHkwm5MH
0pDlQg3iBbGgiqtqy73aLo9QZw+JEQdFc6yqnzMaaZXpRtpdvbkcoN8IhBfeJ9AtuQ4M5gihtdTy
ymOdzn4dP6tK5dcyfnSZEWFV66nrKeh0BQxh7l4p7R+L2Qo0iHhfnrqtAIQcHqy4JlpeznjTiF5D
osMoq2MxZ/scVcL6N6BWQDzUUEYvg96qdnNOJEY3Q8OJUWHxgcWw63Sa48nbOyZzGc5x2IBQwjJk
eNfNSQQHI5oD0Thy1v3ZeR4ldFkYg/Zo9SgsHNJREn02xwLmABSjPBBniWGOmUM9NCqgYxXurMR7
6NrBT8sn13257KjNKAcwLgDYqEg54qu4Gs8EjYpjeWxa7YGZ84vizpJcZ3O2AO3GgxjYHc7oTMEX
kZq1ApAR9X6q2ZcJijPD2+VRbC03ADFB1ArUIljthFxHSdTCdmOcd/Og3tr9BEC9F3ral9n6p55e
k/bRGrMPLLZTk8Z6t6KOpwwZmmqOadw+UBCa2hwKna5217Hs9fLotiYQByueWbAY0Iu5jP40YwD3
HIWSLFLsFGX59ofRG75yNRwStwWgofCaD+Ew7FrBiGv0s93XmEKX1J/Vxr6NXTQpXR7IGeMohAtx
ZCOSAusPKLxYP2CKN3vGlA6f2kl70pt4P5P4RTOqQ5H/KGNQ6WbHwltu4tqdonyxjG945QCVOnjE
JD9kWRCn5+LyQ4ADQbkEdNkgLlum/GRKi7SvNea44yfSep9L1fsxVGT085SY/phnB7Dx3DLTvCmz
+OC06k8jAVbf4vYoSWzFdfv+M/AAaeBchM6miD10e69F+RA/Q4vpHijjA+3NJBzm6ZU1CcqmOSpZ
LgjPfIO7MrDF+x1jPQdoSTTB+AuqJ28REljPQQxCFKjVjd0njufsA1heyjunryACi+Z8JyUHxVa+
QLXd/dTM/R3JrO+dQf+YcfdbY+MrjVFNTT0SqW4KsRi9VB8JiKb3HZ4GdhDZeAY6Xw/Rk1/hgYqH
YKC+TSzw6jO2rx1+Z3j8EZEicHoSFmOKugurDqM9LP8z+OiZvG95Xftp4/yBoN6DRbUshJZZFrhx
uueNdUjxvkhzsCH3bbxXM/XW07HL1TEqdScJFMCbYm3Mw8vLRgiW71pwmAs8rqC2DiYP4YCpIJmi
QpO4i/Yt+5pfqd33/nUQWWAP4vUWoFdhByZ4sJuUhvSRMe87+xOwL4OMJ3NrAGBVAU8iujfxRCQs
+7hUPN4a1RDNLFTHYJDROsm+L0yQm81TGoNWIjKMoAAfwSi5ZJx/HzhV1PZRL3nXyxKyl2zAqObM
7CNtrxg0xENQeNnDQqiFDxYDS5cfGHrPUz7uxNDJaykMsLeBgF+r86msHrhpA5gaJBCIg+BuXO87
c0K1Tk/iPpqqA2QgCv0wyUDNQvbwn2FAPhpkVOhvPku/vJgRaiowUbuhPYRqHHJll8swhpveOLEi
eLvUmdGNptJFpfk1M568cne9M6BKBTADlEw3mo3zuuR4ae2jeWpCxdjjMd3vZZnqljdOjIjtxho1
WD8XTh8lzRO3Dh4Ne+358jiEe8S7N9A2CmqDd0498c5CwD7HaIZdkU6hMuysLgAGwczCKQnTRrJD
tofz15awQ1TmJkXXlUPUATiugyBsf63Wmzgc8dzISMvwX41Nrj1A8Ap0jaZ3kLZnSAZiC/lVM+jp
COjZECXKneeFwK4Ah3HZL1vr98QvtrARmd2iGwMkxZFr7vGk3Mtk6mTfX4Z4kmR0Ixs46VsMgb0x
EqDF8QO/f2mbxHUYnG9iL5CSJegnb40+KrO3ZJ81Xz7weTw9QtwDBHBnreQdU7ORTlofmcw32kCX
7IrN2Tn5vDD7ps4NlzN8XtWVXXqrjOX++t+PRzF02y99e2c91AZSvNzoyzHibuYfCR6xL39/K8gi
YwZ1BPAW50286gwtAEiJjhFCsA9lDW8OdN3v01FiZ2Oi8NoGigewLgBZ6gl5gZIx8FSUwxzZ8W/A
oaofVw8DGBdA0/BYjrNVzEG7zJ5BSOKwSC1COu15eTvwA1Ukg9iYrAV6jassRIlxfqvrvVCbKqjM
h3SOxvJQ8x1oagi5yyTFoc2ZOjEiZLRqblJtUrM5anF1ea35B07u1SD09SBSSrLciqs5yvrbKQ7Q
lGIUhw9442QIQtibm3iwqFFiCNmvJd19UKwgpVfWoJcQvhqIsPcypsy8teGNpL9hAC30knuNzNtC
5DMHpsVom8JEoW0KtTP6iXsPnoy/ZdvdWLXLtR/c74KVWqdkVpN6jgB00/AiKEPyyr6/jPIkfqNv
SEsBppojjUMG7CYrJPF744iDF/7+fqHgRwq3NBytm6OY74i2b8FC0OwvL6dNE5CEAoYbDFGAPq+H
YLhxWQB8ySJwwhjNbkp9W9tdNrE5SycmhFlqjY6VPfC0Udk9gsyVt8//2/eFWUo6I7eSCUPwxsCh
IfbD9d9fmBgcYMK9Rb52PUVa3wBtOQ1qpE33vaoEPeiIL1vYyP8AxQIwAzc7LFRxnQ6WBaBQkmmR
1++m6sbN7vT4rjD3HtnpRGJryxu4ROLcA00aCB8Fh5fpNEOzOtaj0VQB1t/ZXRZeHs3W3j61IPgb
lDWUAGerR9MUxo/ZnkG6TeKSrVXrgCcT/IRgbz47kibQ43C7NrVILUNghqr8JotvLo9ia55ABYv7
EZhcAJ8X5skhxGTcSnhU64pf5pUPDpMPWMByepfYQc/22bGtNAkHMCcCeYCfDJn/+/rv4w6/UCDg
RMXL23rdovsDV6ehmSNgaIkB3PAH9vXp94UZGoqZZ62HtMOID4MK/K5kHW14AEyCKgQTcEcFR7cw
P1nR89HSRhpNwB+XfsIlv3/5fSflreWMAzcELvOoI6EPQ9x1qjGjwdtsWZSWIZRve/NZM6LLLpCZ
ELZC16W5E48wAdnKFIwhGvAVkv0sMyFEP6DaoXHGYcJQ9nN6z3pfayQmthyx4CXxoIrAgXvEeiEl
Ja9nD1Yi85Cpoatcvw+QW/77eRE4lOhO1agGPj99cc3HIb/+EF19Xsj5THsoGRnxeWvYZcp95QTV
JIkVGxFvZUJfT5Bax1RVceuN4i/d4PMaz87oa/zAdjidJmNthEO6ERD2jkWjA4AtZM2zP5cXq8TN
IqVPqiU9dZb9YLLvys+i+ucDn3c0bDvUkxch8fXvTyDu6/Y1myK8WhZj72fkA0krAO1/LSwDPEnH
dBN0DX0FC2kT6LdGvvvIAJYjGmQyy1Vr/fly1kHQlvRT1PA2UNMykN1Hl616FpBAav1fA46wz1q3
oK6JvpTIdR4LqLKggAmqgVBhfu1KFL82fI1cbylR45UDJ6iwKVK8K3hM1Zqo0v35dy0Je7KvC46w
OgZOHIavN2MwIm/9QMRY/folJp44Wun7tuQtvt/yYCj9WHah3oipUOiBUg2iEpwh5kgkKelANQJR
Pfdb2j7ooLHMf169mGAC1LwAX4CoX1S+KvBgB3HboomKB4UDuHh9TF19XvCv6mRGCrKNJlJnn9Kv
dJTddLdcjC2AJ2GcB4u60NoF46RqpqIYdTSbj15/JJ0tOXQ2NgM6Y/C6jedM0OyKPXjV3BvUKvQu
Suv6nqXZfsh6P7caP+7dnd7IGNc2Qjj4MbH1HNAvYD8IxyguWmj2TFgXUfdZqUkA8YlwVCPnOjDc
knOAsAYZ38LztXCnraetSJUmbiDcHKX/xJ3f/zJkftmYNmBR0L2+kCoBKSL4pZxcMCC3ZRvlHSgk
0v0IxeHu0Ne+Y79dXsEbm2QhjAf3NAj+0CUpRCvwgjhsInEbWSxy8WBL/NE6XDaxscjQcoP8D60a
6IYTH7zQE2nn3NGbyHRD4h6kzUOS74ul/XTQsUXQjB0V7ifTCHv25/Lv31hUp7/fE3ZhQkG5a8cm
BDqH5f6uu2GeP5RUkuDIrAjnUpzQeopTA1aAm0luTT0kQ0BkdGqyuVr+fhJzURFq/zOWJgEzAt5s
JRFLNgphZ6SK3Zu1gVHw/i6lO6W9ixWfyxatbBTC9iCEDGqrwooTH8oi0Jvwssc3t9/fFSu2V3V9
w21a4vs5dKrUB115TtV9lkGyVLI1Lk8XqvuCO2qNkKzCEViXu6QKhv4h/zbI7hbbs4XSBzhGwUco
vktpie21U+s1ETpAQSEvhZRsz9a/37eFQVSJMdlWR+Bz8wtP7kF3WSU3dXwvfXbejFUYxn8HIqY7
nkO6caR2E1E9zEEHm/roi73s+W2H/DWxjPVkfzh9TAsosTVRrx2gKqh6rxXZ5VdqWr+fH3iWRy0T
fTxQGhbWLwjQwXaEtpbIBOA0/ZyNYyBZwUvYFpJQVFX+WhDG4RJLz8oYMdHqbr3xxqwDq3nJlX2b
7GLtfpa1pmwusRNzwnOkQTtvtJ0JG8b258an1wMOliLR3+EIp1RTgDs+BfIqavPD2zBLdqFkssQs
DsW0XJ01TFaihabtd8B6/YFsr1M/xMFHKnenQzGE06RwUgqcEIZi6YnPoPacfL68hDd3yd+5MoSD
pC00s7fHuYmUYo8GVEt9YvT2sgmJu8W3pBy6l0k2YsLqbvafacYkWeP2900D6kho0EHMWu9Ci9Ue
BMuXU6S7mbMjuks/8vv/fl84pahW9mNV4/uztbfS21KGy9h2wd/vC7vP8XDpc/Pl98e7zALrkh9f
SaXy3xACoixAlBYCTmGKKkdLJgesmFEff7XrQLHv83x/eZa2R/HXhBCl5rZC/9Z7auj5YLeZSsCh
P+Bo0HpauLsuWG+RMoM5Zd2MGcNmgHAqO6iOBCaxFc5Pv2+sF1ILlg6WurSJbGtfVT7J97qzK7u3
yxO1uFMMtqdWBF9AjC3JtRHRT1fe2vmQlXgJ26dayGW4riWMXjIkeMRxRqusBxgCtXWSByS/Q3ec
zsJJPboynjTZ1AlrWGMxCpK0byLg++YUTz43nH3K2QduUqdTJxwc1aj2xlxgAfQgnQL34IwbzgeO
dEBq36GPeMMXrwf1SGKmLQG3u41vVEBq0eonacvdilenJoSYrlQz16ET20RuedCGR9f8QLw6/b6w
jDkb2Jgl+L4TGdzXvl1evrJfLyzfEY+XqLfhwChrsLnvKlk034ojp79eWLVWYo8ZaO6bKK6PZf5F
TZ8VGU+9bAjCYk1B8Vh1M5YRm/exEUzR/zZDQvpR98CuOTGW0AgGjAFA1E5iYHuz/f8aRXF+Hafi
phmNeDmzde0zMyHsvGfJk5Z9+V+GgSe3tRWC84LXJayALcQxbowrZWXfz6S/jgaB4/r7mp2CC6ZB
WqC3eF69hZDHB36/YSza7AuzhnjmcXeYBsoQkkoWahzNTR+JFAuZBFoxFlqXs7QgA/kRQIiRVgZZ
5xf2AVSwYP25PIrN7YBABIliPOuh8LaeJZC/Finh2A6qh4TT5+StuxLk/x9HnJgQHF06lBSosOOc
+MVLf/hzeQCbm+3k64KbySL2zmbUQ4b4ufWzXLIXZJ831vPTKZ3Z6hWSJ8U5VMaNNAHf3GsnP18I
d2Qw9C51sJkr++Du62+fDdmFW+ZhYR3FDS1beylIWUUwZ4+o49SygLE9SYAuQwMPTGPilUWdB5Sj
LQwCNal8CnLZPXhzCNZSElw0aFE+XzvBmIa26GmDDJmg2WZv91/nD0AYgIEHBmpRvF5a/dYmqowM
lUWnErVa7caD4oXZSxbq1iBOLQgLtSa8ZN5Iy4gb/8T1o9neGqqMyf/MEQAGokILMkjLABrjna7k
pGAASanWUkA3+jrkYJ94c6v+2qAkGBBOT73MdE3J6uZVz4ifT3cYwp5NIF+9et8BeAgyBqjXgpQT
pWDB5ZBLcWidTPWrwatbMIbloyrJxjfmCtRxeFJALoZXE7Hz0VXcOMlI0rxWCljA0G4vC61nWxuS
z+isAOwQDU54FBNCx5DToQbio361cICqn/1QS689QmEBG27p3QSaAXfT9aJVxrxSPOJlr4l1O4d1
fXtlaMVbFXhYAWQATAlYUCGP6e1y5Hbc168zupDBgxKnktV07gJoNqHhAaeoi8cF8cGHTWkzdI3T
vJa2D4GqVvbmdu4BUFSC+BoAAxf7QSQKVJIqQ2/eML5CDVZt9nZ3Aykgt7t6FFDjXGry2HWqp4oV
RwuhiXekBdtUN1iht9O63gyv9cTahOBoV02USQOk7sVKnksWyeirzv2w/rwQmoiSz+0Q4/PNQ2aW
fpHL6NU3DKB/xoMADUqMJmRv1gvVrCDGwYbWfSG03c2PcW/urp6glQEhLkGHd6RQIHNfOGjAejf2
maSf9HwpYYedjEDYC50BMKKdYwSs7kMUtPxfXokeWV5f7eklWABgBbJg8FeJHB0zm+oZDcDlq35o
Exaa6tUIKBcVXjwUIqUEFSkO1LUrjFlXeTd5+SvQFL57Q1VZFeXsnHs3gGQSFwe0d4pqbLZFSG6M
Sv5qFU94Js607+kYXfb2uTMWFmWcdLa9POKJca/qtbrMXZq/VvMQWlZQm8EAaihP1rF5vmzXdoR9
kWmkmL0Ydojl+c2PNPP8ywORGRCc4ULZsulnGGgY2c3MDLT02mIAegQgv4HgpDkLe5awMfK4NWaN
2tMLgLhj3YYul0Fxz/wNCyDrxnJZYix6O9cLqnS9mrnFxF7MMRziMHZ2U3e4cprWJkSGHCQDWWVn
MKHtDevJk6G5zpaT8HkhumYDcWJ3wueJdjf+A+I7323uatkz3pmvFysIfTiyVfT7iWiAwspBcTjD
SnqnqIU/Aa50eZa2hrFkSrj0IoSc4QAYuLL61OD0Zf5M7VtKXsn8NiZXrycdQCvkNWgKx+O5WGxv
udapSTvrkfUGRUfVkrCKnU/S+vPL308SWD5p6FRs8HljYrtOPSRDe/VaggVAGQwViCsgr4VADhhD
O9aJrkdp71MnyHl4rRcAv4ELEJ1Qc0CCth4BUHskbpCVRHO5G9qb4r5vb9AcfNnIxjShhrgIuwEp
g3dUcRADryqvMqyoTpOg0z+z9njZwPlawq83dRQfkKEBriRUQnnndKwliR31yeeJcr/+3qHc3lgv
l81sjAMHxNIHZAKorr0zi5642zK449SFYkXU2+tKYEhGIfu8MIpc91rcVvD5Xv1sqYOf82trQCCc
AXHJ8oSGLqkzKZuu9dJOJcSK7K72fzt5KdnS57EV4EMUZRaZXSicin7OPQIqtbGwo5y9dqBtHjUt
9Jzrt7SF5mysWqgRLp5Yr1iv5Hmj1MyOQJTse2C6jX9f7WXQOyAJR51jYelZ3HTi5VmvoA87tU5k
avsxCU1Z+9KGm3F7wOyrIPwAeEzYcpWuTkYyNU5U4nkcl/tdtrt2AOiDA/ETHrdg5EzSxh69tmBo
sogMEvZV0BZXR73V98/ON4KIVzi2F6na/fCnqPeXf/75Zja8pYq47GMd+mbC/Ffe1DuDrZFoKlMf
4kmPHusfHfrdMa9ermtDwkoyOzehtg5DWbyr7xS2k/H+bY0EGnGGrttgejqD1zPQLNC4LeIX06sC
cPXb5mtMfa1Xr46vAAnCBjInoATP+L4GwJK0zGziF24GFblPTEkCe75il+8vmrFQrwRftzBRRcP0
th+H+AVX6pzeZDLw+Pn38ZaIBB8Sp9gPyMXXO84rM0+pPM2NhhAvc4PMz5ufdxcSogVOCeHb9eeH
OG1aqqdeFFfu3h68vSQiLf9+9bKIawmOzn+/vyyDk4BhQ9+rr6BoEc0cTcAhGT+p10futQnhBLXm
ojS0HCagKKcMfqNfWzvBEEBEhdISsOkgFtXXQ2BpXnRszpXI7Z9RffCqVLLXNnyAKiWaTdCJvagh
CEkrcajjNYpFIvdLhlZNNbm6QwMQXA0JAMDEuPlCuGI9goVo1bGcgUT9XW164EO9UoMXImtrA8sI
T7zclaztO9KTSMvyQzw6dzXdW2XY6aGtDzfEcCVhcGvGTEBxQb6DBnzgjNf2RtZWXVrCXlZ8NuoH
W1Ih2Py8h02HmpmBNiDhFIKKUIraaEPQ3vqt8vaAVH3A4xBeWdjNNChtiB6fUq1vbbciUUdRpd63
+tXJjIk+aRVPTgv13NlFLjXHebR7z4oMKNVoAWQRLh9DWxMEffilrgGSdOhVreefJV09jSCciro+
VH+pMgzK5ufthe7LRJn9rFpJm2F02im3I40OQV/vp8KRDGAjLCHeoX1vqWNBBl5YQE2jpQ3gyZgg
zsO2adEys4NC0Qdm6cSIEJhMtSzMicIIyHRQyfpcpte2aWDbnY5CSIqbrHLzOIaBcYZeCHjHr7+t
rw0IG0Ht6zZLl2kCojz0Pjne9enYgkPXsclQlsZdWjh+VGhrmAlxjMio+S1kpne8kVwcNjy9siB4
WjfpSBZ2hIgob3MP5fMbyVLaWKzolDVxeYCsINCEgpf1PkWHgkrsqEkezCeTXh+LLNzR0Y4LhDuq
M8Krbmn3hFG9sqMp++I+Kcbb1WsU1zVQCem4SS9RfL2Tk1qrq2mEh0HxbHxP55+XP7/MrnD8O5BG
xd3cQc56dvLEhlcWvFGUyP5uWzTQoDvfQPO39mSV+w03Q+tzYX33wB+Liuh6HFzvVKXNuRdN8Vtr
WzuzaW6K+Opcz1wZESYrNlSexYuRynqq94WMCnlZKcJkoccEDSALuZ0Nbqf1GPKpy/+PtOvakVsH
sl8kQDm8qtVhxmN7pG7HF8HXQaRyTl+/h7PYvS1KaEK+Hhg2MECVmIrFqlOnZtqFzpVRl1nOP6YZ
hOmT9jlWdmdhwX2L1QZmG42XNDC1LjXJJpr+wCrCpemncw2vT6m1U9ao58ervz4aePLidoB7Ctaw
1WsOTRKMueiz9pZrv7KzUf7cLx7VyywGB6YqVA0uR9EVkTWOud3cnPHVJgel+I/yOesXlnOh1Q3k
R/bB+rSbHscxUaMOYhn2/fD6OMM0OPM4j6ETfZrkp9o4NbvvBtQsY+rxdkAvbjh/y8lxshDpOIvW
t/5imdkRpNHHvbP/5r/AjdEVRBv4yL2kTiHCQFl1s1T08D7K4e6X9FI+52O0cmSGOprTAV2evM9c
mlcCBWvbhMQ0Yt3gFcX0wM1YzhAB6YWc92lza4Zvia4dJgndTRG4zypRIHF9DqCJNbNXgEVF8pL9
/s49duqaDEbZtjfSnyvHrUTFMSL53C1Km16iWgv5aLA+Wi79tXell5/P7dTRsDsrHZr2JrXRwfg+
GSIg38b3IzfNyCQB3GBdlZfzYw5NWYW23N6ynLj1kwKett0jQJEgXgzIWWKr8pCQIkdjuHlq0luc
fW2Pef9tt3gLx8BhYTcssMbN/2zak5mVZXzrbK9BGbnAjK7vNrCe3onn5p9GEm7WAuK91PhePeXd
f/x87jZIs0YLpQHyVUC9f5Q2OT2enq3vNxzczSYjykC0ZLm806So8ywl8S0lR306K+FxFPWv2dhB
toYntIk2JqCE4Asn9b5IwTtK4ps8yOg19VT3t8djWCtAQ04EDRF0Q7oSbt5yDEMTAncnGfmtT/zQ
1dvdXupSPFN/ZyEmmsQANEE8Wk+djBH83Qr4mtEq97+NgtuoOIBNgRBWfqvcIvZmUbc1thGXDsxy
FNxGncNkgL8K8ak+uYb+WTpO3Vf0ut19mhEnsUHLBj8PJax87S9S4gAt03S81QU6JKZo8reXBwxU
FogRA/+G0MI6/VakpmV06tjdTFCQ+ql63b0KYMpACB08ZnBX+UdPI4G5rs/kAY0uXorMOZAo37/O
zFNFYgwNfZAG4E40zUk9TY0z3Sh9js7E2R1eAMHBnXjO8SLxGJGoh3jV/NJlN/O4b34Ql1cBCgAK
A2T28Ig510VP4WdnlTbfKuXpNVUue6VDMiiT3zIYyB9yTnxnWzPInekQkK+FfYwqARaNPwO44hfi
OWNHgFKK0SllCLQJpC7tV1X3lOJE9gYleTWcPUpkUiuRATW9fijRsUrUKZy3d7x8ziDBdY2chkJ+
7iDRML1rUoF/yl8KUADMB3Yn4Csb/T6UMCFyPw59oFQ3xfFsGcfA373S9yr4XEykESmpEYEJFNWt
q8POXuBoU4ERwBKhCTA4LpGRWdrs2NG6KtGyPujks52/OHtD80w+MkWID7JUDOAAS/mdVCtFS0kf
IAiDOqnY3T89yIG9ISbB3wjPdClfjWhqa+ABCGK0CKBO4mY/H88/szL31wEGgAgqnn2MqBgpbm6C
Wto36EcxNoFRPkkhAKbovvqE2yCRbo8VbWxWtCtmxV5wv9Y06ECUpDjRaERJTTeMPEVwOYvEc2cB
rdHAb1RC/JB+kYbv+l7M9ds83X0+dysnE+3zYYB8Wf6m1EEcPJ6djZMGfAeCUwjSIRDz1oP5zrfI
tExDEDJDM/nqpPS/0K+w6ETcOhtWb6GD20uFgXYW6K/cBQrxQrRlTo9OhQ67Akd4YyHAhYItawJq
irQSdyLiuB2dScUUqb6lHHfzxmAd0MDCZghcZJQc/pUw09Ywx1qtg/YkhTenFKzD1tfbrOgUEXMU
SfA+KlGVrNKbqg7S/mCknjEcHq/zlnxEtGFOYTHgFnGXfjb0llz1SRPo9F186bKn/yaeu/TDuDEK
rYH4ybgZ2ZdKkCjc+HoGqWfhLyREYPeW1mjKqNRSSW6CWvPs+BhZgte+QD4fIKwaKackhPwh8fTQ
HQTGdOMAIJGANC2A4uAK5uOomj2mNCulPEjGS5c8RSU6ZfmTiJ17YxAsXcFIb/AWsXig+2znZTSg
HVNQ0hfFPiUi9PCGqVjI59a46iX4wwXkx5WvOu+r+IOdCCZKNARunbUKbdQ1ChUymql/NGvv8S5d
3znga8ZtBgw9TN6qgRSauKqkNbUxoLqr6t8Q2pTVY0T+mX891rMeBvTgaoOd0DT2LFxu13ammWWA
WTko4gs9JvVuJxXl12CkBeAd5E9wkJbiG7Wi6FrazMHY/SGXei+MB/wQgBUqMHEAL2AvcaZi7I0+
kSOnDxrwBGhf8t0p7f9VgMoVZMzhxa8sdd8DxmqkQzA0v1Tr185moqxDGNYYUwM0LMBOvPgaHKVZ
JU3w4aPwkJxRxy6wpeuDAAWYfTwD0SQO+Yvl/A9WEiErX42BkRhuVAe2fA2zvZBhjAK0sSw7BVop
WDwuZ5ECXxhbaGYftGAQQ4+TVvCMXdsk0C4xZnEcBEaTye3RuUsJAHmZGRgvjfzZLtNj4hRHQ/ny
+Ci8MTAu/TzoQfsZBFHhZeDuWU7WHOphSypqBTUJlJ8oVZb0U/2nn36hFOcSFYKHw8bJgzZW54Oc
2zqpMOQEr88J2jqCou6gQJvex+PZUIDBIDCPgKSFuDa39nPk2IU85m2QKqb7Hh12/ko+wlWIhqHn
Mn9P9+DnqAlp2wBwkIN6BPuMYPMy48CtB0unIuKmAlEP/MJyPcZCtihg0G1gEjRfpx9b+rEp3tmf
0I4nEbGkbk7WnS5uj+WZRJwuhC6pwBuLHqRqLxgApwT1GoAZoNoEjLs8ZdlYpxlcvhrPoB+teY6s
8/7VhjsJc+IAcoiKjeVkRUNLpChOmOfqdtbRbHb7Nfj8O/ncBBUKmY0ujLsgn9+h53RqCfLDb1ku
frWB3kF8G57BuuWM0UvDDBbhLnDAIpvrRzm+NP6EesRW/mKmByd9ytPn8p+qOpTTYQi9OLvW83u4
oMAbP55KhR30R5/CDNLdS6MoHKdTJa0LJqt0K+lDL32f6PdY+pCkjCXDaIOZfFTp7bHaDVuNnY7y
EYAI4H9Z3F0ZaaVWZwnBef3afEf6A0mKxwq29jjyi3h5APPP9vpyWMMY55VaznWA1mJSeZb2giCw
w9EjEp4Vwl3wXXgMXqOENCOT1QZhEbqj5ZF6L8IMGtg9j4cTcAQM1bQcQT22Ya+VeNnQz8o/84+9
08MyyODOgikDnIYHQCQZYM9z2CeBlZya6BKJ7PF6fRfy+dYPYzaZkTE1STDZh7p4GtWzJQpcr1cY
KlAgxDB+yMby3nukjZaS1VMS9L9i++QoAhuwOYI78ZyNaVBz46TzgBlS3D53B1Qg7SV2RGEkykSw
tAi5IG/Jp6B0tdfVWK8wgtKLQg+EnmF4SUK37He/o5aKuDPeqUaV6yUU6Ypvl++bp/2bCQ1jgEVF
hQ2iwJxPNA51X6lt+raZuuQk4vFkR3VpofD1Jnp/IQuFyCO/V+uhBSLMqJNAQoMx4yx90H6AtiUX
UcNsLTjMERxU0A0j1s+5ECbVqzLVrThAnzTL8VR0GO5PjydqcyT/quBpseNCydTeNOMgyo9Y7UL1
bXrow2MqNB5rNxJzdqeJc+/icAoHUP3FgaO4bXxK+9MEUqVOcI9tHcF7LdwZqcumsvPejoOWusPg
ojvg4/naHAXK0FHWi5gteiEuTWAi24MkmyQJwvmgKW4zunn2ZBTBYy1bo0C9ECOJRSO+VeM0XUk6
bTLKPLA0FACe+v1heexPRs2FswGIJ1+RSVM9sc0Yr2c1PNbWyRZ1Jd34fpaDt3ALaYA88zFtNWuQ
WIibLFDJzx9G/M/u2VlIZ9rv/AM61zUgL3UWEPU1sYL9eSN8893Hc7ecNiKEVMMXCJz5i3M000+P
v37jUKNuBJU7INBF4JwnQB/A7RFNbRMHRgcrfpOM215IEIz4QgM3gBmpd7WpmAb9mOnH4cvjAWwt
LvaOaiAmD+ALn8OOpyQzxpnEQR2fQhdxkcfi1/PDypvwBGR4JgRRuRNmNk1u5hGMnlZfSPk0F+9k
UeHlhocJHUjyw0kCOhj8bssdhMunQ9EzbFH7Ne7Q39TLq/PYnuzTYB2aL5S66v7I9lIjZ5e0cZjb
YYTGnlUveOV0sdBYVUTcuV4aHclgJJLeCIGByVuOS9LroiNUSnEvEVcJX0PiPV6cTQVoqK4BzY6e
Znwx+hwOjq2D+TmQyufQkTw7786PNawvJAwBUFfsLARA0aZ3OYTRmlQ0RDHToGu9VE8PdvxSts9z
TA8O3T8YAAvxQmf5JcBuOVVONKPrnjREQfGh1o6lJbhaN+YKOBV0rEN0AYEA3luW4iqeyl4mQd48
FYcy2e3ioDsAip6Q2mM1N3yRXq7PVJHB7R5Uw48UFSsCI7txDBfi2UV4Z2RBQ1SSpoT4hB7C2DnE
5uCZe8ljgEVG0Raw5waCGIjFsM1wpwSppj60m764yrpX5KU35cQz4kur7vYKlnq4t50+JmUmddBj
1dehdKfh1+NNu15qG4htdtGBaQchAG4cjpmliBgn9Nr+NM13cytwB9ZOB15GLIyErcowntxG7WJr
kHvkQBEltr+Z8nSKXyVSn02t+vZ4HOtFhyK4G6hCw44F39tyPaIqsSeadWHQSK95d4rmk7nfNcAD
AxVuFqK5iK/zY1ELzUFTaSm6RuOx/KcQ4SY2VmIhnrOzeq5XhepAvFR9sf8pW0HUcG2dUECHeKEN
GD3e8HxuL6+bXK3VJr2CYkfTwIX+1UmvJvXC/cYDWGfAAVj0HmdD58ZhIE1mDUabXUs0JTJMybX2
tq3D2UMhAPwQmHNEfQzugPe6Rs1Ot/PrR9RbuyMIfR7vpY2VWMjnzkTpoPVvWob5VZ+P+nDJB8FS
iORzZxppxAHIdHy/Ol6S8WQL3JAN8Uj9wAvRAK4C7JBzEcA4mdeZUqZXyXGLn3sZ4jH5C+nciU70
xi4yM0+vgHqCI7XRd18OkA/wPytLUpEn5ia/rwbMvEPT6wzYTexNIijyhqFYyOcmX1PCNkkNkl4t
/Vj3p3k+ZCKqFZEKzg8cZ2lo0Wo9vapoUYcWxfZZ2cs2hfJw0CUw/481p4bhW5q7riOpppYVZqn2
zeqpGnZ7AEv5bIh315thjFExjUV6DecLSMuEQef1FC3lc0e4iOJq7hzs0SjzSs3rnQ/pXqpGTBGM
A7t80L4MEHduI+WhMWgTYCEBHruIvRaiHnvrYwb5eEujYAX8RnBkllNkkajIoiwyA7X+UF5METxs
fXPCFwYCE/XhKGDASV6KT6u0G5UunILUI/+U5NTnh8nx9ho6ALcQ+ANVPh68wAMudWQo7HUao5eD
pHwdx6Pm7DakS/ncpVyBDVJNJcgnWlC2r6omkL+aIwAlUVWlIh0K9BNaRC6/nyg92rAStQtkdAcs
dNeoiStbn6P+1+N52tSDuDfgweCBMvmG87XWjZItA9xDAeppei+rvFIvRXC01ZnAKFByqzL/AgWB
vFscjp1VZXHRBUl+RhCTWJ4m6ma62rNQAa4VxGUYHwBqoZcTFvd2atqDjkxBeM7ay+fH07QhHage
EOCB6wvQDL5q2G5QASBN2RRMz4iRRdXxP4nnmTmlvu+bdIb4wX5Rzl2891ZmcMN/v55P4sZ5qJl1
D/GtdIqOhn76m69HgA8V1QzZwE19mpbIEprqFPQvSnHpo6fH4jc2D77+X/HctZyqZtiHFsRPydFG
t574PRWR+G4sL146rKga7jUzG8vNY0p0onFRyQFtQjd7nhxR+mxjDFCAsj+cNDQK4cMzbTGq5TAR
OciN0I0kzR0zdIkZRE+3rXFACxwM9rZFDHw5DsPBewpnTQ4y0ytHzxalt7eGcS+f6b+7O8dedkoy
Qn4jf8zoa16cZnrZvdoMvsKytRpsEg9vV9UyquQknBErPtLhKdLcKhOkOTZHgcJY1AoBqG/zD0Ni
5ERXqnkOaH5Wo0OfXHb3ZUeultF7sXokC1ac53OrQxMdxhNzDpTaM3/NIg6xjXVGTZuGaghAJRGT
5o4ELdDjjUo1EBLVYU49c29NFT5/IZ+7PavRbrHQjRUk2RFNZtFyRBfcb+s1QPYEahBhwG4FJd1y
J9VzqrdlT/VA04mbhyedHkPz5+OttJ6lpQ5+tw5dVdfI1wQK9ZwPpNpt9iCePZjxYEOJJ19jaCM3
XRSjpQXmKD03h6JKBKnFze9HBAyODCrb8DRZzpGkF3XeRqYeRLiRbTXo4r8YAdKiQBYgt4voMWe4
m0IeWrkblECrbqP02p8fz//WGoN2BiVVCIUxdpLl989NZ2uRA/E0fq1md8rQo9t/rGJrihhYCAAo
GDwAxZcqUnOMs3ioVSAOL/L0bn7dKx4oLhQgw1Qw2lg+9GKZs202iJf4clwf3ETISWvi8xYpS/Bg
3Mvndmip9DRuYsifqj+DZh11tT1O6ZPd9oLjtp6npSJ+nqpQ08sBijQ0nO5BpExnd/9UwdDZKPli
iRTexUucYdBDGhp+ZYGerG1d+W8UIMXHaFWQs+R5YSRpnOYEdXS+U5OD7Erg3dg9AkhlhCFg2AeY
gjNJjhITQ+lN2a8iXNGuowhO2/o4wP+9k88tNona0axGyJe6g+Z4enKgXx6PYGM7LTRwq2zRxKFR
Cw1om62gf2nvRj9jEeBhYyvh6oGfreJloqLaannkelxtst0Nsm9ZH1PyUf6LWWLJBpNVWiGKzs0S
NMZmVFHFt+xLpHrl7Dq3x7O0tQ73GrhZAvGtjn7HRPFbi7pOfmlCZH5+PNaxNUn3OthK3TlKoH2c
0aceOhLdtSYvEyHPNseA6xPQTEQKV5Y7muCGgfZW8Wf9h56+OMCC9QJHbHMIqDhgHgbuN56BIYuG
wulJrvhl2rv9xdb3OzHIc98p4J64ai4nRtY2ij8YX7pT2wgQspvfj7sBbaHhIYGcfrkE0zDT2igd
xe/J0Y68jPyFuUBG9P/k8wjfKJ+rKUxMxafKOaZP1X5fHtODOKGGCwJYa/7JiUdCGvUherv05ie7
vX16vEG3TAUIZxj/HGLNgNwuZ6eV81kjlSb7k+FmHch6XTA99aLq9k0tCuLlKiILrGMDpwURczNN
Ztlvp1M+vJaDV1QXYeuMrZVGcT6w4mj9hswV52fYSUfNYZJlv26OyXMsHR9PFZsK7pJm5cioCEAK
FI9D7iwnSe80khPLPkVXx+Ik/ynH86SdDOUWiWKTG8caYT2oQUwPPjHPu2GWA6nDjMh+H53N2DPI
YXcrc8aIca+CTeadZUpzaRjUCaMJk2uDfqsiPrqNJWdcjDBMFv7ReD4MKa/A1ehos29bpSsVrYum
iKPyklDBqmxN1b0e9vvFOIY8dhJ99iX9SJqDk50LEWU22zf8wqNCE5weCEbjUc05BCO8nKLVndmP
lKdpfEY9S/95EFEpb44DuWi4l+wltHqM1q1JrF6e/Uk51/W5zs/l/tAYK3gDizKK3lH1wL+1ZKeX
bB0E4755iNPkoM/Ffu8SxSzAz5oAIQDsyq1F2ERlD/9v8uf2AOcv8R4fwI0tBbzSG+2tzU4gtw5d
qCa4KmTNb8xTa/+0SoKYwEnEQryx2oh6ozMOyPWQ9Obhgz2CTHOVKJofpy9ZW3v1RIEk+5MXzmGI
BC+7rREhUIb3I95eG7a9VnWSpqPu23Fz1I1nNOnWOjfdzYyPw44ih//Xw8cVG8ZXixbRuj/YHyxa
ud3uii9OAecMllKLV6oGBXLyDMxGGguWfuN0YFMp2FSsuhUu4fKUZ0aoFWiqYfhF+1Kplyp/Udqd
hAdvc4TI3NvDBeAZbvMOSUTmVi4Nn+rNUbEHb/wLRweD+FcDd4Fk1G6paRaGn8a38TiKKCc27ifk
IoB1ABUug9dy4qkyE5qXiu6b6LIQvtPps2Oe4uQdyu6FD9bN9bjTxV21UzPqPTJSup93qpuqB7v0
OusvnpKLAXGL3nX1FDdvStrDb3l/rBdGFsxQKAmBVwIuiuWWsqZylJyy1H2pupTx5fLYVm34Iigq
Q7YDQClwZ/EBiUQz0yxTIhyI1JV+ZCKk69b834vn1jovOnOiFdX9Xkczp0Nbv9i6IFnA/GLu1luM
gFtiO8rCoc8wgig/I4Bc5B7RLrl0BHCjcEdzvxeNgw3YHxaC/XC2vXCaoUzGRPdHxvN2pJ3A0m6u
B6gPGSQLmQn+tVokI7CGxqz7BjmXqeuI2HG3FgTIY+woMLMjx8VZDzQxqOy0LFVfG05dftIqNxHR
jm9dFvcquDVPyTCkyLGoPkFhz+yN6nNBDsnuUixYcricDOIJONOKVnYII8kslEj1jexAvvSiO3xr
HeBBaxpS1zZKebh5GmapUHStUfFgfbHKD4aIcnzr9obXjCcAkF4ILHPyW8Mw46zD53fGN2J/SrNT
iLqk/pPmfH18wLdWg1XCME+HWV3uSVOpiIXPvYT4RP1EnWM5P+nNkyJiQ9g6hPdauGOh5I0dZwWG
Q53DPJ6id+CNHqwzDV3tTxj+xSXLICmIouJBuKqrjiokrCYpxdLXx/pXHl+EAP2t1WdJZjQCwqvA
4YnOMyOdC4dtrt4IKPoCi1qgbS4KgIlvnEs4hJzNyvpJK3vEuTECL3ovyYf6/SgCXWyddMaz8X86
uFvJAueiJDkGe49/J+OpVS5d/+fx3tqcJuBeENBhPya36nFX0UwzQsVXpVcrfkarjb3y0ewJwXI4
03ClUEW/vPrCRkbb9cGAI12kbv1jkEWncD0AgHbBlAeDC+gF2lYtFcyyive+BB96fDeXppu3u4GK
rAQKVT4Mgs4QtlxQJ1SmsZYSA+Y8lo/2mBzILLj+1oYENfkAEQIMCc9wVfwfheCmTrpM96vWm5Nv
qN1GtlmOvmuat38xWOpFRTkJGCp5i9jUE0Fbklb3w/ej+RzmT38jHtFBVDcCG8lHs8dWbXojxsUn
J+96UGw217+QD58ZeU7WVpcHUtc5eGckioxCMx3S/tyq/mP56+OGecHTm7EXMawl56YRKx3t2CEG
8gl4tV7A/pOInKmN3cqYNtjLEjUNqx5AgNiUkaFLsn8Kdflc0L0UuXjaMS8QvP8gAUeekDvORjnX
UpHDYujNdPzQVePx8RRtfD9jsYNBQmMbtLDkriJFz+OCDonmS/a33u+q/SsM98XCKgCUCpeQO2uA
EWSsK6fmg3+3HD7r++PwiEf8K3/1OI3S3DJrW/MH8mcqXuKxcJ3xvH+KYJAYCSxQtQCdLQ1SbYAY
xlAGzU+wgej3Rhf5r+ttilABYitwnnAIsFeXCuR2BDlrGfe+lJ4ylOpRl0YCQ7GlAqQwuDVB9aCt
oiuN0Saob5Vav5ovxPLT5KKJCIU3VVjocwJeYZTE8Gi5pqPoMK3rra+kBx3tDBXXsAWjWF/RsHFv
NcSAXawhNjVJ1DGsrMGPxu+onhvj53I+2PuThKB1QEIE9hsJc0BVlsuhToVB5MkcfAeM+aSkLtmd
VYACxjJrwuOHp8mdOSfTYiS1o9Evv8bhJ10EWVj7fUvx3H5Fk2/V7guIl0tg/YlnRQDLqe5gqm5b
u5nTe7IkQMOsF4bF/2FAWJ5+bUW0mlDFlKLCRwtcZ1BdPT7SSDuUe7vgwifHXYTiGEY4jJcAtzRA
JuVdryu5X7gmcO2OENu+vrkhHK6/Cogh6sf4px7QkvkYz1PuE1R5H80/zuSqylHUxWp9VJiWt6wb
OPtXTaaQlSEz7aElASLT1Sriit57bCKWD/CFBr4Orkj61AB3e+6DBQoUPrGI/2ZTPjhEAFsBygqk
BMszQhqt6UrkJ31UC2YHLdp9ccNKod0xUFwsusL7NSMaemgGSXJfGq5W7Fv5UQhD2xoBu7PfGO9Y
weByBDp6Y2QdeKb8Ys7dp4mIHIOtNWa9jdBmDYViCh9RQ9Ps2G6mqPFJesit+tIq06XaD76BUb9T
wr1Z5i7pGjpCSS57UuWGwd6bz3hrX4nEBVYDbtRyjppJ6/qwzWrfcOl41CXvL8SDTQFxFUS5Vt4r
ccDJHOZTiThXBNzwl+LbX8hn9b7wXJFV4AkyaymMx7iG/LD8nJ3l+NN+8XgLIZcAYCpyItxLaCrK
Ks7R3cunnTfd8sHdLR5RUPhmMENoBMAjn3QzVNABTW19+fvYPI/5blgSq8T8Vzz39XOF+SIU4jvT
I6+zvNtpgni4ZgDzgmFq9YpDAXzcWmBq8KPvevdNA3X+49nZOF5gL0I2ClBwwLX5tY1LW6rIlHa+
LNWujEdoWniWKIKyYSOgBDAexGkQdeLx4BaVJRTcZJ2fGeUhOYZUlJ/fuDff6FuBcEOzQlT2LA9Y
UYDYpTPC1p/Md2P5TMd3E+vhJjhnW3MFjARcM3Dp2ghiLrU4bVNFsYS5mubMjfLfjfpblUQEI1tz
dafE5ryOHnGNwuwxV43xtTp0ueAsb4yBQWDZOwLoZ5C4LscwIoVTd7LS+FJ4jtVDPe+/cRbymf67
VLBSynZWGJCPmmTJuQ3aYRbxe274FnD6ULOFIBlri8Utg0oyRxntpPUbrHCtTJ6ufm3yYMyDqPvy
+HRsLAarYwAHGq4fGFbuXpCbWunGvKz9r4rjp5NgrtbSWfkzQw6hkhEdzLn3SofGYa1KZd2vT1pz
CVsBQ/aGeNw2CPUhs6mx8lhuKWbVKEk+an5URm5dx+5uHgj2dgD2DJx6KFFa54JlyRpjY0J4Jvr9
3JNfe+feBM0EhDuAk6wxQ2lftYoS94Y/vU+bD2EpeFGvTQZKaxEFRR0JlKx6S8e50VA9V1S/qV1i
HGrHC+uL0Qkc+o01ACUgA9DBd8EFyhkm245ADRg2km+5ef2FhJ8fz9H6NCPJiDeQDI5SkFevsOcD
sSulKm2f9u2nDjREea0BLCl9eqxmaxT3ajgfj6aGPmVWhc5qauEqs9uPu19yWAiWeQJUH7uJ7wDd
mS1KMRWstV7/VNEeQ/D9bJaXXjyDbSP4wzxtPEo4oxRqsWrmhWr4Wfozak/lV7l4GdWTPJ/o+Gf3
VGG9GdwGvDQAgHKqFBsNxZNKQ6jsKEfPu7uUojUGzhooE1COaaJzAocSnw2NzL0smX6uunF5aUUv
qo2VXsjnTJJN5XiSFWr5yrUOE9eOOoG/saEAwT04M0Bq44WrcgOIEylrprKS/eY57l/DaTeAwFyI
576/V9FHT0oa2U9cK3QBFN+9ugvx3EEoNfSuzkaIp4YXkwMVQUk3jBKaw9qwqnjOYoq43YNCpDAO
EwDC5PxPob6E5CmUTk4tOA4ba7DQwr7i7o6WJws0KBWQbZrxu5Bfk/D0eJbWo7DwlEU8EiNBcwn+
uHWJJOspgG3+kALlcqw6wJDcWfR0ZnOxPNTQgpAnGg6zSAlvM+gQdzOaoEy+5Zyz+aM0fexERRPr
iWKZcDASIlQCqjf+7Tknaqo0cVMEH+1ad2FXdh8G1Onh21ngnhkLzr0AlBGJcocUgRHmrq0k7v4U
DaJJ4D4F3xE8VjC4LFdarY04y2yaB10K6pAT2b2RFuJ5vz4JK1yuFsQT9ROjwiC3xxtpa/4NZIsR
5MMDEa3tlp9Px5oqsa1kAaiBXLVT3GI3IgH9Ek3jLYUFB4ynUlKjLK2nKMuCxG3Cr0Wx+1pDTAd4
QjSIQ1tgPOCW3z/LeWnZo1wFag4G2sZFba/3eIbWNxs0MP5Z+DG4OnkHNddHpVUKpQJX1oHIbuG8
ixVXzl7yGF0+d2fjELlHPhc5DkRb4TItR9O1Uj7L2VwFXuN8cByv6w6mq4y7zwS04DiwCh9cozwx
QwZO3SYa0BRAz2QvnJ1Ds7+gbqmB88lGO8WjeoSGtMsPA5W9oTo/XpW1AYQGJDgYnBBuvcr29Z2B
dUBZnhSOXAZV8pwVCOFemu65FcFd1qcD7hIW/42JDQk6zoxHU2OWM85I0LQlSkxclLMKDPmWBmSF
3gB/b7XWy3FYJCajE9lVoNFPefG6m4MSDHtgN0LGBllwvBo58yeFxayklGbBFL6O8SHff7ohHyEf
CxsK7jePByqRDbKcNEzRTRycYobmttJl90KjnTi8GRR+sJXgHuuKQWdzahkXl34qpfdm/QzAbVoJ
vI6N7cQin6glRoEmY9tfLkNoKmlqD30eSG5S//6dOD9rwaHbMCOIAKGtC8Ptw9hyGzZB8Hg0Whhy
yUhe4sHwpEH3KpD6j7Ibj27VfH08bxsba6GPG1FKqrCvY+jryXQ09fYoi5JPa+8AYW+cQDiacJVX
rSB7OZ7HZASBY1id7JC4uu1WuuCYb42CpfMt8FAyKArnDUbgnM7zUCmCbvquqr9nEYJjawwIuKKT
JXxCFrBZrruSWlaX2ipILq9a6zr1O5r6j9dha2cxGwUsGC5qzNhSQ5UA71uDaDYosqOev0rxFelG
RbB9N6cJBO+wIwh+I5+yVIKq79LO2iQPKud3du1iwV7amiWWeMf+3UKz2SkB6dRsZEE5/9acT0r1
WZ3+PJ6mLRWINv1vyaCyKgUpYtKnUxVmQdW/2Na5Hz01FHgizNYtvVlkaBBqgilhqBq+/NepWg3U
y3kaOJkvYwjxp1LV3Al/5fD2eDQb6wFcE/ogYUVQgLI67GOGi7w3YLSsLyYKUAXrsSkejRZQYYSw
DeJby+UOpzmsWwoGxPRGu4OwA9JqolTU4iABj6A4/ofY0FJ8lNk9mUO5ug7jRwSQ3Ek51fVRJ2c5
2u2eQ4HFmI9wm7NgIxvp3TWujeXQ1XVXXrUsO5zLSETgtDUU3E3sqQcuuRVbuDlJk0rsFvIV8ApP
Hgi1vOZnU/0gxT87l5xNFfIHeFHipGBQy5GkSdxqY67XVxMIxmMmajy6WnJUBKCnLNL8rDp7Va6h
dtJQa2ZRX/P6IsnPyt4UC+PIRR4ZuGTWv4NPJjdZEvZ6Suprrf2JjlouON1bX49aacDwDPi1eE8u
J2cectNOTLW+Oqr3s91NToSPv5fONsHdJiq7zOwsqtXXKvtxMDXBC2NlmTjp7GK/k67HbdSjYUF9
/R5PgfR96D7v3TiAoCA+ispElMIhe7OUj1CQU/RRV18VeizoUUQTvp76pXjuhI2ynDZ5CvFd80LL
T6mIwGRDPhCWyG2h6Aq3NN9/Z5ijJBmzeLwO1uAZRe2pX3bPD/qxwQdALTmIoXhcVhQ2KTFpN1yJ
4zbkPZH2y0eKj/VvxLWz5s00FbOabBRcXdtT45SIvYricWxzL+4dEDTBliK5jhAH4MDcAs9Zkk6q
RYyrk3w34itFLZd8EkGC17sUIUuQr+AQb9JzGuGEOi+qX5tA00avbbIjEVHBbyz1QgfnZfSt1cJF
hw5KVY8OnytN9G5kZ4mfKmSQdYSE2JuIf//qRddlVIGGkniZ9gHW5JTmv+XpCVWPidw/Pd5ZG3MG
LwD0B8jrM1Aq+/3dyZZBxprmoPG62rN8SWQPPIVoC37erwR0JqC4ZF1moWeppCx1JYyGSbta/ZfZ
OvbapdhNho18LN4UuLRRebzGh6CpY2hFWaLhCHpKfIla9/EQNtYdOShkY4H3wx/+kWcgTK2RJteu
mXRsjIOym6WTJQ2QhGIPevQe5U94lsihkzSOfW2Nf4YfpEkF37+xzvfy+Yi+2Vjoe4JQ6jUte9ZL
QgcNoiki196YpIUSzmlS6miySQ4l6IRcmRdJsI22xOPeBLEM/D6EG9nv7/aqGjczsJemhdfD8+/I
FpyEtXTA1/HKAt0uqH2Qu15KR1NQTdJop13b+p30ZGeXxxtobQGX4rm5KfREVxsC8XL54lhP/fw0
TGcr2Z3XRznj/Sg4+5Rm81CmUqtd8/nnPN7oP49HIZokzo6rZVNGuB20a9lesve5JljhzUmCPUK4
HbYP8dLlGgCQkJu0NPD18slO3Kl09d+FszdhjSnC+xDQXbQ3x4OaM3lhqZCkjHHZZaPuOlPh5pXg
sG3NEjDCaICJ0CKei2yYdxsVBD95RmPHuKKDi0tB/r+7aRobwp0Ca6nAjIs5LpHXv3Za7w62F8rt
3tc0K4sFbQDe7MisQNdSg1T1GuKLqn79XKJjtBmKgg5bU4SsBEPiI3C9ivKCvj6h/0Pale3WjSvb
LxKgeXiV9mQ7yaZjZ+oXIUnnSKJmUfPX30U37uktStiEfJDECRCgKA5VLFatWmVUnf0ylFnQtL4z
KJJN4GuwvEfhB6CdIx6IiL2jNdtyBl1qxrinW+elHz7N0cHLH4Zz89kr9mvEYhjBNVZymkaei2Gq
5GAeot2tEeEyIcEFlDYiGgCbC/vgzuGEMuDWfInZkfXHVlao/Hb3LpcJQR/UtUEjwL2DU7VcJsMt
vKJw1fBFuzLH8vUi8kPrd2V+8ZIyUKpA6/xqb8N53NCojUC6CIBOQDnFiFPY2aXrjFX4EkfROVSU
0/NeK8XxIrxGAmkLgCIE/Svz1mNApSSv3eS37VGxJVGU9eGFfPiY3NcEokZkH0ktO847I01eKZoN
gY5vv3JAPnpHgDeS/y2Gsryu6tQMOIsXTW98Jz8Dl/eOBboZQDhVLBzNaqoxQKWe2Kuq7zYe8GPw
PkdU9K0yUxCv9i1q+KtIeUG8L62Ah5SkiNbrD/nYASD9uEcpBmdSLVLacgiVl9x5KrTzICuMXTtL
aBX6phQcwrYyHbrSIoqmWemrOz8U3iu1T8W0+xJaDiGYjWKsLbVrMYSlHBB9y6O9CAW42zxiDCIk
XHUrbrYIeMvUKtz01VQf8sdSxmaxsQOAiJiI9qCMAI8qwZvphzgb8lmhr8XvuA3y3dx1+Hpczrh9
UGIDuiVhddI61/N68tJXtE9BfUL5be/xX4oXIt5639it00N8Xjy53cfGkZz/9dWzkO8Kbgwo/dy0
NyFf64LKycGa4KelnyZNkLiZxK/cOKt4UCFogiwgrmwxdDJS244zLy9eHftL2fX+OJ61WTKftVvG
wXH/jsFPw40/U+cMyf0KYyjHagCZ4FGLqB8ed2/KYhDBLXPBwh9mIQYpUVE/06e52K8SCObi4kEz
G2R8xVLbgYV2EYZZ8fqVTR9HuheChwAuZCIWrKEnxQrol2Z9M0ZF7Lzk6a+2DIzdrVMgH+hQVJ1h
L5AOEvYgK/sM5XKh/TKqh+RB2u1pQ6EX4oXVTxU0s0T3ZfulT8ZTlryU6SQ5RJsjAB6HdDuufFP0
xzI9sed+HrBAjeMnYJmwBskIG6qAbAMuHVQbcVIAwSjREK031dp1XsCF2NdHOz2FsjZ9G5qA0gf4
xXiqv6ncUhPKxDL1kvXuC/CSgUk/lcpTFTVBtruaQEfqAXEZ8GuD1B/J8eU4VZ5kieF27ktEq6fw
MZe6MBsmajGAYGFjPY6bqR/dl/Q/DTvE3slKAic7OLJqTGHBAJ3mgFQ8qZGBQIpcJPuIdK/PQXZl
vCbW0/dzWXxIv+8yG/8MgFoXJE6QRFndRBljLWjuO+NV7aODg67FvX7430bQl3vB8hbQixhTQGWE
cg7fMQEdBQV40MGVgT8jXEZxgYdWyTSIN5VzQuPLPmeVLxCC05xDFQ8tLJGo2RSplNgezVdD/4/3
MzK+3l8dcYPRuxuhaZCZwWHimiconaeyLm+ikj7H8aHS/MZ+NtLDYEiCM4Jqo+oLL0UU1vAgInB4
ImKRlQZzo6GOUTj8oDWvtPk6GjvX6W0IfjtgxVyQjwkql2pDDa/MjZ7D5uRqLwUl9xdKsH98Cg6M
H9gwUNbLdXt5jAp0jp68OQpJTSNfM1/1nS033waAyw2UOZJkIBQUJpAVRafozPRIPhzVk9Mf938/
fFYU9AJfzgmwl9+vuZUzaZHlkaz/9KG39nUGe/t45KURuuK9XFdgzlE1Ck0tHQ8NtXAzfBtyyYtn
45iCXh4BXH5EoWjG8uuprVBjiofomVl+SH8bdqB7fhNJvPrtUdC9Gk4r4hriaz2PgJGaRzV6jvRH
A135rCAuzq3s+byhDBzuhfgP0t9IHIsqZ/RV3SNNSrLG8icD2JOHnUQAfDvwgAN8F1YJZ0kks9fc
sJ0bpGJJ2wZmc5G21dpYKFSjIMwKpwMuvhhszdXETadWxVktQfc1+Kr3WIGjetiJz8E8sOuAGwHg
Z2OhXOHQjplrRXoTeWT+3abX7GvX7z63GIDT8RpgzAFUQLCukeUWjRW5LimiD2CEtfd5lW/fD9AM
loo358O/lsdWUxjCGJnuEkc5TR8tKjGra5vENxpF8yg/QvRHjPI142Bbs+fOpNMebP3DXJ722gxs
AJhmebN1NHcwhLutYBGzvWKcSdt9GulDLOPB2/r+G/liL/EhdBRXSyDfu2ZhMO50KLH6+IWsJQjb
eRWB6LKOjotY9BjOBEFK31AfkbOcqIw9dWsOt4MIR5RZuTXYIKIkKSi+FH9nLGk1B2ELvDmxGfrF
z8QxA7NEDdWP/VuMfBVqal3UWyDDuzyhk1NPdlopM8nZX4QZP+9LX5s6VB1xEBGnSkW4Wfh6PCU8
Iyk6i2jeVWOkKZ6m5PX+EBvrzzkKUF+G5CEK5QQVUysFrDNmbRG08fKzxzj6+758/ok3AVa+Aaio
RR4XJgivExGolOnpDNx96BC9+Htuz3ky+eCo8NGOzFe1A7xjSdx7az78yLqYFYy3mCWbwrbleH+b
wL4G0/BIbVlnYNkIwpb3TZbGA2qdSITLOnd95rzeX7L17QAoPoJLsBygKFs1Iytdr3ArRMdImVtH
2zsNZuIjZeNH3U56LAOXEBrPYbmA3ABVhcO/5CayMaF/XjE4nUFY4QXx5CtMFsBfnWA+ApD5qAvD
U2iV2B0txQ2zpNZJVz6Zf/ThSdvZIfFtDkAl4jfuU47iXM5BsXsXTb41k+SZ3+cPubvXiCMHhJVB
cOmt25MYbR00Bc/UUB+JXRwL5SltX+7v9sYKGYjLANyM+vB16r7LqGLmXTURNUNL5o8me1Tivb43
poCyBUTTMQDHCCyXyI7KzCyqaCZopXsx8gPS7e9YJHiuHGXnoO2ZKlhxNUldtwz1iRQ5iE6qJKDm
Xr3m/hKSiTAlnJlaTCpm3ljajWOMxIhyPy9K/x3nCNAioBBhC9GPW2TxcNta81pr1ombMzSrOisy
fi8h5sAP6mIAYRca08g6cPXoBNU2vmac4u5hqKKA0h+dvi8r989QgGUDbMyjAmK/QXVGvIBmhUEc
+7cd/kz37zbXtP8XrwsB3jH1ZncqMoj3K536c7b71gaOCYETTmqEAg9wcS0PLJpJWuA7USeCYrCw
8lPJpb2hcjw3gM4tvL591ceoacYEsTI6E419twffbs/GTvInvgOLIfglcmNZTWbbY8/ymSTOwfzZ
aMe8uTAZk/rqJnobBDTIqJzHk1pkjGNarhtsxiDGfLCmoNgbvfpnEv/KF0I/4aSAJTqq4ABWp947
R9ppaC/6KAlMb+/Gv6MIBpy17tQVPUYxUM1r+Ml3QzaPzRFQxQhYGZgOVwDFsGAgEO6ciVjlx6IP
RkYS2T23tRU4rYhOI2QJMygod9q6yTQpJtxYy2/9UoZH2JrBrXgxuOG2tpf3EB93zkH/0z/3KB25
fw/xL1w4ajhMaE8KhUCAgBdAL0/sxAD/mSgqVVHGk1RB9DCPgb2z7eObWpio2QZDILjzV7WGqqOg
iXSi4kSxk3Ic5+P+OSD6wzNnwEetENgpnB2GIM5EPOdMlcOcfYzcSyhTu63N4O4AuFHhOgGwtlwp
aw7LuDCTidDhKf7e1Qc1fsc8eKc71KUgbgzY+nKEqO7j0G3mmWThtTSf3Uz1BxooMtQdv5XFLb8Z
RqTGyFFtESo6dqPQDiC1bOZvJXvUrEOuo/Pq5f7WbNx+cAURAXeRfeInbDmlxk0GrwvxELOUZ9iS
fDpVzROCULYs5rGhiTzUhSgdWpYj3iVoIlO1KZ2cTiXl/BrOJ2t4uD+RTfnISfBTDIUX/YSqjHKt
H2uNMC8YJ7+WZd9l8oXvV5s5Kjoj04ju0SBF5We9+8mNvDLHvCIejoQdDvByK9Q21vNsMlSixqmv
H2ZvJxCSazlANZyFFcB5NOYUjm/lsiHPkQ0h7seJGj4amUmcwQ1bxXlYkYKCG7LmMe2KVC0U/qqf
S38YAvur4h1RuXd/ozfUHGU7iLkj0MezN8K9ZDiF6zQOnvZ9DZ9WBx+hqfp9LGuUurXf8DgRPgD5
K7hZBWdKT0PTCWcGJTTawPNYUOwNomE38MDjEUAUeANQs9zuJjKtQq1suCIgXbOe6ChDt2/P4N8B
hBNr2DMCSa0xE7M+2cNj+2f/PnB0PpqjIguP4PXy+8dmcNop1GZCf0zqo2uQUEZstTkB3lgcFZgI
uIh+lOcM8Uy9bobr/3dV+BYI3u5PYT2AgQp7wDo5FzUgl4LGlaCNs7Rksq+l9pg8JeHuHV6KF15f
YMS1tbmA+OKDWwaerD/9WhFQtohleUtMILksqLNTULNUc8u6ajX6352c5NLszq6As+xmCBH5arCw
KeIKQ3inLj3tLZ2CQeI4SFRfwssEU5z4htfKqDBq6PpV60/V0Yokd9vaHMGO8uJqDAGDIVKkOhHA
qFqkuVdtfOlwodUWQxHJxZS5BRvHiNNwwLUBjoOnJ5aawGgS1YrWu9dE/at/Ktzv90/pep95jAbd
bXm5EM8CLsVHmdb2Sj7n1770Vav3HWb4jSRFtJ4CmEQ4FRSgWfyaEJW5nCwzNcrsOiVB+Twlh/tT
4J+49GiW4vnwN88uqrVDPFgQH1o/5uSotB+OQ/hct2fanrWdOGecKiS5HE7VgPgKvFnBpQHVn0Pd
tmTXSj8w5VyWkmO1XisODuaPCZSMI0UuWI3YrHSWtTW7tn/3mb+TEPLt6+Eg8WQjUJarlKOXZnVN
55RdR18ZJp+iPPL+Xqw9PpRBgq4F766t4HWMevcMdOPadSqboI39xusOZXRkaASqHu8PtbFSGIqD
RfGTz2y57QyxFTYbpnY17IfMftZ24lG4RLhKPMDIW1etqOVnL1HmGrUTVx2tp1UdnUxlLffWuodz
9OaVwT1GhEvQvZBNzGhCw7ia1mmuHqf5NCWn3YuEIeCzQsdhxcV0zpxgATNmG1fan8v4MMki7xtT
4Hcn9gCmfJ3ht9Io19HIfLzOzYPinSLjgyGL0a0N7RtfCQj34CshQCT4SulMI00tMAQq6UL4Yxdn
Drxhv9pxUpT/DiKotW6h0HZEReNV8cBt5VNZjcp6nZBLs9FzFwXWgPCK5WDTPM9WGurdVdEOWnWY
stMoK9Nbqx5OIRKyHOq3Af63TNR2DCBvvEKx+zQo8gARHDRe6HbWhUEx0GwNuUFOQ43ArOhbqlqc
mL1Wd9fQLIFa/JbLqODXBh1XEjxjvBuBNAfKZqnZrqtoaZq2GOBL+EXLA3c6o59fERjFuRl2u1Go
wAUxB1xxsDmuOvZwIiRldlL9itZrtD7HnuRyWp9eXuGLYD+4TEBbJ2JVqyHNSwdG/TqwD5SeAKHT
2Gn6tVfL+SA4XFgy3qNJWDBd6WO7yGP9GuuH2vC7/VrO2X3Bp4WCQ7BNiLygaGoUzQX0/zqpYIh+
yvWDI4MKbSjI7RCilrNILZkFQuFrihxhFCQ68EKSu0k2hLBKE1BthZdjCGN8Sv/q6UMja/+0HgFX
kQWHH1kjGHbRo+27ZC7z2itJN/9lZw9l2ctZnGRjCLMA8/uYWbpSkkL5mBUXEwXSxrf7x4m7lEuH
CgcWEHpOlgGXULyX+q5PkihxYjLlh9IlPUMfmqCDi8uep+jL/bHWt7iDBCHyLzApcEzEEJHZxx0z
mz4hrfHwYoW7zTqaeHOeGuAhgbQSS1iTqtNj0woTYsFJHwPP+X7/6zc2YyFf8NbU0hgR8oD8KH9Q
6aVSz0m520DxKaCXGCI3vBaeL+CNd+taCm6/RE2Iag+HqXSD6ff9OWztAKBbFjI7CNvg6lgOoIeT
VuBmikn4OP3I9vvLvN7tX+ncPt58vq62ZQKgeEwMxfQ/VbVMqde33lK+sAPtnE+D5uHrk44ny496
+Veq/uyj6/4bfDkQV5qbicxmkbsVH+g6KL/dk5L9/N+2QXAGqVI4CTUhvzD8ug9kjMIbJ5V3sUFp
I1xWxM+EXdbCQq1rz4uIEh2UXy47Sx/EG+cItUmwHHgVc3UWDFOau62SzE1GNCv6khsPGmLMu5eI
x99R7Yt3FyoOhLNkGMqgJGYZkTB5jB69UaJp6yWCL450NkLVyEAipbPcYUC2GxVVbi1RrKOGxio9
S8HZftw7h+Ugwiq5sdPgFspa4mUfev1jF7xDPH9BIiGPpkwiLWWb5mEJ8FxH1PmjZj0WO2la4fvh
8yEXjgB0eoUpzTLVqm1E2gltnr0g3Fnk+yaeU9EAGuHwX0KkYLCdWFOp2hEru8Y/x5204Cvxgi2N
J0ujnTd3JMwOtP2Zsr3ISKwOUh3AFsJUI0Ig6LBZgDawne2OpGbvZycLKM/727t1RG8G8IQj6vZO
6USZ2ZHSPlD9oLtnsznfH2Ktxos5iEhbxYkSdRyNjphtctSZcqj+/G8D6Es1w12fxGmNObTOL+tX
aLxHPHoVcBAB0jUi7gXcd60yW2NHooump37nyshKNhcIETlEf3icQyxesAcgVuoOKqCGn5JHtdpX
6Pl2RjkJtYM+QkCDqcIWe8C0N1rhdcS7JCDo7Ob9cWm4dRAOQA0KMGDtluuv1rHeTe1Uw0l9cOir
W0uifRtnFFzaPEeqwROGb7eUz9yyb+2uZaRix0o5lM6lTY+7jxDvV4M6IW6oVy5LnNVNAYZIRswC
IaYnrfr7vvz1ow2pLA42BwwFNlRs5NkirDtEmlER0zyptp/bHxLvrCWS6outhcKNDGogl9Pria+2
Cj0w87oeKtJ0QVs9ZPMx3J96x0QAY0MpPc+8i2mUkKqZOrseJjL5lRaksqrnrYXCm9YE0A/If1z/
y732GrxsQ9TDECP+CXbZoMBDgVoHo9nto6J60QLZF0LI/NwKhluvxtEdRsZI2Co+mK9lSfENnUZq
ETsBljK8esRKwzRXTbRupRPpv+vaUyJjadoUD+yUbnO8JVjDlsvEuSBBhVZOJPsQ23855rf7x3VT
PIwR5x1E5bbINDUi/eFqM9CK4HILFEAsmMzL3hwBbyi8QnA3o5P1cgJxpGqIMRg9MQ2kCarKl4VJ
tgZAKSwyliDe4CXcywEivYrTzlY6oMua6YNX7oYbAUOIvttoRcUZjcTzY4RWRU3mdmSujgU9DcrB
7E77NwEAQuDLEIHhtk+YAZvycFLnnjA04D5W+LFfPhJNCElbeJTjlC7lp2U24KHYjcTUn23r804+
c37toKAQsR3OkA89E26FvmHFVDdKT6LWPvxSGhk2bmuDkQflCSDUgyFIufz8suqyaJ7pACjIzz69
6LHEbdkwpmj/xVNyOKJI+QkHKAm1UXWZ15Op+6A3T0Zy7djz/h24GUJUAiVuGm9KMUThUd+Mc9+V
OO8b1tTglMe83BmYXTHMVk6KpoytDchaeHLzT5P+aeguqiQksrVQqEhGLBJxkXVRdZTa3Ti23UQ6
/RmdwVhybvZHXZB6BZkBEg+g+cRTcLnXWjPVqBpmE1GSL0rQjS/394Fv5TI8BWgDjxd5vN8s4jpL
8WPHBtce9ZnUzYk1ATg3Qu1DCpvU+Xn6YVAP94fbOLkmGHsQB4N9AqefEGEwGBKnuRnCX23QmR5s
vokMS7GxJSasHkAnYK5YQ1Njz0DOzIF1ihQ3qPWPmfJJbcr90wB+jZer8C4wq1rPwWAwjyztwQf+
M/PL/vvuVVqIFzaFjoVDnSxB4xEg1ti5zN5hoEB8As5m2CnAQsSim2bsRyspvZYAtEZP2s5SfW7/
FuK5bt6Edxw6GUldQXyEkgj12ls7KW9XAwjHKKvsxKmysCXJ7PrTj1naQWXjFCH0jAcJAqmwsGIx
r2rCJx7GeCB2HIyuT4undtzv2r9RpeNxi2yDJQaRJvQ4G6bU7klTJecCmYZ5OJbveMBZeDxAxQEA
Wr8fpiRxEiuJRlKjlNQvComR3VDnhXjhootaM5tmTxmIFh3KIniPmiGIBFQI591Y4SmyHijEQU9x
TbfVQcMfySW0tcu8NA/0NtxUiB63E5czwpDWSIBpbtGTMg9mY7+ngacnrzwHcAYeN/+EG1Xo4zFM
nWEeCfL4/hHvyP3yQViBiwGAYDjD4qOkdyOz6+12JPoYdKj+iyWndOMa5YWL/GnroA+CI3w/Xozz
yMJwgKYFv9SfrPcrWT/sjUOEZCuaH3BqY1T0CocIxCe9CkjwQNrsNOfnnd1fYCvwToArhkAkh0iJ
7mrqKUY4cnd7SP6omj9a+6PyywGEJcq7trWAAoY//zzpT/H4sPcygHgUtvP3M2evFJan0LTRYCmc
PWcI/dn8pluSLV5rwXIAwZvsehSQhkAXE7M5jf2xoddxZ1v7f/YA4SP+OueRJMFeD0lcu23j9iSt
P0XK1ZJcxxszAIUGwkhArHPSMGGJmgZ0cVbDOpKr5dHJk7OKP+OUH3fvBKgMUUEFrxgqIRb7eRNL
CjPWWtJe7dE76ur+Zw8Yem4GEJappbpamJmBAcBCO7ihHxuSvV7rGtxUFOYjUIKSVbwNl+bIDF0W
hx51r7ld+WVuBJkqCcRsjQB0Hc4qCNyQthVGMBJvUBXwcXPkBM8V9pLEgky+cFodpQwtr6fe1ZyC
Njuwb7v3GP7Qv59vLBcoUZ1+mFqIH6pgzAsQbs27LTbI2x0gKTm8AC3y+ARvboQ6asGwiqr5awO6
frS98jtZL+rNJboZQTBITTOVQ61jhLh4nr86MqqNDW1DOxyez8bNyd/nywm0qd5MnpV61zk7RRTd
5R6S/bcaeDd5upwX1oILQzhEY0xTxhBSvAJk71tq6Xtf928zB/YAqqnxXtSCh+oZJe6KLnSuQ1CO
r20keVWtb02sz414QZEra5gtvYf4YkrQmeYSW6eqfkjd/UcJ9VjA9YDeE+skwmaTyDCywczDq1oG
evLJKn7uXqWFfEEZ0Cpd1TqgPK6zEXj1ydjvPsLh4TWvb4DZFdTGLGalHuYmvDrjZ+rn9Pn+528c
1IV4wVTQCI+cood4QN26znfng4xWaEPTFiMIC5ShPYk5dxihDtzumGmn+xPYFO8gwYDmMzwOI7wD
ezykaeG04TW3VP/BTPdX+qDGCwwb6K6CLNvKFI1mriRGN4TXg513gQuulv3ffytfsBRTFVtq7Pbh
lYKHMXoy5ndYOtPirhEqvXCUxMZ4yMkoaQ+GmGuh/HTjnzIw9NYBuhG/4mFkJguHFGZIG58y61dk
/dIVyYW8YSk41QJYi95AvuIMdFspJ1PDEhnt0T72l2x+mpy/928DrmPEOcHhhSpOIYRUh1EHeCzu
A9QZw8P2q1lG0L9xUC0kycH//saUI+YJyy51o6bo7Wv30dVfrO7H/QlsLBLoHIApBHsU0mFili0q
0PwhaWPn2o/FY2xe4k9eeYryncTe3EtFqSBem9ycrp+DyESaTVdimE47R8euO9+fxcZpWogXLoWZ
2SUNG4hXrrb31fXd4ev9AbiAZSwPD03Am7gqg/dChP3VnoFOIo2rXPUk80Pitld4X0PrI/m8/+JB
Lg+BeTxI4AaIlV2KPaQZM0GzMJm1H7VB6kl2fGOtOB0MV2s4SsBILH2MzsucpDRz7xplB8vzi+mo
TZLt2DiziyH4obvxw5yi1q2kKuBIPsf2eaCn+5uxIR6BCzz5AeZGPlJ085JyHmF8Ybvb7wys3jit
kj3YWCIPKXmedUZh1Cp+FMHFqNS2iAkYhUzlgt61iiFxY7bmgOgFCn4QAAAhHA8e3yxRP9ChGAwD
GKHH2Tl1xWX/Er3160HyHygk8dlWayMbBy+PyeA+jQHV9z+ckQFDxRvy8xzKLTiRiB4lo9k1MXGc
P2NLfe/1/udvbcCtfOHyLwtgtOoc8isTL5EgzwK2k8eYWyRkG7Hw8FERpRXZwZxpVqOBzeGVFXpg
ZZeykJ2irS2+HUHQAiUcrbBC9OXad6SfjtSV2CSZfMHotU1K48yGfPVPTg9W/44jdPv5goc0qTZw
yA3EFyG8+MCs9l/P2AN4XgjzI34hshIMFsC7xqyGqFt5TPTCz9qH0mqD0ZG8mvkyC6YbCQvQVHHW
PPjywjLVnVpQCqafa9/75vx8Cnr9r/undbURyDjzXgwwGEDarFKqiotnG9Nm5ZplQTn7Vbp3JwT5
gsU2J7iQiQX5ysv4VJL7H79SNQ45Rk4eeHlEs/HeWRoiY0rc3E1N5epqyjkaH6z0jEIjyYUgG4Sv
4I21U5J+rtTaUq6V+2VKUf3+Ka/2miQ+D3ROxOXJw/Fi3sU08CRxzAYOwHm0vhaaZI83Z4ACJVQF
Ih+5SkvF8CVRmt5ExEzPIdpJ6MeoOt7fidVBRdcFlO6DjAw3ApwywV5EraHGzGytK9WMA9NOcRnY
OQ00WT+6jang0cNBQ2g1yYEYy83IOtMrxwYVoZZ7KbWnsji5snaAG1NZDCHYjgqotzwrMYSi+QZA
wuNjjCZZf+9eL+SRQNvwRk+FPVnOg85Vmg4JKk7dFG2HLrQOytT3qt1FJbxwjNODgT+cx/UEBclR
2NWkQ+NenfK1b840DrxYEnjbWq7bIQT16HJWOlpUuaj4+FZml7rzfFU9D4bkgG3YKRPwJ8RYgWsA
6Zk4E6ujdOoi9xoHDWpvPDAs3N+RrZMFrmEwSaGUAU9r/v83ap6HXWuCf8S91plvpgeaXlQZ49nW
Ut0OISiJ4YHQ0ORDMO05jXxHDUL6Ifp+fx6bC4WMD5g0wF+0siVWRidzpqpzbazPSkjoO/bBs4ES
Q9oB2i7ioMrJcEvEnMJrjN43alBVe1FEIMxDCBRlYrzGblVN4hSp23gssVGjdFaRAKVHRUY0srHT
iyGEbejrDrT0E4boypNb6L4eKX6x2wOBcqOHBdAMnPUZcK7lccqcsNSMOKHEQ2bssaESx2BjlznD
qgbFRm08GDuW4nu9moCTsSjJ3cA+2LvdP576AT08mvehRGn1Ssk1JbbjSUsIi4ImRhDrtPuQLuQL
yjZqVcvQiy0hzjdqnkZl/32Kt66FhxYAk9xHXq6OnoOZw5tZQsbTZL6o6uf9Xw+Qm4GKXxxSDLIU
HzrGpPajR4npfbLQhkPm9W0cUMALwPKCOhL4Zq7w+YoLoF6q6ZR0FTHCc1+RZNjv1MBEgCAeegx2
KpF124zj1tQrTCFNvrfmkaKPufpt9yohsY23Op67KNUTw0vO7ISNPjNKGvM4+4MpMUT8hC9cYySr
bsULF0IY96wdopYSNvtu+FeVnOLqFIYSayobRbinkwkU+l5YUzIrj1aFXpmvJcNSBe9ZKrTiwkJt
lPV4TalEZaxR4oQHYzoqu1kk39bqX/nCWrVxjEeEo1KiY58PU3N4x+cDZmAiXc9dJ0GbEa/X2Fz3
0Aflz9T78+58A/98qAMyAXivQyeW+lbpsRV5eZ6CIt43rOfClDwjNowpdyfR1QshJby2hO/Pyzku
5tRLiXlGxfWcSipWts4QD7Ly3h7YXrHUs2Jx7Y2RnpHG+mmWwXDy9JMta4uu8bCFqA9wvHnzKkRD
kRVYLlKWDqFeTxiFx96al5EebPqURQeVHRR4skM7+5MStIasXGZz8QDnxpgez84J4RRAXNDRapgx
LvsQvg7NflMOOnpgWhHy4ETHwt6gr46NxuJDRmgEVN0pSX7tPrtgggbEERuPbxXP1hRZ7ewaSULC
7rP5o673VpoA7X4rXlidNJ2KgXoQH1c+NZNDPHb7lY9zDAMJhbsI2ifodtXYyaBpNCF1DSurvKq7
2VIwBRQE4DYF8A1UUcLBKliWt3NrxryEggWtDJC7cX4W4vn/3/jdjj2NERoEobjUPWhwNST7y8+H
oBa4pVFfwrNBKBoTxJfxlFtsQMknmqNO7bnvdN+jjr//EAHzicVB3gwPLmEQJwGzdFunvMD6P/Fw
iFSJBdmaBBrR8HgrrtNVbcMA3laWURdrVBzL7OCVRxSyvGMKN0MIuxwX+Zy1GYbw6mOEjjeH94jn
LGAwEdwvW+5yUY7gRm4oJZn9kDpnRSJ+w8R6yGz8V7xgJZxI15pGi+FrRMckudTVR68Gg+DpHZNA
YhfFt4BqrCpxaJQktjOWlCjAEYUpPbSygBY/KOJpBfTgvyPwed4og6YYRV516BHjlJU//Gjy3YVp
UObbAYT4iT01IJRWUkrQtqK49DKAw/b3A7/NWQqhdIJ4j7a2ETElIYpzsQGqkzGmbcoHnxmKqwF5
w6W6XJ8kyxo2Rfh8OpxUz5+K/bcNlOxf+Xz8m/VvktkspxDHNP0KZKyzG/XJVx/gFfutpdQKkMZi
p00allMypd/M9jy171HiG/nCXTDC505bpcLnz0HUP2Me71CAG/nC8usjq2w3hjfsDmh8e3zPVYDK
M36d4eWJ62y5+lFUDVHhwo+chsuPdjf9EBb/VrqwOEZRN30fjjj6343pYMj6Am/Z6FvxwtqYk1I1
UTpRlOmdCnaYCqTuf9xf/i0rBycbTYcReuGs8Mv1ATd4Pgw10HNeavrVq/PU5cHYTJLLjMc3RRsE
WDiUl7NNrXIOaamObQueBBJGKO21PrXOJU4vQ/m58jxQku8u9eXbcjOcEG5t7GackAyiREu+2NTX
2s/3F21rXxDK4GgKMPsh6LpctERpBqvtWUxS+9DX55meO9ntIxlCrMVRKxCotQ7P+BU/tPIri36P
3t/3Z7Fl+DjDCiplAXtbdYAqKoVa+YQnEMC4ePCmzf4oLgpj/pUvGL4MCPLQsCCfeS80BPHyf1T1
t51KgnuyWfCFvDGvCN27URsXKViqr9MHq/0fJyHcPspU9Y7eYhJjFwypX4afreks9QK2tPBmqd4e
YjeT0JxkbjOapSSsgmk8RPElmk9a9I6bCKlFhLsRBOLdzJdLFWeOrgx6mRLDOpvX3JSI50shKvmt
eMHU5sxrat2B+Lz8Sa1T+qdJj6F2TuIfe88t6I3emFkRC0VuS9C+ePKyvJ8R2UhLAE58T+0l1mq9
G2BBAYgfmE1UJeLmXq4TTu3oxG6bkUSHx5R8Z+2xUR/HTEbIttZxuBzgnLJ5DALOn6AgplO1g8o5
lMCP7Jeozt1NywES3tsBBN0YzKkwygIDoM24b2eoVt+NMMYj0eK90RDURfM1camo5vbtHOc5eZqq
L83wunun4ZUh04Q8NeimxIpBpbAbq3HjjKQX61MiS2StLQdSM6jLxTsUhYlgMVtu86h7+VhHSUUU
9PgYP7vt/jDGcgDhGir7wRnsFgO49MCaw9gd7y/PxjldTEBQhEIZHXWuIL+ovo/W45AHqByj1sv+
UQCF4/0gke9D7Hu5TAkdW1Cj0ZrAileX3nhooktaXe4PsrUXcM6QcueF8CvS5arRQs1DoR2xftfe
V1P/cl88/8alaUJd3Y14YSe6IVHLUbMrUmV9ULIg7w5uKGs9vTUHDpBGbQjg5EDRLhcqr2rLokla
kTJ9Iroiyc5sTeFWOj8MN1dEbs+ZbaWQ3lqPTVKhx1vlN4MEg7IxBYQa8PF4TfM6YOGGsJQpdBxk
X4mpPlcFkfHsycQLN4SCSlR0rYL4EBtdEZm+bSwRvOU3AniOYRLzuTUrijYC4RdJx9wfDbCuXZV8
vzZwx1IDBJ63ORTr+FzFLtIM2EeiVx/m+bNSdOekKy/qwCSX0NZa3Q4k7LeTU1dBIRIAFkGStn4x
ym65jdUCYg1l/QAcIUptCJvRg/AXXewmAF30H6pzAo+fKQuUbRgo5F0RBkWAGnZcLO4vkf1OiypU
rmn6rbE+euGRxedC1gxlY6VwfcKCcwQHakWE6zqlEWUGujORzg7yH6OsvxG3DYLtWIgX1JpZaup5
DZAuSNKAUbg8K8k3Nfa76hgG963U5kRQNwjt448xMexqOKUyZg2HHjUnIw2ySmJCNuVjs9FrDx3a
kZhYmhBjdLXOGhD0bn6r4zmpDvs/n0OB0X8BQTOAdpbiQ8diTVe0IFUsn6bmImsMtPX1yEoDvY7i
UHTpFMQDnKiVmQN2y759/ENVifO6LR3wHzBGI9Qk5mvcqDKYNiIiPdkH1n9UZCH1LW3j1Yj/L19Y
+wLdV2vQLsVoa/R6UuJv9v54MU/QgP0ONWWIiHrCMR0KrzKcEKsP8+V/6mJZ+v7/SLuyHrltpfuL
CGgX9Sr1Nlt3y44dxy+CYzvaqF2ill//Hc7Fd9NiCy1oLoKZPAzMEreqYtWpU/fevRgfxVg4OaL0
UXI2lExhRlyJ/Hf7bPE3qu50ww2cXfxr+ymCIJTQIloDLSs26sbOET3S66HCPMrXlFM37jbXAGOH
wYGHHxE0A1XXXECBLu9jqQ6oF6yjPUUhRGKs3OMltScagMKTEapVTl+FjUob2o7h1VE93c5c7qYA
Tq8SR4sVlxUTaBsRhIATjjI/aSIlKMK1YWohBu1O9JPZHwz1lSVXqwM8xAvqD2iPW3HyAbCqKIns
JrzqzCvZjmzudIN9gf+HODiA7EieSeOjY8PQpzYMXmH91fJPo3HafrAQcoBzCbYZhHql5bK02EwK
s4qu4DunysvIt8fB8ZBA1Qvavr/3PpEMajeUdok2v1Cv7WlKn+ynzd+P2wAuE4DMwQ0vU0RmqgGA
C+A/V0JPYXRceysumDmYHBgHQDoRS5YpHMdUL3uYpfCq5hdWgXF+H6o7J/2j6o/9WlOuBV0CWdDi
SL4CFieX4Q8aidLIMcPrhB6jyYGlb0p5Mi72BzyDmRzJMyCdGhqB8KF0x59Kr8z+frwla/OQdBWL
9UJQtmDH472tnWrLa3KP/3a2Y49wpnBqBXOOgFRL8zBzsAuh6QCofhO0uzRLd606b2kicM8EVATF
Eei6N9eJaJ7UEN6w6Fq49vASOy9GtUuKP1deF0tHDGRPwIXjzS1IbedSyt4x+klBEQa3fsX2Psw8
Pd05uasxb1ir01+w59CIeAag8gUBFhmu1aFoyOnaEBlm8kz2lK5cxgVzjlbzgu4UtC24kNKOVFpb
1aNlhFcbbZKj1g01T98OIRGOjqAjQWMRNCiRLHroWDxkmYPojap5oZva6oqdWlijmQDpieEg6Ghy
hcbX3lS8cNgV/AO7AAkgAADToK0AjT7f8akMA1KERnytk9wlSu7+enwBl2aAYwt3DRnge2Qng8J0
QpYDqBCHbjEeB2UzfZGDOL+A0cMhAVZI3gRge62CCFShbp8aMM+scUgtzQCuMiyfSPIjNDtfISuv
Ql4SM0N+qj32ETlF29G1AnT5rwRtLsEeym7qbEhghdsoL51x3L4HwOziuQ1IDYiYpWNagq0102mQ
gX9BcyuyY2se4cJdg61A0BrUau/8p/MJdIznphnYCMeWr0Ht7DM9PNBmu3eDIkC86UXFAfgApAs9
pYOZBQFNr2p2MBx3lXFzYZ8xtCAAAFoLAV9pn/VOnzhCyuw68MPkq3y7PpoNL8TfeM2VipLVQonZ
lTSfu9JFU7RpM4+B6LQhuE+QKoKrJmdS0wE1bi112BWVvaW72hp8wWmeDS8d08ho21pDv+hrlZxi
tlPoW4Nat7VH5MJZAu+JaFCHohXYIGEIb9ZJ1Ki3equl1zLaKeypr1Fc8IGTJGoj8IhE12Uw6c5F
KODZNnrVToHSju3XkK0kpJYOEvw0lGMKumqYhvnwhCYdgowoGqrKzh3OKcDCj+/z0kYIzJ2o1Qc0
SC5a4IaTG3XJsmvMX41xn5tHHn2Da/MBKTCf0HogPUN/y/k0VCWYtDIJcJpGVC18nUC8MZHGbYwv
H5EDW41WbAA5yazGLBqRkwpNdnWGz/rwKdRdpfa0dGU2C0hJmAaUrSKZI2oYZDPRMJUUPYA2164+
xJULrMSEmiV6jFOUv7lc85l1aj8QIkRGHckX0UcNNHjSUUAvx67XpwIQMeKlx0LbP166pZOGYCrw
3HiOo2GQpLIcZoSNZuGhDHIONyvfqmb7i0w0eAYWU+R2kNCen4G2aIeE6oC4aflLxv+0NxM1Q2Nh
ZeAcwHbfM69QPk7h4IiQCH/qwNZUHLPt4B6IgM2D3sC2I2AxnwInLDFpXCLm1e1gNsjm9g9iCv+O
L8OgiyHgij1l8VVtencMTlP7Sd9MKgYZAAGKEnsRrHCkbbC0iIEVAttgOvGpdKMp+sA+4/IBkQG6
AzSjl7xAXeNJZ2iAk5IWxT0ng694IAvvClF1TeGFvJc8SroEcS+NBG0VX/n0mn1FJ17euIq+r+mr
ZR+23wm8wkA4jc6RFhz/+X6HiP7zvgEix6xTb0BKMqhWJrN068Aij6MEtxYAUMkR6csuUbkhyljy
p/ZcJv/j8NJaOTVJ4lgMT7LvY/wjWPOXlwwsLKvIBqM6FKppvkC9kjO9U2vcObqLTS/jXrQ2hXsR
WHvBGAzSBrTnklMwoRaY/dhB7U3Bc0Wecssd+hV9LtyAeWgNIpDWBtwQ8B7wcM9nkYdJyXnZ4WVk
vZSa1xZohniMrJ25Hb03EyS/7Ec9UiKgyHC/zX1Pv1bDr8fndXGt/p2IbJfC0aE5aH1wt61TBHwj
uAP03WMRYkfv1gp1aSgNBOXeHTPUkLQGpzmL4ReWXu/8KNdKlxYF4EqAVxH8pXfRoijgyKEPQDEk
nUcKN6ArV2JxjW7Glxw2orTJCBBJfO2oF/afkJncHhlE0Ri8QRxZPIXxDJgfpybKsHajjRnE1r4I
diUKKLZvgoiZg6pblJvKqaMyZm1WgYPq+oczfUnsr49HFxZA3mLobqBhoGNBxC5dh8DmZRS2E0r3
3IKcxt6zTW9Ye8IsbTNKcfGOB/WOiS6C80Uq4MuYQz5E10r91r5046/Hc1gaHklCpDzhksNNk+bQ
jZRXVYBQQZHv0ORlrdxq6RABSIfCTAAc4W1IRrQYGKnAeYRafnKq0sSlaNnZb+YAQ73ErRChtm5e
L6Ndx2mQQQiKS+lhWHscLS0RAJpAigPZKNq7zYcvGXgP2tZCJ6jxT3iUwZfHO3BvpjXUr/53eNkN
YGpkmFOE4cf4uRqeA/Ngmwde7vX4Zx6vhBqXtgN5ToAxBPAa2z6fSqQpoNMKUOJT2z8N47vT/TY3
98PBTgu/G1cCbxhY6rkIlREtSswI1A36IeG7NTbc+83A8EAngV8JNujODyjZqI+jyaZzDV6iQv1H
Dz4/3o5FASjYFP2gRNdOySsrAUs3yzSZzsXgWc6niGzHV6E2DYkWhElFmZqs9cbKKa2CdvEFtLIu
Aa1ctNbe4t5MY1j0vkPsCRkRcBLMt0ALwjItxim6aP0OrLupuZ9A/IL+yGvZ24W1EgRIokkaQB/o
dDUXpNJR78Nu1M8lAzlLVjx3m11kcLLATwWuEZEJnNi5AK3K0zQcQ/ucv6rmJWcrxT5L3387vHQd
sp4McaMT69zyZ8ZO+bDiL91ft/nny9oPDUxUe8Lna+Uh57+I80+zuSUOJAgGUIR0YeDAcz1focDi
wMdOqXW27U/pU12vrJA0AxCZICCEMDUiW3gDoRRnPnxV2O2kWW1/RqNtFyxbu2EK94b5a9Ode5eC
VqNwAQRLOnhm5lIMtFXUG6vsz0Zsu9PXoNFWgjdL07gVIN0Ia6w6g2sQoHyNgIQxkBJea2giXbq7
OUhHFYHYkbEJIsKTAiZN8subAgTf/368UpLL8R8pSNw4eJDieSpnO3OlpUHRQcrEXeIcB7e1Dtba
ar3ruBvH5l0KMiwIPoDBBhEIadetltZVqmb8nDenhh5iVLLyUx9Frs1eUvM4OF/HjfyFdyKFlbyx
4TEps1IPC34e3/Ri328kOrsbXrLhvdEllUZTfm5Cv50u6Ual/j4+Iqgi7IRkPUqP5p9fgqlDjbqs
O5e0daNy1+kbo1r/kSDsqvB0sPvSEZ5SewRKIO3OjcuoDZ4tsk1Z/UeAyHPCtML8yVCftg+aTLMV
fs6054A/pc6hzY+PT6+kb+9ESMqqqwExSjqVn9vmmY+njWSnGB5oOkT8YCngUN2hZYecxGreDsO5
bJ+T+ECnw9bPB24cShDgdySbdVPeZEAZHNzw8Rz+KPUT3VjzKD4fbceA1wNx9EJ9dKchJ8/GrjnX
2msQv8YrX3+voBB9AFRJFMQhJmtJCqoaTd6WrG/OU7SLbQ/npzG9sHlL2m2F2GIeiLoK3CGqpKHS
pV3mTh0D7lFX58BvzTe6FukX/3yunNCS8j08ijmgPkC6CGPe9dqUVNU5Jvu+euH8R2O7Zr/futdw
OnDRUIsNt+OOyZMNU1+RnCnnUt0ZX7i6+SaIHCwQgVAZuG+yE0iMDm3UWWa9jfRbTb+ttZy/v2ii
pz3YRpBtQRhcBg1leaH2aI5jvhnE+a4WxZ8RX1mf+11AnRfuAEoIQc9yF22KtYZy2o3jWzaBp/XC
s6dEfzHaFffjfh6QguQgjBBEKPJ7pbJ5VYY0H9+SykeZ35qhW5oEwDbwLZHIBmpBelvriZbZQ6gP
b+rwmWqHvHZBK9hvV6x4ut9IkQ4sqaJ0LBRteFOKfxLwLBUvyhoBzL1/Mxch3e1Bo4OZahCROkAs
iBQh6VcSbPfqQ4hALQsic+9+wdzCtakRqG0GEXZTula666IfVes1tYsC7cdXb2FX8LQTmGUkJIFh
EF9y4wqwoqiNrgSYMgSnRoPuagak5FHtBcMax93CpHDF4XHiBGgomZJEdSqLdBMsqG9R4AaIToQ7
yv0xufD88HhOCxs0EyT5H+DxMu1WnwZcl1NBfqM2K9rYFABqVzCr/P9c4K7Plw0QZg4uccwlHr0p
+aOsDtXadXw8CwSj5iJKsEAPJfDAb2m2n/ixIN+VNe1+d+NVAxlckBghHoUXrLz5HTen3qqs5DJm
L/ahnFZO8cLwGBl9dFCIgtyLjPUmqR11OqF4fLO/AuvrGhv63QIJJAMCgSgIAnkOrOx8gZRRZ7RT
4uKi+M3goTIuXCM1XpSAa4GYHV5lCAvOJdRJGOiRGhaXYTjkv4but0X9jUcVfj/gGCCTAU7sPn2a
mhbBC60ll5g9J/RZC750axV+d7swFyHXWDA4yqZR94IJ9dDnh3Qt73ynQTA+4NjQUwhAQZVIi5TW
zBibUUHzivAyPf0RvOhr7+KlGQjwEE6qKKmWUR8li7uUM3BLa99p6eb7x1uwNrrkaNa6MxWkwOhW
wTwtQfCmW7kHd4oPKyQQpsKDQjhK5pVuM72H9QYhvZpdiv4pQ+HU8Fr2O20NQHR3XoUgRJcFFwn8
BTkWBeLtVrPZ4FzGyQOdB9IsZCMMFC4z2ksCMYvsGuKzME/zK4FWrinRlcC5lLXianQfd9XWpxEQ
bgYyXiiiwRzQzWougXSMJGHDzUtY/cPDXdjunOr35i2fiZBVa8lafXAgwnxtKHPjYSPpplglQAlg
FlB6hGizXNYZZFNIO2KaF1igkO9q0zWtrUZOAAEt9E5GqwP4a7JnbvapxoYAPVdM6hYK9yobnaDX
ehsvHChBVg7HHBQDiDBLd7tVcp0j3EixFx5RPCN2jU/btwIKHL45IpqC5mu+20rQKtwOJtB6ov0T
P7Rr9eYL2gmAZcHoCWgjrp90XqdqDEaVmfaloh5HTKU9F9VOW3tNLtxw0VAUvZhF0OCOnNRuIoLc
S04v3ddiKneW5dkVKN3yXfKR5boRJKZ7464lpWnxrs/oZTI8RD0Gul0ZziYibUdUWw2PW4z/rRsL
dwwL9/F2Lx0ogHDB0AjeOChD6eapBlrThanoFNTslOxT+K3NP7BC4i2GlIvo+i27TU3VNbAiqn1p
eH6a9PbgWLvHc1gwGIK2HBSTwmuCUp/vgZZGsZalDr2UYXHQmx9BSFdWaVHCe/Uo3qvozyFJcBpr
DFUTLMrIzLukdicgiz8whxsJ2nwOSLnYrA57zCHzmtitPqCccJ+FiYBzedfJMgIoLM2CiV5S5Wng
v+v4pG3EqLyrWFGmCD2LuDkaZ89nYFltl5gmbB0ZD4pxHdc8s/d0xyz0AQUr6IaBwAAU5o6TSSlB
5qpFjXPJM69WvR70ycZTNXqp8Rmh+eovpTiUutvGnqLtp81hHQiHdBRIaoiB4X/z2UVRELRaQqxL
NLw0X/R2G2HJ++LdDi9tvxKwekoiDG9UqXsw8Wvr8XrPIglKawU3Udbq9Wi2o22jQU7qJuaTtrGM
Cp+P4dG/CQuEtul3aIxEnzStCkfrMjmtm7DITX9t/37EQoCSQPtmwa8zX/4kgAcymqies110NHUB
KPvAAr23w3tvUYDU7VxAObKyQUfl4BKwvZ6+pRvrYMUKCZDBe1AQSlDmAQCCJeaofwkuXfaJunn2
afP6ABgmeh5CkQP8KR3PfpqaLtdScuHNzn4z11J59/oPX4+XhGhliiC5jC9GEYQ2ATBELsD0u6Id
dLWS6rw3QxCAhx000zuKWfJr0PqoSkIVrYN4+WZRpLZDtxo33zEg7BEYxPogrHIXOk26vGpQSkAu
w3hOklO1ckTvHRsMD+uDSBrCENCy8xNkjgREDDHaNyjqZey85HvXv6wSo0lwifdjBMoKYIbgPwlU
8VyI3qtO0pQNWizlxyp6U6mbOu7RMCNX2dj8WIjCmYXlRkAb6BV5PnWPlHZEhwBvF3dqz132bfOR
nY0vTYXZTWaPFsafChfJtWytRH/hzKKkHaAegRy6x8Q39djXPKTGxQrAb/1W+ps/HxEUxGhQ3Y7C
YRkR3xhWPgwtXhQaz1zXbtYyqkufL7jvQdWMU2XLxWR6jl4tDVTiJWvc9pT9/MDX34wupN+4rXXd
OHrXYvSy+iPXzhT0648F3F1o4Bbg3CM5D5VxH2riJA3TjtXMZ8DV54PtmyPKLfuNPI0Ic6CWExlh
sH8jqQOqkPk8IpI0ip2Qwm+1V5W8OtfHs7jbBGl4ybsv07jL4yos/crtk53d7h4Pv7RIt18vu0xJ
0RANsQ6ffi8qzUs4QDdb01HSDKTMcmLWrLPEDKZ4T5qD/j8ukKS3+8SoM5CHln6nnMhZXevbLP75
zOXD1wOGDt8C8T54fNICKb0acdROlX5LpmORPQ/9ocy+JcWnfDiZ2hE01MfHO3KnxGFBkRHBSUJ8
C81ypPkM9VQEVTfkfu4cks8w1L/ztRfdwqajlSCo1qA0oGRlEEOTpXkCjqncH40MQdJTzVC5na1c
v4WDq4t4E3K1QEXfpcBGULjoFo9KfzRdeDY7eyz2j1dqUQLKEPBu1MA2LjvEJKC9pUdV4ZvBISS/
e3sFrLc2vuSQJaWRtvlQFL6R6q42/E6nlcu3JADdAwGoQ5EMnEpJdXTodl10Ckl8W/cQD2JrLvfS
PotDJFosA6Us2884VVSSN1PiIysFRAEh+0rf6jXhtKIHK5jKAFbB7ZCuR1xasWKj+aXfhnsHwWSU
HW+krRAKFs4G8kMCqQwqLkkDVpw6U82V1G/yfaKfJstFqVTw9/azhNwa2pqjDE/o8rkWB2GFmptq
wnzNRBYK9QErt3ppq6EmYClEHALtKefjJzYfmA4TDSPUvf7OGnWrZ6kLBLpIZAsRmMJ8/EjVg14p
68zPoqfgsz1uvwqgQBPPduyzABzOhy9Gc2rUijDfDr/0aeDq5camR2KXAZ8BCSsAGAu+klOWSkyi
PPfjyjO7r9a49XkyH18mmSyzeMwCjvENZ++AX2X7/t5+vtyuO3TSwFRGDG+/IAbXJiuaQlwjyQqJ
hCwqiQR6+I5TpRlZWEdpyfzJAjN92T3p+gU3ojbjJ4VsfmphqW6FSWeV9gzsqE7B/FF9obmra58f
37UFCwfIgpgK+KfxYpTGN9JssEBsxITOKNLG7ZLCzdRdcXgsZuHKCQGCBhLohTtkfWLkWDG1qH1Q
q2T5vi4+YH+QJ0ewHWgwHFu5sUxmJzW1i6Ly9fKiGK6Zr6zTwqYDLiQq5AElgRKUnidx4ehp2mql
b2q77NOn4Ws97NbqopYWCVoDAWp4OAhfShfbzlWjSgbIGLLS6/Cz9Y2CpwnqHMGYhFrE+yKZscHC
5UpS+2PEvHE3jB+ZgOh+JCpZKDhopMOkEGgNc4hq/y21qx3Dz/ZThKwNLA+uxH35B1MLx+6zGgsE
JpWujQ66+vRYwsJ1wOvtXwmS6m7tSq0p2Bb8KWRuaGs7pJf3hP9dbA4hYy9Em23AVi2A0uUIVhRP
Yz0ORuWHP6ro5JQfuG9wKmE7QRgGrgJxnG8edDbhoTJaVuU3xdex8jR7zZ1ZOqu3AqStTvq07CId
AozsqCrHYCvWCd4LQkAmauShZJFrnH8/ZeWk9aQvfb3zStsd1qoCFj5/Nr501fShGQM1wvhj7Sq9
q355fIwWnL3Z8EL8zfIX3aQVNcExsusToW6AeMNmTJ5YIfRbBiAd5VBIoM1FqKAftmKNln6Svk6n
bo0ye3EGN8NL+2spVaR1loXhG9BUKftG3fd1unLbFnfhRoj0vFKtjA8oMyr9PDtQOKynx7uwMrzM
VAofpq9YYpe+lXtpsV54vTQ+HlVIj0Jhm3dB4qGOKKKUSek77b4qXG0zVg5bjKERxsDzE8gBaYvj
LONZFtLCz9BD6a+ycdMVR3tpk/FOsNB7CkFEUBPMz5DJ04qH1lD4fZ+51bELnsNuxVldEyGdo7gq
1JK0EOHExLWewz+SciNZn/BWkQoQxC/4D2ZTumy12pNA52buZ8OurN1QdbcfI9wy0f4dlWJgOpiv
UhPEMfgp0swPyKfYfArW+LEXbA6MAAIaiI8hk0+lXdCzvnHixsp8ZTq2rHS7qHBrdvz1eBZLGwFs
i4Y+Dng3wEjPZ2F1pUJUheS+ovmkQpdOXIg1q7MmQ9qJTNU469GTyK+/Zfa5zna82v60Qq8s4ekJ
DmhkH+azSEABpFodQmTD8LXnZ337IuGBjoHx9sHrVq4vrYswD4hup37a/mTJvlIPqf0BEeh5B9yd
eKzftbUKNasMpyhkPjqATmSnRxel//14q8WBkR4oQFOj3E20ALtPzzAtyxsn1VJ/HP9IOFAnbo5q
08cyFg4tfBfBbozULgVhw3wjmsRIWRy1iDVUR4W454G4W3kIxMVGkhUBE9GgGoS00sUoJmbrFYOM
rGz2ZyWv94/nII7jfJ2Qm3lvbAVAluAwmc/BLFAwztEQ2Q+OQYeIzGbrJqgkQZkB3SradUo+DI9I
Hre9nvgTMA7P9VoY4P6yIb0KjQQsFjIyd/nvlI+B4/RJ6hvaMaVwUvfWWo3HgggMLPgNEIWBMGmT
+4HqYx05sR9rB3Xi4OHTdsZaC++FXZgJEX+/8ZVCEThM0KvOz34YFJSCyeZcK/ieURQIHgiAaRE5
kbwMxDm6JmYaBHzVmi8k/rz5FCEtBjiAwCDgaSudIqrx1kK4PoZ5SD3rpCED91jA0i4IeJRgmMN+
y1eNNnFuFjGNfbynbGVnF+e+8R6LWNqDWxHiE272oB7qUAkrGxudnjT9bG73xOC/iOILhA5N0LZK
W9CYOg+qLMAW5Pus3iUrD9t7hUcBtoMNFRGZeyqOUG80MI1QAvKYk2a9aPSzA/7t4cXWNz+rIEhY
COF1AzkhrROAGK0j9J4f/VGAuuvv7btwO7pk3JiD5tDo9RbBn/SK/BUu9+PxFw4S4rZwAMSTQbTk
mO9yaBlV39da6CvO60DeMgQCnJWdWBYhOhKiYAHWTbrMEbUqm+lW6MfmocmeJ/2ZBCuzWDirAGwi
vi0CSbgUklVoaZSkekojn/LYG/6c4mjlMizO4UaAdKFJPU4GehxEfjm9qulrXMJZ2vy8RYwHERLE
9pASgNc334lO6QNVaUrojKna963qZtUfj/d6cZVQDQ1sFCK5d4H6ySx0kuQGlEZ3zD+n7Wn78ABP
iFSrQIDIEVy0M2uTvCCRH7BjrZ3Gbfx4sPxIc+PlgxuGty0M0Hx9xpCl2VRi+MY591+C6gOnFGzY
tkhiAJshVyYkUUHLCfR10Kilm+qRG/5VfUCligbUing1ILgqY2Q02vVqmmvMV9KTbXj2xiYT70sk
CApFNTpIEWWrAEbhHIFunvn1eJg0L6ZP4I4zNhL9/UeKKJ8DARuIdeT7zBUjz7NQYX6i7+zaax03
KH6M7bBi4pZOK0pUBZc7fI27rgPpVIet1eaZrzZH59yyDxyn2+GlG50FdmB2A/abq5bbAw7a/fn4
Otx7w0B+IHeI1jfgqbvDW5XWFLZ8yHJfp0ct3avRQXOO+kb2m/fNEB13oTCEepUTP4bOkwhMulgl
5jHzH5S4fWAbhHEDQytyV/eZJY5gTGWmzO/Upzh8MTejA0RQ2EJKDKFhONzSrbanKFanzGR+HATe
WIZev5aeXDpHtxLE32/8GDA6x8SIIaHUPRQODOkH1B7itkCmIQOAqhppfDNoKDhUkXqb6BvbdcMH
zAKgDUg/o1AHEGbJLGjZOE3xlCG7iuJLfRdlm4Mx4OtEqbapQ+kB+im9SMDMFWaswPgIS2r9sfml
fURfiBYrsM2ijlTGNVoRK2niDMiGOW4ZHdPiEFlusz3Bh3kgAiCYmsD5Lx8kQB57Qivk3BzyLb3S
4gO3Wbw4ofcESFquoRnylmbW2GCZdE8bTkbv9ua+mjaHMjAJ0GVhrUTrMtkHCPWitbQqYz4dntT4
xFa8mCWVBKWN+nysFDqKSJctKMumYzGGbzNvMp8S5vLsNOUfkSJobJGNxqmSo0okiJ04tZGqT0ev
QAX95KL9brSmlxY8MvAEousDKt0BKbe0+bUOB9zpjCKgUenHaToT5xyv1dkuaA5DgeoQnLwqSrml
5SrbjuXoaZ76jKHbOB9X1mlteElxgGCvTLUAw08xqjaeq+3wGAT1UHsH80BRsCjne1oejSw3ssRv
gV4ZvXylQm7p82+HlwxoB4hpM1gYPsz2LPky2BsbewjTBswNCOBV3DfUA0nLr2pFSY04if0JGbHp
rG9ffkFFootnCSCacjqJT+jSmHfa4Gv1gf4Vb+x/LL4e1wzvKgQaROhQ+nrHabWx4h3368LtioOx
hk1aOP+z8aXT0yAIZhpifJr9HZLdoOzt8NdjD2Zhh+HFI1SFWgbExGTitdjpeoZQPZo315/No8r/
eDy8OCBSqG02vGR5uk4xgszG8CNzs/SYoGgQ5C2mh15f1WYkMXYDLK+iQQlihncUdYSmiaaUYedH
Ue7Gxs/p6+O5LC3VzfjyUpU54cYQss5vr426S9eA1kubfTu8tFS9XmZp2OLzdfMpTl6m4bmpVvyA
BdsAMCPebujICZ9eDqw2zaC0NopR/Vh9zmKP6acCFHXbX0CgngGKH2WD8Pfu3oiOjoJdEjoN9tx2
q6Jy482l08ib30qQlgpQicKphISodJMWLNq7rTstCNFEUEkDjxEM9dzukNyuCiXRGj/+Cp6Cofjx
ePj7ncbwAgeAMhaRpZc+X6tYzUslaX0tORmxh/Lm7VA3hKlQhoAnFTj8YNWkYAlP2hFPn4pcraPD
YzdDieXjOdxdBiEA/ImCowDvUNnhK4NQQdOvNLiy1yL0tM0cAtLw4iTfOPRVlWcjNzE8CA4RxnUT
8is0t8bpJRnSGjVdbKZtkATXoNNdcDa7vbbV/EACAjGoQIXbKmjE5rNw9CYketg512L8EdB9Fq1V
B9ydJAgQoRgR4hbJaOkk5ToZQOlVOFdDfVOVwqvwQuw3B2UgBFzp6AOO+g8ENqTboE8q+sDzKPJ3
RvNTb34+Pkh3OgmGB6FbAYQWtVFysruPE0tDRiP0Ry30Yrir4FZTxrfYXqsRWFgrTAA1V2CpBY5I
ptFB/44edwKCNPNg8nPd/d3ylWfikggdS4WXkIZogJyRngzS6mMVhT5DlxDrjK7pKT88Xq4lEQCZ
AhwgiEGQrJwfKX0oUmtUY8wi2Fs/gvRg/v6AAFRgIQoAKrc7dtSsz02tqAi5Ruo5ZS9Qgs3axRMH
ZuYUYMuREvivCMmrnOj0XicY+pnjFelzyc8Oe25010BLP1T9r72IFlQVxIkno2h+CLbR+ZLlOh00
TIhcM7eoUPo9sK3mAvNBhbm4GnCg8IqfC9ACUqOevYGA4pda/hy3q1qEu8WRwqMUJNGSl2mmCmtV
i5GrIVpHqIVrJivndmmF4MNCjQtMEWgF5hNo2mKiVYIJ6NHeBl3txlZPMHJYoJvxpR1o+BShOqQl
Vyd8tRvXrr48PrNr3y9fitIkbYE2Zdes3zkcxJP0r8cC3ruJy0f2dgbSka2DxmkbISGmnpq5auwm
X8lP3Sc/1fcfTnbEcOt/9NIdYzfQT2uMvGIL7j4A6A30SIObfodQIDFoZuOAExirPVCcIIFS1+iZ
FjQx8LMIQSH6gVCsbNKHqA8sNsTBNWOure0jeii4N9kr4Y8lKUiY6qJ6WqRyxF7eWHZrahQNDSVg
E6dTSU+V9Xf2U1+jzl8UAqQ/tgw4CFycuZAkqY3JMScI+TLpzC2MH7HirhWrLpw6UVco0Iqio60c
6ScFVxMwDgRXlCOp38t0a/AaGU3xisGlh+k1ZSfUJCXLiwbuCU1frKuabg3KiuHR6RKpNGQGwRwz
X6I2DPKpSvoAd36nmF5Kdo+vzOLqvLe8RA4WTcak2I1SWCRuTBpclTZ1iyhzNyNRRcZXQezSgd4V
/s98AnnSt3oX47iOe1V/osXKW2np+2+Hl3SW7aTRVKoYvjkr/HMdrSz/wn2efb2kUKIgb1DHHgbX
OD8G+i7ovNXm1IsiRHs9EHgD/yW7Ck6T63nIbQccDDtKTpzuGmO7C42gyr8ipFnkbVu3TQMRUXTs
dS9eg+At3WO4ObhdqFQAz5Tk32aplQwD58G1B9Q4hI9wqKfv1Rrd2qIUpG+QmhWF2zJ8XU8yJ7eV
KriSzosumeE2n7M1WtbFzRCcshZomiBK/P1G7SVpM6TAAjrXNna78UgmTycrfoJQapKJQANs4XgC
lnjfSgc5OzUhiU5hIv5mKBHS3DLwStRU99WKOVy6G7eSpG3RQqW3eA9JXNup1Ku3P5tmE5FUR9rX
FmkBgr4m9EdffdscFITicN4frrgYgAVJh5akDHY2sOi1T90QDbg2I7Sl8YX7e7PVvCXgwSAYX82/
BXnmxsmaP7V0mP6dARIucwlgSAj7vqT0ahVn3TqawV4JPnCz3ylcKGrB4L+JI3AzibopEC2aEno1
u+ce2NTgsN08oA5C9AxBvA7h2fn4cWDAa+YpvabZc5I+pWsBhMUjChwektfgCQSAaj5+SIjOIiAY
roP9VCfbWZbFHqOGQ3SeEfEP6QYQO0yapGHO1aade27Lja0/hceMbRXOuAX41F2TocxoeaXUuGHK
d5RbZmuB5QWNh89GIYpglEXwWlr9jHaGNQaGfaW9VxfZeV/gl73WKWlhDxCOFfEJJNRARCgtkjIm
usoj1b72nhJ+o+z75iOEfKZoQicCFKBHmG8xK7lBKmzTVR8OmrVXtvtfaCqEFQI0AWAduQthNAyD
k0eIrfAMNPNj5/7z+PPfcxuSvkZiSxRloXGm6N08//6RkLro6eBc+/xohc/dP3b+ohr7mLr1uO//
DsZ9WXjM3pEV7b2gPdBrDQlIPFpBgyfjIns75nYVmfRK8xcjPVr1E2P7x3NbMEXIpSEkBZwTAkdy
hDNgVTBqgwGY0PRUa94Q7VrziDISUOc/FrR0xECAAnuH1g9ICEuO/sRbJeBlHfka9XpwL5srr5XF
8VFlYEBP6cCdS2okp2ZTsxHQPKN4IWznrNUwLFxE8LACCoaaKry4ZOIK2IparXhvXQM0lirU5EkZ
pqfOeGUfiFEgog1XEGsEZJI8kdisDKVQWvPaJZZbtq4DOpfNW4E4JEqfsevQLXIQYTDSrp1QsXFN
+pdaf9I2cxkgTyvKVRG6Q1gbv+fXJa5UwNuH2LxyfZeOx6L9/Pj7hbqQruNsfGmrkzAtNXPC+Eq/
L75nTbpv6mRPKcidnc7d2lRYaHggPfD6whMVDLMyjqvVrHQCZMK4GvBsT3l6fDybhUuOd6NouiaI
7u9gYh1QcPoQ2sa11HZgRKs0N3ZWTPjCJQeTHAK36HuD0kz57hkm12u7740rHYBCd1v95NheZLvc
2D2ey8IlFFS8uB4gjARORrIjGrM7W+kn46pMF2o/DWswg6XxRbtZABtBEIo2xtLJKnJdBeuXfbWq
a0DemL/98wVFEMgZQMIB/3w+/FDpdsTATXQ1xmO1y9eYNJfOrUCUAIGOOMFd2lMLG82Jo4pem36f
5TvlKftGwFPTeABbfWAi/0qS+Q3UXBtIkdT0Opq7uHTJWtRm6cwCpoTST1GSjrzbfKFMJchGZ4RP
WKSn0Tpo/Z9sbbEWt/pGhOSbh8mY1GgKQBEp/PR/1H3ZctxIsuWvlNXLPKEvENiv3eqHAHLlhqSo
pfQCo1gkdgT27evnBKtqKhEJIybVNg/TJaNaohiesbiHh/vx42bzQ1treL44BU6D8t5296IzlxEq
SVtEkeXl/t2UHSLNia8uYYXh4L0U/xYhnFaSKEbEGogAWEzvdmG5AkZbupKAJYHjBjjaJcQXBRMW
3K7Y9NqSlrprfEvhhbCVo7RkO8Aih2p0/ALQV5iENIIXZZATOKDomaXeoP4jCR1N20/p/vozCxcO
0EnkSpD2Fm6NePJLoxwlA++MneojnOn+zPhw0d/7CAMKNT+zYaIkEgp2cYFnuJJcdS3KtaTdvMQB
HTIQlb3ILcCBbFA9aBlw1pzYd+ty2xsbFLWS6mY1arq0KahmwakFgTQSDfxwn735yiZHYAFUL57S
UaI7VrKRpNtqcAqyctUuHTFOlourD+nvy4ALieWqDkbLK9heQx+lmwicL2usOAtCEL8DZpPHCOHl
CtbEiPSg1Sqoehp+JvmXxvzU5F+uLgLC0xKddpAf5WkTUJLOl0wyqjZGzsn0BiwZUIMrurhgriwQ
y0HjgTs1UfYwHz4ISnmyusrwxoHmo8uMlSDn0hrBW7Oghbw6ROT0Bnps6CurNTwjBj5Nomq9VVD+
uNZonVtVwbUCek/h7EqcL16MVxSlxaa4wCEOkqOVuRa49IvEiU1ntGIadU41XR+9wJsAZBGcURik
ecLeZ9i0qDEHaL3pggrmai5jLNn58MItMjSJmcsyhtfbb8NRNh+vtim40HnLMRUeIrjE57tu5ayr
wChjeJl5Y7P7VXD/4qk6G5/bgTM976O6GGsf46cHomzLtR5LS8MDw8xZnHghhJgXSfJeM9LW0mGy
vsTyyd5dvzpnw4slKH2Z5T0pMXwsJ04VgYlq5c23pBSoGwSMGWUWPAczX54mDKopKCTVI9kunbZ9
uSf1/nrOFJwhjtMFXzUQrlCKuRQ2sqEqwkrjF0cJnoI1ZOWCJ8LhcJzqGS/wi4RhaMjtFOaW6hWN
E4IYNDIiahor1/iSENzisOWc+w3e53wSU+2n/M0EzzzbSNo+DO7iZMUELooAgR3qUPGSgRmZiwiD
UCvtPtS9wHZS465im5Bsrz9ReMLABbdBfY4g/FzEJAUk6aJB9YzsEdlbvb3+AYAGUaDE5o2uFPC4
z8e3JfCCoJGh6pkdLU1p4+vKygz4CIKBRTGZhS3g3XmBf5xLKPDyn8iIzZa+NfFG+1LHEOS0sVvk
m2mtAHlBv/EOQz0kTDpIzhRhOknAMsUuBuINxAF8h2qJfn0o4VwCEXQjqyQTXbVk4undp6H5rK8V
sS/NAHWQgPrjqYGXuDADKSPJCLcQM9CP5ba5smErf9rDJQB6BsX472Rq890YM7MuDDnAeQod5Pn2
aXZ1Pcq7BISNIAPAMtF4SAUbu66OVW8kR1K9BnmxothLK8QD238LEByPtM/UJikgQO5d/2iMK+d1
Qal5YTMSDFA6bp/mKySxTFdKZSReZt2Q6RA0x7pbcW2WZnAuQrAbRacUk97jlMrsc3OHFvRX24zZ
DIQ7dGrzolTtnnhh+001v10f1pyNLvgvelkoHeI3xCNf9KFxjUB1/7OPL2iAqrXpiHI+bMCwB+cP
hQn8iROEBoicWhPkb8iUCFuckCAJTITTCmUzusEaewDfPtHiIXcHHAn8pMvuRlVfpGGcD7pX1rdy
eGLspq72UWb9hCWCjeMQTtA6XlDxJEWZmnGg6l6qOsZAC3n/8T4sKYKOoBAnZwELm3i7dWUdJ2Vf
615W3JvN52lC44IVf2lxpXgPF+TPEVTRhLOklegTaQRYKYbCuMcycPN4s3KaFkUgfAY8M48xK4Ku
1X4VakAn6Z7hb8wMgG/coln80hXPP7FaZ3KEqaDwUWUMUD/P7reRRsF7EfwEvhLFqEi7odwSpLwi
HJUoUYkS6gkipoBq7JFHDoD2+ngeS7YJbj1nh4dfcAHbJfLYkKlAcNbQtkX5yf+JZx38mH/GJ3Pd
M1k/JJrpa1443uKXhPgy2drRyq6vzUJw/kJt0tSGzyIznPyxNVcWaUk14B4jucqJZhCSmE9iwANr
knVMYmroYDw1+eewXBGxOAMLjwm0CMVWiE8JVhtDk42V7un+k36n9r//xDafDS9coqreyJ01YHhF
ocoNWeMHWfz0iP3AxmKzAbKaL5A2jTbTNaYDHHPQqn28FnpaHh+RLdAiWkhNCftLjLyAqwnDMR6Z
FNAqeP2J5UHe8+/xufyzZ2hNxlwGRRhWHy2172y28oxbPD9nw/Pvnw3fyA3pKw3Dd1+tkeryLh1W
LOuSBBOvRBkVZqh9FVGG0VjX/jThhBbWoVB2apHs2qJYEbK0C+dChF2O/VEPdBVCjPymdJJhxdNY
nAPSdhaHYyKHKgxf5KYP8o5C91TrgbDbmjijtrl+n/kFCgIY9GyHrPlGgO8Cebve0r3KOhhOwX5m
BkhEIY4FKCZ6k8yH95WpTkajMDw5d8foc8Tup6vJeDksGjgGJJgRib1IpqlpazasSAwvbo6Wfby+
FSQfH3lT1CnC40bQaj4F8JuqTaTj0pFLp9Xc7mp+NmF8QRUmUiVBTjC+Tm677l4np3at9c/lOeLJ
M9z9AJ8hESXibVJ9sJQkg7s3ydTXASM34k19dd0X8tfnQoR1mtIMYJAUQuJql2VOsNYu7lLX5uML
62RFRab6fHz5ras+JfWnaxUBgDMwj+FZgiJ8hPfm29xHiZrGU6N6TX2IrP319zGGx/sf9DsAI19Q
FdeZFFZxhriVb7lyPjh5Pbo/MYEzCcKV3Eld2KmBqXrh04jKdXL4z4YXLhy/+XsC8RTToXDSfA2j
wFd4/mqYL5FwgFihxKY8GSpCF6GTllul3gxIQTyb3fXPH0ji0T3EZbDf4gu9GFkS5l2mebr9wzqE
ytXYJwzPmz/yVClOk3CUMjTBKquwg7q95Boco8frdwLJMg62AOWFLOYFAruMMr/NdW+QPSn+qqwF
J5cUjSeSQW8K9BbS1nNNSPrajGtYdK8PDjmt2fUHCcNy8lRcCJw+YD68PBaaZE1AOKm0K0ta9Nej
C5F9xYMN9xknpBbjbSWo/ouWSWD6L7+8jGscTgu2lMc7eeEpr/kR0XlNhPbGST6CVcanpHNz9bvd
PV29wTMRwqXJsiwO9B4i9K2UeWq10m5mQc8QEOaxVOwy3GvBUPAqkgjNT7OTFG7AIShljvRshneN
er1FRWYUVzK/mpFvENVgGEcpC2oQOqGFETXblWksHFMAAMG9hyIPvJ1F+jq4ftZg6Fl2CvtjsTGv
JjVF8tPAswON4HS8A0U6k4opZYH27jhFgyO3MtXD1vl4mxdOEi+Hx3sWvgWHGc4VIZWrru8iNT2F
nRMrThK505oqX779gV86EyHcmUkp51mZQYSfumh5i5izjv5Ca1DSRSngM9OR0eWxVSHCoGZ2g1pd
BeypoRuZThxt0VtNWdtvhQeWhfsBpU/IvXHlgCRhMjlea4VWIBtdNDvDvJVtChWslW0YOaZ9Y5m/
1/HKEeOKdikR5FHIBiHfd4FPQFNl0+d9GOompROhNsqQB4eMtG83Ddn62lrh9sJKovMjjAu/x3Ew
hCOR6HaiAJqZnEjq1pHj97t4coyrKQeRdwXUEEk0ZF9RNCxYYHRrqkoWSwnYbt8U+bMC7sq1Ap2F
sz0TIdiYvGfoH8wgglXbNnqJs408vFytPqas4R6CsUe2Q8wESkoHslVrQBMO/Sb3d50m03ytHm5x
GmcyBJckS+s6adoJJzt18oI2zM3l660AENicJRvZWN6NbW4FciWJrBBom9MQPqY5Uu+f+rWw2dKp
AsqGw7B5a1yRUbzpRwJ8JloQ2ZLTRgdS7ln34A9Xt8fFsUJGBX4JXGjeAXY+E3ST6xC865KTjsba
3T6TV/yepc04H1+4T1DN1+t9PCYnw3Tj9j6L3FVYyoIIQEXgmnBMPEK/gmZkRmsEvl6XJ6U5lspe
Kw9jeHXkg0MN8SLmgGgkNoX91poGpDpGU53YF1nGtXjyEZP9WDMWbkbU3AHAA74yDuIRFiquIhaR
zmen6hAHt7G9MoO14YWoxFiHQTFEoPuu9OdbO//x8YdfOKxYFLBv8MJKOFiC5RiKyCiSLGCnqd5k
GQ2Tu3B04qtb3wDXxklK8LDHKwAX1/ys6h1ULsxAT99+0cGDkqwo9dISmQAnIC3OBYl1tFVspU0k
K/kpzpzRcMK1t97CObXPxxdULWIFq1MN42uWE0/umDlkrW3M0j6cixBWaCBMS2VfzU89IoDqPo2P
aeJO/UoicFEKappRsQOw9UVLEdAb+SXY6fPTlDoxcZRil7RUNzcfn6nF5QKEHxgtUGWgpGa+24aP
DNrQYrfrbANQjV1uWb0S6FqaiAVtQ9mGpiLJIqg1GinVeHjUaLUXPWjDTnWmYVfFK3CLy2OFxta8
MggJKXCYiplZmTRhJ1VRfGKWg7j+2K0c28t1mo/PJ3kWlUXWowmHHOMTnU7W1h42dn618YAIPAqw
VMjjqGLmcdDjPJFskE6HjenWoC4Nrw85YpfxKACiFI47MtjzSWRGIQOVkken0rqJ4l2eu0m2wry2
tE7nIgTd6AIpwZski05d6xDmJPomuP4RO5+FcJ5GYNgaNcQsjHrbZJtsjX99ZQqWYGatskDeJcX4
benI4y5Vj9r1RopPAYcVZa8abzk/3whb7Wo/V/zwNBG3JVsrdI01z2ZpFiaqyEBVgBsDZQ5zEZLf
9WPRgKHO6l3UWnb+pyreXWs74DWdieA6eaYTZtV1ZpKE0YlhoYJD2+yl619pcxF8lmci/FCrK6mC
iMj8pgCrle/N0jH0lYksGY/ziQjbwXshBHiPY638Td3vS3n7EwsF6ixeDg6PXKyZQYh8RJmOinS/
fCjjTZHvVrnSF6dwJkLYCzW2mq5OSXgyGwpYnpXvP57C4vi8oAxPCiC1xBd5LSlJ2URGeAoMKslO
veYW8CWevyex0WfjC5/f5nGpLsT4rX0fZDTO7y0ge9cgnotKcSZFOE45QoNRhTD/SU+3JL5JYKOs
08cLtTYR4Sz1Y2NUVQY2dvObBSy65djxMe9XhKzthmBl0bNOCZEeDk/DuPXNTbxmn9bGF0xspwL+
ZQx8fPASAw+WrNwSK+OLCWwpym0rMjE+CCjr13QtXL42vPBWUZvYrKoYhwmBifKbseKGr40u3A8k
aVQLli88Nc1RL7fdWu/xxRPEKfAQwwN+QLylm762zFEdwxNok/Ryl0X3UUtz9evH53RxFmdShCM0
9KHZkwo2KbEcPdv7tvvx+Iuqdja+cIRq0IyxwATEqZ4OnRdnh2GNr2BBAh5ByFHgtcIdJ2GXyyYB
Gn0IglPDaIlqj2I3NCtRroVFQl0oKN5RAgCbJ0IVxq6JtCJsQSrm+9Q2/yjlYXvtMgFAhUcv0NQI
QlhiwMkvy2waE1/2dGNvBI6Z3zftyk5cToKLgIevobL50v82glBlvZorXk4cM9A2TbjmCKxIEJNG
k5XGdfYuIfrdNpx+7QWxND64dvljCL3H4RvPvYBEVSs9ZqHi2fWhmR6KNQaSxfENZKSAmFuApepG
pysIDCheon2KopcUT8ePd3lRAChFkShH5fyFSqONCYCREiagGbXb+KOjr9UgXhoNXkUJTxJBYJ6k
FZSBRG0nt0MH6LHqlF8kBVSvXrnWX2lpGgj9IIOEO/SSqSWx+6CTa1nxIoB2gqcOJCHXr9O5AGEW
VuF3HQAfimfGt9Fwcz0jHRbp7PMLlrvS9CBBtxTFm3zah+4aD/va8gjHtJw6vWMyhpfMfVccmLxi
shf3GJwRgMoDpI1OIHM1aIshT7JWU7xCc9DGrLYfbOWWXO8MY5HOpAiLhL5HqElEZbFnlzE4TCP3
7fo9BqsGujgDQQVuAsEHY80E3oPSmjzLyt0oyN2rPVVkQcCsBeguOsmosrgLRPLLHqg5j+joSmw7
8rTGeLy0z6g3hEVCbAZcLfz7Z48SdRqLSLFG2UtRTawXu1BZizYsSICC4eGGaB84FsQYXAJESmRK
iepl2rfAfk3XXIzLqxOwIFR280Y7/DgJa4TkssLA4zF5EZp0Ng/GNwCpPt7lJQkgUYGV4OyPYCOe
r1GhVJo1WpHsTdKdPNWOOcVOVaxElhaWiRfwgyCKt60HzHkuhA35pDag5fR8di+P9+nrx3NYGp7r
GlIQnEhDvNbCyR78Vkknz1adYKDpWn5jaXxeN46LH+WFF1WSST+hymAaR/DMdMG9Ka84LwvmAqRd
6GKOdBPnvzXnq0MmM7Rzvxq9G2J+3TpScL05AocdkAr8NgCCSlj9ttSmJk+a0Wv2AbD+4f1E7qNw
e/UecG4zbDPayhtg2p9PAoGNwSy7EbhmsII9xdXnnxkeSE6uCOD+ENdIC1pDSkAvkmffc/CX29dD
pnmdHNx4FHNyl16wpmFi9aMcpQARAlEQ7LIVDeBrPH82o/E6yqwNEIvA3F30Uei7Kq+rxvRYQCMc
o1Meux+v0JoEwY9vo4DUEIGyen+jKBu5cuuVc7QsATk4ZODwnwhKUX1VZ5yJyQvrIxwwltySNQaI
BVXAMv0jgn+EM4st5aU81uNoevlg00ziqqwl3/PPHy/Vgj7PpPBPcSZFTy0yVRMmEsl7M92RtegF
P4wXmw3+OKStkCAD8fR8fNtg+dB0qenp4bPBjtawK6Jn7fdqWouALguC6cDTCiZI1OymHkjUdQwE
WAqSx3s/dLVk6/+w283HC7a4LbBPvOUYJzsTlJvYujTiWWR4kv4jlZzaekhAPPETuwIzheQucFt4
CAl33cCC1KpHsANIjI6lG/jXKwjYYFGL/s5deFGUV052pAxjB6pTe6dnh/YPM7jeo0HTNDxBkQfi
7ZDEZdLqrunRTtprQTf9EkUru3B5bNGfC28T3qELZFHi8EaPy0MbYuLVgzOq1L66DRhAKTquUYCR
EDtEX5z5sVVUptVxqg1erD+GWy18/PgQ8R+fawXvKAcuVVxzMIKqMHxT1AUJAwxvfk3a2yq8S68v
KJhLEPRON9tsyHx18PwkoW3zaVwzTws7oIAYBYB8G79dlP3LoWVGKslHL45Gp2gM2gXq4fpVOhch
mHG0ZUff9BIiVNi+ZnLBs2Oma2in937T4l4AboLJAPGMHRf2ImCjSrp2GLyuPoC1JFdpXoIjbhdI
jqlQfdy0hmushY4XVg8vCRleLEwiaPuEOzzoqiypmkb2bNI7Vt26/driLUlAAMWAg4CkzcW0EinG
FZuzyVObgOpO4/9x9ebAiYULxbs5weAJsThmoDWoUfijx6I7uUzowGLaRVfHXAFAQ2QA9yAY03HR
ztWw9wcrAXnJ6KVo4x1Xk5OtmfOFZZpJEM7YWE9S3CmQUFqO9Xu7RqR2eVvgyQgzB2gmR4GJvo7q
G6PWjmGLrrk91evbUdoNPVXtzcebsSgGNx+0hRd9iOYQ7J4orFeT1sujz9KUOGl7HFtEbNKafixo
abnASIT/IbaIfReWC4R2kRkXaQ/e8q9SQk1lZcP5hgrKiMcF7g1QsYAOQgSzTnWn9K0Wt170ZgT1
XfWifm96dle+ONfPA96IifcwIIgX9FcNi7NULYbGSzq3oVq5sh9Ly8T7MEIxsO24yOfn1sBLmPSA
H3lTErqvgXJ10xz0LwQuC2Pr/GiJ4XZgwmw9N5LR0+S7XNkpz1evDup84dty5lWAcgW1YyEBnU9B
Bi9iNS2+6uP1MTMUEoMBELyVyM1dcFngyQF8cSAPnq5tKtsd1iivuM0WjpEGv4n34yF4Y5vC7ZeW
ujZMttF5xeDTe4t8Lv2VR8zCDuNzA9HE2SoRhBVuDWIAHtLWVeeh48+k3/r10/VbgEsJ+UVA8AAf
FS4IOywqOe2r3mtDnH608PrPhhd2uLLUNmZT3Xvl4E6mk6wpwKU3zhl1/vn4gp2QoxpBjh7jW9q2
b6if7xTlWBSb/nq3fyZIrJ7oK2YosQZBau1WKU2tkz2icSvu8KurQCCIIzoBBUEdqEhcXnaJnyJk
BEHMnXToXNQePt6TpUOLynfc2QhvAcQmHCl9TOAUDEirMP+TIh/Vwe2uTxrYyIQjOMR/XcbQjKHM
jawmspcDXu228rV2A1cPCtLwsuB9INDfYm72AH6NtSLOGnTuuCHjzdvH63NxyXEAIQefgPIUd6nI
gcnstM0AVWg8ZbitNYVKaNzGPtdrWOcLzRbECKphDmbTkQFi1Fx3ZS1Bq83fr54IbJPJMZG4G1D8
Pl8mEpSjjRrHCj7HZrIO+rSvu/2Q/vhYyuU80KQKRxYWEEEWNHKdSwkLFcToKcm8UHXAAEMl5Wpg
Ko4RriBk6TgiCJREcwmTXZS11UACe6tu0mvBccLgwsePGyu3khGDJ+RmVNzOf/x4eS5P0/zDC1c0
wJBDUkdK5knWsXwajX2GBnHF/mMhFyr9PgmLQ5BtfBVpswPDlgK9VjMvNo9BdTuGN4a+4jEtbDO/
hRDz4AWJ4CWab0Kd2zk6N4SZJwNTQbt48/EMFobnqV4URmmcZkcsl40mzUyUXs+9Vt6/ouH2x6Mv
bMJsdOGWK6uqGjCz3NNbGqpuIO1BXJ2tsRMu7AKPtAO+BjZjDtWeL1EwQOGYGRUeU546fxcNX3Xp
+mWaiRBOU9ug94dVpYWnWD8Iua1y9+qFmo3Pt+ksTNc1lVzICcbv5bu03wXWYQQhx1rjjIXNhvON
RwQS1mgXICYPRqIGcRcUhdc2t7FJG2tlFtx0ztwy3hbbQFwcDzogE8QUjhTXiSb7RuElBm0Np572
uUKL+KvEnGktALUkC0sGwgbUqcMPFI4W/j4sojIHy7BOlcLtsw0gWiqgL+A1jlayFhfeDuaFCAhI
WTgTH26++e6Uvs9kX4Ys/VPSu0XnBGzrt4dpePr4FFzsD38VodAHuSNcH+DImctpkyH0p27KwJDj
4jHcXG3QhfGFi2kqmK/lI8aX486dJokq7FqFf5eAuCMI0lFeIrq1sWyVemfAILb1tuxOgb6PfZqu
UeUtrhNKFMHWyjkwxQQG0LZ9k2R26k3fpNjp1jisL+wJJoE3MAq7gLLBG1g4WrLWK5XtN7kX2rve
2ow1Mgwr67Q0A8RuUGCDNBJqFgURRpjVPukHiEBNyUSLNXzNheHlUzgbXzhJupZogdn1uTdUrtU9
MnAPV0+1vv/4vC4u1D9S3ksAz6xWkU+9kUmQkpROXT525RdfW1G9lYm8R/fORKiN3hvmBBHlm2LR
hN1KrUvWuArWhAgXiGUmTE9H7Ebq00jdKtFDWjmG/OM/Wy3hDplAuR/afZvz1kh67GiMSmvBzuUN
gVaAO+odDjM3IEhYEj8PldzrQ8dijjRQJrsfz2Lx5KKMD71sEBu8iAsPjTxKSdfh5EZuEtFAoT8x
/jvVMEqCYdYFzcirtiEDC3PY9Y4+yAirfTw+//nZHcU142x8QTNi32/iok5yr8CHz3eDtfXdvj0q
K2+AxWU6EyOYWln1e9YGmEab/fDjW91++3gai+MjeIrgPK5aNPWa7zQJRt0nYQHPanLBRtqv1RMt
niREPmCb8B6Gfzsff2yngtQBlgk0ZKgGiLrdGpJhTYKgdIE8RfWo5LmHKp/hj7DaNldTzWCr4RCi
ZgzEjiAsF/ZgGI2h7ZmRe7Z+HEZcQyvFMXyNxaPEm0giJ4kXMWqV5mvU9wrapOvQNmLexLWrR1R6
DnbqMyErwJWlzT4XxL9/bgSjuOhjAkFooBGCzmPaXH+YkEFAZBm+B8IgfKvOxkcwJFFYbvOnJC2C
z2b6x8fjL+nc+fjc/p6Nn2QGGO1yH34NgmmSk2fOYG+T8qFIfmYiwH4gY4iSyov3mG3EQTqyMfMK
yfmarMWilk4sB62C/M/AKolPsT4yJ6UMmwxuBwk/6fChjZWNXpMgGD+5G0t9KiAhQUNfsG21t9bV
gU2uFNBrxDZ5+1OxogtspMyXlD5DHv2YZM9Fd+17FeMD5s8JHpFuQ0HXfK+NoG2TFFWCXkLJtNPV
7cdHaUkVEIYDuzCvj75gO22yjkQN3CdwwTzp7cPVJPH49NyiImjD4VVijK7LgKJvwTXj1SnNBpqs
QWKXPv75+IImSEORxmmAA4piDyunxrV1aEh2GCg3hK1DMzWElgWjmiuVUodG39yFEhrPWj9Qv7Ki
YvwTnhs9UYJg9NQY9GMKMit3Sb+Xi3vD/lzdos34dbuM5UcAkCuyBngVzuv8ENmtP6nWlFZ39Zcs
OKrBn2Ws//Uy/Hfwyrw/P2797//Bn19YMVZREDbCH/99F71UrGZvzf/wH/s//2z+Q//+/ppXUS7+
k9lPYOC/BLvPzfPsD5u8iZrx1L5W4+Nr3abN++j4iPxf/t9+85fX91GexuL1t19fWJs3fLQgYvmv
f33r8Mdvv6KQlRN5/Ne5hL++ff+c4ScPdfr6C3v75e556eden+vmt18l7V9wEQE3B4UjDg+yQ9jd
/vWvb/GuDEgGg4oCe4KC1l9/yVnVhL/9qmv/AvwH9M9QHiDiEFr49ZeatX99i9coAPiK2DrgncDK
/f0JZ9v0z7b9krcIKEZ5U//2K9/2f84e0iS8jR+vAudk77xcdH4s0OKNkakJJJqZsb9v/GdQjKSU
14uD6yHST+gkuEMTuHDDimKNR/sdHSoIh80EIAUsSJiKaBpkItkZ6cFhwooyclrim90+n+TKyWMj
ONSlnKq06o3mmIVBd5JaLXGiNlJ2qdzXx9pS0ZSFZUmdOboGBHBtoCF80+MvkR//1o1Z4IZhWMo3
WF3iFtDt1jETtLRVsuGl7yU2uL7MNJrVsr8JKr35WskkGqmFcPw+GyPyR6R0YDthtdqFcNc6MK5K
EWEbKx3RtgoQ81vfD+1TNmbR92bSQkZRFluEtA764QvKsLeGlOrPkpyjbXysNm3kpGqWhtQGpNKp
iMnexkbR7yy9t//qwvP/QB0fitf8U1O9vjZ3z8X/B1qJuPxHOnnPfsme8/9V/5I+53Cp/lR0rs3v
P/enTqr6v8A3As0B1oogF8wJgf9USVX7F6/W5bgWBG5RpP2PRqrKv8DBz7vEgxMMLSN5kdBfGolv
WYA+wSsGnACBMzDnXaGRyC3NdJIXbQPRjjgGei9y5iKR/z3t+lYiegKYltIe4ui2rNT7oGA/WEEm
GpJ0m/uRF6nG59a3joWaHs2pvStimmrJDZi/DDrJ8u9moZiOZNQIEg+vwaRuoQ+3moMiq8lllo8X
OewX+S75yuhoEXClqMhgTtw1z11EnFKmeNCB8qeub3MdDPeBZTpEK5+JtiNkH3+y44c62VWIEmp0
LLa+tTGYw4524Vb1Tkd+wPIeGqOhpnlHAicMb4eQtrtS22Sq0wcbv3GIAhIhKjXbMaa0NjdjvEnz
gyyBWm8ja27RenZyilo3Yo9+fBMV25I5uu8Cm2UlIKzYkeS+sre2dkg/pZ9iN3bTBz94Kz+r8mN5
p8s0Cxx8VcH+n0636Tbd6l8l3x1Lmn23xl3xqcppltAnSXFk5pSBU0evofKYf6os+lSm90z6ghJA
qlsTDQInQDsxRFxpSoq7Mt7JlbUD0r2WBnTHi5wi6mmILqiHdLit7HJvtCcm7cJ2W7bmTa/QFOQ5
dcyosqvdvOENJ5322/gifZe+jy/y++/y++/8a/jcvP35NXwmL80befn7v+4tftZ3+k576d60F31n
2LSXSE+N8b6rt/64tXclULUmeh6ApwmxPqq2KlWPaZF9T+/jeiv3NiXsd3TbQ6MptA0l39JnTXW6
NqXJU++Gj4N8SBp0sNhRxWGHcNoMmdsHO7uivf+QZI6ib1FQ06XUYA9V6QzTg6E6KjlhLFPZ4WsL
Zm32YFV7U2V0GqlBM4Ivub4Npc3Qu78PjtXZFGlndXSmY4mfxu/Jp8EZKtra1P7eOdoDrTb4d9Yz
0zb5SM3vuwz8wcULsR70AsnFcaPKuwDG3HSMYaum7uhhnqHv8EYljas9sZ5qT6MX/vDlrV17WXRj
5seB7PMb9DIv9mGrAUDWUSN9DKSXoH7IjFtySNttsMOPs/DLMDwO6nc9P3qGvI2lbziqgVa6ADY4
CjDwpO8cOcYnHNl2kAI3QFfBzJTctjskiTsyJ9JuKr2igBKG7V7tdvLkWKZbSpscE2b6FnmC8m4I
ZUeyEuoUAVok36n+XXGbdnTYakfW3Fqn7/pUUVtxtdCxH6rmGIabgEG/nZE81ZJXg3khQ7y5qdxY
9uKO9m/hU3R/525dNC2z3raAKTDpvn++kyie0TZNbCfXnGnaol1oUbud5tT38ias3Xra2Opt1dH0
SXqAc4sRybjRg009bkBESRv/mJLbJHvzo69WSGgybjTptne05nmQUEmvZg7Ie3eow8H9qFOdZG6h
hLSMcvS/kV1zkvZ2eJM2saNEPwKrdYf6WMW3SXObBy3onm7tqqA+qs3x2exmU3jycwCYe0DJF+D0
y8esfEssjQajk6XDxiSUPU4GusYgwisjzmvBwDwQ7RjX8j7/I2I34M5E4VTn5JFEWWM7KNvBn60/
HrZBio+GHcV7/6C4cC4y2VHM7wkq9ULz1e6lr028TfV9WhxG9SazN2ZaUCt4CpWvCJpjprtc3ib5
l1z+IqeborsZ761ngt5UdVhTU3LIdOxTuBsJlS1gIHuab9vUk8cnELtoBUqIb9s782sPe6hQdspO
tkzxa9RQas//T/7Q3tV373+Nv/vzOzLMq0ZhqyZu0Fr21y+9dupXdhcNTt0fYBinm+nr2BewU8kg
0ylTXKtxB2p5pXav+44y/sCxVyNXGn7UaUbz+l4fU5ykr5K8CTQ3aqFTpUEbOYWhMwGc/6HkE5KL
j2YlOUFwQMMhquFTmPmhjtGeFZRBfZ9BA44+2YbFodI/Zxu/3/QWmp+aNJ7g7Oi+8a0Gh0AUUqN4
xKrmipO3OBiA9QVYmx8W9SHZtTM62cSxwAxAK3sH/FTa0oH6dvEt7Y1t6ubbpDML2sFzejZu4x9t
75RJ7WjlXcjujeALw/XoB9TO91bsmiadwu10X4w00xx9cgbyLa80t5nAyNtJjj8M6GEM3ZFxkZBp
MybEa0ywycgxlcrnSrE3+VGH0kbNV00fNoVmb+xG3xJz2sTM36Z98RboqVOgNpKg91XcMmo3vZuQ
z76S/MDF/jtQ0DYdECnWrMiJ9MSt2v9N3Xlt160j3fqJ2IM53K4kyXKSte3dvW847A4EM8AAgnz6
82Et9ukt+fzy35fHNxpWWAQRClVzzqpyP7fTcM5h8NxwPWzbk9sHp7SA9sqCQzp7R/L9HsYuPjuN
fGxi9xSt6SmgpW/bD+dl+ddSvE/H32tnuSNHpD6UrrhU2WcnmNuz8EIgoAJDsVI/I+rCs5NmZ1Nu
2XHInPDgjZri7p9a8+yR3QS/dK798Az1dsL76A6+hORb9HZxKA/umD8iT3+sK++9iZpPSWO+tU38
D78L3xfhJ9HdxC//lZf6/5v/GRBB/c8h4fF79/0fzMJ//E77+3soGPl/ianETgJEAMF6C+r2UJDE
qv8b+6XBX4gFqbdoQVYbFeLw7p5m6P0lBoUgaiQ7lx9E/42jec2c/0/4BdoWkk9PpjjJshaCe90w
ldYCpezCtPjdi4sO10CiJY3dMyLTNOEm7VRBUR9nXnL1wzHRZsJjiffZmUst5Vx+Q8xM8HhYojJV
02lqvbxrT1ANedefC2UoVPegnanAeRjoWNGGh3Sa02w41mkeFP59TOQ2lnfEhSppDrJplwD7VSS9
Sw5eMStVnCuxNIyrwJlnXIWz+NCHY1EFMWdOtbmv37UmlzUhGV528hQsCOCR5q20p/nH0IPAfg29
3I6uc1z7gfHQuzzaEE62zWGNp4Zfj6K2mPx7Z6zz5NkJ6mQcT4nKJ9d73IKtm5O7Onf6MLoQHESy
/UA7o0r+Y6CS9rxcNrS2hmp84Zzjjqg81Xy+UqWj9fvUNB2TUE8T+c7vw6qveBo6y47XVtJzGcKg
lAkdav+XnkPFm9m14y/nueS1ReVH6sefduMe/v/P4b5dchTIJOVS1Ric8qeuFQM5cHFTLcO3LRjo
v/yArjinpJlbLTqOTkr08STOfrHV6/LQz/0mt2dnqpepuvfaPIp/1SjqJdzPcEAxQDWRW9EEM6Iq
4Ev0oYzE5GfG5F9HQAq2hqncgm7sXrxQOPcsY2OnSi+ileLJ8RsZ6/emnDtc7ren5Vr/7MVRsKXX
SP9EmoWKl4ISLweypXQKm+WYfE16iMv2ox7GTld3w1CXcfiUsSB5fChm9iNVTPx6U/3AbaE9tla5
puFCfZZttl/0stIO7tTOMpq8T0ml18DB9jYa4BAIoKg/mJ7yyR/Slka5T2+/BcHpn7AcZpOcAio1
cZxdC1Wmr5Jxbd0ANUVy/Wp8VYnoEOstYBpDGJtsvRPBqAL9LnO6sTf94e1HUyf+9cNpuUY9MypR
ETuThvUKSGoHL5zFFhRfY0Tca/7brNs6oXvZGCvWMA8a+/Ck1PYMhP3Q4hK5zqgz9aHborELPhLc
Gk6EKAt7UrX2xLYc5rH37L4oqL0+nQbhJVX2qZ9bxNB38dxZc7Jo0fOZVHRd8Q19b0sCcej1prO/
5W1dGflFdlnFKQ7F0FDKIItmJ8wIG9jX2WGUVR6ry+r3kT2449gwzNWsCZ9sqxVhd1Y9zIyoHVN7
Kp2ytDYppwEmi0+ntZDfHLSpp/FYJqkYkqNUsz3bkFwrP0tvn6JVbD/apVYX72XC0RoWI0XLN9Ou
K+zrmc6+c1VmnHvTj4qHhz09DcTf87KZl/VxDEy+yAMEnKt+YEQ7ZrgbNyz1eXNH4csTHQ9j7+RJ
PIS1w51qK3r+Ttz6snxYi4ViyU+VLJHx3dE+pdD5k6znLna+9zcD2SQIv/LfjJoaI/+mvanho4O1
Y75/d+t0wjFoKr+va0Qofl8RtG0OpwEDu+mJX6XvlR11GuaS98oqPK7nUE/WqrW3cSqnXJznTo7s
1VOPpF1UR3/1h9a7rM3ijt6hnOMmyg6dm8+je5bjEqgfcTU5LNP+UYXFiONPFAuxu8lMRW++tK1L
h3FV1KMmniobM/m/zb2yi1uS+F01v096SYm36mTxqvwd9e/tPlumOYvnR3oejdiYLvcLpvTtsxG9
xFg5l0CrnD2uICvch/p9aVxEnLvjtqXTt34OS1JN6MqSEaruNs9Rg2HKYl1vbJqlqzy+9J1aGN3+
K0FZjkqdAoBJ54mkH3tZB70/sIrTkgzLsx5yt0Wd3Aw1uyoTvp0XOaCbJlexKkZ1MHUwROFz5Zmo
LMqDm42yj56nPvKn7YtrqrH4spgqMvF7Ra66623EcVIl82Nwu0D9YIzqD72bFDzg9h8y9u3+7m+7
3dMrTMnHKq2szY5C7az4+WWr2QfDGilCVun1jQs81Y26n8Tv+23nGX/ljZ1CVoC4ysncRR0duXas
B9djxbsOCTXnp2MRVoXrXrpKzH7yvpjTYfy7GzkLB9ebIp87NvC2WTonp5nUGL+LUOzkGTVUva0z
d/T064L4Unt44e45ks7m/6px46sC3Tbr0SZpwO7T+I2y4+GrlZZtGGCTovo5ibewdy9trte6PPod
m9M/VlFipygPw7Yqj5PJGlUdUq8SXvQYrMGCVd565dKV/e0N+Pp2s6XhudSoREhuCvXXXjt6Wyn9
iKZnw9eIpkO8/KZ7+6UZVT5mHyapI/kF45v22OvJpRvO37MmS+R6Z/x0Ec7fV3dyq/ZD5pmZGoP+
0mtSv7q80dwuremmyhzUkFdh8sFJqzh8GIqqH8tfpI+8ZLyRS/iU7Efmb8vVkrX1+hSZaHFm6Sv/
2VsHRaZhqc1W0N+zxrdVFZhoFangwXeWaZF3A+05Q/+3t+fxlbfCCDjHHuX8kbHZw/zaSRgGL1o2
tTwXfVcn0e+La0y0XpzMa9nydRLUej2IeJhYa3qg2NVNkjZYzS/4wp/HQcYaQjfyBugS+tNM1Iq4
M1ZKPt9sox+N1iBz8rn2L1PuGpZlafzMHghOPe7IJFrr9749Ha/cDaIYxHy2vZeVclI769Vmr+p5
GkQcjCzISMvM4cBVTURKWuPc+em/4qlqx/qxCk2SFL9gxH+aAR6Mp4NGhK3ALLzyG7e1H+q+3uSz
cMio7D5jLBKuE51nDl924xN087D2D4GgTPq3PPeipv/FDOA6v/R6gP3JGeZUIYVB6oFX/dK0L03a
j8gm5XMvZsPZDm4HjN6PrN59M02Y87u07geO2+7EtO3aLfq96PNqcQ91F21BdfFqYU127bj4hnBc
XHliiuyFEMro+k63Dw5wJMX4sDRrPhbHRZgIuFooSaOy30qHTr7Vpylvp945u0lN0ZaHNBRhHT/6
EPAY4iUPY/UjclLrOAzJ2jvDqfHDohy+FFlqd7F0aRm/viNCakjTkk6O03mpBLVem0N5C8embGit
IxSDAHFT3cx/pdl9P8Zhs07OmC2qGt/ryCBSuaNSrL00PL8sgviA6D+OsouvRzJROrMN3DFgTSF3
/O0G7N1hnYB7IlVP/AwWomWwNJIj1HrcNhsmXlwvh7j43Ymipv7Y5f3kmQ95g7h1OE5VwTteIqoD
MsuDbLehPExrnrslLEWegz4vYS21OoVpZ8BN02aO1+m4VbEjvzIvPTftVtrFvhBP1gxhiyLBEPqb
z7IMrR85h3KbEupyY/BLfrb5ExbvbulDe19JvbkMpZy3kIE1abQRBsbpIPiwyKyCXyHX0TpFjtVi
D8f9DzyONRuFqkw2mMRnsxOcB2vBR+P9l/iILVWInGc9hQO4N5rj0LT3XPTWA+wW3AV8UWkyvvi3
HQWmZB2tycQN92kjueHdsxflmNAzDoG9qz3jODwuNMIfhstWMlfiErTdWkT1oWvDutF/NQk9iYvH
ee7LiWqaDV0h1Lmce/wRd8qirb6MupuWf6k8uXrv3rQyR07V99UCoUrlO2rrdHoimHKKjj2OfKlK
SU6/HY1tijfs07TVgZzo0CVanTrv262ggTolyMZVufpUOlUq/kVz58GHuqCmYjY+hc20meTdkGXW
b6u6cKMsQ5t2TT+CUuoS2/HNCd1Nq3dkdxeV5WLcCid7MGPgzpd8bIvtMe6LupQf23w12frMidn6
TZ3aPMwzcec2cclKtbBfGwBqTijbPni38+Qm08R8toVsI32qdNDznrhp1MSi2VtQ86CkGGygsEc3
+3p7sbDuUXdzp1D82E/Zb2VndqzlzpKVmt33Nxf6bcP9k/WkRA1FaijKhasCBfrKaKlGeUvY9eLL
7f4AMcC1C3gj80RLYs3tFcaLYOyhUwviyJ7+U78CIn66PFIkX6RE45nAc/5UclGVSV/pwdFPrj83
5km4PdVH145g4pvTBcQ6ly4TDdfa268evuRWuTV4mu1pSoI8qgNKhbw02KncXKdPluIZrcy2rT9G
ITpBTzvCfTV9bdNojotDAnpVUz6mnz0ul6oQGSvYVAXzddGQt0RWk6+raoSBacclfAgLp0jcO3Zx
UH0nsLS2YCuXSfafMh0OrGPgSo+yhstQRnhSQZHXKeV7t8Rp/KfY39Ly2V09e1Kj2llBXfJuDuH0
htm3TvVC6C0Ou/9YULofp3If1riOVHC7hJVnLULjONkwPKer4/v10ahZ9c3J68bKXSERMnIAu0OO
R1+R+URFLQ/qoezcIf/F/Xydxj/hKSBhpKyQ1YE7TBkCpB0vp7mK6VRRZtPwRZR5lhZ3XpuVWQWy
5EvjnJeQuqTjB5R/YwYD4wmV9GdMXk0jk6zOp237mglnmIv7RW4cqnNLn+NUXrxiIT64H0mZYabE
VtE65Mjlgf746HiN0l/Q8A4soKpcUS13vgyH2rvAz8mZKJOI2mvA9VnIAPYnD8SvKkBf68//+b1J
kENNY9sl0pUUfc6r7eXF1IAs4mb+knVb7A3fKxMOuNPlMM4cq6D3eCgY/DKzQbpy9e069uHmDacS
s5b+Npki5HuAZRYQ8NyR8yAJbfmFXpolqU7umlMSFahhtthOdfvg0BFVNbybZs+EyzlzBjbbIa5d
zNhjknlxW57FVOAmPsR5trJdWj0qJnvqHHvpe4FTl+E/VeJQDfjR20pGQk6TEVSBKkGylndGLmvd
nF2npuDbwVu47POjFL5nZHtQuZvN5ZORiBjlPUBKpp0LCSXaoy7vmM1eSjkNrvW57g60xLKrLKd8
u777VHruBRPZ/lK39zpeIM6O8U458jb3+KegpxpNmeXrnD0FIdod+VeAk9o8bSIoMGnWNeSSFJWO
mA3jh/ZEvW1qXls4AGeXLUDIb6OVn7z0XnGlrXWbPnHYmu1bdDOpa9AkbAFfNJonEidhev/r59ri
QRn1RxG4IOl8efQiucTlQvPjJzd0eG4oRwuXL35vr6HRBJiVpIGm+iUE+AoBRCEJm5DZN6b8AWiq
vXb+JEluRNmZYYHb0h5bn3ecaLxVHveogHtA+P27vqUmh3NeAT0oRqgaQuPyMFRibUeQhJCKzg+9
MMpbD/6Iu/lXkJx0odnU23N0bT/y4pzanHSWhZCOckLchi/Hmhm3ncuQssgmT2eC8bQWdiOEQzym
f+BqVUV28qs2H75WegQaO3bFaqq/E2bPhBR7xJfLJdvkUZRTU3WnIJCOWk6DTOxEvz3eVwhSSrYw
XjH1/chKQPL3Ot5BCVelpkO+HK2rwZDEpbC7yITByv/k9X4uF5XR3cyf/XZFoFIWXOC1T9KE+MVg
ftrY9IGn2p0tCsi/n/rTWG9s6qE0nrp4LjlL7ozOajgG0ZjwrDHd8CPGbim3b29PwjW54OWi2dxs
DhXSR9sN+JVxzchK3YYhxNIkypkeukFblLvrjMrroz9FFqXd+n7WqXXxRV8/7a5tMQb2wpiyMcfr
WtLVxi/UAt4Y9g58tlLF6wwaYyze7Ou1mMuPXiE2iiglpu3xz8J+qaPyX2+/1FUc/uKlKOnBRcna
km5r8ZlXOzFcxRbpSj/twHcm+yz+NHtqTSklmGyxlPcazHjrTmQtq7q4Lzt/nOQxdhvrlhTjonib
aaC9jHPQhIdNzz4GFfyySbqsO1Smn+PAObrTCEJwCEKT+fVFxcZtnEPSiqieH5IpjOvgLpwcYoyv
OqCGlXO++WT+ElksvAyFJWgGsLPrFzCH8W9iQzoNBJyMVYEyY3VlE9zFThlGK/UrYld356YWCPHe
zUpPzvPWT004/diXY1vRaCIxm1e7cOPY9QFRYuj1BS9XNF4zXPQN/gfIbNnNO2TfkNLJi89wcX1K
iCq5U943QW/Hp9DUrcsd4XTabhPikjTsnIeidWXvEWwYgo5jor1SDIe31/Gn2wY6NoBUi3FryTh9
vTfjSBQ273t60l1gT+jWA3D/aESeWcdNlnYOE6/Jp4exrKNfGt+fH28PhYe63iISQCIvdxG+VlnB
psinHTEO/c7lfqnnNOb55ZVJDKM6YBRNUbHov3j9a/WtF9s4wurT8cwyjJn30/uLKawqb1P6c0H/
MKLJqsF/A4oOirkiN2/JN5OdGM5GCKxAdlhAfwvZI2cnUz2x2x4Co2ez8OyMQeabuXQsW9LdqJc9
alr7jL2Uj9HgIqTqCj2j3IiuT913Vhs2lkoainlqo/s1oYK1Rk8zUYvpNHlrQv8SoACsRnloyk60
zi8s5E/mmhSvjDJl0NLQ9IjtX66GaeLaH+HIP+8miqgvZMl3xz0AFVA/6lVgw+K4C9gtayw687S0
wy/jrJfpLyG1gmzRDOoJksRPffjXxGbumSYq1sb81nYThRUO2DKesdRzg6nOUvbj2+fgJwicPGXe
hqrMlowkm+7Vzbo4UVz0+YxoKszLIDiS0UJcfKBe2OjgMvYi09+XMGnzwzROuYLrx9Y15li7QEHk
Ykl4sV8dzp+iPjgYpsD6g1AwP19Zo2mmte9b8VuRFdaSrEEdcN2TRWUd8ZuDtsDFmSfpzMxJa6jx
Chp/vWe41sL6QyTWxd68QEFMY7xFgBhj6djVuxnKtgja7RuNg/1K3m0Ja/FFLTks/xHFlWW1bw6o
wnfmFI7xije604dlMNptHrctW6JBglzR9m3UKyqHNoYPPcjEzZP3KutIFT0WTiKj04iMmaOtknIm
vOzmsiVY1ou6wklDZv1ZL2w9hpfOjo3pzQ0jfXu5X/sCHHq4e3QP6KEpxv26gvU8eaWbQcc87wF8
OySTvvSlq/MLCMCK1C6SHO9fOUTWnv3H3ESWTQth7ShNQQqFTY1/ecJ8uZZpnvTm8+q4mUHinkNy
Nd/goNr6JlIiQ+X/nSEBrP3yYewZChRc6x3i41rY/eXDqIvlpz1X6mfR96hVDjUAc+AeRCQlVSsi
EWq6dLf+ZGHBOnLZP0VBK+/omEez/SKbvOcXc+hjVixwB+Ogn7bUqPaC1f7e9T9RjmYmOpIDRgzP
KlMF8Y/YnwO+V2FliPZAfW38OE9hlotHKi/NVfCOmqHGpb+UzuxHcTVuDCOFhXCevRH+azh61Tzr
b4tXVps562qT1XRsHRBEUrNvA3XEbF8sMb7947xwk+ajaAjd/Yd2GQDAT3LboNoONbAQAkNjgjHj
mTd+tYM/GvJLNBRZ1nztbhOxEBWZ9ffWAMSEiL2n2Q0+QZDrcn3XVmMcz5cpM1GoHmMzwg0/FaDK
vEAXKjWGKHVqwZyVY2uVICIjYOoOntJbae5Xt7IXmcZ/j9v7yIwyFBB6MSTmkYKVblOeg8hoRi38
XM31+wIylQXbLIbqPgjcgC3/3IRx6VWXXodNTmEI3FaQa9EsYK9POaRz/EfepHYoJVWNoMlq0Ciu
pH0N6q0GQDzgYqku/7Kf48ytY7DnjgbiQp5VEGxB8HF2p1SaI5kuBQBQUHsbYgxnKOz4KEHYIXfy
MnIIcxzayS65Y+wrg44ulTqMLlhycBJj7bDymHrrSPRRD4d+20IOnhIL43deNjvo6tdwbU89HCSV
qGUfKiYx9OTIDiWbKmide9SuBd/ceSIzULA0f1dSuCEx9+glIM5OxewkY/HB1T7ChMOQF0Drd/Va
6jn5KF1ljPhN5H47Dt/8uI54ugQNZzZkMtO1+wGylp35UEpl93uThvZnOlgzZLilnLz3u5OCsAKX
6YOZKhXdO1VminPhh2NcfqqUqBnjXEaSP33bZLHgr88zNX+g4fHXbGF8WJCX55mnowYyTf9Z4wmE
A7XJ/MAh06iNCtXRVqs3uI7BFENi0MrZijF21UZ602dRnNKLWiDh3re6Ej+WhUq+0b8MoOOvS87W
QeofxE5GNHgDphGHQMUrd23aHFUmgFx/IsJxOqS2oUDb8WDk6DK7Gt7P0kijshfCrn/LXAE4aqKc
a6jEIGPvt5tiL+Ij+D2hR0rmHry8NJ46i3BwnPYgIcQpybrQldY5QuRkhD7EDQFURJqvDX/WOtqi
5s00WvpgJ/BV1TWQ7YceJSx7uSo7SespSOpFTo8N9QtaW1r7+oer3ygnPeYTO7Y9KqUTCi+nZELx
hYSvKUXY6yVL9/vuxhWB1K28mCBqKTDSO+x6hDQ3F0/4tQ1Yb0zQLrzx09yKa9DB58OnTdaI1Q5p
XksEKl2VKcEoSQGzvFk/irJvHwdriQXe1Gqdx92HHLcid8rp6LSzxdSwnW1ffIrjqaUt0kFmeoKj
2f3HXRRSRWO4qc9VuEWeuq/X0ZJUvlotEUeQEwz5KdIgWuUdEMHKn+/aFuqPWOdVdSZgEXcCb1cY
+RJ3iXvfhSKRx0DkiPPQW6u4+tvogUh2Z3+MtqZ/6GocmIQWPlfeIGPLUa1Zbg66hV+0HgULe30S
QGo4HyTgwWfTH/mVsxaKKcb3mopPXdHDIp65mdKuv3ArMQPnETSCKYJUtEZna+CQPu6nOeuFbNMD
tWCztX3wU1WTIyTdeZ7fT3nkdJc8jir+lpkzIM0k0HWHQAxi+zaixsD1ApAF+Zqb0uoOl3WwT7Ds
oXlKQgRA6GGy1n4vC3PLRHh5ZVkb2U8lqu7RwYtcz3oGcURgNQ/2Q+JZEqQe6lF46kfoTzhjbdjW
dj2wIyATXZrYyKwi7gXVR1Ro1XsoowJcJbVUFrxwFhcgiCj6Kj4j0GKMlctp/8SGh2c/dMTJKyk2
GYLYx9RxBmx5o5urxM0UAV3fx8LkNPKqDVk14jL70uJ8bjRaK7IIgv0nSkDr+lkuiGMfbm6gaWtL
3ZdWoNJDuaHV2S7zULR9e975g3pCYlYe19kZYY0NyyAfb36rDF37+pGhWl11SdshLvt3esH09adB
t8QVdCFPxWIO7gaeMT8WpAfwmLGijik1WeoYsxK6cuV7cePiRkBYX9GwHascKOSIbzl6TREnD1Ws
rDM7Gd/llkoojyhOQNhNdt9luZet7ypvuEJPtwEnyksZ1jSkVoY7opXkma5bj3bi/DFPyL/smmbA
hRX9mqPYFzXZb4e+Copi/hS5HVrdu3Rxq8a/+EqEgMdLHVrsu0xMwbjW2+TNXaa5ueuyNjY1CA1i
6Vz8slkt0t4nK7DdRDUobGdVzEtWPJV6kcXw4Fd9LB4EymTueLnNMw9gUxqm1HXCir/G+CtcgzVz
4M61hKQlYax0C2cYvg2xtAjcfqGlge5U/bgmecfAvB4z6d/vk4kwJdyGcwqltE0XTnfKWR82x3oD
+5/77jzSKS/gh2F5bCFc+095MkDtZ41vqQ66o0nGZdLW8oUTlb5j8humOJFf1rI1cXy6BTFJl1sN
CPaSLbb/p2+2kb8l3LWrPoWmNMjdrhKenUipPSct3HsSdrfJHObVk1JcNBWm3WcJmFbjTkX+YLmp
2LcKht6h0njwGBVeJ6ZjfWPJ9sPoll2ik4NUhefIU7+69rwUtwUzcWg32S0SzSS8UH0/zI3FLQ/j
ba/NegsflpV2Y1TFDLdYF+upr4vrxbRfGGRJWgbBm1CPXnTjYpAuAL1lRN0kUQX5MwSGt7jvFAjz
Sl6FRK5A8/rbG0fLILvpYGaD+vFj33fWJBEM1iTn9fE8dz+aqxlZOJbYA64BSbVz7uQkIVcOc73l
6WMjucDMXSIK6DZSMlpRv5O+Eyp5apCZ6+zjRDzCnpx0ZNerSmMFB7/cACJnVVY+lUXsRcLyFMoR
KdHCMn1zp82rY3HcuRqtXQs67+yfv60RhhUo0cLMHgYFmqnLlLXUK7wSa7xrkOthtrbHqeE70VTz
jgxin71tckZeuZDKpeiaHNPPKDGi4kh9Kzsc6sNaZHe5uhxtDjYKTpMss4evkXTKd8+916DxRJ+b
66DAISDlvz6MVGCu5DPd5zb+oPZ8lKPnep6LZH73b+QadJBx56ljT2SdD9Ie6Bs5oXJhDVPQNd56
KdvYZN/DevCxTn5NS7TDFK+q0IdqHBNm1TNCx5qkstsxW5wld4KI9ijDBtx0MDSB95rPkl8jJD14
t7Os0zKGfy372u7gALQ/Sh5Kk9oXRD7rInodfLx499/Sy2SDQyehK2rEwHelzkq79SuXm+iSlIS7
RUZFqFLMDyqaUeWmJGBxwOpVtZiCgrfFhNwi+6HUmawfY1wyRTGmbLMGS3kyZ0SG2Imf7Z7ZTto4
sVvr9thrv2rSbysVJ6cHgSvHCu3jaW93mn8lCk3uhDL4sq/X3KCxQYg2VyEhEhGhYw22gJG0aRNk
aIXTZWkFuNCHXSzWFAFVHx/2yEBLWm0jJOuooxh86TOlnOhSKsSr/ywWFxApLy15JXQAkGGu0JUY
CqsXWG4oxIg2mj2Neb5OMqaf/6VV0evlfdvO21DdS0PI4551EgMGHaOR1AQynERrD50kD5ndUFha
/EdDaKh+rNlG6jJa0esx2V9wSuGb2DVue5VaNp01CyOyB/VjNzEA2ByAIKssALZfl3mz2CcjGQqZ
/d1it/MS88o3SUJ9A22VTO0p8kvHZfg6RmDafdZhV3EJ6r61x867kS1NE9jn0L7Nxm/z7YIcut6u
AmIn67/szDXNaS0fUWzCykL34FHV0sb4UactSVGQPsD/+hjHgWNetfb2n9PRXgM7lVjfLOB2xQ6H
K5603tjNLZyvuy5JVhTaag4A6i++k04Yh2herD5xJ0ArvxDsz9qEYF9Uz7NjbY2xT6nUZI9o0wjJ
tZ/EDe2ZHtswsn8dw+5v30qTj3n0MGI1XfPOR+WDbmV/730T7ZOxn+wo7C3jPd4ostQkHTtrf/3d
CGcJxzA4TDhicXUqFnB83BgP0XJyFD5CsgdfN8zfZbk5f90cbVzcawRm1j+aSTpJ8z6iKjS55URu
+fJP0FiM5amhShk+rT+qJP4j5Jv4sjc4Rek8CMZzTXJMnhy6ifR8h3zf2UbCEZcHoASFJW0oi1Ql
5c/y2S6NXwC6/jFaekeRcTlEfNFpsvAQdvVA3Br2eTdlH5ZSVRbK6ALKxZ6GqLFfsrBExAYGGubm
e6ARsf5hpaW8WJAae1AHCg40H2GqGO4UzMRaJ+QyDbnbceXX8mszlxayCYbUQjbjZuzOvSEIOBAj
/9kxg+KGCMlB2ot/LksLU01hbtHDtyPr19EElCosAHgzRU5owPO6gJpohqHrJrIxl5Jrpj80TWKq
6UQKPmeRLBS7c0Z/2foStZ2uAjozX/fd26N4SYXAfCO+tjVFrgWluGIsZPknGnqweHddZNvHoumt
LvbGjroNzh9UPDcTHvaN/U+E+2va/yX2z+OpsMPLQ4WjdqCM2StwQWvH9G2Ymo8kTVp+jv5pCTO9
UwCAVPhdRdm6DCPrKGRp/f3kahv+F5TptTjRn3BSKHkYCArZ2JJqrMprfBaBSYJjFlUEo2zo9kND
tSezKIoqGIRQx7kdg2o5a9n3IADZMrFQoqRZBfLOm/Roj8HRD+ZJ9RnWGff3IPg7PNssr62wsbqK
VovkKgedHYLt73OfFq3+UtedDdB23WgJrBhTUxY4av0V7fDTrCPzoJYHfAvsE0TUK/6LBsROHDqj
/yENWmzEbi9rgQkg1rzy45XR1u3sbla6vTHjiL/sqXh7B74ExdkCkPRwDW7seiRh/cS5VOhR1Rjl
+oOIjNXZG41rzbVyDQK3pbza326xSThvP/inA0jHFHokE9oBi3tgXC+3vj+lpKhl4fwhunlZyQCc
Vj/uFO4cKvQMuwOoyzkTIX02rsHa28N4/f5WW8GVnpBOBzr/k1phXjw9Fu3SfCD76IZaiphlAMIu
cYk4ICQVnPZd//aTr7VL/7zfOX6oOijDhvQKlOQ1oKF0WaDpzZ33VIO1uEGT5AS757RScpiousC9
+wOtp6VFzA10mFNlL2EOrb3Kwzwp8t88WVXo2d8e2+stSuIFcxFxpCm/FUSvDUM8bsgAktx9v8Mq
0U1cOc0ZQdptiy5dgZHa2aA2ju1tHP1vjNR1J7ycJ7rk2c4MHmQtWr3XRjK2GZmhT50xXYcb2tzb
nCC51O6XtZhUOJ9mb0rc700dW3fGC4bO+65mMh+KY6ZIhAGGLhLKA95HuhGB/wuFzuutfOtj7cc0
tGEgPwl0uGY0gv0s+fDvpLjbRpUOrhOQVFoRJ6VlRHBAkiqSJm9rI4b59pJFLyVN0LcUNqUtK0Vx
INbpM2FH+ae7BFdAWzR3/VANfcPdrNXYp8OHTGdN/q0wxokpj+GspPE9bbdMwD25uYzRjlNVBQYw
/Dgl0SrrO7kpt/+XzKei/i4cj2ym4BCPnkZqkc646ORCr45lxPsihRtaPL/ADgNtwuSESLaY8d17
Vy02nLw8N7FC0x0t7QujJ3TzHRiv+oEOAoHYv/Uau01XJCXxkfNCpuZycFIdLTW+TU8O80mlyhcL
NCwJ2Rv7IU3xQndjETfgTs8FmU2lOJLYlwz6DMYcjNTbgzKwqZm6Xm3qmauVIwveQMxze1cHvZU6
FBRbYSc3PuW43HMS4cvKE4XRxml6NyiBWu0MCiL+D2fntWO3kbXtKyLAHE537Cy1QsvWCaGWNcws
5nT131Os6oHdA8j4/6PBeDy79yYrrPWmZb78/u3t2d5/X+QowHl1RN56IFkWvec/3x4TQ1J3hil8
1Chxo34+pR8N8R2XkRmH+EDnMoLF6yCFMKwpKba+uFplSS3yUV5jJpOJeHqbO0jpoPLA6Z9dQUuJ
r+ZiJ+Z8atvQj/+NhHzPWWD7R97B6YEDCZHQe8Gag+UcANjsHmgGG6/+iTc/deoLRiC6I+3B1G65
rTakCQErJ+2oOvLSKZAKpn95vu8rLUaD803kqG3Uhjzqd4cI+e3AR6yph7kKwy395njd0BS36Cpc
43NInU2hGSCMrsj2NBcW7DLlEc3nkCyzET0tgVvN87mmUgjGg/7ycylkw4PcNwy/00M7/e3Ggcoq
wlkZkxb1+9/wT3kE9RlKFR9bl49JLKBUelc3TCv6pQCq7SHYjKFDGNDHlZMQkwLulR7+v6qDgPGz
hDyTJR5Iu7YMH/v7mQJn0tKTe9WDJhR1Bd+q+pwcgYxmofUROtv/os14/744xphMFWFaQnHm/E99
XkytFG7MzUOW5gGHZUXz7X9/+/tlgFD0YxD1knmLrQmT+M3vH/b//H0k4cyv2stRlwmO7355Xa7p
sIZWeq+tETOHmuyp/+HaqiwP4cNta+MM/jeV0v98AV4zgifOBZxcJlfMPx89A6hcn0iD/g4l3X4C
unuTrS+/xBgkssb6q1ocrF3WB99+/wDkD/z7gcS4AzThKBe4WEhbfb+Ji2V2saIm633OAbl9CcOx
Dy9p78eAPHzpzugvvo1Z+F826j7L7p9/l9Kf6FUEulKd9b70KDxncjaSZO5xFqXt+BS4jVhfoqrL
t1tNpteEZTjfBquTrDb7Rra76OVl65LFdi7x7zYfaVz7AKHedsQqA+R36exKol2aracTkLcU3GTF
GsKIZVJwTw7XY3dg4hSGL1hVqYj4/WN9X1khj2VhIzJFe0f1/77Jib24WYRt5fdDNBGwyK1rZ0Vw
IBagY0rXWBeTl795v7wVmuR1xEQ3mbLHRtD4Ly/5/ZFCYid1vxvKb0UT+L4VmcshSpxhze+DXc6T
JYjRAH1lZadgwN//+P/9c5xcsHcYIRHFUtL9c03nmefBYW7eHbEkAUBZbku01y0nCtjBbf+9wfXe
2Yl5xgCNKG/YyaHHSNn3f7Lv46WNqBHvtAA43/2KS1I128vYz5Jrkz76qbxP1wEn3bGr/d5tnuxx
2Jrygkk6Nrt7t0EnMT1otFIbqrwE1TrYStQBqC5lDMqklUUinhlT5gqcXQS0jwNzBXw+VV4MK7oM
nHHxKimsZu5lz0GlItdu6VeSHEtjuBtMWMg6QAV3PX6pJF7eOEk6K8gqSaQPKayrdwqVYkrUs6Qg
cxSDQLMiLsHIMlWH1kUr4DKnStq4qsmmGg2sTJamLCi5I9JuyjbzSGwzFN8RGxWqoEwRb1NtSIPe
FtTyi+JskbBkhzeOP6KbApHUHrDk1IzyJ8mUiDeLVJ/7EqDXSFrsbXLDiTjcKLC6uJTQoeooStkC
vq5J5feXsDPcZDjMndGt/rWvcOREt3m7YThX4IxpzjO/O4cjISnSS7DYf1QPSzcr+jjOlcdYA2ea
LBCLU28vGm0B15Tdnb1jPgobBlyTOPGuQTVrz1zza4w7cLWOSjKnO8HQjuTDDNpJWpU1FyrcWWZ8
ZDvI/HednW4L3NrN3OcyZCXhcQDhdKnMgDGb/1Ahh/mh20gA+TG4c46vzEvKbCCjNfEwFhEpW+dg
o9m+XGvL5gEaoy0NkegDuvrSsK0i/66ymzm6z8agH7/kZESgNoBf8LbopEor7EA1hZgZV30FH0o8
QOIc8851AQpbnP4/ED5lwXGAcPHb82Q2EiFPMnypL+M6pDDWsB5GgpgeYSaZhJYHsHkWZYElh/BE
iWAORW561y6pJa9aAylE5QE9yeL9sSlWo/SNwfmQFD6+4JMG4TXUZSviXMPQ8Ygs8bUq3UmWZkAQ
7lNntjIyt93GYvs6dyvfy2lJM/9FqDkKClKIttR7Wfic7QVufRx/AmZY7guk+DR+IB6nauyLYTTG
+hK422IMH3DvybwZb3MlbVxgme+RM+ab1ZenXvHAmiEgXUDqL7EU7WxTmMlOMwCvZrHSK/sWZWGT
C9icAN6RdEAlBuA05Cy4blXkd9NzEBYDc1U1ws7JK7GWTp0CuoCLVt/NvlWha+VEH8ozYPQXtmyx
b9zJBGNPTtsU2r04T4Mpl6ESK8QGfMdNY9jGVBwnpexRrXqBKZSFqTSduW3nnokWk1yL7dS0sQdH
gKtO8hfa0eXnxZx0Z7OtvBEIt0yTFKNoF09PQeEkM0Ivreesl5TLVv9StcTC1ccGZpZw2VgzF2cj
+0WhqWqrF2EUGt8mr5ucc6SOLs39Meaulsff7q4cdh2rufst9WPSmQFdXkqbSMFVxd9WrAlQL7iE
Bu7L0OQk1tJVF/UwKD5xNon5sgxUF3BnOvUgSdrhc1PZAYHRjjdVQPiK5FAMlR8uEuoc563kBYLW
yCe0LfgsUCfwZKLkpFi0zTYFdIOrTFNVO0q9UgSBwb8vZYLtqw76GWaYXe/UoXPigF/3ZRoAtaO2
SC1JsrRW6qWPXib8jbwZdVBmdRxyiFaL8NiMhUjNIj/WkUH0xoHIPFQqrdpss/q8ne3onHUNv5IR
xts9xPkaC++AZdoirlq3yerVvK3t/dTreQoc8gHaeB6ZOikxavD1rLCTciQuWXkL5EMqOS9F32tR
gZLIuHUnu59kkczwNPr75aagI821O3sPqI8HBTKOuSW3oEslxHv1lTSkA/tlXdZtH5dlcmyajHca
tUaQY5isaeLHY2100hNjIfjgeatDHC+0S5VO0oFsIVPVy795L3f2/b+LbTcAzevWs++nupD/vqOA
C2Lj5AOoVUWZlCZrS78g01wk6GFvZbpln/J+zdEK6WvODQZqmjnc5L2msZ9CDDtcrnD1dXPk0pjc
BALo0aHMgKwqVETRoM6VxipR8l1GyUAbZzSJnilQOQyS66ROh9D7o4lHidWXNgo2ygT13ywF4C/q
r6vaDT2RbBw0gF9QKrGOCg5Uflw81pyReFKloChQ7hw6zsp6zI1wNR9af6famqEJv3e4q9JvCeRy
fRiBSYxfZe6H2mldlpO81TUp2cBZcCFqSHt2E8pJGeeAfCMfZTLAZE+sWG2/imDoDGxgGPEA6uKE
UYfOxfDRAIqjqyTsvUsEGGBTM8v7BMzYLcMjVpw4qU8+AODYn0fTJIznPCjhulq2kcoh0JWAvu4J
TOIEuM1ae0QJSE7cVkfHpBW4y6FMK8fYLmUn5PvlDfHF9YGsC0e90AEDJGbP6EoJ1is5U91xcT/r
DrH0qlVyx0qWFBmEGmDHavBB2ShZ9hp3VEWV1nhh0ZFyo2hO5JGJ51CuGBgz9p1XE1Rb3JPhJ89Z
Jx9GFgzSmHT5PMA/D+KUKdNOpyLpYptuThxyC+KTeAwnqdKT1p4gApNVpas/kfqQT+RGl9holQ5S
7qe1YU070XWESsVjchXwrXo4ana+uo8YvoJQy0ATDAGjTidVPHWqPEQdIk8Lzfwmimcnugnti2J+
9fLcsl3j2M4yYkEVpAqo6lVli+7YJz1vSi2C9w8WiiSeJIc8uNct871RjlwyI5SpQGo1jwmyULQn
as/lUuDcHqA2HLSdXY92LLgNh7oV2SVjSqH7WqmXLXy05i9DTioCSQYpGsNnxzcl4e5MSdJPX+Jk
qj2BJ0Ea/glhlHIwWgApOFCKHiPfQXpPUdIgNDL7N+eZ2oSMuFTTR83Br71XTmjnYvxfxGr3rmR8
tNklVxo0i/KC99/2pdeKj+acMbHhUGVQCSjeChS1MLv7aa33GLL5rRtPYZhtpX+rwQojmYfCIkI2
NFL/0ObTjmRxSxY1YcMcRvNxNSFyYemVqNEpPdar/DsEQRyCNSnLgXNqFw7o6rVYDLkWLa5kVo5+
yNqCyA2NH/Yo5Wbp8tQrCRGG1HoIzzQhi2hOblYmff7n7/vJ9xgF4YcElmFiCz0iSN33GMXm+YvI
krq8q8oGcTZCbFXPb5IvXhWTpW0m/09/GKcQLTzwDIPsPcir91BcWThDG4otvcvLtA1fVzqFAJF/
QwILSRStsVT1ueaq4Jj//R9+T4YA8dPQhi68GayH+z8qWMMICcOs6vSmntcmdG8BVgc/uYvImEHC
jcRhDIh7t93OQkezjWlf1kTmrw5pNj53akc49n60DCbJI8UHFIHj3Hz8/Zd8z+RC34aM+qB9QLnC
TID3FuAVtUsQNJNz1WJBJUdcdFxcl0vI1wwZhmNciJ1pUlLg44X5Ip+XYWqa5ipKQt6yg111QPmd
yAyREHyfojUmJ5nZd+REqpy+Nq3KktyhrDQYADB6XbkQMUSl6qTnijgXcFy1W5jvx0f9/mdaO/z5
N6wK7tximDemA/JJsTO+h09MpD2szcm+DF66GSGlU1Iz9yOOIqslxm4g0qAlaSqj9j9uc7TEyZmw
3VR8sFWOnO9QcdM/Bp1lvFojhwrBVDuhomPxtB4bfBMJLrnt6MDTk0kOiEGmeLqJ7rGDy17NYxWk
qZvjmzWl76OeyzEgE4S0Gzq7mVEtRBTSuawchO2eUod8ShLn7tRMGAwjHAw2l7u8I151LpAom7o1
jmjsNmu6NkTq9BmcTu81j4IysKiugL69/YOAUbQL59WrnOCl2GIPk23gGmNfnONpQxF839oxdfV1
G8k4eEKNJYedUEA1zG6pvSIT+bVcozp+tGTXje7Wi4y5OyHQaaL1ae2YndJgh84kauAZ4ZYgo50I
PF1vzR7v23Jy5jgzirOutby+Dxfj27oSHySOvdORzHoQGI2NL+5smh6xhSLq1vJSkH9jB9cs9Miw
Ps8rZgCM1tuwlsk5m/oeWmDXGFSKUYlxOgU/idtJ82tCC9IC2hU15rxT1w4zy25TQZyaTZvROOc4
vY2VPXyalj5gbMPgrHTyR05GVJ+3FbFFY/cF3dCGNcpsI8IsntFe5VlLWpIIzJ6437EpfozpMpuv
VL92eDs2nWUlRwbJlyP8FpIHmDOd3qmapixMR15IV8TjWjxMYSPjk5RXQUea6lrA4JVSJqi+bdqY
m1YehqKR1fSEEWjsqWJnb6wONhXe9JfaSElew/elgT9jM/BXUs+60+yIiRi7PDTyl3/ZYsRA/BOH
BgMGBOZoJ4baRTLwnhjDslejI2i820mkmUPwfxMlIv9iIaskF5OTML4JyMfxYDdLUZcyn3+htQpu
5pIo1NNiLRl42IC78dQQj/Qwz0MDNjdayZeyHInFidwqmR/toOr7Y7q4/p3JMxjZzNyXSXGH2BUc
rziW0dCbp7Hjf0uvlV0Y4kNeEKtzZzSkXl1HbBHZKRXZ9CPuizW/OF7GUGKqqO4TMQiZOLcNifXH
bgu9FW+Ab8+3PhrO8iIc0uNPbZwEwzEbFgSpJ2soFus+iurmyQjWYDqYuH2Cw1il82mmG9wOdRo2
TAzyRHSXeDhqyNSpgwdCA+roPKMmDvmxRfC5rEfrcezcacaZ4tjfLT/K7srF6/0DKFH+1FXReOqG
zHpZqoU8/qH74TOG6MWwmFhSusZiHbbBRQRygC2Mq4m4r5Rg0gfgKrjw0+K5WxYdc6djLtEDHhzj
r2hKmDyASvS0YoY4o2tOjoHXhzf8VutsGilnkAD/+OITqnLoEYAQ1BVtD8MWu8Til8H61Szd7QKr
z4iXySr7D1PWNh9jp+keE3w3l2IdvE9DaDjXODLFWeSNTDIEPLiHzKuvJp3DyQK7ldEywSPJQ8lN
Q6DpF7PxvD9XO0y/xv3QPa+w8w8J8WO3Zd8NxQEVonsSmbCol+bt7C85E1qjLV9uTWcY7wVaqA/C
7q3zNnf5uchdm9iyqWHOUmCtfzXhXHxuR3f+WLnmcEdIWfo0ByZDW4wub89l1W33OKqiz6RulXdW
EnsfCfRnWkJOmusBtXh4byJ+/Vp6Y/c1ItbuiuLGOIKTxDdeNzbcJoBuR+AiUvKJJndv3MmvPzfD
XIuj1OBfnHVi/KSdiYdINCAeNI2fUWbbyOw75zoHwn5k/rdxmpkw/avoYvGa+BnZPGtsnMRUdIBS
sfVqkaB2E4i1uHEyb/2w2cbw6Cd9c7XSabpNZ+YpOPG2oifPwvyYdcL9SFJxuJzJOa75K1Z8Nuhd
75uG0QF5GHbBJSyL+D8ojV8iX4yvFtfbFZ0iMz4IesDk5XEeZoX5xeUAPhtLwdyUJAhunC0TxJP1
/ABgYe9LSDGPdX7GZ3sSoah/jFXOqBCc0eKBpUmbEDUz+8SuMXcRSkZ9UVgPCQEzP5bMNZDWd7i/
aHduPY6TZyEyLKTkab2QMbMdxDblP9K6yMrjbNeo5725BimJLUzNRMGhEp4cfKhzWb9yoFbOweY/
cgbN8AQJALadw2ob7R+rEYwXJjjmt8XYjJwZ6VY8E1E4PM9cNrDxfX0dibk6hMDQn33ElvYhroRV
FEcjm1I6ZPDzZbqUSdX/aQVD/ZRSrJ2NGdb5FE+BycxaoLkz/s+XOScPcBnFt3Szh1sS7X9OvfPi
g/uT/V0sF2MMiiOzKtoLjU9j3FpDW0QPYHXVDT+sZLZLPjdPVBRpxBiROZ7QAthcyakBvoN1reF4
rdHAHiCrzB8oKJbjHHmMCHAb408jGRi20nSZy5gNMyv/8reaWd+p4d6LbW2/Y1sz7gpaGjaXuzwm
rjPfjVmfo/jwvepEskX758zdcW+tnv+VmLr2uYpb0z3VaTFc/HX2X2yrr7pTHBvdXTB4AWn9FMS/
jLRKVzSRzUC+h02Q2Dn1+uyxXZyRUJu4b05N4TEpIgpwHYd/QNqHR7vvVsIBecJ341TZJ1PMSNM3
v/8kCHE7j3aeZhdQDPNTAhMwHeqwivlBgrMEMe8n7PjGs0UG3C/hrBw/UeY84MxgkgoP3rybyUM7
hwy3+II9E5Rt2cIfsSOSrwWShv4gpETlwFNoPltR7l3yxSKVPYu78pqIMPvu+mN/Exhr+ur26Afc
eAhIRGF+8+hvdnlYmJvK1sRyeyHgr73L7Kw+EbIFCuYW8SnPmuyvsEnbI4Vv+NyBpBEP5yY3Zbgt
NPT9gLHGTu6rbWru22x94ov/zHu/+tluVg35SUqgKBzO7tYZzshzGdJSwtHdFe4QPWFacs9r5nUX
p52T6uDNWXPKPcN7cJvFPwSN+Z1sHfd+KRY8gKUzXOfIkpJ39u4p65ryj821U7K/PeakVMUQ3TTu
1H3xySAiSa0osicjMewjl7D4VHfLdONHxnZrcppd53WNbxgS4jEkZXKNT2k4TYT7gXuWlyUvsvpa
JGGa/1LqelBCqSjespCkiGKzZGZItrUSiFOWsWajUGO+CQnjVJF2lGT4tXS7qJIlFOqhY0e0qq2f
pT7pk1ayFxwo9HMK9gyHIgU4xJdHQOp5IP2vjI5Lmcxb9hJgnKWOzZkBwb/iqUwriivZlCo+byMv
ZqwPZjNinDoAIsDPLdmQtN9iL6qW6Q1o2WqkHZT9uNJuo5pxKT819gp1QRTosa9ItT2t4zRtj6hr
ku6mi6E3SKdKmpUJR87s1095NQ7TeEgib8jPI2F+6dnoO6c7GUYNoGHE9Rr+Molcje+IrLcqTEwF
JZ7BfIP50kK/18/u3Mb5H4OXiKEhvqQX2SfCPGPLApgtStu8h/RdPP9K/EHSZoeRSFnCjmcC9Nfz
gMIxJPKmLQQTt0ifTC/xnHNxHQjfkHaofoFx0wxnHpVY9EaLSuekEKNoT0Jrt61ZIxQvWTX8InC4
GBFIYkjw/noLobObsHic4ZeTu9X02WJhIJprXMSQ7OBuxeb/oCALsvOYz6NxRdcih1urVP5qgxoX
vI4EblCxJBECOMYDxSmPMUgnq/8PPauU2ZjrLNuFxaskFIPvAu/xkyqNM9OQMJqmF1D1wwAxkYlT
4FlHyGlHVxS7pe+fY6bb190TtRRo+azNTIo4cUZ7q/LjFhr9mlxJ+Gr4m4pYNDYiBG8VPihJEPKr
dq5Ea4WRIUn9KutcSsTQjktrqaIkUvXPNB2jjVditmUmeWrOkhBWynPVR2g7hDK6TsoIxpwsCbHR
BUno2pxxqxAVpDwwmkNS36ZwQt5trYTLGj3UzM5kSeYMw2hcl/LwCRfrNg0mbzJu4fqcjPSbgEcj
rnTfa2d/iCfRMceVgYddfk9fjBXtMMEAm83dljCCYzraGEEbXCzk0LPJ1cyKmqj2HoVhqvxSoYAW
x+ZoupK6iAMUKIDWsWUQB97ZE4oMEs8LLKFX7RoRbSjdmG06A/dqClThdb4Z8tC1hXCwqxRKPrHp
DoZzmBHh+IsA90RAWcZhzeipIPUlvLgrZ6USIQ1vadaJGj0IJoYQS7DNG8ErV0t040rQvkJaW9de
FkQfgTHZxOLt6PGknL6TbW+ooQ1RAN8eaoeaCL+eMsBoENlRPEwtGslBvWl41Wt6g2UhqwFQq1hs
UFJTGskXGlOwlN5DXrgN+J9GHYNdpa6ttHQWEjb0l9Ra8ms147em9omZL0o1SCwkX8W18Xthy6uh
AuG5ewMCDG+pXI6tVD+8rirBcNwgTASOojlNKhk407pfiQKUuZED+hkzPWY5nQNuM28JR4Ibd8Od
5qG16c9vp4keZXGj1GwYeDh4y8tCLlj/qm2cIspwDGtlRQ8qlfEt5r5dewJPdj1ClK3ReiL5cV2+
5xwL5heTBN+G0zlK8+qCtXSavtO1ZT9qmTI8w5dHVvHJTMuRyOHF6cDp+67N3Zd0S/LyIfMJd790
9GP+szpLBh9mH0Jtx9WHpMJzYHiYRtMD/O1/kXS16TTNqI0Yk7LFVVMmn6hdDhwU2uisPdbTrhJn
QhNLsm5GydcT44CnDbFE5RPKo3THHbvW+z4HixX9FCml9GvhDbLRZ7KrlK7pTbubIxQK1MemVHVg
uZdE0NBgUv9UrSJmZLhNRNl4AFBbVjkQjkBlhsXuoKKOIlIaGyKM5dfBwD5t17UKUcTEQe029IN7
rlMTzYg+1CPqiqKpJFgfrjFrgfZx+UMxo1YvEp6Uq7Lhtz0mUvEH6sYuEFpxcNWLK297O9wd8g6A
Cv9wjk3JGik9kzqj9TW/BhA2TVSszq/eQ7dRYfNmMsCz9i7jDJI6F0UD2WsgBwqUJLPayylBXO19
UUcZwcTSWafZcMU79wpAMYlHRF4wK91+NfTyXxx3qiNmaA+kvjLbg3vJr2gtq9ypzUS63PhBh+90
FYYZATK66zsBfqRnUC0TYDN5/Yi2kT9eRREz8UBeP9qzIWp7EZAhk10tTDxRB7GPXIDdjkVYyn7Q
20tnTDYRxZGeIlTNvC61XgZFu+XZLMULDsO3thd/Wsmyv11W6C7SQAsA4Ip6XhS5H5w169UuOWaL
28kv5UkANChrHsWgrk0kfUQ1YgDRHqxSZJz02jegchjfclbXWPK6Ey5aLrJZCS3Ue9MmKP2ylbFP
EHbP57ZdIo8bf47l9ZwpR0Uggp0Q2BlI0hNGTryakD+DOHoMrRHF7x7t0O1hDu5WTGN3E2d174xn
QmNEWd4Bf4Ztd7V6pl3BR0f+spBY6Vcs/ivpXYWJazUAzZnuiiqVrsOJaFEk9iOKBOKEGCFf4uK9
0ZyYlgc7bif5HHTRsirFou+kzZHBq83wsy8tMdqfnc6t3OzkmdMazBfLWmUEmEk0JE9GcehiiqQX
5E1DRwEv2fOS8vHZ368co+zlRatSGxIaUGmJ3HXW2tNISSw/lTRC+QAJR5AVQLOzYTEyRJ6VqdIy
1eUFS+Zjn3aknxYiUYX2TWKrAxxjBHeI5gY9B2Fyd4JkX77atkvi3MHcpNe5gnguT5NBS3lCdsAM
pidmYtCanhInXQJmkarML+3likJyK+yvOVlHZYTsdt/JehmrDV2n08Ag0iQzlg1NENMfRPu9t9BS
nQXDYKb1BH3u8it0peOo959VRuAMr0w82ZfXLldLEiFY2kWE1Kg6+0Gf8axMt5OnrvYw6yAA5YnL
lAKCeBQpyNIPsOhyKZXz5lIKhMTYyR2ax6kk1rIlkNds0+0poD3sCY+wM3Kickii7HP0gWQgsVzS
PWR3dKMZu7WWSWgeWsuEID4l4a4dezr9QQe+GT25o9iVVNap1uU0OAd4zY5r0ro8FwWRVc6ToOhj
OF6d44zAFMwVzP8vEdVG3FaRlyMQ/cJMAlkamHEC4TcgmOQR1T6BTAwwGaiOSGtbsBobzMRF1AXi
jCqxYszUXkZraSEmT6YJ3U6GkwX96S3RjrKb92Kp8VItRQtfTNlk1I04RRivvHsD2wXfQJumvb6S
ZPXKLCB4yHx1C7v7URTenjegSltAmI4XqBSZolt7FpleM11jSyIeMY+MuxnijvT8axjFcAzXDHvW
bg6vKceoyuS2USKysDTlJtPPlehvuVMQF8htuMSD3L3mzHHiHaKeGA/zxET6uaqO6m4DSpdaixUw
cj4HjrnVAtmik5OLqteM7jwI+98bkJ4UyFt97GcqDlOLLJkrIY22uk1aifHtrVONuRj+Q3Wkieil
Pm3I04Fnpi55vaeZB6d+Oz1xfmlV4N5qBYyf4Y6LSX25qFQAfWAbym/Oj5f5AXp6WKVECFqtEyh5
Q7g68tTVHKu7MtanwzbLJxIAskdH4rGVV44+slEiybN9NMlwQ8KpTOFlTqyJd1K5kgga3OaK6MqZ
rdtmr761OtBoHCYn3aeZxcl3Hkks48eoB62WXIRCkWek/pGtZEEq88VWfvu3t6mUk0nXy5dvugt4
0wEBOCXU1pMcgf1+lEZUQui5qldQvNHwD+sWodw8mOS41c0hgdkCxgdyMgkdUzJa9R6cIZQvXWmb
ujCRHl6lrk5Uya0v8ojeiT8VqQgG/d+AD+Qr0hotxLPygrZ6Lw0ZuRC6iUe0hdoUbY9zKr+8RYQr
BQdBPnK51soUnyr5b0eaOhUUuk2Dv/emolNfeWgWIAAtuFQywpRgHF6R1nopCQ9TDuRSV/eArwAN
MMp9pte2ScFS77Ty2ZvrIuMi5MOUghXlDkdHKI/aCJsDzzuxhezE9BC7yQokjkLel8zW2DpCFYhX
Bd4gQngaF/kyVo5oPkyAYPMpOoxcZ0nopnfzUEvwJVTW/qjc9iODRvhM2a7J77LXMLpanKIZsd5J
hvoijBviOemR3CiRNf0XuhYGysjDf9grNgXaJE4Ignn0QAcDxi5w3fBuaEZl/oCON6gMli2pCnsu
57zYUsmjil19dTObkyrTVf6tNmV+FGWYEpaiJae6b0E1WDD+Do0oHaIOUVFVVL+rgytV6SduI6WQ
uTopinycGCRcU97Exp2lxngRfEf/o5Ux+l6AatvRMrXW9bMzUmeRZ9sOt+gdp2rNBUkIv0PHNWg1
CIoPKV1V5VOMt7p9RWZOyx9wkMnXq+AuM2t2mEzlgOg5AGZTTDUFXtEbG6Oh2V7FE1E15saoZHNh
ijjRnexFkXdSsKZKbTgFKbvRzjdnC5tVxnKZRBAh/ZW3KZZuWcZayNvlzaTwOc/JZU1cMO2Y2QR7
rcdFvspc54SZTC86Z0PHOqALlee7agVCdcrrR42PQl7nKSgWbz3wdzF/sMSpvTyGwIm+e/TVBEvL
ppb3TjokRysitURUH0CMOpB1icK/VANkLAgHHplxY3lgxKMzi1BfIlVvSyfyWyrF34ctIFrbN50S
JaIzko+odwoMmDX8HrLV+kyMuLRwv/l0lZCIXkzW+rrBl65o/pU3nY/SI7JN6RLVctAQJuMcV2Kk
GBOAh7XaNW8acmmSfAhsRhMs5iX1DXkfav2eWsgqTJpBbgMPjwAm+U6UG5A60UMy7xh9r0OWOhzX
/WPF8S3woEzV+qFsSXYPD0qxunWdFM9qu4++HdU8GD0gQYe2ZS1tinVGx7h1053VVNQqF9xu3cRE
HCORsk997gWzkBpDnVTVKk3fm651r9ES/Jbsco2nCJo6WVZ2k9yqulVy/FmWDUINgtGHlY6z0l6H
WlVuwgtlIliKuIWCyjYHmX/BXC4n7LlI8Zc1VyQL8hsRtCbtBZYXpsNCkkpcgDHpb9tHGV7sD1ou
C7Msf1Dir4vZXcn2D631BEYnc7VLpETsS6Xq9WXzz+NTAVuM3WLVgY3xqh1S+/hVbGI5c0OJ6xUs
oNWaahMFOdA/TWnryjKjM30Z8IPHXn5qUNXQOyctc25bjjIu6n432WjfGnjpxs/1tk4uBV2YTCoq
ZlOVFCJcKSKW8SDyM81w5P/Qq7JG2y8MJocGMGJDTmbxUdlC4o3kLftm9oaA0lH3klpTruoDa2/x
xxE5YXJOW8sdis8cd7IwJ3NZPvDQdOUrtVaIEcBQhoiGMSqPAJesPsfTEnMO/+KAdQ9UQkUXaG+3
68oiumFiOZ+B3E0e7lqGrjdFkJDj9xqB6bL7tOA5VsEavZKGdnW6BuzMwunByzUAoVK0tL48Wvpk
PFfhgOcP3mkvRTXkrFX30pzLK0xV1Req5JpZgYe1El3qBIEZ94JrHsVc9+v0YqSAvHSUYW1Zy91m
MdaFYRN+VY7bY4Psf/GesIsRPSex0i1uyvTX0pnUUJegqO3801CgrvGvqe1PXojFyUpGxgwFRCof
PFDkcTzm/rC2vxK7EdNywsG4FU+02lZ58htGDI/feuJK3PBkY3ghTtbbNic4NzHg0HWbgsY/STTK
euxzYr3upxZRVHqNSjrxj2s6jc5tvdaifKlZRv/xDGjdl9Ifo+lC1u4Gr5lXqw8cj3TqTszt+IfZ
tJ14whUXV9d44vuhonJQdAv2HYlf3pkQBPcK5peOH5eOtXWp7Hg1r40w5+3eJhXmVIjcRlEv7IC6
IOH4RW7iRmI9DLi8x5M5L+i/nD6d7zpv8gVIDf2d9VBvdT1j8Gpy/0K4TUT6j73N4j7Mys3sLm4f
DQNkScj8s+zilrPBLKZMGOOjERRLuR7R5qLoP2RQgItx8Op4LhzmnJm1E8DWGmQEHsetm1ekTmHe
TwwlQ1jmLkeRMeknP2TMlUK/nXI++CeTbeBgqHdN7yFGZmyLg5EWUxDdkRSVDf7BmSxz2U4TnNX8
oRR+1f0QXo2qJZpSb77HRTqKC0G+ds0kutK8yYijINkZt8uHhqlxzW0L4uk+RmUvjHtPkIP5M+RQ
bn42pu/nYKAGHvXv1YbeqTin4zK506FHZt6ADJN28OqXM5wTAeTfsKFAXx08Hbm1q5tZIlJS73Fx
pwNYo79lh3kMHPHd2yivpMVtAW3TQ3MUcBhYSWI8oIyx/Y+IZHgyh86NVuEwn6KAiyLqHxIqWyvP
vUlk2ul6qHCTkt6gjmUDEQvnqhZ/60JZlfjKhZBh3Zi+hSDtNAeqRBKJtAReVfyMrUYrqVx2paZe
cK8Xj0pOrD4kV/wlp9/E5aw+xbK2gN/ETCVYHc1l5JUzh+ww9kG8npRIWV84CvJUFGlM8tN+NpOv
xWINUNKbx1EAZaP/J/qEQTH2tnlf46ntzPDD4m61EZ6LwYK8yLJAtkibhdLvV8+UKIGMeC9E/9uz
yeJosVpOtx7vhfgyNGFcv2ZD4cd/zUyIxyBpTmb1PJSDS65EL31N6teuGnfa/5FS12frnIEwe6U5
2JBBffkScJOtZwG6OIbEPBrJ4pyIpZX4RKEycrK9Kkn4kTYaDmZTZ/WDN+ZNeF2XAWlmbNpM3PvQ
WmNS4vOFjWYazujRTvSMJ7bmnpIC9+0H36nj7Y+RwoOZZD5CyumIMwy84OwMBc6QH3Zp55ZxFX2Z
kQ73Kej5+KC9QepjRdN92o0cfwZeyjUVEWHYWZYwtPLYNhPp1Etles157NquPSCasg2sbIwjfWqW
qEX8tM5JTgnghcWF4Kvu4g1zWl6jYUWeRB5AECFcT+3PhWm05lOPw+o0ee0CZVSWfxaYV18I7y5u
hB2OP7l8huYUbOZ6jiMvxruzpvzRMkiHe0BEEu+7qZl/TRkY3A19nfiUgmI+Vfnk3IX5NJ3HOWIj
DuDL7l/N/1F3ZrtxY8nWfpVG3bMO5wE43cBP5qAhZVmyJQ83hCzLnOeZT38+qgZnUkTylM/VD1QX
upCSIvcUO3bEirVQL043FcKU5d5v4/65VIGU2eYod4HTVU3+rfBy+FkGMEAburqNDyXNytfwoKoH
SDyU1B670B92spYU73StD78BFy9u8W4xqxyqPgSKifLg56VwYbj4eTpGh/ZCjqWOXmwe2eJXYNF4
tTjP6k/E8t5VxeLHpe1mjWJsPLCelzLZ7+90XvRXkLH6oD5Ki34VShBMXpRX8jdKEJF2I/PMSyH/
7kLJ8SloF3ZZBmTIJb3V955BpGcHlLX0S00bg4gmF9MLAYPJ1bcxTUAgebKuwJZG/Q4cRQwJySDT
iCWHYnGDdALV4tSI5WgT8kCibldkl0YSKJtQUrpD6HrSZ1PMjK+wDgXPgR81VyAflduul9hllu7u
rFwWwS/F6pXcVZHp1OTte1sW3fIKqo3sC3cbN0NL09IXQVLTne9x7njqPTQg7z+7vIdQo+7C96lo
Jbtarq29pon9ToF1/6ucyP6jG2i6o1lRsOuE0b33Q7A7RifHVGIbuXegdCnepaqCSw0Ev92AsEuK
vZIYwfc+E6QPlVn5/TZqxfIZ7GtvbEA2kgBUfaHN7Tzy8CwuLJZOUdIHifYS3FmxEOXvzLovq63Y
yEmyaa1UAWgqBu2eNvHuKbR4i21SrxIdWXVbgCG9eh1CzHyjccdfj14DbtAftA9SWsS7JnQRjoep
/xK6Ow9MZN117iXYzcbb4peyD2YzeAfIXitzmxPB3XVe0H2X89rj9daaVOSVMK/KDQNRPiiT6ul7
sUeWiEp0aIpODiPyDWZpWvXccVe0dfIcC1BMfwzNFsVvfmNnTvWBHwF35lMqiKl7IQqt3jxYA2Am
7cbseoOOQp7fo6V/1ExWqI+c6UcCbw+BOoBeAOsUUGlyEhpfbsjXZK6kbMeBVDB9lnXS39IPFdU3
ckcLySXwnFy6JI8WSd+GAR2C0DGtztQePfoswsY2JE4bvkUmZVxveuSzk1tRlBPYkkCMQtmfbKJB
0K1RoQUQCb3wNkAQACRRzYuGePAK8h/u97gcuk2Suo1x04uhSCU6E0Xx0A0epd20pY91Lw/B+D6D
esSwxUir3gehRY87Mgayb5UAFIGk2aFIgf1ioJ0uQ0uCWtEGrZOahpnGK8RLtkGsvA+bWBtX5QxP
ccIwqsDSoZBeMACpIHk9Y0eBhGSQNJBcF8pry+KfD8SaG+5POdD/OlHZqP7z3/z3c5aTF/L8evaf
//mYJfzz39Pv/P0zp7/xn5vgucwqkAlnf2r/kr17Sl6q+Q+d/GWs//ntNk/108l/bNM6qIe75qUc
7l9QRahfvwVqIdNP/m8//NfL61/5OOQv//7tGcnrevprXpClv/350eX3f/8GzPsIvT39/T8/nAbw
798+PCUZTEF//Km/f/7lqar//ZvAmvyuSmC5LYgmiC6mvhawgn98JP8+PawMAy66qWfkt3+lWVn7
028pv6tohmsWkEzUuWSFRa0y2hWmz9TfiVINHVS4amlwXmm//TX093/0aPyxZsvCKeqMPcugjwc+
QOhu0PZT4USc8S8pujmWadsrH/MA/OgXAaq926D36tJOkI+7RFfY0O3RTZ/gQ88p3SUFRf6UZmTH
cMf8ex64PrKVGoUf2ecYm2JRxo4p8RvOEMBseJm2NK/vgixPBbo1rGrrwUE4Au3T9fcq7SOGk4o8
+iisDrKxCeUh+xCOwteyrcTQTuUu+yYqI2gxlMeqbuuOinAPvSXPVFf1WzD6cTsQWoia/z3Rc5P2
3DSl1wG+K+hUkzrO3weKmuyKumsLMK5tvyZTOMPpM4GA9E260VhGkJivWktH9GMlC0vuOpY+UjVw
qQE09BUmars52lJ/rtu/0iZ5nwVpXf37t1nH16sVSWKzTME/hJkzBpG4jOumyAMJiSi12kLDXu56
pWp2Anxd9Oslwu68vYV9wVDIEUNKSQURps5TyhJurHQEezB81GGdv/ZgyP3SK4DPd6GkDz8iSdFo
8pBCa194os8qoyGR2JWSFw7yDupWIRGBU4T64RlXXL+4YmYhM2TBcz2V8usEzuBM/aCCpo4dJGCH
h8YYNNfpFWXItkGeJnY6dNydDQQCjaNqWpRtxpEMhR1RJKELKDdS3aZYHN5WEuq6G1XJB9kWXfed
QLuwtNHVPL+mH6K4J4vbPwl6mCFAWzUKeDi9/IHqQFig2ZMbia22Lt0e5yfwzYLp8IDJtKpN/nma
xNP56/pKqpte7z/WXvrDHbNrT2BuRtm6ECI3+GO1/pFn/t+53dv8Jf1Qly8v9c1T/v+B75385X/9
5d/euN7/11R0ZsTBifudfuUP74vM3u8gOiToNvGXNCzyyR/Ol6Dxd4gV5UkF1dLxfCzPX86X31Fp
7wdmQXCNNqsBQ9VfzldVfjdUEWJDjT4/SYLD9p8431NOJGjvoK+Dgwh0KGdMgXXrdI+geaJGhtbS
mmhKcNNvveBKR2sRNdZ3ZXEtqGvUWqd78g97mkpTFLcRQ7BmSiK5qoaaQLhwIPmxCWMi4+dSCvd+
pqxs/lO+oz8N0aSqaRqzxEk4HVhi8LQYyBwdiEYviyCHv9B34BM8WusFn7hghbAHri7CZd0Aunhq
JW4p6GRJptLN0nYfeaWBJYHGhZdxpaywok2n9WfD4+uApggLUlAdZmnTmpky+jJMvbhUD0UnI06J
VvCmp8F5pcl1YX0M/AWXCDeyysv2dECgMXOJIE49pF0RbJRW+9jQJLcdczO/GdpKXVkleWkCNQBZ
3CcqIsyvepFHV1dreiTMUSQ86CpPFEdIjOQh6zIptBGeoAM9FhUztsHBt4Ftdq14FUVe+dSUcENu
qsyqNO5yzYWkkhb12CFTaTyBMs69HX34gm/TMRh+zPp6pM4hhj98HkcBDNty+8ULDLl53w6ddRFS
FNW2Uc+HK8Ob8cz+sWjQ+2q0lnI34wZOp5MEPLDssVEPCumDbS0V7yhQextfoItIJO6Aiv82UZuv
sH2OV3ElVICpTOVwfpPOtBZfvwWEdjggUZQI514X4WiS9dwt9LplktGvkjZUinhE1zehOQQ8FMMd
usVbLa/t1EL0rCRLuWJeertzIRPkiMgWhWb+dToJKulF8BojrQuEb44CPv4ule6rshq3al0D2wzV
DfScxQaW2MtIKJVbzej1FRGjhaUwRRESMlwnMSZx5um3qE2IP+qg0Q5IpBSfgZ/zeDTML22LrEgg
y912iEXKtcPY7Kly5VtUsqQLFCGFy/PT8eYccwng8yFhY9Ojxiqffg+kiCqyhiRkUQjS94Nl9B8m
IYoVx/R2zTFD5zuuiQhKQg351Az8oPS0yI1wXXobwuSr3si/W5Ew2oou0kvs53YnQXxVlMGNt9Kc
vTRCYIzcKrgRiwbQU9M9TVUddNHCtSldlRKZcP3r+SmcXN2JK9R4boJiJ7RRYLWzpg13tJ+z2JAa
aiHWdd0qkiMF2gdVKHdBKYebMHSpxdGLsj1v8o1fnJmcrVpllvRZRoZ1bVAT/SLJD2b0UCkP5428
cYYzI7M1g1/La1v4Ka498WuXPmnSZRffnTexMA7iEBkVL423AlSAp1MnKjoKgYi2HARhdELPdCy5
cXrvrlXa3XlLC7vgxNJskboqhCxt9P1DI7k7Cq/7Jug/nTexsA+moAqmzolGkULn6WAK2v97EoP+
oQOUsW/H4tKMPJ4mnn4duflwU/nBmirg0qi4hqF4njqjeXCdmmyBXtd0E2PSK/fF0H0pdWOFwmHN
xGyrtaBpiwwwyqEcSlJmRunZtM+uOOXpDM6OEAK85GtgGdQIJWdGeBw3JfxF/kGW7yBZuTKF/cBF
W7MNUuvaLD7UprI5v1pLW4/8A5EuvJeyqc/cQgO2X44VTHryDbX1adcJ3V1QeStDW5y/n3bmW1zK
rZCWls4/gOvcq53U2jQ+9ytGppzEm/kj4oNHVDFNUZ+O8pELEmO3DLQWI9Ktnm4z1W6G+Jaeqz2E
N0KxFiYtrtaRtdlGR7LXoK9v8A+Jl+zlJqFAKH6fujEzS9m4oQTHTg761Vhxeq934rlRzmJOnrot
T0Xslv69WNR7WjU2XnFF+60vy5/bYoALDgiCVAJ5aVAiu/bjF8+/SCrXCYSvXXmTBM9dq9qjV994
sGh02Rbc7S6xIrAy2r7PgMeTP5WEC68cfsHTTTH5Xys0yyrVolGYSSz6h7zzdxK3PVO46dHv1JKn
8xt7yQ0dW5ptbGAPeoOavH/wmzuK8u+K0f/ulZ+8wJdtyDic89ZmDC9Ec6TLJmZVqLR1ka6K2aK0
UPd1xqj4h5Ym7NG8IA9qVV+lsbTHofmitOZHj1dcX3yG3yuh4Sq+C2mp8Uuk0UZj06RXYXunhwMq
cS6dejuPVNX5b7hwjZ18wdnMu2HjiyWk6ocmAz8uEvq9a3p6itRxWLuWl876RNxOMpJnsjm/AQKx
h5+ikfxDDO/+pkFt3G5UNbk8P6Alz3VsZTbjQ6sD8NJ6jkHwVDXlTSd8rQcVys+1jM3icF5FpDWZ
UH0eKYcxDKg8W/0DTfl+nm1a+pfPD2VpbWAcZrtOFnj+n/qtQAQXWbYMpRYgQKZ0YJZ3vxLHgMEE
UwrPMPTVc9WIJquHkbYV/+BKd6iSXmRi4QhKvvIgXhyKNgXRPFeJB2dDycjQTSk+XDBbX2gf8/Fr
l6+8GhZt6MqUO4f/BGL90+miU0SkKUP3D2F6Q97Xiao9pJIrF+PbpwknGtDS31Zm7h39Z0aIwMGh
p7ODpLcKfbbu+Zej6+XbIJRvdAXuwaBDNFT7olU14jgwUa18iyUvdvwlZpu81zzFVWWGOvaVAN2w
am0G8Kd2MPS0Jgnelt79tfTJok1gZMaUU4B3fBZNucEgFlHDEl4mQ2tDtURhW3VU+Xa4P7/tF0/w
kSH5dB1B8zQlwBpcEu3YAvlXMjZcUiN1t/+boVkIH06vlrY3/UNmfagpzNI+6WjU9fN8e97Q4s40
VEV8fUXyaDsdEXebpXSkOA6p8OCFxrYcHoRgLQBYnLaJjd4SaeWDDOjUSCMXCmTQYXAI5R+GN9pR
+M4y441a+yuXmrTo+Uzyndr0Pictemqph5fRANMeHFrY0qhdb8xkX3Q36bcIbFGaXvQOpRjIlMV0
B/zSFlaWbWE2qTWoGnhMomKyFKfmoy4OYVyYBmo91MAheH+tuZKlF/mJjdnWkEuxTnsNGyhQ7YmC
jSt9CLb5Dtari6Go9kL8XTDX9HEW5hUdB3wxXWAm+YCZa4GHuyNQ9YKD6XZ3YaFtqLis6bktTh5h
MGaoCJJkOp0812ggrU6T4OA22o6nMQxl29ItVrbI4kiOrMx8RaNDjgJ1S3DwoblojAKCIOMXTJAf
glhO53/cXacDoUvYR5SzDg6jedOk5c5r9RULCweKhyp5b50MLmn/2R4Atxd7E9z1UIqPgXzT9YB/
5BtFjFdSfktLgmuQUfFQJBS+ZpMVQMfix4XGftZf1ORe6B5quPrOe6CFRwl1g582ZmcmAyQjhbEa
HCBCbq48GhoBtdFARLL9KsmNTyESIXci9DJdGK09v9bGN5vHehQLoWmxjSKt1T6G2pfa+nF+eNL0
N2aPn5PxzXYDbedS31d6cBCuYVHfaxf6YI+t7QIUU16SAQ4jaa/COcnTy4C+7bz1pY1yPLnTBBy9
LwEfIb7UKQGUkTFNxttC+4QYoG1Fz79gh+qIJilc/hB6ntrRU4nuk9HgGhmsbgufz71eyugrl8Ba
g141nV8xN4FHubFkaW7OQPEnKWTckeFPMJ98o9dXcYHoJXw75y0thBZkvC3Y5+TXVM3MKfWqWjSl
gbctJer00p0cdo4eNBsVpdOkuT5vbOn6OrE2O28SCqFFA3vgYSw3xidkju0yvpOAGKi2X11PRA15
/9CBeLOMLUxq9jCoKzO7eBqpCokKYTe0xbPTmPY5TQJ0zx56+o1h3jR0pxk60y7FVt2UkuXacaGM
GxrZu33m5tX9+RlYPJBH5qfDdLRfrUKWammabsEa4JoxbFd4WE1evkYB8yNJG8BUrwRlJGuzRR0T
3xTEppzcWm0Lwi2UDezSmzD5HHApWOUn40HKLoklNtSHVp4CCxkfKuniJPQGb5QF5uVkhI2ok0qC
E+zwOECp5Afolra+k0XXRq/sFOMXXjcn5mYXN1SUXgJTUXCAp9DWjLu4fBnXKB6XFu14SLPwzoNk
0JB7bOT0+GVPQXM3aCuzthj1gD5i1iwOI/0Xp9PmohClTHQuBzQhHAI8SFbvvVykc0743vj5QUxH
F4zbZR1F785vyWXTMvsFEaXpPp+ZzrtYkbLpgkpyT7nUxySgx67pN4EENBni9dZG87bck62SDkpZ
oSgNudfa+KeN/2bLTh1qpKgtKJNnyZBQiINClETGL99l+pDtIpgxx1b5ngTljcLcw31+OSXBlFzc
xsK+7S6DVFyp6i4u9NGXmGWoxLosURjvg0Mh3VhlaYvV3WpRZvF8oJJmQBZMHD9Pu8I5FLVxnREO
lFLkpK4FjheFpy2SDNpllDeqXUJOCAhbfT6/zkueXkXXFfgTBaE3TMB6pyZZC6fFoc5j8Upq1X0I
WN8xU73d0MVoboKiH1YyQovBAc8FILz0xSDEPHO3TT60tOoXuFvAsk3xEIGZRo6lrneSsLHIrjXm
I/p2UHBDhqlCa//l/KCXouEJfWdSwiFYnVOzdrXpNno7xdyhe2PUsPdJ8sqNsrhpjkzMNo0ZBrpe
dgTcYvY45gCHxBsFVvfz41jcNT+NzJM4JUqPsuFjREjyz8RaYfShNxo7qYK7NniO45W9shRWsTnh
LNc1BRDb/AJxXbUcrJwxJVfjMCA9fUXu1E9WbsPFLQlCUgG+RrF3Dj5pJYhLXJ0t2Zs0JME3b2hf
Yy3dSMH6uVsckiFT2KeOQxZsthOlOIRRGS72Q9ib8EChdECThzxstW7NlS1uCGgWXuW7cemzgNjq
IEnJK1x5RuNG736f2gqAZNM7HrvOpWXmDqWjoE6BWDsukY+etrtu+H5+w6x9ienzo0AjrQ0uE4mD
F8IaSpNcHVyNwbfzNhY3JTmP6UkLMkqa2UhgdRSBCgQHi7BJMy/6qWGheO/5OyPfueOKteUR/bQ2
u6ZgBRy1AiLgg0Z7UVlukkqyIeU4P6RFf3E0pPlVn6oxDKusHdLdju5+9aC1PW9hbdKmz48WxgDb
H9HHE9Dd5dT6PRxzW2jSd3HbO9ZjOXor3ul1Ed5crEcjmrknCArCsndbMkah68j9LewqdljdZsHl
VNhogivE/iJbE+/R0NxrcJT6GaJe7MhoDVqyMrdzpxLpUhcGCSP349AJjTt68lfmdnGLmJSbVXVS
ppwnJsZRsHwjHvCSQfOjaowRsVPtc9or2UrMtOhMjgzNdn4Be1kf60xqHz1JCSy6KaFukthuW60M
ac3SbNdLLo1MsFSyXUbtopCzKwoRFO036QR0/xuO+f6PHXEMW15cnaMhzXa+mcJYq9QdDmP0aK3R
X6KAbqzzNtbWZ7b3B7huoRDExmg8JL6yTatvUrSqMr0USR4NZLbhAW/SgCiyzWiCseF1pn6+GsQt
rwoqyKJKXGGas/Wna6xK1J6NlkjxvktHW0h+DGJ/qIOVjbY8Yz8NzZZf8VIE6D1mzCj060R5MQdz
K5Tmyros3sMmsTcQTaQwXqO4I58E0yl82jLBN0SGxrXMq5h2X+lVpWdbxoF0bXpSuOKYlkf20+a0
H49sZnEBTFHDZtM+idKwZcflfb5iZNHZgqYDSqsTYswdQi56Pi/ukVdF9oMuTFtvL9TgpRWdUt/1
qXj5z7c3Wq6vmGRdt+a7IqXVKbR6i8y1n4r7IhNUtK/Cbk+ffLxiaiYa+lrdnvpBVG0iloCVZpZJ
of24bFSwdwBsxgv63W2TSyuKt5Wf7WGVterd9IjsoopWuIEuyzvNaD7UjXpVidBnCWIEa/6wPz/+
pVOhoUQMbIpGHMC3p0uKzMhoZUDmD0HQbwjlpPQHLIUwgG/P21lyVRpYYjphrAk3NzsUXTjkdW/G
4SH27gfvByWd839/adcc//2ZKwx9eBpNIQkP8GubCf3lEv2Z3qd8aJySCzKNNuftLb7AwRADA5Tg
oaDN6HTi/EhTi7GeBgQv5q4sInU3wj1vh31mXNC3igpBbHlOoUeWTftf8nmwwIKe/xJL53FCawF0
Ih2om3O3aUQ1JHsMWvIeUVJwKOwI+uN5G0sLp5saKgtA/HEz0+dHZz5KEZod5Sw8pHHyUPHah6u4
yH/BmeGSaekgjyCCYT01UgTFMMCaHh6KKlUdeLxaRwTbsmnz/LmC9guZDL3/BT9DgVE3CT1oU5iX
j8jXlgMKi+FhEG+86qHVYifKvkhuQoPRzWBlK0Oc1mIe0xkTQljmNaPSZ3Q6xCC2yLj7TXhA4+Ix
h+q/+RLKF316EfTueyl/z/tzZXcsWtRRM6VxSiK6mnbP0cplCgz6QqyHh7baEvNkZsq7ZaidTPVI
ZRq2V/SfC83cnd8v0tuTqIpIuwPfoc+DnOLcy2l5kvu9B3bhGc75eFMk11LsNN/cFzI0veRY/aGA
5LJzQLy30RWE+c7U5+mtpskXUqp8E9okdJMvMwFqTydg8MWCzitQeREswHYdbMYL1Dne60NxKWoP
Xf8CN6TTlYWjCO67odFXVnxxIqiDQXhKsYpupVPzRQ69gT9W/oG7AIGF0u6o/7ZS6dTbWv1CFWvF
3tuIgN4Z7nn8q0QaV5sNNzbytKQHzj8URoVc8Ncq7522e471HdQWK9fGki34coCoUHulnWe2m+Nc
SPzMA3SgtPlWTj6MHwVjBHiLkNY/zu+pFPnAIQKCAm4zB9xYjQ+VG3zLB0H9EYUEOeicQC5xftO+
PSoqYEdAMDLCWpMvPV2qRKoFlKlJ1dQBZYXkAcJZx3oa9CchfZE/Wd3Ki3VhZ2BOI7XFrTtVMU/N
lYncaxUdwoesi6kmCBvF/aS6Ozm6NDOLgOf7+dEtHYQTe/KpPbj9LNhneYZLerxDfgRJOe0y9o29
KbWPCihVr/8x1l9hSkccei3jsJBPnCb352hnk1v6Zt+ZA2kNwYeIwUQ2a3R3rpFfVcFVGLk3VgMp
Tm5euF29k8Vsk7eaQ4y+cjoWLmy+xlRYoWdFVFnl00mgUcPMtCnzoVv9pVwjIyx+HcLHIQ72VVw5
ivJlaDy7VdbutreXNIcS4gYyxzRRIS14atdNRMmzstg/WHpkm0jIUPqgqrq2hReSBoC2Ab5N8Hfy
f/M9TDoVaZ0YbPU4fBf3vrjJfVTXVd/xVclGHulBu9QhPLpIBZSSVoqEC+4AN0ty3AAxzIaeNvzR
VTM5iGLwArJKxvOkEBiHH8vyxQrfh+Hzyl6ePMvpPcoaHpmaxTyw7aqm0GGqgONheMm0d0ECs6F3
b4x7VLZcc5dln1ZsTufjjM15FkQdDSmn2MF5jSq7egcTQZDBJbHvv9Xlva+pNv+oFhmu/YrhpcFS
4iErAkCJR/BsXj0XrXCz5+j48UFtX8TiKXqpRIVu7gYuwo+q6e0SaMzOW337JAALR88kS0mnHMH6
6WK6mQSFXM/7tS+3U+LVNS16Jke4gVfc4EJp+dTSLLY0I7iwvCnPlYyweIUfhepTWspbnkSKRe+k
kwkxiqLXfu6/l+Vk71v37tD/YzgJ32FCxdD3wDl9dRtHW7ev3DEUp9G2giA5pQAtlGsAR4BQN3PO
T+ziEeXNIILVxR3S3HE6s4NbjZO0S0BLJVLESn0R57eTAI5xUahqZKvmo6TSZWm4G0OF9ZQqnhxH
B3Tjt6XsPpz/MgtXHuP++V1mcw+1eKg0GXWzlJRenlq2az3BWmXrumGP9GvDeeGsZp+XfOGx0enz
o8m2aAKantv4YCl6sJCT61KUvLqXXxiaRYlZVQBt8ao4tVLlOuzNscVxHaWL0twrjbWpa31jquVL
aG5GVXHCRrw4b3Sar7mPQLMTIBoPMU7P7IGbpW2jI+dNbiQGlN/mKnwMitKs3GJLZ/PYyuwykTPB
MwvofA+yEO9rX75oijulIzGwVj9fNCThuOlQpbotzoaT9FrbuI3A9iDRtQU8hnyqZvxADqHfSZVn
rkR5i7NHVkClo4+i9rz3CBVnsysylZ6dAWTJeDdkzeb8+iwOaGqtIzzW6C+Ybb2oqcDtCfjwpLCg
Ib6REPkTvKvV7N9SnCFP1aq/DM1mrhmEdEQshGDL1w5G4m8LX3bCHrKPqNhIVYtG4tjvRCt8Ji3w
5f82yNn26BXIFevpHtbHixCeofh9noW25A0r23BxuXhXkTKiTqtqMztmTmeai0bEgXjKoTVEScbt
+ZEshMgg+el7mx5POo+a0zOsxGUX05gAzh4GQIqYLpGyLn2O62CXUw42+pWrdlr+N8cXkh/WjX8B
kz21NwhKG9LRFxyG+j6ERrLyYlse1vqFFzfhkZXZvClaKspCBii8+5FBIGYYdyD7x/zp/NxNf+Xc
WGZRQ04kSls4Y+nl0o7iYlv011H/rg8bJw9X1mltRLN1SiyoSajT4vby6sYMh6sM+s7ikxyW9+cH
tWgIdghSlABuxNc3ztHV0URCK8HuRdwnDhu1eES74gbl1N4rV27pxZ1wZGh2e4BNKjVvegtWUk7g
LE3PM0v76qaFtnJlLK4TrYoTg9HUNDidsqMhlUkuWeiG4JLgzBoUlA2d8GMdUpNSM//H+elbPE9H
tqZRH9mSQEP2YwiowoDB9LZLXRG5TPO2NqSXsjKCfZoM33RxzFaO1eKqweUBKyXR5JtjJVVyAjcZ
FXxDrLOt4dE2kKXuh1TV6M/2Uck6P8pFv2SRKzB0GrShrTkdZQUxoVpomIsnUUsNLatdS7vZyp5f
2iGkfU0ekpCe8H9OrYwlKpbITP+BX+MM18rduotdMzI7WEFkJq05QVQi6apG/DqzbvRsjcRhab4m
DD0sSuRXiFpOR+LmBTBti0REZSjFB6mFV1YTwmzldbhQ+FBBqv40M1uW0GvgaksJ+9AAyC7SsIDA
Uoq/xiVKWHFshUBlIZb2yrHZ9laDhJ0cIW7tCpPmCIp27RglNvp4yoXkBxaR6ehdwe+x2sUwpV3m
fvP4a06b+eiMoJmu/4GgKWFG1RFvgBe792ATULQLU71q3GvFihyeYvVqAmrJFZDl0g1FNUy6hWam
FUhJlWAkQ0OwcA18ztyWarqFvQaO6ty/RQ955WAuhilTbGdCe/WaJT0dbDdQjvIGIkktz61t3gjZ
JulEaHrTDtFzuYzsokFUHEkVKBjrLP9SavCznj+ui3ucg0q0pL4e2tPvgCqD3iCIxOUhfaXLzQpL
aLG/nbex5PjIRNNIB7B1Ivo6tZF6kdzJbkSBy9iI8lWhVBuBV3P6lWq8V62Ufl8zd2+20JG12U6X
LBgK4aHEmizuDNcRh4Eoc7ijwLFt63wnlF8TZSCgabamXF2eH+riadbgwyCTSRf6PMR124GtJeAy
etTO4PW0x2At8Ju8zpvxHZmY7VM0kYQBqniQkLDORVDfy9J1NTQXofgxUx613l4NzBZPxpHF6fOj
Q1lrXSgoI4MK1ee4h3LX8iPY0KHIGfyXUNqdn8LFHXlkbebaE1GQzQ5SflhVpcNYlLeTz2288heS
DlyJqk4HN2wi4mybuJLZiuEroj16KsJvYQhv5mrCc8mdEZ6DEp5yj1yIpzPXUFuPfZHsShw213WW
OWHycdRBcUK/HRuqbSodHeM+7+KgmZT01jKSS3NJ9oiSnsJNiVjgqX1JL9Qg63hCavKPGPgLmfsG
0+cXbOF489eZQ25jijnzIouiJIGYZhgpISBUlMrOm30cKhteyqgVIRSZrhyyhROAQcPiDanjOueX
P1iCwXAlSpXgopzQDW9VkZtChl5ssB41LbhqxKvaWKvlTedqdu6AP9J4DMoagdL5RV0Kelk0yN0c
SouEka4LH6sguqmFwt2kohH/c7+MFwHnDEoQmgFt2llHZy6DAD5W++i1WB9TF8ulm868O79wC+f6
xIZ8akMLU5Dhbhgeaqpig+peRcaArOpN1zyWgbk5b2xxl0zJcaiayMDPS2NuR2yieG14UMfX4m5S
24UGQbTsijEiVd2TUHgI3vf6y3m7C0eA6g7vWDpXWLv5qzIjsBetuAsPMOveeG59TQ617VfAqwtu
nzAUNiQw2ySfxNkNV+ltI1oeRgwZXMVLZqx1sC5tPuDgNNwhvmgRKZ4uVY9SFA1aRniADsSkRTzY
6WDmUvf+/GQt7YhjM7O7pYIindcC9eoghj4j3snmJVoeZbJRw8/nLS1th2NLsztlEqtTSsQ6D8aw
E9oytdFj+9xrkKW3Ejrt21j5581hKpxVP6dw+kZHJypVySuLqAQfFOtJM270YNsWk4rzL3jDYzOT
8zoyYxlDXREDhQdPulQ7mFuE7DBlGKLHqCjtOC9XnOHi/v45rHnyPGwVrUZVmf09UrczXHSXJva3
JvlxfsGW4irmj9ISrSYkaObQqTGC2zQVXLAMKZgaI/kChytC0eW7MKufi3bXii/li+aTJBozcY1Y
YnG7UOsGNQgdE2Xo01ktkfFwK0UAW2QCy6rydKNLKW3AYQzju7wtRjhkns8PeM3kLAkB0Y+L6iEm
O0m6jRsfBQZo20KYBKrqUo3zre9lv+CQp4r+X6OcuRGY/NK8laPoEOmhk/u6t0MyEB2sThLs0o8v
kq6NVkwubh9ioOl1CJfGvNKUj1BJlhPsU463DYXXkJxYpa+klheNwL88tbNAbDXnZuqFKqe1gMS8
2jyBsvObh9VC1uJq8ZiaOlYgbNFnpzvO/RC6TN4xQSc70UA7kPjNhc5ZAIgmX8juyvW8fBqO7M2O
eSRkfpoW2MuD8M4r0NDIr8zxRgp2rQwfvivbiQK39Jd87dW4OJc/Dc8boSwUImgkV8iSQh2v0lWm
m4gFSe/Pb/5lK4DBpiuT8zabTrNO3CpAxuFQk4Q1sqsSSYZG3Z83snRrQhWHGgx8WhN31+mhhj7M
COoEI6EmHaIyvkay8um8iaVxTBAoMnzQLkBGe2pCl/1ueuqTwgHVPKRPqvUAK9gv2IDABfA03/hN
+TLVkqzRgoBwtL4S6M1KBrQtSPmet7IUAYAQ/duKdDoS02vhytA9/Hx5lyrjtq9htkquNEFbuVBe
m7vmge6xpZmv1fvY9ZKs5qL0vfJSQADa7oEWISaCQkQZ5CW6vrVxJwowuhWIvb0P5fiu6rovRjcJ
Bntjv88kL7Bz1cw2/hAUtjg2IxIFIoSrpfnJ1D0aljN6lCvFsy6LMKAjC1HGvdHXzaEGbA11IK+U
1qvWWB4WtwPB5wRspgI8RxG4uQIVBknPwxiGjhHXW8LqwFi7rF7xJG9mkIZIum5oSgUNdrpWijvy
WPIApmrxDoDqlaUg7aQmE3Jf3w5y+CDHH2R1wqmC+ynvEHV+lODqbvX3SvqtCdGv7LLLqnsHY2pi
3gGD3onygyfIjpZu6/idAM+Szabend9hSzlCZQpioS+leEpMcfq1E0SiRtHPCTLz67BL7oIWPOaY
XWp+uBGH8TCE/k2dgOpNC9+yWx+C1azZF1WFmEqwkQ3lCkL8rVvAkn/+my0u29EXm53iSNFR9tAA
2epN7/RhbgdXlepenDey6I1o9AT8OnGZzPvPimIoWMySwK2/D60Q3fgVX7R4go8MTKM8igz9qkC2
O8BAF2/gRWTtZSR/vMfzw1i6CJFS+3sYs8C6lJA+huEmPMjaO0PY9IBMYfErBYsM73eW7by1pRwm
sEr6n0FvsGvms9aMJgTfBUtD/KDIo9MZtAn2CbiR+6rahKV0zbO1Fdai7OkEvTlhR2Znc5m5gpSN
HSmA0t+acM/Bci/b+dg7km/YlWI5ei/ZjVSsQYiXHkjHw53W+GgNgy4w42h6livu/3B2pr1xG80W
/kUEuC9fydk0M5Is2ZKXL4S3cN93/vr7UC9uMkMRQ9hBAgQI4pruri5WV5065xEdFJWFScz9aNa2
JA29vbeLthgknWYVJka1WcQfUEIaBoRgzq1xjOvItSOJ4eO4PVRuQG1xjbNz8ZJdmJuF/RCVh1Yt
qW9Y3nc6AMxTv2TJyqdyMW0C7w0fGRA5qNNnkdEqE1XLeiDYstvrjpT7x9F0pPG7y2BpAomEV+/z
RHiF6RIFjpe/2c9/bc+DfzoWSdt32O7iD+5QHWq1cgBU2Ln52wr+pn5zsVB5dnh+K5RZbgBtF3g6
kMvH2b4BffiURmPyF/BGKO9hWZkGO+iJzeK2KiGWkXWUVk65VqA1AU2o2K+U1Red8cLGLASPDZRg
SSeF50ps7Lo2nSH5rpfhBh1Cm8bM7ZNadMULY9N/v7hlXAdkxAbKKYmRf5aEYOtqxi/R0je3zSwH
L4Y8oY5gmFo0Z7dZbwqv9ksmb3KltActfsxdBEaTY5shmheND3l6zC0n+bFidjr7d8HLnFiaJt4/
Gs/Xy+sbMTWSEbOFizhdaDhJ/qIWn+r2U5/HyDJmtkI3aD8Wa9ClxU+cST7PRwB6gbfbebGvAl/9
cIS0HpLyxHCMoO/vOles9rfXt2ZltjxXYpyzlCcrkEw6gpEPGzcifN22svg1pWc/cRtCBT7vM6sF
AO6kJ+tWQl+eKsGaM6I07XSD7/SMRfyVOQhw6NZRS9Sn+3GxdVHTa74y8J0TodVX/tEgGKo/hWny
F3s31WTB89AXRE3p2syAFmDQdQThuB7pxt4Nvrq9vW9Ld+vSwux0ZC9UIlmuyE2Nn1lFU9d9LIrV
tGDJB0CsARQBBgDT6CzOC0EvxELHd7Ksjkwq9t7GDKONJQWo2Nj54PTxvZQcBDRRU+85SR9St1w5
sKWAxQgMfQJI9yDSmH7hxYEN0diiNsCBqXAHw9cMb1Cjbht0JdNA34xa9PIX+3phbxaz1NiqrTrB
npCYd8y2OkqT3wvZsJKlLkH5Ge1RVKYY4SSh/XG9rsKLgzjpGQZr2nxTGvdWN9h5caSE40hGC22Y
b9oJrwUl3Qg9ZLyfmjWm7UUPuvgFMx8NQhHJy4FfYKavTantxsRyzHCNgXLRgyQgK4ykazxHZ+fX
yq2gRTWPEdNVfviebiKIJI2bvzm0/4zMDi1k4jl1p6E3nu5BIR9N7WftpitHtrxf/xmZfWXQ00uV
bpwSqyA/uJ65yXvpsIoWXbTyBiKBkoxZ4+ldcOHvZluEmSmScKDuzkR9A21UhaKnPQpCsru9a4tX
i4HVieId6Kk5c8FcQlvPCzHlS/rW+IKEr91nB63ztupf7R14DNxt0iSakz/GfqZRgBinVp/opN63
CTJaJSvlyaVPyQT6+H8jM4dWVESdDZF0w5ID3ZaQNN373WDskFVL4d1R1gB7i/s3yRoyCwP0Ys6u
ExhmiaSLiGvrgkSpqA4d0O/+TpCicpNaKsXtoEtW3tBLQ4EKU4j/Wp2FZNVP8rEuaRSMVXmUq9HR
JXE/SNDGZOl2bK07Y2g38ne1tXZ9YP0C2f1gaN5ZDz+MUXhUhKcJLTGxNdx2pkW/ZX6NyjDwNGle
aaSjWsijZZLrUSeJjH2peo65ygexZmW2eC2uqkErLL4GyHwn9LSsF31Yq2cu+hHt2jdBLkbYZkY6
LxUT0qvojFDvBsYzV4TWyBqcsV1x2OXV/L8hhGeu77qbAfAfBCF8q2pGrXoUjdpGKOpvouO/66G7
f22Gl4uIyDjrya1+I3vWQVejTbxKRrlUsZi63P/bNgZFr82oFdrZ4AeYPHblHa2zD4ykWmHgNPX9
NOwDXnvlLbO0fVC2MUvNJDBjaLNPS951fjGKBBW/++iPv4f2vgnWaoCLNujWUnUG6E7b7HpRcpZH
JqSlpFlpePAz9cAEY6j5Kye0tHUgt5jsIyWdxpqvrQiCUXlNFEbnoBps+ES3EZ1UqsKSkDpCMdph
uLJ1S6FLm3TCpik3Q1OnZV98ZRTm6JTRrSOQ9U1gp83g/vLGwHDMojWd3IIiWnalv4mXgFfglZ+A
7nDOXht1+9gy2y6Jzqr6JU93fOr2wqvmO0GZ728Ho8X9vLA08wytS8s+9cro7Lbdbpru8pHTNlsG
t4lIVtF5B1FZC4DLNnlYMOPB6Ouc/qEtOjlDljk6NwWARxpc2T6vlfhutCK0RaJe3PKe2wZRqK8g
oBafvxA2/Gt5Fq+GzO3zFGK981AODM9JHnjD4b5pJMSbHCAwvi2jyFGGP4BlrnyNlq4HqcNU1oIS
hXHC6yNNY4bO5EyLYKuOPvfpMNypQ/QlGHRvJVQuLpKJFguKAVQSdXW+yMI3szggj1S6fJu52i7w
nTbKdtqPStFPbf6adNamMn/ddqSle3JhdT6cLQ+u2SYqiWUm3SPMnuYCOMSPvXdEcHFlK5e+Opem
ZlE66WRo4ELSy4TWewVupyjvq8CjufJye01vCNh53eLS0ixQC6xJjCaUS5nZaRBviwCgRp/8BsUT
uRQtjHYXiUhgD/Rz3O5Lk+zD/ph138esfejWrup0Fd/9GPAIDBTD5ED7+NqDGsNLDD+jmqeX+Qad
kj7Jd7fXu+SjMMb/a2G2sQEtBmgUsADb3qaJjC0bu5q2L/snEza0W8gE300giK5Bxhf0ZLi+to+Z
9cxEJgHICF13042tnSm9bNdNcxLitWHIRSe9MD27hGYpBZk7kseX8U4ifnu9bSUldMa10+mrpBTT
gbw/sP8WOvtWmUaikWiT9frWCyA9R/eCXV1FaFAhQF6p+66Hys0SH+tQWEkxF12FMSY6UAryNu9Q
kG5oyJ42QWS876b7j+etXIzFG3jx589CTB6gLhCVIIvQMcjL8tFI95qfbeFFXVnIsqFJkmxSVCWB
ufb5cIisPh4owqpytu3jEeEhaT+mOwE08G3fX3QN8iO4UiaepHnfXFND8r4JxVQnolPFwaRvug0q
c1so2qZcA4gv3rQLazNH9FHHpmfFBgrWvWvSQYfdWf92e0WLe0fqQtcB/Yd3MpHoEqdVC6vfWQ0/
1uJGUb6FcB+seMJ00u98/F8jlJSvD8hEIcHPBR4zeJoAAS8coLLOBPdvmkQHQQntuF8r/i9NcMPS
RWsSn2Bqcz4IGLqpX3YKuKym/9RpHwSl3EwkvKBYdwpqm7Ax9MgzGflWyxTD8WsnSYttDsvbMU/+
XNEDt4RiAcwzPNaIrl+v3xVCKaorfksAG3I9BvfZWySDOsv8m1r2palZOMmHromaiBddKPr7Sizt
SpJWssHFS8CbFDYkHqbvQGcwufqd3vP+Uap72Tc3EDjbhT46cRDaqyRPi8bAYYGjZhSDnOh66yyz
aYU6x1hZ+a/ok9ZquRM81EJhJMnRAbh9GxZv3BshBj7JGPzsU67wra4jYPxUK59cI3LK9BgjQHTb
yGLcRTYLuC/gMpCr10squ7yKNCOIGK4TvmmhMXwQGcZ9vG1k6V4D+QLdzrwFFM0zP2BetNAiJY/O
4pjaYXJPEakGOgLuPG1WTC0dEXRVwIiRY6b+NXvTdVqSC2FXRGdD2oijsk9jf2PGwzGnKIXEy+72
wpaOyKAmAmsIwCLeW9e7ZxVxq6UNsaQXdTvJkFYNLadFNv62mcUE5NLOzBVScfAEOsu0HOIzFKu2
D9OdUX0uQPDAxLWTzNLu899VtBa4Fg+OFzhdAmi1oRa6Xl8bxwlKl8SKtD1WHQxUxWc/+RWP4eb2
Ahf3kfFQ+LcY+wUzcG0HzU5AsQFvZLiv8qjcMgPhW2sKP4uucWFk+u8X7+LWz6JALnD1KKXZBc4i
/ihFegX699jVa3zrb6+j+WcGAr9/lzRzRDdJu64Zplgx7FIB9T0Nyk7Pkb7m1V7P5PMwmo+x+FGP
R8frnvwapFVV3DFjNvryJvC+JeVT0tyB1LAkPu7PjJw1UwWpL7Tn23u/9D0E6o++mALZBroc19sS
pJKrVyp7n8aOJXyTdWGr1b8QGERe4Y4Hivc3cNZLg7OdMbtKDfQGBK1YupvayjcTnjUdVvrTi6d9
sayZ69JiMfpAxErd/E4hoReig2h90sJNnK8pfi3FUDrhvAsUZvApNl/voAJ+TugHwltruD+t6NBW
/c/bZ7R4Py4szD48odtLtVlQBejybJuXSQgVVu6EtRZsbxtavPDMQOmQblFjmQ9D+UllBpVM7cgK
v7nU96Lu2LmQzqy9+BdP58LO7MKLWdB5mkARh4py33bIP5z64AS5xT4vW3S4HTf+4csvTZM6Q3+y
uvzeCL0nuMcP6dDTyahWNnjt98wuQVlAHVsjjHyG3dMPD51mfMwmKfai2Xt1sIaMWjxOEiPKZfSQ
SQuvHSYCKK8LbcaVs8DGF8eyHe1ubU53qWY1IV2pylFW4Rt1bQRlRKsb+zGiidx9KXz1SQmqHR1B
PdtQxdqF4HpXcoklAjXFhDeYujqLg1Pm2uQYmUzYMYZ89kzF6YRDmxxdREgNmrvFSc+yjapCyMRM
TOPoxtc/91zSGJMWFC/0d2+HrLOGRIhTbAsfhLG9szKmkuPGScU1qZ+lO/KfpXcPCLTbKqEUOT1p
LI5+Kuzgre4s7QOZ/8p3f83SLL2gZFQbuo4lK64Zqh4ewV7dC0njiEG0xvO55JOXq5r5pBVFSeAL
8CgFI3rtwrfS/NCn3//ijN4KqMx6geaZ25CoBiWIqJ/rbq+q/smr7qOscOKxWsknFtG95oWlWUjW
SkHwRLnlPg+mQ+nGAv66tdyNwJyUVOm/vG64j/tybyXJhyGUncRIn4w4+zCRSEmjeKi+V038EoXt
zvMkyvbGPuq++t14GMTKspn6u/OFerTBW/KEEtfSruWLBMuWZqBYifrALDx2qRfDJs/PT7vxJdQU
yOz35fBTMn3H1JxKiE4I3T5oiXnyvdpm5HMlPi86nkEnEkz+VP6dhcMma/IOLnouU+JGeyk09bs2
S5RXZZSKh1L4CylLMvVJyJ1XlcjI6OScF6kZyhZ9KGsqzkcTcKOKjb6rU6YPISSVD7d9cDGXZkIK
Uh4YqGTDmDlhqw90iwVsZe6HVsj3o2FmThbnHymEH0VzeDG9cqu77U5Jqg+3bS8lCpemZ15Z+3Wf
D4UUnWMm4FEEacEptfJa1XXxJpsGxa7pjcq+Xm+mDHiMXI+6vQadKzeZHt16R2TJQ3hxg3Kh+mrx
gbk2MrrI+lWZS3qb1nejkd75UXmImqaygRutFLqWtg0IA+woSFNSRpllP1mkVIWRCjyE5eijQflV
zqpwJdQubdqljZkHyrWQ6n43rceDFba/r8d0s5qTLm7alFqZEOcwJzozYhboRWuxRVSq+13sfctp
OfhBswshbP1zT7MuLM2OZ7A4Cs01saT8g/6BLbb/3DawuF8XBmZOlheqG/kIl5wDcU85y47Afqym
MGv7Ncsn4LQNXSaV+V4I90pMkaW8H1rIT9PdXywGcAMIeQbkQZlcO7PWodok5iyGuZ2M3jmw6tUm
wqITX9iYpWNgiqIh9nFi1HrbCtUaVG1vr2Jxt1BB59wB+vP2vF5FW9VM7iRRfC6ibFtW9b5Wnoqo
3nqM0d62tMTQyFsHtua3wbN3PCxM7XhFajWEmCrobNknoROEqNtIWgtffyN70an1XBESmFLYqG79
RRnc+wadopPWRsEmE2HjNLTOLk1B/3PHvPppM8c0hL4P0QfiddmWTtcf61i3V6fylzdgQudOVTNo
5WchSfDapOkb8BCw1m48oAOh99Khma14dua+0qrV+6NgtLbq5U6gU19gWEe0/b8Qc+cDTalcI9MA
iKfOMsTAkFrRyKgyGKWwq4WtFcmOkr3cPu6Fu35lZPbFHFLPfOs1nCfZw0BB0MKM7NpYo4Zc8F8m
mhhdZpqCz7I6O7nY7wNyBCAEQmhsUHCE5mAj4Mqw5v35TYHwg3rHBM7kHTY7PTfRqlIXsMTv2Bbw
J/lNvpOMkwaJz+2tm37zrAqkWszTgl2HaAZe4+s7ieaIUgs172kqyoxf1erRSMGOj0L1lcpR5rRB
7q1czqXTujQ5CwNWrie1JlGNAP5p5+7wHKvhxgulze2VLZ3WNK4JsddEBDNPo6JS8tJRGjitTu7s
Fl3MQ9Ee/OZR0+I1ZdOF2MmwF/nhRPzEM2r6LZfpYdrGjcaU6zn29dRONVlzeqtce74ubNyVlZn/
iXGOTCM9c1KaXd/0djTJWPVrLF+LVtg0pkGghEfK6Xot6HwVaBOG8RlFWr8en2lYm3WxkmhObjVz
Ow1x3X+NzJYix36QmKiHnovM6LYAVz5CAqBt/LA27UDN4m0tNOYmHMOVB97y4igVTyzBKAjNEtzQ
bxpQihSpRakPNmJRoYfYdRuj+fP3Cev7z87sAseC5QU68ovnNA8PVvrqG51tZb1jtIfbXr5wfzEE
em+atQS8NbtMXVnAKVaW8Rn9goMLT8lGVh/kWD60ggTrYeTf3ba3uIGMFrxJlkIUPrOnWE3pG2UK
d1oi73i3bgTUvmJjxT2WpkjhQFEJpxMojX+5dkIm8Uc5rlhWB+qfzoJnIw6+NSLx3md0dGjch878
0YXGF692nXo8+jqwEXgcok+w3MIU8GKmaytfiCdXP2m2cs3yNZfyRjzRabe8WCIkP/jMtNAe3N7i
xSP9b+1z2I+UteYwtFV8bt2X3lUPUoUstJE5ab9LmmzFf5Ze8jDBIG/J0O6ULs+uuy9XNVubx+ds
EOrXJonDu6KTgDcBuHKEJEmfzNxsnlNod7ZjGIUbJCu/w0kSPhVtan25vfRF79Ihip0Yn2nrzK6N
jlxAFo54FyxwnwSx4PtgiIj+eCvfhiUUEm81iJF4zaOsIs8O0xzlerQE9tgd486mVtUQeLS0tNX8
CY7uHZjVvas2+xaOaVfcq9E/CT3O6GMUP/X+irMvLfrit8xBSMrYRnEv41hhxaOLrrvfZ9vVqckl
r7q0MkvEJrw/yjycsxh9FjJbVW1UaBXt61pTeOmaXNqZRVhVqZJKMbm5Yq5sE+rlSVg5RfJCq24l
dVl0XRrr1I6nCAj96nWQqEPd8gSRjWuLJ6Pa0P0jNozaUQrv5GrjCx8FYxtJTth+vO2lSxUaUuv/
DM/yzVzp+LQFHa3O3oV46Ng121Gxs36n12+tM/BDdlvEK0676CcXVmc7mzdl7Plmw00NdVsASzqJ
OK6+HBatQOVoUNMCT6/MNtWrkqFqx4JUBiogr4Knr1tnu1h0Rlq2AD1EoHdzVmhG+4RSj7h+EEb6
SrmPeBNUsJ8gWBavAbeWxoX5NMKpNaGdJPpf124CejsRWjVNzqbabGtZugOPcfDGXa1/hBvB7dqt
V2y14ltY/8WBAXXk1cNQO/CaaRcussKATNczgio5u/lD59GkQus+XjOytJWThWnSdYIuzIxopZTo
lWEl59LQfzWd+AmdrV2fyJ9ykEI9+ha3fX/68F4lbsRMcEIw/dC5gZ1i9rkYemqyQuj1J8jqaO4J
orTzSUUr6eQp6t6r+pU9XLLH0oj3kzgbFIjXe2gmSLP1Xd+d5MbKfqZGUDoEdm+DmlC4a1PtO40e
85CFjKLcXuh7t2GlcArzdGA8FH702UrFQnf7Uuy6U90wvpJofvTcR/rnQB2tQxpFj6JS/GpqUT4r
adiefZQi7iwllVeC3Lvj5VcQ25hNna7LO7Rel8LKWQt+f0oahcrltzTV7Ngq9lZ+EmmJ317zu9jN
SxOIjcajE3ZCJOmvN7tstSj3IoPD7R/gUd9GqnYPtOMQpPqKGy1YonZPlZG6AFXNd988YeyTEg2h
0wDGa+gyxzKjrSxEduKvoSqWTHF88NvTLmYjZ+c4jJXZQOA3nHqg8FZxRFpnIkJMo9fbmzdtzuxm
MEEBOnzS7ZqgXtebZySZLg1hM5zk8LNXfIFC/fafv+SQsHoBuZsoK8R3ccyiHZQokTmcsjLYCcZr
KKUOmCUnzNKzGcOun5L65oYzyl9A3u5vW19aHUDOKSujKsFL93p1itiM6Ndb/YkXMDQLXgIEMC7W
eL8XzgreQ4pWFOgYP5znf3UvBWVU01CvRG2r1+JTGYj3WVWGdkm55faKFiIL/BHUcnANCcmKmV/I
8giZQ+WxnXrebuoW3b4275idy+TkR2AE4hleBxptSfXHvONws1HIJdsGkgWWefplF98FfzSCYUi0
/pSjDONL9eSOxR/TpU1GmP8mflCSYDLx2oioCJkUy/5wEpmarwrNwYgsrzynF88L/lSeoHwW4Ke9
NjLA5K9ETTCcmvh3FNW2RMZudY65vX1UC0Fw0hJRTPWtcz4vr2Syp5YNegGnWP9pCDuNTk4cH1UL
RHG7Bn2YHHl2jbla09tDNeAEmHf6NEWo3aAOxhPF8H2Se5/aMTkOyj+hKDuy7EjlS6P3T7fX9y7n
4qwUDegh7TBwHHMu2r5LhYKf0p9qPbRd9Sk14w0FhBWHX9pFwi0Dt9Mw2TsCPQucjJ8FxnDKAXVE
wjavlN/xkD80uXHq4nTlzBYCxtQKgwXpjU5vTjGXiWpZRuU4ntKgKX+bSdy0Nlgy8/n21i15IMQ2
8E0R3Tm1Wbpa9bGehao2nAK/QvJXt4gZiqY8thHRPpNqeQUBvhQ1Jupe/qGqTVn72uOVWu0s11DG
k5QmBzE/Kb7wsy3t0oh2VTHuYFhdyUMW/JGv8lSqgluEVc7CVBU2FhKnvngatXrrS+M2ZZyxUF71
ap/I217d0FFZMbmwp5gEmgNJrE6Impmsm7AS4PFCsKvwd7WVbIUetq7fSrGylwsOCT2fxIgwRFl8
1KZrcREHh9GgsqM34smtJNS6hlD9lsF6u8t139wLsRo/iqNb7G87zMIBTqV7oLCTWiy19ZlRXQuq
1JDHU9A/mVWzc+NTJGm25Wo84HybYe3b9pYWeWlPntkbYrN0M3U8tdqdET91dbe15L0e3+d1vLK0
hTBCV33qF4D4NajlXJtKNc1IsyEZTuBy9kIFSjVpt2XnroxvLrgHDw0i1QSjwtrsCtR9UaeDmg+n
oZdCO3DLJ8YLw6Y91flar2zJ1JuwAdwbJmnpzEOSKCqDNEn5vuROVEcvgoqim1bJG5Oh8tvntLR5
l6ZmTp8Zg6w0EqZi7VmKJJuo744rwWrBF8B/0dbROKWJlOL6gDQeOWId9sNJbzJbUh/Vn01Lfx32
qLUC10L0JexS4Z5IWfmUzbwOfj1UqyLCImyFtgBiUR5/396v90UQHlYkTsw+80GZ8HTXixFQLZN6
VWIxXv6UBR9c78Cway7eld3/WJED4xiJn25bXTolhlSIS5P6kjhPQ/FJiL99mXCvCYON2OtBUaLA
9rzmzz/JjHtSV+e8IOuZ36VQCRWvM1gd7uC5BSR0vHettaHk5U3UMDE98bAzu7Km3pWDLnBO6Htt
BuGfyP3e7YLH1GnuWuFhWENdLAQ/egQT/ycluomI/vrMao+ylSHE44mO+cYTAT8mtgBfQigfy2E4
+oqwvX1eCxd4Go+fRHaYgQFXcm3QFbPRj6t8PKko5aLomb0EPg14l2nMXT7KP29be89rwxwyiCkT
tTFyAmxem7NkzzeavhpPRaF2R8VAUa+nzeUYUdcdckZYYKgPCztAy/YUBb1yQFs7fdSNWC/tYLDq
U5SMa+IoC1eRVi4JCjBaCAPmUzKyhNSGXNckQo0vkj/CCtkW+dpU30KawOT3xMqFXhK5+BR6Lr6l
tWh6qph15CUu9Bcugx7PZvwzNiLIuWIRYH8d3Sl9tnIdFwIaisATPxIFKAb8Zq9CoeGu68bA2vTe
dqt00w4QMRGrq3HTjD9WTndxjfTf+Zt7SfC5XqPbFxx7xRpLoz7lsnhgCOpQuPqnofkZx4+a+8Lg
xz3CMMa4KfJTIW5l5oyLhBzGcxLtORF98RAokX37dy35ODUxAzgboZaAcf2z/FEfGQpsxpOiPKvy
fdiFtjo+hH/O+IZIN1RNzJExrAyj4yymeya8K7LG5dW7F9X6aNCXLeL7rPxHk+rXMFAd03p09aPg
/vmTCMNvSrIwOVONmvmWh6rrxM/JJa5+FAgfe2RrZuvo2u/ym6/ZPgRgt3f0/UEzLkdTig8LVDPv
QP6DCH0wRPfjSRPTB8IKTbaGE8zPjQzivbsLc6nbxNqwkve+/7hMZqFyxrl05rNmX7TOggzUqIke
evxZUPa19XEMViLU+wCMCYCPFrwXU/l7tpVlEzPi42MCupxhCDZDp0Ca8Gqhlim22c79Y6glPjO1
05j/omajznO1xogrQVO5oGIsy4dMpbtHQu5/k/JgpeP9vmX7Zgr+CaqUSOG8ezUMo9oTfcdT/jMt
0n0iNJtGrc5l3dt14W9gnd9VXsqMi3/qq4euLp6SEeaG2Mkar6Wl2zlqLK2c6JIj4bAm9wUcFH9d
X82I2og0URadpOQrsH972DX0veRD5Z1r6mYrKeT7SM8zjSsKEHiCNszjE0X30o1UiR3oPrfjD+XP
83uGJZhaoPHEJNQ7di5YzvUUwU7xBEJ3B6ML98JvXgUjWKk0vo/q2GEBQPWoOpCZXO/aaKKaoxSB
eJJ92Q6lZmdZwYaJidPg+RvXWjmjpVsHIIbhRJ6cMn2Sa2vloCVabU67loYbN843OT2Sflgl25/C
43Vhh1VBjcKTFjwQX8prO32ulXwhefgJuL8e2J3SIEE3pHCKF5vO/5Va5Uepzx+7yNsrAiQYq3yG
077d+gUzb8QPU5ePJWGtDneCX52nCGB51nGIdiSxsVi/QjKyC9wNPMhR7fTiGoJtca/RAmefgYpI
8weI21Rq19bsgZg/mDRkM+0s1CsDros2oJ7kk0iBhF7R9T5rQhvndcuDV+++p+MzIxSrtc2la01K
zjqmkTZQa9cmxEm5qc5dPki6fC/442PsRr8ZT31V5IPrtp+gLzMQHFgpVywtjJcbrsrlmMrT11ZD
IW6jTozEUx5VTljeC/Ij8psrt2FxaRdGZskE1BY00LVQPPWt9Zp7zTbr2x3TtU5uyo4ZyVBEG7sk
i/a3v7hL3yVSU/qkKrgvVne9tgAVQT/rCko+5Sfd+KDDGquoj+xsiND2UH6+bW1pJ5lsoJpLJ4F+
0+wiyHE+0ErBmlX3XyrBOwl9dUYl5e4vzEzpMG0LgJTzxu9QqDq8SMQxTaaw43sIr3y2CDC3rbxP
/6axdGQA6NDRGpk3YK0mLSqwtuLJDA4DsP9WeTQog7fRStlladPgD4AVgfeixdzN9RGVruKFZdUS
/cPSUX0oujzflsIff76aSyuzoylTJSkavxNP3VNT/ZYmYsa9vAYEX/rAEIApZzKeQe9gWurFY0Xg
XPJhUESGhB5S/nS1qZzec6x22K4X9Be+ypNoJNIg3FzqmrM3YdrLvD17oT2N0LWdanjX7RCGro+3
9+39ODWlTGS0YWojLNFSml1cfrtYhoPbnorkVBhfunTnZlA2nU35qyC9lsXGDY/Db/UDvJBJegqY
6o6Hs/kxEI7+AY07NbJdR/2hNJsq3t3+aQuv4uufNvvChpGVuqbPT6sZFh3vOy+0lWxjWNtUufOh
JPvaRU+qcvBfcKjbpt+C/eyTd7Urs0gdcSRK12K6zO4C8U5x91pKtcaWpaNWHZLwswrj7BcBvv3B
3bmJE3zKhA/5jmn+Uoht63nUKVB45+gwqlvZ+l3L+1I/l+O9x/+c2fLOfwmfc89O6+JQCcfUZH5u
tN105Yq/TRXfWsbMh0yja0ultdpTxehhcIRV3nQlW+5eakm3I4qThmGHvDcbfzd2jo94232VZDtP
eA7CfQRKMMzuzP6Llvt36knzvkjFhzTdaGpq17nKUMImHiNHa9AsewmFf6rOswMGe8OVb8tbQf3W
MmafZt3vDavove6kph+odfdwXiHap3uHaf5/tFsne/F/JnZ5Z7ibkQjTpHb0qGWOzikUp5iWr38I
jAfBibzPg7mB7rNu/U0UvmaiU+in+jF46u+8o7xVIamxmi2bZnMs5VFKPma77IPQO/LwqD6Z1lMS
vkTCQw+Rpt197F8LyQ6ix/ZBj+xMtnsmL+Sz6D5ayQbCActf2YiFVjo3gkY99MfodDBrdx2A8sEU
qp4nxwnSD7AkQ1Jt9bIY75Iigzi0T+VTmMWJ7Sn6Yzwk3aekaiDT6oe1Wb+3yfvrE5ElkmmJPIb2
KeT71z9EituiabugO424C+AeR9LaTy0lorKRnbGsT+bvAonPkr5gVkjb2NK3inhnDd8QUrPDTtn2
mj3wxqptAX6lGMlfaFIOU/kl9lH+FSHjE5x63+jlwZyKYYwqmcmprvSDuMaNtLqW2abKTSYXueUD
mBGO8KcbX7SDwLXIHpWTFyHAbALu2vb9ATrAAEGtxIf7kWp+dhdJj+GjYtiqcAi2QbvPIseVN232
K9v5RwoMhvKUNTZh3F6TKVoIjew/aAryAwqUPA+u9z9QfHLlOOlOLsOyBUziibyvTTCLmTPV6ATp
wWrHbT0kXxvlXOXe/aj7a+WVt/HAd04AyBmScXJaUrDrH2GGZSgmTdjRwxweBVH4AKsJem3+hyzS
jimsorlcAlwj0mRU2QZ5IxaO68b7TLaeG3P86LfDT57Y935pIoHYVvdt4R6oRT4jwcS+O4GkbDwm
PISdBWl0OnbbWtkp5slonrsUKJyhO56wcsXeZ0VsLNgDhktkizbw7JuTi0qbxGbandAGB3UTbrKk
pUK4dSkU3v7GvOWm77bvwtTsDuWlpBalV3Z8dvXn0ksZbaJLmulPzE6/KFqwiVMBzB+y0cpw33bx
lzbKN+lz7f+Oq9pmJv/QmqLdKN+78qgkqiNr/V5ODiu/8n0awoZMfTPyA8r9c/1q12vNrPLH7gT3
urEbhHaXplK1STxd36QCAi2Z4D6AFyQsR1DMC+hz1mobboRqsOwiTiVnrASVu9E0u4IW5k5lWPfs
eykjun2aboPCtAlkCc/HUefVUOu7Slbr59vLeE8AzTwNtFzITkwRlMnaa18F9MrcslV1pwxqKUOG
WqqBjUzItDt1bPeVdmea+374rgqO5d/DlbwzLTuV4EGVhrucZKOLvsvFGgP7+0cT3O6M+TDqxig6
CIfrHyUDyJq2tjt1pvucWvs6e5I8dddUyQEgVNGe/LFeSaoWjhOTjOPo8PNOHNzXJvuCqSwrEjEZ
lc4YHiGpWkk6FheFAvhEXY9U5lyQJa+NTqhjkI8p32jf39fygyHHTtXuYzopzTEbVjB5C19FtpGC
zzRjSj17DsorLaHv4p41ScYhzMID2cm99uCJD9XP8rWN3Z23JogxhdfZ1YW6aSIIBEpFl2S2i42n
RlDVSt3JzF07Gb5ZrrALkmfFb++a5Fu7VkBbCEpX5maBdpDVoYgGFtiinpahv+z9MoQznBwrzvH+
qTZJ3/27rDkUMC16K1ONoaPQc2ibh6rH4FrXYdEG02ZUtEAqMbpx7YBCH6QIqeIewOWOcYVjIFaV
rmHOl31iQsGK04QIw4jXZmomKyNmB1kKaXgrj4fmi6VlWyM9mRGK6iLozfzr/5F2Xr2RI0sW/kUE
6M0ry6nEku1uqadfiDZqeu/56/ejFtirYnGL0Nx5GMzDQFGZGcwMc+Ic+BI2nequfADv2J25d0zD
q2C2J5TePDiKx7rKa1fjXSz8JzU+VPqrEbcHNT2N4oOGpmnj/SpVWw2ZhJdRzUQXxHOa6tCVX4fp
x1n/iNbeU28+TxCFQDkDUFSUwGHSiJpdgm6QtdBDxQD4gue8+yuMP4bu5fpFu3S8oH4YXQS3eilr
KQqp4eUSJob+ZyXf99lBNZ6um1i6YD6amB2txtg1D0/UA977YliRrYfCYYzpR+iHUjxW9c3nx+Wn
faPOO/U/IOKewzsrJemMsE4AkSYdsxLFg9T/8oX2nlmvw/W1LW4fFXK4dmByAeR57rZy6Kq1HGFJ
g8jsPhY0W8rTlcBj2p+5e4LKoq+CaB2eMPOCKB3jQLfS3ung1Ot2NOw2SfE1ah6vL2XFzDuE4EOx
JBH7tMl0zLTmjVB+aceHUb0fVnPD64t5n7X5YGXwMoabm4LF6N/F/uD7kh2VPUQyKx/1dMVebtpE
ogJkhL7U7KlODPhpXJIvp7dCOof3kl6sHMv0Fy4t8LcR7QHjNdeCSDxBV0st7x0TUIP+knhfikfo
W+zVKtbi/cTUETPY4NjhapmtBeZ4uWgpYdIXJZO2vJOobJXqGD70irgxEbs1h6fUOnrxq6//snzf
tqK92x2D+nfkpa9e+i3s2/t6UG6GNZzH4qf94ZfN0pqCgb5MzRt8pnxVZcFW4t1o2PLvNHjyJjnO
YWXPL0expi/7PwbnL57kqmiCoRfjhMUxfiwHD9DRq17uvfZrKf0p4h+t1EJL/1SvlpgWHeqD5VkI
UaNzH7id2DuemUnbQuhBU7mCshIbLX6EH6woON2HzyOQpRjJ1a5n6OKmlG2pnQ7zVl279Ref24/7
OK32gx1tyKLIa3Apwv/2KLf/JOJDI6Hy6tpKrk+1kUx4UJAPv37HLF2XADBhCCSe1Wm7n5tN3NIP
EQvrnWyAU7s/tCjWdcPzvzBCMx80EINlWDo30qO2mYaVwpMm31q5tCnqJxlZ4P/OyOyb9DNmJzRX
7p1YefEa0xb1Y52uLGTJ5bQPC5l9XWGuoiosY8N0v7jhLwEm3+uLuKRj5nOa8AFgmKgIkFCdb1Vn
mmZXGxLEgsE3xkooWLu3tVFsmkTbmhWjP9Ubc2zp8CUvSkrnIhPsZWMP3j8rv2PhLqXTPP0KYh0L
eOL57yhdT61DQ+XI4gCxv1ZT8p+mGfi3oTzEKDXFmj7YQSdS1JViMfni+rkKGDqUpP4YlYZ10wKt
i7eCWogR83aJeatpaX9CKqnxKNPma73Hpd9LGjGFxHjzBQbBDM1YqDtORq1AtqVNIvzOiiI+oDsz
bFJX8x1jVITD9V1aNDr5M8SagAzmaVMv92IA6U3vFO03uftpVcciV3nb/uTql+uWFj7TCfpI0M8s
3KSMd34cLfR0cRdjKeoVdasWvn4TyiUKsnVjrUQdC4uCZgjiGEgFgMXOT95TcqFRRfpA0N+JRQSe
ajzBS+oKd4OefL2+rIUskCYQlSI0akH9zEGdg1WqLjoJNFZb8ZWgl1KndT9BYpTsXgzHLbjsldB3
4ToHRQEr8gSURrdTnm0k2RuITEl00tLy9skYWVsTft9jw2xfBcXbiocsmps2klge2No8uPJTM826
VKTfySy0Qv4p1OohEs03zyjXLsCFg5v0uei/K6AuLybbAzOBVraLJUfNXAgayo3fjxvk4/a6On4t
67UEcensGMyBQQaX5G6dXepF7ht6TQuW0ZxxHww3dVVa2yAUdqZn3FZG+r3Qpbfr7rK0m9O8ADtJ
J5TJ79nhGZ4ouokpOtFfJVH+JnUB49ZvtIz//gs7HBkVJQn45rwnXgelASl+Izlp9C1Vo83odLVk
V5/Xk6eQNk0m4h+MQtCNOF+PJBdaGtUtE7SZ/92w8n03alvm2leccAFrPKH3gLcBM1aIWGdHlVVR
pVNtlBxZyMcnTUvqbUJUupd6qd+ZVmvshr6u3kwrFKAiaL1jq5lr47wL3jmpDEyzVdo0oTB7Ohs5
6r1AkCXHpD1UR+0+NvO96Xl3tSXv/OjP9RNcCqfOzM3eUUlFNAsGL8kxQhH9ZO2QG8VW7X9xhVpx
dNB5gHSk4vpU3/twpa8849Nfn2UiWIfqiA4DDeg5P0E/SG6RMmjvZFJmGy5P3ugeOsukXXmX54dY
VP/EQr4CQlv4IHmvGc+YcBVwEs4a+CYEDBW7LzlJ6n+FlD99TVvlKIhfMy3eK3q+AopZOlCNpgWY
awxq8+/flFLftVoaZswJbdOQ5q6bn4Ii2ieVB+e75q5g05aWR+wFym7iWRTn9ARyNMpipiey4/mb
UaQgRK3fK+5aD3aO8hRS1LvuQovrg0mOeAyym4skvx6GRs/qVnaysbEnRgvrpMXBTUJXNJHXZr0W
bjYwJP9nbJ7q62PXm4VRyU7TglZppcIJU/KZJAj8x7pdo5ReCGOZKQemBahQZ7J+9gj6eixHBhLI
oBSYXiNqpmEN4dP2+gYuWwEcjlfyyM9vHTGq3AZhG9mpupq+SqD/1dNgTfH4ku5uakbAYzNZgE/i
nW73Q94EqGNsarXhmFBay+2yDsfHVCyHR1LzakdWQOadaDsvR4ggdyH4FTJ4X8IeNl2/51H2vUK5
zcVRt3la1piLL9lm3n8dbIQTTwPj7rNbzwz6sSzkTnZ8f2RUUIaQ0DpEunXsUM5MYsfVkp9N0DhV
+SSah7QwbG98KZMD5L0MxK0AdZc8moldNBAJJSEGnN2JgiCGiaBxQdDqbqqfVsJwdXZwUZnRoxVT
S2dPZxtNVPgLZNgUzl823xu1KpMFyQGE3NxE+NomjoBYXvewpf6pTp2PD/Q9X5pPicVpmSdt4+Fi
CcRX2SirN53rtzdaz/YGZio+j6Qx28z0XjOXc9bANx2Afx6hCP2qq3pzbMyu35eDIe2kuij2vTx6
m7JrlY3KX7bD0gUlk8IUadaxvB86N9tWrhTvTBPkDlqG+k2r5ZqdpoW0rTtkBZUoOfqt5LKt4veq
6dV91CT+7vq6l65CE1qvd6pqtE9n329hZFHbjarsFG7o3zSm6Dpqnke/Vb/6p0uoFupSaW77uFRW
AqNFw5Q9J/wlval5dupHlpLVniU7o6DvS8hNUj/d5xWaVXBFKN5wm8XSSuaz5En02YC/EbpQ25vF
SAIzxL2vxorjE/HaXnDbV0AMru/nUtYNMfukDklsAn57ZqRK1b4Hfo0fofYNUCqECLTbaeKrGe5Q
wbYzi4zkJRQFOw7/AolZMb90+1tckLCrUE6k8XH+tfSZy+vWubIjCOYIBEEtX924MMaNClPeMcny
bt+K+rgbTYmGnCcU+8IzstvMU82tZhVfUgGaNF2qo10XpOWpWsW4LaSfMGCDTwDbC+XM/BoLLEHU
ZSFUHCk3x+cMUMxOVmrtkCndWv1+ycX+Y+piFCMahtRSYk9xRmWnI7aoq0dLdsHMZUferZO8plK7
VMD8sDai4PPN76JBL+WItTVqfjsU7d2QiPtOKO7JK/YhOXYuO5IS7wV92PhdgdbRz+vHv7jid1Dz
xK6HGOH5DwCc0qLuFyiULsyMiYnqey6KW9kYf+Q6zArh6B3SYK2JuPQyTSk3QtF0SQDFzyoKuuj2
gheSSwXKbdSbB1fzNuog31vjn/rVeypqKtr9nWfkDvJM25EfUhjdYYB1oVwjMlp6w5HW4Z3gmWSq
bF5Odz0LFbKRzNWYUAzaV7cSnCLQN8Eubu+HRrTlXLwV8wdPvymTZz11Hz3zh+h6K7fbwvvIc81E
G2fAoL8x2xLf8KpYUTvJcbN7Tvqx9d3dMLrAEN8i5iCun/riAUwkm8wdTQ/yHJGf9l3R5e6UEBEu
axIUf+lwMPPotdM1AIYgJvNtUMe7WG6Iph3D8LZp4j31ZfUYpPVOWC0FL+VMBkQKOnQUDIiCBj93
xHbQ/SQTyFpKsXgZ5W++6tpunHyx2mSnDXBP96ZnW15/rJVXOV1DBCztPlQYU5WLFhGecG69iXS9
sSgVO60g7JPhVqqiXYomKQ1WyXpe2fyFV4XqDwEZMttTt2j2goYchxnnkeyoSktNf9gwQGr7f57C
EhhqYncIyer1sBlqf8MIdeE+DYwrXf8NSz9h4vOhJk5LFCak8/VaehNGamPh9J5Zb+F4dzeWEXv7
61beZxNmqSjQI4IFGq8gO+Y1SrBzAROiAbF+6x4k75dkaF8VSsd6SS9f8W+zvnRad4ue21EsUtul
mNmM+zzP//qDdLC4FeIu2ATenyxtN/2YHKXcP7SFeAy9tQ7h5UVI4Wqi7SVrhqRknjXHag5TcUQS
VJdNR7C+K7xvQb2rlKPoojtlvF3fmgVzhDCMBTFuiDr5fKpSoestlT2xee61U9PDKuxSuynJ74IW
KYt66mXp3Zqq3QLwkBuOPjg1LCpZVH/Oz12y/JTrR5Kd2AOHrf9KkEtKrK2lhWgn3+qwO42/4+KP
ytBCglp0VK9VYv6fX6CRkTB9RQ979uIBCLeEjtFkdI26cFONGWOV7qkR3b+D+SuR/vpC+MXrIK0Q
qjc3kHl7003bt4fr239ZI5n2gXlLkIIWVDGz773349SjmC87+rdEM3Y+8Lsh2TconjSWdlNET8Na
2LxwwZ2bnF3waZl5CbrKMpCWBihqpBR7YxyVZ7kOu505GMlWDdX0T6U2yb6MlXhTJ4FpC03++Wms
8x8yBYQfktYM1ZKAi1Z2LCEU9n3sF4+DNcZ7tWzFp+vbvHABYIuuErMJfP6c+LktXaCil+ksuvTV
faiqgJ/U4CW0tmmrbYTqIbCeIK3MUH/PXQDfGZgJe3yp9Y3uPiT93ux/GzSYINMEiTuBtKFru/4L
F17C81842w3P86O6rGUqO5n7RwUc7NV7xUJrC8yr29/m8RdZUveB+OqaxwS6w2zjSfeBNdqNtPZT
Fp0S1CqFdIIAcY4e8fPYqpGRlx1RqTq76x7QVB+7U5mbdqhJR9n8U4T5jZQdeg2FyHpfSl+HoDjU
vkHgth8AIUUb01tpQb9jkc/vcIU4jUoUCm6ThNTsCAs5LzIhJweqmjb+Kg9BtUu9tt+Kw3jHdJDw
MGohgqkAN5/DtrK4TlJx59XSE5QAsQ0jyT9GU3dby9XNTZH58TawTAjRreon/5MDWaWIQpT8XaqN
iGZjnD5lkZzcN3XcbHuaxht1TIZj21RrCqlLuw0SX5uCrWl8Zpb3TA+w3rbCex7btTZFnuEpk6xy
Y6qZsMlM/VGxPCO1M1GybIOi9Pa65y29AMxUTeXoqXg0Z0pT4ZiUlRH7eqtuCxom4C3NPLAZgBAG
3S6tZA3xvYCihS2Nmj/AIR59znP2NRqC4RZ+qjiJ3jD10Yrllx588LYJYv+3lhrDSVHbAXKdCpZp
LROjTT4qJy+Syhs5DoZtWXrWzy6vpY0XFPGblcGOl8aFfxIKV1n5GqbvbuZ2PMSk3tCTTANUs3eC
gn0cFlKrOKI3HgpVhrKuaORt00fNRgZ68emaEfQ4eDeC0QyHEYeeb03at1LYMD9Kj+y7rAb0Aj//
4tCNpbsHZAsenjkCqQ28UvXiTnXctGI6odgWpmkr+pMeuBsvbm7iyK5er3vYZVALIQfSQJNYFmDh
OVYzS7LWyOtQdRCQ1m4SRQzv4obZGMU3pY3YhOEub/Q15fmFfg+YJBPuqWn2nQhjtpM6l1itxoHm
lGP2XffUY6H4X93Auhmb5gFQtOf1h2oMbpE/WbmqFr4oMjkarGRRlATmhZTeSq1Ca03VsUqZGSF1
9HdhpvU7q+31fRAJYL5aIXgrU69cOdzpDpw56/TIIQRLU5KgbhbRu4bemC45nRO3FuMSCb76Ug4r
j+llzI6aBDnDhPHlu5jDGM1colRDMdqJSiHceUNg2JZQKCv1oKVNpM9B3RyUPd3B2XXfJ0IWhoOm
OWLdOh085Ib/s3ePvufvcobl8mr88mkvJTSgzwFcEj7MOdUuF3TV5FmiT6CTNNmL0SEA0j94ySaN
+pWa7cIXQQcSXD41cY0RkWnxH0IfuS+8hqK8zgyKfAhQdJUKCQ5Y4aCgTWz536+vbOlTeA98dHXi
3AAaeG6ukaqCljsCKug0qeMtTHppcMgyxbfl6KltzJOlbhmq3lw3e3mC8NSwo2DpGRCGtuXcalmA
lNEG13ASt9t5qdQCoCGQtvTSFvtuqyvomltlvyZ+dOmemNWQVSOCYchtTjhUWf6YkciZjlxGwz6X
QKxFoXe8vraFas25ldkTNghgRjI1NZ2m8L8rHsTrUvDM97B1zWyvVC5QvOKxe1U8htZ8B8wnZBV/
2jDY5f3KN3/pS/wSrlfKJxDfUcA932ZDKEJBbDzTyZnATII76rP5wLwYY4O+t3Kkl4/hua0plvng
t65VFa3Ote2kfvg4mj35KRN58UOO8PnK97/gtJMtaoHEJgwvz7nBGP1QC60sTSid2FKhDX4GUdVv
xCiPto1X0trNSvnWS/QeUg7DuNOLqHu9fspLrqQQEVGKAa8NQOd8uX2UMdHcVSacGS1YurrugCGq
6soBLq4UplBm9HFXmF5nvsS8q4rwemM6Xvilz3PbTyC5Vh6SIgXblhxCt7BHDzmYNTaepdOkGgJh
C4m4BsjjfHmyAW1T7rHDWZEUR7qv/ZPmiXeG34t3it6JK9/MkjlV4359Z9fnbj83FwmVlbbRaL4/
ToLw0JU/Ap88QlqrLiwd20dDs1fQ6pVsKIrBdNok35BLhuYayHrJAmc1DUHAeEMv6HwpgVl2yRDr
ppNEbr0BalRucgmS4evud/mag8Giq8doPW2fC67Ottabviwrw0GSLuvFzYAQZrzGq71mZHYqeWRB
kBbUhhPCElG14sTG/F8bmZ+I0qSmmzesJPY2cn4POmYbrHV2F1ZC0ZSsYiLSkdG9PD8USyIdlAf4
gYbAu+lil7mZaFOo5fb6qSw8a0TmfDOU6N6ngs7NlHLXaYGQiI7OxI3lZQ85A/rqtozV12l8RK/6
FUjLwnfDhDT4eqCwfDtzVcohHZORqwd8oHHQta/GJlNK2wpXgtal3WM6BW4lwp9LHqJU9PpmSEbR
IR5rb8wg3kYM4ez9/vNga/T/uAb+F4FIJHm+fwaaJWIts3+hlv0o9WKT+tZjW3Yrt+rSeujTTXyA
3CAXlTVgSbqcuZhRosz2jTs//NJo3z7vCtOg4FQjwRfU6Zr48Bz6eSTmqlWJTlLU9lDC29Du2vyt
TV/N2l7rCU638XlsD435BDVUpsIp8fW5sZRAG3QMbuDd1+5dXWTbQtdhhbtd089euNygTJ/oU7l2
yNEnf/ywqlD2RjE0atER9F+q+7fLPp3ispAPf3/27FSSDKFzx98fh3sz+/nv/j4BA23aKf58f24/
/H4FWt5YL2CKaZDA5dJk9jCyypvrR7/kXhOObKJWI5eehwaFlvhlHgKhjbK3WCk2PT1zKf193cji
kX8wMrubXbRG6PPLrKQNUMduH/BjT/N/KuKPDJKM68aWrpmPK5rd0XLleVFbg9IFanVQ5J9p39iR
Hm21NcD40gXKFa3xRL8zzM78Sxl01Co5OgfSl4yh+Jd+fFYxqe+TtXx40ZUnDCusfHwyczIuF8ZX
S6ks7uqKns9o6/+C/fKdgQs/o2/LFP7siFStk0a9wZnTJPkp1+qzOBS3SM/E3tpU7dL5ULCZ6mWT
Csa8Re8L2mj4tLYcXdknqq0V5FV2hg7SdTdYOp3pdqYJCn0YrYfzr98EVOMnRD6O1lh2c18jqkHd
UUIKWxR9u1NXgsKl74h+5wREJ3ehbHJuLg8iP1PIhR3DFR5CepH8P7ss+uf6ohbwDe9IP14bUnu6
urObOgkBb2hGMPVVi7sU/Z4AdmjmSsx9rd3qVmPXgWdLZfNcZ96pF+MtFLLXf8LSvsLTb02ikvQ7
5/xVLjMYQQkvtTPAVqI2L5n5OAlNiwOUPtssfvrvrM3cctRzHb3kBOhZ4tulmu8qT+xsKjWmt4eQ
dweyIVuJVpcuK2oLSChPJQYAROcnKaZRXEq1RpjiHlRmgsyuPcBZNDFHt2COP78+iI7JDPEHkBuz
ABxpvKhleB6erpxj7C2noZhgesMWemPAWbYWrKGZF5c3UT/QqqayN7eoh54i9RmOKoMYlBOUD9PC
VpIbKpkEmWt98YUuHW89qBdGeSbRjzn6PhmDzNIiGhM9YTkQGL4NdVObXztJ2g6qbKvIL1a7Nvhd
NyuOurRQrkzyQsSCWO4s6eW5a+SqK6WpWDTCDZl5vztd2PTDgVhwf/0Yl77+iePWgDVjGladPQWS
3yrN4GFLL9ydG2kvaZFv6ipZcc1lM4ig0cCB5GYe0Ux6IEMkMcpgZU9KY1ecXhfnK0aW7mcOamLf
5u4kjT/3f6pdhUCUKDmdV2y66ODB0F6aj2O/AgFfeNMgSwIJOJF4XnLAp3oOEcoUqEMSPNo9/Zkb
Oavk3fWTWVjN9A1PJQnqEgwsnK9mVKWhz9IeWr8m6XeeolY7ZZTs1uuhQs2Fletq4YBIPChhAWR9
B4CfW8u6TFP8jkBHDb+Ext1YPefj4fqClk3AFIFnQywwfz5dspnGbXg+YxA2tujpdylKfxu/qFbO
Z83Q7AHtzSrKCxbr6PnfJnBy/2nQViLoRROU3qfSFHoK81J1TZNTDqa1DGPKlPUtj4udrm3Yop8x
LwN9AEXqi7G0RAiEwO98yVEkt75LBks90iZ7vX4qi242DcSoCteAKM42qwOVrkVSLjmx2tXb3NWi
jaBq7k09MkAYWKANr9tbulenUBCKF8aNLlHDY2V1WtakkiOORXPsBGHcqloRbqjDiBRyBH9nBIl2
kKICR29DwNCSnG9boVsDoCytfKpqQpkMgyv1xXOXr62AgEQIiQeQAffku8pyX9p0qwvN8/UlT1/q
LG+EWmvC2NBYpKc/C316asat0RWSAxbG1vIbd+BBRuHDyPO9qn67bmwhypm6uuC5lEnxfi7em3vd
0IsV25slTOA4gglwUP8xNvnWVF4ac+XaWNpDbnNuJxB7E1pqtod1yC2ZsLRWsgXjV5786DTEgtN/
8bl9MDMP3eLOYqKv4+mvzNdWLzei/zOxVpaydEqEMxAPTZSgsLGdL2W0zKKF34yXUMnRd6nGdKei
9ngk/Gk2KUJcDyOKI7vrpzXtz5lrgLAikgF5R++fpsnMNaogFJkMMy1HHkdbdr1j57Xf62bfW9ax
VXM7GP90kf9y3ejF5UUJY7pVeCIB3AC7PV+pWAZqW7ay4AhJ9iAUR8jfni2tWqGLvSyqT2ZA0k2d
7imZmYejcZ4IluoKTpwUW8n6qv9RC7sAnM+8h7dvguLYpyuFuoWVcZPR7UIGEaD8PBdMoxGYsir6
pwjIBArKdTsiB7fiKGtGZuuC31lWEhh9kdysbJ3yDE6frzxhS5tHBxdUNONRVFDminNtEFtiarCS
Lr2n3mprr5bxT9zvvf62zv56yYDy3OfdYqqpAoNDt4/J1mndH6o2ha7mWZ2M/mmSwwys0mYsa9O3
K5/yxY1B7ke3A+LLqfjAE3pupfN8yvS17p8IsTaCGNk5cmISCnft3+tefvE9nxuaR9FiaupCJSv+
qQ1dEpPXJDi5EAsBcxTXEB2XHkGWzlTIBCNkTRcXPHQfmV5qySnA7YrxUMfwp376DuQPfzQyO562
UkleR4wIvnsrWlgQqj2i4Nd3bXEpDG1OUQ2SDXM4pDtoYduGanIazZ9qX23S+Db1V07msnU7LeWD
kdlS4GyNKOUoycnwAEgk3a5NjG2ZR98Hs72zwkSyO7e05Ubd+QOoI6VsYE8qTuCSNn2ZA89fSy2X
Vq1P6c+7yB21lXOnVEdUeXzJD0699aMUrc30fRWMy35+bz9akWZWIt9CSjQITqX+TatyO5G+NPKa
Ds/aUmZRzaTXmweTEct7DsR8Iw31Vgu8lfvpnX7h/OGieEivlCY/jk9N5XwtlRwEWZmIyalq0XI0
/ZsB1ZdItemYmk10Jzb5LkNjjFHLk5S9BvqbEpf7tkr2EliyKH7jYG/ESj3KQW6PZbe9vtOXlwyp
E+06fiF1R8Z0z3+dJfpdDpAjO+VqBYwPmb99I+mwO9cQ7Q5KExyu27uI1OkRfrQ3O1kD1WIpMvzs
VIA/UMdq6zb/pYXZsUZxA4VkF2WnPvI2uv4WrMWNl5HI+RJmr1oruoOvaSyBPlDbTBwq2BHeJP2p
zPQt5aSd3q/ExWu7Ng9+oohoP4+zk5JpcFDftYa4smsLH8PZucwuGqvLyqxx0VlppEM/WkhY3mpR
sAIlWjQCda6Oog5lgfkY5KAFvhf3eXYaqEVvaHh9b3PuEDct3z7vZdPbTPbEB0c38tyrowD1EGMs
slPijxOLeRCo98xNrKEhFj4eg6dZQUKG2gMMHudmqhrm7IBY4IREa5KLT0Um/lWrI8jOtfb6ggOw
Z4x6wL1JVXY+cJV2DLS1epqdrDHNHFf35b0VVC/Xd23heKYGDpwT1EQnzsTz5YjgqHM1UbNTKHrV
sZdK7xc0o6FdU/NYu3yXtu6jrdnWdehjUE/DVjB+E4vyqGn/9LxkKuS51xe1EB9OnSKKD9xxNEDn
9Dh1O8CZ2ep8O+gRx7yjmzFqDnlZbhQl3rZisskK7yH2dXgUH6/bXrgpzkzPNpRMHAFE2cLfJ/lN
vFLexgRwfrar4z9WWNoI/J3QZF6r3y8eJNKLDDwSYlFzPj9IV5GZaG5xf7Ezt27+rQl9mCyMdq2M
vuSVZLSUKZn+ol45Wx/oKhSJmgGHqX31VsmyfjusK41fhqccIAwyE84RTfO578tmqUWq6+WEHDQh
hMTpjeaeMsLvgCkp21LllXRscfdAM+MqkHLAU3C+e0rWqKlicGpmgPRXNIzZTohLc5+JaCxdd5Cl
DUQccyoq6xMp8jw2iBpNL5UoP1mFe6jkiikqV2toyF83s7QiMAx81wC3APnOMgmqyQm/IMtPlfk4
IJ7uE9pXCM5et7KwGLLJCWcCKINsbDrHD1lRHcTmqBR1flLFgyyJWPgXwQqZMnEUPGsMls/fD79G
2Mcv2+IUBfmjmcVO5o9vquy/aany6feQ4WlQ4IS6kArRKjpfTBMnUSpZQXIKw59C9oqEs2o8Xd+v
y1M5NzE7/DppuqbNwuRE86JvAxuUsJR+u27j8gbCBihhqlxwHF9wvox+4LYoEiQn1AuOru4U/rei
uzO9ZxTPRLSRxE97GtBOvlOYmKgMsXfn2yZH/EOlMDnlFWTinu7EwZ3KXOz1VV3uHG+7xiAuQyDv
hs6tmGHm6ULaJ6e+V3f98Nyq6Xa1sHC5dRhBABgNWyoLPLznRoqCS63QySK7YtxkPZoHqDKM7d/A
7zdM8WSHKltj6Lp8FM9Nzu7TepBro2lJKUNN2EjdiwFUh4Pq1mqRi/tnoYIEJTWYwPn7ALog0HtR
xk6n7hKg9xYDpatAuoXV0H6ki0ywR79Em/n3kPM4RLqRnOQ83iADRoqRkJ2KX1aP6vLm4fb8YGl2
vw1jIua1hiWreQ36O6tbI3y4NAAsQ+HCYegIVc95tUw2BYnKxeCiGHSDqPt+CNYwOpebNYHrJwQY
lVUQYLNHJ0p9RcqrzHIQat1FwgtKnszwpbepnK98opfTexMgAwQDY/PA68llzh17GKW8VJTCpV37
J623lvhCvXg/Gq4to9M8yjetcMsUnWAOv3LS4rw+eeVRqYMdYguf/Y7ftS6prkIHA0fibNF5aDWj
0o6QoQxmd8qNFu7bjnpuaYlrog6XqArSAByRSSIq8Dpq6Oer9ssQAFxUuxSt60NuvtV+uFPq7KYX
5Ns+iR91BE6KobLb+FeQj98yOfx08jPBRqZiMrqbzHfOXpQOIpaKxEBwcqXdysop8L6lyCtd39Hp
j5wXG1gmk4eELbzFtDbOV9lnlqJ0NaW8QnX3FlTK3I7eYO0H/weqGddtXd4iwKOnivXUp4QMa3ZB
mlpZKHnrBScYnX7Fxo9UeopS7eW6kYUvjwuEJ4y3ixmhOQUSem11VGiRdwr6otmOrSEz2q6u9cMX
ts0isgRwA16JsdvZUuS4KcaBKiiQmzuG7++V6j5Un6SkvVWHX9cXNN165ydEokgnDUk9qHVpV56f
kJz4cBS4AlUns90mPgyk48FVqj2qN5s4/7sqwHh5SthjWnM6Jb6wObFT4xPKjr4VnFR3uFH98aTl
gmMxL319WfMdnMqg5NqMA05ij/zn+bICtR+NIGqo2AUJwmqVUGwVM0n3YiYQ08IqtgnZjU9+UgyS
UEUAZgy+gH+/yxx9iDiT0ItVErfwVKW3gvRtai/Uf6+va+5/mJh0DSZ+PtpdFx2gyg2MVI6C6OQb
jQe9qffF05K1+b/LzUNbbaKUwNHR4Zz3E4LODK1oqKOTC1TGpIfrGvJuaLvfWeAiHbXm7XOXmNbE
rBPMLYAyDJY1O6tWSUUNCp2TUVFvDG0qcYHxz/V9m0dP7zbQzpmEhXD1efPCaMwgLK0+OqVojA8Q
+oOe1ftHhmTtvvmalHZb/vi8RebUeEsIO0mqZmW5EY6/JDej+JSX0u+yCcbHMFO7B5OLfVtUZXj0
XX049EVXHaKiWiNDmX/W03p5VSDuIONnFH3m/zD/i2UphvFJtRiMDmvzJm+077XZbZuuPyjj7WrQ
s7TDYJHgq+Trhmlr9qD1Za0GMiwvJ3OUqy3za8rG7eq9KhaGHQtRuNFiJdslpYhcC0PmK9/7RRTB
gsmPAShyjVH+mkPohEZozF6LEfhoTILVoCgPGhppyF1SojSqLj+IdV7sIjlvbqTcCnvb60PrmPZ9
o9ipng47aLXb56x2YydIyuw5TsTg8bpLLHy8DH4aE2TzHXsyu2tbT3PDRJHiUx8b0S4W1PJHrAnl
Sr3ggp7jfSsmXRcm48Fszad3YYtJTakw45P7Lcv/hg/gqrKD/hUOLPcukjd5v8nfFOHm+toW7owJ
Wwu4inCGT2z2EVuKa8qjxPHn0t+yffPvZeE2+RJ+u25lwa3PrMwiNLUxsoTmRXyKUscjOIpyWzK+
QntSaLEtrrE56LO38X838j9rmn3CmlKjpBIq8alOtH7TyaUHKYIm7txYgTq0qr3t9dUtXIQ09Zkr
59OFTWAeXLReFAFCkePTkEGUxXt/m6grTdylY2JZEHpMA/n8tfO7VoujpuILik9Zk/sbNIOtO5Ii
/zaVYuMxk2MU48q1SHPp0EATcBkSVlMwntmkshPUUYI/Nu7jsLPs0ZbG337xN3y7vn0LNxDs5tRj
yFhU6kozO4PpF6JRkoZXrcBkmeepz+gWVHe5mxa7oRO0IxVK/37IhF+g89b6PIvWJxK+KWdmdH3m
LELErCV8C8mp6KM9ZOuDnRf/GAU40HLXor4yVv6PNFrxmCUPJbimLmhRwiKgPz/OTu0K8HI6lYf/
Ie28duNmgm39RASYwy05URpZyXK6IWz/MnPOfPrz0cA+nuFwD2Fv3xpQTXcXuyusWstFop5GHnzn
bvlqbm/v7JJj8kKjUUwwD8PZ9P9ngU0aaEiKlZiJ67sKlgPFe8jXesu/ceTnkej0tSEhDZZmyhdA
T14aCVpP7awkT09D/hQEKDx6ogNxZlg9K6ItptAdZbukoan8rXQRrcwfMwtSeWtb6p7dhUjCuAog
y9pw0j54rLovkn9wW/8uH9cy1qXdOP+h0zd2thtNzs9vwyo9KfAK0hW1R2U3RsnKnl8fLUkGRB/G
NLYAv/3Mm8WmGLohAmgjt2/Ri0IuPErxAULRtefiejkTsTyvAqRpzNTPP8+6aABp5WJ66tHFlSDp
EKQfRRPa4pg50+S51gEoqf03KXo1RYH8OwIKh+Rro+184b/bjrbwjE9c0EjM47XETfMkLu2Y1Bh0
F0BGuWvSrfshRpNv/C9I7ni4d37dHZJRjhjxvTf7/3IteC6U0hn0X12wu/1Lri8tfgihL9s/hfJz
wYSiL8MC6rP0VERRuYuUEZczjdKR4qbZi1qobCtfd7dpWq+FwwsHj+UpXZ5EoeE6uHQvZYxDXQ7D
9BSNAiK/+6Jxytiu6uPtBS6ZgSECHOc0B0Dt69JMIvBCiH2RnkQtjgmCoRdWs4cy9p1gLTNf2kud
QFQDngfyWpquzrMPxhpoBVg5H0xfQgikAfBq2pPi3sPWAs6g+KqtCZ4vhEDA8HlIJ3Y84LFzdONo
xgPQED89xcVRE4ud0L0bLCz8hlSEgv5yvI/hhfNOmnToVoZBr2Cy3MPntufJO8Mxbg2SLUVs+qfl
7yuJWqb3NS7qjRvYRfbc9D+zduetiX2t2p1dGO6Yh1GYYdcy9Z3RWZukesr8o3Rn4UeZ4owNHFPD
twwS6duetHSBoJxJ12hqtlAxvDzeUM7GtB1KPhWhDB0/SkPamJQPpCpba4MseRIdNPCBUHWzzTNP
8tWhY4AGGb9Ag9gPCQJh3zD+D0V+N+4yqw63oW40UB6lxcrnciXZNR3rmem5TlWXFGMM9jQ9ebrm
KJH6Zunf6m4nIVTaqvVRqnUb2NMIl9erNWxINbr+LpA/92X84OrlfqifqNke5Ce9IOG4fQBXxcT5
b5sdvaEGisEcOkdv3cnGppIOng8yeiIp2XnDk4V2soNSZm85tw1P2335ZLMnJOyUMCfIoza7Q+qy
1i0h6riq0n0TZE42PI7JLovTvW8XoWWXY7Vi8drXJhUKjgIcGnWWeesQeu1ebiCAOYXxiLxz6d27
lohkmF8cbi/t+no8N0SddObUpVLJalQDDGrNezcyPnswgpSq6ZTi9ral66xwsjSBEFHmmVoTl5Zg
je9IXelaW43/g5S+cdo48VcCxQUXubQyc5Gq0Ru/1lsgKIbFC19DJfBuFYVDGO0M2Wj7WrmVGsh8
hS00wpWda+pKQWTx6Cg1TrypwPZ//8KzV0BTu1Hopx01rDeqY6X0IMpvt7fyOrthkdBxTv0Ejbxt
2uozE0OkqEXYiJioNZzvsxS+WlXjBOWdCQvcbVuLDnJma1rumS3frQsz97BVQ2OgbAfJd7xi+w8J
2+WSZsGm6ZllkgxSdtKDX6YfUs94iSkbCPrqkPz1x3xpaXaND02UpHksg9Josn1jpA+h0Zc2YmW2
DOKvTXfuID0OireC/F47s9mVXnWQ8Mc6CyxH9SF21YMRthutO5DaIN++gn5cXiPXhoE6FSD66VDP
Dq2Seg8MoYax/pcb/Keh7IiOHP4hJYFjPPVSt+Ily6v7Y3B2fOlIW3oo2FRJ+4ESX2UWTnV01Uf9
5bY3Ln/f0H39z8pmp6e3PMM+7C2nMDg1nzTB/DjU2y78NpTtfuwOFjGeFTVH0ogWiZUV44tX2Jnx
2RnCFxdLpAj5Cfhmagd5FdmCFlEALAE42Z4+fDGkgRonaCdjG0YWjE5KEXx2dT3c6EmY3pm1AM+V
ALPkyi+bLs/LFwqnnsa8JmJ+eouzG0FTksoKBi4d39wH6heUfxW3d/TXqnNq8auM6r2Z7//JJsrU
UAKr00jKpZNZMZKvldZzM+wGUdu61pe2eJXNva68CN2bN773xcq9t7T/sLYg+UsVgJGD2eWeS1Ll
tgl30ZinT75lPdTSsL29qqUvh1I2bdqpfHQ1btqJcd90qYl/GYeaT7NL7v2mczrxKXFj26+/FepK
N2XRpc9Nzr4dZYQyMkxc9rH5Ita9I5UukZ4EobwF7XQiwiFZbVQLHtXgxaxe/MH9W74aKCqQhfmz
6NlHZXlFUAeqAApV3Rn1XRRpPrwOlR0ZyT3lis24xu8wPRpzd5VBcJLww5mlzcMbVaS8qLssWY0P
Tes6fnKgrroSQy29XAy/wg8GwJpK4Cxq68c0NfsWbG2v/YempouaC+o1nrb2HUxeN1/M74WQRjMG
O88wxdbzR9pIBDZevDHlL5YTS5kjIagMW/pe/tFmrzVkvbf9dKGCQBZC6srTTN+FQabLr08c1LwU
RjU7eZ8E4Y5eXGKHH0UIMtJ0o+wHqbeL/9xgVxT7YnB6dVM1K7fh5BTzZatTCZdh/qnMOntjlKZX
OuQW81NM/F3Hj0Gj2ojqOkmwl5WH3FtT0F2yBzUoSTy1Co51dpxJV2mt4Cn5yezrt6x8U7PgIY2/
pLkPntM69FX9fHuLl5yUqJ9I63ehf44NkXItz6zML04yikkfOnlojnFn3MXlIB1uW7oCy04fILot
U4pBy4SBqsvDlMoxSk1IZAGaf82E0HHNL6H7ELoGiu7CLi+0uzCtedFW7tNFJzq3O3s2KtUcp4Ga
AkRXv1OTTZuYjmBBbv/GrkpQNBeo93hfvHgnvUD+r2ePpVc7zZorTTfczJXo9kJvxzS5NTEXXS6/
1UOUTjt+RmR1G4a7Q3S1JbhllElrI1uJjZbuW9iYEK8A/fl7SP7SWjS0yVD1WFMpBhE3U6kPvo4a
XVJjPIoh3Ijjg2Ay+RsN20GLD3VhrPyEhfVO/KhAgXitadTOvt1IjdPE7JLq1HQvk/uiFTIcfekx
hNrztmctfDQ0qfhmgDdNrFDy5VoD1RdHlI6qU2d+qIV+o8QPlVg76XhX9ofaP962du3HE48WyH8w
bvRIqUtdmkPLyo+qJPdPsfdNjttNdDBNx4IeO5YNO0CwOc8/uNKKF1892ZNRSSYGAWhBujzbzUCI
UkurO/8kRmK0HVs5PQkDYG+jLaOHNJEzhym7yGmU6rGKxmClDnZ1llTepoIJ9GsTR+IcWOLHrj5m
/TSUGCfhqWOq0InUxN1ahVHeeZ2n29HQJCvx3lUgRAyEwB8jEAR8QKtmH0zY56oZp+CNMll0Clf6
2lft2qjAwsIAYU8IfuDf9Jqn/z/LIZTINEczZw6S83sNlMLWhyc6x0KhPklretFLjgN0Cs43icCL
pGV2AbaNOJhaKrGL4eey0Un/PhjFPr73ok18n9Tjoc/fV3x1+pMXl860h2cmZ3efJ7cCU7LTHub9
C9O6NF5qJ+i1jT7UjGOSTgf1rnH7Z7FH38JwRvU9iaL97V8xHdTVj+Ahn6YGELWaTzO2VTjmg8wm
V/5gx8noBMbzCGfHbSvXV9601jMzM38ZojpNKVxzltVezkpoizPbQuZZCp6DzYPUbNLspRxtiIBu
G74KwWZ2Z/dBJiedAJs+k8jyu28izNWrThfYSbnGp/2/rJAhbqBQcIhrsxVao+jV6chUYWSiCBLk
8KITAwWONWavUigFDsDyr1I+/MzqIHGUzAIe46cf4ZXSn/5+zRRnDIhpoZi8Gu2LSr9Ph4I1g8G4
04KtabZbqxttYcXO0h0AQSHMWIoxPZ6zvW0slJ+qzPRPWpRX+yaTPxudWqxcNFfvBwd4bmR2CYRJ
JoXKoLGYMnrXOyf7maPz60mwYQT5Rs+b0PmH3aNESI43MRkqswerqSIl6GVWZYlP0fDVMnLH0J1a
fr1t5rqLwMJ+M/Ew1MVLPAcOmZqng/7qglPWbnxjT1nbCcO7VkTC43Us7EF2hCeZ6YDbZpe2kwR2
wjwy5cCA6uWd6qlBmmrwWZ8i8eD3O0rJxo/SdcTM7rK/JaCl10lf9Y+tmX90je9GQYItKcudDprb
VSjUkgeeW5g5h+f28tAPWLAYsxKYq4qbFRjH0vU49YYnjkmwBvPJkxiFB3OYTolZNafXv2la7qTV
3xZsf2/UHyOzh0CUS00QBZbhe29qQ74kFjbzMNvbR7+8WX+szI4+dq04HdQhOI2RZgfN82oFdc3A
7LxdVc+Y0BghEZA9CFOfK2Ti/29LmJ23UtY1a2AJjcEXYjGhGKw06affOH8OZYI5Lk9eQwKry+9D
kCQ/kk2OopAMp5CHbRqaW6v6VuQrp7H4IU6ZM6q7wD3mc0atBltBkUyz36Z6RBTmk6U8VsoLtzrZ
jfTQRsPh9t4tevKZwdnKOnEwQp2U9SQZbx4giqJ86PS1wcAr3oLpmycmFNEgAWMKVe/l/sHhn/Ry
pQeneNh1z+PPZKMX95Z7N+bPWqyeBuUT/fXoUfjp+TlV583tNU7nPz+9c+szF6/8GG4fOnQnsfqu
tCbD7CJUFg9m954M/3K7UXQh8AYOBD/NzJblZ76Wuurk7bplZ1GXbJiP01dWtPRN8YRPfC06nqDP
SpwaUBtJy5XghBTUwbLCuwER4NubtuTyjLgwIQhMbSpWXR5ZWleNhrBEcApE0VYRmP6iD5+gWb9t
ZSFHAm6iAFpUoXgCcX9ppTOVQK49FytoVKY2McoOMWiH9hE6L/Y4tI7irxIUTrsz94dzo7OlIRum
5aqO0WT4Rvmyc0UbtOpnXXrXvWFHo+7orlHELCYSUwVBB+ED9d0cwhVpKAFklR+ejL4nzN0jyWYM
AayuPs3TZzoHdgiNZ7dWwbjSK5q+PEY8mXmnikE2Orsbs6oqUEHH9xXuxUClM9AksmOgfkUNo/A+
DJ8F6bFwizt50kh05B/JsS125Xuof6RbuuJTS6c9sfJAGsZE4BUQRa6qKhALNl7u3opJOkQxaRM6
JTSA0HUDKIV6dsXk0oU6DZ/yrYB/vELz5F4YBaB5whMyD3c62nRG8wBXWeFbO+8p+XHbmxejN0aX
ppnUaZnz6zuQmkbImjg8tQpEnonuaHr9y3Nbe1ARKY+Kp+k5V6zowXO/BtXatM9iskHdU5qqSGAw
5+hSv8ojofeq8FTW/UHsnhnt/Bmgp5Ehgte91aWjbd7WKLcXN5h9hQKGoitNl8svmInMNG/DLjxp
2idrdA8IV6fWSVW/C8e2XNVjX3quJgQ3PAtEqVSpLq3BJm9Bh9iGpyyJnd7fFRA8OYV/CMytfmw/
9coeeGT2qTIeZCqiMAjcPuBFBz4zP23GWe0hMix31BBdPMkP6oAcDKOS6YNhfCQUyHXNLtb8aemm
Ol/u7HUOe7OTInoFp7RS3sPQ2Kd5cqzNJzfTHVc7uv0HT7HleC0KWdllU75cpty2+dhWLNOLAlsU
vrXtY1msRLeLfsPrQplqIrWai1iKajbJmg7hKcr2ifo8guO0qhele9CGR4DQK+nb0oM5Tbv/j7XZ
wY1doaexyYpcNWm2kWaU3IPNWlVzycqEfZ7Yxyb/nB1Xlfu0HlDfPCEG50xT9X9NmDVd53Q1oCNA
9Xmiub08GQ2RE1UNLK4z9b2Jn5T8V7IWLS0+Gec25k+GUkIGW7mcvokIUZM7aJLvMjfe195wyN3x
TmiqQ9DVz+jIPZqW/6HtELWK+40wDntFKraeZL6NzaOwFucvuSXDGwrFBQgarxjQqqgSByHxIub9
y00p7RMjc8K1IdQrscbfW/zHyu+X/OwbV1u30qDXiU5SeQzCX1LvHwzzYPG990P71EO75OuWI7e5
E6ZghZTu4EtO4g6IjeZ2PCYfO8Gw06beK262G/OavE09RIWw9cJyWxvKoyWWD24Rv1qRa7dVsb19
RS3EbcyeMN1HXEgSMec3yaWO1lBSQxOXj4CF4VBRfEdmuHSNzW8ppGFymB4f7zmt0nmom9S92veQ
N53EujhkZvxYlUjEbS3oHqK3RtlULYIpsbG5vb4FJ8D/mcRn1oiJtatvbIhLWU+q4ORR0S5bf6fo
IDqycaWKtWJmHmEPnhpVTVKTsdR3fhtuJnxRDbn63y+GvgR5HuQ3COVMF8qZr3GQjRQCcz5V+M+2
Ed9Xs+8Fd6Dt8cfCtM4zC4VgZbVakRvHY3oPV/FdYva7shw+jY24u72YhRsd0UI4WanpEurOGbHd
cmRqVibRl+Nt1AYbc5CUbdyPmybc9noV71vUt26bXMjsMElqOc0UEm7N8qCgg3FPsti/rt+mIKXK
qNuGDdgsKz1Q/Fl5RNaszZ5Fuifo7AlycKqNsd+7nmFthMQCoZ/0742GhCzqvGup80LEMc0hg9cj
gJ3IjC/Pr8rVXPYyMueilF/Szt9JnusItXDoR2lb5EIwlQeFfo24Y9FtmAjlpZlm+ubcT7GclK5W
aVSFwu5nr417S/Y3XRRnTkQv//YhLn1qTAgzNY7zUF2Z5YAilUfVjMg0tVDch9ldPUbbpFhpbS7F
xgx0/LEy+9S6ogUqO7KRvtrsmZTcZd/9dq+bJ0n5Fif71EA1SPdtrxqc6m+1PHhSIFmYGFfQReVp
mbkpoiGCrhW04ZTxffSe/x5/NPv7sxjcUNyqbjv+vhf80sRvq5fItDezhJmvGkAnMHNe3zmVT2tW
hjWgpX2q8uJ74jO+2svWGqH+ksudG5mFaLWWxJmWA58LpCMl1chX+Z6ezObXbW9b+ojphsLkA8Ed
Y/AzMwNamWncsJY+POnlsBc9wZYBVDHtJ4RrEctvfNvVzp1Zm0WEfmQ0rhlRXgv9Dr4Yyc3qzeB7
EjOMNTKnjdxuEzGqP2aMWY1G2U7Ihu5D06TappOSatOl3ZsZoSx+exMWD/TPz5pD5MyxzAygglT9
Ak9wOoYhd1EplitWlu4ukDFwNHNzsdkzt2ybtK/rpuBEc/U1i6Od0Lt2IHe23sDRrNq5rN7Va4yS
C+eL8APTS8SJUOPNp9ml2pemEgQ3F8oPdRvdV1X+1DSMQ9QTpMH3Dre3cuH2urA3exQMM+mLosAe
p2z7dLsN72Eo/uE+vrAyuyN9BhozX8JKbj2oPRrEv2BSavSVnGxxLVxRoJmmnZvzj6mwvEZiQfES
ybtDrIVH2RbNFae4ng2SILdGDAhmaxGeOGu2YQ0s4nqkchFXYRPuUi84VoLvPVV1th3CQLKDKM12
mZH9itooOoV6QaVY8T4PpTIeq75Zwxj+xgvMPlF+D9yQUIkxBDAvYOieFqhJzPPjWfF9qhd3ovc9
j9zPQRDtLF+39VzZR0p6ZOaO8R6bpMg24x0K63sjiiby/69iqP+47VSLTkwNF011bZrFnF0byGbm
tThYPFZ5dtfG8kEcW7vwtaMElXsZZvvb5vTr+51XaeLOAqYy9R4ugwwp1GoXNQ4iN2TomZvpNrHy
RWlXar0Llw5WiNNAlYEqmMt3F5Wqhs1ICRTZ7gblG81wGLBcqzEuRKEXVmb3O8AUM1VlCFVK684w
O0etlL07PlViaGvwcNbBSmCxfFR/VjU7KsWoQmLsgBKNVt+Hev4Wxd/y+EnUoYD2y5UI9ObiGNWd
BRKJVKok5lQzQ0Vm8j6yA3Dl4pcme4xk31lN8X6zBlx9G4BfePqRnqISdekYrWr2WVlgz6q9YBsm
RoGEip85QxEJ9tCm4ccG7hA0oaJ4W4QA2z2z+NIrVYesdqDC7lW5cO6y9Wpd/Bp6Kp6eDzHFGLSJ
g9NZzth337W4QsRKSj/5/hBtjCR07ykXmXblKxAiRYNLpW0Mhk9Wk7tOK3n+49h50gYR6MjJixgq
y6JleMbqM0ft9f4k+WBeVUjgt5LXCXaqljpYU0VZucgWPxpQHRQ9gcnAG3C5N3xMZkOZIGSA81ny
TspwiMUW9aZ/+TbPzMz8WW/rUs8GzHihuy2Vt7IzHE9+6sNPt++Axbv/j5256IDsKYPiytgx0BHp
AzSfHzJqcreNLH4s1CQ0LjYAhvO7Vq26pmaglzJc+WLFIgIbDZMKpm2862twykVTBjPzU14N29Hs
eGJggEKAPMoJzhUFpEFaGXZiIAOX3xX6v9xspErkocyMg0q7dAV5bBNX7Sj7Nw1RaxWpBjLP7tvt
vVs8oDMjM0dApj4pDZEgP+0/1Nq7lt3lgb9yvyxuGvpMk8SlyUDpbNM8Mm0CAyJjBtT8sbTHWLIZ
SbYz8dSt6bwt1Y8QnQJWjAgKAYE2e3W8HM6YkduFCftQhd9o/GB0hbj30GDZeEMTODTCH1RzUDdD
0+d2b0r5P/j8VEsE1kMxlXrS5bnppp+nUUm/pPDqTRrptpH+KJSVc1tqfjPrxG4iSUXjb978VgpQ
tT6Eeae8u49FZv7Idk91/dQ3sZ3IBUy8zD5lqqOw4VHyHDbmrtNqu9eeDLTo/t6JuHDpPQNMnb6N
yxU3Wai7vc9vkaCC3BAWF04Wx49ttcaMseStDNGDJ7KYOydtvDQEdaErMwUenNpRfh/d1NoqgdBs
Ar6L7e0lLWQZPE4TIYQFX9s1zDarez83oBpzs+itzZtTPjym4tEfZaeqvmT+kzCuibItPcPs4G9R
44kQdLaLWt9EfVn1JDaRt0sOpZXajAYOnuy4g2e7ayDCpZfm3NzMTf2kzuRSkkgxAuMoWclHBGKo
TkuFXYrB8R9288/S5gIArZyBq2tZmpl9AvRm+x3sExZibVBgPCv+uBHXGohLTVPAtcQYFIAAKs99
Mq2LIBwDkayj32lShKQ7rbsXU+q3ppXYcbjx0at+LIK12cCleJTBaWgEaShMWLtLF00lWW9RJSHI
LgLvFwWD2pmkkv7hjjm3MkuCYfgZu7ZjdXCWHHJlk/vhbqzXKOOWXOTcyiypSmJIHhrE0E+GPHyT
K1uRxztGNJxAXeuPLH3YdP4ZUeBRJWuavXUVzuGrIvGuS0x8qJLkB6Al0YEG9x+KFEwiEF8BcOG1
npNI9IWZtO4U+eijWW+TMfI3cVWsDe8vesEfK/MSsjx4hqCoZCWC8g5ZmWNowsqdu5hh0rIA/kuj
xLxiEK9TN5KUmsqWVmwtc+/Vu+xNFD4UHrQQ91b93vTH4T+QcdrwJfRSJx6dJDvK1dPtL3vpbYeY
nUuSZgPePrnQWSdAGYWmNoocFFR0DDpv52fHIvjQ6sNO8dfwSUvuCMKDG5LRISDAsxtLMMqyzkta
Aa2b7NvK+ZrEnhO0+srOLi4JhmkmzpkwleacT2VR6zFK0wB5qPWP4snQvkQlFRjta+kebu/ektsj
JwnzBcyPU/R6uXsJil9+NCGu0r580Qvtxc/qgya8/4MV6hBAOIBFMbx2aWXw+as1qPBTUsMfQWLV
vRrDmor9YgWG6Ua6Tr/Ji63Z89V0kVj1MX2MvtwWlDQUqFQ162Okm06SWnY8HKxkr/t7oK92qtwJ
orG7vcwl94AFBQZSoDkmxMOXy4zEMpTbgc00yrAB9GXtkJsZNgzAl7YneP7KiPu1uYnVilBkwuTR
l5/t6tgIbpJbRM51XzhtzQxX0SFB+yBq+crruWiJe5hGg4nklDF50dk3NjaW4RUleI22o5ISN2CP
xaDc9gBh3L9VG6E6JCJpwigMqDLGAedXvinkaaURq0cdPelQUsJDmiWQ8umBZZtGZO7/9tAu7c0i
unHi9K7ahiaGAIjM+qWkv/D/Vajt9Yc2mYHIjfkBcoM5pVpdFl7WquBCWN93OuxPaRV/ELx4DfK+
0BCCrI4qMe8YV4g6nyNyUzMxU4/1SHFqy57vGIlo6wTChRcSM0KNZIWHuALEUX1v8mOdG9vbG7oQ
+PALJlYm2J915YpNR0wrFaE1vCUOtnWZI4dKuBVuvCLhk/RtV/WdFrkatdhqq837pW1GloFMb9rk
K5FmzWC1eV9TSWqErVYezK854DiqOsBXN/7wsx82hdY6DFkr7EQTMVfh3oWJ/HllD6Yg67LCRBWY
RBNc5DR3ONeDFa0k69yUU/DSGkic6lSQVPfRdmoC6u5d06JU3Zz8cSXRXTx9Kp0QNkDkCypzluki
3g5aUuDrUQXNFsufkL9sfb/fy1a/a/zsIazTpzjYyVKL8fiblg5rKhzXjxcrJ0WasIL0r+eI0DJv
3SL0RZLPofsAW+xOtqofvGifYUt+qFr168pOT7fc1U5TnqAHClGrIs8u3WaEQclC5/FUitkGfMVd
IHSePeTmi/Zmhk4lfi77o8Z4oB2JP27bXlzq1AEFscd3PR8LNLjSXdeQ+NT8jYmCNYwjCIPbQtA4
xVob8Tqem9oKf2xNV/TZFZzoo+INhsrgeWP+rC3VDiTh5fZypp262kmQjhNNIps5Ly0NadmSxnJy
Iw+kUgtbs99nLdMT0nsgPJhCY2fZX4cfrIrtQyqLuRMc9nJVij4Ooj/qPCwa34f+Dfi6JDeb2+ta
PKYzI9P/n21dWGb5qOYGoXBiZdvQ0r1ta4n2WEWhnRu1b5fFKjHS0otJT1z8DVmVQYBf2ixDRO+E
RAtPvfwpFX3bjD4Z/beM/uffr41BXOo8Cqx7RIyXdgLGQ3K5xPt7VrKhQdyeBldr0ZxrA0fuov+A
lkorNhcqXJS3qA0zXzG9NFfhgOu3Q2KBOuyQWvncD0+6D0Yl8BwltZw+vjOL58RYGU1a2lCVBid6
RbgJ3nm5UNjf2lYx5fAEtYMgOG5IcUl4UrM1Ia0lZzm3M3OWMdKhe4Yo8dT25Q8xe60if299Zrhr
NwiutRLoT14w/+IYQqWVPBV6dHN2eugKy33aJdGpGL91ngtJbm/nwmsj3Mm17wz9+21nWXocz83N
9jDnTaQxngIB7DQ7655NxkRWp9SWbpFzI7MNrCz0ZOJyanG2FmD8J7eLN1L/rPUby9xG6HuKqxiY
pcf23OTsY0uFuu/LFJNetk/LQ+h9YirUbinvCOXnutpL2pdwVJ9vb+aiQ56d3ezdyZkw65M6jkjS
GDqQXgxeeEl6HJu15sI1a8QkmWzRxZ2YEIn0ZwWdppIjtx6ziJGVfakzXFHHttdZhc3j/jgIwT7Q
9G2PRm8ZHZFt3EnJuM1eNeYhRjG7F91mJchYciMms9Brn0BxV1oLvRTXmqCV0WkQHwz1jYB5Ffmz
tLm/s3mq2MiuzZesohMd9LEWncifbKn9NY1qe5Vuy9La7i65K1VsatgG6qXM61zeK5CaW0Ix6tEp
i23VP3qtdF+nHhLVsV2md8oYfVyl8J/+5PyrnwaJp3+TtMMs42gNZRArRY1OpdLbIRH6aoNzAZ8z
zW9ObzmJIffl7GIpS8vtgoJ6vOk96uichsLDhOztNohHjPdSXjuiQlXwDcjjtup2jb7SPV5cIg/7
b5qGCah5uauFL/R54vFCRI2Z7vxceEstdw38vuSH5Bf/38jsC1T9YPAYAiLWd9OdUkZ2afTO+hjm
ipnfr+FZ+OBVhVWbCqF8XMlHr3+mjnJY98NFKzTxp4l6wGjz4CvPrc6UEoXFjIC4UsmEUCiVvgtW
szbssfTokFgDcGbKd8JfXp5NbjX0HExCk1yInQ4iZN+iDaVqPimZJe2byhNtL/dXaLcWv2ioAhgh
xB0hary06gUa1WFxer/L4yAYaKc8jw3HVfzT8iYWDUbhRAYjZvUDheMq02l5QH4OoWIcmKjRQlKD
QNkl2QDVxVo8tHh0ZxZn37MI1Bk1CILYIhqOSrFvBnhttJX4Z/HUDDIABgQm6u7ZIzCpELl1i39E
+hdwddVOc49S96nIeXzKp9tP2+LXOxV1FappJtfi5VnVflwmVFxpyRpd/eQlsvCYJUWzvW1l0SNA
fyEkgite8fe3GnyrhW9SvpILh8K+A/AeaqmnbE3CXFm64xnRReQO0o9piOVyPSIOP8oE5Cez6syv
tRBpm8GFtZaOrH/nTijjcPTIV73xFBah7DCM4tuq2uj3eStsKbHpGzFO1EPRS2++IBlMR8nxDrWP
+CgNCqMBbj5u0F5BZ6butR3zJKJtBpRasjF+aZOys42o8TeqL+ePbcjv8PpGgt8lDw593AVOpgNM
EDN92NJTjvZtlvj3Hn/ZVkJa7hbDsisv+PSxzV+gif2J5ItZM0KKyw1hMLowM22cdEaj16FWX8mh
9ec4Qim2yD3/qy+Ua9K+yyYnQQHyBiCaM/8NEikSlRClnHyTWdVdb3z1yndB8Y6d9nbbr5a8F74A
C0QvFTcGOS4XF2lA2auMxamFGdBKjD6WbrGygYspEF2H3yMIDKTMy3lUOUqpEQaEf0z50NefI6t8
EuluW/2+sA5J2tliXNhN8PH22hZq3NzNZ3Znb17AXxVai9jBz4Tc7sTobUSU5jHXYCBPei999lIv
hEWxGzadqQlHV5a+pJ6kbPohyY90nP6ecoYfBPMKAHeqbXALXu62UFVSjfoWPh0CQy2PcQIaPNk2
rP720peuC8JtJKhFRKhJmS4NBb46RFZlRCe4gUTKiFJd28Z3//22lcXIaUKJMPkz6YjNqeFizYjC
tmujU2v8LLcUQmK1+Sqk9QHdB1h8KO8M5oPWQvgJU4IR2226xh60dNOTqFPP544FbTX7OFulZe5F
drmtUOQMGb4q4UXJi08DIpaVTrCYrezs0vvFq0xizWA8gfDsuqe0EKhSgqiTFMCVYYnBf6BXPyTR
Wmq9YEfiRUZ9gbYWmrMzO5XaGqlutfEpyX8B82FiIO9WXskFJ6HFBAoeA+B959yQXhBFpqBPckGx
sRvahwnoWonv6yCf6cmY3aBTAxANOITMaOPOvJHqSKv4FR2tMHwzujulG5yRrr4FE6zob1J9EwdO
mW27GAnan/8Q+F4Ynzb6LCKFF2QMc777U9y5+1LbdqK8N8fd7S9h4cK+MDI7rb6BXlPPMaLlH7m2
E+FF7D9D6m2t5NFL7QKaj/g5yYaGMuFsK31XbIxYYHo+B6Cs2DC9uxH41vpTFW+9ws5j29CTx8RY
AYUvucq52VlQIOtCFWsBDXIjNHZ1Dxos6uWTpDff9dZfI5Bb+KZZI2SaUw4/DXlfnpjOgXmKxhoj
WT+G1Z5YW0q9XXywtF1l7P/+5HhnCe35qGEHmPUF1cB1tXxCcFaov4dI3JDhbqvsORB7RpJXvrjF
lZ0Zm51eEkMH4LbgJhR/+KAZ1YPXfNWNdhOUBcpZ0a5T15h9Fg8O2kpg+1N/YV40Mz0i/zwFlRhW
NCOHvKj3jQ6gLy1VyQ4BZx1ub+eyPdIyVHHBkc9RkFYoxKrVgufzpOO3YxhyRfZr4ixL7zpVHrqd
UzmVmHj2tYlB78mVkZGUSZ/EPEf7AZGF4FUuvvjqsWuOnuzbcewSSL4X6iEpP99e49LVfG5+FjMN
aTCMsZvDdoCohA1qD+mL8ZWe78ttOwuROMuc9G9IPglcZx9djgS5BxYAbKTyVRW1eyWsD2UCi/X3
QnqKw2Tb/j/Szqw5bqPp0r8IEdiXW6AXkiIl0tos3SBkS8S+7/j185S+GbsbqmmMNW/46lUEs7OQ
lVWVefKc/j9LO2iQVF6Y3Gy9CHwDfRrAkACWugNjfj/Mnr5nYTc7vskS5qWhTVaOjEJZtYJPuKTt
GQWLQ43YWu+ih2bYja/Aa3B7LcUP3x5Bl/Y2IbMmSggqU8Qls06J+cfgfr9tQB4U/36sTVCo0+Bp
oTBQf7CGOKir96a1k4T34kFkl4uTrEnBSI0NcVcOECTlyYs5dAdVfWb408hyKGRejXiv4id1i0cI
L04b0gFrExBho2bhqomyUef8tYRjFoRa+DTPe0PQ0u9jcAsR05ECHH7tm9Xkllv2ohU7f7SHO8V6
/xufh/EFNB/hS4Kd9PrvJ/FQcdmnXTcxhlZYNH5otKtjdbptRlZ+BjL4r53NDT9Ul0yxJyoPioap
8FRkjAeD1X/lgXGeHJ2uU2MGeet+AXbY+2X3bGXgQ/T5sRCjm8C6b/8gWT6m6CzKBmLydNt1VSCT
VKyV35N6H7v6r54rnjk9m9nOvUQaJhdmNturiOypZ7CKgkt5BBMboJkW5Plet3zPymaPObO5lHGF
Mwbke4dEsV+GpBz93fFQ6UaD1I9Y4U1D8fk6WIjQcF3ZSxDMhN6bdPHcwCggX20yFCqqYWrPrde5
95XeHBSt3fNSdkngbKOqCewRKubNJSGN6WAYBV3KPF+OrdPfJ1YfTN14KuoPeneu/vvAn6iQ/Wtv
c8x4M/M6joI9B74iU8mCijKZXX++HYhizbYJ+NLKJpFUdaeVUOhxmNkza+g9rZ33zu77h9Gr79Ls
vxfl6MwzwwBtrQD3btIJ2D1vSfnvsTVXNaiKaA6MWVsPt32SFTaoCzEPAcuxh/DUxkxdVTS1VLJK
Y1Wo7N4p1aHVg9adzqtdHpY8PzBXf2A4bCfNyHb1pd3NdqvhmFGAA4CKLd5647kvupPHgCuFtdsO
yjbcpZ1N1lS8qexH4Z/e5X6qfFMj9ehmmv8bViBUFXz2EGVv3zRTDcn7bCl0kb36PAFctgtzv9Uq
DcALK9sw9yBnUFeIYyztkw0tT4+E4ZSrx2r50Rkfb3sktQWPKoRrDB4BkL5OIArQSnOhmPZIW9CC
KR6SFyNL1APqtemZa4/FTTzrzreNyj4WU6IiaXECaVsoe1SGGoGALLlm/qDKFOQjs3C/k+hNrvaC
DxBy/i1UK8RdFLXpis+m9na01LdRb72dF2/neij1BUicoDeierV9lUWTMQ91X9PrVwuBrIGhEq7/
nb6b1Ajc8wweQQePS9dfyRhNOpbqhC/Urpq3aVGi9ZEEt7/KT66dbeKDD53DF+oECHI2saAundk5
RpI/qi2S5/m4TkG7al+0pVI7fw3tkAtCQSnZ7uLjHA5uAEK7DioTBJHahw90YerAcJbynJqTAkTQ
9vyIB9BhNFZYR+aRqanFWD/c/tWyM4g5YHBiKscg8LTrpenHNI3GlmtfZL8Zho+Mg7/Tu9H3RsFq
9GMy2uNte7JPwZAzU5SCrp5Mem2vUaOqGjRaoAX6gYcRBZY3BiAF32vTPUkUuSnGg8U4qwps9trU
mk+DBjKd4xXNuq5wghiOJG8PWynL0PDF/2NFZIiLu3pr0B/JTax0enlwM8i2lzzwhm+rPbz/jaXj
S9ksHga34KlO12AOF2x4ffLNgqA9etkt4EmdYWSA2h0sJvTKr52x86FZ8p7T1Eo/LlByOrB02t7L
7k1Edu+CQ/AfO5sNaXpdpugrx1oxGEerTgJTaYJGgYxldoN4UQMPAqY53llA6SnOHAsQCiYzhIbm
tXtLElndMnHKLTA4x/m7CVqxqA7mcbqzywQOt7/1yAmg/dmjVxV/+JfUwBUP+CnXc7Sxrg3XlZ6i
U0PGztMUpYRXBF1+42gVCjH/x4LYDBdhCOrZbOOOm+wcfmSmP0R5Zxo+3Q5A2WEHwoV2NcBOIAYb
Lzrq/0uigBjMave0VpM/m+/C6OyYoFlRhL9tTLpk4GiofTCDAYj12qHYZgg8Wjh/3EhFkboon6sq
3xkV+MmssP0u/GmudLRayUobI85st1PfprRprBcPHUYoJLvk4TS73xT92FefzPepGaj557A9potv
dfQeCZf5UMPukunl6bbLsvVlSJMAhQ4eVY3N7huUfl3mHNzbqJbHsnjRx+qweJnvFi/TrpqoLDvC
52aADkTwgo7g9fpWIaQq0LMSkvfoqPuN98RYzc43lG1zsdmEVBLsbdvL+aJ5dTgzzv449IhDpQDd
i/xYt6qfjVqLW/nBKGgHW8q8Y1gWPMCXhD4b60jV99q53s56raGx+qhO5fuSbzbN2f1vfKwLE5sU
lg2wuSkhD2HVDSCkfa9ZT6nRnkoEpGfHCP7/jG12XuEy5KVYoDeM/JRN9WMb+UabnCJzfoS1YceY
7EpwuXibVKIMs9aloYCKMFtr5evBhtwhn4qjE77t8vKY6/rxtns/A+GXfUhRnlryz5n6zS2kqLwW
FEBHP6XjGeeXS1ENQacU3I/UWFc+l3bZpn7uIivmq4MGyC/Vuv5QLZX+l1n0EMEn0CDWDHTEw98M
znfPxZIlKZMUS3KqV2bsqrCdfkReWyS+04Xqh3h2klCMOoTPQ665IZt7bJMnJcvnnReqdKOh9Q7q
GTS3vb2GAFnKsgG16McIQXmeVFF/N2l7pQSpEROyLpr7oKu3zNphtEbqspA6lDDz9RWAeuOr5rfb
n0m6qwA3i+odd+mfTeKLM6ZQ8tK2MgCl+hQmbxJnXY7VbP13gjjgcY6KGZdhUISFrvdu6npZgnIn
zzfvY5a+deLW7+Odk0zqyYWNTfJTURk0y4RXRzcVEOtWpeI3idsdbq+XLJ8LljtERAAC/MKvMC9L
vNg5IMo8KRYE0IcuyJ1yvVfGtXqjTOqjbjEpf9umLBAubYp/v/hG2qCWadeDhGjK6bSq9VNBbalr
599yjRFupv1pJGyb1lrSde00ATuITeMQuumhSc2DrpbP3qAirLND/ChzisoL0vKgUWET2TjlzGUU
5T0vq6Z6BoVOgcI6Kml1vL10ss8F0wxteBBRHMAbK3VilFYxKiydxXQiwzKIGZbem1EtHutqT9BY
6hKINVpnArz8y/G7JrwXVgAiIQK8Gjrmk+MP9u94dGFkcwwqth3yJNU5f6s5SEekUZLTajCdGLoH
Y3i5vXxyj2hfgTEUMxfibXERedXCLEITExKj2goY/Zy0/jj/xkueKbZ/jIhveGEkrbxsgusHUmDo
NNI1PCejdbDUZCe893zZnEdjsS5d1AK0nqw0qBn2cYvunOwNb8iy0IUzv7LOWggkNzjjWl0wDh3s
+DuNJKkfgqOGzaPqbNXr5bKm0KpCR4R0Ct2J91eaZjCf7F3zpFZsZqMYMBaImc2bXiubHhkv/LDU
17J9ihj04r6+c6XbM7L5JHWSw62Yu8D9BfbdehJiHrtTGiJGt/cQcMZM6oFx0n/VoUfKw+0KQEZF
/NkYXkvjjKBfs6fNvmdlc/poi5vE8RSTzrSn8tCmGjeb53Hc2Y9yKwxbAcOhArKdg25HHhNoIeSP
nVXe6fFD1nsnIz971bfb+14s/K9r9q+dTYxFbgJRWJ3lj0LNTfcCtUbZYYI2z0GCwvgrhy5i9/yW
DXQKVgMOHk2crermktAXkKwijJo/luvzKrCGMKQp3X3eBz8HWFW/M3/U64cGkp3GMI+3PZbWEXho
A2cCoAtoU8TqRRayM1XrvJSqb22G0G2r+dlMlrfO2B0LkE3Lu8GKfKAY3CnLncQk+ai0TFEm4ogC
NrOtoK+xFi/z3OSP6WTd8c43h+aUZ3dler7totyOSyMY6g/4qjceNqtSp43W5o+uqXycze7bODn3
5RI9VNxzd3a25NzFp39tbXK63mTWUjnYGhvyYJH0o68b6XObZy/ZDBao2SP0keRdEAJiHlxUnWmI
XX++wjCarjL5fGr8eXUG301Pt1dPsiWuDGw8yt28M+aew32FHH44IiF1jop79xnUxcluu7O5p4Iu
94giD+NHVO62lL1121tarovzKrJ/KLr1zADmh9s+SU0wPw2QEPEe+pXXizZ3atgoKtu8nIu70bVO
8byDmdqzIP79YlehneiFDRSHjy69awqcfVjvRJrkDCEV/uvDJqrjxDYKED35o62/NLQL8/Y7Ffsd
I7KPT+0UYBtVVAGvv3ZDbdXRpJQPnlMdxQAJet+LdyekZ4UEkDm9aIv63tLju9vfR7ZjL81uYm5e
+nwqAYA9xuGT2v1QTOo5ULpFe6VMWfLj2vqvf5vTfqbck9o6/qWCRjUsdYh3e6YZRyt5zq13+aK9
WxLvazmZNg2PsNh5C0iqE1fmN/eASBsHU68x34bv1vzDOE3+6g9LjUgyErvhjjX5qlIg4/0mqGA2
UZ+MXZzXBtZMyLHWztfNg5I/lNYejFsWmSR0pJsAG/Og2niVx07nRCKvM19BQsqczw7FF7fcSxRS
O2KqT8zW4s82OGua2FCW5I+9+9GN3MPg3U/13hiAbCMLCXrEl5kqYTT5egdoi9KGSo8zhqKUh6Kh
WqWk1p5sjezYgFeW+ybyJRTzN5t56Uu90mAEfew0+xBOL6H63GgPbTEe9D1spcwhEgdFNkdFjGVL
0FsoU+kUvZY/enXVHsC3wy9dZctO3U32bQBooD0MrIgdtok1ZdWtMQlBaadJPvtG+GXVk0PuMSZ/
O1PIFg4kv/GzkoPG4ebutBi5Hfc63hTaQ92mdwDC7eisqU7gZXtvatnKMWwJ+IHvxD1tG9dGkjWr
NRaPXROdaO+KasRtb6QWeK+zZrrOXMDGm1xXuIHG5HRBVKPUi1/udY9lOQBh5H8sbK7rRT3OlpEV
9HW7b11WPJTDq5p/jJx8J4PLvv+lnc33TwfDm1pxOglPRA+nhS9g50Eo8wUEKSgxNLUJtM1qudmw
DBmT0o96aJyVFlnwLj6t/dew2hs4lFqC6BMAOzVP86fwzsVp3hRV6wwamcZQP1XNs8e9PDES3yuc
nXCWLRsgeSDyP7nMtx3l2OtDNDzn/NHpH7rEuOfbZLt5UxZll0Y2cVy1fVanPXszsi2u9g9dv8du
JnXDgD+N/yEevWWPSM0hHIcRCxOsTj3zn531Y3dccs/IJv0bkabYesFamQlKlcOr2C/eNB1ub8k9
K5uryGSOUdYxqP5Yl1F1yEfXCWa36WCnSL2dnCnLZUw/WUL3UPDAiJ9yEWW5GnpKuabFo9euNpqS
7fS9i2rXj2NVeVnK8ttoD/pOwEkjG/wCjG2C6nRbJ4RmmtG3PCvI04gmM63bZlAwluPBnn7cXkiZ
JcjudKICdadflDgSJVaaqmR2TLMQ4yhhk3yB0AX6hp0pZBG9myc82EcxgAgiV+j5bFZxXOaytopC
PIjm6U32rZregAoJBkNopga7ZRbZbgLrTv8fYjoIkTYZFSaGpTTcpiAMF3+1TX/Ya1XLbol0Hsk7
NJU46zZ5Tu8gbI1aPMqa0B+y5ljafyZfoF1yURHbn+GSXorpmYnuFSSZbOLrFSxW7gR1UWEv7J67
In6pKOlEKhzxqa34c/5XVL5OyUmDm/6/h8il4c1StiOjjEWH4S5uz0iy+UsynsLiJd/Ducg2NfQM
AlkMdQJruvFQrde5AwYJdBlPkmAZHsbo9bYzchui50OJw8DOtQ3DSmMXmG3BHES0noSMYNAazqu1
aNHxtiVZxAvOHCKEQgo8IteWIN6stXLEkjv3E5gwbeTmaIH78NpZhUIn6p+G0G7u1qbXvq6jvleZ
l3oqGA0IGS6U23jpIyV3qajy2dw6cOEoqdbA3ANAydIHY8z/GNnEhuJO5EwkSx6TaDpH0XyYxpfE
1Z935wtlWdhGtYrRFfi9tS1sKM8g3GuskBnXGHHd9qlzoRFWFf+4c7DI7JAzRDkTKj17i9+xersr
3dEkT+nRIS4/hs2rmY+nvoMjaNy5jUmIvHUd/i3RynAASGwBkGORjAlaGWJwd3h0RhvmibYK3BKN
kD4+LmCIgDDM58n7kXXZKZ70h36w/vT0OWiyPeIQqeOwU7gcOgw6W5uNoYbjNOhpXD4O6sMUG6cB
pQWnfNNb78PJvL+9NSS2uIZQV4Ulmb7UtsubWPPiNir8tUrt2e+aRYX1LCoKNGVBNTpdUcGiVeU7
+1GTWgWDI5Inw+nW5s1oFU6fGFGbPIJwC8JPlXUqbH/2/EZ/xyzb0TOSZy19ypWRCfKv88STX/us
VcOxZxam3NNRlmwcg8ogykGwPTBOt9k49uQpgzVCnqt7/ak8WV3s28o5afZGjOV2RDGXDERu3Zwa
pWXFaqlDZj6HaXMCetf56H3OR3CT0x1Y0WZn/0jOXbgrmPGBlZgX5vZUVJRuWj0W+nEZQP6vWVge
htnSd6xIctuVlc3qMZ2YOEywIX28vJ8QE42TU2nnO1EqNQIjteifAerdVtmm2ulis51Q52vLs6M/
FzVT/XusodLvc2FEBO3F7bIuSu757kiVC1By+iE0fiCOYPz3Jxk1H8HvCswNVuNN5MOHt9aagyej
bjxk6vHHugRum+0Usn7eqTZ3vCszmxSSLBZqjSFU71EWB5n2kNnvElM519YSTL35Hk4caFFftPLj
ot57DNR73XwIm+5g6m9h5/TbozczE/wN5Xn0UVvjjr38qGTdfTWlgHHeWfeAHY5DrRzD7sndk/eQ
fW2o4IQsDfBq+CWuP0RR6dHYm1AIK8OZQz3IMu6MvfnfHxOGmA2GuAFU3C+FkbnQqG8LK6URhPmD
t8Ku9Rz2n03nw39PsSRycKBUVWiYiLi7iCttdmDnHqieWtYKosGNvrd9oh/WsFDOFjQpB1dI6dy2
KV3CC5ubWF5jZcq7AedI5oFdfJu1h+Q3uGsYYIXyU7COW6D+rv2y+nnS9ZypZ8qMfl88MUlYOefo
dNsTWRYDuUhq5qVMKUPc/S9Wb1ygHUwcRtSTMvTz7q/YON82IOsuGpcWNrdDZR67XA/F9Ladnamm
nuy590f1Q643x7kwaBg9tNaLOR4cp/LL8b/3QbDu/hwjADC2rZxEZjuqac7ErNNEzBHkZX2IIXTZ
iQeJ8LP447z5yJ5A07xNmrbDsuGMaBkYVE5W+hVmtCNzfXf14Ge+2SUITjk+NdVyOUAD8Ic53VHG
tbPxBLIYWafDslv/kl0BLn/QJnq8Yg67KAJJ78AD0IKMmrVg1p3ARBJqnXfOD7n7YraFGILZ1d7s
QSuOCzUeSr4xGqB1mB1WZsmz8M/YRajxyXgq/5p16EzGE5TNp/lJ+0NdTpEmaJhy5KxuB5zU84vf
stmbTbooqL7yxW374Kx/TwoD/NVdZft1ttedkjG5gOyFx4WiOZQj2+Gh3KDEbU0MYITqS5m6YOt6
P9OelOYhXJxTGCUomhwc70OdHOf6bhED99O4U2+Q5aLL37D50jFdKbMQ3HFLVBwEv61lB7syrGKT
bg88Xncgu6k/e0A6rtOEl7RLM6+MS8C+w21H1x+68mEq/lKNx3H8Zod7TQLx936xx52ZHCsedVuC
GmutS6+0WFjqkE1CmThH7hKFCSYbbkeLrNgAFR7CAaK+wV3QuPYsSutQoeXLeHg2Ijv3R6M5gajl
hkkdeCPILpIVL4M/dsyKhPCLg5AT8PbnVcA98tpsYWSpg7SRINX1Ts2aBwiVhu33qfW1xyz1nrz1
o1auD+nO/UhGAgFHGeQPtrgCUHW7tqupcW3kExx5nv53iuxzYlRHy0K6sHpTxtGhjU06rIvfR7AS
ratvJ90dF+ud56D06178iE00zWGZpJ3F6IjqfKaNHEwMqAAsvk/3eOJlpxsVMSBughoF7s2Nt7MN
YYJQLg4T60dVt1MQK6mzE0KS8hjVEyrNGi8twQF3bcRJKzd1o5Qk4Kj3iylK2v78Es0aEz+jH3Y7
iyfb7xD8OwIYSABtr2+Om6SifcZWnIwkKJvwycvz17AN95K6LJHCLA/5JTVhdv3mTFvsKPIylfml
3mjvLG08FMWbFSKUJtDiN/nyGDWln9hvde8TfCXtdMpV+64bET/7EGl77TzZh0R/hao0v4hMuwnb
uZrUFtIbhl2NOrt3nT49JlGn7dzrZVmOMEG+DWZ7sFCbuCyr1Vjq2YSdfAzPca4cywREUNwd0En3
+/Kha8aX1Kl/I4GDjkNKjTFQbmGb+GG0DkgW5brHeHQDJlWcOoPp73w74cgW8NKI+PeLe56mVaY2
gQR6XNuXev1kxnuUYj85arYZ7dLC5hOFK28/q2LxYu9dZQ+HkCEDq6geVAZiSmf1i0i8AwqIp+Pi
XZo9KdxE4AJD+vJcF/0EXtP0eZbAZ5U8WJXzNp2OUb6eTOPcQbyjtXe9fnKSPay/LMgvf/Xmk2dL
qwBeF58cruHqGM2uH+Zfkzzos9/orfE8gTIJZglQP1tYAgMuVlZ5pF6mGA7ibqBQnci10298aHBF
1Co5W4BlXX/oldmPMQt/kqC6YHKSQMl2quSyBASn5j8WNh9a6bR1nnuWrNJAV0x24MaPFfIzt/2Q
W4FamKejuMBv/BgiMy+Gjl3hzM5hZOpcPIfnZWdbyHI3tNf/WNn4UiRhE3sW26JYn/TQOnjTD8rT
IyILun4o1ei/84ogtAf2nuY69HvOJtqqaZnNwmPOKSnfUhoo5uxpgACBZnz0O8tHq5ZKGGyY9Biu
wyBpw6zsQphhBAfBwpnnTR/3GYXF7/1lz19Y2fiDq2vlCNKNeKiP+bC8uKOo9z+s3R4sWpaaRbWC
0rGg3TXFPr7IX46dtb0T8qFy2MlL+k6NFVj5n6DaajM7auORYsvtAJRmhguLInQuLCalEylxwkbq
qvEQ6vpp8ZAdc8forurjz224V7WVhiLicAivCm3PX75YlRVNJjhnsrL1/DlurbvZ7u7LMqv9Jo+S
w0Q8nfM53bsCS3faheHNR4yhQJiTknPeFtMMw5Nu/gAu+jvxCCkzfIlCrmeLtU1oxIdrCJFJ6Bln
QB8Zr+POfvmNT8YkMk0Tst8vyjRRGHcgXskZ9Db8wUjv58/euHKqVGcv26Ool/U04Emm8gu/rSnA
+tcBYpbh2PUKedCtka/X1js4Fzzu7yPtodxHDy9+Uh8KH57S/OzYR2ePDEyy+UCfgG7CU95lPykU
LgI0jgxFs3LUAVIl53Ed1X82cQOFFirHYVTtXFKkxoBsAValyob4z7WzztDOeaYwrjapS3mY23wM
qr4wDi6D2Khbowx2+1NK7cHYCLZWfM/thS/JXGuypp5pm9kAdj5qD8XSBepaHvUk/vu2LckGAEyF
5N5PIXf3ZzvlYiGLxtVrlc1HJwxgXZTPlAuY9DiYdZjuvBX2TG2SSrdUaaww9veohbwrk8HX5tRv
tex42yMRepu8jGiKuG0wXS44Ia+/lpIvYzE4gLLbaVwotrmnJp6+3LYhychkfgaiTI/nCDoA1zbi
KSqd2gImbTZIszCX9UaNsuNaHY1OO1ZJ8YXp0F55vW1Utn50LCGxh1iemZLNnltQika83OW6BlQ1
a7/m1BIV5f62EUkmFtIz4l1OSQ/Y1bVnhd06ac8747GPuiDz9JMa/WE9xHACKx/XvQKl5JgBVyH2
FAOasONulrFYBltRV4xV5acCqs7kq5GG/pQWAcCD235JFw8cKWA1wVDyyyB3XbcqA1/4lVaGH4WK
eqarXwR1uyyH26akXl2Y2rxplDXnKVAT5wltOLX/Ok1/LO67dnD8pt47v2TBDgRTCJJBp0At+/pz
DWM95MWEW170x2iDSIFa8rY3siIRGV6QbLioeDMDf20izabYmQxSLSMDfuQ1XA0XOthLkOWKn3Tr
OSm+W9T+PHUPZS/Lg4hNQyFCaPyqg0QvK0ZNirHXbsk/5MOMPlb1kKTeMfmNthBd2n8tiV9ykQVH
pC6G1GbYNerbOtASG2XEcNYD18rVneiQBeKlqU16MlY3nauKGbcmfq2LV9RPXPPh9ieTrxunMxuL
uuWWjKK1Cy+vHLxRzTSoIBN0qoeyik7JsJMsZNHHcLWgQoIpFjGD62VrjWxIsxL24hFWLPgulLQ4
33blJy5+m80h9+HV6FHy4fp0bcKrJwWubjGQkvud0R31Y1UFYFyiO2d9PyWva3mf0k9BkmdCgKX+
3MMzswZN/hUFLT99SKN7CPFjYOM7P0z2GSHPAcUNWJAu9eYzLovSt53L73JcGDyUH/P/A9u2bHmp
y1IKZnaKxLWJyqkxZmd0PBJJuVDB1wD27JVEZen+0sTGjTDS0WxDJvOxL9K7SH9a0imwkZIqi3dh
Gj2ERqj6GpiNufnQt67fvM+qg7U450rLDkb8h5W8aeu95p/0N5Fu+Op0lLjgXX/yxajHDKU8ILJO
9aTb7+Plu5Y2b/TSeNsa5j38fXsgLuHlL0FGE1DctQRmdrPQubrqI0P8jPNUz5rWnGrn+yCqYMUb
u/h4O6BlbRNTQMUIZorRHOPX3s1KodlRxvhpqBOvZnrHdSFAcuAuUd1ztnSHvqbwMzzNixm4SfJS
dvOz27ufwQSdbv8UWZrAXRDVTFdAq7LZvWaY1fqskF4H48WKJ1+fP481nD9/3DYjIyA3qe9R/eHp
SuoTW+kiuWqtia6KQyF6aMz3ntV+96L+jZmj5rAmH1zzkGXHMvKTsHUOWmvf3bYu26fcbrlkiPF1
csi18W5QCr2BouMxM87h6gRNH5/mqtg5JGUB9JMxm3unxStdv7YSGYthQbYL9CIbfTttFLANJRh1
IHP1aP4dd8pOtVbqFowQ8O7w/Ujy1wY1fYqgQDFpwlNJFBPfjfdVd3cC5LYRa9se8pQsJPNYCd3E
N2rxMNl3mrtTT5OlOJDC/9sPlu7aD8VehykXYAJlfEB8wt+Xl5J+mgsLm+hb4zCmnEH02YhJGEx8
Q4P0PRse4N3dCYI9Xza5NFVD1GXoSzyu7lMFhfkS72Rr2avjYrF+og0uNpI5xqA9Q1xZB59abZWc
OssfD+Xyarjv42HH2s7X3xZT51gx50QXn0Y5NHF9Qr3m2Ng7EAVpIQH8rIArUUj4hb6ijcvYjlL2
p6pQfZ5131t1lHyd8+hRIm8XSJ3+RAAwzouXZHBoaudndB7Prl2Mfp/tNfOln/Di12z2sTvrcb+4
RLyTjEjDz84fZm3sdc73jGwispoyzZtVXK5K7bg0H5dCOd5OensWNufZYFp9U3hY8MqvxfSmUvcq
kvKcfrFQm1gHVhRb04AFxfiUDuYxTO+XdIC7+kitNZketHg8VEUauPCO3/bt/xIxP3tzorG53QVt
giy6JwS4Jz3r1aAcLFsPkiEbkqCei1I7uGq1WGThbJl8GJ+nl1Rz4ShuVmeF3qky6rtB18rkHJaQ
1B+9PqEQ7ZXG3nSc7HgFNkABmucLIz+bg97WVt02BPanzcIAII4fLqdwag6j8mNnRURUbq8vl5Y2
B7k6JoYbLREt5S4PUht0jfeUKh/mP3owdh9Nz9dsNgu8c4b2/rZpqY8QXiNoDBKUYsh1+rY6L1dK
Q9CQ64WfpIbmj66HALfxwPJHO/Uj2b3QvjAm/v0i/RmobY7DDLglTtavyxQZ9045i2dorAbNCIvH
AtXfyV3avbu+NO/CuwtHLuUe09oYRm2hteKCrnMf/uVx8U2md4v+GE2nNnqXUpymxnl7WaWeXhjc
PLlzS1PQAMbg0k1nKAAof7+dmW6JNd5zlnWI150XozTXu2BBqB0Dx9p+x7WBs4hKMXvqNTXKh0Xr
PtkasKHbbklLCRAci5UEnA3P9vUXnOgLLU6FmRIQPEI0sf53lZwXJfe19hnEpF81tEz3eo+yIGUU
mu8GIJPK1mYjhq0eFplHkDKV0fYvdf2gVZE/TJ92vBPvku02vLSzebekK7LsbYqdpfzUUh1+MoM6
9pMcCqggeVseVOcvuOFtzrXbhqX+AeIRjxeLZ8VmVb01UVNnZVW99gUMlDd/hZ3aGXZOarGVf/EO
jLQJNyggty0qaQGCEIVFT0vIQjlzCGyIGL3DGiFxuVOqk2Z44CQACgGB4tMmq1RMqJWFQf/OeO/A
QeCeJnrSbvJp1rTT6OoBryd/oCvqDCbDBEGYPVnFtwKY8e11lT7VHKblqBeCTdBckXcvEk6qFvac
hriswaZff4/sU1MfxyEo/0zUry3zEvY6+x6qKoX1uBoPe6VYGXoUejy6K1BzIzXyy9ulSHLXmkXf
qDaDIfvbXGbfZIyunO6m1yI9TRAcTvfa/DB733dcl35txnAEpIfy9nbcWnVjRIBi+ju6O/oE81x9
SRCFAyWgmHfVoJ764gxwRsAp2ehBb76ofeOvS+0L9pU9yiZZAgajJtg/GZ4Grnv9IUrPyK06FyiR
rHT9vEXCu/LeJz2kal6WTcc0Rxxvoi/DHE32ZWcpxOn5S+BfGN+crllft61S0wuF7+oQt9oH0/gy
Ro90n+/X1HzbDY0fF9Gxeo33uBykG5uJBCRJgZMzf3jtNverqOoHOuZQy/TuU+KiD/Ju3puVky2u
aC0jyUd5l+fktZWySlobOR3SYzu+iZLyQa8HPGs+NLHOwdN/W1vtT8Uo/r69rrIIuzS7yZZht9L5
XzGrn3tahlFdHJWw9EOneeqXYWcry8432mlEMuzdAr1x7eNiG0rdr6xkVr/CKFfBbekkO/lfdmgz
3MAUqtiz+vaW0Jl5HCtctYmMKKiMLxw1ZlUesvS4QNGeVXsaCDLhGIbiwRwDwxWTbJs0qepN9T9N
89pqgqT7FjUwVjQdQl0v3t2QK6c65snbHKE197sluWt0nlf9enRr91sdqzsveekS0+MG7g5VB2Wl
6yUeFDU3lZjvaZitr2gfMwOsnLOHjJE+PBgMQPMH9B/ZcXM1mpa01tEgZE8kdLnvhz7z1cwBsTQe
xvQIzN2sg6REe3vnkJW6B8JdDBrTGtvyt6DuYhVxD/lqMbqCJMSa7cMU7oSp1DsQxig4M7+GlY13
utbruVEPNMSSpHrjlqiIZwYs/16opvf9qvcnXl7Gm6Xm/6rcL8bUQLbPm/j97b0pG6KjRkn7QBS4
ac2JzHRx8vXtmHoKb6rHcXmOskObTOjpNchS3DnOsVqPlmI8QUTVrN0hKuMvunkXmk8KdL6VYMjt
o7vbv0e2+Jc/ZxPpMO5aLa1waLCc9G4AZr/OH0tlL7ZkiZCRUMClQIRBs24S/dor5TQ1nDJF5xwd
7+syt28qB9iezaRmF7119MZvqt8YMBeDqP9Y3aTfPLfzJYMd8rF2Xgt9DFzQBesnZzb8olgDMmRw
ey1lhwrYJEpuUAFwrGzO0qWb3T7S4V73so9MZ5+QAnObOBjcnVuc9JvB1AJm9SeEbfPNoqQLI3ch
Hyjma6xAEASLX6/vVTqkVigrA1yFgo3r73WgRhTc+rGn/1l1+ZM1/KCUdIrWH7eXTHZUIXb6jxHx
Iy52w9IUTTOINrXpdMHSvKrwQ5nPa3Eop3YnA0hj8MLUZtXKLksGNa1Q4Z2MzxpD0IU9HOfWvHdy
hAZU894N52OS7uZVaVRc2N0ckJCrI+oE3Oox6sLvPYVYK5m/r7byZlXJ47eXU3pw/Y/eowPjEgCA
6/VsGchyIqEIM/ZHM35R50C1n8vi5I7vyuibC3u8uz45Towa8FOk/hlR6qu458/53sNeGj08C8FZ
/vwhmx1v1Z4+maJ7XidpoOkfdTvz6/V8210Rgtv7I1uAQTbeNBbP62tvvQxUUjQSPVoUHZh7oJZp
70SN9OtdmNh8vWUdF1sZiZqoi9+2tnVw2u4UO+Z3IWh82xvpkl2Y2pxQYVOZ0yi8SbpXtQaBGP+o
/xdpZ7YbN7J06yciwHm4JWuSVJIlt+VBN4TbbXOeZz79+VI/9m4VxVOEvWHDuhDgYE6RkREr1trq
XFi3Qas/PGZ0Ni67i40SuLYs8E+1nHu29LO2C5c7/U8G8q+RxdqnTpuVHeftbM9Pgutc7u/7aas9
YtVzmP8aWTj3IZsmPUKj5EyZFZG0Yyl9Uqhfz+gsFcG3PxkQ/Fg82siwLAH8qtxPoBfYBLUCaKx+
Li3drZONnba6NDZcKIIOBYSa2OxvXGEfZUMfigAF7vvBpUupP9lj4R8QXnL+R1PiU96YGopUUfyC
ufPzz3mX7YbqaQIzf33SxPe+O5xU18HQmAC5li1BUx3lna8NQExq63mY7Z/SZr/sajrDEZXeV75V
GjkuB5JZoalnDeIVmRXQExn2D4qe3eWIVgRtd4iy9rHlmNIdeC+VpKn7vYk+OHCKcJdowXkw/Y1M
zuoavvmexRqChO790AS10YjyyvAEP1SZfL4+ryseiXq6xnsd/TSSfQunV+c94+zYJ3nXnUbZjo8w
PRa7MLUmd5C3qBzXOrsuzC0cYKk6RR+MLGNWDoe8xl0Mfyuz/GzLwxch+BCmN4l1IzXIrmTZHnbL
XaRs+BNhYrGT6DighYW2JBNEzGKVpdHXzXxC2L6IUeeE8d2QOq+W5z3ijI/x+BSOv3+vXBhcLGNi
hvIEWRWINvi6AWhY0173c3vDyooHu7CyOIUNQit6rjOsqfgFO395UBAlpcRQbsE217JdF5bElnpz
3okzurilOAanxMfQfCqjYddp9/MpMR7hzNvpBaI69y34267fcAL/H9Pgl8TLFSLmxdpBwmXLSQPN
bmT+lXA7ByXdNrwrj4kS7W2IDSA/v7enj6OpPmTVFtx35TwycJNeMyCQzrumtnyMgRUnkOvPfbZL
2tsEpJuUfrx+IFcCSwr4AMOB+EIspS3ubbtMAVPbVM2iX/Ch1E++fpcaaF7PZ5VoLzN/Xjf3ihN9
dxz+tacvYjx4kYNa7mmaDbPDkN+E5+QUPnXprhs+yHXiIgdvkadWP000DCr0HoG7b/5RjA9+6uXG
LhjcctwrH6SjstXntuLxgRlwUEVJTiQSLrfZCLwVTbqJ95b+i2x5YW+MfPXA0KdBpUFFR+WdfG7c
sdahSAONyl04fI4goQ53gfELqPIGLn2t9ZyxELoC36Gtylns21INSBhEvB0VBQzalyHbKfpntZ3d
qYZILvsEd8su1a2zXQRebx7y8UNoHKq620lE26b5sqVQs/5BBn3Sgr+JisvigyI+NBwdPgh6IVRG
zXKXPNB6egjUly7/mKZ3leVQItxBqxjpz+qu7F5m/RTCcO5kf6D7Re0AHQ5WwqGTUyzUG39iyWEy
TxH9OSO4WMP45mwl/FaP1BsDi0tnrjUld0Z2kt987uzpOFTjjWbfGtWPWre/jdrnlI6I68dq1VW8
Mbk4xUrMPih7TObpsx7dBnFPfUnbXTeyVqbjaCB2ZVF2oMgvvuLNzOGiCiXOAJrnJdooKYnTfeI4
1kGVkdCRnbY9gAua3UAeqYXqkn/slajfuHdWJxdeRKiqqPHDZ3P5DZk5VAP5VPxV+V37wi7a80zM
ZRBC2uzZ1tP1Ia9e3pwjSi0oyr7jHetlzQ8y1GfOtDB/SIxuh+SO2wwno89vk8dRbruNhVz1Qm8M
Lg6KLxdhrY1kR/r2PhDaAsrW9l+dQJHQp0uGDN4yUZpEpWIkNkqBggQ2Tr9nnac0Xv63mez9vPQQ
AdsY0rpBAxQ6qSUwlAuPH5cx7xLRymsZKMmW+jke570ep/sgk7zY2OnyPtS3MAFrGVOU5lVysrR8
0gm0OOVVG4ddHIToBwnq8CpTIs8aS3PXqal/zDqIv9pZm+Hato614cQn1Zrqj5MTRBv7dfXQAFKH
PxasLvfLInyx5LShCsV8c6uaR6WQ94r2qzeGQ1Y/1d2L4p/DdCPIXttEcPSLlxipBSi/L8/I4Dut
PkIgeobm2w2rX6r57fqxWKuAQtHwHwuwu1xaaCe5q+2GVoayd2M9/64O+/FO7vpvedHfjO0HlcLN
+DnInwNaHWYZELi5cTJXYzNaRsmKgwAne7L4BL1q8EVC19dsy59Jn5euNSkHWmE8qR0/pFaK8ObO
COn1DU5NoN6quXramAXha5axDNhVutNRXSMfvthjU5yOZdCQMpWU8HOO+iDglr0/S15mqie1lj0Z
Mgkjh+YUBpwREoTr9tcO1lvzi2VG94QJsPEVcLHAYVPS/lm56j8KdBXUB+R6p1nxxhWwds+8NSk+
6c0NoMSxUY2l8L7d9zyydqJgFmwCJlcHxskFw4VyFSDdSytR3hbypPigh+bUbWX6WMN9PXzVghe5
OGdGdaCUtPH2XT2mGg2mol8BFv4lqjFJnMQIG5ljajXcJV/b0aFE9zXKfEh/Z48nhj/MT1k/eNcX
ce2sinYqgYSmN21p1wp7tZos2j6CxBRsj5G+9YxYe3LDBSa4rIi+5GXWrB+UCTFcvEHp3GtS7GbR
526s3M16sdjty9Pw1s7yZg7VNpQCkqa5Pu7S1o88LdWIsNRu3k+4YgLPZKv6tnY/v7WpXu6UdqZ7
yy7Jbc3Jwa4+j//YxUuHNvrgpn3zByvFPYJ6Av1OPOcXDgeyX00eYopNXfFL8ivX3Gq6WDtcBMj8
QdWDNsXFYJxxrCVrJr05/xU39xLC3FHbbPiMNQ1xQHkgOEAuKCg3LZxGLKN056Q8KtuoVU+Rb0+7
KSraXe70EoKYmnICQQepQB45ntan3c4aWkhyjcpwVbsuX9Ie0RzH3hWB73s0gIlrdar3Y1Hbno+g
puekwZY46drEcHkSPPDVVOoXE5N0WhhHMiJjtNR6MALatmv2WyC0tYPIbcIBoc+ctrbF9o06H5BT
GKXnlDSp0v/Ki61277XNyluMY07PDvtncV2MTVPqoYyeBA9sTyKCzJrAa8x7fKlALW2S5q5O2xt7
i6XWc14hNu9oQJhPdaYf+mLwNhN6a4MifoNekqw8FDGLUxEavZGrVoOmhGq6U8J5VygDy+PeketD
V8QnvSlOv+8y35pcrJTRS02B1iDs78F3kns7GXrj6xZWg4u3JhY7zpHpQqn9IaU1pbeOZj2AJJbD
4c6pquCYE5/Dp9zOx1Kmg06KSp7QGtslC1PlCak6eatDem1vvv2cxasgnVOpswxGHBKzC5Tb8AdV
WVGCgoTAoXPyHVkdJKR+mvXI0Bj9nao+KR2sbNLz9Vldu4ggIgA5R9EUFRIxyjfBQxIade0rYlIL
x+vzwY3BaSgOWtcbl/la/ADWBrZTGr15WixWr6u1cupzHT0NJEfmcT7q8ktsvIS5ceuHxa6erH2Y
bL2rVvcMjpV+eG5a+EwWwwMiLEnwrKJ8AbuIPBhPRT54UaqjaPZp6Oe9Nn3JrMSzkCgowmHnO+Dm
rk/w2g3sAGZ1yBlCt7jkI8Bx974y+2LcUBmJxDc9j3nstaN9O1n5XtpUi1s5/SY8bUKtyUYa2F64
mFkfikIdUQWuJdFceWeVu17/MM2JZ0IYtHVBrowPtgwaAIHsQta27OD3846O/ZR1DdWzmnzJxx/1
97J4mLeKFGt2LIG8UEhWmUAVFhs1TywKWiZKGfmd7p8T0/gwNc2z0cH9pirfry/a2kuVqxjskND6
e0/jlTiRbfXCWmNlqjv3SrkrG+Smkjp2KNQ5n1In62+H1Gq9AhQuetX6cEwAOx6vf8jK8YRnBRgv
ECoRGCxGXZVKLSsdigZSXXl9+WPudjbxW7fVE7dyOkHrk2QVnE+k1hdviBZho3wcy+xc6+SPhtZt
7JvqRnM8ZYac+mee/EEADEQUkVIcnKjBLNxBGUfZGAnxidgkCJX/kspopzii82GL72vtONgk6oUy
m4WLW0wh6ieDlfdGei78vSTHhyRWc9cww8NQOEgoVhlZMnVr/wjnv4i7X3mtSC6ARAGEfblb1VwK
A9tHacBShvgBGb1vik/zpu/4oeMOaQH9f5lkBx/M8EMXzOVRtcf8eUzyEMrpYd6XmsIr7vpeWgk9
6IkQ/C/gR4XW1OU36QOqbbaPgkke9NlhztLOi0LOqdWrW/X6tcNKQPXqE6jVLmEUdYLCFHQAqPPM
P816uu0hsN/xKjj20lbleQ2ggmsVikMGwBBHXwyrVLRI6aMcuZS6Hh760PL3PgBxsD9hsDdUJToV
eWHvI0p+3qQMFHVxnvtxEERQQ93slQERlzCVh7txzseD3GwSvq/OBihBOj8dQUAifv/mjm21PEOm
vc4orxTFMSlK7WjkoXNICjPdz4YePeq+n99cX+01zwHQSgBmACe+ezs3EOvPLWgoYHjdQ2Bpj9P0
tTblwpX9LUL7lUjI5IqDNQ9AsqCfuByfkkZITeRs9rK+NcyntNg6witjQboOpOWrDCUxxKWBXAvs
dg5Y4tL42EcfJWhHFMWr9NP1KVtZJ4vslalDcUjVbQl1aiM6NhNlYp1Crhn7IbVn1xgld1Lbm2r8
cd3YyqTBsEewQ9kJRgJ5sW2VPHMCM1Q4jfmHuL3P8i2B1TUDyBnwQuP+w9MuJm1s8iRVYkbTFKW9
TzRFctumtY7Xh7HiVCwNksBXyR2o5hd7e2LlJ/jUsnPXJK42zp4yPpM82nBdq2OhHEqNCPIZyoGX
G4B+Mdrachq0HZ3yU025cE9qWN2wsrbNUDAn10QJijbAxSXYZGNXUIMqaM3zvzv+ox9ahyGxT0H6
B4KMlHbJ/BCgQcm67AKCpzTSqhlJE6msrLtabxrXCvXsFOmBtr++QCuDoqyGCQHsJJm2eKZUtT2G
ueSgeSOlOxpYoTHRIL2DyuS6nbVQmwoGSFyyroKoeLHfjCwvLUgKsrPIkXyU9M+d+Xc9n3NDdgfp
zvZm6HPbR6ndbdgVj9nFVUvvkRA6F/h6gpfLvRGOvrjANORhivY0hcle7z86+XA3KPRWjsF9YdQ8
6O8sU9qwvDazQkCLOj2CPhBzXBoOOscn3c6mFG+LVoeoqPg2QjClPl8f4coRI/KDRRcAMALlS7cU
NODuyi7Kz6n6qxruaRlTwt9vKcQEFTUHLlnjnapmNxOryFaWn0fpJbdeQor+m51iK2cYSL6gkIYl
9n3NJcxGO4zN4nUYBrWIZoutY3U93hhYuKKilMcaOof8XDv3wPdm9Cuq+n4zpbpmhgcPyrComJmA
Ei6XHUKlvjaVOD8r/V1po+2b/N0HX6Pi6/VVXzVDoogUG3kpMAOXZqRJleuq63K0uLVjtm8CRqO2
nrPVt7TWPkA30X8NvSbh30Qnk5UktVT0rH3nuJrd7jGIunj0xFXe9HciGo2Gyk2NT3G6iw5zYJ7t
xrmdITTrf8rOp98eNmXd16CFejbX4+WwjVkppzYkMZ7nL3r/zTc/SuZjtKWRtXKkLqws3gRB2Q2F
klOnSp3h1tkbCVoD5RZ51Fr5gqY8AKVcJkJJdOF6wdurkaWTnKbKWEyWOxyZy0qWBb2wYRznyHRV
LT9fn8DVoZGTNciWUh1fdqXEWalUMcy650g+hmXlxtKj0m74+pW9CTUmpOzc5LAsLnnnqMZYVt4B
ktT1adcPgTcVxSEB5+4n4YaTFdt84d0vTC1Om1ODCqxsTE3yvRn3d1Hacv/f8ED3pPxn2OSnYIvS
X2yxaybF6N8cCF/L5WZsgVza4zMEasWdZZluY8w7hY7J64u1NbrFbg/rWVYlC1Olsfc/T1XxGJt3
efdSm49V8s13yo3ZXMtrQD4HvJVA13FAjVyOjUPh15MCDnFunmJZdWuJPlGUtmZd201h6OqCYN9T
rYCSVGVvkAqvbc23xhfngZdDpqgla6kiJqgqrqI9md0/12dUX1m8tzYW+4UXRDANOTaUvthBuLcL
zGpjGOsmuI2JrTXAeYuAI4btuRx0XvOCVeyhCfxm7yuSdXN9IGtbQ2BpEISBVIz++8uVItmm5XVn
wKUmBEmcwQtCG8olsiTq16a9SbqP+bT1kNuyKX7/ZudL8lTXTYXNgjIBRPkU8906PjRTd6J7t5N/
Oltt02tnDbg1r0Z4tnh4LQ6AGhFRSroDYED9phT3aBecYPEi9kjjxz+YzzeWFmMj8ujZEj47Pxq9
YSi90bibm7sgeVZzBbSqKJT8/rOFBx71coPAhyBt2WWaq0FkSwblq4aKxUFRhqehlqPfP9PCCg9W
SD1EoWyxH80prUYtRUG6rkbEMKRD3HuVZhzVXnGb4MfUgf0fo7v+s2/cXJ/T9/cAlsktvL4wSTYv
6kxmU0bcNBQodPV+SFMRbjXaM92F182sgPIv7SxGmI6RnM4qRbO0kk9F8DWGqEaHiSwBT1G3X9Tq
WSEER6ps+gSpYZ9blDEUZGykcoPJ6/3R50N4HpJaRy+HbvvLA2JLtWbWGQM2swetDT1jfr4+1A0D
SySuljk14vYF5Rircv38Jd4Coq8EJQxBNBMKbIPIbl8OIbG1Lqst5lIN9VPSGIeyeczl+z5/jKcO
AabbdIQ5dNoiIRLu6vJSxaxAPlHGxZ8t3dlkoC7XK6hDq+me4KT+R5Uesyjbt7K92yzar84iujGi
8iNOxmK/jLGCRs4ojIWWa0mPhJkbF/f7q4zhiGQRUF6CrWWHcewbajiHWEhChDIB23QAs4tiKzjf
MiMG+sYh8+gD3yDMZJQvRQdXk99PRvdHgxGQDUG5y3v20kpcK6rR+fP/iZDTYwK+G2r86xt7pesD
ciW2nCGeylRwFpd/nJKm1WVoG7MHPXMnjmtDQPUQd0ddfTEazQv81gunhIbJAIzWxrladSFvzS9m
MgFxE/kZB8uePKLXh8z8S0XP2JbvpVRxs34nlfRvdi92bOxbtTpZ8JBmEoz25maP4fs7T9BMkf7h
bQdN6pK/x24K2890TqB+rOofQVTT3/IzptVle9Lf50YuTS2CiDFIDSmuGHWMXqZfHcLgYYqSA/IO
XhbtCjtzlcHLf1xf6rXT93Z8Cw9T+mbbT1OWimSCpT8X/da1Kv6DpS+hjgO8j5CB63UxqqqWC1me
qbzLMito7avoYxA8B/rJPI7PkrRxOtY8F939+Hu0jGgMXQwnneUy1yesRUEfHpSSdkB/klDrtJrk
xuwsaBs6OoYsK91dn8cNw0swpVVruWEHGM5E8uwUDLtU+TEaRyP5KwRhcd3Y2lX+ZpRLnFOcAqJo
MnAwfWG7hv4cGIE75TlMAofrhtYdgUo9XDxSYRNchHwW7a6WPPbpeeL9O7S/sqB9KMP75kch3ara
D0lD69Pfy6ia9TCTbeFU1jwqVQperqRfYcle+AG1suJSK8E7jNkLHSVRc5+Hv66PcNUEqVYuHgoJ
7NNLdyrPMNxok5qeNeMmbh/k4SBXf103sbo1qBmITgkS4svA0ozlQA0qjesHxoPwXht+1XSV5Set
+oeytXfd2Op43hhbHIB5rO3ZF8gNYwzc1kcNIPSGLT3cdSN0EMBKYqADv5g03Yeczu4wYoXPgpTE
lD43db+198Tz9p3ngNb2P1YWew9yZCWKVeAgFkpyUbfr/JOmnwfjW2+9aNauam2PDvok/Si0Lq/P
ohjAO9PITkK0BIKBNonLXaEVaMlJPksWKd14DGZNdye7VnZKVkPBVNnaVoV9BQ+O8yehS5z6etIW
Wx3m5XaIcpuoWZ93EB8pvQu9WbcztPsBvU/uBQ/5IMd4SgISDgnJ8i1p3dVt+uYLxKK/CV8U+qkD
qeMLZG8wvtRJ4Mb5Mb0lR2/FW256fX7/He1iAzlmOHDH+7yCZvqrwp9j8pfk078Uf76+jmuXD01K
cKACMCeWWZ4Gy6BK2MbZ2fgaVjeFtWusL3k0PRrBB7Vt92olHa4bfC3ULXcOFCAsJiBI0aB7OYuj
atBSmYbUGZxav20GLXNbTejK9f1A53GS0UpqzgeC7+imm4pwD55UOjlt030YklLzlKIvb4fWlz4V
jv89t7KOFC/JBKNCqCQH6uzmNKXshRDH0cw7+zYJaxiu9dG5t5XIuaMgHtxcH9PaYkHxLJInFm/y
ZUkjDQqpoRidniW7OVgaOMs28lo52df273dhwasP6+MriI74U7iEN3uwN6IhMeFtORvN6Ko1rEOV
K8kba7T6qqKBUPCgw0ZDVeDSiqwjKhcIOMscqL43D1OwK+3+m57PkecUw/c46dKDUqeermcQPfTT
/vqErn8AhX7alAARoy9x+QGRbpZNNUhs/3pHX/F812aHVL8PtSf7S5K7/bfr9tZiWIEr+I+5hSON
xzQCdMBpI2f5T50+Kz5iQmq5N7N417YbrZNi8t4dABg5FGCKMhR/C2NjC6ubYwFc0SRvzg/Sj7QZ
H2L7xrDjD1PmfxmLLbb11eGBOybLRqmHu/xyNieIzfom7LNzkrW7oLoTKoEOOKV8J4XJH1yvEFUJ
ska6guTXl8ubDVp3iTopCUCNoqoPlVTu5cK5Lcqt62B9SP+aWWwQa+YpksWdMAO6qwiPPa1OFFp2
qj/fRrO9pVe4kmqm2izwDRQULZHcu5xDOfRhnLCAlKnF57E9xdAo1Hl90gNAFbJX58WRNF9YfW2b
LRWUtWvnreXFtaOmIYlTs8jOfbBrjHQnZzsjGI9tI92y7RCYe7p+GNZiF1p7VRK13LXqUldVSaVY
rXTwPUrzlJtInUb3UbFFxLO2fm+NLKbTHMlLWT7bJLVOIfx0cVzshs5zkmOX/T48gaXDM+vgLIHD
LCFVilkXehcaYAbMTPd6Zcq9WYKEAbLHrWGtzp0Jzd8rGcO7rmhrbhSr6we2pdabd7EyT7tCtm/U
3NgK/tbuHLA2Aj1K+AdN5+V+LDQYh6fSBydgl67Ujbsu/CzTmZuUG754bfux6RkLewGvtdh+cSL3
NPaD7ImMgzQnu6H/KOtu9Wz7+d7u+k/XN9/qsN5YW5zrECYsSOWAkhCdj/s50gCHdpY3llZ40C1i
3OvmVgbH/ClkmQE0IzK0MGfGg5HHOr64QUtrmtEZ+BuKArW9zauHLNk4WCtjI0NCGZgSIO/8Zc+k
U3RFOXTiIFenqTmDgQ9N6LntjQVb2YOkvbg1KdO+nuLLnZEAPApyilNnGQS4YXtVd2ts6nevnF8Q
qHhDQhBGtFRD1iZjnpyE7Uf2Mwz0vTS+mHApd+YLWIKNRVrBRIr8COBTJKAwuMyQdFJFc1Cd5OdM
JZmrfbLt4pB1Oo7fKs5Oo5+15pcEplcmhx3o9q9E1o/h0SeVESp3Wj5tfc/Ku4vmKUogdNMJxcNF
ENbmU5vrAC3JQ+3DMXRtm8KqVN8LbucweNRTT3N2Xf81cCAVTZWf1/fsa//UIoDAPJVqyvHAqQ39
coF1qZ3GoAHikCfRsfRvh+Gmku7qUCLV1z/heA5BM/H6a7x67GTPyJ8HuYLG7H406Ym4M6SfvnXo
kuPQPeRUuQflttd+5jyZJPUuUo9Ze2NvNbat9ITRjSGKDCA4IUFd6lDWmSx14dzk58rapRE5GTM4
pY7ugRILPeufzHDLYNpLyoyOae/yVb2MyMRDMtwLpb5mto4Ewx+GZiueFnP1bi4RgADyryPOtoRT
y6PZE1EDW5DUItiPxEnHUq/arXTxip8hPyPidZwMtS1xnN5ERZ3iN7pR08Tg/BUOt334w8q/oa3s
FlrsIfNVD/Pd2AQfnO9x/bPNfoZR/1en1i7uFTXBU1/7G1HaiisS+SIgzdTZwOwtvmdgiSxAD4Kw
K/HatPvVzepxjq2PQ7l1Ja6Zgu8RPC0pMsHqeTn03o9mvxJkZ1mU7OzwRjVitxhjz8m3qhivcnCL
xaT/n6AT1BeeYlk6JN0p5UOHoGSk2rvUdzwp/Vuyc88IjAdr/Kc5xgZPlqk/2Fr7V+g3u9A/tVp/
CMjQMNUUNCU0+h6vH9e18b8iVsnOCfDTYqpjyTbrcobgZ66/Kv4BgQqz/DZu4QZXnD4HC1w0kSm4
1WU+ZqJJjiwyPb4kAu25dKkauv7H6yNZtYEDhoZWs2lz0C5X0qxBW0DVSM5H/WTM5yzIoE7e8K1r
syVAsf+xsfBtk5xmflVjg2SFqxOuxcmBXexG0xbSfuXk2wAQufqpHVLBW6wLR6AvzZBafVQ86BGM
vjBBX5+vtUP/1oL4/ZtD7zuAN7IMC9N8kkdKd86BXj5NdgGnoKTwB8Yo3pGFILMCg8qlMSsnSLQ6
UQh9kaiTuyYSzYb8SbY+NlvOfOUBiyuHKFOURaiWL9aoUPPAnnNwFXnafLD05i8nkB9SkyScHZuf
FOQtgYKDvMnGX9fHuLI5LgyLDfpmQpHbLdOo5CipwbhrdJUkT4PAiOHqcr3hINfGSLQBATHauwJL
emkq0GdkqHt4F2au9lm5cYZ/yg+QkCnPmtx4qakerg9thb6IVop/DS4DKl49XZK23BB+USmPhtUG
B+QwkodgbCH5r7v4UKdq63aJInkT0i6eRtHBc0bEMCPaLd2hj/rD5Dfhp2xIIxNkpZEXB5Xm9QMc
suMGcmDtOXzxuYvnhwYpBMIvEEPYmXYOneewih5j39lr/l0E5TcJvDgLdt04ubbx+2E0JMKEXeBV
2dNL1EICpDJRQ2bKSPJ9q6BBpvxty+TYTWnD4anCoy0uFME2yQ1pwxIBoPhyF/h5Xlmlyt0FEfZh
rPZ23LqjYe8gcThpzZ2W3QVQC5MY9ho7PyIEoFiHvPqRR6fWd3ZyeXRMrxhJ9MCyM7Vu7JRftW4L
5rQCVWfr/Pcr37EGtFMTpH4B4WGT7fvmG29bd5o+9Fp3kCDvAELzJRzmr3l90/QPWpds3G8rXg40
EAI8oO3goFnW9dS5lKowARaaiv7MJ9OHAR0dU/SPA1/bgTr4H+0tdl5aDok0D6xJG539VHU1xDAC
56ZsM7cnAyz9kTmKpVD8kER4fZu88TmRFKLrYDG5UCe4kv0saY1rgsiRIImT1E9d0Gw48lcB53eb
7rWPRkDxuQwvN12JM8uNCTJCYyD13ydgKWOEzrX2tpbMXUlTs5afpvy5jutTOsiHyLc8u5qfs8m/
8ZWP2XxGNwyylvhDWxwK5xBo9ufrzmrNDwtZKW5PQQC0rNfZZhVYdaTjh/ueIp2EOq5qtYdSnfbm
rE0bAMU1V8zUi+knuqNCeDkfYWl1agHf1zkpir2ealC/ctizn5kWPFYowjSN+nPOzdP1Ma4EO2LN
wY8IhhjW4dJq2+Y09wHgoA/vk2TlqI2crPnrdRur8wjeWIAigS4t37WFXAHxrwjarPh725oCcCZY
GqItirE1O8SeNN6KYiEkoZdj8bOg/j9yCzW+LdEAkrUA7bKDGWy91Nd8wVtDC38pqY2WBybRWxMi
yFYFn0b7CQq+Xm+PY+3vtSY4Xp9BEaQtzwo9qYixkRcAH7XYG1Q4i759BWf4z2Og3+f6vdx7pW3d
ZqiC/YEtCChoqRNaR0sanUIe+qBVQMvZkQ731NDtC5gaSuehTaITTK9bPCqrdyy1/f8aXGzB2m/T
KTOBu6ByPUuHNNSfFflvKMd2Rech+osEzM7nmMOScn2ka6AGRNWo+aOXRbJq+ZCCvcVoYh2gVm05
wamXBKCoqWYkEDudHK0tHXPTT+/ypAruTLMa97HdP4VKgDBOpRr3Cv0WG15x7TiijaCLbhvocZYp
l8bqQ6dKB1BGDeg055eN3lSwFfStzjg5b5EO4AdI3suDUrWW2XeaQoVXHx4GuKWL0doZfXarBCY/
26MaObtG0m+N7ilp58OfTLsoM4Bcw9HpiydJPmu5NQ4WMXyQQuLrq/2umqJ0LyOZ4upD1Xt4pdbT
k9zfxd1ogxYdc681eYj1XSmdhZbwxlZYnXdg4WQDTLi3l68kORuLNDJEnb9L3SS20Fl6SbotYpy1
Y8zKIrbOboe3efGisJ286YpBsC401W6m3riX49Jx/aiLj1WXPTTZRgy5ZpB0BPtI8FhwyV4utGNC
odL3gIyb2LzPhm+KfEt+TJ/rWzNKbq4vq/j4pY96a2uxqWbH9MdZQFSbUHD8q760Dybd2rivVveu
JVOBhloFIuFlw2Kh2+kQOJzZ2KnKA+1p8T4Mbf9A9y+k/NMwngy5m/baqOR7M50dxc1zvz5PdmYe
rw947RYQYFIox0hBs56Xk6sV9WT2KUgvfS4hIhGaXAF0PYc+SEYv1cIW1jPn0xC1/YaTWLvniNDo
QwV6b/FAuDScBxWyYT4z3Wu/alKejn7fdPHO/n0FZO4ayGUEwbgiFJ4v7aAC1Iy6zwD7dib+sPXk
RKa12rVTsPXWXh0S/afILMGLyqPq0tTUw5LalFw6hha5Rt3eJ4iFhskvXuYb3mftpJM6ow1KUJ/i
9S8t6aXuD03H/snqj7SCuBEMsmo2/YE/gRRUg/qEnUFW8NIK3RhNXvUUXAoC6Hsi+edWC63T7AT+
xnW9NnOEb2Qd1VfIxOKIq0XoBIZNtSUW7rxyreJhTH8Y4cZLeHXa3phZnO5pznuk8mjmp5yjRr+C
wXCdLbTx6lBEvpb0uVARWyzNWGhJ+4ovQWUx9Mudbt9YcBaH2ffrB3d1LP/aWT7lKHfktZ1z/UVN
LTRJQvgCy2TDO6y5Q17TFI8ED5SxbBbHMZUJFwnuUNFov8x2Ppvt+jjW5+tfE+L3b95swyTlUpsD
kin9Y+7bO119BIIt/wHIj5j9XzOLvWwTmtVqzUhS/yZXnjvnpvZ/Xh/J1mQtXOlY110RgMU9K6Ht
SlXlBbK14TTXF/3fUSw2l5+GnaRXghtIsQovqsOdDUwX4qw/cTAOwQ1XLopJFM4uVwV0oBNYPoY6
PTlo6nctKW8U+9f1CVtbeqqetO5DrEBGQkzom6UvzDAPkgFcAcfRsV4aQ3LDsdyNcbuxjcW0LG91
0cnMu9QBybZ0l5FZTv7s0KdvEhmmT1H/XXGosWVeKH2px2CvjL8dsoDTA1YA+oS/hC6XI6sSSr7W
wOFMRvPGmh5nu3FlROcqNbkZ6m+/O4301EBr9socQV5nsVbJWNGrl1NxbXJI1H9NxbkcXgL6b6+b
eT+JkPcQaYMghZHynSCYXFiZ49SUkAf9EJky8tnZoe5L7p7JswLTw7mjZTGdrltdCZUEZxBcBxB9
oJq7bCo2tGEaspAENvwhcXQ0tF/a4Mcu4A1Pogcy0RN3jAovmaezvKWz9/64YZt0HQcO/hxaUS6X
MUplcicpRQHuvZtSg6tnGMHDb23P9+fg0szCBepF1Op2SX8gJMZunKGZStpK+Wjah+tzKXzc5TG4
tLPwgaZRKflMZ8nZHrJ9UgEvG+4HrfXG6dMgb7HDr88ddT1gL4h3LdVslGqOY2kICYbyD2n6QWla
Wrt+u+FcDAilbWCW4hm4cIeTXM+lrQTcHbH8Uasc126re3XYyvKtD+W/ZsxFdFL1kp/JMmZM3lVp
c18qT6b1z/W1WdsDuFsITXVwJ0SPl1utMy15CCHGOsvxSf7evDhdQOP+z//NyGK+2mbQ+1TDSKb1
rjl8VDKI+fTE26zXrfkKkx59Mv6UZKBuvhxNxXDKXvQSDmIrJzcjIIL+56AYt5ZE21+memmWbdyN
azMI3o8HuQrU4x3pkFKb1jgLykorll1u+dIODlEf72BUvT6La9vhraHFMdLMQR3UrCG31KRewmM0
+oeixMZoVo1QHragyScqXmpKO8ZMs5wwooaw5Gc/W/W4Gaqu2EBxiQSKzb8Cdne5So2GzovcyDDF
6TGlkFtAQm7GI+n6dK2sy/8j7byW40aStn1FiIA3p0AbstWURFLijnSCkIX3Hlf/P6UvdtQN4m+E
tLG7RzPL7CqUycp8jUJPXagIylzBSx3MGlNuKJigxPJBejTHYmc3NnC+T5v8UpEuLI43AgnrGvAh
cLoXi87v7S6XLLBUbTeK4dAO2sgjVg5QAWuCxMp7EhGDxf5BqaaOhxJ4HWjLBB43uZeXRg+VExya
LXHLtY/zbywxddcfZ5zMpI9lPk6eOvsh3re6vq2Muh5EmNCIBiGqMtdBgjRUer8kMWpMqz0jWpse
pLqXKdz1wcblsxqKkxqwCiUcYPHXoeIcZoDap7kQB2nbbEcGHtVbj4m1IECm4fSLJhAM3OsgEXQl
rc0RyAmix7ZCt7ltXaTQ/vhdTD8F2TEhxIN/zbKQ3VqxPiVC7QdNFZ1mXXqyu5+3N83qQKhWIGaF
jQsv8OuBJLEky6VGiKicPQk7k0wofRobJ9na1jRECYrrGVDlsqcR50rmp5R8eE7gUhxpgMoeccCx
4mhjxtY2DtpcAIrYP0Ky6no4Vt9Uepqo+dkJnmD4NUgECAkaGfYyIrn723O3NioxJDJ+PpCzPHBS
i9eLVTuoCkX5fazHHktNwWE7nLdwvSvDUgU7hnorwwIFfT0suN5IhJcwH+YUF+DuXsnvZjm6y1ID
EYCN2sXKqK5iLVaEPJm2FErEGk76FO1a2WuQJt/6UGtROOCosnJgI6e4GFGtNlKBFDl41DYP3EoK
Iretvs3k5TtLzvyNL7WCNES77CLcYlDzFIeJJeDy8ucmxGeheWqy+qBTX2rro159MMbv9A+1yc3i
gx3AWkZJrRnODj0xdshOnu6krRlY2XlXP2mRiGVBEWexwwyE/RsksObhXbjVrly5qAiBICwdPi6T
ZediTmvNmW1BT5gyNwmelPrj7R2wPobfARY3YZHiJxOKABbmFahq5/X7wTn8bzHEIC8e7xUc4amR
YB509nMffBxs322yjfNphUco1sfvgYiBXgRROr2P4SsyU4bZeQiqts8IgAnZhjHwRugk77QyQP/J
xBFkTpMCkXJZOUR6m9y3o5O6cagaXofJ5NPtwW99wcU2CbLAthIxwbb9nE/fpf7r//b3F/sikttJ
93GYOFP83ztG86bDuegvQlAtIF0iyZSX9fceoEQgJUJLjn6VGp7GZmsnrU7SRYTFJPValFv+hHhg
0dVw/mWcIY63x7C6zknDAEuK/HWZvmhz0AWmNKNlGX+JxpOcf0aU63YI8SMXSSWOSb9DLAYxaSNu
nTUhuhJdqtLr1IP8PFHOuR1mba6o4cDrpNDhvFJ30eWmj6tOEDe6L3L7udmk5K5N1UWApbrL5HeD
Ikdk4Y5eHqWhe8hM+SEOkp+3x7EVZvmkMJMgHrCxPeu95bbWgxJK3lYRdGOudPX6UJgGXZPGWWUo
2OQq9gfV/n57EGvfHAU7wUBShQnPYvflfWfIvZirfFDvEDL7YUpvSwvyWDtvQWhXx0L/GOAjBMNX
dhlKrlthKDOWpnwZ8TApjC3pbXFfLRewYO/+N8Lii0il4YxC4PXsz9XPHMVFFwpCUTUfLP2fMXmY
rXAr4taYFt+nzvq5s1QxphS77PRj2m1dC+I3vx6TJuR8dKr6zmJTdlmsVNpgCZZd2u9qJfzhqPVu
ToRvr+nhKoQcyy6ejX/wjbqX/b+oo8FCAFQNJhk7uSW4JJ/KeRqhNJL2lYPrh+Gp6vWTlb/Mg36s
Zdr8t9fj+oT+jre4BdFoJ3U3uQV742Nc/uj7x9t/f3XTCo1/Hs244y2hDEaHgizFAORzpYOBrOgk
v0k33W7Epnn1zcTDD/0nYaizWBVaQMJfWAG8oCn+WqWzO8MZM5u7VNV3W8W0FYCujmY3uFP4YpQG
l0VjJemCoY14bA5pD7lInwLwhsF8N9tT7ymG5Hsy1Ktnu4XfEGpFfIib6rGM40+9LbUeFACoh0EQ
YAsQO3cJ2B6YWSWaPU43br0hViefF7EtfjEXzSLfHNNCt+os5x4OfCwPRA/ecMct6YBbUUAcLCk9
CE7rUhASpeq+TuXHvn7b1X9xGcPxRYCZ4hvw28VBo+dFEdthnZ99238L5yxC/koO0XrYAq6tHs8O
mTPoWTgxy8ckSNVqlnJy80GvD8oYuXmoACj296B3b2+MlTKmKt5BgtjO83h5EchxCyOhZRlZLUDZ
4GAPO9v/Lk3fBju+o6M7WVsdh7WtfhlxsRpSexrmskEN2ZYlN3Fe/E1HgK0xLWtYfTnUmUQECZRJ
3b+vEJ9qzVNlq25Tn/V2n8Sfbs/i2phE7wZKFc0U/rO4r7MM3cpZz8+l9UOLYYvF+9sB1hY3D3C0
0DiUTWfZrGw6xYytkqMFufHsk5VWtWdaWXiOexxabodaETsA4gfcDvul/1N5ux6MpbV+K81sJGOG
lV88Nrl8COJoL6vnUlYeZ6ERa/zI7K1kem2MDI5+LDUnZA/FP794CVVxYZVNCI3RqqZ9GYeeE/2I
5w3q20oQaKhwRdCcIhlZmndZYTyMagh61zJS87kug/Ggjdp4Ktve37rDV/ISLnDwP6IkhKnj4o1a
RnU3BEJdt4j8QxVG77QQ1JHa7ubqOFonvxg5qOUBvZGPKlxIy+kfwfu5+YONDnWbKJmrOhE9Er/b
kHxYOV6ufphYzhczbQ49aiAOfU5FcT6F+MJEtFLNKL6LrY3jZQW6CUzjYg4WH7Wdcis0OvDqSTcd
cGGoQuQQPnY2YtjaO0W788uzOaY7M9qPSXya5y2g5vpQQRGh8c0GWuphFUYvpz4vwXOSN+4U/FQT
iJzGvZr+c3vXrK4ravz/jbM41ShkT2gw0sPNhsl/1w5Zdm9E0wdosVvSD6uRELOAJS4M0pZwNtuY
JWMoERnWwEsbeHzhRF2M5uH2eFZIzny4izCLI62vQNSWKq6J5uxB8ItweJXdOfcPs9J/TXqdM6Da
gwN66AP9rVwMB8tpj7o6lm4mz3s76Dx52FLtXUmwQLoBfhdUG6B8iw2FJ1wx0R9hQ8l2dIfexS41
xo9mXT1mcvcy2uOWyPhqQJD+XPaiQr30bxv9oQpNCYZXAGmlMHby7BafumTYJVtcstWz4iLSYp9g
Fk31uiLSNH1QlQ9SnLgKzqWmTSVwOkjDh43Pu3JjAShGwQpQCqWF5cjixInDKqZRPsTy7MlVFu+N
cgh3qSYHXjumvjtWSbtTQn90Udfp7/M+qO70EjXfOUy++mU77sK6tDcun9XFDVVL0FsgQC8F5OxB
HXtD+F42+QlsrlvNtat2z7cHv3ImANtm6+BohDzSUh8J0a6+jBV4DvFUOzt9euzEKzsoH0Oq9fvb
sVbm+ZchA5VQYbCzBCznPuHHknPByLXPdd3ehV2zQQla8RjgyUGvFEIxdRzCXB/ncdH3spUDrmjn
6h4fF9fvSfdNNEATL1dp4FYvRfIyZ4ULruqTOsReMI47i+LhoBRePlFybrd+08qHvPpNi7cQsHuK
7LYNwzzR/pmj+S6lE6ZnEdrJ7jA+Z6rh5kq/69u3dd2w1uQvsVp81jlnEj3auIhXdvHVb1kcG60f
q5McAG4IwlS/BwtsuXIylSerK303naXsMGbzsPFWWP3wGLAJzAaHh734KHkUlkM78FEqI268MmxI
dhV5vr+9vNaSNQyVfodZjG2IGie1S8aWDR8xinJVkgq5/mkHP33Z9moYaKGl3UnVJidjfXw2+E+S
KRmG7/WiK4uwmmcdWVspMlS6amO7T9MI5HHZKjhZ9MqMKYxT/yfGQPi+7EbpLe/RZC9JVeApkh97
dtx0bhH7/kbKsbry1N8/bDEjZtdMPvsbmImcYyxQ7abxx19QmNhyF0HE7FxkUIOeaE1tM+1dEOyD
wHK76WcTgrW1wz8/Ea8iicPsIlLbJAMUG1TOx+5UwW83/Xs73VLJWt0hpNx4FAJl4ol7HSTpKqov
Av7Txr5ndAc2adx8ddJTXny5vWBXl83vSEv5BTVrZ74LB7xiDae5e4ojc2NLiN+6qMJQgPl3LMvW
U5D1cdzGjEUB+5wopwzT0cx6H8sfxGUitBWgvt4e1Pr0wQeCmw3+Y1n4MQuc28MJJMsMA/w4N37w
2GT+MXB8N+uGiLSoiz/eDrm6yg2eFdTMHG6xxfYr1Drne5GeVfqnBBVBMwaZuIU1WCEcs8wvoixO
8dm0pzEbTV5LQ3jWR6+Id0OeuqMuQxwZYSHqjSvNzXNH0jDYdegOSePidYngw1ienKzZIxblDkbg
6fW40+hQt8Yu73wer92zpeRb3OOVLIrfK/o9YPphYy9mpR970d7l90Zl6JqozgzhN007pfI/7YNp
bb0tVr+BSQKBGYzA/iwOgaiNGUoncii7fpDzbji2nYpx3uBsNMa3Aol/fnEG9NYot1nBZUqvyTOs
R6slOwymjVW8hkPVwaByXWGqoDCw6zB45dpOXBOmyk9KlXtKfp/knYcADJsnj8xd0O6frXwryV49
Enj0/6LvgjsSu+tidEWalQ3ZAvRd9VG3ggerdzauhNVlcRFh8ThLLWhsOryIc+cU7qhZrhrJn6Pg
Df5wqWuH51HfSn/EQnt1CF1EXByoU+5H5SRgm2ko3aHrASOu36OHQT4WuE3o3JnDfazIuzlM/9NU
/ofbh8PtGUX87XpGY11N5cRivLWZ36ttdldUG2WU1RT63/Fhh3wdAXYpKYHQXqkGze3m4D0k1Het
brp6vAUTXF+W4ANRs6ZO+cqBo4+kYpgTYhVV59Vxf+wLcxdO8z1CGDiDaYNH+fq5drrnsA7PYbcF
U1udTfTYqMUgZ2MttTfsQbIkRSA9myltXBX85VNe1ePX299sDShC3YuuEYJMQgFusfscNCS0NIYt
RsXEm+lRjJmymw0y5kD1ivINrf8W4wj9pA8fonbeJ72Mw2141yaaS6P7MCnVfR0r6EJE5yE0v9z+
eWuTcPnrFmlI2eZZHI38OhkvkKCxIeK83I6wdm8rmBQIGLpNurE4BrQOpdqyAtyapfcBzrFxVB36
AXb4HZcgb5n+Ltfj3e2Yaxf3ZczFwZCYdl7ApmfOgy9xr3tB0nlZ+cFnOpPm5+1Yq+sYHhzgPVoI
cMQXiWmvp3VsYaVytrSXDOBDVjn3RTB+SnoD4VXzQe/3So3oV2h8jpJiK0dZUaMCKnYRXnzhi2PW
LuIws4MJ4fTeRbgnOdKUAX9dHftKfmjbp0AKd6MJ4Kh+U1FZzoewd2seTig57sKuPgA+OTikGLM/
e3oubRzRqw8Z9DrglwvrBoCN1z8vSUytLhzeE0WVeqkfen3zpBiFlwXyU2MrXu37e3TgfOTYNr6L
mPflWX0ZeXGWKWkDs1mVoZkNsxvB5w6Ht3n7Yyx/VOMPTZtdOacvXr2RyG0UX983W1v//zN2wOTo
uSJLtxTbkdUA3QBoGOdOLj2reizsXMB8vH6avVkFCedkp6B9U0f93e2xr65/3qZCiYHu/LKg1mbG
0PfBINy71XNm5Ecdq5CuqF3Lbo4V5PLb4dbyGPEU/m+4xRJMFRhqkTBcSYMnWFFHKXx0/gaISXvp
d5DFOTpHtakgsMrDVEPmpnIeauWLkp0yB3oXat63R7Q6gUB+fwk+AKZY7Gm7GCpA2awdtXa8aNjX
RuzF8ueSEsMcbdwQW7EWswdx2c5r8eKO8n3c8Khovk6S25GCm3q15Z23dsHja/zvwBazWCYjJ74I
Fmb9QbJOtqIeACl5KXvh9hSun4sXoRZXixb1ciBLKo9P1E7r4k2ivvENSOlx4U3WV9KzPgaBV53L
st/IYlbXI7RpHr3ClnUptzpLaMg5OUeiYodei81DVHlDuRFk9V7jiQAomPyBLsT1wWanTqG0HTMJ
Z/JoB6cmznZJz1HrH9r+Q6fWbqvI3u05Xf16FzHFUro46y2zxHJgIKZT32fqZ+wlXEgxRzhoT38R
iKmjU2hxu/w62S4CgRK3kYCouEDTcToWU9+TpJQzilSB47ZdsZFXr34wvHTxuRVNpaXkX9gGddUO
XKEpGhMwgvsI6Z0teZpfmdarCwHIDRmnTsa51K4z5bgvWuFiMjjprrWb7t63aLIYpeJlnY2aWIrY
EV7v87e4SVFcCd1eOaAAdjcjhTLZWzXx1Y/pcDXiBUfa8Kv8ezHHdSunXeewSuvubdVks2sXnavr
816LuaJvf8+1CUZim6KC0KukF3u9cAID4S5fFUYh6k+dUH3/sd/c8eKgWs7vZZDF6kRyo22i0YBs
FpY7PNEywA23h7F2VF5GWOR1yhAPahvC7R2K1FO770p/NEPNbWkQqQDybwdb+z4IwAm/GxoWwIuu
52xyeE0GJFe0lAuvytE0Gqf7JkTbjN1wO9Tq54F1ryF4CS5LVa9DlTSGSQJsSLdm7NXqLm/sHQJc
/1uQxZ2WWSgYhSaTZzgf875xo2ifQu//34IsLjPdVwYr0ix4jf3JlhTPzB+kemvniM/8aqGBnxM+
ciRWS2XiuYtjw5khFPRm9YEinFfPyceu00+jKh+bovwWhM7GuFZXHgCzX5o5GJksFkOv9lKi8ZQ7
R1F1Nkw62tp9VNJ0AJ5FKez2JK5uJNjQSE7RM+O8XywHTferpkW9QpFbLkvZGo52rJUbl8nqokPB
VmjuAKNeLro+0/JQGjPoAomTe0KM39PNTuHCHPLj7QGtbiW4tEJ4R/CPFmWTUYodo5ZhJjgwsEv9
pQ6Dw9glrhVviLitj+nfQMsWYAu2yvIL0O0lttx1P+6d4WOyqSO0MZwl+xDJax41M+x/w/LRH7W/
1vb7MK32mRnsb0/c2kpAzBhkC2U0FDmWr6epSBsd4aVz0M4AHUy9S74VprS14NZWt87d+0vRBsTt
Ikzaa3rXmVwPw9S/mSTuwDIof4Sd8qRjkQV75vn2sNYmkCMVSQPIW+DhFgscEncQVDLkmaquvdz+
EeNsH0jNIR8ebwdao2EwqN+RFudRZoGdHOQGeRa7sD11QjDWchrjsdFt9MtlO/HKqW7v9SDpAY86
PzrTD7xOkyUPlaNzLFWm16AA+Bf74fJXLU4TKYojnDbZD6X2YtnfFfkLPZkw6/5ih+MWJ2SqoS7i
nH59jqhDnuHv1HKOYNdgtidx3A9tsHFarZ3GUBaFWa+J9csyETZTGxsuFZ6BWiAIbGMe3RWfrbY6
Naq0jzsKo9GW2fja+mFPAAdFKoxVtHja10bQ5vYETrvoZs0N+/eqZntKl8ru2G0dk1ux1OtJBCrS
2oZAodOo/yeP9l0a7wJe7L4/724v1rVdSJUMMh69fhXFp+tIpDaFLE0YiGjqeI4N5ezH0h71gWOa
mocyTTba52sPGFAiiMWDPdTVZTqsK7VeZi3YwylzMtfszLfNiG6s8yY0hJvBkf/XyRnNjRN6RUYW
rLawNQC0jSjl8mmth6k5SiHsHSOk7BO2j37UvMt5xWe2dtQMCp5z7mVF/CBXwxtz9t1oaP7i+HHw
pcR9BgofEoTXE61OcTSpFvQeZ6pOQ2X9J4s1r0z6O6vaalGsrh4Kv2AF+bSgRa5DsSaTQjHA4eao
fIzO8NYC9tNPxoO9mRyvhBL+PTqakegwYP9xHSpHishxcJ882/mLXc9ejVtLlVs0fT/eXqergXiq
gbRE8gHo/XUgVSkNBIv5gpXygA/D+zz7mU8nybT+/FWIrgRYRarmaLIu0dJGYyfUrcD76pJ8HwBY
yuTm+DdMrKsoi11X6WPY2H0Bxpe6Umw9Rnh4xsWWqufKIXkVZXGKaHMblqEA3/a99K4HbWVKz6rU
ii5V3kY732o3zv61fUZEeED4d4g7YPGVymkYjKgUWHPL7Fy83FDUfDSNlwmxG7ncF3XhFkHvVvJ/
giFwgZLf314lK6mYweKgIg7BmP2+WPmFk0v9UMjsc310y+wnLwG92KjBbMVYvAcbk8aC2hEj05Gh
tx41W3eNP5crE9pBtBN4pnPnLFEAUZrSECthgMfqTyunVlA/xojW3Z6ttT2loqjPgYz1JLD96z3V
zZXcV0VanOdIL47dZJaun2k/Srl6h8JCvXHTrEbDjh3yJA04wi2iIbpqoK8KJDuY72v03oOqeu60
cJfn3cbA1j6RyvVClYPSi7MEZleyWpamL+Vnsyr2ud+eqKs+JL32dHv+xGpePAlhNP0Os9hfqt2M
uaHFxXnoUzw7f3bVlojU+kBQgBC6gryaxJxelGu6JkRHqksKBvJCANP5KPc/bw9i5UYWtKx/QywW
gTW29hxBqzkrMI3wouhr12ln+sr7JBrfWKO+k6ryjZSZL7fjrmXJFDKBs2PrAO5riRMqcxKq1jLg
uxa1dnRKvNHKSOvcyG9zTl2b44rk5DiOqvEyaBZco9LykjzWkKq39Hu6bcJofUL45/YPW1uncK7Q
heVHCfLP9ZyX9RAODqXIs1pNR0T6SeDnw6Q9FPNWsWcNbIkeJToiIhXiWhOf/+LzjkrfkESzTpXY
uJ/s6jAn91pl763B8ezWk+neDZFzByneC947rXHwrWE3FdH7wR49tX429S0YytqShiOI1SfDpzy4
uJjqCSJnEBXFOa+MyrVrPfBC3f9z5V3elhdRFhunHga16DXW3Dg2NWdObXgqdiWu7U/l4fbXXL2S
uJPgu2g4uFPduJ5jrSjUSJnzggLKT6tSvAEATxmJztsgQ/Z/Uyp3o/pmysFVOtY9gs8bx97aFuad
gnYrNGVSpMWMTkNeZW1XMaONtIvS41z7u3DcSKu3giwm1BgzGJZWXZwLQD3kE/ZUuYhV357K1SA8
nvEfQpaI6vH1TDqy32ipNRIkfOSN61X1Q97/ubs5153gI3B9C9P4RULpDNlccIWX5zJoCtdKH8o+
/qEaEFvSv7n+gJ0gP8tjEXlYcRBc7L4mDjqzbasSqzPsk3Lp66R+U7LoDRvr9sSJJba4Jzi9dViD
nCcoHGrXgaZYjqQmafFz0zHldkrpILXBybZIleNhZ2T/uR1u5TtdhRN7/GJcVutn1HWa4mx3k+sX
X5SExsamy+VaFMzxRGfDJlFZggb9MaswDpVZ1yAh87Y5BneRkWyQi9YoP5im84bh++gQYsSvuBiL
L4es6LEsz41kHwdHfx8GH8suejBhQc1NuSuKLwAIvTyu3cbPjmAJ8ARvNxb+yqHIKH+5qME5BVFw
/SNALedp1DXl2S7K+6KuT/mWCu7KCoGKIgubeCqwNL+uI1Am79IuTstzjelD5b8N9WOA/qWWha6P
z8zt9bEyHIqvXPk0ZjRsgRfDsfBGsK10KnnqK9q8Y/VXn40w5AlyO87aoGjjYqgFVQEM0uJQGvTO
n+dJ5bxw2hTLBDW/N4c8PvQYDLp+CSPFnsMtI/OVwZFb0tJgdAgD2otNndFoGnq0Rs5GWu4Toenf
xOpfMCiZOpy+dUHkgdt+/blaxTYkZ3RKENuOfWxLKTlFoSOd9GJsNnbAyiSKr4QGFDmzZSx1wPJa
7ihSUv+P+BcOo9FrJ73qItecTe2Q5xgSWUWrbTyC1yaRgFSFkPJEn3sxiWPrdFLm5xXqv/UXKRTA
XMc/3l4dK+cHUGN4k1Se4OgsodWRb8j1GOoVuvgPNqTn2inhDP+FYAQ8VxRlsQhRHdwAF1+qn9TG
HqKa6yS+s+f6Rxb/DYkOaQOYCzZfSjT/r2NorWLUnVbW56g3j4El7ZQq2Hedf3d7wsSkX98iDALN
bxpC5MsIqV2HyYu6QZQ34LVmBuda/2zisVhnrdtHW4JLW5GWkxaXKddiWIDUfrbiT5kPFcR8l0if
bg/o9SpjQGwgPg0vEPbr9YBKZAOCjrv+LCU4UVi7PDF3tyO8XmPksIhJcrdz4qE4dh2B9uzUliYR
av9oYVjati92uLFBV2NQ+BImwnycJXpVrnKqbIHF5V4/2tEL4mnocd8extpEARj9N8RigRlq3QTV
aPLl7cnNe+GFfDvA6w+OogK7XSwtTuvl0tJzOZxSXSnOSYMTVGjKHeaZJS3Osoy9URrmjTrRVrzF
lw/yXB9lejFns/A1z9Yr/37MpE+5DCpOq7N6o2Lz+okrhgexFAICFhKqmN+LJCLzpTDvtJllIGnD
LsdYxNW5E5Sh3qv990prd6NSSK4/DRtb9vXhLQILkX6uWjwOxNq5CNz7c2RpPhkzmIEM44o8wCD2
ASM7L0oeb3/CtTGK2qhQQIRCsNQmhDwRd7nKZetY9TlDjgQ7Rh+dUjs7qOg/F7blmlsX/Ot1KcTO
hVMECTRo5sW8FkmhceHJzVnTfrT6Q7PlP7AyfVd/fzF9uRpb+Nfy94cx4oH41nfj4F0RuYm9MXkr
65Gzm2njNgKosiSwClUjR5vVhgTv+5C+ZS3g6IK261bmtTogEQa9QO68pc5vljWGNY9+cw5N4660
oFp/6KTCm6v+lBobPQ8xOdfXBR+HyiHanvimvMLAFsiAz6octVwXkVvAlNdDMsuNI3w1CJq7oj4l
6OOLVLIupDmwdYIEzFcRv/TdIW1e/nhl40TwO8YiN5YUZCowMG3hqMuencanCmQdzpG7KZL3YflD
G5A0b9VoI3tdXdw4IyK/+StPWSy+utd9c5qyFs70U54/DsNWbW910fGy0fjz1EKWTnOpXcBWKZr2
LFfv09HnvT7uOJFGVd3fnsCVkdD7smg5iYoOwm/Xp1CdV7KGR053jmC27jW8lu6bNnI2zvSVpxqt
HoG3p6sHumN5ibRSG/pOp3fnKZ+91ElfitB+6BXlMCQtnnbD09RlT/qcn4zoaCYnxX4x+8+3R/r6
EARSAnRBCHjxBlge9FxXdG1MrYfx7ef7kK7pIZZUqnfq4Lu1mqT7MKDtiIzvvTFO2f3t6K8/KNFB
0GAaqFBXWO7utiTTaSu7P8No8XpndlP5yG3rluZGer6C8aa5x31CgwPVNdLB6y/aRH5tN2Y/nNsh
rhLkCNPqJGu5vc+RAPOiuXUOjpP5HojU2i3HQDlIclMcbw9XBLk+YPgRIOx5k5D30qq4/hGRkplx
y8I6Z7O/GwN4u/HoSrW+sQ9XZpXSGc0k1i99imX9bvT9fDIGtIrsYR+/bwJBETqHZb4R5vXSEc8r
dKXQpyXNNsTPuLiqG0rPqZXU8lkxKvlNqXXzQyjBTtD69EtroS9oTnJzp6fTM+BUbSNPWPHFtFk5
9FFFyVmzloMs5362x8JSzgYqCJOOHvv8oUwf0u9DvEveOPPTpMYu7n9+dzCSU/vEHzpO/of+Z64/
J/69bEbeltrK63m3BX3P4cNyLbKxryckU3MDJl2onqOxKfdTLdfWo5PHfeUZoVFApSkpiG+cVCsL
GxkdZAcEiJpPvexI9Z2a9m06o6ht9a4GWSRzOghJtoscl6tXzq5Irf00x/va/PNTEhgk6sSQhahV
wKu5Hm+gxGnRpIpy1jIJZ4TENM5N1FYfbm+alVkFfwB4hCRbWC0udm6V1j2Y2IBZzSPlXu7NWnIL
CDRup/GkG+DIbpwVr3cpV8uvTIBGHyMUKcnFuq7iebStclLP8KFUxHlMhDm+prVRZw/xWET2xkr+
Vam6PhVoHji/xEdoKr7qnhQ1pee4aJSzbO6yytMtDAXcUtshBIrHgPM2A5o//vHBex1zkSHIsW/U
g10ov1ja5fC+2xVG5aGmePvbrRwRSKixKoH/wG631eupTCpyfYoxytnK9L72ZqNVMi8t6pznRJpU
hQdEEIViu2znXRDO0FIyCZGm2z/idQpJSqz8KrtCTqaVev0j0M63pVHq+RGSoh6pZti7EQGVgxLX
1r0xR4eh06ONbbkWU6TGKLzwUofCfR0Tyc951GgKnMfJPk9m+DDRQHELzakRFZbPWGVvDHJtpmkQ
OyQSIHZeWZ+mGBHrLapF5zwfvoUhBCZ0pdQMVBcCU3d5nHhS0bhVUm+s3pXNwi3A9ud2pfO+hAgq
dajW0ciZBzBJ2tvj0H4p1Mzx2rjpp418aeUkgFkujO8UgfReqkg6WUb+hy7rWZeDp7aHeJpU+85E
XoKU4faaeZ0AcqvpYJapoYurdLFmkkEq6x75GjRN9fBLZdb9QZVqeWPy1qNQywNHxr5fQoECIypm
hRPoDJQzcrOp7O6SctgCp659Ih7V/CGWBb0bMa0X59kwtMWQWrF2tlPcoGWt+6mHQetVgLc2TpX1
SII+CNqP6vVi1kp2WhInqYYTt/F1HIznyWjfSv2WDdpqGG59kg8yZxRergdEx5AOV4rTfDOrKEuM
gXMURYy7spLnjVKVuMIWZzNjEa6gZMdc7Ity2BzKhtQEpno2+vQEFsPTqv9Utexl/XtNko789/a6
WxkaTRNODQUmA6aIi6FVlqWGHSzlczd+yufUdSC8qFt6Bq+XHY1CVhygLyp8lr0IIut4uKKeaSKX
iPeaU06fYnNMNg6k1SCgSaiFC8lXe3HDFFHNeh4DguhNJ++qqqAzM9ilHf1NIJQz2eQGBf8lCt/p
krLIjcoUSl2Vp+YZeU8w5+33P/0yfH5aWog2c6zDBbpedPJc6zE+MyaePE0m7xvH6qu7fiIFcru8
UuKnPw/HupNpl1CD5717Ha5r/bopwtA6p1bdub3VP+uhfWf+Obke2ML/JR+CQaYtwsxdNSA3GVnn
UKrOIgq6On9cVXGAl1HwQndcWPEtVpuTCtNqKbCwR40+8mjxacRY36vU3mLnvL4eRCCkJX/VDjm0
r6dMx0Vy8u3Eou/zuUmkDwVi7RlOcsrWu30tkEHLkZsB3zh7adJTD53slyFijWbheMGAFl8A1VVG
w3Hr89yO9MptZgAVJncynwc9l73aftbscjd0aHfZW3fr64SFROXfMb3y+A7byuFBSiTNf1CK+i0a
JKXUvFWCikfqhp7K+qg4FDD1QJhz+RYfKrbxXDF/ahyFXh6o4aEuo/dFVuRvcrvZ2LgrBxHYHOEH
BHCPkvJi43ZItHaZPJA1hDRPXUkJXizAld9u79fVKKInQ55JBrZkYkaJavi5WqkocsRl5eaaWh8V
kr8ft8OIzXJ9H2Fr/wspyvSRWy7WeFUqbVBmSMG2VpruYgemQCrJmleZyri/HWp1RKDOEUsAeg68
93o7FZGq5EPTktnpUe8hONijCWDZG42G9SjCf4zjgQNc/POL5ASRwNm2wx76e5w5T8iPxAczD+3d
7bG8Wt3oDHJoo+SMzSz/WxRdpQGFqACZknOXBW7t608NjbNG4zq39GetaDam7tUCJxwPVkR8wUST
pYiveDEoo5jbcfLb7pygsZxy/ji542W4zmzt2lezB2ZXKCk6wOF+8RKvA/kjYLhYUTsMyfoXtG4z
iljSlhnVr/PsatGJKCJHRR2CpHi56Dp1Kouga+ZzLVQFPVOb0gAmeq9/TREpbXdGLOXa21Gy+/RN
HMfdk6OFtnNMejO1Hgq/0A1gcZo9u+Q7Ybdr9NH8rrWlUe59w4o+24hvfih8WcGiexRAyrHp9Lfa
MCTdrpKU6imr8wRF3rJwXoox1H4WU1F9M1p1fpfGdvIhT9T6MW0naZ8GfhbzgNbK5x4lS+pe+I0V
u3LuhqeYWuq7IYvnFvS4I3X7nrLuNzUvkq/Z5EcfYj9Mc9fIy+LRT2Y99crZMB80kL3hHoRnyB5D
POGfMFE56P1+kOlFhMN0UOemd/4fZ2e2HDdyRNEvQgT25RXohQtIihK1viCkkYR93/H1PsUHDxvd
0QiOwx7bo4jJrkJWVlbmvTeP4Ogy45APZRq/6GURla6WOfNDozeSfohiVYLzaGi/zCCROzcCfiA/
KHWcPQ85Us+PRSzxLl7kGYWnqA5oDGT5KL2Ecpx+W6yh/DFarXWbyPX8DS9PM1emc1V6GvOZfxZJ
BqWtzctB2UlBmcEWHfr+U0jpQj5MtpYou9xQ6sTruoJHRhZ1be7WvWp+bhdt6vdtkZSBy/F3fkYx
wyFu+mlOHMpmi/Q8yEmdu31cd+XOaSMF6e46QVVtYfrP97gIy+W2Z+9MRi+OWnc7T2GubLz5Xh91
K+ejEU2B0eRdK+gFpy4eq0nUquM0+swyK1BsngfesXppjtFBXpwx2wWJJX/sG/RV3Dxz4k9d2Vkx
G6IVujv0JZ9CqZ2h9bRZyX8GVTaB/0gTFaxqwqYbStEk7ArltZ3KFIRhn8m2Ad3MjHPLVVKreyCl
kHNgvnAgvEAj7fNQDJQfKE/me4T8638A7TT1zlGW7o+ESHi6KwYbLUh7BAizV1I1uh8rJ/hkxXku
3UA1yfuD1Q7NdOycpp93Gsj1wgXPYn2c2lGWd5CLwmw/TMtchq7RMp3B7WvNir2ioVa0kZ5diFU8
pShRCFSxyDVP9zeZhyoqTGrSo1nBKT2aWnQY6j9StiWqf97tAFAK0wGSCL0bmnmr16EtFcOEUh1l
6SRUPqL+MLkOos2HOankfZGjoRH3U5e4dWEzyUciUvSBJR1KC2QmT85wP+p1sqXLcyGC2qL/wOXA
Ywi8wOny0R5PzU7PJ5/Hw8x1IKF+Y5p/33v9QOpje5lJQVPurFI+9X1b9rG++DxpD5BYEAXt7vrW
zMUAVgexnfebo47Io4HKsFDFP13TspiDXi6h7JcABZ960dO2Kpw3B6tMlrVYnhZP8rvvPK4gmFpQ
C+muWOtLIrNba2wnaUH7L3H2aI7nN21T9ndGq5cUF40tjQFxh57GBWGPT0YWzstljRAd2qnko0ay
HyWx5YWhXj04gzTsjHmQNnKUsyIAjAXaHMy0oFTDjb7OUUaNup2ayL5sBPOtYRY/1c4ej1PscNkA
2HssTKXzMkWqD9c/5IUjIxCwFE+54QH5rqlVslTEYalqC6jv2nNqdS/bw83YO8+9UGdBj0udXoYu
ZWL0bVy2kxuLkQFVkDxf/x2vH2+12QCPSGQQKIQVuPYocDCtM3SF4uukWd5QUjh3rdEc3GQq6n1E
D3XfV43pESonb17iynOSoT3kcc/IaSapufk4/KljS/d6pSvu816WHmR5WT6jJjIe4Os3Ozq+GWPk
JuemqKPqUzHXnTsXc3BA+ax+tMOy+3R9UecnX4PBQ3ILMZVKnym++pskTa5itWphJfnaND9Wav21
q7StTtwFJ4XPCxhX5tsB+1idxGpmBgEZzeQvEDceVHUKdvhz/MtSe2ejlnhuSsy9MXiVMtKT5uIq
kDFvOS4jrVL9Mq111zG6+QaxktzTp27aOA/iH3XqDayHyxgAC3cemtenO0fZKmLNjuY3clzfq107
7+XBMD8Wudbec12bgqXaecZkhp6zzMOWJu85QYFbhNDFKGb+DUJ8dZM0Dt0YLdA0X5lo7iFSFzgo
o6a/JCbYOvO+taujvrRuJY+HIRQS27fXXefyD3CoanE8We6aZGTDgXVyakWACpkzO4X7tJ+8TK4R
TV++KPLnGjHAwtIgpttP8tgCONx6Ylz43KKTjfPSTxaTiE6/Qd1jfx4UYlKZD58bBc4e9Q9b96Ig
AOV4fb0XPri4unmpC1+mj3NqDCoRkr56J/u5jEoc+fOCCs6g6wcrbccvoxQH+1Yd0kNhJbmnLU65
v27/PEehcCTm7zFDGKdbk9PsaJICvEn2h1Zx7o05HvZmmbQknGb2oyikciM0nAd87BlC7IfhIbw5
VzlRoEjyUtMboOWYmDcI5RZ3YWBnDAhVhw9ZGuSPUjDqT3aJWNz1lZ63c1X2l32m4wm/6SxVULPA
Hu2BpWZq5AWl8zwn85cS3b+kHz0jcZ6jMnppEyQL9S10zYVVY1ooTdvitllfc3GoR5MtsepaLsSN
7QXD9zLxdTN1K6vy4vb4n9b6r0Hh428isBYHlId6DDr16Er199RODxCJn+xKQsi0BSAe3xV1Xbij
pWzYvnB8wAyAH2Cd3OvraVULTQomS1CuMXM736lpqHhpPtCJHIx0w9S5sijUa0BRFIZEFwaPOl0m
5F5z4sms+lOJhmjlFkiJ2whOLkH2W47bR4a07KS0vq3q+OO4RHv11zgOXxOn3aPLtg+YmBIx+GJJ
/sKu24fjFjTmwuECkUJpBCSFGDG8iiQ2tbAqAQ3mGxqqj2bpxfWPpKC51myFkS1L4s/ffG96XKZc
G1TiUgTY5OGhM7tDYNDi3prfeNEQDSjio9ANWN+F0I2ddgoaFQKZ8zg2P5KuYrKW4RrvHpnMp+X6
QSsHQiazk1aB0UimSeAjVD9Lsl1h/iwr80bTxj3w7I2c/jxbwRKdIYK+6Cprq5DkBJY1GHqo+UbS
FTehlX/mFt7So7xwr9GsZj0W+8Zy1l0HJZVMVJNTEB2IqCMp3o+3ADyYSwl4hGkBsbHsTXNqbxoA
Ere0K/v9TIb1MNpO95l+7bBRKD5fNHRXEQfFPBKh8XjqMF0k6UPUpLLftipiaO3SHtV6SHfX49B5
LGCYDRATQX6hDLm+3VLAMprGh/SRrr9dzAA11v42NDeSpvPoSm5GoNHgvvDgXqMQEPWSUjlaFD9V
2z1y4oe6MgQw636Wp59BrT5rW7Nrz08BTUsaVYJLRFa5JoLlujM6A8QpXwdv/6xU7bBLi8C8s03g
YNJoTu92UR4IJD4C2yamV67SQolahl0uDUlRpxb3UWm2CH9FqJle/1znTgEjEAAd9R76sWdvEUAb
pR7Lk+6XuW7sOj1tj2MZvv+80d0nyTXEmXPwi1PXy6QmHaIWK0jKGMwbolhR9rm9sWXnrocVBxsC
bE8uuypuLVZeBFOn6b49BTXys5Lyi7PvPNdtq+2vb5vIiU+TdtwYa1Sv0K05I3a0ubLESZYYvlR1
ydGocu4SuZAZJa9qxzkZ5i+R1G/dfZfWp/GAJUxSQEY38nQXp8AK8qLsDD9u9CFHxzhJgMFRPNVd
vS3DLX2sc9cA/wYYjphPkORpcGquLOa+Wsba8Je8NjybKbGHvu2kw/WdvLQoKndCD4unMGDkUysO
CjRLjSgnqgyFWy5PThreKIm6EZUufS8epqDEOUqwvlZtK5QyOgPteNOP7Rhs7KBnt2amjTd2UEY3
TkedG9zsu6EinFr2jcyXZiAU7NXSSt2cBgDJBgKH1bCzo2i6531VubPidBv+eCHTFbYAOrA6wWhb
fSxtNtJGDxzDr6FWHst8lu4z+Ew3kLR6v7ea8LbIov5mlkzN00c1uc+nWdmSvbhw49EcRDtSoUUN
O3GNUIunIZSHoAA9IBfk1NNdp4d7vfiO/qKJ/AvasW5oUpSHWPrJ2ky5L7gShQdKoVRgBVJC/Pmb
jKhqHDkMFtlA28+KmfkSTTs9miOXzLXa2O+Lpnip0poCC0eGf2oqnJDR73sb/IIZ2fK9ocHm/5DM
caa6jjRM2oag+PlRtEklQU8xxA5x2jVwJs+yqEYVyPSlMghemsxq/1RTIG/k1ueLElbIDoTGmCCJ
nC6qXUyJ6Cqb6D/bzU91cLRDptHJceO07TcO5MUVkefBdUH8loLlqa3SkowskzLLd7pobFxKYmN5
GEsI+RuXwkVDNJGFCCNvFGt1CJXaNop24EtxWRdfssDKb2RJrjYY2ucAaoHFECVvQRbnCK7W0yb0
MkpI4b4ROuU3xESA8Cat9NSMzXDXj4Z8H06LcldM0rxPIEcf0kTOj22e9x9rJbvVkyRjxnGQ7a2k
Do62NOg/5C7tvibVXD1Z0WjuhqZLf1t0zTYygAtfHYUg9AL5FIIALkLnm1NjjQ0P57gNQJUy0bgM
qRSaufHJyOaNT34hRnE48S5B2Dd4la+y7t6aaC4aauB3XF+Kq8hR9M3krs72VB3if+pSCJtGfT3s
NHOIioOdjuWXITWUrSWfiyKrNgkq6TAeQbd33acoM9QD5SSymX2cJLsqkaeXRoqcbmeH6QEsRXAz
MNZrl+akdc0oNftuDh7j3Gme0GZJH7LU/qI3aHdkBP4P770PGVdDFY66o1BIXqtCy0o/OF0f2ogn
mPOLGdJxK/Owel4oVWwcjfNLkdccICywKmKQw5o33PWiRlRU6cPo5J6Z/6OhktggUFpWDvT4dwcX
UKa82FFdJW/nr6duNmth2xullT+U9qNghSgLYtc/3rt3oppObY0CMXFqXUplKTSOUjV9WAqajvmk
/NaVYfHMcHOY1NlrAP0pWm8ohHBuzqWlNcRjtSgss4eAy/QpS2NRuIwsZj0YyR1HZ2vq+FnNkFcq
zSDx/BbyuGumYyRbednTOH4ocln/NFMA2Q16jy5/NP5Zgs7wRh3QtxJpzkeVgfYbOZqIkSfZLtZJ
3CkTEx8ovK8uhr4OOq3phvJhSEP9ISmWZc/ErOnYRt2fVGIWcBnJjYeAjvLp+gc981BhWAikk01w
V6zbUlqPCumSO+XDVAs+k6aFFXJQQRAq7qzSCjnkS9f8Sarp3awFDBOgqNPy1hOKrafeGksArgsl
qh76BcVwKHHyHneKXTsbu42DcR4WhS2QVOAticCQZ09tJUaBEqyWVw9GPQa7oqkcGAqkaUqpKB/A
zEZ/7SHR74JuSjLXCmP1g+JMxc31nX59l6+/MZc7BRGUOeAWrM7naIcRXfqqeliUxvwEjQ3BPGMS
jXlLYwOgIyXjXBxkuew/5UaPIE6cpfPzXHaZuzipeddJhnXoAueXCl70sDjzYYJc4gVpV/28/lvP
biyxYYLhR9uCYts6elfxYDjMo64e0iDR95lqPxZk2ceqsLVf1y2dJQ9YEoRmLkZNDMRbFRtpmqQK
wsPlw+Io8a5m2iZ6uVO+EYfPg4k4XYL3bhuq6HCdOkBst0Edm7VGcy/o0l09FCq108bMn7tWTkbk
xDtji7JyvodAbzUQniSwoqyxeivzFp8zTrXJyL0lXD4VdTpFLnIeUv1UTWWyRaw6NweJCwQXqatu
286aAmr02rggMWP7DIAEQ2TRkLQfZAcQshvLUdi+G4ggkFWcKP4JDrfYutZV6U1bS7Nt+aGaarHL
+NBkOCAVGoUbmfmlhdG2Epw96r1ngA9cZmnSIrb9CfSah3AvWsugoNJPYxAx7uq97gi+840x4a5v
UjUqeJHB6GLb74GuuLyoStecEvvd0Z6nG/g0SkIAS1BhO7Vig5Re8kEC+VsP6lFbGkSi8SK4W3qU
uONokSwYnV66jWamG/iZ84BPGkrFizaGAAms4c1twBTj0YgclCamXTUE9/EU0/huX5ZBOdbSy7v3
k0GHJnhJoMfogKzeBmE3l2NChuj3dTZb7mzImeR1tpk6782xmabDGwepcfCFomR0uqW6XSu8QaoS
Ulp6E1vc12qvSHtH3eo6nbnjytDqpjZrWwsKA/m8zBx2avG3HJ+tKt64K86iIkZ4IcLmFpKBuMnp
aoJgbqNYqEqUZgfBuSxfCrnPNyq8F428IokonDMQYOXrTSRlUmAja9IPMRg9I+zjRxnhjuK9Z0os
BqE3vo3Q6TmLTE5GycixkQIM4+B2zBnaTFe23bCy9mtudXyaNAa8kkzTahVuoy63m56n0b05e5WS
en2fuAEsUms+TuHtda9e+wC2QKDBRXmdvQeV7PTzjOZsGZURGPeZ/MHuJq/eWV23u27jLF14NQL3
m349BRAQEqdGZrgbVCoc815OTAl4ZpR8WXSr+DLwJLqrZyf81vFWvVuAnx1DbYk9G0rdV7k3w2dz
arJjLzEWDHXH9q6oMmh8uf5PWToaav+JHm7N+3sNG2+TG34t9WcyBkTO2Jn167zSlrmx88y+B1KW
e4FelLcKelke7ZjmiNDUtCvmpt53U23vEjtOH822nY5SZxYh1bo+uCtVu94HVhk9Wm0bPFhSXL40
ctl9zHJBIphH6bgsUZDsUMqRd10HURPCdm+0e90CVexGCjjSjaCyThtYFDxXwQYFaUhJc3XWgfTm
y7SY9j2kcN5sR0Vtb6X+R0rp4frH3jK0Sg0reQawAFj9flju6dl72qi5efyUDl/+gx1uOIH7F5f2
ynEXtei6mIl695YxM4nX3DtF/KPS6/20WIfrpi6cR15u/5paBeTZ7Es5j2z7HqWxDwHaslZ96OaH
zpBdVR03Qtml/XO4RqB1kl9T3Dk9K2rWxxrcJuc+G1B5HxH3vm3hKd/Yc/+oW7OysY1im1bODoNd
DOBjF8lJVubkQYsCpcTc2DiTm5pFv2vUeEuv4JVLcGKGir1AEitwuvHBNWYmpVKUOFYd+aMaV7WH
gnhQ7YeoG7624WAxW8Ua1Z8tnAci0JxFkze1c9978qR2s5eWTv/S23IR7RqUuEOXarSGtMJcprrm
auG8/BrMPHs2C1nR9kWqq4xZNkJN+UeuGg3I9tw3o72jVcIjMFbDequXdKYOzL2GVD6PezGQWkhf
nX40Ze7jwFKm0HcSIBOD/Qwa+kZvjIgJihJTzn4MNQOyNGaYtvnXhb+V4LR6P+xnaQv3duaspz/F
Wr1CcuoBShmPod9Jd7mckDvUx0w9WqPtot17fOfJeDWGYI8BwNY5g7tCb52NqJtDP86+xpq0H+a/
Q/TCxNj7Yfp23dTZRSVMic4I3ExUiNf9cYlhr0B5lxD14XqnBncTGPF5Sx7t7PAhiMKzmiDJA0vk
LKff0THKQUXDOvab3H7ogy+Bkh5HRhjr/UbqeoZMwWOwJHimVCrA14tf8iY7HxwnCKJ8AuOjSPeG
VY57jUS2q7Xy01hr8zGdymmfKQx7MEMl/TBFdnuYI6QXxsgejnAZ1Gd5BPJbKuRuNVfjh4C88akv
tI/l4FgfAXeiWX/9E5x1bPjRgrMosl+hEbbm8swxoNhaSxK/Tn5HYc14p3mnLvoRwtTBQqqmnu9R
s9wVXzmMmbVsFDsvmqcnB7aYJgwNupVr1xAKmlk2EsS/GeRawx1i5MFdZwwu5AdYgBNxxfhgGN/D
5mvf6rsoAVZ0fQsunC5oqP/+hJWDlEqaGqlhMpZx/hkmsNk6N5B2Qyd72hbARbwnViGTTFagPWmv
iNfVqYdEk6Wj7s1qg/lmrP9OweKGw4+cMaVq+NlgXO/1lZ27PuRNdlYUXrl61gz/sdDQLFb7yFdi
nw6I19jxrnCMvZH/um7o/CBTQaCFS12Shji15NN1Qe+X7VLXIl73qgBWu7n0OW834CuXViPihXiW
Uq+QxXd8c7ySrICWlYWxX5d/JMkLnwvnvmt+vn8loAVtEBdcbowOPDWS1rOhJn0bcwhbL6t2GaMS
lXmrGnLhcgFkSkrKmYMPD4Xq1IxkhZoVmEYMWvqrpeUf5LA8llb00W7SQ7UwfBU18Eb/5oTV5Npd
87TM0l9BiZX6jafcpU3ls9k8GWgu8qNOf8gyzZUjgAwIVt1V6uuM0qbu3XHa0i655CJ4B6GRpIRc
VRyNN18vi+sIkvKY+KaUeMUYu70xuWGyITBwaTnggeA/gvmEZrk+YHopRYuuJ34o965EtISs5vIM
GfSNYH+WY9FhBtwEep9WFiXQVdCQlUGNwgA8Z5t0H0olH10RYXfXnfHSat4aUU/3DBC8Yi5Tk/hC
GtmsuqdKK93UeQ4b+78sR4wpd8h5hOr5qSVVryfHSfvET6w8cRspeZKlcasmd1bohnIB4wNYk4K4
EkWXlZWpLqumyfCBWR2mYxMp435yFmPXAOeimGT/M0uaTIXbyPZdMTn7YHSSdwd7LjsAGUI3WcgF
ru4b0sgJxUI58a3YiHaSY9838OH2kaz9ndvK2E06F/X1r3jJ85mmSX2fDgqxcXXEkDxppiAVPpk4
Rx4Jyw2ZZOolTEPbWNwFfyH+0pQCfQEpbN20MCu5r8ciTJEQ+1uyfwRILW08weh595JODK0+ZBj1
faUnUuIbarYHUXgXjIYPM3d/3cy66YW/iMQNpC9qK4KLceqVIXTBIY/TlFnmTr2vgiIc3XlxfplJ
3nqUjiM3sQPFZSraGEI3HDcb1hc+3ckPWH26RYqZ2ViXqd8q8jdmmB972XjKZukmkM3RnWz9MTG1
r3VY38w9U+AoSIN2SRj5nidIh01ZLruo6Wi769ty6VfxtiPs0JSARLT6VUUJcgKaaepHjeFaU7LP
lo9WZbz30crmUxylR0CZQTXWgKI60aIexIFYe/tQ1z8j7UlR4xuHV8/7l/M6/gUiPm+tNR0hrloz
lp2M5WjNXtHhKVm/2vrdBTixHF41uNOrlXXA7jVrDNo89fu9SccqKj4r7Z8Sstfn66sRPnma4jF9
ivAGCAqoLZyDU58dtcFJxoZh1ZLKfNFmqEoy2XF/3cglD2DkGSmKEE0+m3Sfh43WtkZFuG6/qdmX
RL1pkr/XTVyKJUL/CpYVOAnqfKfrUOo8gHlaYyJ8zIOPU3rbBztzS7Hy0m4BKeIyoEUDy3/1Veoe
4bTJIGJp5VL9AaTfesw6MMuNwHjG/BOR5K2d1U3atFWJakGU+tW3LC1ciakGSgHvPHBltJuaWj4G
eXaXVbXLwLrMih4LRd84T+fPDH4CuYkQwqK3sk6A2riMW2NMUr+U/DnOn6as88z2ZkwjNGS3oOcX
HIT3O9m/EN6jDrzKtvqGITpWoqR+Pi1uZ/4N28LNLGPDDS/4CBBl0EH0NMTjceUjg1RHY9DM7Kr9
S846VwoPUMjZ1i28zsXlUIsA/U5H3lwreyWh3dftpHKx9Y2rlqG3LHdz8V4oNE5CmOPc6rgjm7da
zlgXcZtYFoHINvGP0JPb5j/sGJ+emjy9SabUrfwwG5n5whzdlBGw/8TL8zDEXGi1mzaf3n16BfEA
UhWuRqqzKl6ZSaCDe3JYCpmjNkZQ/ENPy46obGwcrUufhqMrsClUZhl8cRonKMk1E3Al5mvnSDfp
Xx1I9tZ7JW7ElxHdVf4qOMprDF861EOQDy1GkJIO7b0TPinRQ51tdc8uJBygx0WnWjQJQBCtFgNq
dmpz7LQpEzjjdN808W1q1rsO8H0Z3kW9fQfQ83j9Y51XBV6RPaTGfChO0uqwpsYi5/kwZ/6ifEgn
l3lfFY3/w2+9+nrd0KXzSjzn8Qze71xdsJCrWuIVzzYOIXivX0w/cAe59Taf6pecQihXA9sWsP91
Z2KQm6h35iz32y75XQLpbBcwsmb7/syB+/xfM6sDK7XyFM0Ss7yr1rgpiuh2yeYflp5sXR+XlsNV
+AqBIhtaux8N1EArFiaTj3Br3B7Q5iEdQ1FHMfqNIseFCxEFPqr2IE7w9fVQEhoetNUUMTNcS0xP
CaB/mNZWxeuCHwDkInMEncADdh23p7BxnHHB4do29iLDcqVW9aiH0mndiA6XCh3wSwRkGbUbMW3j
9ERZdm1nvT1lftLfMUzQRcFQzb7WDHus6Ez8Iw93c/wrD39Sb64Vw5u7raB+ca2CWM2jU3CbVxlG
EjSlNo1a5pfyjUVyWSFQGsRe+B+uKMT/oOs45EsUp8SHfVPfUJTScAa0ABFrzI8l2gKUwKRoo1wq
HHqVXEIn1YUQhVjKmijdmxVAuy7I/FRD/nQ5LpniNdpzF3yRtsb+XAhK3LOQGBnNTJ1qDcToalo7
RoojFnB13SEPE+RFkvyYz/p0W/WknDmg94cYyPv7T7UAv6LSQGWFbH0VDnlvqWrOv3xLZ27sn95P
hvc3VMD3AhBC5EnIV63LHdoQlFUURpHfd78qcE+yAfa8v8vhCjib8lUXogdFFRopdDUFnnd1BNBD
aE1pmWN/iSqvYEB4iMTd/Pzu0M519aqsCbqAbPfU/RAMytXU0GMk9p/zpd/Jxl+TeTP/oZsigLX/
2hGLfePmsRXNy6hTuLSMj2Zg7XrpZ1J+BEWzETgueDrhjwqpiBr44CqBQZhyapDAilH8TfY2Gcwu
NhSK8krqznn6Yxmq905XJ8d4YxGQxunK9FbRKrBXMTKemafzQlCTj0xOdE0521jbRYf4/9rOJPSi
rEoKpQgo/rYBrcVRZoHmz6m3Nu6SLTvq6YqcnpE97Gzs50hDz1rCoD/y2i0m5oUbizueF5wOf4s3
9srzAAwHqWEXtE8aYzo6SnozaEyRuO7el43Q1AYdSUN7/XHSsTVklAATUS9fzPCvlc6/r1u4EO9Y
xr8WVvfEEIZpnylYSOV2n+k/UQPzGtm6kZQHiGI7ck3vusFLSyI1p8/w+uZYM9J6J4FzYWKQqvxT
ARVNnpsv102cO4DGzCEFiJbAAbB5pw4AyTqYlJwYLlW2V0ap23W/pq3y5vnGCSMoWfA4w53Ocr3W
YsgdpS6/rIJD5hiPifY5NvX7aJqeoryDH2vdXF/W+ZUOlooLglYrR5aYerqsJpB0B2RO7sOKcQcu
oulDaL8MWzP2tsys4nZcBV3UFBU3oLnPMiN245byQF5nbuP8ub6i82jHikTVltK4BdFydVJVR8rs
RB5zunRPQVx96aD5VlP7uFQAI6KtoWSXvhisK6pTZH+CUna6f4HcS1ThSP+ihFZMzDtamr7UOhrW
TfcX6Of2++3MEcW5oh5NCibw2mstWeRqu0leqt7Xs6TZtYAJdogWlDdaP23Rpi+Y4laHxEajSYyI
Xb0JLPqd5Rwpg5/Ggf6QT9m3KQnVw2IZ/fH6Rzs7wHQy6GMJtqNAda6LEk1gqlJdD4NPv2InWdUu
ym6vWzh7jp5aeO2nvLls8yAz26ZiLZwjye17ud9jsTksRdrd0FBPPElu1INutM5uSifl83XzZ14p
zDN/EcwEjSYKzqd+MtRBBEhcHZDLOoQMY7bUl3DXaI9MTr9u6OykCUPoxvHwpsyPlvapobJKEP6x
WWdr3mco4gTMIE0slK/+uW7nom+8sbNa0NLVqRIpLKiTv6Tagx5+ybQNHuCWidXZKoNYnuNE55Np
H4bp12g/lNqP66u45HcoVkAYEALNuODpbiHQlmgoywy+HE+uzGjESas2PsiWCRFB3jgeOo1FG2mY
6JIfaveUDB+vL+HSLr1ZwlqILevCuY2tcPSzot6VSu2VNIQLc6OpeRbncCvorIQd8A8WfL/TVUDX
G7O2S0e/+E3fwUuMlzY/DsO+iY/6Fo7mwopgDJKbgKAheK4juN1bI/g1VlQ1z0XykjGiInm5vmkX
lnNiYnUflWVVWSmqIL6qfC+z33yXunxqAcp/UMqN73PhQJ6YEv7x5vurfQU8F5lPP89aEtSfmv19
QkVS2codLtuhakhN71Xn8NQOpIpkHLSYXdM8Z7S9wuYBhjqo7iy765t3IZaxon8trTxaUEWU2cIX
ujLxUjRbGdS8TzVPChistLF7F04P0kRMJUSmVox8VE9XFcqzOttVNvox4INCX9yRV8v15VzcOPRb
X9MfiP+rSGYwNrlDqB+ZUfkur8MD2gKubt7oU35z3dClfaPQAEFC0JO4DE7XYteTMepZP4GO7914
us2qr3bxXbyLlH7jtru0bQ7ooVcNQcqgK1NqUoajrLeTj9wdREotiby+Kd6d/MA2F4RX/kPpEEmX
0wWNdm6V0sSCIi29N39LariL569quFeUIzCId7KDqOWdWFud2ZlXlzOlw0TFNdnlJSMdg+dhi0p/
IU3ACJkV1Xd8fA0mahTKuW3XTP5c3zOYjQGtqOXW3xtUFoLf6Kzp/Vax68KnomxCSQMqL0Jc64o1
QgSDJMXT5I/aQ0kbvtkaNXxhSScGxJ+/CUBaaWey3o/4QjrtxzTxKBcG6AKi8ZOplpu41eag5gsR
/K3JdbI1jfWS9hImlZpgZDxE5Ma8l68fp3MIjBBQYAIg5XdqG2cjCBL0aOyKrNdPk9thDt1FM0m7
2/3Qm26a7GROmcXMN9n8smH48if71/DK74FKJRBpOV1262ftDukPdYxFFv6j7r9pcbmXJ8MtnV96
arjzYLu26o7plmrGOQ9jtfzVGQ/KolFtk9MXqjr4LPtBT9Ud85w6fk4CHQNW22LtgvwjMuHa9AKP
tK1curKZ48nZru6PQ30oh+BWTyt6gEd7OXTOY6tM/+kzwQ6gagwGAlHMU/+zlbDXAeROfkybeMoq
t6EwnVGMzA3PmtwheEy6Q8/s8+tf6UJYB1H/r9mV21PZmI08mom28icnLN3sa6gHtFU3gvqZ/AFh
6Y0dqFyny4tQsZAbHTua89POjtkHaTjOn5l9LD5C9H0If7S7atDcpVP579gbN9Z58XgLCVcqbuCV
1vmfWhlhkplsrx0jGBtL+7H6y6iqwyK1nhoPB2n6LAW31/f2HAMgFv3G6KpskPUjSiMZRmHXPttM
vTXgJCTlHWwCw7gPB89Wv+hWdivjchHDO5dyox53DhAXv4ADjv6wJepYK+9XFrse1UXh8Bt5cdS6
l15L913Q/lDqgy4P+96ab+uxdkNtF6Ud+uTVPYz6IZKYPVzepuF9s/ywnIc+C+7ycCtAiOWf9BZW
P26VUoxNwmQ5jR8XmsbBCPJd53wI+qM27YLmAdGi6KMy31bBFmZNnKQzs6hwCEQEu7PmNhR5mQfL
KMwikbeEx07zsjx8aCTn5zIZe9uWNl4Fr++jaxZXX4FZCilDsbFYFcbtsvQ3Ye1phuoavpkco+ih
1RX+6IsmI3VL4hZKbpPeDot8bJt3I7nEntOEY/Wi66evXJLJPVJZhSo/pT+qw4OhvlTaxnLPjxrg
ORr06HrzP5DLOz3qy9xq8Vwps5DXepEar+Utny9QeffMkCI7/a5Ww+/rJ+08imFJAHCRRUNEaC3z
4gR1W5iZOfsIvAVkOzDnlGTXbkKKz13n1M7qQ6ZQypdGN2Y/eZFNt2iOEijSr4383ANkvr6k8+Tg
1JRY8pt8pE6dMlVye35NgxnqG5gt883/kxFQuAQpXqva2sg0ZFo4YsTUDwib1vPCpm0SN0VsP3V/
sZR/rYiM/81SnKWsK1PCip58LSCVHAtGqRB3M+0Hs/Ic6JHaZGys7PwVAbkDeVg6OXSdEQo/tcmo
oHlQGajiW+khcf4Zk6PVPVYMcsm1jZvlwoeCmgx3HNymUIZc3WydYs9O2qaLj6YPi+mfENNY4np/
3R3Ohowyko/uIep4HFyB2Fhd1H3VddO4JItvlU/lx8avgtTNK+qZqBk8TbbbMdgl4/9dN3vu8Fhl
AjHNX0qpyJydbqOZl8tYGSyu1SGQl/cF5LPJM7SXkEJuF99ct3bhwjw1t1oklC3KTx3mlvQQRA96
k7lj8zKMd8HHFAKvJe11bS/p880cTTw6fl03f+4zJ9bXlN2upl1aIrXpF+jf6/K32vw6/4+zK1mu
GweSX8QI7suV5NskPclaLMm+MGzZBkAABEGCIMCvn3w9l7bcYcXMpfug6CYfARSqsrIyX9Fjbdb1
1//nSWiSpKCyocZ9d+5gqCcQSQIPdtljH3wOu690+pV0P1Gu/f1B//1FQYoBRSDDCr7vlZWVXTBf
RTewIYpW9wwGMKxGbA5Qdcx2jzbd2EHYBwTBKLgfv1rQjv7+Bn/eBvioF/0gsAIB6L4PMbEMTVgR
LKmHqnxeL/Eh2vZpisaQaHRxFT/8/XH/Ue78/rx3wSaWi5FTiXPiw3OwPc7fYLPzmoRtzkqMZpwc
hon//sTLWv0e3fBAFMPQVb94orwfSy88eIg8xK4xG0ZSoTA4b1ONBhv9ULT+z0jz+5Pi3w9jXOUm
yhSelIaHFChCLrc22/Y8fFLideieRprtJnuIQ9KMY3QCwN74+WSWD47J5ZL72w9Ofn+NaYbFm6vU
dlN1X1j1nbsPlvA/j+G/Pui7S7bckt5QqjfwpuX4UHaAzO9i3fKUHv6+cn+OAiKmogsGsYWL4g5K
kN9/yTgPwot5g6cqEWcYf8vGJHN5DMJQQG1qC85yXeY6gZhfo/JxJwqlT3JaelSuJNn//WX+66uC
CXcZsAFZF3H+93cxoY28ZjHsV/RbQe+Gjzo7f0ZyzA3Bbw56IClKgvzduShp1HVjnHc3RPK2DHDX
f8qCTz2HRVK9/l+NxYF14agjhYUeBKDp9yl2RTdeKE66GzroOjUwmfo/75GL6hoISZBXgPD5ewXB
ch0x9loibLkYc136Vu4Sfp9C5eIjqaz3m/EiS3lBO3NIFYI9+77zG8ncOj0mwU0AnISwH8NoawEr
eNDhG6U/2JD/9TAwn5CJobeH9tS7pKUDjJurrSdnM5+GT9iBRwnp7hIdC7p9wA1/vx0uv+vfj3oX
S4yfpngUnJyTrjsxV2J2TQd7PSMZI0TWPeS6Q8y+/H2P/xGc//epaASDogmo/f0mzOEL1y9LEIBr
6OqFPOXbYV2P5MxObvxFtghcuR9/f+T76+efJ0LV8KKphg2TvTviXsVdMQf4pJE5xFmrXViHr8B9
66J78KeCfVBw/6NM/+/g+M/zsOEBMmD/48T9fowVxlHFxvFdNyYehVMXaa06mglyplPymcrHmH0m
HQZ5rtFK6S8DzmMz24MdaE19bcef8fYRI/L9BYVXQp8fYHoCZBhR7nKt/Cv9Vik28LKm5EyGg1zu
Znrvuk/oTXywuO8D2D+PAe3yAqZj3uC9DxlaumxAkMHmLe2Xjk0nAu+gvy/mP630d18XuTzIWahY
MF2fv9u1Yij1kkcLKubp2ZZfUQ5C1Ls1/m36UurPfm4zCvHMXTD9mG84mMa6ZvJz9qHq738cnt9e
490NWFYMaiyxpWfRdXWFkeoquU+Dli9XCT/0H/Hd/0j98WWhTAKyRopIlKTvsasVtrgwu1jZuXKP
Mbxjk9uVTE2BXiw98jukNefsI4miP8R2Ls9ECwYcewzEgYf87idGDgPsrvLsLOebYq+dqov9VFz1
sOO9hxJgUu1T3ebdk2A/yF7W0DUNu1aVH+ypP9LX96/xLhcIhATtOd/YOSHfVsxHw4oDvfo7CQGV
19VdL+NTPLbjsMvTpQmyl79vt/+IHZgCuHQcQFy5zNH8fnAcJvH4iKGWM89fSlrUXQa3wa7mX1XR
1yzqdgOUC/7+yPcpHu5+SEKhksRwO/S73g+EbCNGYhdg5mc7PjH4YI8TMMPj35/xx0G9POMisY7O
zUU2+N3PEpRazBFbd16KsV4xpsP7j8rGP74cHgE1iotG0MVX4/0wSDmFsV098Wd/2OanLGjDNzfM
9QxfzOJUDR/Vxh887r2AraU566sVjzPTCXpxsAH1v5afwVu+7JSsB9rEp203X6d3gt0HYx22w+uH
7fg/Y9Pvv/l933IuSxahMerPavwUAuHeF3XMa/gdVhS6TE/0R9BdK3C65uCaADtCeYmxsGX84F7/
8+BiRg6sgIvROVKWPxwJOmsrD7lKcZYx0JXTPH+e1dDqr2x4iWBXOKMpGN4QqDL489ph3ggtjrk2
c40OTQWxz79vtf94G0xPQYYMGS2UtzEg//sRQk4xzNFAwdoeFABupckZ25u33Qgp8SruzC7OiD5E
3pmdmTbzlg5xdRoqJW/5xSBZ+IHuhzJmmCz28rDOCr5zRU52GwvDD87Fn2cP75piKvCSIsPN4V2s
cXG6FSru5/OovizJ3Fr52LuPhkKhi38Jnb9dYpf0HtIzEEFARY7l+v2bOBUrnUyBe0qKgqa1AKC4
1UvH4vt0IdE3ktr+baNOhA3mHOy5CwLz0/syFwcjU0ijr14ON9OK6f+WTTL6OsG9/tb7gP1SgudZ
jSZ9dbUl8Ibdi9ExSC2r7m5bTfE8DSvofXzNeFzbycKYyU6BJccENc1hRWPaHSKozz7RJYFBVZ9T
l9S6E0BhspAvB79hiWuo8AXRSWQWQxV2LYdWYB4Lc9Fran5oSEM+T0rT5DQOQbI0kbEMJoeF2J5D
Pc8zbwotlR9vsnF2mtQDi8L+F4U0BUEHueyqwtaun9dtD9NhSKYx2KT5PeMl/ANqzID33/0SQGiZ
J1AHbvvMbugdMh9gsJEYKK7VHtqbE/Ions51lFMMUomZ9dltqkolT3M1oJ8bjWzkdZcsy9rmmdg6
8L56YMXczkkIW2EEtibRvJSHeMsXdsSrABAK4GD4wxDk7gDoUyWarJsjdEZCIIoYKhiy2va5eVFl
5/qWZ4bl1ym0dSCfPEf0ROF9+6AFn2DHq7Lxhorc2Bac8vneyZC8bL0038FJi0Mwk6bsHPe8MoC4
tvIRVhWVPvSQwYUXtU/N2sJDN2szxS1vyDj388GNJSdNv6zTTxdh5rWFFtAk2rIMNcJh4vt+71nC
IS+OcfLTaGT8U2dVFxwGkFKusn4I+I6p0m1wgLsst0uWAp7PQhrazEtgyAHKTfKpK0J0QWPobsU1
yBJT0BpWzDAXSviaNqYaQrm7NMTOYq5KAuiOj3cYkhKPmQEBsyYpSyCtOYHmiqFXMd2Duxb11xtN
J/ymkZoDW8cualQQxv5Y6Mpcry70UePQHf3Jc8WCU6I6iYJlMvG8h0s3doVXYfajV3CVqc2qRLWL
g0Qk9eTC5H5K1q5vqAUr+bhMSwFlDj2HETwcOX1TslzeqsSuENIKZqMv+iDogKqhNBhuiWxfu3zD
ehFilrAheTwx5O2blTsx0mVr89RWKAJTPn3mHLThWmPS07eBnFnSTlVObL1aVBjQYI58471lcK6+
aCtn6PJj1HPyEBDu4b3ZJEGh8MgQ0FzJsBp7yHsoyHsziPfWyRYt/mqFEWVwLsC8KM9zkMG4KRqY
mvYm21II4BS5/eYgvvYEi4b8fsVnvF9CUx3EMOHZQ2/dDwsGXF/HDNVnE8G6EykMbKwhocj6zxKK
2p9JltOujh1cWOvFEvx+1WGL1YVb8pdQrgVWNCr0z8TTYa37KdmuSM9w9A1QTl4nBm1mNK7MLJqt
U8rUqDsqyEeDfIs2r1v5c7RwjL87T6bvbnDuFAXSY7pSZvR6KOhFcKG0pGrALs+PTlVurvEV1Yo3
8BwbJJRxvZRj8RpocOVh2bIIizqu77Z26yTdhXq6XHEqC0CFg01pzbnUn8cxkwtozrHA1+IsQEir
YvlDmFUziGIueFG25aJsTCYj1gSwFSVNqsLKA1MvuyeIeuiwTjv0zUCIzZCUFXAU+pFN3Tq3w0or
/OgcwnE1BpOjzwWIDb5Fyp5/nwpYkdTbrPjWUDiBPw1Mum/jqjloRmNfjEdJL4sKbY7wFs6L4wyX
VfiUXzYZAkIVm+kq6CYwuviQI2CZWGTDbiu2MDn24cS/L26sMElHujDbJZGGThHaFPNVyH3XHSkS
v7Vew4RHTZp6LIRdqzUH6aj3WQvEf4XwZbqZsQk7mbzmkVEpJrsWZesK+liQ8nAknjCSOpcwqx2Q
0fScLKchh+wmlboIDsUyyBeI0gfTqaxmddhCt4wHmWkV1ViTgO+FklV5phR6P/fg/JK4DWZ58SHb
+vXaLQQyd96j+15PIhfneYMdw2FzgXmERU9wCziZi8c1Dub+JggXFQG7TpMDmt0EzAhE/VfMLcI7
NIFv9/d5KeBwA6CWfXPoWTx62EsmdWzL7H5ZCqObciimp80I3tfJ6GCOWI1pgpZzIUN7KJE1bTtR
LVuyZ8Qt8pSmF0qwK8k4HAIGadu6x5jYE5RHkvAY5UuQH+bMd3cuwk3T5KCWR3WQyuK7myFsfbdl
2poG8p9J8hhmE9CONOn0eHbzWJ5HzGCgb6ih7dnC3z7mMGrTZmnjNSP+OjArpS0NI5vXs0+GYTcQ
U0XQ+cfbNxH259jkAEjxGeHg0X1aYNL0hExjjWqBgLFdS6o9njelpQd1yZCxiWKU/w1NpvkL2lXF
A5T96JdermuPCzqCWHVWMTfdzGunlyOXgbvnaBv0e81CoOYiq1Rew8w82IXhYiAXdXlYO9EStGzH
y+wUEzOuTQKH5ep5g/RqUF+MNkmbDdNi6zIw21cCpW5Xd/jQEHkPVky72DFIQL8skjO1o4z3dKBp
jCH4sHOnTE+VbYC8MYYUdfHkcRxJxVuJgc61sRQiJQgKKhdXxHNS3FtWYReNMixMY8fQzjW59NBa
xPOsuwzV0AEEC2zupqvm8bkkeTiCkwm3630kCOy0UjOmwy4kE/nlMu7Gneyz4g66QpcSCToevBVr
AL2BOV81DigDGN126AlObbCqeBEw2AxC05AETzksREPRLQ6Q0rhpouYKaxHeBXnvu+s5WiQ9Zgv+
enBdZfODjZR5KhjmmRrbjXO417nk+powFlwHHRl/DH0mHnxmvWsNFUBsczIuDBPpZi1Rhat0PlVQ
oMI4DOTHwb0jQ1FhRzpABSqJbbQnLrL3IjWWPKqE6wn+nDMlT5kx8WdpVFnVsKiP5uvcxN7iNvdQ
QwMxQofsecAUharXtANMhcwD4QaCtX5tUxj79Zid3YypQzMuL2qNwl+bFePQePTp1yP6QYzUyKer
aN8ZLZDrIQcFkA6jY8i+w13O7hceMSjvhUO1gxNrOUJXx6zZkcSxJg/bUMW0LUdoJLQDXyLx2DlI
JLSh7/rPJoTYYUvCTqQ3hS22vt3mZSSHjU4qO0EVbKhOqDNQckUgQw7fAlIV5LHDGZJ1EIDU165L
uYbIsDjyJ2QLZbH6R8Wh3Hg74K1UawuXvBjsjq9xl0fjvtvwj5UaIu8VQ40F1rAJX5MocLRJ0P5/
mAOyvWUmLOku6kp5L4E8XilbooSwTPBHAp8OfZoWGT6ATA989XLpIq2EmcAPlK/060K59w+y4yWB
ZzbRSB8w4Eb3IR22saFLRFmTjYr00GqzmtYKGcO5IqF7S4Uty3rFtFDVcsO6eRfkE9ZwwiWW1DCT
SfHXmMgfUGkFnQ2+HtMvKVT3WRc2mncaoVHAUj4rTZ2UoKoAJpwI23WySGhtocx+E/vByj0CGWb3
WV+Q257FMxKXUMefcIfkoualH74ojzSnhtU4igrPVpwjx7fN15LgK9flymiF+kNY/zMyRX8f8W4D
z8XIN5grjN1OzxaBkfWaggMOTPclHrIcWUcAQVn0nRN/rthMUbuEySZ3cY/bYDQUZuqukM+ji7oD
H2JxruApdeBbWL6QACP0NhjsfTiFXdeItIvSXWKn6GtFQ+AEsP7psRymTNuwz1J+LBNaYEHVktND
QUJtYB22uOEqXsLR7li2dmGNwSLwWwGhw616Ts203uITIf9m5QQYSlRTIK4qPQZXJEO9ussc189d
vAA0oiXS/Boz1FUGRRi3uno2cemgAs2rYscnBVL1qqWNkYx0KWszaAarFsXMNiB134BnAoAC5wR6
MSNtgr6o9E+/FvjmyQyJrGbqmewPFqo2BmEL188Z5ZeaDlOfyVNGJsaPmLFI4zYOp3G+L2a9SRxM
3FkCAwoBGMOg6Nn9XIhENFBY7++UTYElhOSSacSJQI4WOgj4N8UEwAzuaqVjNe7O/HUZhuwlMT0K
jjFdoTIflL3m9WDsehssE3Q91xyyl8DM0OlCB9q6qfGKlKJWZNx2GSJ11MQTAPs6h+VA2PBVQ+AK
SkTLNclAkpOZxK+q0lXdxAsmLZBZReWVZotjTZXPYqq3Mhi3moeVAwbNilcSM6jXzTAVdJht8zJq
snSo7lyi0rEWmuSwGVsynl/0dDlvSsFiUPPTxb91pBBhDWEl0bfU5FaBtTcO9zBZCH6EmLwAolNZ
6TEdPImhWfJyqLApxaCaijH66LIpvZ/h21Lu0nkq5loHxMHoSMJqFZ5PMGnwKYDFGjw74InaMGSi
60zWXxOgTrBPU5tea/xta0KbiTtQdFC2y4TLnzZe+W3EKRl25TjhSPb5ULJGIGsijWA8KVoSFxm6
+v2Ad8pS6z+FIe2nfRgj0CCi6OIJO48+WkjAqhp/I0EbVUJRwGbxdOecIhPkvah2rYMGLEr/VK2f
JIGC3Y5ozlBC2bK/SraYwz4sH2E0nK/LcLvkQBFJ1MOlBYnbRlDGOpvVFF6R0GBAV/7FJKJ/gGVa
DvgHSidPoeKhOmAKK49rOoba1zFOA5wzUmgg1zIe+c9eTlGIaTOCMEhtCWv4Kt/oG6TPtgfD1tS3
SQeIA/9J31/jy06QnolydQuVjMDgqxfBo48xWhupRIW7cOpzsMIinuRtDF0FUkeWwO69K51sOekx
4tZh2jxvS1R2X0rRpeFu7XN5J9nmIA0eCPrFo1ot63zJTFZrqN+ZWlBRQi1zHkAihaUDhFWngFUP
KwxI1CFlnIoW5AwM0q1LxnaQA4zsUQLwR+N+UiKqIQ1KvkRpaocrFBMqQkq4ALhjZYBydYBvbow6
TGi1g2w3iXYkgZ/DuPa+2K2roG9aWPlJAf2kx1jzRB+1nPX4OFZE4LJewlk1qx3QhBJaSvKkomFi
GN7YTNqWCpbZJxPJ6dVxVeJmnLPqmUg5bs3lCi3qdAtHlMHhiJKFwNEyOm7CaX5QXWaSfUSR75bM
RQIebnaBWRJg7ayZgyi6y0mPyO2GcL6b4kghueZBjHMvccfWnQpieqOmaFqus2lBwQgjC4DDKc0q
5PppSo6dh9cu2NnRcomUMTh9I00HJLFGJmOdYwsC2HV9h88Vp7C6hPNiWjYTQx3QAhx9xv/OHUA7
AeJESba8bKVSrjF6UijGAkD7dzIIYahr4eSLu9zRbbxKsgjWH6k2U9lCexasa4adEDcRTAOieuag
PdRF0c/QV0P5rBGhZvjk5n3cha0KV3GbVLIaaxRHiHZbOKQJlNdJ2jdJQWJf85moYtepDV4fRg4a
lMjOLxFCH0t2a9RzeOKsCrnksCQofX3SBRp2ATkQ65R49JdKlCc/w00FXzadmWifI7s2uDQv+uUd
9jrIlfliqjsITVQdoGVe3I2QOq8AE7poQHYJl3SkhBQkcjWRuDyKJJNfq0hvz3EQexBKbOB+xZD4
Ry2TLBFv09SVTdn57qHSAXb8GnPcf0VCcI0vaHy9BH1pUV9AtiOrK0BWGid58PuxRIhG8b5cot4G
Ntwe9fTImlykc35eMD7SHRYvClEHMUOMXThWdCeg74ieli+WuVl7F5ZN34Gy3VCXmy/JPDi1oz2Z
UtjJg4pR03XZvpXrkvwYfJIDvhmy+NFqP681nZEbNcWQ4jBD5FZB5T1XHHdolcg3y6FTATEiZPgA
ByeJAD6Ti+f3pJahgZHCcL2KSiCOrQzFUweJpgB1l72YnMZc3XWrL7ddGbqRtKKXCVQKHUyAG45w
8FOMvAprm4bqrKYhATTI1PwSR5lIDkO4mXNZasVar4DT1IzO4XCuOM/pMS/sHO1jvybxvg8sGj+U
ywGHDIo8do/Owgr6eJYYULnjKSRtYKOkP1rE9k9V1ougjVkOgAlQUsEavWWK3WU+6Nn1mvSwlJij
CKT3aVVjXHNfsrTxejFvCTXR2GaAViBxFSuzNmMkWbmzOo2/Qw+ywNpsXNuGIduJdxss9abGTvH6
UtrC3kqvLG6BeFQL9KT19DVYggrZK3z3ltYOIkMCQHuB2y0a89c1u0CQDiSDk6oCtZ5GFVLdjNDh
V7tgWLJjBTTHtxKsnKgeIMd9LBYUILuqEpIdBi9lWV8mIhFLSVDeahPA80JTZFWqtg6hoS1A+AF5
0OPCDjzwmYVM4kFLLgAZryovDr2BQjoGMxf0Kq0vHbSWOeR69hTMKgVQMy27JpIkBLgsrVr3lZ6A
DGvUZbQVBG6MXGcBb8GTkMD0Jppez6kupiOBDSyky7nDEcMQc9m1GwBNCmRYTqaJtCt0uwyx+9pj
l6nGCsGR9I6Qx47GisLPw8b9VbDkMgBROkgAwuAj8quZ4wZEmpWO18pyQDkOYOltGqbr1FSo2o4T
rGTmlisXQqiUS3Vj6BLiFbIFnUMQtDFRsSn2VtISMZD48BmgDvdtpHyChGkADRGpjFaQ2gEB0DQx
3Ck1kCJT/opYlWNOX9k5PMQj7Hzr3tPQtuCvh8MRiYhUDfQNcZ6wXMgKfEqLQ4HxM/q6JFP3DRmZ
pw3tHYP0/ajHeD4q+NkxALuhDK76aNDrfrP4V40GD5pQZbJojM3jmqguIwolYCG/+KJNUKpNe1iq
5o9cR/xqJQIemRlcOjLRLGBtPhPr+HgfCEuisF63kMVwQq0gqOY4uEHaOe/RSVq6634DqtIAX0my
OhTKbu3EOze2BSDiV88cMiSl+vWB5LJ7zeiWvemu34ZX2G0t7tOMKyR7inFp+9PWYbD7E97S0XYL
5wxXW1eN8XWYdXH3dVXThgUb9HgTjau0zVAJohqcL4uxp6TQvCUuIV+mMCqxGdKhfNJrCSZWF1qJ
5CR03fDoR74irEk5A2ONZ0/KtRFGSX4Yy/miKAqLsVTdramb1YnERkUQGYWh6fAIvdgIazHaHJYp
fd8HLVzlcqz0pNiDEIqlyPOizv6AqKspAZCjWYAyH/1c2FVPyQCDi45CIm4Pd4GganDvrWDuLxaO
SFemD4oYAXugQRsgW12vrNmiz0DHzVkXKOAOHFkE3ZHJ9tkZ0j3TdyLKyYMtPKTmNhEhSOYJ9RII
NqpFlN6VKotmxv9JniS3Vh9N7pxol7lw9sqiW4UwHUSCIXOLlrOcJz8+zz4XDMiDyml7QeDTtpjH
9CjcEsojbCNpENRZ6Ux3ADGIRzvdd2WEId9C0quRb1iuxQbhF+S6eQ9JXw4vybSUGfpBmHO9vFOK
5VrHEOMLUq14vUXmxTUAu3neITPN4K09LGDkp9EENkQAT9a44cbm48OEGknsWIk42iaEd3qf9RHp
DqDeJZ/TAlkKPlvJgpYZSMdRjI0ih1zGrrO7DZwLc4hWK/qTqeZ0uHYRLFnhQFDAMjbnRrKXdUNI
PPUd0psOGJ+HukCNa8JkPxOoWPrrcIvykyGpyaErdRmiBgD0KoN59D+YIUX3BqTOFfe4XhMUIX64
EGgmiSSJRvpqS5Uq0LtiAlnsAKQGqT0NjnOaKgBdE1WwzegAbaErAE6NdwDHJgxOHxGpprDZqkH5
X5NVm7wOMirXPR2L4W5mkQaNJNgSZGnTvC03I51i0TA9DtsDRx7yHPRI8Bqf5+IJdAy0choeKB9c
Vayy5cso4u0g9IZcYsMskzhBkBlw5liGcmzJDKeNQy5Xld1Va8Qwyjfy+XvEEnhEwSRJ8HqM0jA/
loswdwXUMPPazybawfRpO3cwqYkh84yUb5couV07FU55TboKLJ50mPofMeVhcbZKLyGwKABhSFJz
lzcIODO9ShI7TQ+Zih36HEqGdM96jmSXcJkCknalBMJpSopSJB6RFgxyO8W67J8o+mYglAY5WEqw
GDAPGhoiDxbZNTuhpw94YcDdmNfjqFAR0S6Mn/Exy0+oMNyZmzX/aissVq1Sag8F2zr4suRy/rJl
lYFTUgbx+z3VeUKwCwodgw/MDADSdcrvI+CYEnhBXvi607p0NUAAr+pozYMnDsg9qIlyEHnohw53
wQrU39XV6AsJUJqlE94GBhZNgTsap0jHflcgWj+tfhy+TYDvPvXWIA+DTohq0m3LTkwAe9qNHpVe
E3GDd2KpmHQrUxv+GmSUmDoddfQqaKC+wTwxWOrROvmQIsFK2wVFt9vN8TTdrxje6GpMAm8vi4Ar
mxnLIdtt1GvXqEuCif5Fzp9pvqEolzlFqyePaffMxZyBgHAB6g0K750DF4Ehl9X92lJn2dpaLvIK
5yGdHiv0oIFRGebzZgaQMjQzHatXT8FEOgkk/7cbOLyPhFn08LpIw+e3W62/E8EECDry1H4jXYF0
nzIxuDoCcnY1Dz3P92s09KduXj1aaugJYYABUCbWEYU89igUho5oAWVIaHqZf/LAAJ5xOSRvYJWg
MwRLcYUeG6Tdn4IetzsqpmV8TvAh4UwkcafXwSQDD8idxd/yZS5vZ6FHdDAirXkTlMYiiCXx9Gyq
sLuPUkwElGarnnzZ8RCtHeuDOmITgH6xCCB2jkXTPRjDGbTQOO5rQHgke1nilbKDLhw9UPjOsXpC
H+rGrZCqrAPu2VXiKoPujEp7OzU5MsCTq1LItG7ozvwgBXogNcBP+Rl2NAOAMICGDxhOGNYdhl7m
Ch5NPsQkYkTnpMkEkmjUELbDSlOfXBWY0utr7Zh9o+FgUggJLQBqo2zV6xE5pE0B0qOV3YCML9E0
G1PX78e5Cz/pTsNbdnXAuZpSOazvkoZw1Z1GBYjCMNBt3RrDhsBb4T5z2/W/1rHSQ0MGU6CL1Jv8
aQgGldzMMlHP6PZvQ12tqIGbYRalOuBXx7eEpmyr55VVhz5BxoAeRGf2s2TsYdIbnNI0N9hUKfMo
gaVm4nLIvTqOuhdobfiOP1I9bxKeyjDb3WULRtqaMPHl29Yn4FIvslsfQBDgnyRe824h2YodMV+6
GiiKzasKjLoBMEB+eEtnlI7I2r7BC2g7Sx4Dwil9fiWjC/fVmip7TCjNwjoYRP5rcFtc7Wy/5MOj
S9Bqwx7042kx2FZTmMYvqC0ukLktwGiyZFDXeqHQ6djKeEY+FMYnKnxX7OYk8+A95Zx+q4Qz93wE
rlAbVMt+D3zSdQ10Md23IIWn4h52WuMrWBLIekqSsbxFWhlkoAcs89Uae0xBw3vIasCQTOsTl34d
9z1S3seCJpv+QimYIOBhZwoSK0kAslwji0DvA2iN6utlrtBpzhN/2WW9ttsxX2OaHtGviCna5ZC/
PS2jhbuwy12SHKgJtvjYi0q+9DhqKZDaKUu+A4s10WdRrMn0BbklAbtixawV+t8J3cdBr6IGgTv6
AgB+yA/GzSzcCQVDqxplw/9wdF5LkuJYGH4iIoSH24R05U1XV3fdEO0GD0IYCT39frl3szsT3VmV
IJ3z24gmK9Ka0FT0MeqqdXUxhiAZXMIXgS6AcbAu5HQXWibZ3IMR/hkNUON5wRkljkPXBkgmoPeR
XrJ91Bf2skJnidFFerJ2wdgWtMBT57Rxuwnp9j4BUsR6/JekEFAgb83yPWYpS3jaI36RGzK5NuOF
WP50SdL3iCktcuh01Y5Lf2Il1MnvV0DwQ99Mw8dQQtL8SfjX8b2shVNnSvopFycKghU6ouz93Kpa
OgRKQ33EuSJuCyvFXgTpvSzm5qNbwc85T4r4Jdyj4L912kVxXBJXuodyr+OvZHBnsAixCthgmPhT
FDaOvjQV8mF0jyykiJkEuQX7HGwtlOkyAhkkVevMx1AbDlnjAE+eKGaI5iOPHagAXHWwHNACDURF
bg4v6kBg74s/tnX9PIcj2GgEeoISIkBdc8fcGqwQpyOpLFsdoCAquHL7rCPZcsh85e1MrlMSvgs3
tRuk8c4qGc5TC2/fx5Nm2UsroDRftN0JGUwXHPYAyRGsZzxA1a2J+9F67o3n6HB9Xc2ui/gwJlvk
cm6n4ZJ1VcryszLRJwcnBiLVKRxvBhyf/OY9NohG5LrASJplpnMC58X+4bWKGz/p9eIckU7J5k7V
ouHBtBW02IaMIjpuEVtrxoEaryfovt3PSeWo+QXtTT/mbe/55rnUswvDq+Dn7NHx5sYeV0km6YtR
ZVSelhkG6iX00eNVnKdbvL5o0DSd0/dqq7tRbn37rCJRifMWdJ6+pkoD1/dzI5wXJFWmutRRl8as
m2Z4pOW3XBjCnXRrPgDwWupihVTjm692MqxgfAJZf3OLsE2vyRhDuqydE4b8hoGZP+kKd6fz4PZg
9KkV+pvPenZruVT7LS+hmrvc7Knez2kxxuB3jdPx0zvS/EUrBhwm/CbeTmk11c4ZtNIfT21rqUMr
dsjWMdj178131vXkOsUw5sOY7CZzrCqqTAcjAr2dzwXBwnb30lfbWpI5KVLup0EX5h7h3dJnaPTA
iyqCVwDWgaBALns9pNlKSwRJQ21A5FTXezWZLIsFkU0WJeVb2Vcg9Vy02h7dNkRnPNXpTVgkdESD
25QsP9lyytfYlLfCj7gmOXlGxzCBfODNPC7tsD0qeH576p2pLPEwMVj8aLZ40Yeglklx4ktGCDd0
sL+HHknzkkstxxRVhWdToI+hmOgcrOr2EBB82hxr6rgTPqRvEJWpaTQ/OqSKxLEpb96+W37K8XUu
UOYd17D3q7dthT3/USZOGyBCK4j2CN2xY+YmpHF7ViiEHyenr5dP1yNGNR+R5fG2bVy+GTXk+P1L
dyZ9QJZTza+i2GVTv/c9DA29qY7ugIEhdwG1Kls87sMYQBcRml8d4DGi4YpW0gR3wxw69ghgXZuT
XFO8JJtMjXtiQk2iIyDOsB0qvvLiutelenYgscYLJdOieV9TwKzvIpGVdzdw9VR/1yFOlnt3xxFE
LJwIzWXXbfTgjvFSnamL6202VLuLQT9CiPJYmA77EapK3JOrtaBzlZNY9m1IhfqDXnt/fvAQqKVP
S+ok689A+g1PV1Bq784y50Q5bJ8i/ZMfts/tohvoSAQjKw7JzuXWaos4eaC1K07Pq4FfvHTdkrZg
pRHTXLbMvD9nmOB5PRDKG7gnMsPoU59I40x5ypYYQUY4B9UdtTU8lRqRlTlPo4iGf+4kaMq1hY/Q
bZFp2sOJzaNxPpKg7cNjszpFc0alYdrcCTdXPnMqdy+yd7kGRzeW+qXjx0svgzJd8X1YHbO9CZJf
+OhcV8VjqwvGW9Nv5R/XwfL0cEt6A6IHo3buYQ9J2enAe3VOPLLb/NUm8ogUmkeKWUozBrCn4PDF
leYibrB2tgZGioPbdEdrdOeeBGfz8s2B0llutA18H/NmgiYRkLqormvplX9AIjRtmYhu/D0f1F6Q
4QmH111XmADY5LQn0tAZUkefQhES/LJ7TVLeRc64eOfQuvZbTHauvTh741XEucF/H2YVFH/aiHbo
44qhq4Ml4doeD2AxALtIXlg22I9pHwWYl2sOM47229mWiOsj5bJGnKa8m5RkjpeLM66Ouuc1R8iQ
2D5ofw8d+xgl6ESUH3W6eVEebLQ5f5tcT0YYec3Q3EdjvN1TmMIKuC8Ors8lsERlb6ZxAa/7wKlP
zt4iGPHDMQgybw5R/HJLcq0KubMWqIJZeqJWNTmPaI/NoWfoUQexJYuT98NATsla0DoG5e/E0BgI
tIIDNxASyGaYouZnOy7iawimbQJzUOjw0F2k6qB0HP+EIQ7ic5iM7jv7UchwPTUBR18zT/UTpEmv
z2aA6rk2g397lxdhePeb3kTQVpHhmlZBNGVTq1R471ghFhY3HGR3Tul4PAQ2BNz2wraxB5qh2K/U
6vk7upXBTa4DCvj94tixgZLtSwYyJwj92wQxs4veEjLSfCiQTbAGdom8eqslI5tioPm/fvTsf2XU
NNGxh1t5tWMEWpOug5iOjDL2OydH9BxM7KGvfgoZep6K2Xxop8I7l47D/AagL5/TZKopkN3m/b3G
manP9TQoe+pY7i1qwsn/N/A0hQdgHiab2vX3AMqUbmVc0vTG5EWaLP+FzrwHlzJaXX74MC5a0CHC
HlmnQucXJMpSo7qT0du8w7RlBPwqqqaHBUWZKsX2aLhq92vAhOJe3D1N6Z1Z9p3yD7NUn6JOvZ9s
Z/JpI/ZTHVadijbbUBu7FwXtRlBZ0EiE41GvMrGHbZnDu1KXI+NmehzdvTRZQjQkddUQBx8xQsDx
Eu9ohH4r4O4VaSAFGzn68b6+A6YIJvIJ+k0cVjMmqMpKnvkjmjFK39ggeOBaSnFAF+bI/Iu3zk6Y
X2bpnJZyQ1Vhqtm11GNb8bDx9rQ5rZKaEfaW/XpIQ5/hVc21dyamIUUaMCS9dxx8sLV8RbLLPRP4
e02J1kjYZx20y3Aexnqpcl5XLHExrfJAOkklrtZPHO7N2O82nJDUpwtxq+NVsuwK7gIuLRQGpqJR
dW2IeNw8hg5esHmQx0V4yBFNBIHLinXTD0YeOcWZHtEtwSpodyduizo4+mp2Fh5mI2Euc99sTxVK
8QEojgni4HUNJlMFtKyPjMbNxSFTVz5CoaffUvj/7hgHq4NOfu6jMFudzvrXBjmquYM54G1wLLLq
Y097bwn/OA3oWBtgoSyqy6lniI/NRxKxH2WgnG551lEHh9/OqaqPKuoDNxN2E7B8/Tq9qUYwaIQx
CXw6CiWS2n0roou3JnxmRV6wv7TJv3BsnHckOfHLVii0BpLsbP+ODwP+ZRqv6zIZ6Q21+ZRgpWYN
2P8sZP0PP4ySQh7iYffmQxs1ZfgCWeFXY173DunyOcH1rnft4Oh47CCXXVT4aI2PSsyh/agS4NsD
CFRNd/fi+1XWBnLtTnNkwyeXbyfNxlDV08NNS/MLSLynJs1O9Zz5w1i+FY1iou95su4gSnj2/ZCd
8kQlz/xekTEXHMIdMvG8LKUD2jmL4gfnvU1OjKC2yPtCAs2pmTc8i8nHFY9D7O8X384lWtt9GRi1
6wV4mZ+8dX7EsVVsnm2Nl2XTflB8LTBBl1vuV4hQg0d4P4ein9H4q9a8O05AZ/WWAHl8DYuv2Ffk
hL+ftBHHJTCJkxgoo91f+2If0HhFisiwWOIrOVHGosxdzxH3DR4m+aNC1I3XLpnXrwkNRZVPYcDb
5aEv1pdaxT2Wwnjet9eRlD3z4FX7XH3Gga70id8tUdQMgs73bZ7i6NiUnMPZ1C2hudNjWagYbUfg
P2jcHBtiLOXj76rpeT6AItjtFLdFGp22uh1vsEybfsXSTX4Pq2ckKuDB/+b0av4RTI7AowQx1RyH
qFj3bK1t8jrLtuG+5aRRpy5qXAefZSkrpmSfrEtYo9YvnhBk1nO+bMlGLkKzhtM7bErU5fHIIJrF
OiJNSUgJok3lo/hag616aebKp+rX34Eau4517clLrVS5LGuDGkY7k8rTYUm8/Ob0mEAwjPru6cGb
MvQhxTetC1hTVdV1yZXAQXZkM+7v+3hJuNSCEhSauQoDBnBy90kJzvKX+bk1j2OrwGxiva3J0VHe
WF1rvoV/Syjb9isQ2EHApDh58m3VoBW+UlyhqXSsyeewrJZjVM1l+4svkJLYmg11zQ2WUaJRuI37
PPKD9pfkenwWWpgvNLhtmCU2RL80uVs4Z3YW0a/V+FN4Wjg5axbDaHI+3PZmE4N65pYexiLdf/t4
GJ5bidbst1KNca4zqmiRo9erp/tm45h5tyVUZlZHDagCLC948BETTd9dQZOL+S9jUCBOSxIZ7641
ZpDPjqsU55qx2j8Q2A8/Eirluygd3KL175c9nIscgSAWTyrStuAtlCZwrk3DIXCx3AvkpZW6Rosn
va06Kzvr9lQF89Rdwrns47uNK9q5ghFDgLrjBA9PA+3i5tyOlTiVXgg/XrKMgXkk5fJWzynbugiD
6buuZLQfZJTA+Lpopt6jdKkpf2D8Jj7EwwaKtKKCDl36ZOJwt5F8kruDljyCe9pOSLBdPnWxI4sn
OM0gsLM+hwZk+DacJ+WMwQOPY1wezcIen5UuQPiBuFsnOHMO2jXr3ZKSx1S4qPgWVGH8elu5ZiX1
3F94jaf3Ti1qfU3nzg+OoxbF72hGcVJ3YVfkeiiqv6UJCv9QLn5dP5p4dwBksGRVDx55Ob9BNtLf
2xizArdGhMlbx7ZPzcSAoq09t9BlSIxhCtf3Av8TUoyqnxk/w9DwLtq4EKe5XvbqqkPkv5xTotK5
UP60nygYS4oHIQqPm0snnnwh0a6q81XRqAiJEMVz8hU47Ao8pN3+qWlAdM+uqxC8J4VM3YctsrA/
ZrC7/1gECGBObuxZBg2X4OxYHgdMFtOKwqdD4AYKNhhZncN6DyWChtGV4AGEMa8Zk+DO3+QgMh76
NHAeXRdYtuTtdUNaeCCi5bceynE49QACNpvmwuNsSPv2b83zhp4S7jRm/XGXlS6doXW4527Rj41o
tP8rbn1CfMvU17jXQrCVHLS2suDPzGJab+q3hAf7l+7BELVc4kjUHLMP1P5IJ+mAMeSuvrUNaTgM
4Y7njPeLaFuOqK6UnwrTG+TRJsafVprtmxL76r+lpiSAcpTr8MNT/RpkW79ocQiHwY1+kIMmUY7W
qHkPXmV6HkCrJ6DEhmHKy7QJ9+TkJxjH8erEdjyZfTb3XkCK/AGZmq2eNUiVy8pcg9Cs5PGMfwJp
AY6XZFwoOsO94ffHWSf2+16lyUuPWUkxL3tN/CiAK/u7IiiW8oFe4iY5ouKq28dAqKF8NXRX+Yrx
Ka17lAyMVzsCytEkrzsS5+0DYtz9OQsYoiOed6c7VgtaF47pKuaiBV/Qh3JYLfi4G1bfSBppt8vm
orKG5jGmf/YL7+a3wXOnWQDJoTsWncOtUXRV8wdiXQDvIRpY05dICUkOQ0JeS8aTyP2CvDr5ucxN
/62N4Xhw0vQ9sCz7q3ua2zTiaSqqhXIqLKkPUL9sr/MY9E/on29GXkN3L62re/hTxcL2L/CfTE+G
yKEyj925/wK38rnF4CLR/qzhiHPCBXjfooZm4dDWEZ6J4SZwFrWrkwf0CFBt3RrTixWxhHVZ2dZt
yr0s4f6LkH/7H/BvWV4jUKTxVEdIlZg6ENpzii3ulGP8dPvHwu0q91gz8SKCSboNUWQn/F4/l0yM
9VXHjV3PQgzqq4G9dvPI+vvG3u9SwBU31fTPhCb6qsQkOSYGt8maLWlfxkInP1ysIF+x0yiEiKWL
udCNkznMh3XEHqrcsf1SenXce+py8EkgZa+3o1em87XVS5gcCrRy4YO/6Hr90ahwLQ68wrF7QL5Z
qDymiXXM18BB/StTn9y0Zuh8uPDJJJ+M1dRSRJgSqgNWCHxpKP7RQ6bFbviG4rUwN88GHUr86pm3
tnYJpwz/8yIY0kO153LuXf1znX3gwa4fTXlJAhngGU1vzjvIJAb6zIFCqvA/7vjLPETcr6Ha/EfQ
imUFY+2WP4NJYvw2IUgocBM2GvuPecl8N5Bt66mUknH0VMboZwfiljude1HVEaDCfsfyHbRmzZK6
IL1vnsbBy4tKYbMYgqp/H9OokkhH+khly9ZM4ji6mzOi1yiGV3ybPGypt4k7BvUiyQX1l+/k0AXO
vfV6V+WNWYv9aY6qntlXyTTIU0D+khEs4qzipUDcoZS7fJJ+OkfZGsP4FUQ7bDB0ifks6rXSn9ZY
wGjlRfWKtOv2mOqyDf4B1/A9NPgvi4tY14nZm9eab8lY38sgD0O+yWAjAzFAmZXHU+AkB6NvAEdh
b6PSVPo4decUVhNBfS3u9zot+oPX18E3CoynAjuQhxAnKssZPK10nDXf7bp+g/gd0OR0eBDA/+ui
yGNP6fsFCTKwKL/JZ7bz9jlaCixFIFFjn4XjqtdjYhuxHdb55pIOHQGlW2P3pPtqjLx7sJH1a2vd
TR/M1uyPPUsfFQBtUZjzsN0km7DQ4tUIfilP2wJjcYVW2yT5O/PwB/G8ZE2nKvaJX2BjQOnQtkKD
1L46uWk7wjNsgYvBCFkjHonRqpfZWWWXl93Ixu+kfIhjGKjkl++v2A2AQlGh94G3MoqXZD8RPG3x
fPM69BPqhJu0Uzu0iWQiGQT2XUSCGbBm+hlRX/17EM3I/wbV/lw6IeiaY2TORlin72XByJwF2o5Y
B9aifZ0xsbmHBNUiKC/g3AE5OfgKlxKaXwnM/IfTl0h3lPRYBvlKjH8ydWHcQ+h3O+97mZI0xrS0
xo+1FctLWTv7S+W5g8ihqPvpHPWp+Y/OJ2c+NOECf0gQ+voBjyE/sCBxTSV+14YXd0aFf69gLv/0
bYFrwbb+Fh6rqGrfSKzaWPknf30KJTT9TQ7ANWzmqX8PjOq8I/E2KCdLa5q7gmhdHHmDaK9dJMOY
5d/1i2HgCK5l+sgZ7CD+KkIvQUvgOrX8CtAjEXWBy2duftUoIhEs8kT0d27gTDpXYZhiHClJAHwV
gj38JZiGRN1xdm3/EQZATDuL1lqdpz4cPul3cUL0Xc04f2tkMDqneuiSpxp8kru1Fnyx/CCI6jYB
NHKwo48UQTYBhB5r6hLcu3giJ+xOnQn0sR9AMr/bPixftIHYo4JuEm+tSDp136QUuR0XX/r1k47n
UN0Xg38TZq+pWx07w/SOEam1f7ARwx+x5zDYsAZCPEMUlz+TmdmJ/6II//NjcF2+3WqMDy5/DdTu
gujwoqxO0mzovOKZTJh6PW4mnV+1Y1z/GsIWuz8KVfjfgqWZf9nA1RM6pVUS/t9JVlYEC+kSI6Do
WwrM1jYlOjqOi2i/KtEJe48bZkxe8Vfv7/7QIogwzYTt/jaYLXezjMlx5MDH5ofbAzbNdE3i5I1U
EwLKWvvF0RM9lwVCquICVbB9LN7gfwK9NM0BJRSJ/SiKk4R2xVJ9WaqQEXlvYhcHTB/1L2XT5WfK
JMcLaALsKAbx6V+PCQkacQbHyZBHm+1TO+0KlbdyKp5gfvyACnLDXoynaKExRHRY5NKS44glvs3T
fTQBpbA9kukNIGLkTrBQhCt1nrgmBllFp0Aw57+mWqfpS4xrCJVfrMs3B9RwezaRTgln8FltBlB3
B8Eths5iyYwzIKrpMakumZhG5V8Cv0KJ1rJTxPkOsZdmU1DO34Y23PDPrdiEYH7j4rgFvgiu0zxK
KJsqVj+lcub5vPUdXtZqXbvcVXUUcXoXw4Q6nwhoxi3xUxIzDB89yBHAtfH7iwvee7Oxqf4IMhHO
vD/G9tnWeOxxa+BVF02FSnmHH75A3163jv7BtNP7AAF6qJ9aBDTLP9a4IbWHruhJKQIj7WLu9Wp/
krgIvmtvQTw7LMwSB9/z9PS+k36Ens+iKeXjJmH3nZl0ra+TbLe/bYVB6YBgaeJ8kLH/Mxyc/akV
Ow/hWI+yPW3TKj9MY/r3uO4skISe9q+Vy/rvhkwluhml1pehqh2ZU6eye6j7BareODHhe1jsaAhD
lfifXSVvR8EeF32G6W7o+D4Y9dABoq081NNCbssSIAvLUz5nfNg5i76HZE2guFJ1+X0pqrZ+99Fz
wf9zrnbvk2eqj7ZPzI5WcVlfQIeV5FG0mGnWUiTbBUIIID4slz48CRe77kECQP6Ld+bMfPZt87Ts
BQ5dHGczihescd86MpsKNLoeiSqkw++YbKjE/FqsTDBcage5KlfjL8HrrXJEpMNXDP5O9A5exC3H
zEGOwaBFnEFR608SlfYAL2LTPPdDkZI7nQhHnBdGzEe0EdUnaiQU9aG0DfFsRHd8YvHa1In0vXI6
F6ieSoTiczv9stzjzGCi9d/ZM5Mq6/0Bbb+oZ/WK9sTUd+iWSv7vSJvhGpH5Mj7Yrl8vk1WKpwRK
qebZDSKE0BADn/uMfiiL52V7au0YfCkP0ekhprCAfDqlgbqdFEMPgqII1RTQ8PwtYEn/g9OjX859
odz/yO2gF9WQ0EtkLBw9Qedbefs2Vq9GYU9+kV1h+IQNMYtICcE7SW/0s7iVe3Vi/xmcp1jZ8TsA
GdRPWejhk0N3eDLMBCIDp02YluZ6VYc4qOo/nACre8AUZtKHndQKCGOvSe/Ai/3wghS2b98CUgE2
fswRNFCtS8KYmLb6MQ5QZ3HkSc2UMTFSHeq248DZunCOPjbXC6pf2FbK6jxEW/OAfMpPwReJ9uGh
RZshASzNBXBlmi5ztRKrEDaIKLPIawqol0DEXmZlrPEGhEP696awetxgEcTZzokOGdinXd3fsORf
NYEVLRKF2P9oQy8FOze6Sp5HV8/TG2wVHrM+uUUbOHXrqqfOH5b2uMZD+GNpyr05YHRunguYJ2Z5
hE8/pLtjatm8wUKaO/U+UKywsyKnW7vBAIxlN4Ac3bQboPA8CLwKlL10YlPM+/G0u0/DbMtngfXm
YXUjfNgHDjjVvvfY9tKnKNaDy5S2NDi/MxEIxxVPhLCwRpzGZgqLBGnvGs6/bU96uMpBb5HLHvok
iLU5EdG/Oesrcnx3cl+SfcVfdXYrr+7x9OAH7Mu3dCdhYbpPfJTBbIrsW355jHDUhzEGFdzh9ZXs
8cShLSJ0O4c5VVXTr0hGVrABonrK23qTGNOHKC5OdUGS7JCPyvPGGukx03ebTZsY/pNzOaHMhLXW
+tEZ6dN7R6Nuk6M3as3kJWpiFPxxiYvD6rv7P5/slvHOFgwcUAyBHL7puujlXcVJGOZrlwxfKZlK
4mWGz7+5tTnkk7/O1uvyxYv3FOYm8dqURDdTd+u1dfrYnqmFXAZirKMN4EWX9CTbPVL9dZe68i8L
mGf5mGpPRHddWnFmerOt+lyLJjbvC+803RFDHEV4M0hE+D6tXmPv56QNi0ccRvitPBZUXFxwoogh
XN7+xTsgyMOWdRh4u0LmViwkR5AP5bwBnmDdMS0E7p1DJB3lY2TA8PZYMgrIMeoQ55RLuvPHQqVv
BzZvfQP6JrLmdT8giaOq8mXdkxZl/Wpci5U4hSZAd9F8hJuKfnmYaLgvpE7fXGkHOig8IM8dghGz
UNc3TDbcOwOLeFqEhzYu9pegCIPtGYKKO4w3MviY/YR4+5J3/Glzto3AA77u9M4JVfrHVFP5u+UX
YI8VwnAB0ACyc1xVNP/pK834qIMaIDSmOYxEIs2fWRdW45wLPPtT2tIpLl4rHXWBxDPftyHWpyGK
vPm8zIXZngajiF5JUBW8bylAH+IJnMAXU0hcp6T/aJ6VuCUtcOMJfLIjN+x9FSMAQjzJ6UBgUFMc
obvVxfZ2mY7jMo1v+/7/+853zcfkQ8XlyqvgMjHQDFFW8ffGWaVT14CUhy1ek2kNzKUY2+qT0JGa
rWHt0wfsrCSe0OQ00m3q0viN3gKtah0iRj8A4K7jheNdcmYFG+k/tqpeAbtcdWBtB66bBRvYDbhy
/eOME/MdIh+C2p8653mvKoBbVfZY14stXf/TOlpYT3mB5LFBVcGqDl48AhLiS3sqsYgWBD+M9EcZ
MJT7xC5Ipw3NMJQTkOHj3a++TBBblzMKCgFBO/FC9aY5Vr6c+dHKYrEPXgwYijldFVumZ7Bp0kVc
y0IyB5770inf1OdkTqqbTWuaxIO34S6AQHDA7aQym8lFz8aVsf8KFBR7gyIrHmcMJeVG0AK8XHMo
Z88fc68t9T8E9Ox+BbLT9OBW8RqcxzkuMZJwX59HMgTtkXSw8K2ayEzISe7YXoVOILrXomBxQqXH
c9ahevtYiimAMk7nOY8DEGcEdEK9EgBTg2dhXFAPMUFj3/dRm+JppNHhM6EYNm89b91+7j7EN2j6
njbMvbD2vN+wtdhlyf5D5ai29AC5I4aMREACXtwGKPKI8gSlq0/EALILVjMXx6YKP+Vt7cmLMJ5K
PnEk+2sa2OJDiRjXM/Rt+B5LsedYy7fnaVPdySJ3LVHTR8tfTPwoePCHgMITVMeyYQF/xZEtXjwT
N5Pe/MqwpQcQyBbHOhZu9+jgciK6AzUySkKUE5hLpYVu93rVfba97or7pOscg9K7E3nfRMQFpG7C
P6cyJOVMh9o+Tiztf0bMBljVHd28VVaFHlY6zDEHdMirD1uJwvjUkKLv85yl8/0o3MKToExqeJNB
CY4yiGH+b3A3+XsEGuYTqCFhSQcx2H9vYa/iY5JO5rkH2tKHeij89F8kHIgkH4b+XLpt2mcojpZ3
QiQiiXM86dmKFjlQFx1N/p0JFEzKPIRVeR2jObF5ChElj8nqEWudoL2/d29BQ8d9rLZnDtatPUI3
oUVzOQ6cs9+Psf8k+3XX9/gBsE1oEkjc61TjEEtZqlEDinn+HcVxSu3XINLoBfw6DXDHYuyITUqg
1OZQWtviNayc5hL1K1awOoirX/gGGnTBc6qX56o00fzor+amTtvc+jHAQ1E9t2vfB49iKwy0CYaW
uj2hZkh4cHWLMdDFA/ynBgP+RbmZfEE9hOabgWKLiQlKcTzyz974GGNwcK5sLZuHO3gZu+MEFzWS
CIGRBlCiRql2KJilnCwlwrw9qY7FiTerhhvMauU7dEN1RVLcccqRGxn6zk1KRLgeaTSb1esLsnzy
bXnwZUKkSWnR/S1ZWAer/1zOcAbVAT9xrbnUKhwaKnM5rPs3MCCLQ5Nk8/CkF3qWLmnYYk+Eclv9
kyUJMrjfNdTbDQn2eHi5fnNWU1tldecuf/U6+S99QA5sl6UrKM/jTuQ+UVRDJKhfIzZome6R2vTB
D5dACajg0HH0KxBVpb6jmawwVMdoCYK8QfSCJsaDJAQbJFdl+F7HW/Sn46BBA+LDUcR2C2B9dEQm
I8K2uMu1QoyOJhz69dTLdimunY62+ExWj5rPqWZg4UJEyUFnVqNaieI5SomUNKpZ78ahx5Ncbcp/
NKYUZQpKXbn+bzsE6sEbQPd/xMi63JcFAaLIlN2X5K2Ry1Q8pFglQS+k4xDna/lrzhO2W+eHG8zb
SB0Kf9p7F4P3X9JJQenjgfEQ4WESb4M+94pyel2cZfCuK9hCQgST5703Xl2muRUew/XUavQ9zs0Q
OUBGiDtm3rK5mpI39lLxrbwtymXLTNVC1EAfJ9UXC6aZz6RZri+bF0/zsdbRuiFWXpzyirO4FJnc
xh1PF1YE17lPAO8J7SrSqngtWun9aaRTTleZTBRkR37KFoLBN/riSFnIF1qg7EhzKpOtBWyI/QQK
bUYYM/0YLRegxEXXV+1dVTVi+UoE8zbYAD7441jvk/8Ukk5XXcYGPQLBaKRHHUKAPPpVuqZsPwlq
0eVNqRuKt3Ga5fhMhQoR1coP5vllTidEb5avTFxxC5XM7J4T+tP/SDuz5baVJls/ESIwD7ecJZkg
JUu25RuER8zzjKfvDzqn/yZBNBF79419oQgmqiqrKitz5Vqvap3pFKrrkqRH08L4tolLT43PpM27
7lHRAf8IjaLTD2CoqUMzW92oRIrIOB5hlx1+q2aj+YBzq+DnArvoLZOtDIUhWBJNRApckyd86WET
Syb4p+oIerj2P8tRvI1B4mEQiJO4GgT31R2iXZ1KD+ahWq9ZqSXq2ZHAdErmaSoyTPcQftM/OCEN
FbDRRIZbH9so77dNAZ15ASqKEm2bHXiSkwokklf2YZfXO0E33hO6yB7ExpNPLl0DzgLh6g3XtyQj
0UtDG1XskcR0ZJi/4PrWaqhtvDStj9Qitk1/COI/lvsNzqyFmb9hqv+wg94N8CqIeMzJzCOfVcu0
C9VH87mrXtN13z0YR03YVmtDevWTY7FR3H0MN8I6RbnhFC/RrM/aJ683ionLfMHUvuEbcipW9ZHe
6fVQ2wNEEsT/rrinKd/i7tAyoPZ/eYmRid1mIxa3euiVv3Ir7LI0XPCCW+ZYclKiOE46Gjk3EiBF
RedjA5nXkYLHyc13VJWOQf5yf85njUjwf+Nlhi5Nl5aypdJFIPuPkho/A3J7UuqXQP38L4zweiMz
TrAiqxNu2jBxlUpXneYIv+sXS5f+0M79bHrKAkvxdCw4J7cyfXKGRapNm3Il64JViqaWQS/kfy2k
F9l4M/MFE9OdgAlJBHUBwa5GGCVNPIRgT6tM4odTkD1X4Uvo/JWtn0V9+mfzNbUyHg8X+82HRnuI
Cik4lcVP2f9tWqdhSalhZq6uBjI5YTKhc7zOV4KT4b85mu2ov9V0gfl4aa7GT7gYBVxenWo1jKJ1
zpprM1di8NKX/9C3pnM1fsWFFa9R6NURsQIV3TqSYFswv6n68/9tQSYHoA/cXAVHGJwUOhhC4Q8s
dPTvLaz69N75fyMhMlFGJUlRmoyEAnMmZKIenEYyqxWVl0exop/z/khmF8WkmqtxkOuApa6ni5cA
sFgY6E9edjKhJA3grJT830W7JL0uTQ/TcTiyxnZUDF7iijJxYqNJJNHrw+jkV594HvvlJ7OGDxgY
2pC99xppHwol0CzuBvnkGN9CGKIVhPY6UvseED4LNqn7Qx8Z6C8v1ekHKddD76pB7QWHD/IGeRvB
ouVrMrVCd1MIGZ1Z7Sr8et/g3FxfzsBkjwlN6uglWYVTY+3lHwkEhbFJYWxxpqdKeNOBTTbaYORk
3XI3OoXQYMZAX2nYAl4Ca5i1h5XNooMv7HYGEPr74/vwyOmMmorBHaFIoIWnHluboSTSXhCdrEQ4
0X8HMOsMRxuAcvjfhM/hi/GTp0bzKX7UP8Ww/pBHXWLpn5tjUzUp6owBiqpP5jhQPK3ugYCdso1X
bz1BW9GKB8n30lDHg/1mqJqkywDVNcRIJnPcS6YDdq2KTnn1Qs5wBelWRJQvvTsr41ndwcsEIixa
L0zwVILAkJHK4PLXRcIRXdYnR0IIRqggQ9GfZfggRB5CJeQC6iYLmhe9fZXSJzJLAS/+2tib8s8u
j87jWoCg6GGZyg48m3daEy981c3GnnzU5DCsfL/vYA7rzzX9e3336tNPb8FQVfP8ldLd/Sm4ORRH
Y8SDCvwsloz6wPWmzSCR1GKHGTDcF1IHq6L4888N6Pz+qMUBj486udHJeYFR0bL+3FIGUhSYnoX3
+xZu9InGVbw0MRmD0HSayduuP2ektXTzk6f+Zsy2Gm5b2J+pqz7AJNHk1sI6/S92eT0Yhka4Yk32
BklDKPSSpj+Hid1k77DqbYSx+8s6CSZsOj+7GtbCfGGn3GxIBss0GmgDIRVBwHe9YCUdETlF4eEs
wElcxSDs2ZNAH47qknj7nCWkzSReSCrpM3Fynpu54xStm4tn1YXBG2YiJ3iAfhqkzfH+Ai4Zms6j
lXSh6kbiuaZJ3YYuViDfBQErGzd6qHrL3PwLe4ZMgvcj9Dcnd3TP65RXXCee5TJcRdVni/gJkvU8
frhv5+ZClNHT1XRVlsmvGbI8WSrNBdwCcEKkj9o4VVq4r/JXNy9g5lHJ78vnJhU/37co354dmDSI
bWBeIESfHmgxLdKl2vbi2Uih54xU4Wfp6OZbPFAriKGNetJUJX0sqfs8quUg/SZdlB9U0mgbKEdL
Ow6oiQwSbaYrxw3ip64CLA0JmPYIIcWqrrLvFY0TdPhq1aGB32BVkTtfC61gx6YWPEAN6b3Tqewt
7LS5iVRG4WPJxONlbeKJoDFS+hhk8Sy1n5P3IOQcXA/NpirsbMEVZ/Y0L0GoBskNcBxKUyUw8vlC
WmYW2wvy6TCTdpmub/3hUTG7dQZJS0erRztADzT02/trd7t04zFiQXDNIWkQ2F1v7LQMZXQfuuFs
6MKOJnpIJIRdEz96AKBK5ft9Yx8Pqav7Vsaaqpho/mn8I4978iKsD+GXAWRpDGe3hAWHJpUnT9cO
ahB/k2LKZxDmQrJV/YTOf0/zzaZShm//5gssclWsrKzwqLz+gk7WABRD4HAuSwH3Kr6Q+npwuk0b
aA90/H6n3xQ4s26Gq5rI7r7xubnmzkcYUENKkuDq2nbtu0NQUjg9K0n5aj6WxtpKks/x8NfM9v8n
S1MVMI/CJR0A+seqpiuV5mNKmo/xED0ILa0iZvLlvr3bs3RMMxAVk57SuCAm65ooIEes0BXPjPCx
1p0dbLo012cvZrNgaXar6KTx8FoUi3jtXE8ieTtvUMWYXXnK9RTs/K+gfEXIKaBrSHDQpY7EbZ4a
Szt0doQXZid+A0mbEocFZgWj3BXN3q8KegCyYxQ4r44jA8vdem55dLMCst0NdEm10D76VrjNSHAW
S+KIY1w63Uect2S0DA2WK33iSZ2cNilEl+I5aSN/bzXdXxRb2kMX0ml9f2XnfJY3gCZaElow2tST
YjnRAAQybpUSRjjAdHsAe5a1bxptoPdNfajfTkd1aWsStA1Fl+VqFIrnVqtpnEGcY00F76AKyRt1
abuVFWEdqN2nIS+eqQs8xYP6OY6QK4YWaA1Vb7AtY/CkGjzlK8OC9iiRFLpixJML3643VM+uL0EE
JxTDJiXjBEkAuW1H+u2Z2l4GIbbOZWerNy24VrlcOvpuQ16qXdAHmJYoky2zJoMz0FMGwVdwLcsa
1LBKZddh/VXUhmAdR0m2BoL2E07ZhzRXv1NeOfqm9xgVqUwrpnIA2jos3G6z36Nomk5yTbP4qut9
RPBFxtSpxXPFbbpqNTlYA09UF6zcbhuTG1JDPwS5Y3KwkwdWQXuyoCiufDYLQOGZ/Ck27AHdKOCo
4uG++8ya0pCtlUVCLEucmAJ3Ofg1WT68h1cL1G0eNI3UM0H83zd0u/kYE4EOp51FLn8aF8BgEg16
j6GhLiGHkPNhXyGis3dTxV2I5WZN6SL1OQt2Bl0eQ5SL+1KQ+jirCZPPBWW2v3Sm+GvXb5Nfuq//
uj+o233OoMagEUSRjFzu5HxTYL/VLBdLCXVfKsPrqHmkahtD2JNGC+lWaYycrjc6xlD9NZFRRjJ+
+poIIzUsUUeQqc1mMI8C7jHe0LA5qMZrZXyPqVX6/heareB1PIS0kynegjjorfNTndOJVTnSTIof
E19JPBqV8hY9ArMHMUsYEFPUi/V/4SjE+obKdS8BEZtYgUlJogLWymdCP5ECvApsSU7W8sv9pZtz
/Esz498vnEQt6PtFClI+pxEHxaPgP0MeCeTkvpWZ2I05G695RoTfT6tXWTlkggPz1TlQ/vRAsITw
tYK3MYkPYfQHXMRKjb9WCVDS5/uG5/bApd3JLPYZWVrF6OWzS2lKjdUnoz1IWbW7b0WSZ3zy0sxk
FhU9U9ohluRzktJAbTrKJkXyaFsW5IhH8BnCAVXzQKxc2HAG+4/w3MXH0Aj9Tz2d0AtfMxqbbBCT
41dVOZ85O6fax2qV0F3cusa5ByDAi5T3EWQeK7cwlC1Mp/X2/uDHcGFizjJ4wVmc0azs1JxDsl0P
VbjGmuC7AnkxGZW12z3LGR5b0UDg1k9eXi7swVujlkhfr6aaOkkgQvFrtwWx39AtExpnP5cOQrIa
PkfKue2lT2HwYuqPlr5gb2aFaYxXLcIl9I1NRBuvDSpO0AHdaq2zLNXbHKKB0n/Owwf4omG+KlZ5
Q3W7flMVaW3QWsjhsTDLH7HS9TSDhTTp/BpPPmK30QUvNqoFUt8M1N57jusfmnWiM26lBnsJ5E3Y
rWtQBB1kb0w5ZOpC/AxMauiPBs0Z8M7kcBTVeoz+3W9LyxcyE3MzY5hE7paCXuGox3z9YSkNmiAG
JOccguwHsSGWxFiP4F8b8LceAo6kD+hp/Kbv/EUN0nHWJ5PCaoxFN41o3jQmV1wzKBUAP9d9bmv5
S1Y8ZOiy1zvSUJBtH42621rwQBYCXDfWsE/jo+afJeHg+uXClpu5lChNE+jygEFShYfq9SQA8qcX
QwrdZ1qzNor2RRx4exef018yVekjOEExdddQemza7N1wF67fcZTTWbg0PpmFLNFoYvdphw0Tc5f3
sCnT222p3+GWXmeAiyQnXVj0uXmn5Kko3E8ixMaT3eCjmUDXiuI+wxRDf5MPeAbWOusAN8NSNn9m
p4/BBdsOAJNqTLP5yAQNvdEb7rN+hMNO9R+SzjZaaxXp4TbN3wVzaaPdBDMK9XWADeQYeCaK0xQY
KB5ZhwEheB562z1E6kPvHtXgb8OchsFrrVIehRE72/W6a0ctub+11P0KNrCyCGtZ2FvCUwkdqgOD
Yp4J67zd0yPkwWUcBf5CfHwTiFx/6ceT6OJIaJFwREOsDZ7L9l1B77b+c/9kv7lIJr8/OXKgeDJK
3eH31YbWfzNf066X+z+a+v2f2zFlnVSZzvWhTCM6symqpB/64Llqv6pFaZsZOzbW+2ffbYWFOZtb
XVPFnYiruLbEycslybW2EkKHMRlxshe7NIIIMOcZNWTpoezr5oHuq4UgRLpdKCpERKoWpSJLU7XJ
RFYl131VhtIxjsGOejy19Wct2LjfhvZZcx/L+Fkmb6a8ovyBuKOwMgR9YdgzXyBL4vgRukGcPj2k
Sz+sZKvLZdo/ajvOizeECvb/dBX5XaSpiQIsdo44fsKFN9YIN9S1VMjHQEfwEdoR8d2I/+rGUt1t
biiyyLHPiaAAhpqcPQrd1QIN7DJEy2DOw12pLbj9xy9cnafA8y4tTG40GpFdQw2xIADxG2H2I9f3
k+jQ8Ztuk8Yum32R/awT4SHTvpr5BpFIYyHemB0kZ/qI5DVEZYpbkVXB8GNfk48avLaDiKpwsLm/
XLe5sHGU5BTQihV1CYTK9XopEfjCVAuUYxw4u8b7xI1tNQnycym93b8t3zbRplCyeOGqvDnPR7Pc
kJSfZLTnpyWaEnk0c1BimoLideAnILj/0PNbmQ+590kInvL06/1x3lyOPNUAMumkukSOGG2y4b12
CNGVNK0j2mvrIKQ7Lcq2coZCO6wpOYQc+cIAb2MBRbdMVVWpzyrUND7eQhcbIcyDzJQo9B81WvmF
AuEcB544CV7ovt4kCGUYySOdJisBwjypoIIkQK2g+qv74x63wbUTX3/F5MzhCK1dCPKdoyH/6RFS
Sk65sbDjl0wo1x4kyAZ9VX3kHOnW3AXRg9U+tjCo/YtxjLRYrB95k2l5iOi/J2XTOMfSLWHaPFf5
p9paQPnd+qQhjZtBG58UEkCb64Go6NdI0TB4thk+at+kU6ZsxeB3aZ2iBGnU4h/v7Wtrk7dLj2TH
mC71bBd5o3Ud0zIvlCC478+bdOv4Y2hMRK4oOkOa5ui81ouDzPDp6xyShzj97KMA76xRx+7znsbn
LzFCK/TDb+meLYaHVkFRycjGZsAT/W3bQG+2Tm8ufNRtRHH9TZOh53ImVGHrBnagWo/ohyit9eBG
zw0c5gujH33v2v1NmioZt2pwTRA7Xi9pBL20qbZhYJt+tcmNrxmSed7KObnexnomILOhVOv+WNr5
vl1lZoSSAb4bdAbPDJ4C13YHK6hQqmoiO4Lv04NlboX8xkqHCCOpnxrppxQm6+S3ou0DtEggqYNQ
cyVEB0iIZAGS8lX4nS4ts34ShG0LH17wNaLI49HtQs/OCS2DID/Rhxt9VwoqTmtT/GrB/3F/DLd3
D9iZMQeqwLhOhm2yGwIyFHJe6JGdR+lvE/iGSsvdfRO3J8e1iYkfIMJnqRWqXLYLSCZtHjp90xcL
icIlG6OHXBzDSuNrvdxjQ4PxUXwq/a0sL8DzbtNa3Mxg5w26oFChVKcHhwjzoeaUSDUIRb4rjbNU
fFZ5ENGsTvvmJtIeaC1ZtWW495bwoLdx7LXlyQw6bVcrQ1qhQGh+/q6kFI4iFF4PJQ0h95dqJk64
tjTx6JJCbJK5dWrT/25IG9dE42blU1I299URMm1v4f6cHRnPStMkTB330fW6ZUocBxZ9c3asvgtV
sWogFZaz95z2NB8e2/ujm9muKvHBf4xNjgmxU+NR9oLB0VtBN7FS/zDSPeD6pWhrnKXJeYQhWgdU
iczVDWwLJtOhCGvWy2sRTJAedO+Rjm6jAhQXHGFh6/QzGggU8NPGvj/E+QUkNwJeioiSRobrCUVC
opZSIU9tuOELD77dNyRHi5TGzjdDPBfOpy5YOAXn7h4SIUCiqecSDVnjGl/sPbH0TTAVRmb39Q/1
T4y0oecgwVduS+HTkB70duv8khHDNo/tqQ8tSNrXXfduNFtdd7f3hz9zDfIROvV6mbvdECejD1DB
EY0kyew0o3tAa9Zh767BPgbyQXazlav0Cy41a1BXDYAfxCuGNjHY9pXrkbDM7FL7BoJ/LbbHwHE3
gW6XaQsWc8HcjAcD3SXW5FELLmLampIbgwBfjJwhkecBqEZEnpQXREVBvQQem7kXNLxXh+RurMdN
E72QeFMmz+PcpqkZfrRg3ZYL4cGcBeIv8kk4K9nW8e8XbiNnNQ3lSpLbpR9LTx1tUFsINZYOmHkr
pCs5sokp1cmeHxUBswQ2JDszywJSnEw603a8hI2ZtQJcY3QBUhrKZCxgNOOoDPscSgkYPOOnkUX9
vmfPbWzSnqRdLW2s8ImTXebD+V56lp/bSPasFGB1JygaxWpv7RP3KHGzmmiH3rd5c6nC+UU5ViMR
x+bmXXW9QqiC11mZ4AN0yqTrArKyg44Uy7ZQjWZz35Q8XtBXR+bE1mQjISEOH7Ib5nbcvcbB7z+I
mDXraiNUTz2qoKZ6Kmnwz56dZIPUtVadgu/83/+EkrZ5cx9KGCNdeWH4t6mByTeNL4kLD22hlJJy
k2/SlW+dC0Hdgyd9Frx3JANIdq8gNQn39PK7UIb0+6GlSWl3f1ZuQ46rL+BRdP0FiqV0AC35gqr9
6xwc5+/IcJOfBgUWl2GnGV/S4YuUWwun6M2lPEazGt5G/C5zsk3WXcnECh2qurbNNt5m+nMjPcpG
so66UXXn9/0h3vgYhRaDcwYkEDUXEiDXI/QNpc5zXS/sPI6+ZaG7SzKEKOr6y30zNwfnWM+xPkBH
dGuSGbg2k9A2qFGLL2wED7ep8tnXsn2bHlskPe8bmhvPpaHJeROWTG1cYwicxCvy3jRJW8dBTRem
bWY8GhkHHh10yvH2n0SE8LpktHf7jAfKWIQcTe/NyHYpJKD/eDg4AicnlxfP8umFmkGwbaKMUdgG
RaYyOPvbgVfyfRu3Xq7hbfSkWGMGnieIfL04VQDnlyYB75R0oT+mTa5Q45MKGkV6ZD0CqJbC0kFj
qAmhYYRSZgQ50mcOu+fu/pfMOD5IcKpb1K/5ZwqWEmM6LTOaU23RaFZo9exF/1eoJmvH8DeqtfRs
vT3zGDcdOOrY30fyaHqbB0kwygS4lImz98H9leb0angbRSY1th4+KW16ELIzGupvXbazvreVu0eL
FuIaTzxocrMm+6Ib9QoIedScLKRgF9bltgr58X08Dke0LhW3iZOFRQj3MaUAuy6sQ4U0nv7LQ7xB
Ub5Lj3Amhq+ZsYK+RRAfoxD1b+Uh646lRysC5B/qsbBWXvTl/gKN9+jVLTF+EeQRkgqkhhLCxFNq
VIMrWDO5zfv8K10va1qyF9JDMxsY6DWNl7oKQojL9toZ6XTxuqTNKzuTBtSPHzvouUJ9YfvOONrY
FACSVtHJbt9c5nVp5ENYVnYaPkrD39yyNkFgrWVvVBhZAtHMnBVXxiZXawTZnp7oRWVDR7aWazq/
fjXZH19fwK3dhMKawppwYSi0e1ncHdcTR06pg3IhrW29+ikgCWTSbySBzCevLYtvGsmn+74gj4s9
cQaTJjaecwo5GBzi2qDSupmi6m1te+ZeqYItz1U4b8pvFeQ/imWXDwnEMMa2/5W+ik/hQ/pqNW9W
+Iin2vpTqR7uf86t34yVaSJMmmmB8Gij614EC1GMPG6k+hRcknOl/zHjTwHcU//cBm9KCZeBlvem
tOSpaSTAHlbbBVpQvntK0mhdNQt5jts9poLPZQeQFwLj9THtFwPxlFbNSGzVdq3ADVpJ3UlG1GJh
JB/47evFU2VeqSanPXSiVJGup8s3rLSoFTQqIjU+tq96SwRXofSVrz3/Lfaehzr7JnYwRJXOIypi
vYMckooGgwr8ceu+etm2hb8uOqbIqeWfIez7hD7nDukswXm5P+kz88GXUsuj/4qTZ+rXkHdJBKd5
YztmKTxUUYPSQtn/uW/koyZ3Ox//Y2Vy1mZFgWoFVFZ2PBxrCHlUFNy4BdQf3lmN0aVGVA1Jays9
d2LyJfureztU1Vw5WvDimcHSxYB3jYlk2sEnn9GkuoP8adnbgYzUbwPl0cJAZ7YJakeEEsp41WvT
lKngQY4hlHJvl8jH6xAM08QWldXm/nTeHnnohOrEfBAvcrx+3LwXPqxDMp4OHSTGUtIdIKBcaagt
J8lXOVsw9HFHX68bVzdkAeQA6MbAPa79eDAHA8XxVLaR4AvXieGvHOFrgIap+kcTtzFCTcC/Dadd
RS+p/KUodzD07cKkPfkO0GOeiRC6HRooC/utvITIvj2RqUyN/AHkDAgSp7Wpwot9HbCOag8w8K3T
QVI3AxzS6FlnKCaosQ51hAhaJYCc7v78z1vmHjUIu7kWJi8Iw0x5I5dYLsi8t2THUc5ZibAhPqTl
Nx/F3vvmbr2WtL8CqoAKCPGBNTlMTEMMhCEIVNsvAI4I2a4S/IVTcea2AfAE5IdeU85G7rrrhZZQ
KibHZal25W2zc0DbZ/UwoJa4j/9Edvwps2H9D+VV+wmEqKLuKsjhpLO08zfSGobx++OdOS2uP2bi
dYFjJVAdm6rdP4tQYutPkrqm9g7o1+8eSvRfdnH+Onyhc6avDvLOqh8WPuA2gBnhX8DTgBzzKpgm
PFIzb3vAUaoNPzdl3LUiPftPjpG8ZYG80uvHyDvK9WNoPmoS7LYmrNC7QPsZ1C/tz/tfooxhxWQD
8iUcnDLadbRfjQfOxVYXtNzIdbjgbeOXGVHCXqkV8t8nYe2fNf+E2Fwt7OP8mD/Jj96jagfP+ql4
jF6GP/RhyCv5q2QcKEhZtLqsM/bIwvkwet7063jbkB21OFKp7V9/XViUcpoFfF1f/aoh16+s51j5
+1dtNgUcy2n2dWE25Dl7Y9MLHCbAQrXJ+e3SQyejvqHZyqkdyYhX1bkbdu6Lvw21HRxn0R7GorZ7
oRaJZJX7lH+xpJ18bN4H6FyPwm5Qt3K1G4xnTT8kMJhl7rBF/Xbvq0s9HLcXwdgT+z9fOo7kYt2q
sEA8Wo81ahrNSoekGYoLTV3KTY/jvZl/cnKqTsGG+s0kvSB7UucaZQvBBZRGBZxjKhHNiy8jYY3q
BC2pqlqtUFbb6dv7K3GLlBx7fokbTFArKtnoiWULkYE+FhrN9vNf2pPgbBJpAxNkg0h6f6j8Uw/H
bC2+DP7CkGfn9cLueFZezKvWO1KtlZXGefSl8F8TVjz7V2tnggBieCTUP/bkhY2iauFhTQfNRorK
Hozw0JjVHoL3hafY3CFDkvs/ZibOTBIVJcqu02wt0vZaG+lro89+FSQ6olEsEHrRbOEimbm3xuuD
PBRrJ4NzvZ48Cca9iJKOZkfZe1g8+QhthxpyZQ4Unz6oW2HBS+ZGqNOtQQaAlwyIrWt7qR4imeLq
mg13MeDpr5rc7gPn8yjK3sFEfN8l527JERzA45mQ6Lb31i86X6SnyDbJKqHnZhnbNKGL8b6VmawG
BXjSBeSoOfeI8q/H5NXCqDEuq7YO93ZitmstfImjLyqUKaK61XEUkLriqtu28BcaSOD+DJNdbj1U
o5zFzlLe4XpbVaK2quOtWSy41Ow1/gGUp9hoKTczrqFnUMuhrtpJED0iwbxygOlB69+iw+Dp8grq
+LXmCGvHgVx9+BGBp6/LfSytFeXVtQ5gwCx15XxGzqKpP6FNs+AQtzlnjg26nwwyewY367TfpOiH
SoE5X7UlgOaagrzmqi3Kg7OBYvCHswHGUWsv/rkVzE0vvsHjdn/1Zh3ywvzEITuVpzbuTsjYxSiU
eX279YM8RzLPj1fMZs7LulcWBj3nmKBkDDC4Fmf0FNgN1ZrRGj2XliNDLk/xK9ggLBXt/vnQQCpy
GfM0GBFA134Jnr+pSgTDgchAiR+8Gf1Ta+S7RjpJfrAwjbcgUJbx0tjk9HdidyjNXlVtmPm3WfFI
rVc23tRkJ/1ETV5Vt/Gb8mh+CrInBwrJ+wMdD6npnXdpe3IDkN9UStRPsR29q1C3tsWm/jdxDZxk
rBr1LtjDxm+4uAFCmCnR3uCgdPvvaXdoxosGTazh5JdPorYrIBC9P6g5HyEdB5iQ42vEal8bzCsz
hxSeumruIFUVPrreQvrq9slIvpfaMUk54lYSE9cGEOaGG7kZDWhPvQ1pMtH0d0pSC8fj3OJYQBPp
pASie9P/POSemfiw49sNsmp1/9gohxQ1q/uTNTuWCyOTI1jQqsLy5FK3O/zOpEosmTAZroz0x307
s4tyYWcS3ZYGmREECHQbld8EEpoS4FMe9gv31vyUGSO4CwFunrTXKyMWJqIPTafbioZIk/oJAkJJ
WXpSzd38dNqIlsXdpYPnvDaCRETjIs6g2z0EpukXoD3Zm9Eh5MZTLv15f9pml+fC1uRwkGmTVgsE
EGzXehp+ibQT0DUjlUvBzNzbgx7NjyT+2FM42aNSU8Nb6+W6nWXQhioPZSnS4ppvuu6ZSw7B75Vl
vdwf2cz1wTrx7OB8pWtzWm03syRwEcXUbQuR0ydT8nKk5KT9kOnHkjc1fdT+gsUZF6RtGNEltAbY
wFMABrp4RuwKbFulkL5KAe/hpny9P6iZ5boyMckuGH4qJ2Id6bYUqisY8wTYN9VhF8f/uNEG5hxg
OwRnEBnKoOKufTAaEAwMJQzl+W9qbV5OS223gEed2UxXNiZOMVSi4RoFNqrwO2OpjYPULTAgzM4X
qR+V3jUWdQodsfS+iVBF5fSJ9ARVy/5V13l6qUIZrULQUPdXZ87lAC8CUtB0QySku5402U3itBxa
3RYQPt02I7W/NEDK4ZSeuNdi39tDU7WwgWdtAgKktRW4LeXka5sxCiEJiHoWyqpeK78z16FZIzVL
hlG1+lWj0Q55f5Rzy8YQ/2NRvrYIZ7UuAaTUbRMcbfESIF/sL0DHZk2wc+mWwQWZzmsTbdLFMGhK
uq0Op9b9PAD8a82FrTS3W6lb/8fG6DoXYYPlloXgVypH0tD+6qTqF2Q22/szNbc2iBaOjyrUtYDh
XZtoSiQW+9RgpjRX3clupO/dOP2WIbwm13J80oHIbe6bnHN4MhkwtVGMp5tsYpIwKZRaIzJszXjr
oweivjQI1nIa/vOLkNYGuqYgxAGVMU1zxj006oXkG1y34KTEBFL/qKEi0qK1suBvs7P4H1Ok0K9n
MUq0Itc0AWcoi8+B2nxRO/mr4UsVunq9hkBd1+zuT+Kc+3H10vBKruYWupcgb9BFamHYlvAo6M+i
+MfiZrxvY3ZUFLbGBkPu+SmtjmCEWt+4qWHnHmQa5JPPZVrzoNLIBCnnIdjfNzc7JHMscSmQCJEn
uZ5EyiyD7DsVTG8xIp09Mkrmj2p4u29kppIGPo/sJzxBCrAFfXIYGb2nIn9TG3bh9CuvfUL5vuFU
7/921Rkt3sbcWSYIVPGco45ToQxcrxEoSIZylRx84aVrwlXeoicKl0LvtEcX5Ugn2pT1WVwC4dxi
2LjgAKsQ+sgU2G8auduuKsqi6g3b8WJAU8rOq57gUEGGFO0HpDr1sgcvK1v/Yh0MFkGFNQtikWmW
pWgVk74gxbCldtQlNapnQUjivUOKYKFKMLfitMrSfwFeToa38HrFSSglWkT3j+0P+iuXz6teGDlK
R7K44MkfkdTkkfdB2Qb/HTiIG/I7KUcPLnMtw46QmFbrjfWtT38L7V6r9k7ypMd24KGPqfPStUAJ
/hQkQFXpqigf+nSrtvK6GbqdX5orKQfSIzxZygOYl02mP/XlQQmezICHA/3V6PkpNMl4jzHSr3V4
KutdKUDqQ5wP2cBKtH2dHGpcblrdWUFqomX9GkXt+y4+d2uM9HT/Pdbx7xe3hhB0VTd0Bh7eSKvA
p4tsqYA0d4JTQqCOMUavpAiuLZRhmOGvrmkb3blCCjbyX00lWaf1wiE388qA20figCM1rCv65MHU
5HJlKOga24r7Q+x/jAp0aCHlyQ9a9beqGW/vT9xtgwob7tLeJHQN8i5Xqgx7hvlTdI8OLb3RQS9b
2/BAaWf5SszXMYoZ0cZ68oMW+Yqdkzx4SJDQkFvJiG4UHaTKW6VHtTF7Ir5fOzQGxJ/LfBNJ7z00
d467jpFjyV+i5ovZfA4dVHLCQwhNw/2xzB4e47yNoDeqcFNapK5uUzfXYtOOHszuHfq/lUci8UE9
NOHToNrdQh59LoVjXNqbhFyeEeqWl2Ovqar1kMZfNeurWHtr/QTDrGs9Z2a+SulTGPytHj4jRuNo
S805HxfSdJdffsP0BvHoGRgxYjSen0QP3Z7PhoxaELpwEpSrezB5svrMPbdWoFFGyqXttob4Q/SL
l8I7ZJ6zkhZh2zOvSmoaoPQoqoD6N8atdLEZK0iNCj/EpVrW31ZyXpHpryxb62h3uQeaqxeWfdx6
N1OAOaqNRAVkTK7tISiBHpmbmXasAXveamdtsOnV795RFI/LFVSHZbrwpLht6mTbjD3q/9/m9E3R
60iwl25q2lq3q0r9qYEjR4+bNbBbvdx7fbmuSqjAgZM/wa9cpkvA67k45dL+xPXqzg0qrcV+bmWP
ivANASBDfBDRJda8JY6q2fUkPkHxgNwrma/r+Q1UD0V3p2Bb9dKKLsK1VW4i4obAeBL0s6zk63Ap
eTi/lS9sTg70SMmUQgFoYivKVt23Rrw2mFyS7FSVkFT4mr1Jzt/7fjR3M1PXIHSmyw202GSYsH/m
imC2yOlq4qZKvolUOtPw9b6R2XUj3wJnG9wxFJCu55KeeElNC9OwgyBe+/LBaaMNKqqVWq4Fd6Hj
bXbdiGN56mDuJkL3BOTakpbjSfMShAnxiz58CusNEdgu7LvvYYEsZfLt/gDn7i8S2zIlvxHAo40T
cLH5RSmtyeBj1CwVRK7jFdze+9qisTVF+1B6u29tds0urE1uy7wqwiDXcBOdjZ7JP1X5d0+ket/I
bPzMLQnIGY0TvGPiGb0Vh4kseBxowpe4Rl9I/9mUD3X76rrfouqAfE4NQED0OWOPQWLH0qFDdy4W
YQcwfgbWsR9bPuqBboRsWyjZ18qt9oW/z8x91h7uf+vsxhkL+zRqSrxwp8x1rjRU8Iw0pi25W0/b
puk+foH4WON94YE2kl7KpfN3bsUvLU6OeyNW3SCABM32fUJ2dxDe3QQuFgR5fONXEbbfWu6c+6Nc
MjlxstpJ6yDqMdmH4RbOfui0XrvolALbd6N2qwrawlZaMjj+/cKrUUw0h7LpRoOPzmNc+p9C53fu
vhi+/l+cnddu3FywpZ+IAHO4JTtK6m5LjtIN4cicM59+PnrmnOmmiCb8G7AN2ICKO9WuXbVqrU0a
tIf7w1s6uKRliTSpm0zcAbfWtEZWKti5AD7ovIHKR8k8dIKtA0HIbAle7jUSlGmFZheoyevQwhRQ
bvqgbu1JXjtYskRChM2zNbwfcl4dasNE07daOUoL7u/G0mweYyFHC67AUuy+1WJpTwEmCmmbOOJh
KqxM4+KwAP5YoI3x6H/Dt6tF81rE2sLWN1BqpSDkhztVRtRKh6NPXEuGLIH8zMk38GKdaAOsyVFd
2YqQs/aKgsQL1a4gPIJnG42jnv0cN63wGvXbyM830edGsOsfsJIFFfqhsiPXD81R6T8N+l6O1lLF
S56AT6JWzGOTWPjvJ199UhEhAigkcGQmSPuq4+dSelFNNO/fciE5GtkHxcu+KMrX+1t3cYGvjM7i
kohkmt6nGEVjF73p35T6N3X2uwHuSGJ5ZTdN5+DdvsUfkwnnwiFpczvpIqLmadBgTAwS2YljSu5C
XKw1ni1uoysrs9PRjAGSwGPOi116gEIT4vPAbGn46CI7QAf2/vwtGmMwk0ARpay5mMEoFWGchhU5
rvDVrHFl6o+q+ioLa/W/panTuaKpMU5A/HdxCKRVSpuQZ+nNT8F4Nutf98extA8mkAihDtyv6rwN
ozRatwZ2Z5yhPrG14rVXY9tKv6AhDz3s9/u2Jqcx3wYAOKfpAuP5rh+jULowDEWZRIe6HeXSzuSP
8SjY7XNFLideuXr+1q3vWJvTIZAcjGUgQAbi0OZRyU5iJjlq+FoKRyn97iu7yHVKDV/jx49h7G/y
UtrG4vjQx+UWPijUZL72VeeI1dH0vxh9YrvWxe2e/Wzbug46CEGPBm/wGBUPknicUPVj9UDT0xFq
HBO++OwFxD1NY3YqAElMn+CMaQZbSF4MZAXlYXN/ZhcuIpAe/zuz88QhTCtuQOeVcUaE/KWr96Yu
OKC6gOg+giXtjrW0ln9d2pcmDfhT4xpVqHlWubPQs41I3J8TI3TCVDyZQn68P6ilI8aWBIk96VBA
fH3rNeApbgYa441zlKkIC8ay5aC+KNtiwsM59zxj5Rp63/1OSpEeFFKvpPvIvs7clA/1itLJLkne
fqs0NuT0if4Y+Qe9OYrjse0jpzvXFWw2DyLF+BE+MOAR1BEHu15r2Fo6lhPzNviuqQF+ru0Uqcro
dwPRuVcNtt6/qu4LTWwoWn8okaO+P89LEGRqEHRuTChHeoPnd6JlDBnrybuRvCHJmOLg+/vROAwM
Dt11oPDcCdEmalDXtfuRf4SVNPykdZ9WPmQyND+y1x8yWwDLRDhdMgvzLBQHvQ4OQrHVGfjwksFc
Ye15wKbhH1dxSkL73/TMDWtlmaV0wc1UzO6QQur7GIlT8+zHb5mxq6rm2CJYLWg7Q7Pb7nkCSo6/
c9Rvk+zYr9Xtlh4wE9YOiD/5GLb+bCXMJm6FrK1NWG5ofCrlXZOMH1WKoXX8MVQusnuSUTsOf9bJ
H01BGvw4/ByhV9JI8oevYjA4fW5LSmWXskYloLIl+Vf9mnzsjRXnurRlSIyD3yGXKwKPmp3NRkXV
0isq8+xa33hCeYm7aUHLm3CYawNywmqEBvMjyrf+B8VKndw9DOMGsOlGWpuzBUcEuTpBL38AL9Vn
b77Wk5Ig7yTefGg4wtAVrxGRLfS0/qVvn3SLpjvy76JdxWe+p2S5XmnmuTb3jbGxDkL9LGmnqW2y
eM511S6qx2AN3bhwFCbO+P81OtuIXRNUhZuq5tlKP2nWjyknXyu7lfM2zc3svE3MuLxQQOvR9zLN
7dXI2CVtbmYCXkYMi42eQCkF13Kx08vsc1q7htP6fbjrwVpRaunDA7wL5UkMG/NZh+rQlnLrP6TL
8MBgqlhQtObm3OeVXKSJVLOatXCSir37QdAeY3Kiycv9oS+EIiR2wJlAbU2BfN61WdVFqBYR0xuR
jxCJ+eXoEd5xcsDe6FF6W/FsS6t5bW76nKuJHhDxdqtSIdkSnGr5ex7AaButuPG1Ic2OpCVEeTMO
DClsSKdmtpnvUN625WJrPIX/IdamR4plQteIl++cNNJEizhq1Mw6J3TERNInpdHtXPjWyGsbYgl8
f2Np5hJVurizKE1pApXzrzGA2SG201LdV+7O6BBSt2yj+F41POM29RqSbNHNQVEMeTSyG5SUZsUk
KVMqqwkK6yzv1XEfRR9i4yVFd0uRL5FkUSo5as1LbT3kyicBqpjws0KvULMSlyzEQX9f9SQiYbcE
0X67edRBVYJKq6xzS1taTUfhiCaeWXpOZa5kTxaiDipzIHCm1nkd3PetpTSTgzocBQv0brrRvKch
aew6PErBs9l9uX8Al07E/zf1jg4jhW6tt1rPPSciUur02NH1RA3zvpGFiA6/JhPR0NxAe9McQZK5
QTgIIZsniD8W2iaNHa35JlU8PYKT1x1jiqbBsUveDIFKeQHr9MFt9oA9auGwxgz6fhVJb0iElvzF
RTJPcsSgSupW58TEufiaScU3IVSgmTS6XaxUaw/uhZwCTUo0y5BchEMJQPbtSoqFBDank1hJSXNo
os7LKaDTeAyYQe4M8U601Xx7f7bfLyk2gfXyVkX4V9blW5tdRJq5r0P3XBMOe/WukX2nW6nKLw/s
ysjsuq9qeRBRSXHPVfwnDF+sXZraMLbox3L8KSjiJh3XXuDv/So8cdBV0vxIvhzC/Nth0Qs2iC7Z
+7OvANZyX7NAP5eeum/9X3H6RAn932dxWjX6tqGnQw/v1lyr5j59i6F1FmlqGMaHYpIfWGmdWJzF
ayMzp1opNPKVim+dVa3ZSsoTIhKVYdlyLe/T8Lm3vurur0HIV878QiTFVHJfgM5GO4634+3YUu7j
Kho5A116zuTwwbWKDXx/dnlsJkSDset8KHq9ANLqlQt4oRnj1vRsWq0kqy1TKK1zSV2qjz4/98g3
HXqURm033Kcb85cF36PZ7oxsK2hr1t9XPifr9K1RaWXccz9kqPCqxf4031La2Gn3OwR8cVLkQzpy
m40kOh3F8z5Xq1I8S5uXrCqp6YnA+h0nT1gkSuul3B36Z61Tt1wesr5tyTNK8uuqSvRCRw4KlXBn
wf9HQZmw8nZ94edvMt2s2bsmTHEB749A2xfit861dmXpO2a5c1V8g2Q6pcvTcrB75WT0I68prXKG
YCM2v8RyZ8QkhSBRqfbGWkvdtMy3Ee/0hVBg0YoGv504eemrQMyUlMjT/dE6p7r+wRd8zy5LbyW2
fH+LYgOKfegd6GJ+R9CcSXFdIWlhnS34+ip6Q8P+pcpau+ApuUpstbjAJAmmEgQ9vMYsQqEZLTMh
s2RfV4oTSUceYB6wMdPM7EpO7ZBeI0W4iNE+QKxFkHvH1PfoNQIbj7aVicyH+ckb1qj0Fu46kPeK
RSM9fR6AtW5nWY1LXzUCl9tH2enao0vGTJKPQVWv+Mo1OzPX3MhlNRYi8YrQqKcqSA+0SjyovJTC
FUDt4ra5GtAsMAqkLMmtiltHb6Pvph/BQQsL433Hv7RtIGyYcMjIH79raorVXp1AMe7Z0Hw7JS6g
zUNJv4qVbPvtCq576aq+tjVzxDRPSUKbpFzV3d5Q34rkudBWTCxtzIkewiAWII81T0kGlRu7Vs1w
/B6ky8YK0TLpH13lKCkPurG7P3fT/M+PNahdLAFUR9tstj56kQKpHiv3jLzoExeXA4R3I/jCb510
bGnKT3L3s+xWouUVo3M2kTqog1xHqejcDCngO/KE1mMp8iqAuqse48QeDMvxZX8tIFlcPNiuYWKH
aw3S/tvT1ahpnoQig/XSP3n0yVR/FcJ/CRAmRu3/sTE7wYlbeYIalu5ZQxQgeZCP5VZFkXR4C6MT
bCWZp62F6lN0+G4JryzOzrKi1PDIyFjU3f7S1kh3GLZoIgrWn7zsJScHCPOPLj31XbIrZf9wfwMt
JP54JUCQJ0NPNpXjZzsoS/R8HBLMm9QobEnfDsmPXPqOVIqVf5SSg1UrtqjYcfQQDcom/Q9XxpX1
v/Ha1bU0jlOVPK9dgAuSXYBH0HrjYHSb5MS7ZsVpLm5bOr0A71s6JBszPPjA6dEajbMfcF87Rl1t
+kAznKx192277b/Vk+i6tF+Z3yVXrU0/GkAt3zy/EqqusMw8kVjeoHayZE/aLBIO/biJoXdVi2+1
uUOLMfDeAnDpuzBziuJrI62Sqy858uvPmO0yUczAAnZ8RtQosK0ir/RxzLfedthp+34D+4VL5R76
j4JZEVYWeckjIqUG9BXM43RX357bygy8PgvwiEN4qKNXWGhBwdk5kpqV5GTaWpvl4pb+y5RqTNEO
SZRbe4iRw0onstDUwZ1eTz636hFlctXVnSx9qusA2V9ibxG5UpLbonpM19S2F0dMK5dM8wb0U3Ny
gTQfQlEY8ZC0XDhSuLPyPbBkt9jI8pO5Jiq15BanvrH/MTaLhEwEpTpNmoyNnyckenmC0Pe/eKlr
I5MXuzqoZjwOXiLge7mj3bLcRPJbrEDiJX0N3MSROu+Q0NtjN924Q6I97eO1czQt2txNsnmYT9Eg
VJjfdG6jVLGfGO45JBkUqw5ohg0oXSAgZDCSx7rdNfEPMz+lgXWQg50hfLl/kJe8x5X9+aUHvxAd
H7Huwpy+jSueE338UjiDuMu19qPIaypYRQsvnVkq0xwdgC+gGmcLO4hhKLSyxbnp9H0SnTX551h+
Ld1HMYv3rtrhuoxNFDtS/aPwwi10PSfdWk0FLj3hSAJw39KASWp6diPKtVjnsJgJuE2wysNHvzma
BZQHUJ54NXQzfWsbdMUVSnjOMunj/VlferCbXMak5GiZ5mkxmwO/6aoyklVh2nd6HG38YJeoL+02
uliRjeKDvAaZnm6B2T7DIIxPND+gWjd/sfaukcRRLAvnyhCduhC2wAOaAfGXCpnEvZH/Ea3OUVa3
98Is35idPMrV+ZISSc2ZPuGcxR97+J3RCYoMZN/hH4zhuOodoq1qU/prJHbLEwwMh2or2j3v0nOS
H/jKmDcu+g8okwY2UPpk3NYmUEy7fmxUqJDWSDwWrkRYeSdJdOj54Ayd+ZKAvd6bJSYHATo4xQl9
CDk97ZEmx+P97bPgh02iGhoB4efT6Uy9ndU6azo9FLj12sw8mjwEzeAxScyDqQeOpHw1IBK6b3AB
7Q7HKB3YtMBCpIjc063FPOyrYlBl/KRAYpdUOewTYNh7/RiYCZ0Gz0jDOLAsbqUMGgwDXjVQOiqP
ZOLOTSh/S72PsvdZWbuCF6oJfBeyATAVMxnvukN8TwtkJQ2FcxtD/ixstZTfT6GC5+ClIqU2UmJ7
r9rLSYeg+L9X9W+tz9ZBkzyvqRpfOBvumNhVBTRDO+vIl7ca3A5rwLLFVadDk3wH+B4oD2/XIIhL
GcbXHGuw5vsh2zppDoOCEl8D3DfOoRqWVjOLC86aLgc4XcmVTjmJ2eMkrRuhYT0FKtgDQBcZ5aSL
Ve8y95Ki0w7mGCYrUhM+BErZo1xc0uQx61fuqMWB6xM3DvpYZP1n04woetwIQSqce31vFvXOKIKN
QRGM01wqv+C/XtntC5EH9DhQ38PEA7uuOns7VDqkfD1CuSht6OLGyklJB4KUblojW2seXvRTEpOL
xgvnmCTL7aLWveh6kVdhixe2w14+CL7YH1s/ovoeZyfPovkvijPtocv8wfElfe0mXJxdsre8Haid
kvK//QJh8OOh8UXh7LJzrZi3rk8S/rGhWzqsX/3464orWbqJsIZCHaT8oP5nrmS0uqF3E1azSh7d
MNpUf1Td0WrtAommoUU2D1RxrX4yheLz2+/a5mxFI1gKGkXCZlLa+pjb+bYB+RL/cJ37g1uaS4Q9
JlY5SmDqfGxd2ba1oFnCudTd17TIdnkMYw4d9vEb8G+19lYoA5bsUd6j6M3jj8tu9vbLIklukoi1
awwnrIO9cKn2UiM7YvGpTw73x7bkCa5tzfZJFASim037pOtHO2jAD6+506UL9NrC7JwXyBSndT4I
5y9+LW91pH2F7STOdn8cCxGvOYnDTnzABF9zWnu91GspsQi99EI/9ebB6z+Z7jEvIIWUCi6Qrf98
3+DisMDV0LJE8pi07u0B09AMrKYy7Dkd4ZIWLMR54dZVxL24pqix5LgoEQIkh/tAgbr81lLRSLmc
JgR5ufal059S45u/1qyzeONe25gdpSJmN5akG88u9HXutvoymgcDBSz3mNrGJlB+W79Nc3d/BlfG
Zcy2eW/WsTu22LTkP3Hzx7Queft638SiI74a19wN6opAJkNneyv4IDF+lOA/U86ieyDLWf72vo7l
GhnU0oGiqwvQJQgZ2p5m+QOr6OqgMUXvYsSduBkVbbDHNF3T7VvafWT9oPHnwS6/67AuKjd3JYWS
OcJNkKVtW+tHW0pQLVor23ypJGfSxg3YkswtmIPZeMzcr00z0KlNWc0momsiGL8XD7T0px1w4Byt
xZNv7UZc/iCRxXWf9PA1GV9W1nHJ1V9/xewMaJlvjYJvAPFIfjf01T7U30rrM48B0Lu9DTehCLUu
6q/nPnBc+YkvEZqnMVpD1C1N+8R8A5GyLgOAmh2TWITkr5N79ww5gJ1HwMzCUzFadhvVK/5sKS9E
muR/Tc0vAd0bzSQ2R0roCGiYqo0ssvmQ6uGBDq1LZ7VkZ16iFFo/Uzpp6ku5JoG2tI/hUJ1a+Cdi
6vnTsgrzSktTXiOVeBoEn97flbO5sKQckwnFMmFYuO5u3VqrG5lhjql3qSy4OwKP48kNFL35BQ+s
ai0km1bmJlZAS2OihJ3k7GGimGeOvSEOlaI1fJRJKWdupnKnisY70jbBU27sim7lDl+x99cxXT2R
i2FMuzrDnhSkKDO8+TIKXcPFqr5A6L8p04dyTRbs3XwyQoOcE+OzUCJWZ0ekkWov61zVu7RVvC1S
9VB2+zh6Liz1syts7p/Hd+dgsgU+YFIq+gt9vl27pMj/ny3QFpTE9wWsHrUh7FeL1WuGZg8Vs08a
L4xM79K4H4pOgWQISZxEtou1TtJFQzxCZPbGROY6N0TepiSO9i59q2xCug5M9UM4WsdM/nF/6t4f
7GnuLBYIty2CHp8O3tXOiEMR3rPO9y9wRpQdKgrhsOHpv1GT7KFXgsc4BsOCvCXNAewRMXtbHevS
3rz+gtlYp0bTrOkj/0Lht3ejo9A+VHpwNNVkE1WR08bJRvJ+3x/20vxCmmFIPLxIqs/rGYaSV7Fi
Jf5F5MlFO7CKUJ/uHldrYst2DCgnAeZwFqb/v5rdtqKZUetz/6LGB9H7PXWs03Xs/zPvGovIo/V/
zcycV1jQDqfXmGm9YZsH0PZHmt1FlVMV4nqb8/swZjI3wQopO5NhnfcX5QXiQ7xNMFcPjoQPew2D
znYRuTXbrfZ5EL5FobRyxid/MfeY5iSrTqszFEvGbJ8Wed32vtT50K8BEH/y2JwnN/gsyHt/bXNM
P+qdqWm56Bef0HDThr1atEgZA6XNev/ieSE3nd7oXOve2hXwXl5nmkUw1EDfCNwJp2/NwHOjlxFM
ThdJC209+94iC+1HgEuGn0jqjGrgyEm/R56XnEjRHeqxdCBfcsToU6m/pHAfd0JGe4GyAdKwv388
FmcAiiQeE2hbA++8/TRd6OMglEb/EsElE8V0cq5EUEsGaIhSRdhW4EafZ3yaLlLbLrNYzVjjiBds
WX9A8fb+MJamGKT2lJ+FkpigYf6cdAPSEbXpX6aGo9FPIMOUtkZ9Id9pG4ffufHJlDZ68EVIYgjx
7F7d5IMd5UdR+uPHMe79P4CJqKJef9Jsatu60QpzYORtm6gXM9eko+J2b/cHvnRCSaGSSGV8NGxa
Myt+m7YBOXp8auSD5oZ0/ICcSKg8I8wT2YSpa62N77tQpnFdWZxW/OrQ0EJdR77i+hclehLNnhCK
LlkSIFOeuoh1UHIndQg3MYpVRmM+Soq/72vAR4+C+atGXlAbfuTyq+996npaVvZtuGk0WCj8wGGH
c3o+3J+hBXdy87mzSydMuq71dIGdUUBrI25CgDMNPctW/DWLC/r2su19gwvx0I3B2U0QJV4lJirz
Q2ngg2+5m0p8tFx/I2Qra79wnWIIASIy1fQHzwlTlK6SA7+JYJgXX4u2ttV0o0gDe3mTKDCoa6/a
+O3+0N5T5Uxrz0ab2IAnEPjs6azqZRqWWRxclPKbZOKVpBqBXV/ey0LmCK51hHljawn9UQ8+q4Lg
NPWHUaai360RJCy4FQDvqEFAnD2ht2ebsApKsco8xt4bkg9D0QAbUZL/c5/7NNwrK7O9U6fikNYw
Yl/a8E3dh9q+8b/U6RamvPvzurSStO9iDUQvzfuzEDpoiNpqpHUv9Qje/Zx5D26bwsnU/kgT37bo
vHGIDO/bXDoX1zZnd5+ru4GQCNi0Dt0z7T9bdes1p8zXHDhD/90UeDLasNARoClsFrToxRAQQ2fh
RaqddpJ/2tZUNdQPbn0SVh+wf3urZ5c6kDJaQulVpJozv9TbtpVoDq2xlohbAeWHNpxqCt0nId+7
nnQKWoRUkMXRnwV/V0R7swQjbgWf+pAp77pz0f7uBOVn8kN9Qr+97L8j11MEXxsKFD0Xd1gdff1g
0P1fH0P5LVTXSAiW/AcCmcwXMRDB1cx/BPrYjEJYhJdgrPck0EGg6MlTIkGDtFb5WzpFEAsgTged
Kh0Qs4Vx6yCKBSsOL3Lwi8RUuJbeW9rXOqUeMDV/H/Szn18VwaBZEUthEVQJ7XgMx1MRP0GNbQMm
6uoOTPk/S1Zwinhw03ZIXYtIYHYhhkYFrwj83pdUBzyttHYYPpDCWTk9izN3ZWUW0qnEp+SSO2ZO
Dy07qc1fZPjWNAIWp+/KyMzJMWmpLllNeBGzP31y0qyNlH4RzYOvI7qXvYZrfWgLbxiYt8S/ZeBJ
2nQ2KKlTBuIopk7yNn70FItImavwP6RrdGdLW/za0Gxgda9V6FNgSDY+ilq1lQzu/0tgVLtU3dz3
PYumSF8TsEzJnjnIiH6pPhDGitNUlxu5fbEaCkSCY5VfQmHlqfm+gYGcBAl5Jm4SCCNRdxsZiZFl
IPRBnC972odkSA9mKdoTVbUbDdvIHTeKBmeeYwqfg2ANIbmwdtieyBOJCSb2q1vbaqx2sSBju1Ve
8vyQwnSKS1+T+1qYzRsrM9+ke71gkXP0L40pZXYOZEwPnxTUp/pRf4nU4/21e58Dntp2Gc5EFkvf
gDUzN8iBitiiH1yaUBYf3SguNmJsDA5K383WE+N4q3XduO+lIrfL3HAfjSoIT75uuDtQ7ynlkSz7
MnS8mmqjCVZ21sLphMObNCU+enp4zBxNpXuSSyhM+GV5+4qWX3g6ftVqYvcJTXGKu5Gq+g1ttO/3
J2VayNn1Jv+lx+Dypi4zh0rqAuJkas9l2vX5pyhKPqbQ4ijKWhS79LBQeLdNCG1Kyco8kajJlVeH
RhRfkN8b9kNiFXYzhkiVeGdUa1W59gj4MhtS7obIM18TzFkYJmITnKH/S28yvwVblOSTImnjSwlB
adQ7+uuIztX9qVzYzdig94amFEgU5u/yUEwD1wWLfSlLM9qydOKpMiUL4EvqfzOkqvjgqckan8Lc
KOkUMEQTpyIlZK6qmZPwddFNAtpxL53cAofbG95ZA0pS6MY+VNaA2pPHvt4skzFg2rBV0+Q3AcRu
vYIi+PpYKxjzxNe86XeiJNhyjlgcXffmxTI2rfTalJsuEW3XkJxIX2nIm6/iZF+DCBiJ3UnMd66K
1uuu1aelG18UN7bJvvUUeyPtvxiZusJZRlhD5yXYhGStFQG8vJRaZeva176sbWFV6WVxKFdWZneW
Nybc1FGQXAbyzR3zl009xTBE3t+T755Y05TxGwTn9BRg+W6XrFe7KuxqKb5EkbSrTJQpfMT2ok+q
e5AeDGkvaulRSsydKtS2b1Vw/qAn9Y8HY/qGibyWsG1qSp3XgCiMeIkZs2xZ7b/AekPyip3i7qR4
m4lrFfR3iem/1qaLE3Qodb55ccuIZF9UStYvGaEdzjctYQdpoqnMFfNYr6L+GFi9XRCrj7Da5v6f
BBK++9O+dCpJU01nRYFRZf6WhsvZLUrIqi8ivtUxO64bj7BhOxi0S7l55dpx1geH+0bfNZAzcjQ7
eRCRfKQZap5epVd0dDsTqxr92oL7lo0Huc9eY9mxOrp/IVrtNvB9KdYPUUs2SDyGtK7g7LWVTMK7
0U+FMMAEk5KHydtj+v+rlI7YZG7sg/16NhVB3Iqu6OgIvTjjMHokbjRosrKk2t8f/HReblwTNtE3
JpMNupFy4yzYFDRf6CPFCp6zevA3lS9L4FTlcXvfyvvNNZmBB4h7BJXvd2VxtZwoO5B0f6a1u+5+
13nhKIO0S+tgp+fWpuu+FvWjH7QwdSHgd67jesU7vUtNwplz8wUzh9+DENG62gye9Zhe9ngjDI9t
9KSp+St59KaVbAoTcZ9Ah/6z3wq899OHJocORbdr+SS4B/Diyto3vbsX/j7HufOIW1BunePE81Fo
jaRhwbtEyo5BFnb7KJakB8Wlca3wSsUew0oCJIYOQNRp+inKs3pTV4G8ExG0+aD65tSxVdfdw1hL
qC1GbuwIOVomItfoJk/qL76m/hAaxNZQbw+3vk+S6P7SziPeqYWd76cygdOAsm+2adHwKeJBj+sT
ss3NNlVFHc1Fs9+HfehtEqR/1qLRRYMALJAhB1vPvrk9Jdro+4JQF/XJ985qmryY9YtcIAJSvrRl
bxvtW9lJRyHt9u7X6tj5j432A/c1+sbKFfE3X3J9dKaR0ylsUbGldoHvuP0Qz2pR28uq+gSz8dGT
HuruKxzmiH8VvuN5wVYtIP1xH63WsAsBSuv2g+dv3Q9x88PT2l3unVJVP2TlK800Pv/gAUxvq8vw
RRekfbdGPvb3IL/7WiRb+BgieNgGbr+2D8hl1XFfn0h1PPSZbTUqxIqGPcToANafvKhBEum3Doib
tOmDko7bqtY20C0n+rHLH5Jyoj09+5XmpDDcadZHbegnfrWVwvnfl+D8O8H+/oVYEPDOacfFsqxh
n4ubU2wk+WiXnZY/p9KkpSSPfgMKwhMDdROXemzZjWf4j/IQB65d9Oi6iQE1MpMmLYiNVKSQPxU5
sERbb1TzISzcPt02SSmdw6ihaalwwxRcg2AmP8fQAw6ae034syi0zoNFs8xPPYH2mx+VIklNuQz7
jZrW5rhLlUihtjgma3Qtkwd6N3LyQNz2YNxpCrpdIVUNIKbQyMZVMKnlbrDR2j+p9IYoIP3PT+a/
Io+5a7jrgQrAb8v7Ys4Oo0s9HJJ+Jpy8wD0lscvGKB8MbXyMhJMa1YT7rvT1H30FJqkOSYRohgKJ
6Oyy8UdPKSmgCSc9fKC0duzqU8+rJlA//6sd0gy0KKDSgU/iYXg7k01vwYo6ENILIxK8ZnkoiweY
7LdtPqzEDvNwdLpTri3NCl5J3qVlFeveGWFyRxZG0Ra6+pdQmyvlk8mL3uyNmZ3Z6Y2rovUoQGBH
bZ6I0zZ56j1qXkJrWPgzLv81K82wphhsYtMhOILi4nYCWyVTGr9hAv3YfehelGLrNqcoeSNq4UZc
2RXv9v3M2Ox1JEiZoVKiYmxp8GDC7gz7q50nGp1vICOq0Ya66/7+WJjN6+HNs1G614xQkGBRTT4G
Edlw092MNJHSIeV7f+7bendd3Y5u3hjV6o2gRrnlnUUKyEHnqO1TSvQ86Ct5kIWdeDOm2Q7pg8po
1Rg7Y/ZKCRZmSXkn5bv7g3kHFJ1tjPkJJj7s1TTCSid8DXTza+smX1JXfpQ/xc+FuhG84EVO6ZPQ
xgaJkpVe7nmsOjc+e/uNWW4ppeSyK43PVvd7SP4x/v778yc4Gs0nRGN/iYqu4m89c90uGQXvHFv0
1/aSFnxsdLlzPKnMd22RZ+ei6dcyhkvrRucnpWPAR7B1zXxVmwjj0AW1f+5isbND8JYPiTGkXDPi
mql5qmwaH4/zKWDhfU5l4/ZUowoXEOhW/rlWi1DY0kBMhJZVCSg4Hggf4irxSliViqzfF2PRbF3R
a9eYcxaOw/QCQKOL5giV/sjbb0hiXIs3BNHZ67rgmxJYoEgbt9tKfS04Q15WK0Wvdwk0Bo0WFBKg
qEvQKTevzGdGbI29VUfnvkW9Q3ZhPCKNhcyKV3bbaIzQf3adRg/OMtwnK6dlWruZ14bZCj4icgmI
vM1JAIpqULVRk6IzrH7xl9DKxP2gFIhYWErk9HEu0dArCdvCEr7VUtdtiiLzVi6oBedKaEquiwwp
3N3zOkxt5KEs9Ep0zqy2SHb9OGofq7YEbGFaflbsfF0VY0dJizTYuEHkr6G8l+xzd8GazWfQfTNb
79pwU0FPx/AsDgrSE2ER77Wmaj+Lspc7EW/OR9EX6j3K9PIaFHthq4GQpn43RZEqG+B2qxWjOEhR
0yTQwUreJYNIZW/VJcLwmblry0Ld31/tJXO85DhcNKBCuzk7XUPYyJVRFunZG1OYR3iiZUnjIKTr
gEFfE1B6l59iW9Nng6QR6zO13EzzfuWr0lY0y84fs7NcmxvDa+wu1o9uEBwi+YQYsgM5A5rVdiPp
TiIJF5W6YpUojw1i7veHvbDAUFNr/KJGQNw/m+Wo8mtf1Yv8XJA1yQ0aT/1sb0XmQ172jROGzYss
BNv7Nt+VeBj931ZjWvQnYtN5ZiycXruV3BTnMjMPrfddKJ6L5KvhXix0t6gOa2F9CIaPnrzGPbvg
rUGHGmRTZVb6XWBkDhmtiVJanCU1/VMb3jbUOrqPwjXx7CU7VM2nfDh8F4Arbpe3i9yodU0rP0cR
HlKNE93Wv7ixpq+s3vRzZh6KF/TUuM0RUWjfurUTUlxEsiorzkMVbJOSbkNyTVoX7NT4k6J9uL9s
C/e3yaudfjhEvygOTyfoas96QeMK9NyR3kEh8lkS0nTvQUS1EggtDYmUFqK4U9WC8P/WSgbm0zWs
oDznioN3PpiDtC9C79RWnztxDYa1cA7ZgZPyHNfpdI3PrLFRBatDnvSM6B9iJgKtkw9Dw+Opvmj7
ZKvnb+74lKIglRhvobW2Hd+PlWcUjbIUMKajMAcTi2KXDboS5ue4pc/OexMVj7zakctgYwWK/a/L
d2ts2rNXy9dEmTBEeZSf0xpm9RLA6xo7xDRZt7tRgZGMZLdKgwXv0pkLjUy9g0/ZjM6SGG97CDci
egLCyn1KjHylseX9Abs1NXuKNsj5TCTb0TmHlTlAxeclitcgJGs2ZvGqUIZCCcVWTK9MSgNkmwcx
lLKJudGzuv5yf3EWdsLN1M0WhzpBl+SiFZ0Tr7DH7FjE7ATzUVQyZzRXWKPWbM32PLlcLQ0Mlkl8
zvSd1n+pfyDe5cTJWr/NwnPjdpWmL7nachr17DxMsETjSzY6Pc33VkzyalD8j75fbnLhYxI+dTEC
uuCCOmktelkcKdcbuD4QbooyW0GrdhufvDIbskud1Cu/hlW3+z+cndeO20i3hZ+IAHO4JSmpg6V2
O459Q9hjD3Ms5qc/H/sHDiyKEDEDDCbAwJSqWGHvtddeS54iNwsD7AM+3/+Gt/E5gAzPCvuO5Jse
ouvZttY0m6OcZpesxvno3FUnPfVb40FKz4F41eVf94fbeEWvxtNXT7c6i8xpUhoO2vAgl895hIUp
7lKTh/Bh2KBJJ1rXARCsxj2Hya11BXuCIbSsKp0Q1zNNm8nWZg0ScDNKfuyG+sW2QbmKv9O97skb
8gIdPwvM9f9DrTZrlNaW3pQMNc5fMaGdlcBV1f4YlBgwPpTpdNIsP5wHZPdwGcdZLg6OphhdgSXb
/eXe/Lp//JDV10VtvQ7x8soueviX8qzPf6EPg1ZG9yn/Wy52MuW9sZY//+PcBBlhw2BX2cUKTwUG
s0CIunSsazf/hayb0e+1Yt+U0N5WeeHVU+CmXWAtfbL0hQeK1WWXWTrOR4HrhvQzh7CUzw/K/EHq
fmlP/XyOTRy/cn9uDlN3NPdAq41UjxPK8UGYn1PExrqedSNJaW61WY56b6MpLlnhGLpFgsquFya9
siASVt1SIujKf3IgXwwKZBlqX41p7H+4juGBE18suddNH4pIxrGV6zK7GLo4yvmDyvaesue8fBmz
cWdjbT0zf461uiRrOTFDi3f2AlIeis+Z9F5ydlD52yCflUVBnpIsryJ55PXKpppZdZ3gZnLSwcdr
jzzVj2x0V5B5Gb/ZyR5SsTUe0mesH6rliFKtAgGzlfW56OvsEszncHEk+m2aj2H/PJnfB+fh/rnc
fGRQQ7aQwtTgq64zmDiK7XKSJQYTX6bEzXHZQwsl6UeUHRVXltwiND2pNg7q/Pe0h2ltzRTJJI2C
Bwbj4KfXK1tqTRFHfZpfJPxG8zw6S+Ext/D16VJPsg943N2f7dZ4S1ZBvZdnzVjDkU2oafGojPSe
xfKTIT0rjeQFwYdQ962CJvYOCYD7A25dRUgZLOeApUWe+XqCetbLdZfr+SV1KzNx2+D19xTx719C
8SnU9ggEW9OzF91i9g6JxrprabS6meZrJ+ceCtyQ7n8zpEu58IyYlLj4WEbBTk5zU1fm2wGU4QqJ
4hS9Res2disLFaURUnGZZ2rLIFldqV2m+rPWPbfap94ZXjM7ONO7WBnaASK7p74LqQRCcqrmnn4x
w5/jv6X4qft6f91v1H3efhiQMCeIlio6764X3gkrvIKDrLzYRfIY98Zz09Y/Naf6ZcCIRKFqYMMZ
tADqQj7Vkuo1ZCyRG0aEV7hqHoPG9ORmfi8lJ8DQnd+28f7rGAsjTcKvWwzir3+bZjaDZo5SebHM
32Mwvcxq4troCZezH0ofCrrJm1dzTv2uj9wxeNDtzpOAKaX+cQ5GdwYovf+DlvFWiQetrAAqpFAL
72T1e5K80QNpCPNLYAeeodPrpVvFOR4S1a/Cj/fH2pz7H2OtruumL2QzmPXlbfal7kQZy6tZeJH5
ubUnI7k3r9Xhy8M4s8G9eBq06KDR2aZ+lOT2WAw72dTW08v2pwvGJtjiAV4FHAnggl06XGPNgDp5
qldUkUvsgJAFSGWvS2U/yrTjTP+Nle/17m68f4yNKxQ8LXDlNaRM0+mU5H2cX0KsOcvYekyn5rOz
KzFyw2FZDtRiWgpQj2Ay98v1plXSXrJEIPKLBru1EeNBjod3Xfixs35moeO3pjubuj8E8UMohh+6
/jnbdV5Zzux6nyJDIy+EULr41iZQdddo8xwUXG+mnnmqXWII45i/72/QrQeRMGqRaITYYFKLv54o
LIE0MhomGhf/2Fn4mEf5wRjNX1MxPhlQ7qzY8oyweGcMxtmWfdGN/v1fsLVteRB5FOFC6Te6dmrV
G3qd1TktOIzWQlRAfz6kkUCE0879vbV52LMI+S+te9QkrueqFhofa2gXZoOsuHbnSCgmOupBCTBb
vz+rzaHeXgmM/IA3VrViAWXdpFNsGao4jKFGRCjEu5ik9j8NtHxBvN2QrFvNiaSubmNr4PtpOrqH
n+MBimS6U1jZmg1Mfthq9Kuiq7VKHjVaevLSIZCQEDA79Jb6a2hK2TVbc4+6srXpl8oVeChUTEi0
158oyMtKrgIiiEYaADNey3jcWbCNGMVYTjVtqzJWEfpqwxt9bztjXRaXZu5LHGnHFsA+AOU/VdLU
Bo+RpJE2SsHkJL5EqenEQyXnh3+9PYAswbUxAliqRasfgSbl1ERtX0BPwVrUOULodrCvuz/IFl6J
qhT1TZzdbQ7X6rM5lZ3rSV6Xl1Q0PkKzKGKPSMtPpTg0yWPreGOPqskh0B+q9EsTP0kIEd7/CRsh
mqEiNq6r0BxVeT3PvszoNNDS4gKzxjxacRQcGqj0iDnSKWFr1bExMZmYtWoPLN26wJGHoslqIexD
91ydizweSzXibxcekepHLbcDprKj7iE4PDzGrb18XCU5VVOM8Xtem97gUP2NlSR/pQNI8jKtEMd/
vxjUxnCdwKMRQswq8Bjxl8kqNLUvtZTaz03pKAdBiPKkVrX8FNZOeGiGavINPZI/3B954/xCsl18
igHi+R7Ln/8BEcjR1KMuWVQXyZiPQdU/FIk31fLp/igbwQ5I/0JeYcFJ5FbbTXaieWznsrx0waGu
f6j9w9fB+GcXOdsaBsYyZhbceeAPqy9LpW0UpdywjFXKV8wSorhRfhxm7aXsZ8MHD9hrSt24M8D9
CTiWTINTu4p45jwa8yItK9T5tSeloM0RaZLMOpea4hvZQ3+SUZi/v5hbh/fPMdcMsaLSWmQZqLW1
w0c7PMfy997+0GXyY16M7M4XHbs7ob6fIcjlxacmLE/VHiS7cRkv5Y6lkwBdVG7j623jKIHU0NdX
keLMnjR+F+VeKLncc6sYB/VtGn4pKvL0r697GRpEWtQDBcX0QUkOMuzgivzt0PdfhuyLMnVumH3K
0sOea9FG0AGFlWcZAIlreN3l1E/mGAQaiVyXqeKQ6+0PDf1xL7Vi2c0ru/Lvf8yt/YMew9KEAv5J
AHK9kLKUll0+TSUxTjfXrhnLlRuixfeq9JQKeuexxrn1semTGus2Sd4JezYuYeJHQiz4uCiArjtS
SuBWK4klCkcOJFUReTgGpNmx0R4GqViu4h2q88a2odOQkARmO85I61q8Fkxpr1UNtaPuq9K1brLn
87AxIYBHZemihWQOeed6OZMMAkEPQ+iSaHrzEE4Ip5bGOL0XWpZenFKF6SKpIUqjobVTDdm4SBfQ
CA8Zm6LVDR950MZB2M1cXRD7ATpy2nd9Nz0k838ov3HXLLpjREK0Nq7yRli9nTJMKaXaefSi0HRD
7XB/S24F/pS24f1RfVgqiqvXiGb3vFQdyuphIT1hmP2xn1uvtnw7aNywLz9ElkDOAv/ZobbdoM2O
bb5nqbm1UVQSLTwL6d6kXfn6O06mHmLmR4E9SGMqLp9E9/v+JPcGWC1jL+yZXpCsvojieZS/jmWw
c0tvvEW4FxEZQ4oH/l237xZRnSfxFNaXfFGEjOSzhSSqfig19OmO/34u9FIsnRt8NaLx68XK50q2
q1LUl9LCGLsUs+yFWbxTS9iaD4GCgvSQTtq7/iKmnKqlqPT6oleN182qL6MGbYrERUbllUxxJxbf
uIZJbSHV6nhxcS2uIgYksUZ76ssG7zhsNsLxyer0k8Z16UY7E9s6uKwdCcUCv/LkrFYvj2Si/bS5
pIldH3SnfhnSrnwo4p0dt7WAi6fGQntY+gWWB++PSGtGiXcUnd4QaWXHQYouSnWioYnybPVhVy10
Y3uj7U9oD0Vlsf5cbW+zaqI0MTOBQ0v5ZXZGzJjrnWLA1hCEPHAeECABQ15FPmk+TAO1LMg3oqe3
3wqSQ99leyWAjX1gE2MwCwAXwoDVReAEXEaZAjNFbezn3kpcaUbPxMz9Pj7dP0UbIxE5YtJDD85b
EeD6+0hmmWUajTUX9AN8Pf7Vll9kdKh2tclu1w0yzyK3DdcG+GbNtVGlvCr0HhapOcv2y2jYw3fc
mTP//mxu4wpGoQwHjwKwinvhejZyrCaDEhJXFFH/Th+Kgnb7QPG1sHUeg4R24XG0K9zOhHSw28k5
3B/9di0JaQgQYXhyYcBqvR6dns+q5PkqL2Ko0GnPEuNVD6zMD8oR7Gi0op3ZbtSwF/4bsCMVepC+
ddQ2qmieRnpVXbQhhE85S63yTsiJ7WaKZL0bRZG8zIJ32W5yeJ6mCMy/zL7CJ6GgseR4f/K3B52P
y43PL2Ij8RmuJx+b+RCZASlVrExfkOF6p8nfMEToRO1Z1t61vJHNMhqyHugVLsKWb4/5H9dKK9Jo
QDx+oYipZe4LUdXfuGGMwdX7TH0dyxLMVypq9CoKKdb/QhNGV98NNFXi+Jk2SJlpvVTjiTFb1b9+
AgkpF/kvJGoXwHS1EEkTGkmfB4REQpgPU1gGJyOIlUOWJoYvBfFHhFXUnTBsa+ctCB6HC1axvc6N
+kkuEj0hPGqb6ChLUr649TxZdVJ5tSl+3P/St9HmAhdSYyZMIZ5dt34peWuUhcpgopzcBcF3EPia
J28KcBZOnQMY7c6zuHWsiWoRASBB4UpcPYslUSavM9ehSD+q8vdKOUTWkxa67ZPQfyXm3u17+zYy
wT+GW33BoROOjIBLfRmS9j1OAQ+j+Q1KyJ6jx9aJQTtlUf6zIYSv0Vc9CavaKkgL+OPTkIVHMU7n
sSeMVjMYw8l/2JcmLzFZCDfwDfTUjVLcVZNcXexUOcURNNnZ6X7Pmv1Tnv6OaMi/v0u2FpG64ILU
UxeEzHl9H6RpJ4le6BV0NhoTBUxcWsSdaU/YcGvnI+yDVAsXPmu5ii+iMKgdq5sImbEaKoRc+ZMR
fhtn/aOkm1/uT2mD6EFzHg2f0Kmh8NNGcD0nRVhBJKUqg4Ef4tLwEA3lcVQ9Op9iDdNrUpPqqE5f
LOejnOpYZxDnDC+ydZ7i/3DbcsxpaVwch27w0qIdSy2r7fpSTwfVvIj4WTSfrPDBkHcG2ihuMWeg
UsAy2tYQEr6ec9zOacWTV19mPLoUUEMkux6zZniUA8PNHIW61vg5qbLPc7WX1m7Ql4CCsQUhE1oI
pms0pMkRH8qSub708JYIiKHpN/W5bb7llu6WyTlTPhjqD5lOyTZ4TktU/HLpPdYP/zpW5sQsBO9F
y2kpdF8vAVrNcxYFUn3pVOvSyrEbq89YXH26v7uWhbyGfq5HWR2YqaxnNaYJ5ZJk2ZNpemi1uWTV
h7bY+aQbJ/MtweSppm7I63k9nSEsY8OI6+Zi991BtjNavdXHVht/3Z/P5jCWiVTf0q4Mp/V6GKkL
6zGYmU8maQ6NcyqM1jprTxHQ+M5ds/E+LEHl/w+1ivslGWsvhPiaS9QPrp2ejST0okT6GLfIA9ZO
4qY1WhnBXuVk84tBuQK5RiSN2u/1DI2gJMKqoyW3SVzYyIeSQEdPnENa7uzArZEoZeHBQbLGoV/W
+o9wp6uFmKakaS4hxeU4M30tfaJh8Fi3v+9/tK3jjjE6oSQkclgB68qWI/AWHMOhuSil0r2m5dQc
lWqafxaG2p6aqkzcStGf+9iaj7OsPrVxuae9u/EsLm0rmC4sfuZEGtdzTdCea+gHai4I//hmjnHc
+CmUjrGkH+vueH+6W+tKGQCnEUaiVWb1ekglgk1BOjeXIv0cZkh4f4c9Fiif74+yETDRhgXnQ6Vj
H8HKVTxhOkIy25Q3Ci2c/CXid3zLpfJJTviv2o7tQ9biw4yZ079vi6SyAqpLhZKWDTodrpcy7IU0
mgM9B1l3qJxvRvRqix0sdevo/TnEamc2fdYVkSHXlzQDrC2QBpEpIhXTB91pD7L8PpMPan26v55b
O2QBLYitLbDHdZrfCYBC/qy+sAF7o/d7/IEdd+47T2/CnW7ZzQOBvCcxDOEnBeXVdpT7MFZ622wu
TaX+kGJZOfaWHXqNbtQ+nH3liGH34hcaFr4Iocx02eDsBNxb88WCjRIwqR71stVPcPI+RE8CDKUV
T1XsvCOg/BjG8UkJlZfW3AE4lg+2foZo8gEZQqCdrbM6EgkYb9PHcYvXWHbgKkUMJAuUnQt769z9
Ocjq5gxFAfVOjdpLixnjkJxm5700uNX8H65NjCip2ACKU+NeDSPRRBQFXUW85ozyWVVyL5+sJ5E4
uh+VWuLf35Zbk3Lg3pmLODrGl8tn/OOSDtoCCjWuche2QU1rOnK4rdIMfmbUD4HZtjvDbXwoijVL
OeGtYr7GP+XEogSXBeLStC17z7RrDwQ7hYMT7VkebKXb1BYd2u3YFBgBrgNfLUidqOnaixVVFVTq
fwpsU9041DV/GvGqb+HuH+1Z0h+yTtaOQs2LlwF312OURzZMuqrf+bIbkweSReAAxgBLvZYarGN7
EtaYCB4JiCuh7Wp955vazkWzdfiBsmk0XDJd4t9V4umoY91FTdRdzJNTPwX2Ia6fW0tQD3gsy/Ko
WjEn//H+NtqYGvCITIqB5QyR9+q0F0E+cgeI/i2Y6YwPlaK5SSd790fZ2KxXo6w2q8jCWmvmpr8M
s1tNX7rWL5X3A9W3+8NsTYbYaGGOkTGxhNdnQh2TIGuLeLiY5a8heooUT2v/vj/ExkxAv6g2LFuB
GH11YdETX8pApMMln89J/LmCNRmk6sFBnvH+QG+7fHU1gupR0QdhXFKBVeAsJnlEclUMly6BXTtF
1bum/gq+h3aUNuQ058CpB23TnIcyVz40Fq3O3/rQ61QE9H8O5vfZfCmLxK35oI1ODvk+K17M/rMZ
m148wDxp0wczqV/v/+qt5YHVAxqONQqC2asfHed0Rs+BMlysOPELx0cP3hXG59iMd+6j7YHYtKg1
LrDXKsqZpqzKTKsbLqLKT6gi9LX2IYzL91OIG+z9OS275uZDkIghqQXchTrn9a4aZ3kc01QbLtMp
TB4H0zgBOSXm4Da7fX+3sRtOJZxDgy516jLrWCPus3GUE3pRzZ7aO5d5+5z4cfR3rfxTSf/cn5Z+
My0aiRFcXj4VBbR136uGG+MMhE0GaIzuyAU77jWh3h5HTLPgbNjgQGBO683QzLUZinyB7rDe9AE4
3EHHXEnR/60FEHuNhhjMFlCpomS7fgsTMZtEZgl1wMxsXTnCk7ezT3KM5lOKu2omX4aXPs12grWN
BQQowP8YFi73zRoGDUYrE/NEQqbo9RmVpO+KU+xcAhuYOyXixbxJW1bxpqd/lIVtpjHxYIecgJ/N
Csb0Vv5itlHmOzXqeDhr4LrdALirkY1J+5x7Aa3TO0dga6pvfDn6v3mfnNWx7qqsskuZJB7HxEMq
FQc9+Hl/Ny7/h+tDRvmJlhcQQ/Y+zKLrQwbKHPSRsOpLVVVuHmtY0ad97qlNcK50pfVDW/8nUOGJ
yfXO23R7vImzwfeXiUEqWAvrS71hAP1YDUbW2YNBSm9G53AhxKThO03/eH+at9cWfB5699FTo2pD
f8/1NFUdwiOdaT3e3bP2WGmoP6t2lPhR206PllbKOx9uY3IsJ7QpeFPEFcYqlEIeuVTyvmS8sn2A
h/K1ChB/kHATcPWpf9JT/Xh/grc3GBP8Y8DVTmnSKQ8rte4vhWM9qLRkRLVvwdiY2aFpoJ5oFjnd
H3G1pDz28GrINsl2MdG5SSEUPdSGERPdc50oaKyZY/FoDJnt6UoyP2etsVd3W91qb+MBDkJ/V3j+
oW1ff0KMemwjkMvqbNHAo1MDigFfa+v7/VmtCSJvw6BMRmsWgr0gzcu0/4jvLV3YGVUWhkmgnmPp
Yzyh+oembFJV3mwN2t/tlKUf+gFxL2WarOdA0UdfLYbhaYqDfCdPW+2j5dfAeYCphcEAUc8alHQq
ijuxqoqzpE/iqMzx58JKPpkGTfhOmOuPUoDEy/0V2FhnnluKm5QPWOc1nFDkIsSsSBNnjR1Mb6EU
IfsXDYQ5c7SzhdYNPG/T4wUEn0SmmHdktdh6mWsoUKq4M0RKah3R8A/g83X0pzlpLBGBx2ZaQ95q
mq9Rmfb2QVIQ5HZLTQr/DjCk+qsTvfSadlNju3k3NwjhYbinoeqalc2hQQNmdNG9kyOXBsJqBxRZ
Fwrefj1+GdrikcV7exOTDrwbVm2Lc6Nk1eCmYVI/hNac+2VpYf0j+kECsg6Lo+jM8pRKo/wDGlWr
ulFXS0epTpBAkqXuKYkxzdMDpDj7Kmh2Puc6u3n7lQu0vqjjAKesv2eaztEUFZY4W7SV03edNK9C
CuG4jNnshXZWHyXRZZ5hRg7IPzbNIY5GOx/67dT88czwI5YMFrDhrUmO9u/rU1VOQWWFIFXnOUjx
R8rVwAh9dZyX/r/AGhGvLGPxhfMddMcIAlN3bOCbtW4xjeHPoQ80eDJDWxOZKX39YueT4TWGkTyh
CVCEIPX2VJEgjkgc2lFkFj/jaexbr0BslzyhD7VPBkJNkitrwTwfsrELBLoxo/zp3x6dxWYeLSYN
A7iF8ng9yyaeJzMdpvZcqkp5KBqh0HVI6tAbzi6EuwTa6xXlXSE+5gYGd1+taFdbVkK5kbFQWPWD
MFM1rxUJ7j9OYPtlGASfR6sMfF2KpodG6zgI6vwNh7pkZ4MtA61/CLcF+gGLOCpyJNeTDssmriSD
/VVao4NMfvwpMLP0AfNUcJgEr7NE/LvH9W0zgebSyrYYxuEWdz2iJXSjSfW5PZtzhcqnRdjVzjqK
xZ0ZHthnwwlGT/t4/9uuAqX/DQpdi+TAXATGV4FS3IdYbCVKe8YGq3mFFhKjqlGUvlV304FoUJw6
JdJP0TRFXjCbxX8ZnnCbc7y0n63LyDIKHnnX8bnNymw83ciHbwhJKwhz67/SXOSPpi4JL+0b1QM4
3SvNr2t0y+wpFRCr8SIuDNdV2mfIlCLtQOrPpizij5kpsEHQZXQLbbztY5S1DtoYT4exKzsvJHo/
iraWPMKcDxosCa+t1doviyH8avXtXl1oFfq8/TYydch0MI/UG2NsuRtp91CG6hyGIA92CzO81/EV
F7Pi1qBqr3ZvBe+rzNF2Itjbl5I3ErSWrjnaWm4UjKiTVD1FqebcY+gzuk0o6OVyJLOTT7iU6tbO
FrgNuOgxQGAMlArEmU9xve1nq4uGBG76uaQ4/Zrp9JHoppg826hgjKeVEX+9v+WX/+HqZEPd5mZ8
kw5HWO56wDhMomSOneYsqcl8lJaNBzC9VwnanNYCHoG1AKquexupqAzC6UNx7sbAzDF47rUm9YCt
Kul9HGQzkZ4UaMO8k0VuDEuxFynaRfcE8YbVaprxDJVpmZw6fVcMODtwWHOpR9+x3UmxNvYnYZSx
7E5YU+CZ18toVYrTkE2Kc40xTJsZnmW2BxPjug5yS2WVJ1HsNftuRLEEJSAMVEhofAE8uR6zGpoi
7buuP3MzOV9DI/s6mll5qLLc8CMDkxhn1DKvJ2x1U7xLPPAwin6xbmA91Qd7ElwbGwmtd3oQSaW5
r9cdWWNSVoFAjvRMt57+IRrD+Zj1Yg8q37ihgQbRaMOeEKLXuqezAv2v41jtz6mev3ROcEwt2Z8k
xEDmx7JB0cbSPg16tBOhb+wjUCMaESGqsdrri3lU8D63hqY/N2HXu1E54FSXf5dF9FDrD/fP40a4
DG19kc3BfYK3dq2FlZdk4SIw+rOstPFHLZA68yGXkt7xkjZIXsykKz6kgV05bqRxT/tyJaC/tU2d
/9JCPT0Ocmm5Kc/YS1jF43sqft/qVCgPxLjisUkl5X2vYct2/1dvLRC+XECqGA8sLOvrrRjC3enG
KhzOLUz7wXB6+A79D22sK69qstP9wTbOGkjnov1NTL7AedeDVeag5U2xvFNj03tTM1tulmW/2lD9
HvWtLyoYbHq7F/dtjbpY/9LIy1ch478eNenMzuqqeDg3pvFR5O/m+u8+O6UBcUh7WExt709yY6Nz
Zy2Q21sX0ToptIekksa2HM6iNx/G0EJi7kuBPl+VHhytOBW/gmHaQfjXtaHlkaVQ8fbeUSEF9rue
oj3RRZDK2XC2Zhtpi3yyH/vMRNId0cRTq8v9CVHC8iGMp9TPDfsv4sz2oIB1urkTnYzJ3mvz3NhW
yyPINbf8dUMCVkIrCJNcDGdsLZJndPLa0wQyfVK5GB6lbN5rRNgaD2E/CAucP97EZQ/8gQvM3ahI
Hc/8WdFnv4Ts63LyfoRa+RexaPvvzwzMM6IZIDlQCHm1ofLWaU0skMYz3uDfaiAcZ/6nMqbPoVnv
cErfdGZWjzzYG81gFKHI+Nf6XwmPUCI7cXeeTHX6hJzb504k3+S6r3w5mefnUM0cP2o06xN0+9LL
BtG8YFiSHiw5jrGMjI0kd6eq+I2n8VRDvXaqj4KJHQMQXDdKAtVNynQ8IY6gHgdQh50Tv67XsDN5
4+B1LARpspB1/CBKybIbkQ7nRLcSGoqlLnskdbA/hqF2TPs+eQjztnnNYjt8iCyEOhUViu5gFmS6
cW4dq0gbUVszNb+lanJq6sQ5do7RPpR9MeENo7Q44JiBK2f2hyhPJD9yOvIcBJa9nFvIT6vsKe57
mIF9u9fmvvF18B2l1mITfUGGWPMrR9pSnCZvh3Od4lcDaSb+mPQi/BRTczsMQ9/kbiS0z7QrTl47
a8OxsKbxoE5N4vfdMB+6KejcUfTtE1KqwZPNBeU1FLhOjhGap2IyAreQY8x2NFy9k67Udzby7cvP
718EXJceeu6sJYT+49Q0spp2gWEM52CuAlripAoRFmzE7l+It2eTUQggefS5FlFDvh7Fpk9VTgvu
Ar2VWr9IlfldqJbDMbPk3rfGTt2Z1e19DxwP+2TBCAln1m0Oiik0Mc/ReDbzXvVS2xreoU8zu3qk
9QcrLSO/be0SuWtjT/Vsa2TEZEBREE2FO7WK69Iercyg4hYSYxWcYjX8nMwoBg69gRKorE7v2lY7
VWLcw7NvnxwKLtrSdAh2g3HF6juaeWdiuNvM5749EYH5CICMr4YpnhTpNFWe2BM5WkCD61tpGQ/5
gTcg0rCXP/9j31gUlaYiiefzUA0nNY5dTcGOKHytFd2bC3Nn/2zOjgqIQp8Uk7spanbLghvdfKZj
vPMbp4Zk4UgaJ91wXGWyLhLkQH+qF9TJNOed3bSxewHSSYDo7ETaZU1PaystK4sJ7bhGab8LJffj
7Ptg/o4wVbl/TDYWlYEcxH/QMIZysHrDaY2xlEEW85m2hah5kZOL0X2W08lDm+f+SBv5x0IvZDIs
zELaVK+/XzQGkilnznQOG9IKDRLqIY78JPUE+IDutV/bNnMb9dSbhr8z9HIEVltnceFcGpFI8GiW
uB46CMq+VcN5PlME7T0QtHbweB7sIx/SeHbGqHYlIwY3M6LcnyykSaK6j3eygq2lptcKhiVLQNS7
ikND0UV2rfMjunj29cydwUCUJyOLPG7kncXeuBNIKgFVQALJZ9d6Z7MyquNY6vIZlOIdcLk9EAUZ
/FNDAav9S62anfjzFvcAheAmWKi4hKBrnhBI9Vim9YTBsZE9SsTYn7BmjN2qkPZ4h7fLyEgI82PX
BrmB5bz+lmYVVUIMgXIW6Cyqr3b9qzefELVw6T7dWcWtSXG1gbARA1H4WMV3aqM1lpPF6hnHo/a5
aOwIywBJO3ZVK327v0VvH0U0+v/3cADK33gltrXSWKExaeekL6oDtZHOG2d7b0K31wqUKZBowqPl
HK5p9aNVFLk8yOq56/WPKorlcuO4Ma6wTbanC798husjx1Ccco17RSUNXr2/xOGmOcWWekZS6L0m
+4r8Dmn6YzjJJ1qdTw0YBy2uOwDO7Qdb2HckQkBwEETtVV6J8sqQOm2voTccoO8H9C8h6t0jCrez
MzZyH0ZapCG5mwkc10SUopnDLMmZXmW2ytno2+99S59QV5jVMS/D94qOv1stIZ/SW/hNpEo9u6C4
kTvP9Usdt/9SLYiIF8gfsgoVQeIAcLPrUwEw1g9aIGvnKi3cJv+tBV/ub9ANuPetqLBEnCzxjfi8
bYSNPQtFw6dJThJX6TSBrkCAmqw+cX/JQm2+xHU8FD5ROVmAZjQZpFj4Zq0nYqkbD0PXjpIXqUYZ
eZkcobzidG2+c5A2alvoPBL9L24fNG+sGfNOPUZVMpra2aqE7mZpZp26tOmfy9Cp/QlKv2fM7HpN
C7D+qu2fndRNO9tw45gh88MWpBizFEBWV9RgpFY3NJ1+TuwfWrcI2jwUTn7MA3Xn1t04ZCiS4G7G
oaZjeA3+TAGmIkkndESTJ4ggPV5qmSWZ2BFn5cmQq+RQ1WN2lLI2OvWjtis9e3trEVsDYqIEgYU7
DbDXuy6UqqRR+lE/01jyrJf408vJ+6kVD6McP4cpXcvaox7/iJUY1B05WkPBne99j0vO/c25ce4h
aREpEWFYrMY6NAyMsSNP189c1/QKKLmLFP4z3aOf7o+z9WEX95Yl1DZgN65CGEdO2yZRK+PsoAbr
iPk0odg+9CEWbDsjbc7oj5FW16caN3YZ2qVxTpsG6tnXOI+fhPzj/nRun1KyLzqCqFdQsSDYvP58
TVVRcsUP/WzoIIPGMA4exmSfkbqgkbijE2lS8Oe9P+bWxNBtgMGL9/EtL1QvAsE7YhvncQAMHSYL
ooSd6ceqrffcJDa+FpUK6nKkgXSxrQtUWaSZgr/p57Cq3psO7LNIfmc0v2qEZu9P6jbcwi2aPjko
ItThSMKuF3Kq4sgp8dA7Y1XxJFlPlRb7kYzEsvJTa34X6vH+cBsQAOMB0SCIRlWRoa/Hg6DWV107
GefcmGXccYkcVLa8Mp2Ubh4bb6wj5zlEmfIvOy9Q9W0p4Z0sqaAreNLrUjwMymRcasWJZbc3+3T2
MkNbbDBo20IHx2ijX7qaR1DKrWwoXSmc5XeTZVWmqyVW/PP+bDYSA2ZDVMyUiIuBalezCRQTN1DV
OONTodaxawWTm0npqaKd05a9REHxXn7p4HtPw+gy852vt2b2LY8ndzXoGqPzL2toTdeIvhYY5GyF
mIuXwYcho9tJfNWi5NJ+teSnvBvctj1mkbrHeNt6rsAP+Y7EzNzg61L5WKfQ09BmOavjj3g2PFh2
31PxHpVKCmv0z2qJZ6pjRSPt6f6yb7wdJDrApdCziafX3Kk8XWj0Rm2egx5iSjCG/SHKW+mh6B3U
y1W5PNiNraSuVI2ICVMbOtwff+MiwJsbmhgCafTLr2GgGklP4queWBR5Tz8cy8w3oNt6dazt2Vq/
zWUVjPI2IMhG9zp9UWtiRBDNhjZFRGvJnBzQcPQT51sdBy8pBMdA86ZI0LmHmVDYH83mU6gvmrsP
U/FQGZcq/J1NJyeKXQUNXgHkkEU0HShHq6X9XXu8vyhb24G87f84O48duZGma18RAXqzJVmmXXVL
atlNQm7ovefVfw/7X/xdrEIRegeDGa0UlcnIzDAnzqFvvYCOoWlZvWTCotaiman2pCvfRRX5VeP8
oW/n2+rjUgboyn5fj9qxSbYo+a4gl5Z+3NtgKPzYbNX5KRRzIdkxgRMRbXBUteAgUP/VjW92OXro
p5v2o4z+tZ4YB0trfdEdw6g9inzc10Z4TEPz4+2duHyb+Dl4OcUCmjaXVUIrmY0QqsQn5B8LD83g
6D6Ja31HWkkWAXqVsoH9z4/uQuwJmHCR0OF2XaUPkxbbpRARbHbNjJBuI0o/VtXMzfopPt5e3uXp
W2hkiKJlWIxILlfvey2Xplm3OtrGteOVqfahjhpvyIrTPGp7O+jIyEze/fblttnLJxGzGsD2JS7l
7C2H8l0NrQyNEESWaT5J+etUv4Tj7zSgbrj1Hl5d3TszqxtdlfJ0kgPbfNLiYk+9+q8C7kLLu+d4
YPyBGBEiL3+QNkaDrrgMi4MQmUgPKP26wNKHXV1ZJmSEVb2UO0IzeAjHsrpL0zzzbalsd3YJ59vt
Hb28xpYd/f9GVzvahrNphQn0aj3jaD6tCEq+ffEtqES7u23pyt2AKcYDyDYpZl2UJPNWTMaQ4DO5
8zOCvd5yjpxnT03lY64+JPV9Hx7DcutbXl0gESLMaGD6L6hmzFIHUNKjwk1O4aZIJitfTLFFUbFl
ZHXtqWnd5FK3OMyo+LVluiI2Hkv9n2NPNhC4FC001H/tdekocGIT2iOHO8UJgl1DucrrsvwP5aZ+
I0JbLsvzBwdLPG9ENHwxcqTzcxb05VipUmg9xQa4N1OJK6+kl/4/WIHBa2kGke3CyHJuxa7kOllI
OJ6GHCF1e1Doz9kEDLf97jK4hb2Qfiqh5oIy01YenpgzOFDR2k+5nEGXm1WylzqpjdaJ09zDUjG7
Q1H9SkNrS0PhmmEQfTS54FCkZrXcMu8uK3jhp0mSR/tJDDNKLmZm7hn5ytD9i+bdGFvpUWnV5mAk
ebFx1N6EW1bfj+EfaHV4EnmL13wfmjYAEJYG+8koX2f5C2J/+ywajnMG81f0YwQwmShH3ZB2vXHf
L4UE+leMCruxPrlOUxyZ/7i3IXeJ5OjeahbM2WYbcHmM1j8RF1tiBIp58C+d706QpXFpRZL5ZLZp
/Bduh/K1k2RBpCCqZ13SC8+utMQnb9cPpTlTfYOmHcq30IMYS/LtUOv2lTIYz7SpZK+Odftz7Awm
UD2z8jtF+jVmc/IxkqVhw2uvPA5A9mFpI9om7l5rc5ZdqdvpxDVmzYoXT4Yv537Rfw3lu7n43VYv
ivH9tgNfOYw8tLzsIBXBzq9hmlM0OeUkcshYDKnbKan1Q7Rgnm4budJzJvnjqC+SkJyTNYukVfUF
nITCfEqn6qlwdpn1QOW4hUXeTWY3cML9PP0yxd88Dt0sfA6YAxHtQ2CeNFovSj7sI3t4aIi/azcZ
drX92tnHSn0sGmb3dklIv6s3641w4E2GZOVEbApNfpBhDG2teW0lnVq64FZ8kmelwLfR1P6kmLXz
GrVmm3ljoskHtbP6DPkbnQOuq6ETAN3Mp/86PWIwrqLXM+9h+onoOodV8V3UThS4lipk2F2tNAeE
OkDgElqJ2vpqBpdKaGTt73E2ZiRmhiTSfCWZ9d8x/fXQV7Uol70mTJHY6SPRM09VtF26kwz49/wy
jLsMGGC8CCvkk/PDqBrLdg0pq54W2cgEvKVgAltNDXgP2lKdU/p1U3NPKCQ+IgylfNPDRJDzNioJ
c2EkSsddJiTL7VIliT3I95xDag/612DW6sF1RqP+3IaZHLt13+RfU1j5WzdoioAo2XA66NaCMvGB
1tFvF6oUeJIT8Tg22dR0/jTA7XRv9hYJTV1TFdwZXWFGB6hezPKuaZvuh9xLirqTINPQD6YxVT8K
iq/fzaDPckRrDRF4VpfPwxGhOUtz01k1yh2sffknuaM3sZEHr+MngOpw2jPuzRO5zEStojaktJ12
biRKM5FcHgoF6jylHGPfKXrxEA1quxOhvIWVu24UICDpv6EY1ioQlmslkos+Mp+m5Nh9sQvdn4ud
0uzb6F8TzmV5MFHyWhL/MvewWl4th0wQaSWxr6O5IjS/OFV3R2a/EYUuf837I0WLkbuG+JpZwWV+
dPUoZ1Gpl3Imk9BLnADDVwWMPsNB07Yg7xdli8USZ5b7mZyFyUf1/AVI81LMfd8aT1P8Z2yaZy2u
DkP/GOWZ2/bG82hrBzn/0CbOz2TYojBbX+LYBmIDqG7xFVa6sm1UzizNglBKTAuxT7ynV+bmuXFv
xbWrMNKmoA/bbUQi6yhxMYpnsmRI3/jDyldSx2wSgEnmU1fFbtjGfg2+PYBEf+MqXz+t2EHjFmgb
ZDjkgetOddeFQlFrxX5Sitw+pI3N0CpIVo8RGWWvdq3qB6kZeHAENHdxaM/fGrMp93bvfEsstXuY
skF5mgRhQVrDtjgZrfYkmahASW0S3+k97MHCyM29UMItYsi1LhMTYRDa0G+DjpGZb/zi3CeiGR0m
vYnFU5QGrpagyRxK2ec+kPeyeBT2odIfnNry5IXKQEiPw1Tv8nIC8NN5ZeYb0idrCHZ1oLg1TfDY
3vp9F7U+imsUYaAN46eBn7gQxq6TQKZaKZ4U5W/IR4yrvdJ8SHZ6Ffi5PMP7T6lB4yJXmsei3vqy
60hgsQ7wCKGDJfk21nBgtUXQQGtS8ZQxfuMWkSS7oTA3wo2ra4Scjcrscj5oU59/A0kJrRIuSB7V
ofpPs2jnxupR/JWEp0lPkWhejWDYG4Gyhy0Sib4t5OnlKdGgV9dQQaG6AL/rKl4PC5XSOnHbk63n
biBne5mh1gb8/O1TsmVmdZ1qpggDu5+kJzWa3NY4SOUfBYWc20Yucl6+2BuOGmJpUjcirPO9bFKY
sRPhSE+1nRzUoXdhSTQHmrvG97qHazVthGeXrZdO6QZc4wJZvZhelCLIeoAoM/95bjqLWwkwfByc
hAL/leVLunXEumG+CKWF87J2Z834lWr9J6lrXxB7+z1ATNnqxCPjvZqblAdfotSzp4+39+Qi0nz7
YeBYKI+yOXTgzn9YSAEyMassOPXNDioE2Mk9zYxOVbFPjTuLuVtGFoL8Y4a0J9TLLSxoavFxEUlA
8MVXsqMCQrCLP8fFznE+dvVejfNdOR7juKfKV3tReW83+oZuzuV7QWxMRsWLxV5esCmAv4k1oZb8
Zmk/gS3FEo2FLoI6LbY8W2brSpuhDoY2b+/W5XO8GF6oO3jyaQ6uNyuMdYNp0uDkROppsAZ3YrAd
/addkoV3/2rqrYsGWxNi6Nxvy+3zLl9NFStQUlQNT5Wwbb+14n2jK/MuyH8AOt/ftvVGP3EeZizG
gG0RBIB1WAO+gdhokkQSiJZsPLeumQR16oqGwR9PVWNldJOONqsGD97oShJxiB466YsloTPthrMz
PRQV1BnybKt7rQc97iq9Mvxx6jT4kmVFs3GYLr8CpBBoMhEtQC9FNWG1NVQVlEyfU5RK6FHT7DkG
ubin8bOMrW2cj0tXO7e1quJaalpWzIMgyjqly/CvGPximnyHKe59HtrfYkmf96GcRHeBHDfH29/l
6kId4j6gmNTq1zF0JfB+qgrpSYof5WBvFo9pHflOt9XSuBL8AYZcClkKePdlZOl8Rymg1pmTxdmJ
vMnrAlgx68+l/h9Fgd1M2y/t3SE8VLnkG4W1EeFevqIGrOFvkwZLvruWMtLsMRUOYvYnfln7Ka10
5SEzEu3D7Z1cV38gd3GInnlH4c2D2nh1cCtYCmxrRFvP6EV0P9Ku8YA/lqBLRjVicbL2OaPGh+Zu
XYuN03XN9sI+ynWBHAPtqfPNTSEWykcJKTgBCdqAGoteJV4oQfEB20+iah9Krfz278sF7EnJCd9Z
9DzOTVZKp0pOpyHnh+5kNOOz2sGKv7HP+6RpmeL8ctveZd4FgIH2G7MPXFeQOZ/bs9WpyLXRyE55
z8wwJYkhDCS/LMYhf6nHIlYPTmLP9RHoSWL/uW37mgMtTEGI7OG9VPfObbdTkVZNM6PnlzGCNU8t
rTRNz/1/t7IgEpnO4EIAbX5uRUVqBoCKjARrm2dcxbLy7JTKtLtt5Uq0B5ABlCVjXvCf87Sdmwmy
Qc6SVmQnmlmuZYReOzB10h9l4NdhOO4lI9ghkhhm9idJdE+pvRWIXYn5GZsA6UlMvdCRrr1VtoKM
ozQhfAfC3ZXNuN1XVnaSreynanRiD19N6CaFxXU0tsLL9fmnVbXHuJanvYCq/JC36Su8SpmXkNe5
C2DNC1q121lapu8j5X95KIFKUB4n5weNux7/qmbUfxPYSU6tI+3h1HkeCUia+qUWWzro165jABnL
uCN0GTSazz8OoyFqJ8t9dlI7kXxB51D4CLGNL0Pq6HiDoW54w7VTRTLMuYIJRUVZ9dye1WlObmZ4
tpz+dZzEBZyREQ8M93mwpav4JpK2igAcB3wlGR/p8MX4twnLHnBiic+OotGHpIePQw0U+WggBPwY
Mn7s9y3TOXIm1Tsnk7g5Yez0AQTFh9isi72mZc4jyULsgQjVPGuIej8NaulDFgTMDiuNfZyc1vKb
JjQeAqNKDnTxnoOqlHZ6nJeHIdaCe1kbTFdtq/6vbiO3LrVF6iFJVkHpqNV3k9qQKxeWvacKJpgE
S9qN9/baTU0YxLAuZ5xoePWB+xTAISU45Kuk+S/5w2soC1dRkj1+7elN4E0yoMvbR/6qU9FlXMYC
YAdc15MzyRZqPdb5icHnh1qZkF941MP8yWq/3zZ06U3cKtyRpKvM2uG/596UtG0kIdiAICiBDAK2
mZL6LQc6ma3nrJ9fb1u7jJt4aKGVZOSBig4kJufWxExa6phlftLM3711XAYestqth//0IH0ATPwR
bdfbFt9AwOcujEnokOiBA2JEwuDcZDC20SArEOEbIZo0YEqntnATKXL+tHC7zG7BtCC5nubUhUfZ
ApD3gD7Os4Za81c5KYzPKlwrk2v15dy5VmFqnVvKiXY3t7n6vehE+ckJjepnAJig9+UsC5jqMkrj
R4Po2V4HYbexoGsfDOw2sIg32ML6yemDvAK4NOQnqWUkpZRd6scAiabXxB48o4u3SBavfTISQXpj
bCH/rK6bMQyahOytoKdu3k2Mmj4F+bRPkeALhXx0tISptS05vssTx6UJcA9mKZuxkfVoytSbKJ9O
QX4yYUAqnX1u/qjs4p4OeBOGO4d8/LaTXIl0MbgM0TJcsKDrluP4Lq2yMzWygNAiICtLLbV7xp2/
ZSCo74OhFJ8ZSLB7L9MS+1MIHNgkbkqpdo59AdtVaIyAUm//nqvrh5uAA8K4DPjv858zz6lDrlXl
PClJ4ukxXbUw75G56pOclptTfAh0yIpQDHQ2LC932fq0UHIlg0Boa4lNzy13dBVkOeGA2qPu96bk
JclBC+V/ztTZZoJvGjdsHe/KuRWhjOg2iSk/DcqR4XA3jT/2tEaGYvYseQC4n+yojGwgpi8jwsUo
RACwt4CIWdesVCfpU3mauXsGaBf0ZxLsjWjw2ubBvLaMczGoS3n0fFlVHjgicBaxW2beC+Kx5Cnd
bJVfO//aAqelIU9fdp3mhpZQNOKo/BQgE5kAgq+kj6P4JIBgBvNGmnv5Ci0D31CwLCh30upV3NkG
Y6VNo8aWaelu7nWCzs7T8nmn9s0WAdryzdeeBywIUiFSuuUcrjYvmuo2rBb5XKl4EMEnufws664e
IIhAaPNzsn80zhZJ1TWXAKSEEzLNCwP+yiZTlA1wNTRU6fyJfWMZsx/DdbC/fZqvFBiZYYfbjSPF
FDdx9PnSpn5sGPFoipMSlsgU0GV9CfPKE9NrfkQv1y9tw022IohrzsgsHEeY6QCe29WV1mttYs3o
mJ9066HMXlPjvpa3KgTX7qn3NlZvA7WVvA97NHabeIKH824ume2Fvxg2LI2Jsw1vvOb5760tv+bd
JQ3rZ21pdYCkjZHuukT1cqt0tfJL3LRHQ9tSRbjmG8BRANdA/svbsDrM8tDFsdSTcxkG4Iq4Jc6D
CnqrwXblhDHABBeqQ5ACcmu1pnRUqnbOk/IUmHm+a2ZLq8Amd+phGrPomMO2s7GJV5bFmshYmQBj
uGA9MzU7cVrmaYc4cVGG+4A+sQt5yT8qatIioqUFvnPJG2y6/quDNdp2FE92X5/0URXPfQfzjF1K
lr9xsK54xDIazEwyRB9YWpmRQB0nsKIvCgsUdofXcgwfE/lVrweSzvIlpbHcatPd8n8ohXYaZA0h
ShOw3btF1u/pBvgi1DdKV2/Aq7ObjMofFRZqcPwoJntX37SCadNoWPOpt7rxezolUeyVMdOh/jDp
xbGttEj2OjoLsa9FieT3sWEedI0ZJ1/psspwUcu1fiZgCX62k0CFIKha1cUL68ab4kn/ADtSDYi8
dsKdQBnE2ultOIxeVTcgAyejakGww4H6R+pUPdhLDOCaHnP3w9+4s8dxn5pi6D4WudkOx7qsE82t
oGNpXGtw1GgXWP1STcxFwh+DyQR/UMIhuvHllivvYo8oe1Exx+kvVG/UxCkHpwxNothKuzOz8k7I
GYXzZpDvclCAnjW31uRGYdioblNDqdA78iIqNUSPdlGlG3QUlwEgr/YyLgJEBSAapYzzuwWhFXJR
UConPlPrFql2V2StrzkHJdVg4wzu4eLdz0zjBEn8YR7ERkB0cVm/macARXoJ+HLN2xrlqWJ3Vmqe
hibY55WpkKdEXiiKaCPSvbixF0NUDRYtN5p361nsqoq7uJ9L81TYOeARKDTSmgwic+uWQeX2cRAb
Z3TD4JqFyqkcDVhUYZ6A4rsd9IQOFKdN6SuG7lrJX8n5suFZS0yy8iwedLDtII95bNedq8i2wnaQ
OX3gg/sdN1XxoEX6f3MH8D4LU3TComLWX5sKSHmfa8W+HAbzIC0qI7d/ybVvCkCYj8pdiJ2VS2VZ
qPdI3AC+qhW/cw66sqOAtvE9rxsB2cJHJahdhxYEaJkJR555agECNjRJaatz728c1y0rq6wgcyjZ
BCLHSnPfUmi08oNubASAl46C61OcptdIvYM/np9A+CqZhy90DXnizGdYS1WOIrmDqsnT0CaP7A2/
fOuSnPsJJw38P52N5TSsCx+hjDpIbcT6iRAq88DNzhDtToa8y6IPavIy6d9l9YtM2VjWc6+lblX3
0x590adAZ74j3Xoxry3/3c9Zp0StGYxa0PBzNO1RF7AWmo+t86VV92P8MOQbfY/LiBQUEkEHSISF
vZ/dPt9sfD+JLUOyEGaVzccxyS03KIEPCqK5PejM+qRmAW8BT8qH3ignr0KLdn/7fFxEIvwG9F7g
haAzBz/XqjCjamECktKyTinvI90nP8m+/bsFqvK8wUDNYDRa9vxdwGgvzDzO3NinUpZ0L+Gw+3Ja
boldXPlylCiAY1KPgXJmfaU2RdMVCB1ypXbDXtL+Aph9lKIn/U6NUp80/Z+vFSoidDXAfoBk09YU
JX2ERmAvJWybLd8bKmXtHGlAvTC3xA8vDz2dNxIX/gvSFMzp+e4hwlkqKhztqEX2D3nTRrT4ow+K
cDZO4kUIDFb+vZ31wVcbmgcydpJhdm2oKpLoC+DdXTn8+yO/WAK1QkOAP721Wd75Q4SL2/3Cq5Jz
KeztrtFcOQhStwO764tUSHd9O4sjHKsQNYlR2nddbnD95PbutmNeDLqTTutIdpFfGNoShK8CVxne
PMkKBNqKk+QOSDxl2ZdQ3eWZ/iqYB6wO1uxX5fgcG/mnchxf6dktANE0qTZ+yUV1bxkQ4rFcQg8u
wfUQgRlUIEgb1TmRo9DjVfLmrkqt4ThpebIj8O6ZDhTKvmoD605MqnJ3eyOumWdSFyJTvohGmeHc
x0KzKmMnx7w0ODBEBo1fWoSBeWyh8OvczXAnmznqjMbGsi8SB1IT+su0JVG5pNiwuv9iXhrw/kZ3
0qdnEX0zqLJF8187vxPGRjZwuUKdghNkGsDBoGRZg9HEJCUw/NTjaXagu5Q6dA5GTxJfqRlWg04x
T/Lgtt14ry+PFEYXNBNiUSjarqcapkELByNQx5NifARDxXMKC/dLbk4b0ceVbSS5W2wxRrcwt59/
vqaTka0JrfFUMVUGv4jb2TmDwWCzlU9KVG1ECMuFc/5i6wyUMbe4AELxmuVBeXd8y0DuGjHE04lZ
kMeBBn0pIdGSb5EOX1sUZS9GJxDqvUwFRjuuJbpa06lpmEwdXsIQmHTutrDQ/vtY8JIqvje2uvw6
G6w7EgbTyZpDHMGTi9p35OBJS7P/cv1n3Tz2UvlYlMdI2vh213aT92qZj1/AZ+tBRFmS9V4k7XQK
zbvIku7yxDUBlNw+31f38p2R1Tmb84IpRLmaThT+DpYeuekwPXSPQbibpa3vdsXpESzgX0opsIes
2dFGRsgcK6nnkxYDuYy+a43qyfIvS9t4r64ET8zE84DAvg/4hq7/uR/WFh6em918kmrQTdbB/ia3
jA75BeEhRLu7PN148i/7/1DLvre4uiaTQU2Y/8ei1c17Wy8+di8zREsepQwUMsfiEeH5Yz66av8/
WaYdQM2cPIbTd77WOKlH0wyG+WQ8izzb1eUhIz/fU7A0k5/1B/A/zfwx+9dK/dLfYiAMiDEzsheP
EszAw1QpyPjEMYW+SNolZfLv1zKjOpR8GQ8nxlw3fJQpTiJLKWSa6NrOkEqCN2RWo7ptuJyjXTNF
J61hPF2XN07EFS9lAIKnjuAN/Pcal6DQu1MmrZZPVt+99MUxz+4a+1eid99vn7zLd+dNWYoJqMVT
ISc+/3AAmuqpjgPlBBVh0z46Ze9mJRqh/qT2Xq5oO6v5c9vilXPBBJ+mwVOPuzIDsc4SZz1tlcRU
TpDg6HPmxo3iqfF/QwpVSv5gdvdJP9zBffmyYXdZyvm7sEwOAtanlrQwka18VDM6m+jXUE75o2Qf
Z12hrAYn/PQbyl/mvtr8U2XmO8X65xhiMctTBOyDEvu6wB6nHcems5VT3DDhnzwk0o8WVcboOZI2
8pjLDOPc0uqZ7Uu1VeLR4lu2sdv9lINXVf6SV4kf3gsI0Da2c7m+LreTBjMMTGSH8iprknurhVyV
dTXTbn52uLQZzRcG+mexAtmagHHkT8CNd9vstTWyX7SZaADpBMfn/ho5UNwYeq6ebItJJmcfti8W
en7C66KfkryxoddcFRelg7bQlENFsDyO70KJWo6SObYL9ZSBZR0GP2pctI+hatpllRtVT1KfuCna
HrfXeHn2lynXhRyC8obGbXputWxDc5rjVD1V8hMIri5pdvn0GnTDxtN+ZS+xsyxvQecTLZ3bqUSq
RZVZq6exbDy7+BkilBRHJRga1OUc4x4u+NsLu9BZIY85s7j6emk+9rNhNXy9InGTFD7yws37b7TH
Jc2rxurQS77eOIiWWS75uiuFDqBxv+CP7fi7MaoH4RzazB0qxCRwsyayDnlgHlLV8gwNtPsWaOuq
B4DV4rpY+LvwuvM9KuJM7cyuUk+ltI9F4qpx7ed7oJ5KBYFc5QqL4dYtysQrZWZoA4gayHS4KgE4
nFsNJ6WkN93jd6HxB/EUb3Sinaz5JYmB/IeIHWLj2u0seHMz53j7Iy1/9+pc8yTg7RS5gQ6vh8YU
ox7mru5U4iPbgA+iKfazSJP9bStX3h10aIgVoJqBIMFZvTtDXc12Fgo8Ic4/iXE+VbPmFVHnS2bO
QLDM59SoaTUbl/G1nV24N0msATLxOVff0wzroZaod52K/jcMcAMWJgl1XFcb/cl2UQLW/jaS6t9e
7VWzC3nI2zGj778KcMO+UsumlqgignZHzryRJn80M9ce70zlW5mUn01pr0aPsHr9c5AEZ+Q7y6vX
tgCcnFhJYJyKsaqZeh2IXFqkUW4v8Nrn5BlgPh7pGQT7VtuqpZGWxyI0TrGgj5Ywrtr+N1V3EozN
Qd/vhg9VbB1um7x2NGlaLyRNYA+Zq1jF1/Js0OvhyJ6CxpV37fRJhd6vig9D8VlOrf0wJ66yEUNc
ng3ieIK5pai20PqtNnNi9leCYH4+pWqs7bouMu8ayarvbq/smhU6yoRGC6fWxQmcQn3WirCcT+pM
QDtF6NVAl/uvqhfEIzyjZK+UCEFOryO/WsBJnVTVfDKlOdvbEcwr9qhFG7fJ5Vt2bmXl+EXmmLSs
SQx6REwfLURbdujQtdCl2tKdI/RhY++u2OPdJPun18vQ1Br2NjqzmookUU4i1swfheFMe6W3CQ8M
EdYu2IAtwe3L/Jg49o1A7v9FtKuLbNElq8lDCLpodgNfFm3I5BV0WVJRtf3GMVuO0fndDFcxItDg
oVSO2bqoG+YjeC8EtU51JrvWFLjhOPEkfTSCv7P9oMUbR+xyM8/NrU71WElD5oDwBKgUe0Y6eRw4
D93e+t8rrueGluvlXZylUj/W20C2AKEUv5HwfQyjeHY71VWt0JWsB0kyFobO7lkX3weUYW6ftyXq
uNjVparJvDmp1pq+wrJL00mIc08Zg7R/puDO/F6mfxO4uW7buTzX4P+XsYqFLhhu1NUq0yYKKwmB
udNcB78ykOc8dCLbeOEu/REjzHzR0SRfpex2vpUKMmejXWT2yUmzyAOex5roGAG6b4f/ZT3vTK2i
OTPLbbOEfoUmkJ27ll7mu2iE8vN/2LV3VlZOOARz3BcTC7JFtm/bGS2+LV6haw7wfs9WHwY25Sbv
Az5MZvm5VOZeRj+vs15tM4WNJP58e0HXTtU7a+ui/kKCUZiCbVOMtNk7nej8YG4/TU7wmNTTvOEP
b3/d2rspYZA0wTq3FNDPHUKfmzrqtco+TVPuq5BdibZ5ahxlJ8e2P/f3TtsdEGa709XOk++TKXWj
TjkoRffDicW38mPSW3+dRLjafNAUkh8K/mGiPGea6U7CtyD6wQsOE5D6Qnf7pCck/Xh7wy4/z+LH
KgUYAgtexNUbMtcRtL5gYiAkG2cQcLztqt+Ovi7uct3eumOvVNFsdIU5plSQKf6v59b1MS1Rrk40
gu+vsXNkFDUr0AyR3LCGgzDqJk+M7X+a9BJmqttl0j9PhjOvt3AwEtQQaoBxPP9gjbQAR6VSO/WQ
+vl0ujRXj+UthMeV8AnctI0tYoeFpHgVywSVJDH9EpmnSivdvEGJcUfOZ31BHK9+HZ7zsN64Zi/9
nuI/HEo2dAaw1r4Nkby75J2CuY1A1AAdehi4Jbv6WmYUneTku1Q5/UbYezmUCriW1ILxc/pn7OLq
2tC7BBqZyAQ5lKi7Kp/pz6n5AfgG+a2j/gICFaPDajOu2qd3meBctG1yMMq/o4juNLXUYExI63td
6af7qTZ+3XbpK7ACsL/IABB5gYEjnjz/yHanMBojQusU2MrDIJmPdSs+MUrtFs4XlTQIoVjfbLqj
aNI9dJCZ/mho941i75T+Wd3CgL7Fred3xPJrlhE8cKxLr//81wzSODhC0CxWv4wEFjYz0d8dOGo9
hriM7lf0Wxk858Xqjrd34eJgQxgGuIL95nWFK2J173ZmojYw6Dinuc93U/gNvV1PKl6s+RWW0dum
ls99tsLFFOViOODp6NJNPV8h4GQ9y+PWATdh7priE/TfroQ2awofUvFN/3jb2oWrr6ytHmFN6YOS
+9Q55eZ/7dS4TE4x/ft9EQu8bejitccQOmiMry0zqnjS+bKU2pyk1AnFKTUnt+JhVMMfTrfFxnPN
CvUomvygFGmErr6THHcoTkuxIKiuYYnwlfyXlm2ciIvgiALUgkKGI47QiNznfCUqGGRTLgPpZJhZ
4w9GIbnaoGZ3t/fr8tZTmeGlsqG8IdsYAD83A1C+lnJNlk5y/RjTspsMw22SHyg79m3u6sJXS8AY
ysZnunR0MhGb406aBqh2TaWKZIsUGaUWPDOF6PbzH6dt3L77ZSnfkPrYsHXp6VTxqRzi5MBq+Wbn
K6ziPk6kfA6fh/zvGCmvdvckJ50PMgMqLN0ftmT/Lhigeaoo69FMA3ACtnb9XnZ12NQzChvPOmcq
a352XiI/o1kCIJ/B9/mxNX4PEHp13UeQ8+itgSSW2geoaw7R0mz4hkaCVcJs6qReUFOL3+J7uLL5
QGAoEyxvOlnT6jDO02wKJxqiZ1s8JmVAmcVAU/pvKb6hxbUREl+w9bEZ1AnxK6Y8ceP1KASI3mEQ
cG4/5/2nOP8uhs/z9DgZvSvMZjcoh9n4U0luRBTLcGL+O6+fVajM9K99qcFcMsuuBmN8u2Btgy10
3uUJI6bA7xcaQ245feUYMvLL05Rp8bMSAZ1rcuqv6SicjVf+guCYHcDFOczUy4Ebrium8yQoFzKk
/myogcs8tZ/Kyd2Si5TwMAXSS1tUd10p+9ZXMRYu+bga0lIGc5UFNIDSr8zGeRJR6lTupnjfvgH7
Rug5DD+Lts7lcnGdvwpgyxbC7TfxenWNKwHBI6xwkpPnLvSa/JNe1PtqIV82f3XqcBQZ2gwbF9AV
ZwSLRTpD+4Ku3hrnGuaqks6WnTzXzn1YvyrdSxTct80jAM2Ne+AyjqV7sPzDBCD6bDx+5xdBGGQV
BJkifw6Lfg+Ezo2Sya1Z6aAabhnUz6SiuKHwk+mLIvKnauz/ebHsLYOwNDJA8IEoPv8FXZRY5SAq
4yRJjhdN0w7il5SqhaKmB3ujBX25sVAeLl0TMPVLdLkKqAJzSmrVjng/cqPdR5kUutNoqI+iUED1
643+rHebbN7XjUKwBnU5DegL1cU0nLPITqRTVCpwd+vhYHu5Eyi7OQUFKk9N47VA27/cfsQub3hQ
LVTsaElznC9OmFKYvVKqo0Qdwa5nLy8jw0S1F8IcbviiEW4zCYceXCQ38g4AR7YlMHfFtd54m+nz
LzR2sP+ff1iqHJmuDDO/QARh4Y4pE/qAwMLHnAKz1+cc1D7Ncl+CCtHNswQeF7M+En6pB6OFXOf2
flyGJzbYJaQOkFagmbUO9dFJRuPWltPnUB6VXS6po4dNGstlt9XBumKK0hujUm8ivvYa/58P1Enr
0Emem1HT/GSBZY01Yw/VOG3xTV1yKbAmWEcA3cF1zKW6ON+7fKmQwGdFXZw9l4g9tcwX2FUDWWDt
9Q8msQr3hjp+5hw/con0k5/X1rFNs0PZ7C2jcOt63E9Z9athgkzdOGuX+cJCYE9sAYkSyKCLHVe0
Pg3DNsueZeGg88hTrxz6KfNFCSb6h1J3nmXsNWSG2kNrPaSZ9M9fHBIlexlNQq6B+2V12Lld9VYt
rOxZyPd6rnPmUj/bajBcHG7AxnDvwWdgLwKeb6Hku/0P9A76IJQqiGv0+1BXva754EBR0BnP9DH3
t334MjBdWVstydClrgumoHie7f7Orv6PtPPqbVxbsvAvIsAcXkllB0ltu9ML0ZE5Z/76+egB5lqU
IKLnHjRwGm3AxZ1q165atVZni+4+71dvIfR5kBloz7KyFCm+E7lcXH+TTQg7eA5Nx8aY2SQcq1qr
L7NjBXOB7Utttg7l9EzP0Y9SHaoNl1XwELYB7LxNMqyUoQoPNANDvila2Sp3Q+GHnwpL1c9b804u
FpYU+ImA+MzuLa9Vhnpoh+xI/YVdFBg0DNatAf41/O53cbEe1WWGNZnDNJ8KqgZw8pF2IUifGS3N
UK+6Ss+OaYeaglap8t5T6RssusQjIVJ5O9PzuL0EQVjpUeI+IND6LZOMYt8Vtfl3YTNME3/1NXwF
WsbIywFZuTz6uQjbrVGo2bEfs10h6bZ3Lod8VbUV6tSBHemHxkICZIXMy33LN+d+eqjQxC+iUzFz
7FYw0G0+evlRbOq3qhnCtVvQmixro7oNU9GA8G5Mf963eeVTJ1A/nnu6vUkOzd23JgCBEsYxOwYk
+kDGhwhz5Y3glMDy1/dNXYXAkynqhaCqCMJ4DVzOqz4OFUGPlB8N97siv+nW2/3fP+2S2brRRzBB
pXmDUdKYhvrBZXQSAhSxpeRHzToa5j5rV3Xk9NWn4UXQVij13rd2Y7EurOmX1gJ51Ls4NvKjGr9o
CAdrZ/+Hl7yi3HLfzlW8wUNyejHAVv+//7+0U6BUEmnmkEPPvRqgHez+FtzyovcCvZkT9cXqvrkb
i3Rhbrb5TUsYCFwwNyJZFr42S0XcW4sEXgkAAW2XBA6zxKclmGYakPQ8xnJpC9WrPhwi969b7KXC
0REgbOkl//cRoVoAmxbtH3BdzSzKJGloXGChzPTBF7y1imrJf2dhmtMPG6/yRYhnTCzQmSCsk8iD
u2QgjXjfyrSh5tubCpkOoSsXIjmGSyt6GA9WFGTF0dM3PpS08VlOUrs3FrCPtzbARzOz6WqhtMmq
ajKDjGGdHnx5d38ctwwAQwf7C0ECKoLThv8wW32tDzkRbHE0zcqRkqd0OXi7cZ9MtPIIXPIsAIQw
O5sxUlcaiYfyaDQHeMEb1db33SoiZlOMjRicJHmHJna/7ndW9Rb46hod8sjunLJZadKGbGuy1Et7
Y/Euvmh+rNKwSKreKI+9UO/ESJw2iJ36f1txKSl5wy8Rlk3BE42jU9PG5fSGSVPD4mjAAt0Njtj+
1c2HgPBBCj1Y1s/3l3L6XbMtSV8IryDqCtASzdURelGPizzJ62MDv6RDagcJ2yqMd3FI4fPfTbFl
kIykz58axuzy6PSWVL5f1cexkxwVNdGQd96wvW/kxirRBToFPpTqOGKzrYndwRyNuj4mcEVGCY3o
UfTDyIZD0eULd/31K25KUFkT4z7JAdJWs/Av7Cq8EhzSRzQlHqRqOxhsTfVFMV6MSHcSNdxEsGK6
grqrBH3rx0vUhtdjpbWPZChNFCCxoJe63CcqTI3QdBfVkQ8BRPcnll9dYdUj5nl/Tq/3CM8U4HTv
bGhsyNl+hEM7CFHDq46SAJF0msFPKW+FbCnhcn1NAqdhQCRbJhXKOfddDc+ynLZjfUzV0O6k1yzc
I8Y9KLA7D6lTqPv7o7phjoQDSiuAYPlvXjzpa0Wpu0ipCZv0z0KzAVnTVo7YvJbOWIhL9ZMb7xM4
cf5jbp5fkWBKhIt7qI96+msIW6SpH8rim4TYkLsKAnMfuqpdh7/vj/HGyqG89U5hQ6KBRorLHeJG
cZmUaKAdA4S31PZhesy6+cL2uHZXEwEFR42MCsnRefwpxUmeD5lbH+OcXkw6lzsyKG4KyPTsGvmC
v7qx5yfSbwR/KIXyfpyd77olUWQGXXMcwvT3SPN+CDajHCUkL5di+RuTB4JsAndRx2Zs06d8uOWk
TgzzWhGbY62+WV7xc7Si773377VD3mjU5MlE8YwkIzIz02g6+vBh0Ry78MkNj5rivZTaWhAOevlX
72iW9kjsW9IuHNEpVbJPqbe7v0muuySnL6C3DCowmjXhLbgc6Ci6sA42WXO0zBjqNbsTFdv3HuRs
42qncVyNceqgUDH40A6eal66ufW4hCG6cRovvmHaZB8mW5Yzdxj7tuHwkxCpHxslfjRRn63gH0SI
69soLpGC31peanI8Wamgcv5n3jtr5KoDWdcc5WHnD3/S3LfzbLMwtZMLvrxemdoPRmYRX5vCImpG
fXOMu4fWAA0jOb1G+634Sem3sbcv9S/By32b02pdmQQgxZ6ieH8VOWUyct0JzF9s28BR0A9CfiT9
4mpLScybdqBzg7mHNz+wrMsVG3XLT2JdaY5BaP3oEHkxfeFnEn4Z1KWe/RsXLbOoo0EO1Q17dJ6u
GttQGsUcU1aYPQbRU92k64LOThKXqy421t1I8afpbKl1oZno38S0WlBnvo54L79gto5C1Zd6gMzS
MW7LUyjXb5q/NJ839+OHQc7mswlNq0speh9hfl1Xkm9b7aOq/5fjmD7iwzFTXD/IvEbFfcrpqpXW
Rrc0jOu06+RN4OUBfQ/WiL7LSxNNF4gIelmTN1Ff4+Ip8GhXdQLfyesDKZu9FuuHNHBU4M1Anp8j
U3v0dM/W+mov5hRW1NZWhcHWEFkxu4WX0fXT9fLbZrdHXHAfdibDL9aIFPOcOOtnKXqjDcLu9dNQ
ygsxxs2dC2iHJxLiXhCfTfvqw3z7VdRUiuC1x6b+JA5UJq3gyQ2mErn8NPafUhI245g/JWK1LTVx
h975UhvlrWPK1QI6BXgm99ksSNQhYhh0eeyOQlfaSIFWcmcr5S91ibr41vaduOvhTwY3jFjz5UjT
ivblyJI6LjCeRfk+/zkWg33ftd26JBBnoZeWLu+JVOPShgLRcCkbYX8sxmIdio+GvO7rU9+7q7xf
L6mA3dordPfQPULURk5zduQTqxFcWU/6oxC1TueHW402G5xMUacPbWjYBZSN4rC6P8JbsdRHozMn
UArUQeIk6okS//jRxjAoan/Vsz0B431D12XmdxQPLP4TnAPU0my9uhZ6y0zHkpF5zqRYmprlrhHr
V7rgVm70U02/pbVdBNUxoIMFSbmtLn3Lgx+Z0H7XA3M7wqigl+m6l2InV9xNgeJA81IXME+Lyfb+
x16jvfhYIOlkOCcWGaD9lwsvab4P6TVrkYi7JlvpX5F88fq1NcROEv+s18mvgFa2PxBI9O4vv7Db
hafe9Ptnd+qF/ZnbhJCur6j6sxdCeV8YwovZZ0tR2LR5r2zQKCviosiBzjMeRhlIsVYU/XHs/RWK
Q99N5VnX6qckO/qjaVfAtrPmL6i3tTFqSxM8bea5cRgap4oBGC/e55cTHDdaoypuNxzjxuoc2Rx2
IopINIQp7qsQtD9FBToArxa2QSEXa19EzK0xwlU/St3CPNw44xpt8iw4WTJqKpM/++AxW4GAuE5C
vkQVvxXZH9FqTqiAOZ0AgP27aC3hHG/4LeAmlElIMPIQnL9eYCPT1K5uh6Ns5I7k9Ts1X7dG5/R+
bI8+LEXeAWzFkP9I1C9lYR3LH43nHuJwiXXh5h6nVxGuURLfDH12b5ppZcZeNQ7HOj2G8Fg0vi0r
D0a7NY31UG9aw9rmdPVDB7ifWnPEYCNCFCX9STVvYbffurXoAaFwR+0Eandx5vpadDS9RhyGY5U9
NLkT/slXVmuPIF+e5XZtPI3mV8Nb6BS/aZR+JLJ9IMxAdc7OmCuMAwwtyXjMkVnqUQLzG4iroV0f
Se2BbjFJOch25I12jpKha1iLT/TrqxIcJTV58DfwxhBCX249Pcj60tCU8ViEXyAZeqx+MEUPRWgV
TtEV8DDnjiA6SGyBei2FnddUtuT9btP0tx/9vO/xrh0OjClklKAgYh3ofLn8FFMZkHyRxfHY9OCZ
9GLc0yD8z/QlFAmB8dGZSTM31+nssvHbTlPKuhSPWug5mSHbdJD/jdvXfx8KvUTMKPApbtLpwH84
0GaIUo8mFOIRCdiHTjYCW0nMhazAjewKfWW8n3mPAIy25jtWKEGX0HQgHv3m4Pao9B4C4akOn2O3
skdiKgWpS19d6ru5tUrvuua4D8pvc5JPOQ/hs3axioLLYMN0E63Rsl4CMtzalnAp0U0KHHtigbmc
QD8ytBifIR4zfn8ZuVuQDS9I5/3I/WD972v10dRsR4xWGot1rIlHSR3X7fAE66fz31mYnTETpTGl
KFQsiAOoiyKzLSVeiLqvXToP33cMIVlm9tws5PXDQDZKLRGnKmWEDoWIiKs0/vNAeNirPEhhYaAo
Oi+FGn7VSliRjx58onW5jRHkuj9V18PgV3MlkxeiygZk5nLdrUoQqrCKlaOIjGYYl+sOTHtCCfu+
mevtRdDB22Sq5eDs5++1viTRldWjehwQXY3EfT0G9qgdgmipDHrDEIcTjPLUMUkEP7vgDCGR2y6S
1GNaF5tQD065a/5VKnCvdfLl/piuDybshpRcgbRNoNp5qYGnTppA92scuVRsX/ye49nuW7juSJ5w
W+C3yL1TOIEE83J16kHV0rHOzKOhOH3yWBfDuXIl3Ghn2VXYpABWhR9a0FWARJ8seK8XPuB6NqmG
4hKA5k4ndp6+DgD+96MaWEe/emoaEVbaJ71E4yFYwCot2Jl3W/VD61V+61tHwQ8dNwjtFlySbO3b
+Of9Gb0O/KYBoSPDbFKLmgdi/SDK5dBG1jG3ngb5wJvaduHVatIfkiftacH6dN/edYfLtD2mtyqA
UvDsxmwFM11LI1rKhaPm1ypSULtKOohZdypNkbak1qH1G4YMuqSerPE8xr5dCb/zTuHOp18auE+w
EAHdmACq6pPcIw2xFLtnF6UCT91U6fFPRiasRuFH1Ci7UijWgQtBbwcUYhEGdrW2GKIrYZKdow5C
zeVyD5tah8ayV0yksS/WABGv4JX1qjWEvx0ifven+7atyccQ1bPA8qWtumzKxDc7/bkxteEQVNWb
WaE6URalsQk1Jd7cNzc5k4sHzdRUDJsTODtCOgLZS3Nljt5RXWqwKrarvIGaUt+2Zfui6u5nvY2W
rF3lCqbemAlPSlUCBI44c21enqt1RZ/0c2N81Y0vbeE9oBZSo7KdoqGLJ3HUZmlCr0eITRUif94s
KIPO28GQ987IJNB0WbYjpFhFfSL42patW9hJPGiOZgFQvz+p10dmGienZgKnkzGf+9UuSqW8iWrz
uSjhg8PmLjP0apt5orSjUPmgNG746EdCvY2y9FvGa9mBCAXtSn/UXzKrQF6kOlH4do+ujqB30S4S
VFxdmpOMInfLtO4w68zrv0aHajf93+ZzKKDunUCK4TUJjXLJy8JUTKHQ5QbDEOR/hH64DxoaLzdY
IkgtYjoejI5PjPfzWG8hr2tRZqrfgNPawYvyd9iTDlPRU71v+upyY4gT8wdvM7p96Am8tFyVluq3
TQ6ZYxh3G6mk6YGOAXMhiLoGN2KGVyDxE4E10zkLPzTLy90yVq1nQyz174PX4PslX7W+GvJY/Szq
BKc5dJ71daRHsrAbN4g8W8DX5Jt+6OiNbQLfiHf+mLXbpDS7JT7YW9MAETNSbXDOUsKZfv7xXeFV
YtJMFOHl6I2PcKhnti8P3cJk35oGZLEnTCPgLfLZs2nQMzohK9l1n0EV5A8j0bFlS2VEkRhNIlsf
9WwbGYO5VqNOe5YUIGupnntO3SXNWjBDY503coxoV7TEPnTlc8AQTax4U2JqYgyZebiq6PNIDKPk
mMhyfFYDX9p6blyfXU+qHD+gTwJUMSxSZjGA6aY38/4uvDpo7+ZRzZn0SoCBzaffbwKxyX0gzEZi
rdJWDNbR6Abk44p/Rt7oeBuTSE6jpCVDMXy50kMRxJBRmP4JkuHud5wQcLeBVO6GKhaB3vrNj/tD
u35NYnCa3AnpOL3rZjdxpKdaEwdecNKrX2r/2qHVBcXTJnjLZYj//WLjCo6gLjFhXN2QSGfhsthk
AEjxsLOd5vkIAhSRGZxSRUWssZC9TTnW6jrSq9wOhnRJde4q3pjZm93IHcoEOe9aRmk8FN0n9G0i
cKsa6UUngZz//pxOTunCXXLtT4EGcR2tNKj4Xa6hIKEe0tDVdEo0Ejkp+kphS4esqv2ERutnhP70
QgBwYzaJpWAcnDg3p21zaVBuVFUomjg+KcGjNKK5Np7ehmqp1/zWVrkwMzuFUlGpUEUnMfSl3hYo
t5F6D5IXbLNonXmuE1PEaxRzl0vmwvvz6vgzoR/HN43/g/uD2j3ujUiITiLqgFr/EMbHoodE5UTd
woYaU0c99t+X8KPF2b3TCVGtciriUzk8C1a5Qg3GexLyTYlY4H1LN9aOLChSgKSBDV5xs0k1BGQ8
5EBOTipCyGMbbJPgs5J0z6O8pAtzY/3w7rBKTT3kBDfzzlKzDK16lKPsNGQGtBWawzwGvQNHe5iE
UFQ7aVbbWgiS/f4Qr9OdwIEngb73rl0Cltn6dWUWyJ0x0q1d1d+L3hlGuyLVa21kf10neyku7FLc
SkG80xeJVK7n99L2bCWtuIYIQpSw3b/4MMTE6S5p0Ff8sjDGK/TD+xiRACMdQ5VpTnGYhllthlGR
nQTpVKGhmlXetncfQ+sB/QuydbQ3njTh132r125tGtz/GX1f8Q8HI5lerHVTZSepFlZCZHE4VCcp
95IIufBYOoiyfLtv8fooXlqcOe7S70NPHBlmW509MV5J41NabYpgFXTPyDkAXt3eN3h19xKMUFln
y06JWzplL89+neRpy8WcnUpRd1pJWHmmvEvSBR7o6xTHFPOwdihekOMAHXRpxvX6lDejX5wEF1Um
UsXtqkMdxlaUSlnXBf9W9ZG4ynp0ZGKlT76Ab06cyjPy/f3x3tivVITowqRZ6T2yv/yQdHADrk4t
PwVqx6Nhkm45gJ2FKXOp4/LGzPJEpf4GfyB1xjnmK8spdJGryU9ZM9ip2J/QZrdDoLj3BzTN3OVt
yK1Exp2cG8ExBbfLAVlqEmljmxQnM43bTeGL8PU145Ig2o19SaMGRS3oO0gUza1U/lhEZTAUJ8p+
G83tDvRansMHIRi+SYL5Y4jHbeEtnIVbfu3C6PRRH46f33lDk5lVcRqEbB+Fn4uSVEl5SITWTsve
NrQGIOK+z51UEN68Mjjdn9lbC0hzyiTSQvkKsYhL861s9H7SSsXJrTXUkmunbZt1LWSr/4eZ6aFP
vpTSwtx7uyOJFStXi5MvUBAr1AK5XHMz5Prv+3ZuODNAgf+xM/PUph9oHfXi4qQZe7ko6eZ6lVKY
Kx+z+Ehj2QI8Zvpt821pTvweU6cK+P7Z2nlNk0S+Vpanvkrrs5qF+ucmiyyH2g4E6Zmcr0Mp/HdR
UEI0qt6cNjojrvkPjJj8W6Em5UkL/R3SuClVP036RcItUj5BL0GQ34zpVoiXKHxuTC60hxS/AHhQ
n5pXXCVKvGZOW/9p1DJEIczXFvXTVZ9GZ43ulqA2DccSqFfdX9Lrsz9ljGWM0vTMQ34W3EQUcZNY
qKrTYJRUnKXY/1zpeni+b+VGYDNpvhDcaDyRySfO7oi0SEQhSFQGlwzRrvIH/aAVVrBSEDGnl1ys
PmVF138OhcZcFXojbCIeYbuFj5huvssNxUeQpEC0ACpUyiWXp1GPzDqKJas6KWUh2wi5kfgprR8S
rGr7cQAZZrRTA6yrJU4WN9kazWqLlGD4zw0rUx6DFBlPOhL2QF4uvyOrYOzk5V6dGp7Da4rv9W4M
k2LhWr61sh+tzOKA1iypZARkuGDi6tbE77CGDFW9vj+p14d0GgsX78TCT4PjzIpLa1cVJMyp1BQP
Su2GcBHov0LZ33qepzm+3ixAJK5dKgY5opgEhMl5uZw8uQgSRbAwqIkDQm2+9EuWXMTIvXJJaPD6
nudxqFMhmpppp5rxpSXSbAZNIWV9qsrfbf9ZaX4UyVvpLvjUGxN4YWX2FE1JP/ZKkdUn8kcQNcNd
bfvoLkGXAx9ZqkYgrlNjqeN6vjcIR6gUTgV3xDVgV5gNbSjpobAarTyBO+icPC9KsrS+uvAovArZ
5mZmY5PrPB37wgSjaiI0KNPNj8hX98dt6UGtzob/ZxiqPSDy7B/3yNzu7Nodu7yPyVeWJ0v/3IXb
enjrw8/39/3kKz76kncT0xwSiZLvnjs0T6VcGFdedTKi73KFkh5wPITl1iDFoTQEuK5qNiJUC956
vllk8M34DeqWZC6m5P7llhwQoHBdl+R6ENvar7Tz96GprwoULXXVWohdrqCzc2Mzd5nHvuwnnlSf
rJiMxkZMVbGwq3QQD2UL6T/i9NFw6Hvcw05Ne0NfC3Ja+U7dlLA9aYbmBlv0idupXS6X451bVIbp
xFFAe4QeIP+1yttKHHeyHgOHUHK9ip1ibMe/9xdqfooZBQi2SaGALBa412lKP0SAPLs8vY7H9qQM
bbgVKAJso8F/AGAf7tyhTJcumRtLNJ0s7joyS9SVZ3s+yLNOSeK4O9EaIj8FSS28VUNi7PWgQ7hT
aCvOdz5GYHeq1lGiXFjluQJ7mR62DmUx2clGeRfmueRogiDvQ4wR+yTV0nfOX8PMy0TpgyTshEnA
l17OiycMao+4SHcKG9eydTl70Kyy+obiZfmIfrVi9+Ss1oWeBXuA8NKhhCh5Adl1fYYmkMxU9AQl
wzU380Jplyp5lsndKejU7kAO4lmgd/OrWub1OhD67NgE7pvhKc9S3i7xQr4XpC4P8FRIwPWSU+VZ
OUfvxvIQx8if9KfQk4tjGbv9RpOVgSKCPzoECeImUmh3aSShfbRGlI70pEU7srDydeLl3Y8wDtPn
qFZkJ+wECJ5ireN9j/KEgu6zHXXopqBtiKPLS+OAWEfxEOZt9AyBTufUluravEigKctczdHF4ZMe
jNamFVtvJ7T6S5kVrVMP4logQLO7pIYNP02zhXffDf9MTQ4iNgjrpiB7jlNKvaiMfTHoT771s8nk
lTegz+N/hs5/Z0byqXcBrcgbIrEXvvD+sbxxTC5Mz1w0pUJ4sQeEllJZe9Yi96XUpa+9FT1X7SES
unDBcV4FoNN2pwA7tfJRF4Uj83K7VznsKb0Y9ycpDFFHUFchtHBA/JxYVuxMqB2lzvZCDpjAUzf3
h3pVtJnbnu1zNW0bozTS/tQaAyoHBZ0Fo7xq420j/Ehcw5EtdzWkNAyrVbTtgo0hmg6YTyVeQojd
mvT35wV8ZkDj57GTFYpji3Ay6x02Nh1WIhdxi/TAUP2l7r5w+1/HGDAp4XFpLeeQQyl3OePGYFVK
1Y4csFCgAuVq0k4rrfLf9xFEQVOSROEBA9j/0oqp+IllhmZ/0hPt3PqIMak03fxWLXrN3xbW8cb0
UYpRwb7hr/Cd088/XCWZ4dWQHerDKaiLXeBrdml+Loa9SmfB0Am2ZI0HrbKOKVomPtVHxjpYvp0Z
u8r4lYJcTct4e/+T5sEwvpuXIq9+MJlkxuZzPPSlq+VFMJ48V+V52PQVvGtxfQgGLuL7pq6XE1MY
mQbP5T1/nlrICinpmIynaFKFCYi+126mpKv7Vm4EHVxFuCOa7UH68gqfzXGrpYIXlNIp8tp6HcdB
vc9FNbNzU+223SDI54HyLbSCnrfxCsVY6Z1qrOBnM1daO7YoN7vGY2Rl6cbzk+KpzmJpa4id4fhl
g4qNLzXK2YIKbiHifNctvbxOyFTgWjQyocDE5+3CbR6jfG6GymnwkhUpA3XtI//7V21sPd9ohl0O
TmijdUJnb7CCoif9Ok7nrrTzpWzejT0x9RBTbEIMBpr66ecfdunYZKKnS6lyqglF0/wzEkiltQT3
uI6q3umGJ0ggCwWY4tIIdFStX4WJciqjNyhaNuFQreMOCRh/KU6ZDvB8YumK5v014UtARl1aChTI
rms9U07xN13YGetiO4TbtNyQ/hEOY+Z0O02ykyVivxu7nZQddIJAHUEbzAmEwi5gOYNRO5WafhiK
QXU0LbLW9zf7jZXCY016PROqAV3ey6EpcheofVSap1pqy5UR1bE9lOXjWAdLinw3LeEsqCvBd0DM
d2lJldtY7j3ZPIWaEKw0I6hXaqMmKyujp/3+oG7MHM1lIghgqFHoHJm5fVGp6sQPDfMkFCqa0WSf
0Nfpl7QMbg5o8nqwDIE4mlsxhEqp814wT0mllPuWeC3A3zbhlxoS4vP9EV3ZIkKc2JQpE/PiJxN/
OXmG4OVxHsTWqZLF7By5XqZsBNnsOdT04SwJGl71P0+bDsQ/KIqpCwQ0w6W5gE4XMzcMgag4ti0I
ri33u6F0iHFtuyaxlWg8DcVGbVoangrbK90t/7RuBeRuvAW05dVa8imThOk7nQQoyNlaSsizBlUb
e+cho/l5rMq/0egtEbq+vzQuTjiFB5FjQNcXUC4Ivi8HbNRNltAM5J+H4Atncq+pR+EreqlpBXFK
PG4Uda9Fr7n/nHqDI5dPniw+9LpTmtZCoHbl1PgQQMdMPNEwuMfZQotSUlUhbu1cq+HOD2Lw7WWd
009mpHYUKAsH5YY1ki/84fFBPXLe7yC4khDTYRuei3a02eLAmdqViEZmvL6/f28aguiZyA9XDDrm
cn7xXnnUlG54Nk3hYRy7nZWMP0Mzcgxvqd32CpLH5gUjPoFxFIhAeF1d2tKSWDXpTAvPQeif+vxb
Mm7F9qWJt23/UyM4EXU7lKA8B9Q9kigBp0Ze2C5RRAz/6EJ8uj/yK2bD98+BKJgkHplWgpfLz0mT
RhoqsY3OAwHHNqjCVLEtq8vtvPMPFiLEn/oehT3ZIlUZShkNe1rk77tW6x6YSt/xtGqxe/DqQsMB
SyAlp56eiShtcjcf7mc6hRAE69Xo7HbxK5I2x8hs1oPY2vJrViqOkm1TaolELK0p+jBEjna8FJpf
v4YmMhqSIiKFBup9c9VUqFRjv4YR/5zpDzybnsPoXERbX91nxr6S2YYChX4xWniEXTtS8sNTVoSm
PsCK78W6DyOH/sMzeclHZ2I2O5j4TfO/jb8EDLnhtCaRTXLrwKa4HmYRZOt7YqkB0joHktk7RSry
1GlNYbWwtSZnMPNaiGPjGSkoTILsM2eRh4bqamYXn105QeFuU2rkbP16n2pbRUghbxicuKXNPOtt
qQ5WpfnQxr/Bea1KEDGq8JS40cI5vyp2stvJb3HLQ03A39TZyHVfyzW3Bn4X+/GL5Zr7Nit/ad1G
S61fRd46g+vawoDK9x/Eaupo2NyfklsTT0A4sf5Ndch5D4ogdKneZn5yTnsQiFI/DBvNg4XtvpUb
3oym7gkfg6IHiavZkQ5DNe2kpE7OSRs7ShHsh/F1TMIXIfl/jQfAAZ2fQO/IFl0e1JaCVeurOtOZ
Zki87WuvX9hEtw4EeS961KmgMJZZWBZIY6fIQZCcSzDLTtXpv9y+gaRRSJe6d26deNBndLswedwE
8wgwikGENEWenoetCPtBp2+iYdfrZzf41MgnYXgtxH8/7XDwgFxgeABE5jR5hmKOSQIw9xy1sobQ
SivYlqDsRfnt/oa4yiJyypGL48qGPFmS5xsitzJvyNQwPavKa72HFFokiWW91c1jWH4q5WJhWDfO
/YW5WXjmlqExxkOankUtoyV+UNpVk9d/gqFHPLS1yoNiekuq3Tf2PDZ5eJP3Rwdqrtqtt5XkSiM2
Q+nP2MQbTc0dbTwH/wzCxIPA7K1yrggWIL6fOzXXTQQ1rtKzFzh1aG0kFHXfaDxJebmKPCfvr9w7
R/3Mh2KOP/BtU/A2ZxUGNzVDSLaT7BzGo/eoBGqwduuoPclV2q/E0ay2nSf2q9qjdFTmsropSll2
DEGHH9mL+o1KwtTJNEQeSkGpNhDuK3SnqpbTh7m+L/penLht/ZXc6Zod+mH2ICaVtLPcDgohD5WC
VK+bTYm/2gRWP6zzfIj2ZZiHj1URaHYLbvktlkbDcZkUAHAdTtzz008ROtXbMkFjr22oMAlFvfIE
2T+QTs0PMinVYzWW0EgbTbO9P2WTC5/PmEKldZKp5+E9lxItZW4bfpidBzVJtoorpRsBvRdHM0hr
9kksbdrSKN+suFna99fJYvYG8s5E4lTOJ0dy6Q790VKqROUF1NDrrEpOK8lbc9x3wbnXtlEZrgpx
uu7yTZs0+/ujvrX/aaIgTMYu1eaZ6VwwR7Oow+zcmSaNG5/bID8bk09euFtuuZKPdmYXqKw1coay
YHZ2i40SvaVHURVsw/1qTryY7c96iRpz+u75an60N9v/Na2nHoiL7FwG3832UwdVqXWIYrJd7J77
U3jjqiGJAoJuIrPlb9Pl/SH2yhANBUJipedCDtR9awZk+01UxLq4/nPf0s1JhN6NbA18kVeaGW6b
ZHGaMCi1fcx6zTGpjuqhD03SL1KrX4AKVUvZt3cm3vlEkgKm94KYDy7Q2cIJVkvg2Qo4SH8l5ciN
+7ZZ/gjU105ubC0O116yM7VoY2ZO5vqrjoA7tLUdr1I7Eg5e4xBly8Gqth4HMT7oLQoVGpgC8/Xf
p4Z8BdE/SzEVny4XwWhGM3C1KDuntenko76p8mg1kvQXzG6Tu8VaLPzPdMEsbOtb24yOFEjjCJzI
1s22mVkkkq+EeXY2AWdXbeL46d/A+qXHr6H16f4Ib/mnD6bmMWCTZ2lZynh0rVRK/DPMSlLcPZk6
EDtllMs13eOI1MXJv7KUTjfXR8Oza7mn2JAKVYZj7NOXUW/sQXrMi3zVB1/j6Pf9Qd7a4XRBmxM3
iUT/8Gw+IyVtRr0ts7PvBnZeHDMaMqOjaIZr2Qqeu/hJLP85vczwUMWllD1BS5G9udw5PHfkXG+i
/DxKRgXpT7FLtSSxJaVQnRjZ0Aer1VB8jUZh6/djv6t9P9sUVgoPgDJCuaYHv8fOalZVodY7U2rj
Xerm7U7mnnUlP1ndn6Bb/hryEPL3VKe5rOaRsyW65Me4KtzeaunBSZK9GdMW6GWCZ/d+uQQtvfXy
4dhPWX5YQUmqzA7WGMdo3bpJflbMaiN1L1HyLdb2rguXxJGCf5P9aE1vlZtA2heSg++dG3PXg1YF
YhXAkpFbm71Hmjy1BvZ5fq7HfO1GD7zvX2rFctTAXBdy89JEv2F80PtDX34q4sa2TmP8MGixw5OS
qLh78MWtEKH10B3aOIYP8+CFdiIs0TbcnqIp3UoenWT6vJ/XV/vKssSe72y9duuXPU/VmI4CJAJG
Jyzl+ODjre1e7otdrWnDsxwOyTZQGmtF4URe6C6+GU0YnB5aHabs6hx+oDaF1ERCnp/V3FsX0q5C
fN3bp8YhFZzxk2IMqI08R7/u78vr6hLHCE0RUaZWQ0P+3AGT1xnq0UzzsxhIGzDAGU3W/8PZefXY
bQTb+hcRYA6v5E4TJY40tqUXQpYl5kw2w68/H3XuPZ7NITYhAwZswMDU7mZ3dYVVa4X/ZFHl2qHx
o6nG3KtH+2tanNICzV87fBqGwRuqmTdL+iuEgUevw0sl/Wy11LV3yQ+2HAvDm3SnydEU4OXXt7yC
PN+Ux77yh2r4SnzleFLLuLVu592dWjHKr6U2QBoh6UepL9vT7d359UqujzJfgto9HC8LA+i1+c7u
C8ku6goSuhl2uHrMqZQldth/cYjSH4faDBbg/YwSDKf7IkQNL44jtPauSxK1cicrrB5kvQ3/rIqe
higHSjyOql4NS/cEFtFcS7/s/ObFr7/7zQteFm8Dsnw9d2wmclhXusw5Uqf70kCAvQ7cpCBYG8Jj
/kkzH6LAmxvdgw9l51ndPMM8qQiyw3aMf169A106plbiqJVv5j+t4CmyF3rll6z6Mje2Rwf26Jiu
YrfPzl7c+D6Y4/QuBKUL5cKiOXn9oeqsrQsr5xjHAKrgcrCif/JdIPSekdWLao+ZQzUUn6r64Vy6
4nMbPIWD7YqmOiTJJc9etS+W8ZhSJgQKcygrcqCdZ2951a4/LrkGQAU6/EDo8e6rdRp1oHfTUPmj
np20XHwW8h47y0ZhhLwC6l4qSihTcOmubcAoKouxyWtfmSIvBTqfIXwLGv0uzh+jEI4la/Jq+Y8y
2Fnb1vZS+lnQaeAvGd6+tpuXmo1iZVH7reEQIEd94EmGVjP1Fe7iMJfzsN5HgzcK70Fej5bFta1m
lHrIA5vaL9AXijv9qUKx0GIkVwrx7nV1qRLpQQ0g9nOKjzsXdHnr39nG0fM8k3hQCrq2XQfzVI+M
ffgOODwGV3klLTkyATUlrsMs1FhP5aE1oTBM2jY7FmPcePY0tHdl28DbiL6ce/sXvQ9R+eBLNEUN
nHb9Oo8NcA7GNMi1rxXqJ2B3L6Yo2H/re2lMKBAXF2vccxTLt1zvwVK2wSgMh5zp6z0wVMEo9FDW
vmiToxXBnGxWd9PgUytV6wl5zNCl2u6lcB0WEyo1wbyz5q3DxnDIUotbplH01Q/QepDgtBg4bGZP
WJSZbpSZPLTof+yt9X3sx5TyG1PLT3mTaCZdXs6pAtu2KOev45jwsv4Mh+xnWCn3s9V4jTY8xqbj
yfrkjmn+0ArdCyOL514+T8ZlrPYgJVtrpxuAiCbhuvyOFqtPa6dOraz2mcx35UxGsRNmhGJnh7eW
DVveUqID9kTMe73sVM/gVSah981AnNtKdVvZ+VHp1YWZ3OPtA7zlsijEgI1ZPqiur8l29FrW4rF3
Gt8OpGMtV54sbD/rGnfMKcHMQvpclhIUmnX6ZEan28Y3XDKg1kWbFggUsdvq6aG0XFoQczWAaD6X
5vfJ2nnQN/aRRJ4RDZSEGRVbu4tKlYtRnvvGZ3JRUmmAz09q9hTu4Ts2DgVIHXA6vwoiNC2vP1fT
Tlo/93PjZ+Df5ew4waqKWsHtvdo0QihFTZU+H9CLayOtbMVZBd7On/XGqyPY4WmEDnvTJJs79q+V
df1bjkVn6j07luTiZGWSJ2s/a/WbHf2XL/PGzjoeCOW4zgbszN2dHUCuETauk5yrdM9ZbXRt8cu0
R1WYm3GY6yKnVPTJkJQq5zujTwzBgSaotOYIzQJ7cB2IICEHLM5EVtGrEPb59lfb3s9/ra+ORhYX
6VAjJuTDAO9pWuOC+CPWZ6wVnsvbppYAcfUuLCz7jHwzQ7DAPa4PSDHqcVC2WcsBMeWTVkvZWVIF
pJ805rNBqeDPUuVFlzB/MgHRHG9b3zqeGnwZ9Op5k9BMuLYOxqRUSiD7/tS8gIQ/ZSJx56ncsbKR
eC5TSMBIfhH6g4y/NiMpRdurZtX6dawwHVSLU6mpJ2QVHgy1Pzmh9FjlF2gs7hyzPySzdjIM6XJ7
pRsQk+U30JX8RQ9Pp+H6N6gWlCOK3bQ+9KRfKvvJAHWLlOZxcjIXPZuelLsqJFQbVFe12sKtlfpR
mrVL1IQnYXxWor10fDH47ssTvBP3Qebyjn8qLJHuhbOn9SVpPk8IxdvTs9Z8s8MXRWbafucbbH7p
N9aWGO3Nm2xHiSplQHh8qasYLOpTdzL9XC33zvPW1VlSkv+/qnWYkclSQqzZ+l3g6sVnx57dTv2r
2PUQ7wuafE6amNSzNUjv1vGskCs96hka9AnOodpXj2F0B3GH2yr6cTJ2Nm97Uf8aW52dOC+N3Agx
hvq743wJ7VdabxrFt9tndMsXLB03JsuBzqFuff2NxrrkURynzq+J/+XiuzD+EuCdhvEsp5/V8CEt
/7pt8P3FXOBWS97skO8jRbR6ymNNzKoRSiVRae3FQ3FojdqtQSyDTHXkS/qY9PXZSGPXAC7wu2N8
ECEuXfVlTAYIjLoerrOnMIzTklJH5rwSsCRN57ZC/d09BeIOZS3zKYRL8IStPl3YTYY8myZ5cv8y
3oV3vXmygrMiPWiZQEV4By337patrC1f+M0ty1KpTyfZqAAb+UrQe4Meu7W6h698jw9czBBhL2Bj
vp6zOihW4QRJ4NiVjwr9Midg1l5m1fdjKEsuOYb+cdAS0MckUpfcLsqzKqnS0c567dRM3QMPWe1S
WRgO0dIyvH2k3t3L5acBiVmyWkBF68L4lCUIcyTIxrYx2UxVnDS8WWa4Qys/aeGOsffll2tr68Cn
r42w6VusZRWTVXCF6knnoVvhpaX9JJfCbSgFdUnkcndrS7ncXuu7QHhlffUZpG6Ys262Kt+QAri+
zDnwYqva60guJ/TqncAK6BAq2zgGAx6R6zNlEx3YImCNdn6eq0tiXITEQNBdTmPD2rktm7YopC2E
iArUOqtXQp4Ts4wSiXKWNSEgVntj8GSLx1aWL3WZfAbxu5c0bX5C5vuRgjCJEKhpXS9Pq6akd8a0
9g0Gwhmh/MdqPtWDcqxSlJQOjaUc22nolh7GkTFs//YXfJ9HLZuL4ACvCESC9JavrRcTzC15wyeM
dNjNy59Aog+l3n2OjNIfE+lJWCgFD+GLOe+xpb17U35ZXgYGGL6jvrUKveayzBUjDWu/q+VzBz2L
9K1pnTM0Q3e317jlk0AKKGhtIIACg971EpOogVejIfGXM7QIw9rWvMhu6P3Sndm5j+8vBLcZrDz8
RQtt+bp4LfpJ6Hap1H42Z7M3WrVJlNHt6aRtHBnKZb+In8iraPqsboSUZSbvkVX70ee2T9xytN0h
O8M8O0WaZwansT7Z+XMm/XF7I3+xrF3fROxyUEDr86YwFXC9k2OHfq3SxqQFjUqDPiKCNEYCnFiu
pDO0AirdNzNhvjUdDgOD8gyVoVvg2ExVyyJ7BS0IEVbYVC+aHo3HppA/z7BxXiakrrxBHvJTLtWn
OpCJYnT5pdTD6CmdLA06j2yAk0AXp7ixFVeypGbnw72LPKDYYLRnadgRp79r2M9zLWwti0jpteaY
NNERbPqphHn1I/WoHlU6V+3F8fZ2bh0WWoOOCbMcHal1QG6AeU7tvCL/nh2QrjIDsd0s1ztdpl+U
5+uPBp0s0H063wT/K/8iFU0JuUXZ+KrxEEbZn+PUeoAzF85cygznrkoOpuRAqTMcZDTpwnB+jmbm
dJB3sOPvmpnzFZkuKb2KumCafagGhmHp11X1X7f3471D0EDiMmEFFTVR7fotS7W8ooOZN36efprH
h/A1YOBF2Zn3fP88Y4S3nTo3mhrveCfom46zY1O7UYOPdTc/JrHw+ki/pzZ5cKKd4d73ngdjDEwA
SGU6Hkbv6/tSBA6z/2lDIceSPTWtL3ISEKTsEU9vmqH/wgTgUr1fl9GjjqujtnLjd1BdHObSjqnY
a/KF8d49jsnN7SNZWyQKoPdfJ7KNBlnIqCuN36r3sSNDzXJBwNzNwj/Dbmfztq4kvQEG15mfpGS/
cnJxXNdhAiOL38fSP/lC8By5ESLyDR1shZqqXP0p13vYsk2jtAmYSQBIySTG9Rcr5zIE8Uzhw+rP
QQCHn4hdCH5KTyPeyK1z2v9z+9BvbShP0v8zCITz2mAwmF2VzxIbKgXSJ8Opv0VKd6iaOnetfCiY
s9bsnXbEpkk4rSlH4A4Ira5NNlYdFslSCKjTO/2Y4eA6BZj0Ocx353iWP7X2PTCxQTMJA8JyYK5N
QYau0OQhxZ/GrzHBqZfoJzU1D4pxF9nGqZZfnGaP1H7LrYItIq0iZoS7fLU8O1I7TSnr1qe7S1O/
Oyi/yy5H55z5zGWwdylp0ne9XhX6nWWhK2NLzPSSFF/H9pKBHHaiIxOHxygsPD3aq168j0sxCRXL
r3FinuDlm77Jq2wpTfSp0Vo/Do1766+k7M/KSwblI9QAf5CL7DyHe+aW///GXBtmvRUEeuvL7eQG
MKyLGvKLtPjWaE+K+lCRIN++BpsG6UnRNwHC/A6ZkYWlJfWV0lLON+ZTaKc24YWdnpHTzS/OMHbH
sqOhECA2s+NmtpwnocxSAaApRdZ2vVS70RLInkx2tu2XyClqT6GV5Icy7LLD7UVuncxlJGEZBKcH
tk4uRFSPUxPEnZ9NZX3sBrVwrRAnetvK1jP61sryK958O02ZlVR2ks43s8CNE+OoRy9h+KrDb/Mf
DPHmLBgSmPnWbQqzE4bTBX3nN3LtqVJ00MRrrPzZOXuGNvYNVTRnGacAKQp45XpFceU0aWdFAm32
ZD7KaV88W0GY/m4zmlGtZSjHQHtqgQmufJXIgiEKBXTNuNxXMA3+HCHoZETn27u2cd6o9iwjIlAi
MLe5yjDzrHAarbI6X8SFSz/SZdc0ZY/aY8PHA85jDg2xEg7DesBKyHowOXHe+5GJLKbUF4lXDe1P
AajqlDOi81gNZrvjNDZXRkWGYIa6B4xa158pTXJVqaUIm/HfXfRBy5+leCcD2TjbJFg0xWDaYr7c
XpmAza8dbYA1fivT/MgGQz1IFaixHkWeQwv0ZeeIb5w8je44eSNdMlj/VmcCOIQzqZHR+0Xr1Kep
M2d4K2Cmu30ktj4WdwhGSHiUaPitjoQRzFZgpkNPgQPalaB5LGfD016UujrZWfFy29hW8sgIBS7t
FwqMWYrrz9RWQo7C2Bh8B03a56jLjYMjNarPrJJxkUi8vKh2IEurJfWUybF6L1RTnJoUbpTbv2Rr
2QDZmf8jDlnYOK5/SK0n9B+tZPCVzizOugRgtVHGg9kVn1Uz/TBxvHdO6Ea5F8gQZSQGIZm4gGfw
2qTTVm3r6JLwzTnm7QQJd2iUOD45VdrR36rK574r5AOxhfTMe1M95KFDbi0DqZYtaU+gcyPYvPo1
q6dHoioxisEU/tjJ1UFDsPsoTEfyoPMoDmOqxfd9pTHl0rf9vSLCPUjGxpsLHINgApTlwoG2Mu/U
XVzmeT74BQ+t1dhfrfapy01v7n7O9XyJAnlP+XRzwW8srhw5Y0oOuo1YzCIkKsSX+jUNmssyZwDV
kvU4RX/ePmEb7oKKIbOJlJfo7q0f3BIocBGY5ejPMBwW/uCMbjBRpNjTCN3wfDrFHob+GGl9P5Gi
WcIwoK0e/QTG2L6GciKd7wvlr9ur2bBC+w4VaaCrFJnWaZ4NYKnJ1GHyEVF5RMJ2PIR6dpS6do+T
YcPr8dqiCwcmjHG5dWVOHrpwhq9n9hNhSvfQcLeHulLrncDrvZWluY0KLh5A49+ru1ibw1TDvyd8
KS4BnDWuvofDeb9hWKBJRi4HZpzU/vq211EohWHAcWun+ujU4KEtK/EQvttzK0uSdp3mLIaIgWgl
E9utlVtTwlKhjN3gy9OTpEWPdQlV1py8LB0k1a3mL0X0Ixi+I8S88z5trXBB4JuUN9lLY3WhtFBE
CvNgo99MNXqMHdN3pdfZP28fvI0vBRaX0jvUALBNrtUeWiGhPokQpi+HH6oqcfv579sG3nsivhLQ
cf465PJkANcfShEiacwilP3GKodjlcg62b45fgSxdCjyRS8I7YzjOBj5zmO4Zdim/kZiBZKIN+Ha
sNUaSpbOsQza14ae5mSO6IdI3ih7saAfne0xhW58L3p+fCkGuajJrZtDsR2kgy6i2a/H3pWHi5kK
d5zOt3dzuTir08gAANUt7vAyn7G6WCnFFK5rPvvldMnbvyNNRwD4w1IWNsodU+8dLJPxJPZU09A8
e8deN1XFOGhOMwPWtk9jJl7mwTwM6OtY0nx3e1Ubh1BHO4pCKRsIc+cqWqBy2dixLGRf5JnjWb0c
HZqmrnau8sYHogfDfB/UBuTbazqawMogeXdG2Q/zwSsyfw5rz9ojblmO8+oDAbaFHpEzDw/NWg0x
jRupCyRN9uv8OM2oWSPGHmaoYZ41Dcq7PDiq8rfbu7fxocB6wbYLLw1EG2uaQfCtQZoakuz3o4GQ
QptDvpgMs5ua9V2XOvLOx9o4gjTqoPSBngb29vWkdaDUul6bteLnz41ReLVlnQLlwQZeMhZ7I+pb
tmCRUA1cIGn8GghR9qpTtYGp+NSM43g8tGPsxWn0oVIfhk+3d/E9tQeT6kzpQp2sIzRL7+raX2iT
0idN1qp+JennYHyKpBDKp8Y1YTWr5L+n1oXxF2YD5aQX5VMmgqMcFcd5qO76SHmuQnGSA+fP2z9q
w4e9/U1r/rPeYOCsHCvVT6v4OMeHMThJ5n2nn3P7tde7nQuy0TBcKl8UvkCR8nXXc01jZM+07lLZ
l8xLFuZuoH2Om+wAHY+VP6fSK408pptOt9e4cfl5HpADWcTO3ks7xmWjD51VKH6XT5E7WGJkzCzQ
drzZxkm6srJcojeVEyvXhTW3ieIv6yoNhjeUDor82QvVydWSHajElrVFKxJHQFLCUM61tZxqVJTW
QvFb9IThHVeDJ0bpxu6QtzsnZOPyLynPoqFMgdlYVzZUI63kINQVP26so5GIFHblREBJC6KwyPaK
vhvnkaqGirdBgVfjsbteV20MxWBMgeI7Q3sIzPCZQfPE+KyIr4qEOs3g3z4aGzkdoR3jCzBT0bej
PnRtb2isNCsyOuMqta5afJ7Ln1rReYUy3RnGcSylkx3A7Jk+OqnzKIJx59C8Z73Dvy19CjSUlmB2
/WQkVpeZdlhz//J/piT8c4LtC6r3O6kz7ytLcyegJ2mjnYmcTokif2vHyQtNcVeXPgxXr/Epeqxe
mNK8vS3vx7yWn2Xg77k3Swy8clV9hphFbZHXl11z0DJs6h8b21eGU2Z/SZLoGFFspaWS/ugdFwlv
0YCazV4F9J+t/AM22seEcZbA2fthWw6EHwbmEjiZA7PI6ntlBXT3wITYL/KKCS2KJJwOSVy5ltUf
w952Jx1mgmw6t7sqLRtuxCJUoQS7yLpD5nV9VJR6yPTOHlS/79GME5KoAQpLe4olW9eNIRPYTGAp
WObIrq0Mg6EUgGJUX6//GIfkYLQzVQbtFBR7ND8bLmT5++B0QRy998VtEmsRKtuqX8zaIc3DA4gG
OCpCN4Y1orKPt4/UtjWiZFslZCYPvV5XHo4ag/p8uDyxrVNtxM4xZBruNMJB545UE35KQ1T8fiSB
ABsMNLSRfgGhr43GpplGljWpNOb/MArrAFr12EtPQ9efzWKvILOBK+N1IVskfF7ynfUMvd5EfYfo
q+or0nwsEYDqIT8wQ+04y9OB4WMvMKuLGT+H8TenSu774Z9KuQwas/PTsHOBt04RNQumeUmNmXNb
7fZoDko9q7Pq29Od0/45iM+J9Wnao+retKJTTbCAPPHirLyEIibHGjsYReUk+6iI8Ulr8vJs2N3f
gWPuAR7eQ5DxScu0BlxRtAzejaFMZpKXKR7Lz1uK0s3ZSU+ggE9Gm96PcvspjF8K8b1yjl2vu7Mj
H9WsO2S5xX9bB6ve40PeWDs3VF+yCZmsfS3GMxfDWCRFpvtlfnbGAXaL3DXGzxCw3L4377H8YIHe
GlptchgYWpGNKYb0B2kASxGmh6lHDdUZH7Ui/TTZL3ABNMpdoSK9MWd/5K20oyOzkdcwpUmgwbtM
drNOPBNLzBXgNd2fiyA8xl0pLkHSyF6pg+6+vdwNJ/vW1BrGgRJnLNfJqPt5KT9KY/Y5hf7rtomt
L7eMCoDpAhRI3rlyCrANV3ms675cdMZLq9J9zYdSuhuROT3p+wX6LXt8Qoo8ZIXMzK3sFajDGAO3
xxdTcWyM7mBar5WhH8Jupwe1tXdvDS0/5E0EqvRymuAP2LsaVoUidgfbv711WweBqw4eDg8HcHz5
BW8s2H2TiVFtDZ8+TY1+pwVUdgdis3XNqc3/a2O1XQhaVJacNwYGxuNUeVF750jpgxK0p0m+q1QQ
qnP17GSHfvzoGOK+bz5U/esgnxpmEG4vd+vLvf0pqw2VFwbbHIwBL2R2LNXWWzY1hr/e2Xv1NzeW
R4pAHipqEF3XGzsZ7UTOyMZmGSQ2BQpbr2qyUzLdinWpMRPV0URextNXRhyzrpk1tgw/yLssc1Ol
Jc6sDKqOViMOZaCFj6oiXoSeWxkI5/hOCxhDKHurerT1aA9avrm5PMxM+0GtCcL8esmwIQVTDYWW
X6q6a80PQfQxCxLvv23tGzurKl3cA9SShWP4TVq5efJVh4VLSDuBxtbVo6v4f4tZXYyyD4swajDC
Qlr9+2DvAX23doudQl8KclAmF1evQOCAGpGdxvQj53ujzAD+vsxaT7b387ePPL2BX24RpjRKqtdf
JYCYRcR6gZ0ImpQWyYQjKk/NsUzj+okxm711bRVFlioj7RUm1sBqrT6PVbVdk8ix6Q/yF7WFwd96
toaHoi2esyj0TNgP08n8GJvnxHRzw7rY3Z141VOIP47FHqvnxiYjnfe/jy0ae+vSWq+Xc1LAL+QH
ZD15+SI1wcFqnp1pD3m/cVyuDK3Oft/0dgVmgeNihi7NRPhbf//J5qBQ7Fhm84kEVwXPlJ60PAfL
d1RHt0ooR7e+EbzcPiwbXotDQo5IPQcIzLpzAVllZwdVb0LfcKYn7MbRCzSyO054o+Vs0HEmrpbp
IZjvuMtE1UXGRPbu11kyPQ5G8CpBYnMQNcgiKytk6IydCCpU3ajuFGHb53RO4X0FAJSefn+9lEHA
RuA8F5Df9eXQQEpOpcgsX3FeLQPhTPNU/5euDOAOxnrgbFhYOdbvXzyMQ211FkXkO0hMNPUhaHcw
fFvn/K2J9Tr6sEqVEhOORs0oUr711V99BmJf2YEP7xlaksI38UKkRCMjALXla82XNLIPs3gNe1/0
ez3HPTvrl00KTNnue+y0d/NgfMrD6bmK4x9C3gmxtk78251buWGjsDPRBKXFiWdAb3TbyIax/+d/
OGb/noB1DBwPQxYoZWX5iUxfE6EqEd/nweG2kWVLrtsIVPPoNhLS05TgOF9/GqvvAjObHApt6Jsd
8UiqZ6aTdmzK2fFisOxRHEaXyO72Knzvt3CZ8QcFCesLwei64jVrXdajLqH5qOt5UfLBosmJcOHv
r46BPJgxCbuhbFu5Py0ZNSvQG823h28WYKyB2nr8mAZ33XAU5R5o7n1tg+SHt4sJZOj6iayu91Ju
m1pY6qj5dAMZIUvio9pn7VGPrUMFEfbciZ3q7/vzjkH8Lf8s2eFaM9AZx4YGjKL5w3hMer8BZl9k
96Gzp6j5/p1a7NAeoQVONWrNh6yFkCuWdLr8BrSNRwpou1qo7MGmt1fzr5XVpariwQBIr2qweQjX
aM9L4XwM4ZGZdtzR1tGjr0kXGvIqypqrZzdr8zpJIAbydUn28rJ349JwA3PHyvZy/rWyimjCsa6N
vGM5tINOQ/rcaAgNKI1bmzsB/d5yVodcisjZS4bGfU6f2xcvUf2HbX29fZG2ToC5EI6T/PPirePB
eZpjo9O4SEhD6w9JHosPC1PHTl9oyxmRiTNgTppMiLD6MKXTD5k6d7rfO5/s8IPB7OGLA51JpYpP
oaTVbqyO407IvnVpYTJbcg98kbzGqWh11ScCVQEfvsWj3fyAeGrOoQ8V0wFBy9Ptbdw6E2+NrTyE
HYxtllQSZ0J9quIvenUXoVxu7ByIrSXB1b9kkBDlUJW79kOS6LoZuTndV4fkD2M8zg7qaY+KGV06
2gi3V7Rl61cBHkEZZoPWn0zL6rjHB+lMkcXiq1nmbqj9k3fimFQ7e7dxBDl64ASIM2XI4pdr8CaI
UPVw0u0xMf0wmJu7IUM2JMnS5vfXs3g5BkZALeHqVre2YTSs6cOUsKvoAXkJwxdK45UmBJBSkPxt
xOFftzdw40gAfIagZekGU+1ffSxj1lMT1KvlV9w+mFpyw7Nq4yGj1e4Zk3z5D9YAsf2id6WOtzqA
XTpA7dlibeoM6JNESKfygIjB2HujOtt/m0Ai9vQ5lhWsQoyFShIhJQiTuGgrv973sTbpM6+UVDO8
rHlz7krFXVLYz2WQfGjCvT7vhj9U8SJAfBnRgqdxtcYaEXYnbw3ND5ThYJbf8mj05nEPqLz53d5Y
WX23Quvmui7xG+p80YTiFn3I1LiA+GPnHdlbzmr7EnlMjYQJHF/R5/6UK+U3c8hodAX1njLZRhIO
toNPBZUAPl6R1zunDVHZJ6EOre541mdfmuKPdSgeCmolWffsaJ46lW6dFpfGFnBvftCQagw9tKrm
PPOMutZ2kr5lbe+ODuMqTPQt7KfrscNCzRs5qAIN7OVT5wQ/p0z14ufIPM+BX7XUu9Mh/A83BHjA
0iyC0AV+s2s3A30Es0V5RQlOU11LLk4i/ZRPPyLITG5fxY3vSgEH0qmFQZNiy+Lv3vgz9F8tuZMo
5UzSsy35dAyEuZP9b5zRKxPLT3hjIpmnKmm1jux/nuOzXZh3FP7EIUigEsDblDsr2vDQC3J1wepA
MM4rfm0uFAP8KHbAu1PG4YNDed3VimCPB2dr31SFsr0F3Qv+ZHUfbDRf4k6khh92CdF8QtMZeohd
Tv2Nh41WB1H1gj5YFGauF9OaBPGTKKhx68eE+fmsgM9DKmnmvcpjc759FjbO+QLbZxwaWBBNrdXO
5QBlMz2jwhw44szQkDeIQ9f8XUyvbRadZDTW0z/+g8VfFPCLjAWkgtfLq5whFHqJxSlUX7UoSu/7
XHttm87ymI7gDcri6E5MksQoKByyt41vnUtYS6jvs8Hoy6yM1wQvgSx13DEEX3P169hHbha0Xur4
tw1tfkRmflDcIi1jKvt6lSZDX6Y+U8mTuuzYyT867ZvVvHT9cBqGnQ3dgCSY3GMq9xwZkJnm6rJ1
tpVkSkqpzRbTKRnq19BskVL7URa5R+3Ka6Xx3IbBR/rtO/duazvppNPmRYeckdrVsGIPfjIsnRkm
IrNALBstR3UIPKNzPthK/PP2jr7XYEVx6a2x1bfr0JRk3h7aIxOeyxgNFFOWj7mRVY+WUJzvCuDN
S6zF5kcnFfcin6snqe3TrxO6aqdIsefeDQhdQ69N1T0Q2+Y+0IpV6Q8DKV2f6SQalGG0M7RY6vL7
1H1Vwx6mgPxrHux2Y5dVrh4mahYgoaBeRkxxPbaWBHX9v561nBA2mA+ScggK69J1cEEqblTULrTC
P7oxP6nKt9tfYMv/4f1k0O4mAP61HExnz+0E5sby7fI5jKABV+//S7qnQSgERI9WJSXwVSCQGVlH
RZX6VpA/lIAR+7257M3bgtdhQg5RIJADy7d88zRNSpHbo0A3R5bCM1jju8xBs8SWvBTy9zr0mlG+
i5vBS2C7vL1/W6eE2S9ibqjR+HQrx05RjQxzuS1lcGTe4qC0ltvp91Az7Hi5xWmvz8gbQ7+24M0S
nUxIqYCxzTcjWBKEpxiPkkLlRIIJD81kR9upBm0dDPAQALWgAV+gpddb2mvNZCuVY/pVZbiyUzIB
G7hp8x8Kd1CG/Z+Z9eS30s3akMyYiRrL/pC3ynAZh/E7TEU7j+JWOAF3NjOAhPNgH1aeRoIxpqZK
aPmdFbp5l3hDk51+/ywwcwr2nFQZBhv1esumWWOYdg65SxLYyaH1gMrkKrwVhfT7PprjRveCETU+
zhqwNlVjJBHumb4l/zEQGM3NQ6C4c7EnBbTx4l3ZWR2CoBvnPk9YUdbcWfaLDWtTb+UHS/Unq98p
12wcuH9tMU60enecoUf/Zzlwcqe56niRbBTB9ctvfyKYPBZcGgkdExarBc1TJBwYL345CliFtAIm
9WhuPKUBKN2o1h6r8capA8qkcNzofzL/sArFnE6xA1slQ66776ViAgH9dHtBm7v2xsBqQUk4z3JA
bx1ZvS9p9txqEY/U3W0bGz6ORdDfp64Aw+y6qp/Cfd1WU2H5RnenGD+r+RFdhTZ1djzc8lNXHu7K
zMqJ60JTpKZnKZkZB0ejKdOzk1O8LUol9tp2+taXvXFXm6XzKcqqHXe30RAERsPsIQVDVvlOiV5z
+iiYi9H2jaT1VDFdCuHq8yupgWtrzSWKPqn5t94AyLCnAbQBobg2vXJNai3Vc2xhWsOmonX3TTOf
lSg9MBo2fC/0zAuD8Rhq+qVwkOkJsp0K3/bakfuiMwgHDVQq145rSBNZrUVqg2UvT/0Y3k9ZdE+2
euxojerBg2pGD8kyZpXY5UuZ/nX7eG3dER4ZYh9qpstU87X1OtNTFBEn21cFcsFZpqZeLMt7QdbG
+0nPxlnkYaD7BnN7bYUJgazMa+DGCwfB2HxJyuw0QJaRwPMUn4b+5+1FbUW2VIAhUyS2YkZgnfEZ
iZlKYyADbwYDO35K7UNZIiF4Afd+gV310JnNYbY/S2J8rWq3QQ5NOHsV8C33Da4D6A9JmcNTfr3m
1EAONpwockqDeRwccQmJrvvwWJnmXbg3O73lJcBSkoBhkUbzyhNZfW2m7UBHPRur4WQXdHSyVjPu
crUyT6qd771NW56PfA+IB1XAZabyenHTJIUS8r/kKQ5YB9moNJeqKMJzibrTrthcGeqwZEML6sFY
vUy2yNCDFaxsEt2lay2w4EOpuHX4GMXmzgO1AZLneL4xtrqLRgewqSXU9EclNhJ3mDLzUhmlnboA
R8rDLM8C6hO9PWhhXB6VMT8aalK6WodObVDKbjEDXx00KBaGwFI+2m1VH8es1u4J84uLNCUJin7t
ThS8dYWXraE3JMMetiaZi2h5yU1ugqYop1dZU+/YrR0HvW2CiMeB12OZu7n+3GlUFxPdUtOPM/NH
pdRfJ3naY/XYui9LHxmY9UKVuR4kUsO0HbvOYO+NwaNdfqb9/zDagRcqzblTo52+/9a5oiq4ZA+0
IJA6vl4SVFh5XEIC48/5oDwZWka7Y3KGs65G09/ZOAr/tk/atAe92yIFzRvnrNyB00+tKRyixkgz
XWOaT3Fbum351DrF6balrY/FfWGqj4URa60OcS5B9QT6lfhUWPEJnI3wTLPeYyTfXA/RtraAxRkN
X3mAqjWm0qyW2KcYzqla3nVC9eaK9ChzdkKgzQW9MbWK42wjjpXRpJEDwag4xDDmuHZu7lGkbLk0
okQSIgO0nLHO8dSlYR1GMRCaAGYhyUQOJLJmcbKdYC9X2TO1+kKgQQR9qSXaLs3zkJu228fIyfwP
aVfWIycPbH8REvvyCvQ6azOTySQvKJMFDAaMWQz8+nsY6d50u1GjfFdRFmmkFLbL5VpOnaLDtOKg
LsXm6NtHMySqAKAKkNnUY9YOuW1miIrK56z/ozjAKtMdHbbEyX0Ma9145DlZA6IsqgYyoKhYwm/F
LGjpamlenXkZhFqsOhbd3GdUPZupeWfZTfQfdB3P/MyvO4/DkVQjrWMx9hRwJNWkj0aKooparTwK
S6tB2AqvFFg1NHtKT2tLE5t7xeCc+ro9CI9vszh5Y6l6j5l0H7dXs2QCz0TZ0sZR4eb15EJUbjZH
y/5NjK96V289NJ5kxYqspWWBWQt00wj80L86//wspYFmXY1pBayE3hX3hBz1BK1pQx0oQITcXtWC
JKTC55YSuH/w/yRJCQaVgvAeHjZjUxkggnjX0JnqtqALd716LZJd2EN4XchEISWFU5NTJ4DVGqPB
U+80NGRXTh5ebXDABqNSBUPe/S6MmK4oyIJ5wkTnmYzKQBbRlB+uEhiiuhsq72TZ9HdNChIUg+IF
tzdxwWSgpRFvI8pYeB8/Pd6z4yo0PI4u6byTBqy8r2Z64jc2eWWmtbstaGn/kKgB/wuwz+A8lHQw
9tJ6Sg3uzXOVm/LocWVrQxitMGTY+Hpb1uKiPCShZ5J3/ClpBjxLNnp89E5JFwHtUmoPebfiuSwp
H+KA/xMxL/ds3/IsJWjt77Fvnhkg/bvFrGKQSZQhEWucdUs7B59+dsORt4OneClKH0hRixqr6Z2P
PjOO1RdOuT+xH/B1/sOVQsEahSaQ1CP5KR2SwHRvkLCq3skh97y50+v74aut/rp9OgspAXCfgSke
tgA4CjmjhoZNpXHRxHAS4ntD3jTzS+GFosG0keRJN3MwEq2c1eIGngmUXKTeEpab6JMH/ATmdtp0
o2rv+fSMtqG+blYu7ZLqgTIMDiAAd9dkU1WvaqMVW97JNk+NeO2rZ1Gv9cYv6R7csFmzVUDQ5VH2
kw1q3QI8cqdeFwH4hqwKk0XNP7r+4/ZBLa0FrdUz5NNDCCiTu5WENq3WaN4pTts8BPSKgUZTLR5K
vdzdlrS4IrSow60EQQv6Ii9VPGmRg57MGHpnvKmm5lckKjx4tCuKsNBDDVQ4KiLIeekoPl9Zu6LF
iFxVjcFRbGVbLL05uFrbBNwEcV1bp+W9RrOvINTjG2QbpkA4QjmWlVPuukJTnrJR60NzSqddkRrq
xuhzwAwMkPHomPHpt5Zmb27vy+xmSNmzz+onWjPRDWvJyJ/adMahRVfFCY0pDzFPnkvlvoxfaN/v
LCTvR+/bbXlLft25QJnkQVWwEM2K41Nq6b+8WHP8maOSI7ZEodYnuQbnLgavR+5zcy1yWlI3gBzm
ugQSR1fq5k40H3PD9U5E/ACjk6+0Hy5biwaXNA1chTOYGW4kqoCXmuYI6hqkzeJTMTp0JvjPd1pu
fGsxq9dH7p2tGNQF0wOW0Zm5EuzCYO6aP+fsmdAE6CPaFFfVsiKd/Kk7zEElkZ2Cbyhb0ZUFswp/
dS5qQk/A+ijZbo9NQJ4xqpzQ9B6aVbZLizHQ+vuxR9NIFpg5ZnNWaw/GwpnBdcUSUaRDo7tsImqu
gLx/NJVTJvRdD3BxXOpbL19Z2rWUGSqClBdepM8hnJe7mGi1NQwMh6Z7DebPmL7h9b5urmSErv2t
SylS9MTMWPNQlo5PdimC2KzCdK0x+Vr5ZgmoJoGJHSk12WON1RmWIsoYA+TQzf0OItBQaR+K/vn2
LV7err9iZqU8U7pOqEVskAo6Xir8jnjmdNTicl+VaG++LelavZFaRt0FcSC4x6Hhl5IK0uCx63Vv
Bs8XsRuo6tZB4T5rMj83Vl7WhYS2A9pKyEJLDRoRZPYubgxtoTGG82m3Rfekjn1gmfejKAKFbu38
meqviVC21KtWEmELz8YseWay/KS6kOGCcCVZwyycW9V8aNkXbvilM/ms2DJ7pxvRlG6bGkAO4j7F
zyXfqspGcdB0/aSm+bsZu6+8WOsjuL7s+CJshgoqY2y/3F6bxr1lEOQOAbf/XvaDT+ygr44w2cMX
vUuDZOWcF64Gqjifg/WA5MUdvDxnJC14C28uPiUUpoT3IOEFa8fa7NQFvZ1dQvCIoKUFJN7zz8/0
VihqMgnRYJsxETnON3A/MBj57bbKLuwcAMKwyPAjLCAk5qWeCakckgtFgZmc6mHrNQHt31Lgp/De
sDEcx5+F8+u2wIU3FUOXkDdzUIoCS5WcK9EMYbZly5WTUzUD39SKNk+DBYgZY62ndvjAePtM94HE
LV4VJLy7oAawCiOamtb798rlrMDga5tT+phqJC3eavoaU6ct5aQVFqpxdf1jwDz1lZBygYcAUmZT
jVgFhZKrKGLsB2+sDCzYpb6uFwfTKUM0rPrG6AZeu6XlpmkfXCN/Aph02ylA0ovN7U1fUiWwSgLz
CgQ+GBOlhTI+5lbsOcpJYe+N+2yMJegR/9lpRXiJDhEbqVDMYJHjskl0mpi0IomyBPzhdpizB2/K
gi5fccqW1nIuRzKyDubINq1NkyjNAA0Z62M9tyGwFfO6YMovViM9GmSqm8Syc6wmm5ClPM7MDZbt
lxjH16/t3KKGODMLNsw40mtyO2g9oKUC07qTaKq+UWNDzTDT3D2m9D1b5iFlNMz4s0VrfziBdOHQ
DfUaQmXhJbbAPApnEzkPzOeQDJpQLL2KJzOJ5vBdMcCsZjw6NN2tdt4smRuM5wIOC2jp2YW5NDde
UbpOSngatc8jOTbk98DvWoYZcMkP0BHEKlkr+85u3mXIAIbdvwJlN7CcLG5ytU2j0rYxfvd3rWSb
cl5gjHG16n2lYfwSiRjNmhVX9zpWgWAkdzDWBpEv/OvLlc6Je6ebIDjnbJu7Ft7DrwJ1iNFEUvjB
xfyg21d86QjP5UkxY9UWMJBOk0Zep/nNeJry2MdY2XEVtbl0M/D2ITSF+cY/pIXVlm4MTSnSSM/3
1viVNXep/VO4lc+de4AJ4PNUyYPezH1V2vR9KF8aBcRc/Y7UKwZnyRCcf4i0YoekKtCqehrx/o4m
3xv9LR1W1GdZBCZmzSO6HF2ff372OlIvG6ZUN9KIQU/aWA/UvPLbfi11u6QrSBCDwgJxCjpNpJUM
nW5kng0enjYNter7wOo3rdhnUeu0P3L39d8V5VyYdNcxFYrnonVT+Gku/AnzLtee0QWuN2usq0sa
eS5IenTqQkPpunHSiJA8ZONvDZx3ZqMhrlxjcpf3DyBwvDsz7hLxsIfjujwmp8VtNmJQmtflxsvU
baOFrN4CkBKm08aLV56GK89bFie9DZ1mZkC65+JkwlIj6a2XoZZ+TM7PxI50Wwvd8ddIthZZKaXK
Fw9FZzTQwx/8bBfA1N7LVerMIpYVG+pp4vWWKmbmm66I+KAUQdXkh5aof25rypJAuNUIoefSBaDa
lwILjfPezgsNmCjPr0sQT6pvTpv7sUWCniQrBmxJGrxq5CBmEli88JfSdFE5ICZg2mnISRlYjfMR
l+o25u57148YwGKueX/yW+TgWs+9JCAQR7AOGMulQMwAqxoGcOtpUvMAXOL3pTG9qUp1RLtugFEs
z0Ydb9p6bQ7QfEznL5IkVq4+jcRJ7DGHWGQz/3hpHnhq83b74NZESCY6Q9sp4ok0PolcPxa03aLU
sLktQraMc/0MEEMkBnGN0I4nnRZnSco6hySRlxTbyfHAoavtCf96W8r1EV1KmXXmzP6CXp70MYVP
qQ5gd8fcwNLwgkJ7oTQ/pAg+W+8BJYCX20LXljZbmzOhlBSx3rcQanRoK0kAJapAY66t3OZ5gy7V
AEub2TqBIwI2wpHyU2NuTmywIMUsG9/g4DtuRCC6I83W6vqL6wF7Pfj8kOIDdPdyPcIqu6FhZRJZ
oCssPTQ91+HqS3kV1kEhkMWZC7e4UEhZSlJqhamuORhJJAYHUMZE8RsHnTn0udmWefrZEJRrNg3R
UHm6fV7X2g7JUC84lEhIgP/qcn2gUjWbsvOwk6lewO3A1IghM53tbSkLu4hAEf4cvAC0ZsqpPbs0
E9Adx/Cv9PKABkO/1ZJDbq+QeC1oxYUU6VolSqrnKYqDkea6GKT7hdnHtGVbpV7pc7sKOebjQmYU
IQeif0T+83LPlHwwWGaYBVwOI/6Rd8XWBcmIVZ7Y8Kfmj0XzvVM1f7QOYgAUtt81xb92DX/KR/oP
IB1sKloLLuUDwAiMU1ISvF9amFokLIcv4wtQkWt+8dK5zajLGQ8JwgeZgltPCrfxUvj4WTztyt55
UHtl75jPt7Vj6dzQmeEi84sSNTJQl8sZAAtxaTqQSLMI2p4d0Ao/NSqgbWwl+bYoyFURVqDVDh1M
knHCyBbudO5IIsvdNdQ+DOomVVngDPFK2mLpVmHIKRKZ4AKZSXukFSV1kpe9SqLYSL/HSZH7mgoC
xdvbduVKzTTs1md1A7sHLZReKnTwlUpZsjwqui/FeAJjWjhp7YGaWzevti5PggkElAgu1oDYnymP
S/s7Q+zwC1N4P2/05fr0blTdxDCyaB7kboE5bnJ3qo32s6dBmfa1Q3YOCzpyZzrNVm3rkNN3nplr
678+TgD157gbBbhPzbn8itIUTMmchEZJASTpwasOeRwNXXdP+nwPKs4cSA7y6ORs56Y7rxyevHRf
geMWRmHlvK/vyTyaBySLmKUBLZY5WLlJ0Bzej0U00p8G++X1m1qsGB3Zw8Nho718BowA44PBTpLN
SVNqVTqviii2LF+p75ivYcyd9ZAh23hbr5YWA+4rVO0xZh41VCnGGbO4LTpRF5HohoOI93YFVjRz
jbtu4fDmlcBVRaEWyC/p4eFTy0GWrBVRihHSJpK0Ov1Q4/q5GH/dXs7C4wryX2zYHHUjQJSTCQ5h
ajLGehGBBT8gmHTTvbcl+njzY9U1gTZmgW3CQYrXsBZXnJLzkZ0LliLTKbHdUckg2GZRKmq/r74Q
88gGc0cLFuS9EjL8lQfgWjZgurvxD9wyu9m1XnR7C+QQ7/NDkCyeuZeA/TCkEwXnARBuk11Edd/5
SZb4iXitxMHG5TUd8OsVKxq0KO/TtwXAE9gtaeFOSl0HAT+ugzZ+MVlrcp+ykgdFPdgHYWgZuhZL
us0qs9/fXunSLUHA5c0UF3ikZawdrXplQKM2WGnM7mhTeLlO6Kohcc2vgzKsCFsyg6Ca8PCUzOkc
kBlcGqCaWrzmmDuEm1LguUfF+cnMGAk7FoeZIlhQtKTdWoWJkV1equwq16H3cS34QauKdJ+0Yx66
Q0lXoAlL248K00xYjEcVU34uP0ugXaMca1ZG3Cvvzdj6Utj0YND4MLL4sS6feKasVVUXdd1BZwi6
qxHaoKx2KdPSmnToiF1GjvY4vKdi1xuwvkO9Q/WqTnZ9nfpV/2w7R11r/Lk+nr/RI1sjvJnfVeld
Qi0CyOx5igdwDpKiVyBLd5O4rCKeAO0/GbW70fps/A/WHpNj7HngFEYvfrbrnLl/hoVR4pMKKSme
WKL/wmwcc+UIP1VHWglSFvPo1BmvB6TW5X42otUFEgtlNKmej3y2qbxjxIr4ae7cEQMeWGjGez1V
fYzb5faR0h8gyBB3MbjNij9j9V4+ouVzGjai3QlEFJa+7VT/Xwv2MCvYAAwWAQgPXUGmdM1bpcvK
QUPHj52Nu7FtfjEThFMpX8vwXfU/fQr6JG/Dv0AXIin0VFidVpp9iaDSxIxh5oYkUwOgADeddVQ/
GHljKMAxK8jjUFmtjy68VCi3oUMHxCCz9PnnZ8eNediTKFNkZFWQFbiPk3hUtGNOfty2XAuvLtDP
8OY9ZOPmQUiXUojt5SMgQbi0sQJHPvfbOg+zdM2j/0znSYqFJOkcZKIJFc1OktOoll6sKCkuajLt
G5b6SvLUI+vceGAszzcie+Bsl00CEVoVeG5Ukm2T/AAHBmaBFz5xj9kXQp6SYdsOgcY6n3rDrnTv
MQHyqIgVd33hNsPzR14Sredwr2RiKdIKJ4fRLSNagdDActHO0bF8WHEjl44XQBC01mOaLnot5q84
O17mDdPQ22YZ1eJHguHyBHR91QQizz+3D/g6HQNIy8zxBIA2GF/kHn4VU7vcvKVVVDsvHiBipPmD
0VrBCBSK9yHoScT2yjO88BheSJRscja0NEuRdI9ckInUZVhnZcjyP3pdhL2yNtZt8ZKCoABgReAI
gVCSFFhLjcKYTFFF4xhklcBRvVXOs9c0mHnVBgmx3/LuwHsTMbl5qslK7L8UDOG9nwkKYP2BBZVt
BAXcBmkGeFoV80GT76skfYjdfls7yrNg4/eywpSjrn8thsaPp2ZaeRSWlBW3CvlXVADhgEgGOx1J
3KcjZVGpxsq2aevy69go6kqovCBlpiMD9S2CDTx10u317JRmtM5ZNNSNsxHuNByKjGsrjs2CqiLq
h2uDyNWFCyftZaPYtef0Jos6850mj6RUdrGq7TWiYeqoEzgCteP+HxFTsK1A4gDSBLwwnjxbuoa8
rmzeaVUdFXnrgoG5MoK+N9c4pxauBARAO9B9j2TU5zCNs8tOp7RMFKWpIzRdv6p0Q5J+7yQiIPbv
ol4xXwsW/UKW9G4wM3PrCtFvZI0ofE3mXdqMR8sTK5p/fVhQehUpIUDvgeCRcVMWhg2Spi55pJrb
rhuMvanX5pYP2THL2KNO+Pe2VfWt46ZrXSfXfiYkg/FsdoSAhJVBCxQXYcToBh6NxbHKEMB4j8h0
KFkeGl6kxmtt0Nf7OYtD7XvuFULWV9aQXge4xbF5VNhh098p1SNgBismc2Ez8cXAxyCaRx1F7hjj
kK15tGwjTdR3wNg8uc33nNyRDPkU2/1ekY2x6t5c32nvc8gV3GbEi2jOuHyABBd67TRZiy1j1nYU
2Tz8Ghiw28/Pwu6hgXCe7oPevjmRcCmlt3lJNWp3EXd+KpgtYFWgpX+/LWNp94AkB9X/TL6HN/tS
hifymjjM6qLM0EKVYFoIstfHvqHBEUPM/uQMk+fMZndb6EI2FszVGBUGoC/Ce/y+lFqJ0m7yvG0j
qzCeqtYDIMo4eH3io+xQp9b9RIif59l7l6ehHZOwzx4z2qwY5oUsw/wV81TiuciI2OPyK4qJkizu
qjYCLW5oDxs8lH5HN834zTQeNUX1q6oPaoB1V1a/cK4XcuczObNoGMRYC4FJRlH3R7iha/q5EjEQ
AUyh9Zi+OZsx3Qyoixi+VwbOWpiy8OperFrmri+SycKjC+kqUX/w/pcQuyQx/UFrNrDiY7MHQQf6
6kMTj+7thV9b8rlOghlDQMAi3JTZlwZgcZys55Bc/rKsgy4OOUMtrfOnptncFvWZvrv0mS9l6Zd7
DFqrPEcEAA2beR52LH5qzbdSoAMTDMigBRxrxWcf3wzxVDYJ8g33hfcT5S8uNsOKmq2tWgpwzREV
5Sbp20hP+wPmgWFGz45aPwrdvR9NsiJsIVaY141UL8wS9lMOQsHA64A4qWgjZlP9l2sI9Yhsjjf6
U6XyP93UCR6QMW6nTY6+1M5340zVDjnnZbU1e9Ftpjgr2HPdogSTFJb50ZQZoz4ZqPNSFaXO0FOa
C2sz2To5mRnXmxD8pLmy01TKil1aWZ16GBo7M+5cpUyfiCHKNbrQRfOBRAkydaDRRspEMloEWGDM
+5zaqH3HtDvTT076psjvhuHnpO6zuvOdA6/DXFvxF6/DDuwtpM2wNZTs5TG+LhNZ3qUj7i3paMDs
OPY7vSz2gxP3X50iTqIVJVahpFdKfCZQVp28rLgHgoIoG2q/IPVeBwDD0Q+5U4UtUnLF8FaYU6Cs
tS0sPG9IzwNWjD+RfpRpH3BNqMs0vY1IoRtBnuTCt/ppbYLTkhkEJhb2FzyaCK+kR0CxWt6qDu2i
urhrybdY/63/84wgoAyRBfgrQzLxTpw4agIe+ci23tU+qumx5xuxqep7gcbN5g4IiOaL7Xd3evPA
6x8JobuVM5x1UT7D8y+QjH2piynpRN7BST6mSffAG8zQ47/THB12m/bONdo7LrrXNl/rWF06RCRA
oK5zmyIYFi4tIEsb3VN43UXK5KovVQbvAdjf+Mvt9S1KQUSPNPU8MNmTlofu9gRToHkXWValHqjO
64OFvrQVXJo+a7q8i2gaReM3mHwwnFlaTGr0bceI3kWCoGnLIkMOZrah+24KOw0nlnX3jCvTE3pe
nCA1tPLOsGPkRTQXM/OIg4G1U9KGiPHVR3TnZahYFu6BDiUG5aaT2DYKOrlMPa7f6tyjj5U6dXuR
kDXU/rXDAajwjHhFrhuV4Cti0hGhgNkQt48KhaW/jJqmQSm49lyJRLufGgxPBn0VRXcniGvRS8+m
9qiBse3n7SO7unf4CoQdSFOCIBDMfVKQ0xlO34wZFZGZGweCdmmeJoe2XSM+uNKMWQz0AjkrA0Ob
5FKnko6AzOidwNWz6HvitvYQsEoALX17OVdW+VMO0q3gIpyTNZKRNJQyT8TIRVSDRTekRvGn7MG6
Y9IRlP2kCm9LW9w88NP8r7R51We+m565VpnAgYhsr4wDz6bKZqLg7+RIHGz/iygUReZ2OKSspVeu
zGs+xHUjIiTI/VqPj7ToQ4dMK1XK5XP6K0bylGqAPDIDFBhR6lqvaI6Mj3rvpSsR7+K2ob8TZH36
bJMlM0HUTjCS9ti2jO9KbdjYNT8KV9vc3rJFXfgrRgbldJ6Zuz16rKJW/932R+GNQZ+91PqwImdl
OYZ0NE4+MUuxcDQuWuocZPcz9C/b7drks9mqXVg95FVwh5CeA5oD/T7SC8m8XCd5PIhIzer0W+XE
YA1Ledz7QsXUTBNo3TAm+hhizsJaVL2wQjBfoBaFTmPAVWSDSxn4aZ2CDlGnNIFLERjZfIPJyish
wdIKQVIGS6HObecyyijVCHZNqwYkdzbMjPRm9AkdtICnWFrnArBb/Cv2H0B8jMKGnQAkEKVeuQKo
swZ0QPo0AIJgFH7Nu8p31Ow3SSug5Id23P+zSl6Ik14ulxtGn9liiIQQW8+ZGr9Fo6vP4mIIrdhd
eSgXLjM4S6AwyBagTe4KLtPqvDRSdYhKWuxNtd+h2POvQL55/85ESFfZ7HQB6hd9iGz61WxE2CgP
ufkjjte4whc18K+cz8f0zNKWvAM+VjeGKKdfwQW90XJMePPGfzdMsK/wLDCcAkADmZHc6zLXaVoH
CghObaP9pTVf4mnFj19aybkMacdYlw6irJQhGpoxSOs86DgypfHbbUWbjYFsLMBJ+QmrQVJdNhal
wgCy5ekYIbhTX9IWxNxwybJ9zbRio3CiP9rxKFZSwEv3F42/SMuiBAbE2bz0s0Oqvbbr0Ak2oK5q
2iJEoarAnU3rcdxOxOQ/LYeYX6tqYFuRKnFzuL3kJYcKWAWAwwBRVuGAzu/BuXhlmpRCwc4K5E3d
aa8Y9xZF3qY/9P3kCz2LOmvvieC22KWdRrkEyfzPXLucN7ItsBVkIhsjs4tMBYOi0cfbfRf2UaSv
tyUtvGdok0AKdeaDtdHKdrk+kqNqknrpEDkefEU35tu4ym3fqQo1MGJzrTq8dJrO3A7lwU2dE3OX
4pwiH0WpGGM0JkYTeY0YiG9l3O63XjpOGC/GXWPwx2QEe3VsV8laQWZpY/HigBME8HucqvSsmnTK
tbLXp2hi/F7UJHQLb4+2399UGb7Bjq6ZmCt5CORNC8zBJiAQKIZL29urJhp1ALCJUsw+HDGXEAxa
Ae8/lPRnWf74x6OcZSHViLkHqGTAKb7cW82YgGVSXESiRGxLwCjSAUNH+uSg6yvqeX0rIAqFGYw/
wPhPgEqkZVW56J3G4H1k293GFg9Q150ZD9su/kUd5icdkjgpee3sNQrjeQ0XJshEGn7OGQDHgnzy
FWyrwGuXCzRpUJYEA/lw0yOalgKKN/xbH1u77p/9PfSa4YlAvxvAHeDXkHx/CkKwqSqJGnHtnoFA
O07ZSR+ybUXXmuqvbuKnJFCegwoTI67kpblo4uN5lamgcfgKHrd63GWJ7rNVh2hhC8FTC9S6jogd
xVHpCiQaGQZMvFXRRuc8Mr3d2EWGRJxfO9xvwfPIhuyjKla8hqXFnQuVQgAtASAZDZlqlDSAsqcH
NfmF+z8aH/98BdBziQLbzIWBMF5yhbKyTTsQGalR+ktVO1/P3my9DkZj5VW4smIwYAD5YEIYho3C
gZYeBQZmY6HljRaxNP2mj6bfVmFhao9m2t/netClazQt1yl1AATQNYQhe4hF4UdIC0t6LVGNwTQj
3Mbt1I6BUVk7l3pBqVM/U3TwTQ6B2rGXWkWWkvy8va3XQC5Qhs+zJrGrMw2kHFxhzqRSWfbkRm3T
7dr0sQTLcsmBDik2lfrikT9s+JZNp3JXG/uM5Bvb/q48u/86dQXPBeqKLuwbOn7wLdJd9MYSo1yo
HUdU4SCstkvlTiAPgb3Q1tJ613Z7br3GfqP5Gh7PZxL87Nkn7jjXxfT0pVBBBnLvKU+ovY0JC+L8
y8rezl99adKwq9AkKCwe4KsgXKBDoXDGjrwYDbWOSVK/C0G0x3wE0YlVKsVXj+paOKoGDRqqToda
s58azNA65mWLJJSyxls72+6L7wEoFtkA4DUQEwIuKdl2ixko12n4nt59avpXUYpN7hjblVVfJZ5n
6C3wmAAGAsgDjo/Lx4rpWgzPuycvAzhqu+nVKV4wyB1McZtc/1MxvtH13scM0Ntir4KXWSomgH12
neD1kjRI1ROn0inWltfJxhrNoLXK8P8nQrINpqXkldK15AXENX5s/CLp2hTiK938RC3jkYeHiHq0
PJCKYFquneuQkMFyz3irMHVAAlu3boQBCN8LPVnJ31wZb0mgpBGUpoCnJdg1TBb3Cy85ZvoHt99t
1q8IWlI9vOuAoCHPhuddOp6GcJrr1kBeCBpCw96OFZ/CwwiEq/4zXPNzTX9FzZpydsGBRtaVooKo
kb6MiotZFbEP73Ql+XBtt2cxcDWRtp5Nlvyo20WSD5Me4zKpv5NK29lpe2oK44Gg/ErZwfghQD8A
spDH3FmrhV7XsCTZ0ptLY4Pr4PYiL6YTTDQgbsi2Whfw+KNWHmoMFssPSe8Plg83+PYdWFAYcPih
oWrGCaF8Jp1jwi1iaz0ut+qg/aIeI88cPJ+W2gkNgGvgxQWlATADsFgYESADZWGAASq5IDhJbtAk
QHQRKRYtd71rrKxq4d4huT4jGZDKnFtdLlWmFC7Fh+AstSere6nNDYYoEb4pphU5iwsCYABdEKhb
Yf8u5VDLSY2SKOQFHtxe8b5gQEPmaitZiSsvEM4sqPvhkwE1A5SOpP9d0vG04zR7wfz6KbsnmDKv
aFGmAY6e+wNrQ2Ott2NZ4swMg9AEUYqkFE1m1SA1LLKXvjt6Xxk9AaiMtmSz3ujWTvl1WwPXhEnL
K/motBk68l6y1NuwGH504gbOEDrKS+GhB8+Fk5YEt2UuXXbs6d8VSnayt3jW0QwrTGIgHc3XWvUH
9OkbYAU3hk0e/07EliPqtdbagK5hlp+n+Vey9OhQmxrqMOI0tZ8YnnjogQ1XvtTJ+JK19/2QwJQ6
gdungZc9dk2/4g3Peyk5DBfLnu/NmSk1aV+rBcdeg6at3FDWTxtSgTdgZXcXPAa4vjAraAhEUUn2
GHjBMPA+K7MXcCiatq87O1odiI655xuOSdfTnVgx3os6dCZQOk6WtlaRKxDI44cZdGi9CLj6GoJq
UHVUr1lGtreXuGQ2gTMDBht8rmhLkgQqWl+BhAD6I9jjILZa+Yd+59WKkPk/uTqtMyGSqtRGko1J
1WQvca0X226yP1Kda0BsAABwezlLDxBObB4/hXTBDJW/VIwSHSdNjUvx0qIgqjnHcRsfjPuu+WLZ
xyT7WfP9+MpzzAcZ1JWr+Fm5ul7lX9HSKp1Gt0qDtdmLOzzF9Hdj3xlt0NRoNkr8Ub1r9JDXP+3X
7kfWBWbzlpipH/+kbPSb+mR5X013m7G1YZvLx/v3m6R7UhQgasXQCZiHTIlDq85B+o2qXKh45osy
rRFUrW6B9IwgR4M5AU4FE9ikW24K2HnaA5r/kVj9c9sSmEM0QwWMHYc/aaYdhLsftG2W7zHhlVWA
9k8wzyfDOHQ0DW9rxqLF+KsYcn+5hWy4ZVfzp1kcTdEjJ2FjosR5W8o1Qmu2imBfmvNFM4/8fMHP
DJOSdkqbtCjP2cVG9R7jke6q/rUyuD/q29r7Qg8Z/4KBW3fsl9vcjR0oQA5gU9G+3f6O5ZP4+x2y
5UITx9CpJq4cCD+qKbC2XYnJtg/UHnErngr70c7CljW+boUYJOEPFWaA9cnGdO7z5qTE+075gW48
M1r5rKssxuX2yP5M1k/MoDa2p+/Tb5iMWDb7Md3T+glOYkOrk9nVwWSzI2f73PupZ98wVYloERJT
owHKp87003jPxm1Zh9QiQGY8JAVIy7lzZwifuuOmIGvpv0XjdbaTkg9BjREobldHwTVOpu3YuINv
1jEPWkesja+64mREqWE2WnN5EuYLI4YutYcWHHVDByakNBI/q4qAFMkBCB/DC5m6b9MJ+ZZXY9ra
bTC5vR8Xr2Myt9+aRdDAs3Fav0hWNOk67yp9k2RCgE+xFNbW8NpcZddM30ww1ZCMhJUybY32Z05d
n/Xfkfra3taVRVN+vhmSMRGGPpl1CxVOk7uqfDGqzDfIk1NjcMxTRbZIasdHwULm3JO1tvklt/tc
tHSLmagNJ5sgmqnKVxyFkiX3BcOAy3dXX+ueXzJMZ7LkiqDNuJe1+PXCManHVIk/rGnw0iNwLkEK
IkwzQ1NkhxMs9HFPR/1QgCF8Ake96qQrrQbL2gIeD1A7z42JckviNDktr3uRvTSgkqagQgl7h92x
TaxzP+/2yvQ+2msDs67bX2cVPRMqXVHFRhmiQUH6Re8Lf2QYAbvnesBfMQh2PFYJ8RFjADNVVydH
eWuKFUVdMhDn0ucDPjP55dBQR2+G2btxq12CaC30BhOWHbON1p6XOX6WfYxzWZJ7k6J5uazS+T2v
7uwpKNQHTUWnYwEqOl8Z7ntBgoQ/oUdAXXGsZo2/JViyTNrgDFM+QnDq7AfjT40QygsGP2/jHXF+
Oa+37/7SM3G+TMnm5IpncQbP+4WUjxzT3bJOBMn/kPZlPXLrTLK/iID25VVL7b2q2t32i+A+trVS
olZK+vUT7HtnviqVpoTjgQHDsI1OcUsmMyMj1B9hz9w4mhBXefftLY8OeHm85eF556pQ/UAUgiZo
+N29Xu2Bnes1l/EtbT0rUOu1LMniicdLG6lXdAcj53S9YYBK7mgdWmmAVmzbUXkyOZOOJ8X9MX21
EN0s2YWZmf9UkgIwnAQXV5o/xaojTxuzeuq6A46Low0O139r4UYlvlE45Rg7KjQr1oTYb5P44mRe
fMPMkQ7Mzic9xTdwiCVv1aMsOxKUoV3WvNe/1GfmGdljLp8tdmhIgZLGGgHAF2XL/z4J4Km5nuso
7hOSdzJuLwnJ60P01heObr116Hen24pttGzXZq8ZP1kv5TsIOmxySHJwlYCMoVfSLTUTp1Gek+o7
t15TOm7/T2sEuND15xV511Whjc+j0jZPN333GLfbrv2csg2YIWprM4UvJDu1Ur+XyOSlU+9Y1RoC
fDGJAN4l9INiUwpihuuvyBUI50iRkgT2MUuRtVNGX0t+UfNUtD/SukMHpezVlq/33+8Pf+liUgHI
AtszQNm4NK7tsnaMaVU0SIjqKfq2nyT6Br5WF6RGK95r6cRdGpodhSSfWoCLKqSvB+6whLu69e3+
UJY81qWF2UYP+0o32wZDyXQo6gL2PPFTlj/x9LMqNnq/BkNdNAciDcjv4dGODsnrmaNyohGdj0nQ
ypULhgUvzHKHNqMXmnrqluAz8dS0XrnolpYL/ecS7IJYAViGa6NyQgtucCQj0zx0jf4IwfU2ejHs
Fee/GENoorkOMAZIIM87aFGZ0vpRRU7CyDoJoR4ZvERJyrc6qU8KqJNeQIQ8OrSq7JMq5+2zlunp
/v5yivmbu43LTxBTcXGn242lEtqlaWDKnla3Ttzt+2J0CutItL/Ym0AYoBqnIV0P7vNrU53UDoVU
4WEaWZV1oKzWHTyNycoNt/gwNRGWYeFMCNXMW2jMpi9xISAINMegjw68+oZNqU5/qt8FIBXai9xl
TvJr0jfpZyh53N6FzOdP1uf9eV06iJdfMTsm5SgDedkgsI4iydgaJfQ3Cylfw18u5iaBE0EpFcAG
sCHP5nTqjD5sUoRkeeyrJnGHXvF1gk7N5xDPN91yK+sBQjntr0FaC5S+6tLzrXNpe7Z12mngZm2L
DMDwVEArLGzJoSvpnoLFXjr0kuGyLEWXxneF/ZP0uTvKmwyCFgR5/X3ffI46+gJ3urxvSvD/d14U
/iQs3WdyutMS6kaU7FP0CST99v7K/C9zhiga6BpgsuZzZhh5UbcjYiBO/aj9LKWHadJ3BMQ8oTN9
i7N90oNXi23Mb/cNi7W4nS8gOzV0kQv96ev930623Ui4a4Mm1hqH5TZ6rNS42o5ENTb3TS3uPiF4
8P9NKdemjJwjHcWnNBiA8PPBvjXtmCyvuC+xhe+NZ/YY6SGjbdqthMcIk3fojqlH14gyJ47CIIx+
htzyzchai/XEJN0zKkZ+4a964N0ViWLxLPAZRqHu6iB2MFU8QrrEi1TIfgC9YEwndD9K6ejdn9al
FbQ0tMwj0EP9bx495wbgbZwjntWGofOVUi82JIuJl6VG8Rd+GREKyIRAZIubbzZOArx1abe2yAlQ
UDh3h6T3wFjpS73hR8XLX4wL7T9wzOjoRfr/elKRWaqMMY2zQA3jxkEZdXQT3oBVqZjWngSLU3hh
auYXtWJEAZHSLKja3NhmeOT4WRYlG4la48p9s+igUHz772HNqWulLiOhkhp5ILEaPPWtVbe5E9mN
2W3qpJ+qh3CSOR0PREfSwJW4qjGHJxxUiFAG0P0MpYTEZ+iUVHdqGmbynk5m1B1bWxkUT0lS/DlS
C7VyO24S+mJGZVL/kaW4QsLGUIbtiF6l0tGL2hiPFldA+BIZQ1Ptaok1NbgWJChkTGNcClkF8MaY
K+NfugkRxCDWBloL+KZ5w241ZTlOYJsHtfVLNuoDKPL9UAPr2pBJASl/N5APjwmSbvl06sbigSe+
lp0LHkKs+PdAglD/ZSfNr/t7bSGgU/HiRcsAgCn6DZ9GYfO8HVhEA02weKNLu5CKjZGPvs02EP5w
GP9+3+DCjkNFC8EccJsQnpqLrZQx9OuVPqFBC6pcN7bM3zGLf+oyXTuyi/N9aUl8yYVv0nkYQqQR
lsYDz3ZduUWqMhzf1LL0oDJekofCJ3hw6H4IXp9vlvSu813aeyl7uz/i/+VDgD5EswREhec3DbUK
ZjJa0WCoHwbFzwY3lwbfhqj6m/JRv1aVX7xA7DBFV6o0OnnyWihOPECU7PX+hywEl6KY+D/fMbuG
arOa0oqUNEBHs2OPnlwdUfiYBjdaI8ZYKgMImJfozRNKi3N8bptraDI0Wsx9+FzvDeuRde7gSdD1
6Zz6e927Mv+n/RYNhwLteapfds9V78hbs95MP4o1mNJSRgJf80XzK2RH5xp/tJj6XKnwNd1hyJk7
hd97cqQW0rgj27XkiEJQrH/XjKehgxpS3zg5SQ56vEJptpRYRqsb+MKBBkfL27wI0U7ZQGS1pwFk
Gn9OBTpIrdoxez/XwUThKdAIkQONfEf/B1fXvI+4oGYXteDnw00JkjrACmf5CCnu64JpEw2YlaEU
1RwpaNXub6+lSA4XMfqAcGeBfG7OE6bnYwNBIAmLPh0M5oKGtUFm8BQbrv6tfrOhgWD6tb6Smrx1
YMB14GoWOBXkfueZDKWpzFTTxjrIwbahSpljxxtkzjvsM5o4IID3V0Z5W5sHuRHSzKrgRwFT2Sxu
1LlmUeA+28BK9jHqHx04nU+ca445MI9kezTMj/oKgkXE7terB5sgVhIvYMH3PYvtGpB5VGVZtoGW
6kc5BQ7djn/VvbrpFfbn/vhuNwpYpEAihUcwolXly5ldeM1woFpi6awNokY6gdsS8UeyEvLf+qFr
E7Ogw0p5wYyxagMTfbl5w5Dv3FUVOCplVNRWDt3KcOb05cWYGZ2ewNbQaq9Rnm3UcA2RsmZitiEk
ZqSl3InhgJ9Nj3Qnjd7vr8ntHsfiI8BFTx9+RwPw9U0WN2FZ9XqONWFj6Chy5zUg3J7QjqvnpZ9W
/I8t1Sso9jWbs8sC5UAN3au0DWiYuqpR7Uf0zRb0uQVQv+tRCtR29we5NI1oAUJ7jpBggxzw9SBT
NTULrcA06tNo+KOZ6k5tSB/3jSxtvf8YQZvTtRGZ40dGLQ6S3mg+mQLd7nEdBLR3uzUBtqUze2lq
tmg8YyjuTjhIVvMPA7V8k2/eyCrx8rIVEyV/CFHgzM48g6xVcZMksDINxKNsm8jqplbTz7ZbI6Fc
syTW78Ix2HacDqXStkFZ2IUTKtFrAmYA1Pi+kapc6Yq8DRJFgy5wgeghhDbfHLust+2QpfrYBmMV
eUWMyrf8OeECub8ZFi4sYQbLAL4FAZ2YbTnO9YnJE8zE9UMEmUVZqX1iF3tmJY4Z+4oZPcah6paR
+qGzyR+i4V8Hw/gA0Y4GPDy6DOdaiElE0UdVSG2QZ99LG8PMT1G8hkBZnMwLI+KkXyyc0YFYjsYy
RmmTTczjY074MyWrYlnCbV9fUmDmw92PVhHsQ6T7ru2EkU06UwuxQejvEG8ZgIVdlGIl4KjrFHy3
1Mmn3xBqQfqPAlrmpz31uxIpqTJ90rPSVZLRrZIzm+IVz/Ll5O992WwGUPiqkq424T8Rcnqk9sLX
GlioP+Hk00dzx2UAYjzzzXzU+43xywqssHF0LehWdvWt88EEoeaAiBh0XchlX09Q12qFFQ498LSZ
7cbK86DIx5weQP2tG6t5V+Gf52MG2xloRNAWgpz2bMyEEH1sNNYJIM6UOCPd19nP0vb1H1H1ExGx
A1QFob/R8Lkyyls/jnIm2h6/pM/B7DO/3dmAPi4TqOHY/KEbxzr7XDm1twEYDIgWEg0ZXXQGzG6m
GkzeZa6lfdA2vAfnPssk+aHPUAk50c6yky3+bH/KxOpUT6PWZDpGVpk7haAA693/ltujhQ4LwSKL
wBOA7DlDgpRNUWaF8RAgTyEnHhqlwJg0GhLzQKS71hJ064BhDPoh4LNGbzWAXrPtQ6gcKVUxBCTP
9xodG5fJ8BlDOozOUKzFgYtDg1ArGkhQe4GbvLYWDlPZWQ0bAlTlpMNohMbjoEnqHuQ16fNfzCIa
RyGkBBQSAt2ZqcSQMrAbY2AjuosBB893il6qRzUEivm+qcU5RLOTUPwSkfTsCNZWAiLuUBmCtEwa
J1J2ccZ0oPIGECmPk3/f2AI+RLT+4sGPUpnAQs7mEMUXjtCQjYE0EPvZjowGitV6hOZj9HzakxuZ
I8uekXTMQQsV1RuTtmZ9SCoz/2RdD7yvWYb5AH1cuT+3nOb02/0PvD2q+D48B9HuCbZCPNquJ77u
unIqgDUOQgB1jtTUCgH+XdNXu51ztMwIFUO80ETH4ixEMafIJJVKxqAC5veIxpfxYICBGSTDTXKW
NL6qTnPrZ2HQQN8iipRoXfiiP7q48HSaql2maiNwDqe8PebNVn5PjR9DvR2ALbS01wH8B60j7Vka
u0hGOnx4qeNflbbWG7Lw4r/+ktmRnZihR2xQgU2PfLU7Gj8N9qDgfVz9TDeQ4ZQK3cm3dvf08/66
LlQyr+3OtjlYvMiEBNwYdPYHg/pItmumDQ03yMm/R/+ssXItLTAQ3AJWAoVP8CBdbyO1h4A6bYop
SDIFVYYyGYEMCp/spAqdXinrlRf/AmwAESFuFoQY0FGGnMO1vaRp8xF3wBR0quIZye8scapzuP8+
ybuut1yQ2lqb+xO6cFBQIkWvLUIbdEjas8t0tOUmUbk0IfY1mk0qpWwzmu0aWkD8lOsrGx2tF1Zm
81jldgx6mn4KrLp0aznclmzbPWQq8NpHy05XHnhLpwRqLSBdxWMLl9jsGs3bvEhlZk+BbUX0UUIw
7OStWe1l0qjbRiuDPk3L/V/M44XN2cr1cs05PBFsSn2KYigbtrQqrd3fWEGpASkMoEtuMMgIKKF9
mSCprmjtQ25NHxw12RUjS5tekBzYeK0iyJl7tSGDAkMnIXOvtEP0EMnmRgnV19y0Cm9MILx7f0i3
tzG2BlrZQfYkKvbzmwQJJ1KGjErBBD/ucKtr/8E0F49QZ6vWbq3b+ErYAos30rZgcpgTM0a9NmlN
aE3BBA6w/QB5DlQomtKFBPboFpkUfetb5KlNzkBAXOfjweS2sRISLM4uShLQj4JGICLm6yMuYJWy
yfFAn5DpOqSZ1TqJ2o3g+tMROk/Wr/vTu3i+LUBxxFUIa7N9OWUKBe0k2rvNfmg2E5Ulx6oZWXFc
S1aAuzOFJCbe6+rMi+iUKJXOY9AHmvylyLIKhNHd678fyaWN2cRVdkfMJMfezyiRnaRvI7e3V3EO
S54KEThIW1RQUyB0u14eMzMLS6UDrPRgHkN/Q3M0rdHeh4Pg85QgyJZZje3XkYlWSK0GjiYaDUcO
o9GvJp75ekLsDW947cjVOHkdMZJzxLTcjXMIO9+fkaWjg95CZIeBb4cm2ewuROmlKmyqSMC5hKEH
sk80qLZoJO7SPAv+xhSon1G4BeHKnL8HUkdF1GS2BNHibnSVPO7fygaMxPqIAtt9U4t7CXIzoFoS
XbfGLHQbdD1J8kbFXpK66HGCzrivKa30N7vpwsrsjmhrqpoJPHagWJ22iTtW7o2807b3x7K4QkK/
HKVRkfOZ7VlLyYc+MyI5kCl0VFKQU/psUtJH5F2MlSO4UAoCyuQ/tnTh/C5iQ6ahtpkSSwoons3I
2Vt10Z/kYSz5LlInqTv1Y6KODmmmvgaLe0XHnZrYKFzJIBtDFSvXO+SBwPwOeQW9iZy21tHaUmqp
1Dp/MysmKGAk0JaDYf76Szup7EgrhxLg3Rk7yK2pf4wSb17AsW2vJMnFBM8DD9CAArCAIB1IsNkR
QenfZK2dyUBxKG/DpH/WlfIa60EkA5SJ6FnUItuVkGpp0dHELO4YGxQmc9XqOtamamhgk9dChEWv
OpeRON6gnrhGjbsU6YCUTIj0GqDTmF/VI8KBXi6ZHMRp4STH1vCG0O+bTc1XYoKlQ3lpSPz7xeYK
wzADpWUpNnLxTOPEzSO6kl1ZuBhxPaGWiaQOaG3mJEtcE+9JsSuiJjoUbbNN0eXo6Jy6Zvl2fwMu
xdkgx4DLRB+qamJ3XA9n7OvYHnoMRwLnmqtEvWe0MQToh3p4tLSauG1S8lNba5ob6taDAWXJd0pU
tjKrC2Bu5ASADkasir0Cndbr72A5mnGiIZVRtzScqMwfBg29V8q32sodgDnd6qC1aI+NFI8zPGNH
47HJO7/L+ydalntSRMPK0Vw4L1cfNLv+WF3ahCvivMSQzks2Sl4eQ8xCN3In4yP4jE7aGthpYW+J
GiBGD3eAN9bMFVsD06Q4aWAzop6WPksgTL2/3suj+o8F9XqaBzy5bGgSogZdx+EmRw3GHoKOJ291
X+PFnkDeNTxV9hob8VKW5Gpks202IXfJ8rqVg7H4ZWTv5DGykSaZxnMqadsyTZyyhQB84tpq5aMf
5BFaIom9wry3UArA5ILmHXTvCLPtOVlbMRWIqQl8BIAKaghGScLdzNTBKCwDA1NQZNjCQ2q0m1Ae
DKdI1ZM6rPFviW0zc8NX3zDbVmaDG8UecQ/WYLj+KREJL7+i77v3oUekNIF07MSzXvEmWjQr3njR
rVwMf3YFG9wq5EQM3wTqklj/IHp1NfNzyv99xlTMM1TaUfRQEb3MtnEdJiCuhWBPYLQnTQ1Is9HG
FWaVBXd/ZWK2j/teyfORV3AXxj956IBOQqE/I27hftnfPzHLs/afwcx2bku5zg0DO5dObj/RnW5R
pzTKJ2gS3De0ACG6nrbZDY0gcGSRhLPZIStYZfuaboxGc1Xtt4LqGIm5J8suSdXnKaObwdqynj8h
nVVr42bsjXeNqr/1RPp1/6sWHcbFWorpubjuZDyWZKpjoi35e5x4UG9xtOnAkx8NeSrkJzUO7ttb
SmuhXoa8ngHCJrQCzAwWXZqkSBrgIu+dOnTQrjGyn8YvqjiW4tTstVnDMS27hQuLs6uHlpM0DmLe
mzj0WVU55mRvWfaSjNFWIz/L7MQ7ZctKqXSa/pveruRoFp3+hfmZR+hoNcZG2AlYkF1vY0tOnSaq
Uv/+vC4eGNQhkV0ATQpu2ut1bAk4uIiFbayB5nMEYXpnKT6Rv1MWe+30cd+Y+GE3Tu7C2GwNo65l
yWRjRlnJfjRdXrhWKssOzfPsb+6zC0uztePmaPJxgKVJb32qv2SWX6u7xjiBx5qxyUWuZsXioj+4
sDhbLptymnITFs2+2Frhbuw/GgrsfL+5P4fi59ybw5m31mpFzvWvBaupEwc83UotdDu0yMmSypPp
vxaeApU+wvT/3iDzhFo4aGnW6hgX1GsbUCdqIQSvpZXIdmVjzHFVVC6TcEywCxVu+0BjZPbkhNLb
/ZlbWCHUYFVFZHrw1pyHz5TbaheC5zAo61o/2UCIvoalLn3GQ516Ebf1f5/HEkVxYJ4RrdvqHLmj
parVxhXs9eZ21I8DWq2JUmxGYu7uD2zJN15Zml2s3JbKGgkzGR26PtRuK1t2iuIh9bTqe5M/AUyD
zOu/D4ORMzN1kOmKF9y8jQ76FfJQQgEtYMXE91LN8legDIuNjXeY33bS9Aq62xwdU5o27KJBW6Om
XNgxQpoH3UugxAJx6cyVkD5vjRIJkqBJGPCMtZ+3kJMcW39latfszBwJtc2SqSXsoNzs6XH01FWW
F1nToVIPrJXdDPQQOtWJg1aWJ8btvZVlBynOthmeJPK41jGzcO1eDXvmZSgUOaKY6xh2NJ0j7SCX
00MCOu9RVo9JrrlNIfkkXdOAWjw5F5M98zlplqD0UcIqz7tNa0SbEP3mGXgb235cmfCV+f7a6hdx
xUDK1Da5LKPJMHG4Nn2YzeOkgYBhZV1FIDhzo5cT+fX+vbDT9ymHvgKGJNE/1Pzo6/wA3lZnkkuQ
OiHMyskuhl9FvWJTov0OiV3XyNjKYFdW8ysCufgIvSn7Eil3OSCUOQnXD9ZQP2qpcdTbHsQ53R4K
Jn6rrs3x0uMeg0dpWkjtoko6OzxV2hsVKg6Y5NgCswlePAlw2ADCDdBkx6FypwkCebrpDqrkNvYa
/9NSIg6MedAx1AT26QaTbduZ3la9JQdFxyH6kD5wtD5Lav84NQZS1nyLejwe1MaxmU5akwVjqjlT
sjPI5HRrDKiLa3DxLWKjXKxBPcjtIKfYCGq+4VLqNqC+8szRT0G1BV6M7G8uBYHmRfkNPInzp7wU
kSpvDIIH7/C9Ul0+bWTNKbqV2FERHv9me1+YmY2qka2m4OAADYq8Aa6eJlC9ZXUbg+wj7QmaqyHK
5aYcfTBojAxdqg/MaVrGfdUqba+xpuwAeolwC2qhwe+V8XtiDtCEtJvwQDuq+ZMytSBWLCcvabT+
MaJoF7x/QhfCX5FOE+yfoJSU9ZnP4UgEGJoWKUEWVk9tXQZRZ62RlCw5G1C6CTyIwBPNmzMSK+16
U04xS8Y47hI1MvdWA+lnlIPWEJRLcABkUAHgBdkD8pDzxq4SnGqNnDAlMDP1B7rU0Giz5cqjoqaO
bgdZoni59DOukDfMGl8fysgtgNi6P6c3wT6IKpEFRT4PN6ZAEl3vdYDUpzAxm+Ys6cyR0AeqJaEX
qn+YEXmR8nrf2E2gagGyhOw12h1QToTQxbUxkpBRk0nfnPuMBaRSXpKh3ESs7RwGdl8yMex7iUvb
+1ZvfYswixZ1wb0o6H1nSf6oInyi6tCcm2ncWG2/Zfmpzl5w0JDX37TjR52fmHSOWr+X+y1vwLyx
1fQ1co8vNs6rA4jPAFYf4CmhN4QOxevRZ00a89Gym/OUvE1PEO6DAEDeb83OCXVH88dtRHyzOHV/
IMw8smNibKjsdy+M+bF+gHSKxJ3qFMtbcG922QmSIDL1uuEo505HnppgjcB1YWegUwelJMRSSPjO
Cw60m6rIBhj1DCTbYJRup7ybkDmTS/gKeI2VNbq5fEU9DoKsYCPRZSzXbHKqZuQhYL7NOe3Zzizq
c5F9R5svehDbbRtFpzJDN4Cso3uU/2nJ785657nsrXzEjYsUH6EBtYJONAu/ZvszDVulJ8xozhlw
4IDJ7tUqfYle9NJLNcUdW5BNQSzK7v2w4qYDnOHHygcsHBCBnEE/DqpfIHGfhZZhArp9q0jas5a+
h7x1ePkbTPh7lRZOZ0qOyZ5YFu+Hb0295+yB5dGujkHup3p69JHImcsUbaXV5DYdizlBzUlFtyve
LWBMvd61SGzrXUXV9qyCH65WT8DvkGg7IC4CyXNpg7et+5MMWyN9rqTBsSjzM1VZeQuKeZ+dHBV6
thIA7eIMzVW+DQ66IRDVdOeorGQntUfVQcfm4K7MvhjKjRn0IaqCgVKF2tn1UFHfGCVJ7rszGC+b
yKWZn1nfEvXRrECidA5LTyq9rvu1YvV209lfvPJYdmw9SMbNrNppl0kpymuQWJnoZnwcB1cbekfX
j1AWxV3oGM4w7KbVuPrmgAudbAtvJRCR48TNWy/BwtAqQ9LbQVyeLeWhIqDTr78n7CFHkv3+IG8W
EJI5SPCKFk+o86ER8HqMkxxPaqdXJDCV2KnST7omenw7Fhxa9HyBJB8rB9jZtQG9QrmirvvkrLbM
UfXGsdjGsm0XHs6VozX1xyVrKMGCNQn95siEzIJljaA7AG8FWLMAxkLBrfyuvGvgUVzjDVo0JHYj
oHTY+XMfnGtjXxatmpwVqxKKA/TM8NSsdlWycsxvQl7IeMPjoJCIjB+e7rNT3uHhrpskSc9mANpx
J9ZyvwxbpyJujvKKpPhDtXLaloZmoJYjmB6Af/m6tC+CbCMFfNmQclh0RiSHTVdDuzM7ZnVwf+vd
uFSMzBT+C/BA+I75zmi00TCKrE3POh5UVhE7jYuyt2PKL3yfr92Zi8aw0dFSCZpnyxRn/WJQA2+x
zxMtPfed7aTWru0mr63kHbitBJsQXQNk3LzCMThU6YE2R7wKOvyZPcXKbEr6KjuXjbEvwHRehnuD
mCey9nq4fR/OLIn7+2JkdVfhvhxgCVAvdRNVm6rbhOYxr7aaRxCwfEhr4MC1sc2OdFzbTCUFw9i6
yUnj52547JPBWcup35aTcdsjHSdh0RALoyPjemQJzQq5zEh6Vkyv7o40P0fcQzgaq5mj9gnYrBVn
nI492fFtFiDlzn43tnd/k96OFd8geo9wAuGSDfEquZhdaeKxLpMkOxvjrjafwuQYVg+K/Hnfyu2R
g/vFxgTsCYEoaibXVvI84hAZGLJzTDbhg/bYZLsxFLLw/xY/Igj/UZ9HpA8Kdzw5r+0w1ic1+HeL
M0EP7mS9qPmDPj5pnWvXb4IRPF2ZvZs328zebPYY6c1B12BPCh+VPvfU6pisyneJj74KDnC/AAoD
iAqyHQhSZ0ctMaJRNWspPjf1pyS/s7XoY2EQaJGGf4JeAu7iOf9SX9hlDzB1fNbNX0P7TIptEq4l
7m+DOThcIDcsQA6B1EMB/3plEMwVJGRlepaj13LIHSt9lvMHadyW+i9L2ZRnLTpqJ/2n3VMXOZ/7
228+gzhcCPDx/kHfOdp0bljwJ5400DUrzxFYhjIdmJE1Xsr5HP4/C6ANwvBgZX5dZuVQsWFMy3M5
5d7QnvIY13P/7f4wlozA54IiA0lu0TBxPYeVnWEvGFJ5NvUEpY9flbFPs+2/tgHuI8hLQzgNr/N5
wBsVJKtKQuozWpnS3HYkVI2iNdL+hYGI0AJlHGQA0Gc72wyZmlO5h5L1OZH3KRogsngLDLNzfyS3
i46bScR9CKvRID+fLT236wqIS+QXTBDXprlBQAuX5/7/zcpsKFJHCl5KsKLFQHmXTokeqPsWbpII
mCYMRKAFETQDIj9znnppJWkTwkQnHyYNcAx7YyiuYUxO9Azy9HHTun3pQiGGqE5V7ItiBcawOJGi
jxKUHfCr82hdzoxMVyPanIe+tR1qVhRKl6O8NsxlMyjuoYADtat5rgRcO+E4RkjR1LIn6SCgdEHb
DfE3pXGQ9lY+pOxHP/3oGi/uPXmNvGF+DYo5RqZGgKHRsINk9PXRgtwk0sMhMiRsrHe69B4aqT8q
35p0bVfebv1rQ2IWLu5bGWnQUZRmz22Bd54mOz171tcO8dJUiv48Ac9Cg9m8LyWeSp1SmbVn0GDE
r2gbtL1pipvd/Y15k1b6mjTUKMFCAdYLBO/XY5k4HbgEjekzZD7K9tN8H5pDaH608cZ8TzVXjuHm
m01WOY28LcgEdgXbVz2p+DWqFRIMJxDuGWZ5SjLiQRvBRa8Juk+pjb+dXrtoWw6/9RGiyNB2K3f2
mgz30hzB8+B9I1i7sPbXH8868AZXROrOUvezhx6LzNearpb2FBIqusCIgNXNEP9+sdSgCNfMIc26
c9yk+WFoy2JfF1YNBnPbRtOCXHkr6yECgctAQawHIkkhQ4mKMrJn1walupl0u6MdYjkns46piUzR
qxRvbETOxCFIlL/Qt2lrsDNYDruPInNKPA4cbnoVSOg9rfHbNzU9yn9akO8pn7angPngFI5evBY3
fT27733qbG6UoZeIEpbdmdPtmG1R3CilT2Q+otoV8jsvjX6w6QvlTxWbHJUfIduUSJ8M0gnQrEZ4
DDCDSj4my80ezNqzDW+0X3vUTDJfA3JEO3BlQ7lL+B+2r7kjF45MtnX2VGY+VGjszJfBMwu9j/A5
bRzOGjdEVwD+Y944/e+MbruTxfzJ2Kj75J80So4WkK1g6RrCNac3T/xgyQSIElEJfDtIueav37qm
aPgY4VvNfS5J/yRG96C9pz9NsjPsTVG3Z6v7lv5rItMvs5qCvAXuE/h04aUutqZaJnko0MhnrgNp
00zVDy21P6Q0erCTSVrZlzeIAGEN0qEgMwWzl3jpz6yldVJ0BpyrouZAxZ4bvfGYpHkmInLjI1Wf
oHHQrJP6Cvcz22NgbhAhrQg2biTbuJkwjfTI3YF1MnFsa6Okkde+of0TTGdAbMk+4psnja1EUAuO
BQ+dL31fSDyhR/p6tOAgpFotRd2Z6A+lEoE9eS03c1O+ERN6aWJ2ekhcWco0hO25krcMkxgXaG+M
t320yciBuSWEYB3+2W8j/u2+i/kqAt/MqQg+kZFFFWXebwMiNjCmaXF3Zqpv5m64bfJHusukI4Xu
nuKET1LlS/zXilURRN1ahQCRaKaFusjsorGIFBZqA8cm/zPsDUAfIkf7IfmaukmifeaG0rM8nkAA
3wVafu4ah3iK22Yrb8uFm1sUcf7nI2belTeQoI4NbCcr77gfoyvM5Ylaur3B3u+Pd3EHif4v5Agt
dA7PLNnRYCsl01H/AE1F+SDVrXvfwA0rGjaQiHVE2xTw+zcC22mBkncBkuZzWz3gPo6Nequnb7X2
VlfTrh38sjyzyrFzpOHQ0i/tACmHAL0ToxZTHmoaovuu2JXFBqIp979saWtffZnIJFx4po7XqgzN
GGTC051SHXUk/PvnWPleZJ42PYZkU31vH6ZDnn7eN3yzxWQU6ZBWFchD+ON5UrC2Yt52lVq9oPhl
ZxtmuIoWvXbjM5ROfJmHgPOspaZvA3skBkUXJVYA4FWsyPVYk6jRBs1gzUtMnqLxJbSJN2hPRWs6
6GUb30FXphqnstuoHEqJHjqSpO73/VHflOYtfAKe/Bp6G0FHhyTQ9SeUzIrjxG6bl84ExsEhrTtK
P3LoE8eltJF14homLuXHZNzn1d6MvYo+K+TPNAIT31dPNvRof0XEUaHsRlYWZJ7Q/PoyFH3AN4XS
pXoTXOptV6NI3byoTez12qkif9rmzMeP1rB3arjWSXFzusVEGBpUypE9RTZ/dhGDeJ8ArIeuJlDV
ulp8tIfENZrn+9N9u7tnVkQEd7G7S+Cy8xFcny+c/jHb3mlb07P/i7Pr2nEdx7ZfJECZ0iup4FyW
yxXOeREqKuesr79LBdyZsmxYOIOe6cage5omxbDDCm1hwCtE5WAOHVmhuErdhBXNKh2f+iBYOF+3
P/ivec6uUhBoFMUD1sKBsmnopzbhauh2pYxww7oaM0MImBzlcCekSfTnT1/s5OhvXT8BdGm6vuFm
GxmemXp4RLtP8NKFjOLmR5isf9CDVCA4OzsQGRSIAjUcK2dEgabxVr1bsXjJOe/WIIjK0WcDKxtS
7rNBGk0Lypq4ldNq3DsE68tVRMYYbD99Cdd1nSDhc8OnHYWv6XChD3D5uSup8WtYB9ROy9d/1cA1
vX4/BpVRy7bowW9KRiy7FaRVmhiVdGqbk9RvlGYVHItt6A52ntS7MX70YSqPxsjfgIVmh+Y7FA3a
Yp21dkZoB9Af9O+LpXrWzX0yPbZTYRhOqnOJoKyPVG3USe1EnLCNOsXkOlgD+8Mp8FQqZzJLtCNX
fbv4UD7Yhwl5R6xJq+DYBeg4JDGNYkt8bTxDr3MjlnmDw66+f5puXNkTgRKu4ygpQwxhdnfVQugp
atnVjs/aZN+gcMj1J2lwWpUJ6Vu32C6dNsZFFIKvOVXs0Y9AfexKYyfAZYU0wWuc5ruugYqB4s8p
cU/DsetLiihgFSj/yBjGHYgatgA+JARxp4LZ5f7pJZTNUwWiIMgeRoiqdb6pe2LEqmXfoilknE1u
umkJUhHAmxC+Xg7FZ3rpC8PYOwBIGLkIkzTdY1mxarwFgtON43cx0PT3f12BQit6ZV7zvdPWNolz
WoebZlgCBF9FUNPC/ZrNLEDWqgrvXYXZdNGLF77n7kIcfL1aQBNNR5sHIVbFSJeTkMUmjgjklpws
CzLbV/JoW3f8YGjjkKGVI3rG/a1+/RiiQAH0AbI14BAg+Xw53gjB6DYSy97xArKqH2IA7F23MhOo
hUHLtaReuIRIuV5BlIBhXQP+OGwgcMguR2xlwKlbXuydWNM9E6oPgPRD/mdhXj9SbJfbThQEZDMo
NU++DPMbcgCL2dcCBQvZFmRdxolmoRIsso7PI6OB/eiq57hoFZdqRash/W61ZjCDnrTUS3rPBLbZ
o20ZtRYq+56pRX1sSx4YOfeXf5rs1a+cmK5TMgkdj9l2Clol0AvJHxw976iuB4xPIBzXaYbWWeGi
GuCtpccV85/RZktfwQ5AEQcEhG2RGV6lrOQqXWi635oQpN8gAUwgHws16MuvOyAzbjo5GhwJzQT3
KVCwjfaq9MwLp/sr9yNxNF86CCBB2gVKEwAYza6wKHahQZI0g+PnmeXHf/nS0richjXrH8oj8XpL
1158rTOKXmD+8DcIT4lnh/DhEQzYB8Tth/InDQjVJmRcvxBjXt9FQMP91EjByEYhZrYMHSGJPhTd
4BSRtwsUFNP1AqRZP40XnqpbnxQNSQ0ZF2RTcYQv11vNGiJ2XD04o1YfPLlciYn/dH+lbw4BqASW
GcUkDHQ5BOHkppI7zMUXfMTyqaBgMvy4MJHrAsAEIEQLDS/EhHmZ01OHTBWKUlUGJ3Mh3efiXrA9
ItRGCWI+8yfitRJU7Srl/JIlw1CZaq8km7osK5bUobhwf9z6gEhciAhbFwBw5goxcdxleRkKg6NU
5EHBxomb5AEgY/v+2t647pESApoOjDpw0vOmWBwT7A2VH5wAJsQpEHrRmJpl+TYsYfBvnctJUQqP
C1yh1HkADBM0VSykaHSqNvwqI91I8SeKIqEhjvoZXpBLtbnrGArJ7q8BZyegrkVP0joPAza13Qkh
E/IPOT3H/DrIqah9SK15fylvbiDIFWEXqWg149K/3KcjiEhJglaPk4QbAcKIorBx4UtC25p6yDc9
+XOAwscweg/Q91tXqbe6/wNunRMoooD6g2okFOinFfkVf3ShUEjgXI0OIfHISsnLbU6UlrznrpQ+
Aa8WCDp2k6YVQaoxO45D6XNJERBk9SRaCbnRDkYZULE23ESl4aNEbLCZgIW3cw48zqYwpFHcAl9b
obgdRH87dRUmxaaspcf7078uxk4/DNAIUM4E4P6uiGdiVZepgh/Wcw9qfkJ9gvmcKcKA9knKrUD5
2y2Vs24dUiwE2kQArU0qIpcrLsoQQYhkacTp8UzOlSx0RdZpvKRLcOuQTngrkL0gzQBZ09kwYqr3
MT+OTt+3MXBkoYC6RFFCNhww5s7/vL+ONyIyRMJAVKN0g408Fwau/TzS+9rjHSGreTsLoict5hRo
zEr1LknDxE5KgZgtDGEWbuAbq4mBwXSTgQCEKNYsOkj4RBLyEAPrMKooFNWCu5/lD+T47/NDtXUi
CUywoJ9j/OuYDJBVkt0sG5wysnT1C01LVvJOBCQbr52rJR7pjWsIAk7TBpGgYnbFBfD8nO9CvRwc
wscm8T00AuHfphkDeOw8f0pz1LPd87/PEAH81PidxL7nsBqxHEGzhCGsU8JdV3YGDnQLU0lBcbLa
cAFGfOs6APkAmAp4/U0wm9nmhCwISbRCHpxBJyZpsoesSw2lDy03VNdRvAs5s0QnqjsqQWenY/3M
IYl1P3X1wCssQPXVGbTPZvy4vwQ3jszFr5rFtTCB6DguwGPeewC6ae1aDDujA+IemtcLIfSt8/J7
AWbb1tWwafkG2bknyjGt0oaKoveJIjrVsafCDotfLgx54zGd1H9B6ZJAzrl6tYfUg5fjGODeqXnH
9ezc5U3dX7fxu6Ka9xfy1qGcSDsirh7cQHMDKFcYo7aUstFBk7dZda42WJyMhCaUxmJ9f6gbVWO0
9jEneB5iXpCqvbznskGtfH7MRyeCgY/4nERfMfmoH7TQCMZDXT7H3Euab+vEQLe929ahfX/8W1PF
84mOOYB2aHDNbnNe46oO4mhYVbmPbAiAfGjB6JljBf/F+yPduhRQO8MdNyVdqMtfTlT0SaEPAt6N
rmfJSXrMhgdpO4oBcK2W5y9t0Jvz+jXabIOW/Zh7XKaOjlJ0tAZLetQCs2i8hcxLvHXmkMGDo4km
PYpWs/ijHhBmelBFdeTWgFoHBL303NH1P2mZw78yoGNuhsqq5UrWhZ9lZbjI8aOjK9Ew2hTVuhBD
Gu48mMeI40Hpz0GuQemH7NUlr5pbBxbVNfhuAHWI9Hz2nd2+kHtNcUcHaBKeSqV0bMC9Z21UCkz3
4TpWgejMMq3+H2odwBqh7oBSGyRVfxbw18tTDFVeEbBRHPIageEvVobmAb4Cz+7eSF7ub7EbHx2x
AmQzEREBJzOH00dc4w1IYXgHiha6KfgJNHbqLDDLJl4Sj/rJqWeZMLoYioxb4sf+ZlrwX/MKQ73r
VNIJjka8sxrziZG5iP/iXhDZOJQ8/BmBIO1LLrTGUU3MURkFqyn5ZOXhIjuVQZ/uIjWA/k6jRlsN
MZxF2razpCDwaBnrzT4U5dTQYqHc5VGmmWnZ5DEdVVd4lVr40qGAKZloXibHeOD9U+97GuXjNjPi
xvMXbqkbuxyQ5iktQyUOfZXZLs+bugj9JpWcrNkldblPhqMG3wmkyAsZ4K3r8PdI8/sI4mZZAVcl
yUmINZYpgCQjYpTS9NNsJQQHEoNb0gYs8qGN51nh38HdNjAyJT335/5eupFYTIxGZDY8pFhR7r/8
vg1aO6Wu44fwQmpUMmq2S8iCK8A4zsTFENN2/rWFai4Zez2NJCdStmp2IGVGOcQSk/IL6WFteCC8
IaA0GA+7WoXuY0njcDKhd8PT/zJXBPUIafDozbGVQlRFVa0WkqPw3E7iWkaiYCFRub2c/xli/l3F
FqjHOMEQQdswBQ5KACXdn8SNVEgCMFifGr+wCLvapFJf5qOWcrJT9ete/a7kl5rKw1fjWslHAeEZ
6/5415cNhgOSEwX26RKYq0RUtTiWvpIqDjaKFaQPfbLi4yX9rOtlg400TyRAM1BDBI7ycovA36NS
I9DUnM5XazqkNQjX6BsY96cyHd/LuwwYbtxlU7cAf5qLfnJVAlNDTlWc2lKLmrbjjmPQZSuV1ych
XKK23Fg3cLcma2BAP6CDMHuZ46iFlmngKY5aJLsC0AvOSKV2gaR+ozULoiEqEqh1A4h1VXope8J3
EqkwJTcvrUqoS4iG1KA58kO0S3s/MFV51Kwi6oRVl5OExQ3xD0SqM7sQ4VvXKVG4sGGmic1XGWBY
VCnwBuOFmr0Y5RiCH9LmilOZGnmFJWIhf3TKSuHs+1/z+rIG7BU7QwVkEFSsKy5PPapgm1eCM/qG
wks0+1B7SxmWQH/X3xFuHMgpESQDR4wS5eXW9CcSypCoAlKtIrbBwMqoWEq6iSJNubo/oxv51jTW
dK4ldHoAbLgcS8eLxiuVIjjC+BJU+ovUhyZMTqIIzs6V2ZKANaSiQBLX2giQix2o4iqSKVQaAw5w
mHMpGxHQDu3n/d91JZ+GbgrQ9djI00ojqp0+xa8bvFDB6A/QEHE6UJlql1ZNd8yL16oY31sIuBQo
hMUt2Jgez6TwAd4Q6CY9lMVLxndnqK9SNRU/pVFbyAOvjzPQJzIWCrchysfzS0Nou66EirfoCNyG
JBnthoymFdNK38rG556j+fC6sBC3NgMCL2gcYimmV+1yIfrOS4UQf8dJTkMLT6rCNcIsDqnHR4yr
8YzzoUbbQ6HDM0V68DuTh62725K1VzYLx+yn5Hh5zuA6AQLshAUGRXS+/7Uii9pu8GWnK10dZktQ
riugrrhqh6JyMjnnaZ5xLrA5cktdLVNXnOylgId37ffCqky389UvwXEXFEROAH7NcruorBLV4wLZ
IQJcun2TcH9qECMqDZZQkVnHh5rx2yK0cmLeH/l6B2AJfg08PSu/9iVfR0SqZCxBpMOW0hhAta8T
JJYs0TdcdKz8hTToRhlYAal0Og0oYeFATPvj14CuxgmAnJSq4+8y/wy9UjDcbc4JUVDjOprWKaRk
aaVLFp8vNNVv3A0YGtcdtDwmosEcTRhJict5baM6kJSmQSJRXf7buSXUDHkDyqYsiDkqWmVuSjBm
+cA1kZVmHq90N18N8j4I154Xm7rWL/yu69t++lm47MEh0iZzncsVgUFsnYZypzqcIq6kap174HyP
gpFmigUbqPvf+8ZzBwNSKI2AISNjq8150a0vyJ2kDMRpYuoWuxI826nsFg5WGD4OPk0eym6fyWs/
HLZEWIjtbgSy0LTG6UchA98fkM7LuTZdirq73hKnlswOzFjVhcnDLmwe4/YzLk7kuTdrmvahPU7w
7BfgZIZ+gdUyvTazo3bxE2aBEu9DZaEPOuLAIFTgLDF6BtIPVca9Vm9DkODvr/f1dXc54dnBljRh
TDluJA6yUZV1OdSxSD6A2aJlS/nzzU+LrgPiQESZqHDOFrdL69GvE5k4vZ+zIX/20c9Rt8JI262c
1WsUC0J084kRu/uoOd6f53UogXn+Gnu2qpBtCmu+loijEzvIj5kLq8tdt3B5/JzQ2bcDXEDCMQF1
FQSU2eWBvriSVrEUnmSOxw4pYhcSox5xW9CT0iosDD0U0J2sCwlAgaCOomxfVEL/EuReXkCtk6vd
Vc9XwVsBLaIXTtchGITKfXoIkx4kqzYbIEOl4x+G5x8fA9fcBn7qruoo5CHeOsajBh0UICeN1uvI
V9M2Qc7ANs8SFvRC+aRBBftV9gfIco5Tco5TMBI7lBK87ko3EnUTNR7XWLKco2onBEBgMS6Vp39p
zcWsi+r4rR4ryE6BiJduesmFAlZcKgJ6GVH/0vGN2xlpoLZgT0hCwiACDCO7rC5IyiI1yV5D0jeu
ESsZB3u9ThRpha6bwgboGmrHvkTs/iVUGdQD4HuKggLwtsN7mXRVSvvEVdLDiLvupYEm5khlwJ53
kRDHBctLNzHULOwiQ2k02EF1Rc3tRl7yItqh4FUZKtYmMmBm2L2rql/BkzZp0fVqRDHTbW5UZO8t
0SFdT/lGyQoryGSwnIcka6UnWMTFu8EFBmmh9H7j5E2uBJBumhTegdm5vGrwAlW+CNuSE0j/xxA1
PS9640i/ENhNl/NsR6Koj38/RIZUoBdnZy5RErAzPT08cYrywrn1QesCdeEOuXG20IuZ7I1AKcLR
nv7+7ydTElpP7jmUgpKQtdAX7zaa3htle/7nMwxGGCTZphtaB3PjchxOcmuQ3+PoVIeoR3m+pQVb
2QX8N1j4NDcX7ddAU1Dya0J9jxgQ/ozgKNXvbvo0lk/3J7Lw75dnMWYb5CBJDll00kn0rvMc1dXm
n9FssCz67xTmAZuncq2KnRudejDdeDj80DporF6HIM39udzYxhhoAgGimjaZPl+ulRfIiDe5Ijo1
cr4bxmKVJ2JBo8Zd3x/nxrOISjvCI6TamNdcicYtcvRLXaI5uPaOoxhRN1egc6duhtqpkz+Q+lmY
2K2PhIbmlH4gDIEz/eXEwJJLXRQgdUfqHgVtA73s/2UATAS7GZhAaZ5piHwLUIXXglOm72TtYfTC
hQFuLdkkZoMsRp2kdGbbuFHqPi6J6zpZLTJXeODGgQZVYjUSJPue5IJfKlXciBSnxgvq42DUw3J8
NqAAlVNJLHxuit2SAWKfstEEz2X3nLfDGpq7fWE0zaOeWdrwzKMgKifU1S2lyFm4ZM1wvS1RlZnK
9BMxGY2C2RHLsjbKwHznHEAumFT2gCSCahUuUG+mCV3erhBW/elDaGib8D8Rz6+LgshDKvtKHJzU
Gnk5pIaL0U6P8bcfCJaXWgG/8EVvVAYJ7j70Dn+KItL8OiccD7epCI8GxGlY5Se2rL/oHwrKIwJr
hHgzEn8/Ik24f/ZuDQsFAaQliGpEgIBmN3xIpCxT4bd4qqA3YACAnVgJomTTlcruBDxIuiZ61yMy
6fw1BJaFJz1Klxzmrr/o5EyCAiUAMoC2zvV4uDZB/aYag1MeDBpIlgSbuc64da64S4TV6886yeJN
LhJQB4HB1+zRhC6TG6dtmJ6IABNYCPVS1N9oqjnjGG+hMAZKoXl/hW+NOCU7YBcg78Add3nZtF6Q
aAEfp6dSRFeJjjpNpZ2nG1nDWhkO82Thiy6NN/39XxtXUlJBihSMJ2tGwo+QGTJFxYSeJa5RLT6L
p/vTu9EMgUblf+f3k/r+Gs+N8zGIAozHCUyr31TYwDdbH2C1Ol8loKq5rA3WdZHhqMrMd+qAQTXt
/m+4kV4DXKSAUwa7NFR25mzPpIr5FuDo9DRVhpVdORxa7s319kJzTrJtk39U+bsO98vvXkC7HG2q
TGBVEFOpD7ZRhkDXSzZjuUT3vvEl8KvwgBJlKozPi49hHQsFUcPsJEAfqYbTF24qu8/xvkW7It6T
hezyOlbDIkz2OGhgAv01T3DTpgnVEiJCJx9ouugkanizkycvX2L63wBQI+jUkcmCZw5dkLlwYFWV
9RDC9uXU1W+yDDSFu+0M7OzE/PNdmPp34MJ38FwpOxJkwNpvi4UY7rp4JuKeAPUBgiETg3mOJ1O0
vi9Q1JVPUGWmbfUYFAGFQU8uEPzlSOASoYYP+pBStXUXttr1fTmNDW4KJD2RCqJ+dXm8OuBbfc7D
2Kqwl/M3WdxIXEYlfo0SuZSdasVCfrNwpK8eXxCH8NhNyiJwdUWL5XLMCGDUyIsj/SRCHL5dx9y2
kBmYc9ISIOHmQEAMA505PXrzhY2GGNgsN9ZPg//tOqCy915JwZnwS+v+ib2+NaYp/Rpp9uwkTelV
cMDSTzkMybMXiIEqq0Klzankd73M9OFZ9P/6ioyVXTUJeABL2h9Xp2WioOIPXQNmEms6uybVLEqD
kYsieElFtP/M2scB+k3DotbnVawpo/GAbgCqa5NUuyRefju/B7S286LuUeP88KEBDc4QC/RM76/n
1YeDESGAiOgnTmOhyDUbha+5ovNTGc6HRquYCi68bZ0dR9m5P87VSz2Ng5bwhMVGDDanCcvKEMch
18gQ8d0JNdJsjgXan/tjXDOFfwYBjR5IEKzaz9759aKk6PFDxnGUH2urj/7Kf9OW4iLXpY/EPUbR
Wsl7GkfbLmEALlPBAaiLlpNIqK5QFYXr3aLgzs3VRZHs/3/QbLOiuCCEQyzIj8VzMpgZ9CtCedfF
ogVL8Ptzv9otKJ2pOHcC6vAg783zYDmqe7SNZBX+8ZAHyV9Qybo/wFXioAARh74eirBguAJcfrlR
oFSGvjY09M8VuiTnMsMlWXY9tJZ9EloaRCUZWAvyqdX9JYPfqwM3jYyzAOtMPFHoFl+O7EuB144g
0JxJttaaFV/s9eP/QJj7GQWPEl4FRNLz4+a6wHWGIeanFD5gKiZMz2mNtlJoy9W4VklkxLZQe/a/
r+pkxQAsF3IjIIku5yaheFEDpeGdUZRhowoxO4nlKRRjfVsIPyTUtO6Pd3UMIZ6KmicInuiFQ1ts
lsByYlAPVQ3lxVTZVeFxUD7d4Z+TZIyB1wZnHChDtAZmm37Qa0+Cy2Z8VgFd6aWWRkseNdd78XKE
6dj9OudxE4ZFKJbxudUiaEAfEi1l0H3lJiXCE5rcC4t23QjFjMjkqQveDVAR+uwrhSIJm0qRo3Ml
OX3Dag45nel1J07ayalgKggm3IRfZ4C2lIoVVgNN5cbISqfPd6oP3ZrM+vfPiBMBZDV+F7RIZ5+x
FJOmExFJnVUXnqy4T0G4hBWQCWDn2/2RrrTwUCNAWAziIOhQOPdzrc48Cuu8DorkjEryAHXnzMu/
5K4JONb4XPZFaqCFDZ/U404ipHodxH5Q4eDodntVqOEHoXF6iNNUcfEHeI5NsXCArhsIs983WwpQ
sAfPK+rkHGXbPh3gTsNRf5TXHh8YYvyZCRYw3CkdPLAWnvweEVe38LRdX71YIRWAcJRrQECe12wU
PuC6ZIwn0VkIAfUt7NnkJeHvG2MAvI/KE4DnsBOZB3I5WCgenL2Ss8bnuY0g2mMQQtQXttWtj404
gEzelQLyznk6pLs9SYcyT88uev0POleKr4BWlA6XNw3zp99HBb5VNSr2JMfK5pXgUxHJPVTaVVyf
dq0lcD+tYD6J6pKvV/7CL7x+4qHrBhAPukUoOqDqN11wv45+7ZLByzXSnvmcaYgx/TLoWDE6hfdV
h1aXWaJ+6tp1KAaPnK/TovGNoTp7jc/gKOO5hsSZMDOiObqIS3ZzPx/hovIz/TY8v4gPRSzevNTF
j3wB4b6yO3OQHvYEK3ff4UcL1aoTnGeYO66GtDIjpQAB3Qq4YO22sQ21vzQpKJex5LXXX9GjQOia
xZaqmH6yiv3vBmYu2gOMhE380025h6FHgEaEDuAg7EXVoaZZbnLE5HjEh/krJ1uVsi/yCsZyHymf
mf4h+Epa6Em9q+GrjjY1Cmz3r4jr2xgI6wm/AozIBEyd3Y64CuqwFZTunBRdSlO1VU2+iXlLDoPv
Si4mFwzts224aCGj+nlIZuuNNBl6JNPLiYBv9gwIgasCLa91Z6V/cRXA4ngr89ZZehqyEx8cJUID
91nvnwNOYgjPc10w8wfpXV2L3CbZ8Y8hMUINZh6HHtZmHlOEB79Cur2Wt7JmKaoh7IeAGELvwNQk
N4OjqFskrGle0n6fqTaAmoX0pH+JunF/Qa+rEnhpUNfCMdTAOoOm9eUmT5WqI27JdWc+glwA9E1L
+UGXYcLGiGz7474pAK4JDOIoDI433qNK9kXZUxLa2iHxqR8tFfuk6c2eL/XvXzRLevoS+PnBd7tz
C8UEweoKKOUdIx367zXLdciiqbvBM2TUb3fqWvXf2mfXpyV3VHgwKV+51iAZc7UVNuN+8M2RGGKy
T2U8DgZMQyR3FcUFdg68A7ZQvfIX+rxXQQ8qhCCSQS4HjT1wI2eZdySSQM7TLjqHLqese6CAWTn2
mtEB7bNwFq7u6WkooFMQTAI2Bc7D5ZerNPijo6IXwRoBZTq8ig0TtTpk9zfITzB68TkwDA7aRKuY
0rd5GAeR9zwhYpVBZbfnVqknZyLL+cCNbKFQM4VlA0EtPa7l0h7jpilZLMeBhmbtAJR6WwA8SLkx
0HKWgps7sNQd4FLg+qRrjT4PqtAOm6aFkg4Hb2nao2QOeprkio9FLun4kBCXalmiDlVM82YcUgZq
e4c7CYikwAKWs3uLdS50rWZMfYkBTND+DbIQKul8ORBu4Rq4jgCmSxdtTEBRcAvgr5dr3gxllEue
PwVDh9rqKgtlla6jjVW1Zp0+y9vqE0AZ4GgWvvWPROHsKwBSjNI7ChKoH87lqD1ETHyvomaW+Cz+
LI3AqHKzNUrfTkxPXjXlNitYC2zKBh7QkATojVZivAmtUI/2f7KEkslYe4TS+neyIWaxkSzADLWS
JnttL24A8fO+ioiWkLd5LyWgfWn42u1SOM64kLqAqOA+TnQqrPg3V7NhSyC/aBHz+zc8GUF5rke7
Tc0wXtcqbb0F/M+tRUf/eMLgYfWhbDIdhF/vsMKBPOYXNRj5gHspXWtJ0tcgOzow/SlvlFAyLA21
XXW1rTdvRd4uZKPTfTNb+ulunFjd0My94l1gG/YZD3vys6TZVfWcN0ettpUnPn7iGytZarHcHA1y
1rg+oPEEBNLlZAfUe1I9lXHcYMu38iDFSN3moatWXndYoiz9QKcup4bLA/1/ABwB8oNe/eVgaZTU
ge4pUOJk6qkCxC97cuJTbcVQitt97pqVxobtTnquFUb2PjwYQbEJF/f2jQ988TPmmWkn6iPpoHhx
Luja0Om6N7j3iH5GZsaqFUfXpdUaFoAcBZXR5jrsDZ8qa85c+9Z2PTDPQG1Fen9QDq91yhpxe+4N
2lrZKjH3CuWhpm56ubkaV439WtkPGm9KH6ojIF2wZW/j2vpOQtZEfY0GTDP6TWHv0YTYCyefJdSD
jM8xXqOhWB/Vb6jSGmscJvwD8NTa9hTGa7Sw493LNxyiekM7lIbwWKVGeGzddXE4pbu8NrNnYmWs
xs/lPrQ3JaSwT6Mwuu9syRpOfcWynbshNLEF27f2x0yzffa159e1ZefWl04VI6Nr7HLGbwpzD80z
FkSr3ggbABKZy5R33hy3/UNB28cHzfSZkVqmzlTmG7kFsOjruqBwBaXQooW2BKzcLNQQ15ZiQ4BW
h6g4BbyWwr/lbWevcLJPACiZJkGpM9rrjrfNU+pRR9skZkT/dlZOWwaiIFIy6Ika0KbQv8hWXMto
aSQ0tw9H38h6ulYD9KwQMUD52QE289S5xqfCOqrRomO7N/49sTcvxfZQGMrzg9iaLX30TJzo5Jwy
ac0ZjrvJn8gZDlhmRz87C++3yTmuaXcU2sAwYDm0nQEDJnPdbJ4yuJcwxfYNpjXrYB1Y5BBTZtaA
kjEfgC74ZVDskRBSLaPRMndt5qvHjkprnqbfn50hPqw+n7oXRaLU3xho6a+1U296G5n6K1p+qR21
NyoV6Qjw555R+Lp78MZg0geipTORqFVarh1+Eaavw4MMsUdqPoJiYhZGZOwyq2USe2mhh8jIJjK+
GwG2dauSrjfSno3OIbB4KpzKJ5/G9Jzg+wqsPRzW+D9bHYWofUcpSg74LYbHsPor9fOg0JwyDf9S
rATHXn0jfR9tS6WHFP9TMLcJtRD2vHCxufp0zey9s1CNpAmVaWcEuanH5mH1wuIv2X7ItoeGYaZF
zAiLDTuoTHLObf0oCFvYWBnR09caAlfY+Tt3x+pNvv+0V6CD5PSTXwFAtRqJtbHjTUZP+qeXUv87
MIZX13oix7fMyp+azEg3WU1DAweNp73Zs2FFJXuz5lIDVgca882GpfuDSG2mfL5F7ATq1gmALbpp
jKpidBVTLO2HBfzz+hCj/P1QbWOzjChdrU1ofBm6YRLmmeIRXAsjesjpamAu1ub7y6eRjTB7+/T5
mjw8w3fb8ffhm5H21rjicRiaeL9RMf/7IdPPfTW/Vqd+46SaOIkhzR6sAUIbQiVp7VlAn3owMmKK
LvvjrfnK1J8H1yDT3rs/5lVihJcCPAHUBEQUj8hcJDwG80R0ZSDfBlY9Nc0zogAvN1TfbN3v+yP9
pDqz2QFjCCYX2Kcg1MxzsNRvxTz2ve6s9UYQvAQSdinchklnZe3KV+0GRAnJCBAOKjQUHoKBjgrz
ISnBszgx3RBfGbA9SISEvhGOmzJ3qsLm88eFnzmFYvOfOVkboBQEJRsEyJdvWxuhWV5GGTI2MEGl
ypQg5gf2WZJLtOXfes1SOR2OChCIh31KdnDjPwm3Gshb6APWmG8y8MWktG2pCrqc7xkav7RLph9w
7wfO8hw1TFsJZYXuLD1yD8UmrnCGKsjvIl52X1V1fRj3esqgYNdi+WqDX8qlr8HGGhgNYF7iP+jJ
QL7tcoXUII6SrBLho2XXn6DJ+QeRrKvMwh+F6a/iff+k2KM50G4JDXvrhKBpAkYNhE7w33ljS4pU
qFcRZJ1wicJJ1hquHUFOjMYHNVFk5A1NptcGEo9BQlJaBAWt41IA63XQGtV0G7H+BgJD+Li/Z6Tr
4AsrgsgLojkKDC3F2Sfhx4jLhC7qz7EIWXAmNKgxbmKJ9g0ayD5wQzB+hFRTZEw0hFA7heMHtNoL
yYEDbB6/wqUjxqOkFO8xOj4pFYcXfczMqtxn0jdgaQzs5EB8B10lAnWiR8OQQWB2qNYhEmp1IWy9
cSNgLijgocuAqHk+l0wJedJJYX/OYxb+H2nntds4Fq3pJyLAHG5JZdkuB8nlqhvClZhz5tPPRx8M
jkUJJnqm0QndgDZ3XnutP+h/25c0823lPXpRzl+P2u3J/N+W5mdPYUheKcu0FO4t1SEl7nu/hv4Q
yY7I7P0M/G04Onm3cOIpt/YPCKSpxo7qx5VgjUlJOyJs7KnV2BH6KbY+rId1ieTzS3AY73rLbve4
PauO9ib7+9jfujnxnGbHVAT7HU+JypFR3Qft23f3YoO2A5M8Agzfm95WOPDIbPWH2Fw1+c5agsZd
pwlY9BOxSIIviNfbLPCuhShPhlbtTmrrxqS0OYr6oI4dYeRF8/X03FrTn5uanYPd4GLi15C5ErfK
GzCiwlgZxEBCgjT2ZlQXWrtOlHGoUPOZrFqhv8ImuTxUyqKrFEGhZzGyk2PtSKq/itHs8LfNCLx7
lafxOv7TJ/coBDpNs6rX3fgWgg/toscwPSjqvYXUhhvb6SGo9prn2SCsoTa5eBX9bKxTnB1dnfzk
79p/q/J7y/8zRjsl3Q3Rxo8eVQ+H5M4uXe2uU7+J1UPY79x4AWd4rd029ZFqE7COqShyZQwUa2Uh
mmSohrPi27Ww1w9CgLOAAz1CF9+yR6zZgh/1a/2vGOCO8ETeWKcR+foHdPpTp1zSaL5O4n18EOrj
2C6REZ7fdaWuJxZi8uz1laCtXUPkFd7avbyXDCLcl97fpYWdHzAHQBOxIAbHICdwyoMXboyletGt
1xyjgx44ItqkK+YZRX1sREMt+Ji+XJnvfXMsHwFVFaVTr/VT9qRt8MFQ5XZh4d1udirbkn7DP+fj
uPiUJUCXVWmriHUeRbvKezLql/BP4ilbJVmnEOnEO82nyOmoWr5fqsrcOmonO5H/2/Qsh2rmaVCq
A+uhsx6Ehjqu3Q8rSzsO+UpaIoteY3umuQalQZyH5xHH7uUGixqgkOOUsOXiVkKnj5z6mzps6+Qw
DHdGdga+9/UBcuucBViPGwiBJRp9ymWDgy9GbjvlY2vtDzoN5/xnOjrt2aqLhZDt1qGIshIrBsQU
3tuzYeykulLUIRpOtdgq60h0y1UbICPa5p210CdpCsHnwZeucs2jak2UOBd61PQB9mue9KcmO6rj
z9jlWlgNeLmvTXcViY86AsvRfoLBrER1+/WA3mqb2i41VYpLVDnnUUYpKQ1zyG71n5VJzpGb8usW
putj3juq/FwtgAsYzdn14mVRroY9jhJpByey6RyNV7en71C+WBjIGykkCmR49OoIBchgCGeTJnVV
qbjQFE/6VhNt9wABFPDoy7hir1m29QsTWhTqnfwutXiS2PW79zsFClPZanHfvoZLZMEbwcjl98wG
V6jHWoxHgpEssrSWt1dh7aVGw/BEzHm0VpJBXbaUiuJkDa35MHHb4dR2jRzYropDnt2pCYr+X8/H
jU0LOYE6HXQba3LWnO0hbRBBarflcKLs2R/SXAEyFBUqtUH4KmUI7do1E3/Tikm5VfNc3bldtCRR
eeOWuPyIaV1+OiFRVg1arzB7HhyhtY9TB6H1VnXaTaPBidq4P4zBgWsVO/lrssLjINpoJqU9R1tS
GpeuY5LLL5lOgk9f0gDAoVRgELoVK+FO7Z1M2RrZTo0cfSX2h/uQEurwYHj7oD7GjrwVneGXoSzd
GNfH9uVXzJYuXg9dEUkW4yHbBPmylNtduw72leEMZEuSyFbHR8n63lh/wnajB8+4QAM/L+qnRGsW
qHsfm/5yy/IxoHB5WROP8SC7HBKhG6IGwj5DQoLQIO1p7YwXI/1ZW8i7ovi70eJN226FTRLBhkfm
ZqOYdimfFekghLaSfCfM8KsNVVdxPBo5acn6vo72eel4C8f0jWED+sWLAjAzmssfyNtPkxdJyqCV
Qz+cGvkpFSo7th7UUrKbmuIQ7sj5ApPoxlq5aG42S0Xl8RQMaU5hYATTsNX0qZlKqVJG+vK7azVO
Hrx+vV+vT2j0O/63i/MgFpBlYsVRN5x8rwTs4a/Kwd/9/zUxe3yraHsPckwTSRM4afmL4sn/QwO8
LwgIwSIyXZcLyjKyymumaTIjcrG8kapsYQNd39eM0qcWZks2VsxGAQk4nAL5pyBHK966dkA69Ot+
XIcfl63MzopKaHLPmAZKw6XUbHhVu4Q8qeVY8W+tWtiGS12aPZZcQe6zMJCGkzhivaT87loNtqy7
cD3fXF6fBm62pKtYS/UiFocTwRDvUY/0rC7/+nrYbrYxQaQnDB6nymz61SBpqGjRE5cXsan88Zul
yvDNsfrUwmz6KcMWWmjQC6t804rvabpe9BC/edTw+RMRBrOTeUSIcaiGHXownmR5+C2Hwaqxesfr
qz9NIdZrKeIN73bDwuzc7BeQGtR70ABAcfhy46gFAm+wRcZTWdy70UNZP0rCkgTjUhuzFdBktRRk
VTyeQvNX1rS2JR+ERf7dUiOzUEi1YjcWrXA8xSBmFWXf5tK6gBD99UK7OUeTShRYAx5B8zkyR0Ho
G7EcT23+pHovXVrcifnZ1WD0tNwK7hJV6ebCph5LwmdyaJrLQdRq5/nJkNKe/DcTnkv19HV/ln5/
GtVP15sXdKqQtxlTk/yMzLMuLBBDbv0+Jgm8qNAOFK151rUMZRj3tT6eDD17U/zyzcr+sxQufEvo
NXBAAAwAgp9Fm13UjmOBFuaJzKltDftGe82G1dfDdCvQRtKAJyGWayCI5mGAaISJnDUcMF0I99rp
LETNscS1yP+pnVq4UG2qwHUSZWykoz5YFgohkkEdtW9V10YZIN4UcTYuUSaurwsIrZTqKWoDnyXB
fDl9SIjVcSOn+DA1Tuz+qO1y+Eaiy1cWqJc38g1TQ/Sc+g4s2vkrbsitQMnFjDAoWYmw8xCm1nZx
fxdbL0qxUu8LdZvWwMNsalgLQ3+9sWkapo0CIRJXrjkktwvjTog4Ck9hDM0TJ70WLT9tK7d7lVKi
dAhWin5067ezMD6i2tuZC6HFNbkKuunnD5gN8pjgJYG8YX9Sg70pgtKKnGYr/y5fG0AngAYLu98e
5D/9cVxr/ht6awsDMC3gy2D5ov15iokXbYyFMS+ZctUYqwEVw2fQaqW7bklzvVr3lW83u2zp5Lk+
6WjVAAxK5gXlsfnSinuehp0cDyfcwGJtXWRrjYdDuA/zY7LkRHdrGRvADMFlTMhTdTpFPp1CTLyQ
uZ06nAplG9RbwV0Pe/G7VS+kMm/kQaA6TGg1fJRR+5wD6I0w8kqIauLJfRp4/yRTRdb9l6zIDPrZ
e+fa3rjifQESzzoM6kJof6OTOvLWOlmsia0zT1MIjdCAPqTxeNhYdtw96O67eDT+s4YTTkgQ8FA+
JwyCHD4bSwoFSVnEhngqed1K6+E56J9q+d2bMGJba4nheI3gn5qDh8OAUlNjCi+nrshFuexQGz01
ToeL1S5/zBMnL0DOWis/OfbjuiVDjZneii0q50yrEq6zpRLbjcWKOC16BRPnlKmdbVGjlsShZ7me
yubQbQN5UyNWuzWjO9NYwKTfuAkMRBUpswLd/yCQXXY4E5IqS9xRPmn1Wixfo3Br9LYvOCWgVeCP
+GGu5FXen74+BK5zXKiBcf0DSZwqXPM4wFPTASJ6qZwsCWH5dQYspBNfiiWA7I3UDZBfEtmI4cIN
otR02TtcOizPbUfxNLjVuI45+n54UZ37dpiLlt2NgXyXmdawCyzcjXABkR+qaigXbpvrE5+PICKF
no2SAmHW5UeUMbYlgiCLJ0wRw3iqTK/N7PvXAzptg8tD1eQi44BjPyKmMRecMBDBEbOqkE99dEKc
zg4adeHiutkCqFhwA9QFrrjGUSYHWtrkMp7wsCi5JbVqCRR7Y6Co3MI5Igs4VWZmMa9nyp7alLJy
UlRgCO2uBV61+PK5seKJLyZc7FR9nGrYl9MRamI9DmKinpRyH1q7ptMd8S6qnPAZ5Ix+1wxOY9jy
UqR9fVwigsaLED+oKdQWZweL1Ki9GCM3cRraVeqvgvjYH9V9oC0kP6Yhmq2Di2Zmay2s1cRr8O2j
nNuMa6sBLoEi83vdT1izhU18I+0FDxQderxqgCGo8yyFUEHWyTrXOikrxU636V3Sr8bt6Hhn4Vu9
b79r2+ocolus2YZ2jwOlnm6geHmN0+zH5/xnbJc1jnonT9u6f7/eDtcHKCrfiH4S203qtOpsjsW6
95LM993TWICovauNZJ+pQGDRCmjieGPoq6/bu94ctEf+nIoOZBg24eWaSkCERmNpuScVrHSo86Re
OEOu5xUpCU4wYDuqKEIeumxAdRG7bitRPUU28MSUyoejGTb62pH+TV+izV2vVRqblDpEtEJMCnKX
jZWDgt4PoJNT5D/JyV3brAbB0QR7Ya1es+zZEp/bmUb1U5yU1Fkmt66mnmrsgPJv5r82OSMpZ/fp
ujoNx8Y8LIqgXF88l03OblbLHNq0Ivo9Bf/eqvg1Ew6NuXCl3lgLBA7cbNBYAeh+nD+feuWJRY63
kaKdVB0tWA25nG739Wq7sboh6cMtn54vkPtm56SIPn2Ni5x2gjVgFg+Jexjf/XhrrZbEnW9EmBY3
F6clFxeAuLmIKI89TXbhxZ0GUHnvSb6RT+1O9B0veVfB4Ol2FtovQ7FVgu3XXbyBb7psebY2zLDz
9NjXtFP+GxXH8qTKe527s8EzIAX0+cP8YVmO6B6RQLcAML50C8+UDxzA5UmKezFlOAvOLS/RD7jR
p2msMsPsra4STiYG5D3wS+Nk/iqFbRk8apntSvmhU35ko2FTnkqyTdQ8YTMSWL0diLmdy2DZ77Ww
tEOGKT5U6i4K70ClJOm31nTafo/BDYyPUyk8+OMa7/b4L/pnC2M47dMvuqDOTqUhz4Y610vhBKz5
n1LvZVz9kn1j3ZPXyZ+EPbnRtjktNDr96FeNzg6P2E8MP7ZoNG048F+iWFx5j7ryTD09K0o7F57l
dIlkcGNDfJ6rec6kwBIJX4dcOGmyU1Qb13RAiFvN3/YImW2t/C3KffPbtX8bmj2qdrQqsFFa6PZ0
o1x0m3VCjElNGlIPSfvZAa2JWa/rruyeilcrsE0kH9pfolP/KpJVab0IYmMvK+dfDfW0NiGyECth
b0p4eXl+Dmi9C27DEq3inVZ/70X0Go/diyfZYNK6O2H/dR+vrgUeRRTbeZnoVCQQ175sLhFRUbZ0
weWpQI3tNU+Pgslt/mAtLaEbY2mRHCS04G9ITkwZhE9bLzMLzITSSDgVuPI+hNZBd9ey05v4ef+u
HbTA8u4/P6Wnvk1PP6ju3BBzVJAkZVHTFppwir11k79m+lH0vuW17VubxtqasaP3D8EPEthdu62W
6LRXN8bUOH+BKEO+CejVZX/TEJUQzBSFUyZ9ayWEJLN04Si4Lh/z8yg5QoCBLEj+crZUpNz1+qFp
/LNsPnD9OUm4V6KnXHjTVSwV0o3gJGssvB3Xe02VH+ZRGR06O+QHTT5q4RrtzIUD/jp4nDqssXQJ
xQn5P8rMnyYZy/oyC1zDP4/Ck1/v++JJ7c59/73iUoGymzly8SrDWlWqt1YGa4zv2GiPr2H3bhhO
Cw4QwU/85ew8/it0ToB/6ZhtOv2eUnPb8XxdzFtdhQ7TB08OpjzmMDqYC3t5Ru5Cjmu9M15v7kra
xG+q4Rg2os5jg3m0YyqYk2wLzxk4crAj8f59vf0+kvGzIwaTLRhkE/SFAucsqDXqDhmqQvPPyMHa
+SMuYvXKh0i7795RkOvexxpiS/U65vdS8aPOcxvoHqH3ryyDWmejhLDSNolqpxuzdsB5Q4BR15nw
Pj4X58RygEyL+jNBcrBGIkHU1pCPgYBKW/fOMh0LoZS9/j0fnfEh2DcuwhOYKa+yg69v3HgT/HG5
2071PewKHteJrQhkiVf+e+etQvfP1wNxjUBAwI3xl4EgI3UNre5yvySyrxreoLKYx3vyXgEA1ccG
3JxWersCZMp9AHwxtrMXE/6CsNPcF0iv7XOtO80SHOgaQjN9CzAd4HsWQdIcDDpQC07HIQzONc+K
fD9Iq/idoSz+auFmiHo7j06l58gS2L7DdCpDrA4nz3E794K1HG8ERGWcNFpL7fduqVpxY9fDdOQP
Fi1HNrHibKDysABEnwRnfy+8IXvvPlbhTvyHtbn34JJt5UUE/Fb4Pf5Nop+heA9UVniCGbLweLkO
5hikCVBKXX4SNp5rwmR9r5d1VwbneHi0Xlin2l1yJoxshidh4q2PG4g6BHfjSjS3xYvRLhzv17QH
PgCP04lLIE5CtrOBCPCYKSVfCM844fatU41OZjjZ38r9nq2F4dgVKao+rV02D1yeQvncZ5vCW3em
nf3yvkXavStw420qzAue69LRHr9e0FePu9nXzc7/sverUZm+jvILlIEQTFPGWQeFIHt2gYPWq6/b
uy4BwGzBj1CB5aKTkpgb9xXl2AzoaSfnUL7L/ZX+LrrrJlwV4jG7d90Nezk4ieVOUmz/nIXOWOBg
sBAwTX26PMwmm3vetHgHk5G/Wpp6XvduGKXnVPxncczzvFzo5BRoXrdA3ni6zlElmY2q5AZhpHtl
em7NffPUH5VNfbQOhOReuctW6lFoFlbZdIfOG0R1g5odQF5o17PzGYmVWlAUPzu75T9gsn392mb/
lReALB6+nB+iz5TWrVmfXCvx5LqtszNXDp7h8min4Umt1tKrsATduM6TzdqahQx5W4SxNlbZ2fjd
oWQAXe3o+3dR+CrU3/S3qnEwzIyz9dez9vEmmQ8iJRqy3uh2SOhFXB5ZYVMoqRUY+dmHdDdyz2CY
lu5bYZO3jq/ctdUqidbio/KvQPOIML6OEO3YCU+edSdoPwMpBApmF8hsZraOMHmIgIATpzvDQDLj
tan2I7Yz1b4NIFAeBi4w3MIGwonQyZoXd8nb6npFkCzl6J0WIVHX3BYvx9HHD7quOPvBStN+Zum9
uuTzcX120AScMfK+QDivzN7itHIF1xqLs1fVdt+/lDAdg2cRR51hnz7pz19Pz3V9BPUO9q0+KdhM
Kn6zRQEdQhlEsSrOigvPx0bjvd375dZvHmCprspn6Vlb57YVRYQlf/RiKyxsgFvdtaYAjD1AdW2+
AfKqdRWpq4uzNq5y1+56cxv1yiq2cJV+D2pHq5aoXtr1K4suU6jl7YPEBjn8yxUZW0rtFs1QnNuV
0m8yXvcpWoGSvDb/Fa8NiVWYuOtUcFxxFadrKdg0yAqozvgcy7geH1E5mqSf3ovQrtcy0PIQNmfk
lCbubU4ZO6PnVI/93zR3erTmmn2e/4Kp1Iz3AP/LZKf/kiunFXaUoHLCucdsIZd0zcQh9gbXykOS
Ih458an7n+JwqZcDc2w1KKyKLcJiicvvYeJ4xaaMBkfpEGTYiqij+Jvox6A99+pK7V6UvwZ5D23V
hU5q2dUInHFtJbsQB5HKtNVyTyl3lFci0bvshMYOQXffODbSKrM2/EetXrpNPpDKl8fGZS9mZ69U
xDmSmnp5RmAgsFbG+KIY90hVW+Nd9W/8RRaaR7i7Tf9mse39GM19GG4kY+sOjmHuqhDv84MsbofV
oK/CetelW2t8jMU7VUCMb1O6jv+sKd+yR+Nn8Kwg8aJ89zqfQMEOh7X3Tf1du2sju4txHfjeC8dy
i7S4bj0ZxMF/i3CL07kQvEbWtoq+RdJmFHZutJE1p3zIeKbkD0OYo8hVOKhBjVuynj6/4h8EGJi6
g311eVcV1OY2UusM3aP/C6miwpJ5ifLnY0eO0V9S6bzOzLIo4AxMF/RkIjTPZgxlpkSVYJRnESJ4
Wv3DtcjWX9Jnbcs3QtZZeAzeCBAv2puz0JRU1BPWYXmWn6JX79hqz+MP9b4znapCcfHHOOw517MV
bqGZxvtCfvn6WPuo+cyXjz7BoKj8TlioWWpDi+W0SxL6ax2Ld/2pcvpjuirHjawTEx7RXYLAibLC
Hq5s80/8nkMSWhU81B/qP2LoWL+NXZIktob8QNau8YpzbbC1VuFA1LKwxGDMom/IPUnbbrxznXqF
huaDJ9vNr/CpZUHALHeXVJqva5/THCL5gtUamBoke2cbuxtiKzGC6owNkd9zKf7TM8sx03jXyHei
WDgIrTyUxn+OZWmVu4FIHz92Iv7LVk2xTbRAc8uzpK4hgjWvfQ+L/6d/9NoXfQmLeZ2fnvpoTqqP
JqHslXtEocokOYWwOvu8uaq/fi1v9Pq+zL6TalXz3Rj+1lrkGYFheAdYgmm8RNa4yjzOPmDKmX06
PbED9Tsxi6qzGu1jadKhQPohwvf5uKgaxi9dLdFPXZ0tUYolypCodFWM9hLC1yHK3v3C9X7jwcgN
x7OaUILaz9U+0FNddPXa+1gzYfWj0E6xttO+JREVUeOsD8ei2Qr5xhhsABi8vgtUxfx13f/oKeYN
WzFYgPTeeKlMH2QQDfI5pOdmt1NhevHQ6oyvwYHX+A/9BisFiTsG+kOMT0vuCEhHmQBQSpjXjzH8
9PiQas7X58OtWSYopZSIdCpxxywobdxazwutZpZVKtLFxvVfx+y3Wx1IePxnCydWFDU3A6wSKV11
/jAq8ijCUtevzyGS3r859gVSKDySSXCRWvm6XzdifBojK0iVCrdg8oKXy9c3qrbPxqI+K93RlN7M
f0IrgzffSGTJva2ioWvqrYsqOsjRwmPpViR50fRs50h6nuQBqqbn8rf0K1IURxlWKopUtWljw+1U
dqOushdd2/YPlQrKPoiwLDuaSyH6zSPk8xDM9lWr4ogkSlV9dlFo6VaRfF8IpG1CUmxPNQ7ujYOs
vSg5RrszTla7sLJu3rQWMrwfYuMcmbMZsJTRzYS6qc8NbrBJfszVtVo4bn+f19q6tEKnkuwBsRdX
Py3M/XU+k6Trp5ZnEzCkUFYqKonnsEIEa/IrMxInQa9UJPX7N6pWY/2eFr+T4aVqjrK194bvIOX6
HwufMTUzP9d4aUoqeQAF0MfsmvKjoFGKjHOtjX4O9y3iBZvenB4WQ3dI1+O7kB0jdW/4TvAmfTNx
1MuXIuDpSrr6Agr3vClAf7HxLjeBrEeBIldJdZbeQAU+drynaxmVLHEtBsdwnapbt9pS6Kv6zXB0
7XLrxijThH9rArRDWdriKngTtv09VnNa7xjBlppP+59pqhwLE7rg/37kdER9umhyt5CtUGOYsEce
YChDDUqORU4y3HMW1SVuLg10RCdJeJbIXCWkMdLI14B3nDEHczLiTt99SMNVaCzEXbfOVaB2wJ3R
MJ/cCy87Fadxa+RNW53Ng/St82Lk9tapEzbf4iVg33RCX83xp5ZmYYk0drkV+7RUp+B9ulTQNl5V
fF9Yy9Na/aqV2Vr2lFBqVXAaZ16lZ+GX/i8sdmm3kZU7PbXFbO/fV+7q6zZvpBjAEKNrCb9Mw7R6
dn40XeCpRqsBtKn9dcgGjfIfmvLf54kpmlSEEYOeDE4v58kqtaRLQqE6x933wEBvqH1CZBQNP4X4
vGv7/5c+fWpuNlld4MfFKLjVuUj/NlgJZuavPAoWTt6bAweelLuPpw5cuMs+EQOFY63Tp8ZyIlCz
iAHE0X8G87Nl8ZziWBPBWHKfXzaSS30jDGHYnD0XpT/N7mswUkt6FLeuUvKNFimgCSZ7VXs2otFq
UjVtzob0HOhOFh+F7oBlygoyu6cinAVJRag2CXK8SncY3+St7gSbV31YSM7c2GQggmFFYDkL3HGe
VnaVwmwjMWvOPeniUbqvYet+vdpvXBaTLsFUiYMaBWr1cjyHUa3yZGyas4JoGJdknR/dZhdXj6q7
+bql+dFERgSJDzJrAAR5X8w1etu4cXHulZsT6nFylxzyTrz3QwsZ+/opxJAqWsLazAfvfxoE4jUV
SrDdmi0VPRDlsC7N5iTIvLRb49Sq1cK+utnEBBaYqAcUuudLXhzjNLKCFnkPsqOyD0zhP26qj04g
LDXJEk2J6lkwpVu+kCZBiXjWqG8E67FQIhvV7YV+fGQZP5+zUzOIGWA2TdIKnZJZM9JoViP3Snsi
DRLsdHVlFjYafMI6ko6+uBPv5Gzf/MqO1XoxYp4fGzSN+8WUKoA+Mzm8Xa7ARoxDs7RQGdLJjATr
4T4TnSx8aJ4j9UWrTmqzb+V7XX7UkNR8KFE8+3pZzjfAR/MUP9E94MgCvTpr3sr9IsyK/hQEvlPA
ZWjMM7miSoX4vBCZKQq/NRtlAHqQtcwJGo4awWVbJlyqzvMa2qK2Wro4oD2pLZY0toVv9FSgIjdl
tMkKfXlix22ionZV/3Grta6U9lB+96tDlL92CL6BGVOOkbTNUiTE7Lx2dOkAruBFqg96BhVQBsam
LhxGV5H1/wzV/37+bKa00u2E0mCoamMvD0SUNvk47zmy/sWRbSlQn514gRNxa2EyZKAE0BoFKT0/
NQJfdSPfb/tTZK7qaodwWXPMj+1BVtf590x6GWKnsfZt9KD9aKjCfr02brcOFJc4lpsArMDlhIVl
XxviWKOLUT6r+A+U1dEfXJTYDdulvKxItpzv0kk3Nt8L4Rr5tKx7lcwlV8frYwbXUN7rZGQQUwat
cPkZ0Awt4sZeRHo9EpxcRkg8joZ04RCYx6hUcqkaggAga82FME8ZFpksDL1mwj/B20GJ74dh04mP
Urj+elCv7oGPZib/dCyppifyZWdaoxUBmljiSbvz+vugW+fBj1ZSbO0DeDAutHaVCP3oFfQsINq4
b1CpvmxuaPSe2IfmpPxUSDuj2FVQc5XEgT8foG1Qj/nOV0enSvL7sGneg6J6B1XuhMN2kT1xc4Sp
DyNJNNUz50lRZYxwMZu+pUchwOvj7RjeI9UdKYu9ngbx4qRhkKkDQ3dHRoHjdTbIo1aopIAD6aRV
a3V4Sk9q6pjCc/IsT9lvn4ipHFZe823Sl6bctYqiZCEdcWuaJ2964lueIeoHgODT80o33dzAwFo6
xd2/0drW8ZPc0KQYr9UYp5cl47ZbQ8uwovsIpYmtMutwolSy5eGTcIr7h6Z6LY8FQB6EmL9eu1c0
x2k1sT0mjhhyV/zr5WpKO+r8fVRJJ6NaV+cEFGusl45CSiFEU0rGJV7mqn5qxx+JkR6sx4Xmb02r
QbmQcxCUMrfWZfOIpHnwYUrppPjIloKcKHelH1NAerLan32X2Dxne6wDaw2DrGiloCiYTAyBrz9j
Cgbmi2uCsstsKCzl5gUuA2hd5Ku9dJL1TYaua0dq+j1/laNN250D7q+vm/vIq8/bA+XCvoHZRMJw
FpyUjWZWeSRJJz17iKTd5PeOnJ3bPoz+qu4A14zaTsGD2N1Y7qrKz+ErgaitR9teP0Hw1r07XXP6
NLDDcY18OryJpPxFsS3eZ/39iJ31kKzzbGGQrs5s8vW89y22H6l0DqDLqSo6o1TyYlQ5d9rcmaCE
DmyxfOmGmmZ8NjaY8ML8hgAOTWmOwykr9BlG0xhPeVXY2vA9rF+GcFuo2vZ7HweOOKlEpksL4KoS
wtIjx8kJhrMe/zRnMxKrdd7KRSueQu2f947IV2tujXET93+GP7VbOYa/NJxXiVXia5bbBG3h/oMK
Ogu1o6SNDWVkRecjRcFY2Vjja+VzjpG69lInb8sXns2Vikb+2ZcX3i43OnzZ+qzDeV00fdFKyAa2
q5HETQGR2M0CO1f3ea06urErI/kIrOfrpX+Vrf/oNfqbIKFh3YhzsmYXD405mBkh17CJ24NgVPaY
jTuJ+qYaPfjDv9LahB4QtP6oaRVVTOOZd+u2xiqg/VM3Czvx9iSA2JzqXxPYdBbAqp4nG5FVIsvz
G/HYsXwqxl0m/Gz/6S0F3xdEPJtdv3ToXd8kjP2nRqed9ukmCVQgBJJK2CmgcmFK1RrZrra/Kww4
LuFuGN6EGrDO3sy6X9lqCL91EhhSFAjH9H1Q7+v0vDAn8+zmx5x8+p7ZzhaLtgtY/f1EhRrSoxFJ
tpWt9ZTCyZMnPQ62HGarxRjwChf5P81OLCxeDoDUZ2M/xl1WSG3Xn8QDHkSG+mxU/daToYTlP0Pz
h2JsCj15CDGGEF4scvt9dp9X+2jcK+096mNJ8dhLnV37J2XY6uo3MygWTrzry2map//9wNk8tT5I
l0rkdRN2yltuCf42aPyjkMrjwm68KqrNh2I2AwaGKALY6/7kwa91Xwy8GyS5pmoc5RtBPxkk/oeV
QkjJECSHsnBk916onkPpqYxfJDwAvR8La0K+Ooa1Sa9qShtyUZFSvlyjWjDmpuJJ/cnC7aNfp0kO
LU+N1HdrMMdNqhV/a7Iw30qtcNei1B8FpGJs+J7vXWwmC++065tn+pYp7c4y4fEyOylDS+jTsEJQ
L45SZltLVSRc9XjhLLi1Kz+3MjsRyWfHgRLTY+0t7LYtfrKSLSo82t+F7m1hdG+trE9tzWuWelgq
iYBOyCkS7oTkh5n8Hd2f+k85vQsUx6Nw6Ue78CHrX+ThAVV6baGrNwIQRhQKikQ8C6dgHk23/E+9
0uT+ZIo/YvNbLRZ2lrbrLNzBSunCo6GjCi0F35qoXpXZD71+H7B/GtO9SOBhUm7x/6IhrScbtT/W
ORXe8XlMt1GlPZiCu6vMzsmFx6ouMAyRDp3aYTPx9QheJTm4PInYyDkAjEWlfPYIygdLizRZQIQU
sIa6yrMiXJsAvkEK53UIVGLA2mgcyoWBk29ui0/tTv//09HdF16tq5HenyqcD9x2FZC713LFUd1H
I3YiFU1/4buUb732nld85+H3DFweL+BOW/n6WxJlSBTDRWD7psclwa7rfMY0KlDRyCuQfrqydotN
NuDYortXqrhQBH/i/EGLVzFJ3XCPTanRCXZ5cBHc/Xoy5FsXyCQdSloPcjafcDkqsaB2WugxG5rf
bkIdQI5uHnV3sHMTEwAE2D0vRjASEedjCdlXus/zU1itJGQnRurWyagcDW+T6o9DRhZ1MaS88Xlk
alXUc6eELfn8y89r9S4FeUvetOwfqFLYefAs+05PyThqsaMYTh7KgMOdtv96WG6sURwPKVcCQOHQ
mqdrY6NIY7MS2tMovlZSth31bZUVmz5N1kq3MAXT4XQZNcMsQJSClCOkUjill120rMTsPBVLArVH
Etu32+6V9LMu37XmETih+vx1126Fj7xeJrwq5Qvi5dnd3apCiiGt0p6QNcxe+t6T1zntblglqG6Q
OVLo/lPAZL7IXmcc4jRdCqBvnNcmipvI1vIReNXOupyrcSz/H9Kua9dxZEn+0BKgN6/0oni86XP6
hTjt6L3n12+U7t0dqcRVoe9iZhozGEDJcllZmZERXWpMr886KP3HUTb52qu5X8UGjSqWlM5JGZae
YBX0EFBhIO0kNKq0QP0EeWsV9MPqWt1vssI9F9oA6pQ2j1EthFJosIzY8VJD8hADJMsqdHBUqzE6
6bqJIbfp7W9OlVZrjcYSWU+ABkct060RkfhxTPW3XEwkWxMBBt20XPWnqIE6AKgRbVSNBkfq9C+o
TjQeNyaCy81FijTIIJsjUsCuzK9Ka/ajBH+jSO32984WJLPoBADhFBqLZOp4LwnfxmmZz69TUX1T
xOFJ5n5o89PU3vfSG2Nj7ThYHa9iQsCNZM/Vxir0AaC0pJ5f5cgx5ENWRwcDWcgqQcfs/Gcqarsv
y29rP1ulxpnrVpiMD7jOuyAxiRZ9hGQ4RmgIuTxJzTTGmwYh69dWdiNgh0do+Iq4Hxu0ks3bsdsO
VRqUHLAQ8k9+fKlHNEu1KhihP6osZrwU9rY49LqRa1JAJwhY0eW3KNWmTLLSABYYfW/Hn6vxAG2B
TjW1+r6uGAPf8yAos+NdJqPfA8XIS1urhgJuUo3zqzhkPzYQeeWaagpb+qD+nLgGMqzWKLKgW7uL
fWaTmmtQE4kN+vtBdB1xPyG/lUVe3eAKjYO66D1uA9h2XNwUYgxRtdkitL4Zi70Th2HAmGLsa7AZ
nHKtZ9f51gzDWAgD9CYh1Jgd2jFUirt8fODvhMFJwVsL4aiuOQoZXOhmV3cbq4Vid4XPPoA6Wt1Y
tvJKdhuaexylKM1FqdzoEfxq3pjm91olM0JP1ojJB52NGFe4mmUqljlbhftF6A9taYTKqLL6ufbu
3POZpaJpDviJ2sgwsyvX+0IOmu0WF696SIGcqjQ0Da6bqU+JmylmqXi3l3V/UkGvgNsXqSqaTYeL
Op2beoxRKz9b3h/yl0ozufVZAkidERDuhVxg40MiQyLW8EK5nM80iYGO57v5da5+z+mdmmhWRHS3
0YMSFr1ZR+6fevhze3x7WQtCAQjZD4yP9JNfGp3qoeKHCecGTDSrPjuSq8heAfGo0eIgi6H4+jgc
QNib/L5t+JTjvroFzwxT137TGnpRKzPOy3YQkuc0Wt42PjdJJ2kH15SoDfRBMpNPQZsRHwv0nc5A
qem+gXhrhnblljaHTH5N2seWfxGhRrqIHrBzS4Q8iwh1b9nXp/fb37zrz88+mQoT+nYelrHGXKkT
8qM6uqLi2R84Vll7b2pQlSDdpmhKJwrzl2uSLHM9blKPZIFxp7iJA24DqQfj2nukeGhcLCCTEeMA
lE/Fj/7N6F45EKoC2WfWRvQocnd466n1HXpngu5eHR+XzZslf8FL8PZs7BwN9OWjiAEHD042mpIN
rWmJ0HBkNrxyC5boSZEObQpVG/mhVVjk8fvGAFwELAgXGE/5mijdlpwrFZxDtCBXfixB+wzSbvlP
Hhoe1cQis2CYO8WsZ64tWxSl2VoeCdWit1peddbqKw5iT0FrcwFZydszuZfJJBQH/zM6OlCQG2nI
q0nGhZm9RJD+ErXeg0zqoQKYoZMHux8eIMSnDQcdmy1aeMDrUebUuocu6gIxHe6goMpY3b2wHN8E
dV3UlwF6oAsZSjWJ0PbGN6l8/WhoUYOMagFx3GkQNUsHBzkKkwqEQGMtAFAQzMEKUJ2MoGXn2YMX
CHbYCQTB0+3OQMuORiJh1Zv2KRGfeWuOID8ZQ1JPZDyw9vzghSnq9szapTY6ScUGa7WHtvKHj5Yw
EaV9yHNB+rNT7Azoa/RasCrLxGlQfpC8spA2JhcmvP/lYZfyKOo6ASIdYKHQTc6YZdNYMhZJJLWh
wUuForIO8QUUpXSEwpQV8FNpg5HMYqg9VDhBiYmIZP6oGxvN4Lc3M+UkryxRzmsRNtQxpUkEDdYD
BGQOU2FHTBDalREFzYCk6YM0yaGMRF2V6xZ3fC6ihV0Un8o1mDoCdOAVRpl2xwoxgEcR5NORMKSc
DnafnvOJkoTCh7p8gfBfbsHq//yX84X3PDAU6DCUED+C/edy/etFVjPQySShpEHVwEstQTsWLJAE
dZDADQriC3QmC6QOhroUNRIdgskt9nMaNrYs3lWi03K+vv7uBUbugNrMsCNDTgdvO8iykFIsZWdO
1rJo4jYJjTUceVtgMYtQISf5ffCmEOUDHX8A4ng5WVIBFQZJS9IwG5xVRb8dIjKG49szgTYF9DJB
3M0AUuDShNBGaO9M+zQEsgjUiavLqpHszBE4h9HtRmrkBPV8acAQ0iZBHSoNq8lDX+by92sN1Cwe
ehDqI5Iu9NkoCiMfu3VIQ1SAl/zrtdLttn9d/pI+kSwFvImIux9AFbwqqWEMsl5sOtdkIWBhcnzH
619M9uKdpSCIBawELgEVz3hqppbMkAqpzsIe1VruvUXfqs6oB1wfDMT1Mun6QechAhnKW9XZVFc9
yErCRT9UUzAvQQGGr/tscG+f8t2hIGkoAawKn0LPlipOY7F0ZRZqZo48jjGOaH5g5FZYNqixDLyc
qWoPG1IU6POXAOBK8/fnW5IgREcESwUCX7lckTpP80VDWA7QgJtqps4z3np7Qzj/fepRIKF+jcOB
3x+7+xVdvqo9c6zsxJ4NmaRRgb3BnWhQNsooz3gun7Mw4e+XZ6G08VT++8VGtocXCZYJPVVULNEb
W9RkWZeHciBEVvX9L+lXT0cPLOJIHqKoiIuDuv26iasHJTaysCofuvShT5y//n5w5aJaCXQ3wlK6
TytaZ72Nswjfv74NfqG8Zm+3DdBtUGQE+GwN/ol4dIAlqH20lMkcK20R5uYItbfO+9301ioCWWeu
L1oD4j37T/TFMHp1ncMsyuEAByH9Rbz7pdGiipN81TSUmT7kYL7joGKcvsVv+Z38mN1zQQdx6P7H
+nzb6o5RUHQg0Qv4IJDWNE1HU/Y4TZW0HUHNWDpb5AxexiIfudrRKJXgIgESFJAaLBu1H8qsrwB7
HrfjHPBP66+IsZ3pxAQiHyBakJgAPyHp1DxxFpy9huZuBKqymrajHGgf7fuSElYnSDejW60+sNRI
rgeDBDxmi+QikKmkYaVb3OpqpkKZKKrvZ+4P6BaZnJlkoc9CbowHZUr8NuluggHaiw0jsLR5nIJh
hLOICjGy3lA/ugdiQH26vfosS9QlKedjKqwTLGVc8BtV+FiylNVpOO+2mauQggwINL8y+ktww9Al
lJmvBtQSje0INjK/YxzW6x18+ePUGEpZ7ONNx48PXJDXz01yt4FkYnJuD+HqIiZDQGhKOosEUhm4
PJxizCVLk0bbser8CHSz3BFcAxni+tm9bWhvOIhXUNYUQEeELqZLQ5WRDG2bNPwxrRxlAjXdMauc
Kn+/bYVKgZ+2GC57vByQsECJhzqSsZFLALp3/DH2C+EeBVN1dScn4uzKY/bV7o3IQLMyMjrY0IAB
Xo4IYrAFihk8f4QC8Qp5R96KRsBLGFcznRAgQwLhJJpFCPmYLNOxN7/2vbGo0XSsv6ZDYT9v3up+
Qivz8/bMXY8GvFnkHYweTcL8TV2eSYMEm6SW8/G7fHiUHm//+PUuQ8YKcTcaevCug6O5nKqqySql
rpf5OC8O+DrQsbQo3qo4EysIvz74xBBaN8ijHo2mVAkkKvSoxEN4PqbAQVj1T1w0B5Snb4/mepPB
CDgkQF95ugGoSKaSy62pExgpDpAlVi39oQfSHnK4PSOy3Fn7S0vEaZ/dAGNfqKWmb/NR+ii98Xf0
WVrSH9lPdbNnsatS2X5ss0tTZH+cmSrEbcCDAKayx+5R4k3OGd3SVl1I0FamZt+ewZ3NdjGD1Gbb
4NcabYGx1Sqf5cyeH2YWWQwNi74aEBV2ZJA9i7SOzN1D8jgN5vBj+jbaScC74wEEUuO320Paua0v
J5DsmrMJRC9t19cV7A1ul7pgW/Qkjw/BH3MAqj/aGHuQbgekh0fzRKbTOBgpL8xHtK61qVX6SC6h
wrYdRcgXB3B2gLl5usubtjY5yXfWziR7/PIux2jJCxGYhROy63K0RlaWKcfhDMTHTbLr30NtLzVM
udPsGuiRXluc8sRZIS/h357o60Dl0jK1rhonopaXw7KcO3rmJYqnbytrdnc3KO4p4HqB8QY3zuXw
mnKMs2ES4Q2rg+zhaXcEpZBqZQ8gs1dHs4YKLY92yye5s26P7pTnoCcWkOJ/EVEgEULdYJmYJkMH
UfhjFiqqryeWWxyTe1Snfe5OelJfzPkgebdt7jlNZKkQnAMNSeB5l4PVkDVsR6NYjtEbGK38wTTu
lyBhuWaa0PO0Y4FtIW1LwLkAuXZpRmzmstpEmClC1an92Okho3nf3imBYXX+FCyB9pj+2FzVix+k
w+0h7q3nuW1qPbWy0pVtq5aj6k2gx4acW6C+3TZx/biCB0ViBoB3CCYgg0/ZKAvA9OQeNjpbMDdf
P6Te4OeeZjWe/AxVUFdnhAbk1rzaKmcGqXuo5HN5GRoYnC1wWTCOgLg7ZWe/Tu2KpYvWaJnw69yL
2z43r70Tf9XmdphM/bD5adDaeaAe2sPiFb74kd1rn9H9euwfWRfTnqdByouww6BUg4T65bbR1a1v
JDJKw03fhhc50J3cn/w07O77w/i3NaF/7dIzc5R7kTI1r+uqWY79n943XgbsVclNHeHY+PPj/JHc
F18v5QuLoI1GJdJmT7fL2e2xboQ9U6uX49SCZcrWveagtqZZ2bqt2kLQv8gmegzyR4haWdLTFAiB
/h/41VOrHRBhSJ/QHCXJhlin7ofl2G6ePlmImVfeYRwRcgSudixp5/u3DWpy67SZslWHjfIJDD/V
pwJ1ruqump4hZPxb5U1o46YsIUcamf3vqf3HKHUxq1qsCsXQw6hqQpfnxxauX7rX+ZwJsNsd/xO3
h/oz8wPpE7cm15g16668PWo86C93sDyMS270HT5gfQCwMugt9RcabPsZUbAJXPjX2DAODTmb//c8
XyOB+m7iU3CvIvvh6JyXpk4/MJzPbryDLQm4oqZhb17pU0Tt3Ed9uxzzd3C4HACxOjR+5DdW5+Uu
Y9+QM341HlxRwI8jB3rVSQdZp4RXAa4/giT8QZrQb2JKH/P99s2ITTXUgvmXOlrRT8IdZ1Yx60re
9UBn1omnPDubcYS6AbpccCWXlgZ6wz+E+/8Q/85FUyws/aX9hX4tFvSUbhL917Y9s0pt2zpFxnQT
Jsxv5ECISYAraq3DdOyOc2YChFz5YVPa6avBuCr377F/DNOR5cgZaQLcz3Lkn6I7QpOnOYbVOLOt
m629BJ3JYo7ejT/ODFI3Dbwe0I/FDC1Cd8gt4z5ydR9kwS0jQicTRm8ihYipgCsbui00F/3czUhv
CSIUmXJTh/5T5XCNo7aHFvWa2oI21O1Nu3c7o+AA7DpShHgqUrsma3phFGqYQxu2VTE86d4BP/9x
6lJcEiVDxyN+PPfBHvrBMd7ru1Ho+e9TjprExdAcxO+Ld6X5tDwsNrBJ7VP2JTzFr4P1B//BOuM7
D1CIoWoQCgCdIZAtVPjUKnID9K4kHsfKW3u39ZL3/tPYzBQEsL/UH8z12XsgXhgkx/7sWA8DL4xi
BIN4Kppx6Qg/uNwsvtQXqHFLX/FjLNmEAp81zh1vAh55wFIVkN2hhEeFwXKTa0I3aeJxjh4nQIoe
8js1nGQX4iHCveIZ7+Njx+IC39n6gNKhbouWPdDNidQJk7o60YeOE45CH6zvEDMgaIdvaqgOQdp7
t/f9TtKCFO+BoTJQQgR2ntqbW6cqxob/fxyhnPAyra7AW5N0mCcfbQtlY3fZ31+w2DNILRPNNVBy
0zjyiRPUcWh05bjEdvwM6gN0OjUgp4nNYTXb0uq+/wGTzO1hXh/vEzEJ+DlA6kZIVC93j5Km6ziX
q37kZfCmva8sttRrpygDPYB9gjwTHkv0mJZx7mRu4PXjwm1m9Gt6Gh+kzRsa4AQZyZjrzQFLp5Q8
3vMgWaA2ZFXmSgkGI3QZ1J9RBR4ha4ztYnWsCkoGyl9HJqjHIL8IxwiEE5rWL6cNNYatG8Qe4XT6
3KgBmuCUjBWZkHjq0tEjJYHDdWLMJtDOSxvizAPgj8wD7pMu3MDfKPlJYXr5K5+YLHnWnWVCMzWq
jafCoExrawvNqLZJB1udYKNle3FRUJN/tXgCqowH2c4ynVuiK1rxMs95P8GSYurAWHuj5twPmzX+
mgsG/ubqcgGNACmfor8dUAMUbC/nbx0rYWrRyxCm/CFJnRhN+/rHX54eygQ5XWe+l2sNvsrnNQnV
oHK759s/fv39qDOTkBTPRoDXaAmjJBlqPFzTNDSSsFE0U+29dmMcGnJ7X+wxXUYZFfDoU97kCnEj
QDh75saiDktgkgHM+5j7DiJhjNOyZwWsHNCoRdSCQJvsibNpEvKoF/KursPehDBSwZtJ4mvT4fZ0
EX98OZQTCE6S0BuD1Az9wFajiPT3ZmVoLG7M360W9BogSM2zgNa0HRSaQBxGXn7k0QC5ucvBzJIy
zisooEMi6+Mjcl/At9mZM/MtTZ9/ANTQCg0kDpaHyF9QPmZT24YTuagMVc2WoXJjcQ+jg8wkqJ2T
Rz2YDtJzDaTyZPaF29T3W262LMDG1SVIfwN1hhqp79Iu5spwsD9mJ7Fyxxw/hnvWWE97+XzxaDvU
NZR2A8eVg1GGrTM6gjuFw0F2hFfDrYMSf+VPabAdp+Pga84jivwu56k+mPwD9Dc+/PHLF5Cbm7o/
edDQcUo3dVmZflphD8WeE00R8GmA3ygQv6JWXR1ao610yIY+g1f78BCDKeFdra3fnSlYlambUOp2
RKSvvn3GVmfltmgqVgPmOgjy4d9z27AjJ3Jub3naaxNBSjCwoQ4JUCb6HelZa/W+ivi5DucnbQha
q4FkXGJFH3nCcNrXe/7SELXndbGtMm2FIYhfyqPNNd6kusorz0ob05fDaUCn+QXdDFEyuJzlbOw4
OdKXOlw1K0ayeHJBUg1tG/SxOcvfMk9gTTEqFXQvCGHxmKLpKMvYmLhoNuD87tMj+M/RmvGWP44v
0NPdWC+RvRkkJElo5uIRv+rUQeI3uYkkDrz7c/AADQaT/AOiDfOjNl0RagtB85V+sJ6KV8lPMkLs
DXQmQglZRlB5OZ9Cbqhqp6VtSIzF/nCI/djvDjOOWNybkBg4NAc9iI/DIfdB7wHGm7u4CHl7ceYw
YUH+Tt3xl4cc3ZFoE0FHG84RUuiXX2PE2iBzatOGR43MwPsQTrYCgfLaV/Df338g3WwmdgxS3X/9
lVu/J2uzVltwIA9vKRYgodbirDhPkBhnrBB9R2Gq0GWnClgj4AcAKrr8uEybxWaath5oQVP0UIEq
wTzGOEZX5xXqVigYgLQcUAtA4KjtHcn9uID8PgkTdGUoDvpVNMONXLn4HrOIgq/2G2WKfMrZlVuL
Yzkih5AAJmrGaH39iH9FU6D/JcUfUeyCsglcImDUSKDRGMupHzpN4YQkrDW77l084+807pFjxA/E
vVxsHFgBhhNxvY56K2bucjA61kYs+i0NUzOyWUqR13cc9evUyiPKTyp1Ir/emds3KMr5P3W3cFTT
v+2t6SaB02ShnxRYKHKl40heDmMT5VZpYkB3k0cOR04Gn8hLcVxtxHYC5EfNidWYfHqG0BOHgwZK
NMLsCtTipcW8q/qu7fk0FJ9U9FAeeTBFv8UOQEtOfiy/K0+yW5jowPvSgiw2D23mstrvrjw6Jhca
7kRkmLDrXYGlolxQo8xIQ0gbcHBBsbOF+iOoswrr9uxe5cfJVoQWO2oeuDtIOvdyrJxuFP2CpF+4
OsuL/F496SjCjc/x0/ysHmRX8zevsPNweupATv+DSUp1Vfqg7VOrm4IpyuAk2AdlCp6DtvJzeVxs
0EA8IVGRfhe87Wg4nIOGoym6R2X5WB0Kn1W92zv22FvgSyEtIfBnl5NgpDOq1nmWhWuQ+tnLKGLS
mVVlMhJ6V0GSDayp5EWPPy6N1E3cRX0HjeCVaDXmT3VmVy/ZxzaYszc/drGbPoCW/bN+4T65z5kV
f19l7E8TrfJIA4Fg/Jr+SxNHNIkoACqrT8shhRrJOxSc2o/oMTLb6uPX7W21u39Jth6ziViBZv3W
ehFFO2MCpPhL88e33KofgCbvj6wAc9cLEfGt/zFEXdWqOHI1ODwyRNp/Ftl6jewx3O6n+5nlsq8u
OnJOAC0D5h5sXxA1vVy9itvmqCEAZnf5IXkAFf64PWP0s/W0PP/8vk7tjklYgGwuMWOSm4eBygh5
94/Z2c9Td0FdpRnKNfj8yV2d6GtwZUTgh/6d+zBQbowDpEjwwFx/Rp/ad1kw8RB0C8UUW+/2KK/K
C6dhoppJgOyIHOhhclmCXUjWa7Pj4FPzV0s5Dt9SC8QiT+lL67B4H/a3/ZlBaoMoXDcZkr5mob2J
JmQ5yyfZ2xq7DbXcUprHjikzTO69q2N+ZpC6F9E8l/FyjBGC4cBZnww3Dvrw12bhxev0h4jhv3cP
2pk16olRS+qE03ey1oSiJQMLMP1RrD+3l213859ZoS5EaYQWq94tWVj6+iM0PI6sl+xVvYveF5QH
BtF4VSUSLIxfKGuY4x3qpU7jZLaEeuLgjfbirc85qyvhlAy4tVjUqd7KCqppCXaH7EECIf8O6Vy7
t3szR+icB4aDBuD2dbUT+xvn8b70CUJmr/b5IwIBH4RAZmStLiupuPtRoKFFowQaugjI6tLVIDBp
5DxFp4HmThwuB+DmoTo1/Sq8Ilxe4mMVGog/esBm+rDxhj/1R++Vr5IzOONhtJv7+GfjsQKS3Sjs
/KPIRjyLjKVITONiwUdxD50Lshi7twboCCdf5L0uu7f321V1hmyHM2s08+8qpg3QjxFxV7KVWike
fj8rs0TKoPBWk7Nvm6NpsE8h5rk5yjtu4oq1KDG40ans2V8+fglugo2QPMxf0gPvDD+2b51TBoon
+NFDA+eY3YFhWjRnP/aGN53gs7wSLzLGd+1F8OffRTmvtIBwSsTju2z+jnvgDrIlHSQ0MUGJCWCc
19TPUdCR/OqLc4RABQeTqT0lDjBHv8Hr2SOIeo1/Shb/yIcAId6zihS7zvz88yhX12+lwtU5VknC
Q/S9JX9r1ueGsDz4nTPWiLUB6WZaPW6KVs5gjA/AyGVKnvshmLKZOV/MSG3P3Z2Pi3JGI8dncq6T
3QdXkDxw5oQ8WeKubmwvyFFJZua9/7m91LsO8Nwmdeih3J4Z/QqbxkuO5/3qSP7olB4kri3Omhzg
cT6qoGFNKokqaP93bpU61SOES5N5wwbjvfR580crfZLt0m3t4fvt8e3dU2eGaGg+KNwjlR8xvNlR
QvS0mIaXObOZPN02sxNFEcp8UgYEWAyx56WXEoDT0IR6TkN5tgf1K49+RKxDufNWQK8HIZvBYwHs
AeTMnjlCIel6jivkNBQGi0/uQAKF+oILruXbI9l5LaC4CMi8hjeoDHzEpRm17sW5HVQ8r4UDQF+8
1YKVZEPhnalgy7JEzRknq6vUQ5A3hOyiEL91sQkxm8xZh2PFiP52p+5sTJQ70yFmUI+CfrKUV06f
BnplRfnb/JeKOcSfo8WQcPKCRQ8pPOpaB7HWnKpCDpSgcZfnvzvxb5u/TgbQ6guiKwkJAvot1/Xt
Okxqm4a5tFiYMbaFHdePwg+K9ehiQxs5hcO5vZd25h0iD0BVII2KTN0JTX62ZaXYGMpCwl7iODvd
HOXYTq+lZCcsH73jN8/t0K8+Hv0KyjxqaQiu2RkCWZEdRUHLqr2zrFD7tde0plwT7KLS5KPHj1x7
jyTGxbtv4tTmiQW+Koq1iZbkU4EjgXbbBRogoZE7LatHYcdXkfUAYIGwV+GUUyccbYVr0aVwiY3V
N4/958zq+Ny3AAw7SgJIZ9O9l4ne5lsDMmYIwM92k0w2FzNSjHvvbwwCbV1glhMldHNTgxgLLat5
JDXUoDScAqKoihXJ9+MI+g7uILHwM7un4swcWbiznVxvmW4kGhI1yaM5MrrSdxf97Lcpp4Ge2UGM
0F0Q1sh+yQ9dsH3ePoYsA9RlWxWSBNpuzFVUBOi+1Rcv7e948e3/ZYVu5RzrkRdKCcOI3sZ7/TF9
XRgAgZ374nzJKc/0Xxo31UWLbBmCZSE1Icatx37yYx4cI3u/PZRdv/XPihj0faElkriVsCQULkCf
o+7A1YIilmel/XcPCvq6gedBURDdtpfbqufiqq7AURzKvFfoCC4ho9CycjC784ZXHYIT8KdfwbCM
NorKukYCri+dLHVQpash5FVaa+I0rCzE7jk5s0UNKJ2nOeNG2AIcCoC2hHHs9+ZLRNcjIHl4oKLd
7nK+MqUnZY0avfDbryx+XVjFhb2pQjZaQMsg5KmxIJe/nwh62Wg8CePexhzcu6b+i/+MsoecldXb
CUtBbfWPIeouWSZJAUPLinv8T/cJU/liPm+co0Y2K9G+N2WI50iVFpTNVwBHPe3JVApp+NC9jIeZ
AYK7/nVCwY4lUdAnAZw0td4b0KZ9kyF7WL6rBarZpiR6t88i+YXLlwLppgck6ER9fxVDcKU4q9vW
Z2FmvAnKXY5+JIcJ3tgbBiGJQNCDHPWVulEdS3rUk9xZhWxg4VXQ8WBt3avWOYRBaEZV9VNpF0BE
6tGqFs3cdv2Qhfn7b2Dxg85Wwh/RZ+I270bQulygPpYv2mts356/nUTkpV1yZM+urrZdhVUB7UkY
v8fofZYtWTZBu8cfGjGAjAByWxWLVWfnUQmbpJ4B1B0hbCLzfWZT7YZpKwWMtTa52nyYVC+x5cf2
beHNSTWH51aHFgm4ys352/rj9nj39gusgscMLWXoyKaGC1WuLclGEe/ZB4yyepAqh4VUu3ZyaFBC
aIziOPhksKKXo2vRh5tzQ5qH2jcB2ey/LzujagoCJ6IcTMo2lG9Q1Bq0FSl+fvwjoV6zmOtsQskH
ecjbM7W36c/tULcc32t5uupJHorOJ28y8sM7ORpw7EBtGvcO4aOi5fq6WG3UVFoIrYgJXCJSJpbx
TXjVvuW/+Z/lL0Gz0e/f/60yPV5gMIv1h20sEXipLtdGnzK55WQpD1eUa0PtRyy44s/pizdHKFH0
5u0ZvI4TYAx6iiD9hYrdVd93v/ZK1XQjNoL5A/lvKygYzm9/Fs8sUGu0jt2IZjhYKN/RwV4+Df5m
Nb7k/Eqg68DZOjJDt4d0fQNeDona20U8KutChjQjB67b1QEkZaDdZEzcSUWR9urnM0c5CDDXllHW
w8xC2hYVYFtAmuClZvwd7sF0+zCY7dT+FjvQFkDatT3ED5Pz9ntjYrL2DgEkh9D6ivgIdTZqvGtX
VgZu4iIU+qelCWT9YPSMFNSOCZCxgdIKoGDIfV41uvZbUbT1DKCOo3xDWy1LCHZnF4LbAH20IBQE
hf6pq+LM2cK7j01aLwWAsx70vSe/ne5wtkQWM8zuONC7gHiBtNLSAOckNji+GNUinAVP6e/mzNFY
dBAsE5Tri/VCX7oMJpbO6asAJjhWpm4nnysitEO7LAFQA9lF2dhydeCKEQFR5CnHyM1ccPgDDrj6
v95Y96C0cxld2KLu/DQeK64ltkD7bfzUAYU8xvdTyL9troIEa3H8IfiDDY4iJ3VHe3zJrMJv7fpt
9CpbOq6u7HfORMoQKOG9rG7DPIfXedjLyaC2f6V2DeRu8YHvgs07CxptoXqKZLpqdlZkf6sfeSTj
3g2TRTp1UqukHMDFzJBNfbZpl1SvZQgBIJtpj2Z7PwaCqx9US8I1UVuJlR0EP79v3M3WjqrdWsL9
9z7oDgly0p5ko6Jv87bs1i6Q6C98bYpu8SQAe5b46KrEx0pAcKbofWblYMl00F+NRBZUiDWEpDjP
l1/dGNHainKCuAaoUX9lwbv3TrIogEYMlwm4O+mkxtp3GSdKeD01jwvWIbby2c8lc2i+bjv5vW0J
Ej9CiYMOMQRpl8OQuKVdcyhvhE0eJsoBEDCgkXUW8mNvsghRAzDrSIgjoLm0kq9lHsWthmpGaPyA
WO/tMez9OuiSSZYV0Bm41ctfV4pcEOuWRxYLAdLL7N/+9b2VQBMdUBeERAyUE5e/PpXltIp5i5t9
dfPuS5PDKraRsrOZDWF7Lu/cEnUC5wlAYU7EQoi9eUgSE6Cu20PZW2wZDxu88lA9wPv/cihqwfEj
P9Z52PROlDt1HGiVt02M5MyeFXT8GmiHAi8ZNFovreRbHaGurORhlzjycmdEliE/5aJzeyx7k3Vm
5Sr9LTQNgHqwMk+h0HpQCxXUx9sm9vYVktVIKyI7KoLQ6XIgHRRwFqiqI1viaA6rwrcTXaG+jGAD
/XBAv9FshEmqqrOa4UjolccDfMKZkuAYvZutFrQcbw9kb0VQIEB3GvoS8KalBpKBsbzTBax725nj
bEfgo1OCQTjctrI3XRBkB20u3kI8TuLldCVLXyExjoOypaZhja+3f30v/oU/hPcAdgzwJ9ojbgMX
bcpGNu/mIqL/0O9Wc4otcfO7FMq/z4rPl5nFj57yxrBMvBPt6jUVnhjXFF55V7grfgYhdTxhYIYp
TPeQWGmDrnJULhhVb/jwDcZQ97Y2cgMGam6AQ2KolxMJ7tN6wMslDweQ2yce8hwsOt29DYF3GLbE
SbaCLoXmTUqKrloe6kLQfhXRUSgc1vNh1wZhJQQzGZL/CuU36xHyUkNeItb9jnzNeA9kQC6zxKj3
pgpqOioghTjsuAIup0qG7GRWGnhaoh8Nyey2u9PS99vLv3NQwegJTkKSMUN1gbpd5pqXijHmsPr1
JzIYoI1QkDvnraKw/9y2tDMYEFPAAnIWCN9VMqNngVDM122ZV0MRoiUEvAngpE0mxgNkZ1FIRgEG
NLzHrwCgC/piuWXFm3gYrepXMxxjw49ZJf29cQhASuuAmCJ3QcMklAz177ioi7DUjs0PEHSzumd2
PA3O4j8GyAecTZQ6N6sM1egilADYlcyZJeW6N0sCuF7Q+QZc8hUnoapGQiIb1entsY2BUgdVEaD+
9vfLDXQ1EU2WUGGn9y6nyVkXb+BChYlofuJgYn66bWJ/IP9rgsYw5ZrBxbzegW61Ihd+OVtb6xos
AZo9K4hVMVWgMyc915fL0UyDXiuFVISyg5pSjlS5ZKUaYyh7m4rQZ6ObDtMF9rtLI4VQd0OMZoJw
w+ad3nseORxGBnunkohcrAEOcDSHIkKhW32SWEtFuSoKEuFFcbAC+vekvKmiuQIDttrdzAhcyTdT
Fwt4O0myGS9Q9JdQN2a7ylUy6hjT9KH+KV4qhN4+ePz67tt/cKUQrkBk38DjiMYPytIyd81kxFWJ
glnUWj863b690fZW5/z3qRPZVBOnd2VRhrx2HOsQYWU8MaKxPRMqmjDg59FTqdCp1iFVFEihYQjc
6Gl1AKrLafnrmhKW/cwE2ejnfqWVsnjhy5JkgJBwKNI7bWGEYqxRULeJWiSR0ekwgVEg/sYo5Po/
GQXeQwCe4Mri6eRMU6Rqpmgtuk/57xgFwC3/2Sh0DbJIqPigA5l6SBQRsmhrqZTErwxibsJ3aaxc
2d69q8lADuOWgnOhiyRptRlaz0knG5xoyq2ZvOivU3I3s8iK9uoieAMjB0QKBaBHohzYLCqFjA0H
U3/AsreFvQhC3UewHK+RWXxXWTThZI2pY48HmEgAEQhbgLK93GZg9WvrRJBO/SYdd2wPkFT53WQM
53Iqb9Bm0BUHQj00oaPASG01ISsaMS4B7mgd2ZtCzkd/HKQ0D81jbc1elYGLCu1LJPdklujby53P
t2+dJQVvk6P48SNS8gCXHjSvsnKkgPJDbr+jQGRlXnGYft92H3tVIvRV/e+30rCdaM7jSh6RTRGf
tI//Ju27llxHjmC/CBHw5hWODjTjzQti5swceO/x9TebuldLNnHZIUm7Uqz2RLDQrrq6KjNLi8xu
NptPSDgmL/qx//Lf26/xUEFS8gHukWF6aTWw8mhCqUHDA8oo16uhllEgcALqlsVsDdB3MnFJNvvA
jNBm9bn9a4y28BmbU2BOz82zbt23vnAD4DLDgwkCHlC9puExKPIreicGiWeItt6681ebmkFvRX90
2GNcbwsHivDJkOYk7VMEOtvZJMOcBS1QGaPiiONDWDnSVxF6nW52rNrL0pxemqL8Q6yKSRlDCh8E
hOJV8NKnEoEma+EWnmVX46FOrVyEcwI2DDDqov3ZDWaZoe4Sz2hUC0AfE9a5tEVBGUFxAE9QvJ3o
nkRDEJWToiD6KNXHyIyswk6ekw1v+sfCK63eVbYcVNFZMISFmbyySh3ieRxjLuNhdUIqVDN/tRUL
MbdwI0F1jyc9BUA0vO1DxKnJEMR4EpSS2Xz0ldXGzv1NvmgBjV4JJhblOBpH2lUl+qmWeG1CfLkv
iAhP+Z8/axBH/WOBOsO6VAYNCMp4z07Wt9G6/i5jbWnWIKgt7c9d1QUhBuGLH2gkWvdf83+1Ehej
oDZ0P095mNUwMZegPSqGY6zvL8TSZgJWVCSMXyJGSlVE1XIKjSnCazkAYrQrTb/aJ/5m0B9+7tsh
0SR188gkD4vCOMTH0O722qXqvmIU2igiAyjYGqTUpNf7v79AT4E+DMGm4ukEap9O3aClPxdFKepY
7z30Wzx+re8lu3WVXb8WbeUhAe1JfYr27XH+RlrbBsoBXHRuFbhoWQNsubZCC7lydf+jlhJUlx9F
XyQoFrR+I2MTcsdszaFmkW19V3jz17wnevGq20RP9y0uOHQZHG7Ai/GmBwme2pIZgR9zIWZh7J/E
yooKB+crWQebsn28b2lp4+DdAEI14QLJdLISudG2HVWgd8ONvlFQTrHqB2YDsaVdc2mEnMCL6HsO
e8RmqhJ5Lou/fZYXozfk5U9TgX1XAuBQkp+enNTOzGQnrWKwUz5lu/X43+YhP8074V1yY9BbMgsl
F3A7hPGlBTpcYDjDBaKPiFZc/8wldTgMvoazNfAtBhQTduFPaCnvCmqPIy7L1PG3kie4WYZOGxBy
aHfjCp24k5O8yz5Gpzj6f7Jje0hc9Lt8MRAqMJ5x56D63kSRLXexBn04834YYKGxex3kObGrnACJ
O2eCwndg6tvyw2hNwBMNa9pEm5E7DD+oWIKGsNY2/9ueo864BkJUNJM9l+FiTV8jO96E/3ml4mIp
bnRROb5sQwDZIg9Ce3soze8Z03l/R9+ooEYKujMoHJaadxyWKOj9I4nkwfVK5bI/FApZKXW2oDs6
Q2KD9S46C+X9/3fDTadPAbKrQa/Dho2eLKL1F5qfH7GdHETnOdgNL1Fl/kITWHSTk7ibIE26St77
l3TNai639D67WidqV84CH9RVB76LjPcLKegKr+0q2XdHbjDR15DhyJdu+n8OKERfrmd2QDNFqU5B
IchBtH7rWA2rGT9PR0OSGjZ1QAbT/kwHzhqfklWKyGsyRat8GlIzWtflYSj2E+vZuRjBXgzsPM0X
h1sM62ISKgysMEvbwP94ICMHa/GjgYr2sDIOuWoOHrNhHJmvO7voTLS8MFtpI3T6c5itbWQK3vt1
sgkswWLhCBbNoMUHAe+gWkcDdlOtM0ppBiejhl+FvlRmSg4ANmj0vvMZL6kl4AjR5Pm3LSpS0+Rp
8HkfB8Pfp/YMhQrelTzdg1+MoPLFyhktHvULa8TNXEygPkmjCiYY3BRwX3h8bzRQKTT3vrtlTR91
xopUjfmGDCn7i970qxKC49yLzIOhf9/OUtACmAF03vDe1cHVuR5M2ON1hTAKywT5nBE3Sl2aTiCe
xoFhaHHWUH6G9IwAcgtdhSgiVFj1EWBXV0NxdVyJohPLZsDKS5/T9PT2RvoeCSKkiPC4oVYn6sKi
n0j3PfFh9Ka1ug1Xwz74HB61wewesgf0Kzejb9C/Zii45w+TWyAW7Z6qzkTjMRtdaMz7E3wjnQvc
I8Qg//kgKo5qh1hPAvJBk6W5hpOAjFus6l3sJi+ymxylj/hhZmZRyLLdmwUqwgrTSRpALiDU2HAV
n759u3a41WwJ3p/sxPLQS0t7OULy5xcHQqvbTKu585Tn7i8U3EyWvPGCWMX1JFLHYW5kCKwOMFHa
xcEAFuNgNJYn28lOPNWPFVTGOwhHJK6w9T+CTb3tNvwbYx0XAFlX60hO7MUo0wzQA5UQKNKNYsur
ZNuakK7D7crynEs30sV00vdCk0WzOPgpMmAOUNmSxWp8eu57eGdznN3pxUj6YK51NcdIpGMFSvGI
p5pvlR/yFu03ioO8gbTQdlxJT4o1uJMdrdLclJ38O3bnw2SPh9ADNhzC3xDj+w7XucVUOl/IJF3O
9Plld/F9YxOo/6LFiNZg8WZsaWAH63a2EU3dub+qS+7vcq6pwznnfZVlJaaic5RNfcL9D23zieH6
WC7gHAlcDCiQW6nnSdfR/fhzSjaj2Zi902Npf1Eg3xjHjBHUsEZFHcheaKcqCmGvtVXHAH6RjItF
ViQu5N4uoo6kzJd6ZPQwMgsmd5i3CWzcX5wFJaqrU08rtCt9JGAYIGGhAo/nTnnEs6fYio5qK6/l
kUe3D6vf54fxtYB7636+NJYfXXoxgKigoTaAujnkDa/PPKQ0q7EZc0DlRRQ40Uq5sBlDXLCgnFs1
o/ctQG00FA89ooU2UQBqIiQdNN788Fc+ml6s0br5qXwOkHpf6Q9C6HCGyVcWRNeV0OH5U+5n1jo3
gw+W2v+C8yEtGQUiSQVyD319SrkB+kQXAtZuQp4TeB6GG71VUoR27aUB6sQFEjcIYwEOhQq4aPYF
TcqV8J6tNTf80/Lm6rlAztiZPGUVPiqWJJmVkxziTYL0wDFlVOaW4sarb6HOyTj3XA5sQeLtCSfh
fT/X9jQ7eWQPp7ZJzCYkf99f8KW0FGxC8pwUt4go+vWWKmpOUpOQcEis0B2hzoIWBwJCSTeC0JgB
jYfGN6MpYphdWlaUUkGfg0oxD5HBa6scYON9lBBwQ4TEvJuPn3LLKAiTn6D8AUrOkCXWIIEs3oDp
FX2QK60AXKYtHipz9G0hhpB94RH6L0PRm6wLZQp9wVGfOhMnIQN5PZqhaPIqFMrMqysbabYEaq1v
fLsFaoqxWAuOlEiJwQuhQwTwJ1QiO0plv699lIebeJ1Hpvi3PPlIUoWWjkY1jwEW721ejX/VCBq1
6zS2R8acLvhYaDWiFICGjwpwFtRhSVT0Sez9KfM+i8IyMjOIzZQl974wmVc2KB+n5qi4VSNsgISK
KmQGXEpuoZcxzyJnsQxRFwbf9FPmFzCEWjsIHYS4i85RBRKljHPNMkRtdl9UK26QYWiYVjOPDonl
5zDZ6sw4UwuLQxqYAqAAEAxafVHjKblaHSvByLygik1gnYtm29V7Zh52yQzwwQJwe1AXMehwsAyE
Mo+hnedVwr4YHiTNxj5nSn4s+UKAA0WiYkJ0ZWm4qNaGSqjrqGzBQ4ixrX5xUONGeyTe1MGQgBAc
Z+bpqoLE5v0ztnDEruxS229qZz/gfT7xmhBlcOSvVFAImg0L27Nwz16ZIXvmIgSDJGEah4GAotfW
ZeFUln8bCopgJqPxBF3+KIyxAcZ6SjwwAkWPhRU6AwMob4dP//fP0/T9olF7wU9Rvkk304u8yn6z
rWGlT1BbPtbOtuCsyTE2rcUCpS7Br67sitdTlhlNWqcZ7DYmmA72aBLlIdlMHRYReuHmwI4DohfI
FaQhaG0WLudbIUiAHff3TW5zpB100tigo+oHlqnFpfrHFF1yC8SQwxkAlhdMqaRdcYN1fzcvJfUA
XYCQIW4NaGHTTgFtcxs/91G+1STL8B7LXbLlHO27WDXmH6kCwZZfy25k37e6cLtfGaUcnp6j9UCv
wWgN0efHljGmBQdEetsCc4tEkIpC4vU+8LVQEMIYiFsNBKhoNL8rnFI5c++P4dYKmjOIEoEWIe7E
DF5bkcVI7fQcEUovGFDyRtdSKbZZFYbb5UeymOCfFShNou8AdZ/rtViin18Nolz0o2d7f2IsxK0z
w++jWQb0eQC4vwElzPJQZGhLBiRsb0bBBs5SeGzs1qqG3/uzdXvFXRui3Fkfc+gbpIC5WI+/vWyp
HppnN52Z4sHwvxmiFj/OprGbW4woBh8+nMBtjeyZ5WqW1h5IUpBUNEiaAqJ8vfZ6gZ7jRgbgZeNw
kPQTLNY7bnG6LgyQfXHh/XukE5KRoFXLjWAjyQ4BQZ6RhD6Dd6/dNJbkwgYVq3G8lo6FBBvFVjVf
ZIhFgii2PRlOuUZvg9Tyzc5snNr6yeEJLEu3UOCsHHRv5hhfcj4q976E2hxJWdRxU+BLak+czGZX
7ZKv8I/0txnBVqyd0u0tBT2RHrknHZxGVkVloaJ6PRHUlukSPcwENHZFTkWDZjK0jc1sC/GnrLSI
zBsHEmPhZh6Ci/i1dGozwpYC1/gYucIq/5pfxe/sW3AEZHtYfnLxeGrYZgbp0XTDHeiyRIo7Dsho
aDjaCoJ2T1irGy1a3z8zCzcn6ZMDgUhcJcBE0YhC8tjym1ADYP1P94n3XbEqK1A4hcf5lYnLXDo7
F7ZoWn3RxnKUiPqZ+5tXBByvCBteYZRmF2p+GBLGA5o0mDdopnR9ggqgyudeSDIkYPnJTL3wWYRq
QP8doOvxYPcs+uvtjUbMgXKDSxSTSD98RL2Si4BAf7N0jafPROA39xdpyQJCDnStQCkH7ZUpn1Pm
KbDekpB5U7ItZLPmN9F/caNdWqCcTtvlLWpFYuaFzb5InL62Mn+Ts/S2FlwbHsDYYxIEr8GMIfvj
wrUFqTIqEodXCLC/XW1N/V5HXbjyclbXiYWNBrIX0N6wQV4jlH8TxSnjYp/Dq0pYgbwQF9tet/8L
tqJ0ZYUajlYqidDMsJIJWyU3kRIS0WaQtb0WJg299gDxxPITMiHlIYNRrkOjRBKmSLf8aHLSF4F3
aaeOcXsuzBkwfMDYgb4AYzx1agJ5jnS5rBPvvTVWQ3Uo1feJlS5fiGmAIYULAL6LUDwpd5vzpdKK
KoK/aVWuGaHf0jyBbYnToUK25aYVgCL0zdz6eAK0zRavdsjdGrta3/29fxSXZklBcgOYKWRBkWu5
3sLSWGd+1SeQSXgEz2qSTbHesooqSyNRZLCsACpG1oiW1uOSshYnHzaEd03/rh617qUKPBDU7w9l
wYwB6QJCVoEiGlD/10PJU6Nvxs5Hwji30SJCgpSXnRn/cZSJVoOEqYSlgViCSj3MuFScZ7HGrhJX
Edo/B1DFFqz09/5Ibh9lMEJkCNFjhWSfqG2V+enIx0EIFhGwJjNJPnFfMecQdbJnmZUEYBij2cNZ
rRc6AMSp50N8YTZnpBsG008t5LtqoOMDxird+n6IcoD7jjcNmqAAtHi9SnKQqeh/WeWezTXrbyHZ
3J+6xZ9Hzg6VAyTQoctx/fO9MQDNiabhhHENYSywb/4LUglGQMgYcC2IM+jXkpoCwNsEQu5NhWPI
xESff90fxa1fQdc8vMgM8PiJMj/l7zuBK+egU3NPMD9Y2ZjbE3/92+TPLy6tSM1mOSy13MN55+Q9
so1NtoeyyP0RLKyDCDAm5FLR9I/AAa6tzFyTqB0f597YrvonTtg+3P/9hVEA3YKED8T74L7osl4j
dnOhEkqMK/6V3z8Yv7709SBhQLYYJCj0yqPuqEyFflHVJpijXjGb35jv0MCUsVMXR4C8C+IskN5u
mOhG20kZKHa5VwZ2O6wi+TDXL/qf+9O0PJB/GSGsd+o4xGDyTuAL5qSK1xpuNDy1McPEvXEQE9QN
wqsxGCsZxoEgCKnlXN6X4ACwTgRrIJTbUGJO0oaBWBEf4KUMYTvPzv25ur0/kGUhawGBtHN7kest
mwYx+mAamKuR9wQoSYENBKmnT9l/vm9nacJI7yxUoiAxiGvk2o40FLNWVnXuzfq6jI/prpvdJGEY
WZgvgM0RXmNjQbfhrDRzccprVZ0rbUBeNOpbU9z4oIHEDKbBogmEDegwjIwbhBupcUxdh/YhuG8b
U/NtGbGpdX+iFgwg4MUDBCkjoKNoDiofjKXeBQaSX+HKiI9qs8n91/smFtYCJpDxQkUQtCO6mpV0
Yp13Q4Sbll+pGUjmX+0Lz5JIXvDmV0aomCFtijAfipikWPoT9/d/GwG1CnzeGmHO4fqe0TFU3M/r
HioQEqOqs7gSyA+i7ocIC4WQ66VWA9ToJxErYef8QehPBavl0+IUEb4pyjkgNdOSr6FYcH2qIs+Z
8OvEUrvV/Ula/nny2EA4BRootQJd2I1GIgSIcuE69t3T//brlG/q0Bp6TkdsogrQHUY+Y2nmwYwn
4n0CYiZaW0kI2yHMlAaxM9By0SF7TlhU76W5QXUaJU6I24N9T22gPJlkv6yRxOAHCzkpFtR2wavi
+YXiNMoL0IfUqKnnFcSykRwUXmi81L45Z5sYrTGGtcTKMy7MFOmvR7oegtl90zp7jPHeFKUE/Xln
C/eplpnGwMD2LHgLBbgB0gAAwT+SpdfHoAyyWM3yugAYZTuJ2+yzgZgm4zwvDAM9EwDURPAPWs+N
R1L8OC+0uPYkRLDa/NL3LzXn3N+wLBvUcQazW2ykOKnR5U2yVhXYE0LC8Bi3uwoVJbSxO5eVIB1B
RVBNrKntJPUFRK6EyWxZi836efKoubje5EqNgrDDzw9OY3WMyGwh4Ya4zEBGGRo36ElLF8XKcchG
Ffe0V/eWjqc92uu89BXkrqFHG+V74T/t+gy26zn3Dio/UW6n1VmFXs/9wNd6LwHUIXWH0h0Uaw72
nMq4Ucm0XGWn0SEBYoi47dAmlDzGqWkLGyDuoR7hpamrVOvPKVn560ayBtmJWOW+m02GUgx0bXB3
IwyBcjR1WPhcLeKxmSXPUBx1sBp/NbB8y80uQFUMcro47lgvbDdqF0xRFHZSlYueO4PWdv+M3Pgt
8tuk3QNRCVOxF66nqpuDzM+HVkTw4ZScHaOv7ilMdy/3rZBJuFwQLISqEKFUHQhsogp8baWMeR+S
VLm6C1610nHR0cjp9/3HfSP0UGAE2VwB3g93N4B0xK1dHBZOS7pOLDR9l6BZU2Dvufpx3bKUT25G
As463ktI7CO5T8QQro1kkjzOSqxwaMbVVC89Or2vecHi4pXP0pe9SfGDwK/gIoErPreIpPPhZQNo
jo7IkMipt251qMz8e6rtbXZkyffclJRhikjE4wWOIBrPfWqHycCzZNEA4YDQNwV5IwRgjG942cxO
xlZAZ6Cv5sf3bdd/yH+F5HR/2ejD+i/bSAHAiZLO2JRtNffDRpBB6u4ym/OtpvDmh0IwjXg1DmbF
KlyRl+DVToSsBJwQ0V7RzkLv1+un+1EgxhpI8KBvg39T7VOzskIV9BhWwHHjXrE9JHg8jA8ZQchy
UPsxRpK5HuoggvMePX+rWo+qDM0tDpUoltzbuZRADwvPOh2LCHUBhDfXw1LjqYmKvEHz2FX1KL3z
ThyaZq25D9V3iuTziQXwvl00EoP8Y4+4rIuzlihTE3MN7KGzS+S4mYK+z/WD8Ssz2mPcYIbIJOJa
hQwQtP2wRylDFTpjlloGCLB2FI7qq/6j2uC+8evaCvDX/Z14A6ImxpAcJlch/nNLWx8UPsibmYCa
9Yf4pG4D1BUfs8f+WfAqSKIW0Euf1h1rT5I4hF48ZGAgQQS5SVQLqOyFFpPGBoSIA1aoOoE1MpxS
EEObjeSweBSL83lpi4qJyjkehZSDrcEySCPvxnzD6x80g9ZiZeDoa4vM5qUpak82NS+2LeESNo6C
rlv314q+dvHjMq5DpCfRcAIpBmock9KWiLZ5VAlTS3LEnClhvuAocKkToTnSAR7Lcr3Diybt0A0C
wF09MfOfSrfVX/2jRGnCDgvnP9YlxnCIyCHhCSDdDn77tbU06+ppHgQMh+iheEZn8qv8qOdfot39
9Ik5saD1t/fYtUHK65Z8XMt9Qgw+i2BIcy8AJTvS5v4iLVxh6A5B+seTxwTpBXU9rDjWi0rtUQ3X
VTNz9PwxcdHBUHudf4PEgsAKwxxZE+ogXZmjnMVcBEKocDLRV9vNWroePwOA1ganRcuTxOqTXRS7
TWl31TZx75u+iT2wfpcDpcKoEkpp2WgAkKDuy9CDYPMPoDL69/9mhLpQQKqZo0DDbI7N6jP+Sj6A
bPUf79tYCAUQBuLWwjWJZBRShNdLFoJGNuO/GSijEtpgzvZ3th3NXzBJAit3FHQiZDXCvMGrY/Nf
maR2yZwEUyIPUYbLq3f57eDwDrrHtOYJUpWbEWpEin1/kGSirvcJ3jsqYNcatF2gWkEZlDsjbbmu
gF7WZAmto3WHuTyoHQNCfutr8QBBch2vdDxwSXqPmkq9EHI0kui9/o8sPsjWRtDMYJM/Fr0JXW+o
LTGO282ZPtvDNsSbFHUVuhihZ4WaVLrQY39YxS/khM3CLjt75sz703d7T1KGqI0odXIs+gYMFald
vWaWvIl+DQdkNSeyXv7yduIy3g83x4sySEXdQRCFVc/D4H7+cwptYcu6+m92BDGAjhWopiGiuEFA
86ocNEMl9t78p4igJV6ItsOYtJvrkDJBXSh8gddJpUi9F0aPcWNH9UmWzXbt+b1Zpmb/GryNaDus
/HDu/2iY8oqlUgVzGsCwchQN9H4B5S6srLfBlfi1sv2ov0DHZZi8uTypsVLrVSD0zTIynUmIjnyZ
bYSW/F6iw7HdPhr5yhcZO5KcpKsDDXsS8qkoJaK2gUN3fdKaEMC/OIgGT0QPwI26Y6G6bl0UZYC6
LkNJ4JpKDgfPHzdluSlGpwoP0tfwDCzMgd+9REeo9z/cn8XFQSEzA7QKHucyXXgoo1zM0hyD8kdL
NBHi1Kx4d2lLgvsB+BgpDdzU5sI89cUeSXtvEj55ksFwBas2Q/NvCuyg/IkhMSySabpZp/9nkFTR
rtcp7JOxrTVi0CrRIjiytO9WM2eQ22cU5Rlefskd/nt0MEbdZLzaJYMeFwNusumvYZrj3y+Gh1+w
AAAZgkQNyCg8G6gjnRbxEEVSMeJx0j83YC8ITllZDfr2ZAzXfhtJGcCRGYhDERuCLkT3BeJC3PxK
1I9ei46sUBfxixXPrUfVnMGY2BSsHuVMe5TTqMdxMCapHT2xPghoS2dphtUf+GwfNiaHzsCsN9CC
h78aHzkMFw/KwRfUYVC6EYzk3m2s+Fi8aIfK9sH0FkjLXvMnA1T7P5XHIkVQoogNTUse6TU6mzNX
dZJ2+YBZtat9aX5tWRv+9mF+beGcJLgY1xRAObOUsW6An7oS8Ljtt6dsp/cWvd59q3i77zJuZI/+
NaAzkQOoBGguXE9jW8ttJg+YxsEKT8Oq3+BIo1+1smqQdJNtSPvsmlXtFN5hHrGPuJ2yyezC/bn/
GQvnAtP6/74CAJLrr5hSvk6CHl+RbsrnwfE/Oq8EK+G+kQX3eGWEOnw+Mo2VAiS893yyWKC6hd2I
3wZ6nxSVoS1CBTioovZTa2BfdPyqGW3ItjaG2UJRmaUNxTJE/vxie9RqrNflMGF7uANnbrbdmoXd
W7q6rsZCFuvCBDeK/ZCEI9njohVjOwguOAN2+NWnkExE1++Y4eRvE19kzwP9DNQQnCP+6dqiNIVi
PXfC6ClP3PrZRxgPJv+pso1NxNjvy4O7MEVF8mIWpWE1whSYhYL77Nvgba8ODtziKj14LBXyJa94
NTJqz+VVlMeIvUePE0DjtYTZVj3uL5fZ5UNusTrd354ilN4A0kASBU9o+KfraSyacpSCQpi899Rt
HQvaIoyoadEAQEUIfEFXwYvh2oA/8UBcB9LkSe/gFo6xhbz5qTvGrG4tNxpjYHpD9PYfQ9SGEPlW
5qcJhnB5iVb7HUBtbT29Suj+FW01aNhFm8b9rR1NNSuEObZxGr6f1P/4siYfoStAFwOOBzXU69Ea
kJcflRrTKap4ytaWvONsn7H1b2QKzyMFhJmUUvCDMnWNcUIalS2vTd4IwTbdad2W6HiYw1a3poM5
W4oDEDD0H2onB0chgeiOam5zc1uDj6Lhc/6LJSYlPqQWgeEE257aQ5OQyVLZVMg/Q9H32Qe3d+ej
ybBxuu+LbwiEqH4BgAwYDmBwoD3QDTO0QZy1JE9myDNy5jHftC7vFM4Mb8M5v50rhdbkCUxW38Lt
emWWLpEEicoNeZvNXvtHfxlUKy7WnOauW6smyo+jGXHoFsI4NbcZEjJWPOdJqR8xi0FdDnM6i+XU
pjOkEQunDe0iXJeImx3/KXw0tr711D3lD+FvwvJ1t2/UM28WgFnQQJG0oBx5qUlZoZXFjNJF76rO
vj4mIBnhr41s+uYPOqEw1QFvPcS1SWr76J0EpZShnD3eEnayrW3RL8pkpXJvlHfOmwcT+X8HRvcs
qLUggQwhrHROfhSt59kMrXl9fPzuzY/AFqx8JVnpqgCHR7IYkcqN/gexjQoxqRKjrxdPA53zWvHB
QYXt0cUb9XVej2a5bteprbnH3JS2ArqhqW6+VSDS/8by8AuO8do6dZ8MQdf0XAzr6hapf6uCFGXo
Rvt6rSGTMlr4AMu3alvex3tuI++gVG2yAm+yhNdPMnwCilO4ttAFAfog124xgzpFETQVjpALatxx
dHUncBW7ccoNmF2CjZo2nmgIf0RU7M0cGUeH4TuWNhkwrigmCQDY4SF//QWJIk1NH/azV7yiR0ny
WD/nJ/FL6+38MLyJu9aSrB7uMt8NRybvlPz27ej/sU09czQl1XOZ72YoplfmtBJXNSR6xo3/t/ea
B1zvsl1CGDSwvj5K61WBi+6sn8mMnZfV4eVFhya0YT2m5ldgfaye0cILnclBPmss58sLoFXjHeqD
6CpWu3p6GXbqI8u7L3mEy5mjbptuTjWxyDBzGXhm7S7zUhYjh6z+9fwAdAAqDlphkQcu7etSdFr1
5VDRvVa2ThAU8fItS7Nh4e5A8Zd008UOQJxz7qN4EaBGYiOn2hD7nv5SvfJOCLm0xkrd0eJdcQNR
BdMJwQgfGO504eTDLEAJQJsBVIFk9/W2U0K+zxux9j23DJ35LavMTf8tP8OVp421Ks1pI79Nrcn7
NrTTuBNLd2PB68E+uAHgP6A5KPTgr+1zWSANXdb63s5I0RFafOUOyWf+A37/xvg09oNdPFendhWv
mzVUak78gUWJPQv/UIsLkCO0E0nBE/NOXShCWwpGoWg+Hovos3qMviCa5xpHcTU4ihs9NmbqJisV
rPzZjMznR9UOzNPhTTXfDoKVnYYNBJ9s0e0hrRybsyPidDA8w+0TD9kV0o4HpEDIHdMPiYgvU78d
OcOTV5yrvDer4qV0gFF6A8buUDzlK+EUsoLVhRj/2igVJ0KKxQcFPfC95rHdzSvsDYf0Q8gtFupi
aQcaICRh9TUMDuSt6x3gF+3QgvnOedlk+vvw1G+kHUQX9iVvyht+46/DA1SKXuRdcPQPnMfCQtCe
HykxPC2gH0DM4w1A+d1xCsoaEm3Bvn4+6rEd7dVNgp2OwX4z1nHZEsr3pMhNWntcD7QEgyEvQw5D
QKLbg+qpm9qxXe8Q/kL9FDcsOMMmCLtH49SsGbZpD3YeJTilSHFiJ8GRXdtOhbFGCwiMEpJ+CE6P
/rbbJy/g/sgbcPO8+JAeuk25j3iTmdOiLzZiGvA6g3TjIPQ86moFpjWHzFUZ7BVTqPfxn/LN/yiP
6GVjAV+znSUX0k+cJ71MLrdhIULOukGXh5s2Th/uoeomvYTxyumczEGb2WP2hTqolewjTwnRAuRr
2vUO/3TgTj1nMkFr9N0E+2AZANAjIXGJZxG15lI+QHm2k4N987ffzhYDd3lDhSc/LyErTrhp6OJB
1/9D8A4QtqE3TLzRV6Wrb2c72zZ7Zb3nHPUHbFh0CNwa9rwvH2I0bPAROq7XeAPhQZbuDaQi7m+z
m0gO30M694EbCWwjYAnUcOss1KqgGKN9iIZxFvS23lpgRQDmCM1IBhwYeczSkY+jg0ju77TjbbTV
LnZ+YzH2+3lTXa07nvPIR6PeCLFaTDu16QRFrMokrcZ9ZhaIRhoLYjcQvBGByVet+R3/+vP79DHZ
CT5yNt9q1GRCgD9GB4L5eKCq5i9n9ebbjCIYUpTrzjTsAf7dsnk4wV1gl4hKoUVkMv3uufcV/eWI
QHlwztD4Hpif65PatdyQGmE47Sfrc7/r7bX1Xtvzn84J1ojNRQtd1t8i8xNi7ua77JhHN7dX6kYB
+//4fESfRtPcfD5v/vRmaL/1qEU+PTxIpr31euvjb2ZuB1c2VfOUWS0usNRak4zKQVjhH2v7b299
/e2cxFSgojBYf9UjGKKuhP/7Q3Bi28Gq3SfdHC3dTDapeUAoqBzxHFl50uptsD9y88VLTaez7u+q
M3j0zpTQ71uuL4ZO1oJpv9t/7nkLasqvhbnZ/3xuVo97e3/c1A7+9pzt9mvl/dar9zXjCj6Lydz7
AipKyqIxzgYBX6B+tnbtqdbm8+j+uu7JsVHwLc0npzdXqrkynbVz8KzXteeY5sncmqsvW2emM26c
OTb3xRahqTLqJMuBNuNrEoj2vWuQcbo/4WfI873hUhF13vs+2hLBgPuaY2vt348FCqa7xNwb2GfP
KCJZFsb97rqPLY60t3JO25X39Aa1jd3LA/bBDyvGPzNFqU8CfgBoJ9LWiQjfXR8LjdPiQeHmdP/O
mb1tt5tgBwWjQ3oc7Vw3lTXk2a3KFlb1Wt/gk9qVHpg+DoldIx1QuX/jffuSj4wkyM3VBkTPGbjP
o/crhPKo2KHSDBTkjbjZqwlA9c8GCLVQWdNNlaVeeYM1ABwVRAEFHedBeUawTA2/UnOtHI2y3eNJ
OsELBE5i6bZvZ/tsg0vVClyWL18yiTIyvCisChoa9V3PuFLOoahxRbfPvpAxK1tkVxQHQdn0o+wH
1zf5tRGboeCGBmNW6e2NPD3wB4iPwMsD+eIcml68hAR07Gu5XoyPPe601qk7s1PXdbpuO8Y+Zxmi
lk8Jk3QE6BusPNlquqMEatvk1KKr1oz0wk2Mi9ooEr946YDXA3Qj3Skym0Khzvt+PtV/DGgtfMw/
whO/NdD9Aly6jbjpA5MfTOMLEnfP3TMk+9z7J/pGqeb8AYDFkvlUCGrwejFlbg4nWR/n07ANHmWk
sXAdcwcFr5l5Vb4eolOG6MvYNOt4nymM9Twv2OXZRZIOlUXQHUBsAmCcRuSUnTFmfMIJpwKXVrUd
VsXgxEd0/IorN2XCckgoe2MNhXwV3B1gIehUjjQJoVTOvnASantQ3djWPvGCSF3e619GljU6pict
RoGOBOEBGjRoXUt5SjTKrsM5N4KHEqINAe5ccN07OwNwsbRlZnBAvwTBWkSCDsgmFETOjJvrVVSM
yOf1pIsfitfwo6hM/VT9Vi+j023Srb5uX3yi9M7YOTfTibQYyn8ApqOLPYI6KpLiJyxoJanzvrM6
Z4CILJLJGwFiQseMcUpu5hKWCHKbNE8H7Fij5jJTikyL+oDfS+ZojxvuEFm6y69ZKBY6JAdB5coM
FaNOhgbBZo7DgLajnawTqDAyos+bety/TBgEVYfmYkhuXK+TEWkZz8kRv283OONIGOhmY/8JTtYW
ItTez/0VWh7Pv43R0VFoSFFczJi2ZB3ahiV6rM4FN27yPGH/GKDuntSPR2niz+syOFBk9USbJbRx
U7GnZoy+bCremJthCPm99tQWZlZZpCHI4+hh+t78I9rEY2SDHZ3CXXgY/hgPPgBOaOToalD3/T+k
fWeP67bW9S8SoF6+UpLruI5nzpzzRZiq3rt+/bvoPO+NTRsmkuDkJjcI4C2Sm5u7rvV4O9k3nf0S
5lFoNF8u0z4SNzUAvalYaxU63JwO3bMrI8XsKWOP+0Qz65TqeuP0yLlqM9NRP4mMwSbeeu7fqr9P
j7lVue+lbRdhPaPtryMAlBsHeSEgg/t4226NPLMi5loJSa1mVYYTxNyzMzkB0vjyMnvv5jx1PA9e
Pto7xiKhX7svtA6SvIN1RtWPFxLxD/FLsba28lKxy5n8yxMRsvHGnng3gYnN/KIOwlCGZBmkhMVa
wRwLdx95+sfYjgn4PGU64LymmTVLh4Xy4e1jOwOeG+1Kq2x9a+3V2rZax+eu76Zn4az8NHxHupt6
LEyaqMyAcaYFCVVLECavEkdelo4xNwGkyT1G6j/eHOOFLMasyLI31pkZi2hnat3RjRfGwnOyRbBQ
3NzhAUzfvpww+hfC6Mdc+JQZUA2mOsLClsfFgaP5vIUwFqNS47pUfPx2h+ckdFPofe8MLroVfYfb
6nHvOYa/YSBdiow58BiuF2IpXSoIWSluQCqE+hwgidbxvth4Nrd/hSeJMVGq0MFpVCCJvpI18Rz0
Ka4yVHZ5t+q+6bhYE2OipChVxJKuqXe7ZU3QnrVpATFRzfN/42FcCGJsVOGJcuKPBbVRg6Pa9Lk0
Vs1/3zrWQmXtmJsaFtQ53XJYRg7a935sUFIfOarHOyPGIFlDZ0mArIY2zHJSItFlbZF0s9UFr4Pv
7itysXOMVWoTPcm8GCtq8SomCDzhA9rNQeQs6K7x+1sMOwPmFUIL3kusZ3Do4ysvEQrZPMtzx4pL
iINMHePXho706fUVKswOXOvWWbEDO4KQ8Sn99c8P5koGczBTpGp+a55VuiaRg4wEoRy5vNfizn5d
iWGOpbBiDcwdFT2WGhOcIh6/fsG1BPSmM5b6UgrbIeWLyRhOYS1uSto2bzeoXUioXGSL0B5l5AFo
nzRn/6gZeySSeRzauAKmTouFKTv9QO2qYGeLJCGtIzqrH55duPfuAQ3bQnSDEi+S9cw+Sl7jR3ln
0HcPne0YcBtwi4z30Em4/thtLgADjhey2FJMb0WxUTRnWem262z/iMlYp0bsiFaoJ/nZ20l2/gXa
g5W49o5cY3v3MP9eKptJStO6shT/LJ6a9cSpN3/d5nLWbSo7QJzHOcs7vi4tr2l0sJrOcDN3ARU/
KYk6E5sbEhVuEyoASCAqaD5LbF4MedOWBA+GRqtoEEdoDhBN5n2UgjKMQz2S8JbIduKA2+9DLkj/
m/JHFbaJAiL6jT9EkbPIm0ITK5d5LadBEzKlh1zaPmJZaN8LkfmdnvotHrUn+ZXSiM77FhRo3q55
p21uNacYdJvjoUun/du0Fx+uAaPEnSSDS2UEeUG70nZF4ASn8BgeqYkz3Bo4wGNOQpQFjtmWljt4
VuKuXl+IZ223UCd+0MSxtAkwYtM4m+pJXTVP4WI2k7bzwQ7eJVv6mXDu3GneeyqN2hoK+Cg5Kfjn
tUGXtD6XxbHGmR/ALrWoNwEeXG9B77BMZFRreCp9U3c7n/aFRGarRb0bfSVswBMR2DqMb28bz/2c
+hPZogZNAKI6ZEskoqwHEEzSKNJbANpRJ96n94nEVznjByc3rRTMR7GQ+5EQBo0wYRushbYzD8h+
HdrVNJPRRxI4iQjchPpzdLp5gfJWh2i65MLj3+SM2U9gzHbvhVGbq/iEwUmcAG5CvvH28nKyAXWy
EXAhhBPvNb+ZL2RlMq49YqVaF8YWau8CoCdeKOcot3ZGR8MY1DNvWOKet0pJm/6/trEWxqgUrVfM
Str8UdYBnGI6llTYKKYuOHbzTlxxJYgxKc0EdsVExMIUXKd8W9sCinYgME8IJoW4XtG9pNWVOMYL
r9rU8ia6rh6l8gFnF6GW3GF56d6DvUAL4vI/LpBxxxHkGOBqoyeHy0JjQDSw28YxW4wOyJ95LixX
URi/zzIGTxU8KCdgL5x0a83+Or0e4zXCiococ1PHZdWSMUpDo4xCa8BEtHiIumVkEms2OY0jEN8F
RN/CgxEQDhr828I2oDy+kyDRxN1jaolYR+pSWxlLZfpy6Fc6TrVdNeekjIdCWbejxkp1hI1k13tq
ByxH4GbSbmp2zBawfqOOqQQrpTfTPHircgtT6CpE3/q/GkwBFdj1HXJsO1RdFpaNOd1ulbzqqHXb
jVt2xFi1ToK2FN8u/mUC7lLb2c6JtOxNS+ugDLn7WgNWynP2c+1AORA5Sn7P+6FDhRLQkcDZxTa4
FaCPiDCCJ210TO0aZ4vRrTo0FUQLbhaVJ4vR8Epoe70OO+qEdI70PMzo7FPnUPufLfx9QwzMg9Bn
McKFNrjpI6rSt7r291IZlTemvA1DH+LblYWWC2Rt8ehF/xQg/y+t+lsKo9GRrnhhlmFDextus53t
wgM1i0A52P2rMOTi8NgnFbZeGjIgUiDbQpOa3clzOvp64vhkov67SAvcUMDSBeYc8IyZ9zNREmR3
Rumv2xphjGDCcIjv4vCWHe6DOeOhdd/12uAyAi4P2FqQyZxZ2huAc+0FCR1E48/gyK9KszzRQnr5
JIxuWJBFsclnwSZHlCfMNZ7Pek9j8ZaiRwcVQmQcmYRjO3qWlRaBvLFwM0xoKAVYCPHYwEvnJH/u
PtyXspjNLVtTTBodsJnjHOHyxrIHdC+gk5cfhNB7xl6ES0mMSyKH6VCrEVYFuJ5Z/d6dDPQneOC1
bH6q92xbzsBFghWOnOzJXffrUi4T/MDORGXbYYWV4x3ybQefVFuDkfjHAFSA8i2SBq0C/8K+AXCM
TuPqwApljbzneVJcaa2Mdw6dGbt85aMzRJlPAxHXvOD1noG5lMWcoKTnTVhODbRlQSuR4Xe97Oa8
+uC9F/NSCHN4nYbxqLjEguidp6YTbv1cg4P3eON4Ypiz0qq69/z8vG8xEt/dqndk4rm6+1jM3dTG
5XIYL7IaC9lIs05GVbXb1Qdl7bs50kTdXP0VchAzeUtiPMhG7mVjSnoqCv4/uA1BLzdA23knxF0T
4ziGeONMDZ0beFOpv++71CwPIP6RNuW/yeRd7h/zpsapUOaSj0VVzuD029ANkNsPFnDe/qNCMJY4
z6YaY01YFIDRnmhCiNp9LIpnBukp3BiniwvLvJ85YCmA84EFtSv6psUL9X3c0iC1QZG6Rdg05XPr
i6OFdxLVaH/5n5VggU6VzpOaOoBQWu8UkZhJ7Wk1OhUGex5Luud3o+8U5GDAJAAQnMmcl5FObZCo
o4waXb+NF+gkeFKczwYleHQoeuT9BRfNLZ+ffedw4G3tHft0JZs5wloAF6aoTfJm/VbsZTdeA88B
DaZovUTvFHCDIjedJXPe3lJLwRzolVTmQBujVAp5wIoxv2PLMeIMD+dYP6X7YavDyVROj7f4Xo7t
UiCb6akbs5M1zP9tDLKRHH9dzHbLvVts6/3L4ouzp3dsypUsxuRHkwlO1QiLa10VmawQKdKIYD6c
c/nu+UFXchirbw1D2KgV1vRWkuK3aAuoyU/L5Tfty//9W57lzhl6xEP7L2c377hAYB0AMhjGYNDm
x+LBhuiIkTD7Re/jgAgNjYybYt1saf2a23ag3lGVS1mMhdbqWMmkgsqyz/lRDANE6CJqwDbXzVGt
dCyBHwFRa8zqJ4AlMH6LsVjArzMvXZu2cSpFqrxR5x3CX9TdkJFaHmPEefIMCTpHxLvH2dR7N/FS
Jt2Ii3qvFquZCjMgb6Sdd0iPLfpYRVdxTh05Tx2/JgDXbraK2y84gu/p66Vgxvx4oBDFKK4ko0/Z
W8Xrj9j1XXFD7V1HQAHn9E6wGLZBj9YBribxFs2Yn05uRRCiKfJ52CHeYpAGlCLCFjhbYBQdKKWg
PlNAjIfrwzMJPNGMDVKlQs4ag1q+j82H4tBBqfl8j0TzMH/GyD7PyN+7Mxe7fL7NF8cLiK9cLTLs
8mjrc4CzlWT3J3GWGHWGsdVh6Ssan6178vVfN/lcCLgQHTSK0UlgG8M4y4iim0Cm5e4039Oo+j13
NCQDD7wwlKNT58TvhUi1ko0BtTBqIYCATSIMBLbI3vI80psRRETWMlAkaaMqhU81GVtrVEJY5plG
9SfJSYQJ691sF5JvYBJUri7RAc8fznWhZvXGNlyIZMyu0khKFPrYTRTeUCvPVyXSBs2qOuqLwuZW
SO6Zv8sFMpZokMamDUosMAiQ4ZxtTv75ashv4qe2EhzeaNvdh/JSHmNurQ7Ij7n3f7qi2sDddnMb
u0n1MwF4608LxN3HO3r3IqLR1pLAUoYmasb+CAioy0bQ5U325oPGvHOKX+hwLBVX5+FM3tXKC0mM
tYnbvLeUEpIUiaQYmdEQ4YYw5p/tV8gDYrr7hFzIYsyLqFdVJWemvAkxdvx07AsMM/2nfWMd1Lr2
J1UPsZqitQeZjDFRv0yL8sAXPBPC2Th2nlML/UQzAoNGL2FK6g1IuIqRKL49LmTeIZ0f15sLBtgL
DC5juh2I3dcPoV73mZWakbKpS1Qj9ZKkvl2GRJyZ+INE4a7/xVPBe4l28DJYomhgKg3gN8w108Q+
KaQ4UDb96KaLHvZYxbNbf5bASJQRo1m/eSLvbqlqgbGEwhZi0O56lXVUVmobxcrGKh0zIaLqZBoJ
v8ZT9DLw2AjuRZ9A1sdcBKbIgOnKokvlYW0CLqtQNu2Pf0wX3ULYKtvhNT7FM9XgeId3F/Y/WWj/
vl5Y37WT1lsZthLTkzmRTrpC/JP/lTv/FFb1bPwvJDHGX/ABvW/0kGSatgbwsc/hpyhJIs8e37N7
OaqL3UOD/vWKYrXS5ZjKEYi4Cf/A/9Rxx1JUJOP9uKhe6g9j2QNQ/uWxXN5GMg5hAHChwksgNq+I
V6E9f2agCr6PjtVK2P83UcyVE0MLg4cR9EN4jo8x8mFeRvITsItz978Jolbzwi/wBICB+k1+XpP5
Kv3yBBKGRDhIvi3xUm93St6UMpI2+VKMSQAlXQtT0ADUAL0Tc8LuOB/t1CWo1DnRzJ/7ruQIbu2Y
DoqTpJqncOkx7znXZwC6nL1IXyYHw+iOUQNSIwwMSKAx4QrEnetvUY3O15PaSLbiXPts5xPwCSJ3
yBbKZnItzW5BglW4I+8u3vGPYMvoXBLlm4RFZfbbqOOiNwO92Ibv0yzbfwh2v1cxHumaWLG8hl+d
vBgO75TvZDSuxTIPbTP4jQpo5WIrLERbwcxQ/CIvw/mwttw4sZsIHtOE3FeA6XE6kgpAabS3mG7+
S6051uhOi8n1pzB2dhoLfxQL7EC0nMDFAG42vP3oeehs8c3alE/R4meR2cLeBKv0Y12/k73HLAXQ
1DD7gkraTXfLpIgpOt3CcguwdtQwAeOHcVN/J3PKS/f0/FIOm9zwdQU8ZxHkdLPk1Jwm5AMkEu0E
t3Q6gP8ILhR+E6Bf3wM2x/tI/OfANRfpLJu3H/6zteSNbp29++sXHGhdUHcMM5sYr2bBtCwwQktV
2YDTdgmmBsBRxwvRVV1tPRDAq+iLyU2Ohf3So0/7JeHCM9yx19fiGYdS1fq0aiuIl1fZSXgL0Wsv
oEzqzNFm+oTG8Ijkvzk5nzutCJAp04l2g/YxKYwF1XytNJt4KLfWQl5Fn2NJvN+6U7k10LO8tf7h
O+kHR73oMm52+UIkc7fRNqOGeT2W22CpfSpvWO4rsBk+snW4HENiraIjLb6hy4MXOd9mRikYGwXX
B0ggABLYtWZ1YMZwYLbASMN8+myfIGpe8eZn79ouXByqQCBiBmHAtclMwJUrKCOYkVGBn6NzfCa4
aAkKwDTypKAc3K6VL4ov+hPxJuTuGWuUhv4n+XyxL16pKs1GsNRDsoZZ3QoxunZM1upust8tp10b
nP28OUdNAXgSLgrIRlCMEhl1lUI1jtR+rLbjqwpeYLval6rbWhwv5lYKSpboEkYLgYaal8F4E0Um
6nXUFkBMn2FcScmIj9gONeGAI+cmmoMpupTDKAfgSrRabSDHHGH5RdeM5lE67yZi8kZU70jC0465
W4pxdIsDVJe+P6G9sNtmzoxmrCOicl7tGw8MeICXEphHu9VLKwo0SIAnOysBwREuzdmB56fcNmLC
Qorgj6QKAD5d1jvv0IUpFmk34iJnMlHe4mN0al+B+7mv7RQ4Pgnx9+HeRFlvAreITL64Fbc7W4nA
AMw64PJGHMQmdPsm08WmrqbtCN6AAWg2xTNt+RnQcpe543ok4R6JlGg+PT+2YVQZrkwYVn4pl1GW
MA3bTBTKafvm7DkJt9uYh/ltxjyqcoQ56Qq/bRF1/tGtG2QUNfsQA9/x8SJuIEQAPH+1CuYCj5Uh
gDoLkkb7I51H6CA0l+oyW0zz+q123uvFCBQkfYvnFggjqHO7+eLxF9y+PpitOZOzYTyAouIxplJQ
s7LX00jbDt3cWPVPW8AZkpf37fOX81iSQXft+sSAGqDRyWgNwTlyb9dG2SgU3Yh7Rd02p3ggLvqi
j5b9dPTJ7I9FZp/zkCCNvMS/GlvBsV33afXL/SbvT+8vz+0aQCVfAVktnt350+/F4rBYvJ1+Ds+A
xnDWjr99W2NUZ30Yeedzq93X38xome+JRdEMhrpdv+UAykIkgKGAycmJPE8Ai1gS1L3cgZjoZt/7
RG5W9RPUxHA0br77zHrEbh9oHjGALElATWRzG6PlZwCMSPTtbLkU7CUQE791RyWfhmvY357zvQ8B
CQHgNMAUkOeFsUzeXgERR8bjFy+6PDthjz6F0dpa94MxM/ApKRlXKXl7s8jH7gPzOKR6evuYnZam
853agKRAK/D+s3/LgKZQENhZdI/O3in0TDw7rHO3Xb+2XKKP80gB83W4VpTmQ1VgktgsQlt4QSul
or4dZilB1c4gr9H8FQ3CLp0aQnrQ3vnk23Dnx/3+9950jmScZeQJ7dOO3SOTvvjhI92cg7SbjwIa
LuVFBoyRwWxZo4hVGwJGaFuvxhV68FpMkTT4Pg0Ivy2AAqq3NaBTVm8K4IqgaqfvHEU5fDyYcwhi
gNw+fi+BOhgvdURgoa0i92/YXoBWMBWwN/EyegWfGfnV2fWMiAQVwwPXVt26AcAzAEyFRGkDKWXr
9f31E1OryjA1tm80fV1B/V9DpOUTTJQhCEadK0F3I7piALdkokf8TUZLONAlFqnmPrYkKk2psZsJ
WkkA/SNAgkPJbGbVt0UtRIqxbe1uNuCPBus4AtAO9xJBAzr/j9lycECTigPf4bQHEgN/q3MpwlFC
9v7823fJU2jXMgnQjbk6HFrb4tCYKdSe3XwlYOwozTpykWzuJ5iSIhlTy4ALYJBkGQPJRZrRKgrw
ZfyF5NBiQ0c+E/KULwtU7GmfXQ+fX7MDgu/h7NntewmEXgXIkcC+R3TF7hlQtUCokuFrKuxLTt6Q
g3IMqF9KFIIDQ5LDQrSl2/iqo/fku9+fJvn8pPBJJTYOWNTiJ9WwEQjHh9jJAPODoQpeyfY2/AP7
IfjDRFA6gkYP79G1jqHtqvB0PzdxdwEmDGDUwB4WAqiBBrI3ya8MX0DHOYCdt0Uw6vAGam6wgDBp
CmwbUQUmC+ZNMUJ7LV8XOvAV15G5LShj3zJaioCfqQGG6AM7ToBJO1nYvEDG5uVkQn33wwefi/60
B10rbbh4efdIunx6QS0usQEPjruIDBxwpV6+Hp+nfO82UnxOhBqiaQIn4/pL+6rP8Drp2pYWX00U
08EztCj2ygzpKfJHxZi9jvoZkqjkRCGDO3Kq7clwxMbNeOPGd/wlCtcDik9wgSNHxQK+9EpkNamY
G9vkrRGdj8kniofQFS2dR/81+fN45beN1rjzJsXRREoauN6sHaIEbWnbeMZ286YRZ4IRlecA5zLI
25/NR+R85NDqN/zdJzCXNr1ZKv7M9cTuXjifQk3e9RXHmjGGhPE8jF/doAbpWtFUYVZbWwx7HU+B
LcFQfxq2juygYFMMTaTLXZ/8mQj+Facwr47OuKboahnqH3ZsciKoWxcL34PGREzcyZQ4kVHfsAo0
KaoEazsOrgb2gnQeBPyGz5sgHgDKF1LYNlZ1GtV4KiBl8mwPnILq3Ffs+OXTAPhHux8NzqLuOMmQ
ZxpoK4dYGulcq7pmRGIijam3jYnwLMJOBSf07uJanhBfNzhbA2hkMKPGatvBb318xreBnIXaBwB9
MGiHQ7aYe+ZhpXlcVR4sAia8CuwpmUbbkzDRprUcZ5z+FqtOILTFX8DCA8IOIwv0fBmo3CNvmwRg
5XV40NO3CU0YNJhWdFsjq40LxPy+bPZlrYuSsI2eaFJ3wBi1QKRFjSKZjVnqubkMXSF15X6W2eWC
Z1xvk2sQj21EyoISzyJxcX2OaejJflUU1rZzSsB917BNITHcwv39UsAjFBe8R++2JI12dhRy8OIB
ZQsNR4yjgMJc7bdKEuzSHxVokcIuWZqr1I03wxFgkd6zD08V9Rhu2efm6Ucuhib1kNCgoQ6bss/G
sWySEXJzFzC2i/4Alt1lUG+Vuc4jdLJunCEqy5BBGgVFRXzArNEXNBPEJV2wW7/9AWi3u9tJBNCI
XzP0qc1gHNHVQI7uEYEVOR4jZ/aNPoAcXlLgnL7d/ekP4H2/G3QGPOFFXW3t31t3P9nbwP36Obxa
y8N6tBcGXNQVHOTfi+fDF0KLg/18sN2V8/im3bxozEIY45XkBZLCdCH+Vt2DWG4BDE1efu7GCzrL
sEAVDWBagH6wN6DM9C4WqmAnriQne+ekcm/MLy4PsjBQbkz1I1HGeC96DkpDyTOhbkeyp80xjzfo
zGF+ZR/o7yOIEFUQ46LKTVXhIrnYI4OcSJ4V7KZPPC3kZDqnjx3wUmK0mAEpkPq5HWlWv55+u4Pt
fpn2irwvlGH++DNuK95oOFVhDdHghgwr4KuuPyOeDENorDbZ9SMpR3iQKmiwtgDTjtATVP+SuXMb
NyA4AAmXYTqwavRBgcmDeQEkqRK61vTTHToITKfx0JSs2A3edjrM9vz19ZPuei4UNauPyIeALVKh
NXYAGGvnVO/FbkvT2Oq+4TUbIBh7QC0CGTZJ9eXjzaQKd3mkSD8qADoDWhzIUuBKUJW6FNL6XRdP
kQ8kC/JPO6kwNYR3C30QZ5R1xMPXvz0Wamz4heFviyd5cjcDmp7TufZi4rZLnDf6xrZbKNmA8hqs
ckjuo17K2HahCpvU6MwYiSxrlq/AHLEsvzGdTMGH4TaD/lIKViW3SMk6YFQsuixxlZFYgloy2Ssj
kfMx1eKEugZEdDNnd/wsAEyOChUngLpJtZ5FgUNGB3g7ZLIBVOCpU6vpebLNliUdc3cECYETxkeP
2S7Yyb/9Tb9v3An9GCGJke3IBrtMORZAYl0v+hFw7jCOC71ENZi5CLVYhWOkp2joRPOzgqpo+pbK
JMV45RdmUHwuEifr/UAeqnFnNl8A1aHR6lqF0jwJTL0s822YOr8st6MRK1Jd25df7ojcxGuLIqzO
WyT7ekIonDzEEgb1uW47agohUFLgr2yzZJZ1oGewgBvp5PUCvAqpIwEJkLevrOEGDQliPro+QCPh
KWUMd211AOMrRRDCgnbZPzTRoQrtqudUW2/iJCoGUS0CJYSWCtBYrndTwlQYkD6kYls9xfFPCyB9
UEvHnzVogwEX8MKJTs4G6tq2IDwCTIAO19kE1xEjLtYSL/cCo9zGFdENTB3nJPnUQpIFZJn3xGtJ
WDsTjyvnxmxi8BNPFOq3MrCxEUlfL1IOE5BmppCajjoSHgCI6rE8xeF4C+xLjr2UANSq4hGnEPMs
/kPYGR5m06Nqa42vWrIIPz1eOeqeBJgWcHTjrChdwvVCdCH1wNXQVVtz3oEIfGd0H//U9tM0B0jz
wAFuguuTEYDGuKKvFanaTs08L+aK8vvx79/RalShQJYOdYMesOhZtWFESl4m7TYkE2B6w22Sv3NO
gREBdhAka1D2QbsduL7h9Vzv0aC0Q2hM1bTp5dkI7Kdg01V/eO8Ye2/OUpBVkCyKOiyDV/taSqK2
1VAb07TJZEf55Z1UJ0WmW3ZMYkc8VmBGfSEL4RdSZTryT7g97EMWgtYsDZJR30Sh2yOM327l8Vde
uP/oaKgUnL0GgGNgm+LJZPbNUNUsbZFu3UgWQBwGY2OszICTgGT09y8ZcEYpUAhEnd24C9eiLDot
HRpV3wTogLREe9A64k8cl5fxX/5PCGo6aFNBKoTluy4kXQj8VNM3OizztOC+eKyCSdAuEZRbeAkk
g9Y9ro9e0Xw9TgADs1GC9yB5EQJbCwP78WEwjxyY8BCYgi0Cb865LYF55ADHGVslhpm2YTXTpVWN
Hq+wX0XZPHNzkfO4seolocKNNwaykLmiQf71euoqF7UIr8O2fS9jNG4Rbz2ohBdq36yIkcLsWqim
KfrMIUU8iHa3b1+6CGRl1ncpcbaO1TF2OVQ9LnRMGuRGTScIUnKiOsFr8v34aNgGJdS6VNp6ilga
+4WTYl5mawi8uBDjETmD0S1+myUZ0H+G+FUlrUpiHTAhAKP/jRLhr2ourJI/gMJs5uEsAKfX9/Bd
HIoVzVU//qozQOvFy0q/CqBLqHrDqKq6xgK4akLahqLco/j8tgnJbINiFvmDzDni7vRcYwIkzEhj
bCRWfHcZA78c/4cEs48Pilsn0YSyuz/+ejrlb+AX6FyaOg6QXJfRUZjPCjDQICNCQgzJHsBgIWA2
6tklx/nT0+rnsEbjytfP4xWdm4werYjRmMoyBwOYtBOKFTlSBut1N5OBURJhJtiaoWt73SyineV6
T7pj/amfmrmm2eGuOdiLHv07KPMvFMIxLWzUR3cZ890yrAqed/gTjHJ5jSnGnpaLICPOUR5HNcdC
K1aICs6vF1QRRbJVj5xtuDE3jEiq7xf6nIZqN/UWRKrKb92mmJMUhia1T6iXlORPiKMDuNSbMk+X
W/vH3CrLAE2IutvSwa6ZlAAMn8jAWJ797huO0rG+P7qlEP6CGAn9TKgfAu37+tvKCYBD7RTjrmG0
6tX7qXYDwm0nkOelCV7hxztxsxEQpkCzEd7TOohI//vFRui9H6EBPfS2huzEloMUYRqsTV4n+901
oRsAzzoykyjlMUdcwa3oEwNiJtRlD9OiAYFBCvwkFMsS239+vCa214HuICw9bcxByG2gq/V6UU2U
qDHmZYWt91LtpZMqzUz0z36jXjGOs5V+1DpXQqeKxtlLNg0J75YS7QERDgQKIBxkN1M0+96oCznf
ac8GRWwqnIZm3IYfxR5wy5c5KBxmEi9ipfmyqysNqUh/IoIzMDaqsJMXkhBoOiBui50MltHXqLEl
g1SlnYFWkaebN+8NNYWAYQMMHZzyG8D9BB5g5CVGsYt/imWxj8GD6pTAOToFXIR2aoiYVcElh3uG
xxMAe2wMFed+1/gxVlWDugYcTqVdoDr4FBL9yztlI8nNZYRqAK8Z+M5mosKFsgrOEBD47GZiwFJM
kH4rdhoawE+JulSAJhgvIqBrtLPHanrzpqLPG7kMRIPwexAnMnfCF3KQJkpGDV7GyHxJ+qeClzO+
cUIwYwubCoh7GBJUhVlLMnjDFERSsyt//EOtbo1g9tIBb/LxOm5MCJUCxwp7Rt9KNn7q83qwhFRt
dupccYxj+xS9PBZwq3XXApiEMXw5CxggECCjeq2j+KaDnQeUoZzzYONoXF8kIxAKoEUXvLogRmTM
xijqverL7S5YIpe27D7FVXXy580qBsSJ99bNHy/r1igy8phHSEw9AZDYUrsDlfDSX8kndVm4iqst
m55zRHeXhsZRcEcgr4XeDmZp7WQkfVCr7a6YKagXOo1JCqDr5rMW/bGJE2LCAc0ev+vF4yWeeWuv
bzHaSXXYJAvPDEi9GLlpW45hLGBLlUX4p8YQ+tdHgGqQC55mFVNbMP/rbpHASGI25k32Sb0ovvMP
pNR0vMagZTUJuOyj75BnyO5viIGAAPTY51aX67OWpskycgUbEmGkFugCZAjQ6vIpD7O2Q347Xsoc
l+POLQFJyt8C6X+/eGhDpZWyUIfAcZUs0fVg9wrn+bmVgCwwcmkgqDYt2vR6LUGKMy0wtGnaJc0K
aYa02Eig1vScx0d6E6SDUZbOoiFEMwwknnV2IXmXtoVRibsMsJu2hQmZFly6spOtmk32h4c4d45e
rzUIxS4ReViAXiBRf+42vNg3y2xkA1Slwk4+ID8vvGkNWXqN7Z+yFZBdN8Ls8fLYIjRleFMBEQ/L
D0IbOF/MLtZNEyR1LYX7Hr3J3cJyEwDmSI6CUn8C2CoBLr5gz3ro5m/5M923kq1lds97G27jIXRg
ISlBZyQ0BO0iE6uOYzgYWZ7n+w5i45fqWfuIDyAPwrAGpabN57qdPuUzcZ0CenV8wuyKm8ynvXiU
j+O8mWlLXnLm5rWibb94SUBmek420ff68hzqEv2r+YTOEwDS4CD+8O8ka+fxDtJQGVBhSLyD0ZEx
FuWUomoM/Pz9qM6iXfgi/9ZP4aZbeU/ZD3gVV2iVQxccmMGWib+KuOUu+hpeahoKhZgiAEAejfpA
esOIR4bCELQ0Uvb6Srcz4CjuK0DahrOSYxRvVJoKoqAxIBnHfCL6eq63UrF6IOcpmbJXEGukbokS
ZTT7VFbeGvycz4/1mX701aKoDiN7h7wmmAJQ6rqWZZaR0AuWGRx2LmcZvF+Wr39ZFCzQb6IIekBr
gc0LCVltQzYLdUDYMiCSos+FLQQ2gWkFkZXmh8Lxa7TiyjrJK1uMEU6LS7RMFyRvSYCJR9JyNuye
ZDxXyNWBBJ6W6q6X1ZlTkUxCWhyGGZrbechwNzqGdYEN+Tw5AleDBaaTEr/O40EuDtJbvE7QsmQC
Gy7CMh6fOuv4wRM7Jx2RSYGK4X/Xi0DnVF9ISloedH09VatBmqvWPDJshTc2fLtbuC60zxUBK414
GEGB2raFJrXVoXpTHHXfnh6v41bH8PMURwaFYUrVxFjBsvVNaWwH/LyjEs4e3ft0OomlIe0IkEAW
FyLwdDMf/LY+hAmZUC3pkoAEE+fAb4TgMUYgL6s08Y/aL+O6WqVZx0HnFQcQ0Mdf1XSCX/MPtwj5
eAy3wLVAGQbGmbHLeSZoXRPq5WGQHYzKlqXz+PfpF14ZEPw+feUxfYRA7IYpS/F6a0wmvzoIv9KX
+I+FUmDqaFwH9cb2QwwGqtDpR3uP0b3BaOwk5rKQ6dVBBrVOIjhgXVRnI2ZtO3SX52iqqwhI8+bK
s8knqb/RMlrSAIwP5UkGuNbZT7942gq/hhaGQX3QJCf/U77kL+NLtPPQB2qgv2J8k5GX65aPt5V1
1nBYCDBpMgRBk46R3+v1qmEiq15SD4fhM0S9Ffmn1pF4Y0N3hCCjpsOa0flSxDTXQjSM2OegvdQO
QzvP2nVXg3G6Nw+PV3Kr4ig6XQhhFBAJ3TSMKwjR07k8LMLg2MWcIas760B6CqAL1KrREJNZRxOa
deCX+qGSn0bjyUjXPYDPFM6R3Go6gJxwEhJt3cdoH13ohRpkY+wD6TvHQtSZ5r0rSAmK7aJvV1HD
cTJvzDOuKSw0zAHSNRaw3a8lWbWkGLGe6geJxBtkpRDu8GBvbnUaHCCIveBnAP7mhkNZDbNRL0JP
P/SxO0969/GZ3x7I9a8zb7/maYKkJ/h1n6bU5rGdTPPk5Z/LQC0ITiHiR6SHGdMZjoNvSGVpHKrA
1Tp7RNeztAlbjmrdai9+3UCsD6+fNp4yhz7qXh7X4wDV0ucBfL1n7v24c9hwK/HS6GjeQ8sB3csL
tSrqtlPbJrUOG7+ZeeKiq2xTcJLE+cfbhW4RGiyg7gTHibnryVB03tSYxqHPXV9ct6ltdW4izP+b
FMY7miSxj9A3YxwkwMNPxwLgkZ5d5Jz7cfsYYFQNnZxoDaEdDezTXKeVlvZ9Yx2q1pYTUi0hyqvd
CfmDP9wS7T1haDGngHRw+xEAXJ9PUuW61XWSdehCEhp2ULrbaIXeqf7Z59WTbmJnDG5R3tn/yaLf
cqELY2xW/liJ1kECPu9q+pAaYh3DJQgsXCF2TR6T7x3lRm4M4TrS0Ug0WsxpFWoDNCOx8g4VsAWQ
AUfVyjg9Vog72o2yGG4OWifQQ8E2DnlR4OddLniHfnCt2vVgbWr//5H2Zbut40y3TyRAs6VbyZI8
Jx4y3ghJdqJ5nvX0ZzH/wdcW5Tax0Qiw0UADLpEsFmtYterDYxUQbqwEXgGC8l9fCic13Tg31QCz
zRfusR5BKhQZPucxSabmSwGuDfgJFe3PWNEMVA92Y9RdUve4SA0F9Zal4uhO3//1PV0gqocvBbOD
+O83MXWlAkq6UD0ECNyxAwlA+eI2jlaZCiuYnb9lkIJMJsCGBLNBQ7Abri6F0ou8k9ecgthxFt1T
mC2Hc6YyHNxZzQPzYdEmBnQjAE2Ea5IyoGrie3Cgau/0HKBvCEwOhtotk2OzDRaGHyFpjxtllq65
M5OCIfvGgZEAWiasbvBBfm/b1VYWYqz5btt6JyTwXNQwK6cGP2Hj9APD6s21D2tEExpSa9hT/MdU
+0ZOFDROlbxTXD7kuaU1jt+93b9H9IsK1CaPPCQhK0fYi0HRUxGuPqRcNKTeqeY2uEQ9b/WZEymM
hZBrcu3MA3+EdCd5jlDrQ4xLvUVl4GIYWeBGp+yYnlicHvQu4cdJ6WSBaEHQCCZ+uoRAHIVWB9f7
qXwtmgdhL7O+fr5HsDQwoOhghneGLPZUQC3IiYh9yk6aE5rNc4wuJ4Y3QIM/UfL5bVlA0EawWkjO
TEVUjY7oXBnqkwKUaeb0KIZLZITjhrfyNYiIRKNrHHV7zj7BPKeslwsGlmeWGyIfoBJwOUnbzMFo
btmGbh5JzWkwBVv+0JDnyzB6MX8GDvqQMqtstJ2AlQAmmUywwsAq8s90vZGQyII/NMFZQpPdz+Kh
XX5izT+B2b1lIB/CbCkjtjDIIzT6R5eFIJw9h7/SUeUGzB2XC07eVLoo9Wk7+JDevvYopoMlVreC
zGh/ciN/Ym4tObuJ8pO1XkmjLBUXxKnY8nVwxmQjjOrm0L6FcaOm0CzR0KRZ9+8zDZSG4SXS4OOj
iKcC/0NpkuTqSeN1bXCujHwdbb0jorxNEwIDwi/LfbfiLvVSyRnJgFnlG1IJQQi6p/C0IOyj1hhJ
vugNqR+es58uN330f6ZL7e1b/COgW80QdUNdVSxQ7Vxnf4UCQ48wGVdTocyjkI5oIcD46fMomclP
dkjQltg541o182idtKbGyA7SHtvvIhcwZIDsIyCk3cMEPnCl85CnmuMq9AEaUY0oNYaXP/fPcG4N
yMKuBFELK1zAUkUBgoLn4Sc/L7bad/LReEZnxQ9CQlp6pc3bTkSHaG+mJwLtvf8Bt3f26gOo2Lri
5T4c6hjHiS7Y09AboMyzeRtTri61s1gvGeKIdlA3ZLJe6j6mHapHbQ9xoGyWzXfx+1F+QEUSvbnO
Tn9cht8sgurbJwmQC4CQeFhp77GSS61Eb2V45pOtiKx7n6zBZfzkPfKsjOi/bOX/RNF53UzWfS3v
IErXn8SFFe1aNBhLyGVpL+HG/2bsJDmY2U7CV0BvJlgwMC19atm6WI6jVOzDs/yUvcfn6FjsE6e3
uov84h+jM8fK9NwypcACIp2ApDJeSPpt9AIVIxF4LK9KrREFVu5jYeYYitbv2z2LLeNfhKngBkD2
CtabUktPiqqk01rsZbyDP+TthdPCVAZDBXZLXgbngVWav/FMwauAd46+ExTmeGo7R7eX205Uw/Pg
6P4yQYfv8RyzUPvkR+gzk4DfUZEuAcusQgWCYxcBztkNwdmNnhv/J7kcONXY8LXhDX84kEl9HhlK
MvNnYF4I96CMqB2GRqSiwVDgFjkn6MEZ9fgv7pz1S/QePSZIRa+KZfRHwrDl1lyNjwyxN97Ba7F0
6jHq85EfC4htzBg0FA/eu3Ti7fGdf+FYbXi33iM0Pf1mvqEoCBOn90AfkjgoRCmCrML6HEEW/o0R
SsaXZ4LWz4xYBoy4K9QRIoWHcAdeNDEnlH/bqV1eDVyQnIGoEIx02XKm8S19jE/NOfENxj7eEkbw
qr/wXmTaqFsQNskC4TWElev2nDhNYbTP8cZMHsJNwXjxiOGl14WHDll+ZKeR7adEqXmqdoArJufU
Do4Zi4eY7hcmvgp5R//385TdX3jBMKRukZyDwVxky7B0wugSxsawTb+LzwxDzL7HEOfFvwyr9Ek7
dOC29xjbeeuxhZuEZpnf3rIZxVVfuEWpaX1yBrH9SbZAjzR+Fk4ABObi2FpPulOb/KcOlz9bVduG
scGzejvZAgKDRACL/AwQXlNFVSoJZMz8mJxzlPs7NJgFkRHbwDSZ7oB2y2YZPXIbyXpb1w/Krr84
6ak9gPF+pfwgrDbkU/B5X7to7p3fM7n+IMoa+ahZVVqGD1IMcVN95PYnGTAQ/sG4YkCTMMhewRDI
znS/i9Ux2wK/YpRb7vRVYSyq5+hPGgonwbpeefvYeJOs2kE7VT6ig765hMwhhL/OLK2f1x9LXfM6
K2pPbPGxMdz42EiOgWrG59rkluKLJZwUq1m5B/6lWdfm6v4+zT0IMvUX3RVIOsKH0Klzy6UobYsy
r8/aEwS36y+EaOVzwpwCd8N/QHcVeChU0jiGXDElqPNKOS4ECAKw+2lEV3W0Q/LGGDdoVFj2DBs9
f++mwqjDD+o0A9g+rc+DOYBZ7UN/rwcwkz3f37u5uzeVQp1aopdYpgspve1f/GcWHHZutECJAzVF
8YE0vlIR0N9+6vS36DiVT0TwxcjDWT1KnyBHern/8zc8munvE9/gKpWkir7ncgF+X/TN6D3a+ue1
XhkROAOeErAxscrmt+Sh+Ic0A4pZKsnaT+UVZRF6Cy8TzsI5xtDEEAMtxoURPheX7kH+ZLqj85NG
dxgSPsinIzpEjDYVt8h6xExpI5xVzRSf1jIkETD0TsTstBj+ocmfGBtKNmxqESYSaQdY5Pwh7Mpa
OPPH6iNdFs7J/VOuvsJDEZkuS9j8JSaFVFIpQn4I6UCy/KvTEz0/rAkfxjl5Dv8UldFflEP3mjzy
O+RMWEn1G5aASEOzOBofdSg2Jc0rIplbBJxwzt/62kAKvzVGc9M66RGk+p3Rvt3fyl83cLKVJIcA
RAfCXcIfS2cf0dgpVVHhVpd8vfhMvgOrRZNJYo2Yr1Zv+cfSkiC8WpV2bXerZldaybnb1svxgT8M
q9C6/zVzX4H6GsoV4TI54rRAry4i5g0WVoV2Uw+sNyEAGoSv+et7ANPGj7dk2PkZYHMBRC7Si+gS
Rp/QnHuIC3tgHwtROy+5lb3+DMDHh803TXXLkETzDqEqP5VEXZZYVGpFKCFpcPJduU6XvfGdAug+
gnhVNms0/NgCWnxq8EP7q9YKHG2pgiRcsIKlv0kAyfPs8ZEVKdO0gLOvorQuU6SGpEI0eNIDRoSG
f7RNuk4xzYQwOUtbAeS3MYAS3wYYNUBb3uGPx2QczhHthYPRD0bsRGg4ihk5+Nn7S20W5XGPscQj
F4PN6kyAJwCYINRdpI+JoXazF5GSQz2/QpXpWRb+ysmeCTcQce/BcPL18kGIt6qdCxDVn/tC524N
EQrIC0KK38ZqShN0nusSJVW082iTsazSSlmNq8AUNuFhQGtqCUa8BxDhLTfYV+e+7Bv7CouNeW9I
RMMfpWc/dFKr+mWYc3DJjawwe97wkL/LDaSd0BvPs+pr4sxeY8AEhlqg1govilABTE2oFkVZHkZe
eKlBXdfsP+XNYP5gbNZDgjYsDxV+9K7xy9pBTgFNayy0wgwKDyQxOlgIBwBgvqj8ks+7suCaXPN1
L8XhRX3CRA+wkOeryjYbxjMvkksyMaWUGMp4dUIRliEylZfEcB0F/GED+NN8E4GpuC7hN8uGf2jA
CBeA7VAyCF2RB4rP+ycrzsJ+6iOorY6B2lhUAT4if/VWHPgsMEkbAUZmIm+D5soevDzoRMM0dCN3
NAPqHZvKAwbdm/e/49fHoDcDTATIUGGqDsF0T/e8aJog69wqvFQfkYWUiq2D6c4Fx74ILryFnVj4
KjsHuWOPgYqfpxpktRgSbAZOtlPMEnMwMVrxTTWaNbjvHN7Be2D+IKrHEFhE9pjz1pO54Ewc8m/z
1uyzNXSqkbImLib12X4YtmUkyuGltSWQ16/RYkmIi44jGhlFUB8MJo+h4Pm6cDDG4Xhq7M4GeHTN
2xLoXYyPBED1vjfOwZJ7ZBJvzY8WuC4eYDk0ngFFTqc7erHP1JKPoktv6w/SW2ElP/ljuBTRGbpw
6lVpgTUE5KSMaGFWg0WN/0osoJLTk+yAnfeyAWLrXePIx+yIkZe2bo2bBsnifLNY4mwfxM/7+jPr
7YBU+JI8/HtSkVPp6g0fIDGSe3x8GXfV8ZWQ5MIeB1ZojwhGT87jbvfifD9+f7uv3UP0wOVGy3Kj
idGfqgJx+dCPgJIZyA/o9HGS6CHKtkV6cd9Tm/sQrIh5W+f+DlYJtBbyPPA8sM1UkDTkQuG2ZZ9e
ho383LyDterdJxOIV9xp+FNb3dl9gUrtIwxCyZfMseDEIM1WCOoAgq8V0YpMxT1lJ9VJ4UvpJcfE
T9kat57zIqAol8IcwHFnuT5EUe6Jo8ywMERtHKGbEK5mskqOvWAmJr/WD+VWXaMNYSUtiyflUNm1
hXSME5zTJ/3iWiB0e1lg4uKBe4ufWObyhuOHA7jaAspm83oQcrlOvmmJIiyYSwvHtxVMGxOXme2C
Mvu+Wt/QKbxApGkOCkVakqd3qVcSvZfVLLw8ANBsnUSjYszkmrU7495cSZjdVqXPElEcIEF+9wqz
e46+MZRzG392S29vSKshtOR1gPbKJ0ApWIOtbxgorAtwDaS5SDBIWQo5TaVGQvB5SRKjw9O3Ko9M
RPLsymBOAXB7kIJsHmlyoB64tHEXtZd42SXddT/cF4Q9F8/iR7LxzygsL5VN5BrjD7iNHrsLz1Dh
WXT2f8KBtSNYLhHJoen5tWVXZtoQQvgFHPUvvumf1V1scY+pE/gG64LSbimRBmpWzPpDwg7ICuox
Clt9LBqZz6CcmmoXT1Fi9iPyph0jPzlzkGhB1LKKrk6SvBiziwSoi+lts6d4K2zyg7ZiGQGmKHJD
rnwxdeRzTQQe+8Jt3X2+jh8wG2bnn5A2/NuKy++iUB4DrwzMN4AjU0ngFJEiVxCyS7eRLR9p5s/8
RX8KycChRyVksmXMsi6QhwQBEsxwrFGSlqlNLBFk5cSgXqQHJAu7U3XUHqKLv5V+ggfWTbuhGRNZ
1C7WI9d4PhcXl2gbbGrDxWzt5oXF6k8bK3pBlLHyVa0HoQKE+Ov4UVrxD8BHMy7UzXUgpYI+DPit
ICWbnlHgtpEY5UVxGb+6D+ngf0qlIb64H/et7iz7j5WgBIE0B+g/SD6XMkwiuN3QBJwVl/gV5ebt
ybHtfmvgnTu4xot5XJHxyPdF3ti7X/AA2rrAo4vmg+nCEnRhNR5fFZfk5IHf/6EGgpmFOZlF7ci4
AfpBmq/AZwSCQUoIpwiZ6mdqdSG8xZ8g2Og/ve+0MlXMfpCxOh7cH7mzWnQYOlAuj6Kx8Y3GUJYk
NiGTi8+ENf7+umeh3u83aYCDkp7wee5xMQ6jr2lcjSBIA4FfclqiGzW1hS0mDDjIZMUrdYtsAVjy
9TXDjInE9F87GLRsyp9pihZtLDpkg5H2BeQpIUY7lWt10z5UNtxzO1t/ZHayfOaXmh1bLI7fWfxH
i6cMTtzmktB4XnMZbXBCOOjyh9fKO/najQ0EPLYCxNfC7ACwyE/irj+kG1a+5IZ1hTuDXCXpMEWR
kp44p3Sh6gdN21y83AzyXeVZKrflVtVLutd3LB2/YfEIZ5qG0hZa6QDxohZcDdEi5uKkwfukGPvw
rOxXmBG/+rmvUr9U3PSxXouhfDR0ly9SLoSYwQl34kY5K1/C1rYxR119LFfuzlHeDQe8tK1xWutW
+GFx6+MRg5rejw0yU+ccUz9+/jbMJmd9/U3U1SuTqk7rKm4uYrSt2r2UmytI8UAYqZP5Dx24bH4G
zNAIMcC+dEzxtDzGLLrM3+iA2hhQZSC6RhcjPEo6Mqv0qvVHtakur+8Pn8gVcUa9Loz0EYTygVEh
3icxP6IlDsNFPLDwkD90O/1SvHLIpR0OG2vDG5uPePUkWZhQBouB0Ww+co0DQoD/++vIdLr18f6Z
3rqqpAEaPg3QtfzMkSqkgi9FkujVH551I3+UMTfzjMGPT+qyQ0pRsjBIw+DW/FKAT8etq23qFCuf
4SLceBcw3gNxF2DZgLMhGTa10moeijogxs0FTdh2iXHnyO7/jlPAlAJ0TGE+dQkN8paYYbZkTcKY
xdVQoYlw6nkVZS8dG99vLvJe3rTnHBOxLG8Dzm60BlviK9L9vVPYw4JloekwjJZLxZwdKA89jXPr
S2WVSKL4hPQCmcdopyDXLiV4N1wjs1PMZ9AvC0NkgGBnoA1KPP0W64nrtZkE8dw233GHxUE/9S+L
w2LfO82n/ujvWTRm/3LKZOgYHHcArKlTLlE8Vr0+bC5ubyTP0Sk/+/a40s3sC7z2qm8AE8O9SZdz
ZfEeIFvugQXXnHs5OGnShweDTGh8KGOhS3mzCBd8fel3oBhYKZGBxtknlbWzNw/2SgzlgApjmQJi
JGAw0o/0xb1G3yjU7+Rz8ZBmjOzejThouiJqS8chzcdAgqgRnFXvI/ZwH4OmDOnqLb/r93pn1G/3
LQY9jY+MPkFtBv+opIEOeJLpXV3wo5AUCfQGTD3lm7tW35KNomy6JcYIgy8BU/GSFy81VBZnzyxF
QAmm+xzliufIxMX6IuMpL3eqo7/q22IvDAb3k9jBIxNnRJ7NiVlHyhQtD2AJIPQhcO2mK5WHISwS
pauPRbf0BSRGshRTZmLXAqiwOC/+INs2MN6z+VMOPn8AbOE1gCdPn7M8u4IahN7Yo0vVEBartjH9
wUaiFlNL1CUmi7XPLUNdyXlNV0mmKqFNgBAIoQmbWiVcdk0eKp8/CmcRTDidI3bmCJqPH6FhqM4t
SfCPkcdDQRXJPMotlJN41IF5GI7aPjZLUIQ9nzLFBPCUycs4u+gEk4neMrjlBMxBT/GOPU1zY10Y
wJcIJBEiTs03xG3G8HNvHJaI64CbjuYbOAAydRXCsuGFus6l42Cm0jJWncTMYnPhlJuotAp3Gb8y
7t7MsYZOIBkL0gLUpAlD51Qjc2XIUExKMJrZ0PYlKpP4E7a+rXZI4PUYJmUWMtwEhtSZPaOkUu6l
WygxJ3FZdFLfMTTt232U19Gu2bkv418rCFkeZh8ALiED40otj3RM1EjDYuxhjOIExmuLnVGCkH6X
OkCmMVZFjP1U76fCqFW1vpKGYwhhufaQfHQH9JpVxTLWMZtX2dSA1KbOYCyZvjpxkqdiMZAIKSt0
o8JRRylueoQxVywKNw290/ZzOIWviroZHaW3snXwJWOiaQ6h9xc6i4AJWh98qGgQBnZ/xrm5aIeu
FfgwPS3OXmXYPcbBVqx+lhsycAvQzw/cCcEAUQ9rU8ZRoMl6egJvLOftVG2XvAkfkukvDB6ThdGM
UDrKvltXtrhjToGY+xWgqMcdBE01pEtY5nRLh0biAxUo+lNh5bvsEK/lo3pE3x3YtrT1eNTf/VN3
URzXllHM1desoZmzUh+hyL+WT1nQMvfSHicgn0QzXed2tEmcepuuwLGJ7AZ65R1vrdrhyntQ1uJR
eozszBZXGDnosOq7c3eAzLTRQX4OHg2YPbo9uFDzvC+CQjkBTviTZyieJ3tvl+y8R7iSD6zq9dz+
oY0ekTwGosEUASFO6TI/aGrViJx6ekX68F0GNSv44x/yvTYaY8hs25p7HhhoCVwKohVi+iB4es5V
W1Rlk8X6qV2BUOwlPRd78c21u522ih5Cp7L8XfrNHBw+e0tgjRDDI0ICoSVpDZxKdXM+XAxS754a
xQjA94gBCJ5zUJ/u39KZNaKkUNZIiN086cAJekoM++WvDTj148QmXeV6tSbjeH7AjzeHASmqh0v3
CFBjbgAY5txfxtxJI6JAZ4qmV7zA4KKbiiriUOy5TnJP4CouDe5Lt9Oz+8avJcUIA9N90R+ZSHdy
vSYWFd326L5CKx3hfsYEialId+A9uVEE78ytvG3QLjFcXrd6YHTOzYr/LPfaIXtBro3lqc1eRYiF
PoBNAo0fhHxpKlbpCmX0Zd8/J7Idc0Zlgi1MQsEcYHursCuGr3FDC0GbBUopXG6Mk6JTjABN60WX
Bv45RfF3gbKOhJKVi/ml7397gKQnAiySGLcJS4rLPV1Wmblq4VV+fPZAXOSo3yUSOC/+CweLsgMR
87fyp2eUymZLoyRSG9mLrochC158Fr5SlI9fMJCr2qUgDWTRz8xeKUoQpShy1xce72FpAZmto5zg
VIvS6v7+ze4xJYOyUYPYYqhPhMW0j7qF1MH9X59fL+rnqYcWBPDg+pLw8/4lOwAovlwcInXVvAKn
pCDrFAKoyDIe5Isn14sSSb1urSu5XjVCZGd9dk+xiIZK5WhpNUb0/jm6EsOAzGIESho5wytTpfPt
uCjJAkEDqCFX/Bg2NsDe415/lFmj6G7JAv0Xnm60NJM+yqksQWz0QqhEnBVmjQLeCFLorwGjXFcc
xg8x2y/IxZnuI95mOEcwjHgs0Qs0lZYko1wUXS+fX6MPLC44+Xb8kj6rX+1H9HJfTebJfzQbAUZA
WCgAlgW3xlSWlI9NxUeKfN52Jsb5eiv0ao7ooPTBt92bb9Xl4wNZUZQdWB1q87s8FUxFRGDvSaPa
l2QA9SMVaMrww1v7jCs293Imq0OVe7o6Xk4xs2oUIWSfn/P1p7uOHH3DrUF+ZrF60n4N6+zY/reV
gApOhaEdwQ8EH1vZlis+M9uHxUnykOauN8FOxTz29qC6y7/v9IO3fHWCwFZOxcbZqI98iI2MnqWL
CERqYAnHxZ7bA+5p3deW2ftJiaLMop4XsRBCac/L4rhunzlWcMD6fcokLoS+iWpXkM/iEXOOQnHp
Pw7JshlND+MCK4ySQh/HRv0aB0sOWPbyxqXD9Qb3K6oxZH4WpY+5xHW9l/rKudxxxmLr7mrLfYCe
ONWWRR8x94ZJavEfWTTqIkTnVqEqrnzmnX4XLo0vDI0rrWzHahuZQUugGxNBlEpWfjDKXLCQz4tz
ebEl0I1v+Tf5Md0CEAbeUMksnwDeBED3sWL1b914gKayKb1si14a5ESXz+Br8rbu46MxOty74oxg
P/d8gynwhkGZrJVSzsLXvQi8YzIapEYMEQZVq0NGBt+/AfNcOLWjlIomOeaOFT0nA98crtPHYo9a
sbsssaGS2T75m+aFxZk890Wm+0i9BgDalejFg2JqTmbseotxp+c2UkEsDqwFKG4EBUT51DkFepwQ
V3lxzl/5n4WN3pOFxVWYjR7D9wGCzme5JrMFIff6S01ICGkAjqQOqpYkv5QG0QeCjkf5xFsL1t/D
Y4gMxBSIN3VQBNH0KQnXB3rQymhjWsubftcDr1btwCJrseAQ85oQJYnaPlcqhkUkK/6ltLkVt8Ls
402xL1dgurHclXAM1kCHb0pmTor87OSxocRSmxjxYdB0I8R2G/8xWMlm+igc39BOs9Zsbs1Q+lkA
QwmjlD71m5HjAFy4RIeLFxnyeQQZY7gvViz8yg1lnJ4bpeyFyHsuZn/4F26lOQvb27h/FEvZCMAU
+kxu55uKeKUklL/aJZrkxymWFRwehJcUSAPWemZ+4+/GEfL4BcCa4Meevs2ppMdKxEv+BfTelrrx
Vv1KctwHhCyME5oZPwgigFACfYXbSOs7cjyZGqllcMks4J6BmI+XyrbdqstoPZqEUZbQ43fAzDwz
BM9Vg8wkBFYfLfIgE6I94ybD7C43F8Nf9fdOCnJY8c/Ckbcs/NQcKKFMJVGnJfcgsIpbSKqXLUDe
aAmwXiSr2mYsg0i0eXq1poKI2lwFFn6XBe5IlgRmfO/w3j5+2dpS2Q+2f/LekBZkeT2sLSRneyUv
H8KRy2vIG2CpCMdoYzdLJCWEv7/GWBhqHaDnJW2YNKFBECdygRlVIXCYDelYFQ7ag2D5qFCx5unM
gTXksK5EUYqfBYCAIKsdXgqr3MV2YcbL9xZDiZNVYPWrLjeGR/FBeyjWisljsPBw6r/+FChjm/fV
k/UdKhUAhAmgvUWN7+jAsi/gZtQ77Yh0J28OVmqjeu8E685uXqN1/BwedIdMl43sxZqpVDPXdroh
KuWJ+VqhwXXAh2AGzBIlusrkTvXL11tolPsSc6tcy7VYYNR5GhRCAVWH/cHYYxBOUlcmSsSsVTpo
VmurpSHtfHPcYna7tuQfil39sTHDY74vXgQW7dDcsE7lUjcoAbESwG+Q633IQJSJArLprI7SuWmd
yqBuTZ/7AYHZkVvDATXzqS7dc2L/Nf0/MrkY9QViIdCPA7pMc9DnrpCXzYDuEt6RN67DbzAgDtWC
yg5Qomgc16mcciVsRkDlVDsDAr1bsXho5+ECvgEtwcRDAzwP3zM1EN2oaZna5cml+akOAOiZO29d
fAlP4V54vH9f5u4toVD6JYsCOTVpp5mKQiURTadjkl5K0B6MSwEPlrZWMYU1NfQNssIrJgSCfDxl
bUHnLoMJFZlZkH5RL34KxjHQ6aXppTIKhK6epZuP1gfBQD6ynpAbhh2iwBiDKI8MsKbcGGXRFnnt
ZuklMh9ZofH8kEDjDmpyoGIJehQFyOnORV2U96PYR0B2LkE+OGBwyNI6o0sf+Jj7hzTTfCIJqXMw
HMCxQGfCVFLham1cjGN0iYzlYrBbExnXknBO3Bcz1wXIAb0ICv2EEw7MWlM5vFymXaILMZqXAFI7
SMsKjRYYj2uFhw95FYMEg+XFzHSBkkhpn9o27dh6Yoymw3y3D6RN0plgQzWL0SbcEe6JWQabvb1k
FBKeQhT/0fYGptrpGoVccwchSBIgqxaGvNkDXbSureGyvL+XM4NIiaEWFi/8IambGDfYTJ7ezj+s
fPXcOaIEUBa30nM/9nIIcJ3FtjZ2B8kKDfPvKxmUGMro8ot2zPOKrAN9kiFUTzMOPrKDjGd7njug
5FDugxKMbqUnOJba7m0sybY9Q15rhmcuNiHwffdP59bdxUAsgBtJfy0qtNSNakteKwOJiAPVS70W
v6sluHswPJnFIDdz08m6rgRR6ub3Yzh0eZBcXgsDvVvAmiY2Q9XmIRSRAYJfFLgQDECrpyoNiAsC
0iGDDPsB27beRbvzkelL3riqEyniVEqoFQUQBJACTkHBsIUVYKvIcz6hRfbneP94bm0aElmoMMF0
A9FCKUMvaOgFCLz0wvnGa9YDNRN6xmp1X8gNo0q4+zDVgDSfgMphup6s1KVClhq8DYb7Lj2k4J3j
a8esGO3xNy/qtRyyr1fOPoDeHMelkPM6uoa+N7xLHRubM5Pq+damXcuhVDqLpV7SA8hxjyJ4gtQH
BIEWQ9WI1Zo83dC0axmUNsuFj2kfap1eti6ZHhr/6VnNdzdv5rUIyq5x1SJr9abCdsVr0eFNzuLe
JfPMKJneeuomKyG7eXUq/FhLSiBgJSF6D+xypxiptl6UJzkFuvqJFa3feg2uF0UptCCAXXyosKjE
iD6iwDBZWHey8XcOhsY/xnIqqCVIwi71Wl6GG8ax37TOV99PN6HmqUxw9vh5dePmhmKpxqE0V38G
tMgXL/evJUsB6Nr5olS9tvTR0juYjbkwkg1nFstkJ6BDgOn83nIGrtdF3U2959s2a0tyLnAEbDE0
IjuwuSVD2xhXk3ZDw07tuXKEsmHC3rklIEAzWHqsQ2LpAHU5s7gfuiHCxhU/oS2vv/XtWgdXhBWd
h5W4Fbfe8vn+UbGWRfk4XcgpXj5A4DI4fSe7zYq1JMa1oRm3MjfmXYmHgFcZ8Hf5C5QM6/tLYEmg
zECXF1wz8riY2n472r0B6Avr7jPeGfox82VvREc1Dr8DbrFwSgsNXr7BeDFv+gD/aDJAXlN7NjQx
Jy6qlmjyYLa7whj+dPZmpaEt5M/9LWMYA7S+TkWV3ignpYRLg7aEUD/urCdwtXaG/FL5aEhhgVsY
7ycGQkzFNVLlCTxHTJu9VDQUqnMwOMSb3GRt4S0H53oLKWPgiZ7gevmvMVBA6aKZpT0ulVW5lTEv
0zRjk7GPZJ/+3WYDvDNdmFdpclZK5PpExjtmBYNDaPcUPbAu0f03ezbUpnaLsKsH7B+mW8jrClwd
K8ZC7ltRYKqnC+E7vheDErqHeLE+a4/+1rRMjdUTw1QEcpevnuw0r+qOE7AQ/sfAbO7RNMkcdZYV
vW8RMHFsKqVNJQGDc+BGdSbSP5qJcvSDbwYYO9h+pKBDWfw0O85JLVZAd1suqcwhpYApWNQmRl7Z
exznw3qj42dfkYaX5/vndNsQ/SOB2r9ECTqez+L0IpyzE4adbyQksELnvhDWMqjtEwqlK3kXQqDT
+qmzV9LjfxNAuVK82gdIXkBAMhox+qC0r/DpvoR/UbT/bRSdQsao4bEbBojYdyD2MseDJaXWBvOH
GFEo2Yu5AfhHDmVIXb+FX5VGKXIE/DMI6B+eYotxNxlnTnd/Qtc0uaihVR0Is9D589Jbm3zPEPIv
Lts/C6EsZ5i3ylAuQpgYtNQmKMZzRuRUy/AQr1jXk1j7e3tGGc24KxMpqREahrstGFBtTQIh0du4
T80VKzl123D+syrKnxKKuu1CJUCecvOKoeNnxlLmlYrfYOqf36dufKpXgVA2OBuh2iwMQVwKiiEc
uEO15I3ELg1QBfnL0yn6DsxFb4jwrhgG4baig/Aa3RQoF/A05a2otEruNyQ9Cgaqfi0YixUKJOir
MFlvHdGA2bFdSaLMAsCkTZwryDKL3wWYn5HS8cEPte336MllONu3Q7srWZSFWCRpnAQtVjUAg+WZ
3e7DtOLV5udZgpciMnT/ptP9jzAaVY/cWDemHIT5a/9sFvZ9U3TTml79OmUhtELPXBiI9PJM+vdO
ydf5/u/fNA9IhZKuAEy/oiesFUAyKGAZxsvdL5fJCkMPEwOe1X0h5GxnZ38lhDqPPAc7r9DDz9Ec
PKTOEwBI/02CRDm/JQc8nO/BxfZfQdEI1aodfsVwD28e9D+roOfRoj30/3u9J+fI0Nibp3z105SH
Kw4Bas8VNkh8Bq3UBuPIV4xzZkmQcERXrlNe53oE7CxMGeqBtXV2T/9xCZRZdlGZ0zgdAuLHFs3g
FjOEvm2rrjaJssZonOoGfwFVbazk9JmZj2C33JUmYx0MXf2lnrvaqFgvJUiClOH4+ql/wMP8858u
A21yfTBfCI0IAf4F7dwOBniXzn0JN5+tq42iTO0w1EmmoJJzidfeE9hFmOnmm3HLlQDqPmtZzhUx
iZNk57lcSlv0T8JmBGDy+E8LoU3rQu7GMCpwLYqDZ0QXTMb+e/8LGGjQvssSOlkXdLkrKVwEFLWU
wW1BZJ6Zg22kHkujbjlHEynUM58Dsa7jnwwFJ8n+FIx1tO5RqhlY7v2NOz6RQ/7/leoKWZH2PFkN
4v812bCBpbs3NAvdxxgxDI4ehCg08ieSpdQHUVuGSNwGexJI/grGkc8R1cAJXougNmvECBNN4CDC
fceMpueH3K6ecsxLEp7N6I9vMG77jedvIo3aMj3PhLHO1ezy6u5tvjBlNM608H7K7/uazJJDXUkw
CXd1XBE5wMVghM/BdA+swIslg7qVeEM4RW2xc4OpOpiSiBcdeB80o1/ur+XGO3i9Z3SmOaoX3SIi
cpZla2QtM5lww7qAgAEBMNAPAAjw1F7pdScI3Ii9Cp47UH1o62CNGUshMkus638rkTURRW2Zy3Vq
mIkQpQCSvUDQYvtgO4QG+NZg8C+shM/NE/pnZb8v3NUFrUKpiUKyMsXQbc5szUNk/zCel9vW5koI
5TGCsKRvmh5CIiNcbwdrPCBP8sTwhZhSKI9lUGp94fOQUliys4+2hek9CT9PwwtDEGvLKL8Fc2oi
oBV+t6z5EFbq2Urff+7rs3gje4V+WMJiCvwLqOEo1yXrhK7sFjIJkd19dMj/H2nX1Ru30mT/0BJg
Dq/NMHmURrKkF0K2LOac+ev3tBZ7TbW40/v5vtgGDEyxuit1hVO7aZ+d/c3Fd6JTdEJHwvFlfJqO
hYN2BPc67ZVoA2uzgXmGqW/0+7C61Oc5pvZrCS9AySkPs0YeI8f5dyQYeegNPO8Ua6B5Ydn29OPb
A69hai0y+8IFIwyKIOuT3Ir5pajJcwXsYCUguYZ88B1vgmhNY7+QYuSha9XC1Gtw07jxrkztZ8xw
13aV2rT2YOx4qDQrtu4LOUY0rFCW+iADuYP4e4iI9HL9btbU6MvvU/oLiwDQjbSdMbp5mW9Q6TZq
G/gsOdk+FVv5/jqpleDgCyXGr1ao3iuBBErTRrZPzcb8tf13BBhXqiZaHSv6TAspov0TmF8cBlYs
wRcGGLcwAv49z2OoCtKjO9WtU/K2/eCEAzx1pN+wuI5qiOShSyDIEXplvalzJ2XLy7lcvwigInyl
USd+rRcGaHQfp2KjOuWT/59ittARoH+MCpY+f6WQKNgB7ou4Cf8R6CaXwSJ24dgcP8Njg9F5v9J7
yazAxqFHsvpx+E/HfhkeGD1PpWYE+BgqCgU5RSR27i034W3v4rHAKHenlnkwNhNyHyIKc6lTOT2n
bW8lXv5yE4x6+wJ2dkkpNR/R3rKBb8Hdu0nvkkmtfKHAqPWYRI3s+6AgHMT9iVYOMK06eo9AQ+P0
rF/XDWwX/SpVIvLUc2PgRqqKmMQOUI2vtlz7vuKLv/DDaHlZYJl10uJOnvG+kG3RNezqaDztOWHF
dbsOCPOvzGANQaHkKpi57FrCC8Q5J8WGedBM1YpT/LjYOwBCx7qWU1txE6qck/p0LQtbVWSZ2gwh
7OFgK94r7YfWSXQb8558180u0Cq/npSvGqHmFxAwjXie+GC/Fy7H6K5SwO4BANgD9U39Fu/rJuaa
egVKYqCjqJiJdkeGd04UpNDv/KYoCyrMjTe5MkeBJUNRtgZxmnRb4QXutQBBARxNATC91u43Ivpb
CwQWyVnfbFuM0HQ/Ptw38WbPyyWump4/X8OKCPBgIkUQwXNCitfKecGgDudUV4VwQYFxAoVcFEHl
g0LbEssWbg8D1PW6x1+1bgsSjGgkfV3mcg4ST7g2HVQKn1ynwGOC8QIxCiSC2kLG09rxImIeQ+yX
tzmiwZG/z2rCQpHSLqzkYQARjYQ9adzesW682HCKy3VmeHQYZ6B2ZhNVLY5rsl/r2bPserZd7fE6
Ed6JMf6gHs2o0XErl0N99NCf59RPtX2dBE92GUcQ9cOYFANIGDdef4i3PMvGEyvK4uI+Gt0orKrB
fbQF1o60wNV5uM4AjwBjCqx8Rm0X9v8yPzxrWA7C7S1eNc1/FOPzwbngQI3HMMlCPCiBbLWzyHNy
HglKe+k+8K5zwrmKT+yrBaFuVMoWGpJf8l8FuYGmR+8cHf8O5E8DsQUvjJI3QtfpnYTbrtwW8Kui
raG2AqxZFFsjTIr0tW3cuTV5eOc1hHMkWWZ0X1PDDshLuKWMSE4Tkx/7gWjv18+Po5IsZtQ0V+VU
VqAR7wbXfPolbYB+/fvf2ZfPKvDikkazs0pAflJHrRUYtAZi7Ut9/pdEGL1X/GpKMS4Jva+eYMDO
2Q6ouDavRWWtsvpFGhjdh6C0U08FzhmtTdchhbVrL9Vz4qk/D+qWR+7zjq84bbY6GTd+P/QNhO+5
P0q6Gx1Pl8ktb5MRM0PjXnmy7XF0wKeUuB9CYf9lZmMh/YypiLsg1eQYH4D20GAb7NUHkzwYjvk3
L7Y/ZNjypdqPQx5SZ/0sbg7TZ6PGFDjFz+vSvp6nWZBhYoI5NPKy8nF7I1wDesHe33w733B0ai2D
v5SRz0hsIe9Y7JVPRogzQz/l4Gqh45sOUmkoroTyCds0YT14M59czhhjEfmRUUxUx5w2J0VM3pBH
i7wtoAX/5RGqX51TOMTVpEY4QrxKs8do8+Mtt41bXkaNY/vYulQqCr6RSdpn2yuAwHe9yxul5J4Y
YzAwZjZm2ggSp2zrefF7jl1rPETSVTaAU0u7S7Ab5ROqZCEJWBFZjdjEgkgBuEkvBUAf9G30N4Zv
QYPR0DKJdEFKQaOWnQTwRdJefZ4OvCTqqqP4Q+WbR6+wt6KTdRq7xS/KHXrRacOrweFlPR24IMMo
qG4O2Wwgfrs4kx3eWlg2if2W+/bMcerf1nZhgBAAI/9czCdC1OJiAFpoBm0BOkm5wcaHV6yfBVoA
sV2Amuz25+ZyiHeCZ+4bgq1q0FjMLPEblqlOfjPui49gdLYAeIteRpRZuTgEd52FDiv4kB8hETaZ
w/Ml6wK/IMdo7hz65ShMEJTDSa7R3Sv1tFFE3nAyC1w6TJgfZcWQFY1Bn3YZju+5d4L9/PFx3Q5x
NIsFn66zPo0CEUQwilU9HeSB4GWEgYzrVKgNuHZDjLePRiv0gaaFthS6/3wAYuhfxfqLS6F8LgRx
yrNwqnoqiDrWHooRL3vB44CxDpHcYsRnwO+PmIc459zSPo1+r5wQ67hls52mRMMJfZYqvZ+BG+3s
t5i/HJNHiLEM4SAjKyaAEVrbl+2bme7Fye9rbg88R7JY792Pul/4ATjKCJC47I6Ed08dBmWFm/AW
wOripkdlFKMrxuW6rHEsLIvTKZhDTkux9BVuPQg3/cXEigk95O0QXmUPIAG03w2N1mwTF2awathX
C0ane2oPye4x4e+pXX3+LWjQu1wK9RAlwjCAxkHf5EdxL2F78KTYb3/3zjQxwwqcGWAEsFPhshEn
URBFBe7qCSsYPfEJyxc1oHvwjOfqO3NBiLFpep91TSVioRosGqBMMSHHa7VdG18BnswfXph4JMil
WUrnhLbiSIhOJ2yV/j3a8OVOSHhZ5lVZW9Bi7NrYjhOgkHFufWKfgcaBF0SE3SE8b74uB39YYoyb
NZtzacQg8zw78/FWv+mOd1yU+VXDYInAt7YgzarOWLimn6c0FnJa7u+94m14Q1yKvaxTQVRPxoKY
61q6HqH8IWdQnhey3cRAdRbEEuva7NmbnoAuQm6x8/tZcjkebt2PLigxFq+ycquPNVASAWN/Ezoq
IIkzMMQThlXZXtBhtHUc805Q2grtLMDCFODnhL+Y/7UMdCkARJSOabNF/m5Q+2TIaogbUGB0m8Yd
NN3M7+Ze83ZLQsyR5b4/6ti9QdU0OUcAi+6xOub4cySVI/+CRDTH6tLaf3NRS6rMAYpC66vzhANU
yPyc4V3ZAvWvR06IR2hN1JeEmIBxlHphnLKuuBjIC6Yvqt2Q+5zMbn0u9w8cOefRYqLFNBaDvK1w
Z62HCG5yJapVXoOFzLAV3nVia+ZoyRdjXbWpgxDquLaeolxhpfxL4QA/kWeOeNJB/3+hukajWKUe
ggyWqH6ihQGP6AbQoRD53m5dAHAHMINcsBceWcbYok9UMlqroQZqxvYmoNk46pvqon+3ddPz+Co9
6fylFGtKvTxSxvQmKVp4k/ZTE+aCdE+Ta3iGZz0Pb6EdoFBmmLaoudktd9xm1Y8tKTP2OOqV0dRq
sFvjlDHEZZcHoJkA86nccAEZqBCy0ecfWt+gbpUs1eVUpYLjyRTx8OhJR93ONJdMDzzpWXNmS1qM
bcEzOxZajIpASNN32Q3Ir8Hpdv7h7rourDqYJR3GmgxDObR6CjpNSn5mbuj9bt38LAPV8z9eOE9f
wUtSjD2x5qQMhgKkZk9F+X/ENBm2KqPzjxvcrB+eqmqAv8RWYbbcnBpRVIfNRBv/DNRksFWYuCVe
3LxlLOti/w+dT5+6UHFEvJoQdJ90mtfBk9x88xc9jBZ22cnwY8AexLKFr1ZEMFWhTY2RygHm7+iZ
CSftjQ+gT+WJlW0T8B+olWNhK/ZnfqUTDJbQBApku4UeeTlu51bbPCbeO0fe1gz9kg7DjyY1U9gb
oAP8yV8N6Um0mzxrI6H4GzjchtM1QVhQYy9ojFQ182VQwyoS8nM8/Jqf9jzEns+qxZWjYzsDZn+o
q5CahQEo7BnBlrGb3tGxIQ9P7Jv72fHwerwNdqrqjh/xdm/tePC1q2WCJZuMEqeRKGe9iC+Y+71W
HB4Pd8G5w9rC87BD2GPa1+9wzcMsqTF67M9dYggzqGmYfEcioXtu365TWNOrJQVqiBd6NarTCCGF
UQ/e0NvWh7axu07g+5YY2KIlBSYGMORJbLUGPNSOTIFVZidHL7JBtF1Gnk/BHTaLkcG7VQNnfHSd
t31uf/Cs1NrTePkJTHzQCYY1BxoNeTDzniCRKpMPHiYijwYTDBhRhm0ZNNTpnnal27pvgcNjY7VF
dMkHYzmqJm8nU/sUBwOLNy4RiVzf6dHt8SgerNvrF8djiDEfYSpKRUbNh3LjUTKjPaHwcJ0G/Y0r
+swmn9ug8JuphZ9CIkZ+U0kGLHtgknI8PEfG2VqyPM1yNEagMkDsRkhgaJ8//h0jjFnI1bExBQGH
5UQINkliz3aCjiVeX9+qPcASFFMHip2qsU9iKy6louixvPxV8eZdcqtur7PxHWOTKusfAuwjuBSS
XIroInYnD11P3+v2CCACLCQrSA2vfs5rm4sfT03MNyFY0GTir1hJg9io4HcTGLmC6BgYptGl7vS2
6NnVzb/lkbkruSrKOslwiIifVVvAlgj5MfUSW7/09luI5b0iHbLsNxwp/PSA3/mksx/QYaxopx50
YWr7AeuZKx374JFpdOKXxg5FUlz28Uh4keaqL8YewP+lxJyooMIYTQooadigSFoPy5HHwpk3ncwd
aeGRYg5zMPRilEKZeigvdpLTcU8393KroPRnrp0d4wixMDIyMwV31iRbpGuxdkgl6i/JtYfZ48kH
jxbjEhHQ5mWcgqXZ64HjGYeANVPs5uYuwpgEL0ezWlM2F3fFuMdm0PIMaI4YNwEKkOJmR6vGQ7zd
0FcBWvYOxRblKjvccBSdisD3A6XI9QaWs+ifkdZCGJPSEAUxUZBxuNl5aEAbTscR/VR/U8NEOvIf
Mgx3oqqUALxTad7GIp1KpEP5qv/kaRaPGca/Jy0gUqUAzKDLrSLhMx0RPPrEeALm3fVzW3VYC34Y
L9+JrTA3Fp4hopu5v1NypI8qXtS3+lJcnhp1zYvLqa2yCyp6OU56POUOkGThexWXJ+jr3uTP5bAe
3jdUQQ9BJr91vNHp3Oax2okP49tAYrt2ur/o21xwxVaUhLQtjMKHXj3POSnPJfodcy7y0KcV/SbY
KhZnAZqS7jZirKwkAJIyrCBxFGBN8p4jx37qIjvZKtvQky/oVd/196nr84RwVTIWdBmbi4YAVS9T
0K2R43+tHm+r27vrskdv/RpnjKkt0dcXaw0oHPwTRtJsWFrODfF4YCyfltfBVImgoHipI92LJN/c
8ebCqMZ/5ULDjjVM82JnHaCZ2ZSxqgZtWlhqd3F2PGdEP+/aT3+9guuH/T1m/PqZzGFrczeFwax0
wL5ovOw0eDavLMg7CMalDQDrHQIVB/Hz/pbXPcn7beYi9bHN9M7Ab2c2F4V+5RXy9WhYmx5YQidp
+HHFuW8cAKu4xwAu6uH94en6Hax0tn+lxNj1EtZJ6OkRJWQHfNmBHKDED7pDPPvhPt8cXh3ogOu4
GJBzOX1rn+XSa8LEWHofc39J3UMATt7r8Bg9mm5m/wZM8Mnpb+5DRwCUs72NHly7cx62Z2xttwPP
2r1fPwHePTKOANtsYrGv8RHePTJ4HF/23fx/PV3G/He9OWGTKX58JL95Wr6SLF7++LdZMLPTtCYI
tO7ylLjCOduUP1MC0Ov40RF4+PzX1Z4dCvs3B/5tjacs+XOtyfTAbzlXyftKRt0rofH9qIIs/+tf
ppQX0UI/d4rlU1MFlF9e4H1dAHV2ed8kiFk0TPhqjRDCGbv6vq3P/CojjIoNkj8ZJpVubJ+yFZJg
m4Z3pHnXhuTbynt+nMhm6378y4tgdGoyjLwXRLA0Epvz0wrvkhmVGks0BiY6fhuPhqQiyV2x2bs3
x4nc285dR47bN/v9oTvYG4fiX+2V2Kl4UR3nE5g87HVt+MyM/N9G8Nvm+iiU0O4/g5/Da0dQAY0d
7+TvaiIT9zeQ0q9T4335Vw35d79FaS10YlQKOe5LfLhzz4mav8dIX4T28z23+OUwaKTaiPDL6OYh
iaudNWCeDoS3a0nm0WF8H9AbCqFJQefZAxYFIacbwX49XQJXRSlnC5z6p4MrkoenLQ+ahqPynymi
BYNB0lRSRs0JcjA8c8JTELZv1jDHchCoPXk69J4XOpcY5Y+c/LjssKL9nmzdnbbZP4XEBsrm+2Tv
A4dX5flsHbom04yO+qqcVu0I/p4d53T/fnOzrcjLpSLeoSCZi9q75wH8tbCxcMp3gNIP6IyAODNy
evbH5m603Qd3rx4e0tOe3EbO/UdMtrv97+3vs0g29g+FnE4hFvJsTfe6RMvXI1KdTR8JVt9gzg8e
VfJufOe0OzkDPvXV07YNrAl6nDNPIUds6ShueIlnjmayCdR4lhpsnMCtZbbLE7dPqKMr98F27OpD
mI8VtTHOJSCnHT3pje3+vKCSExI07uZY7ui8R3ARE4IsDK8RzbF/dSh1w6JyHkCfCKjXPuarDfov
pdRTIZHxMYCsdXbP9z+CO3X3vDk5u8o2b1vibjc2ecDfaLhENlx3XXygvdk+xBsT05VbnrRylJFN
0wihYeo9vXSA0XCi69U43sIbGWu1ZbRyqQyvcjgFWZsZPXIzp1rCMs3h2dxiukBwGu6+szVrtqTF
2GMtRDlUHPUeVjPCMstfPnmgd3ldRVbyJpqypEJPc2G6Jj/KklHXAAxgn5L7n5mdvqEJjgueuTI5
9pUOY5ut1GwKSwMdA93Wg/uq/KyBpgygsByYjwI6uUJky93Hj9q7ziDvFJmAqWtiJCbTz1PErslX
A77nwRj+AtX7K3tMhBTG1jRHJdhzUp8oGfF/ZRCKFBp4nZ3VABD9nQr2dVqfe2u+3pcWGknhj2Z/
eT5J6PmFP6i3AtCIQ9S06m2LprgAG6iMXfqbDuZVHGVfM6hL6oz8S6VSTlFFqXf3980ud9+vs7f6
BqKTCCJdYagZrLMTZz8RJgsKdrIwYa7vY7waW3d27fzxX1JifJpgKEqnxGDF8Z/i2WmcfeIkTrel
2+i4e43pubA2csEW64iAhJjXfQS2SkcjA1bnSMTfiWg2BRKpgcFywmHue4mBiuM/x8h6n0Qd5yCT
wFz6Mm+188aWkTkM98HDdTorzQVf6TApH8kPG1+NrP4SHMpiqzpK7wlueUA2Xj5k2DOQnnz4eLsk
eyxeJfq5MghPwVdqRF+/gZHJECDWTUgvckIfW+K2W/MouQ/Vz399qIxB9mNBwIARLnECFDhaAIEI
7j2a578YxvrKEGOSY1murH76ZIgCkWSYlRs8LAnYcDmiVumaWDJGOcJKzykdwRFde2QB/aDHhBEa
oM+0ARrrCGG+EhKhJ55LmSegjFnORaHGNmKq5x7Qh251R9gEoCjdXhfQdev/Rw8YsxyrYS6EQTDA
X3dPySYFdNxbxC1IrUymfr0xxpZ0imkBOR43pt4NoY0pHIjG5oTsW4kg07J9LwJa1Kb37Zd9ehJ2
wU2z5ZWEVzgFcJiuyjJCE6CHMQeaDVNZFwI+ofeeG6Av1Ggpe+B5H4kKBCMwX6gw56l31jwHWD93
ebJIaCcjGQGFFZDGkVFrSd3ICx6mn1yqK9bzC1XmeNUsVdRMhbD03mfUhdec5BLb9PZcWN8VjViQ
+tZE2fhyFFRUIzIiYuhAc2XngddbofCIfE26/xcW0FdBAPQcdM1Zh/wl96J9u1Xd6s66n+9Sk86G
oJBpl3DlxfajvpO3R9jUnOwfyw0GE9Db72As2BG3Frd7ai1O+3IArEUvsinP6Q3jrEXTrmwLJaGf
/vH2d3n4UaK0S/TtRITd5CP9dF1Z1yy5JqHKb6noijSwie1rbJNrYpDEMbR1stFk7R+PbyU3gPoc
HfomwgsijLvIhnhAoR9EKjc7W2f1pnsM9vqu2mhudJdgWIJ6qnPubg+jN5CPDnW9j/xOcPCvCR10
vOf9WgD+hWnGq1iJNlaNge+pvZPsiirZjG5/blHn483tcM+XcSyZYJSd3oCU429oqg3gco8P1gvv
TbFqihYnzHgVEY0UqRaCzOlnsL81ITID4W3bXFWhBQ3G3MldJVbqBBrlrX+sXdW7wyuXE+zy+GCM
XaJLcSC2PnxUfBu5v4RNjUfK33jCL/fPGDf0Z8pxLYKTym3cwu1cdNfA6Wb8bW1rwfWSFNuplAbS
qMEdDoBRwyzvQTkEruGeC699LE88vtbSAl+IMUbOmtHkogo4PelGehZhSE47g5gbyfHQxf2q7qdT
sE8dHfbEeel2dv6mbQtbsI+uohKYNp/Y1W4fnhS0xsgY6/C9837bv1y3OGuvqS8fyRiDGJ+ot63Q
Y6zI32s/gsPYEi0jG1c8ANJsiw2aoPzzvcIIZ+Q9cYivy7BuKGhLw/ZbkzmhUdcnrQhxQpM9vD2H
e0w5tw6NwqL9cEpNDAbNdjkTN7qoN3AJHf43IcPBcnhLUNdy1oAhQ0M44gdT/rbkRpQFJRCwDwZx
YNwjRyuRapM72e9qdztuIzR/viA3/xAT9YC+YYfXBrpuAtGcZ6iKCuAvkTGBuVL7VtjjFaF0dvIb
64KyHaSfN7Swqs4LKoz1C5JSl/IAxy3a9btgJy9ICPOQvNZN7IIIY/tSDLHLZgwicNFPOtoaIzx+
hotI7q4Lz8pDXAMm8j9Hxti/TqzEWi1BByhp9/KDggfP9jqFdWuxIMGYv7nOzKyl4glv0d/8fkm3
hfPBobHyDPjCBmP8FA3DEHUOGpOdvkvb8tDvm3c73vCQW1dV7Q8vn9e2yHIFYQ/Ihk8Jg3SPO+Fe
93qkR65zs/YaXnLzKecLKnoYG4IQgZvRUzyvALT3a3Smw0ap02bEvNE9uubP2tmSu4+g7ZzkCZc+
Ez9Jc6PUqQo9enqVMls6RJcLQkvB7jwY0NtiV6LertxamKHNTxxjxtPhz8zpkvcsjMXcBO1qIq8X
Cwidke0TdADyxJJq0Lf4bXGVjLEQxcAA1CFM9rMTuaeTvFfO1TNiJQ0r5v8fD1VqhK+RY62G2aaz
XuNOy5L8eJGeYnKQvC2/KZT+znc6ClbmIrOsf88sl30o9z58s0UwSZOLXuVogIksboHjEAPvvLrl
bgj4P4zVH5rMUSZV3GWBCZoo3uQhTBV290bex8C5srUyDPTCUFTsVoZz+axwLWQjUsUo78pkQCYb
U8L+k5XYyqGwW7zjTC/d2i/0WS4TwVGRLNKe6s27c10z1181iy9gblHFbux2VsLh8jzmBKBAwb4/
WG712aAfE/GQn8wzEKWwRzDfcJ+vVO2+X+0f9hmfMFmKKowJiI8dxr12OfGPLuld9+E6k2utP+gR
M3RNxRovLKFnmIzisFNCrR7ge9Q9sH4j2DqMxdpjjs0ip2ir7iuizU77o4tJc8FOnENZwZ2LMWCf
9B/JA/7clrz6/qrXXXwUwzyqb8aspz0CdWwgSBNbvTwCurf5cZ33dVE2JQWNuZKqSCxqe6CZeZQC
Cvwy7WcU917sR27tZ1VDTYRHoqijS5Jd3OkD3ngM/ZFykj/rrwf1Lr3Rd+P9mJEcm+de73jNRmtp
JQ3DdQquE7lc1WAutMAknCb46XCJPpInukWNJvsj++j9+HVGYS0gxkm6m22sQw43Zcx7jdPYlxVb
wIOh2GXK2BnOrqaZCrEYYzEbEGJM6AutL4kL9KmjiFVk4+aBN/O0MiWmgdk/5JhwIyqkMjKTasDg
OFCeq7M3AozXJ5NjCxuNB2yyGvHKsi7qmmFAXdiWyiCvhyo3IS+1M3rxpc3swLB1UEu3rn18eZnx
+iheRMxWcZz0SvM6+FxQZqL+1p/9Iuqb4X8Abv1NfKSpNCx0e5c9mVRI9HJCxTUNXBJkooJgUvxC
6MBq6JOTckyJlhLRaznBzzpfyN0ohkGvUWfur5GLSCmpsEJSDS/ZByQ4/fYx2/oS2OI2rf4GHwsn
CY0XLV23NN1ggscwEhRjisGYBlyl472FtsLRPgvcZPW6Hv4hZNIoduG/zKGe5pae4BMQSNGq/JwQ
1bW8/EECxuZexZJb5/wmH0q7y0m8t27bEy9luPpQXfDKvhWVXu4TscInHCjuZr8bflen8kd+mDfZ
7g3TFlhFunVjdxtv/DMvL0dv7pshUHUdMw+SIX8DbptTX07TckKGoqJJyNDtuA00K0NUuMsFDeYu
VTPFKt4CNE7tbZ7YNDW1h1vePCLNS9CzIzi8DNK6wP4hydbkfKkqh2mYB1S+tUOGt/c2OVnuLYBF
w5PgSLvqJ2+79GcQfOUk2bKc7yfl5MdwIQ5dv9HcYbsisDEwkgOp4Q9NrxpwTcFCK01XLdVkzlSc
0x5o2ioc1s6LRDt3MKav3wzH9jXeT5xc2Wr8j9LD/xJjDarfZZgzbkDsyUDqCsVoCWsGZAzQp7w4
Z/0UF6QYg2Z16aQPmYxshWeQm1h2AXWL7oj0rkUnhhZzm35Xg4slb/SgF/qf5VWWANya5s1iCWlT
WBlgchABbwFOGLMWY8iaTre/KKYh60y0lOA5PGWWRmMMzN2iiYqGqaP9S3a2ocvvJljnDKPGiDIw
XY8B/q+cUWMeGGY8oltcQlcU6kaKvW+5mee1bAXdEYaCvoVlRAbjG+JRmUUBlcZLhK0987m55aaQ
1mJsiIQiKqqENhKNlQllEJOshDLXTvZx6gVb35XAJnbt8nd/ErnAn2smcUmOkYg5V4daUAcqgjQ2
Ol1yjO8b7g+a6jbdjwek67jPiLVDXNJkXmuTr40NXr4D9uwhg3WDyf0CWMj6LsOg3TFxCgf+Z6vx
xmdXnd+SLBOE5mWXRfMMsgVw3zApdoPhKgVQD+oAB6861DqL2wFdXNWhONROfCpcFK44D7i1GIY+
a9D4ohtYN8eYskLr/MxsRFrH/Zk6hjvbb+mGhzG9+kpcUPnUloWe5zHCpKBSBmhDRX7eCARZcRtr
LVrSPiTH+GBUvJTNqhNakmQUsGjlFOPcYGxy1d/zxfFenf6oOsFtv1G3ya/Q5RiYNZ+wpMfoySjk
ItrXQO9UAos8Ku3f8znBYjjk2GmI9s5LvK1mETWgdqgG8MhMlPS/Wpig1SM/VOEXHHih5r7Y+w6y
2vf6Ieb2Dq0ZzyUpxsp0/SRI2NBMy4d0ffFUEd9BXRW5r9x1mgdhh3Ip7zzp/bAefUmTEUyxmscI
zY80BhXt7hy4vzpnRtE45xYuV90eDZJMRTZNA8f59SS1pjMLK/YRAqKaEpDuHKLLWfYCO3Tru3Hz
cV1S1tqOqR39hxwjKa04i7legdxAB8xHctJTkqE3xFVs6Uk8uvLLucYmiZrYR8N2H2neCGuqEwc1
0utf8tnz9e2MF1/CGNuiKHJtmATIrGk4r+bv5M7yRp/cG+XBfvxo36aj/f+oy62a+AVVxtxaadf2
WQmqTnDvZaTZUjwR2Q1z0n8QJbblHqN+4cngTHisWroFWSYCQAo5TJoGZAHVkpON6JnIyZQ8qFKV
fv21M2XUssH+u6avQaZ3ktnOd+Le6EhwRnrzrXcpoKN2M6DWc08VaSaGbbxGm+wkP59Fb/NivWHe
eoMKnd1/iN7gnF9ET7HveNA1q9EJZBA5AVlHVKQzF++nWZLkYkCjkx4pSoB1uT3e5QEXcIVLibns
yAdKbzmB0uw5IxrsU5Lctnbi8eK7VXOx4IhxpoaKjRx+HI2Xriav/a48qKSJCDoPt38BLoSjW5Bi
BEmZmq7UUrCkY4thd+5O89naoIEDfpNcV9DVZAooIfinqWuTtfFWjikY2YAwlceTOQMeormXUDA8
3RoTKbwPc4sqarOLD/Vp2HICg1Ut1XUZ3aKmKiIXwBjFAHHt2IN063X72UlbUu0y5/06gzwijOVV
LR8YoTVMobz3N9YhJagDZBxG6HV8U8gFI4ysz1aNqfIONCq3fFf2kq3wXNVarQ1K9M9RMTLezpZc
py0oaMSp7tHJAykf3XGTeNdPaz2mWRBihNwvlUZNFRAyN5qM3vUpR2LEfpHRBNo53Q8aIfNSpavZ
Q7ybYCNQaMBbl/FWGeAgEiBeUm8FeHn/Q4tI+JK4t+lbXh4y5+8eoUuCzGmGlqokeR+Ol+efwUiA
X6g6qJAO22Y73l4/z9W4f8Eac5xWjsS+GVtwRNqPCLup7n27+c9BSWEqFjRYY4EBdrWlllb8SB5D
7MECqnN3CByBo0mraYIlIcbvZHEtt/OEY4s+njM393YV0H2RJzhw1GndohuAQpZEKg8Gw9GErmA/
94sRL+nkHGxvDPtHdsFgw/W7WTd9CzIMP70SqG1sgkynETO0tRRZ+mKjX34k762bPTcC0Y9H7Art
N8L+wwpJdfjP9zvi6hZfQI3X4tHSz7Uc1Bq+IEaYhjxy40kbkwBK6zqn6ze3oMNEuujLK1uzKumB
hnbs+bemo+5e0rth+xdNu0uOWJsO8JNY8RtQKtzgHNr3/jbB/CQvrFwNtP7ww2ZU5yKN464GFeUh
vOhIWVWO6HGh+dcN04IMY5jE0I+xtRhk/N/KDcBHN9lvy8UKFE+4S93yhGwj556oo/jmSBYEGUdS
ZGUT6BkI9jQ7VpzabbBR9me0lO4OPMxR3hkyRlBMxEHqAtCytgmwVEeiuUf1WeSwxKPCGEAtwp5m
g6qyfBI61DQDIj4YJxPYWpyjW/PzuqrJGrB3UHX7nC9dqFKuzX0qhtmIildw6G/LG6t0YlQwjI3k
YpudT3RUZw6mb4evfxWuLWizSC+GqWFaMAVtL70Jb/zwtne7HyJ9sfrcZBm9FlZElrQYmWx9I0+t
Bum44sM/HRzdHjaoJQJTcHRbdJ9ad5xzXYttlvQYkZxE7L9EE/dIi22B+xy5gi3utLv8kPp4T6I+
9FH4Nm8aeDUM0Wn9FMVLUUR0+tUwVqYfdXFKTfP9ycMKX9W+x07M3kZH98OHwJOdtehqSY3xN5GS
JRIQG8dL6kznEn3EmwAvpP088Vz1mn4vCTEepy6CONH1fLw4yuzUrkzQi7L98F0dmJqce6Ny8E1O
FifIuBYshqmlqAFPz/nRAIi4+qZkSPj1Lk9AeDwxviXRo3CQ6OEdAHPZ/zAO0a593WJ0teMm89eM
yeL4PkdrlzoeBNJUTiAVPAUVMNAFh1svXM0jLmkw74WpCdMoHUDjabCfD8n5VUHTqxM9AmO6JPYD
XtdP12/qM/dz5aZURqPnwARKcg/rcbhp7MT9+bMiO4CwKKF7UZ14crujLR4eAmdrjycbANt32u6d
m6CmCnXtIxg198MsUXyJ3uKp9JLADnbjROztNvDetz2v2W41HlkeMuN76qpW6m4Gy5P9DBjlG93R
UXOKUWbmFV95IsMYEs1PW7GqQCkhTnRGchYT7u+8IuvKFiZE4AYtjqBPCm9ZxoCYQ5mmVS1Br9W3
9iaV3e6l/6kT+Yj30r2CBvqt89DcPNjDAU9rb0KhAefKy0+sXuHiIxjj0o61VBghPuLJOdXH8Fby
vO6tIv3u/keGFgke1N1qTnPJNGNhkqKvGyMGvdJ5ArJ+ZVe/zrZ9x+Nr1bGbCtCzMFuiaezZZtPU
KCUWnGFR4cVwhx3AEnhDD+vuZkGDOboyiaOpSCmN7C0zMLBtuf9N2nUtN44k2y9iBLx5hacXTUuU
XhCtlgTCEiA8vv6e4t0dgSU0697dUUzEzAsTmZWVlfakYq34XwtM3K8vkckKCydTeNiR8g9TlOz0
Sr92XAiC3NubagiLOEC9cL/fD0ZhBovU3c6PZ6sIrHxRHL683eV9hxqi+csEznNjB2iQMg872D6W
IhM+f1iB0WdRtjyJtUJJCgmPhuJ2y37+2NJN1hNGXNM1muR8kdU0x88LVyNwpcMC25h3O8ZrPnnj
v3m42Z7RI5E2Kl9cNRCx0sKUrCtwmKCVDE6mBIUpZ5VXdVkSASl575+gW0/TEiyxOJ6Wb5xiXlpD
tM2dbn3lZvJpMQcEJ9+IMT3qYHxOvJSN6IOpU48JZB0O7TPmDKz5fr5XzSf75RXpOlM2E29Rub2R
ZoYXbIHJ8fGY75snSyuIigkvzCcLoqxK1HdcYr9QMq3tj6cTWmkG4N8DlnnwMJDUAT7FWBn27wgz
Q417QOLb/QpQTASKGUP6rK+gMQ8boahLBWUFDCmJihsaKkbnP/epeXZ0W3pyAadx4F6+rm/xH/OK
jXdfLVZmD43N6kyd7I0dSUOmfIW6Ojd10XSQhrXG9jZjGy8AUS0Z+JQZZwIeBdt0ASeMv69k3Rpd
Y7NEwf90zxV09wkAFlQlMkJKvdttpJwbya/a4+xsJCth0axSW8KKimW4qmwdAUHlCpj5Y+Xsfl6y
e7LUA+4r12ZoZZCVDR8HoM1XmpGwd6X9vGYgoykyh9S0ogBX4P6apWok+JyKiifpK5wBf2hx5Qxx
I2zRtPWVmb+a9QE165fHSv7zwbknSomUE8VG8VUeGWO3+FU6/vYAt8R7TGNKfpIgCTr6hzXtB2on
FjK0M6VQifx6O7bPluxiZgmTo4/JTDhaaEcf0aE0NEmrsCxy0KnNygnR3Xd94bFROMfSIlby4tai
fG8b7mlRh8XHvRrpF9BqF9nqqKfGtkD1UbXOsS3OT7gYC2AaYne2WS81s7KUhYAlUPZlP3eDsxX9
HjAIiDXq4Uq3I99Sdy1gxGSMr8OarC1myE4U9NHHUodcd7GU9DXqzaKRzAt7jSV1qi3MFWORu77J
OIYpjRqfAnVbrtwgJ2iOIKdNbOYam2aZDP2M9+6lTzm6flQP+kyC9Mk5txh/DoCmoJqz9Qw4Lf//
/Ns9McrfLdS+OLftTXpkW/nSd7DkqGQ4tFOmbSw1YhxGDzlemguan0CkWPMuyoasEuX0HUQxHkP3
gopfuv/9JGirtk9v1dpt8Gn//iqXz4+vH4sCJaa6xJrSuAMFdGHbkZV7GoF4sVhe24QnTo7jmxNK
Un2tqNcZ4FWPsrM9JSaeZkd7bZ5Th+koE3vx89p8U6L8nsDHjEKX3Djahm4EfAt4Gph2ZjeVTl/Q
b0pEtqPTLzkuEvUClEo7AloZHOPWkA4K8EgwYhZYxZI1SDlRdbiTIp3F64s0lyMdUnwudwV6a8xN
ug0s87FKTPjA91QoixydpbjRFVRrZCzRej9b3KuPHcRowVCtmPGQMTmiLDI28p45n5wWEDRsLLXo
P0iHtfefSQ6RLwH+4SSBo4ypws2CUsbOCUSCb8EO73OO6aCZFXMGq8NiIlKD+EakKFPaZp1axPyN
FDIHmNM7v/hW5Mw2AcaQ3bREyxfjwCZVfkSRMhOlEghBnqHqFc076z1ed4sBLSuBAzS2x5QmrcWI
EGUtVL/MSilGprWwT51qYE9WYrK6mIkl+HF/RzRoSzFrrmGkxx1KracEtylZMMTFYoIyEPJFuKp+
jgznMiEL8Ix4juoFq3NrAoTjXgso48CLg1zPaogqO13RxPl2PqxLE90w8DaA/bHgTB7Ldq6AzsvR
ACN8SK9kPkRyNMd+VWr8B7ZqPsXzhTxvA8YhEv4eCJgOcWteOV+KAtqylhYDglzskGFCOk5gZd6x
T4e4elfVVSqByHOTGes330zgs2CG0lprT76EQQrOONubxd7AIKfLYbfJZ+IyLz3jpG+GbmSgAQrq
J7F+M2S6wa2B+QXog9x7TeebX+ZlDrDAPcsznyCJDBDA01ASVrGzjFIuPelKbHOsMQk4AEzTrDAs
djkwvI4pC0NKSPhHFnmNo/lSuyAJfdIBkaKtmrdyp1niLcAgU2KfjS+fNWM3kXBGeQXDYARJQMQM
PfUgFHEmzfoMurwssfEPwdQavcGNBYc0CLHpiDdTK3O1fVoZLLAqacK03ZGm3oeZkIVyJsGYFl+N
NUPqqVtpkUW+4HRew5ZjEYMx2xSA9zfPlmq2jvAkHTrzd3zoNtISA64rrBwjmhc4ias+Mbynid7B
e8lQz4ogN1c5JaUngkDBI3SI8TWy3QJzzTloG3vjb+Q5qyw60RVAqMpoR4FLhakZ6oXJ5PJaZCEs
mAiKZF92vMEMeGCjbVAFVp+6OLRGtphZMlDZemZP8YTbc0edem3klFe7q498NecKLjBleA9evN0t
ckN9y9zLCwsnZcofwcNNWi3gBUu6QjVhxX7e1L4EdmXjOuet2kXcYMiLGVB+A4cVNwjkDaPMo6Tw
ZLuxoMOGyZThviZ118QqygwIudSlg1F7AeuPou11CcDTzczNbdvboTXTsM1XwEr+YrrKRH4PPoBm
F07l5VyROkeF2JOH5wCo9mW8RgJvs8gKQwTazYbZm07uEU1U5dALSfY/cDydJ+oGJT3noobsnbDo
bcALIGW1eUKFMfjz2IWYKEQo0pgSdaNLWeWikOQJY69Dv0KCJ3BwCqTmRIJmERwz9EYOJhBx7Nlb
hAV+QmAA5dr01CPPnuuYcDbuPoZyaK6VENeYxsVbCKYt7LeyjRVZ39aYyhKP1Y6VVZ96HsbMU85N
ll6lSMtUcrYXPL4vrw1SoRZDwiymKA2OOVT7k4ycJdZprVNjqE0ARUTzdTaP5tcPgsqTq1Y4V93a
yoxX2RUsW0tN5oSY8LNojaNG7hmgW5zAyzTg1syvOF8Ogx6Djac3bf2GKqWOwYqNZcDXIf4OQal4
zPzEpN89Tcoi536E+YMINLmdDLXhD2Qy3QZk6tMZ3fot5hDQV+4z2+cnZS5zsobeagw80fh4Jacg
zVqEPfa0YIGZqS82rMCWRYHyLIa8RDK/PffH1Iss3Uw2pv7xWHZTlk8d8UDpDc/Vvc5dCQ+G+G52
LutsJpX/n99H0wRs0Mgd8yPuIlQ9OLDIDtx8Wxmvpv/+mIfb20cZMiyxwRC9oCLVzN98pxGRpCBg
AZrQH8uF4Eq2DEr7eKWbnwoabJod01pPHMsdPcqCDFKFeZgZ6OkHksBEQrFEs5cyD9wWm11VdNhz
qOYeGVxOmGuZdB6i+QTTGtrNYxtxGWBr3Rnl3B7h7OW5dut1ClfzT7kSMaLICmUm3iMZy7qAl4f6
poopvvtj02YhNgr7fX8M0Hp4tlrGiU1Mgih3v09JMOExlTikfH9cLte3GgVSKcfkz/FiGnPjz6qx
V/HKeMUYgJnZi8N1nQHT+QOpCIblECdlOuKTUv9ID7HMGPtX0F+wdtp9CDCNwNA3nREd9nuxxOO0
wtSwcQgzI90evrT911I/fixZSJtTKZGRPDT6mqizKm66FCUbbnd+6ubpvtnyXvoRIGNxYfA89RgD
oIxHrQyeDrHT92crR1qopD1kf3XIItj1dpgfM+fYLREmua69aq0cDUAVvJ2DPv/6eGao8YQrCUgR
HRgJnIwdz7cjGanxoOZDzQ+X4ZZpWmruDNBgM+CZZsbMvQC0m5W/mHLuZF6F34z1N3iPFMp3beOh
JwsPBpi4dQNXRzea1fUoPL9vLzvHKKyVejVer/v06Wr080NmsgC8pgU++gBK2SW5q4o0KYfj8tSF
RoB5iafeXr/njpOa+9AsLLu28gJwdfZCAOIQUHO2SFyyWvRuiWPaSo7lQKzaSPClNASKWBbD8fl5
na/eSuO9v5iB4c5MF83ZwRN2oDfYd0jWaER4BxjnzjwG6qp1nO5jBTHIL1Fu6O23re68l+vOmH+G
pmtHiJuu5uVwACzmjnnNJ83Z9wnQKIVyHdepoBPay5PmvkUfb9KvAZZtDli+xm6t18Xvw6L1vhYA
ln4FjM6vyGAG8FOPBraNAlUCg1CqcOu9GIl/kPQyiuQB4pcdxeQSdFZfD8eXVMBkZmW3gEA51Kmh
Ml6NCZQHVCglQCzwKMRiZIE69VBprxnyujyu20wwz6grOcU6XWOvQ7Sd/UIeKDIW+gLDVwvPq71n
j3HbJwwsEFFEzOpg2opTaMAAUQvTNMDmCnQIrCUzXBQWDPrXjqFcUwXFMRkaKqDQ4qsmD+ASCKwG
Cg3p29UOXtnp/wl35o4OlRXx5eTcpy3ozDxYzvX2vcPMoDm4NrTXOOw81qWdcm2Qv0ZumZgwHQDy
95dWDIKibwqZP6oZbPV5O3dxWwCYYy/Mxyf1M0OoQjvQp4xpaJ37AZioJYpQhHUMR80pjf51ZQ5M
9J+focE9CcoQ+1qfde01wSO3GJaGvVpsDj3jcZtQhHsalK0NinCYFSrYIKAqhTk3Vr1lM0Q1kZy4
J0LdKSGEPT9XYGQ5M6TXDfKat71SLLM14RXc06Hc/xmHyumlBJ3ntYhGtmzPGmlhHTplk/2+uuT1
lRx6uetPB2Vv/VdKdWNwZPN0rBoZhgt+v4RLlRnYp3t4TGCixngnIjrnHIoN0pQNKMhAPIqc0Dx7
nvfBOgmGnOjka5APadHIOIj4t/4bY8ms5rCJ7O49G9Q1P0eztBrQqgA/FJi1LkS1gFb1xo413DgB
6HhPibhnoyORowsiPgmUhu36VJun09vZ9LYX8327dnJ0+3Vox97iGd4xDurnQ3BPl7r8XB5cS5lc
fv709tRgi51tR8Yvxs38aZ4JETQd6YiRYC2pC5NFShX61ws6sJAhhmGGR2cMr485mUCvuCdCXZpB
L4RZyWc3S/lrvyW7s7z9PljXlbVf7eLB0nNA4AUENoZBmcGeRAXTZ+A1+VcBlM+reo9E/KoEeIYT
uthPAZHy+5XxYl/m6N//heK3+voVDGjG1EyReR8msjx3Mril8EdalM8EVb9yEPSz9usZ+xYMZ248
qSZgs1/sjclS2r8Ywn/Ole5FL7VSD84ZyBVYEobt2O1yZ/1HpuqbBHUDO0lB6yuJri2gmF/MF4Cl
RxLjACeKKvdioy6fXgEWr61wgGvLcZxP4cl9WtmkDzQyn1kwGcwzom5cp55Vtc8hNMS2g7N1eByS
e/Uyb4WsCJYkYVUWq//up599zx/1+jZccm1zGUIclrVj6sfH+v8XK/l9RtS7KzeZmPVpCY5O8WaN
sYQjMorG2cs3WG3AoEU+9T5aumeFMiUxCn6RcIH0rHWHia3IQSeWadiHEGUv3WI9ABM9m/fkKKNy
iaTS5yRoxnKZGtYaxzWfPzWm+1l5e3iXC0wg6Og6Yz1sf/GX/hEp3bPac6WUZjOwmQam/LaAKmqo
XpUeo3w5/YB+k6H85gt2M8iY40DO4WJwc2VreS0zBf6zbHgnQhqvqU/78Kqfib5bJ6c0UWJHcIst
xVgOd8hdtHSzgg4WU5TJkPtzG/dF0R+VXzKiOWeO1cSS5aLnFFihJkuEzKOijIeo8JV6kaEiGTDD
rGBdnhYYv9ntGEc1Ud+8lyNlN/izmGNlMOhADWEzkA9Dud7Fhj1PB9wNc9CI9Z7KlNGI1GLQOYAB
Hp+xAe/t9pYcP40/yEQhpjKxVJqFvcB6TmTKjugADwqVABRjA+sb16WDN2XLeE9Ytl6mDEjkI/dV
59COk4XC2tGYI7uGnn8MFyw1m3WPJ7Ir94dG2Y8yLoWW18DSEuTeQO/s7LFP2nHtDEVL3Ouv3ccH
x9jOPWnuBUFDPg8AttIteB15AejsLOHfQ1PU2ricAN7y2AYLkzd69PuUJgJLMfPlBjdaNJ7RVvX2
tp0jY4N1JjVGBk2MgbFuNLmxP4z+iCClih3GmHg+BEECbIjxfhLYm45ms5ZEkKv6iA6lgIkscHJT
Q3AyFpy1L4/FNlEOgy6MuKA0L1euqTpLbmKztN+YPFjxC2DwefoT8OFZmjdpBEfEKMWr1b5UmlmK
SkGCtAGS5azExLQ9+qZw83NGWhbUweyiRmAnRw5pC7P+ScwRkgeYOWTZvskUxYgW9U41Yg8kQB8H
ozvRNveQ9Qd27gfLuWDcm1vObsRRlfz7+MVD6Mru4+OfSDffHf/N3o5+PSi5pk6Is/yMVbqkzP4W
e86xcOcuMq2rwWwte7NJrdTxEOWxWJvIN95Tp14pVeurStAhwSU6KYZ5wmPo44pZE6ADm+U7cEa8
D+/wi1sy+xQZinizkCO29WyWxQEQl47qVpvLyGYydGPanx7pBnVpr/wwi6sL4cxCEhne5xYxT4UM
cmuZi977DxLG95KkrvG1AU4VwKpIKgtwkI7zv8bPsmVzYe0e68x0RmvEG3WLZT2T1EzDLYbhs1WT
d1/NxW5XvTLIMK4X3ct8lSU1j4kIw87gXitUGnxswjIFlRVoMQw5DWzX6kWV1CRSXlqcLXv+Yluc
fjVv6Hlk2T/WI0XXs7qQv/BpQUilxnNhVCtHXuG1V5GmxWS2HZ8WzHB4MpfyfVp0UrgH5BKAd3Ba
yBYZVomNedeDvuYao2T1jU57MSNS1HUuC6FO5Qi3ClEJCUo+AUMAp8I2va/ljjV+NJ2cGlGjHnxO
iwZB9sGYhRz+2kltFITn+9JyXxf2ojcOHsKG5cdjpZz2P5EtwuSgpAH2m7L5QtMpVc4jqhQBBLLN
D8c54gZhbmDboelhhuDrq71l4hhkpx+Bb7LkkEf2Kj+Ls1wTbmRPpy2GNQH/Z8PZNrFbFc62+aW3
Ro5OIc5DuWTGMGYTdQViXL6pU7FLWNdqIlyrHh3X1So6vq3nRmeC/nGzYY3V/+WGfNOidCgS4yqQ
B9BaPgNqnNT7Q2yZd7G+ewXbacMhfizavyjtN0FKjYpAwiojEtSSSBBmE7hCiuUiL7VTNgxaTO2h
XEYx1UtFUclry7knNACviZPqOy+uvfltw0u1LY/BHfnFn87jN3fUO9RoTRR1xCvGC2ukUBnUsN3f
V5eJ9/eXt/ybEvUCFSlX5vkMpu25+qMaIm7H3M28AR74CwA6B+yqxbw3g72/PLPfRKmnSD2X/0py
lnZlLc8o1Wsrw0VjfG2aH/J8F1gfz0ycCaKCf5cpOonuL2NVnaVGJz7m1bKwWW6telt0EJVW59YM
/v7inf+bP5Wjzc1ZTdOUxBhv+ta35oaEXLh5i3RZrRYiEdUjrigTU4Ut5qLOJCi0HGtLXOd96jrh
8g3JR2RGwN9qZXu8aR48CwAJXmjtkl+s1NZ01u4fU6PSYzgw6Wp6VW9vMZpsjqGBPIkxLBDXM2VL
ZPeIYcrSNDMV+xuuRGExxoSu7MxD4KttGC+GwiJD2RdNDMT22oKMFhv6Ga2qp94U/6RYppeE+D/S
Jw+3uzTmmYbPmP9x3dXrYoF45WDbxvzs+NafPy/ohzyhy0nfXVbmh49gdrGwEdbWF1YYPZ04Gh0A
ZaJmil9GPsk6W8DDyOcYiZjBbdgxzNK0b/et15RZCtGy3fkkGXBBf745e+Mcc+exZtuJxXl0wJRF
UvnsogUktB3mheUbBKToMRvTiZSRsCjz0wRCJZQd2IgNJPV2J/RqENCLPfqEjQpXdWOb4RMwYQ67
JRNeatpr/UeEdLk0ymVf50jktgbV0tRt7o+5CCqGc8ww6+pNX0aeR6yVcdSRXBEQWYiPBW/VbQhI
gn01D5ggY5VWGCZdpcunl75DRBohFbZ8K8jcBhys/RPQ9A3B+FoAw/MQMWJglsrfysYjFuu8O3PD
rUanLPzW4HewA3KLeMN6rC5MQpTFqc5c3lck3L24/iuee8B1egemYjz2FVW6wTXiulgTOyjG8zLH
wKS+4V7DQ2Lubr7hY44m2sTGniFGTe6fwmYmBKE8I9rxvF7zePJTgPC52J7ioWZ7MD0Ry30ZUmS8
U3SPUixrLa9nEOLyjFWhWH0THHcs8/TYawK07z1bAaAZK6xzIKW3EEshr9v09FW8AMQVIQUTt+q2
yOqBnbp5qCP9O1dim/EZNL5zrLcl2vDX2+N8H64/j8l2j56hXjQ+Pw3DLNFkCdgBfbU8xIfe81iS
ZbjCKp08i0pEpxm5eldreXrbOsenJsU5IvWjzhOT4QyzbsMtEhix3YvhkBSE7Znn5GfD9wA/Q0Cl
GIfJeAXo/JkcRoEMMFYSsSlYTLfWcmNILI6hlX9JPP5jjulEWlT7/yqEONhjggK3bu4N8/cCtXXc
PZYLyrgDt9B4JLoh+LchWa5RgfafgC7x+GKzHM/bxR9RaCpkeUoFt6x3LSSUtvPIqZZ/YPVJqy+r
6ZVhsehsXJfk8qB10IRw8VmwMX9ZGkA5G3KeikFBatsW+ljJc4I+WtcmJ4OK2PN/KTjKdJy7pMVr
CV4wtvR2RD4Ta+Rv5Ydl+s5KJzEYozNkWRPzXMOD1rL9El6vmy/G1ZkY0r0z73RmrK7DJMqI75r+
XqP3NjbdubOWXAf6sA9c1GaNjY1ud6ypR/cRQwWZxKmAJJ+hN/ZagruLfUIu//jmWEtpzRdWaw65
7dc7bWv2L9bO+zok6+gC27H8L00UnTur6kgZNLQRwHZYgDSDq4peiAR/DF6ni4zfjuRtBGJ03a6Z
yGO5DjnJ8Dd6rFRTOKGli0GFpS5UJILQKrp0JJgsLmbuKcbl2PcMEgzDJFL+QH9WtZCL0dOB0Dhc
qK7HMhWMXJRKb4XkMz2SgxIUTut0w5lvRo7EEOD03NmccZMZVonuD6tFqaqVBpRaE7ixq8CI3b37
tLnuUdZmkOIfRyq32Hx0/EFcx20Lm360rFYxBjRYG7+RTjwzPF2GAkhU4iKZFXUVDuAIEd0FQFSI
GCRGlZeR4gKg173rJM64XEt6ZCpbE6Oo1hb7SgLjE0GtgQGdDRbao0ZfAoOfBbE4HTeIgN/Xsd5S
0G6KM5KhEPC+GpB3Xveendg+KtYnsiU2StokZVFj8PrxoU36iCN61G3yu9m5jDKcmWwsO0//Fb8/
/v3pyGtEgLpLFdZcJpjhgqZjBsJ5e0fkhZJcYhivGxSsdsv/TAtHBKl3MhPVWKt9IkFjPnd9By1F
hm/3+8d8TV6rERXqgdTyNOsuIfGtBwvIDiyTPZlZGP08sVAjNTgHSXLWC3KVlF3oJsYtL8+wcixd
ox1l4LH+y2M/LTFXTzrHPxETr8yr6R2QnmHxNBnqf/NEe8rtIGrnlqSoz6t3HI2KLUhLBfO5usW/
lqxy2KQJHxET7gUoc3omCP9LzFonDvfHs1j8TJq7EQmqnpAosa6Ht1SjZPL7F6TaESWyfOQJWEE4
LyMq0j0jddKUaShCaon1BjDszw4D64YdztHfEuT2Y6VmEqOsQRG0fS9qIGadTtdVaixbU0LbpCO9
ctq2mHtl7TAoks//ETWO2KPNQ5EJAL4ARbIs7uIaSNEaqFp48pyl7azjouwCAOvhz5JuV1SyMcWC
fiFXRt13hYoFYkN93mIM7/kxdywlpIzEDJ0V2aUit1i6GrMYgxnMug9LfpShEEM9b3SihNk8XHdL
3ezQXPtFnLsI/zJUfjpR8n1atKteD51S6DqoPa+RXIcIgfpk7YEjgD+Uf8jwKiAuawOrIhminK6T
jkhTL3IsxLOo16EoWE2JhDM2bSFZ2Zr6Id8GRv/0p3WaxbAQ10EMF9rzHh/kdLPAiDptTuLi0qSk
mXP5ln6WjgwN3Wn2M3PMmqGktKsuDX0gXAYIWDR8gFBusFBXWC28Q8jKiE5nSUYcUXYlFCq9jSSi
m2vSOwfsxxh3YYHiFsBqGdKb9NhGtCizIqViKnNn+ABX61TbqDXhYa4MwKJihgx1GAY1xq374b1f
AqwVIqbfQl/gewDHbb5HNQL1eyyAY9pnxktNe/KyIvuzqge12lwXRmDzLuChGfduup40EiBlSFQw
VBckfV0vkhWASr/EpZwaAbb1boBA/cX0oVhMUValq32OC1XQu82OJpb+Nnt6fEosv5D24odYJEyB
hLNNbWSaGuMP+l81Y4N8684Tj4/JMXSC9uc1DVjJok8YAlQzv8kMZc/ypFmHRE9s1GHbCxURGlrQ
jP0n6dO3ESbYuyvj0STX5cGbSSMNXxS9VNUchNbYizQPt49Fxfp1yjDkkSiIGskaLxUgEJXzx7/O
sqQ37NqRZ5sIep6VAn6+NtuF1ZFdc3+GRTE3lywXfdrqKIikJJ1sM6NsdiijTamIEMNpn7WFNdpA
X2XtKyE+w8+T+CZBuYD+TBEuWgYSDr8UnhJDYJoXFhPUaZQDhmFTH14L+oHX6/otssTcFl56bM3E
HgO0JCFfxDih6TfomynKWmta3F7FHiSFtwTLqVZP9uvC9B4TmY49JI4jAFSAuqKHMPhBO/NNXhO/
L8VG0DX8MTStVAaGgzAkh2eI4T9MGoARPcp94Fsxrcgc4HH4g83HpriA3XzM0vSLOiJB6Zt4bcKi
0RtyVBhqRy/XFoMEc2QbkW/DwxqzSgLT3hgQuUVd1AGPplME5bKXLgNBWarN1AhLY/AIuAHxyt7O
lhYu/T+LAwYYQidbi9Fyx+oim1TNEXlK+XvFz5r6DPLbYAcXBRDzjwU6nYQZEaB0f3ZWtIb3gVol
GufV+mxunciqf82NPfeBdrzOPWAyKfnFSsFMZzFHZCn9h7DVoB+U7thZg5H+Cl00u5YVvFoGf5Mq
OaKj3Ed2md7NuFTD5onnZxWnpln9tnh5LEImL1TQQ/r8KrUAL0vLX8wC9KCg9iy/fjDIkJP4YQdH
rBBVGRl1bDe6niWytaPYh4BX3t8aCVE3OvQshohOP6JEhDqihJpRm6gpGIoaANdUpWk48WfgBvKc
FVrd6jV/JyXQDVKCrJ0LZYD6LdGZqXzGAhDqpNC9BsieX84GsJYJLt/Z4TYf1k6NMLi8lBkqMu1T
/CNYge6cysKqLHuerEOxktww0GWXGdn+cGACZDM0ReAoY5LHzRDrPpZ1LPNmifJVCtvhqfPdf6Up
PzEXxOo8ZBER6poz89cy3CTAxuhVpOh8W81ZYePkAz2SH3XH9Fb1lVYCRlz6FcZG+LQIWC/ZtNkf
kaCuWIDNX2oZ4YgwcwqMl3iJl8wA6rK6+C3aB4s5sMNiibprsZwFnJoQCVrtbyyoItnh1ursq+GZ
jHstsGhRt60JgPKshaD1bBFg0osNsGLrslm/1YOpHYzLfLXK7dpRtvIVg+3Yv8x4Uxn0b0o7uu3h
VUnluoRSZlb1vrFhhR+rI4tBui+oTou81WNig08nfzEPbZgvR5ijbkUifOviLb2F4nimxYz0ieY9
sC50g1AH/L7wopPlOOv8Y94Zx/ozMJzc8yUTaIGefHzM6bTf/a2mdHsQtoGiy6W70bsYrX0GkGu8
UpwMWSIGpcfvmkCXMPJQxtKfGkpD3JLexP6iVe79SQzS9bn5fcH2NIvh3E03YYyYo57sy0W55FKI
a36xn6WvapEnxoI55/PY3xFuydORMiZ6WNbSAH8H09GzP5LZLdIGS8UeS28y+hpxQlmTrtGGPCK3
29l/Pf5lpgZQl1krZpesqfD95zOcDcOF3UAjEBJMrAkKhmrTdYVavHZdTAQV/44Ow+//zibQZQQx
U0KR6yGhte86qpMybB7jlOlGG02Ni1AiUkITWIwC8ysQqh4fBOOI6R4buZ/xQX4BA/4cowAlY7Ml
IyoAkvC9h8Q3ddOrLVHT07pdkNbcapWFTpmYgFlD3+HuYJr262bv5jLr5k9Gjt/KS7fbAMBa0OWK
3PzFSdvBY89b64M1sDgdOo6oEPUb3UMpbzALlIJBACnyzhuZQneBm4g0PpCSTWY7GZHXA0N9e0JG
5IDvELZhTOSZWNfKMAUDckTWEgUyprvHEiBRzhEtfhZgKGcGO1ZfDez1Sg+5Fz0P/uHMij1YFpNe
0hvPlOpaEztzdcq1j6D76rLRAibTiN8nRZcLBP7iB2IN0fWA6H4p1kVjmFgzx7L+jCtL9/dkXSlo
tYCYoF2sFVN7is0GdSQM9/QWJLcUn5jNjiy/nJ6A42KRS1IJJFUPmUvbQGu7Z2KTJKt9aBrsaSRC
KsjWZS7CQlycUytbFyxg2hw+5A8Udki9iuWbMwwT3b4jtyI3FBW0L0ZhJXxusM+hsRqA0PcA4roa
WrWwOeexLbw5Aw9ul0i93HEYXwI/AU2xBsLDPjH+VMDTAT4M49Vg8UYZjUstCtIsAhy3Xhmhb5Qs
oz7daiijmwHoopou0SMfRdg0maATEGiMDWbObB+vX01sDFgcQsdiguRNp89H5CgrX6sXrcbWO5LQ
JuNlu3h51ObSnxBLLnTLW0SGd/B2jKfxL4f1zSN1WHXO8XpKsJmH7dKZOzNz2GPB3xfTwhOl/qkU
33Sowyr7tBGbGZHlEgiK27lvoX+YwAZdgfMPsDMmQRLcPiJIeV0V8Abzsw+CV7TlkWEoTOsRlEPi
suJdwbOC2WqLofrTwc03l5Sx5zCgUosaVPJ5CZLOum2xpeXJPwgWZySBuSuWrJ0zf7H63yQpF7Dg
iurccjhAoICUhva0InhkQGJicDb9ZP5Dhg7bzoA9G64kAnhOVuveHBzkLS7rPiQLqpizgQxlufE8
ejP1cibKQoQFoOLBcd6yo/Q7jg3f+X2pbQZfrEtHx2xBzFWZRGD0MUQSLGXHwRyyNzcWqHkffm3q
uQjPgNVmQnT9gWrScdss531Ju0BLUtXysbjsHDK4YlkuOl5TfSwtUxtiSrClRzBOkosK43OruYqD
tK7FeGVYukHZkIseBy2KQDDES8x9hS+PVe/21j8SF2U6Gl8Msli+mSjrJCywfw3rad4JLlKH8YPQ
rDBrvErn6DFJgJFkJS5zSzJTnpQxySspD+MOHOardPOeWbAh5Wr1ssJz4LHaOydjbRUrYDHdgRU5
tLNfYEGPkOcR+hRLgExldoqV1gRC8bFUJ5uYZQXbTYExiK0KNJ40RsWLs9KTcWYLdqN5v5jAfYJN
1jefivWE1tXAqZeBo2w+AiBFajajJDV1B8bkqUPN5EJDDQTksRHngq6d8yeDvykbMiZAHRnvh/1Q
nFEdWq6dd+dTmVceafZE2SuDgnw8z5zHBCezrWOClO3n1TRT2hS1IgC8LCU798Inj7XzkPwGfRXG
NChj33WVpHMhaJxOjtUB2CcqGJHsZEphRIIGmY6raxuJ5GCwq/4QvRR/ULsPSvODueJq6q0cEyKB
08jINzXfaCGZp0cLu7/wrSc0jyTGiviJnmI/Pz4dhrrRu261ru7EsAOx0sY8rc2y6JPBA3ZdygJS
w6h90hkMPqh54PVypASuYmSWrwwNiFVX8LKb5djKykqPTSnCmB7xfsbCE9Di24agJ4ZG9JIY510G
QMnHMpss1o2JkCs2IhLw17ZrBBC5OqclPKjafsteQ1t4LXUjnFcyMuItePvyfA5rIwvm5P4t/Uar
+/gDyMMz+oA2qEJFng0wEjFyHuv3wjUQmvGuMdiexzPaV5hnSD1jZTuTkfUHuyBmry2AYitHklDr
wSXD+k263aokoO7IK6ooaCTMHnEmCvxsKFpyfmDsxP/LCEYbo39h2YxbSP5DiiNa1EXr0Xye+iVo
PS+x1PEtf1K9aNsFRmldgXNlHXwbDWIHU3EAsIaHhplknRbs6AMoZY1jjDi1PD7AOr35AJCD1+/B
Q1VZfsjUJR8LldJXJUgvYpqDzhLgHPlLcHh8Hybv3IgNShsv8azzuyt+PkHsws1ry/auTHDcqfzK
mAdKCevz5QK0Ax6yQifQ29wI3caUrNVLhnFHszb4ectw3ibTEWOKRKojVRyCy6XwL6BIUgQnx5nZ
pWMcDsz5GBZn1IPchVIrYHcCweDBQK4OKuZC2j8+osnXa8wM9QhLat/xCXLJxKvBTB3WC0qG8MIw
jJPu4JgK9Qy3OT8EKC6DSo7O1QHqgFW9S9f+tfACh2UqyO34cX3ho6GhRtMwQkIRUy4ZZnBkEcQq
sn3A5lEV9GAQGZIjivWADJ3Y0309kjheAhnS63LqLHUjGeg8RuHqPxLfN0d0cq/sEtnXBpVw5Kwz
q1sOV/PJNM5wcz+6/0PP9rS1HRGkDFBwFmJBDgQy+oPxotO7aElWgq7ELxZrky3N6ogSZYLShMMC
2BhSxFVCBuD8VGLsfEB7wfKJQ1kX9jU8cEvQ/VBs1kVmKAqd67toealhrzewyf+HtS9bbhxJtvwi
mGFfXgMrSVGUSEqi9AJLpUpYiY0ACODr5wTvdAkZhcsYq55+qTZLMzk94HHC1+NO+DT5D4d18K2t
TJv3+eh7cc9SGIgCdbeVTT3kbK5r67YkeHqW7GcN7Wz3bXLZAZmdJgNNSSJnl9rCab5myJ2j+cob
MOtm2b7vP+KufT8HPOpnrqkwKFXpbTnUGUzFaRzt1vQ1eIojr4pX2VnzTnIREmf6MWilxHJkxi0u
gtPTQXPlsTwJGlCe2/zLu9wMhqiTXhepCYwXkQjoV8Jjvrn8fvy+Ip9Yc9eL8D6byjg3vSBV6XnA
GdYfyhtmglSFtC55cbGAMsf/QxOKqfrPSH4Dampu1nbxmf45VLYvuBpSNZEaSH+9uFghGD16285X
zqROyPT8Lr49v/K6UpdfnZlIBl9CcDYWokQh+lQCNPfvQM1v8Oe/cj8k546zfcL5GXOE9UXD0bqU
F7NqieCqb8HX/Yu36EihyRbL6BTsaxWZeweP1TQn2US7qD89Bvx5vmUtfv4+c8myVpT1Xsffr10H
jLiU/r/zRgfDg/f1WPY8Z4owFyzB+H4fWhCEzmTbyfbROtpOoq13pNk+o0z+qB0HTq/1/4IgP8ox
d83omzyVFMjUQCdMRBf77VCx/W2SdVyTry/uKPhSHG3oCuxLlHBuJnOYanYd+5CaBDZUC5/F7vyi
oRm+Rd6yfamwhfT6xp+Tozr84wnQLdNEGzYSVTdqqZnPKKOXvLXCZKIT8GA0FogWxJItr4YGKz9G
knnBc27Los35nCpHLHPP4mbqrUROJ7iQMH4ptd9e7KDbBAoXMTX6UN/TkHnIlRbbReQUohz9oySK
VzhYp+Dt0dn+9heqkU/u2ztdHx2Sl/V6jTbBE4054FugVPT1BRYs+/EdQc4zEIDzKC7b1+zs6SHN
zj5CdjwzS/yyrRJogJpH7PwCxwFvVTNXDvPMdyIIqkT6jaHattzKColWdmV/K0/lRnc5X3bxgZop
xSDOVe31Ws6hFFzCE/a4IMp/lHCAuc3rBV6kk8MSqr9tl7kv4RT3pj5SUeAPMf2TApb9KHPDh4By
ogSBDVrQluhXTGdjPps6bFiVg578boNAmZs4WoTa2a9hEcqIIy0XM5yy8zFtlM6z7Nu7HL+oEeGO
mdx8wHtmzYBTKxitJCsQR0uakxN7q/0q3pmFjXRVkjoBQDG0TTmoQCUAMz6s6Q6d51eeq7r4Rv9o
zSYZxasSS1kC28InuLof2DvqhQ+Kj5FoFAPpZqKvfxffzERSr3Z2baZLao75CM3DjHj1WkyJAOfA
dxPsHwi0945beud8WTblGIUxZiQECNyoPrwC6YwCxVrcJNipA5KBL16aZzmOnynIIJaaNqk89VQe
epvTw7gLAtAgctCHA/wGAz5ZlQylZkAIqo1nkC+ipslNDHOg12CABzl0Oe3aiG663HiWp4m2i4cM
jJk8IgMexBkM6nQC3k7hAm1e4ShiS8RAIjCL00llzrHd8r937p3BgM75avToSQ1pmf1qpw8GhkmA
OkilSo8iSI8vq+9n1FhCW3e5LiPn0TQYhNHC7iIKDY4zw/oBJ3lW9nRYDjMDdiGQ/w7GDQZeUlWP
cLGprIZsTlu5sMWvCvVoLGUkmvPvgrUfk2ezqFVRtEaR0Uf64+JnL9EW1HUHcO5cifDAS8Msu1l/
Pxsmgx9JEZ+rawnI2gKzvM8CoWixATtkcgg2/9JDnmnGeDoYpBwzAZQotOMv3k2IdXGCvGkfnv2b
DGQMgyWbZURh2MmeBwMFC3QTOgjkeXz6XEkMbnRX2ZS7BvaPuZhb/g+kNQ/I4m+4OL8YW8xOjkEP
I4syJVXjCZUeNJqAT4jSF8Nv4TWY8PDWZMBDLqpcSBXY+uZ02fakCCoCEhmZO4S62KIwc1hYBz9U
y6I49zi70Y9LAmcscQXXsOzwoWhJNTpVQ3RyeYC39LWJk0ert+/f6lvn2x3wMhkEEQyrDNMRZoIs
DOb6dFvZCKAicBIX3FersLZD0MR6V3RRyokb2WaAFzWCL0HjHT69DdeWGJDpJPmc6TVu/bj2vNq2
RmwbBiutsELpAnvi7iu/nOv9sSd2J2s2YcuzIsKekDncYgXOCty42/2bSbCNyVp9caRRo2GP2lSx
QEBXTBlL4BnrrTtZ6ycjhzuoOOVWwXSXHyS7wv5Kt18IczjSlu7KXBpjwhOya2VvQRpmQUjhJPbb
CO+EG6EuJQznYpjHb8rLHi0c55vTIJAMTHrB+Mkr/iyaxVwKY6VFXCTFVbv5P+iGT0C8BVpvlJm4
levFbuW5JMYAxzqVsj6EPg3qdu2EJVYYRrZpVyDih2/ELBYWKPK+1VKENBN6+1Ez/zXXinCMNfqt
Tk4v0pXuMSW3Q4D0xTNCnijmqdPMqQAvBkTRrOvJsZC+uJLLST1D2utXfvrvrJBtzzckZC8a+uFC
Pz4oE9HPKLjSMkDKI11YbCWaHyLz4DXgj47MCzQb/RqDTxsP46AmdgagMTAimuXUaDm3xQ0Vb6wM
9OOGt2wslxRk0R+c/xDmPcxiuY9bevOcrdO2BNKxeBn/+0bOAJnRr1eOA7rYnWKqpoXoTsPebpY4
Nj4LWiJU2N6uYOwV1vofehzOt6S/+5/49SOGuRqR1XaC2RfAL0wkYUoaHGcvtM7C88Y4ctjboEqT
1Jr0CiIOiZ4jLHpJwFBHcHD3FVp8fGfndvuQs2tnxKjURwoUwrvrUXqcIRjAoI1sHn1zkBbY8JKv
i9OHc5EUtWciKw0bgMwcItEFDP6Rj63indfatluJKJEleFed+zoutpDOBTK3Qul7wbxeqY75rgYB
bfA8+hwRvO9F/32m03VUp7zrKuh0mh6ymljPKbwl2mTpfPH2r0jLj+jfRsjOrOSqnoliD1t/PQGy
HB2lenDSBBiX52hFrfmOtd/GjWdaaaYY6XJS0/jREe1dbJc1aQL1aKy/D8Y73XT5/7Drkqcd85oK
mqyDfAdCp90rmPBpijl1qk32kB1BhsHrE1ykD54bB/OsRm2ZFLlErfHk9Yc0dODmYdkRirVvX9/f
XMrzZZfk59sxACJeIpSGVYijJBInB75mYNjXIxdAFn0SU5HBJW3B3xIZgxwv50FvVBOpZFBOXZ81
V1vbqezlPjf+XtRoJolx6To5UyMTSuEAtbcU00aYNBJWGC7nQNVSFUpDu6ikGug/M7F87887Jsfn
og1bFddY9Y/Vp7W/vjc1+nk20ed9u18q8P0hiXEQhkYXhMLUIGlz2nmfx/Ztb7l//SaI9EH/ndtX
onE944W7hpkZSZRMS6fFFeaDhWJc1mVkTUcduZpXgZR2fbVNMKC6tfNyqLaV/38HH7944LXk76EG
JoFuxlBUER1+fx5sMo5nKVNLkfaIh+sjXdhL3kfn8Rf2J3AJ2W58YAyo/CGNgf+oKrBffOjEW4q2
xDIn3PBflnchnxFJvT3IR/Lbtrb3X82j6WE+rrJBmhFsEGrd/8xLoY8uQ3EZ1AGSod/MYAZvSa9V
XXGNRVTPNlvZrVVUqOFVi5AYfFsrusKGI5GCCaP7HxKZj9yKYzIMWHpwzJ9QsTUMkGQiHYxmpPHt
GX71Kz/RsuDr/iGRuZ1jL6TRFKYiLUVuFSc8UroqpFu461qXPIk/JFFcn51mkZ8nMLNmsKIe+dnd
NDny11tgd4F1/MI7KFNWOBttnLxXSl14MHRZki2wnICXByb8p+CmlBWEeTkMSiOD18OIpwdwoLhY
3m0QvJCpTaujyMqgrb72zXcT5frP/M3y7XSwr5sAa0LAY2zHr9XePu8OTs9LGy71ov/xC5mP0Mfn
a4NlQviF3RqFCZD8b2FvU+O3LgjecDQ2sc2Hs0o0uqXQ/ASNXs9rSF+Czz9+BPN96kzNzrGIYwIH
sUYw6YqahGeSlOtu0fP+h5HPvgfzgKdpZJWNVUBbRN39QX4/H92X7/qTF94vVbr+0Ih5uq/TBNcu
hkbd2nECqwVbNKq14fN2oxGFxJgCrLxsa6HdHx6tj6W0W2x4gEEIr0YW2Nyq8VLQ88fvYd52OcNL
rPf0MzvOp/o+fepOQSRQFLakx3wgzRltQouTwFmK+eZS2W4U4RLKl1yiUjfb8TF5lmtwucXOk7ry
o4cBaQLsNIrdkYByH311l81X5Iyb7pMHbYtA8/PV2baU1IjiwTLxM0YUEZEFwQ770BuwnxJr2L84
MEod9jsWxtKkXaMyt/S8FvE+47qHqdPvAyQmuFNhy5g2U4qJHOQuVhuhuwnykBbPFSJFSIsPtoA5
C0xa2FAuKrhbmm6HdU9BBtIyMOiIZV9BwZKMbrYu7SmIyOfOiyuioSfmMc9J6cBJrfzDevDtRxDt
2F0CDiOKsDSoR8netLO3f1O8+sPaGCirLuVkxTruHPD0hOoVBqKwlYz/bi14lX/IYUCkrCy1F0Oc
ANJBoi0knvqlJmignEqPZ7mc90NlYATzcXkhGfSwHbr00I0wXP5AA6ouiH0eaC3DsKLoomVKsmaI
jGLGIIVQCyb16jlhSpBAENHvSj/Zv7kkM0GMWldluFrxpaFq0bcvW3feewygvC9mqSMUntOPPgzo
IZnWamEIMZ3dOt74qGxCkNU9kN8rgG5BgnZ7C+rzLTePsGgiP5LZkc1UNaO+7yB5wK6lN2xRj75S
Mg12jrvJ3e20+KjNhDE+cqeDU0GyKBLI7sVOAOkhbiA2shy4he6F0G1+ojcLmjlSedXHWBcBvRSy
3Uhovtbc98bnxfa802OgTTNCTVMrSBF2cDzeMVWLVhB0JnCep6Vszx/asFBmNWC0pPauG7Yj/xU6
4AdWK0y7divBCb5oF0iye36+b5VLjXF/SGVgypSLOr8m9Ax7O9+ZD50nn9pHp3r5Fpyv2OfuxF3K
zv8hkPGuzuZZaioDAjHcLjmXbdeRw3f3CRDh7jKWFgFrZosMhFwuhWieNSoLm24+auKtIpKDvOvA
TZ0tEcr9oRYDIuKUonH+DFGV03p0dWJS2xhQtYhuZ66wPyebyW6ev6eX4FD43wbtquHAM5Xwj6dw
piyDL9iaElsWtR8aopW2/vuV15y1FP/Olbz9++zCmWBzONctRHT2ba0oAlFhwoj0dwA+QPuLR5my
7FUgJWMi6BQlyWSuxDnThMsV8xVHfd1U5Lot/8q255ffcbBuM+fQ7RAObmitj3OSy5diJpe5FIPR
pVLVQm78sDk1R+RqlDVifPuA/jrOBVzIZujyTBRzHcRoaJKLAFEZyY/SIyrhhy/OFV9E5JkI5hZk
YdRUpgkRlbPd9W+Gi/GuQ5D7vFTacvQ2E8TcAbMWc61TRwTtTYCc3Zlk3yiYYNaMttfJbmMSad+4
nZMdXbfCLLMnPF8RAZMXXrvv0lVQJF00FNgMdq0wCbDEiMVQ0yeap6kyW6mJw/VO6KGxt02RZQQq
Ev6jstTglyyLLmJr0tvm7cPeDdHv2vj29/MV/RkYW+V8Q5445mgVrUzHsYS4jDgfHxPZ+WDTzcnj
S8BtplmMzuaqMUAijAIe8QtVDeHh9rQ7eqDv9cNABVMG8spc/2vxa/0cJRuX5ciJmlr+P0ep28MZ
zhCC0GPkD+46AcdUzEsz3MKeOx+PDcFyJZzSLDJwvxOifGbTWpDcBAug1+Zm7foYSfuLPITkcU0o
W42ur58dZLm+9D3otX5FYLlwOF93CQRmJ86GabLZCLVET1w8u81l4/v7GHykv9/tEV2C33Yre/9q
8FSfy2TcGmFUUi2/4Aw2p1OM/Cl5e1zLQchdKL7kpM3lMFhqKHoUoR0Md/EYEbpqybVSe+X7BP3K
Atx6O/0LqFpzGViW3n5FRveEJNHMpc7o16Nwhs0EIcIHAdyt5AQ6MczMlQMZaht1BN4nXPIS5+Io
CM+exnOP9+JygTi4Nf3DkNppYD+HGIZa3beV5cvyoxZznKFRlv2FmoqxP6CbDnOH9//+4ts3V4R5
kOQwT0ClJEARZ5Dt+CD5+mmtfmK9dRDtuCNCi17vXBzzOEWtrKcmvfzYfZk7TqUGoxfZ7ui916t1
+xFwh5CXOPRg+D8nyEDpOb2a6OeHgqiqFg4WjGDLCSUD9J8oO7lNS7lXYrod0V3e2S7fhR/RDLKO
chbJZh5Lx9fRxwOJ9XDZleg80+eYCNtT3ZTmRSkrHGl7uDqgOEA1nBMTLcayszM0qKIza68v12qc
sEgCLgUlIQSFsk1H8vbmAygIsP3r1wEbWb+4326pQD3/dmwrtdIn44CN2ThAp3MFfDmkmHyeI71U
6fxDCgMdxSRrTV/AQl6djzwlWMcaPYnkRSQo9EcO3b/DczjpX/zng/S3YbA1rcEcKqWxcJ5dQyQS
rqYzbSxAuhsFwm/Ox1tMrChg5kcRQEUbCEv4kk6NXg/aWTp2o+2ILxItrjyWT7bp8YjZlloj9bko
Bkz6tpV73col+sg4YrRKMHrndrv1KLncvqhFBJ6pxSCJKectGPoL2MbJydwmUGwHjFQcd33RD5sJ
YcBDvw5X+dJBiGPWRPytB4fzGweA6UvxD1uYiWBAolerKc8afJ4rbCGI3OOF1La5Mj4ke93qXAKR
m6d6Rx57l4sCdPgKEnvHzcXFpHLV4zrTgdcuIq+hj054Unzu9yg5OqmngR1IPyYnTBqt1m690kvS
reDwcjs3FpHy5xDYi66fi6rTxlQ6VibJrsE02ci6jORbP3PeU56JGsxlt2oNNirARAvZiS0MHwbx
c7B+WdcV4dKZ0U9376gZJ0HLO+OcjDhqmiLYblcp+KN64j88vK/XXOK7pU6v+eVjxycSYTojqwlp
2yEhWGOX2uopfOOxci0G6YpmKAjTQU2gy+yV6KJW6dIS9mpHj4pT++FK2RfBsFfpPs0G8R2qKsiy
K18Z0V/uX5blh2gmnLksSdrroVrUEtwHMMZud7q9g5u5b5HmadzBpjXcwFH3/wqvf8SyHAlVLtUt
Ft1IR60KiuDRHiJb3aD4TvcG/Ksy4eyAb3Wt2WM7hFKrhNh7jkrC67b3SoLNOlbvIBW+4XJXLVqo
riLfAsoxtHYw56kp4A4Ix4YCtie7uo3Yb4+d2pfV+vAN7sn7X2/5JfqRxh5jIodVdx4vEvIstHQT
rYdPOsiYVQ6qzRxZi8g9k8W4LNbZqiZNgWbbbRo5+tVVZbRa1t5L+3HIsPHB5z0Vi10TmJr+z1my
PLJpExba1EA7hfReIdsPazCGuoMrW6hjOF/T4b6GnE93ayeZmUnaVGE5KVfp6F39IlC9g8hZnMv9
XAx8JedsEvIrJDSCMz61oOzMsBxjteHNli1j8uzkmCCniFNV6QqcnIOMVeKilIhhOfRU8/mmKTj9
A5FnkhgHpb1gwl27DBLyKieHhohHiRzrl9JemQ/+L9vOdsEhdw9w+3jdGMu4ORPN+iudds3kawsl
Nx/bD+841gRL0oidBzERb+vKAx5s8e4AA9VTdq5CtYW2OFdNssWaJC/Fhs6IH8aWHNJ191l+3rfK
xRz8/BYwiBJLRqxUFmSKPkJjNDFd3WRrNbbg25dqndv8fNKiI/hzsGw+qVOuhRFrMNNXcK/ENrqq
J79eXT5NXjx3u1J3rIfNI6XNf85TK8FdgGS/R9H5tX9H78q28Ky9tv9rf8TCuO5lCIQYbSTlSr+i
kMMLLKmZ3vsh9Ehmd18uW7UZJGpLmP1vdrlXgJHtdPuolDUSFX/OV+XcG5Z+woiapsxT3NAW/d3e
R7uyyAUZ7M0Vnoa31j9RsOJIXAyRZl+VAZ+86RJLGTp6U6UddteOt0Yl9YhV5LzwVuEdJ4M/8iW2
RHOCrNptPMqzfyoeRtsE3W1JMGol+eDgeh9c981XwQiDCQzsukQVxHKcDe+gecbMAJQmq7oeR7g+
xQO1sc+Lre8aXFhuqEZ1umdCDBxJaJQ+hxZ0Bje46oP1DqRZ6VuFN7Jw7f/WXhkgakNJwi5vCEtz
e7vxPmvNrirffHTQu5jayb8hLdZnIKQyIFRS6j1dhLlu4B0ioEqIZeOFDEKkee7b6c3dvXOO7PK7
6jKqWpnQF+XVKdfx7pJiNmi12hVYwi1opPVtOImb3I63IEzMt1/c3snb0oJ7v4DxdKJzmOp6N+KZ
9rYbLNLY7i72Z0Ky9YrybLt5sK6I7L2/HLizSRwXRGNgKDoPZtFHgKGtg67NyxvvAVsi45h/x9u/
z3Au7CVsZZR6fMfe26KjSfEqr3y5Wq7lor8GUdvh+lnYdu+v0Sjo/+7tp/3T2e/Qt/gSg+kFPA7+
5Iu7x97FMuPcDl6Hqz883beAxZQmNizqNBpCu7fIXNnk0hpCPYoUqYQAY675anAumaMlnpCT68p6
XTfYpLx55iV2Fsuzc8HMFR762Gql6CZYfNZIkRCMBZy24ogR/XX3LtZbDGDzwHLRK5xLZe5yHeWW
VIOS5oiU3Gm3Pe+zyJbO6LlSOVdr0S2cS2Ju8TlpdfDpUEkWuqFVu2jtHme5Vlxpa7zf/4qL3YIz
YWzTDGiRO7XMIGyDQZWo9rKPeKcfz7HTrezSwJtTuwHWHZ2dR/dRsdeFG+Bi6wbhvXu0Vsne5vnv
YG6zGCPwLhuqdBM7wj4fiV2tKdfNfX0XI+m5HObuSlFRD2drgr4YNtrtanuPRUK+YbtkjbeNTvGm
Nq+KuoQXc5lM7qVryz6uJ+g2dPanlyILj7be9bm17+vGM9FbT8oMNmo1+78mumkPiv8Oxrhn0+a9
1NQBufehGKfhnE6Rjo+FA7R2222GiV30dcYWbX784pfv6Oe4J40BmbQvaz0OIS3E9vnUXq97/1e1
fuZY35KbN/9ADKJYSd8WbSRJRzlbCXuUZqfYDgXeXPDSGIk+F8NAiNZZcl+Y1PZe0aWzQ5fOak+e
3rBCHMO0hw2fT5j3rRgkmQYpvaQ5/Vab1nE00AO8oAt3V3uxhi5NblZlyXed6cf2IwzXPMecMMSB
a8fyig0a6bHCA30CHDtf8uF0HbMxuqbKksb6HtKkxZICArpjOQUGTeOm9vR5jZ2XNarZKXwPbgZn
yVOeS2TQqZVKIS4lBV7jpglJJKB2j2ASmbDnZ+HhvnaLtjhTjgWoKp667kqNBKeoFraGQ3y9L2IR
j2YiGDxq9F4AWbwsHYWO1FvtDbwsnZ14aFy+L2f5JZsJovY5A6RiEvM06aHL1Xbyp9JuGkKnLTdc
7i6eRTCg1Eax0YcJvs+mDwm87PUjFrdmu+cD5ZjhlmAW7XymFgNKgiK06SCoeKuM39W7BD7/s+Rk
ooPkCZddj2d5DDTFcd+qxs0cNt7HbiI1zAGlWwzBc6MHnloMPNViaWEMHodYOeCymZzSN16ENWCC
V5mjt+UfoD47PwaWRPD7lmar0Yzhtj9K+7XsvNCX9771LWaeZpdWZ9qjyippzKSAGCSUVf+0/fjY
rdCsjzWODy5KgS/2Jvbvi1zsKpiLZHCiz4SiFzNYBngCtw1CWdmNGy993FQpQTD0Xx6kzmDF1Ww6
xRIh7vUkEHWFsj5aJe6rxIEjtr8kNuqhlVKIiFNy/UtEu4LdyzyLWH4ZUao16OStoVkMIkXj+Spn
IGxFRBX6eBtX3uqvp8T28TCCosfGjkd+/mzR45zJZMAJS/HUNo503GIMCX30D+OjAIZ2nu93c7r+
aew/qjHQNLSDHNcXKoZuVL+6E6m8TkEHHdpmeF0tFAzuyWKA6dxce/OM6OEILnVpH5I1N+hbNocf
bRg4SuRGk+LaoNCH2OS0rd3tEIOTVdmqp/Ou8r8DvhezDO4/MhlcwtqYBvTj0ArpxlMjkzYmhpv/
iipyQL6a8zYu4+2PMAabJrnV4zaHglTYNlndv02LaWL9b6PT2YXcQ3dN00yBLob3ia7i/X5VBDQb
jha4EiuzbI64Rfd5Jo7Bo8pUr+GkQZwAb+J0datDvmlewfjhcAQtQbqB4iil0FXRx8jYhXiNi3xE
GwSGPZ3w/ensgKoF020cKUsv1FwKYwkDGuqzcwcpKCVYSOqrxFVcrBjjaLPYGjqXwxhBmtdXZawh
57YGBJQUxxVaQzEV+usXlkTz+iIX+zRn4tiHKpMnsKifIQ4MLY4XwZ84ejuDdGge2Y7PaFYwyI52
9ZP95X18qjTy5I4PDfZQYnA0KLbP9RtYce4f9WKSZf6bGMs5Y8tuHV/oBx2c7RFz2AQbNtGtA0QG
ZeWX9cC5d+oSds0FMm+ZNhiZghq7DO9D9rORqB/wDs7fqDBc3e2OJNt9aefecbXfgw19sNNX5Pg0
GwTbZws9na7kugV5tFE743G5LSHC/Icxb1OlDYLclPhhrw3aQCw+K90Svs0FMA/RWHRlN1T0qL3t
xc5Fovj/w38nvfNeo8X0x1wW8xr11lBcRHpP0S2K4TZkQApndQQtqvj+O33TsQ69wlD2ax3yer94
p0j/fRYKqO110Hpq4wr2aVuPuXvfXhezkXPFGACSz3l8GW9faXP6iLFPd2+4D7DWFFu0+WmJ5U9m
WbKFbWIYMme06cWuHQvMbBw34If7+CgcMJK4ln92MHXKAb2lF9cwfkQxioE2Nh60AqJE/3X7qR4z
j4N2iw00cwkMqk5ai5HhHBKqQ++i9Z2SAXC+zjJw/yjBAKpFydWNCCIcepuxmXKFthl+S+iiyz9T
he0JHaZKVVKrp1bmeeP2GO/+Ir9p3xGGKr/HIEh93uf5X4Dyb9XYvrIJ/C2DOHV4K05bD3x5QCj/
CY4rnSzj5SEWqy5z/RiQDGWz1wcJ+oHU4Fg+RyRa5zF6zQkqdD522NmHqibfIK0Wnmhz7xfHFhcz
jHP5DBbSMZR0kiF/9NFHAKhC7yZ8c96LSM2B9WPnYhhENLTWCKcW5oLBjAuJti2tYnBs8n+Bwp8P
x0BhboIpIK2hC5ITWA9Msg6EgCk5e07lt/b6G3Nez98JmN05d2HJJ5srx2BHBQ+66UrIhbkAec33
PhA/L588MbwzZHBjHP4DiBvHfD5ZZNv9agO1Ra9Yiq8G1lif9rRwdFuKqea6MVByloY4lxPoBsL6
LTaolST+xVOMd34Mluh6mFUVfcJKkj+pqEvcJqt41rHsjvxtHSzVrtY0WWcqMEHYueatPrM1muin
Bzhhlo3rHe8f13a3UTfyBiMDnFPkaMhS7+qFJgDxASkbT9pEa8uuvcTbgCaPI2f5Tf7RkUETFHDl
TppwkhvUF4eWXAXa2uAgwwT6w89zixo1f8nd4mDCzEZYEt7JGkTR6qAdZbxCR9CNZA4LpTCd8PvJ
f3h3Y/c2m3Dhhg+cK8HOWYqVNqJgTM91mBxvhYY/MCYchCfa7g62YW6NnPcdGYTJrtNolArOFw0T
WMqpBFg4fbHR9P5OefYjD/1WWLZ7/6Py3iOWpjeXjQo5ByiJ4VVQ+OGtPf7lg+7kwcXMOO9IF6WZ
kmhqiiohztRVxq2z0rMQZlTF7eQhcYMeAFI7b5q/hoZohiUc7ZaOdC7vH0fammpOwxKwmK2R0ruQ
Ixq2nVEhmv0oemsbk3QW2lN4mZUlLwzjuYasKdTj05hwSM6ruB+xvBZG63UfBtrGK961X7LOuQjm
NmppnUjKRYJ1Os7u8+odOOC86BzNBbCP92RFspZDADJR1PVHswSiWowDuRjBwC4ajrwlBJ2LY0xD
KPu6FRIcmdmQPkIH+F8cAYudp3MJjDF0WjxgGgISUMtFPe2TnKkHBAK4+0bHlcO82KCS6sOuhxzE
2yewHsb20Tee4fpgwJ4jiv5k1vOZq8S82nEy5kg+3VRyAIy5J/lgPMNV4uW5FgOmuSTmqe6aOsay
zomCE3r4pAvotdWWIn9M1mBldfhM5UvOwVwi83CbRl82SHXgc9VEPcKh479onGvKZlLKtooz7QoR
HW2bg+8Ibxx55Dd0Ljx/v97/Vhz7ZncCFVWtpEYy4ABHN048U+Ju2eUgApt7L5vRKq5UG/A6pOD2
WQc2jxJ/MdU1+ygsgOfFualh4DQhcDrptmofCTDhwU2Oj9g5yzW7xUz/XB5zZ9Uuy8yeooJzkk7i
d0ma1Q6NnGdfvdoTpm+CdSmRlzomz4cvrs0vvx5/ozgbtmuXSZ2uIxXuXLEAh9Le8S7wkk8114+9
wEM95rKIa4XJgsv+glXtBTk/PQZYlIkmYI4J8pBJZy5xP4ajnMfUQk7bAfx23tF09j4Z/Jcvjl+x
mCWYK8bc3ktVYCenAnMHRbYSXH5r71/379OiYziTwAbvUw/eeWzOhTJbPIBKkBAMrR72dDADVX00
tvmHK1ZJbniFTw7mshF8oQ3TJKU4xMR/5vYK8nCWHfGSlD6rxQ5//dXRfm/iFdK5KNb1R1Wz8xyc
Yci3cItO/4tb9rehs9NecR6amhDdwB0JKuyFAJvmZ+S+g93jl2tfVrwnkoOF7GCnAv7mwUipa9E8
JU8HHikvD6XYGa9MMpocfSzUzks89Jl7Di5kS5KIKBFRe5BudxleY95t5p4j8/JXWTYoIA+gJokd
vlMQO3Qt8S+sUg2e0djyX15ndmuO2A9nfapwA+BobD3JOdbYpqphD/IKUPXFgyrOY8kuygm1q1an
8u2+ad72I/6KnrOn7FiugFX/Hy4CAyCVLkfneqDiHHhrp+2r6J8sL5XsqCThHvWiBKv77kMK7/Kx
UbzRhBN4Nm9ojBSIt9v76tF31+vb/BqXE4zzvLBxe20mylgY0PCKnpPTdhuiClu6gZW6z7wlAhzX
wGSChfrctpOq3L5d+FQ+IE7nlT0WC9czOGbj9N4sUZGn8QgotxG1gpb6HaWfA7LpvLdlMa05F8WE
Ctm5rka1wDVDyxMorBAkI48aYZPkk/lAyMM7lk1g5QkWntDtKjzSGR64mIxLgmbbOJIlKAqiAi93
msD3bRcNRAglaOMBJ5q40c/ecfHZAL3X0l7LRojrbGSMkaPG/tuBYALxySdvD8Uv+F2H8e2QP1eU
3pw7kLVILjA/bMZDyc+GPhgG5GekQIOK6oQJ+YY3ztGT5zCwW3TAhpIIgkKxE6XnsxujFZ2XJ+ba
KIMpoy4YWFVDbRS+/hQo/gsaKxzuI85zTdilOBJyjolUQ07jndBbgQDwmKNQGzr7VUtUh6D2aLt2
kAk2LyvAMxeLyTz0YI2cMgWiT7RNxftcYZMUXoUhoOs5/eE59HydDFg88WA/Yi6AXDbCw1d+JdzU
y1INZ2Y3FgM5YC/Lmry/2Q0SS/0KUzqrI832gFfh/VHDqA41Vw6Ac2JGtjFIUKTKkksIjVet4yTr
5nsN5u/7Qjguu8Wgz2DqaqrQC+F8vAX3//RiwWR+aAy2SK2RZCHNuXjbYbWL0KKFbqbQ5YjhQZjF
+Cm9IIcXS4OY162G3M5uQBD3++kB5ENowHU458VLJFkMgrTh1DQG/SgbBHHex/a63632GOoU/MfW
HnwwAnHMgHv/mDhnNDM9q2+pKwyvNqvJQYkXLRmkCly04vauYr9g/p6yV3G+H71dd8DaYgBmUsUx
ExtqG73Tv00wcuwQ52l3X4jBNgWF+n+02+QPeAG9I243SBP2T7/fRs+2hXfug7voqWBkGzhvIm/L
Ng6al6EDPYoAUGlRSbyQ3R7sQD4CrYrQHb9gAnvldYcv2+hMJpN+7MZrEYZpKB+LlTj5j+PDO2gL
3NK57Kg7djiAd4bX6LwcH89kqn+mp5P8OihWB5lOvNpWvT0R9Utal+CFpRvbKKcix14W8WomkLnv
4bXDoU8WdQEjlcioAIfYZWbfl7IYsM6EMLc9jRRwO8kQotriU7j/V1HI7M8z19so9SI1dfx5ynrk
ZJPbH4fPMX2gXIovdvNCFxPcV2iRisiciWTut3I9C0mrQCRGT3PSTafftl1sjRUoSuym8p651kh1
+Me9nglk7nVmdU0sJ5GCdddfwffrv2pInynE5jKMaWxUMYHhbeAuXLCWsbT9d9lBLjdweOaw7D7/
KMMmMJosErFFD7c5I1cb20LQ1bND4lNHD+0T/JJfvyB2TZdF8TrheXeaTW7EQnxRBAmSNye0idG2
m9UTeTDJe4QZRB5h1XI0PtOTQRCMql0GTcRHA18p6CGxUBabzJ70o99iWgzbIKNP7tEuQvNMJAMg
TaOAiE7UoeAGM++7/pA7Fz925JRIiFhB35HRSp6DvhLeo8C55GzKozFLJUfBTQaJzut2G/8f0r5s
t3Vc2/aLBKhvXqnGvZ3GTpy8CMnKinrJ6i19/R30Bc6yaW1z45yqXYXaWICnSE5OznaMp00y9+By
onHGma2N2doG/zyIIOe8tADnZhiMcQmSRC+SDFfxe08TcM3m8VXnHiJjXdSoqdKcPj0bdBZ6HlAD
Zk+E1qDABcfzVKbdr6vjY+yKYWZRkPfQmNVn/WzZxRPoHnkj+//hEsBLBMqYpYqXoYCr1rYxiqVY
kRIFK/pE/DhCKRdPeEuXMYhjnkFwx3PFp8Me9Z9E5oykGuAWA5W4Shef3QJTQnC8ug0tE/HSANPO
3pUs5ryqqMVYfgNZmKJwPpGT8l5gWf4A2DJ1MVv9/PPzWEEmgbowBvA/28mcma9KeVDqMUyz892+
YOQla50A2GDlGTwWCyIvyJqc3S/wmM9fUT//DUn6TEOP+fiUELxRnDiWirt/Kf59DvNSWP1JlZIa
63eS+dCTbJG9Orxszn/Q0/8Rcrk0VyrUlLmPjlusuUjmp3et8sgc05tvaEp4vLmcxVxU+UoOOImN
ZiywGO0b7GmUZEDj2K3Jma+r47vo05WIk1oFWZCFCvLdOz2mg65LpyfzDmmjx2uZTmT8U5RLqelK
Upbm4XjKsWko/uNvtLcjxpJ6x+F5J9Pe8r/TUW+9yA6023F4gqCV8Bq++i1QkOfB63MkEh7W/394
yv+JYvzH0zmVkyimyr+59H0PNpaFlJjofmaHdBXskRXqMS6QbtFDEvNsM13IA12XGbvSt2bmi3VE
r97R+/QWwHShkSRB5/uSItNRyFCevky/c/9WzNiXzgjq0aAyW/tNX9Zo6FrCXRGeVj/cSZL/8Pb8
k8WYlmJoyzg5QTdXtG/XE9AkupgBmc5FAAm0fM7SeJeNsRx92ZdDbEGaE/pEem7e5r88B4xnOFho
MU0yWznA8Px+RRti0FwLsrbTKgWaicqzHVxZTCZKK8TxfJbozd54ul3F4FQNPGHPi6F47ykLKDY0
vn7SL6cE9m19tvn8JnuMSX989A6gqninxF0W41VaQ56FekKVXoKLZyI2RBMR7U54bK4m8UquDOMl
0XdlrlorTHPx8pAcN6fF57dAEOPDocMw0wyDFSjNAbzjZA9op+XlnCd9Os0EjaCoiYAvZJaoKbDH
ilooCBBqd0RvB+dZoZp8Zzeufp8xkLpyVrJ6SOGYW4hAAMnREPFn4I3lTGeUr8QwxlGFDfY1uow3
OMPGBolyBNePT2lygtO8ksGYwM6M/DqxsBSQW3i0dooOum5lRkDzjzfh7ORwR+omDeCVRMYAnpPA
B1l4Tg9HnjUO6lRWgoTuZZaT95LRg3h0UIwBjNrGiBMrU5DHrhx6Uud1lYJOcg6UFt5O0p16JIsx
f+YYZL2qYidbyHG80NFROkWYxnszOcp30Zqre0VZJ0YVFLH7+OTU+1f0jvL4P3mKd/FErkRop9zo
TxlEvKGUXh46kg52aXpca845noupupIjJ2VvxgHkDLPVUZ99ZkvhTHI0j5S8TZt2nv5p3cWNuxJl
mVVW+BpOBziRILh04VX0hHb7cvN+kymxK0l00VeSUl8os9aEpNI9OrsLfvZlCNuFh2uv3nhV2Onn
40oeYyXG2h+l7oRNVC6MuhvMmrwY9lMDJokPjBGABY2X9Jv0D68kMjYjKcdzA8oYZR+96QJm09A4
9Wzts/eE/O/exitRjLEoUrAM1Ao2M6EerwEeL7RwYpYGVRhM5lHOZ449nHRirgQyFqMs/GgQdAgU
Z/rnarPzUPAat/UfMKL+Fz0C9ztpAs9DVi1QmsiyysZBnW/5Gsay4c5kyXz0DKI+h6XTycsmc8x3
ztLuDcetMMaf6atO7aSkxK0GbPfZQWIHfA3WM2om+IvzQk5kom+F0ZVf3QJL6MoMzFcQRtH1xnUV
ktBZoLOpbmlJiCfu3vjeimNe/LJWq27sIa6u1o0z2PKypAzCjrFZRza6p8+UycXhbOi9m3ErlLl5
YR5l6RkgWejtQ8jSW6BFqwcPmFHgzhsFrj96b1huxTHXTooFS+rbCsoC8C+d5F8iOvrmj9fE0xHm
vuVVFwV93sJ49Y4HlE31SQSvnW0/ljKR0LldCnPLhgpw/6qBpWACWLST3C0CTEQMO7W1WwmeAE89
6PHfvs238pi32TDjRhdqyHOU3abaJwIZN0hUcc0HRw3Z8GQYAd5TyZcjyv5WB57C3Runm2WwkNEn
vP2jXuJ0MC+M8TsRNwsuzR/AwaluFr4YHHkc/WYDEwGTNOOJ7trmLfoKvf4p51lbzrlckFivrEQX
JLV0arEgjH2v4r3aO7rgpW8nRPw8JLQJT/d285h3WdAiIxtNyHrbOAKa6fxFh/G3C/kXZ98m/Kdb
UYxhMEKgKpg+Nk6wCFjG2qcQcnhpmonE4a0Uxh6EWaE2hQkpb5tj+/Y5uBYZT8vWqXQa0b26tk4+
QNuxFT5Wm5Ww26wcu9xRbJG5879wCW6/hbEbelT06A2nih/ppJ39TRZKSoCkxysTTKTbbgUxliMR
U7MdB7yYlNHa6eOFYVuGnevE4baicGzhhX75SjlbKQ7qJuiQPCQr59QRcz38SXhTKryHUqVW/0rK
WEuq0vdULTH86ZgzC5SGuz2ZzWIdPcBvHMN7H3zdbB8LbZxXPhjKRZzT8Ry4GqnWwFwM0Hjlas9d
uOEXJOilemB4WQqsWsYIRFhgD9HiHJbLNcqchu1ITxYG0Di3biJzf7s2xgcQS7kWU7qTeFT8TzRh
AcIYCEgvMxCULNZo2uG+lrx3TGVsitH6TVD2WJ4Dc7zbkGzTL2yuT8qxwypjToK6NP1mhBTwuC+z
gSAb1WSECAdtBkuJCgDPLHM8DZWxLPUwWGmnQEvG3Zv5XKKG1HJzNBMR2e1xMSajCovG7/uaetpH
Z0Qq6gwspE0Suo9Vnrd5jMEYczloeotaScAcrnLOr/NMPQtBnJ3CSuw6rCJ7K3RiLqOTXZsLUDUX
nvVhzR+vhSeNRQLMwYttadVlzzpHfLM8+aeViTyv+QxenJvLTgCCvcuwFAWiKCk06mCeuKm98gMv
GS9bNzGZfqMJLL5wO1SRBrh+Za+jmH/UKyAtWWSH8lNNFsFSfK1y9zwrcX2BtsTxDHlGg4UeLnO9
VoYT3hMF9YcNyDHQaBUhVMk2BgAuWrTay+Rgt4CuyjccY8x5XzTGeMh50iYZfcrSxlVHey/Yqelo
IzdM4Z0kYz4kHy5pW0EOBTEYQwdxUeohmQgXi7MiiRqGB+ZeYwyHVI9DpoD0Cq00bxsLU6Mv2nb8
RBYsQE2MmwnjOQMsCpPcnRFm0gAM3Qqb07dJXqkUbvmZtyrGhJiGmmWiBjG9/XY0dp4ju33roko0
uu680XjBEf25R5vIBCuVXAyJTmPZN02Cf78aT0ScAbThDHatam4Dz2A+N7j8oDx7zM4SBqmadYNM
NzPsyMm3ASGSOL8YjXAeG7FpgwzMO0UGbpbIdv8lxTmu+mSAc9xS8B/hWa1tzq3+D2v5J4NJdXSW
1A5h01PjtTq/u8g9EP7o2/T9/SeESXGUZladRx9CjrQ9s7YXmY1uoC1agZY5WHh5tp9e03u1+CeO
cW+MpFfEeoAXsNqAYnBj1w6l++VtHU8KY5R0PVf0EXBg+7eTSHxwhT0+/InqE7X1/1bBGKOukc1E
qvD7CViPFEfaYtQNTT0cMZfK7aPNYgxRWXRn/3y+KED9ZXkjxovwF7o/mx/LzrdlRPq1PYCShdLj
/cYHziqnHah/q2R8m8HIfLVqId7bgWV3BnJkbtqXd1CMUYpyAEWrGl3hEQ80OoR3e6C2PQVA1/vA
nr4uwVvxy7tXk/E6uMBETcb11VkbISRq3zTGiJAoJPE62aYf4l911y5yN8FQ02s85zUWKhPLRMuD
KUsA3FdltHniVlyFR6aGdnW5rGS4opgxShdIAX8Glb1LUbAKtruFtHoRbBAjrd918JKdSBqABKFd
1+ute+hmr7wNmHgKNFEVRUk0NPAsasyup5kmGkETwF1o7OPoxCGxAHJ5ApkdeK/B9tbPz7Gjb33e
mzCx8ZqEXbdUWQNJCdv70Zy7NCgLC6e9Kz+7d38tLJe/Sky0J451nnpTbyQxBgDj5MF4CiGp8kDx
He8tNwHYL7ANW2Lalff4oky5fmjT1ywJO4qZI4N564q0VPEYQIsTTDptytztZDIGCIIVtCq8dLaK
dvd63Aqbs0662QF1Bu7czsR7hLYBESCOoHVQFY35hCE4nyvVF+AeLeXt93neRCSawxkzxFm2AEw0
2CbHXc+z5vQFYgwUFm3KogJsGFG6TPJd6bXYJ5lg+JK1RzbS7VbyolyERH5/5l2gCfZ205JA+obN
FUUYXsYUZUKs5+dSgSBnADFo+SXSamv1lpKdjtmakQgk++rwX8pGCu33OELWXFmKFIPBNIj0xDNc
E73Ptx/EXKFYsvImFWRrX7vBdpN60bK2P4O5QIxtmpJuG7sFpuF5fVr0V+/2+2obmFP2+9DXAhHb
kEbEeknW0OhX3plOGIerrdZFxuswW6uupUCz9qt40bqDZXe9Z21VUu+B25g7lLF+GRc80/B4ZTrb
7JAHiaaWJ50esLzsvxSnr0nsZbamg+pcsV39WDjcRBJPKGMlwj4V4jHDUp1qIYCRcUsxhR7bhnv3
yhLRpWGquqriprDgBWfMRzZFmfj7o+ju96GNhOKR1+98gXu4VYtbIczt0NEiZZ0qCHk77v563sq0
6fQeRpGljmTzYrbxMJmMtt3dAjNgwTzcPYHTE7N9X9vtVllmT3CSn0ElTJbLyANbA4jkeTHVJcv+
6BPpUVxZiiACAYWv4RMddKR+f9Ox3g5To8ceU8X72XaJJoNxuZTs0cWE9jIAxNPjc5hw2bBHmmla
Jgy1BrTq2w8Yo0CTq8r3kaQfva4j2nyc9x+ngaTzYid88Gq+E0HkjTwWaCQolaboO8vHC5QvopoA
Zkl0y2VpW3a4DT5O5PxW2TLn8k54jJZoAVHTUDTQ1mOtt6uMypN5zotcpUNelJJLtYFHAxhYgIN8
rHHaBxSAeWc70aCHRwCvOpp/0aoEz/hWaFCnflxHvbqHWyM56I9Ctbl0/N32qyeF27oGXsXXr8fn
OTFheSuU8Y31PPQl4JOqMBhQavCBgYfxr+8svM1xBTCpn59i7vTdvATz0nIJ2qVnPSPWiTy/Pf6O
qXO+WTxz90xB6oSmxHeoFMC0WKZO9Bw8+08LMhxzV39Xv4X9Y5H3Vut25cxVkoHrNcRlq+7BofR5
AjX9ogo8notIFYW5rzfLYq5LEMt1WmgQ4li7T/3vy5gCnwSp5+fHa7l3W27WwrYOhHVunCu5U/fm
LNy9PClL4eexAJ5yss3TQ3QyfNGChHEnfjYInxQHDbJoj1Wd9XnZH1PAUPQcYzPREIxlgabdkE1L
Fg0WWSMZskIY0wG7h8lHtORSouzNngh09mX1AuKima3Zr+IK8Ak5CBCVBWfRk9t6JZ+5kYIK+PpM
O9PLkVG8PjqeX9oAhM42i8R+eqcjg9vDa7gMXeSaOGc6gd9wu3rmamZBm0dxgtV3x+hLX+Jmnudn
8gKb6z69r4vFFnPHIa94N2X6bvacuYgIaPDHdM/pPJXj7bT5fqELaIUGpjDFal/+Dt90x4H8yM39
Tt6Wq/1mrqQy1HreAg2BFjEDJNDf0tcFGZ9dN3v6UtcUBse2/jdVxNt9Zu6oqhidMRo45dr1cmcP
4wdAWeJ+GDx9nijvQZIhSiocGeS62Ikx3YriPDAlnCiuz7e0WsxAx4G5WqB4ziNnILya/QTg1K1A
GkleuQtFFBiNNEIgYEcAF7iADr0AJEl3gOeOXHY+y22Ectwc6aRpvVon4xAWKPKhVxViUZXdnDxJ
XaRbef1j7FfP6Sft4eelEaf8opudZW6qMWaFAQJaFVUxoMgn83LWzc/vhW29/EXNHRCQxP06HKpN
gl22Fs/azliYbuqqW47Bn74+V0tnLq3chOCIyPAhCerEG69bnEGZBDsZrddrBaSMy8JBPV78L6oX
00/olWjm5paxnklaAtGl+4YuELQJF7NqgD8qAq+HZycmUgO3qsXcGhlEQMXpJGKho93lME3i68ey
Rr/OM03vc9x/3tpYLBstBKKT749Q5A0ccpN0SBWjZ5x2jGMmnWN5J7oob9bGYtmYFUg3lAp2yNyU
S+AIEDJDvzrGJShqau5GjsF5aSZqebcSGYezCJMkShpI1JAJ/fRmyWL++C3j2R4W0aYem8xMe0g4
OZ42D4i0pYS2CBDgjPAyOdNP1z9VNBkDEClapWg5jqtzzGVNZNvZX57sJ9ANCrN0nnmCIzg8nNJp
f+FKLGMFQiuLZSmBWIrATJG/4KJ4C9Mh5A9Z9w6CI7Acej9zXrs379azsDapYpjpUEDw25EyC3ie
hEtfHARgk/9Zu4jDlq+Ck9upHds8Xb1PBt5qDnPr4yate7WHaMBNP+m2RGFNYd/X6PdxAXf2ivTJ
s8ljiadW7M6tvdpo5qHOBjNGog5CRdq0j7PdA8J4MQMcy1ZGewBHdXlLZExNHCappbYwNauV3tsA
Q5rTkgoX6GYqtr1+RFigm0arzCQ0ZXUffoSv8o+OYoDwAf4ELqDupY/nwf6xuDZnCxy3YqJAX8K1
tku2mN7btG/VWnK+F4A9a8jLC56s9VbGsOdWJ/Cw164x+/BJFdHZ8uT7/7bDLLxNHPTS2NL7KrsS
wKcIUHaAmazYoau+PBY1UWO/0VcW1KYBJ5kOhGZqyYEOIH55izMhJLKhrgdAN0Jdf3lX5L4AcyuS
sUYdGhdSMdcQRpy8dKc1W3GBwtwcCFOW068ABo+KtPUhrOuMPF7speXn0TkzBimOA61KGyw2AYO5
QUS7EZwXb6847az0CRrV0IBHk91o98I9Wjmr1/mr/fHxDm9htD/A6MK7SlTgow9i3JNQLavwJOIV
0MFe9S0gmFhIsw6EDfPflvw8Xj3PKWOzzaZ4qsOhxr4ngDptXaSoPKCtLKKZlBH5zwcdiDHWyC+A
YvcLaUMYyscfwFssY6X0MGnzIVbxqH7/Sbj8jhJnKxmrVCuF0oPVQ93HuLYECECATXMfL4Djv4Of
/dZ/P49NBH4NWD4tWHlgaRiB+h/a6I8WUBMRSN/OEBc1L+C+Lq25SPID5+rQHbpTF0s0dBFVN0CP
0z24ih9Evw2i2LJwWfO19q3+AS4JR8K0Z3clgglRhM43QmWEkoi2bovu7On9XQLYHuV5dLhO62RA
fyWMUf8qjGtfykwV4zFHChVCZ3xfDmDM5sLt8naOeZbFcxPo9YBlraLcGVeqM5qOw/WzeOthNDwH
b2AaSgZ1eI5o+z6DRe377GKEOHJ++7kFwIc3036sk9OOpGUgTNcV0J1dakzXOhFbMKZqqKF93kl3
uMowpb/9Cm74/Idbj6N+770C/o8wtoe+0jqh6JNYg1/sbJzURLrJJDbme7mSJh+Jf8ti2+lLE6iE
QRBpl24lNMIWRy7W1XTMdCWDrvZq64bKUgGw71/i4s8O3DUza0bR5wUnnb1xjom3c8y9KsZGMgcf
sqz5xlFQoffkxdnNPrYtb5xOmfQGr5bFvK+o2OalKAs05nU2tBzxudu07mnh1La3fwFnmQXS7zXY
Ldr1FpO+y99foChxW36nY6irz2Ae27Plh4FfQTFBv0wn7fyF1y7kFa+fYwKPDe7ElRzGiCSR2rax
H+ACrDqnhClGYhKTzPkKSQYUJACdmdvPzw4PjGRiZuFWLmNSpL5LfWXA+t6Om6PhtZvxeXug6mNz
/fsp60Wr8Lqpi6oss+PaXduVit+n2r5eogRWEH1AgC+8RQv1CFcB7tIPj0SRvpbsRVdAKKbLKLko
osUcnpYHfmGIVCI5SQT8fl/SX5Hjjk0+p9dCmJPr2jAVzK7QLvTSn/VXsgUe9Sr73RwjNBkgleAM
6/8CwG/qKl6LZQ5OVQvdP41U7KZxwoiOLgLk1fX3DamdGeAsXFAuQWU4/tdkFH4tl3kd1KIdhX7I
qEkzCOB5KNwDULHW7gHIPNy3dcrb+iftzldpaq3zZZmu8oheLuU9WS+7A2CNeIImszPXghinpMsS
LWypIMqhA2hCD5lNwAaCzIOg3UfjgyTQH/zPuonelFuzHatmo7Z0H8F/ktIuNfv3hz/eOnm/r9fF
WOzKOnVpjTgFYirnaM4MFB4NdEScVuFLEBPH4e3kZWjl0cIYwz3GQaspMiQia3rcaEgaHoW5WJLR
cvQ/tjN/oyB4wxL/zJ4xKXQ4LN3Rfs9TNJXZmJvnfc/k+3i9A4wRUJTy3A0Kvgf5fy9zi9n5BaR8
Sk94j+PUiaoYkNNoLh6lXuZEKwDNtOeshyAhJxvrKAOnzguQqX3l3cEpD+1aEnOoaieYVtxC0vgK
n1NIbVAHex0MAFqbYOVo/pJAmTiP/5T9vpbKHKwlD5lxLs/aPrbIkDjZTGyQMRnBi/dMYTZkJP1+
eJlv+pusMqk6ZcFDJ68ks9NEXYv5l2rQNGD1SsBxKNA7RCQSeprlnOZl5fgElKWgIrHbeeYDiGyY
PV70pHW//gBmq+PqLAjnFB+Q1075hoqV+GHZ63WLvB9eSWLM3m0RjT7h8xjz9nvqlA3aLoaVS4bE
Ug6IVg65Y2ggCQfIjN3mrXgJnsOUHA79e4gyC0erJuBULHj1/+Qx55tlaMpsDchbxSd4dqFk604H
RObCPr2jTw25v8FbL3tirTXgghVuOBvQvz1X/hft6aABVWRVBS2UJRtsiB/0YkKhcYx9iuZjUSWh
8dx72rKheeVh3n8/P6sjoaRUnLOeUPAbuczTllVG6KNF3UAgB9RHTL4eQVQs7b9HKNyLulD3f3Lg
6i3Hz2WzmQuLX5CbP/6Cic6125Uz4T8IkgGeI+MLgrn2jlmibwymPL8d1eVxVS9/Am+Ycw59KlKm
LZ+GhuYQhOSX7Pd19HDCcGyGrpV9nzxFe9lBMntYZR6NlJ/rVTjTPh4v8TJwy9zoG4HMEoc0j4K0
E6Bl6BWUMlA/7c5ONBc7Vzhki6/lq799XbokfLvk1lHDRAWzARxkgubQx58y9earMlTe0jFgIaN2
ePsED6Mu9WZWCntBdCo8hF78I0iuthrxNnk2MXe2tBH3BxEl4mduD9KEZ3MjnLltYypYiIYhXJHt
WLb/vuxonv3kngUXzf2A751zVkufn5uNxzJ1RTEl9PZK6HRm0j5ma4qCWJ39fWDa3qbYnl5VN/YM
g6RIfm9du3NRMbazHWeX79PSjFxml6uTGWuhDLm1tGjeqxUoVoG5WdvKHDGVs9+IyA6nHpnV3myf
O94smMVwCuJw8Zq6lo7moHyW2srT4924j+suXwX2OWwERubZhIPZNX4eqgp63ow/ysp61uzlgTf6
dZ+rvBVyl2goAHtkihCC2DWbw6IY5Lg6OV3o6k/JDJ2x5pPhu9pARAxOezBvyB7/YtBOHnlvyZ22
0S9Bl6OsS5oi4f/cqrpVDl0q5zqWq/ioJO2+d5QDPa6d3Ec77DI8c079PqHDCGSuuVhqVZh1mr8/
V/OmQWNd99NujM3oVtttth9dEHAiaJfnHLn3j9itXBYmOO9OuY8d9/er5Hd1TLYFAVFCTpJP33tP
ItoYgfIV9Y+sp2cwQrzyLPjkLfu30Qaj7WZapOAcNP19oRGxJo1IGld4zp7wZMCKPFbi+85rulhd
NVQJuLWSwVYI26C1GlENhf1KnfnP8VO+9t2BxC6K5ba6BMIheoqA5xvMRvQIf2QdLfyg8fr19/F3
3D8izHcwsaiE7veikAQfA1ezpCSF4cprO3EiJ/J+Y7cBgfKKxzFyP7bByGQ02gwFEIyYgbB30gJg
WOe1l/7Ze1ECgroN6T9VhXzp3lxeLYf35/k8dY2vr8H5OsCF4LkNVJVZw2poKlrJFIk6a4wlt4Iy
qP2hFjCB7r0FiP7HfbcLj9lWtZOlOes3vUSWqVvDWVXn1rL5jMG9siwl4vBa0CUqivkUCyg/cNTo
t6DJ9Paan8y+AZI5bh0l1dzCrrlnYOYidRsij8pzHSbWbSGxIkkg8FSwekZYE8VtVRqxQNOo2Uv7
2SXIP+g77fdLdlK3O8yRsTK4Y0n38ZwFpPR/YtmujS4xiqbKEgEJCCfBGtWYrEtP9+A58FDUpy6Y
JWtAflfwLxmP5u1+JufeKuICsjpaXHvu5p4y7w/J557eK4JqKtD93Vf1vdgh3Yq65jfUq1+1Nq/n
6j6opou++hBGx5LTIJ7HBB/ytgIt3enH8z4/N6vVan4CSEW9y6F6ur0b/u7rkrQHN9tLNE4oP/Cm
5PzcBb1bd2oGy4M4HkUczJjcbgsYRNSwbXvcPYP4mxxtzJEdxE7vyUCx+ikoCi4P1G9yByzFUk3U
jCzNYoOCsG59TfT18CDEdrgrSXyUbXMZ2qnjAdTNTvGGuij45uRppzrpPHHc08sy8b6Mr7mx0JzG
s+Z9wPUh78v7FoZrFDqsJSJMlVgN8fMqFjslyQ/tDNw/5pP/geKF6vRg3moX6UEMOC/5/dZTeSpu
HTrmdY3tuDlnuWQEVp4fMMEegK3jt//+L3rt7uoWWJVimQYAw5A7Ravs7QEXEeV4KMPicFocG5mI
8UrfCzNxVQ2I/ziPh3KnTCZyJSpa1HVE+XcTf3Gc9ZkUnctDQDl4MO8WwC1Fcasn3cavbeupnZ9U
57HQ+6kw61Yo80wb515EgQFCN+e9fPj2vuPXdHTSlTQb7WWD6rnn2sYMsxev2sKOuzlHPM0J314g
dOJjys7QMJ8sSyxbSNTUil6ZanWQl/FiIxx37SwrSdrYSKo4o5uGRI+ISMa/J2CCo8zi5rNqBkZU
jrd0gVhgv0NHxQ0KjNZ06eJNXUV/ZSeEGCkyq4Oy63+NP8W23DaL0JPQlhvss7UHpk1YFXv0km1A
jI02i7eAaMYjekjJu40JSGCeiQA5RKuJaL8BLPww12ayF+1iTh7mPjK2QKty9aXMY1OezopSBfhS
aVd5NbwcClE9onHadELPX/ietFV3KcDKW95ZTejntWS2htcnul8iS1EdrLlsR4F9xhOABMERJHsy
iTx4ko6yKFa5rX34dr0s3GKlLGi8+lhnJgwgdgBQs7B/iqGje/32TupjXoWKGdcHcbkRdvF+9MSv
HRrHdTubN7TmDNvX0A4x+71FI3e2wIUlqZ3bjft1IqX3my7mQJvQ0OsUeNzu3KldMmnSBiGGAb1m
vq7I+wJQsnVzAJ7rYh+/agGpP4zZq4lwb2c48svj3bjvyoM+WFBbRcdNFpVL3u5KcxMpPGup0TaH
AZr5hIlY1ZFzu9wMMbEOp89fc/uswexHnmQftEW2Mt3YbUk91xYyB+P7PsVOP8WSTSQpRUsCr9Xt
wWhSBpy+uqoPg53vW52ATKmwx1nrDMdkPyxC13IKjs95X4VhZNLjuFp+1cYFQGcvMi10AJ3WLcoW
ioMXwUXKjs74rBUKuuzmwKR/vPWXqJUxGhgqVSVJlyxNllTG22/9sxmhJ7I+9MvBVt32b0lEjZyc
dl66jZM+BSvl+0xSItmi19kR/q3Y/aJzxcUZZanzNnnlJVMmPwm+CHKkYNiWTZbmU6h0VVC0uj1U
Tro4O5Kj/g0xZzCi4FEhAe+ai8jOFuYuWfSAXnnBoB9amG1lB1fCVedg/SCckGjCc0SaBW+aiEYW
TDuzltXqfdMqi6I9SDkpZ+VB+hZBuuBadu01sJqGfSI5SlmqiK4KR1uvkM00PNVedci2nkm5Snla
eu+t44MUCylevLE6RsxvNeYsnSuz66r2sMpGMqIHcNHtQEH5MuwGlLfGAA9NRrq1c1pKm4oXqNIr
cK0yFubZkWmTMIAGjxH/cSs86iTTaNWgPwS90xwHV4xdZVb8rXM0Pm+QRx/WAfpYTLt35hI3j846
M3hnVaR54DTS+X6DDRjGc6GOp7Ts9kW8OI7Qhubb32H2rF8Xr4+vxl3LLhUFN1DDiSOXKrJ9iK3e
St0YVR1me/RZtTZn5tJc9m/mMphLTu4IruFGmMMuF5JtzYrFadsuwrkM1huL5+Dc7Tgq7TSXj8kQ
WYGhZN5LDdOUSYQ/3p931mtRkXp5XtR2aat7f20KpApIt8zW649+MazCZSRxjMSdfUZXAV5Nw0SI
gMEUnW3WboshT86+IaKJCGUbAkBY2sGxA79hh8bp9XvrjLgCryEyMVxK9LuU40W4qWG4V5JU9BpQ
9+vKOrZxFvWNkUv7DaSiJ0udHWVUPiXigTQKcxuzWYLO4sVeIok7EvSQHBQX//uimd6B/HJrkHf2
6f9/EHQDZUH0N7GEiJ3hx2mp+yJI79CKW9j7z80n8NwSe7Rbr5+VTrqtZqv56+t2C8zQ5P2xWt6l
Bah4OlormqIqwQgw7vxwbgrDrLAfZkXC47iKZuetOpdQd30F5jBH9dhUI4QZgK5A+IAXEa4t4wnA
4U1SQavRDndEKISG1L+PV8MaMvb3Gc0e9aDMlahBQ/WPCXgK5FcW3crUZhy/j75iNybrdhls7tZq
lTLuBizjU1qFzuC0nEPhbBPrVmbGEJSlgN+XHN+xNtLH4126AyhitumSm766A402gGWrw+/TVhsD
//RbddktSBjZBUcWG82wohhnxFL6k3GyIMrffEeutok5zwdvq5in6xT5mjLQ35d/Q8+0iMybPOAJ
oH9+tVfRkLStRlWKYoAbwJI2wfrqtGvkSiknGf5+45wOR4kv3W9XEkc/zHvRwJJqt8YUNsDoQIaO
vwPyB5GVO3jnLZ/bhN68RyrNOG7xaChVlmGZmGTRbeFrbr78cNZFj5oRARuD9xY+hqKrLFREIuh1
cqbDrRtxk79KdrHsAE4bY8h71XN84IkLeiOK0Yo4is6GmqPrPP9IVoYLQER5xetZ48lgFMPqDBN0
M5AhloDfIuG25W3YnXMC4AmUXg2a+1AQyDB3J0wNsRFSiaoe4kkb0dIM3X4D4cmZ8Adu5DC7hbEQ
WRV0NJYHiJfUr0WwUGbJU0X8LS8zT3/pTgWuVsTsmZCc/CqPsCK05vucIHjyPK5+m3nYo3HUwKGO
385qgkxJv+ZCUfD2ibkjaqFVp5rOO+6zs/OCkRXVUzCQnb/w4vkJC3BzIMwzqee5VI0hBK2CF+87
sRUQe3GcsIn7fiOCfsKVkQk0ZNViAY3++nITrHync/uFyHkmJ2z/tYyLK3YlI0bPnA4KWnUfvbSz
9M1yeLAZkwLgN6FUC8fJYAt6RhzIvgjkrr1CJCdAGuyxxeL9PNWHq+/HAOOpUDP8fP0bPxWzcQAI
1GMJU96XKV6tgPG+TF+SGx8GgGbLKQbty8uZ/F1aM4qt91gUbzGMMTGGIu/OQLvZO9rg9a1d7B//
/pRTgS4RzVJV5DrQTUCt2dVupUkWduDjhdJSSLiI/K0dmTt3PfEa3whhjqTJh7JLewgJnZNrrf+P
S2BOQzRKrRxa/HqBwES2PZRINUys8rzgu8IAnKKbVTBnEcRRl9Q5WuXR7fj2/JYvNE+ag0uPxwYz
aUeujoQx7P2o9DBaWA/1XTJAbu1PM4ezZ5Nm90oGY9JxHmIRxVjL25sBGaINfwX4Tw2Q8NbP/wUb
56ThupJH9fxKzSw9aoCtiDVF88XGeEFbKAYmV8etsz78Pl4aTxJj7ovxVPVRglkk+Tn1/h9n37Xb
OLZt+0UEmMMrs5IlW6JDvRCucnmRizmHr7+DvufsligeEb3R3eUCGvDkSjOOOaa42Y/AwKzlRtd2
b/qGq9WIQZRRtcZq6KbSw/12rRVx9VXO9PxQjg1obnA8hx15SjeXC/o8xUx/frxVyxdNA2AFWCkw
M86kjJGalrUkTcwhqa9nf5vA9LI1lNKSEMAFJLBBoaKGJoHbvWqzRqFqhnaEwVCdweIQGREALcsV
P2JJUV6LmT+avBmgBNBcojqh69uaQ46PN2vpXl0LmL0YvyIKU48QgBzpd+Hx73/odlh7lku+yrWQ
2TPxs64eehZC2Finp0oXnrONfOS2xKzcNVK9tR2bPRRaoO4u95DFO9zed7PNmju/LAAUJgrylMia
zrQ+avDA+vZolRoxZCLUxQ0d4RM9PpW7tPmklEHzieopIhRU9WerqOWWRqUvTLPo3gWzfEt3ktEb
OWaovT4LUDHNfxPogVoUsDsBiShkPmcXYWTJUGcYznQBX/tBJ9usd/pt+2S4bDJREH4xdmP0x7XT
umsn+lnoldjZ1Rgyn/oMVUGy+25KrE7PGCCYA5Fkfj8Dk/P9HYM2IDYqV0VRRAIOZc27vc+ETjt9
9QGznQazXtAqGT4AOz3aMIGvr7UZgfJcP51eXrin83dgBdb3Gp71rhP8Z+FTnhsl5alWNnvZaet3
CZvTyRxCMk2MxJMBIs2BVd4+GRaH4/Yv9ElCC36jr656KZr7ybL/j/TZaUstH9Kah/RXzAJ439lc
ZPgbkGA6H1sUTc/F1EOZOmvlj0Vf41rs7LTRgsTVcgWxPiAq6le6BXvJ1Az3+PUs6eZrKbMj7cNc
ZEkJKaxsHicUJybZkg0oPR+LuQP4zI9wZi+Vqm6YuIWcCnOOMYDo0L00Byk2URd5/lrRoT/Fqnm0
er2omVWL6qhmpBjCREwGQJIs1gXXP2kvvwGw+dVZ9M034a5PyIQeK253iXzKuAmUnBthjn7YGoN1
07+AbRLz/L31Pj3kj1cMrzQZvbtvBHUshsYhny7N6QoxxEKWIrX7/y7e+w9FsYI0lepMGM7enY4C
xMziaeBQ+8Swq8TS//yJgN4HTU/p5laNYlxlUkvF9d+6X4B2dzoB6+x37nx/f63qvGXlgyKIAMZb
UYIlvzXiAk/ibEiQBKos/jnf9+grvGROYAdv5caunEonG/9P6gjGNjwCE2dmJlDXm5VbND21u027
+ojZLaJ9kkVjjI8QjvFeALQhPieHyNMOBaQRO9gVJ2ZN5pJBFjiBhXeEnluAxm4XnndqprJtgfbY
98pIN+OmE/WhNLd5Z63ciTs8xPRIrkXNnjzfMYKcKJl4QTVt3Ehv6SYwuMLRfn0rYAuFy+Qjd6na
BFTRjzd2ybO5Fjw73FYFvFUYc9DX7UML7wJ9IXS7pmoWhABLIPDAZaOAhHt0u5FpLw60rVv2stMk
q3L8Pz7M53GFyWFB0Uji5GXixNADACzBrZQgVAthTKUeFLO8zo1m0lq6VurShh4GXVTt18c7t2Cb
buXNbZOcKiEnif1FdOL6LI1m6w6DjUc4UaYB8+8Ov/GfG6LNY0B/SeyYa7m5O6yCht+voASjikDQ
IaMyu6F+LctNEygAPQUGa/jO9E+5EezpZ2D0pd3zTrBdUbIL9gnALgEOF2rhUyZnljbwe14BSVTT
XerYPsgyGre1wFDfrdE7V+6KsOni37579AzhygCLMVFSzyGwMpdySdaI3UXD7CnfsZVhxQxOp/RA
wE80dhXOFUzeidUAATtJb9ds373WwtcLU+irImfEzs+n6tOcDqrfXdjBVcPBbqtdZvR5qTcfpHHK
5tjsVPB1AF4xYAxb+rlK5n3/8m4/YKZX6pyjZSwF/QU4Cru9NBGyPJHVOJVRn46SLdi/MNnQnCbc
DuZTG7u10TtTY5acrdGP3rUQ4K7CjRJF+YcmBAm02+dJ/CFpBiXCXQVqpDbiCv7roDOAeJTvlDoy
pXolvhTvdVXrwmj445PWvNRG43+svNvFE7/6kFloUkRZNiZh1l+kY4t6Mvafe6kAukI7A+ckSA7H
OJEXhRotAQdNtx+jF66069GoosasC3uEf30MOGIAtvn40xavC160Ik5dTJw8e84VpYBHoRByEdoM
7ebF11DvguTzsZBJo99deAnePF7uhDydXQlVqAeJoziHtOcYPUtDQ/XZ0JTRm5b59V6ja80ji/sN
iIoKKBlA/Oz0/69eWNpHbZc0tMeI0JRuhWqMPoeApivqf3HvrqTM9q7XBD9WuAJ7FzXi3u9EssuF
ILAzqdbOj3dQvPfgcJUVSdBYeAXArc1kqQ2blmGNLZRbs7UxBn3LO7zDOr7H2BiB/o7bYvd/TLph
t8A2DsfMIfu3aDPY2q/GJpvcamzO6ez0O/iUFKNqNviztc6hPZG/Pf7WhWzS7bfOjlsQe0GUc2gA
ygd6Bo4GTtZ7/0Dy54jndbVwffJSH9YovO4asn5e+9UWzfwKv6BCKIOZ6MLkh5D9lfnnVtio6VEC
Y39yyjlomccLXTz/K4EzHyOLVA7EbHF/UdpwQFzel1bWtOVGVkNpxWT8PJG7J6QAug4uChnvdLa4
kk/rhIRlf8msblvbvJOeOJP5I5+n002/s71sp07lPl7g4ru9EjpbYMv0Mtp9U+hPpvN31BdCIy8z
cV9WgaQHmUD0KELT+GOhS7YeV/2fpc4CqiRLKzUNsFS+y6zelWrMf+iPpdtldpkijLN4X287i0nW
tMbyef5H8LxQxDW9JPkCtDQr1UceU1qGzFKZbkUZ/h/P4x8xc2MAbEvc1Hl/UbXTkJ0iTTVadhv6
Oq98kY82DXSFOzNrjgE//dq7G4ThNDI6FoH812avMvH5iGsIxIasSxLNUGpRr0OHL0ITyngj9aNR
+3bDwklIiQn8sClypyr90KrPQtkwn4T55vudmDGGLK5560teJfCv/3zc7HpzJdOmkYCnlPgWoU7V
PNf0oorm0G0SS2kMNbIzU4p2tFH1GnNstH8NBYDKupI/u+lMqKVdzeDo85SgBynJ9pFi1XlpKPka
Q9u0z/fnAJgvUG0ofP5o+ivbxAhp24olrIYvvvODKzcfMhPrgfP4Ff0fx/2PmJkJ9GWSgqGtghJm
bFF8Q78NApJznRwrCZMKqCnB5QH6vFfNGHdNwoVQRUC/4X8kistmx57BoKJwx0WtwYfcyhtf24OZ
NQsZsVD5tu4vLaIIMQqM1LclJntu+rWE2rLixDSX/93u2bXvwd/TcmwDqxBlNg33kfZUFPQj104a
dVOS70b2QxhfEnZLa9dvGpMy1ZZR94XG/BeLFkHbLQFUyMrKfIRkqAZ1L2UD1ItS9J9i2E5yxN7s
c5nbt0mCSXqP78B0aec37Vrg5FNc3bSq1kQaFIhOyVMlnwS21iPMLg/tMNsmfLwibMlWACSLHiZE
3dxdL5+KIZF8n/l4wZ8k+10FG7ZT9aZQnO7341UtCUL4OQX3AEcr4uxAfUbqVD7vhktfFCbSCHrN
NB6KcO6YhUdVXNPW9wlZzCNSMXEDBXgRUNSZZhiiuBb9VhguY6Y4UeN1fWInY2uozVbQdlrObYXw
W0sr6/Eql2zRtdiZESRcLYBPSBkuIf+sVNuweI8i+7GIpetxJWI+qHWUelT7GXm4tNV71x7LErD3
wA5jUVejSxmtWdelcwOElAN6YKqfSLM3z4R+AW5uZrjUAWDEEcI+5ZlvXLVr3KBcq2zdC5OBWoav
zMFZ5pU5dhFtPj0NAhaJEmRCSrvlP4VfGa8r0YrduFdkt3LmT0wF02FIIIdBW67ya1Te88wYXh4f
1H00cytkpsrrNpbigfLw/UW+MHjRZ7dMNrAr12EBcA0xmHTGKsDcTgwbt+pCi7iBbamAILVHkUP9
De+nB7K8t0bGJJXOjO0me+fDL2Z4TaSdMnwNyCDkAWNKBN1BInWD+k8Q/hX9qckvVXOXFzd8ZhJY
mq7pjGJtW+7v7+33zvY+68JQUroRGic7DeNz7VZmK+sZb8rkX2csbyXNDiAhUld1BSSVyiZQN5FU
WBF5QwnSYClrp/IKwmQhzQd5MBBI1yu4wfPuWCyKCaJew8qi+CC0gVvlVtmeewF9HV1zTlknVe2u
YvUO1Ksa+vVF1iAEiRbfqdlN0xpc+knTz0Do9ATtSsFKafpeN6FnF2lA9PBg4pL248Bf2ZWuVVW5
r/jh0gycb6llARafHE21bUT/Pr75C0XASVtgLNzUJYQW8ZkaFDJOrRRQAV7EEia6N7jeJpmlDGdN
ehllKy+OrRzoEXMuiWRgYo6UPefMMxpO5fCbSjsa0D+J+qXwz2L6ITfvsmAwDbGzeuWCLKiB68+c
N4gQDiO2B1/kL60Y8TYnj1atFOFWk9ToFAx1aD7elh9M561lh/0DEB8dlyyM0nwSQAmrlESKCFI7
9EQwIGQD9cvv379F4/dp//b29vHx8fT0ufWmCXmo1cTG12P5C8cC+cjjcNO7gFKf9uPqBuSBLHca
N0qXYJ8ANCQ7vS3ZlZEciBM69U4A5brwkjijK284KzvKFuugqBBvqde4jz9lIepXMYFtKvlDZbEA
wN5+SqgRVY61WAaHQA6aq7qwfGKlFvNRuau573tfQBXQsoYYnEcbEIAGt7K4gCph2Sjyhd0GH5jY
6qIk/oQxUG65kllYgBlAEtrR0AuoiOjanBnLgRWogLFvMjBm6J5twCb1joLpXxGTtzDrC3QMq4Dy
hTomRArYQDxo+G/zrgulUbo8BxYT/KGH8nQ5YrIRqG2NwdBC/be9mVr09YutQ628VCfXdQ13a1mO
TrF4jNxZsasLAeHt18wefjB2KcNmuXxR9NDKWrPywNIQXqhrGAV452Nkk7arLcL3iu1G6ByciBvN
aX2PLUDA+Wr8Gn4XsSW8CfvxKUXl9rUGwvpMzo8v8EJm71boLB3AhhQheFBg30El/OtwtI9HkBgd
A4OZpsr9njYdSDlV0LNN+WRi388gWfrkUc1yn6VTo//rgW8aN30Qmm8QpWgYazi7e2Uay2ToKxnN
GM3LwS73cWjv33hbs5wRCGPuL5AB0fewVfKVEGI607lWuxY80yoBsEgcw0PwyJm8kR20c9k6RYT4
366F98fbvpBlwipBIwtaDLACsvMwoteaIgvZGi8sQbtGq3ndqPvyqScH/00JDfoS7KLh9bHQe68U
VTNwdk2QK/w7b+lUesp0YU/USz7NvrS83FmD7Sy9mxsRk9N0pZnTUOvTzvcVjMAQtxreDrVDizFa
/e2NGKIL+pgVW7QqcfZSRzZqhJiAjq0H6WlnYErqU7mLPO6FNzMbF9RND2sNxD/qb3ZTRA24ANQC
kURBTfB2lTJXDIAIVFglgKTtLjA0qzB+B2ZgTjweuZ7YGZgHXtA2uy2c6tBh2tO0B4lDdNZ+wRA/
l5qgNZKcEswIFOSTFEie6esb/C130PaMaW5vg0mMbidt4gOzqdHy7hvBprBArMas8igs3oyrBc2u
vpyUScgopTLNgiDPXnZcA3bfsR3hVU8MfUBfgiAdvd8zb1lBVbMGM6FyqU3REHb+iXnJbXA0oqV0
dKNfgTm6ZFs53Ftll7q6y4BvCPTaqZ0Ih+i/8NgHFtQI/lO3blcn2bPjnMDgaLNEPmyiqrw9Tqq2
YarGoQqE/oBepl/lRrHHPW/pBKNwDf/t8StcSI1hK67Ezd4IxCXxmFL10ljtvkLV2lYs5IF0zfrM
0O9PnWDiwFode7YA47+VO3spxK8CsRSwTBldvfUmewoBC2r10norNq3TPvnW44Uu6NMJQYMQArEE
Ehgz12gsQ7Wica9efIeaglvvcLA26xYrLtiamJkBE9SCQ9YUYuAGuv2GPGvg38sN5ePxahaqucAu
XS1nFp/GKuKEouvUy3uKFuDAjp79jfZCDvJ+okpIdQUmEknNj9VGyOkXz6+noKHuAqoITUMu8fZ6
ynDls1ga1Eu9L7YyZh7GZmmJpuIM5+iPdHq8zOnyzYWBaRzZCxGQT2Xe6M5SvwCleqBdhMIKRR0a
CkU0kurjKm3Ogjc7cZr/R9JsP0ktBNlIqHbRMCfSkAJiYCa9YEbNWbY6zuBXXLpJhd0vTAb1kjDR
t6uz21+Bb6wek1S7pHt6ls+8Of5XO/cfAfNqf50N3OBPAuQD43I280L2rC2uXPaleEMSEWgAwSRp
UCIzPSoToimtXGiA+7GfxZb/Kr/pS2rxL6s9pUvnAy8BWBRFRZA3Z+9tEl9slLrD0GzM+n2hf5Ra
R5Y81rtAHz+Vlc1bVE7X0mY5jjqS21DyGw3pOZ1jdb7QM0y6BZPDTnliI6P8JVCdT/S1CH/B8E2u
0H8WObPktGFUn+cgVjvWR3oWv7i/zRrB/pKCupYxM65alitcGLUaHNqg1btP6Uk9lt+ZXa8xZCxd
cQyh/gGgg7JgDjvgQh8dmkkKjsyowkicztvwp8HEMNhqz1mAKsbeY12xkCgCPhF1b7CGgQoKsfit
ZorZNmXUGgLZLWjZAZAcXWnXwH4GqAoDHg3i+QQYAAGkrLnR7Lrfa71DS4HqzRfM9jata9IPYMwE
X0Wmk2ddsQJb+F058ubtiTcTDLCKPeoU/1qXAAcxFc+AKQFfy7xncFDLhBsVsBQq7Gj7/KYoue34
zdSd/XiD7w9Umwb9Ym9VUJihZnO7v6VcVFWTg5iR1fIt/NA/xUgUN0mB88v5nl1xpaffdqMhwfyh
cchiIELgcItmbtAgRHLI5hF/iRko4agrUzPzpdLihUYwHi9MvHsTSMPLUGQCAn140fNiFAYIN3QY
BenCjE9csWXznUo3uaYrGFnsM2++/xWGrkYPLGAm5Dz2Jwls1rwHL81QBKf/Ysln4yr+OY+N0eNQ
wcbPv+Vnlrmaeu5Kgy2eQ7Ib+lBvfNsnZlOZNWafAElfVlac6M1bFOt1a8kFHPMENTCvj3YCWUHo
3BlTrBImFH4l+PuFO5sjNmWdpFNEmQaqbxXVgMkoCtKING8YKw5p4QZ8TqyiGfyVm7MkGWwdABCi
XWSi9ru9OaLUC5IPVqELWl44h+8jkAgJfL6pemwyaFUSR6mi9FnShrVC/9LRShMAEG6fBprmOSi1
Y8qCUGTFAL8BToLTGd/X2WgrpZ4AeuhDEthNtiVAd9PDSLZUPaZaZBQgqu4MlnMDxhgDXfqtDbtx
tKtSJ/KJawJDzn/xxI1US2hDTCVgstf4OywOSe0bSDs38QdJjFbSm8hQd/x7upXEZ1YdJ45ev7NL
dS/gb4/v8L0f/3ODwTmH6fSiBFKz2z2WxVCCS4F0HGX5E+KnElDNGEPsipy4eVUPZgnKYjMqBVCm
SNVzHcusGQ3FmchJY/KcrxqS5ptdkn4n0wpFkmVGLSQKeACERNALTRL1FiPMN4+/+x4AMmHtNCDT
4M9OKO+ZPykEfCePRI090PzGG43nkieekTdBHBeYGN4YbQ/KfMHvbS3HW4NLnNtSQquV7bv3ZIDj
lUA5i2BwyiTPlVubCVVOy9G/5DTJ9JrLnimerFh2Oibo6gVOMpLrU6C8rnL73CdfIFpF5I5x0yJY
jua+oOjLQsGWLPGSzPE7EHl3nN2yTlebodfVW8AxJf+vyK/ULe7h2pNYrJkD2xrwvXMOaznKBBYt
tcSjjaZaLINyUeezYDzO2sCpQpDNFG1VuSNI/Ld8wLS2HCh6Q8fcVIXAt7SuqNfcybvYQkTfNjDq
YNTmRWTTZ3dYbOs0lGlFvDISkWmjlYEJnJIhKZpkl0I22A0ghWZUF6qjEXY0KK1SG8S5dKMOGA/y
+GbeJwnwNRruJGwPSL4wiOT2RRHKhnkD+I/HndXASKLD8M1WmO9nsJlDEWeBlrSz0tAS/CMnWhWx
Ac3JxEJnk2Oc/eH3vGCIuZtQK0Y/IapjX0PrSHSbSZbC7STB1LRXxSOioTBr+zi5p7e2E1+O2d2Y
9YD8BvIct1+eSFJLsqTDjXr1ZT0giHeFffLcKE+FqOlV/Z51f4cdHZ1EXqNG/yHauZON6BMVKvwJ
lt1b2YPQ8S0Zc+Lx6hOUh2+Sl4EBNE4P8m2DTorWjcRTLdmsb4Io7jN+Zl+6V9EaelOiO84A8wiv
CyfpkqhmB44FZiKtX4Nl3ztq09FefeTcIDWFpARFRrweeuXIVE4vWIKyJQcJdcP6yFniLnkb3wXi
Ks8MtH5pgn1PWjmmn8LQbKvQNIBXOIFYJ/zG7VYJKWa6NpJKvKqLrOx5KF7TwuqJ42eG7P+tmX2b
O0XzkWIWiiDug+FPyZoy5yjABfWSzqUOcgwgoaD7AuEIm1txa4qMMw5biT7FsUX9UwbCjdJiIrfR
dC62pGfhCxVS/6y91HRTVhEwbwZl/oryM7qq9YY7NNux/lA0vScGCTfhORoanU23aFReeV3ywh29
WfxM74tM0opJKBJPPlSyPTCFXvUvITloLWi+Q/pWFHrqJtFblzUw2noefqQnmrmRZI7BntS2LL3x
vTl8yWRDmBcRyPBsq4BXChpbq46yj86z8gXaRk97j/AWmrkK0Qi7kyLbgqgrv3xxo7ReHG2K9AiU
YQB1N+xlkAaOhzTfxcCVhnrLbDDdIUfhOHtNSzNXrKLfgTlWec7fSbHi8C5YcBSaZAD04aIhtyLN
PV506hGWkYlXR7ZcGMDGF2QD/s3WBFgr1vnQUWtjOGS1w0VWB84WIzVjspVVQx4OYrXyOUtm6eZz
JqfuKnkep1pGuson3nBIRD1S7CoyOxTRA1bPgtcaXJWiJbKRqfLliuh7d/x2I2bqq4n5fkxEhngY
/JQk6Lwsc0OrFF2S7SrVyxTEinG6IvM+5IdvDO8fyh5NLhML9e1yGzIKYlmSwKvZJwaWh479ISCq
XuXAU6R6L+RWVA06aOG2HJzmVsVzDIaNpq5RUt+D9PAlwg9+m5/ya/OBrgnN+UJshMDLVKnTeVQx
nqSG752iVTijG6p0Xymxesm47kRqtt6lGunNLBl6XQ44/j2TG80Y2Dgy+YLLvnLGX4N6L34hOifB
nM2zIItRZlej8wMlTKog9BpfcMuQmppSGoCyV4qTV3bQtFbFbFLamkH2QpnXuNxrpR0pgCv/fmyj
7+stKHZP7clTNwXgW/JMkcu5KAwyWhM92YkAaeLeFHs4QFlFosH7G15ykTH8iI7oQfMeS74HCE2S
NQiHhQWEUZr5Ki2wGHylBbEnF0+pZpdkp8huFmECiSfIf6hyAKeSj3YL9qmWrUqdRoOw7zl/6fPM
DFLOgD8DoOl7B0rzIfYNNQ+3EJXqTG0I0legOqQNVgLAu/TS7JPF2yvOibHIwO+KPF5OBK+HGrJp
V1VA8cS8lZQ0NcQ+C1Yc/OkEZkYOdT54ImhcRRJ3np1gUmB8Q7aMvRKQiH2Vrbzb6ao9+vUzMxLy
XQmcOn49Nzwpw2v3pQjb/KlVjbXE/oK/jCwE+nUARpq42OZdd0qZ+JmAMffeEI9bQg/isOVK5eA3
+8IrRtHqso98cFsDvoXJiP7l8X1bCFAQOwP8gPmbU25fnflVCWa3Nn7gB17JTf2VFEPJBz3u7DY+
gDRfT0qHXetdub8vtyJnjyseVMbnWi3wxiA3Ir7RY4FDA9YHaMP+MkgyPV7htIDbkwTkHFSXosKi
XQ8TN25vJxqMe1SnldATgi42g2asdDZjDaZTIuOxpJ+juhOFSO+HswKpwtleZkVFek6h1MvS3SA/
k3Y0ehG9ZvxfZHSkz7a14hQjdcCd2+1l9ajV9njoYXaaSk/5XbRWwV1wRyeSDiR+oe7B5jsfrKrU
OaU8E1OvZg5db2Q5byTMi/Ts28yo5+kmOaooSQ56dRI8TT6VaFLPkebrdSVd2Zr7uhKyiCCvQ2oW
SF/kTWbvKWf7pMzymnql+JXnl7Z8rpiTkEjGEFgk1GW/3jTUk3pTQK1Y3PoavLPI5Rte5zPr8TEt
Xb9JYQB/idoPjM3thYiyou84tgNMCkMnjVZrwNov0Bq43Gx0qVLEJpyEtfhlSSiIfsGqPMHkQfV7
K1SKqgAE5GHkxYGqumJbsZuu+eDqdgcU0ogQj2ornvBCBgSgsQkIASA3i6XOntlQ+CEG3mBXR/GP
OGwGBdyVCeINsdKTcw9nvAotrrHUNVjw0oOTJIyKQDF0yo7N3Cy+a3KKIJx6ityOBy4+RFGCXpe6
HFd012RX5s9N4SaXBi4Wfs4WKDQdOyhqECHBEeisEEJ5rRiZJeXMX4uYjvXKWfWhm5lEopEXVJzO
qZj8Cj7k7gvM5Mwrm34Mgo7prFW0p2ixX4E7Lt2Ya9EzZ0gmggZ3qIg8NZeUJyXtGYPGHCBJuYJw
F6QtRkyTxPn3bwNzqqbeJVACwxzcrncMAm5ktSry6oGiYfbiC4UZCMSgfY73mKxd0Xsri5Q/WnRQ
+AVO6I6Cws/aKBgzrBHtqpydoedArzHuYzty4wsTlozeNEpkEviqLtfkQIZRtOpiqE1o1kyJznF1
TK0IGHu7qeQvhQ7CrgmZENTpPL92EyYFdXfZUG5CohsdVGiRv92ZGkQIeTJyOI5k10hIu6JVT1eF
pypDV/MWrals5URrnGSL9w9bBK6KaQwJ0mm3UtlMGgRxkCJPSyqTDJWrFWdmNJL0gly3UNoNIvRe
3VWsiZ5flqx5QdNTnS8aPXRTbVRjMUmAvxVfsz6fj3yOATlZGx6YTEULtRrHJyoGXuSH7DEds9GR
VD8xhrz7+Nd3EfkL1N2A0ARByY+PfvX2JIFEeZ/XsdeEEbptd4JkdoUlYnxG/uuxpB+6odk6b0TN
NAnTp5ofCVXs8Qf0XG7eldiufeuteQ8NEYiV2EYT5jaPDAVE+MmRRvrgkqO8Wo2exMw/YxqLAEv5
M7lh9vpaPxHGKIwTD+npysx4Th/GSI+Vf28AAWf+R8x06lcbW6hZnNAuSrxkpOhS3oqjGfC7EdOg
1nKdC3EUMMz/iJo7t3xBArZRIUo4884Ihus39QMzR1STUTDwBCmw0O7BcnMezysnOt3Mu62E14NG
bgXEBD9Jkas1BgJD2zLMEw9wMwsJ98/Bqw7U/kuPGBhOTRXgks6sTvKOIPexg/1Yc74WjBPA0v98
wOzpSIMcAkOYJl7JphjELGuxRaIhtR+vcyGbgg2+EjPzK4iYAbmfZwkGusj+qenMQs95S031XLUZ
3q0ufLmVU3dF6oJtupE6U4ayWpWSqGFxyvGr/AP6eKeJTPG9N5AJ3pSGsDWs4ffzY6ELtgIyMYeT
Ayof81FnMlnCE3AY1InHRIgo+4L8htFIHb+ZBtq1IeM0Hd8bYpqtAUoXUs9TOA5MDQBtyKlqs2eJ
Cg5BoaiJvbgpgiOt+5yDKSZiY5Cc4QDGkopRPU+5t1fCRkOt93FWSvs8y+rMAGt58hoQ2n5FjFa1
X4j3qgGp6LZhQMmhqWWA9pECtNglJ+alyVJZGQ9EGsEjEpZVLqMY0Wl/GAG+st1HGQgjgwRsO1zc
B7+FPiSh2fS0jA5tFfepkaUyLIIo1WlnPt7+xacMqNTEgj3N2JsD3fislaQiL2IPmYSaaU210jkC
egT/WdGMbi+hYK0amN0ZB52B/l50tj7+gLtZLYjehOsPmIUQwAulNAbtiTdQt5FYQEibUNaTaFsR
XRCMqNCVPypv9zbmDeQojdhBpUs7pgF1T/1dMu/BK3Y5rl/Ah5pIoa4l50I+oNryX3wmoM4Sio5w
9MH/dKtdOzS+DjkdY29k/4afrEv3TCDqIV/aYWO2nS2XeqvqCJKMgjRGKb0z/lMCJHZraGVs9HDO
o43vWyhTRrxRRpu235QYi4P5NAomvF1WvnbpJYsonwPjC7QmIrPbr22QIGfGnou9bHALedcUGKqG
ue0dKgMA7Ap/my60auT2W8rpbfQ+YEarvw35Hh+nyyhgFhtVeNUGQ+7QzfY20JcB8IbELAtG79aK
7ksaADEUAnnE81PodvutTFCG3UC12ENVvzVJI+dmkQy+rmHLLZRTZT2Ok8wtS2aNTGghpJmQgsCp
TA05oLu5lRyXmV9EsohdklniVr0AcjRhGJ+kpMhXjPOSD4DCo4J6MVjrYTpvReVKQaRyDKHQBU4E
1VMzWFTLXlHm2bJRsVYuWbQfcGp5IPqQAgI5za04Bv5l2IDHxWMTtDlxmk0bva4Mv77IA3gRrfAt
Gs0hWDNbd7A7vOVrsTPr6KtB6NOiSbxC1uXipEiHht2pNh4oE+3y3hnWCMTvUVyTxMl2ADgmAwQ+
O8JeKiouCMbEG1rkIIAs0v3qNw+weqU3/BuKIeopgDdELWYw28pQbBaWFKB+jW748Zsbtr64Emst
ONf4IlTLZQXQGVSob7eeLTgmbBgGvlGgtdtuAFSBq6Uzz1TSAdSrwY7LCmKwTBIaDRC7K+HlUnoA
E2HBciMjXYXExKwwESn+/yPtu3ojB5okfxEBevNaRdO+1S1R7oWQpfeev36DWuxON5vXvPsOMwMB
86BkuayszMgIL5R4SGIyZU7k4FXpUd0TV4yyEQQr6Sorck+FWhp+teTIx4FNYzMYBWnUqMAEpfPr
gYtcDBRRA8utRLr8VLKJrg0ACQRG2MS0YFNayi9NtUMvP3FjU5IhLzm+BTMDbfYDh0KeZ0baMU8O
nf+sRjrrUOX/mUAC6hjYLmO2Bq8vJBiuv5HpKyngYi6xKyeijLB2ywacGHttCV8zUx+CIby4tTE9
KQMkcm0oz2tZzUIhsaNd8cisIRNLR8pOkK+evwrCl/S+w5/LCV7Zm+y6dkiaCgqFiQ3GTs8Uf8em
jfPPcHgIdzJ5yYhA7TL4v7i9Z078ld3JRQMdhVIdAj6xmy+8A0Jxm3gfiWJJaQbKDN8SC5U40h4c
XWz3WDJbB5+T6VFodGgdqrdpZqRLWmsz5+/qi0ZPfPFEYAZRdvDsTGwUyccuASi+szF2fUc476fs
FslCZu0BqsZK0NwaVbeu7fV95CtlBnt9h/bJ1cgIugbf5mOHNQeynrKEZlAfD4jR5JSuWqJ/x1un
JM/3d8At7+e4tS++Y3L84gYtx56GHbAFDQnY9QUUhEkJQUr0PtZvVqnvEkBaIW9iP7afp9NS+nUu
FXxlf3KNl0kj5Fw+zjsBnNXxaLHDqyUNwLicOhg+2HdNXz+5n/fHPVfpuLQ7ZR7y+xosEz7GXdNe
ImiyxyObRo7hDRakQe8bG9dy4uKubE2vVbH1I9XDGFVl23AhCaoHp3/u3J9FYMxciujK1OQqjdVQ
THsBwxKOkAzUkIlBZ3CzLVs8bUkhHoL3FhDFvbOU0Z73XP/20bSwIrkuggoPJ7rnVin0rFPK7tln
dtiEP0DmDKHOgHYlNfJHXl7I18zESFdDnvgwbJ+2jQbMLiucZA5QusDsOsovBsezPmtMZYOkEsCJ
KZtG0cqMKLvAdErMdsQ8SmbModmBhwQBA7E+ZazthGbxwb+wUk1Z1dSCA/KTMYqEWrGEqxu3zO2W
+vcxE3eV1FzkdRzWOcj2jWd0eNcwNGRMtMFHwO1sY51ZyovN7+J/Jicea3z0glwG8yxIOy4wqz4k
4itwxdwilchMaI8V/Wdp4pN4figCLcFeMhMdbY3gPD3SwVndP5Rz9TnQVKIiMnLKA0o2mcKWjTIu
zMTEfjZTEhw9vdz7HaliQjej2xn5XNvVI22BgVq4dmdAOHC6F6YnU6kxiutGyuh0dbP+QdUNXaOJ
ORC1WSerZKD0N9qnn20GzuOwpPr9gc9f+hfWJ9Mr120bJhUGXnyVRgZtVQmX6hMVnll9o9VGYZ5a
ckKiXV+ieZ13EqjRAweK7A3a7a8vPV9gPKg84jkTgdwZuWoh1WXwqwfQDvDPqvpcglexitAYtYaX
KiIwqAYLB2cGUaHiyQj+AqBgUWCfwuEUMWr7hC1iu2tIoFoA21Tl3jWA3cLxpf1PHJp9oLOhNYhr
zQr3xbHIwfMrmrK6TnbczxAbSKRV28BfJUuNaHOeDOwDyCvBkaKoMNkWbeA2fBuysa1xFbpEU+Qv
8j6B6SAD00e1BFCceceK4PXFORPBxMZOYS09cky5rEnI/Hb9aoijhACbdEKTunV/w/0pNEydFWYd
Rxq2AKOdnDShR6aqkavEltGj+NlkJGUeYpdoKD8+c29OTtifMuto2ZIs24TrwjMBLB98Wn11ncVm
uhLouJmHWI/EjYviD78JX/gdaGT5B9DpOXD2v25s4I7x2tP9T5+9Ty8/fbIkTiuEVe3VuLplHTxU
NG+pnAIRsWcLdPcwwTrJSbpqj0ti0bd8H4jL1HEzKFBthq+Y3Gp+2CuOq8AHOjJVdhpHUOPR/UZ/
SKlIJXB8WhVBSiv/9q3SdgLSNwYPDDf9ikpS7nxxXUsLyzj3aL76pEnQjhjW85oOn1SZem8ATftj
ruUHK0FD7Vf2K67QgRqbkGO1asqf76+DMA73ZgtdTMdkC0ErAVBabsB9t5ZP4cer+Hv0z8pWXsc7
nxZbEBhWxi8tdbqJwbAqrQ8cdY9UoPh/k9f9BS8y91wW4b+0UTsYfRB/2cmL1wILMqiqz+PUFr0+
zNeBUoPRr3KE+LUB9d1z5Y99L4Lf5wV1eD95rIeYfe4rNX5NBS1yF+6TOb8B8ggJlOgS4Dt/C3fx
NT1ABBLeU6ldVx4U5ss0oaEYf5UVKz02BduR+4sx7vnJWqCYjzqgiHwF2lknIbvWKUEtlUpqK4Ii
rlWfw/sA+QtdYTSJCrkak6iIlvIjt+T5gOuApH9UDAcuCl7o+u7gey7ksrpKbT7SZYkUkEaQ9SJd
CecCXZoW159FPd8X8lbgVkpGwgKxmbow0XOvFSjaAfYOSCIozqatwkLv9byU1anNrGRuzxekBT/M
LkfDfg+SZVrr7LoUjUQ1+NocMpJ9KQtPibmdByfKK8C8o5wF6P31NIieyyuelKf252cIBob4PX2q
aG76n/fXeAZ9qcKOBlEEZD6Um8shS3hhYD2MFLA3goGWw1Pu5aTCbsqRihZzEsvoYJFo6CIZU7h0
GAzpOdRqmkv+0rTP3FSg5kL6HNRLisTdDFpWGlRYEqw9SJfTjb15ZPQNwOoEQcr380Kn45zPB1EI
QDLgNpIV3I7XU1w0HhhDpD7FkxSBCUKAbRETOaHSIXcgQKMkiLXJUlA287pATxX6chCJor9y+rpA
BozhapZN7ZbNIDiX9wrha05cZZID/vQ06YnSCK4BwNBTq7mONTSLSLw/MpTJwcbhwmIj9FAhej25
7BouDxycfHyD47AvKCcx30kH9JKe8A4KSVyRehpBAAWe/rb1M6KloAo7OKGkeVbuNGGoA8CRAKvV
Re4A9rm6Dnaa4APSzfYh/5JkgviidNAYp6xXtiURIa2AO0NJuZ3bRqxGNL71np2Ml56LpGxKM1YY
0RaaJFON+9t77i4DgGLUd+I5QGunHJMRREYKR8syO/VoIBtchukd9BS9CllCmfyTf8PnMBseBAcP
LXTna47Kn+1rbspA0QIgHYCCC+ye979qLj5GmxS+ByUNhIHixLOOiPQCukCurYmZpRiQOge12UFW
rM6j1cZdt3qrOOCtNwZhIQH8l2+6XnuIPKBpEsE5mOlRbrje9HntimrYJb6tv773RrLeD3q1Bh8S
2M4wEeQ46tCPKuieroIK4osQ+ghdqhPdOKTVd7uRJqsBEcwbclVQFzxBbOfxMaGPGWQGEoh1bTYb
+rj0nri993BgRtkoFGPw7dN7D4zOcS5ojvPE5W9J66LnaB16D163EPjc3nfXZoTrqfGcVFJRGnOe
alYy3OhQAgkL9lIaD1shXlK5m0nIXVubeB83zXHxhLDmtnpPs7UClpzyN9vt93so8tD1zxeKat2m
o2Q3/IYP0gJAduZkXNufRHkcEsItO9rXZavyyd78HHPQyE6KDw8vLDKBMgIqNLzQmtQLfv7WzV+b
ngR5Kh+qSjiaVhxTzH658BhK8oKN20Dy2sZkn7tu5sZwK84TQPV5je7PJWLCmZsTFtAOjOr0WC6Q
JgvItJ0Dgc+UeYohSvWDPGazOaBd6HsPsTpJXypG3uZKRmuIjMdiOPoTJnPG5rLbCEXNPIHvgXTV
GqygpGcOSv5ZyS+ttBD4zq7Q2KmIa2rsqJ1EHw5fiAPTN7AmgW6htGLlWejTJTd4m9zS2LFBfuxQ
wc8pKVw/tMCgJQwD5v3QiC11p5INtLoAKFiwNOdAMC+ipIxcA3hoXZ9sOW9Vpewc5qlDZakDvV0p
kLLc5+ibv+/Z51zIpaHJvAkl5F79DIZAeo63m0AakSVCB6Y99iuKFpOxS+YmHqssa7F0Co0Z5W7C
cwtFLwYnGO/rL46CqZFu5O3CQ3nuWCEkBSAG8RLAiZOZLIRciAYRA4w0MAwwaGfHu/3+HM7sPQSA
3FivgAYCynHXi5VFZVXzfuzakVy8FH6xy9GsQDw/Nu7bmTlRaIcCVhnDwZPjr0h+8ZpSlaANmgH9
wUmZbniXOzpS+Kol/qcA1tU8bkzw+S4cq5ms1NiC9c/mZME6sfM8QUWr6N4E6WSguwQ/oDj9sybW
muCyhQacc4jwpn1ciHb/WmMmF/+V6Ym74gpUVKsWpl9fWfosG88t7UGSJxHdNNeagU/4fBr9P/IN
hUuSrajLpNZpZSFLWK62ma7/LmRmZ3bv1ReNG+FiARRG0AKpyl3b97WVPDhGI7G7vOP0uKhoWS71
qM+ag5MZX1VAWk5BDwGXgQ8ndl07RBKfN/xaorK6CqstgHQLbmDucgXRCAfcCtBLKHpPhsZDXrrq
RDTj1ptcpaWLCRVIopJuHRyrh0SXHFo6pIpwwbooxEFozwEfqfjR5gVJ31D+u7/VZwAfQAtefM/k
9gAKn8tzhndtvTa4130g0sAU9t0vqA9c6izEmGP0Ot1pl8bGhbhY184tpLApNXQiD1Z+bnYst/2Q
kEiS9n22EMXM4NMwMB49TBJasEdhz2tbTFexcR5G3ljW3A+E44z++3v7HCE39d2uhCVo61zUdmVv
klMPHE9qWB/22mDdVFtOscOt15joTYfqlu+skB/wBwDYIz3yBF0Qt41/5NjXWFvz1bY1WADYmI2S
GIrE6F2yCx1lIe75e0DezP7FjEzeFr0XDQ7Ixj0bZIQ50UwUPcAvQxBefrsbeuDe+UCvSGX8PB2P
5nnHWNGBPp701/129Sh++keIoNKVY3wr+ihFucpf7m/F+aPx7/um3PiJoGQDZLc9mweJNJD/LyU6
PqG9DcyjsgmkdbqBnhQyEWtej069vM+f0ITRfVRnJqE9eqW9h/sfNJNwutpC0uS+QW7E99sSSyqp
+8p54xgIXmorwcn0ttJsKTXTkrQCck9soRfAHWa6oCvaT6Hu1cYlkbPYsjtzxwIRgoQ93ujooJxy
lLO93OUJG3uQC1U34IKwhhf+wafsawvWJ8eBNjC7cGLnrsJLi5NrqU94La681LOVYoVm8b40Iz3p
35GaB3XdfzLdKEQII825gnTm9YmtkeFtpB7TnYumEFM+1sXH4uAB7KgZ7SEiia54R7Q2KIE1GGAd
jAaqPS18wxiG3ZwRaLUCbz9Cff6S8hcequ7lItbSGkteWYMMTgNW2ATuR+vSnEd+NwnWKLBbvKOQ
iC2ptFSSnEnu/YG3oTmG+AZX0cRrSY3cJFEC+70lkfw3BRKLpADiURqaC/f+rIfEZCPXgxa0UeHs
er6bwXOxnXrPjpnYdMvncDBixwPq5cT720AWcdtTXwAD1VueEZfRWQUUKc8LEz4X011+xCQuHjKN
9bp48OxaeQRvh6auuGCndkRN9f4Ueqe+L3Uu9XURVbk1jye+jK7U+98wU4wFHfHITSPjuhj1kK4n
IswGLhoqfANKoWYc6VxF3gSaHJKDbduxGYJT1xs53Re1EmcHP2aS0Y4HMPm0abkrJRVcDDI8HoXi
EvoQGOqsrMYwPiT6nX4uqevO3lEIcv7X3mTFfdD6550Ee/VG73bFU/IQGtVOWaV7Wfc+ipVwGDaM
dQD7QUYjEJ7Xny7YyJeWfO6MoYMIggV4r6LRa3LOC7eo+TgqfZtpHiNW909KYXAp4d2Noh3icOd+
MxthCS4+G+VeWp3cfr4nBV3RwKonUPP1fe99jfKY6P4Y78FXvMyTdU8VcOHKvvEAFCrpoWxAD/ZB
RXN/QezH/mW7JME1512BtZYkEUHnKJt7vfG0LKy0GMBL288sr3oq6m3CvynC1uvSJZjXTE57pLlD
Jh+qkyDBmjb/hpBdGiKBRXqvNXxI2vd7n4Dogx6g0CJR7j+5O+FYwHk8wjrB3jAZWhHnhRAyvp3W
riGJX65CBN7IgGfXNLOWH4Dq9EuDSX+r/CffxYHuQcxCFikazCNt6fE9Gpt4dcyuhFwvurDx0p/M
M8pgee67aEHVKkuOVhx7akHPKy1cYKNvvrEiIBMDA5wE9rvrIXeQDxCiXgjsptowAq1A62r03oM6
fN/3V+PvmdgBXAV9koBMQyt3WkznRcB/K4mJ7LDO9A5sf0j4iPXa3xfCyufR/CAG+n2LM/MHCmuI
X4DQGlBBduo3OAh+hB2Q9jw9VpveXFKVmducVwYmHrgog95JahhID8M20fkfUOMUBPEe0XTtaZlC
c35AIy8Z1DSQbJ8sVZ4gBKhE2BPRylC+oKE2GTZQb7k/bTPlFCSmweIA3w4SIvR3Xe8ILo4LvsyD
2H4uDQDEKl0hAQiNm11OuB3e1AM5N0CVPyTQGUgSo3qG0vvmcXX/K0Yj0+1y+RGTF6cHgJPb1PgI
kL0Y4tBBb+7zvoWZ2RzphLAxEJuOPTnXw2z5WuHaEm27XIeLe1j7Pghz85O7sAtnBjLS1yFWATkG
NBLGz7iIzYrEibI+xUCKJn5W2Eo1uaJY6reYi8CurEwG02ic6InViFDSjk2zEXaOD7nW+DXi9n36
KgwWoMCkXIrFbot/aGe6GNvkTqwLsfCGzEPfBQ0ViIz/lsMpAOOL+8SVeA+tF1vZZ5wIIlzIIyPt
gTzENPQoUl+D+iM6MQG6ryGyEYTnvnsrIGjL1yTzTkvv8Zs9AocIQ+hgGWkYwYd/vXiNwkd5KqeJ
7fcBFIUiMH24FnpsfBqF/MJGuXHEE1uTJRTBVNtB+jixuVLRg0YDl5QZl43lO51es1/3N//NroQx
BNFjWlJD04Y2cSVpovSl4gMf1MBZuc1nU5Tf9y3cFgVHEyPwAS34yPVPS5UZFwUNxzXAKQJY4aEm
1Ly+cg4NJNN94LdbZmkz3oSlQDjgeAFiAV5lwNMnayVkeeCHkZih/A2HtW50BnhwoMFlolgDbXUE
w/dHePv0n1icrBjq8HIXMkJmo9ln++kS32qoT38CsyFDb9BTTb5XNPzSF8HnM6s3Jv1wqYEVZeTF
vN6Wqe/4YeD6uY3Xjf6ubR0GfN/E5fWPytIC/Xup3nBz7DBQgClUJJYBhsNj49qe66ey6nRtbotW
imI3iJslj6KpO/vpFjLKN7HlxNLk5R7EGtKMCizV/nck6481Sx77JW6PpeGM03vhkqWA4ZNmNBIT
saeJuJI1YquOfrq/P5bMTK8wmQn5wuFAgGRAK9UNkIjWjBCc6W/Sk++b943dBiPjzKHfDkUGFQ7r
71a/GBTiRCnE8cix/eV39d2M37XyUK8/GusRul6N8R+YG6nmWUiEiCCnnQxOhjRjlQF3aQP3qpCt
/5GnZinqLyDpenR1GfTvC3HqbV4LA4Ql+BMegSQcy/WqsY6Ylb7bFjaqaz0B61wWmSwIPI8KslZo
lBWfoOuW6ooDhunHijlHP8NSRHmbd558w2TnNH484AlYFTYYFmp3Dw3YLCaVR2kGoEAn6fcnec6j
XY54MseZojROrnWFXZjuKtpGS2s450Yuf//EY7KlpwqpXBZ27q9xrom+N9WcsOVbF+or4UF5KpY2
6RhyX0V1k/mbeEypDEM+devCTrS9JFvNK8Nj9wTxKXc2WgnYLFlKBS5um0mMEiiZFFYCto2Q7jlG
H2LAT1/QOhmbwVfGE7E5pnFNYshlJgAGEo4JqfAGqIy0eGRuoiUMHmBi9GAgaYPIenLnVm0IBCIT
lzbnnuNOj8BvoICM3qFVuwra02As1dhvEfO4BdmROAKgbJz9v1zahU9ADN+DdsQp7a54BYk6b0cv
ElKS8QhTDw4qUfbJtm3JsFFNAYmi+7t3Jp5Bcyz8EXiyRHSHTs4KyzZCEGlaaWf1awAuEF1uHuOM
qOKCnZkrQ2ZBCAolOkQ0N2w/APvFKpfGlR0E50FYgTW42GMjgYuzW6jO/JFNTbbvH+8+AIaozqjT
exc5kbxmkDu3WQNsZ+YncEaK6W58+2kfQDGHfGx4ZF8o+GZJYrnHhFLj/Fj8bF9zooekXRj4XPyB
z0EuigWeEh5/cn6HvNckp5UrUDpQLzYZM86NZOdvle4XK7uKSG0N2jas1tKw4iEEiHw7o4sH9Td6
LcIFZ3KbjsReu/yYydF2Bz9o2kKtcKmCJWL72RoNYK5kMEHRRVDxINDeBFW2oRD0dOnbpdTNjC+D
1iL2AAJN9LqykxCFKzO5YbK+tguZgXqAJoBfKBMXRzleMtMdAKQjXsUj0hAB3vUlVLSx4NTMaGYo
CLdiePB3rn1La0gZGwEYmlfQDVEU4g6G2Fo5wNSgb0DLSPOhti8e6JbEbQ0ibO/t/lm7ZfcATQP6
u/hR63P8Obkq8JgPaiXmOxAgEvnsMEZvNYUhfIW6sorQx+ZaoG/oM9rmu4HX29TghGMEYkR2pSR6
G24BBq+tntOz8tsBC5MBJuwgNZzhO+SHhYv8j6j8eg6vv3Uyh3EUpiHnsp1donkX57TS31E1GJED
A/o3feMp2WYHiT5GFJHE9/2JuuXfmEzUZJsiy+iraT50eLK+R3TfG8hZgjFa/xyTp097jby/+OTt
Q7I4atPDy8eC/VskNuyjXRxZPRTS8fyaJKUYTewSNZc6hGltREIoqsWAH4YFemdd09Ul6Hc6+LNg
dpzS6ZRfWp2cjljQKlWUtM6uukMvIT6LwMykrWI0dd6fX+H2HF6PbxKl8dIgin6J8ZkxMY/6e0/B
a2YMaBWrAL8w6A5Z6k8eGezY0mhBwHKOnuEthbcmS3nq216UyVyP33px/YHap5NzzunA9J7shBcR
fOvD6hzBlAd/lNMKG879Rje8fkLZQDcWWVFvb/zryZicSmiEClAswge4+TcHLmLI5Im7sBbBW/wW
BtkI/IzcpVt/9nyh5x+OENhzMKKOX3UxbMZ3U57lGAybcF+m9/jwvma+qnVgyiT7+BAUoGGdo3MQ
SGSBX5cBPu3+HrhFBY3zDj4npCNHyYLpHpdcX+MH1e1tmO8jsocg7FO4ccn5R/y2zuvo0UKvoET5
T/HwvfqlBV0qyt92bo1fAGgSGClGEpspTwYDulDRiePeft6+Hvf+9lMw88MRpSqfnLOtZVkH47En
m81HuT7YmwjyRwD9npb0UcflvTl1F18xWX4uqvjU4SPMA0+b4gWELySt/YUTN3fgsJxgeRhVgIEL
v15tQA8yBRRLve0PhlMqRsRpxv31vA2wxlr6PwuTI12UTip7RQ7usRj8OJAVEwQc3NByOUWXoF0g
90uCc9Jt7HhtcnJyuT7oNLBD9iAEe97vUSxIybY/vb7u3z16fMr3T7jidfBEnzuyHsjaWbvkSdiu
Y2oRYhh2yhHb2+C2I9rD6jEgGyM5oDnW/k3ot35/cuY8qyCgxwMtmWgPnWYIRWYs0MY4bC0orVvp
FAzvmWj4sbqwzLN2wF+ItwPgstA3v17mwBmGIB7PVIZc+Jj6VBFcsTIAFNXv/RHN7dqxsI4WGgC9
wBV2bSlzhKzptbBHv7TWEklCw6DMt6RBBvT/y9CUVL5sMXfReEi1+M3htxUL6pjX+yZmZ+3fWKaE
vcjxlFktBr2thNCBdHcxHgZc+OJmS7W6hUmbAoybWnI13Ka9XYsdHlgJzmGSDmg58tb3RzR33C9W
54aCF9qFTK/AkNPiTaWhzp8uMdjPjQWadAhx4TrHjqLrDVCrvJiyUdHbDXhKuQjgUfcA+ZH74/gD
Q0+d46WVSSDUKl3L5wmsIFUEaXg8Tl73R9Y4mg/ZqiHnbns+N/StMd4+RJ58sERHf8b9T5iNBS8/
YeI6gZ1oHLHABsz0V/BGgUwYdDKmeTzjqrJAJiOcErL7MFL9cQUcRUQXXMfcUiL9rqGNh1eBb5gc
6Z5H5+Df/q87gMTThKjhAsXE/Er+szB69otIAKJNsht0GGAZArPg6bL7nHFLCL3/w0r+szJ1GFLM
K2UEK36wisnzPh3RCcf1GRSZvn1uH75EAsI4AjEW/YBob5xL9GAs+MeFof7xplwMVWkDjWVVfEQ1
+kftR7Ij17y/X+ZMoIiHt99/sylPzgXXdHmtuD3OBbq3y0QynVxd59oSXnzmJY1iITA9IPdGWgON
QterFoWBKNR8MwDvUoFbJgXKFs3n+jrcE2PHQ2m62CgfGV0tNZfNZDevDE+rayOdjixVMCyQwrPk
Dz/clu/sQ96A38bKIQj+kH7en9K50AJBIjt2a+JS+4skL1aN5YqgEtJysGOAmPrEEAEKCOoz3snv
YbCQvRmnbepwYAe9/GhBZfFIvp7WpM+TvGz5wVbB/1dHjzWX6ZlA2FcmOGlCtonzpZ6d2cfepcnJ
SgZVkqZxKQx47G17ULgCLgTV83dBfzJdm8Q1KCaJsIQZ+tvqNwNFbUhGhgI9DdNcQMsnIYSr1cEe
QlOLzLxjCTg39Vh48cFnyO7qGnJOSyitmfoDh5Dhn9XxKr5YSreGnLyWO4PdgJlIJkljAESsiLSp
fzmqxQ/+AwcKgPjV4Vf399Dsul4YnrjRImpyls9gmNce/A3Hkyh8Y9M3T7CKDQgn7xubC0wvRznZ
RKnigPYwGY25p5ZxifSTpVbUnZawJcIYVN8u4qgMO0rISNNqR4jGWjcWpMHe70u6NZFFWjVPuc0Y
FroYqW+yus3Rr940Pk4xXES9yqzfwKi3p4VLanbAYNsY9fdwUKe9tVzuCH6raYONTL2gmtVK8GhC
Fysrs4t4YWY6r2Vai1oPMwl4gY59Tlo4goRoVNWeK37piMw+kcETyY5S98jFKOPVfLFZy5rzgSzz
WJsj6zVjnF3j6fj5DuHS9+Pnen1eg1zFdJlFXPLtja8AzIaSGXJ0KKOqk5dUXtdJXYN21mYH3mak
jErCkpe7FebDBkS6HcV31ANHFaLroaVQacqLOmhtRDS4iWWqfXJb3MQkOa5/ktXXCwTCgZ8blRMf
V7ZDvNXHBjRtJ0V3X+6flZn8y/WnTGYZCINMidywtZ8FIhxB/kE4Ew84QIhiC0jpNbu2Xt7QI3co
j4+nfAmneotjmszEeJ9fLLLKKHHShzCv2q/9L3r/6ZEjIEEHXSY5y7uvF/Eok7fDAdzZxHv/RbX+
/vjnV/vfSkw84hCKpRxWWImsf4mrY64s1MpndvH1/E48XwX+MMUVMcBML/TGfDVFOozdV5VLHgyo
g613G7pafauGtuByZ5z9teXJcVVrtlWKNGoRWJagnmLxItU1V48hDxuByEUBxX9kedyxkB6iZBtn
i93Gt+7x+gMmN+tQqezQhphbgbyGh3cUYzz9SVit10TULYM1N9nmER5xKcqcic2u7N6Emd7Qhdxo
d9sgNAPPV2Q+/ZyDF8MhG+oZK+ZhhWbZ+/toJrl/bXTyVIoZJYj5FEZbKtVE7/T3/Wfz+BSentLN
em1JxkuE5HVCWPMNwSGpubEED+bFpch05lK6/pDJg6mX2iT1/3xLbozHuTXe36snjUDnFy8nmT4F
+tlKtiTe7d6g5HmADydAH+DtZH0vbMGl0/23RS9ON6/VeZom2PzM6vkVfBc5YiuZmmtHr7aefv5R
jJ2hoMsfumf25qTpp4XTvfgB4/G/+IC6a/o49rAq/L7SwUSG6A73BybBJ+uOWNnqAfIAL4axwQxE
+5NnLbygb2/m68WYuLe+V6W4YWDfQ3uh027VzOZAbeIkNMgX3pG3nHPXrvSvd/xirIGq1Z02utLc
iFHS24vGcW3w6weD2xwoj4tEX9r0i9M7cW7gq89qqKW0NlAJksnpa+/RJc0YF+BdeQbcabeLdTju
DTr6X76h3Smfl/r6Z9LI11M8cXNK6DC+z4+nHaQG2xGoALQCuyl2WOhwC1+7HdU0Hl5eal0FhYQh
9GTUs4Uu+jEjgKhj6VerhWX/Y9C6jgyvP2ri+sIkzt2iGT9q3xpH5BpxtyP9eba+CByf/wCf72K3
L5GB/j0b7tj92yMXe2DQPCYOR7vgT9zHRK92e1NBr62jn8/deUeYE7YCUHZ4ly4ctYWd/ueULyw7
YNZxQhaWBTC1I19l9lm69SsI+oSDmTa8cd/fzsAmrmZ4CncrijL14gz2Cv01/9gLO8SDxGpNlOge
MMRH19QXFnXmzXZtchq1gYKUCSOYzHRn71iS6W+clXh0tv2S37zNYlxbmritKP6fG2zs1drvmx2I
jI/HRI+pS5yd9YCUWyKTg2A8Yhttl7SAlpZy4rQqrStTbTxRcmxVpeWg4z4uaDSsmXDptpopQ12P
dBJ/haqTZYUGW72lBz55xRWVExPlJwx0fX5Q6Jf6+JbCj+n27wn0BtuFbSuM7uHmxIARW4DskCyB
cuz6hlD7qAyCBFGSuN++1kht5tQ8h/uz+uS31PKQ0TmtPbPaCmdULSB8CcpgmpzGy2qlDiNmbxHI
OQMZwZxcfNJk9XPXV4sqwCf1JxE6YHQPV07WygD8qGN+kQNSdI8Ub4GFqZhd9guzk2VHa2CcxwKW
AvRUukwz9S32M+rkFqTc7h/ePxTVvUmfrHoK2b6o0XBvSKQ/NZB1QZkEwT9PPxN0gWLp8Y/bPhXY
BWuc6sOB11H8hXYO6kS8WTzvXgTAeFmQBTXkp6jImV+/1OZbcJA2BkiC9BPaBPg9s5P7pUka5/7e
l09uPD7y+E4U4xbCsfyhDlmb4YSl+vz8mwxbcQS0Q4VmWhHJnST3NXUMm5CRUsaIBdkoB6dfMYYD
EGno6jDQw7JKUDzbup+rfLF97HYvQMiP1WQFAoLos5rWl4acLxuIOqJUwkZ6UFXr2mEKyjrxARpM
JGGVSL+/JbgxPr6e2CuL00JTnjRcG3hJb+sMT8KfIKABNMxPjI7NuGDq1rtem5qE6j14qkIIgvYI
1VlLOm63Kt3uwYWFmMXT84VTNW7lm3GhLgsPM+a/pgg7rkmroukwLtCP+zlBv6u+cJpm0JMYD5zX
CBPVQGM4yXn7Jbr9+gGFWNBrjE337+/uCrQEA3npj2pNDvQ0LKlBzfgoIOdHrTZwu0Jmd1p/0lCz
64LKHTCHtdECMPZ5PA8rWS9N4HzTNaF2YLTkN6BL8d7MLQw0vYjGCNAEoW1h2sfshHhRMLXU20G9
6VsjU2RQEx3KCpAu8L4q1RcIG0iSLSUVb++Ja7OTMLPheY/3c5hF5tTAb2cQZO4CqA+t7+/OWy4F
6drQJHQM8kJpPHSr289IsiX6EfmQcPsEnjz0/Gnbkn6W1tE3Ssoh2xiBV/q43hn8duPrNuiGLTs1
5VVjbTaNdcjNx4ri7yY1H1nCkh69t0tAlrntDYojpMvGLmOQj1xfn3IF/aFM8gaoFz8m2zy3Nd8M
W29hi888NDApF2ZGt3wRXXJimWtFi+3Gb/6LtO/ajRzZlv0iAvTmNenKSipJLJkXQlJL9N4l8+tP
sC/u7iqKt4i7zzQwaIwwWky/TKyI7lRB5Mj9Solr23dToernKbXNTetsnjYfiZW6txdk6SpEPhBX
sQwpMOz3a9NiVWZlJuXMC/zAbI17XwIeLd5zUoZ2SH3F2ELgANUGEWrgEAEDSaIyi94NP0YVskBd
ID9w+xIkedgCHIKHR838RI3uRccq+oQ7IntSu2tYqGlrze+qS+OzxRT9pq67FAneIN2o51KFs6Mh
yyv+NLi26goOSLtKPLF071/anK0sxJmNPsgwYOFA0cJbbjTNjDjwH9cSGVENfam00+0FXbpB0IAE
LZqJ1AyhyMzREYY87aVU6D3tBVc+KI0Lp5It2Tj2np9t8abftrcwq1fmZs5OV2dcFVC+9+RdbKEn
DpybQmZyzUMQun67wqqxsFuvjE0/vzgocsqUNm0wNtnUOGfMrap+re7bYKVOtziH8AwmJC9KtmhM
vrZj9K0a60U7eJSHSqeqJEd9gDRD6I+K3VU1tx3iTCAyGKyzLjRcRR65tWd82hmz3YqDAsUE8KtN
iNrZMw6EqgolJqP3IgoxO1cpJyZLbpe9iI/FZ/UpDST7vL2S6oLncGVyNuosUoWy92FS5t2yfus+
OeFTjswy2vM5ESorSkgkbEP6xmOZqaWUxyo/leCxzV1qHFP/nI33LeCUCjhvvxOjBd/rTqcmHY+F
/yjj/4Z2I/TNeCyechrfQV2gUidkVgahosqMdDfN3a4kwxPbSahKtn9isObuct6s2pcw/VKVr3x4
VDtTGrZKA7V6H9I2NtW20a6Ke3CctCaIXdXxcHtafrMSKqAaEHFZoakJvX3K7N7oaYcaSY2SiVzu
2VMjmJzTyffJOLVUFeGuoyBytiUd3OwPOVqwXyDEefsLFh7nqw+YXSJIPIyplEdIewyWPJLsZwx/
UKLOerdTV3b+Qn8BBiujEx/NIXC6/u6RixMm8WUrtniMPLFyFFIeeqs8SJYT3/dO7eRuut3roRk6
bJ95vsMgY3uUTN/JEMI+ae/UrCHo7N5xK+/Gkg949VWzSyYtKdcLI74K9Javik+OgM1O8FnOfuVA
1NdE+y50zdJbuUsXrhtw6kDPD3Tl0HH+m6W5mIxMLVXQCafUy5mKLcqbeQfnCCnlCm178evtVV44
8BLE5QGZ1dH7DhmD6zsHBVg9LYaKelrLRece0SmRVeqv7OaF8oEuCVCkBmctwN8Ad1ybUYwiFH0d
MH0tLSatTCf1LYOGFqiayp7UmsdQXkWVHipiQ2ZFUAMfBzMdNFMen9R61zTgrqu5TRnaguTcnoGl
k4a+OgNgJJw1dLjMLqBYD4QxYRr1YnRBUafODrJSklMVfovgwkCxEozCiKUby+fMqnIDfuWgLYSm
kEO8+ID5Uc/iCBcyoOPZGQxfzvtgv1rBZ0JOPxtUVjbgdYWSnPjW8yQb9/gvazm4hZMOFoAJMA0s
FpicZu+bWPXQZ68RTtXAriNb5A/WMdk494zw9+r9cIgemm2829ye9gUQGkZ9YXW2JdqBgc9JBHBp
3zopEBMkuauI5Nw7z4+Z+92Sw+AcvjQTsNZhu6NHz1z5gKXo+OoDZkEB5gLuqTxFx3gHBAeUPr1F
P8QAEK2nlXd1aYZR+IZWOmBvEOubPatjwXNqMPLwQNF/pqBQQc85e2bZZjS2mr522BZeVEiyQ7EF
0QP6o+bhsQpXIW+owLwwM6XX7iMBjALJtweiWl8vL3e9jfZYUCd+P9UJRro2rWvWp59fXF9ayFX6
oMF6Wx3BwYl7U0LjDzEgYTVKIJu3OxC7JBstNMXnsLoL7dv7aqFEC2YmwLYhWaNNAo2zdytNEjUp
2xHQKs2pjqFA9OAHQIB9iEg29Q+Bcs/6TdCSkV+xvLDIV4bnA68HDXxNFPFUvBGFXaASUT9ock8K
0QyLlehtIUZEJw20RgBKVaADOXubjKrsOL1GWNFKh/5TNn5q+mysSY0vwNERGU1pAV2DIi7E767X
skKEKLQGXgeJnEdzsJXX+I/6Qw+CA7Z7U3Eq8s6c3uJNdtDd4UNwjs8uoA3MLD/wSleH3j68oc1h
Z7uHg/0xbgVbhmzT9oWZh7fd7ue0cpMtrYCsgYwfcs9gDpprmml5zw9xIY5eWp5AV2lUlpGg06aF
4Ayc5tv7bKEsBCmRC2OzfVajqZXXIhjbH+/Vj9QC3bpHtMd28+W6NrqiQSDJgXNdfBlWL+yF6OfK
9Gyn9YbUAYIpjJ7oVnCLIvLp7P+cj5MKYHo23N0Ht1VWbrCl2/LK5mzDDU2Z+60Cmxmpzhp5jbdH
4a48xyvXx1KwLgOBDdl3UCYBqDSzk8ptw7Ee01ogAZZbhaki5gClNL9FANvA//Kd1tZfM6u657ba
wx/lGbQXz2tyPgulMKzuxWfM3sTej/0xHPAZIIwXwON712JyxR17teV7zus/0WtJ0bwHztftk4B+
QmVle027ZxaIAYKOPypaLEA3MFti2W8KzAJO3lh8N/Fdoz/e3r5/wbS/DSC4ENGd/RuBymKGYipt
qAc4x3u/lSx2kM/6Dth9FXCC1EK5wK3tZFvVluZ6TyiNGNbPJBIAcjXuoUcDYwv1oBGpk7VTvDz0
f182e5cRAld8RlvqRRrf7JNA0e8UPX26Pf5p/m4M/y+2++KVagejlYSyhhFffBPFoDtXObxLdC3l
x9uWFoeDdjdA3SdJ6HluNRjRuNBVmOgwDp8qHb320tqDv2ZiuhcvBiMpjdLHfke9czeaGQQgsKT3
pfMXE3TItmg/VCXzbfeEGvXtsS2eVuVicPO1EinHhL+WX8Xd0ZHQZ1a4j5ELx92qLPtNxP7Y/Bjb
FFWVtcza4hL+sz1Pl6u5pPdV11OvV5XNAO1K45NXmX17hEvv7MUAtZnnxrccBT8RNmNQfLe+pdEX
IXLiMLP+CzNoOUESHjvll5IcbUDg00uUemUZmHr7GUhOXz41CL1v21kKduAv/DM02yoZS8CjIo7U
04XGznJ0ayt+TbCDCpKjcTsEcDiJkEyLxR8p1swSzHt9j/KUr8hOpdFtIMpng2YrO3iy+us0XnzV
bBtJCsDwBo+lZChiPouNnjhhWgMo2QJ/EoZVchp7+bPmdGkFSrgQa2M6UPVADyH6NpXpZF2cnAzS
IL7CoSu6KdvTIEZ2VZ1GdlZycQ8N7xWfbQEWj+oOWg1ERMBoD50nomnOIeqvkJf1G4BlIkutSW4A
MU4aiOixP3KL1r5d+tKCyQV0HfRHzUwmgflwJZ+5+JZPxBhT/Qxv7PzkKEpvQLgGKODqJwtefUG2
Usku+mMsfWiyE1OI6EBVhxmvK5tvchfnyzyRmE1FNV1G/e56tsNQ7Hm/D3iAPXizQJr4yN2VJHvw
X8KVHMpSLhU0lsibQcUWRcI5RUQ+0j7IxYx5lvAigNTk0+1Q7M5J89Kt3IELzhheUAjxoEiowE+e
OSxSorLaz1HLiLdtZ1KrAQKOjiR9XItsQBz9e/6AnkbHqwIWBhmJ9uv565JGbpMSTr8BxZKjQZmv
2k2LZLADemNBJ2nViqFZMV+mTipq3GdFZf91LGjPubyeU5UEU2BIkhBHwiykUAGNbK9yxTeVwjZ5
7nIIG6JHQpcDwgcAv5uFDI35R00NGoCO6gp5iCgtyvSgt1qk2mopG4VdZMje/knSxOcdqMlxOhKs
ehGZuqzwo1XLPZ/f0zBTJskxdCzbU0tp7uQdkKxElFqQLhgQhZBIkIxjZNEhiNXtwAbjJGV9Kt0X
WkHTvTwWYnCsw6jmLDXkfIlkgljyLitQR9mDWEGM77O8VepXrdD64qGPo9rY0hZoSbduUqnE065G
wIiyIZUdg6aSAFnycax3Yqb6Uw1B9NWjKPAVmlMGXxKcPG2CZ9yBIX3KxihtjqGihJpZT4zQpFYq
EM4WdRQjyjNkkJ4bqhy1D0k2lLHDgBjr3Kww9NqSWTmiNWPMoH4X+VwCJh4x5Ttb8UUp3Ai1TiPQ
OlV84hVy2udfipIByU5ChizZZyaWIrTMEr/gwjvUB+TypGaDIW80CmL+k1Z1IXrKxlriiNiKVWGn
jZaOmPqaRszUh6zI3nMwVql2hIRB89XqYlB/yU2XBWCvYg2Xb7pCNoZdwHFKfAajTRjbIbpg0+ci
icWkInWDTjooGmSxetf3mhJ5kF8I0MaGGhCa6I2Elqj31L2BpHwQdNoky63mwmNQDB2zUvy9akml
dPh3aeRQDTeg4WsPZdAH+6ZGYuQnDYQoHXZNnyrhHdd1qvKGX1MCHpFpQ//eSm3bQr4uN55Tlo4j
oRAzFO2qy9LC8isQMtsiZhpfZMQavWtrLgztboxF1Q2KNIoPnWiE0AkTZT9RDkjQcNHer30+P3Ip
EmIuLhAdvxQd5nuJyR1Hsr4vqD1GRR7YfOE3VWY2daEkpl6hHxj0V00+1s8B1A2lGMopxpA/lWWp
sUOuVRAcSUWacqbMoT1qI+WJKNmqhkkSSIlkxWDhW9pg20JfNQdbd54LdsfVUravCj7H5IVDq0At
FV6NgNa3NtEpQbOkwZG+GbJqm2WDUD2AgSDVAO8dq3Hc+BHX8E+KTgGZYYZa6+/BoGnxJyvqUnGD
kVMbFD7UqLd7PzVGUxSjPnQENUgkLJVE5TumgiUJZ6OrdkI4qiCtKMWOd9OmTnMwtlSC8cXlGQQR
+KALFItB7+3bQIondKBiGYT3YV2G3J1Q50Jip1lQtTanR7RwhEjky5r0PJcyK0Aziv4z5Dlng66F
vVBQ+wRQPRro9+1HZqErE2q8E80I2nhF3CezbGpaRVlBW3QqIdHTEd+39R2QfulTeug37JWr3Oas
b1VL2Ge6qR4baGi4lFoaikuBqze7Fh3mpX0OHYR08WntsVhwdABYAVkPROM0XVCmn1/4G0FBAfOJ
et7zK7U2h75CdllIwE+BKSQi9aGDyUD9F1GuWnFkl6oZEIgE36sCrkjQiovXpg1WJfkgDDziECKe
mP5IG/QXj5/ark5cQ3Ai2aQ/1B1KE6n49i56DqMVv2Pp+ZqE8pC0AsP0Lw4hWazqJEFQ56VKOlis
z0YiVmjLLf1+rVtcWAiJIBGDigY8AEVES9D1aHkFVyMgl/zf8BZpKsAQ35vXkuxK9/Z+W0BbTkKu
/yxNo75Y0qYDC6jEZzwSIz1obEB1Qaa/dTa1go3qQoDRRC2RoJwV9WQHoJniggujex6tn9tfsrjC
l18y80SiVMvVVsGXIIc/fcQRTV7uA7qeGuuwi9G9tpJuW0qSXA19liQpWxz2XPo/Bie2ZKvvCfJg
0/h6OzBNE/qHK3mR3zIIWNHLQc5OUNwEohR0WFjAyz4/jTt3F1gmyDJXk2zTPTFzVq8MzWKSaNC6
juJaRseLY7F96chbM7P6o7Xmqi5tVdT5DBHnEjwX845HJc5KvQd21StIEJnvYW3XL+wxQZ3aJ1OH
Vmf9iVcuyaVrSBUA1JBRYkGZY7ZwaewXYt1Q3nMUzhQeOWbuTuKaqtmakdlKqXD2lSqFkXQLAcSD
gVNhoqRvWCvbfiGGA+HOv8HMFirVuIaKAu5UCJEUL+kbJI7PsXEK74EMBB3FHoIceFnT2G51O9SI
vHYKljaKquG1QTreQN12dgEMhYEHfBwED80wrU8SSGuCcix19Nc7z0zW2hGWdouO5CjIQBEAKHOS
crWqdH3w5dHjCmFbNHsh453bE7qU2UYb/j8TswFVmpopjJNGjz35CVjCPt4d9A9u6z3ofR8h5EKM
I4TccnKH4uQJTuCfFfvTSzQ/eZf2Z/dYkXA6RN0wRN1TavTdWO/PkV24uhW5ybCbGr5wuWw43C2+
rfxZa3Vbm+DZ2eAFOmSpDqxgmdI7XS02HYdo/fYQpxHcGuHsaDQljuVQa0jgBw74ZCEntdXLymn8
6vm/MIQSkQqKQjQxzwVqlTpUZCbFQIKFU3nbaH8K5sjy9rYVaWnFENgjUw0Ex9QOf/0GRmlEs0L3
ga+UCN4B4XU0X+tX6xU4SzAWZaaAzqXhLTJtuyQQmB33T17zYK5d2dO+nM/q5VfMVq5KtCyuYw6k
N+UpVI6cuh/WqHuWFu7SxGzh0kgAnh8c4gArFSTRRqCCRlJ34BaU1pJFU2bx12hQdQMKGYTXAINc
z2kbSWIBfd8pr6C8ZhthD0x+/JltQSWaAqz5ubKEC7kZqIz8x9yvnFA16CG0XEHygVAK2G2AM6iF
Ps9tYSKbewCHie29+fcvX3DYoHjzdOrIqpzT2jfMkq1DFgWZzEJUUMdjpYG4qDzxuhWgJjGgt1Np
PqLO5pJVtfKlBwThL48sEQQRAE+5nmmZ9QnydgXzohb3TGzs+9jDidQiD6hGYihHmr/3+nOVfALB
T6ow+qG0tAz/O8qgDGH83F6JxdTVX65cCZzPgMjODlOdsRzQ9AkcGzhcSyBzLbgAoOhEUCy9cm9b
W9jQwOHi3QLKDKOf0yrlhuBzUGrgvVzVM0fi9LOiR07Od7EV82Pm3La2cLciSQbhW/jL8IrnEm1S
PaXse9CejLFSWXkbBTaQ9m+3jSz5/khqAnAECD3IHf+2J1145FLb6TEfgvAk5UBJhQJeV94JHaav
BZxHeVYYWrdbglJNa6cBSPiM2ip03VJXGW2Wsu0oYcKxw0MN8d15FwGAskGSCEj4ZnfqOZhQJt1O
q/eFE7MtGAjQJ8wNpnFIajKugYCXSjMTlQ5uD1TwVZT4rne1lqapGlcd7/XBBxWfivQlamW8AERm
H1kEvbThIWySXZjIT23Ub2POd6uJmfm1A7Qta0092lToj2k/qrCwlOBHYcADrfXXLjwccECBCZME
pE7R0HH9kYypqZjIwEzIx+MroJnve3gc9Is6iIRTeMEF+EHvAH6Cejl6O88rG2Xhvrm0Ps+njgHk
+5DNYR5tdt3joJFMe+E5h0qnqEGLbb2mOrlANARpFyyJgtw08hO/stKF3ve9oKIAQMmoxSYNDNuP
fHtM7njkeOTwCFTgjn/ORFsEFn5luAvvIxg4gBVBrDGROc0ulljloy5suYlfqbFfqWMVo5tyNmib
gVPo0Qho3za41NByZXD2ILMxZ1RXAt6jFVCdQNe2g1n0uMoSi352CSN6atZANpb9VxC4ZXnHCfec
ZKmInFV3kN06spHYk6lhBmu1mIU7X0VnD1LQYOqeVL+vNx6kTbiWy0C9h3T4uw4agY8mWSlqLZoA
hgC+NJBIkA27NlG3fmzUPQ5gRjiDsI3h0XPqrUzxQpCFvOE/I7M1hWJq16pI16Hrr7ZEMJxGu8zF
k62alsOc8pBvlYMzqCY0MrChWhdXQPUU7vh9foyctezW8v6GFjg67KBVALaw6yGjot6LgVbyXqDJ
X3EX2WKzrYfE5tIfCOOqgxNz313kQH+I5KsIlYU4TMV9J4IFGqW1X5AJrchpLLGK9wbKEdq9RoTv
eJNXSZICLs0Ikk4kzAWnCBnhynMaP9xei6XyniqDjhTdWyii4pm7Hn2XskzPQ6yFHz916muJZL3b
nfXADEOINMhPEspCcsNDltNtQgg5WG13L4FL6fZnTFfmzG8EkhPBKHRSeHQQTVfuxesHR6dUo1Tl
PVElEv9QnWvDirZNaMmQPR1XkNvTHv5tDJlMSZ7I/OY8ZpreMHlABt8TdMD0cY4kGQnylQh72sO3
jMweibGqRBr3MGI0LlXPYJwX8K73r7fnbcnvwsT9ZyzzBzPpq0aUOQ77Z9RMzXhr+3MW78PwpCvH
lNo9fDBhe9vm4vRNPp4E9VCU/mcjK6gmIDkeCh7E9oy7Plj59X/FSH7N3L/fPx9Sm1ToI+AL0ZOC
QB1Jw8vRiee1UnQCXk1zEgUsH0ke5+xDGOrsiYOUgkxQm8krK0aGANUHA/l7IgeQ9naGsUztWPFB
9DkYyOzYeZcYBwoeO7xgsQDf2G87xMoMSq0K4fUKWtmlD7ZJOxu45A/N0u49RC1+ILRmeBGQrGQB
0Wmmf7TjyAD3CsYkJlEzCLkrKP3QmiXCV3Dpc0ixmHmZKfd8D9/EzqRUPhdCrsvWCNJYkGorUVu4
5chCJ1YZqHp9peJe66Gm1Lm9ZMvb5GJOZ3dc0xeZgZIr0j1tg8SWtgGnE/KdzBxDiB/cNraUikH6
+j8b5G/gfXGY+UEaK66PBa8+CJbTQEwi3TIn2ujfjmi29+wRwst340EHLVq4755jdEasfMGSj3T5
BdOte/EFHS+jt7eatij/oHNQ2EUp6l6RDlVql+wB1TdabvRct9La4atXWTWsXs0t2T+NoZO04FTQ
H4x0rZt76dW7/Kgpzrj4qLBQUOxUcSOkjY2Lh2dm6r+IqwijpRf80szsBR+bFsXbEmbAVR5LBy20
e8OVkMPMmpWTuuitA7YqTy03oIObx2EGm5SEBSy0QhSIaaFesEc7BrQJMlyoMaC0/EHehETcpLv4
NHxC8LWaahmr6fWFrAM23L/vmM1sUoZ5gZZ0wct6q31ooVi51w85IzZqyi+3t9ZSKn9CN6J0MhFT
/tJb5MOUdmORCx4PGVcX/ZFCj2qYZZyC153/1dyXkLJ42qwYXYo4Lo3O1tRnVTaOaiF44RZeWUNy
dZriGmAUS7/vvbp00jXxjMX3S4I6hzYBqX9htcUg9KEcXArIp4q7Ire6xhbDlVd/8URc2Jj5HkFQ
NlkpwAakTPmTmtt87hUIa8m41pm2+GZBzgevFeI1NCpdnz2sWa406AL19NT1009F3fPFilcxPXu/
ni1dmgRg4Tz/wgC3BRskinDRKwq7gmwBep+CQ6kS/kGh22iNwXPN2mzqxjDoUqmAtdp3KXDt9/6U
YEvQ5l2u5PQW75OLcU2LeHFt8axNArGHJT21WrjA4UMV233/iY7D27t8aTcAxqfBHZ6AQnPMqViP
QdjCbfKinyQAF2IbAdH3VvAgAVf/m/fw0tZsUAVyrkPe1aLH7nk4E0ZEOOFLQuuWUZjFfb0r1/J1
Sxvw0uC0nhezqHaRoo0GDCborYjzjaS8pt+3529pS1yYmCdDdQaKCcmHiQ7MrTY7vPf7/KwLVriS
/1gMmC4NzZyJcgCZmhLAkFKBCijQzZCdfZDO1x8Mawb+cSo/dU9V2BEaqdvbg1z0ZC6NzyIFnRZB
nxa56IUG1LgsLB6kxAXUV07Apqwpiq4OdeZI+GBAanoRQ21qJ23NIt0G5QPX7MpDVDwynppp60Td
plmViF3eLxOzBUg1oBMx/fxiv8iNXGVi2oheBu3GKbtj6eD8lDd1eU+fU0fJARMLbL20gEJSHbYK
uV1KemoS6ESgnf5XAOjavtgUnI8zikRca9btUw7CCIuaii0VOyF2efXQyFsqW8aDEa0ETkt1GdDN
/DM9OyqcONZti4DVU76cZKM4bIvjWR+giwT+Rgfy9blZmQkIibbaSd6ACyjdiXuRJyL+cC7nygdm
AjfZurd33tKD+O+zgEO9npFYgaAGyh7QPYD4HhL7aC64bWDp/KKDBDhqYE0nwMm1gYCrSuoPteAN
yKy6ZWgNJUEje/CMpOuKg7zUb4ZWMzQLTlkYtEnN7r+xADlAIFP4opbw6VtgVd2hNnmaxIz+/weF
xwN1X7BmqNqc+JGOdZoEgyB4wDQNSb/xjcKiYmMPfWLVdUUAPwRtyIrRxWQ6WmEUCTVXXvil81H6
Gt+PpY7gGxz3DCjE0W4elLMP2K6dPO2L/Zpvv4ROVlEegOw96umoJU675+K89pLUsxE4wYk8vD4c
BzfVSOWYgSU/3p7QRQcUhWaQBSOW5ZH7v7ZU0ToBuNwXoHL8PnDfnLYdgj9qs83t0q1jUwwtnrfr
2oze4mFfCSuP9NImvbQ+GycnN6PhF5N1dd8VrvxRBS+Jvq2DewVZ4dUu44VrCJ1xSAuhyxvZ3znJ
PY0a/GiMRLDCJcwUoYlmkIq9SrmNBg4g0JEnsutjnmyyr6ayn+TUBs8tgOAbZQv5SBr85MFEgP12
ew0WvmoSLUZjDIohQP7OHsCGgeapmFrZDETxrIpA3L5W0F86oVc2Zu9cN2a9KuawwTWyM3CZI3Py
QW28odvQ+hgHR8pZYa2bZTE4RXUv1P/rL5i9fVD7EDuWAFFRjCh49W7NEKk3sk3hnQncvvWDfV8B
de+3pBmoIxvZtmpW0HeLMw2KBbAKaDJikdl2Aw9PQzvKj94o9e/U10wujlcWc4GYGRLUFzZmrrSu
FaVWMcz06I5ufAi34bax3yFwhz9uS+gjkkvbv+zTu6eOrGWAl+oNMI8yJmAxf0/W9XkGMBhS5RTQ
DeglfQZo2ONMsC1uEtMFZMSbiJpAI7AJ3dOa8tfCg3ZpeF7nG1sggFQDiJUOgvPqndZ9DPlrqq4U
FNaszM6KXrBi6GvsojaLMtOouocm0zcsRsqN7zjn9sH8f0wmYOuCAawRBNuuJ7MM/+9kdmZrHY/3
udO4kc3II8Fsgr2824IL6/Rnjb1yaZsi8APeDd33k6LztdmY8soIpi4gVtRdEjyK0FW+PbC/F90s
ukRM9B8Lc+dekGhcI6uFoiwZRlM/Qo4XPZD3z9ickFM+G0fjSM2WfGUmxb4Ff7wl2nQL+naUVb5f
CLdrXcUUTGTXTU4iw1r+fokY4er7ZsvMpa0S5BG+DzBO5BeR9Uud2Cnc4ug/+JPUl30HIrjEqd3M
SW2kb9Fbxzm5Cafj9kwtvcRXXzLbApk+GADUMDTRBBvZBCnHOxpyj+xujP+bzXa5JrMLUtVqAb3m
qANnGHIzTTqGrG9DqyeAe4HdG3za8BKHPchgVjycv87grf0w7cgLfyPBbZIZ6l/b788MtsGvRMJt
RuB2ECw6JQ9fnVPaPWk334cXsHYRdFLmZnoMrGa/ij9bfK5QwBGEqXAP8sHZ98hyI0l+yKZO6xpt
GJvipFtDfSdLT5kgWABndDpJwGG5XVnthUwvNNb+2Z15Q5DA6fQ2hV3RhYDia/PtGwQtvhvrf2ln
uuYu5ruPBmkIEthJSOvwO0thYDYcyJ8VM0u3pQbOAhAaaqjjzxnJeuh3iJU68DCjfN1DPM+FWB4f
W+yMNjCIPvt3K9HW4nG5tDgbGEPHlCQMsFiVD7mCthfZHFKkE9GM3x/Co6Hc+Wt4tKUYXodHh0YH
Ef3qKDteTybHy2olU4Bsj72F1N97BHnCraGSDv0q9sqMLm2QS1uzSCdCXlgXkxFhW0eOr4OO5nyN
HS17VTF8gfgf0QZGJOo4BQK8letR6eHoG9UgAL3P62bnVtrBwCkUdtnWJY+TXK7TOOZPftRB6eGe
9tLzWb47G1bR4CpcW9XpuM2vBwjRgEYFnGwABc2D1YaxXJAx6mP8Gpw0U9iZrTvJ9/7g8K9sWmkh
Q4iB/zM2u/sHLfWHoJ6Wc8+cz3fnvXMHV9852LqPj4bZk3T/8Pxtv9gflflSu9RLzU1qG1bwtB5v
LsH7dXwLP6lb64oyx0gMVE9Sg0MtoO3lfD8mmVUbqY41Z2g7RM/GThG70DIYLe55LpgoXkZtn+Rq
cY7UnN8qKM25Mc+0u76IpnazcnDRYqXdN/iHRF1grNxgiy6LroO4Bz22CvyW2Q3GsSgsGedPeQXL
dzWeyBAV5q14Y+FtNLan4vOHs6BTse2Ibq6hXZaWTjcAe0AFB2iPOYwf9AF6OBTIwDfMZsKnJDyP
nBOSUhlXHqw1Q9OGvbg/9TiTQh/Jfq/XvHe5K82oP5WY0HKNUnrRnb8c0mw+Y1UqMCSkUbScQCkQ
/kiH0q9dv4U6UdDEB5FMkjzo+9LkOPJnc165b5ZO3sS9O9VMwIM6X84MXYVBmsF8WQdmqh0V6VuO
Qd4dReiv+/lLnoxOu75CxZE05U4I7ERmz7c/YnFPIT8wtd0Cc4828evZbvPST/WkFbw8cCfpA+Pj
pXHcFkozoEoN3u52u5P2hltHWNNqEhYeMPCngzYKmFRch3NPWM84SWM1wIPdLiEQ7G4Gm42Yb/Dp
bE7SQ0dW3L2l5YYulIa0yzTpaM+9HipN9FSOpvneS+iVpuSl/pk0k6DoQFAKyU3Dqva5KW3Pm83t
SZ58+tkVayBJh0BjIr1Du9a14Yri/pFqESDUwTHy9yr4aodDCnEddG5IsQUelJUYYBrJLYOzI6SI
ORomkWjz4i+hOGpCban6Gthv4Zgi0BZ4EGaioRkX0vWgMhGcX0UFG1l/HHubmRED4nWFv2AJc3Rl
ZbY9ZbVoyjCCFdaYwe4+OiUb3gaP3ZdoBJAEUjd4EzfZcOZLe2W7LGUGp0wCUnTATYt4Jq4HGKmh
HBk9bls9hxCH/mQIhyKzMzSB5qSinVVzFaHfoJIeOTNtvDUJxYWh43IA19PUOQWvdc7dEJWykPWs
FYEdFU/a1wTFSGxX0O74Vz8iG6AQGtu32cPtvbogCXNtdrauTA65HCytopfXJ3UMLDEHqO5oOPqw
qXuigyW/1BzDwidk4YfyyCPPoVjyoT8bCYhjV7yT33cEPkZEWzrGj0L6XFitD4YmQSwrwv3bRiTc
rxRiF2KR698/OyhIoUtD2kG0DXBJompbOQpNpBZNhe3z+klWIRXXHI3YqsZtwY5tv7bHfh/Ua/uz
yUYSgvbZND5xJMULfWiUZz+x/Owx8T/YR6Lea4Op/SnAMgP86u2FXnCtr23Pjlapjb1UKRh7mqID
3OmbknDFA32pmk0NnLQtN2ulhMmBvr6WYFEGQg+VC2AY5215ndiOiQJiL09K2hRoTb7PNKJ1KVpz
tUGVnxJf5J+6JuqtqmdMMYc8VKBmX4PThcgVD2hhnynS6NBKj/YsS8oSdM8D/UzYMH4UfMb+FFpQ
Zfbtifp90V1/9SwsYCBHEA0VCKFaDkGTqW4k4Lb/h7ova44USbf8K2X1Tl3AcZax2202LLEpQnuk
lHrBpEyJHQfcWX/9HFTVtyIQE0zW29htu9bZytSH799yvnOS8Ip23InNdMHazI5AO8yI2x2xnl84
RBRFFCZDG94xok9auTXjx6xeXR7Q1+cIQoJQRwRWemQOmbbY1anZkrxvRgwM5K146vQl30ph4hrF
N5K6bZo5jC2lQL46O0h3Abw6kpSj4Weq0mpYtVXXmgaQSFLF4OFJX7smlBZcxxmfAlZU1FTAjAI6
v8/448R3zFstC/woVI86B7w/3fHKjrRDHUIeIvVXTVPGNq8G16xXUfZcpes6u8tAnUfjH0vsTTPF
F3wKIRQUjchIox3k/PkIeFLrSZOpR/9QPII8z6UeOJWLK+56pj14uWaTBV9upgQNkyPiG/1weDSm
KQEpNPtapijV9XfMBpUzxBg1V7nunOvEpf/Af0MWGq3+I8e+At6fyblA0GQYUZsCRABJAQ8wxuKn
/Ko6mQN+DgXKwnb9rON/vG+f4vXlDTwTuaEaiZkF4gj0bmhAP5/bqNclX4LzcQyZjToWqAg3/lZc
GWCxg0yd8Hbv5Raw+yNCx+1l0zNX2KnlqVgWGn6zNFALclSaxJGKtQz2vhbQTW8ApdwSI87SONWJ
CyKpQ8skCeOUPwq3vCbuNthlDvqM/ZvK09B46COBKNZJaJdL9bTZo3Qyx5+Bw8lREuagZX4C28Vt
J+x6nbvBFUE3pyOHniOBluUK8+tkT/8g5XO2uFNvWcCDrxMDho3CTV41J72h3Z468iMcjHRJrn7u
FUReCbI5SA2iDdGYbKVcILlmWh0QKt1V1ziNZf8M6KqwXGCj2/B14EuQmLkL/sTglHNUHRQL+vQN
nl0A+MHMooK6xdX3IE+gu3b/6j/tUsQgS9H7ktXJTkKiuxNlB6vgNpNzh9dgOf9HIwMhiY5wDgLn
0yteatVaJDEB3kb9JiRtS5TBFSCPpOqxJLYpbTPZfFHyD+6DvWmlxhvJ37R84QkY12viY1C0OALi
iVdUASP3+dWQhgkr5Cgnx9bptulbvQ1WmM8l32msDFywMl3EApRNaDWFlVExT3vp3HqtvJTPbIsy
/lICfyZuxXuPwHUkUAC/8jRE7wWemRR0gBiSm23AoqbmTgexsR/tD/PHUbUtxdav1MNwg1bycEXA
cH6fL0V7M/fe2TeMTtLJbdDxgSaM4hsStN9YThTdkp0PodC3RebfmbjrfLiTdyVK5diox+GCoFv/
uQ7W9pNNdh8Mard8qRg1cyxGVnDtc2rHdOz5sKSq9+NutHWg3s/FXTL/2xHD6foIVPwERZ9MWq3q
AbMIIyAezx9VZ5VtQB3JXXnlse/YJu7lp2kumMFg/jY3fs6JuSoxTABxxzWyqxX/aNcAVuM5lG/q
/UO9aeJ/dAi0Ec8N/IwMwOy5PWoqZZHkNYECSmy3u4Z4qnmI36I7kAPZ2m1T3cvDnueLWlyzexEq
UmirRFMzaEfP7daQu1HapFWPLkg5B4QqsXMd2t2xfUDi6G4JrzMDMhtzVHgFIJUOanNtEiMKM6n7
UBQAlmReIbuJ5fh15KZyih7GxAtS00WDMeZgXxSR3RbMDsmdYsABC1uv6Y9KehUOuxQk2ZxtBEAg
xT5Roavx0CqOVjn6C4GAWO/Kzc8UdZQlJaIZ0hx8PaoM1ljmRpZ7MllhAdR0S2v1+A3EbHaz2SZO
s5FxOSLCA/dtfq9eudxAvhhUTZf34wxz0LnpyUGO25ImWYA3p79TIWZfucL17xrXsmlkkye58rzv
yL05WmR//76+bg7QpluiTJhzicdAQEWFDH1zCA3O90oXoKnLUvG8ExtSkQFzfAXEvugHvWv/QSx/
Zmoy07ofASc8wNQ3133WdmVgJ5KtHGQ4aJuNtoB2mdGgxOQiq2iNSmqIpybWkH0zgirB00qf+av8
zbjq3OaRXCfeo+Gs9wrIiUCyd1cdHx7I8VhBh/Ip3+yhir57uIPM6eWVnsnSnH3LZKGNric5WusB
x0ajKci+VlTDcmtLGYu5cw8aU5A4ADsH9bBJpaqhpZH05kCOgt7Hlp3l68Dr4BrmXpQcL49ozvMG
4eXftiYPQy91qg/2PlzdLppjrAcosL9FR8nrV/v8FdL2u03hfDgLVudyb2dWJzdqg2oHj1uVHMcS
AFhq9/5O3zWPEDa49fb7CjqWr8PghBvq8J+XBzz3VIEpCVkBHWQJgNSen5PIF/lQJzoiDdNpmsBu
H+L2+2UTc7sEhA9IaKqAvtDPgPn0eRoiMOZxDC7tAcq1wMpb7+NsFy6kDGd6ysawBTQtyEuPWabJ
blRFYBqZhKG0aCfrvwVPaB2+5aD6aDY2FMx/YIMiJP4BFVDJeyPcDvu1sjCb+tx0nn7DxAvlVAtB
+2iSI6OgtrTVhKd0nZPBerLKsDyKhPWgWKTGu+5beu2y2ke3uCaFxqELBvQCWmUjMk+0PQgUy7Ts
iU0TuBi2XiTym5ppAOawBkUluywlTh0SgBUSfSR+jr5bJU6Rpwpo/iPVtSxd6X5meJVUvw1oObnu
w7qA2nY11N+Bx6+3g9LVpZtZEj0aKtcfwYyb3qqsapCyEGpROqCaLZlDcp0EHgeiKcB/D/vvMTMq
5EqVothIWgbHTBgWAOdhbB4SStJNkRrDJiz04KdKUfN1ao2CvT8XuWIPWSN2Zq5K27QAKaSdKoXR
OIWa1jna5VO59fIKbZg2qAQAnc7D6lVO20q29batfQeNuslbhqni9qjV1vwTr+bvpYOYyflJaKMG
jZ1Q3jjGj6UJkDN9sMDKqTJb2oZXvmcFqyBcSMjNurynNqe3janzPkfJ9RjudSd8uInd4E5ZK+CF
SL10TRcO4kzNDycEFWQ0UOO0f+kYMNs0t+Lcx+70wr3brA6QwykBTGL2M70Bt94rK8BI6uqp40hs
7S68FvOj1ZHbRE1lpO+YHA6qRX6vd5l21Bq3ke4Gdpd809AoVNnyFnvKIKDC4oe6u+6XsHHjb56G
beRvy9MXJGBqVgw00o7Ws1o4iU2qtcr2rFnz5nbBHZi9AeBbgAkadyqdQjzQEwqe2y7XEHA/W/2h
bgAaWKhezN90Jza0862aFb0aURk2qtXhCuQiYKMK3ft3fxXsGwgL7TYPHxtj+81cjH9nBwfIpKYA
U43Yafz5yVUukUHqlWDQjlcRzFx+JkbH5csanfzuicdWI3VskPF390dvdwwBALz8+2ddwhHv+Z+P
n3hOBu1iUOHAgBlv/HUIYOEza1DS01DOMwp7IHes1m2L7Vux4LR9epuXxjZ5mkpQw2ZFCdPMOxxe
blZAa9ltCbwPeCz3+3J7fb1TbffBiG1ItF8e9qw3fjrsyanrgriIg1DWxraDQ//xgnjE1jw0CG3v
06t18fH0PXu83h2BILnbIIfwjw7937M+RaVKSiGTNsbQm2dlfzMGAL4LgdL+5kEA/biOF3bR7CWD
gA1+P8JTgOwnU92BOFtRIlypCdCOB8hGUFd4/eMOPDs//SWm0DnP9NTYZG6tro2DoadII2hesjOc
9H6jfL+8fjPoO3ijwGiAVgp8q+DRPD9zeZMEwq9TDamKVXElr5zN3c/NklLybK4JIT3yFZDzoqo8
9UBxLkxq4IaMKsf/WL2Vdu7jXXizrm623xsvvAfl97UDLuZjc0zch8tjnPMQAfQbCbSgZIsvOB9i
atQZgVibdoz1t7J/7dljJr32qnfZygwgFjN5YmYyRomQPNU5we31PN6aodPcxkBMlfbbI9S8cR40
295Ld6bd7h3h6AloUSMowUhQiAErXI2Kw+UPmt09wIYAnaoAUTF9D4tQLWW1N7Sj/CLdpO1ar7dM
ddFBoS/U9ucN6RBOsxA2YnnP59dQwXXNzJAehWvqK/Im+5s895pkUyyRvBEyc4uD1gHM26PuHjTh
zk1JQSAVWQZTzOMQOpIehtVAnHT7coCcU/GApt33YExOpbZyl354UOV4BElrdouu5MgFaeTx8hTP
VTNQbwYPkkGQGgY32/n3+JlkKUGIreUeWudQ7ZmNsr5TPaVX2Z7uQh2a40sndkaAGrv4xObkeTap
H0oihU04Gsh+gH7LfsEb87DCNrPXP+y9J0rH24zkvnfut4UBzy0Amo4AXwHaCfDZyXXBhTYyHeC+
lR6K1FqR9NkM7wlogrrcA+9Z3BUgfF/D/ZKwu5eS8LNv7Kn1yRurRc3ANLMfh35wq1vryZDR+mub
sfMBXsXNwljHzTR9VuEV6CNOGPnxaYZuMP1OkSJdO2ZohxFbaFhWTh4abhI36As33S52RfjjstHZ
t/zU6MQHqqM+5wXcW/js3579A6Bc9uGG29v39vb29ont98S5djYb59vSdTHjIIEzAPgA+O/gWdMn
pzgpYz/WeUaP6gdISlqkeV1w1XRL8rDj908m9czM5MQwLUgTAfUDZFuGYj3EJuZUimKn91GBuDyX
c9kWQLvhyYJGEEzH05A9gKIhHZqSHpGLtEcu3vv17dqp7HDUb7xaOBrjsTsbGB43WMO5gIAKHpnJ
K5MMctmmNGiPuZkGblhjYHUb1guvzNfE62gGEnkQlRif02k/WotMPK0Cszl2N8m14pJNdkBa/B10
XevIoYcn4Wkud63mbmF41pfTMDE8OXs0onEORpv2GOjXfnUlPYgtybZRuAKqtRGvhvoz653Q0fdo
umGrJFy9Wa+p5kEvOrW+qxzkkW52D13qQ3ns620SPYGfIlWddB+uK9/mDbozuMvhNnvBI7thqdPs
raMSP5mZE7oQoazSm65Y09LhEejANsWDXt5WirArNKhJdrzJX6FbeMetVaAiztU2Bdp8dxFAoPE+
U9xWdTMnQY0S0kGBTU2vJYCjqALyqd3YvX8oaWajMQjFdiE9gc0EeQHNCw/aW8wXW9vHo/Rlq5ys
4fignsQ5lh+hGG0azZGiof8bZFSJANH2XgGZHz7GuKOSx0NvSbvuyzP9uYCoSSkohIPec/puJGHf
GOMCKqvwxkCuyodm68KduWRjcns1DMV96Fq0xyttje634kpdOtPz2/DvUUweIFDI9mYZ4JhBBsHN
byAu1nxLsEXs8sp/Xbg/vtxVkxmbbPm2L3PaKKMtG82ClG1I6tG7a98ubMUpV+2V4jxYvyzqNRoF
BAYxMJw3cOmfb46s10su5ARGBa9XtZ+mdq8kncfabZUBcdQJqOCG8hJj1Vdc6Kdd+K/ocQU0VZtM
bMbiDEqgWLo4fpEH9Kup6Ia5ziNlxBNz2SZgnOzW+s9I3Rfv8k1luhCssLX69vKkf8mlTD5jMufA
Tfa5nMftWO3PVxLK4BWG7HsR6jnlTWYs6Vh/Vku/HEYUcf4z7slhjCkbtE5gvrVyJUKbWtCiiOJt
pbniB6O2MUCagoHyzdFvIR2fbRNjw34o7w0U1hBie/JPBShC9nR5FhZXYxL68TCqmQGBH2w9lm6S
+p4qTvgWFI+Wk0FXaFs/t9E+wZRAm0t3E+kq6u8vf8LXyB4rYYCdAa4eJGFQXD3fiJABg+BRQdsj
168iHTni2/zWIo6AEnnxnfq53W1obqfbkkK1Ay0jsW3dK9FTR1Y9NLXQ/InmF4pcbmuTeE3ag65t
6SLOZu4qHd/BkcASTvg0+9+jOqapuY6PrGx9F3dYQP0u17a6WAfdOo12CX3h1i0lD5dn52siAEZB
gTAyZRADknCTBSKIKrmkQ+EwxMUd3fOhc4YOxOZldBuTl06XQemzq9SVAm12CQpauvVS1QvI12ko
gCZHKF+Y6NWD1qmM8HaydxPJNzit0WT1rK2fsUPM2Da/I7Bcs3W2jmoHSLV+k6zQBnLw74GscvVD
DigJ/fy/yxMyXg8nx+jLp0zmQwKkDGj+QT7KgLWTpLUT+Rpgbj9bGPM0BpgaUib3IwEFQ5NIMFSB
4TBSfnb+rVkWNrjtPFrRlcic7IrUEEcXL32dry6PcnI7fTE+cfKCaGg0xmX5KNgje/Wzh0HeRc0m
UlxFrHRpIbk2eU2/WJu45IosmULqsbwJijn6Y9S2EGSq3ay6yaAxdnlki/M6Oe5QuZI7RtGGmW9l
L+CrUt7kEOYD4U7sCNz+G+p1i/Qan6s13TbAW4BYQdHBlfIZ8J+4QkpU9cagYjVRDm3MNYR/VjHo
tKFDAvSl8rbEcDM7ypHSCFcFJJ0A8zy/1OpYBikqoPjHWPNo6lCxibcW2ZT9LZzIMP3g1rrCi6v4
Pxamd24tkWOWkTYEGw3wu+eGh6Q0oI2M9jNSh/43ve7bdaeioga9NNUmWdi/9FGTfYNWZ7xVZKPf
ZFKPNryUfc+G6iNRsnbNDY3dpcDC3QxMBW5Jpq9FH7PN5S+dO8gohKOTiai6Zk2xzl0mhyz18aER
X9V4DUNlzVxi5s5lM9N02efmHj0NIEj0ESs1cUebxuctyhkgBK1c1Imc+BYsnbfZne7FP9u1gICC
5FFvb6yiLV23braVVyVKZSA3vUtcaws5DPjr0UpacjDHIzzdkaffNd0hTFF9QvBdhvquZ+mmWQke
eR3SOkHwYrQIY0ju0D+t/teP7n8F7+z2z9/P//3f+PMP6CNWEYjkJn/89/+uuahe0+g1/82uq/fX
+jf28duDeBURF9EP/t/jL/uff/zv8z/id/1ly30Vr2d/8KAHIPq7+r3q7995nYrPr8BXjX/z//WH
v71//pbHvnj/1+8/WJ2L8bcFUPP7/a8fbX/+63cDF9R/nf76v352/Zrhn3npbw+vafP6k1XTf/T+
ysW/fpdM4w/IyQJhDv1u4NuBm/39t/b980eW/AcOK3DvOtwRZKpHZe+cVSL81++K9gc0VCA1gX+E
sjz4yX//jbP680fkD2A2iQJm7bFqD578/3zd2ZL8vUS/5XV2y6Jc8H/9TiaFMRAdoag4JrDxO8dn
dxpBGRpeeDLodBU3/mONKuhD0knsVa30YSNo4qcr2YdaQm0VGSLayo+hFdiYyr5SsupWQFfR0UH2
DO5ZTZYim6tSU0A+mPbfmcL7K10vstDN9aC7AdTAD9EjRPlWsUTnwgvPjwpNoxdfJ/k918kA1FHI
lDvkAmS7gjrkVcGycGMgMgLVowrN0qwLC8eoSuZmzDDeKoF+I5VGQw3GukaPPb9KK6+ORAzy80Am
T2GExkk0XSX9cx7zoneTUJcPoc8H4pZDJt3FVS/uMiWjP4soL8G8NoRqgUaPEgKmdRVpACY1aglM
t8aD2FOGdIyXVAo0OcZhuCmNDGsTdwpg32CW0xFDdXH5vWLQgIQQVbIqcXW+QGzBMh0hpUnrpJrG
YifpqfVUtIH2mkBNceenmeymZt6+qDXa3e2CE6jJZxqIly3D7rlZ/JRykEPb6Ogp8EmFRlMXCwDY
QxiIm1QlFYbekYPSyVDtzJNE3rVFs85bscsTS3cH3fwAzEE8BmpGYltwi7hoG+oDdOepceyACjs7
KKkUX4NZ+VZT0/gn08MOZJuVHkPrwWIgrDMAXcgcKkEhJKhDHQrYRY36d8dl4qqNFW5E3hXPci+e
uwTOS6zl0iZF55EtimK02VauH6vfM02QwBUBRYKDStfQXEavHLQQgg8f9eE1dGfAcQv220Sprrks
5EPl18QVlaW9NFX4koTt4AgqRYYdi4BfGVIZBnaTVo5RIiFSl0a0JqAsNFqer1rowB4iIR16vb4O
eDrYRpJpupOZHcekGMkGr5uES1dK+zu/lPVDkksGOhgj/jgYWfKDiiCyaQ85mjUtxCCwgUzzaQBV
lRuCotdG5P44hCxY4dkrNhAo9QeArUwlt4kKeCMXvPOCSqCJNg4pXVVp/NAYIGaAFoIToHkb0iMi
BYd1/qG3degASgW1PC5J71Thst3x+hWiCLEt1+K5Vfu7lBGg+xMFpChKU+9DxHYsliDiGNYvgAkU
to9RQzmavEFTEh0toa4GEKWVVgY3vLpMoWsB2Ku0idO63wZkpJwKC+B9LF65rW9sIJJ7x/0Efz9W
8sektN65gs1uAgzg1ay6LahIXDS2lzaIvi2we0rB4FUGG+4HUSu5k0mG1thyKkkeWjK7TZsE0Qvk
vOXnSlMHZLHaVgVaq8jXia4mtpaqd0xOmFOYMXNNoUAloJPbG6F1SFtl+rd+QMuVYB15Q6igU7tR
OHmuQAqEDeRX0BbsTVAWlnlsyXbe64gjVeW2qilOUyJp2Ks9cXvKrNCWTBQ1CVRMlRKkypXeN85g
SuouqMzQS3wNdD9FDWKbXLXuDb+ubKNkilf1GgDcUmXZvQb3EQxtLHDaBC01kA/g1jcVrO17ySx6
XEDy0MCZTE3ikrT0H0HcJUEhtYzM4FpuTb7SejqsJRIR7ta9ca8VYP03C8MXtx0Ny51VlvypD4j/
0PV9q90yaPx6paJBCFaK3tDN3jit3Cc7q2272zSN9QeGMcUuabXuNolCHQlCpVc2A+fsISgs/1E0
gBVpibDWZiW4m2hGsjPlgrsxbo0VnJjIyfpOum8bkSR20mXDylI0qBj34DwFlim31s0QdzdN26Gd
t0uL3gHTu+Xgx/math3vIWRLgdKlnb+jitHd9nEMjqa4Ys07rccT1vHiNco1vBlWl/sftWUWya0f
mOVTlXUFTrBe6A95aXBlnxrCbBb8sc9I+W+/Z3zcyNj1ZKCRHClC5LHPHVQ1B3kSjRq6akLruggK
YpcQtZVFsssidacHeW0noLkzsEheBEyXXSQIr5LqMWflU5KX0GU3B76QDZpkZ/78qrHxDPKviHNR
cT//KhKjPh72EV3VUkicTvKfoEfxDYxegNtFJdk2yvCooL9frvMfBJvRLlPG3SCUHpNIv4bmmrB9
FtcOg1x8YTHL1WiW2bIwH0mKDquB1x8Zg1IW5/Fu3DwnDs5fLsSpyzCpD/75+SBiQXCD0rqM7rnz
z9crgxeBr+Hz6z5fA6S3a3t+CFr2anZAzqcF5D0sdpuWvLMLNVrHqTxmSTqbdKWHRr910PjZBnQ9
C1H0mEWbLjZkdEGuir6Prz010Fm2LAHw/cpIC+F0Rf4tDaElLigEnwJD94ho/gwrfsnDfWQZ/nPu
uZ77xP8+RD8qxtmHuPi31u9s9Cn/f/CJR9z//90nHhmJo/TUHR7//l/usGr+gS4EECGMWCgZcC9k
I/5yhw3yhwX21M9uZ5SDrPFHf7nD9I8RYAzM7cgDKmOHY+3/cocBQfgDQS9KYXgBEICpgHf/gkN8
nh6HeCiKCKjFY3+PoDu0Apxvbmiw5DGE0Xu7BJcrcYZQiGpd17nGdsFAY7GQe/lqbnTzR8yNCtIL
0CWemyskHO8Ez52tJLynPzvEjkMKHEkkaQ+BZlXDj5OVmDm8YwB6ckYwvLF5zzAxQnSDoIfv3B66
vZKqT8vOLiU5v0e3lP5YRvpS0+m5lTHnAYcW+Qj0FkPgGuXXcyvwLK0Alxe3TYQDbi+KBkhFTXiX
x3Ie1P9lZcwRaug6BFJ6zE6cpFmgx174Jsm47eP99/xaAng579KXoBtQkkssaQGS9nVUAJ2gEAoo
JrTEsRPP7aXKYFCrM6EhB190FZlg5wzTZokKds4KoBcGxGdwRug0/anUZgROQr+C/xyqT3JUZltR
dIP7q3NHoTqGFhfsduwDc5LZrMpUDoFCRhki0ULDCa2O4SmsKK1tZvUMleWyDR8v2zzf6+N6oTeI
ot0QqTFkqaZ4KSsnZZE1fWWzMld3soQce8OT+CDXpr4wvBlTuGJwoADeRSPLdGuoRSazrIaWHksR
jjZWDv2rCPRIPM7SBfTc112IHn3ogIJhn6LFe7y0TnchLfTclHIoCzYRj7d1FOsbHffEXmPEumkR
CS6ksmb2x6m9KTiwhyIC0xvYq3JlKDaZ4heSFzd6tGBnbgqpqiA3AKDIVxIC8LuBzYFRYJ3TMmyc
OB7i3hVRPbyQoFliAJibRNArmEhpgOAInGfnk2iVlW7yuC/toFcTt24q9TrUdQDKAYyBBpypOb+8
FSEHj6IgOvKgCj8tA6F5xDcFOAGhHlVrKI/FqhcJFYFfBBWiXzc1ymqCvxQICmPal65IyD5InVza
fSVD6kFN9Wseow5pZUG1cMDOHaDPA4buyb9NTRyzZjCKiisYFR3YTRgawdpM+vIbKNK0faslkP8y
6+fLo5vbjacmJ3dio0VS1yaIB5VQRrxZ+XSFzF+wcJxnrcBhNtGnDPbGKeaFW0VYDVJYwT226lt0
LceOhObNBQKlWSsjKgpgIRA1TPt6fOprZWgZJWJbqDiRjumrqGH6+vKMzW11kPOMLP/oSUMS73yr
V5YRVVGplzaiSqI7JtLFu1TP/I+s4OGjhftK/IOTjKkboXz4jdqU7TuWwrQCurdEis7Q12lTf0e7
w5taqsbCgzw3gZBZBVIIex0dhOOVcvIgA4EVBi3FlRH6kuG0GTddLQWa5fIEfoKO/vZhxm0OiXeA
CcjIcYmHZHLjhpIZ1SnNK7skFYFOBWnBQYS0V1EUAVJeDEpjOl37fpKsCRWtZJcN4rxB1paEI7+O
V8fRQaIfmkWf7sj5eK0ok5G3wiuj5CJFhZZrId+GpM74wgpO2pX/HDKK1XgzR/ZFBLLnljoemKHS
MaC8ojDZyanarMqyII+sqQ6BLnW7ihfMqxKm2AT2na5PkEwyHKEIa1v3UrngCn29aSw8rjiRI90P
2pkn39P28I+kpivtQgZBDoiPrUy3VdEGxG1lcH7YUdXo97wWWbew+l/nHJbBDaeBNwHJ7Kl71Kuk
y2oFLwW05kynYnHiDATNUJf32Oz4TqxMtljfFNYQlLi021Bp3DoApqstfQnyUIHdW98Z+nXdyxZn
x4UFxsShZRNCwecrbBptTuBRQuyrB8hOsjrNaTSx1NTz9fLB7KEbFJrLBOH7F2A8U/2EG6K0k8DS
75nZlx5JOJRH6jR+E1E1rC6Pam4esWWRKIAtsPpPbgQ/YYgUKV4kPW61wm1KU7pSfTlwTDPjB7Xp
LQE5AXiBC7tkye7En9DroCtLhi6VNMurq7hlbFuE9XCIa6m6qtGFhCRqrCxcf3OTO3qb4GiEA49y
6PkSdoWZlWkFiqQkUuizkOqu9lSriddtbskFEoaSeLo8veNvPL8JP7vGRywLPGtr6gvWJGghwBWU
NuqOuauXaFInGYC8Ut79utsJV3oUoIeMKJqY6OREIP84JOAdA4tYW6eenAz1qhP0153pz8YNNKDL
4G5FduB8CvOeM6YBDGFLxsgQm6A3OomNO7lMKLjN5IXdOXPmxjaR/7E27qKT96oNVJ13Om4rOUp9
BaTmRqI7vloN/cLOML+ukwFBGHBsjdVnYGzODeEcR2kYDtCxbmS+C00JYJY8k3csA2izMPTmsWsl
Cd03fRsudYLPHAXk15EWgX+NgHxa+jaSzhwSgdd/kIT1kJZUvVFktUYPKS23DFU+kD9BlG5hxDM7
c2TVwguBBpmxjfB8xIhJdEEU9GvRUVGkIBaoEJU4tCO5WSIymxvgZ6w8coegK3v8lJNVNAvecy0o
4FCFrLnS67LeZkTQXQTZ643wDdRIkIpc0vGYWVKkOJB3gCNiIrs87q0Tq1VYqoMQsErqscaSRhGY
2SPGd5SRGlJdLLZz0+JOGTXRwuX2ZduOjy5U3FVUf4GRmtJUoEU4L8oSN0oQm4WtyjlZIRfTLGRT
v6wgrOB5tcaYDO7W9G6p/I5U7YA9O0QCauy8jgcXIW6KhjcjX1CzmBsRbhe4n+D3NaEleD6ZiQYg
JMprhZ1YKCHaZS0NL42kpsbCsz47Jo0AwwkeNAq0+bmdaIgLs5VrkBUrSe+iHqxdyWkNgZWu5gt3
y5ypketNJlCAlpG6PDclWj9nLENFjpYBNGmbXnKLof8eMrlfcA7nJg++EI4ABBgtcOecWyozM4w6
tYAWgSZHaF6Hrxu2YeldfmpmrIzPDJ5GTB5geZO8KA+M0CqjCFcYHTpb1jnAySxbEk+ZmTU41GM+
DzbQ4zCxgkbZQo35SJZEGziXuKg81pkxSrPB8P3ygGZNjSQOeHGQi55ilww1K0MpQHVaK2t/JRLB
nYQ0YMhTrAXE29zUIR/6P5bGn59cFTnrS3/o48K29OabaeTEy1W/WNhv48t45gpAZx3pyfH+w72L
XPK5EUV0ZcYUCbrUOpP3ZdyVDxlp2dYKIJtss7br1pfnb4I6Q0wyWoSigkVARQmrkx0+lGmctiUs
aoGFCSyV0O3yPHF8q1Eh1ImOrk3eNYGHQpe1zuVS/ZB6acdpXqxC0ib3lz9nbpKxkJ8issDNfsoI
nExykKdZbfrYOYbVDK5USEComvn7rxtBm54K5khEn8hFnE+yXrZDxAvKoMBYqZHTt7EuXC5bhb5w
Uc2tJlTkkMsBXSqQ8+PmPRmNryW5THpsTuhxd04cEgiettJKoc0mB3pywdrc3IFtG5sH7Dgokk78
IFRqgR1oWGEbgvpXSdOX2wK3qPvrkwfVBHAogMcAd+LknjJSoyJ9gBsx5hmaCusw80D2HS2kY2fG
MorHQCwIYQeSOZOZS3ImJRa4/+GnGuF12lqao0Q0/NVUEQpNUKRFLgoMfshZjut3sj7m0EhCGvd+
EpHsgCq66hZ+vqiyMR7ayaHWAK5ENIFaCiK3cbAnZjJ9YFTOwI8V1360l3qTrBQwtbIWEEZdbq7N
lt4Xkux7ZWj4V8h379CtXyy8L1/8K4wVADGA0SiyLRDHO/+IoZRrSwQpHAG9URVPdCHPb7WOys2e
1m2LAjYgj9G2atBtuLAxZ44B/HMU/YDUBzZt6tpJLKRynVngdM5ikjihrPeQb4z2RAs0p+Y+/v8v
71E8PmB7B2gXJbLpq12rBlAQMm4RLQxBUMZJtTIyYMUuW/n69ECUwkCGDDsI2L9pOICcc9BVBpZV
D9GCkUIqbdvnAxi1fWuJFvXrDMKUCVwwYm+QIk4DqpEbSq4oZpAl/4ez89iRG2fb9hERoLK0lVRV
nWx32+3Q3ggOY+VAJUo6+u+S/3/hrm644HcxgwFmPCxSDE+4g5OLeG0r5eORnhkfg8Fyfma61smF
2e33/vNNS3/WRNoS0iXKEedqW1mpnCVVANi6phaxHSjnk5r09l1NHraYRmN+pwyy3HaZ1V7VvXlJ
NPTldgUETWBApkMkya32fLsiUSzTWUPvkVWPwKTr/ax676vTUKBSQYOIs30pqnx55ewj7kYjtEvR
9Dw7pYPOi9w0VBs2wiRpVdN0tVu4H/6+afbr8WxZcfXBA9Nhf/L2nF2fZjFajt3uRJVC9FuE0H7+
RW0rIMG+S+x7Vc7AJ0s/o2bkVdVw6Y14Zc+C9SCcJQakenTeqO63zisbb0bap0rU0UnLdYyCxMge
26EHTP/3ub4s8dJ2AiSwa0FTRyEneP4RLVOUth4lB98d7rkXy0cjQdJ2tvvKiO0hcz6UwMt1iLPr
MB7NJEngzQ+D+pj1dnNJvfmVlacfCxjAJ7ze0QnPfwx+wWO/Kc1lD9Iwon4+ftcu8XwjlyCs1qR8
M/ifDJVm//yUsQi00amcAQygy/h8XFkHlaOAWII/tKs2GtPE2k7BbFykoL/2bUm8ADtYpJNoWTwf
qG6aIgHi0IbpMCUf57WwvMNqBMntmNuTdyFufG2wgLIVFUi8VKxzjtFomyZU/xKeC5X1m85op7e6
8QTGLa1+/Ps2euXy+63aBK6ZsIY6xPN5GWCUVq9hXl7hJT+LETNKf/TmU9lU1RUNzezz38d7ZWrU
6IG3OFQE/BdexpUt8npaW+711vNjAUQ26vuUjjp/5sIJeWUon5YzTyJTo1p8tjdyt+7SAZhzGKx2
j7vHMk0Jbb/GujbMhlrg3yf2yp2K7y8T45ZDJuYcsFYsjVulk4BTXNdFlLTZUIRC0fiLEn8wf45r
P8uT4q25kDm9Ni7lxl2Z5jeY5OzkTaM2wDbjOGTohgrOMuX2W3Ol0dg3efZRt3Z756OMfyG4e21t
kYanPUzwxT/s//6PqGv2ZrsedxMrtukaJw2nvCvRdfO8wb1Qynllh6LFAHAAUzoLLv/ZDt0sPXmz
hvwIIn2LdneN0+rO/tUEzj7WTSouFFpemxpp9d4+oV5Msvh8akrj+bD4QUOL03avTbHBIE8dPNfx
KrmwQ/cdePZe7dQneg1wflnLs3fYdhXqgiuMSpnm1Vsb78i4sJ1LcnCvjsK765gO3UAEEZ5PSNZd
WbvILYMYrxRiHdK/zUSm/7kWZtB0pCKBno90kEZ9PsqQ0XpzV/DcqnIWLwLZVq1XdkFfLV4BJKoL
V+Rru2IHhpLHEFTAmn4+nJSbC7aZe0uM44d53B7qVunQJZ4KPVWoCx/qtdGo8e0QKsrE5HXPR+ua
AXOvjsPdryq9afLeOg5l6l1LaOm3m96mC7N75ZPB4qISjS4HYzpn+UTpmZ1eQJ+Feu46+rKZNOc4
beGUXpjYK5udIfbCGDVaG6f05xNbQKBnY845XubZq+Ma7EDsla2fh3me9B/+fkW+soosIq1JOu0I
c5wPhqrK0qCm2cCJzZwm5ueoH01vI82YCAq5VP7tS+qdr9yOvNhUS4lJCLnPn+2t9aHDLCaA6zlP
olLgim7CTh0mpBZs6CDhshiXZB5eW1OCamzScWSkzrQvwx93YzYWaBUJmxhzqG5MuomHqrZgpNjm
pQL7pZH22f8xktsBCwMV1ITdNObzNVc1RIlmLWdM7sqOT/n37/faYmJ2RsGb2IQ35Wxi9dj7VTbA
2xiXbTwhUCbuNwRHY+XggC6WYL3xVJ58/h8GRczlNwSJbOls0L4O9K58Ct1ds4g5UBAUINyPmdv0
R+kq66iHzL4w5ivpGRc/UTWAeGAL54rgg4/aW2HhWkSmZMC3am6Cbqk+r0lW/Ghrq/7q1LKPHSH7
a1Mv9YUz+TKW3rtCXKFE1AB8zw+/tFtvsaq8CSdvMR4ms1nDKuvTbyJR0xsIGQlukmp4I7rhwsv3
8tbZtysnhTiagsL5c9RAwcpH6pNhghXBO1oa6aGwCvPh7x/05S1A1ulRhwRWRh3t/H2dvQZHQnN3
Wkmm7GuKeUUWj0DDm6OdLO3XcXLSb38f8eWC7nkuJbXdjZW27Nkll43Iu8qeCKIe81qHKm+c+wCD
ebRlaKscHatB7qFJ0X5NuqS4hFp4bfTfUTyWa95O239+SGfRyhzKCMl212VV7AkOJrV7rCKRSKiQ
2cibZNNxt8iuvKJYbPz399m/vCR2j00A4bQlYPb+pir8eUnQkSBM5pIwl9K65q9vcOP0yYSkdfzn
kSiRUhmilfO7wP58puQOZrBVvJJNEnhQrDZfo3UNWwyK/Oys2YXr6OUptdhHAGZ3uBsXw9nCDoUo
cSEZeE7MSv3kAYlLXZSxUSZU4MamPaX1qp467XWnYrXsT3+f7MvDwuiU0lHZwyGJgtjZZCfXLaeB
0UGOFdhZuhLbp8b85yO5j7KbtNLtAWJ6FghwQnxQ2poIUYvgpljtt7O/iOv/YSoIoXDqQXuiePZ8
KgNYPwEqjYXUW3cPKD2Bgy/lfAkL9srJp7htUqr0AqCD5+0k+qdOrZupCVNpO3GgwNQHRp1eg/db
bnwkD/45JAUHJ+EN8IGwkj5HhA2pubZq/0RCFNahmv3qrUPd61Cni33/9yV8bS+CvJT/r2AJLv35
EtZFLsm3EBj24FReywIva4oJdWyuurruhl7eKPrtsHaL7inzsu7CUXjljiGMY0mpOgGIP8cGO1UJ
uVMSfCdLKsxQUVG8t/3Ko465eP2jaQoHPyA7V492nq79hcm/jAuIsOBK0OyhAv6bvf1nGNKKrTMd
yi+hsbXyiY+BakxjchijKUsrFNGBGb5PxeL8DxcOA4Mv4CNz7ZzX/sc8H1Q6kwSshhoiwS+8nv0t
+2J4U3khdj077pw8hCdBFZIAcIcT2T3/wNg3N3Vgr3ks9eDEhl8NJ6OdL7nanRf1/v8w6MtQReTQ
n+dqkPFrmVtWHhf0KMagmuI53cShlYWIlDvIt/QTm5vSEvfJkixodRjBQzKN/7idX/yMsxvB7qQe
CW7zOO/7Olwcrz8RGOpT69UWjiXbAc2XMeQ0U3gDzHj4+2E6e7F+jw7ALwBTQSWVCs7zte7bvM3x
7MljP02nG0e560Gm03xs8/lSm+G1z/rnUPu5/vNx3Cxvdeo5j6cgyA+QX/3YXIb2wsN4dvH9nlCw
F4bxsaI+Guz//o9RxJyVTpYXGS6nvadvJCjYJBrWruyvrRVe7gevG5N/jOb2QUHScxohMyFT5O+n
9o9BrdVWPbTeFNJylr5xgDfFe+XqQrD6ytR2CVQTGgR8HPxtn48yQRZJBAWmOFhWv76djMoq4XjX
nnkFL2yAAwQD/hJE8+zC+T01Wpc7UouxSUaeD9omqCTkq53H9SKLhAZwN+UbjumDNnpIuh4E3NHP
Zn1KJ0W3/e+788WWoZ/P3getANieu/bsSe7n0bNF0sCcVmN6JftkjVyArxdGObvRbbRqAIkTRtGm
tegFn40yVTkEltY0ojRf0zlarap9V6glOAh3QSVw5bWum645WuaWXrjOXxw/hvZpPoOHQ/sUpP/z
1Q2KViYlrumRIdvMuDedblaf8nE0hR2CcRnGr39f0NfG41zw5hPL7cIwz8fLNijuiejMaC0hxld6
wwGpMNHombY+/uehqN2jJGICcOIcnk2tg9HVl0BqooSs45CoZosX3mWuNNVf+IBnEcH+AUFB0GLn
Lw81v7M9WpSuwgoDKv86yPY2S5ruJJKtjkyMdt6P828dgqmIinqx7rTl6Asf8cW53IenNUJQB3KH
nfp8UU0Bz3dsMhPXjdQ/CXyfQ9vtKUxLvD6U3cqHv6/sy1Nh7Y7v/I09w+TPPmKXLmVSJFxrZlXa
V2XVzAeVZ+OFRX05q2ejnNtlloEVCFVaSURH34tS30VkdAF5Z2TBwzxbTvj3Sb02HNXZHZwNkYL5
PV9Ep6F2mvtuGnOJoU147Ox+xdE5cyqrQuG7wWm5OawjhsPHvw/82moCHKIMQOhP4ftsNTNKjWD4
TRFZfus+ZSVtzHb4RzgQH2lXzzEoqoNWpgS4z/6PB6Jq1ypzfWlHK9N5CmTbIOPcdBf6Ey+nAgFC
ulTgyGSIxc/WsEDvKdXFrkFj0vVx/LxFFi83rv91wRhlrxHREqUwdV6aGlpLZ50virizTSIzKK/H
HBmdC/vh5U0Fkx8AFVA4aKG8rc9XjFJ9slrKL2Ixr/iy4X5wzLVRXKGPtlxYthdP3I5oIqbCOsn7
LSv8fKi+3Vm2eY4HOlSxH1s51Y+Ok6qjKpwlHvxW3KQUUf+H+YGEwDqG8izjn82v31jgVLGKRZ4p
WsZA2Qez8cJFGPrCSX5tKTlRvC/kK9RFzraFU2VzDvWLDs5mje+6rEWVF8mkJxuA4T8fpp29BwaJ
ivpe1jvb5xJ9kbWb/DLu9NaegqH61VvuJejBy+/FfqAdAe5/fzbP79vBMqCow2xlA3rrx6ndtngT
dnYH73V4I7OuetNsor/UG3t5uJ6PenZPJC6eYnaW5LFlzNvV3OXjqR1m8+rvh+tlLEJTkwoazyYU
dPqbz/eis6x5qVBliYU/5fd1OW3h6i0o2dideWtgE1WHuU6sKzsbL0nxvjZBHjEyW4woqYGcTXDZ
hk6IZSEfct0ldiezvCtHeamS9OooFLXp7lPthbB2NsFiAvGUOHnsmfN8tLq2BENmXKrrvtzy5DRc
hDgHUgJxzsssrSfrxhizIpbTlkynVneDedyKvqyv0MVCaP7vX23f1n80F5kGw0FIQamBLIps8vmk
5rSxFd4wRZxsyj6lpdoeGiev4qLfa1XBNF/SzX/lCFD1Q/5mr5sTHp99q2y0bTF7uoh9j2hjHA16
Vp5o/SsSlfE4gyu/m71hqA9/n+cry8p9DOiGUZGLkWcfbxR78KXmXdrH945OU2zXST5R0m1J5i+R
5l9ZVIJ/l5YcB4+s6mxRg0auXpCqIh5GdN2gnxH6RaAPfDfK3WDIrkq7zet/vpZ3STzKWDxw6FH4
Z7Gc7Wk9DNNUxw3N0IjaEuIxerSuNqudf/x9MV85CTSuOOYUimnnniOoxsmjC5DNdQyO3otmY3ai
agt+/i+DUImmzgEV7DwdlkaHzl071jEAaH3IGinjRgfbhRf0xb6gfMIzRt+Pms0OdH2+/xeSN5qL
aGbBLVcPFWX3WA69PmWr4X7++4ReXJDsd+QGCT043zge7qv6RyTV9E2/g6tVXLSO9ZiAzEqu822F
5Bq3SS+DmJdb+1lk606VXws9BZe8gWmhvvh05E9AJQmQdyQIDPfnP4J0roT0WarD6sgSHrjYUOGr
7udqG9Iycmt7qDFAzuutQqnL74eiCqVfS/xoDFp3iToEuTRq48NWW2v2LS/BYtjXuvI78SnzGioU
n5O1LJriyhPzIH42dSESPxK5TBBXy8u5KYuD1KlMrChbm1nJeJxp9xYnBAh763FeukC0kZtlev/v
s01ZT8rL6vGXMcpOf0YM1rXe9rXX1z9VaY9ThM5fbhwK0eYKkT1jxNxx6or8RnqFW9AcK+b1y5I1
Iw3yZkr7wjuado50Larpsw5COmx+/0ZWu1pCYWWV/4nyjmnfunAp5c9ggPv0sSQhROsPT8UWZTZW
pvbwzBXF1PDjWyS7ur6ox4jObaM/GKtwoUu2Y5EkcU2TvIyKdQz6j4tt9cW7vnWEdVUFAbKH6OZZ
rfOkqnWytthSevGcq15t6WYdxrlYBLr/sgps76rPBoHqaQ3UKhyI+ZfsYKy7WGRUByqow3XtEhm3
WWKt79sJVbGfmBy6KEaNSNJ8VgPpLPKpfduJt+Bl2+TtmAcbYOfJGFBFc+aBn+qCLPliTKmE1Gpt
TbN96NwOTGuQIh1xQJtQjdHkOVXxMOw6NHUsLDEFn51k9Yav3dRX2RRRZGqmD0NbUHQN56aocNYz
RRIYV5lljst7N0dLnSwi3SZFv7KQwt5tHvpp++wuXpV+zB1/VuKIgoCeq+tqmqfswdvNI+cQ2oxv
P2jttRUyq1Wq1yLau7LE2PnqLu3nHjVuSd7VdMH4aVstnSwhimUbpkqDlVY/bF5sM0VZT/gpimq6
L0yfjr90pg9INErnP3Pb7LSkKD2oDOeYdPaKLMr9uTeGaJ0UeqNxGrQ6ZXgOcvCIYm8NZn3qkDY7
rXhfNk8+jpkFcnxGlq28LdXk6a/clbOJIe9kl9u9mnxgkCcxBOtghWbR9E4aYbJlTX2Y+5uZ/Df0
jemwlRN3gLaAwLMhv/g2+n1w1u1l6+coLYRan7os2IwbbXb29tFu+in9YAUYqj7Cbl2q2AkSoSNo
ERs2y3JMMCJt81W+qf00gfBPMX77VAnQIyM+oC6D91p5d+tauPansfCn7egnLTdQBOxuyGQMlchI
BUrIFZ3XEIHPdX1q7JqDeqzlikwDepByAyLSFKLp5a3VYzoXRHsLPJBxNopsmA8y8ykDhptZ0gu4
RbMt24LImOtp++lkgi5WnGQDKKDQaFfZ2kcgQo0PY84Q22qEhdwa/QTCUhRpCKs8ae5MMxWgVNH5
AZYcrq2flt8c1S9dHnmp3OR7N+sQT4C1gxhoEW4jEJkp5IJ1ph91sRb4lwozDfoJkb5yHoYbz6iU
Pb4tW+lU/XU/okU5nfoFavAQzSQFnht3lps4d41VuPWEdlGeNdn1yG1dgJFGjrVDDLvunci0hejK
KJ+035nXm1VzfX1MKmedpvdNaakyOAxN4GnjY5+05D5Ed9g9FHtPUmDIOm7LcusDGhrMQ4cxoQ51
sE7GYRhWZIHiQOiiv68LtaorhZ5HXoAoHNsSlX3H1MFPvzbpeRzHYnV/jV2uvVtDloP86uXmgMGZ
ByMf1B9gJYCHEEnbn6bFnRyaM9FCpJd8nm+li6Ti40qCPH2SY9tXp6pKXfN28NGj2lVb5XdvrBE4
yqe1u+6TrTppJzEQidAqNUI31ekbNzGzdwHMA1Q9g/IdfbWOfk/tBYPz6OdOXR4oN/WLGdL0brN3
bjdryLudpWzxxbSoff9gTrn1ZXSLgbLAJERw4mfRcjCyclojcAiVdQJuLatbzEwTJ3Y1YXpUFoGp
vliT6QsZirpW3Z1wyqB6b5Z5pe4MXuDkXtn5st5x33VfNttYs09pE6jkh7flfv1QlOgRP4xKbrh2
Jrlqj0OLUipapd28nohV1zGclwbQ6EGJOvmvDQajvwe2mtfHJc2X4DtbtmXPJQZwl4feRUHxZ5Ag
CgmxsGcdDu0299Z/uT1TnQ5F25vsavaIXB4cq6Y9JZp1RNJx3dSG9mBhQ+23UcUsP6H6OMrmytaD
O3hHicbvYlwtJAoJJgPaL/pfs79q+d9c2qrRYTYa9iSiYRS2+d3sl2WyYNA3i7vFMDRmZEFRQkrT
JQyCLMckXbfZjkrtM0stQ+SujWr+wyNPyipsfTXAls1Scwy+KbuQ3Sdc++qciKFlo2chyLDNNSOM
hi3MHyZjqseGi9Rf+pPvzxUcdPoe6k0uHG2FAGWQDPLRw9Qh0INheqrBhfYhHKp84mo0SiMqwYGA
sTRaQSNpaRE6DmWZ2/6nJaVx+inRov6ZNl3hU62s5pJqcGd8MgQVs8hiL1qRp9K+/jFMm/8egBcv
doCC+fLgNnq5SjlfyV2ZWbsd55SpL75B45cHdi6fBkA976u1LX66uTPW+AUt1kOntfsA8TQdfz8L
T6lv9As8x8G9abTKpg9ECj4l6cwJ6pPaELc4IWiSjAfpJfYSWW3QO8iKIqEeAvetP7WGx8daN3Hd
96s0EPVNMhlmHYoHEUA85AgchUDpsXCd5I7sZq3Drq62b7ng/b7uRlPZhy4bNBDsEefmXqGT7Pqr
YR9t2aQnkg9UQ7q17CSgtkRlcVdjzxahUtrGPd2L6aR53p4ssJhVpBLemMgpZz5KvlYoA82gWsdo
7fVUXg/57K2hPe8iu6jFBSkKQoue43wVw3KTInuxhkXReFc40I4LkjXaN2IpeIZCYx8qmlqzBPNh
TIkd9UbrithazMUAZJdm77nuzM9INSPDaa7B8NEuvPSjky7Jr4zOzoPRI3/Cigghj1ne0keSXi85
D22Bf0jgDwSrCMd07l2X1Ev5gGRnM5xMeyi666WFo3OcrNFcPpYwzVVsKw997cIZNG2glq3pDkFt
H5LVl21U8Gfe7d+BSvhatnM0JomJD5WJ/lhsb8Qi4BLXmkek8Oo5dJvJ/BZop75NrXZbYpDNOXOQ
y2idcrEpWOVbXnxt+TR5lOtKHC2Y3w6/tgFS5DhdA+yvLs2IZKc+FnbFP1KGJQZPSx9fbasw0k99
WRTJlZ0m2gw9IhUgGIUftFFgVN27snL97OiZBZo2wTC549HCgoKWfrCVmCtvQ4vv1gyyNxSOkdkc
/Vo6hw3vlvfaG2rnQ12mhRFpVxQjquBeN4RlppbljeOlHVTr1ArSqEm1Z8Qt37N7qzZpXrVpUTvX
rVUtCX9I4KmM44mxhRbMoBlX7pHLbNhyuzo29SzemUCr2u9GW2Jo6XNnIh67TNigpYr/rVV6QXmY
g5mIz/VyFImTpvFug6rw7BMxri+msAqa8r9ysxaNeXk5fKmrjvekyPLcipEPDvrjuKWSuRh4hBEt
oULcaOAeN8nSO59MB+XvmyaBBxBl1py+37y0kWEH8v52mROCy1lrgrx56wIzdnGhWyKEpwJkF7Ml
v1+VaX4d7CC7y6u2tsNRWunIZRgUedQkMxej3gz8kE25fhVtucs5I+dlvDenEckCB4hD/aXs1Uxt
rBzGqXnLsVw3xBYXXj43yaW4z4hrH7dJIO0iWzO/bQ1nCqIWiUkC/rIt0zhNM9+64lM583GbMj2w
VZvg/QzdBLX2JR+TMKVHnV3lWigXh7VUl+EMjck7JmNCOXgTSY1de7sYX2wtdkAUbM7iSBFyOATW
DBo0WbLktJmzRIfISdP6JIinO5zYLB12vlfm0YBcOSVtp0L8O9RQJOurHr7rPbU3s4rpH83GtfJG
PI+UIGfhfLm5mE8oaS5YsNl+390Sq5C1lXyWAnm/gP+PLCYHb7fFhg4PgSX7TFu//s80tvRn1rX6
J/Iv2TedltVd44DNw1VSdPdbMZWPTSKqJZZsqC+T1cjhJEureexLIbkza2Ozjt7iVgQFMglE7BBQ
WCfXWIzyGnnf4ZE+u5NuCOn3ZG/b2Fjvezh26wEGUhdn+B3yFgherQgYL/pYSWX7OcFgQ4I6V5Z7
T1cecQq8O7LgCEZf9kfh9d7ysWgCv7we7ZJweJyld9gqrNU4EHljjYcOvbo8dIXInooU5nwIaE3W
jwWeH0M81yqxTlzF7RtAFAkUXxwFoN1MATZSW4FWAECK4JfszeWXHEXwa7AdMtu5SNQaTXLC5YeX
hfcMgF2FE55Rm4fEIT0H97ILRi5Grb5prWG6pJlVl+EQbNYPmiXkQCM+AYTIov/oJ177vW5WYd1Y
sNNPhnT9PKKc3ePM61MFPsJcQS68cBKwJ1mmjE9zm8wcl3ZLv7pNp9+6m518C8ZVPEyWOT0EItDl
qSPiAT45OrCKvZqm0yEvCpzS7BoPjcBYfMTAsbh8o1HHlsfK1st3D0nSMkR+fPxRWOgkoPTSWG6c
LKZ3qmQ/Swo36fZtkPYMVb7zm+VqLgfru9b25MHpWdtvOJE228Gb/OKNWZjylznV+u2MuwJbSQ3u
tzmtisfMQSUDSmM13ExuSojk0EyZwxWMz3xVAcJdY6Xz+teipPjeDEthcr+t64e8xR85HNqtyt4V
ubJpm9Zz859RDf0a6TUoy8Mq7KoCuVlNtwKt7p4EYVW/UtdOvq5Wlz5MPOH3bpWNT9no+HU4s2o/
PDX2t0utDGL9hm8eosGyGBFi7MSBVZXttF17ALYg7bVC9DbLprdBTxoeFgtC5RHx7J4m+E5+b5j1
0hw7mTtU5A0UjY7zsM44Cqvc8U50Lo0ndywdF32SQbyze4fjbkK79ChUkcPHC7T2PrS9BYfwAiSB
T7dJrAEeiQsUjnJZ2puNnq991CaJ/QGTB9qeoz2OJ69grcNgrEc3aidzwlFw8NhkyWzb7xLlZ59A
XlSP2pyoA5H4TUNodYGS+EK13CG16y/vyyp1/pvboHqjh3xIb5ZMWPYh8Alijv1S+2NUTntHRSZG
em0orxqPyxIEj7zpbR7PTt7cFjC8x+u+rdyv7WyJN0shNudo+Fn2OSVgnW68tA/eZ0GyLnAfSzgG
1FicJFozpQ6+sWBuoAy7weLF7uyfvrIWQEBNUt3aW799svWESHbvDG6D5NEqdLjyZU41rUh9nOds
+5Kky7rccVs49TEwS/NQ2/6oIwVkgnC2S0nuEibP6qzB+oWk23p0Siv9UPYQfcN8VI4ZpoIYIDbL
Vf6q8qK+he63X+FUr9xjP+edF8GiGe+9EUn/kE9osACbdqMNWtY7dN2sJcq6DU352ReuOqSE7U4k
KlteO7NmmgEkCLQga+15IefZ/kGHL/koO3v4bAOn/0qbYL1Nq6lYojGrgs++ntufVAKr+37q6u+F
s1nXLdPsI7rkpL8LXSLUMsD8g4PTQXJtNUPlM+60sqNEMupDIq3ZDA07UawsdwZ1ENMZ3leIe5Ds
m6AiuD09dT+TpeoQId/CuO1W4Xyd18F547nFbpdT2p8tjxZaONjV+L0cUJ4Kl4r6ZzTUrVtz7RVY
qvTT4H+jw0yQPGVBerc5aulD/JbaN6hGyxxq1TLddVNKkCKNyYjXxKtaaF1KIOJP3vEkgGY9+dj9
8rvNDkoIwI32ZHdFUobr3GNx7EIrJfnf8ladcH7WbxJ/V6B2acViaZKZXhoNWetPB6KmtYnsYSu+
ANNP7s3J1XNYkx9tUZ3uUZuy5/aqcdEkDOfO9dootSDs3/j92n8z59V+dLfA5u4WW/PQNqP/2Ukt
Y70OyrR87Mai/TECsX6DfES7HnM3DxZ8pKT1RS4UUnG46HPI/7ky3ldzwxOQZEhncsW63sPSSO/z
ZHWkcqCI7U/ZPPN06HaF9eP25VLdjLKwbquBJJnY12on7I4M8SXH1wKJOFaDhNS3EXMaiFru6g0r
nbCzKzWHHHH3uxC6Sg8ZVrhXUAYanqm0LN81FvkEdSB6yicMH4q7fkMo4ZTgnn3tD6X3X1rbzQ34
daKYaibEMEZ/eaSy7KkYGHKio8UXfhb7TgeAvqIghlwmvHn8Smz7h67GwD2OY2seHXcmom/GYssj
s++HJ6l0cO8C7gNr3yBJEpZOjf9JgP7jLa1MDB5pvOUf0rocu6gbG7NClHUm9vIRjkIQ30rrD1Mg
PB3VurNwU8Gq48720zXgKRzz9z5KvDhwd2PuHS1/Mo58424jcoPqXJuDeAJcBN0d0rs5xE7lDHcV
7Dh9VdIlevSE7rMblCN5HDPC6izkLhJXQSaX+STTzvPi3vFhqTspl4xNsewmMart3TBWKjhsS1be
rs3aOyRgzmqFgViHd7l2edUaL6WNWU19c5V7NIoOG8jDL07Sbd9UsEgV8w3Lu2kZTSMO9MDmrsqk
/jyKsvse1JWN2yURyg+aDOubwtNjFpMzN2/HZRXVvUSKYUzfBx1F4HhprREJ+GTK+yfDWjHq5Qaw
p7d2YqZu7De+Wr+Xm5BD2JQjpwBLO76CJFQnMxys0jrtAIDdyq8PfrhO3uMj3g+bftLJZHzwaRxe
rbPMODjbPH1pax38qKe2yo4YxzSfEE+3P0+tKPpIW6J+kjmvbijJuD9uosDLRGGvcDR6l10auJOu
DmLAWeOwTEmXX/XUuofQbGxju0urgJhlIy3+4NoD5UVjMVEGsChgV3Helf4SIlfaLgcf/xUsQAKr
/lAuCCcgn741Ilz6bHka7YIw1PSMxjvUFT8mbmfF0IuPb0cst3V5Q/CsyGXXalURZkpjfoCdjyWF
oif0TeDM5Kc/qm0vKaxSqQe/EL5/MJHrIdjQCku4LXcaKlPeNMpIrMvW8qh0mCC39LR/masnkf7l
O+TmlRPo7qtKJpROE29SFm4yG2nN6lkTlR7htt3NYJsCf1keJKpDiOtRJca+9/84O7PlOpFuCT9R
RVBQTLewB82TZdnyDSF5YIZiHp7+fPS5aW0rpOg/OqJvum02UFStlZkrswyrdbXvhmzKr0ZDTNVu
7idaoXhFthcmc4uRfNL2ejqYJjUGCpgYGXCpyzaHoJmrh6wdTIP/fayJ4Mio25ZsNcrDCuqrQqdK
nfuyQDUQzMugQdzy0r3Blo74qV47wy8G4uchAAwxCKzkNWsSDwVp0a3247txwRgnACjJjeOIanfa
2TMOneDQvteydEx1XURR9wCpUtLbL3Ult+27eElnNbBNY9XEH0+ppgMRyfHRXJV/q0tSdY/I9bO7
roqlubPxiLjvfQwc8fTucX0nYtSErpLJQCVgdKYUB2K+6vmpTLIYjUcWjzKs6ypdr3NyZBgw5xgs
A68f7HmvV4F5pyjWqbhMW0+etVr35JHA/z8mrKoeZU3hJWAVasvMqQlFDFK0MnEwI/eiEXXs+DjE
lrfuMCcm2NqOyHMKPIzHo9AZovlFVUVvHIl7kudgqtZt7U7On8Ty1cC+FfdL2LGASPcqitU45Guc
r7s2MsfHyRalCKRMlw5vDFW4kDCpW4a61Ai+F7yxZg/RhbVOwLzoYfObCQ81O4SnnRqq/cm7hiRq
v0ZI5AwIf6AQ/GynFdRP9hAB6dSsgmz3Dv2oTDmbCqmKV5GkK6Ck8vPHCIZe70tX+Eso6A/u/Dmj
cmK6qE0Cw+hWcOalyM8jy2Sut5+hZQIbZ4Zq51K5ErEOx1fyJteaBmBWdhvamVZf/FbSV5Pklz9A
+UggjEYOFELDkAd97sFJLW6v74aUkneHJ3d+XuYJNcYYi7HZjVMyvprRYhTUe5O+yvKykOdmH4nH
dlXWPdrftQzsPvJBWI2qbfclbN/1WtsAYAnZYV//IRkCf/T1b3No51tRRf2TiOqm2Pttk/22rZzj
VI/z+jotor21lir53dRYeNAcWNGtXiqHLSiqzaexUHj2jqBPZ65Zmz+jgS2PW2WNwYsS5zbMVfvD
rQiYCtZ1xHFr8JKCkWSsXPBry+w955y6hUHrHmhVVx1asb18RyQtflQwExxkfjJ3QTFIkV3jWAqf
FPfN+IWg7WRB778SfaBNt/3dGni2UK07vwVGjkZIM+rdmOaUgfS2c/dVzCWVddIPxnWRbTvNnCTR
fcXx2YdTL8dLyBGmbxEyuyKI0o7U9dleiRirlrK4n+VCvcslq1tzFsTDNSPnneeObFYtEcAPjVdl
zWUXueYMwVSO9i52C2BKbLQ982xoFFZZNg4rhFfJavnDE9o2K0rNPNTAqU9ySgBL84FuK7AVsEeM
NYl9xiEowbXLCCLcXMv6Pt+cBg5+ZS5XbHuEPeZ4EC2B44n6TyRKpcJqThpa4dGqH7LZ76YQvpy0
TF9VmL6YcyrvW0oQI3RQ+dwRAESEtc1LgXxifGSLKJqNliI7nnGAj0o9kpW7gPmJMXWXc8VE4G/S
qjIVlHJQZcgiWb6PQyYeY5m15HgtbftS5RFo7UhqSR4M86jvHOxJf7acPLcgzfIOz97avGvQwkdA
dmVO/MbGEM9ZJdtvEcifccysZbgrDdmVl5HTr2vQ8Hk5B4YR4f8ysZkeb37D+7LrqOUtL/VT1Dyd
SEMktslrlYPNMkTZ0tCKNs+hiXSe3JlMww77th/bfRx1UPwzUj6e72JSVLSF4dznMs8bHnVMrVCj
Bn01cojpfdWxFYdLNrNivdpw//SWsTyoZRi7S+05HDkLMzcydEd7fgEHd1XYIUI+OljfJuepQh6/
HXN4YmpdW5R/dQxuhw2NGYXAuuv3bB7l85IXngxGMxeXDL3Xvx13AnjG6BnD1QwK+NtQuKMbFEYJ
h2/HbnNedoK/uWzHhpJWuYUdNrln/4H3sGE7UBFsZHHJzFWlOtosjOONn2AnwOIVm9oY5tCH5tXS
lsbXQqjG3JMDZ6fhlBbehiNHkPFuAv67w0uufsgna3mdUXI9c0OktNBsFNXeZTrECVUzdv1xwj/9
AsDHmIKaJfSFaqkqdoShCSOsvVVYx0X21rNhV+kTKtXkxwA2+4ydp0yO8NTlU5Ol9u92rZM5oOgx
wPzh5l513ajr2feaqd3boy9/IhzXa2BGGSYApFGo/NzIi+lbtcatfWEmVdTuetQgLGQGO//wPc4N
6GEDT5yOxUKJh/Km2Tu5SPS+Ix7yssNtArpprtTvyCpBAmTtRbuknZzp4KYrasKUNDpBx1CLLr6O
7azknmEGRDizXpdDPQxWQWxdLi4qWRtwyQxk/s711N/raqWoFVEX2eECXG3t7cqes1AbhWVcrlHR
RgHGRPazMGcYoSr2zP6Q0cA+uLmQOvRtIZbztE3MR+SwOAMYMqE2cGs8XOpegs7EWx0QxFGkb4vK
0gWb+1R9ES30GKc0iR/BKrV7b3TOGB8m0Zc/XE11FKYVYHVQiNjmPDML/dg3s/2LmQvwmSofajdo
+4rhi+8KJ0N5bS2LuV7lLWERpGhHoE1jbLu3aHV1vvM4h1eodq9hUxL2wHjdiDvEISbApThGBRHD
lybbB8hz0vRyTyhS+pjl8QLcY08i3dfokhRwngmsrHtnDc1lQD0s8zV/Yq7LKYMSP4uYP96uO6cy
V9I80xmOY+Ck+U2sp6d2MD7ywpnKKMfD0ncunNwTM4D+NH9JeJRPel0ZMp4zPyXBN2fvC8fETLAc
JidOH4CE4rsu2fw5ismRT8JIhm/Me/D5VUOEAGUpNWl4ifI6FcZCI8VQkWeedxnf3ws6ATZI5VYQ
XabFZptTZvFxVmZLnGgKxIC5CeJIfBM7mtjUaXqygUppHYse3zdOAzfaE5iILEjli3+oxl5kV2RW
Rk7gzcZMqOqIM1FYVACqZ97i2L+13STfKraUhIfgDue1pCTaeWig1MOaF8PVoow6vaI6c64mbbjE
/Y3VmIa2XSKqoXIArZFylO2uHE0BALPGLJ7EtuvnkXzyZNdYaXxf0nR9m+kJGPERNQYHq6ejr7kX
64VpytV1Q4B/aACo3vZSa8qUQwmmnockDbYD47NWeyOHqf4pCmGnlzOhb2dMXw8/nbGw94aZDM0N
0D2cV89Q5MKm1Dh//LFMfy1wq78L0NcnpR2kE5HG0Se08pjqrW8ozXfpqNVtj9wDhRgcLD5K4zJD
OYwqDxcTG3JMN6f2xc1qNsEhAS3nJOndNszylNzDbHJZ+r2nKxVUSaeefKRHL0kh5yejcb0hKM1q
fqkwiZa7LBnFPfXEikKl4ccTtfpVqaF9yufa8AP2apkxA4XuBOWYailallinWB451UrvtnZ9kGIA
A9SAgzwwl3ZbL5DDrF5s2auvluEO90rQoAadN3Y/TSOuqEdogvQugtY8L7lBSrposC5TSlInLNKx
q9Gs4FuN2aeFMe2oEVnw6Zf6yFmYvLpqsnvspZfVwuepSZ2dErab7iIeoAyR5bp8qxHrIExNK0W2
jGcY/LlGsEWMpoRskbxgFbTESl1VHnAnjFyunzCYKn7l89jWqPDX4pZMW2XtlzHW0FrQu+XOz0Y1
H+YMWruZnbIJFzdX3FnElOh+jThg4Ma9+YfOjfyFhoA57rQU66MpF4OpFdFMjypesgdzGSWgkZxg
4Tg+ah2i14CZLry+vh37qLkplWl9bSs6/XtgJ0uFDcqrHwuTdc9xvZRfOienxEYBnqEJSyPrKbGX
mgn8JbVuBDR3ckbKefOSjPWmQKQHyYMJG7f+OBhVLoJx8DkvxDJk0EmQiY+Og6iFEFjPC6am6n+P
DFz8cGhByeBNLb5PiyKBagKOy9/XzpT2YdOt8VfZS8REGkZnS9VIoCvseuI5pyX208EwmPJ+tqb5
viScTANdquwFRR1NyNKPv2aUxWWQdNsq7jqV1merzqvvNYQwC9ov5jQUAANGAHeQ+AGgE1DU6uTJ
ddLryg1bZbacwxN/6NAkakiI90gAxwtCc4szVUYIh7p47u/jLkJikW1C+0CpiaD7yhzEd3rz4tay
gbp58pm41W0f3zFOg3luJCt1bsoeDLjdJEp8cDapxjKvB2/nAqo9ASrqZyOeTHvvGgW47Nim8gbN
ZOWEzJUAXNGvEQpbZdJdQvZZxBuUXtX9MhARsxONxQtPeqjkHZ8AUx4xir3vRG7qeWcli3E2Ceh3
9vB4fvG0HT3aVDE8J0cMr9JaYflx8EyJmZH2QqMupuRJRqkdXWDJOt1WDY4xBz4FNjakeZyVtU3o
Hgzs2MRU7lYL3lRqh6NiqdsrodhbArePCdDtC9WsgXCW6JZ5i/FhNL3+dVS9as8kniGXVQEVT+VW
R9CSyn4Bx5vY/tw2PqstJuzBYtP6aEwNyp5ZCX3JrXZIG1wzScKFkavfKeuHK+DhfuiM0vmjVVI4
e9GO1cu2PdClwXng5U0lce5Gc4mtIXzpc+NNknmHxIorTijhAc+AUdwULcMFyGOc6GZ1CxL9VoA4
tAjJWo87P6pjTUmk0ovVrkCwdYROHQAD9cehEUt+k/s1h2fZlMQzT0ZrXeQ2nBOeNwbh4VPv5A9G
P2c/p3p1fyTowRFkJpbxrVsbmiLywaNvak5Q28SmwYxhPBgRZbkzWt9YhdkVUvyfc9QVDdm9mmrP
TanP3dUzcYSsCuMsMzV6pnmF5GTDzppkn3mU7MEo6ESDDLoOsZE/meeIchJvj9Md2UxOJayXCjEc
u5XFMZxVo3GWdA2fBMC/f9eZ2rrTINDVLpqs6bkxOTVZfGp6NSvihoIsz5zLsUP7FVR+nT5NC3QZ
mNRkXzODPbHCEVcm+wFhX4s3lFZ0824Oi+G00rjgxbVoNQhif8z9OUbItgkQa5vEoePYjCkbblQ9
twyRfp+srr6pjHS2CHXWxqESc6+ObK5NHrp93ScK1QSQIHFA4AnFeJFX8J9yYxLR1HmBy0TpeDb7
dgnfUKZOxw5kAvYSlMKgA1750NujlfM98RKiFh1TbzsQH6N3nU8piWadBTx+zVAZ6EE1545LtkyL
PhdYArSCcyPp96N2C+tAUhCQdjZY7fc6M6ffU8UZhCMXjPMu65fmi+tLUVwh9E0vM3aLMnSnrauC
Y+ZHIJdJ48Cl9vqOD6m4ZGoRGttdp+xFJWr6DcfHVdu8y/0duFXh3baqBBAm4XClH8D/Fta18uz2
G3Nw2r5M7Dr9iuig7ym4Rj0gmUkFmpGZUZY8bDUKrLMYSK27Ypy2ux4Rmg+hB9y1npGQqNPkFq51
Nh9RWKyvFF4jevjZVVH31Mc5oyD7Fgsu91xA5b/g8j19n2NrHo5w8l698+mK0VgMAndI+mvA7dhd
xbOPJRq2XZ7j3yRD7ieowRKP4rquv3TQ+AirjNR4Fcgjqt2a5na0RxziI42iNS13qkMjBNO9fQBq
WDArNCtvbEKPM8WhwnZRmsH0+Y993Xj362BNBmTlym0yodwcUdpO1+vYrcBvKzvDDmJkeIgRTQ/w
QzJvwDS9/CnFHsHaDXXd4vqDCpAiMy8XsOLOZstpZU7T7yEM2ZKo+75HlyKSHIpBsGzgb7FxzPXq
RmcN2HKKSREFblgbJpQhFFzlHLAd03gzYaXmHUDuc84my4SaU8jI8YxrV9rlqh1NSCvCWr9QPE7j
PsFB9QIzGQnCYlRC0Bx3LN9pNnBVaLJyiYJ8YXuHRwTwOccVnGYawYmLtmvN5IudmznzwxU2mrit
jvm8K61R/UrWij1QpKTRBMIqwWj9DA1wMLBZP7RFU3xFmGjpPV39/DTGSZmcCwpvuI1UW/dubOKw
NUvNiuydqpewhlJeTxQ3L002el+wC/YRH5FWFO0Lf2Wkc7XM/qb1UvNHUpuuvcuy2Thf7bjWt61f
t/fTUtkG2g0PBXu9lfZlZOVtqIwBVRgVuSABvnK6b1VS0Odm2IKyySPijHYg4+qe7QAOiRkzJLlW
RUo74jcx3LFNkS5uZTkaR53haDQ1/5wDqvfHoDbq/pqtEZ4YHVH0nUmM4mzBWXXeIXiAHkTm0zwv
zMd1uwbBG0nmmH/8iefKs46GAOMLgQkkR4nhkCDJ5iK8vZws2k+Mx/tfZWx2EwV1Hj/hsTveL0k7
csJoJ35p+mX5E7vI7Ijk9vNXn0O63Tt8WDARTeY1WNBkLrrQhZIzZMVDdqtE8N0wxUDhR+ud/wSj
r15q7aZTILGGf4LFBaOZun65ruvJf8H7BTUPjLHdwAKsGZJlS3i/iqxcX0lVh+JoZIGmbSjdUYVZ
mtn9RucRIm+kbvEjxduV4B65Mm6vQOpgPdNtpqMbfcSiVb2WiE8Mg5cfQ9tddNNi9oHhmpPNd6BE
gsooi9u9p31k15wtRCp5sVrjEEK2uSF5zFh2ruEYV3ZcETaQyqmoj9SP+bemZlemiEN6NJiarR/B
Y/kTuWl2x1xrj84wNUuxRxEe3fXsT0lImS9p09J6+GKiFf+q4W4ebQceQXE6XpV1YT1khaWq+yab
Bqx2/HRczkxvnL90Sddhg7q2FjZAuuij41Jb2cOgrQ7kaVoYWlmMFbSR2gXT1NX0cm9PlyScfapq
2sW5a5x2Z/Z8Nfu4T2f2R39qq/NKzebAOO6kPB9s1WZ/sK2e/5wwzvNTp6sWIV5rNY4GmVyyV69G
OHHEImOMrkd6HARdbjQ+zOjmfitaA1613MxcqhisPVIJcrIFBQzyht4oXqd2jh4jKv1fmEJtMOsy
T4qNgBpwzyiO9cw8CEqPkvGg5yadOcjbXvrHpphyWFYmhMqzGX3nA72KJtg4Mzvk8zbDQZNcGxl2
BZOIQW6aRYHCBJBkF0WMyVBHuu4d2DTVps1UwGXWIr/bpURMepAHA8cT4hrryVya9HX2UPaGReFS
5TL91zZhY3jRXZUpdEZU/hS50K5Jfqit0vkiShMhz4BpyF0nZL+GjRcNU8D4G2om7Rr1Y+6myw9v
cOQXB0LL2MtoNcQu8X3ICbKh4jTM25LStBBWdS+93nsgvbF+NkRnI1iq69gM2Q+BD0mHq64YSRMV
c82t9YKfPIJP5Ljlecvg1biX+L73Ib/HeIyYeb5Y16lGIwKA+qvL0/jZBE1DUdvMZQoTyxILTKsU
C0rBcdNdInBDHIAE/ltULYnaoUhaoeFdTx9R2PMnLbR1Nece7BvFMZL8YLDwSdvHbe/e9JktZrbq
Qtpgf1n2vdV5+uhHuX8HbQjiMkXRKjaAa64DzxGMtsypotxf2NleKBpoNUxUlkFfM+wQMFgVvToJ
UMWh85tM7Ra0ED46r365UKtT4nVhbCdMZjRFuldjAixboOiw9rL03Nut77TZVIb1vKu7uA2jYQTb
w7/JvOrGVX2Nc3axAIPLlAQi2pKD12rKGcyb2z8TA39XaVP25m5sDfjy1GOqgCfNggztvomLYFwX
8Z0BRN7xvGCJ7qWrfLRmF6uWBt2lCTRGiRZMeW0yeJNX/n2fR6sd0KwnFA2RlHwQhim+Tqm1fo3S
cZAIwjecGTO44UVlndWE6wQOE64kUESbr+AC4QZmdFcuOhbIZ2mrg8Vy5TXjYu2N58cIjl1ZUtnH
yu0Ji/L1NLPTQ8+b3QLVu875FB0Qiqr4rJCdfy+qBBcN34exv7TGCTYDOrzbRWz7HSMWnPXnZqZ8
EXQ9Wcp91Qp60R7afU+zWmWMIWZ1fW8uElkAmrGOIZrIgO9iRm7YN3Oy6F1rzFKF3soIdDgbw/Ay
WpOY9tPQyuzgJ37ON5X4DpUWAtQV+VwcZzsJJJj+mmOAmf2wCjmGZc0APIXZkiO58BszvcB/zC+v
pzH17uw0L5qdNa4FY1o1GrtbRn4gtQfmFHgYjVX+knklu8OSrNG8W2Ygq0OcUBjvJE+x3a1s4tQW
GSwVD7bQQoIKmdFD2rjUEg3RFwKh50gRsvCt/i6qmUD1lLmPh7pfcHjZYgCuCUTov6OZVZCQdedc
Nza8c2iti0Za7OkML0YVSZS37FyBgEi5kZFE8jKDpKLEm5Bl7wrmh37VkV6+1oXMbhWqdGMTDIId
g8a6NKK1/uNFI80fuC5YIeghFVdmQ9j0bmH8oOKb+pAWpaIEHVvvVmqrkcdIeeuPWEzGNSOmo3HJ
MJn1a7KltYEzBfJMsoTic4DhZIUfNapbhgssiYbfGhJodgIOQkRAfFHunBn3CaEHeVgrgxc2Gob9
OHQttHIzONC7udH554uI++k48b6/rJzg85kCzTjPQE/ue2sEQ8LjbLhCEMEpWaM+uaE64LgojK4e
g7UDxDh6adMCYJlME3wBkywoQerRRC9V5d69U9aIYTlu4tumQEkcjDzlbyjUx9ut0UOKYxTMgwlR
d3fMSUY/cw2CHI7WTIehZq9AJkKkyrOfLHzMsU4WF31WAVxRZhjr7nHDUz8LwDacYU2dPCaq6ul8
Db95xmfIKQDZquJnLJsWFUSUAykxzV1oNOmVfpQ1CgA2WfQXysbzOEg7Qsl3fMXLD39x1pE63kIL
MgHV2qhwKBvRSaviQaXMMoSwUM6r7bXuPWdQZx3qKIbnZum2e6OPW0r8Vls63Hbn5WBmgDv7bO6B
sW1vRRiZeOXtpkFddsnczNdULlXnnMUw2ss+UdJrsJZrxHU3cmqe5XVtnXtgImbgYTBPC1/PWt52
DAP+aiNjvXWYFu2DCWHFcNav4G93zJ5FeJsKt+bZJMqu96R49e7V2juFfqIvEE/CBxiFBtIG+nwn
o8rtJy2fi2pVBjUg7dFPP85GEdB+oVGMJENTR92gGv/mkhrqQ7n4lc0mYQGNobONAeERAKXLV9Sl
I3kbPqNLB0szyxPUw0IW7ccT15uXwL/NDQgPwPoTuwYDkzNQyJPh7kIutt8g/IEQVuYPMdRRMOTN
cHTzab4TosDsVUQxr64fdkU+yOPHlz8d+N4uT1Yr4/geNrawYG9nrZlhbXtkK2XA6BXtUIGUeTgz
UAlaTHfqWzgKP1htFV+2c4Es+OOLn6aKETDH1U3DgHW0nM0/5e3VyQlzbKi7Ksgjjtx9KyM+pJJY
wH1OV5EiawJFi5nMhj9P6aiYEd3nFWoTihgA78bpv3/yi05nz09/0YnFCoLnqGlLXkdcK/ZhKMxd
FvtmSKn01FAKs/HAhbdMo+2LfrLx9/KWY1WBAJhTjDR8AXJAT+J/8qROLQD++VmEGG6ut9L6y1ms
mdmhB0VLXJUxcCuzczHCjgI0Mu9qp959/BROvSG2q20OH+7mboom5sQmRU+qIuYdJQhyYO9Vpa6F
PI5xKcrC2Z5fCfo1PzHReW8ZYrknHXtbg9I+sb5AINnVeQcPzzigeecgM6HMlWhxe2M+Rz3nH3XF
7HZtOf8t/mGLOHRQGjvbCuT68mQFejUTiOhfoPswwmPkCvg31V9LxVlwDhIEtf3xo/37Rt9e72R9
LY5gMEVrBg8rY6KjnZbrheteosew0Io3/a7xmubBt4v48PGV/17ZXBnzGRtTY5c8qu2X/cvaoVvs
WqaKlU1CknERo23l4NX1f/Rq+ed5EhLIsmEiAxDn7VW4dGr5DV+0Ncn+wt6kb14pLyDlpy8ueutP
1s3f3wXu22wfsMcQgrzNt5fzlB/5pWCltj2nWQ80HII4fmO4Rp59/Pj+/iYUPhsuaeTQPfj7bo/3
X4+PUa62nVPOhqgxm3MqGGaxGB9OQwSeTCW3wLmfxK6/e0ULIyYm4BlNOHUvlHTYTTnwzetETD+j
BaDL77MNSWyT/A63Ru8Tn5H3VgjRCR6DEB72T6fu4hOJEArmlt24HehX/FV3eqfdbqz+h6VIBBGe
8FIp3trJs0wRk1NR8CzXxm3QOvc+mqO5+eQq7z0/7Mol4ilSUNDEv31jk4tON0+4So9CwGG00F/P
ssRs9zMYKww+WNjHS+S9xegbPuoByjJ2s5MvzKlbO168bYnI0b+fKoxBwjmOXbEfCoqaT3aSU5Oi
7UvzLdfgKSpcI05jSmp/KKiBmTxuZVy+pBB66ENzpCurvvK6aoskFv349PEtvrN9cTBgQibZKwl+
M98+0zXyVstGJBrgKcBEp3SjY7eAt1pldmiKyAOFsNRRWQgeP7ndd94mJrCwzXgysbmok0JlNNM6
8Rq+9C4avGeTweuMs1iOZ4SVDYeY+ej9x7f6ztewFWREs1iSI+l0a+kmv0djV8BlIQ/d2ThbHgZh
fZZK/s5bdE0c3RyJSxHWzye3hV1NnFXbNxeZuZxRvedddrS6ThoHWRmokdPMWG4l+t/kkw3t3Stz
EDDCRlggfulvX2WE7n/uSQMLMm+gj2YYJtpFHd8GIEknX9nbEbtOjHJGn1z4nc+E6xlUF5hdo2/b
fti/dtKWkXeXCVMebK7ni64yxj1OsOLeB0H5ZEd75x6x/7MIMOFT2eLC316qKQxzneyS6Xxm/3ai
RVo22y2DtykE0r1Gpvw9l/5nfsXv3KC/ecOTH2SDoBgn75SBaTyYRz6SVGKgY7TIkRhtiY6xwZTC
f16kPpoPn5QNYm8wwXx7gxlD5+BJ3GCEIdDO79ExTY39md/b35/ClrhgELJq4/jmnFoCGqNHikdD
DozAQOA2n3L0fEk2flKKvXOVzRuPf9g9sdA/2T4H5lXKyvYho100olpWNmqdxPnPnzVVNJ+ciYei
aeB+9vaJzUYyzpTviCwQjZS3LeY69a5uRf/Z9/XO7bAxS9zsDQ45VsLbC8EoqbgCPw3WCWfStDTb
EMHiJ47Df++K/0SK4pdFRDzlz8ndmBQs01wBcnK7+QWbZ7rs0w79h56Z+t8zYa2X5/+65DDjJawR
ibq9Rauc7Bspsm7wAypmy9K0bImnD3qZ593HV3nnxlyPfVEZHG4Ofd7bpzfh3xq3eUMr7jdQhkXi
XhEm0x08d0hCPcefhfO8fz1aAIJMqe9OXfFH0xhcF1wHCYLo4P+IE4VdjWImbTIjq++HubV+fnyL
7ywQbpEYM04ZPP//ar3xx2dqhQe5JFXK5G4Nu1D3639f73jyAIzZ1rbr+if2237nMOPO0EEwFEZ0
580MPHVZvnySXvl3XQAUZXOUuJyVjMSffLuRk2A3tdlnWkTbodTGlYWpmekLkn3/6E8eM7h5PEPh
dX15/PgxvvPmKLfwC7TJKpRgKW9XypgaadMQWBLUjoq/MwJkf2c0T3WHosa2I3ByJEWHjy/597FC
MAWPcmNyOD1PD+1kMit/IkU7iKxqPdqosn4UAkbySpi053cRE7wyqJsEPPfjC7+zZDxsPT0+QI/v
79RrltxLClj8BoMRt6qbzFZl0Gk9/ec6ltvz8b00GbjC8vvk/Kr1zCy/h/DLL7zqyFxjhMmbqFw+
haIo7U8W6HtLh6MZNHB7oojm3r6/wSISC50qfak3p0e8vdDWFanAlT5ys2v8CJdrG9DuaFFcP/73
x+nyGEkb8Vg+9ra0/lWJuCnYdezYqP8RM91JPJ/2NZ6Kn/So7y1Q16Qnpoa0aVVPamY8n7SF4zzK
ZCd3gw7Bwg9rxtUT/W1zxpxId/Y/3BWtNEa3tD1s1W/vasVOpWZEkNWpap3umHLXDjIvTLI+WY3v
3hhd/lZ88G/vpNfHmQpZKA4NOLhEzBCQDAxh0tX+XJzlpW10DyuTP58hYe9cdAtJoe/hYXKEnxwM
q4lMWa/M2SwktsFRMcK1oIOv8bWJy3L38aP8u5JjcdCh2vSpnArWyd5STjlTttjqMBLVM1wUpuvc
FN+Z/XKbmQnxZTI/6+r+yUV5iwdvkSl0Vh7Plerh5O3NpZ/EDtRE4PPZlft07I3racZBzE/76izy
oI5k2nTHBGUkGYACeiqIFxdCsMQj75Ol+85+42N8wpZuOeztp+VlMqHMJB2qRlvTxnuCdJHwxTjF
f/yU37/nf11mew3/+g4zpy9GIyL9JlrX2QnaYTPXIipS2WFp+f2tXSbi3Jjg17wCx1pdQEVjXO6R
ypMZn+RUvbe+eOP/H6zAznDytdaYyUWu4pZjtOOhQq3622qbHEmYEV+MHT3axzf/3iMG/OYs4eTc
Qt3e3rtyVrIpsGUMXNtq8F1jgshdyumTu3pvIbsEiUvM8S3e5XbX/3rCKINVMQ/0CVjoNc9RFsMj
Nmb8QvD2Z6XAuzdEz7U5lKPtNU4eIO7ICAQkBUdLiPgualEEQtQknxQc716FoRI2HrAP9u+3N8Rc
U6RNYlOJCY5T74BNkRp2dFpMQH/8ft57csT3cLQCvAM+nJTxLcW9x1ArFxK9cRAo03duPbr3monh
L//LpTB+9rfCmgzwt/dUdnPX+4KXpOde33pRn8Bwesh4URNN2df/4WKkXQHBUWLL0y4cO5sEd2gK
3hEC5jAMPcGXKMR3Y1+Uh48v9d67okTjAMSOmRP+5L7QMCmnK4FuLMsu77Gy8G4cb/Q+2au2v+V0
48Qk2d3gIU6IUy/mqhidJV1Zd1WHbjIY0IqeszlOTwkI1UEPTPt8fFvvrQzAPiSKqJXgsE6OP6tn
aLx0oM7w06rCbGU8rs0ICaOuTz55WX/fG2iJYlFw8IFknN7bpKRfdGiqt2nq9phEzX3ttRdI5Zwz
o03HT27snat5+C4Tn0DmyyY3e7sOp8ESpI1Dr9uTcC7i0hePRDsxuiOH9Q6LvuiTevPv9QGyLgnO
oY4wmXQ9+ZZTw0GwL2qG2uHYn7VcFzA3c3r4+HW9exVSDvmMgTLgPN/elRCjM6+4M6Fow4FVjXF7
g4Tzs0yld57dVgtBtNAcADpv//1fGy1wPdNRHrr6alzGOymjTTLB1O+FKifnm9lExZ//fFssQUAm
E7d6GJ6T27Kcok3jhJYAhzGK9dL8lVbuf8yoBligH1BsS2zoHB6nJaUpMJuo1pH2rrZw0e3wjgFd
VlWIFIMBNYN39snX/H/Uncd25EqSpl+lTu1RAy3mdPcCKgQZ1Km4wUnBhNYaTz8feG93ZYB5GJ3L
qVtVl2QIg7ubmZubm/3/29XCr2vQb3KmJMTcXgjWQ0UHzmBRz5fV/bWxJMFJ7Edl/GPvTkuFaMBc
buDdZXPj3c2ceh8KQFKQMbrSy9P8ZVlLzRo9uUSD9WZAuiJxAjdEjsgy7OUbowLptxF6kUZEqZ7j
L3kpVF7aRX+cn0cKR1PCiZUsgQGdqx+FoFR7G8ANN7Th1nZamEDhjPOYKqehryjbS1qLIjr65DF+
kC7ri/dkvxvn6jY4keNBuHE8f4KMk87a8Ev1UpNRKxM3SnStxlr+p/s/28nKscXGzM6MazwXIwIP
36trGo+2MNO1lPGloMh4/75trbH22ZZCxnOlC1nvwq31v+dCmrhom67Vn3t6hKtSuNfjfS4afinJ
Now3BDg0fcHXcEEn32QXVqk0G5HWVVfAoM0aUksIWu+kP0/90YrM63zw5DJwMj1xl+Xz+wPciiJ3
LHL7AEkOGVc6oDfOIwZXYqE0lK5gfQpvQDsJnH7MhysBvHVP1OlTI7MXee8L3WrIq1Du+LnTlAkx
tqm9BNQhbSynyAa/I72nPyDzFnM23felbHfnv6SYxLyKshLrbeyNS+gQOGCGFtHmNFJUIqypWFCU
HPrKLxVM/EbYShZCHxo33lBkbLx+U5bQlGlrNWIUIGuszAc2NHbMqQv+UPEZ15mojeJrehAYS40o
ehNHmhjyYAe4yp+GbKsUMj9wY5BXw5Ns/GLfSxGV96Az4mS03citMZdti+G/v0ZvNYHbWbog8FNk
m8iPnNsXHQdLouk0JwZxVXGKbSMQFrM/9bzc/JxJ2VgxBxIwASYOjwCCBja4WV/EVPry/kjeKgDp
CKBZIedYb5uMzapMmdDJ4QKUGqRF+g9pAs8ho0F3xZUwLlElvarur26JAANhpAi4LeF+actQN4KR
oM4Dt1jcooMiQ8wo0KxttNeNkNc3FN+Wfqf3/R7wV9mZ4kQ+gJKbXfCNb9aOMzKcJxLVW+baw7kZ
cV6DsJ5HxmcrpgOgBmbRmfT0UjT1WyFUeDCn3Njo4lYIsC/ACIdf0rnOLU+pFe1YwFVn7f5o9daK
GJWDEFcoCIL/ZOMr+iybrEifRhsyvIjK5cr8AG4KLaRqEl04421G9JcoolyoWrnDhs7wXOWVwIjT
guDW1nOav1sG6PaZIF1yEuK5HC50udxi2lSFBWKX3F4u8CdJkCLp/upw69/uXd+3bf/q5Puu658c
fj+5/L/rOvaen9zTlX+wD7zndOLXo+vy2t498pp35Efe7R8Ot+6eV098+MBbHefAt/k7m6/k69e3
+CWfPzz5t4cD32bzdba3vuwffOeZt/AItrP+hZ/5xbNtZ+/skct7+ca73S1ff+W6fNUzfzl4tufx
jZ/dk304PNkHz+Eznuc5nuM469s8Ps/3rV/mXPPDiZHwRA+r+N3eOX70jutbvePB9pwbx+VnRr3f
lQze4el8b3/tOP7h5K8PyrPt+OSD85Vv3fPW483jfv+4ThMTtX7aPZ1yexX76PDn93XwNXH5b6t+
s2Lbi5o8aVqVsqX7k3/7fPCfGJTnfHX2R+fxgqTXZM97kjbOvWubTO7QDd+9//ztNrRvbe/LjSPa
F+Qoq9m8J2cTXbR1W9G/jByW6PPh4YF1dphvlmR/dXKvHOfCbf8mj/h2Cjcn8kDq6gQk9fuT+/yE
trBO768RFS4XhrSa3S/HO+qz6T8CHel0f+VfrQrtn17/4d+3zz62cYuunp5P/vPptrYxnNPzM2tp
X+9QrMPD7rDb7bzd7tq+QcOOztUedf5yff2qjte2c7NnvbE8zMJ17q8cG/v0jvfO1RXad9xfcOEX
FWHd1X4ZjSpCaZkwX+5n9wm7YcYuafVruP+eDmz8HVA7NDEi4sp/vg09zBJzv10Nnml74D8He8dP
q1WHNiM8/tyD5Wn/dPf7/c/Rvn+8pCKvN+LvPdB2S+lMJclXpbw9PN36zs/9Ibb9nb9O+snHx7mP
p9VNsjAshGfjA531V/fWf3KfDg8n93OJb9vZn6+++XwBQ7nd2bunu4Hpc/EiD4cdeucd0fPK9m6+
JvbxkaV2Xdl271GIZ8v+4N3gSXzX3rvePX7oeFodzPuq+npAfm+cm9gqLYVJkdBUHPbJ/ozPHWye
+8vOtx/+8swMDyd65bhXPg/h4XfffwLlNQ557xE2gdcCtOE8rlP9Gfd+YhZOq187Pbq3rnN1OOCt
989YC84aj88usfO8Gvfq+8w5W89+3QXczyyO/+webm9x2OjN7UNo25/QIp81YZfwjljhZ7z20X71
ZYfd4fbw8HII7ZeH9Uu/Pd0+x/bTYn8L7QPODj90+8CvLy9oIz5/79w84mP59/3+0Xvc/3Rw+ftH
+4ldZLLt0N5hqp+ub24+3Rz33ofDcf/j8Z6dwrlnO3A879G1v16zEe3vr9xHTNT2jsdrfPZxz9S7
zOrrNDPyn0w3mysS2Vv2J/bl05Wz924w9dc3fnzkz6tTeHSv7j9/RhGdHxdW5H3vReR2bu/QKpWC
wRbDLnnF/9Dd3clly8P0bcc9/rXJORf0AKq6d50mZHbnYtPBMIYSschkOk632D+mtkpdd+/axors
b+tej7vELg42b8Q7+A/rrsxCs/D89MAHDvYNAYHPT+tnD4fdDf/ePzJp7tG5fw1smFZ/3TWxqBss
9/AaLuyPRwxyVXV/1cFbf3Wnkb1HhZh+vLXv4o+v1mV0959PRDru/tblM+8vwLo7/Nsg9Nfgj4qc
1xgTZvJtgehSlqB7FhEN0JEMMC5ANdeKuFyqo9p2VfwlhqKPlROZWwRts8zAGQ6UNQl0Nw5as0+m
er4G3Le/0fpQ20XcY9BwP2ngY9BWP6Zw24Ff04cHDTg9h0j70vlrczZ6fRydCo31ZESe8s01sVnI
IBuD4FXOU2a3appdTaBM+TGQA6f3J/i1XH87w3QvyMTz1FSSsjxXNVXNYeSYCa+jpHnq6bkG0VTZ
LUG6h0lir5XNcx+Pz70Eq6EaPBZa/3miMHAmGVd36QG6oEvXR6ub3TwQ+RWTPIsl092wLeKm8xWw
FBPmIlFqLOUlB5Y/PRYtxWd3QJoXqZ/GSy4/ANUbf19iSEIuFJH/ZvJ1XVdEKsipYwUT+XxCgmaR
e1DZB5uKfagV9LJ0aeuq3DpKsguG/hvtPhO1iSZqaZajeVW7qNOFQ4pCXJMj7C/EYL+XYnF0osFg
TVGcD6gBbSQoMmyoX8LIl61J8CsZCND3Fem3Ush2S1RmURuib/TIgvwqAxEXPSqT5BmwmvZGGAT9
4X0pv1MOKnAxCa6tKKnbBEfUwYbVkAN2k8ZSshtywmUadaXQC9WwuxYrwLbkvqqOypAMH/5ctCmj
ENRxy28NBcSbQhpzEB8U7kxPk6SNX6GrEg4g8Gh3OWC/INrq+h1H8kstG2+nln5G0uBUkZPjxCWc
L6AwUnEjNAmwaqZan5K0KPeR1V4qgnk7tSaFWSydaIrk3bdlFJFYD7pY5bMNWsKDqGtfB9V8Chb9
OACsB5R+tzfU5kJwuYaO57bORbEMiBO33zKdU5vQkrbwkduQYgYQBAypz1YFX8u+kpRYd0D+ryKg
tNuQ2hiQ05OP7y/n+c6+7iymRDqBMlOqYqh03oimppke/xTRpk6fnDIFiVdWUe1BQUkPatdcuhD6
3VBV6lRomKKYlnTG+SLO0hKooQxMYTuCQiVPefIpC8PAp/0tAXPCqPZQRFyiZX7ry9YqLSrH6fZB
c7ZFDBEU0ODVAHsNzqTgpGIpuKnaWn4F7Kn7/nz+VhRXKWBzADHNjn0+PvBzF2i0wf4D0HmU2UDE
VPQCKy5yX0oWSd+/L+6NTUCFTI2rrqKyawnlZscWJiBtTI3GWG0CUk1ogB2tUvhs35fyRknWBkJE
rJUZGkz1q838ctyzAk7QC9Cg4BfnZusRmyeFm+mR9oOWfROI2ipR/fdFvpnHjcjtPGbgMpgQTTkg
cFSupKYviSF1bl5nw4XBvZnC1+5IKk+Jrign1Df7QrTMkQhSZeyEc90fgJDLHVq2iwt68VYK100U
R1J/xpYKpc75FAL2PiRGDXiMlbaaV0fDApCmvuzen7WtdRG7YFXYFVoumwDEn0uhYV6CipMC5D4I
xIfJGuCyDPvDrBiDDS/k9DCU84WM4RuRzBj55LWbbm2m26biM8lQJqWlvzVuG8mdoJXRHKvshDsJ
wMtby+xWGOG5894f6Lr8v3pM7ipJT9Jk82rT5CTPB5pNYz+IKfycnR/bvTN65U45ye6lG6dNYkjH
aZzL2ew5RIu9XmfIqdznj4ULJZr943j39f3BvKaJ3xuNcj6aSW8jABmQIu+o87ShWPOkG9D3XGjp
HM2jIsq+auwjrEb2/Ol92ds7gTcjXBX3V9tu0kxtVqZTYa86o0Nvov3dOBnHP91XtzO5Gvwvcqas
AKarQI56H+xq0I4+0md2DC7oxXb33krZbC+gJCWZsI5m8aFsc8BzdgqnumDLb85JWymrTfwyFiVu
JDVZ1+tUe99S5+lF2339+HiJ0Fxal/09tdi4XfrLslmKEVN7dAM5wELZH8FAv10c4wOw6ocLmrDq
8nviNi7Xgkgc94G40fkGFr/9vbCPP53HjxfE/MZh/Gq62zuTvC1aA4T2dVQAkzrc4TlQOTqmq7tf
d19a9wMQjpcW7IK72Palk7qrrGiVObgc7DCw2Pu02N8/3ET2Xet+5UxgR3ZyYWO5tH7bnkcF7DQ5
W9dvdr4tvriDqNRr/egmPgR2tuvtCxN7njV/46vkjRdJVaAtQH1YBxk5Of+oNkDspOcv6f92b96o
/7aSWhVgiIwoKLPXRkN7COhQLZv+OKTGpTFd0pWN0zCNpDWL1dBM7XMf7GMoLCoZDtoiBSHuUh3g
Ju34dgI3ziMxBVkDB/avCcxuoc9yDR9qXudD7MYuWeUZRyzaPy+NcpNOfyt440/GMIfiqUaw8igf
24/lTX1UvgV33ALDhlJ9nZ+KY3yr3GlPFzTm0vRuHEzYTbFerhqjoDMAYqGfw54ozwlsw6m8wgtd
0zEd/YKTfpNs2SrQxtPMcpFm7WoY1IX58V5yn3KHxGpgV0xv6cv2xX38dw6AOi16K1cQA9rrzj12
m5p5Ia4qW3tQYGIfimsROaiOdZU7MCvft3cQjeyanXptHS7M8u/86q+yN7MMzN+cUbdCrOKOnv4x
8yN/9Gc39duDvL+UM/vdklLmQS0JvQ7UKm4OBAn8IcncVK3dQMojSoCigBqqzi990bjJcv/+0LaO
YL04o49JpjCS3ktqSc9nVe9iOYgydXEEpVN8YCshu5CaGOrbebngwtXN5oQoGm6ov6Q13DSAKz0X
lZmyPskDhKYB4EFXpVUUtGkp2QUfup29VYpKYRGngRXEZJtXUaUZPqYWFMoOsJRbsMCNYzNkrSPO
cn6bVHn+gQ5z6e6PZ5EMDscqgnZq0/RVf36JJkrwq5q2gkIbHvDKAy4fn6p2+T0sQtklXVxd2K97
PAPkDEfihv5Ija74jR1AktgsliHMjlEMheUASdZ+AJMXaMtGK5X0KZOGDhz+3KhGm4KDVrCBrM7v
smQOPmpd0ZXgOg3DcKhzXb6nyLeG+rGJK9OuROgs35+XN8E3pXCULFGDQJW5pVBSdD4xKtxmRWcY
cItLwwAVnJCFM94QKoHInVo9oIFF14Yp8SGeH742FIR9D1srNF2Joq3FTypFvwQ8tI0v10dS0A+q
jkDgh17y/JEEsDNjUaomB+arFP4HRbbhCMu/UI+hASRbDeZxrmS23XiYLnjNt8amsGh0DZAPJkP/
esP8i5oAsC+MM027TtOZzzU1tR86MCFvAUK/1LzzG0lrg7NOdSRZBUqszwcZtisTsSUvoBwnOhWu
tKC75ZwA4k750Mv7i/zWrklhkvMCzYkWWnFbKRka4pSXIIw6BgiFXtdM8G7W4YUz6ptDDssG2IVC
pwx1fWwB64h/mbuQywklWfrBCYQosCeI3u0kDxUbhcqPcb+UnpEFmSeLiXqiyDJ70fJZuuDB3poe
z0A59NpETvX/NtM2L8MYljXWZUKxoXthGQiPairSqmF1QBQeYJUAYe+PZ3f1Y/RdU4Etkak/H3eu
RblSZgH4R20JMOGspn6eG8r+z6XQc7ZeFlAKCoDJuZRwHLibmpMB9D1o1gGohPyhnMU/nj9VVBiI
RGZtLU/amF46K6nRUa/rxGNVnDK1ldxYABRwBNTdzfsp8P90VGspLY0u3ICgOepGZ+RZbLNF7qDt
WeLwmJTCcgigyrtwSHjrUExZA0qDQXHl9qYXBDAWrvRms3UMIS5cUQSWMIM7Zy+amuCZuTYC2D+1
wyEQ2r8r5f/P9+n/hi/l3V9uv/2v/+D37yUYnGs1/+bX/zrF3xvW/mf3H+vH/udt5x/6r9vhpen6
5uUfp69V+w+/L3587eKy2H7m7CuQ9PeTuF+7r2e/eEUXd/N9/9LMDy9tn3Wv4njm9Z3/2xf/8fL6
LU9z9fKf//xe9kW3flvIY/3z75cOP/7zn/IKBvF/fv3+v1+8+ZrzuceX+Xv0kmUv7ZsPvXxtu//8
p6b/iwZck4sHqghJs67XYOPL+orKK2TyaOChfgFNWU93Rdl00X/+U1D+RVQEBTKREQ2gJnn9f/4D
A3t9TRL53ArvgA6D7sCn//nfj3e2ZP9ewn8UfX5XxrDJ8jyY1r/3c+5hTJpf1t68FY+FBPDqdH5x
bMXcN3JgseH0mSr4M8098DSNitvNk3VBU1crfiOKJniaA/gv3V8bUeqYQ4YCujAEQJELRQxsYwas
ib/M/98D/HVAb6Www+Kt6UOgEZlbmHMpdVnPQ1xnQI6bykrL26peIYTm7o+lrJ3bbDf027AKm2iy
Byp5hhgrdJinZQ86OqDMXRtf8CCvuc/zKWNfI07gsop7Oum1zu2X1VHZZMcFVHCgvuYfdKPUBTep
cAH1Se8kskpsZRyrlQpuzq61PnB7iCRBcXdLjtXcQ9lLeSdX4slYLhWTnse5q9pwN0HPG0XapInZ
e89nuYvY4rnEDJ0kl8AC7vLHMoTKxwKRn6pSdQbPB/DW9+f8VUHOZ4M+AYveJmI5RG6B0CBxGrsg
CUIHUF7zMJVCeehEuaVTwGh3mplX7qjXo2emyXgYrEF0Gkm/KSivheeuiA6RngCTq4Wm9/5zvWJF
bp6L+AC0AvYVDXvdqFwzyrPVtcVKfSXMswttg682kiy4RtKXug1U1EintDRLD0s2PXIMWRl7rfIT
3BOzQ1J8vDaToNktRgR7mGmEL0IMdpcLxmIMB0BVhs/9oglXpiovDwPo1gXIoQNkIUKsetAEyrnT
KPHFfvC3hmRx0gXAjEVmb9mW7Iy60Y0toDVQIy1E0Eqc7UBpG933J2/1L2/mjjMPgCsrXNL2BLik
CkRhMUjkgiYuXlbqE6wvue5CQ1g7kCVcugN+6+9ee8mIvIloWLGN4qpqXFfGpGFREVxAYz0ItpjP
ujvP46UCjN9NIOUXCh3sqomz2KTTmmxOxaqWIsfQF6CFRPBve2i9L2nf6mo2M7ie/TAILlDW6P7c
FKW+gilTZAYh4y1u4lGcbsGfazyuv9RdBza7L0qx4ve9AeNZBmg4APeyv+iwmI+nIfCiwRgPVfrY
RU0FimiX30W5NcHsJWj7Wk6eCYhjtwyF3l97djy6D9srrZhEL0uAMR9CQHLkzNQPphVkF/zfeWzz
6mV0wnrc+dpYxtjOhyYOaTn10RQ5XaakTmwQ5cjwxrmGlQHwzm2ZC3TsCfrM+I+3KvrkaE3iepvQ
Td0eleRG0aFjNCInmpVob9UjXf99cql35zdOdI2tOShxaOdItjlLj5MBmBEJEGcAeJ39ap52y8RR
qRhgTzPHOfIDHNoFg/vdnNJYJnKLCGyNKG2EVloHWngmkOCN4EddpiS9FiwzfcwGud5DfBV/6sHQ
A+2oiC/kDn5jD+zLhBg09WAO2+4y4KPNZZxjOrv6uXcEGITs1qj7C/bwGwO32BbN102CIGpj4Gan
ZmubLM6Y7ksHjoRpb9SQW0A4cgnXdJN2xWsRfKEiIFIBUgY2ziZ4kueIAKSrVGArpecqztyon1xd
EJLdSLWdrZftY2h0rS+YVXw3N8VTtJbcgEMr7woQpwGDVvrDJGcW5KPgzL/vWbfT/dfDgZwBStAK
mLhZaCtQ4ROVeLil16L7cVnyU9DO4gVL2TQP/Pcc/FvMqm+/hCglmG360okrP6FFZnQG4T8aKg2u
xnn5lopBdGi1oL0Wy2F+qjNgkcpegxexj/p7YFzgG26C75NF7UEcq8qhsaTeF+b8C4JNzzDH8H6w
EhgcjCT3FNgx/DzJc0/qrZf3Z+sVCuBXN0pMvbY0rb4a039Tx4JjnkGIh0ywgzPetOL6B4xK1kcM
NxZdahi/gQAdE+/IVH/Q+plozkiej25/eCftqo2yL1UnhJKjYryQsEhG6KXkAme7LhXpMStaQbTn
UpNqp7c6cnVpvDKQAVMfw48KVrzqyip8w1RKDqFTL+ml3s7NZdK6UARPVEGu0Ro+21gN55eFqpcA
GGWweFfsStku43L8wrAybwLAE6pookbOMQM0CWJDHsMcH2IttmOr0D16rp281dQLnmi79a+nGDCB
ZU78aCdAPucP1Mp1aKUqzOqBCRd8pik/hVoTIE5fQk9Xs/mCuE028HUCVmgBsqQkcahM3Fhr3lGy
U2DM9kgObBqk61QHtqafqOjp+7zZUbhOYNYGukMVTOqVaa7aijVdMMvXBPq5omESOH3iV7wv5Rbn
w57NtFlPFKatyHnljWIaPnW93jmE2/11H8HvM0kL9G1ZW14JSwfujVVDFJyXpsdBHnhwOBa+VnKO
+6jy9Bg3tMFDjmw9DSn06yCHvkAD9kcgLkwduVNgpEgzSJQzcA1y/swSqd1qCTrB1psZlutCgDWA
1lYq6P4M2uJvSSucMmUu1JZt03ldXVfNUI8CpAbFT7gF6l2lFaNjRZDJvG/x6zyfrQOoW+tREcgO
MofqFgF+rlQIPcDYd2KQt/fPh4nkm1/m4+hCQn4JPu2Nrku0q+ordtoaSQOzspnAJeprayyJZNpF
3qlQvTlWpu7KyoN44NJB6e3IgMqk2JtaGtYLaNdzYVZVTyakeeC060ugwLVeNp5UwsYoZlpzn0Iu
dyXBmn1hJ9jkSFk6DBqT5jxM4+eayjsXO6mL2HVCkTpT0bqm2D8N+XQqofxJGusqiccjtOM76G6v
iesuGNV206cOkHJZNjlGjOpsIQ4ymqvhPFy4lYsGxVMCiDy4+IWZUL8IhPdmchFFsTFtsIgkdbIp
HIKaoKsNmSgmC4uVOAegiGiqDK+oWooCE20iiV93/vu6uikYWed2RYug9JgLORzHFoZlkJtcC/qO
IJhD2a7us8RNpCI8Am4e7iDicRYuY4xEgTch7NTrugm6WynsrUMTph8uPMs6wjPDWZ+FLk+6OLhL
AwzwfJ1NsOsWCO9Y524SXNkAPMi26l609X6snAzckV0VDOJtpft5QaApFpPdif2lgvtVi88ew6Sq
H3ekUmSLmuubxxBHKjXbLK9gltX0O1xJdQJVqPRpe15cxQp/pFoT7KBIj105maRbPajaXTdKs0vm
QPs+5crudWL+TkLe/SV7k//c/Pq/TYdWL8Vj17y8dORD/z9IghIY/aIja5L1LAl66L5m86/5z9f3
/5X/lMx/UV7OnkudHfczr5eTf+U/9X/RHL/C7aroNTa7nkT+zn+qxr9wkbQRkzUnpUJV5f+kPxXt
X+sevsLoAEe0Nk3/Sfbz3JhfrxzWwxcnS3Yb1HpjzKWW10tHcpbCYahvE0P8qluj5GSdrOwXOWmd
SJOiS4pL98OZ6rLnk5nEO2NFClsrkey5BclqDkm91FFYE7AffKhGMykOOacEA5rbxOrdYWgT/boM
5qq6SYCtMG6XMZCg8lPVor5KCkFrjgosHI2vDI2pkAUypMkZxCVeDirEKl7F3P6QQlkKXDjsm8wp
m8gq/SQzZvGLmZWisq+spq6OYgvpt6vBzg2ycj1MbpqmgXJVpXkL824lV5/CsJ9/CEOyMnWBb+WG
KfxAdgA4/+chhXTcH9V4kR3Zgsj8LpnF6lFPkjRwBxi59CP4JiAEaW0WKIdssdTPmkD7xE4w9Wjm
0SjDTMgasqN4LVm/ySmSmOi0TvUhcTjACkoEvFA6Js6UzjEEy0sTG1fRMMAm6EIF1aS23DTqeOiC
fMofWisOZJIVg7XLpb6/p8VUupXD0MQL6ar4Jc/FWwHGrtaFSn48VXFb+FGjD7qtK6PxOS/yVoX3
ulXLu2A0ytzPsnISHltFmRWvG5U+uxapyIZGSE+mZEebe/pllAr90yQKgVfIjQ54aJVXX8zKbG7F
why/9dBhw6WtpSYg58A3Kl45xlblSDQL5d/Ess1HT601Bp0pUZTALc4m53QQ7kl7MRX4Ozg2ltsL
eaXZcS0C5LnMa219ICuPQ5Aamk+ZGExJgR52XlipHUS8Y6ZAC5Xile/ieR6GxzY3kRnoef1F1AhD
9HqeC0dpFXD7w8lYjknclTdp2wrq0Szz+MlQ4ezwk7AdC29ug+Q7mOy1CZddrcVeKmSyvpuUrmo4
qkB3BOZOXqSkMAc5YxdewOoPALgWhvGHqTSTpBwt2O3gmVfDRayOcKjnIEWobZ87fR0n7V0ultUX
cUj4MRVU1n5Qa4B0uziTOR8NRlyWt4ie68RvgqBIPcGwguYubSUlveMU3aW7YM4nOMjkqYiSXdfB
vO1KWi6291PdCCGU5XNZ9KM7EkiMdyIgEsmHvJIjEueoPVqop+u74SFte0W0//4jjG7xSlssJ6kb
iZQA7oJlMkAXbFJTbxUnq0JzWaA1CzQKsjktUSytpYGhP6uhEM7uTC6z9StDj4RPDdR++m6JBrRZ
gXDyyxAPuuLBJZ83kEf2jLpQWl4Mq8q8L6oihg10aOv2y6xNKgzQely6WEqpuaNpdJPXz6FVOMWg
8nmhbzpxB1C1lH4YAOaaXRHKPnhK+zJLPhok99K7UVer/ImLuRxWzDzGb3StiUImlhXHbqIn7VOs
1kJ8qOcECtV6Bi3ou0zLiOHqU9+KO+C9ipeuFeKfWSNZD51cVtqXqDChgO1LqfNJOB3TVGp8CM7N
j0qippY/aq36FEIhflP2kniq4XMHvM6uxdiecJROVDeJKw8zYaJk7OLWOCSD3D33xtzsJL334QD/
oMzpsNdClqqDbVAhjeB0Q2/cWWGZ3dWayAEuN0He46J1ulJSKfg4LGZPClQWYuMeXtqnQsl/1mUw
dhx8J20nZp10gIy2AIkqhhl7jpWbCGecObWljo+FhCPMYrn8IeeBZKeTqN9nZb5Pp7jxjVD7NCRW
bBcF7JH9In2szPIlZ51PRt3BXqxKe2EiSpvrKjgYRf8NUrVbhT4aT+7GyBW5thcSuMLH1phda10Y
C26vjgK+YzNbbi1M0CV2uwr+XL+NYlLV8WiAAhp0qMOw65vAFuZY8qxWon6lL2+MosCxmqYBqXMf
xjdWEn00cwVGVMjgslDuPKPk2i1N4uqzFEoKiNgfwTKBHk/RKfEKj7Sc7HQxqo8d3KkNbYOH2ap9
CF2vIVg1bVVlL1D65Sos28zPNTjoezpSfLGeUrtWuiuly3BiffLADja6TbmmNNT8SDR2FySL6eOq
tE80ZT8pmW7aUD+sJOdcWATy0hy4Qj+EHeiFcblcB8HwXC1C6TSFBtVerXY20XhpS+lokpqgsins
lV0f6/Zima5S9m4oKz+4ZD0IUrYvYvKoVZvPX4KUi1YH+lbSUqMIC7tY+JUkXMtJ+KRYic/OD8Oc
NSf2AiY/fT1mXkO+GSfA8nGO6H1xUMz7WrQEyCy7+qSGwBHCb3nTB9q9WA2jE+UoU2D1nwYgOcUk
guatja87S9sPZkFAnIY3chzguCcLSj012YGHn3hKKs+Hec7uNCHKXamVPYpolPAINJoG7XbLRgWn
UHwQKutbMrQAw6hdnBRklXQRzkL8o41tjfeWOUFKhu/xtDG7l5pFSKCsFGu76VoqRGCQLL6O3YJr
EiojF9xqGjIvpgUHTr96oMdHz8bdANHBfiz05MMsQrLFo4YmU03ETGGjDqL5vISYxtL2tiD1ceVG
cp8em2Cqniirkr5adR4+W0IF/6NucBAi+1dd4zkofGurwi0zzfxsmIUEk2lafI0C+jv8PKKyr8+T
tPPmijkD3dcNDS3dh3oaUETGEQYyzFo2n9qqh2A8SkaAVYNFFTx4UUqP6r34FIVphm8Ml9AVp6H9
MsHOvW/EyHiudLn2yjKL71OiR7aJdBh8fZr1216yvopanXlmKKgKRKNllu4kKSxhIUytTrq2Oj5m
m30YrnTlBIy2YQ4cZXR4yUcyNE64CNFtLYXTT6uOZdcqy7R2ylmIP2kmTPapHCS6UzfwVLu9pLUi
1HKggHpqoOiDS7VZFNkyuGCjwzKan8Qk627yOCQJWMiRCJAsjV73Yd5NoyuIBYOWx0Bww6QVbvIl
0gm5qsbY9UOhQPrcRLcACLa7QB6NbxaHsf0ijuLRTFPDgeRT8ZoWTnTSrUnmABc/sy0msK5mcQYJ
pqjXRBiWdm9U2gpn3S+Kq7cCtNzgB3Kw5Uaohsi+rXwNIoTHup6XvcxfJ8cMSukgxpPsVlKbsuuH
4fCdE/kMcUwifa5pOcxwiVlG6ZcKsRg0zX20D8tE/dz2+uCled/BSToIFqW7dSx+NEZYjy0tseO8
7vYBjSQHMRcncBAFfE7ZBpqjhaN6kpLaOIZyXj6ak/EpzhrRbdsBlmlxaPdpX3HxpZqi0xX6rsUv
7rRQTmX63AXpqWkD2WOLLZw6gAN+qadxBymick/ONd6rONB9xz3XIabQyQ8I3HGHMaS6bIdXRi00
u6JXLIKdbDh0K+kR3Lb6/UCsfd83/WgXYa1fdZr2cxKn7FBBsTbZtTnAlpz1TekluUGLsFWGEg2n
vXjU2365ieQ4y13BSmLRC4M8/16bbZuDkDgUXKMNxc0yWX5fcnw10oaESrT0LaatdKnx0AkNEVYI
TOQOiufONctE+DZnbfRZbNqGA4tVZYcVcjLYG4NkuVOVQdsp5JmzNHp51Rq56EzVGL2wp7aSbcKk
ujMA2T7OEYeKNTfuKOOo2vmsjfe4nj6G/zKme1+sZuLe/0fdeTVZraRr+g+NOuTNzVxIy5Q3UEUB
Nwpgg7zLTEkp/fp5VHCmqQVNBefczER07KAroOTSfPl+r8nFeLZaU30ksHQMk14WYqecoCQNsNAX
aV0ZWKKv6lE5jjElFR3us1Ka5aXKSnVo7Nn5QGoa+6Xbpb6Z2MqPxsuJBsJtJaP5XQ8HzT30jQ/v
Ej5KP8VLkKq34TSE144IQNfHenrDiRIXutUI5qOZolDLQ511saxHFuuFrOV2S1jVDzMd14kJHebf
fMwTBxh7i/0xAzhLpPCzClJu5CSDK/qZfKXaKpJpfo77y8Ix9nUY7qahqZLBmZbP/Wz3BPlWG3An
fFvf+rMROhdVFhbizFcebR1dZl1wKVfvvlZrThJ5FXXiKCYRXOSW0zw4qFqTvG7kxVg5+qLFLwDL
+rDc10H5BcjIGnarsqYrr8MwEJVfPtwbepkvSq/dvOMc2IX4sBM8W2UGvMPZOqw0DKrEQT8Rd8Zg
EcVSLOWSjOmUufuJcie7BZqqiR/v/TAhwj7icGPnVey4Q1Mc7TGwSd7OrDO4DZ8kyr43BX7o1WGe
S9KDKMUUAt6+vp7T1jhXrNTA02OejFPxjtiN4pJV3boMm9W7mRA0kYzpu0cM7+zDNHrptcsqfuvN
bUDLuDCoAbLi0ZuHNgmGNSftwM6vJ47YZII47pdwXPsnD/f5K415572B6vXYduFj6dTDuQlz78oj
TOmRmEJ5WHtd7JWZySM+sN1ZatsiO7AG9TsCOocaF2QfZlFoz9eVstmol8jsSF0vKPQJEo7HYGZx
GjQZAdo/eq1JoVEQmSF2eZ3K8dLjQLnP6ersECtafVyw5R+1PUznZjs5iOPJLT9saMdF2PogckwZ
42xo5u5AooqOYQT4PRctqBD7iKCnxBk7750vQxfPRM7dEH/VbvSUzSa+yu1USRJ8WvPAlbKyu1T7
4Gawxa7roQ3eZemyfisjIxBgaCTVNqa45QApo4TQM7mP6slNzAnWdVwNxgbJGWN0CUlGxYavOiKQ
aSyy4YQuX4swXkG6+hslSvpuLZX9sZ6N6s7HVhzJoJuBCZuqZwHLvAhyKzBvfjHWOGbitqtp/Q+l
Sma8Gf8ZunXZN6PbkzVduOIwN0auDu3gO1PSefY2IDlmXs7BHBgx8cfdlaHa4HyRW8S3jwK375jy
m7/1Z5904LfY9awXtZSQhc2RLthUjO6yN5fStuOMA0YR5yKcsn3ZmdVO20725GQVIcV1puJWuM4b
yxnRuC1Zek66QXHR9nRuYwE8+DDSposSv9UuyeBVF33zWIoegDa/Nplm150yiuDclpOT8OUjL8bl
wX5aspAkKBsG+BdhqmCHPEFSsaua86fONedTVfWX+WpX5xIb7IMhcjyyqzrM9sNgZgTEA3jHmVQd
BvFuTrfPana2IlLYFaOzM7xRPrG5NedyFs7NuGp1JoyhW2KTMYN14tzWb6Myq65r8q8eGn+pbtxF
D/HUq5W3H14GfJaLtBTVYXBI+t6nfjVKDkCCQkGYVflPLWt5mOqxcL4so1N9qomW5cMuwWeolfqi
J/32WLZtd26KqPD2QSSI7pZVVSzsxdl8T18Wg3HSjxp9Pk6W93YNZns6623VPqmJj550rGNXc2Vu
2aVjW3AIpJi6hClt1oe1VpG5G6uiOtpDPtDzV1VxX9qcifZpZfsfayurxwTMpsl39trLDGVqqeqz
wK5W61ArGXzGy3QerioYcEESLjAjznOZt5/qdhk+mUazPhK0TmILaG4kmEbUpby93BDXhMguWTLR
fnUvq2qZ6RmH+VPu9xQ/7KHmeiaoOL9RnEkGakCuTUxac3FtE7Qw7hyPKaadxvoAOmVmMZax2SXZ
ounT0AQP7N8mO8csu3/mMYAd1bcRguW1WiSRBpF9Mectx/H0Gd/y6ok/I6huv7AvTPn5bBjBPV15
IoRZLcVjUY0lCFZOuE4yALmcrfmw0uwr+unCCNcB43NzfiiUEeyLxhPUj5GVP419WF+USC2tRKRe
9kn1HcCCZ6QWJ6V0MsAa9Nw79TkUmfZp8u3GO+SrBbpmqABkoFpyne2tQEoYe8qpEUPARsh3A4s6
MAXu/C79Rqv4qN2aDUaMHUhEHrVgUWGT2zqxhWf1F6mMFAFZcy6+8K8p+r2JUsOq6v6Dyo30Eq+Z
dOboUFZ9tefsxi/pPbaonZEN5nSo+8Clsl/IIXdl4z6GFgRldib+GnPSYfBG08ocIuARldfzz8tn
3MnbsBO7aIj0DrOLLGuzJY5K367Pi9QzmzquYF/0ADppM5p90oA7rGe1tHVVJECDfXfbZCUvw8ZP
wVzifPXX5rKOpjmw436ZgZ2coEf+ETRdZcSdbjJ5568R8MwS6f5D63q8qx7ShU7mMOW/VtnYzSWY
tdk9OnYr7ZDjr1M/Cmvh8wvVh+pM5SO7kFHWCzeo58GpriX0tOFz06L73zcpCOsPKAf8ipdkqxIo
iL50UV/lUP0IfB6CtNtHjTPD7p4NUye+N5b6XqdD/8HwsGpJbK/k9X3HdggO564MDJXlYZYm38Dv
Mx7Od+j4U5HO9Lglsez+cfHWAchrhnyxno1wWXSipMPvV3wnkFdCg7tbAy4RbERVWc3lIIZGfqhp
y7A89+naPZr2WOt7lsusPEozcqtrwxUMypzjenXdLNqFMLGE5VjdWCw9zdU0VuMThb9U71pfp+LR
kubaH+Yu6LYNLUvVcaTZONCL7/ltjcT64ijmzqtv8F3mrsIwGv1zYECDHNdGLQlbumxvSoE37I7I
lEhfhjonZb30HWC70HdS5OlG3457NIs8oq7htsa2PSKamHuRHYvRQ50k3ebK8BeCvoV23xU6tDml
huVZ41mHqg3W5sElcsiP/5dp5y1wm+vFncLfgqDFJV3Z7ErZ37pza3XnYSe9Dz81Vn60mH5mN7/s
IyM+hNUMh3yLdrQ3OvlG+vmJxFGSgROZBaHYue0Mt6128FxRzeTrGGtgURwca2zUK43dE2oMF+Xf
wpREZkohiPT6pF1BMQ01neIp9gOj/wB6B7U2ZTR8FRzvdjbk1At3kUjyw8loM849BE0dFqCWWM3V
cF/PTdkn8HG9PSybMYY72BwWZ/A+DnOo5p2X4+QSD2vPZr8op205uKjw0fWN6W0Af/IQWYN1oTrD
ErvI39Ih/vxOt9v/dyPx+fHwQXrmaJqk4Z2+09Wwe4vtY4k5AxeM7U6cZ3k17KTj6Tsxu/O1E8zE
bHTZ8PDnK//yNSFm0SiHqAjItQXXvPyaA1ONLOJljafSprCsav8c1Dj/mntkEJCCbJevNulfdk23
h6VoxVfe2xpyFjlGLy8p2kKOUwOMJJo6vVndqQV2MqILXa4eeRFphO17NQS3hjf1F20oohj8XmaJ
OYbSOBiqm604zx377yRj231BkN3UtTQEabidUula7OmqgQ09rlNb34VNo+/KXFAuCrOkNvjze99m
ycsvHsLSxuneobPObDqZRUTf4kYmrTGeoobDVV73zphEOnP/ipZA9xJKLoJQKPJw4QlEo43582xd
prUsmVP4BZgStN0EK6r3osunMQHKYG/482OdDmQuBzkHH3A6pPQBTgViLV4PLesREZzPG0+BOFse
lgUQ6BimFYt+LZcNhGJjAFleqbF2f74BpCknb3ZzeqOpC4GJlioSj5OlopjtQlf0hQhmU8P4lKOA
Mval6yqfDqSR3VJzuNPekFlPtyCX1Yd0rTs8xLNhBNALhAk4aGYgJoqm4o3M8i6NU/L/+r2yKz+L
nbAsyiRVjtslroZlEFeK9SMZsrngjLHa65l2yjngQJwvHQBwG9TxYna2edZjRZ7vvFGx9n9vy3iT
YqOlkbDVoK5Di8kGmxa0BFxRJo2h5ccwW9zisqWQtW/oRPj9zqj9ZTkTtTLVXT1rPmIktdU9crZg
Q6VzQ3dwKDWbrppMfnHYEsoTyxG//IM2i23rnVP+202E9+yrLvUuB8QF91m08NNh89mKxezghIB8
1bKOs+ltOzG8Gbb3qeHm0RAVR7WFANE5dbJPWa/79FCUVniBszdAsKuC8aoMq+gbtHC2St5xQQ2Q
0ma4GBU2/k8tXG0qkzzP361CrfcIehWbqe1yC16d0pWywd/rq0L0bOh1AD/xSoUGUheyUZbxq1e7
VNFdlI/GW106qTpfuontXo5eBDjROyXGM2tYNIfOCfk9TgGStLfXAZ8wN6KkShaRU0VV5P5K+OlT
cTR0ybtM6easZ6nMDHWuGs0G3aBLo5/3XI94QxUVF7pzDX0oHAWUKonfMs+UNZvNpQ7mxo9VMQBf
j9HSD3sISFvNUrhcZKRBU+46OQ9BrLOiiM7o7T2/hICHDmiDCwZNx82u1PhlMjdTLu+UjvoPci0V
zZtepyDNM7J/cguebEcwakqTPsdizMNNqlTb7NO+woQgNcJPaaWvJfJjtpW2XG6wgOcAWctyMS6+
V2kas8yODwtByhimZueCbH6z4PLcL1lloe1Bxe7t0qZd6wuOTe1r294J9wFPSJYKSihYnVh1QhN7
uThFeOb3jtXa+C4V1PQZPcV7npF1KnRTw9wSkG8I6OYF/nmROF184X+jJ9mkZpuNlX1aTdgz58MU
a7O4riPW98wAWt51nG7v/nyd080VgRwkEQI44A0goToNRqAVlaMQAwhp3bC8dCzKfCbv1vWtW/Fh
yorpNYHutpz/vK3AZQBCI1SCEDVMDU6vCJLrTqrsROw6RvAuj6zmK8IMMZzlZeQ1sd0i0YzrlViD
y3S1uveKafjtzw+9bd8vbwGqDSlJJpFJUEtO/btmZpFuKhqya15Et3pJ536XaedrtAgm9Z+v9csA
ikgs4B2jqIWgARPs5QDKx6x1hRussV676rOHvdsQE1vPD4gg7+NAhPqf74yHv7/uxhimMYYVAVr2
l9ddIwT8bePTDptDfYeunLdadMG9ZVtQTRxv+adBlZ2+MmyZkCfvFuYdXgIIh7ZAcmRZ2/v4qfZm
L2p9mUJ7BRGqb01TyovFNYnorBZSh/a22/n/FEGlv3lFZ/3jGWqqE7sM5SeZO4XaG+Ey/GN3pbD3
UEi8y4rGHrKENKrvg2ZyHvs2aK4iDegYFzAg3kX0iD81hW2qXZeGIfZCgG7sgNMCvlgU/byzs2n6
VBfhxqQpIn3hMRm6nT1HyyfHm+SQGKUxlFcsmnR+Br/7jHzOGI6rZetzKBNteKetgF1kKURWvO+i
sFEqyZENwMb3jQCCXPB87B3Zr40EVwIO4ubUBOm5Aqoav0a2YnWQabj2FxiVugFdrnYyzuDBsJjm
bqnGWIxG0dFB3o71kej5efuM+RgO5f51wxE8vHOnhd+Q1X3R3piqS99UAexiRXy5MpuL0U/LcC9D
1UPqGZuGo6gtG35nm3c2+1m03mXSWWF7hC4ckrXnSjVtv+thEk14KFaX9aWdS+NW0rZ/i0nVdnNY
0cKaztZ/StVuwFcRmbdoGhUPAnsGKHhh747KUB89/M2GxGmh21jt9K2uHQ9pRzVl7MdLaMpEwvw1
r6RXAiR7lat2vehH96zr2wXg0fDSpyJv2+CwNGN0ptfMeS/7Yn7nhWz4u9Dwvf7C6BzvksBhN0uW
vAyLfRuF8ijKbWgrSHJndJFDPym6lJ1pKV3lJqGeJ3EpqxXOWD97l9+XapKLeTqTzmF19R2rKV2y
pD70+bx9qohox/MeWeF69v3v06AJs0uzgI9+VSgRulcBSOJ7DeF7R+SM7s/Uskb+DpsP44NB2+TB
hf0CqOOa6foRtkp12T4H6E29MQBmU30evSXyDjN8XHWoI502ibmOY3pdInWqD6JRcthDzmia62KW
y5TU2netnQfvxkhgAzKYv7NSVrFwy22rsv7oNyFAcr2wo4FK97kZC+ZIQ2Ns+7ilKJw16X3RRZc4
Pevjn9ebX+e9R1W7OXJuUS2/ZDW30OQipTftaAT4EYMjVsZ9p/q1/fx8ob8ikD50Df875YS+kNb/
R8n9dqH/q8D/f0Q+v7HE/ySfb79mn+qfuaM4A/N/n7XzlLf/clyEf6TWuGw1VCn/JZ43rOBfHvbF
EM6hgRJ95VG+/GCPWjBLWZ9xOccOBFxno1f+EM9b9r8crGCwsIEqTt6j6fz32aNIfkFgEJFBQcZV
mI2fW/h5Q+gQBGk2GsLZDOu9T4fuEeLqjJJDg7rTOgv1504H6V8Nx+9X5eiOaQAvgEP8yTYUcCQp
hja6n1zXj8OlKd4OS1a8Yij8csz/uMhz4bT5+3JMfvlog50OYabC+ypz3fdLIORDlQ16iX/62Hff
65L/jGZ9vwo6D5PXwmUwdH55lTFMBzG64X0z5jXYsp259y708n0WzeaZ2QYf/3y5l8XRj8tZJkOK
wg/m7clxvCqtOVhHCoXKGi5N7byliepdyTF8Ldvxd2+PCvC/LnQq2/fbyB7NObifocnt0Aj6sSlo
zv35abaX8+9S78fTEOqOJ5mL/Yd78on8TE5Nnvv3TRpGb/hLUwauvNJGW3vQt6gkMRsST77781VP
NI8/Lgu0QSqn5+Puc3LZulyLJa/De9k4Yje7AqBqUK67S3PPOaxdVL0dRQQXFmcHeDHSP3hOk30u
Mj9IYycdNX3yvrkMRDTQKqnhJ9dt0/6dAubHTSLvxuXIozA9Te8ahUBuUwb33Ui/2Kkqoq3D0g2S
xgyLb7azRne945pnf341v/nqIY4dDC1OHWTunbyZZcxzN5/te10q68IWc7Rb2zT/+4kZghhy1MBI
mcPbCWNdGGLKl9G8jxoEGHZKWViI8TVHAwr4XwZXAFsfbxBmSkif9+RZiJguheiLK71OgbcXnje/
pxiquwsRNmG3K8IIx6/aKgO46rY1lnuLkFZqsgEA+mwxzeEb6vs0261NO83IfF0cvuaWT3IUKxQU
tuw8vfKHNYx2tJeNknz7yH9TzQvG3vippHcrR2cjHnKl6VFFRf8Y+E3/KNzGn+MJRu+3fJKUl7g5
mBMApgOVJVt1ZcW20TtPetqyqzU9lAfVm3z8xoW3RNY8DGlztGjgFYW0d1i2rHuphtaKmbH6KjNm
554jMBzytiuqT55VFjrhiIMhUYeC4RgOjvOY0l8M48WInDeCYDh9kG1PjquwRHNfGkzBY8UPwLJn
IUB+Zm/+6FuQ/6jBW1hl3kAVnAyyDxvYYwV/ZVCp+urm7YC1OJ5tX7LR1t8o/tzzEJ5dufNmz8P1
SRj5W95jdA7FuYnOrbWBUMIUyy79oeua827J1YMJw7A8ZK1Kz1szmCnbpU28vfTyIaPzSrcOXoU1
kcXgy+pbSHdt4Qhu2dm+GNTaXdlz4UDFZAlbYpV7GcYVUhhfhZ4WSM+sCWcAB2VwkY7uHB40QseP
LcRkTcwlx8Ad9GHHj0UIfh5D1o3eYms23GVNNtzAKh9UUlZB/dCWPgSwDs/KRzaV7Mhvh9AT9v78
ITTm8SoM69Ah2q8Sd+skAcjMKPuUR0FTxmWZt9bRF7p6D5Tdloei8qbN5V6PV0Uop2pvTz16h3zt
5/RomlnV75ogmqFvR5yFy9x0ketC2TAOQSgGCk8/az8VdGTJ4DMK/Oqsde4/NzLF8VouXrchNwrC
dqV1A6yUO3O8lgGwybJW2Rfc4zayZEvgfJK1YvlizsMYxY0Mir2jK/sp6Ee/2a05coEYdWq6Jt0w
OwMkWSu96arRrq/RcAVtjFNTN+/CKpzfqqJSVwOBx9+Qt/vLXeVZ86WdVfNNhwrDitvRXlzILs06
UBPnNEmb0cJDtV2jSh3b2kufQUYLKpa31lUMpdnF/VcJKA1Ts0DnWNVovhks5FmwAcWmQ55mG8lG
1EF2XOBFrAS/58G3GfRyjIcp9A+GNJk3EnyuYF8pYEfVA0TGfeqM+ktBH+zR5pDwcVZD8RbaB8Sp
qfQXPyHB2fk0Q/t+dIPGu6+ctfgc6SacdoUbSTwlo64675C8NudRk+ubQTP1jkXrdueIBAzatIvb
fy7smQ+0hh6SCTPNPnAH8qmdAnBlv8UEZ7KbodqFVhd9jGonhQc2CY7JFO6N2LnrCCO4hZUFA7uo
aEtRyVc4EJnmdV2Z4iNEaVQ/HEzLr7DeujJOOek9WHbZffErI/0QtuEApD3b2cdeWu47Dul9EVdR
2d6WbQYIbUaVMeNZ1tFitl12wkTyxe9Cw6N7aLRB8QHfuByCAT3DxDFSz48DaMb+Ie1WMUOfGZxs
17UOrFkDNuxj507TAzAZY5CeyDstMS9IFgksEVtFDytXEa1jwkh153eW9tP7Yemhsw6FREy6WsDV
xwZNvUzaecqvTXIgZBwYcKQAQInvTKq0zcJkGjKrPFReYX2bBSYBW3RNrneLkFm0YwMrFG1Ge75T
fVbfz92y5EnhGdYV4kh6RaDnjrkfPZtYBG1EWQQDr63I2pmn+r5i3KMWCfu63QtOhXcSipCTZCpb
H63MbV3SMObqfFo5eF5rVvL+YwNdEmajC2va2CTGFivQ0LX44CU+dO3iKhQiw+Gc5bjFJG72mnHd
Wgaz89ZrRAgfxZT2jRKugrSMbgiCJQHb9gXxuLm8ljVH3V2rWmauh6wJtSR/TvfbrNAxLameARGt
w7bZZWJDO+ZlF84rDZvJCOxLsjSCb203Ru6+pld2XJ25J9+i2Ex3wQeIjpvSqT7zism8NFpcVGPT
yfwPwquXK7c3wyk2V39qcS3xjX+mypDv6inlnCz1sqp9V5rFR7CN6s5s6+krPXvrK/W3C7bWFnz6
Hqh+Ph9TWjk7AxK+3htD6N73dp63e6fDQsV6FxbSfBhQyNS7fpFZcTZAi0QM5BWVmfROV+WxkYtF
xznhJIindO1lhwATl388XaKKhGJW6TOChDxa/kG5aUrn1NRnDkkKxt4PRXBTS50FZyqsS2tPA7eb
EqRgRrGf+qp2kqlxh6eyVIGGvBA1T6kZ0kafMEFSl2nE8IHxGrJRtu42slx/8CCxNb0fgJfmqb/r
9GTHtH/9T1rMVbvfuM194lZyIvQAnnQRC1+lmDcvQzMdtNssbPFKWmBiftUbe7wX8wwZwugzFE1N
TxyPn/SLo11MHebabOOcUKIMgjsb0YHSo073C/YraK6iSjhJQMgGjMfSw+ER8IvYKK+YG5lU0+o3
STR2E8gcxwoVo62eh2QuGPX7oEpHe8cBtXJj7D2yISmNnG2eEGM5XJu2BgaR1hxOx1R27FR+HS7l
GUlCvnFl1t2U08+w0mjfeVWpSTronCc8wcJzP5fNtFOGL96blAoz9D/obYlXBSH8hqyQadIaqYge
GsxJ2v52tQbo600jvPu1sYKP9jDjEZVGw0J9siojCa0qxVUicJqaionGPCKcQfJkq8ORIcbMwri1
/Rrv2lA6oB04nlA4OPPU8DrTyTUPGb0zzI496r1kY3zBNAtcRF3SmXUWByWg3U44qfVNjw4hwHYq
4Z7SgQmP9pIaGimaU+oDR/YcWUKne+Nshjrz1jecMTwTC1zBZCjCgH8ko86eLgRN7PwRo7Uqil1v
jZojDBUcfOGdrbj3wsZWfOJ8dnc9sKGG1VuExZcpXLoOC+E5tbFXsCJ0SwMuRS5d2MEJohh2cq+r
A2KkoLpdsL/pdNVeTFlnTOd6hZ6HzqRpsgSqhYPwosz6r5IXXXELuYDsMbZelxSGRvtGG7S24Hcu
1tUIX3yKfSqVEbdZUqxhUPXonFZj4CCm1Orflhb7a9zQjXusVtBddOOrwboMvpcftUGdrcPceNCe
5YvLxsex9rwvo2ra0b4r34/FFPxw8/0rwOk/okk/g0n/+/b/N8XyppD/z7gTCqH26yeD1pb8NP6M
PnGu+jf65PyLFhmZNQHaYOzJNtOG79JlA4iJhgemZUBP/AGG1r/RJ/tfnJuwBuQQiDvAC/TJ/Bc0
GgwnNgdemm7/M+yJo3eIN1VgQzDGpO0ldKKHdJmstLzNTMhKiS+VY8R4DpnHlH+EUYghHk3QByP+
6TX9BrE5MXnYTtYhKfN44GLr44GKbhjLT00QjnPdMPXF7bbSWt315ElWPWjpYr7yi+arW9t7mRZ1
HDnV+7+/9EbYoPOzZdr9Ivhf0mCo50HcToXD/Cj7YUK52K4HZBQW6zZ2Xdl1uBYdksHRxNbN9wnS
5u/ar/o+bR2ml9ALwOOGLmAojj/YaedrtmTmu0t+W7RZDoUMk4J6J2mJ46i2ZtBKQthqgnyj1vo8
d0IGKA+GdEisqK76JHPC/NIuDaVi35f98MoX+hUWwgcQdgvZYzTniLp6+YFaKlFfr9FNXo60qtw6
xLfdpRPyuGDXgEETUHd3icKyfS3U4WX383lkgEPB/XBCLEew+Hp5YW8J3SbvsluTMfC588bus+7o
HEDnKS42rurT1HjBnREN3TvTL7NX0LBfsb0QOIS4PJ7YQaRz4sHYmK70PRndlJnI3xW+Vp9tB5ZL
puzs+Odx+CvMw5XwKts8TDFUOmXZINLWw2qkN2numBtpdTizOH69cpHfPQ7uFnSSXdw/nV+sLjtc
PLPUuclSt9/VbqYfdWaaezUo9fj3j4O1s+dBUoJ9dQojYvvmqcKp0Mf54wP1wHAbROVw/ueL/O5x
cAxluaJ/iqHpNmh/WjXGyqtsWRe3LUU9AjRcpc9Nd3DflJ1a/hogC7feNwn0zzjc6dzsZowS0qK6
dcU67idFoy9psnF8zXb5d6MAz0XAMfLMeKaTaaaieQmgtPOyqvWhZKu/kkX7mmuQ9dIo4nlOsdvj
bMNsxsE+ZHP6+b3NeH/2S5jfdoWJneiAQUN7aOFdJ5YbiPeImtXbmWA1c9dqZbPylqBziehtlNQ+
zOTXAoV+89CYDjO9NhLo1nl5eTtrvR3E6vBGqlacV0j5zyaj0vs/j5XtmU4W142yETEcAbbpub28
SN/UjkgH68YGyEFXjpBu7NqnvK4+60i84uv+mwfCDI0yjVaRF2AM9vJagfI4Jnv6Zk6r7DwYU1Tz
TuYd/vxAvwFTN9kcw4SODJ4np5aLZYtzgFnbN9Ey2RcNPfK4EWQyMrg65Gd0kIfUdvc2+F0Z02T3
3ns+rDnhls7VOhpIWoo6fRgGVb6FUzvB7zYFhqxGWb7xxqh9ZeXZpuLJ62cNZ0DDjsRixT55/e5o
9wN2RDe+LYzbtZv6z37GaV8sLrDWktGXgZH25s9v6Ddbx4trnqDNKjcxYFDuDXIfx8SevdRJDtxG
LuC0xrnT++Qh1CqYEms7TvvSN+7/fAO/GwebkxGOMAFU4GcG9M/rU49xCIvKDXQhzXlfyGud58Ur
g+3Ege95Nm/VE01kH3YQwu6Xo0128JhbZd5QVzjOftSdDXs6tziZ2PAs3nuNzD8YvZRvYa9R0axO
C2wg/LDdu6VpZLsG+TxkdKMxqleKhhNr5e+3xqQLWZw3ztTp5g0lpOyjwb1hHIe7FIrqGwvvjc9d
XsJWqUTxbnDmFr26dDogRE+/161n7fNiKvhTFN0Vqba+1Y2aX9nWT5J+ftwYhQz5wZTZEN9fvjMA
omiWkXkzwm+8CGB8lMlG7riQk4Ri4emCdpPsPqDv6i4FkNWTI1WAoG+Qi0WDIkBgnwn7HGcQwo8b
o3/4+4EDaEEwAwWxywb38vb8fpQmx4QbQ3jtUbaRiMsqfM3q6jcrIomMUPVCl8bvL0y2bLEyUMvp
pumtqdrRbcsfG7P04wJLPvfQwvh6Zbv+3b4DNQ9qNAWdGdrhtp//NB/6dZoJ45E3gI/q0lJgQbIq
3Y/Cn+27GZVjxLE+r3yYtbN17RaWPsNkaXqbrvStXxmav5maTEmEDxAwMMkNTgq7qis7Jw/FTZ0Z
/n4txm9AKvUrNcNvnxdWE9WcQ8MQo7+Xz4sW0kmrXN40wsbXM0Q0nyOmPo5d7rwpFjGz9ebwqRpi
7OGW4vZtJOui8n0rhPnKu/+180Y6O46yvuewK8D2enkrQgl0HIa4mXPOCpgAfejX8escmp/TDjYR
zSUZOK9tUL97xyxvtDwxBub0cHLNqsfLxuv6G2d2SwwjyMRIS9dLcIDHL4XOGfgSCXeLfaXr9QlM
+yZwxnuPTE5ldR+zreb461kFZ4qRx5D3qDZOtuXVCYcpUu1NtGbinOHd7qLFC1556l8fGv96wkao
4qkA8C18+aJRqohZdMNNo+38sTAL+WDlnf/XT4IaCeLhs/fjZsX78iKdtdTN4M03aGXFF2f2q4vV
q/pXnmS705dbNheBlciMhZLJAvHyIq0RYWjnzzfKnO23CETVebquLV61k9e8xhr+Tf+fQwk4GfiG
C881OBkri2+Ws5uL/8PemWzJiXRb+l3unLvomyl4H72ikzRhhSIkejADjO7p60NZf5XClVexVOOa
aJCZStxxMLNzzt7fvvZKnCtku9vJXTo52ZPVTViEx8lnYiNy61HHfXecqFxekHGlp8Ayr5KudBDQ
e0MQg1ibOqJX+rnAhWZ1qBn//Aj91qigRMOIAM6V/ggr9G/rBnrUGUQaI7MJBmY/YgLc6MGQXSAz
ymp6nE5WRQhMK7SOY6fxZ4+uP+lwmP3lM7B+klV/jBKZng2su/c/D2b/0k/lfO0W3hJxDC02iw6s
6M/f9/wZWCtScN6kD7CG0bE6O5rPWCG1PlHXY93i2Bzz8crVJ3Lb6vz6zxf6Ofr/9Wn7eaW17uUE
A4Tv3NSCcs8awUnx3vTt3aK5GPvolninbAzI4uuyPNRnlzn/mN619ZDe1s6ofe8DGZwEzv+HDz7N
+gL94dMEZ9tD5iWJazY9+I+uu2ITqW+lOapbXR+vpGa7W5nM6WPpQjVRWMxF0gy7GXbOwXMJEY8a
UyvmD37u88Ps2f05V2gwz8nyNm6vFyyakuaQ8Rbjxb4bR2Zw4NrysMejAxs6HUNDyL9d1darmxj1
mGyt9qPg7EBCV95XmdNde5UxRr7sTUD+TvXBgnNeI/y8CEtNwMnABgjtvn+isRjLtix4BERvfmpw
lOwY8F6Z7bTn8W4381hPHwCIf9uh10ui42e5xlzEIf3sdy6ZqS1BL6+7ztd7hE6meUkq9HLvg+FJ
uMu9Av2mNwnHAz/7lE+Q7DcUzbgzLaMxgg/etn99CRzD4ZWmFIamcrbkWqhTHKPsqFiS4IIoNZp5
2WAzcY5z7TPrmxG6lBrHoGbwDlgYtlLm6zsKg/q2qYR8+eAtWG/4+VvAucUKUPIQTnYeT9YPiHIQ
t1z3w6yBZG3S7osBv8OPFk6VuIjrYLwiGAfl7UQrKIPeKNzvIpl7edIEUSRkR/iDE2qxUnvMx9ZE
VB6unJPNVP37B5913SDOPysLM0siiyHHnLOVil1Db6amuh68OlkAYtkuhDN98fm9RsyBaLdBoUWM
elPGfh0uK+Uk3ndrYZId8kuSDfLnD3R+DlifrLUsQy7m6Jy9zn7KtlRT4g7i2tDkkkUC4d7eNUo1
/L88Mqu3EQGxx7Fj1bL+eqZG0cJYOFu/t8VczWQ1zyMgVSWHqqL2o7iommMNLB43qKsWYJspauON
kFZ5ncWJrKCHjOpv26Z8eQwjVH6MiO21Jn3/ofy+TUwmoVedPweX+DnKu8FI06847Mf7v77NpPdY
uAN/qm/PF2qPgPIiLrWrZvamow0ubztBLPlgmfiX94Auo4Uwl9WPltm6W/xSt3gcypnG+lcCWekh
jie1qWkX3+F0QmYFWKk8/PlL/cspg6DPgEEPBzCUcufnu3qJITyMwxUWqg4Ak0CYv9RjLcLRV3YN
OQlSMlbLwIBymg9lyWo0zm/1EPcfRZaw7py/WJzJmDcxP6VODpiRvP/yVE/ppJS4slIbHUUxIu/Y
WswZPk/tEnx2rH58dAOHaURacPp6tW1wRxGpkH13O9G6ssIkQbpylVdxDJ0r8HAGL3EaqGMVkFW5
N41m0Z51rYMWOstSPyHsQS4VqJ57q1oHNUa5VMkQmW4/XRsLkTIyd+Qr8wC7j0ghA9XcLYg4QgQc
Nn63SUuHrVN52jeFwfIOhhCisZQ98bUHxHHdjNP86pDDYm8bWaLvG7PSOxAZMcMLrIqpu+rdYRp3
kjyJV3zjpRb1NEPx+FmV+tTZRksueEmFERrKjCH6eYBso8U0izfkWxIq0mBonySyRYJ7zQ6wJCzc
/Eiy+PhF1CAnN5mpLU3UFAX5gN5gWV8NKzFFOGgOA65kWfybDGiYhG1imQXyE71W+KgDpUJsPOrQ
10yrcEvnKVPnWboVjZ7p5zw6EIHBbPqfQXX/c2oNlqRmgo0rzd6kaFjgHo4gWhGv+oRENQG6y301
NEzC82FICzyi/0zKa6pmLfL+GaGTQedcreiRJQRVkU27WGnBdBvUg7+3fk7jA5ucvkO3Dukh7erj
pv85ux9AOS0heJpRhvq6PCPGG8kVi/12ua4sWbC59q4swr5hnL9p3XLiByzKxkEqxer/CKwCFABG
3+LBHJxWbYKhA9LYxE1dbhBM6j4Gf9eRW6tPUEJCHmvjzRIk7Z1WWWybCA/MO3csTePa7uDREgo+
IE2onM4ot0unVHsw+HG/FHmHcKk3U8yUEBRrOO8mxku2K5UySg8yg2E9vdx40aavDeq65VTrMPr2
iR23r41bdMu1zOa6iozFA/dZJH1z35eALTczNkGEIlhXjcjNDOd2xnL8KVkkT5A+l7ILlRR+jaRi
8ghsaWG6bRiF8lQHkMX1yOr8sQlHUMrTrplrZClVa6FoSQWt1GggnZTWAfjxAHl7XIGYquAQXpol
WW6kXeXJi92nPSILq/buG3eeHqzZdKudDZNy2DHwmlKk01PxoE+dz/6oY+hGxtoNt0M8DndGw2Au
VGz91TabAvPNLSZh7NohMLfVkg0XnmOJvVU2vKUjzLwmsVLrCC8FxZoMYjccR5E/ut5sgOVUbfqA
x8C4JPhGu5CoyGscssZCOrOPnvHYaHVPaEWQ3Ux9DEEwSzM5oiRU/VOv+7UFbTANyq1aRps1JJFd
shH2MP3v2PP/L1/4L3Md2/7P8oWHl3p5qTNOid9/Zlj+DKpc/8o/vhlb/2+EuHCK8KdQ/wJd/49w
wQz+G0ECJ0Vskxymg7U8+E/mJOIEnwMouxmGYMYu9IL+j29mdeKgbzaZrLGzIoqgJfMXoZPvj1yc
bDhoMKFzA4MWFybSs51qyAozIZsajGwS59M2jyv9wPM2fTSqfV8Ur9eBvcCeRj1MZILzW68icJGK
YZkLs1zAWcqtUb3CxG2eOQl91HD4/TutZQBx5nSCaSYFZ0ePwmRBkM1I9TulMDAr5W+WGF74L7/z
7T/H5P/ZMfPPN4Ifj/OH9xXY01l5l3ZWUKHZ5xvNmnnndBKeSmBm6Q2eX5ChfqdXHxyPf7uHjIAY
RNNEgTxj/OZqKEgl8mUruHt2l5I0k2XTBl6Vjec2T6YPzlMfXezsJpLTRUKY1UEVNtY0tNJsrMci
saDOyymRuz/fy99+MUpk2jEkeGITw4h+Voiw2LJhOwM4RCE12EVevUlGp/3gKv/ylVAa0JSjyuD0
e95KNwgXZLtSBTvqnF8UYAv27doI6hzTjv7+CyFHMTgA0ptzzzuaRlYiRZtGAkl6YRzhptLCDZxx
//dXocmICoiQFx71s5e3rBRDuHnG8CBsY18ov4yM2Mk/GJZZ60/9f8tEnnR+HaaQjFUomqj7z34d
E/8x1rECmleS+uDSOuK4fG6iSPt95QxI/7ylH7orMTjyBcVuPl8WqpbGfpKCOWq1VG37YE687VHd
BbLeUQ3EPlV6XV6xOzNZM6gVjHBo/ASc+NS7zt5l00T+J5u1A+7pDZKq0Uh+jB30N05KS4P4FA/x
i1t6iJ6XGop7VDO2+xTkupTHLONMuKlV431JbFSSH1SQ6zc+vyM8qPpq62ftdM8KVVYDamINYD+B
CFC5HVqxYeA15R1AkOKTO6wO2V4ZSIp1B2eMBgDgr395+qgYKBlLIAM+/wB9N7i+MTog93TN53yK
cFq3sJj8+Sr/8sKgHqKU4eVcW+dnSxznam0Aq1Nw3OK8bqJPubDILNzohEK8/vlS7yumn88YOi4a
MXwtc813f18x5S7SF8dJy9AGs/vmTUMBLcKxUMPi5szuayc2nQ/ap/+y6HDYZXdGlQv8yTn7ETXY
pQ2O/TKk/Ocr2tOwyzJ//mCbOL/KKuSxqefJ0aKFTff1/RfLrBpLtBGv76hmFNBGs25CrDsO/ge7
w+8XQuzFrrBuSLhpf8NJFW7XpBpcgNxw0xO5ZUbocYC///Pv9G9X+efAsCoeHXv9HX8p65uplmmq
IVj2KaxCatx8Q1TdRxX0v1zF9NeYM/BJJjK4s4WtYuTJIFBVGLfc6qJpwA0tQ6nd/vm7rLf+17cY
fzOWTdLfDIeWE7qr99+F4AAlkwzDT9At4g4sKD4F/DxvRvVmqg69f2pu/3xFEm3Or8mZDY3XmqnD
FZl3vb9mPSHhoP3MvKVqNcxSeg3liOpJU1tfAI06+ipwn/GcxPEG529lRqw0fR25mDv2SwXNIDQQ
sJDcwPaFqko3On9DWeCTst1KRcVhWyOMhjGHPd+qav7WBXhtI6OCBBEVTVv8WORIxOHg9q0Jshq+
EhzCJZ/CwOoxAbl6nZQnJPSp2ACAxzJoWHQEKXhMROnlArcblw9thNmyxnsnmOyvTGrcZKfm1MQE
lcRQ4abAGg9oYF0LIl9bQfnV6MNv0Yx232dDjEukjdiponhElBnOwrPKKMD4RBAFmyZ92tigihFx
mX4ufYkz0AgEADYb70+D2cloFRSKFIgqqTKQWmdzJM0SMLPBUE8lY0D8M/vY13IyXLoBgy/0XTVM
jmRqm6Y7lcWtjj7V9r7ZYtbkYwBSDWVoP9qJFVInew2pB0ad2+UmqekAnvQAITtiOb2BNoTTN+UT
TqtZZakzCCCk14k9pkGKzqScxoeFjaiKVoNkFrnDDKc3JLzF7wD0+b62gR6v0xsJhsljymXhQwro
crxaPATlRvMH91ufVun4pDVV/AIQeOnDHpJoDlDFnz8FKE/esFd6JExUlXwYVG5r3wShBA/048ws
gurgV4fGNcb7xHeGBOn62FShnafVsm1RfWqP0q8nh3ybzPjcu136VZuF3mDRMsUXmdRZjN+u9ygV
c/xwxc42CwEUtfY6ERJxPdqRNMgn2Lk54Kg0MqWS8LeHech3ttKGrySD6OKrV1S9vdUGO04JO6I0
2KtFWPNOc0sbo2U3WEDsuoRwVoiS8QycdMzXPD5JoR7omvdVawziDshEWLBepQnPeVBY1qdSTzOX
cCJX9m92ppnzBShjSzv6jswGKl9AxJEWwIXZFbJYbrnvRv68isr117aMy/5xbpuuOyhplGBDhFYb
mzmevc/JhHtykwwiv68I9bCONbmE2rc6KOFNVzgfiEWphkTfOfpYACufiwoQTJcJ7wdM86rgnll2
/tp55aRdD42ee0DAGys7+QF6sUupVAI0PaW//a3TugokY93SXA7oMafLweGNF29SB7yCk3ZsicEG
RYxFxsVldgfBA3cR3DIgJKM7m044OKmjNoVRupgNmWjT3JLK7kiKqeQjHlJbbpxSVPVFMA0Ejohg
IQXVsUDzh+2QcAZu8M1VVzANzO4qzbKiqrfo5sbE3ndWNbrOpqOgxfNHOqnOMx4MJZLlrHFIv+FO
F8WJmVRF0gWlXoeZbGm+zkNiHqvcm9QtS07a7cyhNdKZ2A/h9BAp89hpvyCZUH3/vSXqRawWYVAt
jbed3CDxi0MKE3EpnuClGQng5Sm7GYYyJwdD5LDkSYEw8iQJtstSyBHvsdmmRn+BIyjByl4u5UvM
bfVDj5bztBXCDB6CBDVLmGRqImqUEcvT5NOKZe2dEidcGqusd81YYiYabXcd1la21kY2ZQIuFw0i
V2gTXOeHJMPQB+sMTWeQV1AuHLQ+cNqNKktXvY3gUcrIGqTqLtChmmlYc0rV9/MEO5W4Es6pWwHM
2YmE1PHCZUslsdgOAMsOk6vp2VYnY+xamxq2bMcanXGb9wj9jphoPaISGl9UkTlawS3q40WgOjL4
9PTGWLNFh2unnxwyYnXGqLyZhEtOe9eJ1yaZSfMymkUh4dMKod8xSVrik6jHGL6kLpLb3C2rGypy
reY0HWf3/D/wao1qAv6H1KwrLhqGJVQVcwf9D7ne6EcjBGfjuGDrqnc0HP177pQJ7Ekbq8/NnHhx
ZDRu+b2X0iPyZTQdKtWFjJqIRafOThb5N98035tptVFJWKGVe7RNxaCJb5qp1qEsyS8PlpH3ajcR
cKgfe8OQ0JQdbbjSAOCbIOiyBMp64sfry1IF5c5jVXnqvV4XGx2s08M01dSQiLRSZHsyoZToQOIb
W5KQ3RfB1ilgQZuZHqWa2XytGtQzIYopeSRPpGFU3FEJYdNUrNaeYSxPmsdpfGcC+sPH4BJQx8tB
Skyu1+LKzj2Mx63Slb5dcFo5UarLhI6rwGIXTW3V8SV7J3lUsPydqKrHVkb61Njp9wxvVfvIx3Sa
Y1vhKuIB0lCdLilkqYueqAR1gZGUxiY+MgJTFKkXGBdJKYm/2vw1hQ5QeuJoYGtLorb1lxEuq0Iw
NKRYxqNc6mZyryb8UlvYDz7E/9Ycm4jwmUK/6grN6zZr8pUf4QAnvkHIwmxOflk3XqQLqYjeNaWm
9gEdFX0HyCxejjMZVcNlXTRWfuGz8GTbybTJ02mAGjpfoUoXNijIwSnGY9WyJ+88jG/ZEwhhGW+Z
gvPnKInQvBbIFkjUsIq61S+DziMMLgxqWqp3MChF+y1GA9T+GHPCNve1RSTYgaGInMKGhTk7LJ0x
AzIoVlStxtpiHMg1Sx/bIsHekWruyIChIyRli2NLI2whDrQyygC2sKSO6QzSau4VuUa2CwVay1qn
g+Mt2I283gyIKlBZQgR07dZsqJydrIdMt9TaTq3xlpDyRiZcbdskC/TasFjIwxxlHvNRR0jsaEx8
NjIdx73fWKyhmaQa3Na0vP0NRXLDGSYDf31ygoblPps4lM2p5ixRynQYiAf9v+s2c+IcbOIwtVDd
2Lf2CgFeFuWT1/yYWWZ9wqjS5NEztJZnkpUivkB700L5iCXmQk0XEJfZ6YKrBO44QdY0inBKGlVs
b4yZpKFUN0Zrs1id04VkTVTZVsxqvb+l1J6qCm9e6JelwSbnlCuDe0zgoZeZ5uyZXMhLK9Hiahuk
87Dm6DFliQbHmp9UN4D3ktJ3N2bQunANbBhRIIvLZtu7bqxvh9iMM1iiNA2mH0juHRzZujs8TAiN
NWJEOH9GWurPM/BxhwAIuuH5s1XEzmvmwG+/LIRilV+I9GNZs6xpPiGIVWZk11qxb1yoYTj4IW1F
64i+iECEO2Ok0BU/5m1J+7wMYKuH3ZTpn3PladiP2Uo5f06tWe20Wnl0HOLGumcyasEfhj6nwq41
Km9Tth5FvYcsHl8kelgnBNwa+MAqQWvjOU+dh9LNm2+2F4/5XibxQoeJFVVncrX0dug7muttGRtO
/p3HuIgjVDJ03rVT5+yBRjGVW0tlRRrVpSlPJKilKmysxnggP0Ik4NHJbhp6r+b+QMP8uRHjjy5M
iL18H5tmXdviHA6pCeC40I2x3pRsYanXBOzUoZFWaEI71YjPuHonINJMCWke1kUwR5lPvE1ouJiU
qTBStiLK/4IwXc/v7hQJMsvGHBROd79OjXzDFDAgA4FnEhO329lPTOuTIOK0Vl4M1Db+zumEXgKP
HSaqlyab7/5cSv3MCH9XvVEYIs42MI/h/INZ9L6S0h0Op8YCZlDrOfScbF4OpjB9HM+XTdLG7i5L
ey3YzyK2l42XjZKZT7HMt4vRM1QD+NwUuzljMdmkdbk4e3+qbDIhXNE3tyXqrvqTPXSDH6VUbMsO
TVduHhPo0F/AX9fDdplYDe8otZMswv6c9aHVuO4XlJSp98BEyzoC3XC9ja9E8mQTe/uUk8QY3DB7
MvR9XvBc7LU41vCeIo4qmFCNavjy53t03lShbYfkDusZZFFkHiC23hXrqSRIL6lh5JH8ZTxqRFAf
4iA3i9Cpcv2xtGf18OcLnjeMfl4QcZCHogSvzDrt+LU7MBBsoxczroqp1MvXRWurDUUH52QYxEb0
19eykUowIVmJl7+5pQrXGnpio5rQaXWbqI/a35XLkhwXF8P6ny/1e9GOXtBfm6DEJqKVOevhBHW8
KrcIrox98TnIivlqJmzog3v3+0XclWq5zonWqY+3/vtfOiu5DCrJFJ2DSaryH1VuprdtJcbj334V
XhaTGeX6zqzql/dXqfyW0oYihxCJcjgYGTNHQ6+r/Z+vcuYVoBGF0t5bWyoIqM0VzPb+MsQHFegb
WgEjs2fh72ggTxwRScXAINs6WOCV3snbODMW87GYNG24zynlFogORo8kZ55t85KdSbrHWRmzd0yN
hDw1kIpTsPnzZ/23+44RxKcHyEgNpcr7j2oFQkPltt53r/9kkUx47LTG+2Ca8q8XMT2AdyjnEKqd
PUEGARpmL2a6mR1lCOda0fobIoX9jzhuv72BKG7Y17iQy8ANVeD7b0MswiDbPiFy1u37nTamfYED
w0ckb4+y+dtXkAYdAkd0vYwgdKCs7y+WLorGlbO0RPYu7XYptQ5tp//Umo3+wY/0W6uO9Qt/NTbn
VbhEw/v9lUy79QjcnRXUhwQc99yMR3az/CbD5noF9AhKuQr0v33t10UTcQ9d9nWE45zdS3KHlNn5
DA+ySsQbm3TmnWnzNP98/v7/6Py/6G/+8ir+llV+9VK+jNmvg/Off+GfwTnh4lifuO3MihlsUV39
Z3Bu4epnuIvbkxkeHlaPn+U/g3Nm6hjwabNjvKYPTif8l7m599+8ECzkKzjYYa5h/M3cHOf4+1cN
exarBUZFpG1YvFdd+ftnsorzPIdyT+N08lF2wlWRy2VHp2kXF3HzlNY6TQq+w7hNqZN2SM+dI8Tb
7jYjLmVT+0TCdGZbcrjLwHcVWnuSBnV3nQjjkqYt1C43GQELdVMX2oPsT8lUNkch+nlDEDA8IXmB
C+jCcSvzuxnMX6phjYCOP/VLTYgNOR8Nnc8NPiGiGSfxZEMt4ZOQXGVK+1RydbGiMcbxhlgJh8Wo
lkctqJFTUayQWC0IDJ6HC70FL+ca2g/NDJ4VZ6YEM2+n0QKYDTKbSNcNFX2y7aS54iTGUaGyyprt
ErSERVPvzEW7OiZf5tkKCe11Doqz0C6h7LoQ0rhHPrYLrOa6tzV7t+jVA7NF8lnrDUSOg4jloc/7
TdDOh2Zt5RL4FGyHsevA0aU3tQYAOu6WTUrjgyDaK1srHmPSSTu6nVUZ3Bhl9pySESUt8oHKbNsU
NrA18TVeQ2Wq3qW0sczv0KPTL3ri1hu9d+bD7BjaBn8XcBNZWscsQXQ0xQHaYX9LDVQd5qqwODSn
xae6TS/sJnttdau6KAJf22qq4/QubVyaSn+18IdteucN3dEp1bU7Ip+dnOCDajcU6oqU001VjuNL
64xq71h28sk32mtZdCfRP2OSi+eg2ORdQeSHRS4nhftx7I3PPFE1AT7DhRn0n2qzvgSvNrPRmua+
VO7tUs/fW4zjG6urj/SYiWtupm/JOB+KnigVLy5Oo0qXqF2qtyxTr8xHbxaXZ6n1OYXqBITlmRZz
ph1/4M+ootyuj5TrO7qCMzCfxdo15AsfppJetefk2zYHRloMOmELom7zm1xPatQkQ0mK3HIJad3e
1+OY7UYr/oRaDQQObsDcWousrDjoorvuxow1vZSvDIFf64Yk53k+WoU60RlaRV6otVrDIJGgpxFG
CsKtKorvXebcEbb7g2hWFXoJZlFS0r/b9BsCk2HoAvDZEXCr6MU9+nb/iFztOhH62q3aBZVfUefP
xsY0ZbnxJ2vrxemxWeQpdetvncqWrbck7stgt9+YxSAjh1wZwWa6wde4wVv4EEBltgjDM7TSobAy
I3L+3hLabSazX4b191k7YYBI8GBYiIzRoiiDvEHztUgt85RqbP949/JQNMLdEKZ1koXzQpNv265p
yMqgPXGEgUX83u2SXAD/i7yu22ApCGfjsFJ44O+8ubNzMuNkL9RJDbvFmOAxOkTeaiYNnaYM3Yyt
uaqOdbu3IPpUS7shyXQ3Ty36SZ6Z0Tdw0vEu0APdTJZ+WZfPVncPKZdMNAOZCaT8jM/OKx8V8mWk
NwxBxxPPUOje0hIaFdkZns5/RAi0kJGd6BYq1MYTwOfg/fB61iRnkL67INZ0izbnYIJSURF8OZMK
/8knh2U+De1SclK05sx5dQhhIM/aZtVhKFtrmW8fg3jS0696XrtjRfycV9R3OiVnfeMZopJfGhrZ
BvMwO85OARxBgORwLYV3iGfOkZHqMRReLOWMSbKDGwchikMGUKUhRabj9on1DRi6f0OkPAGqBkfR
OxLCbI0EL1scp7whmdxaqsEhIIIxBDGtNED3qbSt57IoJ5PGsi7afSct9zXRE5h8LQYJCwLAMLA6
54vscTS1iQwirc3xwZQ1CsbITaycLGJcAtW2Vyiwdgv7DW136JehkCKJg7AG67ZGGJTN7YJjeht3
rb9P6QJ/qYjkjeeSF953It1IE7paBAhdxW13LHnLcQQWn6lqyxf4J9d1Xt4gqUTx3dXWQxNbYMya
ODepdud7yxC0x2yv/9K0fr2Z4vgJZRMY0FG9BbYNdlxM1Y3RD7w6HCZbR0TMfley/Emr0uAkl908
dlE/FRe9M2JBHcIgS6IKKSmjs0ihcByAEybQk9Cz3o5WR9ZPsC8sfnfNiDRBF4mVFsPXcjJGsF9x
siOeoboaginfFKJ/yBhP0M6Iv3RWtkXh6V2OA/9Add9hjh88vyIwzU0PVeYdgOeF0nT8zZTDUI8Y
XqmcTMQ1o6bUxp5ekopPGqqwuB33lhqcr0CcrdAkvSucHBcWGW/R0U3Uk5syAxyGBbDcifHwBkpX
HE4DryQpip/cLL7yRbJjKn1PgoAeCpyzDxicqstpnmgTQr1xk4moeq062mV5UbUIGjJycpjkMl4b
IGLya2JrVQSkzt33uCx/+GCRQ4uO6iEdiFA1gqI8WAmzhc7ztm3pMOUQ81ZMvHvLSHp2nFa3YzXv
jKH6Adz/0k76fex2dO71az/9YpEEtkua7KLqxG1fO5FloUW3oEqS4qKSm7okBhou31OqTZdCLJ/c
kiY/54th07ZQt+jJRb0o9qVYDp7e/tDn/nZFlt2A0q02k43/1Wj9rTFpl4Ojrr0WNmdLK8kJFf2e
h8CeXuLxJsZeFTo5nZixMnYpTr9guWxXG049bAaOS2yl/vDWOP2TndPfFB6Lf4+neatVZr9LJxrI
MPvpTcpHeHanJR2W61irDq5OCq7LQNHJzFva63RlIfGG2lTdVk5R7Ac7f1jSl3rot1WmdgQYHmnL
MewDoxkLMhOn/Eu16Myx/UhrmMLH4EKPRk9XmwiUrccdEF72qaN90qq967Euk5Z26PwmiTLhBhda
kf7wLEpWpoRl2xzo9YamMDBegv1r5gijXRW1kgdAzYpI2Wx+EqbczYiVE904JF71hWH5lWjSg6TV
m+gesMT6ez4APKuqbYk8imPMQqBG8Ww5/cF1eBfj+ga2J6+hzgDWd6b6SDTaHgDgYe6m3ZgG30im
pla57eLLNOPZkpSCKMRGyNoQ6rpJXOKD4HzzyGB2G+vuvh+fpdUdcAqWT0ro7II3wUL4ctU3Rxlr
BxNuJlDJyIK/B7zjWZcvQ6W9korM1n/ZEPz0ncrogpDviBDk0JkIO48DsF/aY0WzeZvknrmvC796
EmPwbIx6ec87yVSOXmpIF/yqcfR9Uro/3Jxcrp4jjQxQMqGkhDdBGk6dtp+ytJPzBnIu3R7xDHCx
ZYRhbH3sbXunsWPO0CgGW5ZCCmpOfHG4RrXnFl/5q5tszeKiy+4qslXx4dK6zTBlNNmS3EJ1gYyd
XaucMFunt/c8ah4xtyboi5g07J4tQ29eJltciN6/JnRAO0pqd9QQ7QH8n7tECSYwcjtYwbZl25Fv
2i2fR6Rt7LRfRRlA9yWnfhuMw1Z5+wRXQTTo13bPxG3FNxGZLOPHfIwPQXYQ9fR5qdy70ugm2JL2
l0B+GzA8KDM9DA0eb7hbdx6BFaBRdFaGDp8E0/WwL1S3y93Yg7THKMAhgDHn+SEj3G3c68Cw90mw
MOhxdMmZqGofm7ouvRBF4fIq/CaoWb3m4dKahnzDAIBmZ2+OGwND5lVXk8Ahhf0A8BNco3DwzM3T
l8Xslh9wmzcZses4YdKrnGdo2zL5xdqyzMw38+DkLfIIAZcxGar7FmTtLLNNPieXVuntBuHu2prI
QdlvHbtkZo/95G5h9hoCnx2eynR5qDAQ8vReyH7stnUMD7BJy4im0bMWuxetFx+saji2PYAvXyNt
2gsuCZq8JIGF9hYT1dp/VtX0ypD0Oq3vAuV8i7Ns3Vw+ywkafOVvcdltc5/taYxb94Gmr3bAG5GF
nV0etaQ90Hi/IBjlCtoLEphh5HvE+DhVvR0c/Z7hxU010s6J682yGismCleSYWV7EABww476LkoY
YI/gtoSv7VPo7MHcvw5V4x6oHtKoI7cV+c6h6/JI2M0YDYKb1znExyZDMR8Mf3q0dEUxV/l2qPfF
AzLSq7Qq9q0ZH1FRP3IQPKmG3kTcgQyQcsb+W3ImeJZIiSI6+eZN3dmvTqadiOY6ICL4FtReulVl
vF9m4rudO7aVB4e/1Npq3BYWWM22hdRJ8CDOnFidxKSeC0vDi6GuF4FZzmlXTm32PcFSpZL8SQWK
QHKwnrWRfUZ0dmXPA+92cJj5Wdz40JczJ46vsbcj9PoScTPD99xlf4WjhdEkQrJWbMuyfpZgXZ/y
WfWXJOsd7MqbCNdWOyTyNwu9nihb1Z7Mg/pNYo3PrrC+1mSHbnCbXJe99oJtcNvW1WMKyzrKK+BM
mfFGLk1UWtIDVHIjTURHXnuQrdQjXZObUdi3vpe299Kud8yHIBuvsezCE3el9HcEHsvQysYfzL74
irHZsEQsmG9M1lU9YMUK1LCVk/mix2SxVLP1Fqcu8WXIM6J2qg5Amerd/2LvzHYjR9L2fCuN/9gc
kAyugG3AmWTu2qXMqjohpJKK+77z6v1Q3Y0ppWoq3QZ8ZqCngZ7pKSaDEV98y7tUeuzgzLZCxbNb
CIviQ5hduleGmixRe9bMjDhiW1T4+vhgTeLFr/JHyntFSyEUdQO9hVXTtqs0QVm5js2Vlvv3fVsw
6lPv+8h3O9V09Z4ZbCtes7raWP3wYHjFFwQrlomSkCpRIzE2Kq09PKxV1SRPXn7I6vQOqnx5j2cq
Y+BuU2nwedH5KYKXdkrWYX/CLca8qsqSSddkRN/i2KpcTfEYoEhBee8bTKCr9LY17eC7H4QyjLMw
Cd580U5XkRbhsS3nmbJlR0lM/6KWD0xCsgjyXmwDRHfdMbTUx1pRi1tZmeRDHLP30OfTlokctqcU
U9OlrlnyNjGN0alGimf0FK5KfDEdrTDBzzFMXZHPB1TUbOBQ9RXHMPt6PU0g+HRwX70tv3haMAYL
FMiVbZxiQV7q5bABnpCsq877JqEE/cQUVaKg89WXZEjKU83IYR0wkl/ZvhmuM6+wFoAV660Wt/kt
JaxyB+aoh9ho6Buv7ALWHuXoVRBY4glEFxNHpGdhaUn+qN7rE1JSPD+nzKEHrj8CEgjAYYAxmKRs
hhH7KmEeGWKy+lgfZ0n4OD9wtcTl2oymxOnnNkcdN+1VUATKTWZ4/S7FjD1dAUYaX2fJq2U1lsOW
CJRv/ToYt13uS7sJQpaB6vMyryufhkGorkZ0UV0UxYdTbKP0jRzcgAuSiWws/DsuAH7mvQEM74dH
PuWgxWQyfe+8jRz2ww0eQuNrrNsUvXI6uiOcMqiEKFgzRY2ognLeLD/EkR+4Sl5Ma0TfBjAHvrWW
2A/Pflsba1sfY+SMkl0XJ4EL60/e0F9uBoebanhD6aL40nQdisTYTIrH3sBQeGgz7cCoV0b629O8
TWfl4UYuNdVJKdXrCMhhrXfMYIEnUv+W6aPFfYhBUBh5q5bFv0qzOlvKvlQsW6WVaSKZnc7kklYh
rmywbB5owmCwHU86cluN+TKoafQIqov1goITrW0ZK49Clb3Hrg/yfR4V4pCGaACliryPpRC+5AR0
0hWSxh/Ty3lzh9OC/M3Xg/ZrYKow5SukZ+9oY1OQWH2avPio1GGAWOfQxMluN2bZMAeMRrEptYEi
liG2/prJSYcNfCn6YOl5Tbwt9bDaV3Ed73Qpjw4omlVfmrgft1GLcZUUhj6sTs8GUpOrqrcTPBWx
9qbUVkle6aTreSlO1E9Yk0qzR7lsApbP3AZkBwZzd4rOHsgq+35o82fVq9Zl5e16ppXrQFFR1bUU
EzQiQIZ0i1UC09exbukA4BUNEy5J9XFfAABp8D7n9l8M+D2/oxrWVggkgkK+ezSAfjqVBZNkYVLX
Z47RmDq1R+atEPORgV/JxRrUtinwiza9+7zPgrXMqoz62DkFZ2Ade40PsSduKXb8XvLWaIxHqwoA
rYNwV1IvLLN/tpr81HW2civJg0YekO0T0V8VEnhf5PEbJ7bt6E6ZJhN/bPM+19JVamV341B3a/gF
UDPzErFixDNa82owmzJ1qqRuH/ys+BZn6BouPIYr2xSTaW0pVDCss1xPiEGCqiduExNSE2uq1sWg
vegeBpl0iazhytcze1ggRWMcyJAVNxsluq0pXuXMaTpEAIBUlcjsNR7OCvYAPKbIitdEneh5Tihl
8EUHTEjbrLrrZVJtVaWWIhlhdjyLiWeLqU2QRIfvZIHVRJvWYdwME7rMqiepLotxYfLn7jy/itxQ
MrHYNLVug3bCtkFmZFH6cnvVq4XlCqVTH4U2zanHZHXbXgMv6QjTG3cNjQqu17hAm83DxrxFReOg
Fp5aEUIUewUcg6xUVyaFpkrTbGnKuGFKGZiBkAJ8KK8rs2tflLINnbqnGo4Mo1hgZOfaRreSArFu
y/4AZbS/xwWW6r4V8vDdTEAA6gl5CAVzrINe8K1giRpbyYgwLt8A1gdIiddRwq9AajIJ9eBqwMcA
hGBNu0RVA9TLizb3d8aY30IPKkh+Ur+6S1DE+eZTg9kLoKxIR0qDxmmLfKwqidjM6rsb1WSK35ZP
cY7ko974d0qHLlwmqYZTwmsROQU97Q6N5Y0Q3kfYfGGKh0ZdT5XXf7U9KT8kgk5bYiY7lVhLaRN+
E4oUbHAm+mqk0a0yNI8dZGDCyLJnKUlLqcOBklYms8kRnIWmoX4l119ogfGvjN6XxoOSCxenx9wQ
HfgstxwZ3SQJrIdOyqYn/sQu9dJDaX5Vc+2BTpKy9qpSW+DMcNsP5og/XQ6Hx0RULJc2Ya8f6xIb
N9wMmjv6TLdhhr0rvdVIfhSTYh6QRn/Byn2PXSv9XknXygMW4+WdJNFMryG6gLDjQzKNK1agJ9aW
hIuHSb8uGPtVoHrqN2/MUb+nD7bsMbR5CivDxc56Gbfy40h/HqMC62aoyRx0O/2eaOq1rOUFcOus
dVqwVUjij6sCIPZ3nb1SEJUd0WIBGXe1GwAts1Lh9Gb/kBhaswYjVNx3rYxjrDZgvqieskl8rxvj
uYmesBVZyuDDwqkT+Oqe8oQJRDt49JyaNFniVoKPof6MGQ6LGJpPvWxfjQPq7zjTctciuK+pEzBK
hWZKVC8K7NNzemOoxd52dPm6utgMReHyqiudiOAxfUkhFVM3H4fR5F7HonTpldHO7jGUDdHWouGq
3ZslNthVVj32bXvj2XgxU0Af+kmsQ5l6IUxU2Q3H5C2ou4pepHnfyWW0icnTDvQbNlCowitgwdoK
EZeVkDLvFhZRtFDs6k0YJKRTnme3NIjvB7L+hdFRK3u9/mDo+m4saG6XoWm7jTz7MPYbZjraF9T2
qQqKY2JgVU2b3mms9K0Po36dBEXjcDNFMiDSTHoSqpVteyjM6VoY0lc6B/sWcNFCsfqjhU/5ZA7D
BrDrXTnmr0XbhsvJ60nR8vRH7YNmHeQfQ6acrLKdpQNq0DgaSu6hr4frCh+bFR2Vpz6kay775Z0v
F/GO9vN0JYVeuUp7v15pCVBJpGJbp6zFAQPCb0aSbG0fIQ3ulRrgb/5INx70VyrvGBsDzxo0bVmP
NcMjhhlbfcQJSANTifqnnl/lrSFAnRsOUMK1LDzZkZWSlfMgFYDzZZ11ejnDl1GPfSfrbHhvk3qF
P0u0iCWrvxtaBSkEnK6oR8fVOOUIKGCruBjaJuYNJ4s7dzoUZXLnFaHlDr76aKolMglRpH5rcdOe
JT6Na5H5uP/Y9hjdGBE8gA4tdPzm4mo5NK9WVevbSYrrh3Hq4q9c5AOMmeAFYeTwqzb51rVXe5us
Zbug20d5AsRPnlB99otyR1UEWtBzQ88CCNKi9y9iwZmwasQ90a9ewShwmHkfvDab8fuuYtnPQ0nD
jraHREuKwZgtxqtGB0M99G8qcblM4i8Bc5ic8RBk+3gz0cUhoqE0BjDADYJWv1INzmkxKG6txa9q
FKyykbcmzVuYvbdKRPxUVthgJwquEwqNaiUWbi9JfCTQSxJ1nCeeQkmCAhE0Nf3o5kdUl1+m2A4O
NjZNwJCVWdkVcxbQmsKforUaKoDRol0GoLhWdLrahOiAChcISvdNL6UKYGLdY3FuPU29+N6Z4R5d
1x3GWpsIQxd8KRZmXNNSqTdBn2Iv6pUHDEHK615WPORjfIY5KqHaxo7TYaQxLoLMz5dyaBPUIl6S
3lVewAOYtqAKErLWVt8o9iHTQLZqeMbsYk+S/EUBehdfy8fRS0+SwMK2sHnd6cbAPIrQPmcIwRcE
VJy2TQZHpBWpfi8/hFH4NFQYuxRZsNVKcLqDt/cy5UqvjHXEEGvB1G8fav2Oi7GmB6xE8jzXXDWo
ESAXQSmCajuXHao3oWzvE0gEiKHqp3pq2Dl9D+Nz0JUd45BHyU6XHYjKZSmVXz2m205netpVzJus
cqMAzZ0aWHno5G3imEdf6/4HfA+HqTGLouAntphC/a3xjW9VM5PhkA9NhcIAK6Phi83eU66LdKcX
HFjVvxbd9JiH4XMuV1/lgbFC6hVuW4/YQlyXXcJnLQ0ooEmgrSIfMyRAtQsbuX1VtBLqiTVwZN1X
MHbhVqyVu66EI5eyDlHYrzzQJLSolqUs7xtfSzeg/yTyZVoNcS5TQAAd1jLZ1ZVVb5TLOpo2dgq6
ti5ysOOy1ziU/eivpYqT6AqTrnDYDRAO10GqWU9mTH+5n5TAkWKzvkFS9HvLtKOrpfU84uykIF4a
2J6AFVYypy6mb3qU30XRAXSmi6y+jN+ERgGT5I8lq3CYYoUArhiPSszvGyOuvEmuYIE0jNOOOftO
7+Qfhvw96qr+BTvecjVr3El42RiSuQDDb18D3bvDV2cZm+IGonXASCQ9xirCfJo9kXF3DxK5xmaS
Memw2+eK/YVdmt0fBQ3ZqIQnNTbGHbDyzdSYoHDzNT1VhhqBxoScqx1hDDqCsBGwX7I5rFMVPZWT
ny/CXvwwplVW88a40+WxkwX+FxX6WZ9YTBZVH7cUho3DoOxKf7r3SEHQ8WfuzIjET3/4BlKgIWZP
MJ36td6StnLV3JQEebPI1tjXO2WrLnJ78GEHeXu/T/eiTCk/J6N1YCNtokxs4ZHVi1iuk+9cKP6y
s7VilUn1Og/prtd5Xjm2CruR6oTkIM1uOFqQNvPpnlpoCXzZhh82aQ7eRrmTJ9i3qGb/SAeYdldb
bHBehE36SuK/SQPpKiuo7SMzefVrRACT6qTZ6PmMwgaef8tEaAnnx8UBE8x1LRx/LA8ZSWF6Svp2
q3gMUqASUr+34TFVkpXAc9oJG8W7t+Liey+Se1h+C4CY8lYzGpqP4d7GOilS/C+xyQS/UIofaQ4c
YZT8dcMVAtIPsUP4QzT9dR93vy68SgPlpY2N/EptKw/gsLaX/bZ1EgGWoQtcO+vHb4acVqcQive6
l2j+mTSFHHLGTTNKXwctdjOoRytN7x1wIP2yiqDKmDGCZa9J5F1DBlvaI7bP3fAYaL5jyf1DruRu
pTY/6HUyz5QB7Nfe+ITYa/it7bLbkWK1r2hQF50bI3C3aK1ybzXNXi3a22z66stYDENxkwtloSTm
HW27NUpL69YL3RkZo7IXPVGtBzgTVKYj0bm2ViLpt0lDTBJj7aRdiEKbtUi7jn+wmuu64GqG4wdc
4YbxAJw5ZTXk4rsEUHjhV80VnLZDRYyHPkc77Q6ZIvJMIB2Z396IrHQ6cUzhE2ACgsnbAxTCXTPK
uyCYUwGt95bc2VSAsgPzLt5Y0hepTJkrK92+NnvQP+NaEWj5KvUhyr0Vt6xjdW29BWi5lLqNbKUk
key90Fo3Y/B9rLEExNhdnqkELJ9MjEt887Gmlx/nXrJuNX0FwWvJDPFerctTMJbLJvbdAOQ81LHS
4YIMfgifKOuLfDkY8ZYaf1GhBTZNQJpwB9tWxnhVKyEnS0VRJvYRnOp2sUJrJb0j3exXEVPiIUqk
RRo961W28DXpsUlr6Ey+W3iMdifqBkFtUSmMDdR9W2nbwpgaZ5IEXdy0oc2ur2ZiKjwFOVjqXbjJ
YHxjEzX7dqwVr96l0D69yVh4SfqsJ9qpM8cbem6JM9DbN7J9V5UbVK8Xk14Gd1KdeRLzn3FwTXmk
Tx8V45vqUTp5o/YDu/FlMrFQenGPS9zDpO/srHHGRH0Is+4awV1MDeuKiqqo3cHGJz7Cmm4Q+ZpR
I+aenUQdbbGzR+5HNyvja5GU01NNejpzCmi40k7RfG2njxm22iiMTcr0vSZxQk7rwU6mB6vuN2Fr
MSdP7atosspDKbfRNZCk6Sbvhv2gTqQ63utPqLrbPyHxPwuVKDMS/s//elajeQeqqQrGFbhX2Kps
2WdAtcLuJi/O2Bpebuo3Y+wZ5VpD5+s1M6vkVA49jVS0AM3D0BVY1wLMaFS3Txj1XgBUnktH4jYB
8g6raND6aCR80l8NQxLttJl5dapeP+P6xZdW6AkmiyTN4vsylaRX2vbWY9Lm9YPVCAz5rL5uHAlU
99v7svx/3OV/qfO6/2fJoofnMGv+2Lwlb9nzf/vjf9Xf38BA5dkfz9nrH4+Q+prn7I/X5z/oIQUf
ZY3mP/YvO3DtX4gnIjiKBgZZCyonQH//NmTS/qWDMEdRyIBxgCIp/9Pf+EzzX4bGWNFmqqALJF9m
kcO//MAlpJJ0C0wl0n0zMf4fWTKdbXnI8ND6gUCD1rcBfCLP8xGbOQ3pwFA62Mlx0AE5M3MZXyAk
AstsU2XgJZ7wOC/yFz/WhsIjyxNV9yIUNLvcSDWD4JJy+rtSxr+P4Gw1MQu+zS89A1P/xJL+BO5H
+BqhEKLNIqHxvsDDktsWV06GsQIO0wiGEPqd1QQrXD26FpIOYvv1ZqgnISVOaOJvDsLSmJgu4jNn
XpCoODuWhsFSob6DgLCm4q3F8fy4Wr4NWBJVPchGTYROC+l7W6q7uDGDZD02YydBw0YJLyAUw8PQ
pmWjQ8u/jbJksMkwhWTeKb5vyZd+1xyYflo11IDgQ8yQXdmSZw2SM3y5Kko48Ua4qzI9yUd3klva
OFIMfLZ2ETGARYong4qw6gJgaAa7txdat40VO4Qdp3SRZ1hLVFHGCaFFG0EaB7xTHT2STJkn9PuT
oQMrA21IYxKpMy/i0hrlvzSn/x/Emcc85a//Pv/J3/NirEI/aN6lvf79T//RIu7D/6n+n+9/iP+W
z6DrD//gvquU3bVv1Xj/VrfJnw/469/8P/0f/9I6exyLt//xX9+x2WvmP80niPyM5p4B0f85Cq0o
SM//7b+CC5rC/1IF3x6M999hBaQ1FnBwDRgwkHDAMPl3VFHUf2kG+xZ1FRUerj0bx/0dVVTU0gQE
MQLVHBFkVfwT1PfZOQbjDd5bB/GNKNusWHVOryitJGx0tdaOeG6OO0yq6y9dMKsE1JV+E4hsuomN
dHQ802qvpbAT2xhW47Iv1QQNwz64ZK5+dnLff49OFKWFj36vzO/6eHIlBm2+3EvmzDAT20bLyalg
zO+1idlix0h5IYFtWk2RakGETegiSYW6ZI6U/iNBovcfMqtdY7/H5MaG6PLxhwDwFF5mt8rRy8ig
Aj8AhjZO9eanLfKLVOadafXviDA/BmF1lY4ln9IQn+TqRrQvvEbtvKPkJXi+6gKn4ZRyYApMA5hp
Y60Ho9lrqj0tgaj0bwNqs47HfHtrRPFsHV0lq5TBw3pIfSZPGXwxq/dojyHOONPKAQbCuN0biTSs
4oI6BCpk/ZQCPEZBNo1sV8sYZvjiopUZ99vPse7PN+NOhUQzWwjO7IQP9C8Am2raaZp5lLIMZL7k
MOe7BtJ8KDMURs1so9DVB/ALtAyroiBcCqZhWstscCg3gd+6muytiJgLENe7FDhIRONqyLuHRtcZ
9TEjA/pgSFe//yAfeU1//2puWG5urlnr7FcDPs6RoG+sY6Aa5UayaPaORVmv/y+eonK+DTaYpZ7L
9qeDlxsWMMHjqLc6g2b67mNtDqvfP+WMtPb+Mqoqz5rFCtKpxqdrEBRdoCZqcOqSMbxr0dZg/FcM
XYc2aVLfVbVWyitBlXocK+ZIdAr66iqw5Apb5FjLSreBXD+5ZVLSVSomI83d1B6n6MLv/MWaw3tE
XkNDARKM2RnxNU6YQwoz9Y5RgdWuLTHgVcdaX/x+NX511NiHGgs+86308xPdF0AMg0byjrMaPPiz
sNiXqlws5UzHO17RlSW4qtqNogK0RTZYaO+W6oONQO1XRABwGM50ml9VEIJ4zF5B8Nmbfsim22ie
chtBhzIF3fWDXdTSqp2gF0eFoaxGBrVOHjfyXTpOw06N1PxSVvHL9UPwCTFFoglExY8nLUtDVW0n
1k/2kn5XwfdYGtX4wg0Ury1j1lfIk45JUCHod8XVFbV8uQBOr91L4JR28JylJU7Ol2L5x2SH3Wdy
+kl8SV0VYuhMePqZ/6kPvmZhveWfkPHw90OoBECWZbG3vDLfjxVVOmGtuqrTunV+/6m5Hn9Ks/56
MqKSs5y/IAM/ezLT7tYIg8g/QYs44AtoPJhS9FZRS2+byKgvkAY/Uvn+fBpKglhvIQzO3XyWbGLq
jooP05MTFpzV0s7NyWl7EOlentZorBcDdIJSXLg45nz/w72BHyXCj/jlaXPu8E4m/yn/9nOSDTu3
raNHbn5NG9FcZkJDSlnL8i9mYJvuqGUnYEvTWu/67sKJ/RTbeTrxROUvkxL8XGkuUqYYN/iC+OXT
KxVG8i0AF7WEknDJpEv7xerCL0X7VLdU8DLGWUJQajbGbHpoH6UOdSFEgQDc+JnSvyBPA85Y9Aez
t0wUnMsXy57GOw9ayjTzv8A5/ejktHQMYeS3ImT+NHjTRiq1r+RV5mpCnAWhLVD8Y5JJq0SLf8Qw
Na4xS8RONYsRG6Esc3K0tfZ6K06TPMpuYUe0pkcs9ZRWMpEyyUN3tKpiPymy56qT4Wpme1smdrXN
EV1a9HmYPo852J9G1pttXvX+aqiZ8dpVVC8VbRKOSYp+IdT9Ys1mMiG2PSSRkHTP9n9t6oPoisE8
Znplo1qUlG6aotg3lum0mwxr9llLL/m8/WJH4txj0QgR3Dk4e3087pHO/FIAIz8KdAPovDBoZFAu
bVJi6RaHdh3mXwkJAOLhjVf27YUD8YstaRFqSKGwT1XEezry04FodBA1iH6wTwIBwAKo/W0hQDWk
eX4hMzyrxd8PPC56JAh0q/n7uaFdFcaRQQfYPhrhlN1C/G4dgT6SUyNYuFAR51jFJhImaLALDN5z
RmxNP17QMP2cKOOCy9wF8idk9Jma/nG5h7Tue0nPpWOSp5pTNWZ+gONXruMKFTnPFNVOnRJxUMcQ
IsrQ2Ks2AJdfy2VwQXXyF8GWjw6ZmAtcMZFW/fhDwrjTBuaA5nFAT32tkZpiR5Dn19Gow9yUFff3
sf0Xe9tiYzP9YJfBqD277KKxhxaUCUjZ4WAsCgHKKrJy+UAH1lgn0ahe97bx+vtnfrpgeS28aMgI
IU9jynoW4fukryZN6a0jTV0DiGf2XA3xJbnLTxaOFqA5rpFZlUGR2VZnp7YxOyZxDTaDuVQwfZnw
oG5iMW5x9zHuwfjWGwj/w85HVeGBfwpnAJu0K0K7uU6RSsNbsi8ubfV5F328ZmZhZm5IulizJsXZ
LktQc2zUvCa1QKfJNRRQ9SgoTo6C38YGcqm8DqC5uV4IEL4MrX5X90q/LptgvPDZf7Hf1Rm8yLen
R6do5ylznitJ6ud5eDIzERCyg2Zj50V3Q9nqfcNwsEOa3szW6LnZGzyAcWTskEErMyR9f78ZPqc1
qoG2KpYuNJb4z1knLhqErA5eGZ50KSpzB16a8ggjglK4TgJwxHPCBzYy9YNTY7W5uJBtqJ/jrEZB
CjYXfySWgfr/Q1qlDXnpo77Qnby4nJZ5oQIkwKcIoyxcBMlO+w0Awu5Uhsls/DJl69Kzywfcq6xT
5NFuaoeu/qYbdnETa7OW1ih3wG6SClIYd2EHhvo2rJF2zIyAwRAkjEUHv3JTAtlbxqmurHGhABcf
y7YTJRU0SwUe4u+X+HNIQWCWiEKuDhHdPj8JSp4EY67IKeh5b3CKKlHXVgQwLS/tbl0PoC9+/7zP
55vCmkQV/R2TIvxTqVolE4DhgE/KGA2s0lSvhRRoF26oz+UY6iS0FGzO91xZnkvGGyVEyQlu+Gk0
AIf4JVzX1IZumU8DZiqjAHg3gGRWM+km1Xt/XYb1ax+qTL/jJNxagLhWaG6GR1UX3oXf9vn2pEI3
EWpCaYA79DzLytNEalIgmyc19AWMfYbZeZWLO+BoxYXF/nx+NBNBnbkg4GmfXMQq0RaDmqvZaRqz
7Lav8uKlHSPkFNGGWQe1Fd4pKkp5IQKPF8qCX8QQME+0XFD5kOdr8yyX7C2dKRxm4aeQ/v+DrxMg
hDlIkLQMuEVDn78guyaWZI75K7pLhmNayCf6taL84w0+F2sqr08soVE9b8ifkpWyB13QaXp2khQp
prELstswcsfM7GJRIwl2Yck/92IIgEj3kplpc6/xXH5YV9MkytQ0O4ViGk6NDnwIwFizbwReJzgx
dnclmrpkhRVwJjWitzKk5UKOSvVgIkS5kVG6XNoB1XGGtcguLGCExlEvgK+GPgZPQOFC5CXWemqN
DiY/iIeP7bAXRlHdFSWisb8/r59zAKI4S6czdEP7/ryS9/NE9hSA0ad66JPHOjKrlaz5loNSjL1m
kF05kx5ZlzKus6kj9SxdA4aPqGPQgOWzffxoKYDwMPCS6MRlGd96GADvZrLgOtK/WcZLJWeVmyIV
v4/gVl9HGaP637/15yiF9ChNQuad773fs91bN6rc21GanLgfG0cbZzRRUHQX1vZzJOApOseSbowl
m+e185jKwEtKMz5pYEroyw3dPgZWs0bpqbpwp//yUWSu6GLjvIfezscFrQLDHHrGyqckz+E7mF7p
CNw9I0RULjzpF7mVQW0+i/sQf8naxcdH2aFkSLA00lPv++ZKoTewktqy3pi96BdWLBnrtm6/SGZh
rZgPNbdtPIwMcnsooYYGRxsZwwsl9OeviZ4YDQNM2wTJlTGHyZ9CQIhGFC7sKb/Iq+Gm0sNbTrZ0
qVD/fFKYhZmQGNBQ4vXVsyU2FQZAhdKnCBwU4QGOiAHQBAIXyurpxtZa3QEa3l/YqJ++K7KMzC0Q
bBKM3sx5lPrzqwF/E8mE3uFJMsVbq1dwmepYBQxaN/e/PxKfSzEehRkNSbOFufIn9XEYUFYjx/kE
HQI5FFR3O5duKu1vv8x2/uQrC2nCUDkQQ3vI2gkqTa9dcrT+9CWt94uMQ4nrzez4+/F11TkvtTxN
PfWmCtUEetsiRs35wrn89CWZ1GBYQNNYZlTDeOTjU2gDlZksieLUqVW4lUB8HuRh7B3kuaaVH1lw
EssiunBuPiZiZJgMmlhX2UR6i77s+avFiob+gGXXT75uHJQ2ugOg1aPnphzDLP3x+2+pflzHPx/G
WJQJt8kH5Xd/fMNRG5tUKfz2KZ30KlmYjQ65DBXjtYEY4LLJ7XGdWA30BKb3rl0p2o2f1pkLNEzf
csl0My3CRy0XwykGfONSCbp6jWZ3tUytMIbLO3b3ipnYS2qnaG0B0F2XOuK2ZV0PF+4K7eNdwbtY
gkyKm302l+fvZ/Em5MhJkze1x7GQ0l0qxZKLuK925SWz00AZqq499t1SAJpyc58uCa4ByEqEjEQ0
PTGPjamiooxYhZtZUedas/A6itbxUTYTcMtlX12zpa1dMsCAauo+fpBm6KNVlibEXQ+yhRlKe2YY
PzCNG9ZA8MVJjcxySW88+m7ZAQj6ZkA/TclmZJvWoLXqg5eaAl1xw0QuVkPZm46h0Ff8/Wf+9JVZ
Gebg89aas2DtLDgkDTZlgC7bY19HgRsZaIkUPY/6/VPOcu35A5DlsWmpp9E6E+LssgaDmtqN5snH
sbNU3n9E/XjIUOLp8u7LNCJujnOZviorCbpjaCWUQGNI2oM0D2aEyaFOq3RVtQZwKmEWF37d5zXQ
aBOTR7BxQShYZxHD8qRqTI2eH2fDktKUQVky8LIvHN73A/Pv4v3PNWDkPCNXuPaYM308UFkUgHZr
dflo9X7rjGSjjta11aJNtOSGbId3VQA7u0LA2WZdym+yivnKJI2QbGGkgEFrjSVM0Zlwq8fXjBn6
CyvxsZidfyLts7nFAESGNrZxdk60IOzk0JKUYxzpukNlhnRF2MMMUvRuqbfZABcVhGMr+a9WzTH5
/S75eFH9+XSSKQZjDL7n2dPHBSo8/EVwelCPiTVEu9YcUDTx6VGmwdRc+BifIuk7fodOHQFVVih7
Pj4KpaepKpJMHCkmMN5rFc8hjc1gw6n+VUpafmFhzwb77+9GCU0SJ/g7DZyzB6IjMAzc9IIWvad9
HVNNbOVKFDe2gpiYThcB4YJ0mgf7YitJk7YEteitJpSobuO4Gha/X+lfvT49BXSeAe2ZXJQfXx8F
CylkccQx7GEh0QDX4WXPBspxo+FqBIXx98/7xZdlx9P+NpkpUizMJ/Cn7EoF4OHHpSmOBHhvT17I
HsoHDCDNiyZm7+3ej8cMdNZ8JxNwBNnc2THTYSYCcWIPt3Vu3kw0hp2ul+6M3gd7qvXmdSAX8kk2
IxPIbqJsSrtSl1SpI42a6lHN+QrRi1jXudW5kq6ky2BQLl1Ic0T59Bs5Y8rsC4TG8Nk5QxU/KCZP
U459p2r3msiGq77OE3csWn9lMetF5yM3Haw5otvff4nPsY7VAbhmAlzTmeOcfQmJisnXMlsh1qnq
qo/VHl7rVG3/8VNoYIC9FRhY0ViY98NP31s3Jy2eQkk7AjlD58uigQpvNr5wqH7xLjPmFLAGc2SD
AdvHp5hDENmBn8AppFfpann2WGkXbY9+sXW1Wb6VPgzdr08inYpU5dDLRv2IFLOxBX7tb7Q2z/ZG
lMl3/3zVLA2QjaEQmMxzpdgxBhIkJh7VZIHnwssFyQc74cKN/4u9R8+W78LuY1h5Pqmg9AqMFlra
MSTRWU++aa6hReh3/djH+zEvhkMuM6kWlX1JZBXbyc/73jA0i6ychqLyqe6LcqOJAKprR6Ud7MCV
PWn03Cht/OckYdcvAi4VsZTw49iHYRc9VfiD39O5KndGGlrfSYnLqyIxkPkJ/Cpbwgb2nqWslu58
oRc3TZFY9ULKzFWjyczUIyQYPLTOo+klHYMI9R5djp+nBk841xjD1JoVAOgLMK0tDvak+itRdhGX
QK/E0HILq3rGDJoWpBTq1h5nXd21TGDORHvK0bH1CtQXp2KoFnbV6N8RnTdf7LKrZnglhPGFrzej
OARBqC5FRisTCk9b5K5i1rMcYkILfVZFl5810ZmvktYUujtMAxDuKJWaZQyTHn+gYCbeaU34IDR0
MJnh5d6tJ/BUyWM86pr/zd15LbeNtOv6irAKOZwCICkqWrJEWT5BOcjIQCM1wtXvB5p/r21SKrFm
r7NVczRTYzfRaHz9hTcYc6WiUGM6vzxGxL5IRTduSBjHdJctMS3jTOtyESIYml15eCaA8fdSVMfs
SuuvkRwTFZxshOmCSa2cF+ywHFy3Wt3dJlWqAf6ZDXLlqJAdMgjFZGAAg6vJbUMmthPtSArTdObS
+4Njtc997tKDapiAJ9sR/CSmH/Bqfywl6KCe8Vi8x65jhYkbyJjIqafZRVpH8O0q+7ZhhJduCwHz
PBjKcUL6z8syg0ZWjfqCtSRqeqGrQ/RVsv2IvuSVPMRSsf94QwGz2Mjqu7VE2RNVtXIv46r9bUSl
C9y8FDXaiopECqyzo+FJL7KpCqlL+ifRLGO+67V++IZmvgVPfYJoaBmt8ztPigXJoq5hyiycntys
zmTmI3iRk7anc3LbaCBx/EGxmiIQJvoGplwE42izmr+0Zb9z5snUL2BR5SRQQ2TACpva+ZtsFB1m
cBlrlwXcCFipaJMBSsBiU/oFnlwvOueRGlnDJWYpNVylHKWFTAhhq/sz1hP9NPwfETJREct8dkWb
P0TJsiDZmKXmdR9jpRiuSuk5cNTJvdN7ESHX4yTfMCAzEGBxpb2N+yobAtrXcDtrjBP/fB7Jjqvj
t2yHmx4oANMzdR0cHEdmZZGKpI0JjI675WmqZ+BtXjMpKNxx+H3oYPEGyY10+/myH6TYFpN2evlM
yJjfnVblhdOJKYms6GC7o3XTwNt99uDQ57602j9NCxEvqgek0BjkhWIcYNXAf7uIS928d7F02Oh4
HjOWp/bjk3Qv8SBJz9yMpzvDLJEo7jC5BLDNjzypNYBl60Zd5f0hh41ym8cdOnsycwJz6eLAy03t
gXTkXMP5o0UBvhOPVfqIdPeOXweYbEBYQynJdhESBoGOYUSsL6i0bGZv68jq9+fv4TTMrw9JV5AZ
5foSQOkfryeFjjmp0shDtDS71qWyn5DlAvektRdAgc5caPppdc9ya+G2ziJpe9JYPF4OZSV7NqQl
DzD+x625MoAK0Kx3SZ0iPcHNgIxPV24MD/3Nvsyii4QaL4haA1VVkcE3Z3SNSUfhbfjhzaZi1Ihi
X5ltkHfpbrzImcMFPuWZ7OWDlwJoYc1e3oZqp7AFs+g6L7HSEXLkbG8lfM4v6LxqfOyVdqE3Q7RJ
RuMctu+DN4P+k4FpMRe/Bwb6eKvovIxF31TjwUOh6mJGPuFCgvDzQZ2OIZZ+5ZnE/4P1VgwhGeeK
fnHUk+MOBr7HgK6bDnFsP6SZ3jADja0gF95lbM7tmdVOE0IOgutB8qCBTRVPiXfydP2SjHSopkPX
4neYJEkc2B7sr399unkemklk7zT/3ppNfyW3EmMa+LPNdKj6Bj01KP2X/Wg/cB1gFkaRfOZ4f7CF
qy8uQ2bkyIG1nZxu0jXViVN9OizIEAXgTKaNBQh6Pyv4uTGvO7PcB3tIkww8DVkajb9T9GKNCN0Y
ofF8GF1Ur4Ao19vaibWnf72H3A4Oz0U3ZB2gH7+pylZchOKs+aD2Frw7dP10+RrP06szyXPuGm/z
p7+rLY4F0F6DcMRUGYbaSTWCqTD2C2BGDuXqCqbn8LNx0F02Eu72bnYEGilkXLg8yXQv5WodVBlT
iFRjHHRFCuNdteCXkiN8vgenlQUNN49oRSvRWelEb2Htr3PkpYXSVrM2HJRYIjXiZkaIPpF7odZc
+Z8v9a79sK7lECXBYsHDQSrweL8ZyVkpGgzDYSAFR7hnVh6bJIIILmyxMboaqIIxgQD1EAeFWTdf
TmYndtEiin1PJr77//k5xAU69YyBmIEe/5xCqwEomqgwWh3yOovO1QtAY7wtExPxooXeUycRwHbL
VaULEl9YDgsCZlrVwW+sxjOQqXet7rfdWclTnPg1eTjZHSHrMnZ6hfYw+OorVcKwsOD64NsqaLrq
S+qbWKju1BlbaoEq1+2UokDauDD+o3lUg1a06Hn35c5jghu4Sq7fdUvhbixhKbdDVxWXC3r4W5QI
XcQF8ikcEjQAMS4ZzwCE1h96fNJXw1mKEt423iiOcbyvAwK1UgEEesBINUOi2zNuc5MSK0l6BD0S
D4kMRghXZmYePn+jxkeHGVrGGqe4W+gHHq+sSqPlhq7lgdAhQuq65RFQKunx5KhfDZy0w66FjDta
zQwVf8p3c+m9oJ6m36P6IZ5rC4cqhZRw1fhOd/SCoTnnmrVpR0bdrqEocBE8Tq6FB+XQIsVgNxKV
FNsq/cVL6icXpWof+ynmWjaq5FrSDlcaiEPfQE9xI2xzDCAZFSjT6N2u6VBH+HwD3odNE0CWzkCf
+ZeB+8Px8+dJD1x2RIIXC1WkttFrovBMrTPv9/0umwQMGqQrUYEc62QVnEXVsUzt5RBb9YDct0RM
VnrVHgHTc97cHzwQTEIQEYzx1hT+pGOv2uALrF5VDwM4zl23yGZbuGV05i796IEQ9dVXsDbh2Vov
v79iYMxQlko81w4AXlafcwOZO+F9cUtt2Hz+gt5fo+CjQd86Ni+KCdrJN54bTsv8o6H7LrULFVGE
wNbKe4HCvU3z70y8ff8dMtqGk8nM3qPB9y6009nVcI4wDrmdo9sWY2tWznZ7o2r096I+Uy/mWq2f
scs812P54DGB44GhBh7JYP10Q7HEGqjhE+PgjStfPzZ/IAqg/sYhfggRYBvPRPIP3h9JCUBjJq00
7t2T5ASRfLcXMeIgaqlqodqmzg5tH+xEFXt4+vwFciI4DMfRzSTtgmOHRw/X+emMXrOnGLGQyDkk
bnzVNaJyNyleRNd9TbMKPojpPE5Z3+WBiTjS1xo3QLS64GG6wTLa1aWnR2DK65kkdMAOpEdAFugW
/QG3UHHnq6uEul7NXmjXxk+tA0HjojO1VgsNk/o1yDwh6I2XkPib1pVo/1RTYgSwFkfo7XaFPKqp
kFZwiZrID2DuY146Y+48AH9cNZaF53dMGg99nwJTnOOabi+pKpB05ULAIH5wohKpPnSpLagqjXwQ
Y4HYWjyy8UhpZFUX4i6tf7NrzZj2zjRr3xKzeRitCQUJS+/RpUM3u3jJzDwbdi5Ugx5jBaTBED+Y
wdCLlN8WT52yh6trYApe9GnoCIdyeFD7eyTU0W1jqiv1C5Mr7HEgUf/NOFpByK1E59V1RPQ0z8ga
Ur+rEsNmAFuXalOTTiWIrZIKq6WDW1oLJr8F3O8FCT0tjSun6E2/qT3BlCG1BlopOS3XILfH6X5u
VBpz1pKKtYcT51dQSjXgjHX+og2z8pPoQAMOGhi24LjhXmj5QtzXhY0vjFXnCe44elZ+Bx9EL2bt
e1pBPS/KSwUE9BEluhxSm51iu1lwc4IIapfuifbtCPId6NRXVZ3iq16JUWqd4/5rp7rLd81RRvwW
kkrDxawwW5pu5rjYGPjVTRYU4FGmjd1By3yqlrSJ7qzRWyKf9k1yq2QSYaLPz/0HsQTuDHgK5rQk
KqfzDI3es4BBsxyqFBcExxYXFTK52z7B33rmO/MZXKFQrGZnPu33F4BF935F1cJiUqnkj0Nzk1p1
MSWKd2gm8KazmqOnbJzlRryPVyvdlcbrOhEF2nYSloW5RIqse+VAetZfQrnvdvjQ4N+G3samtMxz
mfD7gMV65L/QPNcC7tSfbqyjxEldqRyEC245qlM8TToDixjczD5/bx/k3CzFuAvCE8Zv3NnHG4iK
sWin1lEOmKcmV4mnYTNPRzNUnZ7RTmMoYZx58UPWp/1db/bVn1jEZYj89ipMKpRztLQ1NziOnuvP
cTw+bnAx0IWOfw6TvoE0QVcO7YLWcZ80aPi3qG3CCUCX00Dijk8/8RcMpS9bW9Dk5HQH/ZKe6wl8
dLAAfnILU2UytzlJYtBAz9NYj+NnBNfQPjIXGpXREJ35bD540dzBFD0ggGBCnNLA6FK36ej09kFP
Evg9BlLA3YyFEf6b08Xnb/qDB7KxOsTIbWVevCP8RZY9K3U0ICxeDOZej6s8FAmg889XOQFXuVBL
AGnQRrFBzDHdXLnrf+dKpTfmrsxh9JjYM+P3k3ZXU1l2W0LwvNE9Bhd2leibJR4RV6wXK7STWTkz
PjzB7L79iBUxggEa2S5zsfWO/ithy5o2z424TZ6jBAvo3WoLfE2VM6Num6IaDnhhvSb1qFSYigzi
aYFIKy75Ctwn3VOgiHy+KWsQOjnUoJahnUDQ11du1fHPafJGjfFxhtTotIuObrwXN1t9EVYdJugT
GhtRDL162TWxF//rpRnScZfjSr4S0k+p8bHuYgJO3DyguD2ggitwJ6kWD6XT8iXvjFcMuJXN50+7
dkWOnxahAW+VBwBAzFVwUt5lyqCi0UFbHfl54xUhca547L+bQ2IWCggGhMINRggYfwWYDOh5gDj6
kJ3Jbd+fdujLYBdBvgJgBDB5vOU2Cvpp2uvQg5FFD80+6y5NBfbB54/6QdPmeJmTDtFiAzzJSpZp
PMGkykb50CF0XDmNrn3Bvqe4yye3fSoLcLC67JeQisXxizxNbkVrQ/wb5uZubjL3TAl2gl1dvwA+
RK5Ghs4699XpSxi6SFuGVFUOim7XW/634sZUmb6U2D1dF/bibXIoSWGalm2AeBd+VsoyIQLfTHCR
syzU4jE+U3x+tFm0vdc4B8oTMZOTg9E2XrTEclopLsa4y6GkbDCnagKlmDPURyUjF1Rpdr07voIg
9u6EOdoheSIxfzKNwHRx2us9d/zXgZH67W0KxJ3rEbyOj0odxbrNhIkxkDRG3KbQuBZQ8c58FW/9
/ZPPgspxTVYoDACZnASBpITdiOMpPAIFUXWlWZQ/eork+SZttEIFI4+oXMIoOYwHY6n8DK3fnaFm
qKmJxMg8Xzc774vHuPdeAS3ihJ1IkdnLJhX95mhyznSbPvq5CA2wMfBb6FZbJ3FcSyLHxq8mezbQ
7LldFsZzOOjEt0R3lBQWADKGo3QPXYLfmDWTMGCBjv+06uR+biOHXTcImKs2HGZraDPsjlI5+BNA
hTMf+kenip4zqh9M0xDvUU/2dXZodSX65B7EjAergqY4/VC9uTWh1P+Mp0j+TqbWfKkxdAw7rSd3
t7oJAChsx1UrA7KuVdPHoV/076Dq6zdIwAVIxdiKdhdGNscHy1yyQTGzyTv0OVRKqxpx5zFXScLa
S86c4ROyxj9rkcS9dWptkzd3vFaqGE3iDUt0EKjk7XO9xbfJ7MYAHoW9aYYeB8O6RFI5mTGsiq1y
h/FJfAduYISxbLs7w6nGYNJaxVclLMGuSpLLkm7EQzPoM8JujvokG7ffWd6ogohQ+ZtjN9t4zqAE
cVwWh88D6/vwzagMA2gb2xxAGKeddyGTWkU+JX/OAU9cjE7iXmp1/ePzRdY9Of4iV6AXuSY+0/Cr
TvfMNCNtUlC2fE4m3fOTuLRC+p54eWjufC7Nfn8pAv5hLMIxIAgAwj1+P3qGtJwSR/mz0BLbbwZV
D5Wsaq/bsu43Kt/GhUJOdV2Ltg3Ru1UvnWiStBQHzU8IX5sYS6Q7qJbYPZXo/Tsxfied4UU7i/HY
V7Qgz3Lo18T/ZHfo9wNP8wDeAso/+a5o3RY4kC7ZM2mjDeA5Sotv5TQ1uu+NckR/OLWaO7AV4tka
uIrxgcmLvWy7CYAMnuqQexAVFVOdXGPMGT1aI+aSfmVl5QNxZKIDai35QSaRdz+WIr9RJuKQv8w0
LTaVLpIHeBUq1P28UUDXDkZ0nXkRVmJa3aN5E6Nl/4P+JqbqaZxyTHqa7hp7bIdemaJ2yl9x6eYV
6opMC8qvrek2ha/1s4Z+aT8NBV1zHd4UHy8auYTm/q7SiuFFbeIKqE3Ry3MMto+2kxSM+A9odE3E
jw9Ah1B0wbWYPVuVlmw9q2xDQVfq55jXyYa1/y0KfwXPrRM5YiIYSmDlx+spEVr9mqlkEH9sOzQa
kYYuykiBabbeRp+n6Uwh/kHiz0hzHQDCrCACnaLX60lxFlyRepQ7MHzyk9n1npPBmR/lKJNm4zDw
v4HQD/G3LAoFyI+aot2DvRtilZ9/19r7j82juY2oCWN9JgzeSTDkb7S8vlHkM42Vdl+ZqvlYu6O3
FaO4tCEPXZJ/WF+gDWDZ4ca/mgTsduqBX1eHtt0vmhVv1JlPzZu0kZy57na0RbNNNi7fqXrKM+pB
78IQAEeuB9AI1GYa9iLHb8oFWD4VWY8GQkn2mNLeyhc02v+TEf8rBbY78Vp97dvX1/7mh/hfI7FG
4+evA/LOYRuTveqVq+H1TfRtFQN9+wP/kVlDjJESQQVsSu8DLuvK8vq/Go7Wf60yCWsKBDwA697/
FltDaw1KPyMHlabyyqem4vuP1przXxoXCnN3CBxk4Eid/I+k1lD4YhQKBpHot9ZwJ0c56yfSwTK5
Udqx/THhhojtouvK1wxInx2qaWl+sbROr1e7y2jYdKUj66u0yrKfljuU8z7vO9KOv7bvyz93wN9S
qmtC/P9uBihhK6qA+Q4IoRUkdIrLLkvU4/WpuFnmWXyFBGy9iHEuvNDG9Oe758XjkzcW3jdrvRfO
ZHvHUfQ/S8PtZi8ANfBxH38rBZ0hPHUyNKUzZRt7lXU9lpjQKHqqfiG4Jz8/f9KPlkMMcm3PrFAh
4+QONMqJHKXIblyzyFBPxArrV9ak1ffIrUFlOaXz+/P1jkPBP4/393qcuL/7FkYGdWlgPU1f4OXk
qtjbTafCY+dfP19pvW5O3yHPhDYCBh3UiSeDM7CUmHMuXLtF1d9kSl7uMxL4M1XoRwdFh9/GPQR2
gAh3/DhKB+vf7tKbGkmD3Swz7U/bpO01YMNir0d983No7BFDIVs/83THF8B/9nHNHhkvwxE5ndx3
KM5XVZzcxOSYqxeAiQlIPsYP7mK5D9U0yKup8GRQ5rbyEGV145y5gT7cXQ89QqZrUET0k5DuOS3e
PCrrI5+/wWJh3MVjc67y+eBwUrcTYmDdMMI7rVtzCw/mvk5uUhfH6AEP6Z2Go8X9hNXsjS7a/t81
1d42VYOFz+3OcnTVTupkSqwcwnh8k01tfdVOQvlWp3r6pcYR5N7VlenFm8v1pjRWm+9c7ba0Agow
pGN1Lpv+4DPhc1z/4QivGKDjcyXRKVTVKL7ph0ILwFObYQR+wR+8+t8Smwl1q64vpLw1sXmHRBta
hRwSUxmp9/E3Y0qzfestNrjhLDtTwZ3kT2/ba8B2gK9Jzg1G8GR7y4ZI5mTGdaqm2mPPViLon7s/
hZcvw+XoxPaBBDrDuQ2dkh+RMnhTMGdi/P55XPjgyyFj5GnpnVJSn85xJtzWKhToMLIa5gKnCAfL
SnzAb8SSiw0ak8vNrMXlYcG7a18WZnf1+fIfnGlaBORB3CsWV+v65v9q3JZLkjnSwLQmzt0Lffb6
Le54Tpjlc7uNtOpsS2qNQCdhkEE7zeqVUg3C8aREHzwTPRxPvzY1G8MZzAisMhgcrzZ9iEDDt1Ea
03WbuANNG1e7UIBcPTM4HM6Ei482/e9fsYaTv56aQB85g9Cv26kXd7i1x7deFsEwQL7kXrU69b7K
ZrmbmU3ueuNs7+CDYLX2pilL14GLewoDoMuD/suiXfcMUJE71vFjkbF+Ttjvg2921VUGewMv2CEy
Hj9jP7aRKoR2rURqv4ksidBoUqpBh9vJGR7tCY3z7UsyDUpXABuAQkjHjpdyYoDdTH2vPapXG5OJ
2cG0BnDRVjHAe/sRrIybWe3GfarPeliZXX69zpVVH6xf8+ggjHPLSM+4nYoxS3zdAht85oV/cDHS
o4GuDNYNmulpJ9StOixVrOlaE+18PSKpudEqr/iip6O9m+Nkelhwi3xFqF7sP/++TvrC696gBkEn
wVBXwQawocd746FlCbTfvlLAs9xFRZqFcWoOG1sy0lStYgwSZzZ9vkIlyKoUZbzaKfeVrddbx0YL
0ae9dA4O9kHkAxGr8Z6YGYAyPI18cJJHZDKsK9nWxTaa8+EmLlPva1oKPQQlEj+0jjNcgPeT4aKN
2hZ6qjyc2Zf1+B0HAmiiKJ2AvMHJEkrY8b5kSbN4deVcKUba3dTa4lzrcRTdWmB0w9ZyqgfFFCYA
8UwHdChhh1dG9cWux3OT3w8O79tOvEGR6RefIpqyYTKkNphXUdllvyN7Nea0pr2WV3Y4yBmf0bmc
+l3cA4w2GjX9I4zI+EZNP0BdN5Z9Ao3Sr6TZ3kIHM899WesunOwS0rxvldLKjTr9srRUL9lA4wpp
U+Q/sWWzQiDnTBOHabhpyh+RusAUWKwqNCcZbWYibhAPUX0V1Yxy/dqQM4Xaf8tlf/ln7b9rkZP5
9duBZsyorYApin3mCscvLjb7Scln9coYUqazhlOKL0sK+UT05B6xEMXD7HWQdYbuB13iGlpU7e0j
jMTvkzZOjO2Zn/P+Qlk5ncjMEeo88s8TPIKAoJ4mjnEV0yvH4DGyNb+d6I4NU9tvlroXj6Y51w+T
VFq8e6tbxeCu+fw3vA8uK30dZjSthLUFcpJIDD09z27UQYj2OE3Ty/JdDWX4sG+M/GWgk7Efte4l
R/nj4vOFPwou9DAAsDlEmbVePX4XaWUOauFoV6CAmguwS+lOxrWzpZOo3hetp33XGIa9YmxOQM7V
NNpPXrF3Mtf0dbYnLGHf/+sKhMkA+wAqBfI82M7jX4RG5xS1Czy9ul5+qMg/7HX8g2qIWbHZBQYS
Tgl+ZlV5YeOrHn6+He/vVciD2hpN2AqNm+94bSUZzdzwsiuXoesDsufzrir0/Ofni5yMP9bzzyqA
kzViKPt+mjFZaS/0ZkmuFmeub2cQP/sW5YhAthJx7N7B8JbjsMuKKMWkazLx0xVGMIO9m8KCQdNL
3WMvuHoxxGdqsPfHkB9GxxMs3BuE/uQwFBEUyJYfxu7oSHBr5W2JUuo2mnRk5yr8H2b8HDCRj86E
8nVbj2MUwBHyV04iw1TEEo63Pe8NN6nQm3Lt3MUgp3bbPhAj8o+bZKjpghZjFHPgxng6V/W9lXWn
S6/IbOCo3OqgjI+X7hFhMpcpuWod7J+NRlH9ckz7wMq0Q1fnMuhtDVHVZbqPZWNfjWNrbQEldFuF
cgJ18jb/0jZlioxC1H91zAbafbXc045sb8oG/W2MeH+16vA4jJlxCcQw21SiQZmk7ZSNzb+eyRXe
5+K4CCDrBkyTFIXwevw0TpsWxFTnEg0Zvo+ibd1wSSJj11qNV28MfYnvPz/L7z+YdUF3tS5Yq65T
DgnHpdQX076cHC8G7uc22zxv/h1RZf1e6EMQnZATAe4EAv34qVTckBYlsy5LRYu+SMdkKNZUcRbQ
7y2Q3l0S5evnT/U+8WXyB4tppf2s8fikpKnysSXraC/7GblLr5vkpkg0e6tYlR58vhKpCj/+7wNI
j4qU9x/4BQ94OvVvcIrHispGUxj36W0TW3oddLFaPauQzyqAo9ISPpbgy7MuiFygmJVW3zijIau9
3UX2jT5qpLyW0hkXWKov+gVopDYJlqlJhs1gY72pjV1ahlnlIpzqeFO0LztsTPGGK1+VSe0aaMB6
Drx0EBGMtqYwDmNb5NfS6L1fHZD2BO3iRPzQJnO10NZRud2YLvK3mzFyi1+tGJwSB5JkGH3madmt
4HUN1Lx9hybxoJd50E6ltfHMRYmxcy+KXz0cwWvcDEbUJ12jxbcRG62IC9fTcePEUfKLoy4uYuvC
GH7x8UOxLDAHzWtHYntZ4+qNtslQ/OlEhZN0Ysz2a+1k2QMVqvqnqyb93oCOhlexaJ0xiHVN+1n1
WhFjKMhU3Mc8yv4BZVyXvlTU6LtZajNOdsBAjTAa1eyqys38HsGyzvXRSlUeaQLoyS4qCgF7O606
nJkzEyA+zAQNOVB9NdeNsbz1IaJmbF6N4kqP0D7W5h5S3VmjvLYUP0891BRMeybb4wSLWUPEqgKV
usNTJbO3RdI+68NQYTeu9WOzzZK4aTaNCQcXS8jMkxgYIvcT6HaLo2E5RNYfI1HbS1UW9rcW6ici
UVyUrt+XFX+k7hbPxMWTAQ5TtFgwaGeGclUr5pIij1V4gD7VAsZ2IRFkc3DMBSNsVcmI/efsYYpc
cRWGnQF4o+tKSMZ9swLeYK6WdWA1VnRXttJIfNjhaROi+6F/MUFnJbs2k+Nln7Vy8bV5bqDK6ant
+rlo+T0NanNgSGx4BkGS52LaWlHmOmFq2LC2B8Cxu0TJ3V9WpqdmgCotZ6szUhjMXgExm49Bqf1J
Bb7ge1bb9RvoIfPe6IwStW9XFz7xJ/qJA+36YqoYA6AynfP9oDvtgdA4TQFkMOOxZKL3Lemaqd3k
3WT8tplppT7+cuZDWzD2CqO+ToewXOZpZidVnBMxkrVyzuhsfR1VU3lxE4PlhzwBuyvsYrzCWaiw
djKlavbbXjb5RSxbL71Mk9XYM8kzJ/OVDvi0H/UOrpbgLuZfwk4hszRlUWGgFtfaLh1zjOmEs5Sx
X7Rx6qEfswg1wHEbP42OIzRAs0nrdBdnDgm6p9dNtYO9bSBJ21pjAf8UoTKuMTQEA4EiXREUZYk1
YjP3ES57QBkKv4pz+dPOpKP6qukk350FlCyvyygwem5lfG2O6rLzJluFLm/10UuEZjFaplVc3AlS
Qvyc61IDIuwm5rWBy2YTjpUVN3sNB9QL2Og2lnIWkj+bZVbK0lenqr2qRb40Qc1LRsTXVaOfph1n
sMRy1c3DuO1qKxxxUusv9Fr0L5HrZj3U+3h8sCZdR6Mwwmcek7d8FfUz3OhQiTwF1AAqyfT7URVu
WJjYtQfRODR52AI9JXVY4N8jxMAMEDquHHJyLbU2wObaTrnhwvR+iRkhn02xRC5yY8Ip3et8FooB
XbseZz8rNFL+JSPymEgk/YwbE2z4TGv81+Lk+mWpNu6jATbe8xnLt4wn81wpsQBc9HbTNrbsgjyP
IeZrg+i+Ahl32rBoaRP4vQYzj2ZZRZwuGkzNfBiDpNlpqg9P6ZBbKIaOdZXR887ISyCpzbcLcmNP
htsRfGKplxdxhsc9Vd2o/GEMaWEta9r4BdvWpNxn0UR5Zc8k2kGGKtQCvL6TN4DfQa03uLHc20a3
2r1P3visanJ8sfRWv2GnLB2fCzd74gXIhziCaKXDKTQCt6zkHGBAo9abuqzNbOPamdeguzB1nj95
WlJt9Th1vnrUtHis1swSgs7I9GuUlpcXbyABAw5WRINvSE8r/dzS8DVEV1+NEeAfG9uX0l3KcDa5
WQL4osZvyx3TGyOrAPPPPKG4sJQl+QpdSjx36aL/lGo9/ZqccrA3CBmXT84QEYiy1jsotjnexkbk
GriwYse1qTrVHvAqj+HdpaXsIa3NjSW2fTqqGL1bAqwasBmckJ3JApQuTI+3EXfa4pOWK19qV++5
APsCJQ3PyJ51U2qvNGSjLwXDNDzJ1cl+qFEJyIJmwccoJNdVr4uMNxea7QKFheRe4GM5LtyVtmtF
cbioavNnVMkRL4i9ssY4GGTlRrjFiv2EcwKllENZh2Jo8/oSTML4zRs729rIVDrFXqUf9K3JPCSd
+a6Gfo8riN1ezW6iPM74WG+UZjCSXTGWMR5ui7ei0qqqeMo16dW4LET2nao0RYE0BiBxH2xaj6tI
iQ0UanplxqEfZu0a/Ddt+0wBeB6MM3L0Ac6xreXjstIibIai7isW4Aa6HDX3bjAvZjsETmt5ci+m
vLpcMtIJ5Afzu3RktPJq2aBnNG4c/NlUtRoup94AVZqkBoRRU6vdO2xq08JXjZiQbuTC+G4qZY7H
w1wtuAhVINxC1PnlS97a6X7Uu0oCNTfwQJmkpjxURdnEmD7o+W+XadkcYGblDVu3QKHTb+HeoN6C
AA4+tPqShSxeYP08WOWvzpYTTH+nld0N/IjZ2MdAQC6qpujQEAZDYRDQCutXskTxbb/Y2Nnikdn4
ElfKe7N0lJ+14cUI+S2VWeIbDTbI7wePHpBmFibOMUnTEHC87KsBpuW2JMoz0yJr51IYesw62yju
8HFuCvVSpSZZLiMMS5XnsoaNs1MjAGP7aBQAXqoKHpg/WpFi3mjEHzLDmbLiC6QLqSI4WNR5DMAn
SkaUu4dMBh2ud8YmF72q+3rN0fSBMNRglQa655vEW4aDXUdkFrJJBa00hlKbwrbab12jZWCAHQBM
29axk+dUbe3fdjSmVVBJkh+cj1P9tzk4473FsND1MSPSYt+0WvteRo5GBCxjhG8Qw1NdH6+xmUvK
JZtGfWXkOgdOIVRfAn4hLXIN61uipMn1HNvu12WJ568zjddHQ0tMa69UOHP4FF9AcksV7/mN209Y
k8SJFFe9mrUwjww6/uacz69WO/Yi7KVhPU5dMj16bmwATALujY+3HjnSd1QR3SEAo41brxz66KGx
2ngkLFn9mmdZONSOxtKlftwhNRVUTubh9EN6faOQKwhMZKv17qlbee+Mc/K9VJo+xL7avEEfvNsI
reiTHRk9MWUcOzfzYazotwporGUbNV6uBjn/5buOffMUJpPqThjPltaNNUj5uFi4muwzFcL0RTPO
5X1h1c6OIJNWu2yG4LKJI5tGQKQnq5xkbUavUaKWD6JAIVJg6zT4fezmY6iOC/ekQfgcgw4oqx2Y
2dwsfgZey9suZa8kW7MYQc/oap4vJLqD90eDB+cGU9SVeVjWktc3ezig3iAlgp6R8MzYRualN0E0
DAvqhvMSWV+rQhZPIuFPbXOufDOQSte/yCQDtG92TlNiChTPS9D26awFNEet39lcZz8QyihTGse8
kxAyRPeTdNeDO9eNcbWFF0XjRwqDd1LMbg3fEFmib7WS0hRQ7KV8VBsY/34tydg3lqQdvVHtKH4W
6ajdMD5evqOQlx9gwhiX0HmTNhD6OD94JcC1oJbdsLOn3Bl9TSz4ZEFUm3cwu8rowpDdo6wzD5X4
ttSCNCfZQr9KVzYVqZdxM7E594OTpdkFyF73mvsW7rmfIq2chknXD+RCmSynBHqxrB+QBpSPFTxk
26ecXrrQHfP+Z2nW8gVrmvmh5FBh9un10L+VCTJZ6DVVb18QXiNSv1lT82DJiuaKMQwILI92M29/
Fi1KaJM5/W6hw2Ug+brpBkVcATu56+TL/2HuvJbjRrJ1/UIHO+DNLUxV0YsiKVG6QcgRJuFdAnj6
/YF94mxVkZsVPVenx8TEzLRgKpG51r9+YyRTsrk1JfrvecEsL5CzAcuPOAVesDHED8qCIAt63iJu
mUgXL86aqxJN52o+17pFlraSabkeJFpdWZdZPs8yVJoFO6nOEajtEr3tU79uOw89ddPiuKkUcwuY
6M2YuBq4WJmBMlr2JuZTl2uYXSMraootsYsr2OX+WsRlaLV58gdIy5kCzl7sOItBmZ+hcI3m3pFq
/FJok34BFS0G+WI/+rYNJW7TYVmyC34FGbG/V8RE6/hZeB2fdl/05Z2bFGMSdKuZymvDVYqHOKED
PjitO6eh4U32zUq+ATLOmITjYGoXk6ZkTH6mXa+S0tfUhBF4KYQOv0e91AcehMPAlVgc+bZeKp9G
MkUHfK7oakKaHPmyCgxCdt2iKUUAIUTOIBWe863iv7lZZAv5eiq0T8QHD0D+uiiRLxLN/tyPbBK7
ph8czZ/muiz8xkZFGKzJqDzDV1pajmoG3jtpqOWLIG7nEQFCzrsbHaL/FvIr+JMw+tyKUM0VgWcl
+RwY+DMjE8ip1aJSynHaKaVVXVodE9pdh2eYy6dNtDE9ktNtNZ9JmQ2P2JpuusbKZWTXM8KTYUy9
76beVX0E9tIIjhWlvsNG1quDrnUzCTGwa25X9njFn8fNBQxq4fJt6IzWQNc4u/VO1rn72A1p1+HK
rSdPrzDKvyLK/a8Jo0eppB/S6f4/zCJF+/8XovSGKHdLktSP5Ygot/0N/xDlDO2/NJidjMhxMUIT
tzGY/+HJEUkK/gzGresW/wtTtP/Hk3P4mxygUJzEMVrCK5C/6f/y5CznvzxiwKxt2M/YBl3lv+HJ
bajd/wBfwPv4OWiIFXSE1+A6pzbQjFnoYoZ6DTFtUH/ZePMxnLPofxS9mRNAjKG8bmlNziBux4jl
dlm48bBvEOoja0EueAwmroazqDpKxRBlU/XUUC3vU73qzwCxr8PH46eDRMWrgqcAtg239vgyXjUq
ZNIkVrjE5fhV603lwVqU7o6qdmMyZ5b+aAxQRABEBncI0nIwH4qhAQuY2r4kFihVmcWULQbUodHb
HlgKQ+4+6kY9+aW+viG7Kxb2yXkedI51EDu/rDISJiq11G6yBQ1XmGDssEZlX6vzzoHT+yi6FuQE
3XRKRapPGoDcZqvuW/NoisDxiFr18SHS4ts578ffKmKjLEQ3O/bEetbajzxd80eGiLoJkpeL5Er2
lXxIu3QCqUoz9cvgZkS5DpwVte/YNW1haWAG6pOxVk6XsXTEg1HkCAm1WHJ6DaXqlZ9qcIdyD+KX
OocV0bBNBoXQLrveESBGy4yXWTkJYw2wp0suFojRmB02eGNjSZKS5EhhVNCWDokZ/J+qaAipjzvq
kqI1P1Uis3Ufpk59JYBEhZ8P+IVyRHNoh6qRZXP41/f3znTzGM99XV+wmww+DxQumzn48Q8/qUtt
aGg7wtaojWiMla0b79oQMzERQBRyzqy0VxbGyUrjA0Ltg+aHz/X0O0rdOhaOGHWgjqYawiqvC+fa
6WYObsto8rs+0XUSPldT+exNg9Ji7IGWbT+MsZ0Go2FS8bcZGY5hJZZ8Y4CmPw3MO2GE2aOUBwff
+BexuEPGzGMpdp1CJeyrzaR/nnq3236qxEFX3/d0ILPsLhLSReJAalvOLXAoWEtfKK23i/MmvSic
zNN811nnwjc8nBZ8QyPbrJ/w1/O10sNMom2H7lKULbJTC1ul2K9J//2+VjVV0b/+qV5JRBCJyVpX
TwkE3kKjWcK4CEvq8QhFfrLPilnZ6Wo5HLLG086wxvVjxsLr2vCgp0GAw68YkePJpqAJZ2SummgI
Kg3nZ1kreZha5GMqXiNvgWJs3ASSXETumCWPtWkkNGN0spGbec2XxBBV6Aire8I2n8KCQEiaS8To
stgXWtE+G/HqpIFX1upOuvxdDB7P0YhPDI22J0AFCA1lI0lSYZ1OK5LKcRPS6I2wrGo3D/ukz65K
gPMSYHTyBPjkAhoCuGJHVqaiiYvXdXPTECXfaWn25RxW6Vw2uGRqJC+26wCYVtcjlXzSgEb4VduP
GDA003hlkysq/amhMfY9qu47VCJq6g9ujxXakisMTT5eD9vWf/wlwa6BYLuJYNEiWNvP9xeny8Z0
RDO7gqRiHv1miFVCB7BdO6yiOuemckKg2V4kDoZMtyEjYyIGbe74WoLb6MZ5VUJdUZUxTMWM1cMq
nDoPrL5v+TKVWf62UqP53q5ZdoXsHotVYVTiHD/77TkMgX7LL8CkCvmJum1ofz01VtBu2xlKEjkY
zUUJlsfAD8q2Z7o64JMws42veW6m93oAHr/sLZ8F+JkZCVK7U9LMAALdls6QRua0dPjNlnAsdvnQ
NLcGtvkNoURSiJCgITeo6TNoAEUKHDcIy7wu2q7JglEfkfnnRD1p5BkUzuJ3sEmdQOiJdWfgQ+rS
Kaim5o9KJeJrHNT1Luj12MzCEqn516mln/dTVc+vjCwpDN+NBda99ahNd6MrNl8icLbyknys7KuF
4ARZZ73ma+Soi62GupONbKaeAjY7k7X1hSDHqr4wFeThIG2Omt3ny5gdtJI0tghYrLlIEi1LsFvN
y7uysQYrYEdF2+dBwvBt2KGwuBpcq84s6zcnEsNTHAugCdpg+W+cKYZ0ZTbVpUVETrf3Jxva/NCu
WnY152m8U4VZ/0fXw6YI/jgj4VOzxJljAXp1WURZ3yQ7Byre6tutpwSTNZhRCnx2joH15sNlOIwg
HmQAYjUzvpN9dYGfYDM8KSLDnEs+11TbL326XCmmkI8f7xEnPgV8uNu1YIiQC0jgzhs5Q6kV8AKo
QyJNzvJ6HjJjPwKn1L4Yx+Fr402khGYKRMG8ipuHNbVxjh5SiWEy0wf95czdvKlmuRuN3YNqHcdD
/VSINKR23OgEDkR8q9pwUXj6cssAlXA7axLXTaLUQZ2L9ffsjkOQMTB7gqXNUGawM4aFWnJdd1m7
r2Kchs/c2TGX5J/3hHSce3s1FDsljyqaFcuWGUYEBTsW+17U2r2rLdR82TJY4BYMWTA8kpwPgcRQ
dw1Ay8rv+Ezhk6g0ULYDNIgaGnxLwVsWMkX2SU0Z5BxgaoBUt4VSDFfFgoXx/uNbf2c18fPiwIAT
AZ5rpxKIeG7X3JAM3oSy2IfGydorvmH1Mzh5faZYfHsM4DALyUmDzbvFjZ1mjdlDDzlgTpSw0Pv+
SVG76sB8gijhJNNuXXNIvqf2al802BTupl53f2ZVbZ4xcHlnf9j6QxYRPxc15MnXszoQ/xLbjjGH
SXBOnlWzfhztMt9bdu9Jf03cNT1TeZ3I/V5XBw8N5w3OnQsiQf/596GTq0YrlAbXtyJLG2s/kFKX
h4VqtiROuln5BDo/3CVM3Ee8zZURJLBpcdfCA97De6KcSVP0JsdGeI9teCiZ4xDArnNKNUbmPOW4
GtE4NGr+NFWl3ew+XiAnpLl/7p5GeKNJIaV6k7JQZ8Oy7TiY7ZAeOPvZWpdlsNHRpC9jG/9rMkDA
EzlfzAkjiyyusdSGI0qDVtq/gJKUcueoEjV740n9bBbY9vKOjlY8iJwtdJA/dGNVbQv8rxPdxDcN
rdDkhJyPa3wpu25RQtHE8k4C2oPzsBo/WWYFUXVSpXIlR1Qf1GKG6KDLksDpp1LJch/Pgv56zicG
89bUon61gLCLUNFSRQbZAORTLD3eURLJJkwSSAYwoox6Dgd9hZSP0B6Gg+rB+PB7r6nGJ/xdZjwq
Mal8tNW0SQOOdBBKmWQzmpjVpknIrFzcxozTH8d+0H+ZeKi9eI2aqn4LeXOkFNHNzB+b0tB3heoV
q0/ICJH2RWK5d4vmrQ+xPs1/KoMbu7GSlL5mcpSB9TLlKmdvkjFkbDqGENtS6T6ZguH2ioLhc5+3
KZD2ak2HPrdpXxnxlN+yRrF/C+abfzSritHRq2nv+M46Fj/SvmiYufcVR5uTgE77TN5hAAyDu9i+
oeSGskf/MT+jdjY/2+Y4novifufLRW0P+4rdA9ueUzV8khiWCVqihGxj/U0WG0pgKRWeHMQdXCy2
1P+D7erVk4ZMS7wH2buOV9bQ4BaXLaUSAt92Dx105XBssmGXEvqxWzuyLv1kcYwdLWj/yxqccZdq
rXXmaNn2o5PljfITrTTBHEizXyl9fy1vqhlzE90pITACXMmm7IhynawLfTayUFs8YO4s/az1jARA
ptMz7+BNuQz8sB20FAIcbsYrGfyvq7vVWnpCd+Owk/D+cs2tw7jS1l+DVe9NLYGLgr/MmR2aL+Od
Z0a+hZ6Rf/AfTvZLq1MUj11DCdPEG6aAybMj6mCsyG0Mu7WgZaK1wqjUJsN6Omh5Cdxeqmb3OBE9
6PjujDXInkQH5Qp/kJQ5d02JFpa2O5uRumbmo5KOIid0YlZ/1qLIEVbAcuwP1hqzqTHOZQ8geUJN
g64U3uybSmofeLkkUMSWl30WwPcpTCdM8YO2dHsTuo5a0siVa1uFLfQyy29TrX/ULAAnvyrID5CJ
0j/VrWv+wWyjvCeaOP/Uiwz2DDYVnu4P+Vxo+6ar4/uinpp0j9/N+tti9ywYP0txa45K+nMsjCWP
NIFlIj6+OZW0HAoch2WcMzqex7W40eDrZDuy4doxoK5z9RAq2pT7jke4weUkU/mdUSv6dqM01e+x
dHM1xORoALRJa/lTbWOsBeelcz8vC0pEf+7zlVfI+Prz2mtMVODetJ9rkZGrwDAk+97YZq29Sr1Q
uBl2dkP+pav6di6MFpIH7q11P0Ibsgla6MJkhpvqk2oxApYRp+ownlWULGjhngofN1pTCezRKK7d
umOsLixHec4Y1P5uLQe2y2axciuWqnm2Jilhb6n18EedZmYLo43VJHQk60UTMGwD0qbLT0s62E+Q
07xPnTm2D73iSDJ7NiE76XAyCfJUVDMbtjRdyAiKhH/SKMnXRdOxPMwnxRNBb+Fs6BdAXcCVWd19
TZXO7nfZgA4xYPypwNPOKvcxrxis+WveKDemNW5uDitVVwizW903JaSFS9tGcHBgQJHfCceSNX7I
lXZhunVd+5bYsMpEEmp2RoHwzr65dSbY3QJiY0R4ckCWUyGsOhN8w6Jzv5AKJ5BeKIyyuqndA2J5
Z8qdd77ercXG8mUD3cF/jrdNbTJGp7Z6L6wbz4ZF01WXVZIUlAO2cq42OVYzvNYmHAYUVqRBEHd2
mgS6qTwEpsdeOMQdPBtEs9ZNNbvKhcwXLXKywXzCia8X+0pm8orSr7+XYoQt8XGN9M42yaSel4uq
Aie+U10BEglrNfPJC119XrxD32lyjXSh9CAb6YDQRBvGyojKFlPp/+DSeGgZwGzQoLmF47ftdoVW
Gl4XY28kyktZ2uOuByC7mNsJJkq5tIdUgUzx8fO+0+64r3FOIGRkR502DUrXS6ueC5bUrOOUlQK0
czqs+QxPsbXYMb2ms+/ID/MCzRuyMwfEOwua9cyzbnlSsIBPFhh0Dq0jtgcjKviqv/CulXRTA6PK
OrdlAPGs+fbx41Kkvz2RtsxF2m2dAZN7Wnvo6lJm0PnisE5ske20blV/JGLsJSk/a7ccJm+Z3dDG
kYYx9uzGGnM/fAjvp85Ih9CDPvvbEkvtBIs+1j9W+pI+SG1V8Xauuu1ylZJxUIhlTcoADwEjw7No
TT85cZf/rKBHbCKdsrkpDPbyMHPR+maUxHUkTQaTfi1nwqJrr7WfVUdfScFxZ44DyL29waHt2Tcl
peyMj20tvtbeIEfGwcQ/BEo65HDKG9Tb/pKXydXkAFtEW+CKZGwTD5daC8vW78ekYPuSOY7LikbY
zlpKwKwMTORX1TOlhp+ly++ysl2GTHExBJLHH3igVBJZA5Hgh+NMc7+z9VErQ6UvLLhmxsgZMCdC
bPxgWH6hnbjyaU1xnMPdqdjuwIVdZhqrGP1E0ZXHwhMNROdqztugbIcYtH1MlR9ss0PtN+mC204/
r7oJ+UYwqm7UzlZA+tPhTy0n63NnaPkL1V4G8axNkuQhy9UhD2UaNy/uQu5UUPTFuIRFbcgHe8jI
bJrnZoFE0GtmizWdGGe/HNLU8HMM7FEg9rJLrhupqvdl7DVjqKDzPkiANPp58DR6po4EpP06Of0f
L9PazIfAp36tmCuA8ZENi30yR/Bl3KJC8VHqMG+e1hjjRwheTft1Llr5i50nN1EBFT00tXRuLoyG
g53uY4FMrnEcd8iTavM3uw6uRgSAzXKvEj5d3BkLTKGIQZudwPFt+FPKLO7Ma4Ykq3ahJXlvB0Oc
xPqu1OsVRrtXizZShwRIkhmdiwuwDo3Yh+s6fZdlgXt/72SwY9J5dJ5nQtAKv8gUSJETdWpLAqNR
WIGmVub9BNN9PthSmX9mSRfPIXmY8y81na1fCTr8zG9MxXuhgrGcS1cYdY3jNeP9Q7GoVnuZgYUo
vl279YuxrnNPt17m16Q/pARodls5jNZzgtm7msu3SYej3lhqld3AqSO1vSYI9uvgVuYvbY0bL4CS
zk6U2TOzMK+tu/GgZ6017BZ3MdfQUSD9+UZjrUk0L5MSQYtaDMxUO5XngpQzBMwE6zVobU3BZDmJ
YfJ3RTpZoScq0vKquKghRKTwCjVMCo0LTR3M7KrLgZd3DbDGuar8vd0I6hTdgAvoBGfqeM+H1WHN
7rLhKCaGzZSqjuU7kznv66FmDGWBbDutPd+r5WSlcKVAlT/eEN854tHBQK7Y8DhO+pMbcOCeDUov
+LZQ41/C9tFukng1/cxLz8j9356sdCCYe3G20ftgRHv8qEMz9Ikzmy6uWelWJU9VG2mZTH4r1trt
rcYydtOSWGcO1bfPp+n4ihlo1kjW0E41m3Xb16Y6Ok4oXQLJ2KIX+ty5vl9dSEkfv8q3RymX2koY
XLWhGpzOmKDnF2o7ga7oq1rfCDuZQ70CmhgGQ9w5yIz5AUkafO7z4syp9vYY5cr4fOGZwWyGDf/4
1boZE0/Nq5wQdncKVZKE6WWsl1srNRl5evKcweR7L3VL/MFr7VX6c3K9Mq3NrFdKgJqysTmWjPWT
BQxzT3bsOeeRd1YNOREMtgCG8I859ddacq8rClexw6yrANnaQVtQBzCtJ8hCXfKLPqlT/D37c/Xo
O4+IjAo3ZhSdODO9wul/tct51iVa3qmsVltqt2rd0w+kpvtlZY2e6cxPdJVb6fuPON/D+cnaWCXH
P59VTYk6mgOO/fjNTd+aJVMRYA/Jwoy6GP44XW5m+6xybAiI9MkhFVMsI+57wKB/01WR0ptMNSRd
0+wvRFp1Z/qOd14GmKe+6Xw1A73cyYDRqWu2SNeJQylyeaNjOX+oyKcITXh+Zz6id35v04ACh9MV
nB39dJfYIjbyiYTwEImD9HX8+0JRj7XftlK5rQYd6VGXDcaZXeLtNqwRx43tFrbJlESnGU+LYRfo
PUwvNJh3JfsSpu0hL5ZSo59WTLQ3rlJfMO7VOED0Qb13OjU759r33kums2PGxGrw3tTCDAtKbW7U
mIT4tnypAFO+qcsC76FkUHj/8Vb1zltmEI4eCKtRWASnVX8H7GfaonbDtF7afgfJvF38lM8s32nm
XPDUqfoF+Ux7pt5/57rAy2z/NsEVmz/v8UpvEswu5kV3w87L62iw1fylpqurQIGQ/rSJHPbZkK3/
vo9lB0Gc/Toeh5l2sl/NdqzYLfNT6gHivvfOwrKljKzqyKHePMOWeOcY4AkB26jGCVA6dbmvVLxq
Gz6UKAdYj9xKdeGewN+PpmQpfi+Qgi8MSzqmTxKbkkUf/7DvLCL8RTd/GVqqDUE5fsGOmFINAkYa
JYubPFRwhC9A91W8t/pz8e3v/JYgEJQOponlNzvl8aWE6xIdYsDW0dal3qQWzZaL6tIilwDJ5Fep
wonMvI/P7BBvH1Hn8TAT29S1Ksft8XVbqypcy2BMq/WG8+Jg9v5VRXJ1ocWTdfj4bW7L8RixPb7U
ySMash1yiYQoyhJgC+RoOax/C/LVmc9i+3NOr2PqkF0hFLjsQif766Y60dUc+ndepdU1QX79XcXE
61qpVshtkMx2Hz/Xqx/A6QU340xMMTb7mlPGyEgTmeuwaSNvaieILHnpZQ0pLrnZkNtlNrdx1smH
1ku9eQdxfbgXoIZfGa51+5jBT4JsV1PyXcUcJ4UwlqPwK2WM2Gcp8gtLixnffnzHr4mcp3fscj6C
UuAxSpVz/KvTzeHd4CpplE5dVkEvTYqnVDbpcNeCszGcjUdcCGLN9IZIUhO8IO4lVQL+e5WjRCoq
sU/01HlWIfAgdahzCezb1s73rmiYdxiiJ0i3NNLvqt639zNcodzvcGuQO0hC01O5ukT7lmRSIsQw
rVIHP/QW3W/0AYzk42d9Z4EDYtuuxuIjeu2NHbZTGrR5aRaZM9ZIQi/dW/zQfsSxqT9+fKV3Kg+I
PBw6zAQ54HEyPX6r+YiltaMIUgoAjHey7LWdwLjo04DC7xYse8VyrZWfR4rOW7OGxiKsLO5pXZsl
cISGz0FeofccYodhzsf39nZ7oaSFkIglIqm5cL6Ob21tpsJrsowfXOuqfZeW685r1trvpny90waK
+YwM5DPL7CQvdyvF+Ay1jSLhUf5Bhjy+Kqr1JZ8bTwm1aTEthgFCv8nUgqy9ppKzurnGt2ZgmEIz
doVYdOfRSpL+t66OrXcTT/1cBJ0nQYeIwTMLHzqb80zMV1buEfol3v7jd/S2bNlsMTUKFqwMIKzo
J3fraEkyYncT9Q7AjYmTW+F37YxgXJ3izL20DIRwWjUaEOArL7+l7fX+fHwL72yR3AKQKVxs/vm6
wv6qkzniXcQUCZzNNS13XaVMf7DRW79+fJV3NkjcAGGlYgWNbODUHLNdejgFa5xGdbISa4TmR4lW
UgVC3JoGhcIBIOPjK779NDaKG7l9oIRwc8jLPH635dIgUO4yK1LHpU4ABZri0Vqd9gaGdLxT6lT7
hMDCwxS76S48sMTOdxNLZWQsnO5Bpol6TVSM2Gcac6yP7+3Nz44hEkgtFEmGmZu31/GttfmoTm2H
lNJde1Cxkdr/mZTBDivh3miR5c8tQmcKjeRlVkwZh3ppw1/5+CbefJ/cBFRhHTc3Pk/wg+ObIBwK
fXQ9uVE9Y+c+lCWGUF0KWQdtpV9Oi7hMiAePPr6o8c6jY2tNBB80BhDjU3bOoCcI77I8jsbeRL3T
m+ba7qhbq81qYBJ15FU24uSkiI3PuojTP7At+19oUuRP2ccNQKLhti/LvLZs74aCn0HmumB5SPvi
H3qtIlgnLsFu/Rm17Isjociz3xedu0vyeLqXuF3dU8RmUMXzRRKCWsJsxiigdPduNhP8RST8/NOy
c8w4+yFBMjNhUxSsqkzWi8nMHT0wkwVjA2FbVWBwn+knKuXJuiyc2LDP1C/v/Ea4qmxOe8C8m1nH
yW9kYsDWGF0XZU5OVNtSdneDbSQ78qCu6N/SHSAFssSPf6M3OwI7KLC6ZvAvbTtdTi7azxYK9KaP
Wi3tDzWAuPSb2YFX8vF1XlfYUUmwVUw6lq9IryjuX9fKX1vPKO2mabSVp8PS+GZkpBQos5XsEVGb
UetWbZh7/XLwUvyeEmucAyBL7cvHN/HeG6YAZnTBF8AmePKwUMSM1nVMFPOamoGhZQshdh3xBkuP
ZtU22wOU4vRcYNSbFoMvTyXeh4EZWz+jkeNXrMETgrQ599Fc9cYFyuI1LFUlu7DTuIhS5Av7pet/
oHtSz7iyvX3cjVcGYQO0Ceuc0+MxVVodwbDWR9C/PYwrkOcKYmXwHMC0YQ3jXifzR8uVc/GRb/Z/
HnhbUGzI/IXp9fEDY6tVOohaoWJrnbidPc/bT9gvXExDqV3hXz7+/PhnfcuW3C5I/cHrJSOeCuTk
gmRnDCXmblGG2HUJu5zAhpik9HYjTbgv5E/noZ13pRMMmtH2QeEMy20rZ6bzmY4o/sxafyvL2e4H
kymwYhuWxalfUa046cyZ0kfKstRVFnaEtbcBTOQxCbFyJuowXTsYNAMqEi+Sab7xsavS1IO6bFED
48DWX6kdUtNLF725iNCo9NJ3OB1sSmob6w52Tq3Zd4Vkmq3jVfBnLeATXUL2zu8kleJ3xYTqT4mN
jNTDowmzkAQcLmxnlXJY1Jm5XuMSkn9TRpgYvsycaQrduO+fhC4XB/8ClZvC58m+S0kEeWTZGM+G
MYvBt2SbflEVMTd+QbAqSYho6a1gTtT2oq+hGO6bpE2fUVxYt6ssSZ7HyiM+eKtqYLbTwteMkGQY
MWrMop5/x5jKdJGEyrvXGbtUmQ9vmIFmLlove+w8QkecgiicoMpkWh9IxVraC6rjZKdl/VxeGLQH
T5XUGG0gAlqNA6oCyEGTMbT6Xkyjc2BWjd1gbJXLy+J1XRuZbQZ97uNFuK2x4/0NzRctABs4IWFw
do7XYJMwKJNZU0edskwHSEsYHJv5erAYRJw5V8EG3l4MhA+IlfaTWZ960oJiq2HmVqKXkaBnHJ4n
xay+FW6lacxNNq6cIhXnJy1qjDZozuZvVEeG/lD1BCrtKI3UX7mF3xR8x6JWg3qduhdNH2IldFVl
Xa7GOBmwbsg7B1NjuImXhaLO+rWssEEltTdvalRAzvToDV2thZ292GaYkwW7OQCJ6iEvVCMNGuI5
JJp92tJwgpH35PW23AR35uJ+6hoo7wR92EYZ4l2sdmGrGsh0RrxJLqaxb8ZgUhFgBV6dFj1+NgUE
KFOOlnVtdWnXHmh4vbu5Eu3vIqvWGTY+xtJ+Ad3xHjcg1Qm9goi+QA54eYSWNyoPZIm5auQkaX3N
CDeB3dd6fXvptCjTAwP//DqYWXeI/K2y/i6UAZbZOJBWSluQjnZgSds5eHWfTDsxM2RnzyENYmOB
o9iHZWgGHaNkGS4FnVKIt0Vp7OKx5HBb1xazZI+Un0NW2okeIPzRfmdou8tnM8E3AGsIFVgYOFm9
wG91hNQzW3njQ1WEDCOUVPlNOdPokbUkyc1UDO5XOYBU8WdqmXlL2FlNCBYsnNHHw2CJ75ekbbC4
GoSjBdA3hm/w780J9N3I/vS6aN2HmYCjeZ9iuG5D5ZExrh1jt7k7MOKzLhtDEn9aJNzRrkv7GEOi
ZJDFI0u7F3fdNMj7InG0Ilpi5A3hkGPrELAfmDtMLuUULlqvyBtPS8SX2cBGdg8LoyHQTyG50ZEd
in1qQKTQarw5puoCdM7XChvc3LOUfPUXdenzfR+XxLTGzUI8TM9f1r7zGCLsPQx+0NZp5abwzszu
hXFq7u6QYeKkXheW9SMTszeDfGtMb2PMT29xl1k/962qPnfwU/rAnJI8g3fkZc+WUudJaM19/yi0
GXGRJkZuqo8Z3wVo3pZbmDvJTxv1REIkYFwCwPRT8jtxJlxO+LdGkhUyoonGlmyo7/uk6Ip7YyTp
zrfyCS710AkiMTFvecYaynr8eNt554wHwfCgCuLYz+RsKz7+KqsWfZhVXmYZrVWVgv6ka7DxAA5V
q8M0Gmb9uciN9cwB9872Q/MINAv/hzP+1DzTainOp3auI8UtIaPVjRUJaIU7FwzkS9pKa/+vH5Lr
UZyiP2CP9fTjhxxHc0Z2z96Kd/+6b2yDRsBexsjI++HCiScbxKs8x7V5r6owLGaRG7ZDHXPKWFc0
/HKMAdhEGZTBiSh45Mti4r6FPk4qAs5YJS6XZgXmgHY9FE+uk1btAZ6X/dwLU3b/wVunfCZMZ+Ol
0ukev4VeLW1ijLIuchQv/dKuGNt7UGIxnOrXqKvnc0vrnRNtw1UQTzMkZY500o+IfqqU3MEDWm/q
/HPbQoCAbONdw7DJzvzA7yyoTaaFSAveGp3iyQ9sYOuAlXQ/RuDk8rPET+ZiiavfLrLRe5CwcxPR
dyryDZDehpTMgCkZj99kYrXVUqTGGFWxjn8NszoQiVlpBSiaGCNWfbtDtVxcVPAuzxjPvkVzmcxt
A1KGDZTdSLePL57hviWNEdsD2lfjAOGiuGj4/4YxZXw0WeWATVem7IYhJ9ILJ7TQKDQIlL0lMVRx
hIGFoL3sWluXht86bhPaS1fuVH2w3PDjz+6dnm2LyNiCW3WHOcyrvuKvzWXET9KyRnOK0r4vvqCj
S+7Q6C2PZpOt5MLLRH5rkZBHqWJYDx5D0IMY4+HM2nir4uCF8Z5eadDMwE7XPRJ+z66cbIJ0VQix
Nwc7KR/LhIFyVMDx7MNWLO1DqvWjHU5ZrqmotkX5hIet9jXh2NxE0mVzKyFs/8qbTMUnypRkBmsF
4FQt6+krjOj4gdC39d9vzlDY6QSwfAYAOgXCahLIKrtfh6j2ZudqhMkaDRhqXalN1UQ5nP7LdRXl
mepwaydPClGgYbqhLX+IodLJNqEkMD/dgWGW4+b4hVhV96VuEuMs5LZ9JG+uA8hPQ7/FQZx6D0BF
ybF22Fhr9Wgsu3x2q29drye3mJyY8GydpTuUbTPgOGm2zW4r0K9jLa7+g3fMNBiKFseDyzjt+HPy
Slpcy23GqPVgi5hS1a4wF+5CEMr8uurX3xon95la/+12RXPHeB1oC/QEdO/4mvBeCDMquCZ5SsUF
Xj/Lzwy5shvQ7aW4uMbGmfSLd84i+lpOGGTDoIj4xR5fEetWeyRkgw1yzohLN5fW3KfpiksRrzT9
pKUuZL5V6LAP68HKQMTIr7htQZq/K2LU/vzrjQGBBi03h/+mYj7dGEARyrhdJhm5SZoiI2OLMORQ
HhTpwj3rsQmoKnW6yQXu4vgkYITH3PjbxzfxVueO0pRNXKXwYbxG0OTxO/G8qetxiZPRqBm9FjUr
BP9ALyvvavFsIZFHKdyIi85ZoXXuuvuWXKrSrxfXvHcSi/RKslsmoqi7rvsW23NbRLnWKHM4g1t8
W5QYYbw9ie5CZCNmfFMnMkGvm+rnbDzezjHYYxnrkSOzDQZQVB0/yQQQkeH8LKP/5uy8duRGkjX8
RATozS1ZxWqvlpfmhpA0Er1n0j39+bLPuVCxCkXMwWCxCzR2spgmMjLiNxCOSrr8a39XujTnuJmQ
EkPEaibEdtl9TtXyiCKVhtagAhbfhy9FrVNFTqMZ0vre6ZsSIVC1Oaqj0dzdnu/LYq70EJUdSBlW
8C46/5HNMKPnUYr5aJG70+IpIMlXNag9EMEfYArMr8jTqfcl0M6jPmbdzjm/OjylQRWXbMhwW9t1
6mTZDMpuQX9xHHC9z4wOgUxHONFT6dSKG/QdrW3gu4WFV685A3QFWRspO9f3W7P1POyhnA/knJWS
br3baUDoq6DYB7KFW6hxn3usRJKnVBNCewfQFhpSTHfsNaKY+71RkkR5sfRprEnSSu/Bq4Yqv7MT
w0CSoZ7E4uemiyhEoa0IsLRLO6f+qPGq9T2lQuhqpsWq3xsRAATYh4nRwvtOlR+VkVHSrtSW5Bv5
sxIkcVRT2NYmBdI1CqqmX+BuftTxs9KkXGvyGE+FsPw8hWV+yOI2vtNXp4/CakJyI0BVG/uiosoo
ziZq5CEumqz9wzjY/Q+E75ovXTSaH2IbJd3PU2Tm9y2JVevbCy8AVy/M5oSlo/nkjHblBdS11R0s
4mUiCr4GPhLO0NK1cpsxjctABWs0Oej2kj5V6NL6Rd2zyfW6Cm9v8rdMc7O8JP3SOgs8CJeKvF3/
Snkmb/XUUZWALU9Hg9VXNZ6ihwbIlvCjzERtNaG6Ub5oStzyAEf5q4D0OK/OL63vWvW+shHI/MRW
pGVx+6dduXToGULMIm2kdL0tI4P4FG3f64gBr6ny3Uqi6gDhov05jf1XhGLWw+3hruSpDk01U0Lc
KFojwHI+E2MbqWKoZI0pNuAk+/An2bAoVzsZaPyxEKFToHH7EA1DUx6wYF26w1jWhRbOUz+WRw/2
C6qT4wjIt55QTcUc2oAqlnf9+DpGMyLrgNnNnZ99uVcw44MdwckEzkC0Ov/VjodTDnzNnDZDRL8I
S6YxFN00PTYYUtv/fTCGIijpoDJcEpDzwXrulnjRV2SCtNZ58JDGPLpOWT/GtNV2hrqSi3PJkQTL
AEjZb2vq5nU8UmFircfaSsanVdOarwpVaCQV7RiVX4a9m0gzQy7NGMZrmnwGLOnu7MHLagPFesBS
suXOo9CVf//rdDiRp9MZ99ajRXb9CxCJ82n2amQ8uqRxjgqAZ7wMIgQkd+6etyN+diwxGqDiqYGC
g84NGeR84AS1I/TDUcXoZphlDyJW1ZeuX/P82Spn/FmR0muyU0I55nuWjMb3aqyyT5aWw0BSi8n9
TYM3eW1yUrnQymkMc8eDx/Qz0bQzAthpL1AGXRaQ+BGBHK8fNDvA2sURUiDLgCrlWlpRIGoT4L0d
CesXJibut7pbYnFoQN6tD2mpzh+6OVXnwLUFEu4tv+y3TeV+9PEaF1IGdIrz+753ks+3j+rFqjA5
zAvdb3jYOH1s9jzARyT14nQ9ymocStp12dx3Q6/Vx3wSmuMPkxKH7qggJ3J74It3NAMDYNYhAIP6
YPudr8pSWRG1AVM9zvqUVA9zpGOp4cDFgSYgrByNTjuLEeRwtQmw/Lx8uz38xVlneJBlACJpm+Jr
s4lQeQwbPMl73ntFwT3nWjNcwEwLVwQZ728PdeVLKbFxxNiDwKgvmLFmDB6p6hBDdSn8+UlHC9qP
7Xk6Jt1kPy0mj4HFgxfjJVF8uj32G61gs/lBu6JehxQS1ahtayFNUWht4kY7IlgEnxO6SU1N3Cva
pxrrO/eA9rFSHRQ3su6KdETQ0ZwqaamNWUFyR3yXgvKlqs73YxRDxlOXdTlQV9ezYzKb0egj8Wai
z+lF7mFBeW1AdCaLwtLRavUwqLW+HN160ptgHerm3aov1j9plcCPz7U2/tNEY+5Jz/cY2EVX9jt7
+613t/14E3CHKqGvmEvKvPCvkGNNWmNgQoDnsitwaVYVTft3NpykexFJTEMBJao6DiPLWX+Olbei
qARffQo81ZmbY9cuzqnsOxNnmZpmzExaGAVdVVA7u71IV86gRKxiF8ybxAWZdP4z4adX0WLIGn2f
wNGH9I/hVdq77vxMNcnG5xNSXuK7+opc/O2hL3MWjr2NzyeyUtTQbGlH/PcUTbNTERwHHbGYSlkD
xErdz+M4LH8E9k70RlJKz/jPwPJdeueFcnHfBNZo599NeFUBLNt057RcXlb8IvCRVNgQJmTHbgKD
a8QIcarsWIMe3ocaPff7lQCtH5wq8+54r9UPyKHbhxVx/ffeuOqHtSe52lmTS1QQeFN4OsAQZRnT
2oJ7NXi3TMaiHnOwtcpDo6J2GIBcGpsDDezoV+Mg/hGYFgj5seqs/C4ZAH76KlTG2leiZHglpCHE
YLRQtoOOtuyeJddFUmfwpELs0jAg3DsXlUhd2Klb1g42f0hkvtSQi6T8s/ZBtGv1GSeQ4uftvXJl
PJQNHRIJkiPyus1pgvcuAFOOxtHF8aMK8LqKHjNFyb878ZgsvlNRVNpZhcvQiQQLdSK5DgZAh+3u
rK00QebbPHZCi4K+91KkXcscVTljgSORZQs9wCxaQxcqwbpTqbmyE7mZ0N+iag7Txt624qFaz3DH
XfM4JpSuEZPVpSxj02mPfZak0dEol+oOE8KO15PZPGSpUJNHhHybnbvqysTzaGYKZPeZp6Ocpb/C
WJuLxnJTyzw2AhboAAn+R88buiCzKFTUiFN9NXZO4eX1CBGeogLNIQeu0UUCv3qTYWL1c5xpej1A
8xLVoS465RExezMP//PGosRpSWVICXt4I/L+9X15rdOYlwY8aEBRl+5rBVHBIn5e0vJfACHNDmx/
O524+pFySPYFGwotqc10ek48ayJt4zCzDBQn0YF8gBGy9AdtiqwHvCzRd7j9gdsA/zYi0nVI9slc
A1XaswWs6pgwbqnKkbvDfoL4P6BE0NbvVRRfYNxLPyVX7EFGqbTzr/37+pPD2jT46Ykg5Qjg/HzY
Ua8iZ85i94h6pv5CFus1IcLX8zcNG15cN73B+NdUIwXtqqamOIPCn/bg0QYe/D6KsAKOeVe/ovcB
BQsrTwOHj6HO7ys9S94jyDvzjK8MC/PIfok/tIlRfbTBByDLqebi3wkNxCmM6liyY6ukR0FdFV+x
mUQ5V7VW2/EJ4khfI7GhFkAYUwghNVXIlxUb9N9rWTiVH4vEQZc5x2qgz2bxoFctdjD2mCb/JCmA
Apqnzbj4ao98feAtEzX6WunIYdw+znxXaVY8F1bsu/jf/fgjBtDfyYZ5PB5k2sO/Ctj7b3aJiIJy
JbmWnjFGuNTw+ILEHOrfedKBWskI5y3GB8ucHfMk48O7Tokw3Gl75dWj8Zsco8XJnhZrjNcA14Hh
3lNZ62OWmx66S4qR/eKBgFZGxUaL/Nmzu88R6Wd9jFodsVLNWjTh096mbjcJI39W1BRqB5TmBH5y
ocMzTvsSNGGvdbGOoo/Sry+o/2RrIPQW45fZRADejylVPnX87X1UxijJevqIodVcVTLtLNN24YHV
Gu/XCXBCONbN+NvuXbLCOTP7bzWdrN/DiE0V/PjJBc82xPU3vewWJFCnpX2EqBoVB7AqEyoumZb8
IXLiG5LNdqMHQszeAqQcmXJ/Kc21QZkkQg0pA0jw1RGqFt9llZrdRbozoY2pgWLzSXcaEKSdKqXn
TLRdMeeohyog3ZgXn1Z08kBnJDYYje6oj6yLYn1Z6IgD9hjpzUBjniukimOPNmqmiyG+N4Rmxyhv
KZ0DzGmcnQCt3eXfVY2g3E9Q9U38eNPiWQDVRkJMrH+yKLL+dQGJFAEUCkpuaAXMByLjmDxRxc3/
yayck6uVk70EeCmltq/DhfxVL8iHHhd9dJ7a2st+MnFQqi0lJS7fjh7bWMwxRjVX9mRkG4vu7fkx
NnvoLzqaY6Fq1M3J7alguouyADpW5++3h5JFh03EkNKiNGRkhwK1zfOhujjOizhRgYu2nUJh2LTG
J6Wx25fbw1yJh7Q/UPOE1COLAptMwqUovdrFEIcGjWHtqMR59I4mstMGdgEcYcTU7l2n2Xtd+Svx
EPY1SRNZNrDibZ6NBIhCjThNwmGMq6Mar9odajbGCy/P/kWPEmtv5S7AfCwdEt6OawHlo9+x5bI4
RrtUsWlEwOh0p/8p1nn4ziu/6Y5eqmTeIwaZyV1pVOh+dfDmvyE7Av1U1RA9CIY2ioovTm8DnCop
Er/kFRS2OwvJiDZAcsezDnqMf0vQD5r2WfNKfQh6+ha/Uhq7dVhha0PtgVYnIjkpnGs/SlEZ9RdM
0x6VqFRHvLLW5R1lKLPzvQhvnNBdLPUpyZtRKktgBuMrcEIU8FUlrkmrsWZ+WeJyC1YKpAzHXNXs
wMgK47NQMAf0obCKr3a+zCgit4qjHOhZNDQm1HEYaDfEuX4skHFu8Xpqmo/CWlZxmpEkWkMY0xqy
I0uj/WxqB5OZudCJxtmS4UtCdyztDyjvaRMZX+UQcmJkL7oczIyf9wmaxNggVC+RFs/jQa1oYkkF
vjU7UmKdlhMH0/u386jA+qtFtRXPAi//tahF9Vw0nirubm/uCwITmptvDH+iH49PcvPzQ+S01hxp
6piHq5HoeEJVE4Lkrq2g/22h7FBYhR50yG6HIqm1+34V0vQ4j6agqF1kJ+0OYzMmMB1+V7gIwWFs
JkSveWiVeJJ8NCLTefTcbuHtrdbpYV5W1/e62AgQ7KmCzjbnF6TmquWAyDWsgFrsZGsXHSe+jyYO
3rAO9CyScxlE/krXhOynZpNXhsiizOD2Fhv7mTUZqeKko954NMUiihuU4po/KEfiYxGRp/+CfxY7
B7Ofyte0TdFXWJravWsaiZRPXHeFyT5WurITPC9DDRBaSnOyyCQjzSZ4WnlfpkbUNCF4BC2oWygD
KQj1H6JIv46J+Y2PVD/d3gBvJNPzKEpWifwc2jOUwCn8nE9Q7SIMI5quCVVbIFFl1FF9N+ctlmRN
1lMz7BLNxnSRElh5NJUKyzhLKeflUOlDbwWYY7adn8RO8QnoG6Z79jTY0Tu7He3TFM1kaxzvDHiy
U7ifUygL5cGetbah/mIDaHBBxr6mEFaGZ2PxVtqqc90demSm1g+iToz0nZ4YC4RDE+PJOUlh/JVY
uUBciHKEpsz4dyxi66sFUjCFHezNy0OuF82Ple44KtDxQMPQcQf6TOqY0E7G46N6SZUZm5gVG5eQ
Oid9RzXThk/wUsziVDHFH+xClk89LS/7+6ivnK+8PabxwQJvifoPaJDvYhop6DsZXmqeCcia7KCs
/nQ4stDX4n5EkDteqkPfcr7p2kbKqQTHqABXXROaCk4h6gCPOoQ/SCrGb82s4QKTGLno7rXOFgn0
nALxnLj1is/DihbRaQLT2vqDRiw83N4Bb+CMix1AeR+MC90nnmznO6ArV8MdRi8LcZZD3w93PYNk
XzV7P7JbcIzj3Dro8YzFnbVwnHxttq3PNWjU6qQn9mwELfj7f4YCvwVMTju9fJnldIAVI+PmcTTW
1jP0zLwLiM2kHcaCwrCPWwssRkLaSGarRlX9zhvj4RmngmU6uI2R4Yw3I4/O1ac4v4euUF5LD6Ms
wy6Ribw9BZd3LQKfaPiQR1BCcbd1pRmGpVPhcRVac109LCsqaxn+PMcKe+UTtb5458Eqz9RmxikY
AeOAPABfYVvqG6eiG0e8fUK9TBIN7SSt6p+9olhPt7/rMhnDwoBnMXxvGotU7c5X1tLiCbl4KwtH
NJqeM6erEfns+ndLpy87u+jKUDSKDQneoGkDb/N8KFCmlOysuQh7kGgndA4Bn/e2+0ptRtlhe1yU
iYnpMCBkcYc+AL3pTUYW6TH8UDfFSdtMRPNYCTt5iGnEey/TONMCsUk7yPEHoO9uJmweVEXaoKWk
WgtUydXO7jzSxOIFp9QVTqI1GK9eXggSFQEq7cBO6ZKHYWixe+4ULb437dH6M+qegEunCZSGqO2I
L61lSo5piTUhWGizGQLV6rvPS90bNnwriqFPUY8/5c7eudyrNgfnrT8KRpRe3PlEt0oNaLAZyhCh
+7kKxskT3sfIUZRHpeh4DCvuOFk7i/v2+D7fsBK3AWiRphzAjS32KC0LTe2nqQozJcfprh8s/dRn
vfVYCkV9gKVs3ZVpXfmIl4nfphIvS9C5aYchVmXdeajF+RYCm89dteoC8Vsp4u2VBSBlTRWVr/dG
vJPXXN6kNlAplcYf0jcoOmxmiUBFJgMaTqKx1HDVkGOse2CH1oAvYod+5amYzW5naa4Niv4F5Byk
zOlfb45bgvmHvY5uEbJhnNM0GKhhDdWhaS3pQNuVj4OTDOF/PeL4jWrSPEKT/2xTBixU85I7pQvh
YXSZjxKj9blyChBhDfW+22PJXPB8F0CohHQEEszlptjqLppwBlFi6usQ12fvyEvv6NVFCGkf98yl
9F7qWF0CqBjq99vjXsQW+sB8GZYKlsabZyvpsNiEymbGwrlb3M/UF/Dnds3cDJfRaD/cHuridDEU
3V7LwafcILpvQoviztDEZq0JEYnLfxtlb54oJpU/6f1TnXHidQ/vtgUXAutCMY+Gl45ahUcmdn6c
Te4BF6teXFNR//yYRGUvUdcQApu+nU6lpUm1nWTg79xSD/Q+qxBdOHcnpF5Uj/kZFgknDhoAzciY
N12dshgblAmSLkyyVPmVaSNehfBXj4sFwYsa2WQ+mnWGZ+28uIUvVOBQi1s1O3HmcvZpOXJugP65
tDO28LCFrpO6WqsI1UJbnkXnrQcmz73Ha3zCWVlFnNm/vd4XW5rtzGNdKjdwDbO5z6dfG2HFRGna
hxG2TXeFTmETskx2KuN5fba8En8VgbY1vcJiR1zjclOjWkRHF6gPSTfo4/ORR2GY3Yr4WJjaItdg
yOniobbIZsm6smjnMy8iE58p9eE5O6w0Zd3zwTizCg6VaMq6vWH8AF6g3fW9Wh9aU8eaEEbm/Qw1
emfQq18IkBMVPwA2pJfng3ajQa8eb6zQ5cV0UHXY+G3j6XdFkw87kffaUFyJHk0byovgdM+HqnJk
LWPd60NDTWxfiPEHqoLjV7N34tfbG+bKFmVror6FgiYZ41YTBQB/UTaTTuaaKM7DMs3De3jvP5Ms
cQdQerw0bo93uUHBJsmbl4hrIMC6CUjwgxU4nAP9G2UqfjlRngQO9oq271r0oH3sYo0OZlqHjvxi
uR9vD375sRB5Ib6pZFpSCnCT1CVZ7w0gDsmLtcI9JRz7L+jRlw8KkeIVSuT/YzhOvQaVVgK/ttgX
ChTYbGllEa49lq/m2i/+3NJEs2In/z6hLXC8/XmXp4IyHcsICO4tT97sGplGjklj83mYNIa2sOcH
zJOjQytE42u9pjxWs7EHpZILdnaJojXoSjlhHvmg/Lb5W0nKMwM75N4Uix3GJX6/y6RAmu0wwOX5
a1FfoVfbm3XxZDdjvPPNlyeF4dlMtCmlitzWT61xFs9tzL4AHaTn75TGRROEDXbwaKLsRPNr04to
CS9Lm9oZ0LrzQxl3jj7xUC7CadbGpyrn0RcVJVKxSen+RC1pAki5qw19gREAwAcqgfSLxi+N+S1y
CzSQsyqrVYR2PNXvY6mZfVpLuiCAoXA8XQ38FNBjpYGBothzip2435Se9dPF5ihY0Sr/cXuTXR5g
sGxUV6R4HBwCaQ35dwEKOFdcCZRNcURW69dqgXwqDN4hmlkiRuX2ydHpDeXg1Z37n5daFvdQQ4Sz
wBb3Nts7UarKXbACCdUmz7+MPSUUbFHFfZq6e45BF7B9BMlYZNBJgAre9tX5V1oDHn28Yh0spzCE
tRDweaF3tL5KQca7YrSMzs9q4YZTZkASsSIYXblWfCkqdQ9HcxGz+CXsAU9KpJDUbG905H+cprRG
B7Q4oKBanz/Rbk/fL32Mf1VpWjvX+MXyenD1JKMLLAz54hYAUmSVMcWGPeMRN7cfgIo8LaNmfsun
vLxDlSB6NWvR/RSOrtzd3leX3wm+GFN7nUcgXVpL/rC/CptMNj5J2aqGragtevy8vkyUqt85efwj
r/Q9lOy14TSgFKQshC+O2PlwKUq2ep01WjigIufXsI5P2HPQlpqoqo6iUX7d/rzLjJQuAwRibgKU
3gGDyR/01/elXqUutrJqoUrV59X0puydiO30VCfkw/5SjK0feTaP8ywvvy1JOQe9aqLWd/tnXHAv
pA2UCZYBIIl8gGzDddwoVokvoxr2eA1Wn3vEre0Xtcm0b9BCwMJ5k5VMB15cA47BTeWGODMtzRON
wIE8uTDWL7rDoT+2kaGtOK2rkxXgGtMCuF4g3Ph91dpDUKE7XCJpHWE1VcVQtXBayJC1v/0xl3uV
xg3wB8iOsua71ctEA2YorH7Swhp8+QJ8ynE+L2DN3uWKjTu3UmTHFGGtQ2HPe/AUmSn8fevhLALr
nBybNh0gmS3FcgAxIHCrWoN8MvC+rl37IWvGegcssb1x5ChSPI4VAw51sVgYP+lml6hrUGn6+itz
0n+q2S5ehtRTnmkC0axNuj3tn4sL538Hpb0AFwpa8laaf3JNKAijuQYxeXxLfxBUbh257WE2Y/2T
1qGYVjQwIAPQaenHegCrvHpL9WJWdXfq0rHdCQxXJ4HkicybOxeVqPODY852nuAhooKTqIizzpsf
LvO1gJNwkZUoR+PUAmLZOSkX7EXmgbI4CvZkq7xl36Qc/jqwVhl1dRUNa6DgK+lHRumdlC73cGiv
43+zFshG1iBu0I/qfILUXFFxb+P7Qud9iejQ8gL2rA29COSw6VTlHbqJQMTKofg2xxhoxIWb7NyP
F75T8he/Gb0Rlrmet25hWd3PCNgDHOzMwXmyDZrhMep8aKUpMSQTu3PgXxSeiixDMoWdmdsH7Fyd
o6NnyidQnCQ0Q7ZX3bygI8hfJcGNQPkIOwTA8/XTlJqiUaxLvOIw/aMX/YgHyzJ6X6a1dh/qNFLU
A9KrWnxIFEH90kTZRfHLRhX3M8VWWp081LFbUhX1nYLA4JfGTo1X6pHp6FcWcI/wdlTZZpTy93K0
eeXxfCZ33wTqEahPNYz5Ap4v7V8RM08fBO4oB2Hbe8nrxaXwNhaMLDjUkozwtqJ/7bGpsMnSCqAh
6O4Nn3TFqT4pCuCruBjFzzZWTR9oVsb2btLjojh9uAp7TxB3exPK38BDU8KUZIqxJc7YcU/gGlDf
rY31X0VLacR3eCMHHSDk71aVq3vbVNYgNrFTZlWUvuQdBCfgfEN0vJyhPBM7jVXQT+uXJFAoK9yB
R8CpC5sifCHq3LnnyOmnEuSvn8/z0vqNEU3vb6/1lW+XOmeSFAfY7iILGD2kJuu4XYOSbg9fPKyH
ODOrB1XtF0QtV2PnCfFGMtt+OwLwpAIaXAjwCeffriAiFjHeGgyIHN3rE+DuF6ueexpsEEGF7/YR
KMNC6UnwRSUyO4jB0P8QFjRC38TVCLkrI+sQGomU5eeYKeihVCJBXNQxVuU0E26UE4Ig3T8YYJvv
42Iu2TRxM9xb9mBNO6H52vSBG2TzUsgkNm+SqHjpPQsloIVWZqX4/WTnL4vr9P4EGD9Y88j8j9AV
tipVcJArcBnJoLY5YiuQXEf0fQlaJ/8hvEkNcbW06Dy2JeJ7BUGiaNf721vkIhxQfyEdtUETkH2j
D3W+Yu0agwtDpgcvQdN9HNcSBqCbxyjK6HtOrBc3nRxKFoUtWkG89zYpcBuv0xopLkPpvfKEJcmE
HHm1QFyzbETWavu41v2wM6dXv4/HlFRflN5l8u9/haAI82jTyL3qQOe4/QFkJDn0nYo8rpQ6vz2V
F0kT34dQnkSbArZnGc+H6jK2/4w61sGp7fpbhs5sYKeA4vZu7qvjmGwUWeWRqp3n4zSYFiGeC3ez
jKL1gWIIdRePiT3kaxp9MqK8CtCPaP6xx3J8l2gLyDXs0YLKLlGWiAbH+jW0oxnmaFrszMDFgcGE
HT4UkGrqB1zVm1ym09tJj9CVp3poeB959M1HODcLVM8FqTWUjnbK8VcWFyCxa+N1ZNLM3BKMRnyl
7LSmc9/WjoMikAbwA3uhIF69vcW99mls2rfP44huo3qeZgsoBc4Jftyg4jMwm32cNMFQ98WpWTRl
ZyqvfRrvc6lzApUdlP35IuuRmhcWBIqDoBf6MSlxraucpn0UjrtX+N2WuLgaLPRk+CbA/jSeN0V1
F1SAaqIWc4APhRjqhHA8quOz8ZPDYjz1GMy8oGI1KmGrWNlRzYfhcPvgbB868gfwmYQ8+pWgaTaB
oR7UyIkqbNFtp52fwVsp76qubO+kaefLuszpw4SsW0IPci7D20Nfpm9ybFJgWYbiOG0lV3jL1oNm
w1mdsqGuj7YpsvEEcQSzbDLv6K5VeXs9UImgm5yg8+ScIrOcsFkGfmv+ydeqDR0N1f3ndi3Mz+1C
adbvVyX5J0ZyER1TuD87t9KVMHr2izfLFZeVEne87Q/45fQfHXsZ7yG5ZbBeTRA6SEx/HE1S89vz
dG1QGk0cNJ4MbEp5PP4Ko7aDlRdv4fowelH6Z+k6tLe0HGmhsp/egbMTYQxM4nh70AuejNwYbEt6
2QRV+DqbeIKaA6VApawPSat5yffUQ5A1UPshyh6tCk1QwF+ALA9NN5r3RdLn//SrNaRHSO7z/Dqh
l4+w5NDi4WcsFThzF5bax9s/8drWZT5IdeRrCpbB+bzURQbaNCG/GafSCXHum4/uiN6gRs/9zyiA
xqutWYZuU+zZ8F4LSKAxpIqjVF2yNreAlqWqWSxFg+mZMaBfqKIyw0JYX1wq4XjBtj/+85dKA3XW
30VZ5QKc0uJRViSAoQ993uqH3jUzfGLqKMB+Uz2Wc/JvrRrZN9QY9xwCrnwoHQ1UfihDSJ2RTSRE
YyfNLIqxhzLGPlAzh/JeFLk46IpinmLN3BNOv3K92tzkMl2AGMQ/50s6OWYb1VHMxJLw6aFwrSq5
R29lVztFrtBZsgxzk/ScBzgtKkAPm4Ea5GEid6IrGxkSWrYumX0aRdQ/TV0/oVszK6dWafIgSmio
+lMlhmd7FnD/q7i0fSoViT9pevb+9jpfOekAIuQTkf9iS2+eL9niIaknNGQNAf+/CH3IAwXYxl3V
Rf0HgHXGU5fVn2+PeW3KyQagksk2C9fdZsrXvNArvFDwtO2rQxEX9rOjJO1OPe1iI4Ga5CWKUIEM
KLyAz0fJGlObSqRKAxFn2YumHTK0ojKJAdRHTewEhiuDIT+Dth84ZZb4rQL/V8BMM8qCCp0dlrVK
A3CY2MtGNZzYWagPAkzUzh16bTwikJT712xpyXD+cU6j97o6Om5QY9QOvnv0TvRF7WfVrdqgTadd
JPLF7gXNJSmCbGDAr4CszgdcaVA4+qwzoK5A51GKxPkF0GSOjz1mslgRT12dHKy1Qb1Zj5EHS2Bh
6IEGsNc7Uo+mvlTrnXFUMKYFmk8sC61UJFWIq2vyZwZq7WGzFrfH1kDU2m/SJn+a0rQZT7ij9p6v
xE6zp7Jxsff5Jh5CiILAhdDMbXfAQIS/qprSDVxLgfymg5FFrgfK47FaGv2kIWsZGtaujOBFrsew
JD9UKGg5ESA3Ea4whO0qAgyHthg9sMvZxoxqqAzgFPrk7Tz4Ls6aHAz1QIv8Axz/NryVi4qAuMVg
pjSDu3MzBw+LvprjPWXtawMhB0KBEZc27vHN5d0oPN5bpfSCsQJ/bg729KGurfLL7dBxbd/TyZHm
0MRRpvF8G052bajFsgDw153hgzZhbVeLog5WBNXuhxbtq9vjXVkryJIw/KgeE6u27+UuESPssxJO
V5VTbxRVXz8NSB9rfq3X3c/bg13Zj8QP5u5tT3pbHY8JBlCaYdOFdKbWP2vG8mc1psw3m1zce1VR
PhVs2Z308sqESiV0LE+B9fCQ28TiBYE0HjeWF9TuCGFuxjA+B2EbKJiQ/lxHfRfyLy+Us2uQfieI
Bfq/tDskK/R8BWcrx5ADAEewoiAFCr0ssb3gcd6KkgQvRwI/LnBsGToaAnPntFCEV+9kT914h+rj
nij61c8nmZM/h8C9RcEgYBTVQk8iCdsQp3KsIc3Jwm6ZON/I5dPw9gpf5I98vMzhKPzw+KDQdP7x
Do4fxZoQRZUqsvQH8mznJfem8SmDM/xzNVf1ru0NF5cSTRg7Y1/bXRAsTXxzZbqzzV1NBFOG0YEb
k0W4P1voLz+1KSy8quz6j6LMpg94JM97zPK3Ftx2vWGMssNAbtNp30S7ng4CzmhFFFRdbC2PSNLk
4jtYfQS2Ra3MfR3AnV0QLHC94r3bg3UPplEbfilrj6lwbyrODKkQiubJdRDeCvQ5cj9EkT51Qcrr
pzqlCe1t3xvioQ0wYfHKA3MLx6+N5kT/uZZq8ikbh4ryOhCSMTBHG7ldE1WgY2PXKAED6PCqx1yZ
u8LPVoiF4aC7ffoe0bPxrkrVevK7viw/25GF+vdiuFGx0xi7bFJJDIBszAD9wI/xjQPwV/awqFHa
19mMalW32Ih3oNb4x47q8qEFP3zo9bX8B30bNL2E19xra9b7WeNNHwuF1oxfxEuzZxZy5ViAGYCv
TXqBtMkF1ke4Syb6WQ/SqBJf13ay5ZWYjY8ZwsZSYjmOd2o7F1UJqlv/h5wmFYXZfH4y2qpp68nL
9GCYezMQqz0HoNS101ICtfRHZaDKnDUtHE2SkI76Xgqv9vbhvPLRPDnIgsnOcbXeGmLmSEt3Y9zq
Qcms3DVGvDBkX6jeEUlq8SLKBbrb7SEvrxcpXUMgpIqOeOVWFqDGf4XmcmMEdVavT5PZlj7+FwWc
UbFX+b38OtD4lJoZBK+3CzcEPdEFLxsanUU28a5SqyV0RPYzc7P0qGvZfxXAIqBCvyfW4aNqkqNu
wrytTKqR8p8A2CgyD/OYnBq3qL8sGgXv/z6JMjf9X3As3oTnW2cZ9S6uG1sPMNHxcn+uU/FTiMp2
QtpUsIZuj3a5UXkkorBCA5Drgo72ZjRnSXlXJAZJY04Fvc6Kn7bwsHDIM009rWni9YchV+AIa3lT
/9SLSdm7tC5TLYmdRzGdBgL2n9v3k9eZjojNCbhv06mPa7EaH9k0YudDr20YaQYI7BjWiKXLv/8V
lCYLN9OmgAyYzTW6VPYSGYfcgL9cUXX6vHoE3dszewFTkntGCioYsk8J8WYzotq16GWlJZSlxnPr
UJt1cRxEjyUV4u+vwBfgaBV2XgZtObZfIxodPDuq6HtctPrr7d9y7WBCSUSthV4dz7nN9u2XYWzn
CZbXYCdYMdZlcpcOtnqSlgs783xlKA3xKAoCkLOZ8M1Tbl4MQ3HgwQRRphXvzMz9yEs8eurj+dPt
b7rQMGJ++RJqn7wboX9vxT9wc8NcKevMwJm76gOltuZTRP7TkBEsKTpKQKFfASeYyzFv437257Rz
cF7v4Ur5id1j0ZQ4lTjGoq1t37Lh3AZaC0v/v59naaxKlkhBXKe5eL7xXF1R+2IEzU5jtcVqHYhC
iPZEOaEcodeHnUmRCe55fiK3G88F8BjYAl0UQCw0UYZeGEGJI4mBDkSjiRWDJ21NPrj5YsKZyOLu
+1x49AAQE5p+ly4NydXk/xeo5lTHe8dALvj2F7ERpNw0fEbW6fz76V91atllKo55SXFEQMH4V2Cy
EWKNpPwa4ET3ECxKbCFAQ6R4XVRquKxDvzMxl+kiCr8ydJOuA3nYyrYk1So1KGN8OaYRgvDMM/Ie
naTsfzg7rx63kXQN/yICzOGWpKRudbDb2b4hZtZj5pz5689TfXNaFCGijcHOLmCsS1Ws8IU31G7o
SHFE2DFkP+nK5jsdvK1dKiIhUHsARKGUryKBGGVPKbBy2QuKbDzLepc8ZIncfDW6cD5TBcVLK59K
L6oXQsBMCtVfgyyXd9kUD6eiabPPIH3KX2MpZ2ejNJL/bu+XjbsXCwB2J+UO0sI1gNHWEUDNy1T2
zAoTKQ0ZcjRIGjPa0Xe9xlII1U9QKuS6sD45eZebYLaDsp5DnMWqWjVR8RtBSjQdrA43nKoawqo+
fanI3FShLyF/SBZ4hEjAhjuh6cYjQEMKVpnQIhX14MufMZr6YFlxIxOM5dEXNY3r77oax99gR5sP
E3jVnc2/tet4b1Cg4tnhmV29rorwU65srEcMRAw+FLYVHvoxy8+qM1b3ndaA26LPeX/7m25uOWhz
HDqwmigHiV/19qljNtVCxuSZPHn/iD7YuRqz+QtQ7OJU2EsWww0Ogj+mOTc/cvoCOqB+Yd5Cfi4/
6+Fkzm4XyjkoAbt7GfMSg6XbP3HrO4BggyNC7x6MgtiWb35hudBu4u3A5EiSw2M/V85HaHmI/8Ho
rl8sfWl29vnWgGw+Ol8gxLkbV3WBOHX6ESdTxRvUMsRPtp7jlxSaoIZkpRnXnjoMaNDcnuTW2QKB
KKgiJnnHa/PuzSSl1pIrvZ4VT5715TNWc9/wzBx/3h5k47klBP7/QVbXS1pEdjXR9/LmRjjEQ2hb
EPVzwiJHGbOb/mYZAchi9UanlWrj5XcLloZXv8CcCuVZLT+QBPbjgf0/I45Y015roz3d/esSg6jj
QFuDPQBXa00mkhZdkYoqJhqO1fy+6vFUnNLWOPZ48dxjbvSbkkd1LsB3371/YeFrQF+iwAEmQiz8
m6/ndMmSWi3KCCCCYZ1qOKF2aTM8Q6BrdzbK5hw5BzxLwkxyLfiZAJKQTG5+r3XCqfmp5EowPk4J
htI0lgsNHSxkpI6hhiGVpypT+F43aQIp4gXYC0DMgHmvq5BJGWdjZJOsqqhdHcMZwYVGXoqPNXIr
h9uret0UZSwYKVi4IeuFD/rqRqzolZVYNKneYprT9GAOyTh9QLFtDD1kF1hkPMoBMxdy2khP6aSj
fd60BUlsNqsSCH9N+jfQZ6U7WV3Uf4vkRt8Tfty6KhAEpmNLP53MfXVVAGKKMU8O8HgKoZNVSoxX
yBK1jxgW/YbutuwECFtPhKB2Ifsji/hodaS6HsiJMVHCQvQanmOufRtwcbsL+iw72WNt+fDOu529
vZWaUCOk7cGHIM90VnMsLCPWBoWrqViavvhup1N01hunng4AUytwnwnK6fOwSL3bx4Wkncc2HQtX
ioApumTKUfkX+4JEFJAlGT3Z75r9BfBAKdl9shdJUymd5NBQuiPw5jr9AaDZco5NbbXZoau0ZTxF
YQwBjqg+YXmGTP+RKLk6kJuDj3blCTsjYO9KuLd5Ny507gFeEfxZoPuseaudKuVky61MGa/GLSIO
VIyx7fl4+4iIi2UVL/O3o3WKlALu7mtnW9qq/YCNO0aeJBP3U7kY3/K+f5GTWjq9dyQuVnaA6P7j
drV+hR0naJourEzECsb8FIc2mh8Uyv9J6qH4fHuo613OUPSk+IxixPVbGAFg0FqtNb3c4sG3Y0k+
spmwYpCgH8ySMh4nY552VnJzUJCBos8HgG4t3VAvugVJEpc5nqWOAoZJIZ4agH10ULB+jHN9undq
eU8f9fr+IHChjgGSjFeSK+7y4ciwp9HU2sLbLoZ/yhuM+sokGyekffKTVeKId3tpN2JriKh0+gVA
UBGdncsB0aoa+5T6jtfM8/I1yiua7IC9ss/wjdsDCOLgSUHZ75A0qvYUTNb8pS3nvefyirsisIPU
w4UljygCrvOcCO/IES06kwirUqwUZS2hUxUm04AoAczu2lXUTjuHvTX96spI/ZAtQsvLCOARuWpi
1n/k0rR/GUVSdU9GPtbfkWtAUDMyprl020Gafte1XTtHJ9Ptc6wbjXaGYiJ9vb2aYrEuTx/ToGLK
cgKavepEK9GsdxpKW56l1KN8MnMltvH/U0tq8hF+eyC9p+nYc4Wlh7TX4tIrqVHo97d/xfVNQ7mA
3iOlDRSaUYq5/KSNarZyoMERVJMG4qSRxC8tGiM7ccf1TSPyYTjtAjxHeWI1yoLFZCUttu7J06iU
n+qhyiRfF+bN1UIavfPobI5GFYysS0jRGKttintpn4amo3sOXqXNmc7RmDwtKsJHnmW26BHeXsKt
4ShCIXaAXKuQmbtcQhQABakL55Cli+1fpp0Uhz6I4h+luushsfG1kBAXLsxQtblHVyWvDtM8YWhh
kUQ30f8UhPu+VWG8EydsXCtCp5ygm41Bn311rQA+tkFVMsgiV5KG+0KZHinqRRB8pmYx73PUJH7d
XsKtm+ViTBG4vo2BVYAg9lBYOHLAoQLVEB1QRJqOHWT7T1Q2w8/LrNgJjpPjdEqmSH4Y2mn8fvtX
bHzIix+x2jdG0Cz6MHMiZ0QpDykus1irVw06WeGeJvzWUCjv0z8FzkBmuhoK7GCbU1O0PfgrjYrc
zRKcpaXmgpKmZa82IP6y1U0D/hn4HRGPyBFXi1vRNKycrAI3IQ2ZdqqiTPuoG+2inRwlr1PfiVUU
ZM0uXcY71Rwh1AKrDfJ3t2yozCnAkMmLwVPoq20lB6He0Jdm76at+RuiZ/4PSfs0uImmjnsZ8dYe
5oCQfoPZpS6yGmygbV9ApWCwDFGcYdGKZ2Uk6o1SufVUe+53+LJb3xOHPcYiLeVZWi2xHsZxMiiJ
BTTFkhQfVQN7dJVYjgMggEP5z+2N+lrEWn9Riy4jBS7yVdAjl8cFEUPA+T1HlHSdf+vj2Hde3cU9
GK0sUz/HSzzrLvcVVjuwaYrT0GiUXgoAmFk3RC9SMA7+7d+0tQKYWxJHQlyA5yW+yJsTvKCOGEbo
/ELi0fuvedgMXkUzHVq2oZxuD7V1CyJHxFKzm3VnTZeycQmIM2qgXpyMza+Eqvq5QrYt2rnXxSKu
Fpmyv2ivkkWCq10tcmDNWHQWIGMiw8BzG8tk+TeKvggtdZKmuY2Uy78S/L533sqN0woAD9gCKZqo
qa2eE73U5pwwwPbGSrcLRCOi+hgRV+pH3PCW0J1nExcZVa7CL10zZZh4j52l7PyIrSCL68KBsQcX
WxCxLz9nvUxlj9aX41VBYiHOPUjK4jcWsGG36hfpUyTleexNphVi2wwyJURv31hG34i7+Is8Lst/
c5aVP8HYsoC9qeAFrfeWFbo48mqtZ8stBDNrTqp7qY5GYCtahR1v0gDxfP/RNAhYhQSPsMJcd0Wk
ONbaoRbKP5Pm+LT/MZ3I5OW3mdTKTvH5+gxgYsJIQDZocRJPXS5aO2pTOQRd5NMZ6B6tGBUatBIz
npKo2Nmc1xccQ9ncbJDlLQiKq82pdFZazWEDcnDo61NqCrFmWytO6Yx7MUiNPRDM9ZmjiiqCbaql
wELXAByJnAp/pETyCgcV1RCzetfukz2Q0/UCCq9N4dVLmoiMh/gVby6ReomLrO0giUioLVMqTnnx
KVE9a1XnvHtbMBRVAHj4IoVaA9ScabCxQZtojJYgWpqq7wGxCIUSWyuPt++rzVmJgVg+sBpreH4w
aBiIOzM0p8AMjlle1h4KffJBrZA2uz3U9bZARu8174X1RB9Eu1zApIdWmUSp5Klqhoxf4hjzIZaC
GcSS9SGX9T+3h7vSoSXtlAEKEyxSX4datLomZASOUS8D5rekXCcubRWkSbsAP1Y8BFDFRONd7kRb
MIL+C3mtcXq36wz5p43yKjYrljZ3rtM2Rg35KenH5xG3YPWEDhq2PO5S1njf7Pzk6y4hXQASLxrz
ole4LtAHBJI9DRHJm4LS/Gw20/Q5LePJrXsMCflpgx86VnlnJtpZRST5KYxRKL39G66veEERQIOI
94s0do0oi2Zj1KkuoUY8mhhTlgKhHtXqMWnykjJYpd5bXLsH5LeTx6yFTHV7+I22DeNTWmL+xEcg
ky93iRVhZg8MFJH+1BYQMNg5XoIs/m9Vk7B8QKS1dfMwKX9Gs9J8ivQlPlLWHX7jKdCActf6kxEp
zrHMhiE4JA5Gerd/4PXLy+8DbIOCHHnjVSfztSSXyJZED8+xD3oapOQFSoRLUdSfEJuYfaXNm51B
RYh2+dzTO1OQCuezcITWHbssbht80dFEJssyvgdVWfI+NYOvVlbnz7K53PdxPHuJNEQ7gPut+0Fo
V6CuSKOKkPXyc9SQgcFrZmjUKgrKBolq+U4e2GfNKPaKJxtDicY0gSq6W2L3XQ4lRWpczDorC8mZ
WM0aU6BaUzlO/lg2+d4+2zhqDEaEBgsTcx1ntc9waI75D49GqFqz/TOuys6nTdn7cj/LySFTs/AP
qjlOcBx1tKlghBuOG03FnmTT1qyFECFsBmbPbX85a0dZUizW4JliQxeHnqNMCm6QUWA9tLaRn25v
3q3B2Ly0khCxIUtfDVa2lhL0fR76TtZbWPnJGPa4A/6qoPEQnN9DPWwNJ64yzrLAp65bKkOpynXZ
wNaonREojJSVP3IZSC4iFd3398+MO4PgnrIbMc4qyaGE24cOwBdP0slZM93K75I2xoJjQpH0L4ai
/Se0rgTCWL38YkE7VihcaYEXTomD1cSihV6bDPl/UmLuvZlbK0j/xYTHi6QV0l6XY0Fq73JMYQNP
18Oh9wsI5c0JLWdsEXM7796fKFGpBcmMQBsgNPbJ5XCpVvPBRinwVBzcniJzTL0yQ2ScyFgLd5Zx
631WAaIKvB4lKlhDl4PFKqI8fRsHXqJTyXjgPey+BYYpfdYqpfizBGndothT68+kqhaVcoRtcZJT
7ApFm2X6X4+PQcANGE4ophNMYBJjaumHHqX537c/+OYvFdxkG6Etbn19dWzwdZsjFEjEsckrdAwy
Gy62FFTdIakt/RMRXK+44RJVH6pajmZ/RoXxIPXK4MZB2z8bMcqWMabP3ND4Jx7wflzuLMoYe4CC
jbebY80/wOaQ/VkTlsIWlbNiNgjmQks6tE5qPcJ/cBDLGLUD5U/dR0sQf+d6aA03ayGN3F6ojQgP
/i3Caxx4VmpNAwjjfHT0BEBf0eb9semlAeQ7z2IwTc/QRt6rx0WABxqVZwmuH9zCdZ7RGDN1W4er
E4vis4pWlIcpOCFSm40nZXq/KIgYTgyEXwfjrh/hfJHVdpSxQEy6Lj421M8OcB6ie2fCoaDW0qrA
68DovyxDVn0PLae4j9rBvG+GxdrJD8QxXIUDgCoRBaY8DuLvCleNdkCP6LXkaYO6nIXfLQq1ent3
+2tu7CaSfO5tQmcO6lqjgNhHcsJAjfwe/8a7dInCj1IyOkhR5pWXAxQ8dvxod+5QDIuV/r3ODHxd
ZDiJeMRbRYt8dT0UmtTb2gzoRqtU5ZhjyoGltIKiXBPpvlEbsmsjObITFmzct3C36He/wtSY9uWd
1CmTUPUhda2VwDqADk19jPKsQzDu338bEQhiBFQ+wShyWtalooZL3OEkRr6yNEvsgf0wv+n1OJ0b
XY4OqpNOj/oULy4yxZQFxhRaQxfGe3oPGzMm4zdJnW0CS0qglzOOW6dGsc8M/XgZlVNXElBSOMn+
7QnU9m58keGt9q0uVDWAsNDrl9dq1jEWUBYd/QhOXFbeV/SRvzSm1J2KOM3uhrytf2Rp54iHtcCa
HALvvd5UMEUyI/inr6FETx10k52EZ+PSgrMncA7iJ1FMu1yABpCDriUAKCQn/qO1oEu0MLIPZj4k
p9Jpp507cmu9yW/ITCnJwgpZBdRLrYOArFSMWaaC1u+I9wj3cw0JJqI1+hdzo+QJ8oq6L82Z1WDU
VFsU63sGK1uZzHVyHp0sse/LAn6t12jdsjPgVvpGdQSEuUGPi7tptZ2A1Ui5gaKHP2qRcho6zTpZ
sFr9wAhOmA99AANrCheP7D4kAHErHEc/tM2g+C2ybOdEQ6tyCCvE+0b95+3rbGvhyWMgLdHTJCRd
PeIJDqqznWqxX8qlfUwW83uDJpvf9kG484nFHNfbHL1iojWsZQCwi2PwplJEVVFeLINLhJr0BzPq
8n87HH4pKJTdo1Mo5othwfZ3LCn7+O4p0sCgAgbNh6++PsuBZOpBEBShLxXI4k3Tgj1AG8O614a/
iBRB0QNSoTkryNGr1QR25PRdVYd+ORTLycCc/cGMIC6lbbEnHrDx2lGfArgssHbCLeVyOecANf5c
zMoOleBJi0LtqSyX6P2pEXrdQjKR8gvA2NWEYAdFWW3MoV/EQ4gpVdM79SEZsZ9vY3mvS7Bx53As
+fysIF2CdeirDR0onZjIhcq18ejkAy/aXEyxG9fO0PiBpHc7u39rRGIG4VQrmPNrynBaTLlaaFzz
c10GJ6taah8645/I1MIHcEN7tI+t4Uj6UNUQHwzb4stv1oTyMtSWEfptXUt+Vyv6gXuoc6Mlsr+m
rR3/xdcTWQSqB8I1XF/lZAtiPkFb6qFvjkS5aUAFxpxxrMfy6y+SWlCYmJ7KBIKk7KuNUtR4GA66
sOuqq8WPg7LxrDw2XgIep/dHI+yRV09driwovZeraC0dlKtCy5AvVhc3DHrpTg7xf4jwC3p/nYfy
EoMJ6xqwFquh6jh2rGLRM38e6/aDpubmGVfb8TFZpHHnjdi4iGkLmCS10AF4m1ZPRF7bOdj6OPXV
qEI3IO2QYNLrpqjddBimnSUUv3t1FwvGhbDHhX9whbTUht5eLBpjfmrI9TdQLfVDG+7qm4h39GoU
9KuoaiOscsXDA9REQypuUr+F4HmaExu7jBo5q3GxccCCVe5ajYISazrln6PGeq9xIaEy5D9BYRN7
X1n7JdZ8zspJxtSfzWg8gVp96YM4/4IAaHdfTkmws1euVTxRH6CqrlsMR8K3BkBP9CIyTakTP80b
gguzC3Rqw2Yw+lPg5E8d9cQ7qSusQ6/H9QcwhMXnFgDeY1joeuyVea39oxtj/L/br9/Gp6aah5kU
QAkKeuvXTylUp9HyMvGXeJDBJErQS6J0j8qy8bizjehuA6NHZGLdsgtmgqgeyxI+9Qw8FOg+dpgq
SQn6FktqnqbRMh/MkYjGnqx6rxC8cXaoo3EZkBpRDV6HFjBCZiASaeZn2Zz8V1hS+BiOtXmO7WKn
oLY1T1rmoK4oJCBJsrrm1N4aCj40CIyiMc/kJek9sYB8oGavHUb0+h8Do0tOBAH63e3vuPF28P7S
t1EotwBAE2vwJnzq20iujIQ50seM/3SG0R7GWRvwGDbq9q7Pxz0E2NZUqThT3mEGkOnFn78ZsIsW
E94RCOe0l4cjfd/BbZMYelyU4XSa1PZLMCyVq6J1/fIXU4WjphCVAmdaY95JdmKUeFhkHZEIFxnr
8Wtrz79meZpOduHsGVlt7R7KBnSBya0Fl2A10RnIj55MyAMMRvFjaozQo9yMH1fUqX/ePzPh1k2o
ISKctYpoVSAXWCxy5qtjYcIxK5R/ii7LPw4KHVTNzJwdlNb14afKRnkGYhUFfR6wy6nFzdK0Qyrh
dRgvqYezTvncDsueuuf1Al6OsgozsM9LizJDjaBRM+XrUBTU1pSi+ziNtAzeu4BcMYS7vCh8KNLl
ywkpUjO3UbYI2GhkfUap9Ze0lOadA2r9ISuGPbzu9QvGcMLwhOwNkPC6dKiPhlKnclj4tjDKKElS
WzeFpPYsT0uD8gu+xa4xitxtwv+R5yyNm5244Prc8xMcagP08QFWvuLw3hzDKsDyR0YQyAfhZre+
WujVF2Nq+3OgOdIpQ6Hm3QKNWOQI0QzRe4HysY5Sh0Knz2Izokw37ZBWsXJa7MihAaXvSSFs7RwG
wzSZxjcQDDH5N5Nr9aqhvlMXPuIzHX1m+hVPMO+a3s0Cw9nBemwdBtQORDKDnxaJ0+VgIME6O3RG
BBF1CK/0gwoXn9V4LwwQT8Bl1CNmJOI4bi/adqvTkCKliHYPal9x3erUpszBzczBpD29qH6iTc5x
ntXsUKndfLKjgG5/oAb/3T4m13c3rwB9PAAMFCqvdJdkK43s0lZzfygHx9VGMqkCKMg9pvSJF+jT
fM+mn315zoedIuzWdhWK2ARXJB1AeC4XGd/4xQoq7oIutednI5n/ZIY65C4yo6aH8cl4uD1TkTKt
VxsdBCGxw+MPuO5yvCQDoxzKjCdby+9RWfTeLYuxeJyizvIQYq7cPuqiHaro1vIKDMqr2R205dWg
JeIkddbFhe/odIXagHAKSQQEV3Ijfep7JT2lsRN/U6Q+fH/910I0QOgMowolyrGX8y3iqqNFhDCs
VPWRp0lF+zxHeAN1KEX5WWGUnmkm806avMEJ4jGm0043hC1FPfRyVKmwK3NwEMmkOItiUuFIme7F
man94ooIu0MIgKS4l1AO7dzGCrASwim7AY88CLHVdlT3wE1iG60+O3AQjNIEQxnA33oZCAL7REbL
bzEaxa1Tazkjq492ldoFO2/25uQdnd4fQg0wb9YQbqMKW0PH18TPUnP0qyRPKzdCuKByiWR5UI14
eCzHaPkO4pwojIRxeJmNsD/VeuJ4t7f7Buwa5gi9JOZO9wGj08svMaddThkNLevcihBQ7Jb85yB+
xaQE8Z2NgzRRt53fGyiQ+KWjpsfG1PdYJRsXqchwgCdT5BJx0+VvULoAyXKJ3wBaYMQQYcAlvS3v
3j9T/JMY6NU4Fum6y1G4LXMpSEnzQ4I/+amOjPFJt2cH3YImZZ2Jk6PSNQhEm0fJjKNvQZY0I9Ir
Onnm7d+yEQbQahZ+Hiw8XIjVok+JNGPgHqb+orTVuR9V+y5V8vFclEDEJC3QzmU3ZB5KD/3XCa7y
znVzvdlBJtIQpiFCCEA553Il5ljHqHpAzmqZc7DQWAJ6kyZF7tBLjX97ptfX6SuphM4LDlEoz4k/
f/sgZ301xdjqeiD5HJi8SvVtqNLZD+opv5dwbfmuT6acvX9XU89BAQMiNCk7//Ny2K5slAnTBge/
lE69a+H2+CmE9CfIW6OPoStX22Kqn+FX3M2jXT4oU5vv/Iarb8zCmqKtxssJGORV3OvNzKWsbbNO
U0ZvVmJgZWkMKBQ9gDKDLzVIlqvYi/EpKue4o1DfTMWB8mt2/87V5zfQpqZ1SRpCQrv60KMEvEIF
24MEgRGe07krT5ZeJ4cokayXsc8c15l3zVSvXuzXQenLIn4gZAZX6U+rtF04VBVChlJZoXUS9XdB
pfeHds6/S2EwnG7P8bpMIsYTSjvQCkFVrEN4GNqDhrTziLBm7nwrM7M6N07UnqtlmX0NNai7zjHH
MwGD9bHpk+AFH1Tjru+c/rGcZO1XHXazsfPxrx50UU8EWEeLXsQta1Ak10mK2mIzAi2V7GNRVipW
8kXn6U02uYaTjl5qIUqmDtiw3l6Oq7MtRkb+4bU+Q7C+2vkGrp9OD0LA6zInPNRN3fjQ5xNvtpo9
DOPmJEWBVnjyiDEvD1lOh1jHXG/wLLORnpFflF3IvMpdkyfVcXQc6diodePKdHt3YuLNkRlS5PNE
+WvhGcdcCsmpmKRtDND2mqlWngpQY//O6lKeSsVuXjCxbALM3WVtJ+rfWmDxbcEo0M/lLbmctdpW
XWOWjE38MjReGWva//o5oXtd6k661+m7uj9JSnkgcAqDtAM4cXWCkVaYinaCSWHnVX5ahgggZoyx
7udxbMdTqeX1izX3mGTe3kWbwxKbkHnQpr+S00RDXnOaKR2g0ObLKdBG804tJsxckyU+OK9GLXnc
7Gzdja+KsCM6wKARgGGtb0zw1ySSJiKGbdok2C03vY91vebW0LJgFQzBb80aw/tuSYbj7elufFNo
JOjZviq1wAu//Ka0yJUBBgE6toVc3MP4Tz/Y2pj9p1SKurN1N25Harm8h7BXRIdodWjSudY6ot3B
IwREm2bAdgmbjap9zHpNfyrKsPl6e25bnxK5XAq/xLcC2Ho5N1UN0cNp6wE3zEg/hMmc3Weag56G
XDSHuAlQDJzi4r1ML7btK9qBEhg3xPpO5j62FWD8A0isaDoGyMydx6oNH2B8R3/x7ejEwtJBY5bm
zaqCI7OcJgdx8BpkUE9x0shP9tjkXmz3wc/bS/m6VhdZgpgWdDKTSi2t0nVVumsNzB2scPCkROk/
9FKagJrlTTE8SK1O5CKsGDfHWVd6060lJ/jphEP6KdOdYHSTMOlhoNUpNJRAU2cfkc3soyapkuEV
oxxZ5y5rLceXskD/4RCSPyVFFv6q0fzHAbCjy+DOlIHfDSajHksQyomD78lDtbrOlLSt5GhwuEr7
RH/sta49tc6QHlrFaR+Ahe917V8tKlZrKCSVxaYQJ32NtTSVOVy0mpCzAU1hYw2Cd/x/FM0yw02y
YAzPSzemPy1WcrkbijzPX5J6zkaf4imimr0VxB/tIcgd11ALpD0owXbz9ymbJnQsDKSM3aVfhs/Z
oIw7UfPGyQVHIjiUnF9u4tVK0YbNzCiQJo+EDc45TnTh76Y3apwpYycKXbQ8YmsnUbjKjPg67Gtq
9OSKxOziN70JIhX8xpqxVbBMq+bqJXScfzu1VHe29dYgWLlSkRcKAtRaLgfJ2yVWulYlZIiy3o0K
3YQMU6SH24dn4x6i6gm+DSQDoKY10GypKjuWO4lYVBmWOz7pcK8vnVAPCOe7JUfDPI0cZ+dJ2bjY
NRo4lAOFWy/pwOXUEn3unHwhDkubpvgzzEu0HAPJ0ug3oAC3E/RtzRAQHdo27BOi31UVRx6WVktC
Iv6qirFNy2e9eukQnvveIP2I7kXSHO0mNF9ur+vGq0k9GUw7DWUUQ9dor6QdlbGETuJNpdx1XliY
8UsyI/84YM6LxFlmpI+ynsZPWTdKO990a3lB8QFfhNBLhW+1PUHrxUrhcHmIruChb2Y5PNHzaBdB
CJTGnUdla5+yQQXLHhz/FT2jkJ0JzFI0eVZRmD/55qrqyom5V3HcmpRwnoUZA7wXdvblnlkcp24M
+vEebngzZstV+zBMlXZGbANJx9sfb2ssIftu0eOltrlu0k+8zvLcA3PuqXH5RjQR7rSK3DwmadP+
xVkQ6vI8XMQ61lq6o0AyElwjBgSNgnp4wPbwZjq951lWkp2TsPGlSMe4tOneCuzl6tj14zKiQ8pJ
0GQEyNtKDx7Soql29sPGhUwBEUcQ+HQCdid+xZvLUdOLTsvnkd1XR3Qyxkqx6B4aXe4aQ1TW5zkz
zZ3g/7p2h1MfeGAiVBQMqYWvHgFKJzVPkj2gs1bF0oHTLf8HZUp/Qsdp/oOXH/gKJWkrUBbOlMt+
Gof5Sa6lVoUNVyI29e79I7JfiCbiZiWwvFyCKA8BWhUJVzdlFDeZZgtsQF+eRvRQdqa+sVVBbvHy
kXRRGF+TkpNxUhPqHAOWvqV5MtrO/NrXiQZVLs12htq40gyqdDqdTQ47kIvLWZmU3fqmx5IICL9+
dPr8d6cY47NkqdMHY0nlO7vGtwCNXe3ju5eTDrUQDMFSUMh5XA4cdyxjoDFHw5ij5zCrNMKJeKwy
V861eUdkY2tByWeEojyPBsqEl4P1FrTkfkZqobDa9GuaQH6WJc14BKab3N+e18ZJEbp2BK2UZcCn
rYbSa8OsZAwJ4GhK4/PcKurxFT3assN9rRn3cGkbLyHjWaJhhTAsaNDLqaWO2jqVYqBxW/TDMaRC
5kpD/dVUIu3OypzpvpB3fbfEyVvFlVxrfDvCJUwT18BTU5IRMI2H3psNPc3dkB5h6+qzYz6HaHpU
bqkN+feM/6/phlVdflHttNzzbdz4pFTbgI5wUiB1WmJjv7mReidQoO6xzqGR5v+LdCn9NMvO/GTa
XbwXuG+tMUUvepz0VpF/Wq2x2Rh2HOoReR0G5ve9NhkHKFLDU4Irty/E5gB0Z3t64VuL/HbQ1Ubq
lERZQpMEqDILHMMWa77PlhCWcZRauJYn8YNkFr9zkl+h9vYXLxiNUPqtdK4RprlKZVPZaCMxOuI+
ul+OSnWEbi/hFFu0x9snZutLwvqgK0HWzNOy+pKNHobUkljdKRrmO6Ug78pgofhdYio7Q70SaNY7
V6hp0bOGI3AVcOD5UzQd6oOeNZjtYWmq5GGR1OShUaL0V2mhXeA6SV1/qnvVM5L+rq9ys3ZzvYnh
MGTGSQTvRNCL+RsnhCUh5+6Nf6IeTdXbayI+7vp3QsUTjCPB5zRXb589LaoJjBvtu7mQfltTNKku
rsD1p7aC/o32iPL59oAbHwG2BFcWH4KlWYcRYMaLLk04TjDTsKq0s/Ypp6Z8tJpw+f4XQ8FtEtAk
WjJrAwNtpN7XDHKPYnUjfdKKFBxUOufcW/Wg7SSSG88bjwvIfVaRAGmdctMuqPPCmHuvttGfljQa
ji3n/EtfJBKKmEV1VwGmdJsJg77bs9yIyxiZqEyo8FC/XMVl6txS8Dam3ss0U7rD/tT0HAgEO/vk
uqcIKIKagoB7OIL1K66uN9dgXZFpLDobWsrV/Gw26UfLqsfDaIfSQQ+l4NM4OIk7yfCdwkpH6tEq
9rybNreO8KgS6pqignr5E5xZ01sWgtdA5tTqoa37kk2KC25w9m8v6uZQosaPpAYE7rUVVhvK0KQS
m13qzPYdbgIpGp6pcuRWeTc4QSwsbXpYREJAe42kseUwixaagp5TWcEhHigXdZEansKo672O/Blp
8XKPSnPNy3wdFWA04obCYXK1a5bIlPOo0HpvQEv9uORWekB2cHm2UaO7o3lszceq1Otjaica9opl
VgLGDYbHQM7Go6Ym42mQRpT5rLCPDhk4Dr8AXbAnLLvxHorAXHSc+C8O1uUXrxs7TMJM4VS14fCh
j+eEZ6J0zvACk88IMTq+Safx7va333gP6fKRUBHBcZ7WaBEdnQSgVGyzpp+Ge/gmzc80WeYneVmS
09DnqeGqQR88Jg0yAlLUq3s+4luz5pQJ1LpGnXP9Tk1JR1knIurRpMk+Za09PTQhOV6ox71fS3ht
LKqU7WBytq4RsQ9QKqAmxV68XOq4U1u1pDzvDUZpP4X4lbh9OO65hWydK3ruVIvETUJ98nKUSVcr
hMO5rPS6bg9KVRT/q/P2vyCpu51E8lpMS6C4yDboeAiFljUAoQ/YMxDzeq9qA9tFXFL6UBXdD9Ps
imdVCgt6l7rqy6E0o/VagNmXyxZX+Fp/LNI8+nl7T23OW2AERaGM/ssq9CiHMRpSVTwPRtAdtU76
F9XZ4QsNkHKnF7GxeXiCDJQ2qLQCQl4dmaJNVWLzoPNSp5RDty166b5Qk1Z30TBfPsRNqb1gcrEH
JtuYoEDRUwPE4wYxnNUEl8Tph3Kpe2+iPPdLCWrbnYzO/DDl0y77fWuKaMqDWKXejGjBKmaJkPUP
uIfJfHpZP1ZVNH1FzITChDqavSC5Wr5VF23gjl3bYXyF8uExja36Hvx5cXL0cp5cu0gS/TDovXPv
xHSg/FAqpcNo1NNfbHngddDmBLaezF3M5s3DWWVKU8WjgxlyRBE2c6LYz5IgeTSHZo8btfURdO4L
qlyvTXrx52+GmqS57KW6YmFqSHPxVAX/Rn0VP5hWae1ss43rQuS4IiJgU1/JbzVxLOUhw9E1YcWc
1swPStCpX24fm43oFKiDUBgGzA58T/z5mwnV84gzZo+RdCerM2K/Y+48ZsDmf1ZTZz8nUtr8uT3g
1gqSfAmGGUETzOLLAfXZaMa51Dg96MLd6Xr3RZEkvG7idk+KbXNqVAjh82DvTJFlNVKUVXU9MhL6
agSHkNe8OAzQK8rk6b5PimjnVduqconoUMTBVAxwdrgccI70ULVq1pIOSwDgUY6+TyhYnjV9wLmh
AVpzwNlB/iH3hvb4f5ydR5PcSLKEf1GaQYsrUKoFm8Mmh+oCo1oktJa//n3gu7BQsIJxdnZPu9tZ
mUgR4eHhnnSBeBG8vpc+qTrl7xEuYn+C1aW9iHRs9Vmbaqh7PB3RNhzq6m0aZPqhwsleelYX7/kZ
b31RB242sTk9GQjyX08b0rxOSss6l1koMx/tAfOxKRBO9HSRjK/3t8/WzQRGAGYPaQW++wrkGkWd
ipnilV8gBPUlSrrkcwUp5V1Bz1Z7GKx5yj2NKtzO67J1GF0VBfgFNqADc/VpDbvhL5tG62djgI9s
mwQn0RXK6f7kNuKixZQN6gvTozqwOht61NlWVDNK7LbDIRhixaOdj0bkKTN9GkyT56BNo+ehwJ06
MPs9HGZ7eAoTZO+UGdfRvwhHESDtxV2Q0Rmdj2ZJ09ukH/W5bR9mu50fW1Nvz+7oCuq0RrBzfm4/
LaROTg2BOiS7GyGTehiruDWgEyTqPH8Z+9Q5Bqj1xYdidEGGs8AehNcXtrJzBd7uX7Id/g0cTFQG
n/d6/+aOVRS5lIOPyQ4QzZQp/zRW/bY2Oar3v+/viOgaC6BgyKkkwYJJCNJ3PdQk0lGPG/ARLGtr
8zigYvGPGmG36smpTr4otaWdA80WX8c5zt9SxtQe3SiWTwsG/rlUe/GM9K3zPleCPam9rcWn9ID8
KOnYgo9d/zI4JLme2EEHVBLQ7dMoGC7V2D0XOFA1EoNIx/SiZt5jfN1uOQ4z0OpCteMGWRvQtphb
2waeX77rJlnlFbMzQVJvrOYLnEPV8pFZiM96X/Zf5YxW5inRZ8yo7n+V23eC34DcFAAZt+VNgWzO
mtKmG673ZdFX50ZJ+5cobMuPGoXrD9Rp/lrGYwE5+f/Rngfvjhb866WebVloTgTMO2TAThgcJQdZ
42wGs8XaOVIbW5sZwe+A9cVuWzN0OtSS7Trlb6c8x34l+xA+i2Mh1ZTvNchsDoU4Gn335HYg9Nez
EnGbW5UBFKS48qVwFkelzFXzJ0vrdu0IN8fimoIPhB4xocv1WFpvp2FeklqDlKj102gOpXspEkzt
FTefPv719qAzd+kohQRNvXZ1MqR0I6V3Gays8EAIpPES63MQHeRgZwd1GpK9FuTbtwY1PeAsgkx8
OnkMrmfHKxDpmBEDbELgeKHLEYZ3yU1wf1obB37Z8IueAFVNyBnXoxh1Isx2JJ2YEAUeD9JB98Ir
ZZVcptF2P0RWrR3jMij2yv2bs7PgNBCfELPfgP2hZk0YWXPRBMIZfDcqojMcDmWPZrm1R7higey4
1OA7Lr/jj8BW6WjHATkG4NFrWLQNJN4M2Q8/Ano73F/KzaGWv4am5xL/rYZKyjSIB6pSvl4qoU+U
pD5mff/D6HJnBwPdwAjRqqNKQsLNSSNgv56VQB9iARG5LJym8mujKX4W+ewc0spIHopZWM9Ga7yG
/aB+j6No/oQz0l4z3tYHJEjhTKB6wf28mi2q2GbrotTnS7qo/NCa5xNK3fHOmm48DJT4qCDYaK9R
mFodcRzRsqJOMxick5x5BobgoTen7KgXTvemrdwGs74WHBbV7nOlu3sOQ1ufFOYopWE46MDbq3hP
L2tdmj3Fmm6O4tMokuqALgClVWtsj3+/eyBuQppfYg+eoOtP2shROFleYEKdx6bfVFN86E3s/kaj
+uuWQv460Qd1INrQuc9Wny5sqTxXCqQ/VNeb70rflP+6Ms4eJNSwnZ26sYDsDpreDGxdaFdaXS/Z
1Bq5mEvqbGQhByOT1VGM9uBlQ+P+/fuNyppFcI76KHfaaqsMStAjjwKaqMy8AJHW9uhrL/q3Dnhb
6JcJJjL3P9kG8rW0/aBWguAaxMY1n6HOzLRXlnc1j7E187J0Lsx/OjEM6rFoxuqH1RpRC3m8y03a
/mL7XZXZKu2VTWC/HRNsQ46hlavdt52ftXE0IavSgecuffEUK663UjyaobAcboc0H6uTGKykOnXt
gCsbl0b5yzKhk/g0IErtYyMH602CJVPnx6nMX4wYh4Pn0ZQ2xcE0U963+piUO+HIxqFecBNE4alx
EI+sThVCOaOpRDHoCWTogwVA5KMLbxzdKnkbVbgs8kypl36qOgBw3dgpsGxtSU0zsGwC+dWh2F6v
TmGbZOQWEy4l3rPw0MVTFKrflc5Sd5DerZH0hekC3YqWAnd1zmI3DUVFksbewy6+KIA9Yd1I35zH
Yeee3HjGl2SRZV16dyFEXE9KJ9qSCD0RTMpqeirrcCKMrR2oF5Eenittwnm7AkW/v9OWv7rKY3Df
MXhcefDIGVYxkQ2o2tDg1qNGFg3+oI3pF8ss8h1Cy8Z2YRR74QRyMdKgcT037InUuDcgtKgY5B6y
udWeZJPo39w4tk+iNeQJ0SrrELmh5hVKY7zen+RvDuB6lqrLzQIbY8HhVhsm6l0jpam+99seB+yL
FtCQ4+tTEEw02qky8IOKxpij3ZXCOAayaEcP14nmV0xnL/22nfK1ymV1LvAgOvVBIB8GlF//bUQS
WccwGYzmpA9SE16UygZ8aOAaPUZFY5WnCTSMPkIzHdJH2xT5MdVDt9iZ3202SgixcNwXuAE4ZQ03
JLh9tRaRETZm7seo7M9uYC0F3CUddYVLZSrDJGqaaEfKYGKpy1WHXv7nLLLe5S36d2b77v6S3+zm
ZUehqva7z59gavVqxGafRJQMgZLCyXxqUYNKPKVylKcQ3Olktw6t1AR8exoby4e8+tC/h6UERjQD
uL6WBi1tfMhSHg4/nFyX3NxtTkYD0XUOJhtCaNLsvB8398PvgwOZhLGgSawPbQZsVaJlDmBd2e65
rPrhkgZd5reONu6E+VtD0a62CIg4xNxr8gfJbQwxnWLFYt18aE2jJpnoJryn1T3W9XJ7r1cRKgB1
PRLAhQR6fVy7XDObKOtp13LqoKBVqzW+ZYkafKIpsznglYmqYhyPL900GzvRxubQqJ8uFBeoCOvS
uW4ORawYAx9wtiS6t5rhOWXcn51xCJ/HRbo6q+rUa8byr/2I+JQ02PMfUF/mvbqjEtFgctLAII5p
nPPaVJvRBreGY5DWe9LOW7tUgxlKfyYKQvSeX69votdmbLpTi+tlk3oAidNhdJHgzEwzPcy9pe3U
9zbHA9K1GI0gfF1RA4nkI1MG8BVFKMcshtteGQZGOA5WmxT59tr5N8cjI2Qt6RHhPrqeHxFXPA5z
tFi8J8Nr21Xuga7I4qG2Qggm9bTnBHJboefb6TasHJg55DPrBdVEUQGHZ0RALeoaJ0VgSnOSgp4m
X+9s820WW5lz0F27491xRfi2UIx2+EeR3cz6x3IYvLzRc8dzks7BAiGnVZP/UntP/7351xnJ8mMR
u/9t6ks+vFodcs9RRaeCugnP/dEdnfgliMiaSWzTz/dv4dssk7EgDpGgo+5Nork6yeEQ5dlcCion
QhGfObPl58SYjYvdTer3ts7pgFWzmqoXl8CrIZz5l6rUnbMTr23tB5JqdgPwC6I5q1w3mOhDiJFN
95U0mA+JjKY3RqtZn5Qgij6XjpJ+vD/trfHwZ4GdvHgIoaJ1vf+QbkxpZquBvzu9ezsGSYvW/dw3
uN4EcXJoo3KPhnATRrHOXFg0C+ogrkCd1yNWYVKqdl1xYzaF+EAbpPpOymAnitqaFsqmcDz5okvR
+noQ/FrmebDL1h/cyXpsqux93EBBMxNBAjD22uX+Km49OH8Ot/ycP3AXVYVPqjhF66Pcnx1kpLm+
RNb10DSxdbw/1ObMADwWtpJO9XIVLThd1tsZBWhfOPX0DCapvCsIxz+XxHOFJyauYO/vRwQNWBQo
uBChy1xPTglcKyCPb33HqYaL67SNB0ZheXloWkcNWuHOEbhtnWOHIK5I5AdnhAx3NUX62Uxz1HlT
ZT/q8mi2jf5OA9OxTlS56/diKNsY67RqjI6YMk/RkQgntD2zztt/Ma2bbA/dCTX1JQV484Hrg475
XNN66RVpaelepKTqP7FsIEKZqZY8xHi9GV6vZ/HPwcBD2OuRrtR2vtvWFgEn4w5Dz38RY79exYYP
YxUmq+jaM7bRwLmnVk+Us0u5eSdR2doiYLZAOQoqi6AR10PZTl7auUlJKx+T6Vj3mfkdgCzxB8sU
qABrexnu1tSWxh4q29wjZIDX40ll1iM1mBlPA9zMRaf7LTIhZ8MI9vbi1lAIr0CeQwGPHufVUGqY
GoCOlHjtNIjQZx6q53iaaIRp8mgnn90IrwAVyCVpaoZUuq6k96awemOSnd9hcP4rQM2+8Epj6n1L
EdUj3MvsOJRKcRjMrgp3jtzGNMnZIcTrVEs4e6s7sm6cJCrKHMxAy0rPqsz2kkCT9Gx1SE73T/fm
UAtLEF44xai1x4utTrVe5QQbURT+r28L/aSVXU85aoh3Rlq+zSpUposZ1xoqX8hiruHFMpG0Yys8
sGEuimO8dP4bZrlnCrA1H5N7AxiV1+wmzeD+denMZj6tiXapJ6t6+Fy12tCTa5bp979fPJ4x6raw
ziBHrb7T5DaKiWVc56NxF/miG5rHFH+EF8S91X/vD7X8qZvVW7oTuUPoR1i3SY9YJlpxCryiuthE
alrhnvW5705JMpg++tMq0PTw1yjjIk0MxEg8AiJBKnV9spHwreeyY1C4LcFzxzOA8O2gnaaAPtMe
4tlO4rY1SVI2chn2/pLXXI+nSZpcbGSm/M5qq+NgdMMrbuDGhe1k5/RR1cVDhP7uTiK1cV8u6tzc
KTxwS3HyetR5NBoTII73pqrtY5oPzoOL8AwWzyjqQUTtj/c/5dYWpXJCEYrnG1hwtWuSOAoLZKUb
v+jm/JjYnXIpxPADIvdeQWFjPenYpuCKixEY4LrhfakytI0tGt45WM0yKLVPiZEi/l4oCq0CtlIL
LD9bzfh6f4Ybd+eifbv0DzE6pbbrFeUyDap6ifHGWh8PTixMTx3T4k2RGfNiHqB7cWFKCjhZtZO/
3Uq8oHZKWro8Q0A8N44GNeY4bt1hcGrVbfGa0AJdgTj0w9u2B4HGBUX37VjJTnHXFgdtrtt3jTsg
do9+9I9yUupjKOLiP2AtXEn8LDQBludktR6lPuqdWZAwQ38ZjsKstIdQ1wMvd9vpwQpN5Xx//W9Z
WcsquPxDEEWTwjpK1GtHgjmDDagCmN5vREGAlGhZ5FxE382v6pQ3xqmL3fARfLZQD4NI+tg3yqn+
X+/0xA73f9DGluf3cKpRr11ChOW//zNAriIn1BR+jxw7wscyN3F+1b4AVfyH+HjRDKBEvpjLwjm4
HkmHzQ3WEgMYIFohz3NFdulNtt5C6TQz+RK7erpHe9+4QKhKAhrQGE98vC5e22pmljTJNT6NstWp
7/Aemhbt5YyH6nVOEUa7v5qb4/GGLoUYnu110yPCm1Y4OVrj22NhfW3bsfRbkWoUPEJqCmP210r8
7KZF5BA4GnGQGxau08qqS1uzQeLFCDxjaBRfB+s5a634L0Nxmbv4sCydC+tnTsx2Ks1KbehM0imB
xlX0Zpzcn4Y7hK9/v4iExwjG88iBcy+L/MeW1II5HWrs0REZsOTFbBBuxI36s7AaXKVacoH7w22d
AC7CpScdYiY8juvhInQbp4a8wh9Ds/PornF9o4hazxp24bmNQItPtTAcCICQA1odga52TfqZJYCy
YzTYPUfqBXX3euem3dqEC9kSRhfsKV6Y6wmVc4QnnkrFT8s1/W0lsC/RIJR5dlkoHlXdfCce37zT
iB/hgsPxX3pTrwd0I7OJU4dTRjNLzh0CKBgVrXsUtRod5mToTlPriAMtb/misWJ5nZY157C2jZ1f
sjXzpSULyTaKyvD2rn9I69R0S2i836qTJ341402ulXbtjVSlDlWFOvb9rbP1PbG/4Oix0Lierb5n
RKG3jSK+Z5WG6ikJbdOvXdf65/4oWxt0oaNhCogmBUHf9awicgvVaZPWr/E/PwKH/SydsHotYXns
rN9WdLAUQ7ESXSwP17xSYMV60HXiLQv9aT/C3P5LMNTFM3BHBvgUzU9ugpgMsUP4/v4cN1eSQ8/V
ubC21rVYa0wQF27BaWSfqZ/yIirhctAHc3+U5XusQnVS4aXFh/wDqY1VPNn2sJysEoiGbgJxofYf
fYn0vEQechiP+tCgCIDg00XJesVXxy7aCb42P+TCtfv/4dc68XU5RFbmMslMLy0q36P5D+INtU+b
W3S5P9PNL2lRaiFUR6jqt4DPH3eoqkmhqYKdWZM7HAo1VM7sUbQqnZjgJph1n2pbfWqdea8PZ/MM
Mkfi6MVOeJ22ijjqZuaPN7gIYwhqk3IwpGL6kgjPnyra8P/DTJfR4BMu9/cqM4nNaunLYrwik+mL
K7PgPPVL66eTpWNyDBpDvMZz177OqlPsPB2/KQzrDUUgB2ETwB4a1PLF/1hmq20hLTgh8CKllulh
qPReRa9uTj7CfFC0BzJQG8E1Tch/hriTFu90mhzTXgZISeAJZPltXCkujQ6QIb0gcZvCG8dRGbym
sjVxnIxG+eTE/VDjy97rxs7abW1ICwxy4S0iIr5u4hGTpjcxBqM+6v3dkYhcld6ozAibleji/3W3
CsHKn6OtbsupiNU81pY9ifzWaUwThTJzlEWP0Wwbe3jU1jYk/Ud5AotFrKVWj+AA760ZXNAGra1m
nywsuyjoo/pOOhUntynlziW9dbXwRemM4XHnMVzthHDO4mwSFG0hSIsnHY1IxTOsaVLo5pz60q9Q
wRsOndrJj3FqOj/GyaCn9f5R2LpEabFb0Gco83TZX+/GJJJSWEkNMJZK5Wkua/O9ZWV7/au3RAS+
I2ncQuClGYue9+thNL5eHDQOTQ+FnJNzhP/pz7AeUMEX7Hxkf63gQ5bjk4T2cpodIjWVv+zAqSKK
RRhdghCGlFGGcczeiFwP2gP6uf3kDUKfO8+ps/lr2ZVt5jt6Vtpe3IgAVTHLHKWnCTUrX6JGU+kk
T6s8PQxOW/01M4e9QQ0VrAPoCJ30VUBoV2VSZ0tn5Nhl1tveCUpadZXk1LbKznu7cf541pc+MYq2
tDwtH/SP66OaK/x2SlCVpDIND0EL80KIFXhaDCv6/t64FShYmJ64f/LNwMRumqlREyWQccj83SCO
c98uS7p3Z+RRvkaxJt5RXI1tL4yRX32gX6gz37dlYbGHzXDIvMi0MDWYp1h94wCC1V6slF30XDf1
8K6ZWMpTGeIIvZObboAkS0QAyXkpu9GncL08M6zgqYkBeg04A6doMsujI7Tct2at+TkVsoy8Miss
c+dW3IpnUUYAzVtq+Av943rc0k6tKpKk2rWeGi+iGcwD9Q2ZeQWwCG3CiELT2T/0ie8ktMT3k3A9
q3aKI0d8zxxkY4uQTGpANQBviz309W+B397O9uxWPrIQ+vdI9tpRrRz4rk0/JXtv6caC0x0OYY+3
m8bFNcXIEUAOqtPzlgZV/uwkre73TR+eSPmQuUy17Cte5t3OV96YIYOCcXOfEAGuC6tYPKHtUs9Q
aIcKefKu0x6MTlGw927/Q6lncVAGCeC5BrxfHo0/zxvqblrj1I3fGH12dEpKqH06ake0Ufdwla2l
XE41lGQIKDfk1tlxRjNLyfJ6DUEIeC+p39C0dLZKKMIlWoNPtiH3Yq+tpVyWkGyB/JmWxuv5zYNj
hRqmZOhAVqpvxHF7MlobLkDUtDsB5uZQBHj8i9fgph80HZTI7KO88WWmyXPo5vq5dcvhkHf5Hr1v
iwBAVZX+FNphaERY08yjSCmo/AM95BEnLaFN2Kf+I4+jNmFik6IraXYFBtNROR5clwq5MiTNTurw
W9JyFeqBekC/+y1WBl/0em0Nu1TKHhFWf9Fbr04Fn/UDQEX471yXNgL/icM9WSYiDS9O09PbOCpl
WXpZ26YON5YdPtnqSK0PqM96GPKasLxG6+vf+9f8RtiDIzmB6O9aPijr9a/sZVUgC6LVvoOSMvUc
OR/1Tv+3qdX0MXDNcAeg39gFdMlhaAKyR0ywppYWygRpxQJ/gp2T4ugdFHRZBuFzWc7K3gO2LPDq
AyxtcQiBLG3gWMpfT41grw/0EZShrMbAOuqT3R0ocusIffVVfhlz7Ng9NQgwtNYncY7xQ848S5ji
9NdLTNvcEiPQ9YDpxmojlOA3djQCryj9hCExDvcHqUXT0XS7+qnIq/Dj/fE21xi+3NKCo1CWWF1a
pUKCMM4k5brbWVDKsAAE5mgfeyCBv45HyGVcnXsLxQbuj1XQXIyTqrWWjolRmLoXTEXw+VKlcsqq
ds/g+HZWy1AMsugLgtWsNmqDOTzWzVbtd0o+nky6gz2lD7pTGuz2gt2eCaB2SCBUHXlJoapdb5yp
shMjKMIFT5xRMjd6+UARXB5nS6s8ygLVw/0P9hsKvd6pLOAiIkrQtBR5lrn/8cwgvmoXVMiYG2C+
7ue9YxanXpCKez1n5G2cG9CvsbdNCGDM1ngqEsPFO8BwwgaJ+YHUQR9w0PACO8+SI0pR+mOcBf3P
2Mm0UxBEbXKox1F9Zu1wMizRY/4nRMFDHu9PZOPiBaXk8YJXTWmf/Pp6IkEhJktJRO0nhjH8AsDP
Hgp07h7yjJ4zzxZte0xG4Z4rbHwfXCdQPgG31+HOyd/6fouryNLrzFZZd49HaDollUy4ZISlHUVo
i5PSdOa5DzQNP/tdw4WN+A+ZCXA9SI00/BB0XU/braWui+VWw0fcfJOPA2iC3sbiUqaYVabxSVrG
8Jxw8/ltONqHln2rmrvyR7chBD8D4T0NujlzX/dPGBPuqV3LE6uHxoC5jN2dx1T2iFU3RO4gj5fE
iPdg/o3FJtqEig0ASN1kLQtTkhiNaWPWvls7dP3YxfQc6FHzMrhJ0tH63aMufH+X3UJViDXCr6SF
liNzE7QMtpIXweKcVqUCLkClTH46aMiaV9S9IiFMfOoG5WD3WvXh/shL7Lw6p4s2DaYm1E5UwsLr
7wwcOJZDCQA3ydHwy7yI3zjzvhDD5jD0VPEPaQWiMNfDVF2TzMHo1r5iVMhKBNZUPDjNNHltoCWN
1yKMJo8CacNjOAG7xpGIPwxZpB4UN5HvWqdPi1MdSHmape7s3FVbn5t+3AUuh3RKeef6t4kGnUot
4mzNcaF90A3aX+rBTk52CMvloAZgfIf7i761qxeFJ5pDUFzCW/F6xCqwFFAyRhRKmx8zaRi+bB37
besm6M8Jnm8TdGxn0K1p/jnoKqU3q2LOLEVSbu8Si+JEXB1cQeRgWIH2tg/Gv1aHY0WXMIxS52I+
uk7sFWWIhzDBWcKa3OkBclntVUEtjpgUzV5nj8MR0NI4Y/285wB+M1PqELTfgAKBhRKbr2ZaRvZk
UeCnF0ZEdnMxjDpEBGOxwEDcL1WScz6P4Z59y7KDrw4SeSkBEUkcXZLQv1a4ejDLOJ2onvkd3dXZ
Wev05tmsA/Upt9RgTxXu5jgtg9ECs6h7gL3+DtT/eF2nJmlLrSjIgMNZe5t1o3Zyq9z+cH+b3txK
jEIzPAI+C4J+W9pR6GAioINgM/TyXVRSIIBqWYJg27NHHEGDJAjmoSmmvZbkW6IEQ3MPguCRopqI
0V2fkEVIsigEENlUO+q3TivkL6Jaa0IIFWoAoZi+GE7r0U+su+ePaB6FrheOpfsSxLU5HcsUs0yo
4EH9en9Jbk7u8rt4EQAXoS2x9te/y3YydRQtmlZ13Lq6X5WBerKHPjqEPTFb3ZQmUIiKS8L9YTe+
N9rI1DLpISANXEdT9sJ8dhequZUFyac8d6QKVmjs0p83pgfusRSdQU4hqS0n6499RfRZ1WwGxhmV
+Jwa0kk81Rkj3R+qyfkX3JikToiu/35/fhs7bakIa/Tf4GdGS+H1uAmCg7SpMO4cUqTNm7o9OVFh
eIVU56M7qy5eV47hgUnuUcxvVxbRXtI2UIolAl8XiqsRChRvD0q3sd29UQMxva+ittnBd25vJIJH
In34NQQUN9FwJ+OJiZO9N3Ho+nHTGxfc8b7Nc9tf5AjOe385bz8jbDE2CyQudK5h618vJw6hbqcb
lPMj+phTH2Od5pRobXiJdTN4DcxBe6xFXP5tIrxw1EBDflsBsk9X72hW9mSmJnyuGT22U1hk46HI
9MiPkrHcOQ+3ly1DcSMtnCXy4DW1sTV6M44ceDQdMt/fZTEGP8c4Vd/GwL+f/sNaLt0XvyFIYqXr
tRSqHFhqCpYmItr2v5kWhvJohRHJSq4kgw3xL43O+PHke5aGm5MkAF1qKajPr6t6k9CrGviXw6hU
wbm0jOTJyTL7rAPO7myY2/NHYgjfjzMPw5CA/3qSqKaZQmgAO3T1O+fSoOnv7NZzf9b1yvllh0rh
eNNk2m+MXFo7FeHbDIt9Q5PaslEVSgBrUhSRCB73gjMX1rWWeJmjtAl1o65C4T8s50+RYQ3ZKZz7
+oPp5PP/XMgqCAin3ai+v/+tNy4DQNEFNiR2WK7a62UQgUyGMaCOmmRNhi0OjaW+muaOvrPcW+Og
J0L735Jl3NiyhypMUnjZ7Ckjq59CTVSnSYv2pJ+3Lp0/R1l+xR+XOQh+3Jfo5kDE6hI6dnG4dZoA
OnjRlu0Jje/+1/3lu23CX5jvMBd+A8tUdfTrEQsAQJEjqulTgtY+4IFpyEOQavZLTpH9S88d/Ahg
oyKZ6wz6A7Ij7XPq6tFrFuTZoy11muju/6LNJUDtAOcGUhtuxNUPQsghShYyR5GkzUdLFOnjlNjq
l8rJ7IODZfQe5L11ZomBFqgKfhPKI9cDml2b1e0MMBYkIroMVLMPQTklx0VWaSdt2RxqAR0hqXA7
3VSGWnseLAeKWEVf2Gm28/QBokF7iNXBvNxfxq3rgWInbYfgYmDQq3NhZaKL29BpAKrs1D6YTtz9
amXQtahKG4tcLG7JSh0pJ5ot4vP9sTem+buTkzuCJA3O7vWKzksHRY7Gh9+jVvmmmyrlXTjYdI7S
OHO6PxTauhsnE9yKUIDgk/RsDWwaDZ4YVQ1n3sayqX4SY+JglFxRs8UJRi9eaymYZmhJbT7Xatd9
oAV+BMV2atF6hrST6KRCpX0vEkt8m6YxeF/UQWB5aBNk6mFSgmo4NE6luh5umtN0nlQz7A9RakfK
uezM8mdV60Z5quuu/WHl+Th69Vxb0mv6qHk3KTSn+ZFVGj+dakx+qu0YFxe8gIzUq5py/Adbma7w
QNKWID3W0x/E9OrH3KlrixpB6XweGrtvztNcxJ8XH90CtrHRWHSuBslrZOjErbWGLxU2842MPdqF
lTdN3LvlBciVpipCTlgYsTLXP/u+ttKX1AKIgk1Kdk7UirOXi8l1cBjTqLbO+HKinqLjVHuS7uxE
l8ANXHJ7J7f7A9qWufSnYmrSI3WUfD6IQo3GEwIh6cUt0wFYrRSO7mXZVIXv6j4sPkOXDb/ldd59
xovTLCBrZGVD2yfqewejn803WNFin0m3b/8CNqSKgwi6bvSFq43qUxBnpeFxScQ/crOV4o1jS/UV
PlmF+VZkB+/VuiTQ7JBYQpFSppDPGyW349ceE5j46PTQ+bzUzKdPtAHIyNO0tpv4n1Txx3mce52M
CGVWE90RkLJeNm/yWeDuMas5v6kz1WBcuquiX25uh1in0bsf+saYjM3bsqUdEAUwFLROIcJZYI0i
0l4E3i/RIwpv+Utk2wEzlW7yGJoiM0+Zw/b3eaCMz0Ufy28DjbCfISC6uJij7K9QD4inc8aDqh8j
1aQ2kI4xKnKBEZIFp3lMnSDHjvCNoRjTcAwLu0IcMlLH3AtljccqpNopO7eljltXHgaf+mxWTagG
iOMc6kGNjZPdFW5KY05eJm+QJVAhPWS9fKxUBeIas1BPYWtK41EYIxA3BCEj8Ro9k6Xn9MiwXMze
VsSh7RoNX1WwoEchA+cXEkm4XJUStIgFbd3hgbaSGFOcULG/GYNbmScroP3HS3FNcjxNRRr7tRvz
ZDpHbjo6D/lkqvEBtcrCPOtBwB8TYpweByMyBYIRcfHO0ariLZ7IZeulSt08x4HUX4chUtBX77Lh
q2VR6ve1ASbwGTeuNIGQ11rmo+oEgQ41iRQTa3po/Ke5cWYVkx6zgcUWOUwztfsxfVAs5FSfiLVz
3bNxEHk1RSjQi1TCtjilU10hdtJVwY/OsqfkYlRB+6MItPzTaGLVANt9MADG8BsuTlM4qf+TsRU/
T8oYcRVZsuo9Y7Rr+unt0LC9vKrd900o2K7FVIGlscbJZWQv0nBpdem7ICyRtB5JCR5HFIPtM47B
ZJJ5oeX/a2LqG9DB+xb9AQxnE090VfNg26luejWBd35KgaPAa2SadZchtYODCz3fOCbSCbQHuAlF
shyK/gcwsd55A3jdq4u1hnPo62x4CE1n+LfuBazbyUiCL9bIVjnkOLnWD304yl+k29MX06is6tBn
+sBLOZkjkv58aeVQOq7I/NTp3NfW6of8qIUyCR+EnIcRSUyBjpGWl1V41J1BUQ+62SmzBx/DUC6J
TpH72NZJUHlFQVu0P0xIbx9rNRc4cc7KjHtwUIbOoVGKXPHqXMaw45Wii1+k7NB6b6Ju6g9Tkmf9
JQriMXhy82KoHyOFbn9P2vgi+mE79v1D4YgUd6i2AdGbRhQrLmIay8qzpSLGrzIKx/QDGa7xU3UG
iclIKeviDQwGDSg9mYt6ftfwc4ajo08AYujOj9mzWun2eMbFPHSeWHwE6q0J5rnw3SqN27eTM+rR
UzCLPjhWCMUVPy29t7LPoUxz7sRpqkSID7bloPlwtszatb9bUdg430N1arUI2LWvJ9Q8kce1P2mJ
ibSmN5hzJ95Xhhm7vybCxfLgJFNei7Mig1EVnjkFFEC9UdUauqxE6STlRJ9tPUyKXyiJlZyR0G/k
NySSldRr9dmZfwq17ysTYxOrrC5BaKLT/RQ4LneWr0Zuq3xox04dP0JLDJAOUwt1eEE3MWp/Jp0m
tU/CiJv0SfCq6D5ajGHwv1rHUb47lc7C4DmTH03xO5iz2vBmHOVkVOQFLkRrr8lUUcSHGsSx+BW5
s5bn6KG3RfcepfOoeErGobIp7Tkz/t111oafUW0zlZLto3ThSzxUpYG5XzgWzyGIPQSbLjMb/YOj
oXcLEG90PSTSQS/jV5FaTRIeCy3RY96rqg2cEl0G6KfvWTdFP0BH0pq3DvXLUHhzg7olcjWzERqT
T3ppFv3/cXRey3EjSxD9IkTAm1eYMbSiESXqBSFKWrgG0A3XQH/9PXNfdylyBqa6KjMr84fwWHwq
WnuID5ntANJ7kx5VrMvLEnZL/bT0ySb/9Y25uURqj0f/yVf6CE4O7wZCHBv/WxxvbBCb9h+UyVxN
+eYRyX2tmaCr3C3D/mlz92W5TMTrjVD1/ibv4xGH2SpNevx6vCxUciyfsQKUWAw6kTn8OB2kTrDy
aWt/hafzR7E8+uaQyWMtoqhKj36dS4Q/3oFhVEpaaRK+93PDTUGbZumuS5c9WeV575J2v3T96ruX
MQ5m/9qNe8CGuD0m7UmGyONSX9ya2dHyxJCZfl3tiqCBpKr/xpHZqieJxtFNTdDjQFep7fBTe11x
jZqtGn7R9Y7jeb7ZcOSmFDSmUngj4VCulqRY4FDbn9Z99PxMaRyvFCGmS5PkxAn28ONd49hsWA/k
ewwkO91OSVPWOdFjmMkHziqeUYBj0mxWp/2oF5Tf2bgtgXX2UDQ+J0NYeak7Wsmab5u7/LCNs2yp
YBeQrA670lc4Ouykhyna4awakmfypgu950Ps80/YfG2y1becKWUWKve7QSbhkbPSsqLzaJTbFHhe
YG0URotAf1a6/LytRfXVB1isZDLZquFyBEY8EDXat7m3y/F+sRy7fizZATgKs5X180bd48Ihqf0e
3KR1dWrcLow5sOD/smVQAjYi4t9mfbvSHERthMpsq8FUs3bCkA8DIGIo0sGeZ/uX7OYeOm5JJpnS
KsYqTcpIeieS9LbkHGOAEaR6HmScR8tIZZ6kwodaOetM8IC9Hsu77Betzk3TG/1F6+j6KQyfaP/V
lm5RjBCVoM/lzDrY/lTp2utOpjLaWKlOBq1+xoNY7OhkiM928Xorg6lQc6hFoZwqsb6cbbI/5cT+
vovpvTqutp50nIbor3mvmraJCpukeis9WOfp4X1id7kf5qC92GXQDHcbuW1x6uCOtr44trZt+u/g
kHlll4MpQia66f5Y9mM/77tyFxrbaO151NvFz8nJI0DX6RPA2bDfDUs0zqYxSw5icyXfqTZ5Mg6B
U2zNRF+WMk1P1RPF2OmeXB3W3UuzDM7wfIz4AxWtN04j+1Px/oZhXykuKPWia6NELTNZNtKc/QaQ
7SHhPp59YQKeDZ+ut8BMdO9exvDwvKKWKr6bW8v8iyQyx13d+tJBNMNTF/TTD0E015xGyqZFUTuE
A0Jd3Ydp7DWIUSPjiS/emuUrYAfDTl1lZPggzSLXYrT78L8wXqu58EKt+juvG6P/ts2f67yieD6M
ExZveRV2yLZ7Gtw+c4JRNPmukv5NUyZe/VktLDgiHeSc7puhfCKvwJvSee1wesED2K1z3E3c1102
7ZjSHo/fTM/pdp1rl5NWDq0p7ziHJ5wM64Eudpmqm/tYdPAh4qBW+2NCwNhjJ28mUtNkbV1KSVVj
VltqIPyi6edfsey7F2p5bCC5h/5j7zpAPd6E+q2UAb90DVnJzHYUvXRmm3VMhW4bLMK2ipjBIlwO
/vyMY/KFlQMdpVDL7Np1XTIM+TRbjGN4syXZrALBKvRe2i910wYtbZVDZt0Sz+N9tW92/wN4bv5d
lmpEdbg5crrjnYzO1or06DOsRVXDd/dtm5IdUn5sW7upFJGdmfOkEpOd0uA1v5ZQLSdLJYNM3Q3F
+7sJ4948zL60mgwUeFnuxL7Kr81LDB+YpUFEr14d68viUwX6dkzWk4qmTdyFTWSu3cTdeh3LuH5w
NipjcUyuce54NcvhCtox9qmvyBR50KtR8zn2oRBOnRqIerCSJlQ0DsvmFUtE0v3P2dXd8NPRdjik
WLEN7YfurTDJLDP6bdq1g8KiZPCSEomTWn5XlkDfweTTNn7W61VG2Z7Q34FfuzS4mEm45rS1Qsd3
9eR1XdbL2p5+Yqp5xGkVNeVPl9qK54aotu9+u9Sfdmf0j9j46kMd0fB09NL8ht5qxTWmdOxps/Ek
524fbP25HOvhe1QvJRBow8Ub8PtZfltr5OnUm5B461DFH6oOk+1SLXPyFZeLmc9BVW7+azK1flCo
w/X/lJazh3nSDkF8pYxTUoOGTnUynXAegmgcH+qQpirloIhRuSppv249A/sF+xvHe6r1tMwXTfw5
RSYqx+FRzGbtLtqXrfO9N6ucvnUO/e6D3Jr93PZ7KxEMbNYdd3L/4xu1ybNvjXr41tOYeg/+6q//
1Ugzp3wSrASnfnzzIuvicR6zdWzJwFsChC+PdSNYOnewS3SeSze2Ohzmgvivbe/JuyBXbrkCZjRu
qlsx2I8rwVFX3XRxmQeWH2/nbfZKWrElEOfeG3R1aUa7+WZtvd7vw8Fd9GWOnfJUA8ksD4Nug2u4
OWOQVdo19n3P1SFu/Oa2h/W9M1whX8P2Wg2e9+5VStBceEuHon6KvR+ObQhUW0aA29RaQBJvWz8C
jGD23I6/jhA1ZSuboWIk0PTnqkvVEkzDM9pKu3QL5TryFd2oN2Scmda9mtTU5jryCE3wFX84xc5j
+uf2VknXVi6Njx5aNCut7eJ/Bvve9Vd3kngVleHk3bHi0UbZxuzrfdvnNT5NbhSX58D0rkinybRL
sRGyqNOt52HKqaAUN/q//Y/j182Qj2qz7DSu4ubf2E5HVaxhuN81Gh+3PRVO5YEdE9m6P4ixHKfU
XxegIq9pAg6UsR3Gk30gqTgz5C04T8aWqfWYOgOJQ8TvxOOTG1jdfiE3BSTNxu6dYsJa1nTLVhb3
rmmD+6PtIzu1waqdl3aclTkBernBaYNa/+HtiXtkqsW282SDFFR3bjssJkd7ixFJ6Tbtv6HEEj/F
MNByzrzWrnPe6FH6y+7jBHv1K3M09+2x3xJr2MfyU7FglswMaNVxFnOP1EV5dXReD48FSqqOw2oF
zknBqSrXWmWo+B3ziLnmthRDMrrrx2LRJxaGj1PQs7K/XqGhGLNNel0N/sagwzuaVAFmZjbYycyf
VmljRdFb5ZRDlDZ11ddpNa4gLXFdKdaNuqG0Mhcb/OfGIsM+7VjXnp79+ogunS3aKQe3cr5RxMVP
RA61n7q7P3zVlt/fxauLCNfqG7u7Sk2fiFljoMO87Yz/2rIz9YtPe0uT6MinP7dgFJ9YgHjvPW/f
dhauUqLAFyf4MSRHo1LP09Pj4nM4/acX2/+OwbUzFyjx26e12mLDRBKC/QChHb9Y9PFJDN12t850
69rNgzVxsdJ6G/VVjt48Yo3pOi9r29nWpZ6IYHsIYAPWHIfn8H5g+6TLx6FJ5Ak9m/ca99aUoDt2
2ykNQ6ucGPr+f2+NTqy/oHRSvpnYkfNz5JNsWajVr3Th+3Ms8nVy5reAIvHPbHSqGaZifXD1xLx9
tydczguJ8j0pYo4bh+ofbw87u4k8+bwn525PhPV9HLr1y7iRHvNF1J46Ob4Wt3Ut3zwvSs7iurHp
uKScn95H7wSmyuN+rcuLd/jli3HHndfJtuiRtWWrfNxqTJRwCWVLp55rtgq8Za/2dDWL8ritFbdt
LU30jKIZ7JDHZ3FToRCy5AfyyoveMKtJXYlcvtgH255yv2NphW5sHXBv6Mbj94bgVmZtKXSXNtHY
ABv2S/2KMX3ZYcJFA33BgRgcpwvm7mWRLLWdQGun9ynokJYhRlymjD0m+M2mnuK/zDb7NbKYH1Ow
BHnuGxfsIVnEuH4tiavm0zjbnrwfgmqyfhsyA/9LpmYps1nU/kM5Cfk3BhjuivbQ/vd1LZurcctK
FLQMQZMGuiZnNgZC/M/rAM+Kep0wv57UrHGnGErY+JS7362v0+ju5rSwwLTlhkpx9WmmRcFmof+e
lOMOYVdb80fiDfvrHnL0iAOcKFPV5LyPR735d/0uxct+6NJ+DWkK1pNla8jNg12B6QzjOT8LthNE
Smkdni3D8Fj4ahquMSSgm+2GHvIx2Htz1pgAMicYR/SFW7fLDxft83zFnlU8STGXQxpVwbKdHWsW
l3gf3eauvwlIGHKCfgTsEiOtE2cEm9Gl7v8egOkHkPPUu9m2eLTzutSsW/WhWcr8cOP9R0xYq0i7
OPK+WWFTMw/usf2oiKFcishN9t/0pqLN7IXRLY/o8UWGpdH+UyZl8A1nw7Y/V13kf59iH7BuC8PW
kP1wJMDAY9z+XrfmdqtdExShtQ+fN9qjzqQZWp9twdW8DH7PCIeHBda7xi7rLZ1Npb6x4kpqaa+j
lRdB9tEp1n6pn7ZQJRVSCrMUpl3D+WmNLTqmKlbdI23N0eRz07hbvkehdtIE6Px9rAgz++hU13OZ
iEWa32wGsE+MX2OTSY/05Sd5NOuDjyFMwNvAcnlLyZO+l3bkZfwnRmi283FM8omNsdDABhCr8ew1
IQ8cYLNMW7e9NdOVVuO5Gua5oJVDbud6PcG3Ls7dbwuKsuE+qJryMnOivI1mcB9G9xZf5sbriEK4
T0rzYiW1y0oOsU7pDp6J8ZBtSfexWq3gC3AwkFfm+ODRqDGsLtoo1izZ/vJ+IZPvvkoqFig2O24P
hyOaMaXhmj+E1wgLDsfSj6EeLV59gjlwGj6U72V+HzdzHpeV3bJZ0fN+8qomuogsvgvA6x49HHEV
+YWD2TjiZnKTn50gAJ84klUodApzbKcgTr6VunVs3uUU0Fmo40BHUFoefMxs6RJze984WeVIWaWg
Hrw8TFpgoPScmP5GHnEstA8QGdegPaQNhmrc9gJIvb1xRltO3h3IVYuwNlvzEDoz585O36aeQCiP
9mEbE8YffIddee2dqvbyoHWP57I1/a9WRazKbAExql5MFOKTP7dcNrzpGivr5CLM4957/Y8toAP7
EH24/BZbEwSvwvNmQgWXYHUeYhJh747db7ZCkxTDG1V6jQ+WOoR/RZdUTgppNtaPtbT14zLP8Cjz
lKw/3aqJWhBIzPRIgTdROrFgci9D4Nq87+v9aSzbbX2btqWJCwwkpiH1vUrC3BBHc1ftXS2+J0fi
rrfbGuLXr/X46UWqr68bk7BVeDj4v6t933hiifdJvrwJMI58Jbv60FrEP1hG5UM3Pb6BKZ6Ce5mv
476Oebh7pbyofo/2exF3w8vBA3rceVKW32Ny7vz3YewjldVQ0PtnKNvpDtdBBDDG9nor6yd3B5/b
poRsSWr+Qr/EV6GiCKz42RyxkksJTGxdhtnyrEfRoEF4vEGJv8PWC3csIkLakk3OrsmPwZ50rrdg
OwrLar1f3rrMVupYyTCn5b6p5qQ0bFpufG/6ANJJrMvSHdOXM0BnPEmvn/6Gi90+L2Lz2NxD2upm
i3uw2Nk5u5ZZ1CTqBSKeTa2oqpPrgXOY+94FDWSS42GplWNvESU/dli07gKivG8PcRPOb6KHNfua
/XVtM+ksI4U+7I9cMAUczH8M4Olm9jC4dxPep0u1Efn90BgZSGBHFguvBw7d4n2u66lJaWJUDcFj
gFNnBrwk6+rNa7iK0QGYHXZPOtD+8JLoZfyP9HCfVCwEXlTTvrKmywJPKC+klfKFOPdnLg0ysuCC
/CQ6snEKmsthlf6YJ7hb3SiksryH8gmYB5ohecRCJ2zQmyUtVgiJUv95PhNH7g0zqa+hWUNz20IZ
X1jE2Z9VK6Y9kxgelpygktSLEIoK9JuiuuZVPLqXm/IL/38Zrc03KFf8yiDNyz82EzsmHX1kwe4u
4WSyOHSmp4aozimtncb8hv6FIiQ4NChT3EjpVNCT0rPeDCjvx3Abvcssu/ZHGCdUjr411Z+5H8u+
YObmhzXCXoxw2c0zqVxBz09tH5d/TdhP//xG0Wzrzmno04fgxcftUT0pTFPW0yw9q6CdtOqTatSw
vASblheH/s6APopgTOuaiekE9h7IM98lcoG++uPN21BKvyrmb3Xedm19JGI5MBvaVOKc8fJW8trh
ET+nnV3v32JYl7ZYXDOitG7KQ+NVYhhZQJMWm4Azhzpo5tk5fnrHriATk2FnOI0FywA70eJ7ZqLd
fl3rPfq9qtppM/P/52NgCUTkO8JqOHCjnQ5/cjf5aU+mdmAyZvFncErsoEdrZLWz7u3wvMVz2+T8
yvatUpZy3pKBoJFUu7OYT8mkvBkzoegA4Vk9aISOHLbwBF3mt8D8NosRGpmWSYOxlMMd9BOuiGSJ
7dMplo1v5101Vsdjie3ms/EOpDgUJ/u/YY7Eg0DsvZ6F3ZIe14V7WLSUlBsU2SuBZoXXvE5Ytsrk
pN0WbzIPCEuuS/zQBbG0rp50xrYgEmiQj4ye1Zoy7zPIe33Y5bB5u7xLuhj62WU0hauO3W0sNg4B
AOTKApjDV+735HkdrG88LLKoB1cxqayu7NNhk/snrgsz597uiTOyz8pQXnu/uSRN1c53Pvwm18G5
PbBC7lUeVrRe1wD1bZN5kQYfm8cSxyJwFFwI8BQbfLzV3HDEE6NO9rQb64Q8NQ4olCSe4aW3BjZ/
CqFW+aS6Bj4SbUkdpwwm8pP+uT1SBnURpk5ES5YP6FFfh4as2/tWR0xB1hyQ54AFt3diCaefcjNE
un0IAiX7IqnKGAAl2Kv7JLG648EiBPJhnDUbUdPiQuH5e80G/1ypdbxwTNnfR7e3/wXuQURFfVOo
guSMPUngwul43qxy77L/+2sVc+XNp3LrhuFzHwRN/NYF9tO8VD36931g3dZ3Jwd81TrmKY3Z2z7S
iDiZK04hMAu+DoSfotms37rGF85pWUu4LNqb9R4qW9fn2fGh7YxT8dPVjA7nuiPitRDX+4tMDQ7Q
Ewznsb1WkFFzJvpq5T+UG1y8Z7BCPPqobU70zBpvXJusu5Q5S1+TowuiDJqtUzfPDvO6dYj684qN
oPgiajYwrg2eUB8KfvJOm+UYsxGuvqJlWrU4HXKwrFQwTNxCLRz5vQdX+RjMYbBQ0zeJwhaHYsnL
ZsaCiC3yVt1ZENRvirbJ/840OMtvvrer6B+4e41MIGogb3oAoT0XunbAeNAi0vVWevzq1mmW7NnO
7Kyxz1Jey77FOW4+Or+5es4+Hzk6Tmo1rHl5/Bdahh/cGILeUGoI+nVvNl6K+MdmNFJJcmriOoio
p/3hXoSQ3VtbqeZXtcIj49UyVggWnGQzbHYO7T84DQeCwcDFNZTzPZ5Ph5GLm4MVIISgH0e2CFcV
4uuZLMn9cEwE40WEgKCQ6gM0Rdso5ReTAq2AiSPxZ4Q329K9AYUqnN7ZzP3RdV5xkO++sejiqjxA
9C6vzBrrXIiKzYKcLMLwzvVv6oOtppZnyC8OTrig3mHKZTDYmRh9Mz2PB+YQYGPkzKWjpLQpgebg
sq0j9TqewuEbah7lv9gu9+lXKI0wl5VaHqezvdXhWxtLN2LTrIXC3nFrqZ/gPah1MMuAcO7suwmr
vhitpRUwF29rKAZglt7RIG/C+4A54ujvl7aaPkJN2f8h/EYwgt7OfM5378jWZJnfkfqXXXGzxKpz
LrP8ofQarY/NYLvtFZQF1r///1cxdix8bjC9zkvVeIgNdmnaH4c8apV2/c7OXSKrFs/dpmk9lrCN
vO47Lc9Nat3FmatKrF1mjFd++kAZPFmIQ/psJ/ZjODm9z1EV8T9/Kx0EGlQ9tt/DcW/+2kfdVimi
E/trnKOwvi8nRc4c5F24nJxDync9Hf2/WIrJFLg6tfpBrv2akGsWK3xCvRpbXrPiDHznOHP1X2/N
cZ3hHY2RI8uM9iszEPrzBby74tozZG1ujBKrDZyF83umpGcDQSe6wBKu+rMijXpfUNJrvkDrhHns
K2DIyfctN5+SodK/ZDSPb0TVJ4iUzFyJE/nULrqCugnzfsSeHhcRpTAlsp0J/YBRyUJ4nm/q5mEW
kbunbYfXVu5VM+C9App8MAgBUBYde/CfijZsfrFeV9/JcZswJ5ni460PpeOknD0ezHWHneKDkZTE
PDJLSEgp8HD5qKYZiH9WuxUVEkdL/WvdBtvPtnZa7Ufod0cV/oB1W+FapXiO58HdQaoEp1g5r2Z7
CbUVhvk0HVrdtbtFyzB1k/8Ylt56FFhdLXVu9jaxC8qbtNM6DsiiUdA1xRjLyeRLjcTths8eD0M8
O+FpOzbHZxVKyaMYrDYM4fkO8WFtyAOBCFaueadRAL6UTZRQsFcZ3pf0CW+l5yP48hJkqxs4DQsn
pQr1KUmm6Jk2ZPyE8PKmp3ju2stiu7u+jIpfjTmG6J4cf9zwMFNSPltDF/0XGkGXAOEaDyd4eP95
ovX9hCwYg5T9GAQ2GIFjFKrkHsVpUCOAuJY+CJNVYWn9r/Nqc6Qt6hDYUS33LqfLRPoyGygQ2c9+
Uyg1bDaOsbh5BXbVxhAeNiNTiu6GHtSWSL8Lgm45r0nSWehEBWRNMQR9hQIMOv9VsWwUZIv25r/l
QRm7bxfkGXnpCGfL5W2SZJRtVxrrsmqe13nvp/emQ+/3YJHA934TlZo09g9zCUGV50/G2fkLqrb3
nhZR7n2OaqYMCovO9cGM8KiZoy3z0Mz77qfoIZIgrcH31weMoaa3OgjIEuNJpgQdS0D5I5JXPo0m
JKoU/cUh0k0f/a+wX4PujvMs+NLl2jwdGOi8J7MKcRs/AtTuyCW67/j7b2Xm2yCuKJns+BsYv788
1iEHTyqnOsGrbw23v6bxgeRx6KnMRbh193jYbYNKCi4fYGOakUPESsR3NOlendcODEh+hFX/rjcC
sU8ooif7ua03Kg+z5PR3OPb2uZ9Ki0dyoNpnSym6k7OQyAKBCBL74xj6ZU43iyxn9PDl8TRqo6c/
wWj259X1tvhMc186xVIuW4KG0Up+GdkFDIT4/YMqoSpy/kQeWsGi27zxfMvKYD+t92paP50kdUYp
0vN961X7AnuAzV22hY33LK1g/c2xqw8yY7xxL9zFGX9UrenQH834e16GxN6rO9mtM4yn6pMnR66h
nx1lDLWMEZhwL1WyDN+ZvXso6b2pnikCKsprNL5f8ojaT2+rAONv4NgPv1f1e1uOXpRVYEZ8Z7x7
eBi7Lj6VMTkTRWTs6ruw6xG3yAXJEeohUVaI5EYKarXP6hXqI0lLTXAwStLZA3yaUbXSPsT1T7E2
Yi66OJHvZVNSFFAMBN8QxyLkcvh+L/0cJAGlomr7dJ2UPz+uvVV9ArASums3zYixaCIps2HVzXee
b/Yj28cGV0cM8/Z/oHosbmLZb0S2thDcBZZomMc6Kkym2ywS2a/dKkYXudru1BinW/2TSTrv58p+
hXu3xY6+Y2hzOdM4Vbaz6xvPvHSAX7/b+NitTK4RUwVjZhWemnWLPgyO0e3T3hi3YoIVw2dwWNFa
7CGXhBrbGKaSZh7tIjqiBeCnFu16addkZIW28qorWHQ7nAYnbO9DD+UxnLjgSBXHAcpvjHB/W7uf
WOdKiIqvkyj3sQVktnhK9SRzU8cef+dw3Z/H7InwjK5fX1yGgNu4P6lvsbbcupiDgCczRoT1iUsc
sKiuvAHpuKhfmymqqkyta/CnDyMURz3RfN+dfnDems7aLFRyIeY+OiFaNlMRrcfJ6pfgM9oW8adp
nO0Djwy2z8ORy0ufZhkQrDbZ0jWIzH8bUpP17IbKYmobVu9BoBn82aDiUycNjROh7rjRzpByK7uM
ZGdLBN50bc3gyyNDnFXRFg9S3C9lpIdsmt32u196zpFp3GSss+lvlD/ZP9tLjzYK7qSMxAcKHn9E
jeBwodwmDKCMmSO+NcFSEeXaJPr3ZrdUGxyc4ofSRmF50oeOdQpWW32W3WqjorUCB7cpT/RHarUw
7zSP2ErJqpFtAUba/+wRMiLNWhxB3pA/4jgz33x1LgCkM1XemV1Qw7Z6KXmsEZc3FkDFPA0xkhY/
HPC4Xj33Uq+OPVyUE+zPIZRGmy2IfaIU75S9TTGamaabnUi0pVVwQLrYPsDrt6grrVfkUogyqnlp
v28bHN2QbkytdzgldAP6Kt0gemahm5GJVhHiyJL+GStr/8iXKUoUv7BCTof+YTTpiIh4SeuplCfA
/wnCMDlqn1liq7ZfCR5Uf1q/jP6hB4ruvSkASHY0fT06nSZM8jhZ66WovN11zxHX4D1KGtcvEMGt
1xW3nOWJpK3uj1ZWbT8hxgi2u3ncxfpcOzJ+ge8ch0xuk/ut1XiQ3W2j0/8aEH0jufJtsuN6S69P
BBiGOu1Wr3lAZLIoAuB76wOGsEZ3jFA9c2XISeHqXryM0oq+NM65yR/Eht5yalGd+/CZun1EMA/4
KFc/+TtuMbCSh7KsmFgpJfrD7cYmi7fFty7dsbUG/ephhrtgKff93M9O3+cT6kL/ATKk/LbG8P+n
fRokMLxXlfZpn1vIfUupjtgCrwEOYmp9s9G/ihODRXiajtreT7csEjZEjIw3FGsrxGIH6TYUe4wU
5HVT6/5ZzeP2vIZxJU9ruSoIgnBSJZuENmx6F/g+SMBmeRMGgm5wX2mkf6k9JyNm/4Lq86EHv5u+
sHXnnDt61Vq5QdbWPXrxMajXoG/0ntqSZgHh/tY56drtax4qhtxbAE7jpOECo437N7qLE+u1EUyM
DMRTFd/SPRHF2SfSUlz2INbluK+GjVKPIwTSsGnsq78Ni9EhTTfwzD3PhVcMeqAWQsBKF92x4gjH
/F0cuG4H6ku7MTtH5agnPwtZWAf0ibe15tRQnfruLC6wDoMq7KK+7RogJVdLfyaybuwuJYnXrxXZ
u93D5DfrQE/d6ns0LvLjwET9/hCV5wBYNZQ1W7ESCSV16N3JfU/HTmHJJPIf41Xbw3lxVj1c5NjY
Rz4sdMIgTQDBqUMqEgc223MXFSDjZsHY6xBmjU73xVDks1w0OXounAbtC1L8mpxVlJb1fSAsOKE6
qluehNjbH/sBH7cCIdpQ2E04joy7seSjiH369OcDvY/c+vGauBJWmScCPlxzN+aXWVYIMSfhy8dE
clqklXXUYYpwdCqf481pEAyVh598qxNibopuJZfgMdqYhTLCOxLvuoiqH2g3QrHl9R4yjXaIlx6g
m8fxzAS7vgSrjz6t8lm4Tp0ydqcrZWteGNXG8V8cAWwhul8WCrlJ4iELUDOVp4BAI3Qnwh6d6wo6
QepDTCXZSAJ7nxrR/Y0ieLKCsDRe3kjN608LmN2jGjLwpagwq+M0IjUjkU62eFl1zia+u02t61Pf
ebaDzyKHa2HVMoCYVpvmpBkq0uHDVsYfBuUEDXkS1qAf7Y60X6MbYJ4YEeY2yHOBzMoV/r+O7S4/
tvJ/HJ1Xd6O8FoZ/EWuJDre420mcnsncsCZfEkAUgRD115/H5/aUSWKDtPdba38z+ct4JeWhnXe4
0wu9WddhgSAYTVPdN5BHbVLEjlTbcqUWNln53Gfe63KZt5CvaDGMFViHkVNt3PcU5eT7fPVuGoN5
Sh+8eWxBp602T5NOTOMHEdf6aVLasDZSdFpsWqT3PpQlRpnEr8ti3rjlUK+niacZMLde0j8+P/LR
dUPzUvd0Re0aPggYw3BEaKyrULdnF6TkHiRrIFPUuyUsOFwdVz2tpdxHeRsS478UMxYc1I96k81C
yO3Nxw9tyqn5FWIacHdBa6aSIGdHso4PM305kaJ0Nik8hXg29jgUEBl2KSv2iCiqQ4MzEDdTyxdr
LEJ9GlJf3DXOEAGt2TgZe3SPYAe+coOLCDFh4W2Y5DOd7T0MW9j0l7kcQ15qUKqvMhUq2ANA89+l
JZfqBnDCvBjmjjRxTVxcART8aFfMvlteQ78dXqbGFfOHdPPMORmqJ+OvZgzmU9W72oKsT3PxvcCU
6YdGE4m1Rf3uEXlvl5U5pM5cHhzE+vLHpp8q+BWtmFWCMICAVOn0No3hUSceqUQAqGvX3n9ZtVvX
7wFrsgaOLfTtUV9vj0y71EDvlo4O/JbucsQJMZwrt86CY+BWDiLbcK13NojYvMOlW1dwT+QznjJs
TjN/j4ZtTwHt/mRZw9lioaz/bTJPfJM5iPiIfN7gmuJhAmpfMhyMEqgpPgwTsPZmIIPGQNNWAzJy
Ib0P0DNb71ri1Gdo2NH/jk2LnQTZJOppG0H0p2lb8TfVOg7udTWuw8fERfeHa2SNt15AbN0GNUfW
QurUwRfOGGBaPfm6eBjZWLOdtLtq2VD5bUV8LeV09FroIhRReRlsm64D92j6VrzoHI7zwC+DEpKF
pf2okAT3W9Bcp985tDHJHYtA9dNjV5S/VpA232WDguMg+9A1W0Vh8LNfwLZJvbL/u8AmvoFqzpd3
wWNNYXBBhfMmjtf1KpH5Lmfe7q59L+YQEVcyjWr8C0zSmYMHQT6zoHqGKkKMPeatGjJHPpvWJ1N/
8AO09d4a1//S2rPvXD0BEZUhg+u2jkiGT7MJNNlehL1ckCBW60au1fBswgajB3fndG68sSGc36qR
SMIY8q7q2ONEdoeKs0cPJnjMg2pGym5l0X3vKhPdHhgD0yOCVZabzNVx/qeWSyYTRkjaGGBvbPKF
Cr4NsqCyS4GkUJ/MGHZo2fuAhSCNGuZQyrI0Y3JbL9PW8nCoJNFg64WJxWW24JdwHmfYJXMYCzG/
8nLp8SilkeKQcfEdYcoQUpnOOPfEnNrL1wh9kO74kBGKeqRTo3UahvYuLgk22doh+9Bpxmroofih
1jaZ1eygFpP2uv4zHiWEV4eKq/QwwtJ5d+1cR/tKjo69d4hK/Z5wq98DNSHGnkGAdr68MT18vALS
OJz+fxTLMQdrVsOvEdH6VmqkrImth+LFI+9q2oqq11dr8RZ1aIIK+K+xppo0Xj8Do3NXXnRavNEL
bOmiV/OmtD2/+WrCvgODtLv0F5ClxFzidGO573ocI5uy4CFjwimzP3klINGYWad4UzcreIsMwZ03
mUKwcp4WcKKh7kFpZ1sKaIYWXJ69UNbVUcJluY/amtYrJgvcZZMJlkvFjs6VLEzOrd2L3CQrLmum
Na/GTFmAJgYP84jJA7cdB0LUOeIZYcRcbW1u5/B+bHXTnRYaLLGWeTySO/ar+cpMKstEFuDGLNa4
EcF+yTlGwxW7wxb9rfC2JLeFzrY02fgaSUbms13mLEruZKWXlvvyJNxg+Gj7FE7OpXUEH7+sEaCZ
iJNin1qO+Jg0I1pSy2548XHlPeKEBz9pxrT6tMyYvgogZHC4xZRq03U6+wbbY5sqDTEkb4KZ4D/h
gq4C3THJQ7lWy2O3LiMPfYk55hCJRgTbkrvpCdjFB94esO8eoij13xZXNtZbLN2UcbgOow+l2vWP
Ym5EZbEWTF2jPxPaIRoClq1RIC3Udt0/VDyo1S7MsECyl01BcZdl/QJnxO8EKEFh6RmUxBd7b4jE
8Fb5dZidRGWy2/dT51hG8tllgGWygxTxXUqcu7B4AYxMiyOpEvkn9hgxg8M1Gv7Qx7K054xommtT
C/+B7pwC/ShRha912Vh/+GqaZYNMrn5TN053o9ws/BmpSf5VWjDeD27r+luzRrr6Hhoj/dsJ6kwK
0rgVb9qhhO+MtnltXuDf/YyTx0RgN5J4qm/NmwlTlwYd46/MbQa1Ujgb4shGBFmLRWP8GJXlJQ1H
d35GeuueB01aI8FxKAuOTdNa3dHpAeKZXqPB24MiFCjGJxRDUKkyhpHW3pcRbsU9Q1oWkW75ZB4J
QMLlKbGlv/aFEP+5fbac+8wuATUruHMkguv8iPW3fUKulilgDfJlnrzc694K5VjvQ11pdzMwd1zt
Xljpse0t6x6NZ2renAbf3Zag0vFI7z0gtlWP8pkp0e34+rLRSTB4i0vUqRBZbswTlDigT0QG+LM4
hvUQqoNbZEt38JZunHeZHJCHRq3x5WNMT2nx6apYx1eAgXm815rhctvOwSG2SPMwg/PXW6XzAq0j
embufvEPeSqc4thjbFA3ssv5pVQjBUNtpXkCHivzI6LG4lou65g/Aj5EeVKswfRDvj/HU45bfbYS
YvqKYe8VdqjA6Zpi3fRpyA3dNLjDNq1XeOFhmQGajn7th+2uWlzvUBvK0vd5Rp/Gp0N0ZE5IltRw
zhLtGPgWUMB2WCJc3igcWBG3y6Ty8lS1Q/fD0Z29rq6xxp1dSaiq1u3xyUjamX8tpvALsvlluqiQ
rXfjFRMhb4O9urvJaf1y29WRjPYrEZC4KWYQ+6rkc6UxhRvY95d6hOatbYyudmq7J5zqxQcakqjE
ZBnBFTIApd2rtVjNF54N6J8WYJRggGVoXYwiGp9noZS6VFlnk9JkKDQ8TD1e7XfSuicDFQaGDXev
ioAh3vcYlKsFeVDt0Z6C4M78l4Gez6zsTYm+HNMy8LhjIU7EY4Akt7MdfhU9R8WeYoLWR3k9xhlY
mcCnxTg6/IFYrP66XAI2DxgLNSJkme39jljcm0IgfIWGyB9mTDl50lSdpw6R3yK+HYPVhfqOWu/O
ZjL/dZpwsfdrBL+QdATF/Nez3ucnyLnyxyl8VInZOI5fHCLtjMaeMXSPTU79K+wijPC5cOgkeNwc
nSwrhthtxV6Ik8dvUohlLw7/YpOtyQUp6siGSarVVxjimdbgreFGMvBd0sxEVKJpT//HKICGTE2e
H5Ny0ajm5KKUeG4oqeelrObZB6cs1e84iOjTG7A8EIwEqetkM+99bHncjG3ft9FBLwJJaxY08xe0
tuyOiOeCB/znxXJdDdKTI8s8BCOh8+uAi9KIb3xngGP4FLJzLfCSIIS0q2oz5+5s7zCwYsoMTRBd
bNC3al+tMVZDEgjQ+Hl25Py0qx1+DLodHuBpgcibqBnfDO9xzVse1BfMMIjdmgGXlKxdOAuxlMV1
6l1P7Jc+8zhKMo3SPkfcfbZ8bpwtbWH6SkJ4+xUVtve7tF15WRf8ANBlnoLRw/T4S7Gb++qyl8KW
Untk7YvQUL5VjqCMjtus9XYcyP9Gr5ghvuEXZLdFMrE+8lbr/1A8Ev/fNzBRx9JugyMDAEEKjbJw
I1l9gw6RtEi5zTvX8T9j1qhhKzO/cTZeE+fL0TWrM56mqmzOjS+KfJNZTegd4b5VvcmIGiQ+Qom1
/+PThmGfkJPDu5NuUCNeQjDXIwXhwU+msJnv2PKK+GyzIvX3IxLkJzV7dUASQV1wn0fMtrtIEMmX
SDku9+50g2BsOcXhduo9j3/ECpvyb7HiYzkAjPOYR6Vt6WcyiTy18VIZX3LLugFuaSCvPn2KPwIR
ieD/XoQXkUfZXzaBeE3CKa2CE1FtTXVpK9DsZ7vorOLUrLpYtymKfgSuTWMDEWFzCaVsy0ddTtJO
gGnU3zqOoZ28poFFnGwaCHcms8d8W+I2f8AEil2RtdLDrB1M8x0eS7j3kMHDSVqnHpCkDiHBlH1Z
e/PWsefS59KkrHTT9sN456R98e1ExlOfYT7b/2Z4oUZuRd2lzQ7vUf4QAW9Vh0ktMao+ChDijeGg
viLGcJ3/eJ/q9FLnynngnMw5nJU/mTvFgYChseLvs+8qoDX3XBJEJU8+nOB1ys34L0SN9C3YJZ8N
2Yrebl5l/yfqi2zc5Z5ppucGwfc2x3aLa7+jdbGJhjA+U5aZHYWqJ1jPTOe7wiEreBuiqM72bupF
9QnMtelo3Y45ffn99cy4NZVvQ9wLc63KQl5Cnp0F3qoDa0hHai8OAyAwgVFVWW1sFPV48giEf7en
m/ARJXr81kT4eJNgCru/2Zh7Nw5aUjqmAmrwNjEscpF4fpn9Uw2UDOoJsE/6NKArtlwq84uSAe9X
IbFjJhbnmj6lMh3/+Myrj5ldKaYHz5m+fVtPr7OkfIMhc3D3MRatv1IXfb1FPGYdRdOX/yJtWMhL
tzEJbJZDhjrSZXebQ2KP+9QrcrWlvFn8QfGk/lm+7C88ER03Yi7D57otRHpxKD64EGsyu6csIo17
j3IWSyQxQcMzacjtusW4hyGlJU8kvbA9IbkJawj/ZIF46BPtBIPLHqT8T0i5OD/aPPZcgWVYvwMj
9eNdhjyv2gcUjY7EPYrml8HddykqiB3BLeWQOo/bIfKOmg0IG13fKSwhzpw5GylvajVVSLu+I31u
nPZlbFwY3KZSTzUsJNCQLSNk/XPqr/eNZIRmnhkC99R0TqyYWpwy3S8+QMVuCm1nT2ZXxF4MB4E4
Lq27TYndl9bO0iy4PBfHOk0TA8puMtBTiQAfQVFAYQVBE+Ok2LZIStIXM94E4Y7DbUOSdB8ip0qx
gaHPlFdKZeGyXDlromimkaa0mobOPbncK3dtRe5LQuSc/jtNffWa9s1Sn6ulWa59mQ4PzMGQla7n
LMgme6+7S9GNYrG20p4h3LWGq4PT38FX5Y+XvlHx+o77f30IhWlzVn8H5TTDrAZwWyOM5LwSz3NI
ENLeClaygPlUopCIF06hs4y47Q++qatpb0E1ctkipJM7cgzqK52/vLRcfd4zu7LXHNOWVBMyuLrm
j67S8LLaHPcJg2393rmyvh+JXVbbrErNni0swsgGyHNi0EXBVCpFkj7tZdHeZwwPWHBVAG0dht36
3SoP1US7+t3WFGn6QKCJye6ACv1cbnQtYv6sbny3ysw/t5i8+VSh0A5ztXjjrkdEOCQKuBRgvgid
+tuZKBi4DBLD25hYhTerj4qIlf/qzkU9Zhl7dvC0E3k/jZ4/J41yVbhnpGP4kYQIlAnZhB10Wbmg
S4Sgt7NdPabiouzgZhXC6CcR1FsuMoSb6nFTzsjO8cA5HiitIWkw0e28+NvwBsMAzHgp/jl86mvS
oUQyD9aCVuTalmHw1ZrWRaPPgKB3qzfH4oMbro3OM8V7K9Q5h2+Sz0pjD5sDCz2EL9dzUMLHNIk1
jcbatx0T4daIjhO8QdO5EXj7s02MfBH7MHfjZi6i8QG8PObF6pjr9rrEp3pLMJ/dC3IqysUBBzok
h4XU32kwmOwN5Wje732eo3RjVEe6UAS7hbm/HDTOWwyE+eOQOu0zMqIRPyy7YLQhqyP+z5uGqDyF
Kh+/63nJ74doDAj1aWv/arm+7/wryUFCHZ2jVEla2I1hexvaWQryEuOhHpdgIjFgurnIlix4CgRV
AFzqVgsQ6gx9/1SXuOf5YQ22sSiYi34XFZ33nN6ssEzcwqt37LAe7uQeaQYOplyJJ8QVSONGkamH
m+/oNNdIPYBWahCOWufYm7q46HpW7yYsDoxN+BrcYHkJWvJR/y4ZDrBxjKP6cVFe3pzyNNfNz2SB
+idYKCD3FTx1f0SfG96jZzcwY52DtyEGVgMGSmPe/Brp4BPsP4ONdgZyfwICeT50iHskcRd/eQUL
9570oOevAhb0M0jX1n1wS7kSZsMGDDjTNjVTQFj92lm2/Ag4nDQx69C/lPxCN1QE9ndb5rgT2cUK
8adXYeq4CRUtEa+m5K8doczaOoYoNcpHtM+cBH1L3PFGEpkBIwGSsbMzyoNyRLtmj3NInLM1sAt1
4MzQ+Zmj5NYIh4g52DnoCLk1hbt+oSka1y0FzFF0LksgyI3n6fnS1dxfu9Ips45wKke5L0HV5foc
NenwT8F84IUiUOX95mgtiFIo5gdOROatsOBy3uu8BnbWPds6aRvoLHaorfL6b261nLmDkDo+yX6y
n/KF2MWjzXuTJdlSjg/WEC/DJiZ6gSXD75n8+04P44a9HusonMCEddMmfBitv2p+7JzIwaSOS9/s
3IauKqK8M3xh/CUp8JcTZHcG0ddnCKEBKVDkJI97JszjbUZWSrGRpZwfFY0BH1a9rP2rcXlCeEp5
41GFtvXwxgIvh48wQJqOBXY1bxYxPR9APTfvfperxzQr+WugSYc7kjk6SnSoKmuTuDH+C7mEZBBM
hVy5FVju0UNiPIg2sRTRNbaNxgA+o/Yd4Q0K1d95oRuh1LAz8+imYaD3NhkVH5RRBv/4uF3/6KWr
YGHv8a3uhS7n4IjEVp5t2kfVxu19G9AMcIBgKIPad7NSMw8Bztob3cfVzDo8qoh/dgmCJbp0apnu
VJZ1/Xkq0hAGLSImZgOIFAGNgDxggeU/ASKCo1d7fAC4hEa6p4oNFpABF1cp1mnLBEt0R744vG3L
mKXetuxzBLqDzpAAAKUysrbEJqMVIC/N3s34gQ6oLbpgZ2HlYygA5RNbDJZOnayNh5ncVY546voU
JzZHpNrhfc2tzTCgUdgU/bo6+IgiqY/TFHC+yEpl8r+a3cqQuUPlbDIuU/uZL2usjmj7vCARpste
i2DM3kZM8HCXfmz8XVY0+h9QFZ9XlJf9Z18JATuEqSRM8BHpO2h5WAGjF4K4HHfOowPewu6/ciCm
mjCPaEmToWjwfaQ4RZf9oMbpaaVjNk1Eg2KXzJO6fCFVZrUPxLNjSEsDvoZzlY7OVHGuiVu8Melz
Fbokyz9HuIPbc1GFRBA0TPP9ga1dviw9x/smQ8Nm+AeAknchVv5pXzWEriRRQRjc1s3j9GWohbSv
tqqDE2qAodiQs5PtSWAuq+PS5Ka4ILrjQutRsopzTKitSmDODP6MmPxAREnBATZS6zubgDV7E+lR
vfaTF7/amKi9vebFuZnelXUY2qLLDjyet1N+sDSn9NCWe1jdAfXQ7IQffVAjM+xnCwHT6PFOxoPj
HaZuQK9RFU4dHUbVD8F2wlK6v9G1+Fywn94QSg8oFIOjaPezmaJnSytEH4XXmGobo9X/XEjuCrcV
WuFnlOiwTSmOY6ToVDfqZGgdvyYQJUfDPGuNp8eCKYkRmWLLYvwqWNRmHwUh9qKZXLabmDDv7E4m
hji275E79W1WK1kDCJCc7jrxsx7sFf/EjvAMK+PnVv1xwTJlXYBo3WAz40KfkOaW/inFoDpsqyYH
MOXkmOIE99r/z+AuKh5r6QB8drBTiQ3XmF6mZWjEfqgcMhHIx3G9nz70ooeoM3qCjic9B82c7Fs7
wb0cik2RxsMTX95YQWY06iumB/hPi6AnPIduKsXRjsUSMzY7TnPnzsMa8Lb5zl/sXeE7N3xp7wYU
n2y7hR1/2dqyXwgHYPvt1QTOUaPs1RgXv+OuX51NTZzMcF7TzM4OgNjxTxu0bX6yXZERfA4Ib20m
d2jXXUcB0XxH6IRbbBmomINrNeqPVadenmgrUhiYrdxGwBL5zOwlGozxZAe14fWJq3reuwoTwbbN
QPd3gU+qB3l7FO/C/qdW+EJSA+aLIEN9u1+BFgH1/Nk72UDALUSMR/CaT5bieaDx29+QN0bOwTz3
M6V+wos4QhAsPslulh589ADOnSMTvrgRxnbyYHlFtxLGiOA+x5r/kbCSvrmB1RRH3GTOF2QRwZyM
ZxMxnIPj7BawN3sTRH2v4Ll8zMPlWJI3l+OT4S4XI4VT/njLoEY4zMAXovduEiKAm18Pe5c6hz6z
2UbWXP072r7CW4pfjk+T9ypm6Sd/ZHhj2OJbUhQ2rltvCW35KbqgnxGttQSiZPlaP7oxlZCHmSmY
JxxcoH4mo1OBVa4eWELJsfDHqtCcH5HH9uRJ1iGAIu0jDTrsxglSvMah4EufbD7qa6WhJk4MJjSn
s03N5RnRjrg1Ro8l0aN+lUf4eiOCEzBlQ/+tdcdNzmGxrpewGhq8IvVaRQ9YZ03zAAAdfIYdlNyr
RQpMtFvA7fiBFrIugi3WFmuUW8n1EOBQBSsbiqz7ipE9nmvMW8sdMjexHtwJ3/BhjLQer/Cp6XVQ
QfklGtMXz4jA0S3yDC5AlDiN2SI6lxoTMYx++NcF8pdnHHOF3PZ1xkRR8gUqDJ4OUrCuV8Y6504q
3suF+s5jOczyVShDxMGo1ISNoMzwCUVRUV34YMbHuFeq2HH9qPpL9sw8u94q1u4w+MVyj56c6PHF
1sGfvEReOPN+89pmus+RwIbZfG1u6koQqOhZEE+F3ddx5b4D7Z+gXCAQnpssQHyBj6Ac7srYncO9
sOrmsAo2IDy6oiOSgm/jYtvt2G3IQ4uD3Si9MdqPZKmi1/dJ68d2IYfmNLmR/iT9s4WicOGvjs1M
MuRu6llsjpJQiN0iY6OusW+aP36xlh8RkYHsQHa6vC6rlOrOmZHT7RhrImeXOeiXt9m8ZunWRAsq
zJxAJt6NDK0WyLINU8QiCL8/Rw4ywpqy6pz4oPUyEyA0HFScld6Gz68c8fZmMw+r0s1zZcnJekNe
TPtuLOlquwvpxEx3qI/zGM5MsCTZ09RUR3a4Ut/3Vtc/itltx91oprFApSBzf2cTf/mnRJlV7MM+
NsMBciWn3DZm4ZpbB5UHJEnNRbhactwNcdfeua5qPXJkwrU69Ons8Bb7qHjZO6x6+GfiGfVV65MB
iAU9jg4rcsY8YZ9w2CdXu3YJfyyN+pi5k5B72JapEwxCDewZmPyMy8qTNbEX4dAmSFrd+ZF50Gk3
ZEIC5Eal8s+OROB9GrWailPLdwFMgPS1vUMJOk27FRXTfRmNmX+dTBmX99NczJDRZT8fkI8W35Nl
hYLSLsmXZjurcwI9I+zJCZrbC95b/m+Tj938APcb6n1f1X18ni2cgJAHEyZwqDWT7WziPgnC6j3x
bil/AAlZA8P1Hy6APeTmSGyjQRHhVvDrm0fNopooMo0gL3CFjQR5czL72rdxNpFTFoT+riXnmyPB
MHXt7RbMiMQigvlW15q+UWv4v6XS+K+jWmI7dpVa7vG95d9MIW19s72bbTzN6P9uZ/mW1WeGlc3n
7FlpCb6LeANEUGjhSki2Rv+QV1Z8sWRBIKXMe4cQDCC/wy3WU76N+myglcNUw0sxKfY6k7vpU9nZ
6nsy+I9JcsBYuCvtnurXvF4BNezIJhM+BO2MyXJwiNmKODS4iLA3vOd1p6JzmqnhfW3W9YUQDfIX
mMZ/MEspDp+QfmNCGPr46PaotwjrWZdXUXb+TcywoAgMeLqeejeXRyq1skfWJgiowGCcP1d+z550
Sx1TG+LBiFHwtG3JJDKjHZ5aU+rvoZuwSDoaWz15tB3epQj0YTkK3Ajte1sRQru/FYT988vZDOeG
d/eAWzk1l9k05S+IYi8Ql9F75iPTMMSP4kH5jUfcUiB5KH15fzMG7zGq3W5HKJ2KE+2m9SGWcUZN
VA0Qcp6lrGxIv9UBt/VxKqCaacsHssqy6oGQGo5iNZZMuYEL5LvtKlbG2xI7pudIQCzuhLOGaid0
TGat3+CjSzziZNFn4m43D4o37a+nY/PdhSq9I/hHoGqeDHqQvu3sW448mw2zfVCuuzXK7SdyoJE+
6bhqn1BHQHH3fM3HnigwCHx2xL8C/Xu5RcZLsDPJscSvr2lrlzurdINfvixtbxoyuPOTV8wOaE1L
DOIm9avSv3DVDdmBPCIvP+Ci5CvgfzkeI9lU3Ey+G/Z3KZLoHlp+SXkE+yb6yJlR9DETxFjbTWP9
+CIt1+PaDIWzn+Wwqpubpn5C8QoW602W+SdICHKRaZj1t66J2bsnvkW7+3wU5j+C7PMf9pn5oUDa
+ORNCttfU9ntexnZ7huHXvxQDLX5E+OTHHaZFUdY5GsPt9bkfGQMku/+uk5TkpGDYFjTVkm7OTnY
pxJVE4q4Qnhc52Ix/bZkz8DVHkWo/k07EMuceql/rZDZWxyhcviPfRn2spoK+1+BRvPvOLjhp2hH
+iJsSdgRy3bmv1TOgDBK0eHLNVUG04V8rMDdVAATSnxCidXpSaksmnY1sJe3kZiX9R6Uy3pZ02L9
6wit9ZaCav8TmJzHnFIiNiWCZ/XjQo4BEQYEtkB9I0e6ehlAeMIQ4zAqNXbxYHXoMZPYZGraxVZQ
gZzBBW17XUQDhDoMBHJVZ/rxFlk9Uu6bonLmCiOpKvV6hHMpjcsbP5xmeUcWp3gzI3OBNVYpRbLj
DHQpIni2yQ8ba5PGbhw8RGtsk7rZ++IzwOfwhHonzzclclQKSBta5MnCSocjjAg2/qazog+aVEN7
azED7gEzySIaqpGwEUqe5nzfcOOhG0CLt8EdpeUOTxg4pl8TxfaM3F7glSNNBPdZO8BczzcqooHk
xWpR4S+aVsc2hxxZwS0RoK/YuQo44KT34QZJDkM8dia+0Dm4FLh21z6UBD4gz7GcQ2XP9CulAJAu
6vA2qN+HgOgsNM387Ccd9Lfo3JrfaOm0+c4KAnQg7ia7PTNLqTs5GZuAjXlqf5bAEncOGA1QPgT5
vVs67bCPlhhldckL694BE65y67ttzKnrcmM/2AuSid1aF1a9b6sh+mA3oJZNaOIWE4gl7tJiWYnw
66Q2hMUwAU77OloZu1M3UvrGLWfF1p9wNGw96dxoXstP35ZgqX5Nw5T+69vMe3uSSO3hUncE3CSE
/JGRP3awiIknVxXsGmojJzgGoJMkLzz/bcpbBd8QOWD7siuwkMMHtd9LsNYz6YxlP20LzK5jQhpZ
59ND7wQ/NRq/i1568XsTFmWJPbITcPqAPiQD6YI3zxGSfSJhl/jFrrOxfJysaMgvRd8GGPkw8fM6
akyvnVISW5TOzKGm9pVAUS+u2D+tdf0qgHQIv1Pa3qssMB6QTuShDzQEKd+nHTk6Ce3tfXWcQh9E
Cz+a0ElqLP+lIC742wRkIhPhEk/XMtZptvHdnhM2LXh/936OVGFfaX/xk8Vt1QNpu/D3Fvks5MfO
4iPo3f7LEEOOosZhDD1EwSh+JG1G1QO3rXrAzER1d58Ke9hZOhUIpSsMivwBmQT/JKX7HE1GvhJ/
Ah9FZJ5+a72Ogk7sQON/JHR1KhkpaPzRnhLpltgJiAwSz6JHUwU50wGnLVl2nSd/Y15B0n+dUcI6
eVNwNzEA41HKh/C/mgjbkbwpsnOSilUwTEhh4hBoKjFNOO41froY2vW8dowbrF4zkwHZPMF30CPx
7qXW6capUm4P5erwHvU5BheUSPEHmvL86OiCNB5dT1iRpU8g947vA0kIgeUGwc4chTeaLUdtYbtd
2VxF3Tr/KTQB7SkmMLImo7wX3zR7WO5myRoXy2gTGHkQqNUfvGiuzSF20nXcVBpuc7fQpCMOqO6W
hyCaB2wrc2bP27r0239VlhWfKULGNy+IZ4LeZs3L9E2boagPZD8NfRLUIhOIbYbhqaAvIj1KXZbF
Ca0DMzUiO3OKPGUTIoV8/GNuiugjIlqf+WUcZ2Qv9UjKtL2O/4raZVpfTY96r/JYORFE+q9r5IWA
mcRyYUP0qVqBgzFlfrUs23+z4govsFV61a3NE4x7IMEgQCtR6wA9MZDTbQyg31m9+GblUGxbnHaw
nf3Y74Ox8T+HrA2wlzur+xqsCAppTMjETsJTo9QgW8OBe/bYTnmHcp+8UYwWW+TIIabLFn9gIiBE
i529hMBM3kjkbZLVHK3bHAxsN5HPNHDawNRvxhDR9wM6EENeGSQQydYCE4RTbPhZcbcTw1RWrxlJ
Iykx1zPkI9rJeNyRt4vvIA3KGToujZb6yIVcZFvgEK86ui5qul3rjO4X2b+6OLYiR4ydh8a9I81+
LLcDCn5Od48+iP9xdia7cuPamn6Vizs+QkmiJEoXVTWIUHS7cW73zURIO231fa+nr0+uiUMhhLDz
IEfHwGaQIhcX1/obNpsivmiVb33weNvaB5FqUwJECXqbKyRYDhfUDmkqDMb8acAu5VMKHuJ7m1dK
RuvPNj6m9dihkgH3mvKEX2hf0J5P3tldNTJ9UF7PDlIUFT7Kj3EyPpSqNZvoUIT/lRFbRxBveWAj
ptgV1NyRwMZXQ9rDx7Rrhy/lBNhdsaMYCHI9dY9VOFBjFoYaooULvvtjAg5PfxzwIIAXRo41ywpA
szrhyVS9aJ3OBumB1H0YC5FjV5izSmCGoC8j0tiDp0JbHAqGBZJTOQIwQleqwQTxPfJzvv7NtGpq
5j3WX28CovgPQ/P18WhFiFM/K7BLqBWPjh0RXlF4pxiYCvvFSALoBy0EjvIw6QG0yigYxej6QDAv
3ChtgiBpDnK6VgzzXZuaLTdZwuVUwCFtd6FeKjH5pFU9WF3oOG6UBZIkBYUYcZBD032b5Cg+acGY
6W5NVxaPrq602dY+hnYuKz1SPc4g1QhgR+njaKpCpcjieM3XoIe+/US+Mj7AX9abYyWo6fuEBCj2
tO/RA4fOm7+A/eSJSus2+NjhFQriu/VF5NIOsinMe9Q8XJ5U8RcFvY9yj2TlKI8FPd4vWVBbA+Iz
yvDwn5KHCa8hukwyMbll1Byhjq4qETH/Txk4fV9mCU40tkjVpwofke9CCyKqwKlK76Tz4CYgzV2K
H34D6RQaGvA1dAp6/11h0tHB1SWi3JelaDRQhlEbgC4tuoDfKI239ktZBVn7TCtbJ4fPK9/7oLWD
Orl6OBkXuEZhCtOmDLLdf5xeiDEjt3PB1kSP9BUcdMPZ6vHxP1pBxaKgQOgG0rP+oVfXfMxEFM4J
FDAsFWby5/9ME2RGtROwf61a90hrVcCKCuhWaiFFah3/A3mycVTpJYfc0gOxV7k8H9QYE55zBIZ5
3LCFWvEz0mdfNf6KVBGqmD2H/nDG0lQfcRdRNHswSSNKUyYgl+PQN4M4D62fPE1g7L6NXjxebAoH
7n//1//6v//7x/A//s/85f9bgv5X1qYveUjl6//895rFkEHvm2TeMFRHW3gd9uQ0kljH0wd2B9Al
JGkp5zmP90dZs01CKs8A1AjCxLEXFoB+NFZYBvF6UnSaq6gw/lLapnrDO2N4uD/S7KF1ZXxKnAB1
bqiCt4/Jgl4vZh8Ffo6mFpaylRI+9lOrn7hM+72h4AthpuLvyuoROMdg47E22x/3B5+nsRh8/oaa
NLB6tehKXw9eBp0fw8PHOyKrokuhhvhVItVxrP0GhqDRBWjwxMnh/qA3a0vXj84fw6kA6nRn8QWn
seibwAT1NtVt8UkVCGNnRan8hRx++FpPRSbmmIawBfo++JctPiPNsqHB3wCCWVHUx0w6mQtVtXEH
D1el187K0KipaKY0UCa01IXJl+HpXYEGPmKT0npfOVHyPIjyl5F26ZvXD8Rb0sCFXmMZ1YUpW6JZ
JsAm1ALQya13AxWBv3Si6pEeOOzM+2PdGMAxGcPGBNLBZ8+Gqnu9P2DYYriSOsZeojaKlvSo72KR
07AAJbzDEKN77eGex3Pmz0Vc0eHKXY8XFY2P0BnjVaDxT2g+KgejndK3r54Vvp66Q5NCpbRhLD5V
WvoTt7lNwokd2d7LI+cIYRRl3EZF/ET01oYv4u2GR1pbwu11dElHaHnENQUebKqCwUvUtt7rpkUz
t0SeyOjt6dOrpwa7UjfZ75I1NBYfrJtLA2mI3cSUJdbHqGhpOMjC+NUgUHgCrxq8Nk5KA+dzsHyU
Bzhg+jz1P64CBT8ALkhQdApivOfJz8nIgVDtub23/BhXVpFtgYUdEk0G7JjFV0PjoJmJCwjOoAN6
xtCFE0B1Zg93rd0wmFwfCiXa+T+HnX89K92DmQKHaD7LRrlT9FC9eAAIKyUyNgLUygETxAxiIVBb
ov/iexU6IMMhYCoVOAYYujywe3+IToHZo7g2ldHroxTjOaphWabDUi5iL14ffdI5bMUMF+TT0Avf
NfAMOzV19Ov+TlxdQ90RSI3YquTCvl5DSP5450iI4XFFW35qfe9Q5RjUR4Nf/ZtJCeiUKktomWIx
lE9Kb2jhQJTqdXTyUAq4mB60C4Qf5IZr5O1tjb8zsp701QAo4ml7PSug5IBuPCSF0cLJADP3qOYc
ffJxGvLYhf7qqwq4XqMrdEEmcMkPoyN48P6LpbVV2zE02xb20qA95/GeVQM6D7qnlHggwTanWFmd
VbuPNgLy7791nSHAX1YxsbBUur+6tkhPVD9tchpiYp9NWfBFqejg7JoBa6MClNlfapDEL2FVGY80
x+onzPDUv7hypwOtdvsCFEf+HOOi+wksO7N534PNorsfn6NQo7irQH/ZuLDmk3nv5y6+j6IAU40t
W+xj+hV+FtCB9QasDzC6OCDXru7TsQnRGkYo5P43+Z133htZv94ZKKNAcekZuUa8EcADynKp/ZdF
4Wxfalb36MyQAIoEv7xKVE9qmAbnsvU2fsXaoSP4872sOXDZ87//EY4hDxmRAN0D0w9tSS9EY7wG
7n9BJLzcGGo+VDfzRUCBEw4M2LIWh46SS9RC3TP2XvPNBKN5oimT0dZFR7ZAROj+6q4NJmZjUZAe
0B/0Rc7jFHFjzPq3tB0zX9vnmlE8KTKqTmY/JNTiDVhnG/PT1tbSplJARqJbUl+6GTtwrMki8OBE
wKVG2xcvAhDYXnGRpOuXEbcvwCi6dUQusH8puCnocOEJcKA0En1UdMd6HEF9ly78GfVYUiw/3V+T
+WpYfABIxRryKTa1Pq6Q62+dzcufI6EFKg5ipV2CtzdovR3uj7KyClxLDgktF5Suqott7U0D3Vdk
D/b1qCKpayCQIk19B/d+PN4faSW0Er41LnadFRfWYu8mvehA25H70R2qLlOQeZeC7s6eMsrcgrCy
U1drAVqQjvKEc0j1+qBKQk2ss6h5E1UXWywdYH6GfWDuHSVX3jaWCrdCHYv8Ccp18uX+VFe2s4nF
scFLgY2lLR/QICThAJeMBVB4dgEQ+NRSpwNNPZUQy7A+21jbla9ocTPyCTHoNunmXe8VTHQQ8zQp
6QNaqx/KPkb7r2jsp0q3nY2h5j+12JYM5Wg6aQ0v56WFMy49NcZAHpdxImkBJXXYIlEaBoiAY6p2
6A1Vf8YZS9mIEKsztHXbMsHcmKY2n5Y/Ih8gzipCnQlFNEgXR+qcoEgKNNFhdeTnV389OhPokXOG
bYnc6PVQloKWPPRSktzJU98bZRHRNwB3fIZVGTvg8LpS3whGq7NzLF6V3PmatBezM0WjEQPZMKrv
N+VBQVTsGWUTM3JDqOWvf66winxCy7Z0QQZ8Pb+GhxNqcCwlyioWSCPyHIlf96EqgHfeX8q1eRG5
bEc3sIOVYjGvGBntHPyxuYdwZmIwhPqwkuBR2wI+3Nggaxf0fAJ4PFDSgeu5mBZcfdVqW6aFyZP0
94WddyYwAZmfEdZX0DAOkBxOeifreaeN/c+qKrsLXj7Vw9RqJOevn7nFXUbznKBqmotwUye4Qske
nUxMd+W5hQF1HJz6Y9tDiv0XIzkOeljge7gt5mD0x8ng9YZBKb+AbFHHUAB6GFJHOrhXHPE21njt
7Mv5fYarGn1fe3FZ1EMFRKsGTlEA972gx0iXDfcqt6KH84BwtHKBmmj/i+PI+wL+LZGbGoW4np8v
0XkcEc4GUZz4MG2BYaSBpX0djfRcTI638eJdnSPtI2mQYqFnufhwORwHWx/RbfLCvH0rQyPa48Ez
nVHUiJ9gCWI5gVbh65+JxG4xQ6s00jprMccJCTrwdUi3J2BVtcNMGgUn2Ej9jcPY380wCL/e3zVr
07Slzd5kh1pEu+tVRQnN8AZ0PPbWaNYfhwmh8SoHzhrhSPqpD+zkqe2V8Z/7g66FA+rKKIo6POcM
cxEO1CqTpdGjlAAVZnDzURn3VqJAEKBbfHr1UNQ9qclQFZyLQIsVxWV7ZprRO4D+q7kB1conysrx
MSm9buNGXJkVZXJoTqrkzUiOc72ULfQlSFk1SrGOqh5jkJX0QhIL+Wv71/1JzX9pcfdC82NTkj9R
jVEXH21QPa+OC63eC2AlbypMqwe4nhkenffHmff4zTiCRzBUOZUpLUKpLcssjpC2Be9SOWfOSn6y
htrCd1wgODVZ8qPowCwUXIeYIMj4+/3h54i1HF6qFsASGmUWRaHrBbWrrDV9KTjxqtm/l546vQPV
jWSp3WXHcsyUjYrrylmQeJ1SIafGJexlBG3BJsogpqVoTz7MozSXP3O19vch7X0ETGZ7SiCQ7149
SWI28i9CCFXlIXE9SaSPEe0Hq73vHMTpclQi/rLoTh/Rg0TThBflxjf9vWqLVeVSZH/awuQMykXw
dpJ+pE1aI6zWxvF3M0jljznEf1cllE64UxX67FowBFCYJkgfoLn8DykVSMu9P/Hb1Tal5ZBRCLIs
nMUXxwUyB/JNIYVS1VL0t5gmJr9oSeCACgHhEakEU+5GCDbG7v6wt5vKlBxT5g8tBNGG+RT/cU1a
6AuHNqZK+BfiOBZns5QJNpMX+Cw/2YThxixXh9PsucfkaA6X5vVwSBZqUJcAOc0agB/A8RiXKoEX
PygDpOwgR2bu1fObVxSfL0jwGnO8HtC2ZlXivK+h/yi0JSORNu+n1rAuken1GGjmzcYMV74jhm6M
KblHSFsXF6UouzDFZQnqp5PW51AUqNdj7eAqnhefg0DxLpOi6H/dn+Ucea43MTV94jlPHF5xPK+u
Z0mBNqeNxFHF0wN0UzVgMhiT8UitKP6xgrL8J2pq/AMgGW2cn9soP49skRnwHreAX12PbKAsNFal
yYWJfumB1rO8VMLWn9D5yTdahit7hwquJqjKUcolCF4PpXh6VASGAcShQLOxGsbpALcasPNUvM89
nLzvr+nqzPiC1JVA1xnm4laJUxkoUwj0BIpzdszJIIH5e8oR6ZxkYxHXPp9GgcexHNpOqlxs0kgf
4Hiks37MBAGwqxT/YKC7g8K3+ETjVz8haDTbJAzKRlY3B5XrfUN+xZC2QxrJii42a9yPOBOlVQMF
hPqSgkvRMaTwsXEkbj8c7w/Kx+xLQs3NGew0NEkgfjf7uo6Q1IEU4CJCUxxR6kRxCGeYjeXU5p2w
nJacH2d0nnSy48VxqNQCkeRGNDSdSuNNlPCCDKIMUzNDlCGuLV51UosasoClpueyTJEqDZ3m0HS+
QNajL59VRNU+3t9Ot9/YQr9Pp5RH55kbZLGdQF77UPD4xnWaoA7REWS/+HEznNAJsj43DUzMczTA
LnTBcQOyvD/6yidweGeS9fE/eBuLMO9Ia4CXW9LYr6dvPvLHNF4wmR6hNBECj/cHu82TiEIabVrO
jSn0Zft5NsVFEBF3ChVo9xlDLkR25NSfvRTLXApr8pL7KWKSbdNEBxMowuvrwZJDxPj8CgtB9sV5
SiiRqgg8tXs7jv7hQVQ/49DuISQbG2/vT/X2ADESCRkUUu5u5nsdk9oSa77YBG+jDxmM4zJoTiHt
zo0NvTIKGRgPzDk1oCex+Hql4iCjrXos6ORA+8X850HRkUq9P5fbgCfnEuQ8G+gtbJfrueRo1qIk
PSDPOst5jYHoLpYWfRH9NJ3+xUgWGZ7gZUfVbJHJdoiWwV7pMXYFjIyfqS8fUsSH0fsQyeX+UCt7
kdo5jxANlWo668sPFNjY0lizdgy+jzUsidY8GoPeP2s69fpdKur4QzrC26tlV36ue+v1lWTU54AM
6QAULDqdi3OPQC/1nRQYFeaF2RPt8OmQ9+hSxupgHO7Pde0D/gYtOL8/37IhiAZM18pW75HjKaFJ
xZDJ4L5HL6gdbnUm5mW7jrC44zKjGciiIii92JG2h0mVNsK2LMUk3qN3V3wuFEv/rCvge3ddYztu
mmf5q68rRgW5xoNSo3a2/JjI9QxD4hvdfgBK+YixUuFqvWP+i3OAwR11wBlPQCP3+hz0I8bQqoFE
O4xDdEEngVarmKo9Xn6vL1IxFd6TxA8aq1QEr4fSdBjLgKyBPUksSyQirQec8MydL5Bjef3mmGsp
M4iADri5OHN6VWMK1IluX3r1eJoclLEDGsXHpBu+3x9pLVrRiOOameFVNKevJ2U1InWmBLeNsira
S1PxQs5skP73R1nb7FyowoRbiyqmuYhWhfAo/UVwL0sb2xBU+ZGCrszyPDV5t3F53gzFJMiqeQlj
8gXCZJElTegs1VaLt6tqdvKEPcp4LvuWGgMspMP9Wd2cq3koVs6iSEqmayxuLgUjb3hFyB3FWeqf
gT/7SBA1wQuebPVXpzOgpEY4duQbM1wZ1iLLxV6ILgLXzDJK0spmHxR4YXIFkFU3X7BN1E5JGus/
kVy1c0SgzPK154wHw5+DLja/iRRO6gfDhJZdDjlNx2AHVY7mOIZ9d76/rCtfkE6ewwwFEBr1BooU
8gTS0UzYFwhvPoBYRplT4ucGANzYOGc3ed48K6CTtGtZSwAT17vfA1wSiiGejTmTAWs2pF0NgQAP
8AXlVHS69Y08LH4/yHrj2N3cdIuBF1sHTRdg9UYw7ZtG64+8A1EvCk2omtoUFQ+orQcuSl4w8DEf
fqKxnG4cyNU9xGXAwaeDQmX6euKI7E1N5WB1ogaYUO1CFVlL1w+S7MlDIiCColGiDDIicbFxxa8P
LEx0p+iikXFeD1xJDQlWnLbo8sXdJ1Q/yr91bIhOUGGkW6pyOsWYQL7+oM49cqqBXH8AwRar3ReK
o2VePs8WEP+eklWdPrVNlvU/pi5TXrqgjhQquHn14/5WvomuwIp4BVO9pYAigNddz9bKJ6McUcDZ
I7+gTLBJWlDxOBbLD68fh6RTkG46gEmXvTeuC720K/jTFmWo2VFnrLzHIIC3svH51iZEaKVywZHD
gHExobCZpJF4sTprImPemuO/MNXdVn92JQLIP0dZHMsgRqMd4Q91jxxIc5KWh4p74MwqRPLVJRG+
EMk6PRLImTRoFtcFOlJl2gU6oBsr178Gyqi91VtJtws8kXv/I61sfUlSi2u9Nfeelzg6jHJsJ0s8
dY/iG2p7aFaiCt6Pl6pT7bOPs+6uQ5x944OtRDjyFcuifaAhvmktMglVBlLBZEtDYi6tflB5+RtF
xOlNT0x4hIKfueY0e8s5ElH5+9Nd+4jWXOGimkC9f7lVMLvzmzRml7SpNZ6gpWPEGMHy09Ha2bic
1nYlWTuwNyoj1g1Y1qHXU/kmEiEUwPNTrualKykqbMTMOUpcpdFsFYqFQPgk7EV72TmUBpKf5YSL
G/DqEfVIWV5mv9tjOdtd9uWobzTU1hZwrojM4E7J63gRo50ByzhsvvR9ZWbpIQ/a8Yjz13iC17hV
B10dShJAVNJ1k+fkdZxSS5hQNJv0fQkp8UC0RJgQgzJ0J+UWRHZ1Fbn9qCtSGqRVcT1UHILWT2Wi
72s8MS+QGIxLgXvKwwBz8a/eFP7p/jZcO3V8MiKjTqZGe+t6PJwToqaxmJoQ1c8YuuI5bGDNxTjk
ug2GEZhXT/nGmGtz5Mnzu2xOTWUJGSgAvPvZQNgfnUbdT1oZR+5Y9mkGhx4fRkSos6f7s7ztjLA5
Ha420DMEF/iy19M0cwtDgNEhMEdOG+6S8Lfk9eBoxxj5ZITrUA0jztnHMDBRo4NvqB29XIVmdv+H
rMUb5s0THtgXTZpFPI2lhk9UEIJ/i2z9RcGQRQWjYfUnymn9jyxvTKhLyNJ3dSW24HC3Y3P+CbAY
+VHOp5Z0vQaF4ltDN3rYdeVR6baGMcTo5O105wg3qXZLI+gPTVorh/tTvo0+DGtq7GVjxmQtH7oQ
9qlrzRc73urGQY6R9xyjfXe+P8rtEZ0HAO3NS5qbQl1OLranESO5ASytZxJ4fMy0kHs5DkX5+dUj
SYMoML+pydGWyQS+6BTpBqnDThT6wYmn4NTbTnnSpt7amNTt4aSRPgN3bQswxg3IzLdCU8nqEGi+
g6y6yHLUw1UFWarM9o4AYhWkBuotoNLt6aTvDCiU9y6PUdog19uklZC5WxMQH9zN8GyUeNtW2Myd
hwbmbR2CI37tes7lJJ7zvBPpNS3XM+viuMZ/CpmsYGrh+g4VkSHn4fGUgq/Z2Iy3Z+B6sHkb/dEi
LFov6PsZQSSrBiFqu0Yrwm+Fq05mj1UvvH2ZE+JTXL036j0rIUgH9oWYAtjzOdFZRNpcNRvTp/dJ
xz2Sz9gYdnslML5kiolbUYHsKcKk2McOSJiWFY7HZqp3G2Hw9tNaXJgQqmZ2CQFg3m9/zD4PHTto
VG10x0pxHpR+9E9jIr1znJYTCkPjVkp3eygZjz40NBYGpAJzPV6ChCMSQM6Ik47uPFNxHjBDC4Tr
G+1WseH2w0qVIKNrusWzGCLG9VCoyQwTWhm9axZVh6phVzcfQwfNdq1t4hbK8GB+w3ilevRxY9/Y
VLfLyth8VJDNBpWVJcUqGTX0VIe8d22swp97GDTnjIIsuld6fQpUrd3IlG+Xdc4baQST/thgGMX1
XHHMGRQrlD2GiCXB24mGHXIaGJ2q1Zf7Z/N3y/M6qZMzwJWrk9ba3PO6HioJKoeKvT+6WMci09in
4Il2lYFVKlA/0X7q0Mx6sVDa+QtU7ojWf0RzZDcLRONRgMHurk9Sa6N3enuhSJ0ArJI0z1fZEgWI
eFSrAiNGRcVTMR1EzifYiz4bf92f+3wVL6YOj8ucExVKADdxEJ44rluagbqCX6MgBNVd3QP6KcOT
hu8o2DQBwAGmlO0i19mIXTqim3f/J6x8aIou8+gU6xCDmDf9H+fVcDy0Y2ObTW2q8RMpQnNWK1N9
ADAvNh5Cq0PRT4OCQ8wH+Xs9VB0JspBa6119Uhq80LJAM/ZBXaP4LEXfbjx+VoIhxWIeXAIk3Pze
W8ws6PgSKpIlKCH1SrZvdQ2+NJo6DwLK6r5rNHjrYgxPsITtN/VU+S/+pG3xPde+MDRWOkQ2MG4Y
Qcs5oyGoa/mAv5CmPY26wCcmpHKXpRN6hbjBonSpK26SwO8ni2k/3P+6q8NzrggeJvt5+eA1ktoL
YgKHq2mxiQalRkM57qBF25E5oJcIPh6QdYvKQ4FNrCJfjbe2+QY0lmdS0Pw6XHyDxgLa0Q7V4Ppd
WnwvcCw8Ca81d31bthtHdiVCcvGwl+GEUhVZklp8rbUbfeoHZFJipDRwUD73AyBvpG5CVG/05nR/
add2M8AjOrd0MjWSp+svG2GKGRuS7VV2zvDBYgAXhmPzGBXhFpJjLRrNxZE5XQLrtdzJTatiHBmC
dYxFoeeXILORW8IIDeOB+3OaQ+0iHlGj4N6G8wrDdkl5lcnYFX7ODZeXwn7EHNU8eDkyRHnbTO8b
E9Fr5Lacw/1BVxaSi3uux8zICv03OuGPCITOqez9GEE9yy96TMTwCnILMZsEVTXiXxth4TcibjlH
euzAjWCRzPyD6+82AjxOM3XEshn0ca+hd545GP5NmSqPU9lp06H3wiZHdzkdvyPKYKItj9wqgr/l
LEfTUyHtd40aIQca42rxBnx2M57oiWr+sW+Rkp/Q2vjWqhKDWaTb+EbYxljTW0XzFW9nVn5nH1Bq
H5qHSA/zZybuJygz66/mjLJXBPkO6ZED00FflJ2yIK8SabaI8qGK+V7N+we/R24RDy35kBhYKbz6
K0KH47UJSNakYDJ/5T++IsJ+XZ0kicETt3W+2I30n3IECr4KvZs20tyVDQOD3oYxCpgA+shiqLov
0VkKWsMtRWq/RyYmfWxUMztbA0KH92e1ciDmRhZVGYvk5CabbesAPlnLUDTCh0eSa9vVmil4iBIa
dPAu9Scd86ON+a1EMpJL+pysJC00Y/HlxKRX0kOSzE0zK3sbyvCCjQVJWNWDjG+aLYzh2hz/HG5x
ILJkflJT13An/K6cc2P7CK6pE2aJO6fmqurokOJEYxTq4f7irn1HJDLRDOD1SYl0kWOGSKciN0iR
tx8H9WtMteZLqfrlxyROp5f7Q833zOLQ02HhhWAAqwLVs5hjraF64tOic8txUg8UETHzbsUvTHYw
8RoUfZ9jAPOrrGlQ3B94ZXEZWALd5GNqkHKuj4UZoaPVebXmxo1Eh6fXlQ+gpn7lrdq9GRpwldao
ZRvrurJ/HAo/VHzpuxPjFpPt7QLpZMmYnVfZXBQIlDyngACjXa3j0pSNtjzen+XKl4Qmrs6AEbot
FGivZ1kjC+a0EwKmPVpIXzW1qd+MRoSFL628jffl2oLOJG6+JkGcMtf1UEoCPSxF8gHZ0UZFHbSp
ert5K5tM0gdpdH2vV7b90hewhV4/R6iNQqDBRCZlzqv+R4ALS0o/giTSrTwPC6EGldQPZaJUyKs5
abWRzKwtKJuVguKcLRMJrgerpN7EIc11N8s8+7PIxxxjiRDTCMsOx40cce1smPN1CEIfsMgScRNj
39dgAaO50vGqGh84rXvsEttErYuHKOWYORLQ9NIPqAK0G6D5lQTVAfBDrkF1mNEXCSKxdYrKysDa
wCyU7jLKxD9LD635fTn64MSaRDfepZ6wPqSd2f7KaupT97/r2vSpVM4oejqT/JDrpcYXVJp9XQrX
ilNk2pPajIaTkSfm30lcqRcT0/FDAPLPrUceaRuDr02feg1op5lReoNfEPrQDrnVC8TCgiw5jFL4
JWKXevk+doDSGrkXP2IYYLk8V7sDVPgtvNfaRuN5iwLDrCrEZXo9+5iue6WgOgSiU2QI4TbqLiwc
46wgz/EvggQM4Rk9T35wk6AHWhwFEr1yN+0D9BwDuz2leLxe0gKnk/vfdC0CMgSgJx7wZJaL46P7
mYbMWSRc/OqFv+8pn/zMeiDJO7xd+scOu+bXD4nUAueHGiO4ZLRprhfSN/MCrbBqIi713UsLZ/KA
byfmNfy/w9+Fh27Z/TneBkIbXSvUJWadpFni53pABMYrC6HAyU00PfoCXgOVK0/RdrGKnVOKX+IO
GeZhI/r+vjuuL1LIxoIuziz2QGlkcVoGXcUDOu5GFEB9NXeHbtAee8P0/u5hlb9PvDF4avwaReyx
yKxzk0b9c4zj8WnsHPWf+wtwu3XJAkkb6OlDd7vpq3aonCISoVD5wwzggwqN+HsGXvC5yMrs8/2h
bo8pWeAMZuJK5VW0TB90QW84qqLJbVHbPgyp7hwC/GoPRVqbHxyvTQ9qH1Y7bld5rtPBO9wf/nY7
z0koEYIOK7nSEnbuw5S2KIehioGIYoZqQ4xEXgSqgeRMr8qnrnOqjQ+9srs0MSMnKIOBQrcXt50N
S7rDsHB0tZmW0SVWdRCt4hywaZm+44FUnmJdvr0/zdtIjIIzVXqbW5ZMc1k6xqRMG9oSicKqDsOP
Saq/1J6dvyMSKmetD9Ac5fHv2iTDG+FibScR/MAKg8LmDbqYrJ9i2ukEsYr1KvpHzaD7j0oCtj9u
Yn/jYr/F2ts2mQvQCvx+2EnLwmrdtFXSmxhcCEChAGr7CIX5GCNBu/LyN2yefpdgMetGej9cpOaP
70Lyrg/IreKF2iTxs15K/3x/4dc+Nk1LqvXAsMgAFocad7EIMwNCSThBNsAU1AaMjnGTv/ewt8Bc
CaHhS+aY6L7dH3jti5NKUa2BLweCWr+OYVGOmVc09JNbF0X/hGGQ/gm31uRi1yL9Zxwq9ZgjeHDU
YqPf2N9rR4rwBUJc531Mift6ZC1HH8sr0U2m3t+8GWotZ66a8hldrOahCnxvI4KsbTEOMWfKBItL
5+t6vBSgbi9D7Cmhj7bHAVXqPakfRhGDnW9cDPPXWoRoYhWrScedeLWs6OYpRryzQyYSuUPzlgaF
geB803989aejXjO/qahLkQ8vzkyJCOBo19GIe2c6lHv8CuWlzBDM0ZS4OCK5SRWpDhvcRWF5KBv7
ZmXDkqnB/iVH5mm1xAFTzi27mmqVO/lTgXtWWV7MotfftFiTPVIub3eDNuSvj8KkE9ztM1iJvbP4
hCYtfzMMs1lBtcbT1TCw3MAX+qh25kc7DvXT/QX+jRdYfkfQuuQvyB6Y3LrXW0agZqvHmDu6NErj
PeLP8QGryvE49ab1thBt/k1D+dkd8Uw5DCquiIeqUq0THprxh7At0K1HUdLYOyWPoo2ftrKbabcT
bani48a+LEiSytHHrJvRtXKpv8SOMl1k15bvgb5l331c4Q7qiJxq3FfBl4JX448Iyx8V0UgjP+J4
GR4m/AOeGmLRWY2jfmN3rFT+KZ7Qt5pfwQbV/0U8gxBeTFJ0g9ubeY20TtH3iRsis/O1VoUij1LB
J/XBQiXjRw/239/nfqY+oc2MEsHGSq3EGU6gptK4oykLiOj6I6YRxeEgp/5vdrhU4q4X+8cWhefH
udM+HVBzEQ8jdmtnC49kBM+d7Ec7jkV4yNEqc0upZM/gYo1TKIv0Ka56TPjaWDE3tvZKfkMUJJFC
k3JuFsz//ufbtislfC91cCMvHyjRT0b4qI95+shd6XxD2h153Ry1d5YyG4ud2ozep/sLtXKiZ/IA
zQLQ9oKIfP0LTMT6cIxUOVyhibWfj132A74G3UcrsWnedA3C2wfc+uzX3wMwrhhypi0CXFncA1FT
6h0de7z6lLbAbrTCJvpnUAkFCrUO/AGjd5nql1dPlv64ZkC3AsUmlo9e09Mwxwp71cVxqCq++coY
nCO6nuXJxisg3Pk1blEPON2Mr64sUk0kbFM5IYhx3K5XGRCigS1SRmWoiosSHxwHpxYRlwksZk+Z
zjjWi3wrWMxxcRHHQJnNSq706El7Fpc89E8dynSMfn1uoXqneX2MxWBbPDrd+F2AQTpGavsyOHF3
GtBZ2dMAbt/fX/DbeEV5AoId9zyoE+TwrudtiGjqAyq1Lkgz/TPFIhM2nYmAU52h5X1/rJXoA65F
JY2dURg0dxdHPnB476gTh2XS+zp/TAlQmSuSQH412qquntNpHO2jY1SjgS88JMd97aHBjWdNmm/R
uW9zAcAg8jehi/wWXczrifehQNoEMgbW7ISVXV1qwWnCMmfj9N5Gueth5n//I340fQG3xBatC7zN
9nEmtdvHusDZAE+P+m8n6ozj/UVeG5ADS+UI3AANscWeaiKrNYc07vCigzJp5zgGYWUKiQoHxJ0H
3GYjQ15bRxDz8+ekoICa3fUEMdnUACTUnSu6yn/Opzr7oJvD1pV/G4YpVaCWIZBuIkvUFssIZs7p
s7TtsBIo6yNkzNjaOVjQvNCpql4m0/FeylgRz3nhp67VqcbL/VVdOSaMTXZDgmrOeJPrWVLaCIw+
YvwgrTMX7y2cxpu6fh6nsTzcH+o286fqJYB8EIjInJbsB8SsW32CRONi6xRjkVJEyuco1eWDr2lY
e9OOxwkk072fvAzirarbrWjfXHOjNIT+EP2qm3ZAqWA14OsNEw0xt9jjCOI9yr6OHzO1sUqEj1Cs
/W2p+CXAK3nvGUX7qSnbH2nQiA91OCWHuAgGBAY7+USPqHl3f3HW9gFkXCCzM78Utvn1d8iDwcBS
KO1oZbcFFW1Eht4pVh6cRqUQAt9oW6J31/VIGEVCfY+ou7mRfK7td/IAVFIJYjyTFr/AszPDqxx+
QW/iwLoLvBTAbmTXG9XftWMMxxPoP3xT+PSL8BRjrdfpuMy5iqJ2H8tcjXGaxIR1PDnTVB472saX
+0u7OjEKZ9ZvjsZt1z6sDZwEMg4yF/NnddC9N8LikXJ/lLWDhEAIGkwEDRg+i3ABnTvL84B4mCWN
emgUT7ph2mEOliuvx+9QtAAVT8UErTme79d7xQsDom0gEczo7OiU973jWoEaHDzfKTZypbVZIRxE
jYRSFIMuNkWba3kSCqd1QZSi9Nq2zUEPdIzNg2CrIrO2MSRxfRZZ1ClALRewaSq7MInvIwZnj7ra
RC7G3xlmz5E1u1z0rwb6kxWA9ZpxKoDvl/ckjY2saPEjcj1IRGh9p9WpGkrf1bBxO97fGyuRT1dJ
ssFY8EAhCbz+YACgREQ9rXMbaSM5603O3s+UCPBIV5913+GRoBjANfvY2zjUKy9KlIkIeWCR5vrT
UrA60ME30QZqXUMJ6o9ZPMrQxZRT7rQQYN65LBztKzLTOGCreKiN+6CnnMor1Mhmg3VMqdjNLW5l
3GBnv4CM6N5fmpUNNuNXqXBS1Z11S66XJh/toqaZ1rsGTgenqUy+FtgDoRdubQTYlShwNdAi7tQe
T/g+AE05gRsYXFREsCwRjVlvVPtuXzU8QeE2kjaAg6IjcT2hFgPuvlXYxvo0qSen6ypevppyqAyU
BG01U98o6AluDLp2u8GltOgM8J6CcrfYYTptgVbUGJW2kRXk+0kZMQIWaIbu7T7TvytFqqJjoTbC
jXhp9li9CONtJoriXVGOKFITOdqYLMrzHyOenSdOzPD5/pdeWxhQ9HPXjYhiLAV4YuwILaNAOSXS
FOtDginrQYStcvBjh9JKNEgXM21rIyqvDTrjAOmqUr+5UeREVR//Vel1rs1mPkdB/i0B5nRosCe9
YB6G36sH/fP+ROeYeP34oTPBLWASXjRC9GKneVE9wbZRyDQcP/tq5d2XGIHMU1g02ZPSdN4l1CRS
WWOVP8Ze/PP+4CvdGrJjjiP4x9kHZUmuLez/x9yXLNeNZFn+SlnsEYV5MOusBYA3ciZFUdIGJg5y
wAGHj4DD8fV9niIqK0mxxc5e9SYsIkgJD3gO93vPPYNtTJCezldICnTNtOKXnctIUTrukl3HzVCx
xrfbpQuE3asBdCGrR5BdMUT/SOH0zp5+6sEwrwHl9cTJfP0yIOdyIPMQ4Dtnejhgi10uLQm/m0y5
Y7pIvfv9zb+3z8KbA9EvpwoPFKg3l+uRnOhJZE+sa2J+IOkH+mXDRLJJrEQuOxJMuzMCi7jLNRHF
B8fJe7eaA/fBSBsDI1Qpr6+9Rj7liNQ2dSBdsStaH0nRCXxOyqJQbKOk/WBycrqXt6sMXsA4TE5H
C5Q/r6/XM9EGxYTroTRdNgND5rGXKr7tk2z6oEd477FCTAvYFzR4/MubeoOOq+sZwlTrLgttt9F5
ghw6gKGI79J6j0bFvMD1GRmmoGmHD7//St95gU86xhOpFyTFX3NaQsJ7RnDtafTS7eSZUwIZ4oMv
cvxfWcUjNccllfnm95d95x0GeQdDT2weJwThzbfZJnLAq62ggCVdOu5737eILPOAIXSNt9wuWWTl
bg696M6Byw5fBR1/1LG889TBBgEInJ6GcrDxfv0Fpwjzy1ev0bWXm35buOEuEzPirddw2vqiEAeY
77e1xuH9wVv0zsoCL+JEccUuD4+gN6B302WqsGYwtUe7/BuyaePd4EKBIdX4kZVh+O5NQiaLEgCO
wpA9vb7J0V/zZvWRu2OXLHlUCDA+YjIV7tQ8zIfVTG3dkrStsqAbP0+IREwhhgBNY/VjZCD1eTOT
EvIEe5iXJapHAjoiNtYR7s5gnusvUkQtMpPG9Mo2axfBcH2dvzGouS2e52qP09DJCttEkpcApZC6
R1O5b133UbbGu3cJ38QT+AcV61teZp63iLTV1iCPyuOfvMUeB7iyOUhMQ1Vitu485FYu6wUwV/lB
8/POtgT2ElofbE2gLr9dyCHSDVuVaVMbxFV9xc55JyNONMivYCckbXj/+/fmnSoLCNhJ23Ha73+x
HJkkzVvUkaZOtUAXDb3iFJZs/Mg/5b0lCgIR7gs6NrilvVmimdTNPLaeqX05IWBj7FmHADmh3VHk
SPf8/T29txeAUns6xeDwiSn16zWK1FeaDPOKzs6L3b3KYzXerKaBpHyyOrqwwKMcIo/MjGxLdNcb
2yOi7/cf4R3BDHgXMFLA5BIG4wA1X38GD1kL8xwF0FcGiVxg7A/nWPhFCN2cp+sIvosikfoMl5CY
XWStC0+R4DOBY4gJnnrh+pegY/bp9x/qna0ZNS7GQSjcwXV8u0G1uhjkECHFGFRLe84o4qtnk5gt
I6PbdEqHbQk3nY+My965KvTEJ/ZSgdoK86jXT6IN+wLZk56sZ6HThwIaM2QOyia+80UYuxJDk+Ks
byf+798s5sagrALAinDmvjluVa5m8Fbhiz3T3NdVD7XQec8xwKkKJKFs4C0NqgZOqg9e3/fu9mQH
CNoz4EEcSa/vNvK7oE2bFXnlY1I8JDJc0EjEDYUsQBGx9c04bdOFLB9c9ifs+Ka6AOsENdRp1oqY
xjddjD8Gqs9DD6z8Hu/WRRRoZNLPUTE8OmDot7RQUV8OkHnvJxePaRn0mCjUjaUyBNO9RdBsDmvc
OoDrN1wZIVuAh5lBNFm5co+8/H4dvrMZ/OwdT8NvfDVvK6Eg6VsrCgujKzWGSCCOh6Jz12kEZw6G
2MZJfbQhvHdBbOMYM6Kxxtb65mQGg00AVIezlp8JcP1RRg9nahDdkRkYIlS/v7t3VgBeLuAUpyWA
Jf9mBUxLrvMWx33dNDR50Cq952JlFzkShetFzmLbSfJRBfDOoQGfO1R6P9FvLPjXq85hUBn3IpO1
4x7iYeigM+SJ+wP8Z1NpH2Rh/x9gcEiSISM/NQonKOD1FZGOHK/GMAUgq7U99BN0Nfs2XzDE7bsC
fmlr4LUXGYktO9pVxh4tRxWG33//rN/5YqHyhkE25tynmvrNs+4wfWiYkrIOGAjGLlNR6ZEM+1iL
QLvt76/13jOGHQ+G4PA/QYn3ZhEVAwABvM6ybqmab0kwuPven1mJS+e7cRXtB0jeO+sI0knkRMBx
CWXAWxfaLAbUAQ4KOsIhkDew+0NS6OLTdoG9paFXUjSo8PJ5/kh8805FcHKsgdAQhTR8yN6cntEQ
0CTUGI11YN9sWnhC1EGO5vj3T/Odbw7WkoCvMVuIYGf6Znvu/KLLil7oeugnDol57I4Uqe9VW/Ty
33+QmHxhiICa6nTNNze0cmfYHE2mLsZEypL0IHb1nOS3eAIv0BRlWygcyObfvr8C0Y6QaWG+CNez
N/cHwrTPwxxOzM2o1uvZIeUWVqEeuIAB/WDvf2dhwiLk5JT119H+5lJ538POXwqUcJNpf1jG1Cag
vn8OCVB2O/LwIzHwe9fDtAHt3amKAHL++tWfhlEpWF6bWi5xZjY4WOm6xzMuzlBShXeLnpKP9rdf
BWEYPkB8BuEx1FIYkb65Rwgju2F2M0C6cIDdgc1g8rC1wMEZLbs54LSW2o/ugy5b+0MwA9TdEifN
jsw+Cs1Y+k0Esy6ehI8qWTK1I35CX/ImUW7L4GGJesAqym5WvI8nw4iouSZ6JM+tEQZxcF7Bwd9c
84eB54xVRTOGZJcPGAR+UDb+8s7jTcAJDiYReOZAn9/sqmjdlinpFG4TvJcbiiOqXiLll4OI1z1N
5ic8h/vfL9RfLwlBPmCJk7sbtChvHVHaFQzIfuRJLanO5zOQktC+xQOy60tgBGrdej3KnOMEKs9H
leEvOw2mp5i9oHXFCYJB2pvdW1Ok3DlHklpTeExsyCnpvmuwAP7dd/F0HWyk6AcwaEcGxusFq/MG
GQoSMTRwNrGudLASr6w3ROduydnj7x/nLy8HrgXFCxiJJzFv8dZcBT4dYzbBn72mUdPs8khkX5SK
rievbTacTTgG/+3rnSpNcIDRL/qAal/fW5gxhVBLPEMASsybSpk2xY+27WaEbw9YwndFNML34PcX
/aU9PnFwMdrH9BkM2V+QDgRVqwDhULioT+CN7lNdr4KyWqluqh3oOlWCrKGrkEQfJcSclsSrMhdX
hhLlpEfDgoNz8Ovb5UgYnnRH01q30rufCYhqewrrjCok4sMwyp+l2tur4buEnSlKK6zPNw9Xh9Pg
Iw8espMCvqylNm18LhFQbktUHfTGzyFyLJuQhGjPZQib66Sl3lXAk/wWYTLsRygZrA9wRRbV0Mis
J5LnOLWHniqUvQWiwy78vg1gU9G0y3GiEE2VofFBl8waw2npezDiq/D90W8p793X33+LvyLPGHj4
Keg+wM1O1LI3PWrcJijYkJFWC9L555AKhLYsloRxfExFVWmXfEo2aO3E2ZQoeGVmLlG09JYuM8gl
iTK2//0n+hVdOn2ikxQeaBZa1bdDdV/HrQI8yWEbFnd2gy+119suIqu3gQtjiIHHuqInGTWYCSXy
4YeXGP0O7CEJ4vOqlfqprhSy2lXpgwM/lilMuXm9Ln7sbzvIEPqq05Rej9If4Jkepe4r8O5ElAZu
9f2GI+TkkwszuGANfYx0DAQ0m0O32qJDzEASQNwDof7T7+/51xUN4w5YqEO/CksWINGvV7QbJBRX
bhQ11H9p5Xg47BUz4Dus9qNJ1697ExRIGOegFcIo/xfNqlTQhRA4ktRhrqav7RynEHClAYJ54O1X
+mgGP9gn3l1hmHKhRziVCjBkeX1zyKQj7MSCrUND7QYnPDiyg+o3KIyg6ZxHVXsy98uWrslmBYFj
P7qmqdqMd38Rvv7zVda8/pk9/8SFUx383t/8539diZfxzqiXF3PxXfyv0x/956++/oP/ddE9Ka75
D/P2t179Ifz9f1+//m6+v/qPzWg6426mF+VuXxA4bX5egLzw02/+3/7wP15+/i2fnHj5xx9PfBrN
6W8jHR//+PtHh+d//AE+wb8suNPf//cPL78z/LnLjryoX37/5bs2+KPJnwVcPkDqRzWH1vhEFrAv
p5/4f8JeAFILkCMw2seKOfXoI1em/ccfYfQn0F8MbU4am9PxHf7xHxrmAvhREPyJbuyEXWKNncwi
8z/++8av/9pX//pO8CD+/u//GCd2zaHi1//4A63kq90eRAk4rmCnR+F+Mg7CcfN6+XQKrqBEcvAk
hnA+Y3TlUaX8tR8qK1XyDFcRSis9NX4GLRyy+kASgv7/GDHeeDtUrggwbaGD6q8br5iHY4NqJH5u
c9fJa5tH3iW6qbXfNVSMKxK8ZfMwiDy35ZIu41OCuPlHvdD8ojBjkIOKOIi2SiFCPE6+4uTRIhKA
nHthsB7z0PAdttpmO4zNnJ05TI2HbRMwf4G0n6kMy7sAibo4OBULdYEBLngECTz+7hH/m0LQqBrF
ypCO8mQU2vasSpB4u/5wq3DZeTq7AKK4nop9TtOMbgTIo2SzpNSDLANRELG/c8DrT2qyZPZfkMsA
DH07FcOMdN9x4nmG2GY7QjIIcxoDXSxtluYbrDgcLwfYPUWXKZ+ioGpmTKO7kmGbS8t1VuAxZV7S
PE/I0H6QcJx1pXQNgCWXj/52mudZVzbN51uMK21f+dLFpPYn2173k05AqJxgZsB53CmMiqVUpZi6
pqmN708CBA6onxUV4a1Qjm0NIfFZk/pNVxk3fHGBF2VwOynopXFe7leRS9kTn2PkXRrkLdwVWsBr
ZwHKUVoVzjWLE/qNRURQeA3B268OeMea0hdIIMXgGMFZfRGCD9Y6Px3LgDfxZT+0GtEUKKrAe6XT
18BagxSffL0CFGo3vUOSRcfDaKvaML3tRCyeUPLpvsRwsIOILxi/OBO0+xXv11izJVs/rwNLnsek
L4JqbBHquoFA2Bu2UQzrkyqgDba+oA3vWDTNaDQ8ztdmb5H4PNYpxsB9DUCR8E/DbCIUE2ABTt+I
VEt/zgi3+fmITLpFYCmmLmp2oFzo6LulIyuCEu2TXi/F2vZuq4wRAJg7qCQuvRB8ktN7gbwpHK/8
0+oSehZLVdRJn57PfLmAb/qPiYsR6DRMuF0jBzBJugPmwK4aPRizqC6ZANwjTQQFwfmgrY+ExWF8
pIn6hIBXtckJ8etJ+AUplyx/sgq85QgKrbKQCAwP5jnZ93bNt+i9diQUqmzbYd5TAp9s0XqfEef4
GRl10Q7hvxrSiR4nL2IAd5gVnC+igB9+128N7nnvBrELdfa58aMNH7u9zjM4pUL8UPYuQGXiq2XT
r/6zXsYvq0sfZTqcdTzdrEtKtrGN85d1iJ89OFjRvLn23BrejcoHUc+uuux4j3e/YZtGhGEduYJW
jrZDPdjsmfidLlPXBECWLKnTBcFdiQAXfAquVrkAt2g8pOosmpSrsd3jjO/7bGmKXcrIeaElFo1N
woeRkwfDyRE2ft9imd1ZGrcVZDjfisQ0cF5keT170yXSTslX0bIbaIgOK52jPQ2oqoYJAZbZICoj
vCuw7/e0GR5agp6CkXWECtC3lQ795r4PWHqrhbhHqfrVY+bKoozstTnzKRn2CZ8uFtCn7rGryyqf
DP+RguKx5ZaTCmIZbBZLtrijFekttetUDvMMeTVZ0lIRianiAGGUGuJwE8K5Cf33mOgSbOquFOkM
u/VlhherGLotYlj8cgwnsaeD+Rahr93SJH3Oqeov5OoPl2Ohrsk42zqYIw+k87Q41wp2SzYLh9Il
Or/0x1RVYkpulQ4eButvKURhcAqK+xsDFyxKQ1NGPDlov0AcffO1TePHsZDDyd8TUkFwYszSGOwT
qtkSEIk2aaTbi7HrK9mbZgMNLYWnMIzivCSqJyXVEUMppLF3EZJtC7jEyZAeYYXYl1kbik3az2d5
r++ySV8LJFRd9qJr6ylbn5Iov2UY9RzTeVA7m9kvw0DYneLRAm8ZoIbWH2TdmTDcB43Zh8G8XOZq
gAdeBoBC+H7dRfLcID/DhIxvdO/Rr52Ndiomj8xO8afZxlcw5K65meAzEGKZUhkUe9Z2ed2aWewT
q+71Mj3DoRnGmt3ZKODOI930mfHoq869HCVl48HQwmUlltxQGU/cDF2ygFu03Bt/WbZgqRx9u17w
00Zvh102NWEVaIfxVQqCKd6oEjaBuy6Odz0QoH3a6i2iCeYqjuAnnBT1APJrZSSswqf5GbapR0fk
JaZgB7363mEe4xvsb+wyW3HP4CeAJdiFaZkk4tmNy33ijz9CjATTuN0glBtwOQfu0oGdoQI3bNfR
uxn80wC5+NmFeAcm46OYtXlsZ7sRDVsqxi2p0JtT1JlDVrWrfOLcXbMh5xUR5gmAtKvzthvPYtV5
sKaTvDQ6hEsQuV0ndHoZdPxsLp69Zb0yZohvMEs8pja7WIOcriCENTkb9zja+06i9Ruw3Y1+YuQP
3/j9J8OxGEtJBo5QOzr7+AYKG8XbiK90KHnme/wJqjcT40jJkHpYtGYNPsctc9uGZCYwZRuEWFNb
zY1cnrJIrRoutSbEpGSzBgwGYBHJokmgQcrBcygDmw959ilHzp89N0zSA6guDP3waAAkpTdhDrmS
3PoeThz+IwymjLODxJYRrptpKNrUrxpN5wBUG2JpTfFhNSqnUNvwrAssWb/FvjRLtmnUuOTBbvH7
Ygh30ejZhO4gREFG0E4bs3i7FojZvlDxHN7jywv5fOmI5x991xbXi5PLjdad/yh9vEe1wFkRVqgf
kna5U1nS82SfeW2K0TOg2q1UciXJQ29PqcURANugLccYa+hmQFZh6G24F1nfHGKKybjE250l3iZd
KaOi9vwYzPsvjQN7oc45v/cDZgfvqvNVp4PDlPf+12Uc7GwA5CPidcXBl4QjIjZqBy9cuZxTanNW
RU0n2/gW0HxTIyGawQu594ikOzEg3KfF92D1Lizo2sN1EPDAVA9NpNwFC/1JAhAIhoRJoDIiy/F4
o3VMorJp4fqC5icaWZn0LEoqnQ8Z9oV+xUFz2TZKaeipwY9ARYjq+sYx57IKPEG2WwxBRhspct19
xbDvm8FB0N0HRPPsbgmoIQckBgv+2AEqphuUUNfKmxCNADFNk6ltowy5aLUXcTSaarYZjh3obVhf
0la0I5IFZgPzzy4ciEkxqkma6WW2vuuubZ8v5ovhbGGHZvYXZE7BCpJWy4KHHsdd19ceH5b1U06S
ON3O2rP0as1hDpZjqKzgY2NsMZdjNzftrreMIrEwm+nyMLJQ3zYMSUkQU6WB2qRSDCHg3AIBZ+0M
SV7ZDQjO2I3wOUSPXlCjj9HgpfsGg+xs1zY+9fF6xwh9RcnMNnBywAG6Qg0/lnNT9JVtUdHUeNMZ
g1tZ4SH2EoE+BdgUCOA1EthxwoPWXSlHTlMAn/XDIRDQlH1urZmacrSK97Vgqy42SwaJIB7anPcl
AVGztLwbsL9iClYpELm+QCjZleHSgsoChRhGi6HeTokzICmL9SFsIvEVJtsTajVEuqqi2yw6CXeY
nTVj2XgEbr4Lm+qoXcyhoBA8oDvwzhcEsh7StI/P+3my+zVe7MHTmbzlSLytEudNSam1rQ0e9zFd
1+x8hWPTPhuS9gh0NbvAXQI7aXVeZypFPhlHrOw+RTLuGRJQ+7N8mFgF3yW9jbqUfwL5Eol2fj5U
ORfxhTeL4buh2XSkrUc/g/Lpn3sTUT9GJ1ElZqjxX+DUn/5QYoWJNERO3mMOT7ahDPGWXy7pQDcB
C5NSdJi2y35E14CszAl1Txdu24zRbR9pHyPqDklZDNvInjofDYg0l0XTqtO58ihgBlCix24qj8v8
WgZp/4ietd0I5ZlS8p7ul4W3caVxVh5U5y/bpHWPHk/sQfXM7RNVABzqvJUgi2Whmw4MsRuP9OmB
ACPZIj0lr6Zw/IJjB7bDbhFfYjcTODp7SJ0STftZ+HAQzAdzVkzg5USDT2EDKdCeZFMabIsJ+005
IoboodCNqpXrsrpFC1XlLo33izQvGkDhVictv7FWXrNxZuekw7JfbYQ5bY6zvF8HzKVZ1qMhY0VY
h2B13y/ddN/YuD0gItXb5CzdxiQbwXCb0w10mMExIIUrqey6J6ZOjWzG+AUbA4S7TgEYB1QPd5Io
9I4W5mA2nsUD7gQlqiumecfZ7NBJ0vSQNQGiDpgWh6lRGW58XnbRSZyOOwGT7Sf88DcS8qrN/ye8
8haJ+T/iK68wmd/iNf8fIjEn5vh//jfe8QsQs1Xfx6eXf0ViTr//FxBT/Ak9A+Y+ALYByADFBxL7
FxDjJX+elGbwQoSxJFp4jFr+CcQkwZ+nEDio3WAjBk3ayUn6byAmDv6ESQcGSKDpY/gIZ9V/B4h5
jRsCjY3hOftTKAl6Y4wMytcwTC+TRjVi9Eukri79HqfN+jnuk+I4KqbP+37y/epfHs070M8vV0yg
OwO4hKEGGGO/kEh95gmjOaRtmDVCUNKeepLV2sBHi6WU2CZht978/pJvhBe4L6SiwfYDYxswtyCt
w4P+V30kl0nHGx+zkiVdkeBHZwf4QC8Njco1XLNqISLbgMTd0M3QDeTLFHMvLh2Jf2BENzxaEc6o
MaNoeShMZPO/XptX+OUrMAxX/59RxOnTYaYEXSMYnjEk0G/n5RGfEO8CyljZc4dedR516upm1elV
EnAP+PRg8xoZRe4jk+k3Zii4Mph0pwF2jDYaosO3euRuAuLUKg/IwAwyZMWRd7MjQ4RaWCBswz/A
yGJC85yG6moiQgVnspsKWQ2x9hCnQiAdxHAECe23SdDDuOSDb+01RPjz08FaAaRq+FwAjnzrThIv
MWfAWXgpoIoPSw8D+WsV66UEmE8BXUjWARxUXo4Il1S5dIcCkv/gcGsCHZV5+tuUmO6GIbDUQ3nU
Ea92KXKiP/yYP2kT//MFngYtoKmEyESBew0Ue28ZkAzlOmYreBgIaU4OHWlg1hOF9KzvB38PSuwz
B4VmA3m0+oxSPH6UIyUK1KjMXKl8HM4dJcnXFBMohF9BJ3DjgdJcUTf0YTnlSqYHOZPkS9R5sq3R
lMLcXc9J8H1ShTOwmp8H5BS4vt1JUgxtveSw17q2rhiWm7jogkfIa3BYibCZmgEwnRr765WGI4GZ
LI+iG1qwNdxEykQd/HB4TsMyRLR1AU06UaDaDAESua7b1HZAeLIRMqSG9LFGXZKhLATNMM3MXaYS
EeCLWvLHzJv8AX5m0tOHCUXHdnZwfN2hj6V91RgvS0pMAoWtEoo156E6Vwc1CR1euXls3AHB9BnA
PW48jVI5AQCTZrOnAL3b5TvJ2pTBcaTAy5C2Qdyduy5ZbRmtfb/BhoO/EbiqbwBazDGGb4KFNwrO
cTUyKhJWwZaxu4iR4KQAFGhAGKG/4J+QRoSoIPqUIEWR9wCpfCTMtbVBWy13skCBXvI1BHGOzR3s
6Zzn+48kTU7OxuGKXyQJm6phEGoqE0vkUTQkiLdmHdvhE5pYfZZrCxjE9i11VxP4mxQwpRw+Q8mH
8q1A6f88uBXGtomK2ooFExQSSCXMHn2nkGaVCZoPJYmH5TqNDfbptfGTM282CysHr0UV5ucaW5rg
uf+Uq7bvt7QomoscVdA2dcJBE07mKN54yZjXcPVdER9vzbxZHJkO8eoRrMFw8isL/HUtGzq1Nyjz
8+cOgkavdB3gIWiu01KzILiBn7pRx4b21pQgFMF9eYpnTjB0Q0TVlrV5gF5mlNcJWUbg1qEZHzzs
LPO+idr0TiSCL4cEcklWUkbsTd7HHdiqCywKygDFc7IZ1cwPMhFi5/UmQF+Qf2fMQ5uWerz/viL1
NXwSaaO2GsD7s6NJIlH8A5fGR3BLsEmmUW46Nk5nbk3PrDDrM5o4v5STQQfchfNTwkN64Svqf8qM
z1Z0eSHylud1MXtjVXRpmoQdSDrph0QhOiJCiAsCZQJW8wWoXqsN3yZmxv27JXT44nOyIRhbQ0jt
8XlbICkQnDjItoBVCBNsFyTKtegd0LONECA+rSRXXWm6JnwIxrZJQNkcbVTxmaq9SpJpKhucE1sw
Hl5S9IafAEcVPwB0J64y+PNwLNAD+8QFKDwl8lK6Y6AWCKb7PKtjCMk2yarFHSQSDl2MGelDD2Vv
3akcpa+VGIKWAb7usAQXmfgbnxRJyRAZ2eMcdusxc1NyF680eewWN16pJVyqVMqmJNMIjyF4MwP3
T1MPyFYCt58kxK7CZYqoTm56arYphfnddphigfo78F54XqgLmS1AJQIhlmrkTXu0MQJ7y5xP/Q+u
V8x3mwhMQ9d6M/Be6/XXiyJ5sVsysFd0p9ZbH9AJUPY8PuuJRodKNTiIznhTcTZAO1YFJ2lTOZkl
PeGkaiNsp4tq9HFy+f56BY+cDKeaMfYLqnss1iYl0UWo22yrJ0mu8zHodrTvfbSRjdGbOTHhTU9A
nseTifaZzuMqRmLtZ1kIjo7DdRgct9xbt8ixnwM01yHfnhj30LWRrAcbPe6ObpIOSDfkdeecDPEh
gu/1Drq3UJSjh/kKgPbpDif/8JinQCUp1K5bBvu65sYgaaatIW1UcynXUN4yPyrU3lun6cbBJsCv
/K5Jz5K5yGFQacZ2M7tlvfZGYLYJvPBW6AtPibBIz6qwitdvEdHxVIJKmm5XDJhw+hAe5zcg6DHv
hmGli0Nni7XY40D2mgMYUQurLQQtW4kVi3e7jy91FvZVYVO7mUPf1hA3elXYU0ifNZSby5Bcz7k9
wIT+E2/gzIzpHHhcntmFfbiTWfDEhvUW4NCLDsRtwAsgruGjI+RKrfByXrvrzjPxIVFaXsWRAiw0
aBhJRRPBntoGd4NIL0zgAz/r5jJZBgtxisS/9RGrZDZGZdzYYANz2hWNVbFsJZIfECtZ0P3sMI2C
h0V0wEmXIcu9oy+IQm03MUCfHdZgtulTax4RhLeczbhEhtMHkwWV4znCOk1+5lQ1PmZbHgQp66K3
voJvZ5lEZuyOKnET1CPgIZ9NNJgxQfIB4ysOgkkJg//vVK7bYBn97iJlPfR94M7626yzCikbeKAN
+Y50mAnZ303u3YmOoJvkRUsOYMJEKLUiNiT7BhlS+YXN+yTfIOxaf+Igmz+EVAR4wj2DDklOze2I
cOM6JlEDeVRLRAV7g4Yc2Yj4IL2Y5BxO/Os2M92CxBJQMKpCLQjOjjq7XPYW1hclIoCsOo+cWDYd
QH9RgSpL57qQs9Qb0MvmfZCr5FKmEuW7i2LYTHKOiWLllsz5sCVa11tAHgKvMDD3oAL4mXyVU9YW
m5DBMh8S2DUAg5mE8xb2aek93ll5DlgAzP3Ry2FxoOYxhSqWiesVG9CWRp4bN7Mmw3NOTHR6RtnG
KbB66ki4JAZE0NFPGWr7ojTocuPKRSwNd7n14hu4TDXgLhf9DwHr93s5iW7a9EM3HnRLCAEpoVdV
n8HmFV6e4T2yCvIvbRiz6Sh5IcaKmi7mB9NFDU6OGe5QLVL19vE4j7DdJEU9dlJdccbGdo/TZLjK
vWL5OoVM3MaYnh1hwJXfzPjxBRRXDzAH0Mesj8MLHg3kc+gsK6cWipBvCdrAM4zyiz1phuAH1VF2
TyalN4o30xOebPLVBI1/hi8OKwa3BxyCqRBgTjck6iGVHKBAuqzRBojRULtRPS4hXzAXC2jVA0/e
67BXDhYfQDrw7qMKQAh8ZPcTGYJvogdSn4MccwxgOChAOsbn7G00jts+ng3eez4i5BLMZBctyzFl
et5N0va1FRyGUFZ0D9AoB+Uq0vzow8wrqDKBEVMJwN1tIdKbUFwFALDnNDrrCJ2PrFEpuD4p/uHb
7NH5ExwMBF63qZkOsGkluxg5X8kGe5e95EF0Zt3Ab6chsWvlSDQf7LKQjfQEXKYTE3zq22Q8YyaQ
ly4T7toJFhu0TDBs7y0fN02Qor/0l4Pn5v4bWtO20oVdbgAzejtYynrNJmPxetVGo8FEmVoM2uE+
hRMtkc//m7kza64T2bLwH2oqSGZegTNpljXZfiEk2WZK5iGBX98frurblqpavvetXyqiKsrmHA5k
7tx7rW/RLowvSjGJ867T+gfMkYIultWelf6QXhoM1W5avThP8v7aXePqollG3Yg4AJwlrnaqGIZ9
duJaPdNxrR9Gip2DlM6tXmQHirgl0NO6P1ia3gaeO8mLbrT7kIZUz6TAMfaiFePlqpUuAZUGwgAl
1Z7WoA2InnFtrmNhL9qyuaddztmZpuxhAQ4WGuAgAjq34qCW5oJOstj5yTBe+QWhk8op03PDlR2T
HM8LhDn312ZRxCfljPS9R7WcL4CDmLwo7Z6Siym+TUzWpNIVAxE/N79726HITVOXhCnLeGQKJA9o
IddzRZhshKH3haZzSR0ytjvllzhEt3DbIja/t1ZX+/uxWMtdFlvxeautZP5iXQoqXFLXAITqe5H2
FX0u3ZnZoTJ3N6cm1TQS62AdC7X33HQ4XxrXCWdtWY4FEoaNHLacl1bV36P4+OErr/9WKh83+TT7
NTPdxAuQfWGzH1V8aOi0HySUTcr9tILVUdUXZQrsEuD/ntqb4ZGz1izM9JMHszW/Yu5aGC81CetO
31+5dMZR/dU9z5SThSlY2sCpqDwItsmCycn5ibPi0FvFersFoty7VkoTs52qvVSbeA06rn85YktH
vNGtuHRbngOzy/c66+6rT2X43e0YYo+TYJ+JY+NU9rF2SXRHcVh6y3vwLcwBIfMrBSS1GXfpJB/p
97Lm2nYZxLLKwsk3uqdNxU34YH421D5cbYUi7rSKia1ftnrJwUWhcOkmRlojjBTY5utF3NDzBCF/
x28yByn5bFGcxrS6ffWIoLoKl2WWp3nRb3qLnA5TY5MW+K4IF6Rlv2QbRACLd9g2PCKTUy8RFDaW
l3KZ9pXKWI4KjjGCveU+yzITYU+dnTzqCw50lfkqHb3cl6P6ZA4ElbEX+OmTnmk3MsmQKhve900l
f8avzZyFreXkZ9kBXcOCoXu4WuSs8JrZHN2UVt5Rr63HwsJfnxoGe+mcXRh07JegKi0mQLHvjjtm
ycthYsAR6D7be8LrfaT1Fe8pjr+UrsKuiiTqqcxd/7Jdpm2ikDLRrNZx75I0EvaF/9L73h0EOxE2
MVP8ptmkIELWe8dYjhovEHMGy7yYCy//VkmpnhSOEhlgEptPnuoCE4/CjcwlynOwOO5dvDTAOwe3
HAMHSoRJ5RMf8XB+Jhl73feWSVIKio0lYAMrdziOZLiCdh1PHsImKyhhwtSbuYufkJxWxJ4E5CCR
54gQeAnFh460A/npk5xn7xuwifycP1heu/2YOkhpRvvSQmUDbqTrrM8JCcDMvJn2aSiJngtNdDdK
NHMfxGppj7ptPxNK4Qyh43XN5QTr9VlaenPj5Hp+hi3IuuyMyryx+tIK9ZrjhRKZTptcs89idOmH
phqbM0z1pAgkWipOFfyDM63y1OWQdfMt5Kfuqs18/rVUdTCOGLwHwiJobVjqK8NIwfR8KCNdG8bu
YANscYOiL5ajX1SFGfR0vE5QOnr+wUmgN1u1aynrHhoXFUmsWevOH73lm8kTflC2N+870OEi6FMh
z8u46kMbJOFhlhyCdn5cME2mmSqwucInS9nVZqbEXV+aD4hA1UhQj03RuQ7+U71KkYVuqdvfJ60f
h3CM2/a2b2T+aK5cKcqbabyNXW05mzuXRiguj9e4nf1jIYT5uUascZZU9jctk9WZtfh9qKHBvKds
v5OTnV20OSfawDHXW5Ru+lPqUMqmzTwedV1PXwo0/9+bpmF9MxzKrG441FLvz6Zy9S+GrqJGYsJx
702td6u7zJ5zHpqjj6skUnmByqfJJ+BCg3GoGfJ+MlR1Oy9NChNmvB1rQ7zKfk5CdHiQxSf1BeWh
NNmwmJEH9aw1L+j9Jv3AitQR6lEnjGLrzaqvZ3N8RCTffJ6RG0eqLjRy+vJi2G44uic9uSxF70aO
BC4bZHnunJkV4fTBXJY0cqhirX3sIW1Yh3lMQny53nFYuiX+1MilKI74IQdtv3bzfGiMxfnuKmfd
tULllyQqIcqK5/o1RYOBp2oCpyxuk9KdFro6fXU9FdLGzG+3RDUDPWb4glyE6nxcDW/XsbBYu0SQ
j/LY0n1SYFQb/UUg6WWyL9X41afwKvZIlv1DPIwaT6G7GqA7hXU74d/RA28p6Z0tlqX5RpBgjXUQ
Oix5kR3Nzk3SPR08quNykY53brfTFt/aFYt39KvYH04V4DnjojESWmlYACfyDlvbyKNOCC1izM0p
SyiZHNj5liyolT/esJxWxXOLWok2d+FkyM15aO3PKuUodIVuUjo/6MAVyLXcZRoWzq/5wOIZaNIi
V8ksKbmDwukacW05zL5ZWKY+3+dULd8mYZb3BgcCVN5y/IQvfAbeZin5iGVQPnJ6YnzIvNX6unaF
Mx6yyrPXK32qjewAWzTd2bayrkbeMo7nuWGnUTunWblbOLVeJvUy96eSXiIqlSHubzojjqsz1xiH
NqgrI4s0qyovKoxCSwB3ays3GVBXByK5MkrNKblN7diVAUtCwbQ2zeYmrKpG/sDJlHQRdhXHfgC3
MMhDjWiJ+kMYUu5QrtE5hOYztLteKRUHg8aA8kro6An4PZmvBsjT3eJotg4ThM7AjxtW68rv2peg
6IO1b+ebaZ14vZ3EsaZPaWYMxvXc9/zvGOVAdBW08u7jhsdzL9CPEMepetUxH0QcEq5JSiqei1Y0
DtKJWNagWrQ1IAXegcKdbN2R3CB60sFKt4aJcMcnBh7qOBWptD85qCkDGdtaG5p2jFqUQyJnZrsy
vUuq8vQySRhAhOY4l2lUI1zUw54HQmd0qrdumCcFGk93tPI1EF6R4kpSOV30iXF7jN2zwHAv5yFD
AEQFFvl1plwMVZnlAjKKM+dkTplJU6Mx1U1iJxp3pmqRZpHIXIVOPkC0mina6Djl1Xyfp6Regkpx
rCRwpoUNZLKy2TmtFTrJKDZK1oy5br6lVifKcOTA/UV1cXrTm2b1DW3E+OgYYNb6qemvrV4XGCtq
F9G/vc5xgGRyVofRjG3raDux6E+pdGbvVHcdfdq0s2oVTMruL3qoIkFKWXVjGOZih+NUyUeT+v1p
MYiH92vXL8OmbXyTDbW2UTDBCQ47f3bZm8fUfV5b5e81OuXs0nPlOYHXuFP5lA0VNl2v7N3sx+RP
tOxF6o7FsVcWJT/956rc04bp/YuE/fbg213aBJkXLzNJSMp8niYEg4GpxR5PPNPz3Ti7PH1mYaiz
bl6zz8ZadwgyzOEKX3hyoM+waWHh/XjRQP2YHIfBXotzODFoBkFVIiKrTRj7UWYR5BLk8EeNQznr
FFaaJowbu3VL83whkrsLCAw05AnXUTWG2tS6bNxxgiyEsB8NHpnACDhXPa16b9FY2Iail6FcBvts
zAazPEMmbVeIj2webuznhB059qh/zeyt7Mz0Ut1ZQ1qZYVqPvBU6B3feubHUTks/sdQromCerSXm
VtZZ6vO0DJmz61MHoRQpal15XLuyuOq9wTeuTQaoBg0JJDHfGgTEMtRcDAhBx1s5hU6jcQw0fj7v
upek3+ciN5ydxTHvClyGYUbNxJTTAzyfhPPY1V97W5mIR5Qj6iDuB3lHP9d7ztqh+LoYbTofckLx
Hg2KzoaXtTAf4Z5UdByrWae57qK2aYZ5uvZ4/XKOBO78JJYC+Ubv01w56ZmqOFj3Gp8QoHHh7NJa
DnaQJ3GOOtxM9CtQFvZLPNF4LoeWF3RMhk3/J2Y9PbjKbiTyGcpuruiXWmRacUWnezGbfeHVVK95
q5UXzDAXBGSwqK4sv+Wr4XLSD8RWaMw3Y83Z4dlNzChrGy3liUeueNINFGGHCiL/fAA7J9kxupTp
CsQqS+5qJZc+LKeGFB7J11EBC5d0d2NptNeV77PmsQmPEX2OOd5zwCmrizFX6qK3Vo9zoju4K+qL
sn5d8H/2Edu4sZzbnI8QjaVVQnlaKqMNl55s76jz6vZBDTj5w7asmXMsWo4E/ecUa4EtW56Qolom
gqNUvNS98q8gQODz7GfDqzi9GwlTW79J7op8Qo25LZ47h5fNDbR09BEiQ9zjPOoNn/yMvsnJ61SF
jttPvve+keF7Sqjp6szyT+lEuwi9rzc82na8zlE3diYRnUVp0+du2eqCqiUVIW4Nv9k3feUfbM2j
yT/Q5a+OU2+wM6SOTOogqaqLWBhVfE7Abul8G90+XW5yf2iTq84ZeHlRoK3DhT5PyOgHGiXGeV+4
GG/raWCUyPnZlCfbH2J0Np3W9PxAZfejA94wMD7TisfGbPXlXM2FEX8xVmdt8XfOsTyZveiGZz3T
i/UR4gzVgSeU6+0AO/ouym5Xa+/gVyx46kWxa8Tgj6FTe6lFCKSZRZXT0/eZ4pY9gyFKlp6ITMg4
Xir4dENYuuwULxZxi+sazKorxxu68nl/W7aZ8bCOK8nefeuTuKrXPSgGr7VH+3rUNEk1l2QRlObz
ohLGpzGpij3eD/HkymJ9xbAWX9prLTj+2vY5fqD1ibzEjAq77z+5yVofm8WzAxuN/MEcHO9YUC5d
twZWBKMRehNVMWIpijmuZDT6SLiT7d6RTDe8FqWb8PhgUD/oadreMMeW30XTTT/6NZkz3qoljlY5
tZ+yHJnxuRpL79xpWgc3U6FUFmqY7UKVxMuTq8+I1PMGUa9PJmCRru7XmTjfLz38uweN0jdyBx4F
t0jbKNcS+3uZlZ4V4MgxLqclH0D2V/p1apm2e0zRLhhnKl6EDGTddMT75MORxcA+cqwimphWCXKp
tHFYwEelzftFN/HAEbjwDC0+P2oS9A4xwv65Y1rzmY16I3QECeBLimQrmQv3KvUbeCDLgDByLte4
iKzZtjQGIbEgCCpd79JMc3TmWBUC1wS/0KWHJu0o6RA+G0OfhviGimveoEaLXFwEObrpfnxVgEjo
GzKKYug95ReDBTQ6LGijtIyls8oPEk66e5R/PjY8t0yvV/qt0CsaeOutnSxVYIkG6S/gmPJuJa/3
B7NsFjsxcWJLS13PQ1rKDfagMjXCdEoHFSxWYe2oa6szNTRmj/4M/Vsrx5qfFSNaPmXxafGVxAvg
jV8cfBLR2I7dBRzI5ARGleGYiJ+AdFbsPXas5VCt6hqjWq66p0WJHx4mz6tmnB7wHS9shXWxW+ho
XTA/Xa7nJi3mUEN8+KkelI38zsNdQdczD7u4t8+GGZGEY2rjfbpY3vMiVX0hkFjc0EzlwV8VDh7d
7uDP2/Atcj/JjKCL0b2EfDQ/ob4y4pPEGwwKddLU3nUaB99kqbfpS2n22hmDt9CbuqYjvTjrDil+
wgF9hAZZ1FO5EyhOx2Ex23c6LugLlCQ1/gndcwPWU+tocM+YVnPQv7GgkqugsVV9ucaNf+KALB+Z
OJQRieoGTTacLqEde5mJj8L3z3McR1/nDB18oJa0flCN515la758AcNi7LD1jgQjdeKpEpqiozuw
pWawpjfKvZ6l+xGfBrPkUp7bGjv5UhmYNxLd6CKyUX9orjEd7aoZZLRJhML/SpVY+KnjPFg1cpCC
0RqMHbfdXUKs9NRsSVyf5RlNqd7Ik5A8qt9lOb610CPt8OB3boExeJNxsr/3fHesl3rVkBzR5y0r
NWEC9vkaj9Mrlg/mbXrpXufKoLL8WPvyViT187IQHJwtfoRApL+FHVZjNtvrMjDQrjTXC0q5WHEk
6XmzpJYehwO3mrzfXFPoiNR+ESJxVdic8H5dwEq6jtMd0dmvMqmud/yhlEyfh8naupl5rTOH0lm8
AhREQ7dPZzXeY7pgiCuoqRFDePmRoT8nvqlw1mGXLg6ST9kjCh60DBk3Kclz82Qbg62dHI2OOUw4
P6/tF8bN1NCNbeU/kOYuOcNvD5UKPgHqgyUX6Pl99PnIbDFoszP7VXm0ZV3d5rQ1tLCVq3k1iWZ8
8DjlIuYcKGtv684RyICwoAGsAeA9YocDQ7ArVAxARww247mcg1H74i/WpiDRmmJzEksaxRDOxL2f
oSIN2nzQTnq8FBpTJdU2oYv55WQTn/5pNnPJq8VZ4UXNir0uxTe1wyHk7E2N4jJsE8u0ojzRVspC
rYx7enAw4aIu1YV98jJ9SqOlr5aTI3XObDPkUlbPrm3OQLK2zE04Xz9hHm2rqIHu9L2sPJLNqnl2
3QMTq+yLIysDdGhOVuDOisXyKr0500Otm8c2QN7Z67t8mhEGtOnqRENDJ5qDZj2zBNAd00I9N8f2
JMuhKTjNFDSOfbfrzv21YJvxVpVLFEQoyoPErRcU0o0PeTHVsuoAtBfBXI31DIOKM4wTzYZU0hYQ
hc/yjWzGDpbNyGQJqfv7dl7WU+MTa3L4+XL8RzLT+xp9Q/new/tGY/rvKVEP3+vNTdu//6v+H4pQ
jY00/H+rUO+yKnlu6u6NEPXnn/nLEqxbfwDIsMRGeKbds0Hl/1Sikm30B88g6xuGXMNkQv8vIar4
w0JpCsDVdOgxkq/ImtH/5QjGSMx/o+bzwAuyShn/iRD1J3f7FxEd/K5NQWdvQD3Yfkze3i4+c5ZZ
y9Jp1aGt4uI1NVFedJMVrtkK+R4W6qPhLCW0WtfMg5zhooefb8JVUxZoJOwekVXQuDHuCwrd5IRj
KsVp5TPE5sAOFETiog2ndhKYAdzxejYaNFhdouf0xGmsBF2jJbzYhobiRYL1aWjoV4HEaHvbj5n2
YIhS3mWmi0aPfojH0MZfr/U6HqawgSVASEG8HoQ+EWGEz9Z5Qv+y6RIT0oaZsPhaWNDgZ6ZUOvnM
3E00cAjaFaFFq/+GifSOtICG1zWRG0OjR2O7gXffqV3lFLsD+oT6MK+Uj7FeM720GbTQiQqJtI6D
qcSU29muH469Pp3R67mM8/mLVWLRYEj5PDMeO5I1Xl11lnmOOFVepKv8Xie2v+t989ZcY/slqSdU
JFOzXq6EMxJwkrHLcwCf+oATbxzE1vobsPb2BLx9QvheJI5Bs8E2TmrB2yeEpb3uZ13Vh0ppL+j1
A82V5qW0qyoUqXafVwU2m6L9DXD33Vb8593cnnPUVgZRW++4PXaa5sTPz/VBMzETGHlugpuItYDR
psXUTxd/rm7/phr4z1/PZS/YGjZbFuCmiv0ly6XDJDVrGvnwCyflGzqa+oWxlYk4tlLyodbu0p2N
+Te39q3U9u8X3W7CLxet/dJ0OqLwDsy1dY4Ercd0Kxa7Zc1/l1X9Dmf417XAN0KpcMVGQXt7rUqf
GuRvfsPPuKx72+x2nWGe9WZytvq5iFAEJdFi+QlCJXlVDEMS4mHKX92mL6Iy1dDElnghqnVLRW5R
9f2yZv5Wnv7npwPSBHEOcLhPa+Dtp+sSUo/p5tSH0XtyCMI8H7p1xXmXg+fufpfN9K7g+vlsgREE
5Uz8M9PLd781k4mZYyZvKuBdTtdCT/ZKEgb18VfaPvL794ZmPEn2AB8Qer/7cZmRAEQe+/owLbF1
6nLaBqvTLAdJgE9oz6g+VpHPu48v+o9fDREP30zQ2f3J3/nliXIcLNc4l+qDUoAc5ioD36zn4/7j
q9gbQuXtd7N0lEekz0Jko1Z+Bw8bmCNZdP/qQ+qekvGTBxCAc1We+bu6Fueya3aq/KSqo6Y9jUT5
bZKlockjX/uha3vUpnuNg/IQPyzlgDrO3BMtM4tvChRwXGPzlFBlrHBcGM+jfehcbJHOsTN3MunP
W/2bNVq7JYbY3z+X8XpS2hmev4NlfWWMkPqnWF42No2KEm9tJQ51fGsmFcX1cgEJBzANZWtph8Xa
BAqRmzuoHW2OfYL0gDOO/ZunwNjeq7e3ir0RIp9rGEDIMES8e7L9npzArGgPeaZpezR/mLF5EW6r
3Ml3ecOZqjXRqtUmiz+6BhEwiR2PAzh/RjZld9KVzK4yrISHWFv0Q5u7KMiT9rnNUkgUxlJgYfKw
bH78C//jx3bYxEiHo86gj/32YzvSmpZMdN1h8UKfXkEabvvyq/tg/qDfiTlghxjkySRcy2DGHTgH
59Ot82dOzn9UcX5oWfr3Cs//hzWlwwvzf5eU0feqfO6KX51N2x/4F2JGELLjQLKmYsM+wrrzZz3p
/bFBgU3azEgMKTQ3V9FfhBnb/WMrS9BTG+6GTzaMf9WTtvUHfx0VCxUn/xBwFf/HcfXXuv0RYebt
jrbhbdiyWXcAE+FrwZjx9rGpMX3MebaqUNUdfMDWz6J4aNodgJj6+Ms9+evSv/p33q5BPy9FPAs2
FbZtbCrvw9CKzI1Xa+zn0OAIiDnFNPbZ0hcXMw2+i5RYxQPNUfmQN513aLIpPX18+Z/83/99sf+8
vsv7sWG+iex5Hx8Mk2WJoUQgCLSKJL0RRurtjNnLPPSTE8N0LdtKFb9dUqIChMO8L00TcUdCp/ua
EMhxY+BMcaNOLjqS/MKmfbwKghj3cYECbG9gvq4OrsjVj1YRVElfOG2JlvO4pZ0mS15IhrsKzUhb
/QA+sdLfNXJXBAmCp3ueHw9gidXGLwmz5qdpso0HvSdXk/hBbdjhA08fPr4hJCK9Wer+uiPAqUwW
On6R97kbS6MjMqTFiqfX14ka1C3juZpsVDBLY5dloOWO9aRLQzzLHhR+RIIoOSwNgnoWEDDJ31aG
EgYq2tjea6lMYNJlSfPaC6aYcLSbMg7tKqefJpMEr7wsR/NVzAStHRK7GO5jlnZmjbmUL/aYtnKP
2aGbj97Q1J/n0SPiMXPi5ZPdlh1yYS+dN2OaxsEbvffwSlLgfM8AoMf1zLdQV2IZ0ysO9q1x1hPa
Yl+n8ZgXe3pPZX/SW5splJbT0iX3ryFqcHawZ9Dy8B00VB3UtShFfuDSjK0YBkic0EHlLKI+9SMW
vcvVq10tQuTufY1F6xXH2gXhjKysE+seHY4LOTqmYR6hexruHNtKkhuyiGYjjFsvfXY7oH5Hozbg
vyh3Lhm9de6mOCbasd0B4mAu3KAPRzfD6KYNU1y8RZTbGa3w1VptB307NG+E3pU/ok2ZiNKNBkAx
5sWkIdM67+MYEXuMDuFT5viZvnPpSorIGBO1tTslke/E8vrGK1/Ysc+XGBdmSMpSkt0SpO2qyzjR
0HStmQd7gbaJkHvJUwEziFaTRHFqSmDZU9Ebu6Ex/OoaHstaBDXJBwPQPwXHQ6LMvzacaq1xCLuK
AYC9mWHseOrjl3G10mxv4YZKQn4kJp/EnjgtXV6fSAi34KgaQCH1oEXBBmx21oiOUyviOdvri6f/
Dr77T4sReC9PuFTW4m801T63l2LSER0lDLAPm0Uq6iFbXRfCmJgdYvDZrWje9pOe0+6RY/zj45dv
247fLUY+rlJMcJxBtwykt+vuIJDXS48eWQOPbjd0tXVucIA+Q1hNBST8/Den3a0H8rcLku5DvhNm
RkK93p12nTYVdSOsMVQVKrHBQk7Q4Ts6z7raex4JwDzGJB1GA0ayCD+4fpIkUbzUCrPlfl6EQ4Zf
DIDE1sxzU8txbn98P/4hLYDIV3CW9HN9HUbfu+OOUer+jKN+CFstBp3mk/szmrm1UzoyHCYzmUB+
MadHnOMuQMnZoNs5WNRhJdaJftT03+xWbwvzbW3cmGsccHCdovZ+f4quNOY7Ap1DiCwPmueUK1qA
qJHK3/h8/2ERtqkPIN7S0NlAlNsP98sJQDSFrXSPaBCCvqYbGoV9zvhJ0b4prd79rs01A8kZahDO
gS7Fyr4uGVu1RWYWItFRkW2Obl19bu3VFPvR6Vo9cjVLHrB2xmWEcwW59Mc/1t8fXiDgwBpR7HFn
KELefmTPJjJkirePPK3NizCRZ0NTK/eZC5UsWwlf+fh6P+Nb/vdtcXXYdx7jMKy/TBp4Z94dXzSg
AGOiGShtUF49kpzgO0HWOQo7SLLCJm1VlR5KIZNrfAzFo1KALQPV9tr+4w/y9qGgbqFyYUJHMi+t
FaCB797alAwm0YicDB9PU7fS84yAVtZy//FV3vmw/7wMuUG2TRnv0Tl8V5QJpRqL2RwwPxZ+CDco
sO/KFqBVNsrldbSaeD/03fpQNnK6iJOK5PRZr3I9sHIHT6MmvFoc67l9TsaVSKePP93blXP7cLT4
KRvB7ZKWQpzT2x8fXILRW3Hahp0qY+yHnrabJXm9VTFhyChyRMeTIC+1SM/1Zerv/vOrC443cHdp
xbobefHXtyXrjD6xRodZA3KwZDdIdEp1AdkiWKDvwDmtNfSWhiojwUh7B3dQff34E7wtmv78/oZh
6Dz6LNx/yxwFE5BS5PEMTBUpUxyTY6GCIUfWVje4neJcZkcDoc7u48u+WyC369q6BaWSZB8WC96w
t9/cbGv85Y1qQis3tym/oesPEjReEUzwgS6p1dyd1tfimnN0Dv1oTtW8z+yskFFty7XZ01hJ5+jj
T/V2Jfj5obBzb2cXOieQ/96t2jwjuikZqGJMlKTwWslwGvV5fLSktZ5Paec9fXy97cn/dSHgJpDw
JBi9bTU8bb93N2GGQ6AV7GKiMv2ooAG4K0QhA63zhrsNNLQTdYretPad39z/v7/625U3kMR2ZcN9
twQxGq+kh08obEEBYGSGYxi7s/zNyvpum/55Qxk7WCxyPvcVWPfbL6gIuZV2200hqM3ymMgsviTm
CVbbKKr7UcJtZ697GYmv2VtlrwVp5iYP/pDol9Yi/LO+rItT3lnVsz3Z3m/ePVAXf7/9m/RzSzES
4MrfN3lhYAIn84ke7hsUjKQS3hKX16No1CWK+5Ebg5EGPdmKZ9oar+yxBKVSRjjYDx5agAKRY16c
1+CuaAZxRNQDE2AUqr2VXiq8qMF5LQ3AuGGfWj+hzLkJSKYQ6WcntX2oEz3lM6kP8sCDv95Yif+U
J3pyweiQoIZC8zDLjkhr2UZtOWBKlOMPO/XTz5Y2A0yrBkQ4O91u+iQse72r9tXcLK+Aydt0NyjP
OKkRkVG0lsM0k+RqxFFXOTZLmrc0X6xW6ddaIzBkl6kz4fuHT4A2B1pmGcLQntxIH+Ls2oD+hIu5
EcZJrxu/P1EzN/DqaKTiHSwa+45kLRXjfW3pHnUW9OywWpZJQ+nnTBWFe2l2hyoTsJ5wkhBOlNUI
MyifvR/4XvRNRTT4D47AbxK0HNzmKOkL7Ab20HbfjRioEOrW0l6jRmrZWZX3VNOJBuBVTuNwP9tm
/VnGWf8dcWS7htCuKzuy+y7/nqKEiU88mzBTzR4lxgaKVy+UbcxWVyqie91CirZ3aDl3R1585QW5
TuLtPvcMev2iFst1NUrxffTm+QXOZ3rF4Xgy7/ky/uPUVwVHAHLnLkdNVByLa4MkyyxDyk8xauBQ
hd/uZ0E8lEURGrM+FDvHrSuICQlrWKCalU/GztB6V7Ixs8+ldPwlMsTCDzrokKmDgeycFtRq6h/Q
IWPyqZnMRrOoFrCMQPg394S7BmjxiF1TnOO+LTitHi0cRPomeI1PRDxuHE21DCIsQOp2YWtDgAgM
2eePHnSR53wafCs0sQJ8MahLv3GMWLaUq3L94RRu8jkt0qGKCh3M3WmRC9SzVKvM+04r2i/1qPRb
7AH+rQbLUUb6YuZnZZ0nTVBU3PPQ8HHl0jtY56thWlF3kKW9uCe+l/sKVkMyh4aRxDtWW+YZcXtO
fODMwum9q82x2zGvS6bzxJo4HmpO7xmHftYwy06chMhRgWobR9NQFBhTgb1w8Cyw2BCA1tgARzWT
rzF6enZmOkWHFX4q8BCg07Vohccpx1JmS+0zBl0gseTOYLCiI2DwQDa1LsKpmdsfwBfSZ/huiG7s
eR29cMkKD3ebDl81SCZaUNxJVOe7ok9G72zpHEtCoixgIy4GTmk0TSADB/b5l818Mgfu2jrNGd+8
ma/GxU7EoUgXCq8ROj/dmGbOsRyTAivgEpic3YEEUEMfrKZHCUPl3UA5GRxAHECSl+qQ9TwnGG/7
xNxLo/Z5sIfa+MyBXWGwzGLzquBhxWKrD055NJxJJwJvyJ1mxxArNjDseea9P5ZM/l1iYK9qfiMv
4hwNn23i5cZZ6GfDRQuCoY8SBygWOgnL4y8sE+MzKuMiwzqJDIizVO48qh6uc4RKgFYR5OT8s8Uw
AP0zIc/aCZeV+7VBUxyjfqrF6+wMzS16474OR21xnYOWaT6/OUDi8w5lPIZBCD2faqfLkPl66PcA
J5r+FzIfvR8DpIvPJbYsBANy3O7rvL12pt/fL1Bg+dxr41U7MWtwDuwM6fy+dz3ti0BAiKDdhHoI
vc82bxKRreWebdAG4gko8XJIrMYDPsit2aG/havXTC1NhGayPvm2nH8qv/oVKETbpgggRnXHLMLH
CIN5b9lZS854itEIwopkBQyWZcLG3uUNKL753vq5qbfrzTRn8k7XFQCKRprAFIqhA8o7yzSp8eVA
Iw9RpZvzzrMb7YjnHIpqPzviirwrxJV0gZKjAH8Ch6/Pk2+0/hMZ/jdz57XcNtZ26SvCV8jhlCBI
UVlykOUTlOy2sJFzvPp5oP5rRgT5EeM5mhNXV3e1N5F2eN+1njXEg3wd8kY42zSpFP1OGXWOVeh7
0HiSwUsHwG5MNlp1onMKjevpSerV7I9MFCHGAshHteRjGIuGMnu106rHXjDFYUiIR0h6caCFWIJG
G5y/LEyaGpqQQeSFdWY801QQ2s3Q4YRtaUdkD7ZaND6iWY1SoVw5iGj8cvyOE6CzXI71w0uX5ENx
Pda8LFd63Y6xZ3QVOlu74eC/rYsxSSBTTSb1GF3P2w3niOmdmVO5dyL8vZuytvsA5YyYxXWR1lSb
Fl/aoe1p/btKVfp5upHzBN9eX+dxQToh4QPqA2K0tr8VyMsfE0xgJnjB3OywZCZ16lbVUEa4NYv0
J4Jyq+eNSyBLYXWfCAvvFFKN9qR9pdqdUmaA/5QItdI2wBIheZo6dQMwC0xlyPQK39/BUeoaVwc6
wLyBx/WaL8fUwDWa3ROAzHanxKH5vVRH6Rnh69QcgE3Hd+qAVRkHK3nyLqqdtt1LU+yhJpRu+9Yv
wiuddjeU9OoZGARyUDBBKSb7+g5HSv0nhUfzopT9Y9Vx1mJPcw3MDnbF5Y2rcnpsMhVUcvIcUQZL
ypl30p+O+UnO5xlWwCYMNUa9mjVYDtx+rNBwG0YV/w6NqDXnvvn0EKmDkm4Ga94YFFh+EW9Ialtj
K8Xrgh2+xwo+WaL9CWK4qDdNidlnS0MzzAAXjiCfqNQA41y5gPlkdbz15gD+gVKzOQOjmzi+gHJQ
ijQZzMF1ShmDva3BAR0J94B6rTT/yBYaaSyXOImVGFDRTNhBtTZ8DbWBanGHSXNYu6WydvqTNI2G
JmRhXZ33zsc/qREcFTLga67jMCtfd3I1fwF9rr2h4KHy6hQhIXSJKoXfLdwNoVtUMS17YNrRd0gh
bej2ttI9OVnOpqoPSBCcP2RYi9RkQvuh1hTxx1BNbNoO0ZQV0GVU9Jzw1G6chxzZ7kqS+KdvzAiT
v+j1zFVble8h0IrkV1k5vnINg6ns3dCwpKuWJBUWCUWS4C7RZP7S4pkHqImB8CuSZvFWyz6RsE3Q
au9UaeXXZArQ0cRO2ULMyfwsd+Vez4etmPCHuLpvk+ILzcORr6aeuNkbM0jNb0k4YLoVkFhfBd2j
L5qCGB9BC6p5atPo06DwqOzvmsYqPZ3iunSj5ZE+IcJpDfySJqJjzJzxOzkhpQm3kr3Apmc/QXiQ
hvZlA53VvJVpdP1EWzu9ddEYJVAYKkJTLNyk0lbVm4CyL3u71IMiE43MMxXbN/Y+8IAyjIqbFEkQ
3eG2fGmdSgm2rWGhXE4barJuVjvJzwDIJhtBI088STU6ZW9bdfxusk/Tr4BvA41i08hUNGkFhnzG
LtwwigtIFki3H0BChQWyhz65ZQmza7eUC4LWhlgEERpNp7hjf2pA+88lxIu9A8ZrpUpyejA2yTI3
yYbg9hscjo9fzSpQ7FYm8RWjpJ3vFFAdWzB6rAUZeqqCxIOV8U5PZtQiqJ6qNBJVpLiL6gBWQBkt
l820rGZwMlCVvuS4fncKRq61LMnTqcygicYYVCtV66RU22KiCxM/b9xYqfEEKmxumgi0aFNYEjhV
jjAqPHvgm5F8b2aNulKEO721KPDopFJwoD+qzzjIzzOpMqqJ7FPcdCvhjPeT8OFfwVgg+62Vdwgq
opVK8GnBh546KiMirTUCwqzFLFMMk93HNduLbCiDH3Yx6sh622Fns2H5Boe7Z2foJ0+Xp9tz99im
I2cAzAPG+KEO+rRc0BbCddmZNRSOsLhNnEF6iWYR2oRaGEWf1B6w6oC57zArZBz9//6ayW4lxISG
AfKeDwn0p+ElIpgpPQiGzyMy0tPG9Jy+7646HbaWJZDlyfjmDpev+SM273iJmQvh6kcxCdGPsVhi
IKlYCYrt2tWSuiNDQjZ0gFUVa0wfFlmza8AXR65Ey8LfZyasno3viPFNkBOtUZdpwowQLhWv9tBM
wa5UjNBwfYTad2DLkB6q1mwF0Hu7b3ZxoUivslazL1aL5Os0FpAwRISIZYoRQueOducYXa5ss8Zq
4P1ZVW66Ro3Lnw7cnEAxpti+pgw+IPHeRTW4Nbkg5jagc1jvSZSqacPJ8Dj62dHt5Y2Fp/Dy7TpT
kcIQK5t0H7Hw0Ts4/g4iEotkjhO9C6rQf2Hdjw0Qa9k4rIxzpuYGPRWpAmVfrPHaYmrBLmg3UeG3
btgoeLvYzXKOICTUg8L/5Os9Uy/beEBtatWvXePptw5OCDKDRQvARo27eCPgdaiGOQi6papQMIEO
vRfoke0Wjj1eS8CYVnY5Z8bT0V0gu2NHgVJqcU/lrsonvUob1w+c6Z5lvAxpvQ/+Q8MXH7opvZg1
fufpY5xTi7nDpPvw5zL9yoKWJlsQ19ze1CpXNDZSBN5na00hdDqjULbBsqCx6FsowOb//umTVlps
Ydh6G9ca6/CRbz7atQEHvkCppB9tSoXDYCN+oC7ZeVoqRY+X39YzCxSoUiRuVDBpQS63j7Lsi0nu
UF90Q2Pv2lZzHpUWzB3GpfzH5aHOPESDmjQNFFap2Y5yfKUwHoOEaZkrtabxi2gD1d/kyPQ92+HM
Y4i4/v73A9p0Vbk4ulSoc44HTBoJylCOOx3yWLTDLZle+VQPvpbYTG9Ls49WxlPnJed4okQBbhLC
S0N37houPklYMmZtyjN2PeVQ5cZlpnFIwFy6LREa7hXYh9M+7tvxa2EaEnzQ0tG/S3E0xhvDKnGK
mTHM+51vdO19DWAdp1oU6JVrg1h7xtVhIPeGekgCCYgvgBdBTfLb5Xt25nWcSc86hWS2LJBrj+9Z
2opaGTUKSxB9x+uqHeKHNA2pA5SGjPfXCILroZc0r84i7ZBgNV8T+p0u60xq6IaR8tNQoLFw/AMC
Smltpvu8JbUv3MpONaIdxuK98WOT8kEARlNGjnH5qs987MykqmwQL0wzczlnFw7UyBoulTuovJQT
natrjei3lQzVc6OgtKJJy7c+9xIWl5ZbDbgGRjFza3qq2CHNJJ/i30C5/6rAXmCR5/MW9gjNgsnN
TgU912Jy5ruyKKqkvUv54iel5OoGryJFcM4ah7BoYCwokvVI/ZeCeVOOXhQK9b7LSPqIccDjnMEf
t6ZLPmkV86Ns8kcBZnPaRpepHl97N1VOGcZD6zaB5D/YekZi2Bjl3xsF6phryr3p2eSkyLjmw+iV
l2DOvoArePk5n+nWzeRx2nWszehplsGSGbhKEXbQbp221K1NQTv1Wx2n6pdyDGp81lUtvVoxPAMq
LsPwx4biND4m+LV/s3cmvTuPbWCpl3/UmTceUQOtaxqIKrdocWvqrrZTIleQgEj+W6YHI85nU7uW
O5ij+PWzfY/mYeVGnG4eZq0JrSLqd7TO9MVm3U4kOxkC0bp6NkWHgBi7raLHDigIfK8WawFe0k6+
FV1X//7rqyW3lGVVY+vOL1hMMAHkhgq6b8f5OpYfBd3VB0kdYSj1ZnA1GlXzK8mi/O3yoOrpPcZW
YpHFjpSDdW756RG4RipVPcOezLyyXcB+anPPviYstjXr68yZaVoy+Upn5kOxN2xB1NWTcluqWfOC
ZQGqELkTYFBGYmIqtMK6raPfapMBb2jW47ZFxkM2SEX2Ymzrf0RjMH1poA/rTWAMxm4iQwsWMTte
cy/6UIUDHtTjHVbmemWdPV3SETiwqKMs1/jUl+UXCZ5vkdvUDqW2M/aVHiceGyt8LX6YHy7f15Oh
Po6bFnszx0LxesLfh/4AENae3FRtvk6lNOz9qjeojgnjb19YVnGmtrlzTduElOzj+SOEwpYqPWUu
KvrhtldK/wC/IXNlSSm2Q62QUaYV9bOmZvXu8jWeyj54WW047vR9SWHkNxwPTX0AKI0fTK6D6fFL
puDu1kbq4VBU86sJRvMjIFzoPROtPBop2j0UgfxJEaW+aRtSiOOorO9rgp7FygngZD0x+WXUzvmG
Z+GxuVhPZGwv5LoRJRkNpn8n7BakLmiPFXMNuUFc4NG2hh0+cuhZj2xR/9cX2xojBgta5nCUgY2P
9i5UHPAbYC4S1UP1b/8AapP/kAdjVmUZQ4UeMcOIvs8AUuB1p+Q3bnralHDeBaWZDd786qcDVO5X
HuXwrkXWZ/adymk98/pYlr9IUtk9pDY5ODsD/y4sp2gsJ9A6UY6NmPNB7iqlZIqDDg6aEDgwXVjJ
kTHTcaLyJMivScsKSlFLRGZU+iBALarcGxKNKSiOeii3G9BFHE7jqaZYGMbta60oyD5V0KSyC3au
JU+LOIM/2O5D04XlJuSbShCscB2QV5hiUW9rqIkczOpDH5uduTGdJBoxjErwsBPmemlb9FpbX7W0
Ra3n1B4r0AwBL8Q7KDfjm1MO3T+GnU/ZlUjTyIGhqRXoDKsKngXzT0HW1OjTMKvQJBPh2HXNLz/x
1Z90kkBOdlKA5SNtB+ryRpeWjw2MbhoHKui3vWVJwR/Dgk1A4bkMaRiYpf47LHWVqISmbF9jMibf
aTirN9OgohaVqrgAaIxLOZs5XtkdDSAlup6iGEOiifYKBY8WNF9o/AG8kjnlURIfk0rwOyKzBc81
QlGTs5rTkRUC196CAoLXWetF9SUzgkreFznC463RNchY+yabvmfEdnzLG90miGyYxQYgIgYbhA/d
wA0q09LftnVfPAT60P+2VTg1HqF8489m8uENlGWRfpPa0jQ8ETe25Aoz1jAQc6QjwMohahARXA8M
vkfhK64sTI/xvlWD7EpGgFRdUTywk11cFopMwKYM7cmS2HATICUQJBAoOuTsPRv1XQ+bqnbJGOOg
zYJcSpsBPUPFMqDgayZPE7Bor+Z3iPJSZ2OyuVHY8cdkvQnybmgXpLlUHMpmRnAiYOtHdEJtq0Om
nDkVEI4tbS+I4fsFI19ot0L1nZ3cmrXutWNVRre5ZHYWYXR69aNilnvMTUFgXCLK9g7BUfYSiVL9
2tKdJ5kvGfx224KSDzZYgJxnJ1XF18gZHNMFlub/kmkn/qqnrodDgc74R8pezSQCQ5kQziMuRa8T
ErywKe3SMLY2LUexGcB3biuFsi9KU0n9phm0XKtqKn9zAGgPaYydGq4+dFqirlrnNxVVvPd1Vza7
TJ8yOv+Gzo3parh3mwp8S7kTdIN5xCCYEpeEOgdNuo0cepPFfJIbkZbOP0Zulj+SiXL3phEaAL2M
SNsbZWycP2PfBcwFpgC1LteEGW3z1i7bTRdmgvayDjppq6GIyraNbXTyrg5QawNZD+N7tv8kLhIY
gjCP2nCgrqxRp/PxvPlWEaiaiHGwXB4vFGETp0nYU+zVg7Lbxrzb+0IqprX16GTvRtkFC4pD5QWR
J5qz42EaHxkVXUuaxG1P27TidfmZKKCp8fHb2GGH+lFN7O6m0GeXnMjLV7QGvDN5Yru49hGFTWp5
NYwIZlTkN3s6ya9FLknfyL8CdPX3q6dlqQp2FpuO0MkhvKbu1tHdlV0CQqxsF6iZ9S0zbRoWsA0q
eC8Z1DbLHIZnJh7/uaS9fMgAojz1WRC3N7PuyaRFoVQvtEGiduXnndnAcMiVLZyxtABZ54/vJXvQ
JMMUArIwjbRfDa15N4fF+5rnYmULenoC4rGx4UW3bHMCpOl4PBQqijyR/Lp3Be3eLWBAaA41ZNU/
VEXMhxboyj5vcYnRLSIPLxzym44O78rh8HQph7tCze5jKzPjOY5/BOEVGosm7c40VaV9P/q4zsrh
VTMa/R5mlLJytDk7HO0PmhEKb+zymoeOKqRtUQvtRKfdB3Ka/hr0KT5gRsDa5IT+yrdxUr3gHtNr
wZTDdg3fz6InELPKSHJI+Qq+IRS7OAURKaXZeJfJIvB8x7euen+yn2s6UV6FbTVeeZ9OzhnzD6C+
hRJ1Dv1ZFuhzOxh7iH8DxFgr34Ztal2TlGm9GVH0p4vS/scAK+nl8id2+g4zJtsy6jU60ZHG4qJl
KRGpWueD64dxRActLA4DshCkqIG1MsMZZx6ooqis7waHN0u15t/yqVrpAwsVOk1Xl6YWLK0Q8QrQ
j0o3X/vesdobS3T1K3UHgJ5g5KnSmnIY3k4+yTobvmz9uRBB+xKS8vkFlz6qIBwnU7vvjEL5ZkoK
6MEhNO6xP/lPMp32dJMbWD23Wl5REJAmyKVTpumha6IxnEHYzTfgSuLNl9UAdRbn5Ju+y5y7iTBE
sVP1zkBQ1UTpow0nrNuYQ51Z20Ipp/0A/jMkoVwLbA8kePY2WoqAriZpxS8Dqyn5DYBTObAR7rlt
pAi7SSilsur2siSMPRy67p3aM3G0aj1VNNl6pwruOhQ8Jdh8AaSZKpXl0PjqQlZUzIRrZYNzj4K3
DG+/ovIwlscSWg8NuIGSE9GQvKbkBtwOKVcndT1SLBQe2cqrfWY8jj8UNjno0YT66BJ9evS25kBK
w/Uwayqh7oP0kRBmWUXqSsxsW15seW3KPPNma9hiqGHxt+OQWcxW+LYMSeF7QnU7TfcDCxr8Wbim
KGXqt7wR8Q4EvbK1TIIkKIlVqIwRm1ux+aNw5PEK3ZrtdZGsATBLo2plbjv741jo8SJz2rbtRSFD
KnvbyXRORaUyhC+aoOkfNZ1FBcs0p5Vz9plpBdUt3zZCZ3qrS+dB06a9IHWesZyo24RlWd4W7STf
oDKFNlzmYu+jr165QPXcE+ekrdHzY59Bzt/xx97mEUw1gyvshIMlqhxN07/JYlPou0JXO5MNuh+E
O6tP1BdRStgnHb+QN0qDEHIrwhCnOF8ky9wYUdACV5LGvwvb1zCpI8x/QaLVfDEowU1uVevlsJvS
0n7g79Qtj7pc63VGhN+7KKL8HWkwPcKWzCh7ZUo7LQlysFfVGefA5lDjUR5fZceHO/hU+FxA5NX3
kIrUjgJu2m0KJXM80tCIIdU1yQ06lGsimcOvYqJesNaY9W1VkmtzeTo/s4vk98AdcDhzA7JabO8q
pfAdxNPoNrMiDtnF0p+BwqQEK+d6DMnLY/3s6GLvQ9cHr/OyiVfhP3UKmJiuHIzhVauQWeaNCGWf
RivrFSCgiDjpfkXijcQxo9kq5tCXyMnT4C0aEDBA7NXEIax8o9jouZk+y+wtrOtSZ/vNobxWSre1
xuGJytHwQoyqXIHD6QdoXDVAJgRXwg9cnyYjmUjxpLtSZub/cPJV/sTqYHEYl43sGQtvdGuNjniM
E6TEG1Nqan9ng9UjiqX3yxdlKtBtxRY6NhcZkfme+NC1dqMoAz4NNSLw4PLz+aifH5VDUPXRimSN
p5MFlEI7fmGCxrIjPywMFzWzks8UrvyHRAJUjyRmAsUoWaAgZVl9tiWwl1twlRVx41qUfo18y3yO
Oz0Lnth6zEhwumztreQP6Vs24oTeFsRcICXm17eeVZdO/sWyotLyWFHD6l/v4V9hAf7vKFMX4QH/
H2IB5m/mv2MBdmGWvGX/fMYCzP/Dv1gATfnPzK7hYMWqQcVrntb/xQKoMgZ/VdMoq3IuZofJh/s/
WABL/g+8FRmvIAcd/u+5ifs/mCnD+Y9FU9Chcc3uf1bq/b9jAeaXhkocQAA4PuATQQ0cv3qaRq/G
yQzhmUNIicoAGXjdmIH45uRas7LmLI+ZbCDoEbCL1Q2d+/DRZvq03kdGADuzCUMPCYL+q23TGg5I
aurbPlUsqk4SujekpRPk6iyJV1plZwenvElPBJENzfHjC8XPAHw0IBmAIIbwJpPiYk8DSdvqnZ9v
6a7mbkM48TU93DVZxcl68HHd6Gswsc2tohNDV91JqMSpIuJkGN1IUkKyU0ZpH+VFfz/0ULLZR+rZ
TR2UYj/SMEV/bKkHNY9Nl3V6XBMIKMt5+uMHOczPlBZsNmDq8b0gt0KOlcAWXpT53W2i54LKHCJv
Xslp509l/k4uc8X+Wm5r6Og4DVUjdp5ogClrbuXl2sRPsdDmqwhbZpHXUv40+UqVTjk2twYU512U
ZabjhjRNDqYsCAxrJZE+Sn3N3lvSy/wVwv70TjAnssO2CoidsAiEvMXVLTso52Ogx5++48d/5+DP
KIuTM/b8+0BIUKM3aUaweh7fqsHRkLyATvBKuw+fdVpo3pROo2tWtuFVc4EoQRJzoyV4jOpSCrdl
kNf/0lb+e//1zPNik6woTAeA4Jgsjn+EzflA+D5R90KvhocyLPQtmbTJfdjW0sEiH36LXQKn7BhU
8W0s4hYfMYaEN8tM1qCYyz3qfD8cworZ2MyHfp156fNxjRN5i5Y6iD209eo/VaLHuyGymj3RqP7+
8r1fbhYXQy1PoaSR+0GJrdFT5Y98NUsiiUzy/Z9GOo6PmI/WSFxn3sX57jJVgwWn/bSop9CFiEgQ
wpXN1pvGg1YSfkR85MosOO+2Pi/2XNZsrGIbBoiDqX0xSmZQJ5EbmTeqL3ywshr49MmYUXEWUBLb
eCMVzdpevpUnbsN/B503+vMURBnh+LFF0iiFhOxgOE+TdNemMcDtmskwJY/2p162YmcUQ7bjA4CB
Z09ES/ZIhshnlenrp7m6V3DGwLRsHePbBNUhX/nOTl+rWdk2L4MgXjEdLm4K8xT11BYNcJ0TtJKV
hY3fI+z3Wqn7K0OdvlaUDRUmPkylNP6WPS5cCU0PhWF+ylgqpCJEfcwP+0puV7edLCt4uHzvz13a
fBLAP0+V1Vra/tOBSBXMxZFH+pLYZTQY9j7W2YNZyM7K+ercUAYnOq6NhZaNw/FTbuOKWZRkTc+e
eeZgspOtFolkN2D8WDvknL7GWLMhYaIGoVSAe/14rBhkAXaakq8zJuvZTQlXvc67fiDMOPFtUphR
YWwo/2r3Sl6Nty1YsjsSW8TWr33nvSTS9yVsdeexDEEaJBgnvVxqBhIJYMesnEvO/VR8oQa2BuD9
TF7HP9XqceGRHIaPt1ByekXg7xXC/nZMb9qWvCZ512Swxy4/9vODcoMo0M4a+cVEOcWpP0eBxR6x
yoTHaFD2n4hCtq8q2rrvxWiJezod0q/Lo557A0z5f4+6PGCXtjopstzG0NYa/Sa0u6eEuA9yUqmW
XR7pdLJkFlMpVtDJdrjIxbtmm2Os+PzhzZ4CFkFHv8NbYK9Ul89MXMfDLG5jbxRhRcgmLkIOYdfU
BEo8F0F4pQQyqWdaBNiltPLWHbHRvRSA7adNOAzEhVl6LK7xe5Wkh2f+Nu/b4tboR+vx8m04N5uY
eFLgwQJJOCl/d1Zoj52Aht6xub3SWqIYC2CjX1rh5C99r/pXl8c70Q7AToFMSx3O4isHiLl4mXO5
aMwpI55gMkrrV4OS98/YWQXgEmTStOVwSP1oOpE9Zr1hP9mN3g4HoYT6uEmcGLIe/UD5re8mKCNm
qJNAcfn3nbsfzlxe49vhTLvUvcFO4VUTXeoZbdN/GadekoiJK6XvTLbxDZylNcHIme+MbexMVOSG
IFqe39NPhwoAPprV46T2okCB2ZIqrB+hasUvjcU/NTQrK3hcmfN0+Trn9+54FbfpUmvqrFGBV7ms
1cVCUXoYiamHExQMujT6XknM6E7GBfJgKKG9mVQlcRUNeSGS1DXZ/pnvnOE5S3xMa/pyE6GWY5mC
AEg9cj7EFokFGagFAOtEG9fcV+eGoqjDG6doBi/c/MQ/3WAjZ1+cND1Ls5XDxcq7+iZqULalRY81
9vJdPfcwKUiynICps/F9HI9ltb6ZtybyIsevhg0Z1PYuTnSDmFZV2SqhP+zbFjXQ5UHPXCDCNZZo
PBioRJeDdlo9+R1Bw56oWvFc+5a/DftpvGljudpdHmqeFBdvjakAlKEFPavcPwpon+5lbONq7lWy
dgGWaQdKXj0BlSqBHEI0G+KdxTYcmvQwifj97wemrfmx70G7vBQu87r2PlM5li0zGH5Acal/ZPgo
9xqboE3dtqpHMET8bd79rh2hzswI7BQoCmrMXFQFF8800XXE6CFiBUl3xENSBu9THZq7dsQlG+XU
uC5f6bnhGI2iBrMBW/n5LPXpFnPM5ozikwQXJA4xX8povcTTVHwvRZY8K7j/V+7s2fEoewIM4oTP
Wn88XmlKpQYIAnHO0NS3GYvVptbZXQbdJDw5bVbOgqdvELJ6Pg+0xXgITuxCEXrpTuDs9SYf+zKn
3+Z6Dp3ypkTGDSuqRxRJXzJhlCu3dQnRZufEwDh1ZtcZxrkPi+an+xqmcTa0dAc8dDyzkR3G30M8
FOawt6LBeSItKcOOg4jR2NgEMuQu2U5jfFPQiD9YEVtAlFwyWbvyANoV+H/1T5L7Vb6Ff+V8tyLN
eWiDqcAQjz+fXlDQkE0qStQcyGMM+XHsHXqggPQziTxhTf5JURt7SAkhwFMKJ9BXZqIzGw8a66aM
M4v+L2K1+bl/ut5Kbw2VnnLolQ0xZzAJCk+xdEymA9y02FZ8F49D52UybAfSazT+HemmUq4nOzUh
hk+K0/FGzIFLkipVK1PWmQoOv413nNY0YCZYNce/Tg37KMTNGHrFRAYM+Wbqc66glovh31/JijA3
KGahKyTwK9S+b/djO5BCF5vOSlntdPIEdwo6DUcL7Xiaxcc/JNWUEV6JEXim0ltuQMPQbXIyZUjI
0te2PufGonfEkZkN56ybPB6rdpqkUTpgUBBL8DrgKqiuO62wtmEcGsrGUZvom1EPZJ+XZdD9xrGL
WYJUChIIzcm+NkuU6smUyrsO6NIums3fK2/N6fpFgXfGq0L2MTjOase/EEhaIoomEF5CKgcOfzXe
doIye2HATVClQGzitFrbC5wddL4r7MaRKCxtkkFtd7Le+4HXIt2MKJkV4iqWnRCU5pTFP3qbj3GC
pbfy5Od5+3gtm4vZ/2fYxbxuSnKPnCtmkovIc0tsDbFgRfbx5en83MVhZGJvR4sYI8xi/x+gMBQF
JA8vzDXzQI4fPbu47zyixQyXLrvhDQNAjsuDnqn6odxx6Cqh0KXut/z41Qm8v5LrwlOyBJ0TuiFX
CwiTx2MzPTtdyNlx3trHmc5cMEeJUNGw1l73+WVZ3mDmHcpEsPdo1S6+cafwObjMPwKtufag60Nw
ZaHsuTeTpnni0XYvVtWLa4OZ5tCEQXrIEyO/7eNMuqYrqd4ZxpjVK3fmdNuLkwcw3OzvQru8XF0V
gDxqha7BYyNeePVQZTeSY/W7cAD+WkRFc4s2It03iNa8lrLsduXBqGfuCUQCmTmPRZDa9fEH1ipD
AAWV8WuzrHcdB+wdZALj1qnIZZokdbjJx36Qwfom0a8apARc/NqqtjPUhgJDoa0sx+emJOw37DOA
BZ52PBVC67DbE63RBOF4hT643w2B/d0OjLWp5eyd5638qExqrEvHV84JL9VGeeBDIFbmChu0/tpR
SdsTKFNjywag6sptr10pyMnv/W5QXy/f+jMbD7pEjo1WhwumvX08vgLgxBQJG49Ep/o3lv4fLcsI
P6pgoluFiA4qhmxEPFXwdnngc/OMgQSbIyU0Ro48xwOnkxisfuIWJ3JBLmPmJDcAifSVN2u+fcuP
jV4ckUpzlw4Ty/EopPzNhY5aeC0qYg+kC6q62qiIHrOCr1qVpSuFjXPzGm5vNsQmbw5r+fF40lQT
+54y3hSq47UxVTIxfD6OvU1ROtI39jYJQOOIXLHLd/PcuDjxCO5CVUb5eXE3Sf2c5IhmOcKWMdx3
qvVLAK9/MPvwXZNC5ao0tffLI557cVglSCmhXMi4ixlcIKOH3VmHXqXjs3CmsmGPOloEatINelHM
sKPJlTiPpLGsfjTnPk9z3jBTE9WglS7W49Cys5iQvtAjgxJCappr2zyvxBXaUn1lJjj3An0earEc
ZlkC67lNQ0+yUXrYJmlsnaY4bpPiZ4fiZ668sGcfJEcZ5LrsONDrHb9AFFmk0FHQw/kJ++Bqsu27
wlc1F7kY4PNY9jfo7vv95Wd57n7O0kAL9S1226X6Uq/ruiePOPQmTGVuRCozrk4bvpZu9Csv6rnP
nmmVORXRCALXxf2MIXo7bJtoDFJi26kBncmxCCLv8gV99HSW3z00c2rDM36VOsDxbQSLVjY6t9Cz
gPZcj2rl7+hc00CTwrK4gqByCxi6egWRUTxbOhmcTlk0702JxFCty/KKTWC/1bpCA0qo0J9S/XCr
a2nvkZ1TrEzB5x45fUA69cifqWMv3mZrApbXJGXkTZDbXKmE5gduRfMq6AAw2fJpr6em9mXlDs07
+MUdQhoAHAK7JTyj5QF3HODyxVWFklF1sltVbV+0Jpy+j740uRIoSldpy+SqUkTs2oCaOlPtV5rE
Z66bVjWiAbAzskYj9PgZSYQPB01G/3yOYfZ0eZi2+lCFV44m6ZgMrXAvT/mwcrPPHbEo0qC9p/UL
Z+XDAPjpAFhruREIkDVeAax+LwraYNvOEpZL+bWhO9XFu0nR0zulabp7KIcIN4ngiXYhrdo1OsKZ
747fQhYYVVXmsuXJp9XVdEgDBJ+ZGcg7nbn7wSJIa6thG1tpV80v/PJxA+egxDyrjRHmHt9s4n5U
JxljvCVNrOjXqd+IVy01U8Ur6bHss0DEf4B11nsROASC91lVHS6/ceceNyVAHhxbPJKZlzObXgRY
O3Lh0XrSbwjY1A692YaHJFDeS8nQNki/13JzzszeVMW4bDbcKGCXEg1l4HgciZhujRLGey0KuoMU
tvbBks3kqi1i8f3yNZ5ZFEn0IGKUZvDc019+yoPuF5mRMR76BS/Iw2xngop3xbb+3Rb6cBtP+E0u
j3nmJWKt4AOiLEYcmjPf908vtGMQAAIIns5BjQyl1Htjn2hyuNMGI366PNTJ7eTAgivbmKMmkB4u
h8IElU+c4mMvkvR2PqHVezlntsx0SdpKPsjKy+Odfqy8qixM0C6o3yIjX2zfFLIr0jKJpa3Q2/pA
LcLwfMlJsk0hx+WXMFbGQwOP3gvMTtnFbZZ/FZGTemWaJivfz5lLp5E9G/9pC9FwXExWdW+UndxQ
pQI1BsJZrjOPwIueZhXgrN3lyz5ZI+erxm5N3MxcCrIXX0pUMmsBM5O2qex3yGTNdDTdsSi0NV/o
2YtCv/QxEKig+b9/enVIYKLQIzfSNsKqRnHOL9FWooT3FTxTZJzG7uULO12WOeHwqvKSkjJKMM6i
rARktGlHerZbva2KvVHZhE31VXiHMk78KWs6uJEa6TeDPAyv6MaaB10M+msqF8YuqDt1h+ZxgCUb
BldlaWevZWZVt3Eu5X+6rmpXXvaTb3n+rWyIZmI1BfblfOUEQ4JKOZS2fjhk1yA4xa+pk9tXJQ6w
+BZGVb3mY1Z4dpVKK/fp5JOehyayAAu6o3BIWrz2RlpiSbRpWOBbGA9dVKpfa6ieu8ohvvDyIznz
rqE2ZEdGHRg3uL14BYbJiU3sC3MndQyu2yTCHaLA2/v7UehmffTycPMvM7kmv8cspUXS1vbV/MBh
ob1pC+izfz0KTSYaMKTtzbFL8xr46XWOFB8jcUOy+ZCS51jOTl61I3X870f5qFpxagemtKxVhA4K
GvJW/K0TNPZVVkoQY7qsWjl3nHkFOFpxPsZOTRP6o27/6VqkVmqpYTVzzypMD4FotB1A8ARebqus
bMlPhqIcjn5x7nLgSOQ0fnzbTKjrKTUhqJ7jUHmDroUvpLwjko7S4Pfle3fyTUFsoebHNMpRg5bZ
YqheL+Q6CYgSD6pIua4U3feq2BBsyBUTZngtHkbf+Jr2jbqykpy5RugMHHA47vNRL62QVdPGTYQs
ctvHdviAfzDY6kVre9Gk2iv7nDNDmXNXhdM/Xxb7+uPbWSDJt+HtOFuDVHIXp0eOnZmT8U3rRKDJ
/vqG0t+j8TcLzA1mjePBOtMsA8J7nK09ZHjby8gebshmJwFKqmvrrc3q4gWrf+S2egIu9/Lg566U
shHeXyyRbEAWVxr7GthYJQay3tg/Q5+iJTSZkW8cfcrlkc68N1SIqBQzVeGpWM7FwHrBlOE4Bu+p
YiPHIzxuKdKJZ72FqO7+L87OazdupNvCT0SAOdyy2UGybGlmnG8I2+NhzplPf77SDxyoqUIT8mDg
GwPeXcWqXTusvVbBTNE908Pllyis0x0PKVslcjKAQCgGkqyIv39xExOL0XVvtL0gL0gAitZh6GTs
rQBy0T083ytnLCQxODvwzhBogL+5NsXwONLaeegF3eRpd7O6jvdMaXc7C3r16osWE7BTRmPIO1AP
u7bizlo0FYA9AgL98t7Ol+gwL0b5AbSWfonmzn77MUGHiqUJuitB6XVtzwJRALuo7gYFZMq+E4PE
pFuuXLyqtnbeGdnSQNyDkqNL/Bopl0GXEjO47AYKteb7vkqLS0qzFupSqELg/p76MbncPpqvWJSQ
syF7F81T6kSoRG5enaGkOCZAggGkTY7tj0uFRFm+5NoRXtjxb5j2JguFzWVFlslwEdwsGL5WvBXa
LyMzj55dGUe7U5NPt3+X5NjyszygSyQFNDs3l3NUWgPux8LlYY/L7ypP/BhE0bigLzmvT2+2BQZA
7Du1ZB2bmy9cmeEyl5FHx64Cd1Ah+lCURejHRrFHHirxBAClCB7JQPhkWxq6NnZCCC1CN2i7sTjF
qTb4+HCtOrhqmR1iox0/u8P6V+cV1e8/WCTfEowp+Cd87fUih0pPayS3Pai3e1Tnx7C5ILKn+4zt
NHtn6lVxhhoc6hwgAbAnhKCvbWWpyyxhZHNFC0CWjdlpd61ZTFDCmdqd7TbFaTHG8NyYgDF1CHpP
kWeWb3/HGKbEE5HtUOjdAlzTFfWHuoeYfFmAPY3rZN6j7qoF6PCZX29vreyjAp+hTkeeB+HWZrnR
5E09gpUuzMOO8jgmDLcPdJ9PoZlGgZqmFrmtDhNEmmVvRiiz06i0ML6jiWuyHZRp9R6gmde6QVjU
vwsI0M9wvlsnGi3rTrlLciHxfqLKClAI6Khw/i/ekcZEmRJaF7QGapj4V5tG45hVP23moXe+3Gsv
CAoA0TNiHXof9laocwKYN9Moc4O0AEBYoeoVWFNrIoNX2Q/9MuY79l6vDHsmrHi4GgKeLWptsKts
qVvFCfqp+92Gbn4Zh+Rxbsz5fPucyAxRWAFlD4aDsZKNq63I96y+tuxAAwlzYRpxDUqQGkHj7D0k
UkvkXs+XXaXTcP2xysUz5gm9ewAxmo5Ij2VdoqZgyrFslT9YFG8WKT9ssIzPbg5/qtXposHsEMRj
TrIHiB9441jA1oqEwdv3j4BUPAi8xxRxrlfFUJaoi9aMyYdpHDBXGB/QYO8AM+h7ckuSDWSogGwM
yWqymG2WVCsNZec1twOroZ/gD0OoXWq9rB6RAJl+3l6W5LyLohsdfbEsIGnXyxrU0IIfo7SDenS+
Ap2dH8dIG4JVgcmaGN3a8c6vozTQoWD9WJdoXT5TH7y4yDAcR00JxVjgwTwJ+9voHVMnT95acMLx
86n+h8ziZm0W5ZHCLpSgbcoPNC2LLhSYk7a7C9O+ujAGQS/j9i6+qs9uDG6OPCMxHd+Rc6hlMEtp
JiPxFDmQ1e1X80MyGcmx8yBjvG1U3NirsjRGgUCgn8n340ZvIod1hvCh9djLoSzs9x402cfeXPKL
OyM2mlNMPTTrjOR5i6I79BzT59vmZSeHQU3qHoQScOVsfDJp4NBAmWQHyryGhwnlGVhdYF0v+KoX
ML/aDrhGdisMJuXpd1ANAWh/fVKnauTmGQsXUG2tb2nYK7YPP4B17xZutVfdkxoTRJE2sxFMdW1O
UEOCmhkdi5vLnJ7OFM13uVMtF2CU6Vvb3nxG7gTzzmB8xYDr9bpKZ5iKeG3sALbsnukjQxcBQxeo
udv+zQOePuVN9QfPnBi/EQ8P7w7l0muj8INCiJlyQxpUqC/0ivrAm6F1ABrOTHyf7lFhyvYT+Bf4
QdqWlKM3Z9V08c16wiLrvkDexnaQUbNM5c5Tq3gn331d+BYbKganKABTndn6mNKAeqdNOCi2qXjw
KmhDbh7acQ3vTSDNHxynUT5ByWQdVWAbl1lr+2Ob2OZ5IcPYeTRk7o7Dw88B/AbbwCbuJV/NwnE0
WHa9pHRsrSlAOtnYiY5k3geW1WfcI2nLlrZRaboYtMRoBbkTuQEZFRpPsQGfQbmMJxuiY6SpS2fn
6X0ddwqMI91hWjUEn1sMg9m4LTB/m1y+ngt4aHQQ6tNsn9aUnk2/1FMQZeN458VoPr3d8YhMAu5d
sGjU+a/PLhSVa942Brptblw8ZmkJB+S4JNRt6DKPvW9TZdyjHJJ9SFJUmr7kavBxbpxdBZFa0RmL
FYA4ik6LXikHB6qEnaks2S15aWXjdUKQ2UmbrJT4SvQ7F6Ub/X701kOCdlhwexNlpijPAyQg0BAM
N9ebOBmN6q5oTVEmN8CCqSG8rPQGjmVtJcfbpl5DB9kvJprJOvFvCOiI8/vi0V/nPI/cXrWC1o4H
NZjnDA0WVCTdr5mRlOldmsX6uRg0L0fDm2pwaE8gNyYXtqHbv0T2FWmEMW8viAIIEa5/SFIaQ6Vp
lFAtg5GJse+d93Hhrl9uW5G9yyJEpHkKTJrQ9NpKW8Bj6qmRHVR9rZt+PkLowpjdFPtTP0HqaTbx
8HMum7w8pBDT3s9eTWx3+zcIG9vYgLhADPUzYg9D5vVv4F3M62zN7CD3lBIdh3k92c44tQHAq/rc
6VryH+q6sAreNiuLCcAJ/Y/SQBAZXZs1UqvqI+RS+caris9t0daKPYTPnBEZshqdxD0mAZlFoGng
iiF3xitsnEEJY2piJ4MdoGNkP3WqovpThR+PzCE89gmjnztLlJ0hAStmiszC+Twf9heHWVFGVBaT
3g5Ic9PDYkbVB0QLw++3N1J2PWGqhqUdKgKeD/ErXlhp8sh0FoP3ElCjcchNCLTGvCgObpV5H2+b
ku0gFUuobdE8AbG5yaEMvSqMccKR23HIRK6l6MzhKqnv1iD427lYdt7E19wPuIOXBjeBHLqX2sL0
mRX0TTa+09zGC4zBLA724KKG2DQe5FdTdlK1zn3f1Nl3d2rto+3BY2P3Q3K+vXrZr+F9phAPkoZq
pL25rXartCWcw8gpNWXzHem/HJrbtlbQrVKs4nc1GWt+hAkyY+Qq0wqFU5wUD9BWKBQiSqWeL8va
d29Gt9DgAd1DVC9iUBiZr79/1RkD0kLE9gujjTA5UQvtW/sBxlRnxztLzvOVpc0FQp9RD+0WS5qi
fUEjrDyjXmfvpCqS44wRQhTRDmZBm9dGW6ANNhBQC8LWyi9muxBu5uEUdFGyF3JJTYFvhLyTeQjS
heudW62yGhFD4nuWaY9yWF3c11nzcTXmeifsklwcHDytFeg68Ajb/GtCnpHJeSoCTmv2p3zSnZMK
7O3iuqV5hMEq3bEn8enAcWhx4OdorW/p5IdUcWsDNaJgchi6STrHQCewVC9x6goBzSrLPqHPDfL+
9g2RLpPJMbiRSY0Z8LzeUG3yemdGdCOwqtV9AN6yPFGeILnM1vCD2Vrrzo2UPJ+0G2ndi4oO2hib
D5g2Sws//0rqpUEZCqnqerTaASIebkR5cMuhOLfR4r6fErM7wJk27NiXbvML++KAvXC96Tj0NfS9
bLNprhc9UzJIf3X3vm8B9RtgyQ8WVGs7myyJpmnrMlVBdELbYRszuGo0l+acO0FadfUlhkztkFUq
eILGiy9d2OV3SNnVh2oo9Z37L1suMRFxPK6GB0D8/YvlLmmNKDBuJWA4PD7zEoU+4oDGIVmq9sOa
Ibc5FM2bcVe4N8ITCmb0P/nYG/cGgCPjkeaSpi6FQZKFIuhRJHjAke4xmMj8ASUSBkY4whA5bj5n
sbS5MS7UPVc7YgJ5tPrDAn/PaaSLsLOVspvy0tTGyy2jrY1W7hD4rWyli8L1JRfavEttGr5FIHS6
fTNfD+QJGACb9fycUgXdRHlOFCsdtTvSyzBUfjeTbd57WesdnSakGhOucYFWWduhUgAx5/iuMhTm
vrIliYIxndqjkpjtlyyyrIMxpOs/xqQ4X2//QsnjwrFSDWrBQqtri1h2jaXJoV9wgqgIhwci419T
1DR3t41IvjDPCk/4cxWKmv31CTbVZqidaXCCEB49ZBOV9DxnNdSCibM3rPyaaoBC6Utbm7pJsvSz
N4SwC9lL61QHD9pZDa3pcvkFT133O2nmXntkaMAR4u9J9s2eOhMhU/jshbqzDVLMob3gHIt5gIa9
Vuw9YsPXmyF4iGgGUafmAdw6Egdq3iEEFRPYqdLfTwribHmbwP8/Ne5Otvr645Jd8CIx8kRVh5j/
et8V1OJUN82tYIS/8sOUQshZe2v/Zs9IlZmoQWT7IlDZhKeK3RsxcrokqgRpJ9TnqjuiMeo6GUKd
jD3W5cdumoxAp+PwVhwR6RMZHOEXrVlaiZvr1fbMqdDJs4Kw5yXoNL2GmwgKzaXPs+CtZxhTNMtw
/2RtJBfXexk2YW6kOTKjjlfm77M4RdY0HIoDGcznP7BERiFGlmC03VZPBB57hn+Fr+YpPeDpQRAu
dYS1s2bsRPqvnxb+feIjYgYilleDBGpVASPPQzNw0Kq4RF3yDX/Wn5w5TYn4swlprmxveuG1D76y
aW6+WbMocHrAbhpMljIGz8K3wO+bA5SX8SnJpmJnjbJL8GKN2+O5zl4/0cvBHnx2x9XRm1MUG95O
/CxdFa+0qLSTd27Z6dbWWY0ytID2j1MGpzdCvnk9QtmerfNFsd3ofPuQSO1Rq2G2jbiWCbvr4zhN
uT1Cy2QGsZpCEbB07snV4TFqCiqYkdXt1Q1ehz98NdqS1GSIMUFjX9sbejj9qZNyUjK3OKlWBwFV
vMyPzJjHB10fEBNS7Pyst0a683jIVirGN4m56IC9ykzstkunLvVMGET76NKmM3mo0peXdlbbO21R
vt3eWEktjNlVWuY82XgUkqHrlTbtqDdAzK0A3uTwDrhNdR9a/eqn6QQzlZUPxxDOQ5+3W/npGuVX
LVP3Sn+yJQNaFQMztmA/2/htXtKl1RyU6fvayY6NlTqRn0CjetdBQHG3KNkezOf1m8SaNQBgDh11
EoTNmofam2I62lYwdNz81WXmu7fr5diGexJU0qVhjGqQoB/apkhNnthDU1PLgFisPqrIVfijA9HX
YM/5u0rTo53TI+k1YI08HWZqXDd8F9ef09BbJLehUcFvC2hWhBYGLOEptdRB93UPlvhcieyDtkzm
I4Rn3bnwYvWAqrS384AIQ9cFP34I9S9RMEIfY5s16YBDUYildJyCfSYFjfijV7VgbATAp2Gq+8L0
jtLvmJWfZ1HcFZzlBKObw5RnQ55F+sC3bXuPQnLb6X9PlpHf9ZRJfhmDovxrLfAs5E5iPulOOJxR
Nhz3inLSEwa6QYzGwbiwncS1k86Y16im7uhlw6Wosvgb2rf/RPmqnW5fYKklUV4ASIVM6nYEiglV
qgEh4UjRu8bf4TJ4D4OpdHcrBY6dvZWZIqgXN5RyI93y67PVqHa0KCqm9MVcLgl0AgdnSNvTkuR7
L7XUlPC+gEQJ1Ldz9VGtmN2U4JVSsrBDzGT11zXLUhRgxuTX7Q2UPZgCgELsAfAFqt/rVeV577ar
pZkBs1LtD31IeF/MeG8UVOIIoNURKuTIVFCk3exdu2q9NtCTD9Ipbo9wjjvf3LkdHxRb/7sfomVn
UZL9gw5KIHkZSKNiuzGnoweDtL1pBvlSMxCW2U7ANXR/KMi+77W/pLYYAgHQi8lXhFAMnE5mUSYc
C+ZAmFnWnfveMn8a3pp9uv2pJK8y7zHpGwm6QCZuPlVf0j90HGKpfKgN8zRYRvSXrUEj7kM52xpw
FLsJsEVPuWe2d9o5/TLPYgLPFlVZPiPN3OuD0lmZXncLMcGkOulpSs32PULkZqC4Sv8xz3IoFZy0
S/0Iv3RfpmN9ZDA9+3J7C2SbLS4FpwjeJEhWrn/EXIWL285Ey71i9uqh0ZP6PnUZMgGFUO+J4MkO
reBa/V91jzrptTEa0/qEujupToa4c5TSW/AnC8HudhiRfrIQxlp2sivp+l6Y3OTOc7yMbr90VuCZ
Y3/XacV87LXYfQy1ZI8eU3qamPCDKtch2NviMg107eK8IV2cqxIyVdKt5jwzp3S0MtdBA6S3s0/h
7LSfFXvSdsIumW0hsSAaROLB3iyTDsdUNTiMoCoS7cHzYEuJdK04eHZrHKltTschKn4kUZ2//bkQ
c8I8TfRZqa551590Xvt1pD5rBmXrqGcnQdZwzA3zXM3Lenz7UWWwnNGw55HkrY5HacJ6stqUo+2q
/7d0MuupsPPuzOCLtbMo2TlFnkQFss20PcHz9aIUatsw4FV2gGBGG4zdaD6Nc8sU46IKxh3n5+2F
yYIsEDI0+pnzFrI4m683Ax1Oc4GQcZsw/pHj9u7iJrXezaFe/vQo1n5cmNILlIqBs0SZrL+KhdZx
ViXdTldVUv5h+hZ3KEr+YvEbd5B4oz7YLfGlS7aAop+yPKCG5BD2aN/qeq0pzdvJu8Zso7syBNTp
qYXKIbNrapwZDGFRTkPUMvawiZLgDxfJNAJDSIDrtoNoYWVZQzjxfGcKbCtIXiBErEaG30XEDOPM
cBoUlHsU3JKH/MroxlvVObSHITVeMauDbqujd2eUF6ydZ0B21gSKx9CAt4AfEr/iRXm6QE4qmabE
DpJa/zw4iXVee3AClpo+IPta/nX7qInruImiRYlJVMIxSHnn2tqi6BMjcpodqGGloRAZ6X5b2NOH
RBuLS6TW8zFKJ9U3Ymp/U1gkT7fNy7yxZXEAwAwx67EFA1vozjjgZ0BlobMHK3DS+UOrRwcricvz
n5gCBgFknLhlmy+sMH11pgDp1lU8XyBTL49k/M1jqpl7wbn0EzJVQsUJcTIqhdebaoVZjfYmzb92
SmjolJH+2AyTFkDUB31UXe1hdaS7+MLe5mBC34jgCgz1gVcr+Wll+uRACofMs4I+7+1dlC6Nzrmg
XaLjuM1+XHdJ5o6CXhBBAvKOOgVKxWlT55GP4t343jKTN1OPwnVAMY1JPNwQIzNi8S/ug11QsIt7
Sv7MdjuHYkiQ6Qzt1ffS8M2j1BtTm+/WdF4ysCSQDutk+4k2DEHXlONOFVl25Sgw0X2nikxVZHPB
u27U2pQLFRiK1wmaeXfws1Dz7nM9Us8WwpRBXnvhuypZ6x86ytHrzjeU/gABhhR1XphIN69ZF4ZL
B7m9jZYkSh9+mgG4MMbR+11UpoIcBPfdNkblpChCv9tN9ogBZMcVCQ6aYTylcPJs3pTKhBeZAE94
uKFcfK+ui8l3Y9f4Z16TNDzcPrHS1YpJI3YbNovtZWR0NC+tEGt6p82+E07D4wq1ZhD3kFbZSVJA
1ahED06t2e9Xa97r1cgCMToFlLrpW1EQ2pwp2oFaOVi4c82Li9RXp/LboKbKP5oV9id94uNmY90f
2qLrdhyeNJ+gwUnYglwDAOKNW5idblDbGaSQpw3rr9Gc+xOF+OriVqN3aWBRe3CUqvVFqQNsKiMf
VFPqvW6G7NEUIgd8ab65vR0MMhBo9sKF5jI1rMcmD+HHjMJ9OROZX6LlCeerILVgvPTaS+QpXCGp
Ch7dUrv/zLzTTjEKX/6cm2jOr+rezL10Vc8PCfBIejXbI1zmbhL2oCM7s00P60znyV6XvdKL7OiK
CIBaG4PdBIPXi1KizsvmgcS3QYfQOCh9u7xvc3guT8hBtujhdnpUH7no8K2SImtRMDj5/AdoRp5n
8O40aQjtofS4/hmQAiN7olFpC7U1+qry0vjjNJX3SuXkQRXNDkIjQ31S3crwzSKvLkY9hDtYeNn3
ffkbtk5TTZHa7UBvJgudZmWN2wetK/RLNmiZrwKIv9z2GrIPjIdyGGljTunVtLI9zKbtRJSMzaqa
LpXV6xcPkYJ/bluReUJKDXD5MmaDnc0NnWKqlkLdNphQ2/gV9o1Z+GjYjonvjeG4h2uRuSL06KjF
M2UDq9FmD7XB6ZdyJX5VjLRlyhRB6/s6mfL4gEY0Mky9ljBWUNo92ug9BNJ7FVvpaokboCfFGcBh
eH2OzHYac6VrKS1Yk3uqi265rGCWGGeYp528RWzcNqzlWIpxIuIvEGXXprJpQQuW3k2wWmoR+VrW
ewdHWVBvBst5TGBmDbKl2JuhkFp97gzr9FdeHZqmhLSoEJ3bzM6ru8rOPlZMnZ1VSBneKRP0gWXE
TX37EaIIRyH4GWCybX9XJsnoc3EsrubhfRup6ydtTPoLE6e7mlGySyECWsruhkYdbvsBdcbcIgfG
sbxNq1MFrc77CW3MnasnO6YiYwMLJchltysa89YcIBS2grjSjf8s5FenoIV8/rwkpRkwV5jc93Cv
ARfKp53JFNkJFdLXRMc8JBShr4+NOUR6bDH4FsxDPN51ca77IbtxH7XoYv/Bd+NVBn/K6Dme5tqU
pzXg9iLKwHDJFcfF6X90czgeIUbo326JfBLZKLj7eYm3TqadZjSlMvCezpCYB7hiwvtxcq3cN+3B
OL95VfCu0/1mEpji4dbFdJE2zmiB2EG/RIhMmpoCSau7vI8zssvbpiQvAqbAOHFE6LNtZ3Ftk4Eo
I6VGElWD8jtF7cE3dD3+PrSNA6i22AOoSh5j2l3Cf8J5S1glju2LPMTRpixRbVyKVrml8jgVivoR
Tc0cTY2pq6f7NKlz9zS7rcnU4uqgeo+M79fba5ZcwGdpJCrhoEPIwK5/g5tHBsEylZ/BtNNPozes
x44xzd+3rUhugUVhn/FOCiu0FDbvfbuSvcKBSHCjhajk9VPyqxmUyg8JQ3ZyIZkp5oSoO5Ar48M2
m5pXXof44GwGrhe3F8Nt7KcyIrKx1V12N6kpXgSXriFdrG0la1GpLs8MiAXOWK/HyAvju2xglHtw
omQnWJF8JtGn8KCM5yKAnrr+TLbdDoyTois0Gsl8ipPcOScOVY3bn0lyAQjGcP10sATrzyaNMwcX
SIl4bUiR+6OmD/UXd5yKX57S/XT1pP9525xk/wQnB34fLnwWtflUrevkYUVpFWaTrn5EKwkeXm+Y
jro27QUqsv2DckS0stDM0rYwJB6f3tJWmktJq2sXtxmHYxNl5s7+ya2g5g7iFjTz1krYZH1NC9ck
EqjKCyGJ/uAyOXf5g22j6wfEg5ED0sDrs5B5PWprDf2UCJW1k5KMK9n9qL4fnfTH2y0x+IKT53mG
HH9zHkq1rXpYZ6i8d6b5QS0X/TIvcXLIbDqct01JfKENoR+8BDCjk3RtTBVlSS+nI5IstVzzjag2
fC1U4osSO18NhONNHz0V9dIOM/TCVkc8e9u+7CzCLgi9Dr5YtKavN5UYi8GrkuicOWD1zAjnp8qs
KF3Gxrp8vm1KdkqwgQQrg0JUDzcFUjUss6KAMiAwm7YTZPML1BKNp+c7S5Jt6Us7+vWSslqfGgbh
uM1LN3xzkLe8Wxe3YcIxzU+Ns/bnsaitY6xUoT9P3Z60h3RHRa4DQpm689aZ9GltT0ggEzBPZf6g
o2Pxj6Oui2+F2sfbGyqzhISmCCOZPXlFVzevK12TRKcBN2TZBSlc7++4I0uHNNfe2VNJPM56oAkh
lhTQP/FtXzzZsze7Vd7R64NxIv/XG0z13urV7EcEoOEedrPigzUb4x9ceJoS9G89GhQ8pNdGO2AS
eQqdZrCkmeHHPU2RsQz7iwfSILi9lcLlbrIc8b6IygrEjxzRa1OzodXtajAp2fQzyUwWDv05qar8
XWw44antrfoJxnjlP0/N9so6sseH143GEKAqRo83pltdr0cljultZjqjjBUNn9JZM8S7ISjq1LLd
CSxlSyXMo5YhhtCYLr5eqpLY/WITnAPa1627EWYfX5/DNiiNqBO9Rd2v+rI9JnE/HG9vsswBMNxI
F0TwtMG/e215ZB6hWbl6AfaagzfPceGrXtnseG+ZGWJZUauj4PaKzaspzDQpatF3zwrzR4W+wrnO
tWUnMpHdCEIGwclKd4IVXS+mjRkkiUL4yFazeaqKzDrXXaGcnVopQWtb9SENlWrnQkhXxnPEOYWs
55W0Vl8bnW4mrIyuYB5MOtPn4+r9e/sryRbGYwTfGxzv1OO2X6lSYo9OEqwyukrLpZp6H5LO7kB8
3vlJXtT+UCXDjn+RrEw8fgLty+D9KwJfiK/VSl0Uxh+sYRh9J1Xrd+2czDuobLkZAScm5AdRuFlb
EkdIR+fU69EmUH7Xi5V/0mpnr5sutULXGNw37gTMwvXRiAuDpkTG5L5T28rFjpQl9ZthMHdOoPix
G58Fj7dQ66OqBpxssxizGCs1HWjDWU5qfig15WcIly+09cZ9DiLrsW/H7+qMvoM+unv1GcnTA6cj
vSRBWw8V4WaJWg0ooggjQb4Wee/KroFR1szs2W+12XR2DofUGHS8Yq6LN2jbWW1gq27NRLR5isV7
UsPeOepWQbtYHepqPt4+/lJj7CZfj0ldIsDrjzd2UbSAsXSCqql/4xybf9AeRexgTfami2THhGlW
1kNAC1BoY8nslBJqhJB+RtG0JzhJptVf0Oza62lKmPKA0FJkEoO6OI7tsEU+qdTuGj6W2sJYWS96
/DDWZXdMFme85BXze0E+rUbQ2Akai/MY6U8jBP2nhNp8dGinvGEY0obFO7i91dIDDJaYQgri6ZQU
rrdag/FfWQcmfHSe1u9ZGw/3pMj14DfzEJ7YD9eDmgYuOr8x1Cw52FlRNzvxt+xzU2IEZSMquYy7
X/+GKm0Yd89a4BYkAu8Z7R8e0taeT+2k78baEs8KDh/eFHCZ1MW2sbaWWOFgUNCgahu7d1VfKefF
GtqDzZH7AlvgfNCjpPuD80yOLkBoRPKvuDbU1O4cpQBUmHX28lmfUK71tHz4XpDQ/ME9pR5NBc5F
uw2o1PVetoCcc9ijcQo67Nx+qIfOf5meF+V5aFrVPN0+PbLrA0EvA61CQAcwwrW1EcmMNIo4PTHg
7Owpd2vYqs3GWf5gTIOEEy4GAEQckK1HGKB/UcigmBFb60en1dxfDfQ+/91ejfi1W2cO94GYb36u
P29WE/W214YhPk6lFvwOKnvtKWQc8BAn+oBw+JzsZUmyg29SVxT1B2o1W54r9JsjD9Ag5Adea5+M
AhhdmvXDaSjDPfpxqSlKOATWNECpD1x/KVrTo4aSBhPcCqJjXW9kl3ZsxmPlxntoJplLoUH9/6Y2
19loTadqGw9SN4P5hN6mT2HP/bceNU0YnWfPn1ZtPcZm2/tF6tQ7vRLZkQSsBxcaeEAc7iaZrvrU
0i3aXYHZmdZfGRMnp2Iq+p0oULad5GKESpQu+YTCzbzMxXJy6CkFW5EtUXtZwgXZdSCKD9CJT6fb
p1L6dDBULIbonlPazadLowrMfBOBKmq00Lprc7LYg66OrecrkHJCu9pE+Oc5onz8wV4jlFOQ1qga
315s7RuI/vmsl83079SbSrXz42S7zUw7YADmmsigNt+6Y4gp1wxR9zeL+tNSgfEA5PsHoBlE5imh
AXUS+aFxvdtRXIdupjE5P7RaeHTM7kelNsol0tY/cZ9iJJLAEQQS5fFrS0TkszXpQCPhH0bKwi5a
CA5yVUOYNKOGtMMIID1FlOo0DWItsjLx9y9OkT6Wc61lgnbOauLvHmXCS5qr+scszO2d0rTs3RN0
J1QOICCAWvXalMpcRdwXAiXDJOlRJ+MNSneiPq0vkT8503yv2LHy6fbRFf/o1qEKmicUQYTY37Ym
qS1lbDJIw11s+/hhtmrHx7XWpd94nRrU3biHipMaJBohcXqGiGw2NERgwS2qGU47xNQhANG8n43D
YM/YGfGXuDL2GkTSXX1mPuZkCLvXuwpBjuItKh22CAHDD7nRW580pRhO42rkcJ40iXroIb3biyal
t+6F2Y1HsJhs7dFswsNOqn5ok7ymEVbvDfXJN5O3CbgLTY1t3b8wbEWPBZFDSaJBxmlp6NdacEwf
GG1B4ozcEP7z2ydGdiMEW7b2nLPhUa43NGuzbgTlQ8syNu0P3VIYx2gynfeZ6yY7UadsE8GCMhZA
oERvdmMqUhEYmWk/BdaQZLFfqOC4fLgSdvM02SGhroXoEvErw0AbQwvdplIrmG/vxgqVj8ru11Oo
TU19nPUSofXcc4/e0PRfb2+l7Bl2wMA6gBOQHNlOOg1geqKM3CqIGWU5p27f/1jbFCxGnBjvLEOx
Tza4iQOc8i1zr6a343BkqG+6zvg25jKpl7zKwKtcm1YQOHQYG2jtGLCpnqwYqT4flXWtDdp1nB56
s0YV3RwmgJcT0PjJrwfXhCbEbaq9HrXsOwBCxx2JIA+ZueuzBVM2HzcX0VaVGw/guaMTKXMWeL1a
pv7qNFoAK1C1sw9Sq2A3+A8PCMj02ipT9uM09ASVqaGKimJl/E6zOX0HgeP6oUoovzFeuUctKt18
3hVBdaeKwcaNY6IThaoUnHpBDOLrBEtbd+jKNn6C/cU5xGCHv3lg9B5KHjt0IFSbWCFMvrgd9Fu3
T6HslonxI04CkCtzGyDoTmyPqOyw6WMcnskVoKhTjb0MUm6F0Xs4hCmnbiedlDkHujuQxtvTmt4Z
+pQ/2Kml7Dgn4Va3z5kgtOEM0TAH03H9KedUMYxW5AfelHdUXWz7nM7ZfJ5Sfb3rB6fyqxDqezut
1fPtXZSwXIkWOUNU5CZA9LZpqzNoMNHWmYvVbHjSXUU9hHmxfIYPfhqOCtPewznLDL32R8udHlA2
zeBwEx+8mK0ns9HSPditdDPoeEBypkKNuSUgrMIGWofOcYhdwuWnMat6AtjLRaFFr6G2vTe1CA6c
1jAfoCTd4xiSPU3kgZRGqWLT299cZZSCNSNahdZBWAzpB6Xu8iAudeUxMrNm/KbGkbm3Xtk9FlmF
rlLBEXKR1x+f2Cqxuon1TmHoWe/13nH+0tErVP/S50Z/ypa+PXZWY+ykM5KVAvDHYQG6FQO64uS/
CBFxj0vKTBnM6Y6WPuY611dbi+LfrlW+rNZY7piTPBqoGZCOoo+hCWbga3NLVmUNBSjO2WDYT/nS
IijEYOl3OyyN5bCMnvkOxhrto1cKjfhV2eOXli2X0szzoAHHfMvTueRtpOi56YpWbFj7yghtgZ9R
QP2+toMnQip3/XfnbomMcHOtyb6huBD0Ztaru9UWC4Qrbe8Ec1fHn7tm1M/OlEVPTN/Y/ybZUPiL
3deVn1jKT2Mx+gBqfn3HTUpuE78BMA5kvqC7t93uzk5RV5gXKp5OuZ5bu4ZbgHm0S7g6hW/bjN4x
je4Up6wt0h2vJgm5SN/o6TM3Q5K1ZcAYCssGKI3ppUiWv5u+dj8zuereaavn/rez1eK0vtpqsNN0
NES/ZguQKQxKHjHkJsHo1ekHwgDvt4P26nzwYh2J2TDV9IpoIGs/OFOk1P6ilqp+SiJ+n1+qaVcd
E5pKECp2RYyra/V670PIfyEngdIBD+e2c2wrQ1wMWQINb+gsOZI3ffFA9di43N4JmRnKZQIRwv9o
FVzfs8aqCrVKOHNaGMdVsCQVaLkmX/N/btuR3Sd2G4QX6ALSzE30YQ1V2nsGvGTAvbLooA1p81Ht
9NDvSVbgdYn+vm1Pui5GW2BwQLQIf3m9Ls3IysV1CaoTdym/gjZQ/3XsYQ/rIl2VAD4BNmZNW/br
ri5NdXFgcSrWdfpgVik9Dyi4g0Zx+r+gq9i7IhLfDzeByb2kzAFsYuP7K5eeX5rOTlBPg5IfVDg3
ypNhxX10iNehiM6VBnj9iBh0/OX2fkotU6cmn3XEH5uHzq5da/E6cgdXydKPixlGH3krOJh6bfPu
FxoVw0pZgttWZa8AfR5BHUMf8FWxcGwIwpWUoL0ePWMAGLV27+tMjx4Z4GPqVksNpTkliRH/jtvE
iw+0Xpc/qMRASw3sQNDwgm/b7Lm9aiVE39TMzU5raDapZfTNKzNv8c252ZuqkR0oylhAgEDKIqKw
uSadZw0EcYRXfR5nJ/Q2Mz+0l+ahjMKfKwn9zv7KvirsXhSaCZ3oPm1eWdeYJp2mrsuMq/GwhkZ7
KQf10VrK5uwtgNbbodnDe8pNkutCB0A+sB1cCXPFLigQoh0EvRj4pqlhGr53F1gaV+97ZafFOxSS
rB0EssyqYAUCUsG2clev3YGeu8i+xSrdJYPyRKHE/8fZme3GbXRb+IkIcB5uyWa3WrJly1Oc3BCe
Upzn+enPVz74ATVFiHASILlwkN1VrNq1h7XWVkLFEv1VrKn33WaaScBcqENRl72v+czqNli2kRRG
zIyuhLJ06nsPBbDzXKjLP0tp1mpA6DPp/jDo1DHsxH5U9ME8N+g2nrR+Wm2EmUA52rFqfGYbu48i
rZZHhgj071+/Y3ueEm0tOemIcYC8+bdbYyiL6CpA8Kd4Fuul8srosRvm+vK6lb3HHd1ueZldnppt
YtQukZpZ9IBOTEAAwVyUZqBmtnoihuvPf24KNgYVRtpr1MXlV3kWqWoqU5q8nkhV80aGSSup6adU
wC6ITyUH92dv74AoSKQjgqYvJmcUNkFamblAetM8OzOOSjnnujMeHN69vZMErN/ATRAE8lc8W9Cc
ZgzENmSVrVh+AcgTd3q7/kMt+AhSsmeIdJKoSpcjhrdT9mpVG+q8Aa2mtDTOosyYArNEzykTRPt/
/JEYUgQbgZYdadO2j1auWZqPEupYQQp9QBE/C3Vw5wFUxfYgpN1ZFTEe4Q1bSOay1TMw9cyEww54
fk2SCF36ITtXlNa/r+jH/wdTZORg4mhC0CbYfCkxohowQeQlynHqC4X9OHQSVA26VDuq+O51Y8j/
JA9HYlcQwrk9FeRBsZaltXPKU7W6aHqjBAnjJcNlFINfUmMO5sxpws4dFz9aBHS6Qmsu8TqXfqwO
y7UrrfwAUbPj72h4McVUSoDT/N08J4tb5q1esnx1SJpTb48wsCqN+Fi3k8CahiPJ2V17aIDA0bEh
R2+DV55sBqQ1wDPiSVHAj2rWGi7tbHxZjMi4i+JWP4hi946SR43BZJo5LO3tgIyhM5A9HImClKme
fqVpJa4TkUA4FV5zAOj53eHZpCgUkUxZFNZkJrzZzGzKI0B7PFmKVo12UPVs7aOitR0qXPTWnxgX
bf+b6F07nBTcaeSvRNaovaBZ1cAXTOfRXywSxhPzUqAeT51TfyAW1pwwXttC9TvLW9/XExjHoF71
8XMKC6L0V5HDcIevE7d+TiwfB4WplI9pLhVHVHXodV8IxoT8rLRZtXwm2g/2OSaoFxBum5GaXtO0
T/laD7/0uc0Vv69tZMyWpVSbQG37agmMuMmeprUa6gtSeoYapnWnKye7LdqPaapbP9amsj/EhfA+
tHHUrqcOubGjnsLLyFL28DRyVfAQ/FMGDM98qjkgPmJpI/AEV6+/ds3CxJzE6i+NZZUXz0GXs/aI
bvs00ngO1U+ve7+XB1da53UiBJJCK5snamDkUVRn8u52kXjL3Ia+80lHrbe2NXZmMMW6+/M/WARZ
xBAw1It5gW/Xmy2cG82BtOzikB9tUCDBYhvVe82J67Cre/fAE74MuKizkqigHstKKWrc2qs8K9aX
kTZfz3w3NEzi/mzobh9UzAYgg9aWcwpv6mBbX15PjNIhQmEcei8wjVujXpaKwsDrnezOzr/0a6JT
ixytxwjk8MGbLD357e3EFPo/FB4pJoP8vDUl0kGZloj8MuYyBkWiRO9EqloHNfu9c/LcivwVz05p
shhzUtpUz+tVce7zphzeOJmRB/GoWqlvoH/0Xz4bPSjgfBBteDZvDUaulisTHp4Mtu/DSl/zAGD5
fMnTFrwnLNdryiTKP44F2EsJwpTgN9kjujUKe9OwoPTQl+rj7oNtJpE/RGPxfmoOySl7JwQpMDgW
SJJSjdgkc1Uz9J1ice0Hs0StxBybAC1J20cd5kjVeO8GMClZCqOgpMRTfbsqMgspfAHAS/TMTC5H
ywtoykWfkWiv39rrZPm2WxxR2/cOzG9WOVVTugPbsCpZG6NddbYyATw4XWYtaZ/G3NVDtAKaPmiM
Ej2C1z3L7jqligivIopc7saTquh59J0LoLBpEv3KBNjxBFexeVMskH4MBnBc0CWoLv/FKCm5JOhS
K91cP7N3EzSQgL10uVpB3u//GTzi7lhR+kBZsinISu1oodu9hfUsiTGEdjC9cdubs4PIDAzFLFtD
KrHlqcsE48ujMg7qop5PeuGtB6W57RP12x5BK1QA/Cex6+0BirLOU5cxWcMp69sn2XO6pNk0/JNF
S3MPdtC91KlQn7ymigJda9D4eX2P99bLknkdpeLOC2/q1AOdDHtmvU78j5O281MCrdy3zelaGPH0
63Vre6ulyMM8TPw3YOLN7takpmtMcykUkc6so6WJ79O6VMtz3S3NR1Wp4eJpS/t3NMz5m3529X9e
t7+7WnrE8GuhxhHB3+42o/+Use3GNaRA4SI9YWUnM+7zt/agab6yDEcUzRcyIvLzIgiIHhmFPNry
8gc98+0TYxbHyIQzmfWldrdOq/NTJmWXbui10FyK6aTUih4OS6M+mFoWf4zBrB1EBVt3yG/g7jgA
ApC5BYa6eTBnuhodH3kNzdxbThMwiiC10jxI4SiFr+/vrilOEvkBCC3q9rfLXSdR6BVNkxBtlOHR
jHP13Jdq/XmcyyOe444prguXlPySjvMWzbj2ieV2HeM+gDXaH2yjIDWYsvShyJSD/dv6PvaPigmK
VLwl4Iq2Y2NHkSrAN4Qa6rkdnxR1Rf9vXpTvgrD+MUVq0vBLs+gOooK99dkk6YSm/MWzebuVBhVQ
vWTcWOh0qhNEqND4EV3Qa5Mezh3cO6UgirgXoCfgJG5XGPUs0dKUNRw9yfaYnXmhMJDadwWNj78X
I8t/rO7iIMZr6WdtrV0VMRwUGQ980c5GSz1UScsFI/OCq8Hkj8Fte0UN+2z6oghTubeooSHKWi7n
eB1p0PRwtg6M7uwz8assIiGECB9F/vmzG7oWVq6rudBC0hPtogmhnGNrTj7MZL4H79mO9yOZoo8A
ZIDa75ZSV5RU3jU708JIa9zQ5R8XV0N0Oin0JWyMenjjuUgkMoijPFXDnB0k7i9XKoU1YA0y0Vz6
gc3lNJRqVhWr1MKW2SanuRDxV+Hl7WkR63p93Q+89LOS7UzSJadKULfYuL2kaNOWGSJaWABHCpwi
H+4HVV/v69qrfaPt+s+v23u5s5rKgAIw4fgDyVG5/Yiu28ImRCg9nOGB+a06jXed0/8whjp7b2lV
/aB0nnav8qX9tS7z0+vWdzZWylsSbcLFp9y9edX0KI9EZY5TiDJ8+aAk8b+F1Yj3Tpep59ct7ayT
6AQ1KqocjPzaqlIt9rC4i4srmlt9DitPzz4gvr9chVVS8F767qESTLZU9LQ6menkHZQrfvMznidE
NMDwtYizcFLBrG4xKUNDZ74rxyW0Mz02LoYdZapPxqcjWm6L+G1HMcILGNOl/3BrrZvOsiWYBona
p085qVPxrmUaZ+rHuvDqoLcS5vlItsny0BOr1w+DXfTUsBCrSq55l0at3zQula7MGaJLXkxlffDp
XrocmhN0iGljsTa6FbcHh+54o4m+4vZHbnUxW3cOtVqVm0fdJBd1gjeMKvvX659x3yo3UJdyii8G
GhVtjqa1itWkGPQLLLvp0i/D/OgtZf9vO5O2F2MZf3vd6M4pBWvsSs1PlLQpTNwu1Z6U0luYphBa
edT7DNQwro5VzuHcufbBMd015dBKc5EdVKlc3poC32e0du+oYdLV5qUGAR3gg5UAHcni4ANKp7U9
kUTP5CTYAZuzMYXQclFWcaaGhe1mgZGky8WO3MRXFdd+50WeEtpJ+0D9vg3/fDuJ54juwNmBLthE
VRNT1JYa3F+oztAJbZ2vqcUOQ900Sxxcu533mdvGAy2fKPo32xkMNR4d8ExKBAKp5gq87u9l9dpz
UdLryNS5uevbvr2fDVDxftmmTQDesj9Y745L58aTvYOJJy/autjEETY0ypbjozLjOh2K4T4Z0/hH
CyTsTdUg7nLwMO8YlCoqUsgXgBAg+dtDZLhC6EbTLOFgztUnUaVUuIUorwmT4EKFFPTA3stLKZmN
NJSIXOiVbmdtZDb1ODrvaujaiXhQSncAzmZEyDHEdneu8nn8tHSO/un1Y/Ty/BLsyGF5DnEPnUvp
8Z+FH+bQG25csa0DgKNAFraYQK+UX+KyLR8glXwvKwk8s5SDhuDLK4ovoMvE5vI5ST9v7RoZQd3S
8mLqVuc9ZX1GgzZL8vsky+ODK7qzsTemNldUzIOZZhXewHPTAkAbKpW5sNx3amtM5zWq60Az1v4g
AtldHzAjFba2FBTbQEPUinmocc3X1Coz/QryuvjpWLwnU1x4BzfjpSnySZyc1IWDy7yNnqfaFlbf
LW04EPcFC4Wit6sefzBrR/ljvwo+guMCsptriLLh7UdDQCOxu3YF+he1eVCgzHmuOtf0nURRPrx+
Ll9GGhKKga/hzktZi81rUSdIIsJbw5SjD9d6GntfcdrirM0pxRDOo7+UDMdDMwfy+/Lng1bRGlJN
NGup/ACDgY13u9RpKNaKkdZdqK5Jc+3L2f4Sj47hUyzSHiu9LwOCpO6uzOvhiUd0PfcQKU8jcIM8
EDMdjwPvsPeRwbZrMq6VsO6NN3IRdm4jFNLDol4nBFsK9TPNEbpemns0lO3lfXE13k1SWpwCJdPN
0bWZAF0Ya1SGwjLKACHLn5Nde/fp2HdhNRrrh3jpj9DqL92QtElkKeNXGV/ebreaO1GTE9yFmRIJ
OQZa921lXN4uWT6cEjkJsFkW/ex18dFE2ZduHh0MZPb52lDbaODeWl7BOIqi1KuwymOLyFXTrnXq
zhdlYBbiSqD09PrB3ttd0kt8PSGDxLne2svTMqp6zaxCq5jcMFGdLEAKLAndtTPv0jb7i2rmUct9
b40UFSGXS0lMHO+tzYygnZBPrcKomvUgdZoYnFHMZVLnNBCVa/+x8+PmPLO38ROT5XRelWhVOJt1
4utN7bytlr68qG5tH8Qmu0ujyMWMBh5OcoPbpVVK1tVRN1Wh2Zijj+gnRYSyVt5liGWgTuz9eQWP
pZH+IMpLIAJd6NbeUnV5TI7CVs6ZuHOz6teYVUwhbpGmbAfLO9jJvXvxG1XAKAji5q3H7XS7NTJ3
KEOEzqwvgo5/4DlJcqqY/XXqGs15a3VtFmSpURy8KnIht4EtTTo0+lkMAm+0Fm4XasJzznMoO2Ec
xd07uOnLG7sYs4Mq0wuAAX72mRkQIbdmRF0bi7ZYZUhbP0HNuRcnw2y7N24kniJGE9/HThGHMSDp
oBXwsuKU3TanYXrDHLmesH42D2iKeyeK/hChH703pPU3X7h1a3Lt3kFhfl2msEn7Jlw7hpmrzTqd
3bg/qlnu2vMIESBGy1Lp5gR3g80oU0g5Yau72c9CHZ2vta5PajAuXZH5cVKNP153QfsWSVp4wWVh
ceOC7LTrSdP5tHPTmX5LbS8ckqg5a+YigKK7R3T2nbcLkSFLltWQDSHNvf3G/WKC/7XNMtQKVz8x
BNkN3NUrr3Xd9Afnac+7yjIpjwnNIvhWt6bcoZoRInH5eG7svTWnZTo1ZeV8jLpieoP8Fz5vGQC/
vb6hO1bR3aIthbKqFHPabOhIMdKZR6MKUcntrtU8KnfFCFy2IuAPhsrWgpRu1YFReQE3F1TqWKBT
+LtDtVV6TEHnpquXN2GvOSMVDTN6m5XmT2s0hhNjVKb72NLF70E1D92k5Qe3ZGfJCDlRcOI1IaPf
qll2qBGtk4GUmTZFQ1A28AYmTyCIro/ZJ8dutSAx9aNBjy+IXrzSqBBRBDKkhu2LjS5LKmu2Ubsn
gMK1HdJJWZEFbkbrO7GxeRW9ES1hwei4d8UMbvhhSfvoq1eJpD7NtqIcvD3bPZC/RnpH5KWAADLI
7fawLSbtziLTXTljcrmm3TCEa9ukodW3Hf00VEyjqjiiZW39MkaJvZmISuUGSMBWPgQ1WMWKszw6
OXFcfmG3y7+W9pAZvj1cv60AQAKxSwn1BUhPizxqYGMRIYBTGG90RTH/LjyvO0WGGK5zO+bnzqgt
v0+S6qEc3QMHtXUY0joVTVkjNqXugNz4Z0mpMQwWo+FN7ySGen0Tl8a9IdTxvp4oVr9+c/csERFR
twGIIAkxt5bmtjImRCnAfpP1TL5VUpLyoWM2f6vlWh7AOXaNgcWR5OnfJKeNscazpnXVgbdba9YF
ZmS3wURnNA0MfV0+vb6yvXMi6bf/M7Z5vztvHRZlAFHe9nUN5NltLw4wmct/sCKzQZojhEXblkJp
L4YWjRJxC7PmrCeddRe7vfPhdSu7GwcghA417wTn/3bjnKlmviq4+RMyh8VTNInP4OGG88JE3oP1
vCh1yaMnxTHB9pCAvmhFoXTh6GltQGAFpUpB1Mj/aczSC3hEhoe6jbWgiVDNRoa2uxjt6L4nUPpT
9Prv3/AbzwG2iZrpJiKY6qZI3A58PnqRyf2sZ5qvao19Rdh6OWlCWe+V3pwOXs5tUIBRoi8IHwDY
celbAnVvp2asJinOzK6HU6G23RSkJZ40ivT2opDSHnzUPYOE0LK5SOEUlYbbjwqtJUoyVJ/oQEfw
nRqopWy3fnJXW7nX0sOZozuHCGvAqBACJdTayjOMIq/TwfQQDe616s6pi/E+Nhf77BC1H+zlrile
KKo/uBYmb94urYzG3Csn1z1F+lSeNKNW/YZy9LkxYfn98dWgHioFuyXPDKjmralutskC8pFVpc10
jWvxvYYM8KR1JEKvW9p5EiA2o3SDmhSjULZBTp8qo8bsFxQE2tx+Wka9/Yt+cAKZzSo/kcbaD2W0
ikAVU0TNexIH5vf2lBHPvEdAGkFzb3xA1C4NsG2QqgWVtbPWtc1lcrPu1C7z99cXuuM5KaZRgqXu
hIb9FiQSM5vImWd8mlfAb25Mxftbz7z64DHYO/5A0bhzUHoluuj2w9V2aVstkiynvp2Kj31bxNdE
pGNgdoN7p9G6C15f1d7nAwUquxTwqlHvuLU3MGDUWS0ar3k3DpelFsrPYrHzJ1UrzZQJPnF3sUe3
fBvZQ/NX6XTiaOzKi1RPehipjyn5rlzAF6XmZPJsCr3eCQq+Ks6T1UZB1Az5d6Dl6uc2rstzqomp
O/W1bc4MtOn6kGGH3kfauQXTf7zE+ZJ4YvwPB8shtWZwgMyHXgglRDT4+nL10HxdjTP8mcV3DZSH
GjqCB5d1J2CUol4w66Tu9wuwkylUN0WVwjutDdoDeLrae1riwdV8S1jDY512Rjg01tGB3t154E7g
nGXrH0TH7bfHzxpuB+n6lFdx8jlt9PgO0ar6XRML+0JmVE2+MetyVnqtCl+oVvk56ZnWDup/XCnv
qkP1XbWK6AhDs7MfXDSKmuCDeH221Y1cmPkwRI13clut8nv27W7tMBgvFDprra8Sv2Wq6/n1m7Dj
SfDNTBiRBU5ZxbndDatuMpHRzT/BqlzJFow+nCxrZJDwvJ5eN7Vz6SiegO6wmRPD+Zc/5VkgO1mg
1bWCN25KlDZkzDa4B7urIVdnfdCTJlztvPxsNkUeFitalq9b33FkHDNolPgxEtNtB6sSXZ/aXuyd
ACwady0z3MkVp/jAsextJ0M8EfuQ6jLkBbdrNEd7NaKMdxXq/LfSKsVnwRl8YEzqERFqx2UCuJIw
QamBS6B2a6lJGjGXBXs4glwLqgYFmwp11cBZOznLu0nvXt+/PXsQ5XnASTWho27eVjVpilY1Og+s
Sl/AVc8+dUy7vyhNVQZ1nh+1kn93+J5n9BwQxr3KDiAy/RSeNuvrRpHxkVrvNJRxeU7iZESS2emC
Rtfr+6VT1ru4cUe/ZZykL8f8+gmiuW9zg2PrTZ19N1j2TwT29GC2KaIze2862JC9T437cLg7fAH6
MrcfQB/Apnpe7kGrTAyOs7Cf2sLMfYCLUfj63h+Z2uxFzqvZFSWmplwtrqnmFDTtjOS9hRTFwSXd
uSbE+oS80Abp9269UCziIZ1Q/jg1ZiYu5lrS8l2V6uCa7BwmciSUI5EfQK1rq6ghgPz2NQNCUXlV
+K7l6grfEZ0W1uYEb6l37X9f38Ft6Vi6G/APvwtuKlCITQJI53WNbBvNqohJu581l3qUE+VvlTpZ
vi6U/x4RW+j9ck3yg5XufDqiNMp8vxE60Io2p6SyC92bLFYqJxi4aB34Hs30R1M0xUEVaneNUm8J
g3JAoNz0Z/41XhZKp7qITiOiO78gYKC2Fitq2aAi3aRfF0voj06rRNe26dvz6/u7u0wGCktqHCiT
LdlFDrcxHDRCCPJT/UuzgDNaXCvKfa8aj4hEe7bwexJ8gfYxWN7bdVapYyz2bOMZ3EL3mYTq3qdZ
du+u0Jv+fFUUXmQmSE+ZUO3WEoMZZnLNOkIGLWmUkHIP0MRhLKohiLMxWQ6eqL18G9CDnBOC4o9U
cLq1p1oJg4jdODpNY0W50ius/m9bTwcmfrmqr6wZlJ7I/rL2Tc4wlsIMyrKrDw7sjgPgN0jIBRR1
WYi//Q1xJEyIYCVrZmbOXyg/N58b8ouDpe4EO1T3aQ9TvPvN7bu1wsOpVHblULgbCzUN3SKuYNbB
sGkG7WQiLmSdFa3T/nQuKm6AoglnlJIGEedWdVHVqyxLTDU6rVpr/W2pk/0pncSnPz41N0Y2X9FL
43KtNYzMRhdBOeGy6VUszkUzTf++bmovmMWW5Nii3I7w4ca9ZF0RZY4xRIiQL8V9Jmav9Qenzz/r
erZ+0xQ7uV+UObs0k5F+EXo6B0Ds6vi+c9uq8HsVMPw4LtXRIZJL3DzeBApUTygEgwnfNjmUKTYG
c9Wi0xBr6YUS7nxmSJ4cvBQ1ft4cSarsnSapMEaOKjv126zFXbTRYsQA5nQRR5nfQjkafMpk63il
Y+a+n0eqVY9AKLqjOGXHGQHgI3DnvlC5edFNLs3Zg6mhnNzIBJiE9P3HpMkbhmZli/nnEcfvPjkS
4hJ3sq38KYqTT5PRM60916qgyxqVcnDShJNWJNfXD9beB5Qt+f+Z2ngBDXK9W3WTgrRWYZzy2RvO
yJOOZ08Z+qAkSTuwt7eNFgpn4EwQxwB/eOsPNK+JpsZaFORwGjrlkWb+1JP5r0Ib7C+vr2z3yshS
OqK6PPsvMOajE4te0/lii1ct31YDfVDfUNtvQ4M08azb+keZtqPpm8c+whnOFc0T029U0LEdlSTq
kGZzev037e22BLxSizOgqW6HhxtRr+SOoiqnzvGgcME8HN81TGfzS/QdrtB2hz+dzS4doSMxPWSb
5PtboMeS142iLpVCQTzriaSd7rs5jHXINKzH1bOK/+ASqXagQkQRl2rS5vMmQ0RDQUvZc7cs7tJi
YJ6MC/8lkfOvX9/LvZPkwPLhToIiftH0JCTPsinFI0Iajz7nafUVAIt31hzxX84sGEzIEXThiLc2
vlfz0rVI7Fk5rbPufF3G+Kk12+mUJPoReVn+n7buFHQFYHpQQWBP5ZqfRXaLE2f14nE+slnvTnVm
dn6kzEc7t3cKKQVDTWLj3Bf68aSYK1Ue7qBpL+3F7abpL+CBka/kfXYWGYTp17/U7qqoCUPBADTs
bDNyRXWGZZJSjUNWqafZSZunYUkBpL9u5uWBIJEBTQCkCTLXi7qKuqJWWCJpFFqxXf2VtwCIg7pc
qqcsXuvuIHraMUbUBBGKx4h/bc/E3OszYzcrEa5asQZG73kX1YqcYHT06SDcl8Hn7aFAoozpC4Az
pN76FixSIzcAA8PkTk2G8x32mriU9aR2PnMjh2sMjvdOa6zB8lfL9GY/Mpbp4Fa//ID8AkmegcPy
m9V2eywZeaLHU+MpJ22e8oe5L7T7tEQ0//Xv9/JYSiuSYiu57S947cbYL13a5gLsjUCASkmKv5EV
zdMwbmrlk6KViX563eLuRyQuRf5YYkK2hapoqRnLlPWCMlTrXdM1idCCaMwwpsfxx086i3tmSi7+
2c0eFjFVntmKsK2y/NRbZf+mjkibdGFHH15f1e7XspGs59DoxBGbIgIjBnQ3jQcRdrPL4Gmt6z6q
wiv+w4LoLElfL4siW17T0JheacdIvVZJ611iq/4hCjGeE4eB0K+vZ+8rUUCmzSpj3xegizYyVsOY
IwFfMxFXW4vUD2WdFJWvJpRw/9wWSH9JyeXV5A27/Uyam6Tq3CvKqbHV4RQDqrvrlm4ObZB9f9wu
Q1lFJp18I+QAtnKQZmHU8aL0sSyFFHerMMRdqzWMm7LmI9DM3ongQQbU+7tAsR0Ao9qT0KpBj0Mo
qX3Yd7Mm1eya85/vnZQ3kHV+ANNbGqopSseMkiYOpzZzoP3bvW8z0+BqNOLI++64CgkjpcRMjVky
RW8/0zh78USHPwlp94s3PVN1zoYyOWFTFPkFVJL9/vWl7WwgRBAqWTQB4WJsgboA0DPNbqwYkIs5
vWOMjnhklrNx4ABfZjeSm8RIC6h0Esi1KTSaiiIao/WSsNIiIxhaYwxsQMMQ7lPlvZ6KJEwInw9e
l52tvDG68RYiKxoxxk4S2m1VAS4ox/fZnLUPTrFO39167g/4kDtbib4yvAueM9rR29kdw6R3ui7w
6kXXGQFf0rsi7ng08minwiJV9+ToDlTpOPabE5JWUnYCDe5wVVcljDy3C2anjcIKbxLYqaJfx7IU
lx526D0fnKnZejaFr5+aHccF+Zvcw0F3Vc43vT2l3v+PxxNZuFh1fMrXary4vRLRcSy9r39uiuwa
X8z7DJxh8xXzjvYb/IA0jNSivdazkvirVq9B17ruwSl1+dWbcESO7KLWCcuUzqH882cvGaQ+vaji
nMEZo7vcc0zaJwaRZJee1/Rdo8rSw1jlCXFegXrC68vcOazYBhzE3ww+2n5VxHMdTVhFFipCsUNj
nSsfWXktMBoecb2ejkRB977gc3vyxj5bayOiYrFM7EEY7gI3narAFWb7oA9GfpAY71x+qjsShgK0
kXBOvzXlTkWv5oaXhvoaq9/mgib/bObpU5OYTunnVAL/IbsrLq9v6O4CSRBpC+J0XpBoB+68lSK9
ETYW2En+u/wOwIh27zVDfLDAPVO4T6lZRMeZNOp2gWonk5HG49tNyXSKRJp80RXwDC3yywem9vaS
2AfWNcVxcFrSBz37bFVb5G1HtzFk0EMJU7apzkJlJEq8jOa7dcqqiw1Z4SDs2jubz43K9T8z6vSW
oTARhHvhqPW93QstqJO8uq+GIbl3x/5IBEe+Pfwvt1eRLiv0dSn4SZX11mQ3Tp3IohkhYyYNjIaP
J9KY9FIzW8bvYq1AuiVSoziIjHnpAmoMXnMaRFOZJ2VO9ZNgMsbsG/06236TKs1HjepEhKKj0VT+
NE3mtQBL1wQlLJXad8D1/tsqNqzPcjHF98UBcRw43uwVfld5DYN/PRTL/dp0eoaSMd9qCpZkaUoE
XOIEO0k8T3dAG8ua09Yb/4x51hTXeYzc6aT3g9EHQ81/iaEMxbm4ALfkT22d3alWVnRBUQv9a4KI
Z3vq+3h5hGEq0ssgBuUfa7G8u9IWWedrc5K4F8GqQ31IwM/31TzoAbFp3IWm18fMgmD+1qlW0g6q
RNdqNBDZwqvaVaLw4T0jkTR5MKj9Dg2Rt10Sm/+maLC1QZ8i5AwUf6yba8mY79h3G0VJ/TxR14cx
iRUDzn2aqleFzhrdnxH/7y8VicwlWtz84yg0NJESIZxLZvZM/+rc2vtp6kr3g5ZrJlODPr8f0t4x
H+rGTWJ/0u1xCiJTGa9ZbTTao7vY6pvMVifjIZ5X8QXfoD+NazJ9K4sk/xsBy/YbjbV69JXOVT1q
L0b2xquocIVRZ9HAjSzF/qY5uJigddxJnNUWb9Np6vIOlFVbX5olSZ7UDj5SkEVjc2eiSoFUZZ/Y
eTDqY9GcxgbdSl+FIBn7a9EqPxqlTAfGBteRTsd/Wq9NbeSt70F0rAMFBYL3vUGn8W5do3wK+nww
nHA2nJJ6AOO1EDc2Z0AAHUoCrg+vvv+ixV30qC1Zn5za2uy/prEySyRM5ojAncf8bYPX+qWnnr74
SQ1m8G4E7PFdHaY4C5pqNoy3+iBSBnGIHBkvy83K4aQlVfEX87SiKli8dbxvO9HXJxiK1XU0Stv0
FTWCtlOvQ/k5HwUyG10TzX0Q9Q1fQuQNc0too5i/iHNzOogwi1rfHsT8l81c9ui+wNgPULVGEaAW
TduRlzOyfPpwy/cJsYeHrGzsn4htAITJvGitw6JAcyjM0FDIQsMZqvedZyiO36leq/rC7uNzR9Lr
+GlkDf/q5EA/Y9Wb7icryvKLqqz6p94pGMCgVKXdsSeRGtQVg1WYeMLAXLZVJEvg1LknUMJVku4s
4nFuT1NRaMl5UceyQoBQz4oAwZNqeVqTdLXDfBJ2gfhHZb9p82lwfaJS9ZuY1JJqO2Cb62ToWeXr
dZb9GBsmdvlLUSiMbx7Fd3jfy0er14mwzHRetCAn0X/TdTQEAvg8iflDdRLPeb9kaAHVZOTjyXSa
HmKfWc9NsEarkZaMZ67q+Lyk6CTyNXiAg1KMNMSGwWZyJG0z72+zVjTzKdJnA1Hwrgcz4PfONOXX
Uddq1HyUrol7H+yq9a0YGOJwrh07r/6lgQjQp4X2qoZ1pXvvBi0d1DIw8zgyA35EVN0LZCAzP3H6
eHoUmbaOPj2y6Y3TZoqJ4GIF4GBS2jb9aikm7ZZZK8uJq6Q4V1j27egPmtp1gZNHUfdpnE1juVSt
GDJ/UlbrF9O/xFv0eezYQOpRW96LDImEoJk6RfhuPc2i8Z28yL55QMxbH3XJIX3XI4vttn7VOLH2
IXMJDILVTpPP9aApnu+YyZgx70cb6YOgM4C6Qa1MwCW6ua9OscgNw3eXeEkunjEOf1mWiGzfyYSr
382r4lV+1kxOfC6WZNbO6wrX9rygfqu/WWD1F7/GVRPRR6ONy+5DFVXmxxWwGjLPntlXj1aq68nb
3kU562euRFr5AN3Rix8ddc71r8jb6O5bd6wz7US8rXyo67jOcQjCtIF5dGjtGfasG4G5ZGly6VQ7
++XlzvDGmrKpv2s03M3ZqVGUu/OcqikuTTLEDcIVTbUGpZ3afMRE6dC5tqf+YsTRlJ6t/2PvPJoj
R9I0/VfG+o4aaLE2PWYLBIJBnUxZmRdYChaUQ7o71K/fB9XT28UgLbnZ572UWRbJQABw90+9ou7h
ozZZoB8LqzSd29lvmj8WrJw3ALe+GjjUWm3fVs0mPvTGorIrP4f5dOj9MnwbaNNqUjprzXhcXd39
4eug9RnHFusHQ+lJJDqfjfKmUOXiHyO+j3PYdIQbjbtafX5l+tkUxosYjPIkDBfxXR3C30eAQcpr
xy29/Ouqpq46jK23bQdXiL6PTSVr+60cyrZ4wwIc6sRXjjCGpDFZbndBPflI0JYBwFOxCju68Pva
H+JqdB0FiykPgrdMOQxzSHypm+zYqdJYDhO6cEiSyHpc5VFwM8NtL3PwMWapa9UksFpnJy5H7V9T
PE3NKZq2IDqWZoMtrjAWTU6d4bfjpmE+lOpH6Wz5Z+V4lUzydgiDtNOe80EE5jzeVLkdYpsZYefw
DsCXXx1a10c4HlFD7YBmDO1CbwviBZHcyE7Cgmh6OwV9YwA8xIEzypHmKZboD8sRhXkvhGVOn6zM
yIu0EhsMrYXmo+cc/bbZwuMo/VnsUBV/TBFqgzIrFUJRwXFurHX43cyR+zLigsFkfTSkMSHw0bqY
z16oqqr72AV9Vz3iaoASGvGZGnfAXme4oDU9q/e+YY5rIvuh4FREQMw6zEHbgZkrtpqY56w6Ystb
nXOsQh0MDO7HsY87prNzHGxBb36JyrDq4l29wkFrdOkjqgZIZwmnVzvHyDEufbKgjkw5ivtEkJh2
zQmgTBw68CeL1HoDKBbC/jplxb2e/GZNC52txa299N31aAhRHcpxEDdWVBvNqUHp00ysWeTfpop3
iOhLWAuQdoxHk6oc7DJVQukoBg7irYdCN9FypVwOuXiz83lLFrHI31cIzvdTu0bgp8ZgyRLdltqM
M1DNl0uezy6SfKXicJts9UlPRaQRF/dzJ64Wtd63k/KMC5g7dp6sHKkfo3nErQGVfXGPBipHbsO0
tDhYHAV17GnXLt+gTWOanPtYPsd1rsoIq3VLewNnmLLdZHTtrTkqaXb1QRlzax/XTGjckVEUEQfH
Wdd7ubSjk1gk12XcFf7iIn2qxJRQgfo2i3Gb8rsc4GzxQzaVWkTSTVkNgo0cvU08EZIQWxVKWzEb
IqyOolu89QYrBuleSrdw7JNo8UU/edJS/UVuZIrvzqCpWRHSHpvIfz/0qz/UpEBaZhGQtSHIY7fy
2uh2cDuhbvuqcDXfrYfsEtvBtrphvLqBMfxOujr0n4Kh77L7rIlyzkCTPH7OY8OrdX89zfZGYWsv
Sp2szG/ucgY5+SEY6kJdulko8/HAf4wS3+y88aiDWzkdJgSm2tQ38GOKqyokO+NwaNw4Hy3a6VCE
ZRmvUYOuzzLpsDs59GyNA0q8zvwWQ0X3g8WnbRcbk5o8Xgx7HNOGfdAfbXMNv3b+1mcx/pxdcBpk
jmKxchZMlJ0oy6br2Y3k+2Cj6EndYA7A1LY5OsiVJ9V43ythmPHiB39i9xTK9AEHRBFXwpOcRAYa
nrcL6TMCRYSW6WCNWfndW4JwZb9U3hd7zrwhmYMof5DkJPaBmYx7MnwTbZJVRLThKG8KhQa5ldmY
nrjyhvWXGRdOBacljmhX3Esn6paLVvKzNizc+lCDoPoDpXQcrXo6p29Ld14+q7mp7gbhUDSWNUy6
m7oXLvnHkOVe3EWzHk6FKXOgpR08FTsrsungW7VTpGiUuCKN+sn64NVFMMbKXZlvQxlr7xHuhlVi
CHeMEuCM9pthAe8Yg7uO1AUl2PBj21RzHekw7E9LI+bf0QyKbqs1Ql5fTyDayB4s/sKfolWeyjo4
ytox7lu31RzBhRNeatzJftT4u7UP4aztexamM1I45MY7ph9BQYon6isGINkHtzEaGddUE2+zOsvN
g1uO3Xtuyy2ug6LNuUwZmveLsUZW0hqWuo38xbRJeOWWXfvd4n6SJlkst5Kt6lStfuccpONB3aV6
2z6hn82OdyK9uhdyxFzqcggHEcRLw/s5hF023lfrMAZxrascDmU38bRNYt21Odvm99bNa+Is6kzf
cOiwfxhdjkTUqqLqdlEDkS3Uk1nGYuL4SdkK7u8VtultOkCVwxNXeZ5ISioeL17LCsS/G6ottvLS
ugxHO+8Sew5z5E8cIZNoMSc7cVylg7R2JuumK1mjiHB6WRNXUmxNMk5B1p6i2XVbmIfoaKaeXRlX
1BNGfvS70f9eaIOp3zaNTUk9vYmaCNMTQzanjeQdmRiu0nkrPesoiQAw7mhJPKq1W/AdmpBFuKi9
OvumNl1RK+jK8VLQe74fdzaDS4c6Nwf3W9h7OWX46ztHhhb5JtTb696WfDYzcFOghNi2flJvq7jY
dDYvcVs2TvVWT5b5HYsmXyf5ENTtsfEW9v9IKV2xf5E1IS741vc6iER+6DyLJL/O/NaioPeYrXRt
Fy2J8oUtDhX+mnVsAaWf42JpJzcRHaijOJBTjQ3xPANXM1oXUO4g/a9TocclJWznksAsBiu2InNw
Lzqcm+u0XYZqSrUXwIYuOxUlRjtlKy8Y9ZVTUfldFVvjqMPEd/NivFsy0d81qGWoGOZ8FN5mFLun
STTOJ0a0mY67WXYSffXIeVcVYJ1Szyi3QyH22OBoG1cz0xxJ6+0KJHKy6EC/9V1pF7H2C7e6agfa
jTFUMPc9Hk1yPcm+ij5Bu3HwqM+tL6YUrbjZSrRIiKnb0CdzK5wHu8U99U3V+v3XyjVEe9zIah+X
jWCcCL7iHx3wWk4SnOhv54b+U0yWqMrTanea5+kYZRcDcbIVXN6ujGIZ7sRFu3TJWNrN/9K3y5Rf
Cdli6uTPoTsloO49Wmeu1wSoPCySZYoFKCHMlyK60+28BrRzaLfcI+ZW6xjgoXyw8ybbjrO5dI9N
vWBiHXpLRDa1ZB49Icstvu0VCcGNE3s+Uu5OPwgEVon8UVsiOCM0D8QPl/LoDQv+ovQDtkOTd0Z0
7arCvgcKZb1r+8gsEnNa9SX9zYKqKQiqh9b11inubURNYh8VSTcOPSE/WJlbfrOd0X1Ui4roVGd9
d7EoFEkSSjZKcZfq12MLRsNVHW6TjFUboq9Vdr3IOM+t9ZGzP+ywHtTzF6czDcGz1zktYFWH982u
NMVgtWi+d+6s5gs8S+Rw4Jmij+7nvv022zobM+1lc5rY6FCBvXAEuUDMMx6/9mbV6riafL3EDGm6
90HYqRsP+GAXt6yE+7GrxKcSYZbHsvCyE5msMaNX11TkHtK/rOdt+H2egI3G/RDRJGidocniHF80
+riBMhoSxtq6UqUoywunsXN6a+OWEf0ba0FUI8o55qp5nMtLHy/TPhnkPlXrlEklYDadfaeaYEX+
v9DTyI271omH0eaI+Ttun/IZ0zu8bTwibOMM9SFf545VHxXjQhqg+m80XAKTXCRf3lYk7y0mA2gV
xNXsmz88Gt15XPSVCMEvC/mtAR/ux/04UrMu4xLejePYoSzXVNY7xzCtL5EoZitZ1Gh/VyLqHioW
/JZ4gz1d4VzeB4mhyEAufY0+Ib1Jr7vCsSYKE6NS7rFYqWuxgDODOa6tcPHToM9mgwRtblYOp778
HT6/+DREVv27rExaD9Jcc++osn7+JqeiextVmEHHMvKlffB6z/+cFQtmyQPNpo02s2N+K93auZkZ
is+JWRiYZmzBlP8I5458UFM7cQ7YnvnZd4qellY+5aRO8yBvfMRcDAr1ervBk3ErkinamNLaUee/
t2TlXtr1VP/eekh0pIX0/EfSrZXdaAz+O4nLeH8ozLX+xCij+mYJb9Vgw7vpqwXnxaatsJED+bjT
FsAzNTNffE27b6sFXitWKlo+AudoVAJT22eV4ipgp3nfWWRPWUPt1stlumgynPXQ8PHc0xCUuRmL
ulvpiYTaKA51Nu4nNs5694OwlpxemRd+X4pBPk7gxGXchiEq8I4aS0Dy6Ba8hdISiGSVw/DdlJy6
KcvKe1w5lj8CGus+lp606T6UHhlEZnQcoEIM/ZgEZW3M6eZYeEl0QcW3rkdphjQhgI2iLhRNxmGJ
/GEPhWF/2U8zR8GsnfI+MnKUrfxAzYd6QkcqmdySIDRTED1aiiQKjkfrXTa6wQWQMsf9qCrGeHde
TWGYELBVwPZQDXqqqhALUm7oVV2aZbnYb1o3YA1tE/ZTSTHP3r1UG8oUji7K8DTS7aW663y3uHJo
MopUFZW46p1lmo6NaagothrTWxLtT72VhKhk12m/uP4U29IPvjKKGXkta6ZtWjYtojgWLeaLqLJm
J8mzbYFWXxf1tcAuxbh1Kqr8w+RERh+HyqFvE+Wey+yjdiyy8ins6InLang3T2ZdHnTnLipWTaSL
e3r3+Rdlo90JnrZWb1TjWQzWt9a/b9pe5JeCKP+264oJ7GJB8p9CdOt0LMG0S7htC+lqa3XumCAm
bF0oqSuRDuvUvBtVQKmql4BkPiPrGJnb+dFthx4m6mJKzXfA++kTRbCPttjWPnHNE14wkDw72Bw3
ch762KLb+M5uZ6M4RbKqPpMPUQcaWR8gLxrRlIHv0UgOJIbCD3nrdJ/L0M0+6HWZ/b2LjEysYi4R
JnNFRZNsUnpXQVv3U9LkgyanRj+zixcStOZiabxwuezo1H3GNcF9yI2gLpOBaB/FsPg8cTBny9K4
S2b6NneWAC0Mmi9WDAOZDlsbesbnhfLivtg89X6Y1vpNV/ckV23Yhe/ZVrykPszq627OqO7BS4f2
WzMyjPISZzwHtI7q272u8Cd+x5iuZc68ZbUExE2pXGpClyKimsjiVo+q8pCFE/N7PAP7KolE5V24
+WRj+dDWbkeI9LsHTo/2TdeKpSIqAKc+jJlnpY43tA59rMm6JX2b2ErAq73wZuzpkd6M1GwoBCHw
cfLmZXrwZmv9olutyqtISY7BXEv7JBu/CJJ5F0JPuswLH43Bs+5zjhq2cJ+rOhXBEn2Adm/Rhy3b
4POaDUAO5kiFLLBMB+9qObYVmtQ+eP22GfsgLiPY63FY90FxUc62to5mSD+A6DbkwC9a0WT087y8
jp0x0HJPY8ML0dG+OyzVYL3Xris+eLl27zCnW/HZGE06v12+rLiX0xiMsVGoerTBjAidjagofh+V
zuQJdEyORn4kvq8lEMl42AIKIpCFZnMMx0yYqd9G3n2rNJujWCqGOH7uLjQ2yTXNw+QX/UPAWOwP
1x6mCj1CEiFOdvqscZg3OkrElnvfhKuqb9jaDDmCxZU+5Tg61Tddq6k0bUIApYsfLFe03tDdHPNA
lg+ts8PdvXbsfh1ysrPO4S8ENKMgijyd7Snb6ppiwHQKok97Q/XYvR+cpnwF/fHipBQUBqDMADLI
OardLfAFqbNCpKh93jbNDDBIFxdguPyLDKHjpIvC18BIL10SjAuc3B13AiT06Y1N9mr6QzSX6Ypk
0d7ziuzDoLzsgJgzOUsHjuGiHMNfJ2zi9moxoOGhQtE6hw4wtswNBkb0w1qp02nEGd6IAnWjtPfj
12fqKLm4QFx249fgDMZjVIwWqswsU7S3vVOFG25SLo5mOGPIi3/jUgi4gIECmvlMyMXWGRUq6WEq
iOH3HpOpS8/01tM6Oa/xh5/jdgChok0DsGsXQvDPXptmexI/gypF1aJ9g35Od+Mqhrs/v6HnQ3Se
mgM1AEUOdydtP10ciNRPmd5VGOlOHVAU10c/ZHfmnfmNyaTzytV2NN/T+TmsU+yYwTGSiGAG/PRq
0traqOyRcwragvnCJsIjCgH3nqaiDYppPslICWZ/Krtw3OU1FtjzjcAGh8mD1diu1HpO6Sn03Ghr
QV6yzhgUimharzC07965EZ3OzB+ozrpofPj5A34OGcDYzgY3j8gR9jnnbNuwrgK3DSOZgqOckrqW
ks5tbRDv4SP88qVQlANJyfUQCTt36VmyqJiMaGpSlFX1RKma40mcy5ahk+0H1SuyVM9hSdFOQDJB
mTMzA/Rx9i730b4/1pj0Zc5wNaNdcaCmouETMHBtwvZtkznOJWz3V+7ypeuy8XZrcZQ0KcCfXrcd
EYSl5BapUzXB7WSK6n72N//ApOhd0djqoq3wu7ZXlvKvP94QyqId4dQDI+zswqU5brtzr0jzcZwv
raneLu1Aa1QtQkFv/ecXe/EuQ9DZAU6ZYIr3nfQXcAu93sHXchGpJAZDedKWpPPTmMdar/eMEIf3
bcSklmHVawIaLyxYiOE7QBuUPYHq7L26y2TD4TFIvj0TUFkzORcD6TUIDLN5ZQm9eCnU3VCX4/xi
i5zdZOVxipZyf6KhA50OAUrPGPN7d+jbV7bhS88ThQL6WcR2yMrnJ89QkQ4anUjrEMFVtEjlRW9M
HRLDtvVxcnr7YrU9fUBXbnplvT4/YSOSip18xcXZJ2cwrMwcxgHhcNardmnpRIV57E1pYWFZeO+r
XC4ffr5yXkBickEXm4hwF/NE4ezpU5VCIW2A2Qd2ne1652RySWpJSZZLvLsyq2ZMR7PyshFyPhTG
FB11U70m4fyChB5fAgTmDovf5d3OohdJtEJFoGjAkGfj9Ubu+U5Hqv5Rbn2gUtTb6VAVOVrc8bQV
1LWwyob84CHzd4VuC5Pfnz+UF1Ya/G2UKHcOCbrS589kdSVIiK1JzRwpOXBKMym/713n7Va8kiI8
j9sEbVj+LnGVvtf5+y6AQw0ij9o0ElMU66Kfr8E1mK9snRdi2c5KRZ+AOIr14r7q/nI+dI3anHBp
uCE5kvU3gXjstmF872U+TNQNX7vRGJZ3v/4UgTR4FiDf3Ytgf8p/uSgT6JmUJ2zSrRjmpAsX5+RG
XXaURde+gih8cRX/eQJFPEgW0NkNGhiibSDo29Qt8o+9BsrrTJNMwO60NxhxZCcbwcQjopfyY+ds
YyKE3b2mKPrSq/zrdzhbxLlt5M6sIu53QTyIBopobwpD2L9+Nu1e7Kg1Ay1EROXshDADLJFXph8p
12IQIc3qG5NhTGe3yf0G/IIGQFVPxWfC4WsSyi8dTjzgXcEP42eEaJ++UUiRGydF1aatcPVNGQxg
KNdiBEeImp8ygIz9fAW9eD1keHxw08ir2Psx/ZcVVPZw8w0xokJrijVlNj8nnlH7x8kDfqN3Wd6f
X+8FTirlHJo0uzdqwKG4v+K/XBCGZm6unmjTrBF9cVmvXCnpbC+7WWe/uhsXR72VEkBOi7cNvs0z
ODGnNjY/tt0pTPOu8a4aXduffv69XlxZqJsh64kYuX8ug6dbzykzdCZTDJbrL4aGUm4g9fxKEvHi
08ZkG/Q2MY8u/NObL/Si6PnaJIQbXf8yMrr72prBotHXvR3pI7xyyr5wKOH0wkGLyBMj4XNQfOEP
gzfRBEwxRY0uba3VESCTx5yMdM3MlPewBWM3/epdkoNCf2EJe+go2+dSpdtQWy59qjaVbZ89Bl5V
f4QUtd711rJdri6E3Fdu8/nZ9OcV4VTjhkROf84aLRrEAMq16NLAUxVCvJ773hURw7JwC5ISjHfS
Cpb3uioGdVYAaLIBAfvzFfQsodm/A4qpPoUvJc055FqNk1tVq8HCNgMfKastvKrdnek2MWFvRW4f
Q7MPk2oQ+lcl5bgyDA0eOToPfIGzVQVwxlFZJdEmx3X7pNWQp0BPZdyvM95Qk/uaRPizVbxfD8IW
tvScU8/yGSLomq9b0+F9Y1dfw8LvxSGgcfptQ291SOxtfM1V49k65oo79Xi3SAHBfS6ysDQRsB8a
NNBYJvzoAl/eTwVw1BIbnmvAjMEdiMnglSPhWYqyXxQYfIAuEyXyuR93qac2RAyuS3UftnEUbXAj
wSqR4ovXUpSX7m8P31xlRyg+F103bBdcRJuWgSmG2DOaoTkhG2aFsbOZ6oJWYf2l5eFe/HzN/rkx
ntT/3COSwnS/2KjIBp0tnW4COgoAuE8NKGNvFY1rpmARjuCimh1E0tCr/ch0r0qHPg8/0UpowZdM
WX5TgL4GhACUOy2oRt8VhZWFsbCBOP0bpwlUqT1HpMXzjPxLy8+ZCj/r0rDv2pPB+CylZdBfhBHT
nmJbp/ufP5OXVjcTVNpkpHN7GH56RufRoBqXvn7az8OaeKsojotRuNdo1tVoX1Wv8WL/XLzn74Bo
uBPeTESXz1X6er8B+9SoPs1ml0GzmW1vSC7y5TrDwOo+WP1NpeNaOJ+VYQd3ldk2b3x7GrO4GTf3
oZf0q379kaO0yfFNpKJleB4MJ9UPk2yzPsUFt0kj2fUnJi1FijCXdQzAN75yfr+w0yzkNzCpwBAI
VtNZvsV8wmlzc+aRV0550qP65q1+noYo5hx//nKfhXnSOXjxFEAIu9HFO7vS5maFm9vgIyqSZRn7
Zuk8opT3msDh81iwrx9UuHile2firLrJZ3xb8P4a0rrtzSOYXsSlHce4CjeB5KIHInPIAueSiuE1
darndd7e4aWu5iSBHobs59PliwN61AWzM6QO2CMK2xoUZhAUB4We1ZT22vUvVTfr1C7Ic1wV9ffF
oOXvVEivme4+f6uYIzr0oizPYieda2zXM917EwQmAgFhdjKWefkjotn+ZlbeoF9ZsS9ei7yS8poR
PwqPT+8alFFI64JrhYOpYrE4iO5a1RYv61qnP19CL10KUmWEmbgF6ehcX63VXt9toTek5irdA0tM
XNpZ86G2huqV0/n5Yt13IdRLtIQRrDw/iQBHODBbIl7lUm8yZg4MCaSQeZ+/8vSedYFZM2jKWzw+
3MCIB0+fHmyxYXZ1hZPUuH6Uyn9v0Lg8bFMlU8/Hf3pzGDgFO9pwMIb6lS350vPkFmlK7Bo8BNyn
F5ed6azFxl3OhoiOI5iMS+DH5aket/6VSz0Ps3+6AuJczv4nlzi7TxqGVg8edkyDylNH0Zv+m5XM
KTWDrAdJS43kAa6JxldGTC/uyQCkzD+ve9bBs/2hMGssVsGMcybMw5RfNk1oHe22l8cWN8oDQofj
ZVNFERFGje82dwy/tnhWv3ayv/CwKfTo3ZAT0gw5b35vbo7gcN2OWIBoP4GDZl4FDdTcYYxem3K9
sHpZsixfdJt9Xu3Zw24wRyioz8d0BUZ1YMinrjsG2l9+eTfu6gs7cZQL0Xd5unrQILWIj8OY4tnV
XvTTWqQ419nx0lrLK1HqeWIAuZiKhuqN4Q9H7NNLdSjn5eFgs0sGMaahwKMzl077uLCp4nBBIeeV
bfniBbGANrkHBjTnqjFFuFggQIMRXAlyjjNs6oOovR/gB+EberV4ZXe8tDY4PFEVQz4GItNZbMSN
ucADppNoJOROUraeGSNraCYrD/WVHfHS2vCwcWVISHRAA/jpo4QgFSwiwi1j5Gk/WDMOYIfIr5jH
/Hx1vHQdsmrqBlRbfLTEnl4Hf7i+qOscCV4VhmmUqTuon6/5pr303P50yWRbBcwGzy6iKWiNPJvH
dC4i5GKBBxzzQG8Hr2Wf//x+XjjAsPLaPStILbixs4NEWp6axqXHDc51dttfpPayUoJqncrlFu15
P9Hl9MvSkCx7RgL0F/cObHDuXIbVVtFP1SxTq6Fyj8Z5PEFMfdOv0nol4L3wJDkHzHC3UiZ/OpcL
sBgItnPUyjSssP2YayzuKmjDyRwCs/n5k3xhZfAYUQYKdm0CZoFPV4bcKd/kTzIVmLm8AXcSxK7y
plfW+Qs7mLBmkZgg3xl5596efovo17K5rHNRr2lVdMWp7e0RrwWAPrSS/400iFku7WBUZTkMz4fH
diYdS6xapV0B41tjERsPLWlg1RTLP5oO//l9+V/5Y/fmHwWK/O//4t/fu35l7lOos3/+9235fexk
94f6r/3P/u+vPf2j/77vH9t3anx8VLdf+/PffPKHfP7/XP/wVX198o+0VaVaH/TjuL59lDQe/7wI
33T/zf/XH/7H45+f8n7tH//+t++dbtX+aQwY2r/9z48uf/z9b+je/GUt7Z//Pz+8+9rwd7ddqx7b
x3zsnv3R41ep+HvzN8JEhFoU/SgUCfbyaX7cf2KFv/FWiB3oDu8duR350XajKv7+N9f5DQUhlqSN
yBQvb7cDk53+80fWb0guI8uKY9oeCNB8/OfNP3lN/3pt/9Hq5k1Xtkrybc6bZbThyVqZS1u2y9mL
u8rTpY+HJoM1R9SJcHYigcQFFuL5pJBao6pfhnhR/UJpUCobBdjVrmL8CYRPSKUdfBKWXflpvy4y
nYAkQoXPQx+Kq5JbCvAVxvImVvM99CWYsY0/Bj8QoZ/hfTRNJG6QcZ6RdvbwYx5sMUCrdsfHwF2A
hOG3EMDCVN4hDLJxSDSgnC0e8nm6d7EqwBB7zZo2dq1q/SAWghNKO1sW62FgYhRqNzx2EyryiTv3
zgcYudMAB0AvXmJuW1XF6zJ+WcmAb10nB3TTyUB+cNwhKnFe6EbExDOXOaQLRKVKBOTImKlLo2PD
8qAogokwT+DVnYcO+YpHfwD5n1ju2F25UB2rxCg6krgtLMPPALo7ukWO6oAwVEHQH0AGogg1e15/
w0AU9V6z7/Wd2EGlF8HAkeCMAp+DaEPX5OSudv5eALK9Kk04g7EUAqfIoHaau5qh+pgUPO7P6NR5
n6R0bIUG99pdB9syrTFDmQ6yQlT1Q9pHXWrNdr8mQ7X2KunNxu94Nvb0BjfGATKPO0wfBgNmA2O/
dUX+HxEAQPWZrGBLg/huoQWt9R+19tzbxVvq+3xynW8ejEZ9QfbqqTjsdOQfOhh14+0KmPTKLie7
4vVq6xQ1Fk3BMFoeADWFOm23pQEtDMMqnubCN2jdjfJN2y3HIdKRxXsu6pvQcMtPAzn6R99Wppei
3eBcBRAHXSQGoFYng1DGCpkuehvUhvjIAke5Eo5gtqShQV8uNbIWsrfMvD7CYKMex7saltybTY3b
td1v4XKI8NXTB5fFF14aQW99bGzkU/TkIeSF5ihth9wbMPPKMwqtJDfyr5BadXUw5Gx9cMHxfy05
67cD7GLotgJpehjEk6v8BNBf4NF0jXYeVx+Mn01zE268Kb3c5rUhC4ijzohVWlert1D+stu5Wk2u
EYE9TCBlNXNid6W4bFpfjEkZIOIfQxzdQNmGun4jozboE7SdWhmzhjoXN70igMZij+6SAM43RkSw
8emlf8hRAnna9+/C1gCxZA2uunerqTNA8M7TeBgWs3wsEFrpLjezn24jQ+ZX5LHWKbCNSsR+p1py
mXodm6vOdfpL2QXNcPQaq2qTqM0xiIWjCmNn087tms3mQWGH8FABRwTXXGWjhn3EECBpCmk+NKVp
QnRxjOUGUs7MIm4RgE5sMO3ue6D8qGVwik7+P2L8/w9RfyOb+c9/xoBnAep/i/xxLL/+NTrx+/+I
TZb1G4JrZAfMCsjlwCX9MzYZ4W+kyeD1GGFT4yAb86/g5AS/ocdDBrM7mFCjm/8KToS0iIGLG+Ey
gngA1cqvBKd/QL7+0gwFDrYLjNIGtQPGKM+aoWQh2djU5VU3G0Nevx9h5blgihavnuCrrPa8lIew
zyyg56aTtfRc8mirl4RT0QtAlfcRyvDOnR2t5udmnXNHaaJQryXy2xJ+ze9drpAxTtlzKwoXZsX/
G78iFmiZD0GQm2iaNKjszfYXOELD1H4uRhEV9U4HpYEVb4VXuB+CUszBQViEF/horYe7eKO96QDz
yZv22R6iMswMhmvYQdkcVxg1oefQmdu7tYa4SDFc5Hd44vQlQaRG2Z2o4m+Az6fiR+6EYoAlVpnF
pYvuR39j+aXpQwuwuy7eZIWKKHM0CPZB2ELnYQ9N6nZtDUMYCSw9b6g+u2rpF44bvBp9NrT2q49u
Z8PNScUUzNY7g/AdXsiaUHiLg+P8XuCYK0+ugUvPmwG/HpOCqV0QOWCkbx5nBXHv1GCQmtTlhEKq
3S58l90QV8f0MOC00zPHF0N32EbGbrHC4uyRlI9DIilxpBsH68Ja3TA/9IHTTheuI30/QX3A8EEv
Q3rR05HjGi2aWAJ5VzptCIb5dkV0nfDOqlTvmlfCK5fL0Dc8ESM+M36DQ1TMydAAw0qHsik0ei/K
LsFCHJEhyldxWA3LGuVVDv+EExXme7u8W3szyN80Iz87ZjkaFjG6KgtzDW9DYPMQTu3Q3JmEiRy1
i9Gej42BP1ns6rpG9sGxtInLZwbnKW6nZmdc2obfwk/duauNBdMpsX2TLlntL9jMRF011Ukph4iG
GryS+QrWi7wbvFAaFyDR3fpi4nOW06yoyx+sJtrWVKAAMMHcmYYhkRNDimQeID0koHfbD76/+g+5
11Wf+xqgelJQ/H7w/w97Z7IcuZJk2X/pPVIww7AF4CPnmYwNhAwGMU+GwQD7+jqe9bpzWGRL7Wv1
JORFCJ3uDjPVq1fP1eYl4bkK+nuNU2NguYaVLSOV3Mysxwqi2lOH2310sZyjYPpzopHiWPGoq/Z1
YvLsnkxSxH6C3Gclc7OCleUVAPnmdVra7OrX5cqCjpmPtX/0xcZ7m7O4HSZj5xt3vtFRUahSFVZs
yDJsz15f5+9r2St7NxHjZO4I0hRzLF3iofGKqzHdQ5kef1dEU+G8Wlgn5uvaGPdW75GxntkZNr66
NcNxv5aGZceT1fu/rJBV82jws9CMQ1+1bNMYzlbFQqTDEnlYRy/ZGpfFfSj7fh5D1XN5XXnAzagZ
CHyO/Mz3ZW2MH3YTJj9yYHkUCSI6sjzXryLDna0PydqOYL11yNryMeyaGRuaKDrnulvX/KOWQ2BF
4aAJQzdhLWU7p5/DT2MNLnshbU5KmSE5MSNoIfLgmeR+74Jlrl+9rgosUIZjW8Q8rfoKaM3wWSIp
ZeyvUvbzlZK8v5naQVtwl3PFpqXJCMG1oKJs2vWHvW+v7PTqOVzTyAz7SXzmYmnCszFqlmmjzuws
/uPyrCkglPXoP7O1VJp37IqN9YPYPASEqGKlt0nCcJmY4UpRz+mnWtQC9QBqDtaHqHCyPP9eB04J
Hiw96Dgf+9bL0GgMytQ7kRfVivZdS9M5ZrhaqzfisQV7woY9wBGqplE+sT8tPUi2kImoT+eu+pVX
pXAoU9d+Gp6q3AnqRC5lfTly3WVoshPPJ6c354XQm9itIQaiZB0t0j7OYH6quksCqGZzHgcj5zfj
btcIzn3op/1ryrqiC1zQysPbwmrJ7YHU4FVM+vO+294bRab9g0jxGLPCH8JriYxUuP1pta0peAsK
e7JZseC8SnezoKTP2H8MRPbdGDxaMlJ6o6rbmsWAhpKD3dnnsu2Z1wqXaO6yJ8A9cVTD+oYJnaU/
TW0rPqeysD9AGRjG07J4FPOhNbsPxH/O6n5bG+sz1wZb9BpcWUGntS6svVSWnb9bDQyd/UbCrh0r
W9EGEW4y58ArPFXfit7Y1GH2sS8+h2KWYud2Pvwo5YIf8dlIea5Nix24EsKDYNd3ZbuJnxCUcSCG
VRLV65CRnk9Bel2nhDdF+DCbLHGtvuE66W3YOWZLWhYPZAcfgViM6qF3bfzhVK/qZem8XO7D1R3Y
CSprVl+0WnjAZjEU6c6ec5augCottC1SBkGTWB5bNae0hv7LF0lSbkbsLlofqaxbgcBDQ3rIBp6e
uC7qQR7GLWOhe50uDLcaiBr1rO9qEADE6CBqpCwxRHlbC96VvKsf87oovcRjiX9vgjDIDqrm6ojR
PbLs2OaQT05B1VnPGBksN2G50PFvrNEFrcasWjgHx6n1TyPmwUfulNYvvscFBfZYAJxo2WjLgJBY
SkNEatLyHDIZviFWeXsx6rWr9jXvY3XL/hrtSkq/A3XJLHJr3OW5y3ttmkUdnoGEiX02kB91sItS
bpyAdQ4FJbt44p/ayvYqvm+5Ke9af3LN2G9cgE6EECxPpV9OE8e/a/3Moqwb+qZaOQlTx3HbtTP7
eIBwsuCexDZRRn0TetV+WLPleWtQcRO3LdqnpZT+r3xg7SsagKzQIpYb1iZY4ZfWcu2tdMfikWNf
qhs/hwQADaJvZcUgzW4azjch1y9tp63Y20bqPLDXOTvnuWdnbGdRVfm7xaadvqKuWuVdeDENyMTW
i+Weh3BYi8+ajfix2k0CjwB0vdJv1MtKH1AeKqtLf+vO8LrYLMbsebLCzbrKAl20txOYufl3twbq
h9acjxTLByyhuq5Y7axn3wPH4g4TACEKmTAuvcE7FnLy+gP4oslPGCa3l36ZTvQhpZU1jpVXFMFe
LB2VH+uDfndnZU6z7Mda0fr6Y0uHMxkDccdFYyc8w7Ji+7RdzWgutiKImq7u66hq1MzGlvCzT6tZ
zC4BySLlEcEIBtZEUPNHb+tturPqPugfbSQN+WRcGrOD5XTyJwQjMezc1oY3X6h5M8+Vgh607xu7
DeK8kMrfIVn5G5S2sS7P4HS28LNoL5TByQFNda9Lp7J3hWFI7711qrG+Z3uqnJ+8kuqZhX8Fhqva
jJ3R9JQC+SEXsocBePA7fo2RZ9dw5sLiKTTzEkZkvIBeHq9TmZc/meGZQEfo4/KDvZGNcQE72Doi
+2y67aWpnYhJcd1FBtIGNBSxbpA+wo6/omquxHPuSNuhQi/hE7D86t5ww+b6slHL4jouvvwNQkT1
QHUFoC3InNkC0pIK8+TwzWL5bdy2Pl5gE32ISgjJunZnp3FlwnyK1pDqOR6x43wSDAz8ibV0t4st
Ot+S4grJJ+KCUzfBssi7GdRJFqWptXxStWwrwK289mIgNMOvAL3zORg0YZvpPGQPFUyVNemYQmjs
YY0mXbTs9Acn4jBFCwbxZnfZud2nC3ziqHF4X/fAHIP3gpSymYPJJUozJEPEi2bHLH+c1UWF75cG
PkFXuvJ1XR2C/6BwreATwZvhBctk8ZOHVAr7eXC4lXARgH4gbLnPEs289AutSrErC/oI5FfWbk9d
w7o2h/XsfAe1HdAAZQr5IPB7WYCiyIYxgi7H/Z7JGudtnvv6mDUL3Ea/dZf6UJkGTIN8riS4I5sN
VzKC4F8Ysm3hjeSD+wnVy/xDDkK9RF0RzBL6VEmZ6hrLPEd159OhhzQa+f/26WjVFymZQft/6NNx
sNb/0qbz1/+SkF0ablaUyNu7NORYSP5vm04Df9nOuDjSfI+/c7Ef/CUhG+7fsB8CVL9YLmEuk3fy
/zRkgz6d4FEcikz6xeV/Of+TPt3/10kNc/rLDAq6Pq/RdDCsoRX8s4u3y80JITTYByVC3UHWOmzA
ufRzMUMfd2rzng7Je9rGy9Vcrno6rayzGhfFZ/sGXByAvclF8zlsDDEihpzru9S5utu8xfg1FbS6
ia1y9SbLYHBj4izVLQpbLq5AYMkmdnGocX1f0JuLa7AGi+RG7sPctCzrDgbbj5EsCX6J62oOn0pv
nS8CkzDXWLjdtuwWfKTOIQWEE76ZhQFhUlOZPXdeZcq9W+XpT8ayZJNUWbNuO6ue0a9BoBSv21bC
NCqMgp8QsNL8TGy8CuLQ8Lwu6WjboDylbCAlC1u9ZYJqIdwYi1k3xIiu5sJU1Zpe4ZNm67lXVdvs
sDoXFepn52FXDValshv4VfUhMNulWxO1iR79Txl2WeyaHjrkzz995f4aD/zzOOBf52B8kJ592YO5
jKcuhq/w8v//yY6t+l7bm++fCrMN7iogFG9puob/v5Csf/+64GokfZYpPUNE/Af/7m8Ma9aSF9u6
AwriOH+PFWrgD8xjflwyXRT3//l3YkLOq/6HikQqH/seoGDYhiPJzsPK/6+/FZg8NgqL+QutCVra
4FT1ewuv4LMgXbI76sLo8nPYtTZ7jwAaWjr2PGTusWmpdvla9FfsYzst0m2uPkopXEpvPjSwEUgT
wures2wLcRvUVna/VjOsgSmbhEn7saXiijsaoqcP9BN8CtqxjDLsybCJB6emH5HrenYk/oQIB3x+
WSvP+hvih43p3iGh/E24rHlG4JIdlWhWbHdaZy4kUbZHyAFEYWqijEabbX3lsI9eS3axdzrQDvWv
6GUCcm3E+NRPsj/W0lEQygt/6aE/No6198pu/jYb7q6N71YVe5Jo4gic8ZIfR3Sm46wl8s1QoCEf
QEl5fyaReyBXezbzVYUvPiorRJlw2g3jCgonsQcaumXGG7uhDZeIQncSOAsRvtrGYtfjNf+qBsCa
UTagBUTjioieoCmvwSGE+ne/Eu0XnguAiXjjNG8BpXBVfU1gSNo9d04hYm0HFdgPzwJ54UFqgZKH
NevTYnKh4rlqIK36hixcmM9G2oB7rFr7UWtky1jUOWQV0IHz7eg0o3ftTw1rK+bCYtPopRkSO8bO
8EratbBjHbrzW+6ETRVtMuhbyjxe59ntHV3iBS2Ha624wE/EoM3PEkEKZg36vb2nqnHeNHWwiBC/
GVXYpfCnXd6MAZQel9A/fitRyWhFA5rOkyF4KzA/rE99ltoFZWrvFJE5T+jnm9OKFcoivMxILWVK
EqwY4CkXcsuCs9NWwTWc5KZNclJBjFM+VWWeZLov+kM5sOcfs8xrFnGJa7jdgSMkNha8kvVaISj9
UdlW/cldAdBiIeEs52nU/nDuMQadpG3MLAeIsWd7s1n1kSFMcC3CYlGRZkEkHrV3S+pl2577QpbW
XjhlddbDSs8ybtp7c4ReX5DC+nNjqmlHdoL6syJAvhW8i3YSuBK0Ad1c0bEdShEbsWQzN3HPfifa
pL3Ie19UGwP/WrftTrVbCfNkRp1KJvyzd5Ol3d8+7/FbTVKEdwU9mvmdLa1KxNu2LcZBZzI3IvyF
kxenRcanUduFCIB+knuNatiqpw266bzvHSSiyK22YgZI3bZJas4MJqAiFtV+UoE4Tb4eAOa6XhuV
XaushBV9+aKFsVq71rHls5VX6x9vBgccKccfT95qGdkh9ALpUbo39R8+xSpIUoJvMO/RtPQ7sS2g
x4fNTx+6OnfKY6n7JQeiqY0x7raaoKvMLyaJeNGJL2HP5LZu22pdzboXPyv+jDtlZv2fXHc9lqfB
wVllyrqG0TNIIM21ImA2xvpVveR6ljdBr9cf5nMj/BCjSd+BCw7gSFr4L0kGiouPlSHhU+iO/eOG
oaOLeIicDNRJWGwE1PUBuAzAHwnuUBns6ykw2r0gRP53m7n9m5NX0H6mQE/0+oZNaq8WDrIYK+x8
/7RoiuPo0Afu0aXCx1S0ZhO1QQFLD7Vp5uVurgmWio3Ml5TrsUI5ctM/vvZ8MFU2O3awEGpzA0+8
CHbMnE7Mv1uAFFNsMKJrIPDMHn9HjY24pjfsHsxxhWCdD+sgj2HdmISvZZl2u4PT0WXrq9TWF8V0
ni5SuukZy5kQTg8pG93KSBjqe9jbmyXADNKEZFnXGyRVzHj9g731qo0djoEF8qddwBfzVB/7nZHd
ANvABt/jTv1VZWYjjgYhIn8K+Hze3s9A58rBgDlsCaO1Y5qx4giBYWwjx6+gPXcZlGAJmdHpb8Nt
mYOERrRAAZEbtJq6gghJ/9/5Pb0VtUCS5lWXJSotkN3nXJivapysPzIdxLfXeLyr05bldzgUjPd1
gSEN+sUofspsc9ic8OthxliDTICGNrgYOsXY8AiJ2ZtjQi3mnxZWgJsAopm7vWhctC93Q/YE72mv
w652h3GOBE7blj3RFFeqWgfILVbtu3a0pH660TCFnP4wsNpnFGXjN4Kw+xHqabqj/QveOimBHKYp
8ZghsiJVj6MBXdY2uktSj5aaYkuai5f0IMi3CxSa4Am6r/KtDAzDjX3AQUXiLgtRFDRbqRkhE2LH
LVzG0zkZxCj5LJtTwm32gGHVnECMsg8ZQzGgxnLz0jWvvKbzXjNzKp4mvu+AIqHVPMjK5tzvazO9
g8pWqyScZp1HRrEaVgLLVX30Gemb8QwPuSOLLNV54jZ9c/ZWnq4I8cfNEi7B6l6V48ylQ+yiFxcw
S+8tTS2JfGrVvxun7WWE58r8GWAjvldLln6Lyqyxo5eZeBfLzIdvtYbpXzT2bIpslmu+69wbqSLX
fnMjsJmtvaur1X/WsvY/JzTYj2bioYPPNqElmewXT3vyws0cDJxG8kEtMMEdY43Pk4WJw3uDN+kd
f4z29sy3wsDQoLOGtb6qlOpVFyFso8l76Bs/YIUvwjW8wNuVp+xXxxDntxcouJI59+0SBThVs+S/
WWtgNoMFjGxQS+50lcv7UYQloruemAQVVcmQBEpj4qphRpmDfVnF67DU4z5IZ+AFYSWA+I5kvbaI
x3B2IPazMgVvvdDWtUfoeXAg9dWYrkI99v3bBlbOjYl7MZbHNW/DJc6Uap88w0ntW2WM63CUhp74
RrauvULdnDudMi9fPHeylrj3pWd9ke+QAcWB37t5zLcpLynM/GFrvflQDaW9DQDSgtDteRmMpd6q
gpLyPHh9s6Xc6CKr8qjNlKf2c7vQLkQN7uXiq/BQAY9bVjtr3HUwLq7rHoePouYDysB8KVvS5h6q
pcKnYVBGAOOsPQ8cKCJXBaytoWolVMGvC9u43/Ss8UjM4SWaYDVHnX/b0qsNCD9uGdxXEvXuG8sT
v49I26Jw8bZxMp5MsQAsiQBMV+Yca9VCtWF7oCv25BXInmBynDWRV4iNVoYB3xYcxmAeipcxRBCE
0ziIcn7V26C7F8T3xt7XY2Wmz3MJ1dgCpAoXck8pYqOBAcDC2++hd9oPBbhQO4iswJP+Y6FpPrKY
BAxqb0ZFAbeo0fJqod1rDIbI8X43vmzAjkKGXrlvcj5mhg52KH/ueIPDJm+v20Eu6mYMhmDqot4Q
FfaHfKXxPaWuHMy7eXDRsxpsT+qh75fUfrLHXvg3jcxqO96cbXkNjYueb1UpWn21NZQ3QsE5tdLS
dd4uVKSfkZFhE5uVBGUeAJCuj/gd1Pto9XO6Yyq8XA3+VgjQ4qmiPHEkt2HLOO8Z7g3ExLY0SREo
oCFaFHiklF+DTBpNDspNm+CEKnVoLLyPcS+U/Z5rux8SOc4wDIfcrTXEOe31p9DLQ/tsKZzj8YAo
yAzJ4c3n+5VCquynYKRpdTd2sHSzdvPdMAHt3WFmXwhbkpTkSdEYbn8unYbUrDJktNcBIEU5F20I
aasd5aPpNYU+bqMHWM9NTUp7QF7T/cpei7K7q3JpMperO8AXRcle0CYolzJ4SHOCclGu60fFBPi3
XYbOt6bvzd6BsBfvdS+zh6xrSSfOOnILIp9VlBUhcVXfNsDZ8h6MPge2xwoKaloLKJdfvWPm61vc
3sit4x/JVyKPLGMtjkJqMggqKTyaCRPccQS7Qq6nJQ/mF/IFplePW5DhjB5aRPOl8APUq1E9iK4b
y4hoDdM+5MD2AS7S7SKPMt24s8qA0YsZZtmzKf3mQ1MuoW5xQxhwuojv2A85W1+7GiL0F9AfkTG3
ytnN68YUHQFHQgH9kOSg32zyZA+pX6xpUvaaiRMMFuikNQZBLiWQKCmPCJSb/3Zr/6+55f9Y/1E1
izrA/J/tv+hml3/xl3AW/o31sUu6EptXlNoXp8pf3ssQ5wsnN07mi/MRfeAfwpkV/A0+DyzawGXV
xvw72+Av86Vh+38jwszEf2mzJUno1//IfUlU7kUa+4c24ZHfiAPHumxHY33nZf674iKA9cupIZVF
4tpLpCPH6svIqwBwcm0BkXb9KsOuknqOuDM2k8XaKPRA494rVPUi8QZjs5LOyso6yXgTzBuedIa2
YaaydA8sO2TqiqltvqYqqMIz8QqQTEmNGaeXAAYlUruW2VsBeWk8+gwq0ptQZfWnCbUV5v+SW2GE
lC4+HYd8lgjU/T3pQO5nUHLAVOlYvRdBR2GrgHfCY68+3KWlDQEZ/RUCNYv1SnPB9V/e0hkX7ykJ
11FgTSbj4tB5M1hR/gVhBowERo97WWN9Y+F32rkmiV/UmrKOHFnm97RKaUEfFVLUbL4BEFX4pBeY
F+4rYS7us732w51s6PeTeuiyh3nNxFUTFt5BY7q+JbVgoV8twVeV88g1ki/OLcXlCP53WP1vcxg/
QhvzAUobTk0lrfsxU9CvA8WUsXN1C0eppE8gOWI90OE0SzwNqXU2vRmNvfc7cTcGafFltSZSTlA/
e32bn9p8zZ7DrGdOZMCFPDq+EuydF+KlWEz+nWzGcueJ9EeK/oPMo4rAAK0YIZTzebTI61XbukRO
HnonuNT1AXGoevEdtTcUYSbQfEc0koyOCrtPkvutt+8YYVxhJWI86zQkNDvj+FJNg3WXp9ZN0VUv
heNVNAVChom9Fhk3uUyvqCsp2Lt0ab7lkoM6RsM9Wk6zFgQn1fmNr4jAiGwiEeOgDGroi77LpWj5
/d04Lut5DPi01voi63R9mJ/gsBlkotjGE6E2eRyOl1mrWwItamH2gjHUHKiMzZh3eee0xrhaimXb
XwZZHNkhP2+89TP639lh9LlW+LowZ55GZwuw5Dg3rdRG4lfhdh0O/u0FDnll4i0Aob8ZuBOkfZhq
O7tJbdU/t2XQ3KbdVH5rFyJ/tBELcqqnYjmsDvi71M2HV7+tzUfdQrIeQpH/HkdynUbSdw5t23mM
/kww+L7FF9CwkYZW8hocMZ5G6rY4N/Rwbreq2MumudZV01MgWEOEplISW6S4uLDMMIGubJYrU/D2
kbAZtJTwb3e+3Ej2ovF5dj1hPQ6Gsg8giAcGw9uLTVoD4B3mYH7Z5VtSi/Y8Y/y50ogHSWtbv5Tj
lqepcbJH9jwVkzqXmVbX+xWu2369E+2aA45zysQ0Fi+uQ/OgtdncTYbX7mn9nZuUyJy7EcrObYvB
LqZFHa/gfNPmMDt2v7vMdWIUEnUaGdxeEfwU7K1gfLcAGO+IZiHAIdjay1BvirH0vGY4zdcrMJKQ
UVlQmsR+5aM/Z6aBmhUOW3/aMveZ8hr2eJgjIVAlrO+T7tJIF9uu2QY+8rxI619ites4Zf83mmQr
+e6QPNVpDHnRalWoMxfXCY40uimVkD2WxSlQecH0SpanVPpD4qdQkpXPZHpQlntVrUYVW7jtzmSJ
suEnv+2l+iqsPrgfNgqpxsCBOvaYdgHFduPr2pR6OwT5YKb7zMUSZkZ8tEeiN7KsjSY2ROav0ary
5YBJP1up2djQDlSbWglsodtwVgi9Q+ZZx2lZu8/K3WCgTwiQQ+n6N+my1GZS1iahMHlB8gAOFuw+
NFJUCzvMEtY1TihOH9shoSHKgHbmD+uY4cKyspo0AWUxZ14YO3bzzXrRajuzP1K9n+gU7gw9A7Dl
63ekgcFpR3lWFdsr3ep5wDvl8zOuzWJhASr4ci9FoZvv+8Ddl5Npx6gAR7PObzMbcim5lU+TM62M
MXTc1UNiDjjh4R0QkLZvVMqfu2ON2UQE22+3eDLxaBjC+xg0AOzM3FtyOXSLfSNsuW9Ljfra7BwW
47oSXD/A5catr5bGuUrX7tAxMkq1PODXO21lT43W3hJRAAq8jPsl3DWZs8f9cUfZvmvVHIdhzvFB
YIHh0h9PiFUIzz2DmfHM/GWgEqd6rIz00SlXDgf7WHERUS9fK4xDhrvdT7hUVgTWZw44LOeGtRB0
B/8e7rddYCpqK7YFgtnfHpwLXzqde2cHSv5hwGnGzKi9Gxw8YFn5VDXVXtbyII0SK3Vj2kfPrN3b
uvbyb0gOWp+LSlkPluSyzQ1yLFuR+i/4vGS4q6zqJWAhG21ecQgGjsWcwd+meOEw3YM8b/ZeWBu7
qeoR1XCU77wp/LExJR4wepmxbq1rIiJ+95DtsWljTFku2V0L3eEpXNVXupbTTZqbxOvM0jlVQ57e
+WvXJkNAIAb04fMqwjZec0yWjIbo/kv3zLEIiVsNNoRsIGQmXSE5B8esD++6gCyHecJ9VBmQUAcn
64mQDVhjFZcneVq+YcnfWDgzA1HNXxpqr+zCu8bR9jFVoeRh6p48M6UjJ8KQ4gVblE8gjmQ/w4O6
j5HPiTlD9xTXe1Uat9Zq6ps6CLa4rNXDwr1IRJITry2HSb1mb+WyZMm6BOd5w9mZjg9m5lwPyuaQ
XOqjmJ00EpDx3lTT4ebcYFhOQ9XeDO0WfCqWtM64UdpDOqUjc8MQqL9zkRfUNFsfRCFwsXOIj06R
zbsAg2PUYBKiJezta7+B7uUNRfWO09T4UIEmyWyoC5xPbRgBi3X/YK84+61pn6YBdB5noCJzEkAy
4KFf6WKDLzJna+cpE7/hDDT7oHLxAZjci40gfVI1zqay5PRj6uoygVgY23TE9GHt6i7QByIZmRDs
S5DZcdHrtzRkZYAJ112FPapfPGaneuQMdHBjSed6UbokPUGeFmV8WEUBgGaYESDHfb4OdVyOzoOn
G/u2KZ3rBgQbGwOWcTBKzUlhGz9jr9ybTKtHbVaPsxf2VCkW319w1bW/N+YuWfOw+inZZ4oN0qiS
1Jlo+Qp9KJewO0IzDxLi0XFGLBtWSwlQfBrM7QWWPysTNYVYv5EbMFnOB+jwHw+j6X5oSnHc+v7K
DwiOUs3wRtCbF2dLh3pfBjh+UqLJMIM4RbK4dJt71qr7mz5d67OuVysJtHq2bUooPFSfqbDWiLGd
PlU0bDjAh9gAFZ6P4q4sPYdOdrC2a5kH4/0YBHJfTbm1oyJmZJga/qESVfedgbOpWXZAxrXMKVQx
GRjZpze2MlpEjaZaAPd2otbYLvbQ6aHjHYvCwh1M/M3mq800NfIElq1S29CPjIU/z2rQxtGqQiLc
jcytjkRTGsk0d0FPwHWjoNgPC8agGgkqJtE7B7GdDz4jpLZzHlCK61+ukfEDbS3u0rKSN5OHNjWo
Nb3N/FXfTz0rRDA7Bq3ivvbbmxEt9Je5qvyiB1qnKiDbvazX5XTZTI82G/wqlYG4NhieMyZhnHgT
GJVzwPQ97Cm8g/MalO9w7cl0sC1tHcbFta5GK3Pfx224JBmxIFYAdtivRcP+Zl7c65xJHsro16pm
61jhH27vcdeafYJ/UCyv1iqM8tBPKUE4huGrs5ZE9h3YKuluJVtNV7NlGcj71rqZSxaPXRuMh3Lt
tPV9iXI6GiFi0o01WeikTSceidRo1DEs6q1hBrrKF1QBHhjsxNbnEg75KyB6vZBCtHrXfZD/feNz
IRujCbJMfjtAz/xIEYqEaxwPZn2JeC2dszk3hX/TdV3bXnFWS+PAMV4YiQGkn/Q5slvqaBPQ89E3
JvTkyNzgah2k75bm3kZjZ9Oq8IfwDQq3GB9rLPkqzomRMB7XsWRE61o4xkaW64g65GH3/WG3ZiO+
Vs3ysv1eYc9zj70vCiOWXhp4yUwS4a917QX80aYpJLEB+L5OAdeOfb+4euJwxWlOggcBTOiSA1mJ
805Db+15YDP0pLTyvC/XTJvnwTbkcsJRvixPw0KWwi2NJtd0MPiVum43zFFRGGzVsHDNyuWznbsW
+08KOPMhb8KmPzs53r2TlngEj0tRWxFAnmI9EwvRz1cqpdx2JItE0sEQzWR5wEFPNGgiW4NGpuyK
P9tlS9qZrOqrRr1N0MOWh9SYvJPYWv8+J8ok7mZd7Pl8jLgMcLSmsMxXUktwnwvIPPervdTPRSYS
kqBivpYnIPc6qXKQcaUxmkkVGC9tbdxdnH5soPmn1BmJ8GI05wDNuuPa6LE10c02uSRLSfQ7fx6G
Hb5vjqlw3gejNTwSpDOxP9eFt5Va2CLpxGc6juJIHMJru0K9aoxAJtCirHs7HfKn1PSfarZuI9k3
L3oGTdakhEKkw5kAMsyKs7rH55Lgv7BYVjCurAp3Zmk4z6NtxaXLpoE11q/K7/s9wZTVDkCGFZud
+7B1zgfpa2e6hDSGI2hGBtkxdjX9mTp/t3bbq1LhrdrKt5QAKhIRYM6hH5SvfNQf05Df5x3jE8MY
Pmu2gKfq5LXTb2CKx8bfrtk1845gPz7AMJ/EGhInRUojEP3FVxbRQ8OpJLONSbbxarfm4zCa+3yx
7uaQxY2pac9pqP5gSyctJQu7W3J9n1A0UbPN5j5z1WOlhxtrsFeWGgzSGNg7W9PxKg3s+2klnaAz
p5/QRhgZqjOhztu142Ad7BaK+W7FdWNTGA/Lg+7q9y0Uv+jO1REywskfyDcKfDokHkPf7A+XS7At
js3wUxJk5fvpfS24yhxnh39jz+EL49/0f9WTvgJRsbJDw7aFHt29kZYHTbsB9+hr2ng/vO0kbOdj
C9H3F1V8bDnwVjiBp02nH7Uof7u4SK4ss/2F/nFCeMU72UxJQ9ztjrHU65qxITu7y2E2A4CCeZ0g
P+eR9Au1X0x1mfV3zCcUb9h0G/TugrRo60+SFEhRaUte98L0r53d00xkWjSwCDTDvEi6kZdsX6Y7
Y/sBpqaLiKzoIsDH37Iw9t0EOcThQI//i73zWK4bybruq3T0HAokkAkzvcC19F7UBCFKJLz3ePpv
QVJ1UyoXNfgHf0RHVdRAKhL3wuXJc/Ze2xDJ2ZTp546t0Z4UCRpMnEmbXAxMiczb0U4eilTdtMmw
r5VqbnBwsuN3OMugLW03PhpUt87C3IA/TytpI3LJ7iqtPXSopCu72DO+vNMp3fUpvEzS6XGqx+Ah
6/NtFge+bSyXpps+mPrg41Y4RYN+RFS+j5fmYGNOaghyXLvfG5IqtszJi71ujGdDFxyaYD45fcfe
Pn1A0O0RBLQVMjwWbnFnOBXxK2N2Ek3sCwJTzoGqnbpK7HW6smarPQSYvz3kaK+TbOUW+Ym512V3
CuZiGxrurTmTqBDNPOCs8zWkc7mtBfmWPPheNjfXzqI5V4NVX9FHOdKy+Zi08deAwnBhifYdpOmX
sQmfUx9xpbGKPzfRbJ65lVEcdMP2m4g3RjIUxL5G8+gjFnGvGUpVmyEp6CPrrbVlH4UqVJD9ahoS
HfCEfyDo8hv6zQbtguosJhll33QohhgNXjHLvsMtAhhBI528vXDi4F6lareMrnvbhxF9C/yvG7xN
3iRq+hzuHk60Z9PlOS2VPAmCoxWjAZl22oEGj74pM2NrSHXXLdy3BGSwtoU+eB/QwI7coYvI97Q9
bgKzP9HcYhdOh/KA7YydoUZbezioIi/2NbGjxki4U1eql0VGH1vNPdlptaXfxIMSMzeUaXFpJqbX
6O6RjDpm/C1gRss+2euwI3cpaqpj4rjb0MkOctK1C625bMr6PB8Jlxxn9nTrSBOUKKnRLqGkwdci
rjewFDdoiByqic5PAiY7TVgRvRY+taXJHdvuW5bskj0jHI1r3tcbhkf+qBLf7qjjc5tQGnT3t0Hg
7rLC2s7dLXrtY1M7D6QW+MOS3xqccOk2R6i3ZGFSowtKUiPdIV/sN/oCgJZEeJept5LszReiwxzu
qDGtYSIu23AO75uRrXicJdZOhBpzMY1xZqvXh6E0XotcOyxieUMP4KFAitHxWxnPdLAeYJWUTcN9
bA8XIRDAosWdYGbWLejFZuMkzhbXIT1BHZ4ljNivJJIz1R8/IQS6yMZg14nJt7LlqamyZ2JSPRUw
Z28qi8YMmde9Nl47hAcWqjubi5qIYHRwfY7vRj5OC7rsVMRPSZ5eDQLTXN+eFbW8jBPNvlBg5HFJ
0MRoUkxvdhBurVk9z428SlVzWczGtBFkKPDGzzqv6cSRQuIRP88OYxICzfKZftpxsvJ90BOYS/oi
xpBgPMfnxZgLGtsGMx3z4N54CIPS73JwhA6/ZmOl00Wy9PYGkcCdo+eow6XrI1fetSMp9iQd515q
qlOnCrETJNWghMo/ZyQSbdTQEvHT985RRAmtVSGfJbFyHkTDcZdJWtz4PRo2W1VzquCqbIuoiDza
ey89l8CP3dHej1Z7oB58TluNrFlATugoArxvBVr11r3Jk+yhCHp3/OiyjaKUjeWM4AFRGIIctFU5
oXoWTia75mIenDzUMv0ub6M8YwiKwGzu4Q/EDTNBomWLdIdyxqh8EsYbYus0Edy2kTObu5iZbXkm
E+al+4x55cOSI3DkemB93crREvcI08ntjWWmRUwglf22CHtg6eQNS+Ild8bX0g7GYZemnXqDH2Hf
lssw3tZE5uIHcZE2bSaqJyLYHWQQ5D7Ing5npS2kJYRN9TyaoUi9Cu9kyU7KKVjp8jG9jK2K2YI7
GA9Uzq70kFzhdjcI3f442dXMxjEMSKiz8z5iV4+3jTwQ6cQPxrQOM1uoJRXWhtG2vHAio+6Q1jWX
0Z2Sgjuikqqp90W02O0Rtp0lNlx2c9r2advT0C8cbT/NZf7JSGR3A3hvuRJTGhL4ScqY8L4pS/83
dPu30BGL/7lWff95+fyvO3LQqve28m8/9H3wZsoPgGdhqrnf/OHQqn4bvPE3IEdWfAkcJuzdDrDE
H4p1U3xAcbyKg23CjYW50qd/zN34KwMQs8HCDafsn+rVv2HA/jt0sw085bZtYPHEo46HfdXTv5c5
o4qxYLyRttqqrNsNvWYXlwNCN+y5tC1INMJ9gguChtexNbCVjvwRoKxmVSkPky8i+l4eaazmRTsY
6ZmqoVHsxJjTZ1AmKqh+mpIrhhXlyleGN8VOXCv9VfsKH2PStKtWb1M8cNrEwKeIFet1m7CRqiwR
HjqjR+XDwEqgiFva8n+T4h/2CrGya/78pr343DdxF/ftT/fs+jPf71nL/KCADq4JLQTtYLBlFPt9
WKysD0x6uQGh9aAh1y0ejt9cFgK8D7j91WfBj4IDZMD746bVQP+gp1eoZ6BAK3wR6p+4LMQqU//v
XQsyE27UCt2Apc2BmBb/fNcusKKLNLUnD8mvOGm1PT1YddJEftFPuYcBud+1VAYodDpyB7tyST6P
+mi/1XU0H9+duT/wCfxMNP32UQT8Kr4VZAjJ9Prnj0IEXas5doyuuQzbA5S8xbfRCB7sKqO0zGXU
3aROGHxBC7x8twf9BJp6b1H4GaLFWN4Et+lAAOZCwGKWDO7fP7tWHWojMtLSd7XoEYcvMsZiek0m
Z9eEtfk3B/vFD7EeDMcAF06CyCAk5JeDUV5ZVGm0SjImBv4c9Z/NSkv3f30y//ggDlM/vhbqpF8O
Eg14UzOlscTnxDJrIAKwfJnm3V8fZb073t89kteew5XiDYu0AU3Ez+etagdIRKLvaBCVN7REKN3D
+p5c+NdQLM/pUh3ZXF5nzCT++riSh+PXA69v2TXWhYEwbqSfD4xgodHCDsRApsjI9ZCSFfMOk2P9
hJ5PdjtUuJNOlq3+mY7ccoEizL2PZJDiLRxKxvkIy3gr02lHClCPzsM8ay5yqdydniCiVsuGMTNb
X8JiES3mtTFIlJVL5zntZN53yA3vo4Yh8tgPS+lRqNIioPu/XM4TRBQo+AvMI8NoCSUC/IRCbehD
xz26bWMvtKklEng3j7XHIjEfG04ZQ/ymp04RXW/TvE8UwluzIsUJXYJiVPY3Z+93J88kgsCCTQd2
QIlv74R3hpwSuiw7ubD386JNLzQ96LdNTEX910f53TNlI7dbidMmzzOM51/uQIx+bU7rtPNHthDo
XBm7LXoweVTG+m6ARO799fF+Fr3wDDPI5KEy8S/ywlUr+OynZxgrKtLkpvMpE7hyfWEyeavRGVds
quuUkbuYa+eff0kijCgf8AZAvFGrS+jdqWReSDadFXS+nfbXbVOlh460P8T67nUxx3+XaPO7h3pd
RpQO05LBPUvHesrfHY3NiRga4fTEpCdoqRscA72LBfyvT+Qv+RmrSMlC2MT7SfJ+4nX465VjEhWj
AnDZyqbFpzVdSTFeBAWyejyce2eozjWkbJhIQyPNvbm2810RS4BMBr7Ce1q96ipukVB9v8L/K43/
vValf15kbF6x0L8vMNb//UdN/MFhuZQUCiYgQEIh/lNf6OjNqJYRgpEVCMXdcfmhHwWGMD6YzDyR
sFnrwm/Z3Eg/6gvrg/HteaWShtDKY+T8k/LCFD8v6qyoMJaIjVCkQVIHmb+a/4w5DQaGMMz1IjXF
+wEzmEQobNaCKPfZsHbtxKgK3/3CNn4jRhIhtkMwlq+jttASSsd2+iJzgQ4lYhdOP72iXPbUFDDQ
aAHkBrjWkiLzx6KmD1MvtaG2DZHLAgG0mDTfKBxx303KuozMhi1rOoZLxsAKJMpZMzX0QMe+Z3ab
ojuVNPwQnnv6yK88LFEwlx40jNXOQlR2eVaqMp42sm/C/kgsqRFdJ7VGV6XqEh6DwcLR6dla5NCA
sfXoyYjClN2Am1vOqR1HhnIVm2S6N+in8XRVw24SFd7BiR0mbrNJzmeMZQb83IaVICxBifdG4HRy
2yPrsbb8Ctmy0hksHqGYkmhXAxe8l4VgbFrLJngIojZmhol+GNgdcdXNxiAo6g4nb6V5c9jNYFuq
VkOIXZXj57hueCUjNyPNeAKeVjDGWTJ6SbIVb3QMGwI8nR7Ag1oScFGRlpNTASmH4G7Z95NDMvKQ
SA/0hsPuO1AJlWJl1y9uasCmKtLWIFs8nfH3a1VfPXa1mRNA3wv85JkcQrlVy1BeophPHPh0iihK
TQ7agrYe84tnZ3Mwb42mbY294axKKFOTwmbHHtifEICPF3Fi9K+DXhjZmWooT6+Y+SZIEowm67kM
KpuP0LXs7tAPORNtcxnp5GIEQseLsHhmDN5H9uzj/TKtfYEJ/m0OtMnYT5zRj4wrSa6Jhyj/VCqF
L5MJc1I4NFbXCnmc2jTbtCgr4n1ndElIXLcNtCqN2yDxIOU27aaTVD5qgoOzjUo3eeZmb7ExpFjT
8NQMo9rYbWd+KufK/pywSqv9tJj1NemqA3aTzlqT5V2HQS8aEVpUNYPi3M/jwTp3BtBHvt4O7Ogy
kDUNuhy5oDRgkbO9Vvsm5ultMyBjU3XozsLsTg8D/a7gBNn87iF6UMnY3/WDWbo7LJohcuY8pT2X
TZPzNRla+ZSM6D48o0F+yBZyjl500WuXWBgCuEgIrMgeHgZ4UO4gio+s5uZHTAyMfrNac/QLrSIm
rBNx8IbsMzoDDRB+LerZuO0oGD53g4lwG8VL8ELclPkWI+d+NvqhPrVxIx+CwCqedROew8FMhlDw
2GDC3JWqNpJtA/PrpFuthvYJaQk2TamHs+N3gw2nUfJAjqiEyvgZQ8us7ZiNMyKOGwNxm4Nxinps
GFDQa2NObDu8eQvzRwtiZuNoEIFoGtf94AkRr/HHUC73dghCFFezafuJEtl13BTm4I/oICMfo0X0
UkJH+mg6cfdAdzS8i7C1AR6NGoNH2pn7V+vbte5E3V6G+Whcc3kL7h3RHfOoal4aMPE5oknZvGhJ
zZdq4oQ5mN2aAw7zUaO4dVpbveKt6nBjNiVPeFShgIMIGYtPnVl2Zx1d5BT3kKTDGbFDsvnAoe3u
UqFI7h5pJd/Heof0ytJaMzgvpibCWsCIyvUFpJQGtqiD/Qo2WzdfOd1k5ssOSW2T4eyEDwcVBQd5
fF0oaSLdKFM6DVbck8jOXH43oox80SWogY2mKuIK2GukzW4Jw/yChGkJuDXklzeyalCeWoVIbuPa
LbEJz8BxAIZEWn8064XXIyExwtwmc23UiddnZTptZVsMhKIp0KsNsv50G4TCeshFVeL0GBJh1Q8O
mmLdtyj6jlq8zuvrFp7GvoodJ9rnwdyIp0ozxPyFgZ7xbNYN0RxGxuvtQFRIee2WcGg2qYOL1is7
DU1ailv3KqowHG1SpogVqwL+GeQXBltBBdLqcxjqBOksqsbAHYwk2tDfxQ/LdCmtHmJk45/CIAke
jYyxILc6D0tgID8Z7Tm6ZM2lLkSWjR7PiAZ1+a0y+F+N9G/zr2ukvumLr/H7Kmn9gR9Vkk6Z5PLv
KrInE24VxH/vwhjuB526BISyAn5mwSn4T5GkUSTxZ/z1Wmoj819TdX7rwsgPNPjQuQOqlPwDSvKf
lElEgv60JYMbb/PBUOwzTedo4tdkr6TpY8xz1eNMOtENio4tcVQjopVYP+H9Yo6YyVNkddRRvM7q
8dl09nnZeaYx7XpC5i11N5h3SI+RPKc+C71Lg3zGas4PoGZ0tNtuuYPIuNNX2Gp+VnfBOV3HfmNN
oXiCBGwat0L7nHXWwegC9BRW5/f9oD2W4ms1CFIJz2rjUNimp9oXrW4wC+cp6bASAK8ApAz/jdg3
MgMiZPa2Q5y9Ffjg+F6DptgUYoQx08a4vk16oX2QoDNh2l2HV0lmujzj/TFb6TawXInnm5zmVi23
sRlrKOV4o6KNDYfxVA/aSa47O16JaqixRaWltsm7zq971FE6xm30W+Q1IcIOmvqgdf2+MXLfbrN9
pPSzuuUxHD4NNmxaxsALbrhV3h5+LXOHsX5ygRStRKxaNEcz4IXFM47DBtHxwnyyHfj8RJonkfJE
EfrRyDw9WYXa2o6Edb9vM0835u3YvWE+8538rY/MrVyQoDYPjvs1QnCNB55Vb3FvEZBcsiCgAcQc
v28RbSRpf0Fl8LBMlnUwBQOjSXfCHZoKZCNqA3lsY/bRa9SODCnRIikAghjTHvHf72qG5EBJDg4c
j42YgRjRcKgv9JiVAsjcScvPDfkZ3elHy6JoRnb3DC4BmInPtG10S6R7qbk1q45CQhgvJIMX+0yP
+zM2vu1lv5Qbs1CPPTAnhkBIKbnIChmyAv8TKv2+Hi3fDoNHQREuYmVsI/VkIdAr2/Ey7ymKN9Ju
T7Nart0OinbsnNGEhk7oHrMQP3SGx36Sk4ipWM0Lc5Bb5JQ7OUrK4mnLruCsFD2Kh/61DjLu6LI5
TVax1QHgmdykLLRvIkH47eR76eawluKdYJfKSIfBooY2bBMu/cYMnAsL0NWId6qu0AwEqcy8FKmV
ZrORloDrXD3ciwGP5Mx6AzTO7iGUjqOXaBV4ltFHTwUpWfNHBxBUetNT1jPOmjcTzj7Hmfda5TDs
jq8CWMg2+Qz5IG7YXnu6cyfjcaM3o+EhzgXyfOFI86hj9cZvhpq6rje2dooH6SUmLcF4V7Rf2vIe
P0mkPwbIeww5Hecg25YycK+F2xZHGi6MIkFezdpZ5YhNnzC07j+txnSruOnx9hkRFudC3xJ4WaFK
AmVbRPNh0sdbcOV7sZRXshKewqZoQrXbaEWPpFW/HcunINZOAuFzkilkOQMw67zd6dNlAkEZtdtG
8Si1ybQFmaYtT7H+0aBcyaqgvhnz1K/KCDpdP0Jxo844duo2bRmU5bnsd11/IxKm2nq+M7rTJMe7
vk6OSwu+O9nEA50buKDnyZQf4mjG7nJlDOE2RoLUI8VH/Y3/DmQHXrdotAYvmGAIxNW2QS4fJNaR
jSEgEO26TJ+tyHgLQkbeciV3308BFiHF0+AsBXfVS2GPng2TsDJLv6G5Nk8vHQZ4zITbPOJJA0KM
HxL1h/GQo5+uecwrPAIz8bfT8hpob0VabgZMEZW6BSO275KbJIH0MVySM+qeERfzkSWeW7vwBhG+
iDmFbNU+lBYAn9rWtzR/z3PY5ihnMVHhTI5yjPjRyZHjdQMOLuB2yTv80VoENohWz2GQEuDICBbA
1KddFPACXLH01BXdOmVOb7rlyXU+u8z/R7CTelTsSqFvue+QPOjIbuoy4MNLIaEapIFn58Ob3Syn
xdHOl+kODHDUQYqVzo00q/sWwH4UNs+rEicKQdoRYs/+oLCOGfYM0DDgkM8d0UjfkNFlo+LuslNL
DRMhzl5aFV0D/2dw79bXqJs/DTy1jIFvdJQ14Aj055a1pkEH/wkhOlj7whXnYdpuSSzauyZ0VVz+
NYOG6CrP1Y2BY7JQCorAOMZnTZJeNkE+f3IT3dPRzQR5ezEucPhUY+0q7DeXZVmB3yzH5JQa/Q5c
nH6opei3RBmkmyVsb+s8Eh4eYM4dIbzHetRXsF87qHOziqYnq4lbeM9Z82AWwjMRX3o6ZfPrMLrG
k2DCdmgmVPGD1UJdIqvxY1PgtsGifwoU+t+wCPwuyOR2aNtg38Js3vAFd7IcDrJ2vuSVCM/A9IVH
ui8V+BQ3RpLX9yegyf1DoJzOZ7oMrQnjklfG8J7jruOGHxyIMQWg0dHe4Hh7RJHgKcHi79rjDaY3
nsjoop7EQ6AFWyY+KKLLcE2EE4/uzLlr5G0bW+Geaf/1sDjjMVsMH1X1E1VrwMYfo9tu6jDZVG+Y
5PAkl3rxIurKPoV4UZeNY/UCw7yL3YIba+XLgwjZOJF4MFSAErM/m2V0mNzlqWsadG7Tl7jD+8o3
kDsjnrxZWUfMKEfRObHfAkXaIAbxMdNuGegCQFRa51ldFu/CqPdRED7pxfixVMZTZZAQmDa4O4rh
GOX1dV41O61snxp73EcNcypwtZAghQ79sqgPZQhXAbcea39rk4+Dr6XSaaZbqh4jT2pwlWn5Rwmg
gDjWusOih0Am+rNushwInW5zllVF6+uw6R+rQHN28xxMfq1ac8v+t8Uhkrkz62oXm91eWm1302lm
5edIwK4wFAQLPYAI8aPeBf19IctoKyF3fLJkHSnesk1D1nIk53LTWkjBSqqGCiUJ8NSZl3YV26Ov
qtn2rL4yrotAUhDFSXtRjKm9b+Qsb5wmBeqDTbh/ZLAroyMwz+oGH2c54yhIWPzngXzDtI1Rgo7F
HjkkQCAjC+2MV6gDprWIg4RdCwORk63RueJKjG62AZCWn9Ka5wiNqmaf8VS3VynjyWc5a3Q/2rw7
pw839bzCWvWp0KMSPLkDgYAZJnL5Wus/ltwM26FHgO1H9JXCXe9WNDMa1tcTsKnsHCIqm6wk7Y68
E9WWLhBDmyUyGSxieqNrN+9zLV3OOjMMb4yRhaMTc3GhdQyWUvmlce9TezxTlBePfZHOx06OaFdT
3A9lZJnn5hSMd4QgTM+ST39pRSxIBAWYvpuAY3fa1ropof5euO1U3vBRgmOcTLd2Fgx+nkDRKJLm
MZ1JMU5c7Kwq77FJ8QGWLz3mnX0m7GMVACtwcye4ZjFGGBSZLew5M6Ae1M9S0gcue1EWL7BVisfI
LstzNXYWjx6MoX52OF6xzCHKygoiEVZXnHbRA3vr8Tyu6r0rGAm65pbYiRwDhq1tTOXUJzpzja+p
9CHMmqdZaMHeDUKLR1ILPfL0WpUIaJNLeYI/EG+bQs332pKWn3NGv48084JtWaYjoZ9UyoCQIY/2
c7AzZsd6sAs3Wl2fxgHAsfDqetRSLhe11exo0c5Nwxs3ESQw0B27gH7Qn5XmkNzKzPqC3OjUFN3T
OMSIhm4WrK5ReF+XC2TpYEgvMNcfxyQuKeGEfQjUeITBGV11gYtCcER25gQg3emHrp7d6FxO8p72
w+gten2hBSMboMABXa8CRLFx/Fpj2/EKePobEzSVQcp9Qw4J8dffasMDRvvgWAFVOI9DCvYs/hIS
UkWFbn0Uvf2YDLryGvzxxElcBxhcT9Ygz5P0LeNa+nMWY3Vsu2s9YSUOkrjwEbim2wQKB0E2T4Wa
KG2TMIG1D7HYQIEfDu5t5oQer8EzZFjIj83xxlL6UzF01x322FPX9uwOcLaFojD2bg13YpDP5bpv
MdikhHZ6EkbdbGK8pZY1pheDhdAQ5SkbJldOkx/Z3CiWe6L7g18udSiKG7Fgys1JJ5l6tWOu+BjG
U3ORxxI3UBe5ybXttpW/cN++JiqqfTMKgmOD4WI7ItRFCY0uZIeYvj6yyCrwaYipdzz07UWa9f1l
GsfJnm5pUjLyLFOejHwVwNWFHzZ230IfXKEDdYjija7WgK0VnHTexdhmIS0a5/PSlQbnpG2+DuNE
Iy6rSt3Pub/9sSmjl7arOdtmdMKU07bn3YCxacFo1sNXag6V1gRAs1JiO86slj77clDQiAA+LOm2
1jBFzuI1QXrd9LWN9p7wGxpwz2yKV8Xx9BkSJpprDOHfZQn/66j825DMff587PTQ9GH/eX7fUvn2
E997KpoyP+jQCsgoRbphfG+dfG+qaIoQKnfNLzV1gx/5pnr5Tdti6nBHFQNhwCyWQ+n2TtuCjouf
cRz9t19q/ZOuys9ESIKcoeWgS1cWi/8as72Opt5NS0uro24Ga7ld8oKyM1Ptrl+QJ3T6FDV/M3z+
ecz141ik4pp8Y8ipiHJ+OtYMhNuMa/bRNhYiP4XVcT0YtoP5XPb7HmHuXQq5BRRi9HfSlZ9nwj+O
zDEFvSOEb8YvHEoHY0g+GDHLRojnrVQg56Aw/s1I+A9Ppcn3c2hU2cbv4t9l35lpyUFi5dy1DuOd
YLhIF//d7fUHAqBfxEg/vsu7w/xyxcRQtnPlcpixGeLLntivzVg32n0lv43Zgrbfw+pmM0CHFttV
lj7Fy3wTTX34NwHd60D1nb7kt09CPMw6UgWoQevv/b0zQsmInLUvQgCDZ/qQ8y40j/Glx+aZ/9Jb
GHfCMzbg/Dxq9pvRI6XjJfHak7mxjz8G338qT/rDa2z+99Osf//uTi7QqFpSy8ztQAQT1ag61yao
7H999n+9xkxp6WmCDuECI9dwftFPSDmPpAEU5tYyKrUDtZddVkzxN5E5lYe/PtSv38e2QAe76Kzg
oChBf/Xn7yPNNswZmy1bPVaMKlMmhVHX2X9zO5nO774Sqi4bBQP37Kop+5UJq0NRI1ie46TNlAQM
OEgBPhglrl4YbVFQ7OXQR+uowJQvpjG6CzSKwKw+dSFUlXU85HTD0dVRrWzUOKIHmpwoqPbY2qb0
Jh3qOpQbg7C9KxBZ0Bhis6KzRWuzIN6AKSqMRgN/3hkEEox4pOBlFuwhsB43vZlAj5TzDIYNaVaa
MbCETneRz5yZY5JWIDLjcr50IvsGkN55Yixs6bKaph7mhpopnxtOYjcWNsKk0ennB1BppeU1Qy0d
f2KSkx3i9b97Uhla9xA1U5XcmQZi8qIZ605uHHoCNKOqwn0M6j4IrnqzD909OWnwCaMVkoxOPtaS
L3mxSOD0+HJpG3aBxrNX6SnZZUp06KMq7dERjgU4hKoaYAGa030n6Sl5Re6E7W5ZVGR4et7IPY5D
Et8YXOPDqsif2Jm0tmkDR4H5cYrEGPvrGO04EfPTH8JF0y6yxQYQl5ad81WWuBSvaMdin3FB4RK/
OwQlW7k1ImmrcEtfxPg36v3otAN9WCtzvro6tTkBeO7knIXazPfFaEgsjGY6a+jJ1GWfcY0o1E/5
sMxIWCaj8nAN1zidm7rY5piFNK9i5HRtNAY7dVyMznVNusp1N5r2DVBQ60XxjJQkBnTZrQvYZtgQ
0dopIBKgAmD+Wcvgm9rcvkUTEi9f0SHqN82Ez5sWZTTep0g3aEFZ46LYeNmOQwu9xuo2VEb2hfXT
ymj5D/VzLAkcAVpmRPdo+7FIsIrKL2Da4stQQqih6ZuF9GCqaIYTid8023RdmD1Lt0BG0QNxhZ6B
EeAtBQ9yUQdx8IXdfov7caF1M8YThELD7oerca6KpxnmfIkZLwyvYkLlI5TDqXPTIidBvla0A/xX
YHh309DVX8cWKiwNypGUurbWGoL0LA0Gfz0FiZ/rbTkAcxwJ5aMjm11CkaH1glG1O+9N3JzIJtrh
xuhNus+lOY+XZmhOBCYOcX/XYDmMfext7YOTpe4RiRyNTCOzaSqPMJZYF3TkefGcy9TTgN/czFHe
s11JmipYkauQKpdFMwELcqNf4U4EMFZntnbQtaxhctzHZg9jTUC7F3LQsfLkzK6ls3wyKhQqe24z
52qsh4IEPDYnRFjamf7JIiQvpckZQ9fAniFv3YAtClNyWb6VkwYrcZmZmrsNU5ENZz+5KpigP3BL
ZV8xxxJaCCCXoK8IIkVNcpcrLpNQcJoSMihuW94hhEQuXAYK7JmHeilb6B4KroWHjLX7SBJIflF1
MzGWsFOcW0Ae1eAtaZO/FibqE6YgZsp9i2e45+ToFetWURsWHagkP0NNtDSeI+nvHlKDh3ujyorx
sTAKIM8ytRda8A28U9quPcyPuMvqyBcLO3bPIOjmkzmSgsZdqobrSURyogvg1K+6ruFYskwDXDGx
V9O56otMncdp3bXEeI3xvLNje0l3bR26cjsqN9a3tYWviQ2eQiepYcKYbqqkok8HGHTGPEcWcOAb
ZaucU9BWDQFLqm7WMcSky71c6mY5xy1tP7oQfuEqs+W7i1qpRwjfTT2ijzpgmq0J3M6QYCTNclGF
yUB4VWQwPIJDZ5Is1l4pcqCqrRKtPRG6FTTUi1Wras8AepQc9Hnt+xKfiaBB4szjguld0ROvi5QG
/qxw1tCIyL0DfSPAucearL1CL3RrbzVjwmuwgSxF+1RMw95ww8XeyM6kGxvO5HniWqFTv53IXqzY
cy2sQK1d6TpkaBgPm66voFaAILTHbUpYZ31IO2e8l6myIQ5F2XhrNVXM0D8Axn+2GJxnPFnz1LIQ
RJlzKEgUW3xzmRQO5rGpvMqeTNBdepqz08biVsPg4MPvclqZGIR7g8kO279hWRvVGgyepnqgwESs
47Dhu9SFrpEcQiSPs9V1zoBfIvnSsbzCjFgtXUiw8N+LGotsYhnnKi0dEunDtRVe6pGZbasyMbp7
KxU6CBDK6Sc11ZN9kATfubeaFXDCQDbWNLkNHaDfEFWE2/F8Ed7Ck9MvdM9AMh2xSpvati81kwDx
XpBWKVwmeLxWExc3V2UdEfiUB70KlzthV5BHXCx0d1mSSkxqgVFQNM549VRfuRY2uEhB/hNG1iSw
GofxrSITHdNojhXZy1nPxTo7aLs9DirZnjIBhtVfXzvAwvhuJGcVtvHEOCy7mlMD5mlXVPP5GsiC
nxsFAfAu0I/ntdlGvAa/SYUaJlDfc+r/X2xUh1cgl83rv0hLbv8F0PHr546E4v8PgpMl25s/37F6
0eev77er6//9fbdqmCuaD4W6Qon4zT70mwJAmB9Q6DLhxwSElX39kR9bVX4Gg8VqwpD8rQXD8T/z
f/uDZGtpoZM1XAtSivOPNqr86E/bDdtYPxbAJ36pyz+EC/xcEINH72UtrFNPcYfghBCjfKRxE7kI
6APmFU5q5BrIDqfL03vTLaObOFi5nPCAGXEFdQrvIV3ce1eESh4sq62sXZyTW3e29MAuz8oiqW8N
ewEMYYWJ6+4SWdNaAwekdTMo3zyudm1TGBAtRO92ZNLGAp8lwNrYREAdKpppEFnmdKY1jUFQJawQ
4MjHFFNkAuwPoqWlM+OIw0AaXlanmEUq8gxggZbFdRRX0KdhZcMIl/q+paaI9uzMC0ghDMZ7Wcz/
x9557EiOrFn6VS5mzwtqAUz3wukqIkNkaLEhMjIiqYzKSDPS+PT9MarF3As0BrOYxQBTiwQqC1np
4U43+8U53wG8BrjBaZio3SzSau0b+nuHLz+vyr5qQ6t+RS6YNOdaTE74GpNu9Suf+nVPwqNed/bQ
uj9DF8R7YmTSyZs+Cta9FNmTYvGJj7fJyHVjBL8GjvXi8b/Yw2wwuNNVs8ob1lqd9SplmEEKypP8
vkIaTzQQL7THTtVOahBXNvm0AddK3ni3LRKq4t62DMbdXZU5bf+5YLn6GoBBM0qOdc3FiNLLzx/y
rR68DyiMWuDOsjNHw8g77b1l/mRy4XiAJGT3UQyR+YMX26f6FMoDyoSzNrz1KcXOY9bj5Aq9rCmP
4xio65iqvLpFSkj6gTW67u0wlhle3xCg6L7KW8c8xZ09f1WuU/d3IgsL4Gj5xpw/uJR9j0OZML61
0NPazIHPNuXWXbvO9XlGlAXPBCA88sYRW2fmFt6DmZvR7ndR5DeEHJVRvlFQOTnxYZKQ0iTXsE8S
gkJbVHVgaAGNjKC3C7E0oEvygsBeBscJZgnINjCfU3KpB8OZCtGDbV2y9glrbnhu04qQnmKJ9zdv
iOBUgS+iw+J3bvxjyufC2aPFX8xF7njRyF0yh9YPVYaNOOHyjKFi4Ai5XJeqKi4J7BvIIssIBdmP
0NglzulIiXMk66ElangOnsMZOl3J6HBPpvV40lNis/xg6aUPdh/2VwYqzo3VsP5GfwYZBwRFc6MI
tqOJyVYLAhY8jqMWnnkw0jCK7wIjz+gN9V2OifoWJm+wd2uzWDfxOKi7GatMlC6Y/+p9g0jz2bGs
9uwCy+C9avlKHEbTEIWkVU/CaSbFg9th9qU1hl7WD65/t7hR/ytv8/At49GiiossYLlEiwHMMGSQ
g+NraXR2q+jIUw68lgVIDM6OTYJHovKuHOvauqpUPb1QeRWP3IH+TVxvYafaHbKRvYxbgCl8mhSz
++WzIAoyW5HNTAA6GosIVotv0wzJmB5S/+ZU8D11ID1qiBIaO491CPGrTKd5PqnQ60Qw+pbtEjsn
zx6mBUmDg/763XXcEZrWVqxND/CctZNObAFCOwXmTq97yBa5ds1FjdhBdX96ObN2gN9cZ2zD92Qr
sDGxl7ZiHbMlOWrZHtpkmkfsR+DvkuYHLvmB9jQOhwWF6Awa1z+C/LNhzSze7B+J8G0TkS4Rbz4R
LHb9mOXsPZ1rbx7p9J+bbHNDs1+QkQPrvS+EfSrb0XLZfvd+Tn2j3cyjVoNl+tRBfYcd1bqgyH/5
ST62z1Dd2/CNaO6ufoxdot+OylGdvE5oaOR1mI1rCYW8kA7t/6xa9VMyxCLFl0wwss7quYE/6LDr
zWQQ/lJobTbe+hCdYY/6J7ZjYDU7uyFHkFVxkCzWbubd30PShpajhfUA2AZHHykiCEKaCrc/EJu9
YS1fM6+oh+utkL6M6zC+L9oBoLwGJy1LqlwmHLGyTomy2zNRQeOb56FbaaSbIBLxVrXXM8upUukk
3kHkcE5Lk4hn5gWkOEymRefS2QlYEpg43oSsmJbWv4CZYt2qsJ/TmZbujLw3PBHwADa8J6ZoRwZo
8K4N+5JpRlXbqHmFmjwS31Po7irhOLdoGFfzWMsAzHwigunAvs7bZ7oBcgaKC4l4O0ZbjICbHH2P
0D/E+c5TUDeAxUDId3mjLntl/2GK5jxGvRd5COVQh7CQ9S6Som+fhanC5gc0ouCEWfcDWNAg34uc
k/hSgYMbPjPhjd11T74agLIq4gOHAgzT0dVFxYiCy/atROkPEA5KSotInoYtu16k8PNPZjDVL7zN
5CWEi6rzK/QPJB1mVWVle74g7t6beWR2Y+5GOk3yco5TvxzbuyUy/akkFsXsOgKSCXTG1kbiog8L
1I0jPG+lT5uzA2AeX4tyHds9/EhoMyQCnip3BO0lQRssecL6bEgaAIUBwNKD1yo7gRZQVwloG8Ba
0H9M7B2tpiMJ3kHktiZ6OAmvj98Dtdr7YUanTxqcVd014xCR2FuH9yTeRwGW5STfZETt8iEsj1Wm
V/e/WP9AIlf0+sfMYqSAWNbUCBSJ905VVky/dGjz2ROeyTWzq5A8rL/HApb9TVbjjD6ahl3RiaRB
8wMmhXuFt4uep8qp5A0Wiz9E1ebmNK6t5EsPZ1A1P78Lx/8bxXT/1WJb//qaqKb/Xyih0Z7+9yX0
/VevPtiP/q3787ep+PpbyrPa/UNNzR//q6Ym7y3Ey+qgkMU+z6KF+vivBRAJco4PAxtTkud6WIDY
M/17Ue39nakpG6EY5hhKV1AY/1lUW8HfbaDZZGrFmHHZTv8fYbCj6B+L6pilD+pdamv0tBTpofdP
OxkwH07IJOjI1G7Ze3ln8mvSreFrcpgM7ZWWFlw6KC4kQjD6LZbLBSnJa7GFW6UMMghUQ79OuNpK
jFVFGsoWupavAdAKctOYeKrKmCStk655MA1tB2EcFdFt9WhKpN+oKlLxHe7WkTPX7L0t8639jn8z
DklwWIQ6kiKKSF0j4s86Nt8eQD31nRsXfWfIwaeNsKlEa478kIHv81BGSXOh9OiYlziSg7l0DMTR
vba6PNwPJRg31+mQrOpgCcu0J9aaA3+V2bvPlrbfz6CoSIHtG9kzGJOMTwktyvVuYWuErLMNymug
A4i3Qlchp1vRPlhYV636o8HY925z6wH/8QIUMESWJc9rWZWvA8Jsc8yXZLqp47ZHR5gI50+HbgnN
XCQ78JF+F17Myww2DrqIAA/mEOvq9QQQpV6fo1pYfaszyOdheO/KrsQlGqxx/4g8Q0p+pNL48Cpx
ljA7qdeHuSwpFdo2yIATBV3HuogfZu84gukE00MVn+xeSW5sb3ofS02kbRK20U+qewAyKnTLPcBG
q9mBL016tHmEjqW+zZZpV6IS/SUTKe+7MC/R1JRTiMFXzNrAfYy8K9wfqzrZKwamVDklR7dTxGpJ
vTaRzlHaERBVdwg5n4c4rKr7RWoUIGszzOWZCaUeLyCxoIQaVTWUKE/dujjkhDave8Oo0Eb3Dftx
5/aQnUAHjzXJmtIKZKo1Gq0T0hffHIJ8WlGuBpg6rmqRqOmqDCurORZhSCiDE0obOrrrtfhpaq6c
beJZfcQEXREZzOsY9spK+mrnOuHgbFAqWL955Q1Maxc/j9N2wAnPTIcKKm1YeKorUxUEetC2DVhA
F8FxPvSY585WM9PORLrCbqd7/CgxxRRe+seO0jw45k7PZgOR6lhdynq2XsqGIvBYlBFTP0kSTYnu
xXOi+1INo3oKhEvI2MJkc35rSDXo00LoqXyENDNX13WbjZfLHOnmB5w8V9/ki0jmW5Cf04yKj1XC
sV+3ia9WtZe9Tm5S+3943RZocNjozn7kAQqOI4lH5T7q3K6/C2ZNRGluG7c8FlQh5WExc6D2fZFP
5YVTxSDy0C3w2QCuG8RNIJsovhVwwgFKt4vlXcJJ37YoSP+cE2Lg4A9hjdO892vUhgeyL8gzs2sg
qBRXjeiOA1hBqoeAMue8eJNdoXgURZfGBGzI6zyjYUwFfq/mxmUe3x/ZPEzuZ1cx4N012LSnnwkS
a+5VQJfFMRjsKiePw2C9GWxB/FABdWu66CxyLIGib//V9bq6PLNaHJpr6tCxOs+2HOHmOZw8W68i
iotxBOx9FhPMECLlyPC6pPDS8ald+xlQILNQH2Qx0c5MNx3w74FX0Il14xY+LTpR+g8+LcWWvOMv
wX5cTPzsJzUvh0+fP9QCVLzMls3HwzCgesMeKP8MJgv+mBoD5L4dTfeCHJq/Hcopv2EVmvzqxSZ/
j68YmyOm1Rmi7aG0+a8objluCioLPgl/SA5DFgtx9JkD3LrBRPtKPxndFHq1Pxkpd8O5MTWZhXNW
FawY5qj8QngT3dSG9xX/nOpeipDM5AnaVnYefV/+oWML/tA6Y7+vscwFOBhGny9rIYhOdMbYRfk5
dp/Zd8KtCGAocRjZtOIq62UFPD8gVa9fzVsyE7G5K7qQgDG+v1uQ9rJlKpTBir/M9lQcwwqwZ1Ym
ZSDLC4yruCjXNlueZ9svhiunKevHHjFsfZoD3GAXWpZLl3JhQHYglMh7he5Re9Y5dzssasBCHQsD
Ik3TlTI1BoapXRiaQhmdmBLbjcY6FXtf5eyTdRiSinKv4YdiIFzsnJF0puzHogiCizBz4awSepwl
0EPH7FojZf+UCtYUAS6hqXbSmYgXIwyGeMbMV4QYdJ6YrlxUzm3qJKZpj8UYdzcwy11nFwTGe6RP
gkOmPRdKb+tiPk/9tpGUdlkJMMxrzJ102cafJlZkJLAMGZF7rVlw3jmL57U/howUKSyKtvvIhowt
Uti0QXFclXF/ZPlCgGAbJtg0iKRAWGRbzfrILmW8i8USvlQWLcHOSySSVqK3iWPwdPFatxC9DwMI
hneXs5zPm4IdQPM8hOAek2EF7ehN4pE8n/oqtEkpOlqyAnLpxTneiRkTsyey+mYwQ/vST838AgXU
RbK0kIbEJKz5qcJhzMlwSxyuGxatEe7mXA8Ht5TNkzMNFaGdTs0GUcbNt3LEKi5kVXUDgwBj2ZbP
ALliS4ylA68yW0GTH4hoC5x9HVZumA6uF32Sm97ZxwVZ/J2O2vGxrwJIgBRAQO3CoifGrorn+JYi
YJJneyywBCGW5XrrY0BfkNQcXJ2Oq6IbtXS0RUQ0yPvJzbqPGncstkO0aVzMnsegkb4AwVXfdDhd
yYRalh0+T+fFn1v5W7TbR+lLv/wZ+ozsWKB1LJI0tun7yPPtD9jx5ZMoEzJG2rgcmIKRhKoPcYKB
9OQlTnfTCY93dhzQKfbABVDho0l9j0s7+VhVIB7dvAt+OCxTn8ntU/XeX0T3CXOjsXeNKAs81h0L
Cy7QpRyOYSLoHYUM/Bei/6qBWL18+5BDxzl30pZWqmJ3xH65XRxp5ejxd0lTB1ds6Uh9tNs+WUjD
jkP/jE5kMIcp9Akmj+xpebBwrW5ZWg1kFctnrzS4yI0OPE/5VxCo3FwKo4s3Irvw1VqIL2BRU0lR
CBqDCDqYQjoXZW/BEBqM+K6Qls9aebF59Ek2YuuBVB9Om7fEZN9pv0KInguSPRj04slZuYwuwVxa
DKPmfo33jt3VBwdzi3/OBFLArp9c4HMDX1nW71ynOzKJejKSwnZ+K8Gi/1CVSxyqJElvSeVqqviE
NABMI2v6ajkSRrJkGGfyIToGEp/x3sN2fG3lbVcfHb+b71ktQ9Q0dZ39bJjeMHptiZElMT0c2StR
qWDYcEoSm6zc+yNtohVY+WDv4MGseDlLboGt9a35tqUs0OxhJ3OdQMfxSRLx2I0xYWHOCJXaa9JB
r604smlm4lOAPsUaJuf2VynU0Fz4ypuHPflu8YxpN47eYXX7z1VXYdchZQ27bcU7qvZb6tSBbU4n
tvlbPZP6PDLHkOCfvypGXlDKlQIoEJbmvgvE+NsTCcEtplv0a9SNXB+o3nBsmKRkAUzRTJ1aoj8f
dkuvqg6nWdj8lKNV/o79Jnhz4mqZdyM1g7+vOWCps3ObVePC6G1kJz747o+OWvMubxqCsSCRM0JV
tMh+KrwhvMvHInpz4SZTdNlh8WkXrBD2Q6XXJwf59dNKmIy/Z0TEbJj8eTvY2ZnsGTYw5zxQRHEJ
JbrDqL6IPGbgYVi4E89Xm3cSowQRITECde42LDaHANTmfa641na5bWtSbiO7vlkSj5jMwS7Ab4NK
EBgBTENBn+W5/7tfAhCSedDp12nAV7wzldP/nieZSVRbNTt6ObndepBccDCbLYWXZhww5aZm6Zs2
zaThRIsD23rp/ClDJh2MxYdMGv1u1jn/SdJxvd4F4QgBjdn0jN0K5Kq1Z3KhKNeBbt+ZZALhSL4P
XqbClkQXBLafXYHMBv7iqtC+ZHes6xMwJ6JjFHsKtY8DN7/DhxIQfItktEqdea5+Ex5rfxWuISER
YD9oE7Hmy9VkKc6VsSZXbZcZb76eYKGIY+jV40NFQNtvsrZpSjBnzc9hL9XL4lTDh6sXNr4Vt/Nz
p6Q7pDYWzQfUP3iLE1zwA8ghXb9Ua0tDZFU8OqmiUL3zSc27Megj35o6ZIcLb8YJTu4U67eIVQ5h
j90ggK5YOTgCPVC4DNim65R5VvGRdPQMO3BZMOdJjsY4qAN/+tWMZUnyk1d9jGMyvWKlYG0kiHKv
0TIEFfvzjRbAb7f3DUGI77Q3qGjbeFa3AavO16SqIOOiS+ar8ap0mU9cA7RvO/QILOQtv6mf6iUJ
n+y2sz7sRHs9fvUyeF3dOLdogF0ee7PEa0VIQ6HuJVJ0NFCUO9csFZo/67wsL6Ay149oGQXelYhk
NlUEw3zkwWouo7ZdsGAJXTHNrTJUJPm4ufXm0davAh/5O8rPIEojKj9MZE6h4iOkf00KUiAEVTMq
ofyw1m34RLirnG+SCopzWvUiiS8V2uVxT8hm8IcooiJHjmY5nyUeSgzaXu5XdwU53hE8Mh1sBxhw
74K9C0KdMuQ3WuIpaD1d4dyQCmkaCoape/EDRbXeO1mSH0bby3+PtXbkyR+L+pai2HVvFAYh/Guq
tL1DVoNUe/BnuinStSYiE0Q4IU3xXDO6e5djG5tgufLFLcI+g4bcRQ4q/LEJD9nm59ikEhsueKBQ
PDQuoTfXyNFR7bGB8+N7Vo2bxKpcCvttQXFHLYWJhVQS1vRCrMxj4w67L/Hf7ksJn+Vn3seMiXnz
WOBd/f+J2mQuPv/lf2zQnf9+orb/arrfkgX777/974dr/J/+Gq4Bp/RshKcwzhw3ZvP0X8M19+/O
RvUBdYVhHev6f22sg78zOGNuFm6ybCdyNg7mfzjWtz03q2+4P3Hs/DWt+9f/+Q8K1PGf/v1/BeY5
SEL/YWcNfyqMN8qls/0D+OqfLeugWbVlIX1BYrSQ2pPkBm/gqErTI4OyRzpxxLxcM53XkGloKJaJ
9pGu+9bjpwP1E845MQKUKtMusGGsc5OFxQVbONQccP8FPjK0aeWJJXz00+fM+xUqhR28tiz74CG0
wdWQ0d0wihKg2GTGhn/H+WNfBAED+rRk+8No2aH9QkIFmwjNzlxe+Xk1cXwmSpNtbBb3xfJb6dHn
C/E0UnmRQeUxCkrDLGfD5hEqax2NtUryx2Y9TUzs+JqlebiGv5GiYDUKkin+0YGAY0tBafGZyajG
adJ1xbWyMX+xzwnhiyRrJC87r1rRZ6EKFBT8DE8OreEkw6A3ZE8oyNvfyAFXddZBXFI9lbQNrFlo
QFhYZhbHLbMtzj6rfVcoxDber+Oe7Mllx7EgGDvicWENkgQTPihiHQyytYRsMByvw8tA89MfMLpj
PHeoFvh18tptgABdKU2GwBjyklZGFu5EPbMb6G9e59bdQgOJ1kDFt5ZkaPlImfYaMIwEAKL9P4ZQ
z9sGzhMDgNrP7xdhrT7k9qT/E1mxRVlO3utyMfQry06L/OD1mJghb5l3qpisZBgcyw5zceAey9ES
vCNupR7Y7rFwxnlp08zUwTuUak5znGPxc6CLESlVV3G9ko/wu/ZjAtjsCJkDMSrVlydz/axZE8c8
GVt8dOyE7h25dv4n+sYBtm+ZYxtaEsxXHHQaQh0pTKY6oC+ge0f0FpMIoh0nvCumbBip+lrfyi6a
OabVR5c7l9N1zaQFlV6TU5E13WBv0KrYPoaN3XuEKBGTw6TL3KCCitbs5BDb157RauWGkOuJaZiX
oztiHmjs6ZqLskQ6iTcBI6mgRSTbLddkv2BSZiNH8TLGd9kYDQvioZot5tXQLNN3pnETZDdUWQO2
O9vn15g8tPK5paj0jkIH9XzBsLNGv9tnTKfejevzcyYYicpDV/Mw/lgRg+grm3i0lYizhC6yd7Hy
8YoHVR8S0XYRtrDa7S772NJjWmmwYilRZfSqYSZq5JKtCdxXr/WROqwU7AHsB4VxcZTAi4A9sDp9
0myY1lS3bpG9CxdH+bMayCi+IfEm7H+o2qqC17YrE/GjhVK/urteDT0NX1711b3YlqzHBYqvf283
VNtpMWM3P9nLMs83fa8i/aOv8ZQS86sirIxZYlmcBCqeke+PZrYf/IGyhtkWUnCyczN5W/Eh8tc4
kaoQbk5e8Casec0PqhkcorTwyn40eHqLPTN5Frk5neUWmzQTl2Gx5oVeIEkxzLfB7CobE1+ZEDRD
FU0M5xrMA9MFmrTpy9d1E1/PUY1kANWI74McQCF6m1joPnYZx8x0lFnh4cIp/PUB61k0pZy7Vbln
uNmXJFmwRDyEemjGe7slMCUVXezfRXMX10ckF/ouXFxX8LkXHEqIAOeKHydgCZeFM/nkLoRwN9N8
myHE01OWHh8pEbQzlXuGt+2B5U/VPASgxu7LWhKbUdPDoQKx41amUufaIewds/mRvU1wx2pj/L2W
sXr18ffRK1c2WRcBkWB1jgUHlewsSR2dqhIPJpOJjcIPBbIiQiN0xz0QO0koVVjySqg/IuuABVyM
d0lbspBAqFQjcVLtlKWTKXmzLDoHplCZg5jIp3C+5RkY/VOpfNar9eA314XLbHdvhZC7U1r7qN0n
cINuJyJWa1if/ZCYP26PD/RUMWujW8vJGU0JVWpoJmEZ9ietbXFZ9xVh87yffnZTtxNpmC5T3sMS
uhy6CTkrP0UNMJ+6dfFK9qjIDpEjliWNj/beRITWkNmT07/5YRUGh9m0PauOECX5Pc1TfxWsmJtT
x2nChQ/Qbbed0loke8HX+dkZmMMdHM0AYKcALzIyqKIHZrhy3FO4O+ba6XMA6H2T/ekoraNdG+cr
07RpnE+Dw4N3Dj3dbBSwguyDwFENaoaIfrdcyCjaSe4cOKKRs0Sp7+ieMZmnu5M3IPTaRSQj5FtS
lihTXNGodH0yAnk42oRHCQwxmE4sD0ITy+oJcdBNjOGmEeZtwMZdHYq62hyxU8ckAcOBnV/GwFPC
LYO0xyvpLcGYFoWKnhavUH3qmoh0Jw+lT5Hy5HrnzkJUnq6kWjEv89TcHIrKTPxqdTaTQXtCLlsl
LXgLtxzDdGKZFZ7pxwi0Lntbt/tmnS0CIPRINguzu+i0BNBB91PVx49uV/P5qdkk9wKlCXq3qqw+
BDdzm5JbxnHWECz3c3SdLEvpXr0nyK9eDHRQ4H0GGwpoLhjHfdyXBmEu78YHFU0A8SWaljeB2unD
gd9ccCNjHtkZ1iPbY+xZjyhbite1HpJPBifzlu0Y1iHLlJwXEQwGqACLPJtrs4gvAHDxemqBIu/K
llt8BVqRGlScHeLlSogO57lfGgRZbgJ1qmHEGzyQr4er0m4d/GRWDiCNufswNlf09XmTysaxvkj4
DbtjP82Vf8wnq79YczK3d53v5GEaz07yqpOqu4UiAcolxjHO6Y5y7tZlNBKnFdd1eUD/QzRvlA3T
aQGXUabLRHFFb5u3qDxKIkPSOudsklOXDQePhG0PaJFD0KnSmJYOfr8Fw2blGtNUdgpQSzn01Cn1
shRkYELaupoRbfbncRs07mcmL+tpzdesvaHzMm9aeo0+BVqvfzyJ02fnj2W8HGgPs+ZqXOJw2Z69
9SqUXv9J/2K91NC4HsnFICAonubko2dchUnHFearIWZc7VcezLdssZLmOOMNuMJ0CpdvMkwtd/xm
edbLuP7CqxEHWA0sn4yJzLN4RgkAbylp7f5ZOQBeSDQboxuBWEul2Ht4b2bB8og5nqx+eMswuYeh
HDKyfPXgMWLWEwq7tfyccyAQJJOOzcMoxfCe6KX6zKclqfe2BsyBr8Ur34c5Z9RO9Fb7RBiX+eqI
OPhZzSWsoHi1k0cZJfXlMM/qF+VrxufnzPI3t7K8I6l1YV3YkcpA/dNXz2VQOn9cadaHpBvW84zG
g1c8WO67ZkZ+TzcI/4xFELY6U6AM8McJa60/5skHfXf+YiIR/IowB/Hpq7H96AlRE6mqTXI1eSH1
VVZkBQyHRDK44Em5XlgW+WlXVEzSK2/GtoIACD4hg3tSENnOxFdzZJp1Z/KKkFPkPTOxv03Uf4Q4
0CW5GGSW7iap+sfcWuYzEVeQTlqCSn9KtgYwTlwswFgk1uSBpSkZq9G4mguHI5/ldlwzhO9z2+Lq
EeyRWg7unPBALyL0wxt1d6gItJUHBsTWi1tr2uMhLEVNFCORSTBFJakn0vTTV++O8t23qrFNw5lx
92Eu2AbtfHeyXrKlmX+HLHYeK04MNpXTRG5NSZH/ZMDfMelaK9Udkylcz+uaeRQLYkPWeTn8zTQD
N8EaNwBauKt71LG7LLNld+4R5yQ7dzaY2EtH1sjarHpKzlMlPQpmlgUYWiLq6RQSSshZ3/k9rC3j
xw1Amt56zIBJIc+z/P6SP5IhGKgsdgfUWRaz7xbuhANC3TswaTD+9SKyFpVVssKiGCwxU16GOnwJ
HbxrsAc0OKEY3iM7m6npXRh5LZf7Zg//WhYdJodspt7du7H0KVlNws1ihV71a+IpQf3rLVw+/aTt
d6zgdIBo+ceQ06FBhhtn0RRD1eEvPZTz4r3yOfc/nboM3mRskYOgFLMaSF/iNZtcRWDrmkzxgZFG
8Vw0+RAfI2wcK6pSBEt7OjB/BWCfzV+rzdyNl+TYBLyOw5Qf+bqoM8mZ8CYyNqCIIxmDE4Kb22R9
SVq9jog3nwYSMaFpU/JSMFcxNg+LI66Exuw1CY5I/dyGPQ6OOrc/x9jZirQLJnsiNabFDYM/dk6O
BD9UrB7KfOGjgZxTQCd3mv40mgVHlwP85FhVPtLaIJwWug7mdAhQfAsmgHBXJW+sYBpRXaF9u46W
SrvHKo+dLh0WK8OSH3CUkeBooKsKDTELXT/69TTSjhgPdZhtuU/MrgmF8xja4TrLaUmjeUVm1Xkd
1xQi2QlUaxfq6tSsNR6lpeu2larXhO3FFJMFzV4IZOuh0kw7yR9iJc8iM0swrnGzQD/0lrY9UcyM
jyyXuvoyC+0YhLroSSr0a6cP96LvOWV1HgQ3+HI8mAb5TBBhQ2l7GiVj8p0JVZ1cK9OZJXXymB+t
JmLqs5IgcdMh2vphx3b77NjTbYi0YARsCGtzhvIs/Ek/DaJGotiHfQKWKEH9fOkWdpI/2ckw2Ye+
rOdhFxohKGALhOo7g0UQT3Zosx1aRxMP+2iROMaSnGuIkXSZdKdB8GgdZaiBzgkdV5SdnuD59b93
3aNAWrKnJcSPpAk68lOpNKJVTDZoTRpi9LJLtK/I5sZG1OzSh6gqLtyoyKNzzsXc3ZAkJqvzGuc9
e/gGXduZ+7/M+X5vu/oEXdJ00X/v8Mfvff6E1ZPW/HvPH3/v/N3AAlFBmT2z2QuTwf1Ep0h0Xx/a
bXPDQH5tUxv268Aw0uOmdESzVqfqW2vQf+sOeIF1d6xlDvB3/dYmTCqYJIIl9OUkTCNfqOyZ4E0y
l4hJnADre5cIP6h9SNMO4ltFry5urKgksW9ZB9QRCMVZWyeB8XFEfSsorHVTU0D4QFmhgV72dyOi
oXJfizoLjn1cRc7eSuysO5EOmUVqnyDSYYYECyM+ak+N8wVGwmi+NT2ZnDcoa1Xzw+GMEHeQOmX5
SC6w6NOpzPT8pgPCfCD5OOsa3aPLyYorBBWIS8xcj8tRG45402v5DX4DRDzjbA6OHtCl7FH9pVcB
/FtxHSvo/ceBFlfSpjM5OfBAIXbBrIrwpcE2rK7q6VsQ85c45lsoQw/fV4Qzh1NxdglUdOCKTghr
EkHeNKrz0hkPYdgm1UcNcf81JkuTpKZu3LZ1btwte8Nb3Bxj8FjTlfRGM3GjAgQ5TSYnkHodcN2e
Qq+hywTwizXK+5YFuU5Ehnvpl7Z9mGdE8+wvUc4c2GZhOUXyHPYXZd2o8YILXvGkBVKG94PnF6Ck
oxZpkof+oDlFtTeAYZ1L5Ev6LynTt6wJxgsSJy9ZvCsrXpTZszZGBAWLkY2xZop+X20qKVLLA9Zw
Yw9u2XwLqeS3qAqhKgKrsBfjTbyprgjtaxqwREK9k6xBFvcyIi5xv8VayLwRbrW84u7QbXquHEG2
TRqhbx5Kx87YM6zV4iNdFgOfzKYJC+0uWRgBOEjFGD+25lAxEAR8U0dtTOLDJi3zy1X8ZDzAfiVg
+X/B6I2tFYKPME/NWBHttSzEw1uIbm9KhObmSGZv8VpKNG2JJgUaVuMmdcsYrr87pV9/mG8p3FDF
6LOzb4mc0KW+dHwHel7t8j5zWm6CuvpbXAefibWKL5FKEcCRJO/CQlGMoC6kWnG+JXoWGXvDTrJX
/OTLj4gviTZBn/4W98lvoZ/ZNH9IWzVSvlCig6GCx1+a1npW6I+rvFbVNV+mjRlj9DLNN6JXpRKn
kkRnCqnOpnNGQ9MWqANDC/IV4OM+pG87ZcpBvzXxlMwguK0qf2SZSWnxUzph592M5NBpK98rnLX9
sSaFdTraoQqY1VpBPvYPaPtXsQsYKIUHUpXr+beKV3eT3CO5ySWgYhtiS5CVgHt2RMnY7aPTNQHp
gt5Cagesdx9nL9oCjEedkXaG1M5XA4RyLM69bx39MGPUWegCvhCiF0txAyQiPAu41mKvhy7sL+kF
9YpllQYOaYdiKn6C3R3E8lRN0UokrzCJvhdgn+Ozj0eShLk1zKP7trbN8jVqP6NClULRVf6YEaV1
JwYDNi1MM+QYr1Ma5ILjou5x2P8ukkLP13Yv6eykF9nagZIGMQNRRtTkLmETs+vWLHDRXv8be2ey
XDeSZdtfKatxIQxwdI5BPbN3W172rURpApNECg5H6+iBr38LochMiRGpKA2fWaXlJJMUcXHh8Oac
vdc2nzEyzvHHTgRZ/5jF2GBghtkxpwQC6oKV6l1WbadnfNWR72E8ylX76CcL5NRFCKleRGqNEMMQ
ik3BQ1hHbL7JgExrCO5dlJKhniILuUkYGtU9CxJJJsSd67resUx2cEeJhNM4VZ4aBSn+OABehfQl
EXjYiMmphIWIcjwLxM5qd0c6Kiyo8jy44hRjRjMY0UCT7jo14a0aJ5W/2nNsXusqdd7RaKPSk47G
Lveu8dgepkhTaibXCV520hEQuIuccrFOqwwOlpLVhZdh3TXOOZ4hTOJjLeN2OzoeDerJLeV0lC7S
VbiCNftkh3M4s5hVzw/EAa0W2daMHUq7Hoc4vXHFHtZkkl0RAW7FjoyDTHAsc1qxBR2St5SHbPMM
S0u9WHicI2pJmfVQqyqCaenUhdjPVJjoxGJXxZowVQpSC3+JyFWru6JMlIy0r0fou2PVpXsKmpN/
W4oKyDPlf0lXO3HhQWRqzF8qWU7v2iUaLRIYJS6zwcLHwbzSkiCzotO/OlRBuYVQAdYqIPNTBBA4
gHZ0LxLgYnhXvhi3g4xItQx4m4w7x4GAPTbPtLCR4Mp8EPd6XFMCnW52vnBMSw5pmGf3WTkpDBVS
WWguVwx2hahi2y9+OOw6iOCcHcTaW3GGUcudXYOTHdsOsC2jmdP45DoGMUi9hB+rafQxdyWieR3C
foWq2kN2N6NySfZyCRlmg73UZxnj/z4uQ9niD0+Ge+z8WUXCt1avHVvEe8ohfDtD14wPXTT3FAMB
OmV8Ja1/a6UJdvZ+mWJmXc2bTDRiodND3cCu2ARlugq7rGp8X/h2wBmj9parKExxBDbTwgbTqmN2
osugOTWOitIfxL0UCkWaIbHeZoiRP1mkKE5MeXXxdTXkvBK9lu5iikS72TBRXCLSRM+K6irmjE4h
mqUsnUsAwvS9P3jshuedIXcK7YI1j4/omCJ1inIL6TWuO9BcwjF6hCAYjldTZGEH67SnXzlHpT7f
biUvi0yP1p6AAX+nB3QC26asrekkUk+S+Brl6VcfV3i6hT1Iu8av/ZV+6Gr2yQDf7YXoXDtkTskz
T5PBEBhvD+QFuWjD7KfOYTVVbJFXGmSFr4oDpp0haDPMjUTGGmwtIB+A7VUaVfABrFkb01AWrrep
LQRvG3phSFKp0NAOCsgDpUXdWBQ+OPQGD/Ho2sRexdFyKBZX3bk4pRhFekHphQQmfcmY3CmHjLID
IFINHMcpY3j2eVPX5ks0menJ4U3yyCl12mvgdogewqCy7lBRQEbALTOjFGk7ul59LuLHxnPinoKt
68xY6y0O8yaiCXLNllDe1VPVQ/9FWLqW5tuIvGPqvgTDBkVg73poBM+RQTxEzoIbnC3g3LDIk2XS
AmA2hlJOMBfZtht0X5w4+4kHTm7hOZIVXOytp/1pZ8c1ILNmoi+3EUDkl60OyiXYugbr0Id2qbqv
2gwFjIciH15CD9b1fdC1XbQT9loApgxDI0jKqr/HgRpZF0FYutddRNrDxnidfsaRaN+BIstgRNZe
k162fL5L1IOELI19vLzzaDuREqJAxVPvKaFu1tXSEzwiENwTANpMG7A26n4o2uoTzgb4DLNt2ncI
HhKcknVeffnf5vy35jxU9Z915x8+lbjgm7T8weTy+z/6w+UifvORSRA0BtrLDWgW/tPlIn7zbE7Y
/AcDeeRGGEz+cLl4q93cw8ktBUkp4vtGPD+SEX9KkpomVhS99yuMM+9HUBXLtMcK5+Nk8TCQuyDX
fnSOdyg9aUh5pImEnNPKgIydSK4lBvzLOyga0RED7z529HBjDcCrTHpCSljTz8kecy32fTk++Ckq
ZX9Cb9xU/ju3YF1GjduTG9tCziDveNcMbnMKcuzYOZumXWuG6kDpX25DK37NBQJmMbhUXOiBUOYL
v4JcoLuJW5s69XsiNKgxTHIi+9p5wPh1xuJHZI0l6HEW/I7fYozuT6X52Fesvk4XFEgq40e4Zt+4
Xr/k6nqsCv771qiFEuILRVTsx6r7P1fplwap29fup791fK2uPxWv7dtfWj/NP/8Wooo/Pt3uU/fp
h/9Br52Qybv+tZnvX9s+7/6hv1h/83/6w/94/f2vPM7163//5xcix7v1ryUo3L43bTkYtDgVoiH5
9zqV//u5/4+rvv301//u28vgY9HCp4hDi+HmEynFu/XN8rX+xAbpFYQEWNCIWAfiPzgKPiM+BL/l
SkgLPmlh/1SlCH7EnyHDjxxwPqHzS5YvZx3s/4ojZPgT/eb6+M0QyZHhE/LpvuekWcDqR/D77o7C
37k7O9F+1rBZYyz2NqeTva9IEBl99RBhvLWWYDwb7KTb0aOg7aWyg4/j6WxKglO52N0W7WD1DRP4
S+Pvfza4bv4/cxU6K17x3w+uq2r5VHxOTf/6w/Ba/9G3keXZv0k3ZL0LmDJD116xkN9GFsBIJFAO
sA3SJh0UUf8aWRZBqR5+QpvOcUB321sjP/4heBLBb5LpGnRH5HrSAeP3KxPtahb819Diz0CSQxMq
XWZ6D6sjLsjvh5Ydat9KEFQwvTm0FqzKvyx6qe9M0FIv/u6r+QsOIivKn67lQFkkVtMGYfv7MP8O
95cN5Fy3OeV0CbUGpWAjOWwmdFDJBYiHC5fApvpvLrm+GW9uT5L7RqAJyxxPYF1mvrukn8lCa2HW
Cv7YURCe2ckScPkNpfqDiux71dhf3Bh63kj4Ltw7hG1vMCec3RGp+PO4UUlUqhPQvgBSkPR7cD8l
/bbRL8u/i4X8iweHfG6NwBMk0TEcfrwzhQoUcWi45mjN0SbxZnKQckX3d9PR1Dr+8pPjYphXSaLk
S1wH8fdfI6xp44gMGfrQlvU1nkAfcN1ozsDX1ud92kTR3zy39bl8/9xcIKfMuZhlGSa8P6tI74fn
NtpIvFFQDaO6sNv5M31VFDW9/67VfnQJtP9CmXb/87t8O1jWi8IB5YrrlgNx3o8XRRU1VcGkJ8qj
DjamVdXQYgT7m8Hy56vIdWcFfZNoYrZQb25t4ISIh5ySlXHq4RrYWkqyU/j557fydnS4CChDGQSu
kFiFxe/bq+++v2ku5VI3COVq32meIvJBbgE4VafW6YuzX75UiE6S/ZpghfzT/bQID5UefSJ6yAlc
tjlCejCBIO+eXXy5y988o3Wk/TgwyOVkvrJRPwMOtd98e2NamaJqS9QBWsZnOprj96oe+veN0clV
4cwKfoEmIvfn9/j2BefrRJDKEiwFX6q3+r6/H44JhQhTSzQJuRN0K6NoutBsAYlWqOnrziUehZ9f
8C8GCftf4fP4qLWxKfnxgpOWhm5cBQQwNng7Ujc+k+E8/c1r/ddXQVfrMj/iQXvzWqc+7sK0oKbj
CvqgnXYS/Nhu/OtfHgdZHPFsXlzWOvHjvcTQLtVit1Q4MA0cq8y3rmMc3+ciDc1X1ZfmG+Lg387G
f547ZLTqetnPcWPOupf7/mHNDXYV0H/UItyFjTrdNLlw2q66/rkunBstSWRZq3Y/f2J/8cZFmAVd
3wMcwELwZqWBCSsKkDBYSTpIlU3vV4cqDKKz2Fr6p59f6k+PbZ2jBPtVH26msMP1o3z3cpugtnro
PN4mlO6aE5LoI2w5/atDUHrIsx0XpQ/Jwn9KOF0sbLieA3I5m9MZq1dhTbsaCN7DL97MOksRQsYo
Z4XmzPfjzWgj00h2iNqQTFabANkMKzQt7F+8SsTGg4MCaAZ27EiMfrxKJGQXZh6DPDKa8NQhVtu2
Kv+OzPunMcAba6Pb9teZEEDgm6vMviMGKQsejCctrOHLcitDb6IM0+rDr97QeqloBVcLKG8OYvnv
xwDNp3QedYnf3FcukpOit73TTNKG2P/8QuuE+sOEG/khGxaSCMFOuGxFf7xQQ1ZqRSMBpENNlgJz
+tyFMHiL1oKrOpOl2aGRBp9mQop3lodWdSOpzE6/fL8Bmw/GvU+PnNX5zVfL++riqw8RZEzDlJzP
cR3ZR+EWNNh+fr9/foYA3DEiQK0JVifCm/fYinWRNJzFNvlU4fWNTEgXFel6Atfh8eeX+tN7zPwU
UuCg/sIZ0RVvpt9gcXzTFMTStMNS34Qons6qDB/ZL1/FizwOGSFXWT0UPz7AGazW6OarahyXKPJo
l1i1flR/87XBS34zUKgghRDxuSObxSSUb0akn6JCRtpNeAeliGmfs361extt0UtICbb5YBEX4gGf
NuxPab3WcUBVsYm95Ji0mSof0IWSt40O2jB9WpZVbdDtWs5OxEVmA1wtlpfQH9y6RJOTNa9xnFc4
dWOvpQmbtnbzkKCCCg9kQdjNftFmQqzjJE7WnNtgzWKsf8o1eXreRoTn4uojFM2nbIkH3YuumaRJ
Wz0ZoaP0TqvJG+gqyCRwd6xnZrgjmHlGd8aPvf1Slr1zFyIXwO1R6x5JIxnilP61P4fH2dWNwoPa
1u98VdlHt0IsvTXcXX0Te5EVflDNOOdXNgbKBR1GBGpoGAKMyjb6yegsS2ky3S6RX82nqZ2JZLNi
D8+v01I2v2S/PdN1LsN+wr4/6jo6DjQoJhT2johZUzO/CtFXiNS/r9opVrjVO1gvePct7y6j5Y5k
QRBqRnXYiWB2LsyJft2OZB+1bK42fSahpPc+NLdnkUAPO686nPhPApnJkmzrqUnzT7nyVhKDBO5G
9hRSEoQtPsFH5MuZ7qzx6Byyu63gwDS4YT7SQCBTJG0mzLYFAp8ndPnWcpIR+aU7lPue2jaCBNhb
ckSDJ6kQNZ5VtEdGsACh+3VpB+BQMJsW5AF5WDU8tWEmj6lNiZpF/dOru6TPwmpbhAoTR4A3FN4E
CG/sEdaKMLaKgHYtggOsYSoPcK8GfZHDdVE2SSRlLfLb3vRu8IjirJ0BR3j07FcT4BgVe9Ti2oMl
ZudJ1+8AcijrsyTYkgy8xYWOcN1or2hotFq+uwfLPjQvaTEvp8YlGQdpAxpk6pfYqembMyI2i0gD
4R6mQnbNQ92ZPv08N37tuitsQTbR3nfrzm3PsiCyRLJr44pQ1g1e4gSAX2KAg4Q7gZx2eCFWDFIK
bZgcb6HRDa0oQGzRkhy82XWuaQ+X6rytEzXthwZ0yxkfAl8JGnhgYLShbmVhm69WGyCLi6q0sy6S
MQpp9LHBLqpb41hOR++jdd3hy6JjzVPtG9IlT9GEjuCzPRaiPCY9XZudIKRZALLzSQ8sKw0rJAL6
huGOkCpJxyigY0T2QR5uF5Wa5G7K3ZCeaBcN0dXUoaAjka2oXiQv1XBUENfsL0AzFIgMy5QX3ZLY
82U+xVZ+GGU9yJOrQO3uZ16ecZcrf7gGXJ4kFxPWm/xe5lXgHaDcClIbLWME7nWVTLtFwaHDRkF+
8caJs6EGeBZ4kDZc7AxHpWPQLMykrGBTX6/9TiJw2JJUcXAzZaPzbs4rQufoedLD8lqLYd+GSmV7
6U1DddaJFIFfB1cGVABi3Hgr9ZCgEm7D7HXpwnRt8eX0tmAMeM6Z348Y1v3MM+1JceKJzlKrKdyL
ui0S77aPkjF4X1V9n96PdlTWpwAZ24I9aOwThlCS+wc83NF743cp3fvIgomSo2C0nb5NrlRtZl7N
zqMXl8V1Ve/HxJP5g2kkZmfLrpz1AfXjJ2+IkKIXWaUeyZYjXrVEgQv3jdf/OptKxBa9I9P5DAMZ
dXBcCrTLdMCB/2zMQGVjKVEEu8MmpbEbYsHkO8uLu7ZvShTUWKbAkWTmgYk/hJ7qSis5ulTUXYI9
W3IXIWFnj3VmsDkLJCDNMcFDDlsfXEh9M8foO3l+AAUO5Gcj5k5dS8p97WvkQABAEFZ5+HnQg0wY
op4xPdMfwEusnEs3okl77RBDd6qYL7yzyvG13s4hNIwPXdIrvS/7JfoQ5CycWyHlGHw1ZlY2piqn
7C5gJaxA7lmNghRWWViXAcK1Bq0pjp/zZXTQeiaj3UdbFnHCm+yuNP0eDW83H2wUdAvF2Q7kXd26
FgpJcOer/7zqFnRncF7JONJ2u5VYQ7pzAgLJgUMq5Bd7ORN2djI2SQwIa+ljPHXdGgZHOEgSkZiV
kNeMeJPj70RRiD1KMEfmgNZABPtM1OFnpjVjXwVVSEgZyFyz5WWpMT/BF4ClG1Ze+HHQ+RBtJ6uw
s/O5T1bLiXKIWbPR9kybekaexWiBfLKrvZkkQ3+o/GUfNV7yPKPCGLE9g8fdxjTgIfUiac631jii
H0omAV1kcWo2hXUUNK8VjfIG0dKcgyQQZcAeP3LHs2lowd0PsxIGbk3mJ4eONeBjCp39QSNegM5k
BbyKKB2tm9qK6R4LJJP0aHL6Kzuh0fef5xCgmt28Qh6Yu7xGH0I1GIGCZsrAEgyh/ioK0RTbLgI4
ScRtMX+WtWmHrfbcUZKcYXrm9iCRQCZpsspdVDsE4Qo7F/mZXdS9h3gPVmA11AilezHmwEXsIYqZ
kRETyw7r2yktSqvftwqaD8j8MQ62YZViJAHlg7i6RfnIJoYE1UMV6Pyiw2MhtwERi+/CBdfYpmgd
Dqbk2Nt65w79jMkKse+yC+uqw6O9ZCGfR/lwZrCjkCQbBjRvdZlFQFzyBQgmhC9OnLQ2qmfB0scr
X+JVw0TfAFgbfeO+qLABNmGNLmWtdigxqEpWAkTPxWCIK15YDHaNhCWxTXGTf4JSQVQllgjncZDR
mmCVC3Pe2I1WyK8xiu2DUof7MCE6/dptnYUooEhOkg0SefIUSZI42vS+sMW+NmGmD2LG03abxCBK
b5Dh1+hWEll0GFOhT44XpkRnvreY31G747VXV1mWT+iG0VdND2IpBuQ7NG30tae9ZTjCOdfT2WJ7
jJ0Cl51zEXdZlF3U7CW6x1JHouBNW+GR5wHBH3VI2GjrhXJT+bCAkAFYqfRO+AWqLrkULiKHLw3k
Tyin9PZJJotQ4OsA6RNVoGxbW65Xf2TbIkhUXVp0bRqHRrzzLJI8yBsM2yNBwIF/lkKnBR6TF/gY
sGshOwF+2qJOIN6RODdOgs/GmpP+vMklQbLggUifG6twvpM9qfG7lHySHDKKSjOMcwHaRCS1abWj
8NPUOzZdq1HeaBxxgeEr2PNkfKLY3LY99l6X39kWbPtN0PjL+0r5kIh1YnpDvFnj3TfFOJz7bUaD
n5Zuf5nErqdhKTRBh2wfms0mrtqm2Y/oJIbnHm3F88zZluEmot452HFHWmtkF6v5N53Rzqx6CrEN
Ic5D0A9eqPUHwaaa5r7dzrZrbpWHIYXiCyIKJkCWxo3Vl9aq0ALoVbQlTEBdQVvaDtQUgAk4qX6O
AX+AXbAIQYVnwSZx4wK4g3NAsu6nhkV93PY0VqE/iKLLANfF43tUi97CNCwwItVItB9bvWDlKh0H
uLDIsy4A41WsMQJL0gz7GUH/cDYXDuK4HFDiIz5B10JgiDr9wLYvvA3sBPMBdrAJQ0Oq9LOAZqS3
0h8ml1ySHKsrHMCZq9Oc2Zh+AkRAfl+x8wqdmx2ZmwRcK2WG1xyFHPiJuV45h0a3DVDFPuT/ccPu
XdvP6kuVNZRMF3CS9o4z2/i1lHNNwLQmziKO2UvZmcNpibNA1YItz9pLmIO8q35jocK3uw4Rd6Ep
gm6GPkSxjGm1+oTSK7wgeW4qwGHrPNhPObG14JmK+ilKGxNsJxUijlFAtMKdgWRJQkJoW4dG4eM6
4HgGyxCW/thvNEiHDqWzYdVDOb/c9aUGkgFnyrsMrSFJzgHQWE8G3aH9VEuxEs2bbLhZjOfeTm0P
40wqz7pPdaSsfWAPwSFSfX+JBov0js6fjWRWq6vPHlbNW+KKOmTDdkY+ZSsCA9qrX6VMBenb7roc
xPFReL2ecJVx0Lij5jG+JqYsv+b14Pu7AjFWQYhXJtCbOlP5acI8jfLO9hqAI4R6zU6Mo8vvOAaH
c7n4zHFNyTTN8Kl0exEy20QfrHkpmrsMtfnCR1RZv2Z7SDt7AjhNSs2mBlKFbxC3p+huVElwFWSS
2m6NIXi34SehHYfvCqRdT2PI67XP89IfDriw83Y3dr7/nMCEfvQ4CqJ85hTqkj9SVpKhhDlwW3VA
ivHkO8PFtLBp38K15xjC25oy6Ow+UPO0Fx5008ZYLQKoSi6fcMf1L9p0athWiIbX/BwLN01tmb7l
xEMCMRKprCRcNFbqUGBK67a4Y0Dj5E3LDngpBH7zFJ3UQCgEyY8yt4tjFOb9mS5Ll4RCwGRIad28
4DnUkG1Q/xcvSY/15BhKlT3Xfu4iqezgGGW1l7rbQCzRsz/1Vn0rsgA+3cZF6lN/7lMOco95QZPs
I9/tDDHQGoFPqYmtN4SyPnhSdYNfrBowI28sE5KSE2OUGw64ABbvogh7/9ELRD8dJ7aC8I8GqgnR
HQgepS/wq2CQDMLM8vZiaO0jBVnzxZl9j7ktwGO2CbsezJLnZNOwp9jEhrxColhvG1NzUhjayT/z
xyWHOsh+EwC9My2PJAn0HxP4ay76NNt5lkT+XpUzf2Rr0o6lIh2D4R2GdhvCDvIy8PaMfg8ukMEh
KPsaCy2yAxICKA/XaBAbneRH09bgB4J8KL8U0YCHzKJLi47ERzK37TuC5V1shdN+VlFYA/MqCgeB
VYUrblTIroCDIknWM6xUNKY+4kO2Gv190xZgyiD3TNeQ/YqVV22siEXeTPdLlzrZcSmHDG74YFnp
kbKfy632Es6Ks4zBWRiO/kAtgsLzxrdsx1xXaUr2fCrzILwcCid5Lleuyi4N6hqLrV+IR6sCVscc
ymZ3007BunfLdXORFqAcAYta+h1bvpkNqGINxXHo8/IbjOPJtgGSh9K6cyARZTKCkj30XvMFU9tI
ZImLXB19nZOBwGetXgNZMBWzykSJs7eSIoJklGgbbEEPvAH4J/ko7eyxzV7sJX+yjFxuYp1Mrw3p
M7zlgN+687EehhfGJUYxBFFh+pXwnxLDPXtj6zx2UojSfbco+tMDBPMz2fRdeZSgTPBGO7J3D5x6
bfsjoe+w40tXZ2bfgOH+PJmUeacngPs2J+S8OmVwNT4AGcFN5Qyo78FIL9lsxVfWLCdRPKi593i/
TD/r41izJemvEbLOYpcZ5By7auGk+oXCgS4+QlrAkJM0DiktbVJTpiK4nbP6I7A3lMKoXkVgPWMD
TtUDTcUQOFlcLxnvqfLtvL3P8Y0Qq45+Kjw32ZjWVxIL/VdwBNa8haaeMU+LmNNymHFeScMgvcwW
Gb/6CAW/srntP9RDpMT7Ia77/Kue2H0fgpAt9AZBvXBOc1vr6kGphKBfkctOPQYdzWqqAEa/J88M
UfpM4IQ/dGjZcS1duCXeElfDd3MiX+3i2hdnfM8f2wIlYdnclJX3lfNutlN1+FLmYvqgI6S5aHCj
YxCO57hMDi7RM0cJLGKbOaPwviTSm9XFf9W8SnFG1uwKnXPK3dCm1q0VlG6794FvsEgSZaW3GsPR
B8oSPkeZkBLsUbSjf/NfGFfipuH4xwEdU+YGgoCNWLTR/U3Uu84DJzMH42Cv2J7OpLHd1lE1scYA
lHj6ecX2T5XUMJR0RBzkQyvQxn5TFy6jwWdkBlB7+bbRb1dY3ABd7Frbmn6xOMzBkL4LPSTa+0FE
3+zH4rA/uVMHDjXeOFaaXSUsgzuvm6dfbHlzFVoiaApXMQuKmjfF+zYA2YVvFs+6ByyGQ1B5ibDF
/Zur/C6z+L5VwWWIwqGUTmfMRZ34pjfcJl3jia4FbTBaeXxoMladTTyAWNiHbTZfp/gsr8fQ5kxB
qKj1JFnwvtpQz4K/aVb81QNEmkbBfW14euGbD4KVziMDgwfIRrnfjl0YbS2bAJHSWH+0K/5XefWf
IZ2mfy+82ncqrer0B1Xf+i/+UF2Fv9GqRzYaOa7roragi/OH6kqgYGVXTR3vG36KZ/eHns/xVgUr
fX4PfQaimlVg+4foyv1tpb174Kn4ge/SFf0lzZVc3+B/jVTkQPRTiVGI0Evw+vEZf3ztNJUquwvg
3iSZU4XnAxaKWzx8xvLQ8CfNeaMpUmGSKFleN5ntKjvcDdlifeCgxs6EirNono1qIDmVUUDWGm7Z
XrDuhrn+4I4ENp6DElUAoanXBzs7byQQTVUH8gSalSZI01fguFWhHe+olzD+wJk1vm2rhV6FyDC8
7iy26AOVRqd46ciu+5gVGSkvbdY2yVHnzvKQGmHmHRsfG1h8mdXDLpA1nJd8GtM7JOfdbZzkuDj8
IPGno+03HEv5Iz5WbzMyv6PWbS4EmZf+uZ6XMN9gaGr8o8HG7DzRKxrrE71arHm4nThdDVmZJKeG
FgleVa9JEirodpKdu7aJ7BuMdVZz5DBjkkMWl2qiLyEkvHvKHxGcUUqrAxUReLvRjaYO52JekaTP
bgn0mXGewjfROGOotrX7OliAm8B3JpRl71ekro34mRyCj8yk16P9TNTF8hBqbBWPA5tCfzmlFexL
+RlH6DT1FzC0O7uHWUuWXbw1uGd0BDHYhmlyLyzKdwYkNFCJ4kQz02/BbsN+YaNyv8C+hdk+cFNY
orK2bNYNmZvC3G/REDuwTpsoPBDLQakqcKqM2m1g3PqComjRXeCRyz46Fm5+StihMvJ2nMll3CwT
O46NTSLH8JDkvC97CLdr0vAEDPq+MhTAr1xsltkR9NVILCB7OGsXoCEiIdH0AvtbE8XQoxL8sjs3
Rdd0WjpZdcE2zsY63KIFi9IzgEn9qcUV1+5gAUYQzIAfDTv6AGLce0kzhYdgTjxGFc4b91xQb62u
KoCeHFTTtHyMSgpim8nJ8AMP2BB3jsuY21AG83YgtKi2dFjJblXbTmDPR9a1TcCfuuQJ6RsOf2V9
FtEAcDbUOqbnMNRE9WwqkCCM24Asy0Ngo+46DagNxTZFtI11jASjcT/iCxcQVjo/4ZtJOT9NufTL
HWzqSXwUVodPATdrSxmJMp25iEhHAWMmi/WU78RwSu4cTsb3uLPA4U+DTXnYLHG8mnGonTlPwJU5
VQmVjv4hZazjPcQW1J+SPFbihAEQF+lGt4uvr+ghtjSr0jT2gmfbAfBKMSJQSNr1igl4Hqhtdjcz
OMX82Oku9z6u3RF06T7VReuQdrQYKY9PWRXfLNMwulc+L/9wrUyRxKRidH71xdHlMm1NooJbDDFQ
aFy1xPuecC8QwUFB5Twz5toyzkgQ1uDIO4Il+vwsn+oBJkDVWhecSxZS6St2YkTC9jjHzZRi6Yei
Yt8JAgOdvW2p2d9JzOi49YliS/Ygw+RDzwnqLJootMGDScdlP1OjuEMFmh256oqDiRa2ir2nOAF4
AKJgEfQepCybeKRT6BnsOFmGA3en1xPRkYSM+rOf6Dki1GukGgpGRBObqq3oXPaOm+wgP8GTmuPw
XgFwIklB8eJvBoca/5Ygo4FSfkgfZk9YJIf8sJLJE1GR8ycol1ixOHsldG7S1pkOxot5F5oszVGq
R9R82UTLz9PiYNyqbEOEase5aWecWJ48RYDRdgSCfQ4EQ65HCAtaLU1nCrRssUy/jVslxb6KYjFs
csyva0yzss+pViHc4w0pIM2V+UXDtuZpKDEIneyFBKfqfRaZ8QEgOfMIYvDhdd19+ecp9VjS0HRM
wISavevasc0EZIsdztYd1ygGMK7zNcxrFgPRIy9j+CPzPSomuhZfQ9DcQf0qSLpQXbAClgihObCS
qeUyY867LbMw86FqrnFfiRigFHl55HwILIImd47XAzr3CbrazzNpeZQYa9HLm5kO7GCo3UNc3gib
QB9MyDBbMV6D/8G1hF2bR9AUkI72dl54rHQyGKP3Ncc3tm8dk9cmFBYtbkAT9E81Lr0JoAK9WVyj
qqGeOltBcMcRMO1cDLY56O/M9hdJAoa23zcWJuVz2O50twPRCUCDEUxykLWe8yJsMvn2fqja8rzO
scVvVrFGvQOTZfK9x84NUEPgOi9liw/6KBoOqpQqalIoN3MGtubgQmPB/WiVMbS2hczMsaCmuyvh
dF0ZUaoMBzDHjmFvkQoLvzRt3P5pjLz+IcbTGGzaPDe3vALcK8qieS2xWcOpICsESJLrVO8XSpkD
J1hFYZ5TPfg6MHpRfxH0S0YBy08pNHwtVRrKE2MDMV/BrjTb1BMMHz7k3GTwkqFDg68Pg/xdmAE7
o2io+uTRUr5VX9vsi81n3dqab1dUVVHtYBpo29t3S7Mik3ppiH8q8kWvB/kuEftW1hOpzbq27F2L
sTXbFotDMSQfQ3b5dh033b5SHTY4lK5IT/ny8IlW2CU3FlbQmPMgzHvqP1n+id+b34VDF93P2iKz
WeTT/DjCDLoeW0QkbOaNefY552EDmqbQpf0GZGCzNGNE71ovyS7L+vI6InfpIZq97lZEMZbVMomW
93CUvY981OGDtsjJTbOEOOIQl+AdHJTm0YWLtRZlES0dCo/lcdOnEZAbhljFCV+kA58ah21AfFg6
EhkftRFNF8T+bGXcCl+mHyUVOcBT4ak9MozlMm5HjqVOWSRnrKhAa6gZkFNGz7s4Kuoj5yW30m7D
LGvuLQhzIItcmzQwKpfVXkm/egftu7kekhgNXL/ACaQX2r6MbevfQyQvvJ1j106yn6EG43iMDXu/
TlnxMV+BnbAIx/K4FOMYnnwXXDtPpHYoUk0+wQW2m1dPvp3W5xawjGbHubd+oeDhu9D0p+aZHRp5
w2Wk3C9MsNTgp9U9QjIKBPONLeELqhDi4zZa6LJtGScE0DhRbFGhUv141kHJL7b0RrPLGbEUG05a
j18CA9kUT+rYRGjV6FNvJPHwelOYoHykZE4AwlRAhtvoQrLnIWSM5lAfNEF7jJScSWRuhuCD7WQg
vGe3CspLxQta00psoB5SnYOdXHSORymTkjmgvChK5K4NOyy1udcOH3rh6WeNLZg/S8uISW8Jsmxr
s4FpsWD2BVQXy0nWEOzFeoGPhfEURceaQIfthwZeOsfdjtxMGPABBeSn9frjfhXXEMcA0ZwICliO
9HtX1I6MWDHQkmAkJeaUOc41MPmTcSqoji4ICWJXiV0nJrfeKD1lNMGrwrrqkbU4R4vdYHoMooW9
eY0Kud0lqrfPphLcJ8EkhdxXJI/IQ1FY4/2I9Ck5kmjvwoSi1s43tkGoRzu21L3/WnFL9gNyFXJf
csRQ7xAdLHn0/9g7s+W6katLv0qH76FAJhLT7ZkHHs7zDYKkVJjnGU/fHyhV/xJLlkKO6IvucNgu
21El4hwQyMy991rfIr1BhYiG0og6AsHkpF/TrhH2bVUrF7xFzqSB/PkOG2rTFFdaI+gAJnZfPbhl
QjN+G7qOXxP1qVWsyKGdawREWX0RDqcSDAkpAj0xH9Cn0YLHzYI9ezI3sVO6V9XkOhc+00g6ikE7
XHvMR+d0jUIMi0yg/VvoHCOhqEhC51jZ6d17LP8ppwWQiB1DltptNz4CqHsHcGVxzGIS3dZp0NMI
xkNbo0DPC/8F6gigixGxBkcTx0u2knk1saiZIOcKigVTjPfC878l+L8UjYt/X4IvMQlW+Y+GvPlP
fC3BhfUJeyisZqpc27YQ3f5dgjuflIvo17UkJ3SmzXP1+3cJbnzSHcPAZzc7JCjR+XHfSnDxCSi0
i3UCM8/XAv2PSvAPBbiOU8cEF4QgUnd1JeYOzncSap5y4SHNWnV6y1SP3MpjafQdyJVp/E0vaO5t
fV/qf70SF5pNsy7xcT9eqWFC6HhZwonCYakOSgo1nm3mvKmtv1quLuPfSJ1/lL9jMeOrWcrAPYPz
g+ndBwErtKA+UG60QpkUbqtmgA4Qwez9a3QYgSRMNnhbOqkQlRCRcf/dA3D59Wt9b4T6sfH17drm
3CvBucbt/XBbvV6EeWBx+tFDHTttoapxq2hdZytSPPzkN7f2Z1dzLKwFNPswec020O9/iViCmgyD
+aoAbQbv2mNtWfnowxxQHG3Z/ZGt4Ot3w2/PV5P0F9VHd1CIt6TPE4QAdpRuFYb2VRPbAGMjE7aI
DaqwiAxMNvzl1/f0Y6+I3ycDdPxCzF2Q2BofjF6dxZgULggBUcKHlVcuYdhbSMqNN6J0Gbkjnvjz
J4idTecxck1zbt3+eF+xrAE5rlLKbzoAUKhsVKmlV5xim20oMWNxBtcBOpPft6dff1dcER9fF2XQ
9kYMbfBXUhY/PEG2AftviOWmazRymADMTYwPFeqbBfu48bm3pXcK3vObbE+S5SSawNoHc8ATc3Gy
nnp7zn0qTWu8HjWZEPEwB0OJZuruzMhgqy7CqkO0/p4ilcyBUogofOZIos1e+8q2XOREUl1qCJgY
M8papHcq4bC3cLK+RvFXD36+Np2SOChr8Dp7NRITeKFoIVwHACaHFeK17KrlsQB4WiUmg1a/4MQl
GbKu4ighPVAPbeYniZrMcT1UtSdXtDg4eYHLLuolKO88PyL/iAmXGCqosRvJ7Hhu5qVuPIplPkZR
tx0LRQ0cGKkO9ASoHsIgsnk53XY9HbukGh7p4YTWNhRhfA1/sbauOhdpb6+qMiMKDlLRKugRciRl
5pYrwyjRCgLp5tgZjCG8MFSxzF8zxqz3iDCR8tCBmZ4Rg4V0GxXL+gL5sfGUd3WEaR5pJvhDjs0M
S8HRLyrFA7ZyYdnccQJV2datawsELeOYZBM5CezQWsI5o0Dwm3MTYD3pMDXaHB2m8BdI6A2pRI4b
fUaKNMLR8DjpM/wmS54haYfzK1edukfWmYEmGvw42xPRXdBbBFIzPjEh46DXj50pHl0jqKECkdhk
p+cm9NhxUcHWHQFmDnUW3BPGRDj7gv0CZc/QFH5xBRhD144jnVITJFfLHI75dKfi8lF7T3EFn0Si
a5dLzSO9OWsZrJ0j5VPlRUxsLsIMlatoEzQQB0hxcUiMFflg9ayF7/m0o9448bVuhmFwSPUeYmVA
IjAkXsMhdHNBJ0uz1QL7TeqTlFaY2iMRHWhiFzp9xRnonL7n8TqjMMcn6YfJeMYkWMKcLQ3YyQ3K
qvIzJRtj0WUAfJr+BWqEjr6DU/F7ORfIo/w3vdVycaMcTqQbBygJnNSi1Ij2NoEz9Y+TTubZghq9
KlfSrJT3xPtV0fJodVTJo92QvJ42uf1Xm8xirKiJY5duBIPkfeA6rb/UcdyQx2H13W1ql6BhOOuj
oDLIWqE+t9T4GHRufzsOg0nWNxTofmkXU+Bgecu0G5i+/SPcpPK6VezUSzGhsltULmo8+uKxd0pQ
WDyBHfVAPgrEjchu52OfhlZ7QXizYqKKCgUFEOoCmKrQmmiV5lZwhtA05+2LRnETWGK647A5vjHr
Fy9uFSdPBqvIG9In9L8ln4k6NtKTSz8L9NeqdtzPMdaTl156jMppq7fNZnBKcKdJO3oMeFJLu6Li
odDPbdN487HWSAKfMnVDEldRIrJ0uZ/wZ/p7TsmsOw5EI9DuBJj/ZcjARPWoHLC0gGX9JRw6xD+q
08f0uQwNsubIg4FMme2ZaUVPgkBpfiLp9Z9Jk8M6XVrRFKxp/IUrN1DM2OOMuCa8bwwQmVKCiUzN
yNOW06AX94VuUp5bDf+1COrAo9sJivueCjmsFz0UO1rupQSiHWQ0goFYTQh2oVdM4OmMwqMljNcg
gt4loQGOnpEfegTJcyqBCG81elMO+XnwBYl56czHwkGvvXADG2Jb5WkeD3vp2tcNTFFA3E6JPaNU
Kn2uu6h21xRyYbpRNNjbhYXeukETP4HMQjyW5kcvGkl9JFsNkWyvBa23qIQ/njzCYyhTpe1fQ10m
eCrla+0duyiCCzIzwn5NARGAGuXPUQeFaDTHy6JqAT0aoi2qw5C29BgmNTBlVqRBWNsZf21tBt42
D1FKAdW0QjMGFAQfycloYnCLbu9q04ZiJUlZ3SGQ36Shoi7McHzo/OMjrqi0r2lDqqivxiVdoCFZ
hwET0XWfQCKZiUcq8L+4Ree7dygWff8s0IlF2kzB5CZb287N9thEyQQfk6ZO8FlQ1VZnVUlm1QJ9
khr3KAEKYq/x3JaXcdEU6siaa4e8iHkB4QmJfrqLY60u3tyxiM9mfpi29jgP9oRqaLqeHUdVpOrE
95qmx7p1kJg1mD+wvHAuCZvrOPJaedHZMPLWDq3QastJpeqOVi318RDoU5RskJqESAD9HlXgKzC+
TsBYcVDCEwExmng5+s4gXLhDpLIqyCm4yR2dYOCCpY9Su5N3PgKhv4IiCK57knCPJH6EUPVzTftc
I2baCQb+0KkFg+RtNATKXorRmt88EsVRAlW+PdK85lKb2DTBnFGnVsfcAQi6gFBP17ieSChdgr0d
GCR46MJXiI3tt44xcLkcfLfeIgHRzPWQms0T2aHqPrQyjIIaaUJv9ZjlrD9hXb72AVv5OnZrOgrK
F36683WnUZueOv3eSkavq0lm9xwiBCJveET8RNSTQGh5NGilzb9vREZQUXE9XIxTMh3Y/UNsTZ7l
OcOKaOf2zCWxbDrh7xPixhgC577250Qa5mvOhNwYVtmS6LBOQsSLAJv1JqqTm87EpL2fFAyTlR8O
NA1LxifpobNVl55yJEHmosUvkD6ElT9ZjyzebcyOnCOXFIWHSqMfXPuzLxzzsZwa98VsLO2c8OKM
32RjCXz/Cm4xEWjjbu4iEe0MvtlaA7LNjU3j532DjH0ghYYpolOtMk8Lw2XOxjQtDa0J5kmmMIud
YpVPCEpA6ryYknG+rUiWOmY02K+WdOj8Z2Xa4wnGMyzGruPwA9kz0J5lYckTzFrob6UZKBIaQQRk
ZPlZ02dgVvVZHgepPJVZG/ZLZhm2trHMhkallvpO9dDD/tOwEtSG9To4o5ttbY2Isx0cZAs2aTsR
J6ABr2wOtRMP8WHQHBZODhilBxRorP2N1sxAZUi2pXkssRnnt6FJSvIZZNUOTAE4NUjbEB4LY522
EIcXUcBRYukrnxcD7iyl0UL2cLSZqoXqERed7y2QsURMYGJVJyggibkk3IOxEAe12j8oG1MmGvag
eLXFNNJ3t+XIgdQdT9PYOdW68tiKOOmksbsR/TgGK/SxLMMREzUBm7wFebEqGq+1PvdWKEqgxKjl
ke/ahu/9FeFOo6ttgTFeoSAKo4fUhddH55nb57y55C8n64RH7B4vcv6qkb/G15EjKS5oSvKZji71
lxx3znTA0WGHqygI5F/dkIQ4csTwVJfk79FhRPd/HYJ9z1cSNCzTzCykfmoQRW6I/B23EzADbWdH
dXCehXH0jGc4ezCFXZF3pEBgrtqwY9d2Oj98Bgkq/aWncKGh8DSKcwYazl/WlIPS1UQRb6D9V0+l
xFSwJJaN7hh9V5WeAZMdL+gmcgBk/SVqcRxjP17FxcDrXitQllJ06BFD1LHNtqtyAps4GpOeneS1
fCEUfHpIwLxkS220w88OiYXkYmal5Heom/0pKOE4cMXSeWnxjd64qtSYLbW1vmtEHuXrhqS8SywD
qKO8utKRsRNSAlzd74HyeEJ7DZDs77siY3A0MC02lhr1PWjXkTZ5W7fupeolPr4lFCvU+1v28mBv
1LFTQ/Gbs1Z1hvvGQoQVAZTkKJRrJizESVkUFzCNrRLStzuHt3o6gFnSDmrjkZFX/1DMMa9qDnzl
REb2KwdR/+RVUfU02q0bbcBYxmfmHBgLoHmi6avgPSwJMUdKLQugSaggNf+Z5YrUWdcggLb3RNos
JEPRQ/ieUFtLz3pAzF1f4TWcbpv3LFtEjw0AUMY5SLFa4m7pUpN8W1RzCm4QBcYtsic60AUZEtlx
tmUi8HzPz63fs3RLmAaKFMRxvEre03aVYmdM0XbIZfs1j/c9m1fNMb1N31IGkFfLxMOdc3zFe6Zv
9h7vazkZUUXvqb/vFe1/m4P/Mindf9EcpP1f5fX3VKT5D3yT56hPWKsNjqasD0AMBB2Gr/IcKHIS
dANiMXp/NMxmF/G33qAmiI6bWyD8bZet7J1L9605qAmYdVJHwObSMcOkTufpb+rYt7bVr1LgPtDn
HMGebJEwLWxF2UfN/6HnUpWca8IYwxL8tsoic9kceYed6bqdQv3aQLOy8frWFGslyu5Nz9AZeBCS
b2RWm806wvW4z7PsCf33QLfPrzBZMfELaDdmxKIHE/N8VLh4LFkHUgYqZmCfMtJa2FIdGPoLs/bb
2940vftE9CEoXt69ZxTr6VmeVXm7Am2MqSKtppUPX+DkmsqdQZv0aIiumh7HwFY3aEGUDZ0yX2GT
vcMwmj9gA8orypaCwZDOrof0leBu1Bv4oZzeIyoxz94YzVva8rvf/U/6gu80ov/pgs43FCSGAWUK
cpXuGh+t7oELmiVJR8AwSANup7xFBoghMVpSOjtX8PzE5yae3UWTmmDoNj0IF2r+EklFGj+Msdv/
NXE4BYvZFGKReoD9KerCm0qmQ7/KM9UdoiAxjV0MDuM3H/7HDu77Z0e5qOYh+tx7/tiSIvcN+vyY
cQghr37du6a3zSRSfAvh7rqES7r69c36gHv75wXnD/Rdc9rADBPYPf0U6nw4N+Tp0H8QzL+MVl2N
CosQaq2FGpyDjihZC7KzZErOk0QeKm98IBeL+Wy1HOJ+9+sP9g9eAW1P4BYOLC0XUtJH1Zqs6qHn
gccBOvNuKaPyA2l83m96gD+9ikCwYBmzYNT+0DAvtJpt1C54VDDmnKHIrTDott1vfqnGj23V95tM
V3Vu/tNbBdjy4RU3jHgiyZnRrh05GrtwrrQOG5HnH0nT8O6DNhDgqJG4PehUcveVaSFZbi09eqmM
CW6NTmcv5ApoK3wSUGiAIJZySTz+ImSCW0BNnlhP7YBRvsUxvJoJz91OdxPSHY0T/t72UhhDSiYF
/cEbQp6zx5Ku3GEkgLZeml6y9kOJJ4rTbF+jw6szzvwi2Q96JxNo0sO0NzKEQV97v//dr/4lTB6B
f79hnV6S8Pvd6v0f/7ZdfaLjz6MChRs9rwu07+/tat53JGQfKE0maxzTLqYt3/YrGJDoSHXUziA+
EHHPW9nfsyz9E4MggCqIVNntHP2PdisUqiwI362uOkMQpvsouOELmqhLPywYjtCQi8b1RtWDbu4A
ZtfZCttO2IBr4ZNVvEp4x9Zh6k5ECbgD7m8amSVCNldr3a1plUV3bQyFtE9p1NjRXve9pvsrKGU+
e6NYUFxijND2kfpV75HSG9nGL61k2CuSP6A/IJgk1sSkn46+hBcYDDcm6R2A6lysxMBx+LG0wxxK
tzeSknfjlLTsPjv9YJX+wkCqiEY1S9P6c8TQ6iI1alyPQZ704eehJt53WRET4O6jUfXqIgircD3h
/8eVC6HIvgqDWSI0ZFMSrWozEN6tbvdutUUdNqyInbhtevctd/tTZ3vE1Ffxlac0cimAalGXJlGx
cOjGkHfS4lwIOEQ3RX1ycte51/XquXWRW+wHmpA67QVKo0m371QYPCisR4epdCGSF+ZAJqQWTU66
beH7I3spDPofmW9jI0I/5NyjmvOIWDC0QW2Ikmn8Y+/G5cF2wqC+V6jVpq1VB/VyCjkM30/kWRO0
wDeosn085MZFrtneGV4du97kMTCFJNf8OeS8SPe1JJGPyWIlbilj5hAJpHN0FlvP8fYTURz50iuV
uDZoS7tLEQ45OH7aKMMrmJ5w2OQe1tjtMCrDv8S25BnEW7v1K6MP79zwUAdfVf2E6QsXSkJ2VzzK
J4l15SVml7lCvKkWURKcSJu2VrhMyQ0PndK6drWOIqSR+zEUxpekJtFtSznc1/hkWRSDTTZwkHtT
Q8sQQAV1HG1NNQ7tqYgGqiINNMRjaJGhttDHOt0SqVYlz1E4lOOWgh1FRtRUhVqPTV961wiZnYuh
IR0JSx3QBfsLgeGJ+BJPtjXcxGNT9nu4YG51jlRHx3ndFYlBEYmspEmbrTHZCJYXOX7m2NjVdh4h
o7JlFOu0aYZQvlk28SzEJI16H631tkmDh4L4SPvJJuk0vES+7bVfQk2L8Jw6RlBN9KM6vL9bOsZ0
mqxFUxIwu5KJ4Z/aCVBLtdHBn1cw+4HZ07Kt6/zV5Ujp7zGblvYNNWkV3tHeplm0CKMQ8R+6lbzu
kXiUTX1Z62QCnDdOYiONDnQ9ETtPVI5YzwRZ8ozCFl2gWBo2SUvasmNMhGTXyvv8CPLC2cbmXPb3
dXaOMgM6TW2cgGhglCJ5Y7xBUGo/g2XwabUKuUEd2T2TNF4v0cfHr2kPZiEkqoAEYJ3sQ0Jq+iWf
zN1MYHx2Whyn28hl5L1kxo8mZYzbPMN0U0isLMN0lMRUDgtcmPEtbCsYMdHsHMZt2d6PxGMdWeOi
ndVM1iGL6NZ6HP1Il/LPscDcJpVwrvN48g96Ar8kzf2y5jMjNQAUyftQoTq4SIvBuHUSCa4kzCq1
1VkJD72DPnjRelGPw7IbN74YrDtE6dOVW4z1AYkgZ40RufVYVxahQQ4dIXyNwxLLQPegUlV0646o
4Y56ncWUjL1K35aSSRc2bOeoOy3B0HQPsm0UO91uKsb8SWJjwkIbqrXTqQJAgYP2WYWSdBnDIyun
GftlU+gpTeta28skRAfU1ZeMNLlftA02ftZTEZQThCAvxpU3VJazlFINtxwAiRiKmvY4VIO7TnoI
rhNWuqXVjadx0IZXs9P6nWmW1XVTD+GOKBlnqZTQl1onh41UsbfUlCaOKnSaA6Pt4JGga3tJWIG9
Ihm02gCC8QAclDexXXkbyyLksHcsfzuZWI/9pI3OQxSzZwjrqutQK8J9F1rjU0rmCYpdQ9NuS5pW
0nSrTYjM7dF37PaqbCDAQ/ynSUEmCnek30o6TUc9Q9/spDgJPC3t9nSdXvyJDJCF4B+eH3lx8nGq
rqkYwfpZNTmyQys3aVGPuOvzeE2kk7sLpNXv28GWpyHQ1KOMpHVUTleAEULzRjr9seMMu5qshn7s
pJvrvEL9oWq3XpVm159ayzcOA+6dk58H3tbQsKYNRV690NKt1qI2yj3BSAAgJPZ/d2poyTGlNEMp
r8u+Q5WVBGexH2U7YY3GkQOg85QQ+zDz9hHtq1hD+qQ8lK8uru/LIkui2x6RzJMMwwH7g1P62yY0
s32OM/hSIFVbEnHg6HuS7VqxGP0+u1eJeZVroEwqTZfXGj6TlVYH5cbSixHlVJpcdbZ+01WmvTPS
yHqukNMsU7SLm1CvYyIIDefQq8x4cEcmfZEkSBB3xpuWtCwtIcZmfl7jRd4S+BDu0GRUQEy8yLjR
yRlbSGcY6fw5eE0b3tx10DMQZOmaCT+iXZdIfHmACu0E44HxGWWwsfCxbJxzlmYX5xiOelCLvKTa
wKmwr8AHlGcyHqK/qNqM+qzVUWgzy/M0ow0Fwwda07yPGxwaImjaLTZfMFDI8BhdWP4jmSZMfi7D
qm9BBZTEfVnamny6qEwgFphhXPXRskMxxzANhZxNTCaoS4e+kj7/wqtAv9EhBtb6sO9bcnmWmDmC
lnQnrU6/KNSy3ss8UIihwmAdf25qke9RwjNPYGS+GRLiTuO0eU5Ixlna5MruotoMLx3IQEvLCpLb
2MwSZ6uFk6FvdMy2BE8zpthkcLtINHHS/LqZ560E/IkTlUizrtBPM3NNh3FjNjUhNoTDrHqj85E1
FNg17RhdXEcE/bJxANeLsO32mjaGZ3RY03uMF+BBwALnb8wnOViZeYBzMITk4mWZvYF+dpeZCBwI
tLUPRpgTqApY5AS1PnopytS409qi19ZNA7i4igmnSfqJoW5RIKXuHXd8qGs336V5nG6GfjK/RONI
nrwMta0/2S+9R0qe7tviyukStPfEh11jMmHZ4Afy2ABAaPcuCnwsBI6dcTyTzGRi66aoHWcFnqdz
F+aoOW9yYALpNr19V5rpIyaK5ibjXEM0WBDZV6gGjE05L1q6JqHRFK2XbJKmN5sjEWQVYzC/kje9
8tKSTSfJoi1EFAqucgqeh8G9EWngXBacfjdW0LoLVD3RJT4jmLVwaciLS0kFZkqdIRZEhJo+Dx15
zGAZ5A7vS3EyoHgwhS3DbRLYyS4POkmKI3Evt05oDWehjwMq0OZUEaGZ3d4hLXNFPpTFhjHRPw/M
RdNRWJqZyh4be4R64iHLWBiwjk2qPDJrFlnIXH/XkAhLDkriGlfkg+mPrVGC+KhF0XasoBBoeqdU
b1Oq13fsjF2G5eM9uaqNz4MsYA0nCQdaQiRug9GRJyZi/n1K2udrXI2wsPw2H+7IAit3NiQytvIU
JGCGZOY0+kl9CqxBB6ebeoeYH+EuFZyDsymdrNtMNOURvlgIr6SOFXpkpKCcgMfgznaFf1J1OEyb
iYHPTYdoe9uYFbSFeBoIqOas4dUIRLqwhEKXq/7LkGbONZ8UlT55iVHu9RiSqyIU8tUpy8Y80Yqr
RlhQAC8fSgSf8iJqRec4TJqcCfSPbvTtLeM9jM2ahq9noehCETBN233OBaeCIXk0yeOoO7hpyX7e
VoNmngTRP/Wa7HIs5GlSDOKg/N7ONnbnxiA1JChy8hs6GlJoAyEBJMlyqENvV4l07xglGzJ1wTKq
ywe+V7H2e0KXq4I3KtDYAEklL4t9avTlmdZr45FW4WvsxcNpnEz3qi5VdExjxERp6iJM6Wf/WQuL
MKWXtySSkTOFIKTMLKJjMFPFbbg5O/yQ6d5ifr43zfSpi5OrVnYlUdts+vbYPZEPnC4RTOTExSfa
Vpm+u7daGXzmBTVuMMPBoWl6+URrLbgjmzs+0Or3tjB4rROLKT5DzRTThgjw8IVJXHJE3GS8EOVu
N+e9ng9vQ23Z004x0g4olYZe7DFNxfVKJFYVnXOKt54BsevToe9Eqi1VlDTlhWjaKHlIQ3LJfIEJ
eBkOBGvuGK535R5zHJ8sK2y5K7vefm59hiNrQ0Fo2yDAbvU9inWsJaOrzH2PMCc6IpGihJ1SUVRr
lDNdtEziSENp5Vl5udMNh9GbA4OppfYKeITtlJPZvsVVpw5yMHsmrs5YDi/Kx8qzBkjivYVWZTC4
LHMyVGuDrWces6bOGbIuO0CJkSrt5AWEHF5pdsetc3y04m7cwsYgwCQYDpPr5syYhD4Qngppy16p
oTBKCDitb18lnieSZUR0ln8lzMT2TswoCnNVw6CdsE1gCVtrfKkvCP2y/Nyh9CPGGoIAFMZuqr0d
mjFHrSZN47et2YE6QzCOpF9IlBFLvZYECJYCMA9a67HdaVF7bzIQP6DzdtfG2HobjDH6BUFh4QZP
mtpJMtzeUL8Hz22H080GePGgkYm0LiaRbdFmFFvIH2yYtiShqpT27KdPh+R17Dyf0DvDSHYKStbR
GQjLLnXrManMjidfZ9YcVLV2AMkzrE2AnQyX4cxEBL8v/KzMX4H3pFiBOBa8pdiN8HrIxF2nY4ps
PEbavtPMqvk8JlN+0HvTey3ooLAGmoXhruhrq80oioxIL0cvR8KXEUisfUURGDEF3Go62l2LPggG
FD8XW+nL5ir1hHcchQ+2T3Pl5ahn07rPJ7Gx/ebezkcIL4mFV82Lq2NHCj2JoJk8c8ZYnvw4siO8
O5Xz6IagTCepN69GrrXHRK+CzSAJXk5jR37WiqY6BvRorv0Rvy+ddacHQ2oTq43wACub2dLoHoJs
WCJhpH7nhd8ASuSmTDrwF+ldGSOq3HQwvGOvRnJ+Uevs7QADydqDTnrWAEhbeaZn3uSjH981vh/v
Z0MScWGcafYmHtYF1g1oDGjWVkk7eEe0qv1KMhZkboGryfSbYk0yaHPSEwdwuueVxVMEwTSOKAiy
1r3Q6yRrDo2mgdPRJAGkB3iWhX1RlIFrbmNRMWIgxSt3m/8gu+b/0+wQSW/733ccDy/pS/j2g4Od
uJi/Z2SaPQvomT/NWAb0lKB1/0/X0XaYhNk0Hl2d6ZSY42X+7joK55MpFUQZy2BuZRrzaO3vrqP9
STfwvTuE1UjTAfnwJzOyd5n+d11HEwg/bU9QpbaiXBHuRwS1RGcwN8eizYTRsMMEIsMXh2k98jGF
yQQ+UYahpzZdcZ0LHaqmqDPi16aY+ptFYCwbKoJugO+U1gXpXxoW60WLE/WUcbY6Q5lmpKvURdS2
HgywRa2VIBEIkzaDhdONd5mLBAzaCQZlqvYupiVj+5j5hH0guT29HpMI4WDZ2MjC4PzxDvakpqpF
OimVLBOPkASUXDZ5xKgPIJaFvmncpxVHilXGiPEs8WT+WCaFyyLgWXxAaXgXsEUJlcpQg5pbzWI4
vi3NWlzWPTXejjbLcG85WsKMz20Q55Wx3sJNKnvmdSGIMcp/zTnHyB0PK1KE503RxfgX4nu9E5GD
1QfiDaHxk4j3/N+03aBSEw9+XMpXGyBcs6CdG7600qp6Fo7YF0vTN2W4blpSKtdianWaKJp6iGHj
hrv5+P5K3CAHtr437XVoZ5i1iFkr1aIhTDtatZOj3Qq6VxoRs1b86MKr7vcZ4kgGPKBOjCXdjeix
sGsNyHjARswhlU1nQQsOd7ONsMGnVhTas4sGWSw8QJNqQ+3urCujsl9yTRIjA3WveZQpQS8ermZc
1FbhXcg+h6fijbIyVijdmmccWgYEQ7gNPDu4Q6azro+jR41++LK2OqdbIUOI2mUAkZjGbqeFzxXn
0hi8r1mrZYjI5EsHlQ3OnaEPOZ4zqJD45sLHTnoGRzlfQ2PN0ZVGigc0bqPIiZWIj9zeo8GCk3Tj
tZ26smrmMkBoA2SAdJwJ29XSaSh+M4D60bwwvz2I3/iPyZuqmM9+sGlEeW3p/NxwY8qA1jy/xAUv
ttwQtxf95lI/jge4FK8ns3ahiLBg3XA+jLoSEEkUynZEh7681OyJLcLuNbh2lYaYzCUIuQy7s4L/
eUkGav91nvd/Y6LUfakwzn4huK6o/xcx759fGgK//h/IIbOZ7fz7hX5dhU315YeFfv4D34ZLxieO
aiTPoFWxSIGahzvfUCXWJ8UTzwBpTh0ReKW+X+VZcS3cULiR+aWa/KG/V3nJ3oChySUojGmQEn+y
yP84i8WFgVoXG4YFTIcciH+M7UNTA9emOawWjiY3vS/AzKJB3353N36iDvhxwM6PpT/Lv9/3LLxd
7+KB7+bd9P5zSQGvFk6clI+Nmww7mzTOQ5C2AU2gpk9Xv77gj+/e+wXZCLFv8gJiRPtHuspkl8DX
8UVDz8N2PdjFvgnpd9Dkjn5zqX/cwTmDhPwiS7LvGozOf5zljyPK3YxULZSXMZArMrihORbB7a+/
0Lyrf7cXv38jBUqGw4DBk2TME8rvJQM0HP2AORsahdgtLjPbI5FZ9lp1IzWthHme51+wUnbBQrUz
e1zY7SZhO36sWS82szH0+dcf6Cd3mGdX51/cYBKqPgzxa5AluUtcE05aE7qBtJGd5xBGXvwWjed/
cC2T8DKURDxL85j3+++OzjJNMxKIFjUBf5xXaQhA1zNXwHCAL//6WnMq5j9uNOEQszTJJcHL/jBq
BfQ3jnlPly6oI+MgwKLcWqbPbpdr+cnsuvwynswSSXQD/KESTDxLfc7nzfBIdGSjL/HrkNSbQ/Y6
Qu8YNwot/fHXH/Inz5wlUNtAQHoPJfuwteAY6jhAQGIvwRKsPQPwAhjCdvXnV5kZSjYKCmM+i/54
2/UsbJloxAgokLT71JHqNrbp3P/mjs8f9n9m2+9PNk8QqxnDbSIWP25eM2ajT2Pfgt0wNRsLAB4n
IyHfcEFVe4SQzBsDQakLa0ne/Pob/uytYuZP1hQnZp6tjy5RqYoeEBMyUwq+nGD6xrJ3rq+n9oZR
srgwI18AoO2kydnUCWilu1W9y5AJYN23+vxLZ6K++vVn+snvlqfORl7PvYdGZfx4130HY0Eex6yV
qeld4QwklKd20ttfX+UnTzkHE8hlHB5ogav5U3y3ImvgVTM8pKz7Qkt3PQ4bgLRhhZ4stUzsDrzP
b7++4s++lyMF2gq+nLDnYuf7K3plouNY8tHLViB3uY/+kiO2ufrzq7iK1ES2VNKaPuLuqFCEPfmu
Qt9s6TQ8iF4fc83Z/AdXQaQoeTNY+T8mvAGt5mifopMK66K7FCQ+rx3mBl/r5n8bc/WTJRa5I+TU
2exLgfLhLdfkJBKiBIivnkWwAu3w0hu1fNVrmv3nXwhZJf0e9mZBSt6HRc9GZmBpOPHpUI7eyhli
D3E/0Qi/vm0/HlPf33RqK44uPHAkG37MatSHKk0bveEqtdWyToJt58C/Rt6/wkQANBM3ARkCl13g
/mbB/MmtdJEl2uwhqGfQkf748HEQTkommLBhe3olhVmnm3bqrKWsst8pIefN6MNyNodEWZgoGH+L
jzFhdhrbzcBWvuhwTSat1a1cAweUjtNJy+QBmu/4m9v6kzcLqh0aI6w6+KQ/LqCmmztNkxDkYYzG
uEBLUa9mlOWfb8KzNBJxAVm5Sv94zpEW+DLZY1s0s87Y5Vi/NsgkqvO+bY3fvMQ/e05MnUUJzRMZ
qcaHs46vAJpbPai8Qbf8PbQPuU/1tt/Owq2zyKD3/L+pO5PdyJUs2/5KoeYssDM2gxoUvXfJ5eoV
oQkRCoXYd8aeX/8WFYWqKw89OSKBN3hADjJvXslE0ppj55y9tg5X5l6CfVqTvz7XnvnZZBGcewbv
kolqnexUBczg3GqoXbkZ9C9cm9KDBTTmkGqghL9eEZ9NFm5vjrC4uxHMn6y7vCcR4IqOTyd7yCH5
7Rj54Ljl9Gb58aVDrvPMgH/OFRqvXU4XCIWWqnJ5+LALY5qtR06HVqr3M2MdJ75+EcEXWn39WJ+N
4pCGmeMTuuNmbOM/93oMGurWRxOJtLzMlnbd6Osi9e3Lr0f58zvBPsA4RbfYh1WwEh9HEXUI+Cug
WiyLyrqLUV7+bJEovSLCmDZnhpp/18dVPXeSAq4gDWZhMXcyJ/QklDwqNxhiQ1slC+LQnkGD2WSQ
s+jE0e27lr4spweGn4luBtLyX1NkQL3a4AneRc+Tz2/xLLegTaWvO1NZwA9r3iK1SyfKrZVdL2Kt
JV9hGFn2PenDIPJUK226deHK6DCCKU6WegPwjX4hpXqF+AQ6PQpVSuM2S3ZWS+ninmoqHOUkbxO6
x7BxS9dNFIkX39KaN0Co6lGIPH4CmkdbV1nyV/P36lZ/IbTcvA9zQUjfpG5ek+Px9e9UOnHR0PNI
XLq2EvCINPTt/ZkLvmRaA3Xs3TlzlATUo5BkiAGdEYwv54z54iczSqOjkjiN9mSixHku/CNeAdxl
RyFaIK+rhX7I2vIZcbS/O/OV//zImgYulxXJXRX3vY+DJJRQalujuwqx/XgRG3q+dUoXaW2W1ucm
1CdDGVydyO/OJs+ne0xcRapEaA9GfMjSTQKcvyJTJoJl1oHLO3NAfBLmkhvC4nTOGnNhME7yQ0CW
w6JPuUDldmn/7NE1RF5C3vNaDmWfecRmVDdtarcLTap0QMWOPr6iqo/w60nimwrw1JlX/R5Znywo
3iROylgmQjA/1Qu0pUGxkBDXKxs93TelVdcL34gE9S0XOwqVxooDGkBeiyFiG6QbAsmruiMB5oFA
a3Q8QISNG5CRcw9L7dC/qQZHHc9sl3/uz3xveCA4ZeI0Rarm44woHPpj0f0LXlGmv9SVNqAmU8Qb
l379V4/FxVUQxrN1+P/kjq5/v4SvGCvIN2k9Ie+DhIYD/VSbQjE4wiwDKUVZCOMyi1uqQGqkbacm
Ua6+Huqz53NIKIAy/t2q/PH5Ei2OuV+hfBAk1CGATRYs++FGRsWvEUsWm0ramTf6yaY9E4PINiFz
x8L4ZCM1/ExkcTCnS1rspWvg4I8p/3BBI/0QnZn3n41FugkWEcGEK7TTaQ/8gyAMUSzHULvTesVa
iN4oL5Vqav+VoZjKdKGRnGOtfXyRDqfd1BWELBM8oC1FaWZHOtupAl34+pN9+lDMRfrAWT/YMX4c
qZ+yMR477lHmqBrrgnOVXjfNidcFl9NzqKHPtl0UVyS40CHOW+PHwULkXSL32ZBoT0poOzQnJM+N
9fL1I30yCoVK7lMUwojPTy86CKxhkIJoxwFHy46JTAqUkzWtTv/CMDwHRXvVdnH4/PgwLq29NfAQ
koKkNXaYgxiXFt0K278fhaiEoMTloqtqJ7c2NjIyYEDfcT6ou5vB1cdlULn6mYU7bzwn26dO+ged
I0llcrcnzyJo2BBNivqUmzyHopm9+Rp6k8i+pG3cOvPiPply7ELGfPLiAW7YJ+sonkBf4McB/gWt
8jd41s7aVenslKH+95ktUqlc3lVuGqYA4/3xGw1Uz+A0W8JDFutc1tPgrB1YMeuvv9Enb89A+scF
jVhuXkkfR6GeB/t/4i6DF4q9dRTZ7oZsMO+qxqEJ3uj1M8nS953m5HORQbOseebxfKe+wYNb2yNv
izxTCUMRB55ER/wMLFIhIX0zldr0Cg1Iu9PGhF7yLmg7Snu2ufn7x0aVSSpBI+nFbf/jY08GPCOf
EA9GaTltcZsqV9A89cemCbHO85tzcrLPXjM7h+roLAdDOw07gCfrdGby1IEEaSKh+6/dPgwfmgk8
CBu2cvP1830yT6mIqGgQVXIzmnWyCUtk43Tos4/USt2uHSy3Zq2AhTza+vYvjET2bNaO2oKk9Mc3
id0hRkApDX2NGupUnTWxcOMuv0hbLM/+fijdphqKkuh9H/44VEDrkQZfgFyval7XRm4/KkE1HSxn
OFelmT//ySTl4IKoT22JMPt0sxchSgXdZySpd8k1p8KdAz+BBjRJkSa0rWzZqdLa9h3x2dfP+MkB
8M6zIxBE2UtO++MzwrDrE4orwuvCwXngLPI9PQ2nM9Pjk+lIbyBH1uwBQKnmZNWT0qDpHx0rjU90
YzvK9M2uiH4DLfxV+/3fb9DkL+beCfKDtFacXLQrY+JiprNnWgH6I9G46gLUKlJ/6q+rkmzKmWny
2Suk0jJXEil5Uc77+ArBuijzlU54icQMKA3sdNO34bkV/dkoNocXPu5wKczTw41gKy31nHmfTuFD
go8dZPWzd4NPB8FBBqgD5TsMUj4+SoZKuq587qFFGo4Hq2zF1dzlvvp6zn22WZD1J7vK06DdO5lz
eQG3FRch4cENdzYmKqf9QN/mstAAHH891KcPxCaI6JzaPGfOxwcKzcYiNiOgn+i056o8uJdxq4gz
6eL5Dz5dvkTx5HaoxpFjPTmlJRB44lpmAA3h0TagKXfloHRad8Y07foKrr+tlJdSxcB7LKyzGZJP
Rid6Izzg3GL/OHnGAHpi0KpwvjvQao9pWcNpbV39mLuI8L5+nX9+ObqmHEwM5q0ed+6TL6fGtJGO
tSBc7BDi1UrU3YVFi48UffRnTsw/t0SGovyOLFzM++/JidIDX54iMZGxpjkzBPYOFLCtKvEjUga7
gfVOspz2l7lkeCZE+WRk7i3vnWE0edFX+3HOyGqaLOBR9Ko6yNExuonvkkI4D9xB6RoPCyNaEe1F
y2nUqeL87QvmQkgARpmGKjo1oo9ju+hWxozbhddEerSYL2bbJomD3VjY05mh/lwarkp9EcY8MSxt
RCdr3QdKBA+SlJattPZ1kvfNDmHq358vXC4oOQkSuqz5022LJCuaw5QHMscAr6xRKHNL07mmg0+e
BaQFpVKCAtb6exbmHzkqWEIjGzPhuI7YbGtVtMcaTaau/vrjMPXZRai7c20/LaKAYsoMrXQMz88m
dWU0iCpwZw4WKEOn3ddDzQfixx3FNbDDIauO1TAJiZMdBf/ePkMWwgNldXQftK1zO6LS+YGBm3rD
Hh2uulDX/vogY1CKkhxmFGrYnD9OPj+AyB/IgSQnfLLnYZxArXVK8PL1o33yrQgzaEmxSO7QO3Wy
XWmjYkY2LG3P5Bq9rid6cikKjct/ZRS2ZK5P3PlORylpuEMxyigyj/0Vn43QFMr+mVH+3A9dNqj5
ajZXVn8TV/8x72peT5g0ugGGrptWpC2hcbnOtICL2p/Zej9J27EbchG0CWmIsN2TvbenajaOJMq8
yi4AVUaFmq8UO2nR8xBYzuwC8T3qTWtV48iz7Hs9e+Wq6rpeNZhykyohXXpS9LcI2PUljCHzr/PE
827tWpx/JOnxgfo4e6RVjOZAvOyhGsm2ZmGr/CX4QH79Xf+MJBmF9UDCh3IpL/PjKIH0/QgZCdo3
5BpPhm3n+6RGCr9I1TBbcEBGZz7xJ9OVbn4ypfOgHAsni2J0GjcoKz5xiYHtoU+NaR2KeDxTUPls
FIKhOaHArQ0ZzcfHwgYHRloEFCex0YrxZ3xD635u5X2SjJ43YuGSUqXpgirRx1EGpswomrmKUZQm
OALH2llTXt7VsgGoRrdu/pQlCaadWV4cYJumr8iO22TZQ448YOSRndnlPlk+ZBrmTjFyT6R4T6bM
KBEOowXkY3K5vDUzO9oUVtXcmc2knznUPxmKw2dGTLAduITRHx/dxN5clShVsEJowmMW1+mlNaY1
0jFfnlkInw1FGmomVphID9WToYzCzn+X4KrCqV5w06k3I4YSy65Lo/jvlwM93lTHoDapQN3n5fKP
DahFAeXTCEN2Q/PRqkxDfBUqNqbXnQWObzzLz/lknlIzJdHKnjdfC0++mGtyA3G0zCQr74sVKOBo
a6mjPLPXnb5B3tkMOoe5QfKCPOvJU0Guo7NcMsrYUgjCgBfxI9Dm+zhV/raHEBS2OncnkO7nU+mn
U9AaKfvVSUrBm6rdQknUeDXUTXnmM2mn720ehlSwSpilUXE+dS0E3jphLsUwiN88kSH6aGFvR+ly
og28lfZqcnWoQmWMj6e2dk3/AXYzXl5ymeHt+vUW+ufb5W/hiCcrD2odn4CPc0ZPxw7OBsVbJLQF
hB1T55iH0VG4RrP8eqg/H5tkEBNzZo6RFHJOP6SV0wYe0ZHhZGW8d62wvqj19Fwp/7NRqDVQaH2v
sJsnD4SpeAUNGnZsVVvDMwLP+qlCAvrXj8KUBFUFB4TFffrWxgrGMNwAJA6uDRs80aEHi+hvwxZS
ddBuKNJw+55NGk6ON6vsmxz5HzZchlOtLOLaC5Fj23zmWcz5xf8zvpzHoQnB4GbF5kt992QO1F3W
U9TGnIZm558FHY3PXWanz5MFbh8Zgl2+NaU7PCRAAn9gcFX9QP0YUxfrY4imIe1rnQeGMIehVNjj
NRueQCLYp/Y+7QbVvk8yYLgLLN1tuYn8TNnhblcGKEzK5hqNqT0sopp60I4YOL/M8xgplzV0xs8x
RZ23ioJR2eZdYeBYMo1Gu8hZKlgz6sAcQMhKu11KHQFoKPpqRjOHzXdDoqxfZenQBtuy7zAB5wxx
thhxKz+gO6aJ1+HLYi4G3YrEOlfTBG5cil0OWlRfUa1FQVAaHAcXjW862uNjZ2pFu8DRTRxDFm69
ThNACusUMFzpaUA55Q4wceV7Q5FlT0XThnfOGKEkd60pOmSyMu4h12o/yl43cYPBJqbHj0rLss1A
6OKvHDE0BwKC5Ll3mmpYI6nEMl4CEHIPVeyz74UwquJdDJ1FB/Tcm8HGd2JYF4YzuIqXYJMwq2fL
PFs2AxjpZRmLsMMouFKCh7CarZKkVWZg6twuvUBkOMTLvIlwJvMrpOPYmCuyRExf9T9KtdQeZ8Jx
t0hC3wUym+fuvSkGq96FGFf+DA2LlrsacLe+YHuTNyJMk2sTsSUiJH/IvhG2YOrTx7LwF6MEdeY1
SWnjpwBAQPUQCFUHXTHMRx3wZ+ENwkoeYaDTppI0nbWtFSya6BV3qnY9gViXy87FjgnXvgZwK25D
uG0UE23YXo7ADzs1FZr6LEC2Xvw41x87H/rpNmjRpXqdXQwjMbKoXvNAhkhCdTGhJjQU4z5QExWb
9yz2n+wKyeXW1srw1u5aVOt+YgBBat1dFJpyr4JhXaB0keitDOMZf2nrkRR+jfcyLujoeY2mlwt/
MmCCorjuq4URd0rh0ZaWDZuazMarOtgJNOasH5jsjhNhJJRJ5YWzLfmWqP4scW6rtF04tHwM4F/C
/lbCiSmXVUnE6dV2VWUwjMBvo3+d02PcfsEljEFnP2KzGGuIiKr0Z9cNabaBhzFc5q4ja69q3Hib
IkTyPaZezOeOpeZ6uVMNr82Q2i99Q2cPgH7Vl2ujjMOngWRDvvR7q7i2aLRxlqlaSAMc9IC7ipfm
JQqrMS7bcEW5YrqUTpQNR/oorB8YpgsoCm6OW0STwP5Y4VtJh4NZ5Y51GetO3B9FLQ3jHmLQBLrB
GQMWQ5U2wSI348xYppYLKFuxEju/oU+i/h7OJaoN0gnQHzQgdP732KhVMAGYh2PYqcjkmzQd0EXB
UIlpkVfR+JTWY1Xgb5UUsfNcTUDDNRcU02VuZYD6SjoPc6p1dfddhhM+bJU9puwPTQ7FJxFlWHv1
0MlvrTp0t4EmCqTvvIsdLuSopca6dqI9VEd9WjZaYFteVqZm70HScZjl6ax6w2bE6ZeODCLH03PZ
0EQxdX53KUI107Zx1OaXRSXxNOyamI83YSyZZZZ6x/5fP5cNSvXlLHzf0t9Xzu1LZYkz+Fi7a0Ox
KpTGoY6W1ehlIheB2zfHeIyFWAxqjZSY1lH+T4Gw4zHEg+26G60I1z7cqlpstlM/Je/toGCGtC3e
UrdYB6ad/oDOHVwnfiXg8GVqAfdpSHkngRrnrjdyPUhBk4SzLevkoELL3KHyV00QGccmq3RMttIJ
fI476vCepmh0+2VDs2+wzew6HYMVVg+tviMvipH8YnLz/n6UfncTaC3kbDuUjvlYmd3oeLFotGdf
M7Vn2bIV7FtNDMYPC19xQ911+Hn1mxLM02Fk/WJAkkv9u6LN7ohSj3QbjfDsmliPIrkmn8bcrIzZ
VzERisXLhmrue5Wb1jfRuwuj6iSts9Frbjcz/MFNVv1s2ijxXJuW4t3LETElvo5YeplXSjSbPU7Y
a3o0wuEBCdOi+0ULF86QamT0oK8wAC6e2nf3SOg75kOWLctSWvt29pcc360m/VBM++TdgDJ/N6Oc
C034jWKg2y5a7vNYor+bV7rvRpbd7GlpvNtbVrnu7MS76WU++1/202yFGc+umLifzZNJG9Jf5btt
JpwZwEM1ye6JXcakszeaXTbBk4UP6bv1Zm84qbkKWFDkwtM0kosJAzwmcJZiEUvrsX07RVTN7Xa2
9aQl398bioqXW6U6PSXDdxNQXHTKl6gHnbZx6MXJl5Y5W4ZOs3to1Dh9CAdlNhXt3g1Gea+YjQ4w
qQevH/xkU/VJdNO8G5NyhGFS2sx+pZ1buXfOu4lpPVoDCnPqT2KpvRudmrPnaflufwrFCitUggJs
UYN3i1RT1ZQLDCMxTi3fTVRFHLo3k98N5kJNquqqTQd51TY21qvYJfgrlT54d1EVtXXNRMemNf9t
2WqEoQ/ryMHKdQQRZxzq3xavvjabnjY4t7wBB8IBth1KRz1qtMXGq/rdIHZ4N4tlWtvNUW3NiL1D
Y5YecBsFu1RCo7VuI7Nm74sseDfr8N17tgbMM67MVmmrjS5Teqqid4NaJdVH7dZ1e6FvlGT2r+XK
g5dt+O5rq7173PpxjReP4qb9D1kCXj6OcWvclr8tcYcsNJ1tkQ4Q8nzbZ6pyIxb5dxDfxtvXQeQf
1whtvqLRK0ARn+vaadnLSJKa7XxExzD22CvqGc7vZpAcbasPrr8eak5tnUSrc3FlvrTQ+E/l4WO0
qhgafSPGZHo2XaacS5YFP8ZgrpuNO6wleKF9FNT6ri5HEP51m6++Hv/TR6VpgQTf3Ah52kPQgy6C
fl9zjYkmd101wngA5YcdUSqrM2WPP+4yvFWq8VzpAcI6BLQfHzVM8kIfQZp5hU8BGNn2uKnKZvjL
FAXhv0O2SUX8Q3mFZrePoyj4nPh2z8ml1wC+Ypvoq23NhqYptTpz9f3k29HPOecLaGOi2nCSDYHC
kE7NRPsuyGQoVxk0HhB6WI87oWVcsZFF63gqw0Mb2+UeMIXz8+tv99kLfS/m0PKgkwA6GR/8kJ0T
wtFS7vjVZsRhZtULyqhfj/LZDEH2QtYC6RAtSCfJ2bIF3yPc3vQUWZQrc1DqlYnxrTf2vvvXM4Tk
PMUMKhC0Uv1xRZSN2SYyd2jtiMAbTlQFDlYtnF9fP9Cfr20eBV0DJxvZpXet3j8SS3ARiGDIOHkY
teJc2+Ge0Q/xf9s7/l91Nn/mRbRZEkIzPP9BAjtLd/+Zv4oih+6DgGGUOu2P3L/tVSwyrI0mv1SW
si6dq6EeWiKNbriyMk1ZFSNuK56g2WTn1F1HojnAvUtx8zPFkHkJfNxzqORbJJ8Ised20JMlko1V
bRYE0MCGLfVH0AllrXIAr1ufEN1BozZ7Z4fnGkE+e+0a7UFzqxCZ2nd4+j9eu++ObcGROu90MFhr
oFIcnaFxZj/7dBQ0d5TkqPWDSP341rHk7Rt2TtNr88xZ17gUqOpwrmDxZ4oBbSpCMDTUqI54nI+D
cKBFTmBxPtC/73pho7Xf8qIG8FYn9g2YneH3Q/2/0MKXv/I7VOO/GsTw/x8o4OeW+//pYl7+aH78
2y8u6s14hUnof/77gv8hf6T/9l9vEuJJ/m+3v8r2JY3YJn//W7vX//z3+Tf8lsTr9n+QJWbNmdSr
yM39L/lEM/8DbRSdOFTlKGrRavK/knhtxi1DIzJ16gZk2VgM/y2Jh9FMGwD9o4KqocOhYv2NJp7Z
cbLu5n5vNgL6GDg0kDydJmQxhLOJpdMNCL0s6Dy067WhbJsS7xZFsUwgWVjB1zCJ1NJtn026VZdV
bzVHrgnFk2Z3w1ECs8IPh31/Hfia+5iY0YtRFdJfTmVXLyGkWRs2Gg0cXR/li0iq4pdtxONewH5a
vv/GoYqGpdLCZUp0bTnWDcZz0naKp3DImmg3mjmpq7YcHgNRNpcVnuC3JverS4suwthzipKfjhWu
PpWMjzTNWw9+GI6PQxfbi6atX81R4zeipwh3NT322xIHuUNvhYhKNH5WHYd85fppfkhzFGV+2kBm
zpJjJNrXGIj0lZ1muBmB2d3FpapujbR+zQJfeYryrDliO2KjZ7HxJBha+wo7FoCA4Wx8PkY24XBZ
v+Eb8tJls8MJP6n0/EaVPod7pe1fKzj3F13pppi58Sf3PYMPYN3eKiWyt1GU0LU5xRBTeIGgfZOj
dKYJlMn8GGFuW5hO8Z7e/0pn7JOjCgbmqh/L1z7ipxJcLoOSvF5Ut9gukwja5iTNl4HSiDczxkfB
bU05Lah/N8cW6OoWrVFyFK4f7nQtHJbN7JM52OKNrzpUniZ5CFVRuHTQnqFtgGomD4bKayalqK4t
NDtraC32FZaP9pZKbQLvTvqrthqTI8VSrq8FM+4KMgpPovDnC7tUL1oyvRA9sbsXngxTdduF6bDK
NX4AQKXdLw1i81f84u0tUD0c6SwOpPdmd27MY4M5WWEnm/nlxsCrtihNQJ+VlGreYjt9qfKUEY3+
NZPxCwlKfaFXotjNrzU3GmTQJo8MIU1bcp16mQI1J+/BoDYlyDfHGeWbMAOc1UhZblP8KLZkSF6N
wbeuuC6NV6MizWe9oBYdOt1V0oj+Oh9V3Lnw3fL4Vx9VX73WUr8gnVIV+g5ONs7hbV+ld5K6yyoO
e/uoQCG+0Bo/2thdP9tjtRrMblBV+NdLlEyYda9K+DWXGXLTVYC2qvMwIirWdIEocE57cVWhHFyp
JcAsWg2MQ5K7CNL0Vn6PEg4byxyiHSnocEF82i1DpJvQZmo7eJ1APm9zOx/8pdALknStY7xi5G6G
XDWKEqpM2xSrzJdiaRRTDRC1LBcOSsxfNKCmCzCDMxNtcCeudEoK0cypjz0T3ilgjo0kWEswRYbY
2GZi3VRqbzyVrUNd3LSLlQz0EIqaMYYc+SwEWoHkhZMKDR+ysb8dAzu+Yta3TzJUYJAP5pwyxQ93
WVRqcFVbWrm3p15da3BhPasuamqbmlWtCr3Xr5QRnLZb2CFTq3GvW2xQllWciIWlVvohGd3pKijn
lKMPKtZMOhK4kaouuJLG4UICvV4EkLu3IKl7JEt54GxQwcUru4+tq8ZqjSNRfX+ngoJfV06rLiZh
B3t0zDgJYQJmHfo2MV4yhl2PQyp2bVb8bKFI32pslVyrukHs04zUoJu7V1ZkKMs88LHXrOp7jV6y
ftUnuVwZqm+gGy4r/sKcBGLHkqDfQyxJyJg7RecmTVTR7zvFfCwqt7gOW027iq0ieiDrKfd6rpgv
dV1iJZlAfSP1p2I+mVVNss+greNxFDjGTiu1h1q1oic3tcVTW1p7Y75DTE0f3ttRXmAQ0jhMOMwf
Ji0bt9HUj9i+5GGzN/PafxQ6oNgoacYtTGBKDuRutjJzsJpFBTN5vZE0CyxWkwsIbsrBkrZ/qyaT
u1D9sqsWkps8KGTKHl4NPX5dUpuPFqUTpa9l6f+STVF4oTJsjVDDo5Z8/12LadK2VcpRXWDUSn8a
3Sf+Wh1wC9NDaT3VpKl3WpNni14OyVYOob3CQlNe8f5br8WfzF2kWXxEiJ2vncqpHoK+mqiJaGIf
YqF6HQSDssCU2VmSXR++D4YdXZDSAJZJdWNVJ4HqiQF8Lv6+KZdx4K2txLdWLXRJBcAOfkwtsayQ
OMVFetUs1Un5ltAMbgC+LhSWylAk+8mZssMk0mCpS13ftfmAo2TUZDTR5DXpfa0DSpjBxBZtuA3M
kuVNy9jPzmwPEt69VzQ8r6OIi3QYzKVbp91OtUZ3W/op1QinEMVFmmXGSrajPCRVwefQcKlUvZK8
10VITuhi1MPZVFDqTChNVLehWoZbgpIe0foApheQ+06qnfUkOzVbKb3T/1TGwCEGKO/rLo923L+y
h7p0p0f4Kc7FOATqvCSMKzsM5i4Oc9T3Dc5ic3uw1UQeamdxEwEQ24pJEbtBi/JLfyymLXr2bqXT
Rr8khM6XreLbq5kLcOXn2Yw8rqsNvBELPLbD3qoWLAi61Xeys/f1VBl7q/PdI4zuZjVUGKKV80nF
eRfv9NCMb5QguE3bdrwKRO9eRM2UvLa9VnDtFwDcivweI032Z03vF6WhZ8DMxvxgkYf16rGcc/pm
sZbtVFwjkLzLgjFyIX/59jrD+e+XIYPM9QBKxwhbjbreUk2BKZljoKrCRvQ9Zqq9txgQD6OuOrpl
or6SzrYvatMJH3Vr+K6MtXlBFUTgvmS2+Rrkc3aTYst3SQaf866oZuNgnBmkiIrbuZctWEhNQH2D
0nlsiupmID230bnZk4WoyMDiJlj5qAM82ehbwe9fCyW7bpUhp1sh7+6wgJ5tPpV+A2AOpqZ4TEZ7
uFZUv1vKpsPItQo62G+2h18EtzIjO7BWxwUt+YZXO+a+tzF3ycoyO9qyuq4NDoAo0+/DmDxlNr0Q
wY6Qe6MQUa94dn2Nado4xqqUKrwuChmelo4Qme30zohsSnHSDVaFGNQ9IBQ0RbGtLFS3qR/xgLcv
2GnyldYb2rog6+dBo+9epm4onpO4hw/kO5E8TkIbdkrmm8c6V/CXNQf3Nipdd1MXfUvXVji9SVfu
qZB1d5qo/WMF7/lK5E63Mis9WHeBMS6zinPO6h1jE1cO7tgRTFK9AAvcKamxCntjXMejZazLvjV/
GhFWJAD+xmo1GiQ50qZ+sDjc6PUZqJT6o6bsTL3FzDeHHtezauCrQJOuluOYqw/OkFk/Kfuk65zA
dyHsOlzVrlUuR7+tNy1WD+uIDv61UQzN2ukce4EzMNqEZNiHLqIoTDXwqjVEc8CMwoDjm9KNht5h
H8d5timK7JCaGL1W0mo2bodDgoJlxxLTU+uBds2nmKLuChxKtSJlq+ysrCk3gsw2cOoxWzmpZS5g
lMtFBkbes5T+BrAsBnpuFHkcDsOC6kyyVCq2OFSO07bIlXE9mZm26BBmL5xcstDCLrroKtisldm3
W0ej76Ec42ijmJX6OoaJtcEkF6vb2hhXPJOP22c7XQh8Nq8HgoKctPLPwMrgCEbyuXYNal3miI6I
eGVjcKW+pAuOaLhzrkoRHpWJ2E0bwp5SZq7ejap2bPDn8HIdmnvRjs6Gg6EBlGLrWCC4Sv3THSbz
e8rp9tMPR3eXlx2zq6CNdgfa3NHWqo85uYeLtXHA5FPBXRQanr40ura/cJ1C7mwzNa5ZseVOm0xx
cEppgDPUmuibatc4DaJvvfI7v6FOO4rhvmuU6geaJIws9SKEvM+W0taA7TUEnIcMSvmF42SwIAFH
W3jL1qBJ2k6rboUp85vMVZTvGqYc6kIVlr/pjborVpwq8FtN8IrXXVApty1LNJsbp/0XUST+lpiw
fhS+SiuMRf/nTolq8wFYnThGkNrXfiwqfHNscEcAvprBi0vHue7dUt3aipr2nEZNdQOpBDGMYfkD
INm8a3cTNjovhpXZVF7HaSeirqNOZQXhtdXp06YpmHmh5rSbtOrtR5JZ/Qqn8Z6abVdggeCm2S73
3fg6MvIyI+NVq3Pd1ogPYQLTWpHh0rLrCXBaBfm9pqHNs2M9XA5clW4VrcFygsDKak2YSWX2I4lL
FOV13c0o32hlhw2uYdQ6QRpFPkVc8Q3m9bjALP0hI0GzyO3uVfKP4GbTLB0UI5s05/RlC6R2NSjc
TrKJ2mBlOz+aEmpnJbsWpUHYXZqBml52QfMjaTONL90q66EjGg8UgnVAnOFr15g4i2bdrT2VG6QK
3GEaWJajLRd6n+yD1upXXYtzqBNWytrNWir0nTgMcR1RPZ/6l8SSdEWEo/mmASW96YMgunT1OFq2
OUq+aQTzORhqtiX8ubHz8XnUYkl3UxccBtYrltxtvyITau0RTwT7vGqUVQIrZhm11eWQIQtVuZQu
ZWAWm1IJpyuco5MtRE/t0ReK9Cx7tODN5zkUx+YSQMAre2dCk0LoUHA014UMk5XqZutUcR99md1T
XLnLGpGtGwtjhjga7/MiX6qS7FPe9Q9Dhqq9Rkn2vezD6aLIYvvaGP38QaHKCU/NeJza7jtN3vk1
6PCQe6DmL3Aumw5lSXtY1b5GpShWSaa9DBl156F1u2Xr0EKJSKtd9BmOzbExyQdVKbLLmGfb0W8Z
gIiO70gxQB/GG9hM+uQbDYGLDruxIxkEYzlE8oWWvZd8jqUi+hXkwCnp+vioEtnu4yzB/Ekkzwqd
KItGE3d+r7xh8bocpuJYqMN3PGi6tTX015iHTBAH6vHSx7dhbzWOv54squ2GVuLRHfL4OYjRVlOe
tA6fFSLAy751UMh0ic12U8UrAPT6wYixZqkms9gnAdFko5YCWzqHhIVZphsniK8ISzUvVk0sT3Gu
W6mhOq5KKyh3E54rC5LTl5Qci58DXUKgMZCpUPLVpqXLIbckBTncK4HtXDhT5z7TxlwvOwfxTJcG
+0rVue27xk+Vk2vfp1TWhboGEXtI6J87uhUOQDGx8II0EFAA/A/60ai8RolHzy/oH/V9l3nc4m1q
uc+F2d1N0iRn6+qHKHIvuqh760X70wisdV4le9LgnacRU0SNcHGC9C8iQB0HMjnUKPxNShpIMeKL
uBrY2dQso0vQKdYk6R7zVLlQ3Pihjsr+YJajcovUyFloevFmJfG6lfqrUKYdtjfhEtU//hIiuWrb
sl+GLW1KYx12q0bTnirVfaKS7i+wZNl2ubgoE445pJSBVzi46Pj/h73zWG5cadP0vfQeE/AmYqYX
BOgpUd7UBiGVqhJIeCAT7ur74Ymeie5/0Vcwy+PqUBCR+X2v1eiHkJ7kmOmfRy7Jgi/EhtHyswjJ
ue2pFSYzYvqYzDqpDIukfdZC4d/UFVKwWutmn7oBZVdUBthhRpyhrHRSKsrVQ3ua4y7MFSv9+pcv
OMIiSZqi1Zj7lNjdVnjVI0JNvQdnPxEb1AIAlK+mJfYVkswttewJ1/aboaJLC+l6sk39B3yOHsl2
+SxrdzDI9HNebCN9h8hfH1tpflIowXE1DR94wR4bz/pTudV7F0Xf0yL+Sje8IEjbCEezjUd/RWkd
w5a52y6RhYhK0RngZk+rVl9Z001nGiD4trWO3tHXdRTK7z/QN6kNqv3iqtDPMiua6SWoGrn1DCdI
SpEVDJrIi4rSt6FtuujAjUdiJV6EPf3HZEeFxI1Tjgjzux/b6jQPzr5v3FNVo2GxDf/QifUHFnmO
+ThUJXXrGZnvJw/zWdXZgRLX+zrM5m1WjjvtlFyr+pgLEuiJ/QQRKPrygJev25V1419rUoKxDtJ1
OFnPkU36kdURsXTrLl9Ns901eUQ/dftUMJsL2ovBPFmbyuCB4mOUm9UpHP0jcoSNz1aBfgVBXeT3
pznL327t9hQLDITYiy9fOlwipsPUN+0Bm9LXQE0lUsZb6ypNxuMYtAfm+EdjNe54H/b8KU/+Kq92
3pPTvnr3biqPau6neAnLdymGp7Hlokybs2cySEedTjB4v7YruqUlo4laFKAZg5s9IgFdN3mxvNlz
RsdUeqW1NU6FY+7LIhuJ/Y+OmaA6Kcz1AaGBeHHqSMWmrz8pijizD5PyWFe0ojRWdqBjzNrTVZ1u
2gEmk142IOGmpR9iXcvgq+9tdvBCRrEK8HIh7LXbJxLjXgEJrf1AeOUpE6VJ14vp7ot66MptWsvh
bTVqlE86awAwotpg+QllRGIyp2JmqPWOWJLwqBtT7UYiGgEcuiChqKqeNw7Q0JZ4MuvkFyr6U0KZ
HdPgFiuTDfO3atDV3MR3Jzcaxjsm1fpnKdzyfY1Ef6QbLT+pAGQYjGD2y01Pd8dz0GeEOg+V9QnE
5h4oALQfcKEOr/0g9Ub2q7GxlTRZy1V6KoNiOYnGTTSG99tHat6YTIKYvrWaKCTWvYFBNVka9We1
jPLMa+uRtFjzgBex7NLQnx9CHaCT0s3wRM3ODTRSPqtcZvW7ED3T1gr69VpgpLxbSEfYUi+QPWQd
m7LbWtFHobUf56aPKWrMujfqHOqXAZXgF9VX3X4OG7UjKhVf1qTsk9lPxuOY07/KY9X53rY0qjHE
aMOnRLOX+GoOC/SeYcMobZcIolnDTK2mfdkH44VtHcBh6NF+8sLRIw7qQJ5SRieZyhMv99LnwG6j
JJo6Kw6qmbQTryt3YxZ4eO8r9zFc1j+LkOkdP1J6JKhk3KUNkhrfFCy8ljDzIx3fdHc53XAmD6fb
N4G2sUj0jvVBSsJ4x9JRbzMu393iAhFMhg1M4ojiicznBVNkI44BOrcfrVXwlHnDh4OIaEgCbdxV
LINJnTPG0+m0ntrafvT7NItrvTSJbwle7g5Eo+cDfZF2tTwTmmfukIlRDl4t854xRn+u4AZnv8GF
WdtVf3C73og1GQqML9Zw7oVRvnYdwT6VxYnd1n5GtUVpXjT332XwDTch5945iWI5ykiC3GhvOIY1
WS0Fqi3isVzjmpny1+T2TKt+/ryikdlUbXdVpSkuCEYhMsL6JXeV/TRiXgdrrhv6GFR109WyMOzQ
+KuELHD07q6sj2UVoYYs1uKCU6jgmFMlYS0dyjeE6tWmyuqRQsC2+b0Woz5T7LewMWhjSx8Pv1hc
XP1J9HqEV+E58M3cCnK17qahXePInZ6pm1FbLc2O23xO6b2rvGMdVDKBJG+2YljKRNMVjQrAorqm
0nXizqM45bK0vmaLHVHZvdyK26liK7+9owONZgcXoJpSkmBb8zB2aa3VPo/s/hQ6XDdi9rwrYvoX
3S7Lk3Lokm4EfVfNUo9My42MgzJ9VIsX7rylR4K6FCshhKpJZNRUW5lPbKHNwkh+A1claFvcZjRW
rzLLn/jmqp+6JBsUha7YELcPX2XQPZTbPQ0bpX5OdTs+K3xu2xXyJi6zqX4vIqm3vj8HJy35bQBZ
NwkVc23SE22UjI7d7cFaoE18w7u3yJ6KkU13j0Zh+Hfp7KU7Ps9dMxQFOKLv3MnaqS52WPxye7Rd
anHLo07Hbt+aAQAKO1flIaxu4Q0R7uX2w2ghRxqLOojtVnUb5Nm3ioys3HlCf2q/pX268MML8XT1
IS90sae75nuk1CdpUGTiabNXcVbGbN4r3BI/Qg6u3FQkpJ6Wcar3mWv2p8bsuzuoKOLnC3sHxrUd
x07tbFdbzNv1ShFkTfhEpcKdIQxvW09tE/tpSgsnKMQZ0NLcWpmL6sQr/ox55ZyVzOYjDa3TFvmj
9W3ONZHDHvKeTBB9X3tWH/c++GxrZkSirN18Gls6QP1pDdFBht1ubml37I2Ocz3T4R0YTPA6OmQX
irTFapcNw7aFC4oFWDuKaTR11BC/FMT5bCPVGXHtd7yBMuxPy+JEktdHl0fplV+QjeWe9FbqVfm3
Y8csjS16FvswFKaHNrENbwLUdNf43iWrXEb71dNrTKUBcndBLF3qV7zpgTHwQ46kzkU93d/cT/4j
Lm8kkjezOBO0WvJnWo+GfVN506YMonyfIbagGrlp68cAj1Zys2+9WiOsmTVE68GgVOC3qXR7jwh3
+mNomEzLGINoM5eQYimM4d2CKG8/oE7eKTCVhzWvQSuCwAD5pUlJWrVDa+ZKqs16g1eHsnoLvbEC
d3VLtNbLgAwZ/JmPGT0sOSwXJvPyVOGdSNZoHF/HbvzJ80rcVwOzDLi+P70hBZzv21yu1DwMxPT9
w+Lyh2i/NhJbB2aeNP7ofqy84g/mEqQcd1b/4ZZ59OAYbkWNpunpdJNyyjCaO4X53k3CTubOHz8p
50Tn3TYT2lvt4uVvTdlEG1vz2UQW/p0ZisBbMcgnYVXPyWC16jTW9fwmezUkkoHw15xJ470dlTrU
oVAn7YfjpzlH1aOlAg/WynX9e6cN/061h1LWgIv/rEJruAui0b0GrWWerAIPPmgyDxPrK+dbAMzR
w0Le9UI17yOmhDfIub9RD+OLOz5l3YTgdGeegEC+DQVmwOqs02z9EGrqQ83M/5TYyO8ujKbHzqkp
qVgW4C/DvdVwLjDKjjkkBJdED9T+pUeRZ7TIVXmv/4pMDTKpltFPujlivArsmrrF2qAkeQXRyPjq
2CGsuxfoMo1bi8W6R982xMvII5ozyndMMmnhwWpxKDLVPSB+ta8jFqijFYCnas7ko2P27kdn98WW
N48nuzqUmnS3nzdC7/++Wrr/qFNI0Y0ub5+tKQcjmcMZhhgxNZyGXbEmL95alZuxL79HNVFBl/Gb
RqVFtVc5/ngNX5aoKvn4xdi0R2j29tRMhhlLF0+JwJd55VCNHmqPz2JSdzzGdt8334vXOupH+1XX
Go/8b9TZ9nrOcpGb4Zvl8O1rIK31xqEJV+1vT6XmZ31IB84u7AH8c7SZILsElq8P7hTCyTnfHcbL
nr0vivSeksTBiyck23SO4nytHMrMMY7RSNvcuHKKvL4RiFvOmnTOPP2kQLsxSQL1ApaDGvUTmr33
njBNiPmuLwkiZFx3/y7VqBHDLirrLoUioz9Jy4z/aWotU39PdYr8Q8dwNe88ObTltaTRIpnCJrDO
cslXd0v7sZc92WVgX9vUdIZwY2CBSxAqNON2qEtv4DZZS/ZlzgXSy1Zy5t5SUJT0me7IUSdGKJ5k
HtoB9yZVV3T5TQY3kr30P4RZtzenMmIIVvhqRcVLe7WFXHHoP8xKsP2CfJdvK1sPt+mwGu+VWKfg
vfZxFewKdAkTs+5YnMvGZtpYqtbnixgpiqHaQEYfk4fj5A6a5lUjxkzWiWqur0oM9XrvjpYX7ily
1qeQVhjuN5Wa1ht+AsOi5BMt9pGcKbEkUyn72OPX8ro2HLsbS6/eNmi1/DC9wfsavVHdG9NoOIcq
F3YLHVt06OlSQYMmoroMHKKrH6k8M2O4JiuFghUcpIeAb9RZINNJLPZTQcwFtGdyw/R2UakOQ2ec
V9NHGEbZV7/LNHsRFKSUm0w0+X4pq/ABcJszAiNcxS4zKfhm5ozw5LrtXL5POHaKvYuqtYqjIZNy
O0F/lHoP9FFDiDaK4tCu6wErpV92eVzM9tDD3FlumWSjzB2sDoMxbZoqq3JGMz3eZXwMxfzr1ukF
rIRGIQIk/T/pWNJnc+srUKzRDSE8JhkD3yUVjUvc2Hb3k5Ho4FztohF17NtZ+9dbhXU1OtNNMQqM
8ilafHZkJ7g1Ibe17J5MBiXzjHdkKc6wp60P0tPm19ald26rJyMaTyjy4cNU2hVxbSoGV5mSZeCi
hn90RztIiIXJpw1GXRHGlaCnfDvYHMzmZugJCxqDNUDeI7CjHCtqFdGb17SF8me1RhTthhmq4+/c
RDKuMVhtA2/KE96/OKK1JzFwxR2ddVG7CFfZFURk2BuNqi+4yeROIcaJAQf2a9aqF6Zkh4em5B/W
k3rYzEOqt1GwbBnt/IzZonxjRrtbwQ16pwA2pgT46FpznxgEjsbN6o9xg1fhkaeZw+QtH0azhEmQ
Lo9BM5pxXgKhM4Ko2NDOb/hIxt9GvXfcxBcXQjxbMncnfeOXbshZWZX1qAAwfnrNYdFydKrIrfbW
NCBckGwmoNfnGRAkGSc/vbS+81z1fRXnbnh0RWonhceG5NU1uERjb4pgibMV1COjNbEJwg2jcZLR
S7UApfU4D7WgpZFRZbe2Ovpcgrqln5GW4tVlu+b357ysHpds5Ycvq3A7tCog6o2gAt3gGIOf2gbz
qLamqMP30HHqOu4sNkJ8TRbOKsGHWOzt0BfLyheVE7HOQYH6Zq3vc1ru36mG4HnYLUbwtqu7F4wR
1V22iNeqYzgMlvYtAqGlvSjyJiOI3YLnu2nl4lX3YRqEZQYe6VOg3qWWvPHV7aYYIhGvRMVs3caa
HwANxtPaQEUy/uR7pTz6c9N541nlOdDTo3dzi0jvwV3bA4jx0TDNZovPy40H03gAHOvjqWG+qKr+
MaVoIgmLgD7rSM00PWrqrcs+eiIvJoX8nHaK1KsNhOnFDKM8NjLrqk3w3Kj2213hrtitVhu4zS2+
VzkEFMTP9bM5FrRXtDMxalRF7aH7zBgk+Kxns9jXEhEd2c8r7WOK0bEbBN2J2cpEzgpkJoKMEn6H
Qj50EZBn1qu9MFv5WJX+WXRWFgt7OQqr3Bqgg8cml++uWyWT6sQBGBBEiy7Y8hTJEITP0s0bXOn0
ZVNBSXVH24NQ5u90uRTn2il+YWPNnubS/pybGuPW4BnbaGqgzSZz2Pu92NIdvmsJST8uoedv6CVl
J0qfeuwbW7PDAja447pvpaP/REH6YxUZiFRN5khXQQxSe/xWQCAfJ2TU96gSAeHWrLyUdWHcCMc2
cQZxLA1n3uEPsBPbg2EkMWL94WTKAYJRV/hdY10qrzd3JfBLD8izERjktnRYftCP9abnrLm4RgnS
Ib7Yoz7SgdJmbSFD8dzp1fMsmmRUieV7wc0ymEF4dXMIZ+UuX+HM0uyQVojH0P3j2JUtOLvqa2it
ENdh1uz4tfrbFNPKYZxnfIGh/CIHVd7oWDgvm1I3x8MChhV4ioPQfYY2+imNnqGChlVARqmSYFnv
MrsOj+0SvBpuMHPhIyNEgwMVgY/4synsYO86sBh4dkA/6JyZ3V9yHLJ93husD38L2h37OvodaqQq
/s2dOnBKbypR9y9SQyrh6TtESLgtipq1qUC9jdNS+Q92xG99oBGTmCPHvl9IFK7s8VvK58aX18Jg
OOoiNwFmO5umvHcdNSaLNB5s0RqHSi0IaJzqO+jLZGnFHZ3Z6Uc7Nu+FqrZL3jMoTtDtnRkkA+kh
v0epd/lYLi+9Z8NHLk99GAJrhQGNM/19Zq/NttZlTLTKLxbhJGyzv6aS1oYQblRZUbSdeuA3WkR3
eTqdltIhgLB2oj1hl0zofnOVsyd3qFOWk1WJBjgTt+8gw4/ZbT+wYlJY49DtuzGlSzu9O1/m3uQz
jtHOv3l2B2zI1UbZ3p3HUlJRBnvFsnz1vfI1FOExkyScGG11XAGkWENGdq3xO5IteG+VRVsKzO+9
UgJQB/1ro7KT6oskLdovh+Gv6Ixho4b69+BZ+1GUalOKeYTvqbNrquy4tOWbCLq9I1pUhOoxMpvz
YNXXIJ8Oa0iqhCwPTq7uZdP658GkohhfKB2+Fi2XLHRlIur85FYI9Zoa+h+xbBL0QBh107xmodo7
tZs+9uVUbZvF2K2De1K6+CNH+75oujMrjrUpwlpicvNHcqj51pcZ+H9ooouR87c1F0wNwNn07jTe
L6dAOTRmWR6naBo2KJDogpVNwHpt+ze+zt71Bq5rwNbpKdLCOY6TBTZuKeSOVlchGhoDTGyd7V58
rax7BP82ci17TWNBbd+0xJbyvCxPpp7eH2pNCQqF0OmspjnbFS9alLloYUw6dLdhXh+tLL32iGyu
U0l3r4dAJCr4YCU57UnLFbOO3lPpFW8h436codU9hGwgRu1ylbPO+Zye7tpd+g6bGzvH7VYpjdii
mJ3Y0hQMNdNH+Mvx6vaOG2NZMB60LjfOUE8we+S2BNrrLkj6w0spuyHOiukxd9P9ChXOLlH0CU2R
7h4IJzxR4Vzsp2E+K6e/pxT7javtbNY0Jds9s1Jemrdwf8s/FI3iSzC51aNyJuehG/F58fhHenTT
CyU9207nB5YTqEmQoYKG26yjQHFuvwGn4RqksmKTFnt3DY0k9/qjCqaLoXpQIHFHW+2xUeUbNxF6
tTlxqua1xQWczBp7qd8wZxMSmIY/btjd8t98ZestUhnvz+Q6OcXutbzATkZ3Ajr0lOWdIzcjM2GS
jp774zvMcfQ//i0irkuUJ1Re1mQLJMEQPt5iIuJpoW4FXW6UcOmE9+Tc+JcqpGr6H0H+/7cm/Bto
8v/kTXj+03/nX//VifDPf/CfVgQHVwE5YCyxtzgrYqj/bzsfRau3+o9bC9gtqSjEBFc3vcr+z7+5
/v+iEBWjEO3E4A2ktP8/J4KLFcGhuYSbN7CiwCYL59//939zIg3/8tf/NQkeV/m/uGTwrED1k1fq
UhxIbNC/5gCiCcyjQPRd7Pc0nOdZYUBMNxDggWi+nMbS73aPonqR/k2YPP9yyItFuK76azik6SWf
cvebKmDwabbcI/KJ7D2T67pjV3QvSsocTQzpbx8W/MMeu36dnakyrB8iW5WXicLkvxO5SI9GmXvH
aFUow2hSfjKGqbsnPH7aFDhxH0zLVXezr9s3lmCmvCljnaNJIrHnAJWFyodtH9nGq1SYh1tliqOy
2IY3E3QezOLcPYZEgT27fbvuHaOQ34zqms0rn44AFvVhbiv1CPC1nmdiAw6zyuzLmlnrthnWakdH
d3FphukObv5B2NZWzMFTaZGzzLT5DCoQxkSmEiWgbh4u6aRfsOB0azTWdk5v6Eu+gHe39k86VXx2
kW/ZQ4FjglNfcQ95hdpJCvSQ+WQn2ymvvnidlubJ8OizzmBAHojHrnZVNImIYuppeq/7cSFPJBR8
eq3+hFPr7vOyrA7WivizrFCPA4ov3/Dw5rOrq+5oLO4Lx+/0WaQRdbnCNfaTJUBtnXtpU0S7Wuic
0qqx79YmbF+nGoFD4Gv/EDTG+CJyVmy2QKE3NtKkE7kbfqyKQb8p9Hd5PN18A2wv0TXS2W/dVVtL
ksABphdsSnpgYgOFEUoNlf6mj5Hy985Rj45DL25dCmPfpjAebetePSOluholczCoD2Nk+c46h+ML
+Z45u0cUqQla9GTyMn3fgbOI1sfHD9grCv0dOPmTVxBbORfFnZna7SkkCzcmVwPDNgkRqBzXsxrn
c4domsLXuGz778wGkBdaFNu6AmxFMYBhReiMCP+BjViBdhFoYvU6sWuwm6AIj2EX6DcdSIwD1LGc
UyKbGINxjw+AY3GOh39nQqQnQvaJhD6buh+7g7LS0co2bov5GHS3bnU+9UCNSwfisu99ghUU8BnC
8vTUkEEx12NxBzih4zwKQfGGcB9K/J2tMMLfNA2gB+owxW+GLAiT0SKbfcGX6fpi74d1FJPtss/N
BQvhAtgkPYdr1tia7rjDds4ybm+sGqex7pr5gB6zO9lj9KfvraMxhzoOpDpbHoTZ7CyIZ1Uw32Xj
3MIXINeEtd+OkzyPNplpq/Z44RzEHZNbnJ02t05j2d388ObO660hVg4AeN46zv3QtPRrhO7jbDCS
FUH3ezD612CcmqsVeo+1bVLOpSjjXbh8eebuuuXu/5rbvoDLy+VTTzArlJdjJoHbxDbOihhfekl9
oL+EsemyKvEi9F+rcv1zn4VQ3osZbPA0xgVb8FUpfiKSQD7tsjL3Y2lNb9p38Do2nX7WjKJUlPKs
MhwBbX0KBnbP2vkrK9TWbpbf+WJ23woWzAScUA1Rl5CEIzekPGSJM02/6yUFnuhM582jui3RBIic
I5RmDvTPRrnGR0Qny67uixWNVvaSrj0EcN7s66U6BBZvUxJidbnked6+UTFcx7Lpf5eZfPTozHlA
PLihPPkOl/gxX9RbEyBjyAWIRaDa5zTLf7DSfAW6u/fGsr2nzIasobKkEx5vCYUf8oSHCzet9vuj
URbjW2dU1R38CJqVwEDQvHbBjniM4rczRv0lR6CHJ7NEuyubgjbrcto2pS/ORR6gkS18jrvBNJeN
JHgSwNs1Tqq1yt0gZ5SMEOLbumuZRux63YOEQ4BPMPEzIiMAqhSQ2s+CfbUwsBQrAepm5XyvGJWY
IlM7bslf2xPYha7d6VcmZiN7WoLA/pU3WH8SVIbW/ehX/XVIGcRF8ZjaXYsiuIxycj/Wu5IBOo3C
2tnUlp/9+EbhHxD1yw9BlNU9+un+D1OS92fm13bCD/FojeARYTjN3540wi9CnbpN76VnfpD1JqKx
aVgQx5CraDt2nkXSvCifyfH7UQprhNt0Dl4gq35r1Do+tXZVvg0L4ay2vx4RjRYbIWykJs1o5cSU
RPbA5u1/GDNaLNxCW9XOvwCGXskContProioOQbux674PUHIboZcVXFnBGViZgh6eLc7+6uFAGhj
bdjDW47HXPCjppm5yR1BOWtRBvAmddc91avvGzGWKAMRLpmkx9CYjU8Hau/C+FGEtM3UwYtrGiG+
Lojxz8AwbPSxXv2gDD0eiQ9pLnbTGGhbJAuFjdacPVuM/cX5J6GBQD77ta25pMbc5hiAdB6/AWWm
EO8O2UNW0bVv4Ibeiwvk2sZ0IK0CiVftRweF+/+LwVo/jbbdPxtOWD8hpR+eGUUQwk21H5e+JrcG
1x+APbo3aXJoIWyf2RSD9W7sBn3KKBrae+lavDauhRkHBJErrzlH7eyc8rWfv3geiFlX0Is/y4qt
oFsyOB3+JbLn88F5DbBPoNgTNifkKCT8Xe8QFbxvrCiMZ2S3T7b2th0lf7ETQa6JNHqWcmTxN+8x
Ej4ZRcBNTCYU0g02p6h8JXQx/UsolL9bsHUOw7IvvR+CnBPDDPbKHZMiX79NezemaLnZ7YCbiihd
rnnZpBfyWxR6yQkQdPwK4frQDXBQxMjm2+/buHh2Gs3SLAbY53lNBwCrQG9S3Xx1Y2ok5GQjlPPS
O6/Te4BWVAg591ekxr2BoOLVtfSUMEY4d2bJcWwWs9jV0BNkg65bC/304ygt/7XndUJjrubuWVK9
uA2lGz1koh6+oMQ8wDmumbSEo9ArFa6VlKzthAfzFWT6E6BbO0XA0B/kxN9LGayvZacnHk7VQ6xr
94eQ5GzL7DVwg4Kvshd1j0NnndF0ls9eUQQAD12f9LO/pyRI74PM+g6k+UZ8H7log1ff01rmHoTs
bsKOdP4s0/xgLiSN8F56Ro2xs9nbKTlvOclThL255lvO77jf1IstzlxC9Z9RLkwpK+LB1W7F3kzz
iW6uUoqfbii+kFT1V7uytrKdvYvjFPWTB9y5cV07e7Awg3wiTx7PtTE2rwKb6nXSajj45VInJPRZ
cUv0BLy2kr9HQnG244BYay0c53USJQEfTt2Ff52qRFxve52PiYRxFkVN4rlVnFkQdP54XcSJbbZJ
MBZ4E/YgOkAOVernEORZ+SDQBAO+2v2BNEeMYoMUVzMcKVTL1wrM3tYGCTPA7R437LG280e9LsG7
52TR/bTivMKQuaAnGq3mlWavoYmbCr/WxkOUD8ac4Y4D5ZW8dshbMhtVyi92yYNjqC1MzjPu2Ryl
AELu2eetUBDhWoaj3CD1Rm9Ujhb+VXw5bZWdg9xRJ6KjnHPZ0ibc9fkCEbpUxCchx1l1YL93RG7i
BVrLfGPYTVQSq+YTBVZ1kG4h1rStBvxaYnajYTOWXnoResCHvJpSRFs7T61T72JF27qr60CrjEHB
W+qCBYHRomX853uewxD96ufc2LYeUC4euw8kOmgIkHdTEs4XXySmeTNMhTXoLk8ZQg0VMclyKylh
ZFK4JpsHWQX9XA/T1p6mqCJqKzJeoKIR5BtBIEqm75rUJ4I0Du3QKcQGA9pVt131+9R3QPihk1ex
698i+4Ncmy818kEg1yEfp80KGGsl5WSmPLgbuaqGYpuh/9ymrRO8LD4UQ0xcb/E0S5SLBjj9TtRr
k5iLC0m2+IbDbx6SfyTEO26XHEsM+SfLSznRAOijh71y/oudFAxyg+rN7VpW+TU1unznCK//siWy
GKSxRfPXNob1C6yfAC7hT7u56V4IZUNgNEVIIwnVvQ9cmkE3trSw96adc29kOMwW8AWPO8kp+ure
7XV/knVbvtisARxMLHVcIC5hdXyAqRTuL56OPnbYUiDeSkIKod12bRt4l3TQn61jekkZKqOII01/
m2eNK67OlCOvNv36uujcPsyZhmNqCV9XPZYH4pPGk8XlfOoUTQSlUZmweY1xnqBjY2Py150eQvOc
cvPdPLbOsZZZd5Cea2wz2dHZ2ga6+sCE5uE9D1d07wOcDcb3pA0wYvK3uFDNnqVlP0yF9e6TjF0k
LKxPZhd9Q8SQJrLUm2iclo1CLbY1VFcCF7MnV/AG6Cxn4D5w+eWahWjhkGIaG8K8jTNUbzs8r5nz
NPXuKRyktyVs7oGF4ZeOfpxZHG057DHCkOEH57AvkBTm5vTUsPFtRmeKTlHmBJs5dfMj34+CBLhJ
ffBBP1Pk1rFETWBM8IYFmNWXX7h/KKw9Yyn04xXTiVWtuyh07uaOiCqZYhEZguwvXifeSbP1Y1fb
LAzRCAUsq/c5bIPL7Oo3KhrtbaFbqLcqhX0PdMx6X96D4KHLFGV4WBdi9hL2Yu/OzPxg0/JXdeHN
r5idsfmGEv03RoKEPMGU6RDDZl0j6GXqHVbpXLD67PPaqs+dXcZOX+zmtfae+7UydgY6+H1neZ8j
iv8PDsLiMOWIuUhXExA9bcgPnVvGG6nQ6xb7j7fnV9+g2Ru8g0qLl2lkQ+RoyxkvIsWuwEKPMaat
n5o0NeaNtaYTjJ9N4YlAiiK3nTkGZMg1aWKlvtzzH3YE287PCHJ+L+hdEjS0gMO1BC0e2/SBlEb2
nS54c/IasX7gIS2mGlt/y9GitAX09eb6w27cko8Jxr0Z7dm4D3B4P9nRyFbUp1QVshiFWt3lRVVe
SRYazg7MCzSF9ne+cree14eUqHVtMjtsRw7a0XShPfM/2DuTJLmRbMtuJSUnNfmgQBVQNIMqkbLe
3bzvnROIt+h7KLp11Q5qY3XAiMgkmT8ZFcMv8nPESNLdzGCA6tP37j3XVxSYdXcBfuwt0R4pP+j2
VtgpF7vN0YIuuUmh720mzLhaGbeNUeKXqRWDGtE+d50zHDhUcr8qvg506xk9fKc/1DYjyiJhQxrC
iwDy6mmvpvkSU91XJpv92rV6QAQ9B1AOL+Za5y2Vc3whjSY8GTkvuxW/g+nXXlGhr8QEo5PmCsS4
MN/HSBWY6lPwEH5GAcKr9614iTtYauYkvyaq9hC8xetkxnaDIpbpJX2lLd8elGFjwQ/3ebf1PPRh
9NGvhS5ua1Gf1Dg2Voaa/I2V0GatbVHtILmfsd8ihQpuU/mKW7Df26aamH838esY0iWizQXu1f3q
4nLqKNdrIYi+adiMy1Tcsle0lzrTFZqtkjYFqIVQD/YxCOR84gbFQTpByPQr2PVNd1UX/nbCCQeW
djqAUyPodSAOSQgWnLAoTiL6feu6U/1emJm6bhw73mcM3Hf+UE0bJ2kfB1/pyxZ9Btmr3pNvs6oU
ZUJHGkUcabvncAvk4kRG1zWHoCXz9h6nzs5qkjOUtu94zNwt0W6cVPlc+2mM51N04U8WOLfrvHXv
ukDlK5XhOGSF6faFDVwho1+ArsM4aLtuTziiEwPolthMbWIhMqKjdmXidIx6umkLaPqaNFloDcoQ
rxzfXh0XkTNBD/IENTsTm3bepHUQYG9Qa5syepvDUF2HYVSsrZ4ZEWnBao1Lul4bbM8o/MwT4fCH
MjJjBhLhZVqJleWHU7hqcpp/cRxuEsKPz6ssh6VgJfcjPmizDc2D1+BwT2taPH7fcKR3pnEz93n0
Fpvk1zJL6dRLaOE5SKPitpLjSwcBllG035Bvi+gjDOd09U0kIBK6GE3XnNQO6AIy1nw6FMaNdOrT
sPY5bjqYz0oLBVVGR89MZbxJKqrXCVW2s6h8Q2U+CzaeSzv3zk0Ka7+faMczEE3N9DgUxaNuRHIw
nMVep5r4TJAUp2yNaiXsLmQAXGK5T4qDNXKXRznAranzrik8zK2j8XL2AIRztGQbnvTTcbJYRkoO
mHqRJlMCfsIh8z68KcI9uyTApVO+GkKvIYq2QjpgetNlXVsH7DGcTkOkkbVGShf53Y2CEevMGi1b
oLqbHKeiH2dPlkxq3E9YRPPIQ7kszkyjunYKZ9+A8/z0AurkmFyZan5GtudQY3LAmHNcozMNixVn
nmYP6OapUzLEE9WHa5eBlCXRKfTRG/mJsDosrptLSfYkci5834ZrJ1PrWfT9dTkmR9m1OwxaMGtS
BcN4tOgZwC+IRiZ0blHc2Wke7Ud7PLZh67FxTMMOzPJLnTqnedCdieCr23NfWWP8keXlIifgDrR7
mpVdxfQWCeQKDmZ3VNph2O1Z6XGOnOsRudXgDw2T6IjSCdJx0M3zNiK/kpZogth6LrYy2MVOfhc7
/olIM+grxADusyypqtXYTZzppT9Z95BwPpUjxFk0CaQHkbJ2RuQ0Z0yRjTOYqWbdPxnw6iB9WBvV
1O8udrBd1WIL0pwF8ekn+SYaKsAl9lC8ss8mVPTperCs5pAW8BOQ+GyiDu95U380ttwKZ7ygCb1y
0+xNt+OTTBASdA7mKyePrEPShMk5gu35TNRSIUhhcTcY4vap/Wjo5KWUvXXw+3O0avqAUOUtLfN5
O9XmeDZM7bjRhODgCQwoW8jrwMIgYvM4MK7jFA3VIG1gLlfOBVTY80hPW+yNM1evitb+IOcdShPz
OWbW4I1SbXUVtAdrytej8dGW25b7vx6vALltB9HsZfo5zQ/afO5LDJbsjXOaYQiz0o9JgZZguoaV
oEiunBnvk0ZaiLwj72lhRUAqMkDdhgNDdD5zWc3vTMPGR4hA6j1CJ8f0zDJPXQaE17QzLca0HRwM
s8lo4Ru4DECDnA08WbGBeSUJLjrDGfY41eJz0heqddWO90NAha6iYxSGrP3aMDbeaKBDFsGTtPOD
RpyyLWcjOtppkpH9Ho47Q6tDoG3eaImlBEA2K1Xl6CdtPClkH3Iat5RVzsq0UGQ6eZBsJls0t3ZO
M23w5Gko5pOUJ3FPSfLmGPE2SMOj2TA810gxg/LCFtyUHI/efeYwsqz7VZaZR6MM95kfcsVArOTI
90D/beFzYl0Q5cY2o/nUmZW3DuLM2kGJ3esxWBgWSm9LUdmPE4XSqvaGnjswH9Zt1KLnnM0ZUXjp
HUBJVzgkuoxCu2qvZZ8YJzETg3plZwXdWwd/tu/ZHy1Am4nuihjHN8KEw51bQf9Iedg5gMCXGm6x
Eh/gpGDbQQu+13F6IpJ427HjKpwYsftcpd2K7WjnakefhkM0nc9MinYVhNAeA2EX4+JfZGW0xSX1
L/e7vkKCupv85LbRybxpijD/2nYx7jaD3tdwo2FYQ0Aa2JWb9r6gaooX/kTTAMPJleuejj1ji8Jr
aPfH7tuY2Q64n3w1ma2xT9xaHRuHnYomWHO0p2IbDnpaAZ7HzejyIPi1faxpzFrsejGkFdOFwMfO
WJT2ulEFIZPOLBfRB9JfsbT/cGvMTXNMTTJ4rHlgUenpzuGuac9pkH6iYW/WBoEVOHuo/LZzK9rL
DtwvpAQDsrXNNom6PTyQ9dJsKNbucOlYh87I64NhACiB0EvdYwsYz2M04CFtmDi39eJL0YnPc12A
Q2eqAWu5Fol772IMWQ/aR6JHOXXSu4lDyjKY+miTu7o4D0TJwsQeFKJOAkCQTBydRZ2iHjSEf5XQ
e381QNVS3Xkt0Ikyr3ZuDXkfPb75Ypf6zMidTeBBO/FbK3qUqpOb3meZ70cI6r1dAxkZcZIiDQm3
k8Amwr78wZdbb/vCG5KV6/XhKk8T89HIWvM9oraBDoH+96Os0VP4mo6Yh0cVdrOfvqnWNs+izDVf
mnh29oQ6DE+lO44LoMNdZzAfdtDes9MIjoRGL6poh8bWs7RtcU5LSOHTpdBET9FeBn58n89dcDam
fnEdAfx57c22Bv7OOWGjfAPWhLaihy4pMWKlST9fFHWenmddl+7E2NaAzVR8Pg26etLu7J8O8DV2
dKdaqtqsQ6kVyPNibMjNmIuXsG6u7Jj5QWTSS0JkaZxEC+2LG0IviPC44gszS/gwKG51nKtnWSKL
pqQPh4fRT5JTDUyZPlNgX06VLkEW+YN5ilzJPqpUzLdjQj3iZAL/YV50E1stGQJuRj2claGzxx2C
KtptvMfBHpv3XrUa6By+4TJwJnRE5rzrZzLkhKXZFod5k4e5uLFTrzyRKBOfCqmmM0B55bGM5+C9
kbRO6AEVIKXoIzY2d3VevA8ujWzUYtammtv7zhCwvloDb6qOS6xSsQj2tEqtY4kRoU2NF3fsAk5G
TneQuamvcYCgLZxRlSZFTJRfmiRrpwXF06IoYwujuEjbYXl4YKatAc9hyaMuosarZXAVB/1wMKWw
jyLULqwqBRalcbO3igtwOheMXmkxEBTv9mXHfDJNbxpO+Nv/sHmQITLRvZ0TUudy7JbHYG4Vfc0Z
QV+IAy4zwoglxm5+wwn/JTnG5a8YkKgG3spqamLsC//rPH5ryrb87P4rkCKhKf6CFPlSffzt4aN5
//hekaH4md8EGYaUXwD1ui66CgtBhG+jrhg+2u5//t2Q6otFB53keGcB6Zr80O+SDOEiySBcGW+r
LRRQJRQhv8Mhhf0FMzjCDkC1Em6yEn9FkmEvMNh/IlkVP09yMjF/0iEBdUHT/kgUDXNHDspuw9Vo
QmpK7Zw/BvBpnlWFLbtPZ+srTrwQHVtDV75axMaxT1t5ByotfyFd9DQKNDA2wyidzZgs0vQ8M1EV
MP97sb1SHrVnoo3w4oGDWTBL+sBATLynwBfGZaJThN7pVOaPQKhYg+HTjSVa/ronJfzQCN94ZGqM
tCuBpx9pW73CRTBe7Hyi6VqJYWuDGCM+A1xRlvXTicssiBaDjO+/+1Kvfrsg30tX5HIdfrhO3+Jb
JWRvm0wt21qELd9BZMspyeqUAS0RYPLeQke3bpf4kb3SDZjzkAgTZmI5BC9FesIqcvQbR3/U/pnt
QqCCTDXeGnEizBVg6P7BdAhzWZHw3CxN3/MyIxyAJrvJEb1rGuZPQut4WyAy/pNMtP/0c7hUOQrF
j7/k+/z4OSzONYjry0/sLtEN2bQfkZUyL6rYCCHkILsMy/emAvbuFiFHnB7UOqx5VuEJ3sDkVsk6
6ELxGmRBf8oJDftbbp4xPpInXhhRLxS9fWUVUYJMuYz/hLD9I/2We5UsYEGwmcRHB0f559zLBq+e
hR78s8iD/KyAxX2G0QPxe9fLM5Fa5ebX37lYMNY/fueIqATUVB4MOm4/Z+rOQwY7QrofgAaejFTd
M58VW1UlHbPEgipzGEzkwOBOsUNy74/57tdv4Fuq8s9vwCX9Gx0VKUnS++nLIlFtbJCmf8RzZgp6
5CoHQdcm9XsZFPJzzoLaXAdtfwLaSMXbujen15xxESVGrKaXQdSMSHM2hLNslJeqcE1jpees/kqO
RradqTQiiu4O/Q6dTRBOnnQKCm3XeCgZWfSOmapdaHVRR+K5dTPDJdKHPGvCx6IowhsDLQoKw8yr
/oQS/S24/YeP7bMqeUopUkshqf+MhrdBXoZR1L1ZfdPXq1I60+kEq/OJoR323tmM2eyt2PyMzFFy
FAhGfC2VCNqLzMuc24iaEEkItFGUr0M5QWcF/kKobaUfHcPsLiLHZmZI5to1xn/1MEbjcMH/1cA7
wEvEMkRMCdr7c1JL4rvRo+3h2u7Jr7/af7mVfYHQCVT0t2R3TkM/PoY8HCVTbfVa1cB+FLHyW0Ka
aE2GguyKJPizCNxv6W4/XlKBgUoKFjCx3M7LNvDd8lUnpiutqX7V8GGeVBCq7ZRCyiyyLk8Yb/jy
xUp999DjVKBwJXEpDdob2ReLa6BnPZJu2J+V8PZQH+N/OKBgTkM0+Si7MKG7GC08tFMQqzsSOFLc
EgT5EhHi1f2ddKU0SNAJhzsxVpvOdZD7BKZ7NEvXInGjoN3XGFZvEbjSnEL/0p88/eJSOT1SrqTx
ndWvr/1C4v7pWpCPSO4AAkk4ed5CS/7uWuR2bI9jPr8N2K03adiYm4krtqLujI7Valq17C5/8pLs
8f/6ko7JVu55DhFh1o8vGcWx26lqfDOzxjvx025xVLvMXtHH/dmi9S8bOs8MiyRfMwRpHp6fPh1b
NfOgpn2b/P6JQxU+94rAp2dRBHSw/RKPNeqxQ4pCFM++RzxZ3CTp+WQjlP+TtyKXPfHHC/3thjOV
JBLZ9pyf3krqw4SKpP9aQpp4xjOUd8jSqDxl0sBGHXv4frRe8UYkwcAUxLBD4ylizkmjyMEZlg31
5WjpMtsIUy9DuLH4UF6gvFUGiAwOTR/oAw4mRJdu0xRHGcT0ITMrQlMhYTTxkrnb/Mk3uZRrP30o
S8hvdG6frA7u3R+/SjOevToznJcslZxdnGx03s0Wx2jDo34JFI/2TeEVVDmZg5m04un5GBuPBm5s
kwLlhjJZ141IAaDE6XAxQ/3bCry/3kYxcHoZkFJ/Tg7mTmg480glMctbSKbtRRpOeKzxaz/UZSAv
WYt7SdvkQOBQfI3JtzRWLiZgBAilxwUwGWSIVROUzAQmDTCoMqS9rQzjNktn99SYpcK3z7FXZO4C
wYCYRfKygim7CgUsTeFY+Kv9vAc/+evH71uIyY+3hUU6tmvaXACiP8zltvnu+bP6rh3aUL40MjKf
bd044Pwie2BmHuWLWqeYGncj/DGHxeGgX4ywvmASyE7xj4fJBmmziQUZ53OWZ4+u7NRNjfD2pk1x
Ja6rymq71Rg6+uiPSC3BWrTl9bdP8JfOOv/2BPPDOeeXJ6Ll9f5xJEJH/fvrLzD6H/5j+w1Mf60/
munmo9VZ94fkevmX/79/+Tu4/m6qwNu/lRoCIr8thAD4/bllybn/92cdBKSvpe7in3/it5OObcG6
h/1EgAWoe8VO88dBxxZfXBKWl/KN4k0R/vDPg4784oLFJ2rVdqRJZc3K+MdBx/zis1cJ3/eU7yyL
2l866Pzw2KI5FxQTiM/pcPvU8PKnyBJk5KHGfi6B+Q3hwfGcbpO4+V/PEeFVyGNxliQA2/t58a0T
smwGwJNYmezpLMSN+ZDhOPmTJ4hS4adPY/N5WISWvVzi/PWXReq7RyjrEcvIwZmgv3W2XIHSn5hi
VoEHbwjxwH5KXXtTpx6js5Em9jqsYFVsfLvvrirfacWq63VxV0wDdrqcI2Z5jpFVWqd1imgXvUQz
YmfE8T1sGYrFUOW6wJ8XV/KIjURJfWInCNIP8zzqvXBne2nVoYFHCRbgS+Wt9G0FHJAEy5sY1HuN
9bqyGLgYCT6YxVV8zcKkioNJvxGfXFw4Ygt10nqz/bn1DghrxN4NLEawGYjRaWXoNLkMSjw6EHmH
8Ti4lrpRbuzFl2Y5mg8TTGEm1k6S3vc99HQ08wVNaID32a4LGS7tgE+M7b7uAjBzg14cmHBoSnhI
/rIRpnhbvE0yU5LgTfVMxMdNJOx6FY8sY3SWo+ChGLoeio9kA9pXtJMqdPV+kOx17jQZyQJx0R8N
xcQcoxk1EjlYU3jSyGHuaODnNqfhUkFrd4DVFA9FY1fHJpnt+gDaeroKYpMTpGgGi065PyGAcOUE
PrcJi/olWQJD2yU6lP5v9dkjZUEgH3bZ1xCQ09fY1OoN9p71iVhJFc/Gt4yq6ltelShMEjv9CGPi
CrUptiIxi2HYdqj4k0PFhBw3uIMmlA+WoaUKa6+tj2bClrUiTqRKN7ZwtPzaNQbailKOEl+G7Oxw
awsOFXvTR3i75aTLlGkONYG7yuQkdEJ+VB/vqIBNd22FSYcsNQ3F8ORprxP0AtOiYqSDExFrev/b
Gfe/l+e/O7h5/v3yvK31S1c2MbklzCSKj5cf1ml+9Ld1WgjWaUFiORo733PRM/2xTqsvjuCMh23I
pM/BaeGf67T15du/5q/oFgmP2Kl/rNMGv8/xlmKatd9k6ec898cOdfXbvv8rk9ASifJdgcX7sTjx
0Q9j9EJfyle88e/Xtnj0md4U09qoitTbAgLrnT1sqMpZQUYongyNLhDYUwk2ZjLBGY66RsCdF6Jr
zlH7kekA/NVVyByHGXa7q8DCB72TPhWt29JIH8wRqLJv6LcYDdCLqpWZHZk9tdVqtsyy3VAaGXrL
De/doeIJnLVvDjammThqLgM79SXynMXPExSzZnpF3OkusMEd2ZUlizONpbVeGRVCtJPvvs3fr9T3
Pagfzy1cGJvtkTQsNlKMAvQLf7wwaM1HVVH9urTKTjkE6yeMGPkJsvkIb6Ih9lDHVAS0pwwff/3K
P283yyv77M6eQz4W3/BPfYhIaNvic8HSwK8Oc6oj0k9U579+Ee/nL57KgZuOhCYaPMIz1U+fDxDQ
1GgK/1aji8SKicV4Fc+pujYNMaXWCcwUllgOUnV6bfRmf50YRRSzmhhap9t2IFYixuRYMSZeIfGB
QtwS9o1DvF0EaNDL2pWRhRbeGECC1S6fbEJFReGi2oiG1u7Wtqrde+H3JSmKDQq61WzA3Afjj8lh
g9q6U2wmlt64Pe6ulP7o+1RlNSqySPnWcENdnd3Afx+fm9qNLtIokp9NuYhVq9CcZiiF0nyxTJcz
WCSnnpO1mIIN3U0gvNNUV6/sfYRPklcKfwbhdX2aA/9INsY0wgNtMqSnuNJAsOMByLFytk1fhNva
NutnAOk2srDWaz48h0MIseezh0ZuDtCZlcAJiOwIs6Bblyi4zAM6nna6Drjbr/wQEx0mZTidW7uS
4km2fcCUy9DkTMZhX37kWs7joR/q8RZ2jWnv88qX9cL6xbtCsnrsb4AUBOkxRSk8roc567GJeI0A
7UCQGM0l9LxjoOpXW4UoaqUfAe/69b2zlInfLRoUWvSwl5qLAs93TfPntqYxlzGsrfcS5/6pgtt3
3Y8cuFeRJ8hYy/rVXFc1Eg+zfB6idKSqsC7yIjM3Q51yZBRRePj2hv57D/q7WNqg/34TWv/f/9N9
/O39f5z0Zdx8fL8DffvBP4YiX6jBPRZ4R5icBTlJ/7EHGd4X+iQ2uwkRZ/5yaGCx+WMqYn5xbVOa
pknNivbc5Kd+PyzYTFLYMUx+lJXKcYlf+wt7kPJ/XGvh40jFIm4voxfluCxKP661iKLHICMIAeVv
2N2NQeh38ZpoCEfftR3IEDKMK8donh0yT+OvjDlTeYOTD84SkJsaUt5m8MMu8d7H2kiDYBdV0K3f
h9zytT4fGTM/zUGThGs/wvN3Buu0ua27BkwsWq/iqpe99xq2ffZK+kz0iOGCMXhP/8A/0fEwZZRy
A+mn6O4AwlZiHj99aNT+irccFfSvBEIcJp5jfMZAZxhXqMv1XY8QBLlZLTCyzkNOUh28j/TahDR/
UoWe9UEoUg+hrGH6seGiAPmdgI9Yd4wlRfokRRPrixD7+MFFw/hVAW0HmNQhUqRz2g3TZ1QIeW1l
M6qJ2dPRV7vGhr+yTQo8zxiCauX4He83SNNFJZZGjurPhhl95Ya5WWpuILWr+XpCHKVWXYtGfe12
nhYPUjNUPsPVl5QCup60oq0oXUL2HEl7aG1n4fCoIY+nxymN7Gprdpb9kNWuk21KEYJxRFwFrGUI
VTVAtE+H6IRBmNGdW55Rd68w+RL3ybJi2HxVHRmIaqYmcjYKY2S3AlI3+SsmQpPeAsRR884Jm7Rd
i4q5Cf0XFebrCeF8AQlS1O+BG+p4IRNXaNKJQlsjjAgvOHKBdbAyC+KhIazuzhgWLZuFSShdV51Z
zgifkunOtccghy/PoePNlSMYQbyOJVaLTIThMfIjQMcql2i/dbMoiF1ZR+0+WbgDq9kuoHTDu2X2
Td3NL4bSpC/50hc0BFyqAObUYj6pYb6S623jVtsmqFWfSZSWBYK4Cr2u20oAiAR1+Q9FEXAMESII
TrACzwbwezfExDloL1jX5DzSU886O91LpBcCNhXz8ZWDjeV9yHxuusyHK7uOC7RXNIo1HrGM1rJ7
tMk4Cnc2QoOrgFbkSzUOMFUn0tvFaigjujdlHKPZnlHlfPUMOd6IxnQ5/4ywpz0nJJmiTyF+7TjG
0ZyasMqQ2EOy1Esi/BnerI78h7jurHrtyRERuh3yO2qOpE+JkRfXvZuFC7SphZKBvrvesJnGr+EY
27cT0TfDauib8ZD1rQGtoV1AruS3W/s2dsP5wNWpPgf6l3wySrV7I0ryB/6le1URXhFt3V53tymn
czK8EpqcCUEOeBVIKlrC1LK8ALFthxpIkd8/J1iwpxVm6GrksqLqXQ1RJT9Rw5U3eCCRuzYtZ1i8
JAhdVlM6dI/h5ABiVG0HDiVD7Mf3MdXZhUHgEBkSSde+UYWYlxlgIVKUalum6z6bnQuiGcJh13C+
N0/avAWPoY2mWweENL3k85gYWwAsHLRru0PqKPKsWhsjIXkUUvHAd0E9Aq6fwOpThzCCZ3Nou1dr
pJ5eWRSHF7PdUc8U2HOatZnCKKWtb+b3s0gqJPWqyLyTMGy6MywH5mvmFzT7R+26Ne6XMr/mRe2E
AXNhEGPL/OlSmmP8KANPcdOJrj62leu8lhM8QzzE/Nyqw8zz0Go/umjroLqt/TSizllsjWFvdjdu
YFtH7CNoIUl5IE7GjTsK9jzST3E+eMjvwqmoQfjGdbsjUEI9Z/SGkpOgNtDShShArnWaGyOfOMez
ZZEdxYSpNmuYkQ6zvgJo6EVNIEe5CYl2uM2teBw2kh3xlpAQjs6R6vIjn7tsNjHhCx6UtRgxe8PM
O1l7Sd3k58rN02fdeMXijW3EOm/7wYSu7JjYPkPyNLBRJfFZ1bFigRdlLYJ1Wlr49kuTShaJQPhq
WFmBGhNXtguhzGjecMAk05lLrT7AJU2yjzGP1Ii2KwgucrNmLSVYvsdNp4crgDQObMeSd413FL74
amRw9ibdMelXA0lpzSqqpkKvHegsnI0w82Ia8ivX3VpF4O1lGzQduKikxlrSIJGUKAifLXybGAxU
OxOPEdIeWJeOsu4YqCMn7CL0LJyNenneQlwEA+8BFMMIYal7klesG+4UbM1mEFnvflAie5VgdJ5C
cJV3+WiCJA/ssn1gLJuepC5ktxWZ32a8SpB4v+ZDDTBMtlb+PGRqcvfCZmq/0qrithpjRz80fE04
L2eX9knH8NPmq069t66N4OBaTpswS0w8F7p6ijkiN2wFFUzgB8WT1/j28meOXwgqqnDdJg2KnYKc
11O4O360Twxgvcpz4hqlukEYjl2r4LLAekWlTrzJkrybc/hIDXM4dEVqgdLGGYfcLYeysDJISNEr
znc1DTZCqNYdqygwFaIJY2Rp1nCsHA7/qEi9UfG6M++nhYxJlPqI3HdFVwlX/4yh6cltm+Y0o/f2
KTgRYQ0hl5Bejx0sXnw7wNrliW6od7k55AzAnG4e9x6TQLHvmJu155pUwACvcGXdi6RGD1vMyd3g
QMtbzT7jFRpAI4NolqaFL24HBTznxXh/FMD2iSegiRDtCTcz7vK852EYpyUeriiyzNoMVYQ/XRNA
9dXANYYl2ZLqJUjnmQDBjl8AtRhnRFgtjgeJPJd5AA3/68CuxWfh4ngidcf9aKpi7IiCCdJPvEwp
uvLShcdTZfN4rACXfrqVpd8grKM5GWgzXfUjrBR2J+w1wOzhvHPZOxCqHEXms5Do+DfPXlgfvdWq
rdCSZy5g3ODv/HCY9JrGdXLR0RsfuJoet08feNkbEGA6pIh4O6x5o+2yPYmoemlb4oU3g9X5b1BD
0jNOktYDe5+bINHVIClD1HrnET3Zag/7xM+PvvbIgWgQUV8Pnj+/+6Jp78gLzeNNXGTOpSUrKiY4
bW2xDpu2hoKNfvCjwpKKn8OKxktBzwStH6ufx61dQbtyiIeKCOeBzLHSTmLedtpT5amOROXvS6Pr
juQghgptZtZcZg3j8VXMPWSx1oRkCxY8oxXKRFbc3G2pGx1oH+jqPayiU0RuACBCt3uWAb75pkz6
+7hyBw/CV5HsC0yuGgIzHtZV27vVVZNSQGxY9vBY89/DsdVSPxuslDWrZjgcGS/biH6cAi+EM5C5
tAZ9nRR7MjDlY07SKcpUXxtnychUbG1PU/nCXDgxT5tCVCdjalovLsKZm5CAS2SbHfJTipjWu63V
FDJEK+WiFLbRu/NcNdALw7Gyd4NrKIXJIx3uRWP7n/5ULOaNmNHx1hqnVO9tW+MVINe9/6oSXdER
6Awc33AO5amLdvU5nKaG4bZZFXdgvpNb1XVzvPEwsqCLzwBpZ0ufNcM2AfYADyF+SefE7GT2gX0w
udPETZmH1OqMR9rq1mNQS//otD0ZJl0mQIKwo5NrY2KHRBmUzQPBQnbBR9FhfhRj4lJPhp7xkVQO
FUJVZ4W/oeuvFs4nLnT4BBgfIiedjDUG0ijE2SPQgCrI+zdA5VEHF0jTz7yhCcdNj7nb3ESgw9KV
r2diZTIY3/muJS5tZ6H8cnYKrIZCoCDTq0ZqmHliKBAaKhlT9EOcGLGe9SHSybz22Dn++pn6v9pA
TS7d1X9/Wr59Idfob/+7efmZ6LT82G9nZUVXlv9xRsYRL1lT/3FUtgiX9hcNCd0l6TB6429+Pylb
8ssygXM900MjSCH6z3atcL5w4FaSdGnLZCZt/ZWDMlqkHxovLnmRHuMptnDPQt1B9vSPB+Vwoq8E
PcVYZSDcjH0QhvlHbPuDtykaV52OSgBybebZRFwvTSyfFvE+8zzl4gR9fk06qJNnn00uptuQWsra
SSrQg/ZkspfRTECmYbIZxe4AWDT2w5p9LEzYfSeqDnQE4bsqwprUeuO+mPFeNp5ZHEl06OD/WkHz
GCdLmEgRG++BZ5s3blWI3aDGZM2FfraGALl/3oH09Ki/D1FdWO0JBJjwZZSZ8zyF7CxRTFfPIyky
WQVdSt0RgtnlKznjffv4ToRnw7KvpPoMu4IaL2t6MgB1YV8pSPGMvFpg8IE1XNP4JKgI0rgbry2C
gvcANLW16gHe7ae26wpcuh2IZUHFl5xUdY4gGrUwiRJpmlHkAAtKblHXyn5vDeNUQVwLUvaRdIz3
pdXK88QgCgKuhquezM6Nx3uJOLE4mYMEOGrcth9B5GR7ZnWEGeHdwFkGTyG7H6MybjeTwMh7myeg
R4ZDUSDsfyNMNHVxb/aphiOPbw9JySYYgMLXe/jJdnDXzx5WiY2qKuCkW7vvdU0CFFJkCb8VDEfV
coZRuQ6E8SEYweorid0ux6fkIQDwt0UMRgIENsxbrzLPx1x5ab4O5yQOL2Kiwstoze1tlIO1CaWj
09ReS2JzxXkC3QJ3T6/p+IJ3wPMoC1O/D4Mx8Ya5g86zRLXNyVBrny1HJaV35s1s89B7+j7YGmJ0
HhnkkSHaOoiUNvU8Ytof2H1ftFazwEmQ+ke36VV3VnHKnSljmkXhHkRdbu76cQHGZ7VscbxgIzvv
7MzubzBk9NxazOfsZyCH01bNAVqiUje9/4jq37vDJVpeACWM9M6MuvTadUavvxF0stUJLZKmfcAz
7jwEs5+8R2Zh2Zd12Vdf2YyKeD+7GISLMc7CNWB4uKMj2QJXHvVNutYVTNiNg64/um8HF01nz6iN
aFy3GN6cRoGJTk0jnjaoa703ClI6MW4lu+gYSNoC9DMaRdGpjNY/zYZ0fuospc5rbLnhcf5/7J1Z
b9xI2qX/y9yzQDKC220yN0mpzbYsWTeEZFtcg/v+6+dhVnW3lXJL4+9qMBigG2gUqsUkGYzlfc95
jjmw9GnAWSgjj7EZbziqzcDG83C4diOjpzxclpxkF9kpWOmpvi2pGt9Z1mRqa0rQ0zd41lwbo0TE
bpiUim0/KG9jpXQDzw23n1ZkPoGCCqxefKniCcoIOw3vLkH+ggUabAQZtJBp14NWhgEuHKrRmzms
KB8g+K2HTS1mAqojZwrL84jjQLNvVBzhi8oILue415agXQOdzfWspfOXPCoh7RYTY5Gon8qQ11Sd
Okylk3B+1CN7Lh9s+hQS+lOXXzoYHe0ZUcU2Mp9ORdM6qpxYYSW1+21smCRGBspb2Dp1EQ0U5Ozo
qUyV3BfGEF0jjejlloCa9FvQiWRq2FrTk/AHw+SlBLCgL8JS8vknTix/znYpbjCHmueeNQg2fWGV
vDjuqHfbIcNfDEAaPQ/VGvypWL+zuDhfejFgWMjJo4TmqD0GBM6oE/Tvr642mQ/zbLMfbGci5Cmr
Wt9GoyNN3attPDoGGgB4xRboA4aKQz5CidubY12BRZZNkC3I0IlluqWW0MFjEmWwnsOwup5JvbnX
mFgpWnh8Q9uoleqscEqoSG5FepKv+oAWCt5j0jeqpJozTmGSsKktgOAYoDA72xyXpwZCCEYNh+q+
ncP4QjRF6JyZpFyDstZimYFv1Uw3bykpBAyfnegGxF2cqymwbSk7RPNi2dBB/FIaNWqDA5o9w4uA
/dzbh7KwkwJciCnhfawATg+PqoLgEZuVsCnpmviniM1T4FcT0yL/gCSH8sYZSLVHCVFZqurZMA0U
zUhaMcphJt0BjgN5KONKz2EyfKlqk10R6jUt0lYpD9fdxKJDXLIeOU1hmJYhlKpK0JZISSDR2L2b
LIsGCuZ8NPVN3Bn8XTjWvU7U+yQbck96wqDXJrBgDrBZGioOaDKbVUAYYsdmdI3Tb+y6TRc5HAyV
FcGuwR1Ejll6g7uQwgmtF09VmwTb8Hf4IQr78RCO1UEmvFBSH41HROBT+nliWwpW1e3wqePPzT/H
ledACY06YsQHZU028d2qrW8Ttwi7Q8AxfsBs7c1EO49N8wJ1vvmijQC0N61wcLzzRNTPSIGO2gYG
Wgcfwgp19EKM5mPJlnSm9jlQBqM+lVIlojxj7VQjA4o+0PRg9EsSKXyA44HLZxGhOnHjQEW8AvyI
wLI1uDa7quHH47iKl5SLRrm99QDFjZhLylX23F63c8cxpVOhnrFZVUOzdQyoI8D9qhynQJgwHQsz
au2FKm+rQ6R34RlIlno4DIqq4oYed2/NOx3zjiTMoxrNG1JnlQABRy7mFj68bd8mY4hh04x78xG2
nrP0kebS80XtJs3VYHvp3h0m9xqBTu19xdsPsBVcQG9dES/Ty/NM71mhcLdrmJWR7er5dZsanNbc
QbeInXdIppy7FtFksrTCvjdGsJCPVTd8yyotJLK3G0P4a9r02SppMVDPYNqsiXUBByHNhOP0ymCT
/mhQmAS370lZPLLxjx8yztAkrdBenyFtjrN9pjTI2rdeiTHdmHTT+qolo0PuukaCjUmEeQGNN6ts
5DR+aHj1iyy4qa8FkSzQkRPVR+vGbal34FvA6H+Bd5SYk6QcsnnrNil5oW3QQL7wY74IeoRZJQnz
DqWefCcmBN4/1jnQ1hFjcbrp1RiFj107Z4/EqFhYuBObHwricXmnWW6Vm4Itb3w2YWawvoS5ZgEO
URYlty17Q4pCauxGDLmRERw6L7DnT4ZLAMIXuJh6spmrwqMW7XmV+ZibUdfcKEy8N0hgnMcko5kK
fDw1xQ4dHEOFlkZZb6xBltTEhCL1ocyJeaEmaKi4fyQcyxLMDk1mbSfX6/p9VBMh7ZP4qaFR1MMJ
sWqCfSBgbOuXZDvUFpHGwRydtW4Jj8e1S5YCe4ZvAryypwJCtVHr7JWFW6zHsmUtbVh4mlv2XdEl
PHfzPs9GogMNTX1xySqbfAtYGdiWahCT39g9u3CkWPUtgGALiywGUZ9EHCg6VSYFodSpV9/rXluW
PnkFXbeeBguqaQZWK71OrbIljciwYD12ae7tKRdqzfnkZYmvzHGMtxSbunPOie5TgEoD+zp4jMcK
yz+yCwaN/VnrG5Wu9cCRsBXTqduync1ekBiFOI61kNHcyeal0IGxlF0PMhspeLTPTFV+wmA+TFsx
NQxRwH8QbLiFs9DErNAjkLoN6rm7rjWj+bGwVEm012N43cve0ddmTbcY9YI2fsHpm7DNIWLUu6Gt
M0WQ9IgC1xtgftjkWYW4QOcAkoSLOwufPfpk0DO9iH6oVFXWlgSuAHaEjHD6o45tPHgAwn4oYLle
FC01IhgH+tCiSi3c3if0Y3zCMD/R4nGwetITkwQHGE1mK/bV1NgPrk00iWZgUgU3VFsGRS2lLyyN
zrlhl+49KZUW2wS3Pq0vEUBFmMyO7wU4PYVldrn9l4golm4/t9F0Y/cdE8+ENmAPfr5bgt4C29tQ
ARmfUx1tzBmyXaa+RkOKsvWoqGP4tfA1nIOMNdC/lU4El45eU/uBMpET5y9teOSVgl2hTfeW6Urn
+HlyGixqVvkKnqU/wnZEVjdb4eckDwguyqIM/Y5NO6Znp3ojqDXtZxb24YNfcCJVWX4BXjuDczdN
ZBs77OvzKIslMT8xEyU0q+Cq0ZTcBs3UvPxySv+NFGdRrv9Hwsx9LiMJBaagyGO5OMJeX4XwLqAB
xqz8VHrMCSlbppcRZRH3SFSGWLe6Bxujqdu5371/5UWD9frSPGLKjZ5j2JKoCHvpXP8i/Zyz5RiE
Q9e3RsKr107VKMiMduwdTASN2srTiq7HaDfy/NnFMaEYlS1mP8Jh9AWRPu6g93/R2ycuneXoj4sR
nyMq3tc/qE20Isjk4jmdwJsaNsd3cpDD2z+/CsIwfXnYOmWIk6ukRlT0TsTpAXXmfMbBCDgtpecP
rEdUWU4eroV+AB3bIoOzMZy9vhdrdDk2Jm5OVYJzOxO4SWJQn1fTXYL2qfjgXb59cjiHhMXjo0aD
AfTkasKlQtBi+WdD5jF0JqIRN3pAo/KDb2IZja9Gq3BRTNBgcS1DAF45uU5f6vjmYZb6AZDMZEvG
FPvVALEVXSRIpqlo4+Ds/de1/MmTSzq6jRAaiYeN0f/kM0SK7bG00uN27bx5qWNb3BAM31/oUWd/
0ZEffGe5GX0dj0P6wXh88w651UWnyM3ifuEzef0OC5uQZHuCahimUO+p9Fr0f8xGdcQqhYn5+P6N
npgEj1OBhR+Jpyqx+L5R5ZllXKp4wecsiWPL8WxkYUiyabqzejKqlkRL5zawIuurW7lBvrNouV7B
EIkf3v8hb16yNEkQNVB24vtx0K68vu2p0RNTaJaCueYuexLEidHaqNlL+cS1gDizMvvDkfWbedBm
nhcm4h6HUuDJyIoDoebUhTNuEerwVSH9Dg0/BkWo1lkO3XTnhS7Rm6u09kJ19f4Nv3nPiHMguaLd
YVTz+ZzMCAZNHM7AkfLBZQUXujUTihSTS0x+nuQI8/7FTp4uTahFqqzbBkgsLuedDKqpsTt9lDAa
caAWF1BOFrCGa3/LYEJC66Ey+MEFT+aG5YIsXkx4FHyPBojXr7P0EqjwmEv9gr7Rvkusfp19PKu+
uS0Ecw6r2FIORrr7Zr5z4ywqPQjlbQrBs/YSYtsk7WS/GMxkb+vjHy6c1Km54HI5BiuK4tMpz1Yo
Cnuixfw6FOZjxoH1fmQKomJirUmlJZ+2h7D4wfx3MlK4qEBsJtGGWZK9yemM0FgO4Xg0xSjGkuRH
Ccb3iu5HZtrjBy/tNxfCJ4zFn/8ws8uTIRlNsVESeRuiCALllWUhysqMtDv6JdOfX8q2DZvjBRfE
0WK+Hh+DPkx6zCEAZWWZrI83lbE9pafM7b0/9o9m1F8m8+X54dxhcV+AA8u+5/W1MnBgSYNWxS8F
d2SUSe5S8MQOcZmQVJqcB7MT3oqiCa5mxVFrZVhzG/ouHksoGRJo+mUJqm/YvP+z3j5sOCe2tBi2
WDlt++Rh57gxyLaOKREjjN0EOl4X5XbkhS//688vJRZNouTmnTcPG/v1kkoNDNuo+junG+561d3B
y7r788uweWXtQslKG/nkjhI0bGUeUTJvjYQev5FlG5m46PRaDCZ/fin0l3jqBSOVQfT6lUKBBVeT
QicdGkWmHCSUK1ROZM4v/+v9S52sEYwerF20oJio6bGzVry+FAWWLK2J6PLZ6yR7qs1838CM5jM0
k8me/kZ4CUC5//7+VU9OIser2iwOtktjips5WZl6csaChIwxAvsir/B1zppXdOO7a69pGadRNNzP
MRJ9mNTADdxKfbBf/c3odBifLht0bKLsWF/fNYflwa00mKCEQZXmjaNn5mORLXsDZSt+0Pt3+/Zq
3KqOtw29qsd1TxZ/hV6r85yKTnQ93WmLcgkUzd3/wVzw9kK0+hx2VpLOITEyJy/TSAAE9hGgzXQe
j18CjbP/0Zdgwzuwj5tiF/7BydNrywLBjtXR57Dnfh3zjr5WI/wrYhamr3/66DCvYIyiZcfK/mYL
M7QtRFyj5NE1yfnybSs9Pv+ffNsMBNyu7EdZAtmgvR4PmWVxRqzok7oyKi6ot/5Q0Gph/rc/3r+f
NxsH2+FEyjaQMcf2yD15dFakYehuKXckEsKjtIZ+/fHd/OYiQERcZK/Uzd9epIVKHBOuHeC2zvPP
Eu3nC1+U3P7xreAQZmr3oH1w+Dv5hvE4VHSCSJ5PexHesr4A5G27j06Wb4c08Xy4loDpY76gRfX6
zbC/jWOJMpWIQyTmJHuTvLzrZML22UsbdvDv39RvLyeXbavDVsQyTy4XTPC9SaNdLjdMd9kwzmcV
4terzHbGzZ9fCuIQO0mOtNabj1VU80R8GrNCrdJgXEPYLy70lOMzsQWus3r/Ym+GBEUAw3Aw+sOi
f3viS1VCIJjtLRxnXW41KiQbPWLw/eFV2DVKxBCclhkPljwZEtqc1r3kMqt4GW4NFVeixtw/fnBc
hYdG9W9ZjlmzXg+Jrkx6za5TqLEcnYd9RxA02XlCOZ/YS8rqg6LDm004V0PEwSTEhp+t48kXO3bk
PNshClMnTuOvAn2nj0mu+gRkjn57YocfGK3evCmutzB0SIFm3nuzzQAq7Va01L3VsaSs2Wa/Hkn9
2f/xm+I6gtsx+bVv9kwBR5sCaWiwijItIAZPjRwH3WCspvBPRx4vioKNy/6M6o21uEJ+rYhN7VyX
Mh74olRFojC9UxgMibtwdd+/pYXi9WtVQyxDYtmZediLmS9Ox0UTDkOuRXy72TJ39146Xsagl58V
aoRD2YggQkJQFtelR7MTlKkAXRFOCfoO0oTc1Rylib0QnnW00kLXLvRJdQf0DQ217FbFG8OZOnA1
vfVoocSDehABfnCgpH+NvInaAYXP6c6WbVFeVEFHI8oBqw6B1ZHxLS1t6n5taHH4h21Pgkza0GnY
07+8r4JBJGBorfBbY7VjtDWXU9bdONTBFTV18hZp3hA/aOl5czdgBAivmlYF+OI6XdxUoQmTvkHQ
cPBGY8BnTTQxbrFCAIvgxXg/535EE8lcPpBdU9vjfg6nwr0CVm08Jo7Gdsd1Osqi77+Ot+PYpezA
kZwK2lKHOflumsxtxqRzvBViODofqZbTePpwHL/9Okl5Zy2lu0i51To9PAY8DuyqLA/AzCgnIeoL
rnKvYw85aMGVMZXzB6Wz09sSusFBC1GVvhikzNPackH+HSUipO9FlzYvo6fkLsv78AOW1m+uwkRK
lZMKGdXy0zJy4mrxbCH3WNWjYCses82aLU19fv8VnS523MvCGaMCyERASe5kug6y2OwAFwf07rvi
gsz7kHSILOAEoNCkf3DQ+M0tcULjA+XAwUb4dLuQJiVwxqKDcTVg3SgUy0JI4/LvSeCPnH1fCsV/
TtmFv+I8/jvh8NW/tftZXD2pn83pn1p+zf9laJAFk/TfhYy7p+fXJJHlX//Hby7/Yi1lINAawj3s
mXxhfwMQ3b8cCuhoGI/D8G+V4j8CRvMvwchZ+hs6tVVaHv92+mniLyx5ki20S9NhER7+EQDxdIRi
bYawxlGGGYSaG77BV4uHzNylg0LiQF0lt7LA/l3GNKTHxhQfDM/XV8KiKtBb0lxggVpiME9LiG3p
kKs4CaZJyl+wtQNOwfOCVAzqzS+P/ubvysyvRvHXH8I/V2J5QjXKg6IY/vqe3DiqFI1z4v2qYG0m
suUjh0X//kV+cztUhFCWwo/kHOCdzL6h5dZVzeRrxU61D70ivG6mut2SKk6EzweXcpcN138qUNzR
cgpAdMGGjzWYCuLrOwpEGXWhlW4EcnNS7ou2Ci69SsXpphoB0K0DK8FJEc4N/OGwF7B/pEsHt6KF
D5QeHWbus0ZB9C3zEDE7kHuSDMRQo4GExlXMn70u1sUmmBbedVLkpnkVRg398EGY9a7VRfi9MgIv
3FhWR7aOVjjFvWcF8MLDYcyNK63C7rkxw8p+iXFLECgIy6jfEulrvcRzTNY9fwKq0qQqLmzEmvFD
amMMRUOYQEiQxEA3BvfruedB4tg09ExRD1fkBth37Af420KfcSp7hsLmUNet8x3EiIMp1AyQWgL+
xVlIitX0bWz0/iFqpJOQDRrUsPLBemBMyDFMrFpHqPM+sqphGzh68zNPBxVsMn2cnjF9j/fjoNSL
Ihv1EunnQAiLiLpPxJmT0JyGZthz4zLSfA+j5oOrCgloMC+056bDNx9Ild4FrVWjRJIBURpmZ9Dt
V55Kugc3STLy7Y1ItQ/KHbprJCU86dxNy0cOzfknsw6xepgkmh2UZrjsaTAI0klvvPahph3/nDdx
/MxX0z2RFmUREoUXV/hBYSLMwAvVPDlGMwNNp9d9r2sh5sgsVCR4ugLfHH+4Gr4tKD7ERkgmGmIB
iF8PMa1cmSAlb+s6RLjZm6LlR1Q9RWnTnSoShcbruRzoOiLEST/nXY3xPUfZ9xXNo6ahdgGph7Sg
vcctPHytqDm5q9ie4u+WSJvPbOvNDJh6O1zWKZLd1TjamU7pJBwPrjfayO/6DC9XVI76T30YiO4K
C5QW1EMsa6Wj2bg1Q7Pq1mj+oW/WFiW7XZAnxnkF10lQF4y1Q2ZmgU4HOi8NHx1WQKifsvJbOtBd
52dzLQL0A5MJ6QBBYI9/aFbzLYrP8CZXRv+YDk70HNZj6HxyYfc+0EkmnK1qozz368p1CQDUugEf
bKcPBv/cLGayVVKUXhjEghpqnlEiJ2XvS/ytA5KiVOATTGcQ4PpbrEEgulEtAvchp7N1CichuUNL
rzT8BSzSLTFgq2ycFYZHNzoEqcQuuezzUdi4+JvYx6fTY5/EiPFQmPPxj8JKUXUFCHxXqES6bIPC
ovxhRA0CEDA3dJvyThsk1p6uuKuhXd+lTPveutZJZ+wkyeGriBbHNwxo9q1ZC4Oo8MwJkuXHoJ/O
aw/tDO4p84IIiohs99RIy0024mNe6SXSB5DQggh0T8K2bhot/u6SxXqDR4V4zAkEMrT1JqQEFwNd
xGvhCdKxhB1E5L4VY/8wU9dAW8f39x2x4PRJJOZD4QW8rbTthqvGGKefbh8zkjpU2IMfRDkIPC8N
3E0aFoTCI5XOyWsrEvLWKuCXX2umzMc60AAZWZ0YKtpgTq3OPDvIn2I1HUXOImBEhVOdbMOiQR4h
AkE8OhKZhDgaDM/YNDMxXRaqarlNqQ2EwWnqDmIT/4IBEAiBjB4RPo8uVLzMENwfRujoSOcLu0FW
GwcaaqkMtgNYpCm7NWeL8rUpi+ETWSsFgl8KDz5a5X4NLsmEKxSEZIA2tuTgRnheMm6FFVulDxs4
dXcou5KRWEJTDCs77u0LJBEDEEMLUhHKK34TlbwhA/fWmkxmWZEitzc0uTf1It14iK3ctczGcBG+
1OqcdCgCsOICq+06jqNuReJU2tLMY352ggDvdnU2dW4tNr3hYNtthlH3VsZUWTd1jzQYPUUdf5eM
1gXM1HnxOovcTK2TtBO9j4MJEU6EHRXMXhhP57iOw5+xQUN/E1pJfyMzBX4rTDCv+y7g7s+dLTkh
Userpo1KiMsmQMPzxpUYC9iZsZhanAJG33wPYBxGPvpEodaYypl8G6019l6OfB69KwbWdenU8h47
N7bLxkEbGsWa/rPD5idXkyERNvWOvRdksdj436CTr+Tcij0AwArcc+56fkX37YCO1gKQEciLqbOy
L3qaec9aZdWPhjtmzQrBctish7qlWK/c5qoVeil2RMkXxFy4MexP2vtxjJI/i+9ID9CfhyIeP0lj
IG2R1V1LdwVxBzcqD1CKyMmsv5fpYNyH9PvGVctRCrBwXyWLVLhHAEoISvVMzTzbZJ0r8nVnBsVz
PmTDbVHrFOlwzN6wLDhXTVmDZtdGc2sShvd94O9PSK+i3vQHu+1IJiEc9JrK1DLOw5pFpiI/ANGy
g3A1aFQE3tgap21Nl/RHSsaxTYMrIxPKqc2Fme4wf60k6vhzLaaVsuhWdfp7A+IHvzZbl0q7AUCh
ZfA9VzyN1ufEik6+F868d8wYi60KcSnkXmNdj0YeFxuEEfoe2iNfZB951eewd5wnYr0axw/mfrgs
pV0HlA8gG25EmygsJ2azU7aLS18n9uuesWk8Fd5STZ5HgwUk6aa03QmjZzghU83QvUEp/jZPaZiu
pylmBojrvkFl78nx2pFItQ+I3/H01yblCb+svOqbxeCjojAX2e0EDBu6riivOhYKxhFfH6yKPowf
zXb5PhJ4QDZYzhCHv2OL/B4pWPxIYlTExN6T3STL0NrGQgXNWqvFIP0xJiZlpR/hOrgs7LvwiNxB
5trJVXZE8agaeM+WEghZw8kR10PUSOShXIfiM9Wix2eskSfETARChGfatqzKG2TjXkRu9AARKM8s
kBZGJbP+ojGqCmpQFVry1jzChHSz4d2JI3/GOrJomOGr5z4NVxkCQmPlHqk145Fgk8LYg2YDPi29
wK8+2Gd1tCSVDARkiE07xP0N+Z5msUPxKrSLcSJfZjViKWx9twoJ3zYcp/6ChbInopj/C8bhtGxv
WsTP0cZVbr0vc3NMN6OyG+R+VoK5nQAp3rw00vE5BxFhk5Nm6ufYpKoENECqYl9iBBfXAviDYCHR
zFsTPXS4hd4zESU+Ool505o2eyLcOqxd+my6h7rUHXwKrZ3Y6yTUbXlFfFA2raeRsLttNxp2dgXL
Y3wifLkCbsW6mK1TTUCHplTY/6hNGbCDjNrRXclWtOYqkioxWOSX39xNoVsxsHr6w+Hc9udyLJof
3dxP8cqy8awiuteI2sRhyYITNjVJ17Wn92g2G9tu/JFy14teTPrZkGUaGRODkxHwEFlldTuPaMwv
EVwm3sZrAuFtU0vvYTMcU6BAdfTpGv2wpHxmkO/hDEbjkFNUp3ITZB7ZX+yZmkRcx21mbkF+EZJG
cT/lw8ATuZZz3ObnAsKDVhMnqKMfppoXG0w5Zi/3gR1CQl43oYeTkS7lrNbQKTr7CSkagsog4BDC
uqyHuf3clI6AKhZREO1hUaSevKxcqfG7gqx8MIIkNDYIcRP9azAUY/kUo5GpbogrrQBHoDNlmSpD
1mD2dXb683h6+qOCxf+btFKXg+07JYnoKX/6FUC0/Ov/lCRIV6AohbjGhExM2If5r5IE1QWTnQNR
y/j2FgXgYmj8F37I+Gvpb1CRoCxBgWlpfv4bP0QpnW+RBgh/TdLs/hNXJcqtV+dd8EP0rPnv4u3k
l9LQe33eZaboaVs/RSUsX44HulyyfGyToBYRa3d1ZWoHVMnY/oGXl4Gfc+hDyu9VRKfijS7PiNey
hnVbOYhB+PzFNzNlI7evIyWrc2OuE43k+SXmjgNM2q5bFmVxEyB97s8bbfZKFq2EiWGFMjDJL5aY
9fQwhRPJBnmVpv1FAHcSrJndtes4KgrP77xyCTfLk0Q/o5Pl9edI1/m4+SftFxZm4zaKbNGum1b/
yfxUhgdtajvDD6oxSnbe2Fb3aSI6Nie0Y9oLighlup+TsrGesmme9Cvyg81y75LOTrhWWCqSJw3Y
0H5iGv2LCyCm2nhJ3OtnRRI3Yt8FPJi1UwgqFArlW3rG3BrtyAjKegjmtdyVAAO6jYuJHSl0hrV+
z+oFT41tK0D80ug4QnLktQ8jMc3NyuoD6yeEZu2ClDYbrgi7ZZu1JKmGlaPP1h2nFQnrrDHK88Ku
Eo8luPeKvZVWJLMQa1Q9znasnlDp9ZlPWqS9CwPNA/kQTuqTNw+Qa+CJRkD2IpneicRIfspQhcVa
K8r4kv2sunWcsiuZ03WZEcJqRfWBWBetIo93Cn5yWKg0P2ts7U4LAG3w11yk/2jeieVKzMyxdhF9
P0IjvWAJwzPgogCbCqqN3cr2WSaSY2RZJM5n3cDZskJdRLp3AEgVACJRbGozO8oJ9v1Ec5ukR7cl
OhqQzEqGsn5ulYBwM/NeWgBvWN2muVCPpaNFmKhES/AArj58EQD1QCjo0P2XbRHzXs7Ksc01YzgL
xmSY1iCWZLeO01y7Nq16xrfOfp15lJF1MaRhbLKJiOLoLKXlI1Yo4fmpCbnBwFMjwuQ5pxZ9trJJ
Mdb8eYlV9HHeRDczhspnoq/i5iwEj/WzJ6hlJgXMbJ/tYMofakH0+0ZDCqfWA45j1uWogrnRzMUz
UZsJKz5bt1s9dhPH1yYr/gkG0b4SLnWLTWqokURRJcd5PfVu3a/JBlM/tNYBrdeDA254GQqhqxAD
SVYwJKEjARiC4IUBsiCEvDXuM8vJrgopZjLHDDly+g5zrP9F0KWfy7qxCASL7KLE/hZc2KQePZOS
kLLksmd9IJN6sNdua0M2GJOSnvXQ1uJFZ8XJV64eAR5IZ7D3q5FaLOHvNs3t3QCw6Efs9Sm/Dq/J
uGqIka+xrrSt4/dBQ6nesLvwpdZTDdtPb1JG6mbFC431pjoEgTXruxAcYXRGAm4At5FuH68kXLIm
vdT0rF1R9/XnmZr8sn1oTHeL7wknMyQB9m0SOiEAYy/+kSU57aNaktawrdvSzXyCr/F0VsWIJ5eQ
+XM6S/lLEBKM5GtpboLZEkn6OY6c4cVx4uElqvSGGm6KVXhNhzXA2Je7xgMUZufB6oa+8OvUcL/W
7IKtzaBDvZd4gm/sAn3sah6M5CWOEjPekk/jPU12C1XHYZ/WESsovUs7DMKfopHl+CkoTZ6LzZDM
fE1Y6lxVOnmMXThqpLryWs5M3K1ntarLiUM+4VuPs2ZptyV1zelrqKT7UE84vyC1wPJSuYwws88w
Rp3QCQfhg1OLCGElkE/tc1Xa9acWqRP49j5Iq3MXAcMZswaMHBAOPTCwomBjWcyFc+9QGs2uhIOy
a6tlgfuSNnT6qIW0Foy4dhaXRhprRJClsfdsmIObb0PwUxFG0KG+BgqCoRkBaI7DGe8q3uoa1rKE
XrUi+5jYtHim9sfqorU3Lt4ZAYJkseeHVgtuMu1Gcuh1/LzjHixlOazZi9pfrGIMCr9vq/A67gPw
IFD16k+5lk0gpWq0gxv4MgU5blkmb5EVgqDvY0SI8OTmilwuq8kd1D+6U/pZnpl8L8PCTUvyuv2S
uE7qIS9vIKtNC2SNjHZ4a7z34tDZbhMzlFT1g8XAydfxkdNmFQnMNuvIbzOPLDdMJHDdKEpMHDNK
h3plMS3sN0wUAV/0kQmXHflwpqvBiqPaDjduOjLkQsbncNb8zZYrVCL8tFqYc01eya9VoJnlpksG
k/xOOfX34Nxg1UW9nrnb1DBww2TA9b7bAP+h2hEPHZaHPhgb4+uIlML0x78xeFkkCIasg0RfFyww
1Toj+eB+TqZx2CEj43S2AqGLLdw5EvbEAtsLifXDiiTC6DEBeUV9DVXqbbgg+kb89TW+ryO6r58r
9UhRwtwbR7ZffuT8jUfmH/CRGSNYif50nVsj8ZnFggisSuBDzmDZu9gek1t8a7PEr2h1zZpv7aDu
c9h75cpZeIONMzGpiCOGsD4iCb0jnjA4ogoLA2phkAl+ujzCDE0RLFxetlkLHWDJ/SOyIrov9DB7
biKqhgQLPjrulN/U7QJKrJKs/hwc8YlaSTnKHxaqIvSCcS78qQ8BapCY3XTDS2LO0zdwqtYPouCK
fDdU0j6E1OX0Ff7FmCMMpy7jb5nP/991/y8KIe9tu788xcNT/uu++/h/+GfjbZp/6ejowfq79GqB
df5r441A6S9ag/xDwb8P65iL/KsXCLEEIQmyIhrtqM4W0fg/+25T/8tyEe7p2C8o/jK1/8m++8Rb
pZGoR5LPArN+vd3uQ8PVdIxbh/JgXFObv1F78yY1V/ZFe6d9IGpbWlX/aWX9+xrOSVNOkjMzRqCV
DvZtdxV9XQ1b7dsvz/k3bb8TK8p//vTJacHxmNg1HK4HcXA+BYf+vjgUW/05fJEftDA55PyXX3/S
gKM/5bQz5ZNDHfXpTUsrc+OESb1JurretI7VFmv0NiPoCG0/mU1z1k1xsB8afdxmZsciklSAg7sR
+tuQGH6ageOtrMahgJ0CiGmES9aIsvZTtSAuo8pYu30Jux/Qx2aQ5gLlTphPB6P2Ca3Xdx7asvXS
/dzYpB6supoadAe+bmfUtnsPpMraUpwLvxt6W7wMXsoCW1pyn1edWmvxCOhLV2rtTTYm1SSnNeFm
Zb2zHXWZR7nuG+Gntsn3rdeXG/rWNoaeLtrTrnLRImrVGQ0aj4wBld3omf4dw00hVjA9ks8meeJb
t/Pcz2EtJAwOCUu6GtofesH+Mkik2qkEgwA94uKhSlxxAaytJCG3zRcaRnoVNJm2hm5a7HAhP6Xj
gJu3deM1oSnGJWls+ZepnuSGDtdwkXl1eUgB8a60ZUEOp8bjEkRmt0q53520K9iiZzokhmrwh0hD
EqQ7+Y46ZsUJKwCwFmA39wT4FMAvxqoQNY0O3MRniai+KSNG4G9q7oZgu2r3/lhdhuTvvoJFbfOL
e7GTGNCpGBkHeRnv7TVAILEz16n+Qcf4aP753d9fDta//H0HHFFFFL1xqDtMGCv7Muk2440qyYHp
zsHXJJ+i/EKuKOjnK0KJ6cAthJ/znEpq/+n9WzyxTfznc1za87/8BlIWCOEdK+PgGAeN+3Qu6hm2
ULUaG3etORe2fTvEZyxz4YdOl//2WJfP9pdLegFpuQVH0oMSw+BTVDf9dkoTaCXcuW1W5i7oxn6j
gXPZvH+X5n+bESiGvLok2Bx2tx7wsCreeGHzZXA4IjYebJTkUkrSC5V3lRcssnqSrlPH+YZ4LwEv
PBfn9SzhLu1iy4G+co9Pf1Xhesg0+EizA6JbKy+YUT4YE8sE+7shwZLz6w912tbO6J/Oh6xq1qq/
Hax4Jdf/m7PrWG5d17JfxCrmMGUmRWVZDhOW7XPMnDO/vhf1ul/JvKLYdaceGAIIbGzsvQLEQOWg
2nB/GtpcWZHpHz4aaHaL8MCR8z7tjU7YGmV5aTvoMcv02MhvAjpKvM7A9xuOBpm/EWy0rgJCoVF6
eBFgAN2YZXLOo8PzX7KwGybXiPsZV3A8IsaBGBzWyEQVzPyUcXjIy1OZJnXW8zGmG/vRbOcAMhRc
ATqOo8EBeFCNNvtWJ5xBgT3TLtq2FqfjVakkVqNmSqfBj0VmZVLvlV2hSoZ0LPRzIqfWoJ1LRdzZ
aBTKzWbtpqV+V9H+ewDnvmMi2aQNXHkHhxINktSAhaf4bdLAp7FSsx8G8tS8knY2pFVk2AcUX89X
ZCmLmGvQ90OWtiMXQk8Sz5AEfAIU5CGPkYB6We2yF0gVjxteDPcrw00H7cF242ehrmqIBOKAOQ6g
4ZmgJsm9HCkSoimUNfS1tVwKqHMib+tx6HRKGIU3XKO5plbpVArY9aZ7ll5Ss7VFPVdczd9CVMsK
/5NEA9zm/c0O/5nEPZDpBq58NLd5PJtIXyRfjw4pkvLIfQbhHiWYUoQGkl77O0Al8Py8+BBbCUq5
IaGHDSkNWPrQK7v7ZqT06AfMohsvAGDhttnopALIkU18BdFnx4DfLgJ7IpKhEgpWK0H58gP9ARVK
wzLMWnXUcIzC56c2S6wF+C5cZ5Fh/QnvXMhycgIUo+CQirdIqYrSoJP96OTDxygGClJfaOsKul8C
NdTWWlFZYmMRoVNlJzG90ALKaPGmGBkFKg5Efq3IU4OOZsocA+41hHG7N15R6QMc90jjF0J4SosC
UnNp70QNewb25AQ6HgCmCEOsVK7ljm+NaMDDDqKt2SHMPHuA8LNPuHon1BpTGJCLAnYGwjT+wWNr
q686SJEKOhVYHjoycIDsUZHquxPSna7fdnwDkTvSgmMmPhQYVRx/5nvqtZaaD3C94BPewUa+5nZM
53/7VLMt8nEFjzazlfvvaedmKYUEDmvdjAi7ohFsOFomt/EGtnjwHlfSA2XW2vgpfpNO/8K/1tvu
TDvVSsBfijPc7AQGzdBCDQwje8SBnhR7oaqOIorlxhp/zWiIBHvamEADsZWHYksyHz19fH74b42A
B/uTm+UYqJFLUHcrR6ePm+3ISAqKwpoU41Jr/M4oxfYAFJoFgX+Zba8p6jESMcqSCHsm0WCbC0Bw
b5V0glouCt8fPqoicC7TeuHCcZOMuKuTVKGH6IuOJPwwG6MgtTiBk2SJDdnCopltjRwK800JVdKu
1WD9q2dduEXMtcMCplpErlBxoAnRbvQcyrU9oMLc6L3sHZLfu6i4MGe/gzhYZg7wLYHalNPQSFhR
d4/WuJtLX4ef3fukSEBaD3KsTlNlwDi0Rk+pPhWpXUrKVbKlkvc6MrFSssTbYomiBVTLJ4khIlnx
XF66hmb5gNslQVkB2+RUPKckvZp2DgPC7vMdMKFnH4X/uU1ShPs3ryBi5ARlQX70UMqDkxgQhTVk
0uSwRFVdQMtCzyCSo5TQzbUFn6FsaMZLmG3HyPCWBlcixqYVIZiiUy4vmFDUhgAcK5VKDkiLXECp
RalaoAJGiW+0rqaqE82IPbZQG9ffUdtB7e75dJZmM6UydwksWtm8WHtYKyQsQ2uKuDShLww5te/n
/3/pRuFmD9hejCHJWeLADHa3k3ToiGiEQigl4gOl/RB/At2307XrazqFj07n7PoaghwF6yoeHN8z
Gsr9ABJfI9G/SQ0U2OvulEqAftRqK8lsucnCPUqtz6e5tIyzawukKIBXoLrkFKkBkEtMNHJG7Evo
VT3//zfS7qOZzQ6VhFJ67KXi4CRa8UFq4vt3ZXWqBWntq57YwgauBHIu95popvKBlEuFVr8ppTYE
tfmKvnBr/3n+Q+iFrJ6bHS6+zWsJIlODE1FbtvseMp3KTDhiBB/wYzjCe443YDUBzW+4VBiEDTBu
cAm3BGmg9ZeQKmQLqZ/kvfVMGNb7drNC6ZoZNP73MmJnqXfrlR7RwsrDCSl4TIQfkXitQz0ZW2P8
iaISJiS9IhXfzK6AdXxuQ0Qz8A16gCuKhEe8NWl4V/boa4OwDWh0LteSxWlZHny3OW+u8EgmbEJ8
t1FHPCA+Gx3O4Cr9yiNrW/kiC5t+KuDdH2EA3gEtbXlseqfS4Hl4qraFgcQDJFc1NdFFeSsOkAbS
AG6WaSO5ciqU+HRq5c1DT8M8muEsDUABEajIARFkiF8hxw+NejmDfC8H2X4YINDGmBK4k1QGMDhB
VP38OzZD9zr2KqrOrAUqa1Uc2eAdzXi15OXqSywUzKVZyRUmE9SHP2+WK3D86Ce9yA3om5EaR2wh
UsjVu3HYlJA6bV8AeckYjQGcym8haml7Bg/ZOchh5AYZ7BjgbH1djPQezpHoKTM2dA8JIIAhsmLF
7bbi7A6K9UF9qNKdDxwJC4+x55916cTPqeWpkEoElIoGp9R7VdRCBaFLRRNARQtHRQxT0Y9X0PxS
0dFVPAu9V4tXjciC9Y2S23gbyMBZrlSPFj/yLLC2MGAYYipF2hP4GxDNDEF8T0aLEI4BaQKUpzTM
rswkOe1CLU84yEE6BSCbYU3DfAbewn2te+HH2OB2GVJg8ADZcXPAlPCiQEuOOXYTUr8l1oiD1NKm
nMXjiADguSunY4fcQ0HKT+GZ7KnjV7ELVXRmAGVESTHdkcIL5GsLSaX6FZ7XUlH49m6/u1FrAoh0
uiFQFN67L7nafFLm8J7RGCzUVrbGQoIzJ+BB2K6jpQhDwJEKgs1XRi9OAEzZqTGYuVpao558xgdq
A+OPK7HlD5kBzqHSXiUbrNAdBInVTve2eDJZ2Vlc268LSz45i92HIR+mA0TP40dlvQmhati8ZK5C
STpqxrmao8GHNFcbiB/6QOpcBIVLFTK4DTx+DJbSym3Y6lL7Q9KHLlJ5Vgukowjx1sTOc51JkB/K
6LjVvolOoYgm6fvzlZwU2x9FhzkLCTjJlANsknIahdPjfWFApVyLtObF015xixq9weqkTtnVJv77
fMilh/3U1LlfJ6Ekeq9sMWRoAU7SO9kmNnq9tRi12gIpgHe2jPe1YEMY9QBIXK8kX89HXprrLFC3
BFw60mlg3uYcVETUXgvNcSusZN1LG//mL3q38WnwjsmswP+vkMuXKtArp/wK+DSlhdtAfT4HeFA/
/mDT3+8GgdL7II0xBpHOUBcDHLDZ8QrKL7CveEOr1vIO0X7t7lgqLDGzqBcUrt+204zgkFVf+rNg
tq/EX5DgqS1QLuJak2chebzdAHdz8oGs6HLAYB3vmn12p9HqfnpHMPkz+Z1dCKPSx2tzXtt/Sxci
M8sk/QbmIpDdoBzaIPAM3Y7AWH3Hzab2IextNlSodAdi11o9KAajWnLyaLanFuLqSkDK9JWyovid
yVRUNciDixedDhfNztuJ3QFoExAsVj70Qi2VmeWZ0K4nCXjcUE5nw39Kzmi9GnmQIN46+MGBepUx
3017CLjUyvgNsOpAOx0aC4K0XaJnK1nl0m67JcF3X4YCZrQKaKyV3xqkpLL9kcbtdebgBtVwqCvv
A6cvNgKpTXIV0co5vRVQHmRUc62uPA58EQ4LtENKOyCRGiD0RRXq1egZAe2SBrhhtznQSo0OOge/
l8otkR06Xi6QzV7p7gyVbXRXBE9Or8B108eeUpDo5oUmFHpHEGoV6QEke8N3WDmAXACddoY7jCjk
SWZfmcCJFbzsTe0DsBngBYhw2F0BR0iag1ejd7b3TpOVEWD448rHvs3s0YxnMREEdoJPeqwzbJG0
xJZ0WsuMWM/1VBWNUeVVeBCfBqvewFzdqRV/WxvkhjsMxkes5S/Pd9ztVD/6EbP4yLd03/oJlh1W
UDmICm8DATyRPhjND50rDKWh7qYBhlGcoT0rvX+itCLuyxdkOJNGr9xe4cS9m7D2eMVDaclhBaUS
gRO7PP99S3WVG3b1bjMGaMgLATOFiUABbCsRQAu5wlp325vNqNGWIKj1BsUInpX5lUxj8cPMwm0C
LUOIEmFM+M37+gAB/ERrKz0UVG56c+asApUT/jyKL5GBcbn+FeXwXOn+eo1Cm52VMcgDjxm/J2Bn
tkvXysRLyfGtOXa3FlM/TYCtAuVArsvKZN+4UjqCl9aqwDDhPvB19MTkvxRaHiAWa6KcG4VWqy+9
lhuUUlm+fH7+VW6ZwqNdQ/++kJI8LshmCt5ZojYmjXtIGW0akHUYGvmqaAH3AtFrxb1Wr9GONUMD
xYdGTkEHIveguQxmMurhG7Xxaq0/Dxp/To7Jj7vjiUMevjIVpa0laNRCRL3Vce/WzAOTLpKm28x3
v3JRH6stClaBUql0reBlw/hqbNfE2TdgbhiDorYlRkNSny/TYiSdhXNQWtwWgqBYJrnTkl1kZ4rF
HTVajbWzYD0fhJ7W/MG3uGV5dzMcoXcGhWAMUmIztA50+o3RzLXIINEJc1VpW+6CA/tWKvHWN2Bu
rgT685GXzuZtze9GTpiWEl0RI4sGo46qZwp6gK4QY2M/7CM1tX2NW1nKpQbw7c1zNxYLkEMIpiXl
BLvaYm1OjS+5I9oJqmrwf7qkcmCwMvLHQ2R5F7A9NpIqrIy9kELONTnojmyAFJqmeaTUCxBke0iy
rO/QhWLJbXXvZkZDwqQtO/x7Ro9MUvsrGK0mGYS1tnRLz8Lb7rwboKPJBqZJGKDWQUbHzVIZgO9e
AgXobpVSAD5VCf2PvxY9FxK7m3n23XAeBLDFksVwYB8avH05jUqKbuEJeGC84Sl9D4PJPQQbZVpN
1Eq7eqqriCuDLzzH5tqRIYSIRgma7U4ks1qi4CmorSWsN0WUR+dslkLWA6Sa+ek71XqJRocBswHU
G0m50EoL7iwnYDEVT680IIpMRqdkwJVwkx9gmfdJq5nuIvRx236DvjRqRSq5sjlvL81HP2sWY1gm
GGtwiqYsgtRSvXeaayu3NiWj22cFJshtGms0YPBq1ZWScZv/ZI67b/TE6bXaMFH2s2hVMGh9wKbu
TN/y9LXQtBR851pJeRGE2TBd3tR+dDqNN0D+2xcKpfYybVUqUJSWcCwO+TZcEZ1aKrz/Q5WF6InE
nUbMvVEmhX1I2KN8YFzDrwBHUr3qk0J6mSitEmkiC8TSymdYnOosmRNgohpQvUg54zfxNgKLDN9K
ufyDbOGzBRxhnyeqD9KMxZw7i/0qXldC8ML1Rs7SN6ia5MDeY76gsp2Gn1HNEfr9addRCjBqOGEh
CqCeWq4tMPf4tpmc4+6fovD5QMUPDBtnxFvtr8ucm+IYoQ8Yy0euUZF2oN0g16XKQs/usjLJpTHZ
32OCwlLBIh1rOxylPfLUpNL9P+C+9nJDo8gmMx8lUv1IOA38NghWithLg86ewR3BlABIc8CO9R8U
d5UmjQdYXq9MaQoaD07tzejuLkjWRBjB7gvLCHcGuELRW++U69GWPZNvJQ7I9fkwS7tjFrLAfikz
HvRi0G9jAQ85AjLSPvmW1xNVR/SMLAcnIu/DleGWuoTkLBa5AocUL8R4xVVo5GDX7NxrsQ33Ee4d
tbmUZuWMdmCBe/RTmbSZ27SOlpVav/h42Tyf8kIE4OZyNAwoyyPRYLN0P5zqblFtYt7CA5gpowH9
lfyHsfNTufOP/OlfDjgt/t2nlHoQvgIw/Bw4r39L7qXpYN4m8xBFh1zNX/qVPgcNfC4V/o8Hgif1
/nzYhYQI+ta/h/WhxzJCV5Fy9u05O9XTGlcv8R7GKNb4I9neOTVabKxNpkFmgkeVtNjnL5n5fPTH
hwOQ6N+Dg3/ONrBhAOiQ9JWuPfnFtam4lcOxUCzkbjCZuxUtOqmo+wzbiDdou7YCDS5u8lT4H1H0
9z8/P0lz1EZtuq7ylfh9qyL/80BO0O5fXzFOeQ8EAswIa+n4ocMCROnKCerM3oY+JB/QN0BmqXR7
8tV9FexaVNL8GljcqevMNoV8CCCdcDPDjwy2/Q9zhYpBbotfOad2r3yN7+Afk5UtvrT4s8gE72yv
HwT8VABQtOgSrNwlj9NcTpreF3erTjSwbWgq/Fuee3NzPRY++vrkvZMuyBYKNRjPd85CK5WbvELv
h/GENCG6W+T7Dk70jrJgwsnJoRUCJaulF4aWweTZintW9l54FSoTUxnd3wE+i3xlm+kE+qvhWtti
OiyPvvosYI1g4LFFhZ02aAAIY3/5CqnEOme4Mq/+ZZRq72uBXqycmgXwEDdRhO/nTgxBJfY5hgPB
SQvwPBt1X4cnoM6rh1wGYVFD+VHlbQhxaunWW9nbC8XPf4gOx0PFEsKAL9vYUwWNlmnSDAIl2k3s
uo10ajeNQW3od/pCbIMDobLH8rva+B/5Ebkh3sRw4uV08q22k2257zV3w66Jai6s/yTjdr8gbNWC
/RbUuAbrt1hEug7YDw24XUiS6Iz5KwGFXxpmFq4aqeS8EHRqJ+YBkfOjVhlFYgsxHS0SvmHZJQuh
uCV7C1JVSk3AyA54bbFGtSB7L9tzTRMaDYilONV/GxOiGBYKlTAx+BKSHBYCMeD8cJ6rdwG4zeEL
NPnlQKyOBMBM4CMpo//FknrCwdkZdU23h6ZOMXA6xcHaTtQl9r2NtC4VLZekP+EkD18ukADM0LtK
gswDxAvoYT98lOGlpGyXJ69pRxmQ3JTHpoVEF21HlGuE8WtU7CO4bzAknhp8qRIsyIstFyjPj+3t
9fbgpIhTMLqLDjnvk1TTVUjlv1mY4eQq8eWBRXmubboxkm/SVcZOy15XRlv6YLNonDQxZPiJEWkt
8dWXakz0GmAu8oBeaVxpfXqA6me1jXmZQJ+xsBoihkwZACiwsKb1579h2huPJjyLsiRoX1zm4idA
hksBId0PdYj6mXWRrgyw0IaDr/zvJYV/UhLDLGoq3LTqoEUmdM+2tdl+ERprfYenqWAXG/SGuAA2
9XxSCyUbuCn/HpNNOr9MvQZZrTFo1a7fUJvw7NnwbrF5vTYmM4lNajwfbDHczaIrTLggZyqAmtDR
w4UbXIvx+sswBno3cKoUTpX1cFfAkJiCpxr8nLQeVFOK+TPA1YGBalAOX/cALZe6/AA1FFJnaN2C
vvL8191ajw8+8LzXApVVLs5TRMVQtEbJ4ugfKN4EKZjCWgbeejYC78DJXebJYDjKBWvTo0lGVu7L
WQedO5vAyz5Ro9IBnxlqKwz2op11vsKMMlT1lIhWYa0HVa1B8wkHWA9I5LDMZ4JlR2enyN+eT2Mm
4vB/GCBuzvQCqRdeqQODkgdypC3zLpjMud2HKFGrTPLBZ46A2jVkvRz8apfTmjOQxZSegK/+As3C
AIDETk5Wzu10PB8sqTBLhYu0hkSVi90lDp+leIFy1Ur4WchNhClO3EWfQMwg2eXmeFgM8LC1SxTW
qfTaclYlvXAQOUrWRC2nX/poBrObIglRTZ1s65wqAFUHUgAdQ2ihsKmH2Ij9bdX/PP9sS/FUmMXT
sSb4EKpZt5buPvss7O7FOwpa/Cm+jVcI5a18kYXqMPTCf68cgORVAbPS6cBXu9KJLZgKqaI6KhKy
DR5wGryMWpmXyU3+Eptob76upR1LsUaYRVCoL/AJ5WPo8sCwkDuUp/qU9yGcUrO36W/mU6xll12H
8S99u1k8Bau4D7lpqlDo2uOlq41qb/p6jGrToOdGoL5DUEvptbW2/NJ4s1gKEc+hcweMByk6S5Iv
kC101qhlC7gCOKf8/m6sSEAYjcQ/r1FZH3bQjJJhXwLmylpzYjo6D3b6nLbjZy0FuhY2YBx/MN0f
7lhYcLz225XyyVLwnzN2AjarO2+6aVo9s3uz3Cd2YYdqqKPNvmk3tQbpyL1ogqNls+hfb8Ji5Y67
BfBHM5sFC66tujpkEBHxVd5ivSVl4PRhDhRx8Aoyx9wk4BqGbo8JTU0O9apYq3LZe/c62Wu0YcMg
QKtFDVTREKskFMfUYM8cVo79QlYxZ+0IXVjkbodVL4BZ1+EwbLl/AkiynsBe20hHWm23rZGoZb2S
+y8U/2HL8HsfFWVewiCbxLv2OjrRB8wi4SSvC9vRcM9o20oWml78rjaC92Qtr5m26KP1n4WcAe8N
aA5gyEJzj5E5fe0ATSHwNv5lUONnkaWIIGXmQh8J4QyFx+5YW4nNvKIjrEYOCMJmbg5qqXB2/Jmi
RkAawmW1pL00uVmQEQKh64opLeQYTcoumQEhC6QJ+aYPbX/jrzxMFy7Sf7AJIjiVSwWKO1FPK0PO
KHFnPt+BS4UOfhZYwpGgawicYkPEavjujUp0Yiil3LvMezIYZQP5OLVpNXeEyx4KuWePPUkUDLl1
4aXtLrTpbtJ41+zBsmwYJTxStTFCd/Kn+usHyOnUwNXRCrdDlGxMDqbl5fn5714KiHMGAkwAvGGY
om2hodIle0ao0xbwvoZ4+pcjTHH+LsmApkYOacJ0Kmp9u4nKMjn85CE2l6lwigP5DQi16yo1eelg
zikCcdHFETT+8R3AY9XaN1iS29GptlI9ssajf3XP9Q5g0vwzWzmXC9fVnLk0cG008GQ41TqgypXK
HMSn5P7vah10uvYeHPs5P4kl2pEacKtAcgBb6tVHxyvfkiqCmvxn5Qst3FlzHlLoBmzKEojsLaXm
OOqhVrWJHPNGelOdsSZb2jP0AenOxu2ss4dyiID/McuVY7k0/izukG0Ex26YTjqoWHU/8bm1IRzS
rrVWFu4GbhZaKI8c/LwgSGfc93v3s7W6TIkP/As0be0OCo9GH8HGB1rUCv/1fEEX0mpulsFAc7An
xQgjtg1Ut+QaqaCdWTVsIA9rHIWFYuWcORFCHAHKiVgyPNu/4o3/vwYJi6TNhcWaUx/EAUK7bon/
C8sMuW4ruSV2PrSQo7WLc2mAWTTISSmX8l6EBgXk6XbpRTx6qN440rFVXIeyCSPVkj1xWbOVWMCK
wGTkd/SpGo8O4JZOOhAVhZ7RsWAKteO1mt9NpoOuOgKnRoHzucsuPndJm+PzLbCwpdlp+ndBj6JH
aCBN6wj0wQsOzLZYff8vIEm5udcVAdejpHexhN5uuIaH7MqgPQnb+PEz2q8945fi6JwxEJcS7AvT
GAAfi9XAb98Ib70V2TR0s6BfBLkf2d8Ue9yfIkTEc/n5qi3EUnYWCCBGMjYkiVWrLfRdshfKiM3m
S1j790sfZRYJBrcNe7JDfiNIKLGRnAK+DvvVCCu/funxOUfrV0Rb9Xw0TA3VAVJ2jdJ2CvTvAZqR
x/Hk6kWsN5Ta1CsNi8W9Pcs5Mm6EOC6UWOA+tKW+uG0HAn4oe5Z/dCGvq6MK6gDAvDLaQsSZQ/KH
OhVassI9ND3/ACQ2n3/yhW8yB82LcKctKcJFdOah0j5ciTyUuSuMFCRpBUt+AyM/uEHnIHl4FJRS
Fwm4XuwcUD4OHLfAri/pQdgAo29zx1TN9xVgLZmcKyTYLrweqD6wLkC0X8VNpTWyYK1BaRaauXCB
/x0Z0GUSOwm2fkCUQcBAJ23agIye5V7yTeOgJaOgsKXXtr/jTZiWmYSK/E9lgS/j3p+v+EIEnkPr
A5cTa6rDC7IcDjzINgE6jYNG4Ew8//8Lh/jWLrkLfXkHP1cIwqEEIzMOsYNIikwc3NPzf76gy8LN
YfQQhqxxgeC/j/FH4Pj1pncN4aMtri6t+qjyA57SQOHOWBluadfPQwbBE6VE9HgSgeczauIxDHO5
pKwRPrqcGiC9jESVBIdKia/QXl8ZdYp3j3bsLIEgap6MqqlrWnRfn0ypd7Te8nphhblKQyDBbMpX
9wPP++fDLfAd4fPze0vWhOAymYBJhs4IGBYE/LKToEOGSC03nd7L+QVNUVS2+EP/4733n8G+girN
tTo8H3+pYj/HqPceJK89yEI5vU5em2uz82xmh1alymmZE9qouH7zwNqmJ1KN/2VWSE/x6G6X8hW0
hYWpjjJhfblNZgt6dMw3AVqUtUK8k5v6WBuu9nyGS6iCWzC4Gw3K5RKUZBE8Kf3a6sjlt/WlMMJT
sOW+ese1Msc3Mws4evR+DE8Jd/8PqO7C03oO9ZaqjoFsKG5ywEpNqkXt3BpTS4hhZKH4cC6AfFIx
/LtM/rbD7uZJuSktUTGyLZ+B5qvWnt34vZeu9OvzdVy4LG7Le/fv86JxharCRnE7FW2yQYKqxwmc
u1U3wqXofKv33o0AjSkopJUcPpTKvowW/ULCkNpwD8zrlJ2iggQE6QB0J8DXOBd2OH0s4yPF06FZ
OY0LNYo5sprg+AJePxnr0GzYynTqbbOqXbkKl6oUN2jI/fRgsQT3SkxPzHw5zK30QtI63kSsxUhq
Lemt+OIWB764dqkK2V4i14qTOChp8ZoVV3GEVkkCGyCrF+zGLdCa5BR0OtLRblHvwGuKc1oOxkFW
b3SS7BEm3CkaIdnkpe4DwV60K7ts4Ya5xZG7WWR8GuD9gzxr3NfeC1OfoFIPqVD4mBBrrlVLSfYc
hM3nRMdQQUA55NW/MGaNIliPZ7Ecb5EXKM+381KSffv7/UQqvhGqpkaS3QjHhmG/Kf+FRrueMxNJ
6YcfVoqUqPM1NDTeqyA5NRzEp4hDBQMjnpscKteu1Vt55MGNc4N93f0SCK5yfj2V/showw1gVJJ6
m12K5lQMe96FUrbfK8Iru6dBigpCSK0Z5TDq2Y6HljEADLA0ocdKTeNJqKbGyQR/gjTDfcL+zcNY
h1RfGOJ/ggnU65KoJRkJ+x5nJF6byeLYCChAHWtVwrQgUsxqPP2XBKmBCkKZjbehgLpZF8gMa6fB
tix6tfFg3wP0AFgPYu2Q7Mfz77Hwbp9DxuNqlLg8R+eYVMozb/9t7dRujXAll1g42HO8+MAOENty
S8Rh7pus311v5VAv5HO318jdp4OSoFckHj7dmOxRiM98U8oG2VuVqFq4P+bg75EPaS5l8dzsQotz
1eQFsvA2pSFj75HYPV/5pafT7RjeTaLp45AQWhQJWx2aJ3Ik5xZlJlaouzqqddIhXjlyC/ncrQx6
Nw6fsQ08LCIsFgO8fPwuwFytbazns1jqCs6B2fDPq0jsImwgPP/2FFQjoVKHNCoxSwuopA3K5xp2
fGmmV+CW7fpaGtFlFXW1EBbnIG1aLGufzXyUPuU4gY2YzF7TjegE4PFPjQlJCYxR8zXAiqV3YeUx
sYQLJWd5VBaFPmIHdnVstbprVEbrhJdgk2iiyhmiDike8XtwhH+5T+bA7GGAE5SX4oh2dr8X7WgL
SBF7IE6xTCnkq3QYTs8/5cJhneOx/RJmLImITc/CbIgBZCrkLs//81LQJ6ch77ZgX1c1A+9CpBhN
s42YCpVUH/gXdy8wUBPjeo2Bh1DmvvQkrxUjWsguo3IEKJNJhSdq7eQso7Htz8qvWXhqkNPf736N
C81VboS1DRqinVadmm2y/VtjMWlVNNutv5JuL21N+vcoERSes4rGZyupyCHpVqn6TGuLcQNBfbVk
Eyut+pVDuPRCJGePpw5e1lN7fqJPsTb4ezZwP7JDGBnYItzKIEvwEHIKlnfLRmc0JQkTwi61aK0y
pkE8LdrS7zCWgxoqaLDlBixKwzvHRvgiHAjLl+QBTwpp5RcsNG7+4Q8KBBCADtM0gdkARaZQAgAO
wFlX1mKyhKn8MyWAx/jvKQ5i2JIlhepSVOpFgqvbrCK10ikwIGsb1gMrG/DxSWPngOtyhGKu0GMl
CbOS3dsnA4/EBrMG2iODGu3XcFNL85kVXkZijCWGRnCuKw24jRwE28AKDuVxDabz+HUCR9zfC8a5
buJFAgbgbbiWKjBo3K4Bw5f+9Sxm1G3UwOoA/5oRXhj22ro6E0EFZJ/7K/XqxweUlWZhoIDlgED0
GGCgjObkQlNFAiKrADVb4d2Vu3fhnf8PN/l+TEMC7yssfgKbVYggfvpwUUGN1GZSORp2FB4YFeSG
PNlLQTsufmhJhRpyIEEWSn++3RZqHTCi+f2RaFSUYBWB3xChE8sqdbIXYgewRwF6d/AFI6+imhHX
LOjUsDea+k0cTB7CIslW1Fu02/H2ybfw7SHVP89/0EK4+ocF7+AGXpJ3+EHjuVWJTbajteBoUAbH
yeBTrBQglpZ+DpGGHQIRkB2eTPXwymVWOWzIDBLT0BMc+Y9CHGS2MWEChPedGqJ/6dN2JpoDsRH6
C/kJr7ggWsNKLtAQ2LmdOJEKAnwPUSPgOvrQeKUevAfpoMAJ2Wwnu7luGzLbgDkOocwjqQivUPdL
KIus8ZTYJiSkBTZu6q/syYWDNUdKN3nmwz0HP4YYUqWpQXeiIXMugFANKU5/BbTzOEOH+dTvPYfX
atIKPkJcLpjjiHYXdyp81HpWroLHOS07xxA3YwS57xxzSBuwkagCjr9gsXNriiJTCHhwD4iz2JMW
LVFL00UDDqaRO6Pcbphdq4BwqQHmgvLH84OwEJ7FWQQiJCBHExHDtHrzCWVpeaInkM5aQ2shN4fP
1++PAOxoCwdI/H8aglwH7zwo8T6yeVV4Sz7bV/pNgAID5J28LaXAhhmaF5EKM87V5tDSHpjFnYDK
47Rpp+kBFhL1FmTZJdgU5eFKe2YhgM/dD+KQITo/mKYHcnCxQzqgiGg9rxyThaSVncNhK1hU8TWB
NF+MEBzk7prq4hnS75rYyY062rUiXAaUMLljbD7fDwvUT3aOem1GH6ZD03uZ7lQRgcGkzIyA4YoM
86MePRraLEOV91AwjQ7EFCyHlZEXMHagXf7eKnRak0FGY+T+G3y7uFQpgLnQLdY8g93HOmzXrtAN
wUylbXSJwM1H6qWtpSkLTB5WmEULKfCkIQKzHO0q7yPD1xx1VnERIM+e6arDe2QM22YLcKkK8k56
Io5jKUMFextueD0zGwWIP//vyjeYdueDsz+H03q+BCtnBpGrU1I11dvNeKx0RsmNyl5Tklr8zrP4
UlJsJMLNnHKSnfQGc+soUFoHR/HqqoUCuWTH1TmN1SEPxAH9tHJcFmLmHERLp2MFO+SRccSA/iFq
gPbEAVLDefr9fOUWjrswizaw6i78jMfCSXsfZMzKWYM6LiUwwiyQRB10YEMWD7bUoT9RBMfJeK2/
GR31MpgPHYpt8IItqgUGtLsdujTjQIlt7p12hpWlW8pY5hhaAY5J/8PZeexIrvbY9okEyJupbCh8
ejMR0sp7r6fvlad7cDv71F/AHRVQSBfSZ8hNcq//bgjuMO95wy0YbAXTB8DNoco4y5dpJ3Fs/+fn
+Ad9Qf3dT7v2W5t0GpUTmMiTnU1OQ9f9p3g1envbb+hcHzhl90/zft7rf9Vlf5bevyz73022iyGI
0fqzJAHdP7aMcRCOfuiu4kbh4ImH3P/rWO2/i2vqP6NV/08eOTWKtLULHQ/jrYBfg20ECzdrdWo5
5v6Se//pw/w6T0ZznSQgqdRizXLcmfK8OX3edn+5tv+Uh/7uhIWBiIWIxHqM3zCeE7zJwdYodh6k
v3Vt/Ok41n8dENBe1mQcW/Fo3MW3lF+z+/lbfaSVB0xBCojuZ5ZQuq776jS7RWGvbnX6KzPnZ7/+
20r4FZXkavY//VAbScC+8zfjUgaWB0zNBrOceZ3b/mVb/eHE0H+dGBDjs2JTRxqVEMM3EZqwfjZH
yRaqv9mg/SHC+t39amRGF6/yT+k88jHt7gR3TfC3LWnlESAV4hOU3fxl1/5pWf+SR1ZgQttgcPwZ
892SulH3NhqqA9jcHuMX4VlYntO/eZv+IfD5Pw2skaUVakwDa5W6CpOmTTiUn6PlL4a/9IX7nz/Q
H17Ob5SrWkqmJkatcoykRHrTs6Z0iiXDlqSb4Qs2pTX9f553v/tXp0SOYqkZt2PiZDP9uHkG4eS5
iNyRXsLSxfrbVXB2qlu7rkJ1c6fppeoSV/nbbvvTdfy7n9Uwzb4wsmkDZLef68O4inaF5VXliQwK
YvobdYxIBu0+XcIyCtcPjv0x/iqLY1OKf1k+/zRM/cuu+93zGg1GaeHLj11td8+coC01mTtvL6Lh
JcoxW7wf1mJubuexOefD69pGBA2qI9XPJfTHFlhh0T7M0DfVH1J4WznNatxmxU7BmdlaYq8bW69U
WqeMdigdmLcWpGSBjtmwVB7kpvHK7G2mElXJOIWKnpyCwftcR/8/r6U/XWm/221TUUnbJecJC4do
L39X93RX7A1n9Ytzt5Nu6vsqt++yh7/8tj/seu3XCZZaM8DbCfbH6MQ7EQen2aPu68c/Pj54XCZv
aL1YfONqbf9ls/zBUE393XFbS5EpAaDCJpnpb/m+71GSquoixxg8FQ+9zoxGfFU1PH62+yoDaasz
nV7lXpFWR93YLm17jy0JoAK2AIbEuu7FCt0KCTzjxcH/bVzdRq3tSaogIkBNTDx1PK+D/pc9+M/R
8W/L71eIBZNy2AxlhgEEMn2mg5eD2d+0XZ4ZKBH3JqMvfc++RKIZ5TWQk89cODd194k5uB0XH1v+
NtZSsMZfZvFUSQha4awKsFF3Q/YkZJcRd3A8o627KA9yVP0UJwstmw8lu1zH27uncwoqeSs96RRy
RK26qHXQNIItiDdK8oXLidMkWK0lAuzD56UrTpMAbtTrAWWs/DgccSylOhmW6RidpzPCO9d/KZH+
oVDHS/rfuZGQGrCmNcyQRbQAyRVupV3lItg+tmFCw5rwl6LmH071333Imb7qY6up69GkE13FiNqO
wWDENaPZ6701vfznzfGHYVWwlP/706QsqGLW8MWe3PkENwU2/XcX0Lyp7eSAu7e3qQ9ukumMQXY0
nifJg2ilGbbs1HNjy8cc8dK/FX7QR/1uSpyxR8zER2M6DziGmH9ZkH86MX43MY8SLOEsYUNxIOfV
O1bsB/WyeeKPFVH+bACcZRCeIRNHyty/JRp/mPdSf7cwa5E+iPGSiUjCDY3y/Y26UVxg1k+/pE+N
6cbNZZPu5+Zj7H3xpo2c1bQX81mVgBAP9ZPMbCKjXx9jtLkKVSsx9af5tK5OUrglop92Al7+l4z9
TynJ75boTGYeWlAIEaV+38abb2U8E4zSsFmQvD5+sZjap1O6exHbv0kif1qhv6LSrRmaJRf5lViD
3RZ+HOq7/vq39PRPWd7vTuhsrfq8+unvn5hMCMi+5bPW8ITD6V29RybHBB9PxcN60O6tm+p7uu0K
Z7tKWI8HoKjD/7w9/qQaq79i0lVXrLrofzb7jb7PXmANBdlJCiU330+H4lKeUD4EbDHLT5U/5T//
Uk3+Z4X9y/n7f/qoTZW2jkEGQlBm96po3YjrcyPk79U03tSKPhh0hSSSLeV0FW14FEjjsyLdplq8
79Le7frqVLexK3MKVjdrdDVTv+5upvou0+DoVbnTUnYAnWgrUJ/iZblGWI+m5fqZRON+iNdzp5U7
s6Y6nzXQfzIMe2VsmvOeAKgj2bQip2zBUKbdYYsGVJjZi4vYm/G8LBJPiZiRFYdbQbJWWMw69iO1
b8mS2y6qCz/ANuWwKo/F2J5m665lSlIRQ3raYJObkJ61ixR5w2I6gvzGlecO0eyPZv02pqGoTY7E
x9XMlyxTacmBOSHa0fhe1lBgiuJltRqnMr7j3tqZS+/km9y6XDf54DfLk1j6woCmXptd5hQxtgj5
lNryek3UorQVqTnHZYKv3zrT55TOjb+B9x7GZU+wZHYhuKy9qumvUVwc4HY+TVkBH7x60JIlaFT1
JbEKZ+nL92SZLyCrQ8kKxgYn0KESd8Ng2UwKyH12bNIOIyWVXbjKWYWDkppWo93XGgeXonvVBs8B
iyv5Jc+DUt5n8Wfdj66KA5BoqnaSmZy+lW1MzLiqE6McYyMON+2sv/amcrZAXwedMeqlZ5R69jGV
cvs+1m2JLUsLIaKyFp4gblpAnYSlcmPoiqEQQ/Qo296AwA1CaeoMvnKSdW9VJ1tTOLyYkPcqC1do
oXtO9C5+1urqKStfh2KYjlquBdKiufWUm7tCXV8lCOy7WtH65yTBmt5Sq++tboNt7jFO9rIB3PFl
Hh86/ZIkvSOA0mj8FSeKdtrBEiCiN6rkmnROHlmeEge55GTRfq1KEBEliEXTGqnQhF0CsPUmb1dm
tD4j1ZbTq8IcbnLI4rDMdkOzX7oLLHcnySNHGRs3wu5psfHMS2ZbHFzcWlm6Ceew7pZCsMAWGNKj
Oh7F1RnVGwypC3VHIooBnCncTssx6Wlp0QMNtrwiGR4kXwXw/aO4nWBslDNdkp3odkCwhfVQiO0p
wjSkpI6CFRqo8eTWAti4MslRN+c5v2tYt8bzKoIYa6F43mnmeKy7r7L9WthzagdURH5rFhaJMt32
QwLwXH2iXMdolUFKIixuqma0+4kJ/tWjQ5buJOxxqbmv1OsW3dezXIdGJV4wG7kUnXTq5M5roXyF
6xA/jZIJNh09cbvNpXPJRNgyv255feBjrDO1SQHjnv4xajdnsobDKsZ4TVj7WYmscKjkO2VVb2Ha
KvdmNPe7EhSukLiCshQHLUOUYPM2ZQWwqcLIiqWhUsDq8HrK7KYWHbV4UtrEXdbsHvfteeWdJ6Bp
W8Ov2/O0ba1jGmJoKF45ld6SA1rp/HLZnqaWyW5Qb5MlEIvaS3weX4pV56GWl2mGoSvgJ5VMSOUp
VhqgYYSYQtbgCSwVrUh90jOmLQHpzPeLlPmdsbm1pji10fOSxDaUWreSPfFnSArXl/pYCVWMMfdJ
MNwJVUXEVNuDGuX+/BwVKuRyrDRMomUryFLN8luxr3dKgnuHpTcvbaNeG3mNjmV8N8+Xsf0ass6G
PDysQd7em7x1PUUtGlwa9tkdpV47QO+dXjnowi41q8itxvOGN7mZtkchKcISsT8W89LpUus+Ai7s
TtyGiqDfyUOPhbaQ73nAc9AWJ5QnK/bGwe6OBifbRUS6Nq7TgL0zIz9JcSNOtlC8Ml5sWncQV8Tp
XbcizRZo13gtrEBcd5BHGNPNdGeAYP7Od7ZbmA1OA5DEtKXZkWhlpCCg2BNO7np6nuEX1Udxs+Py
tpauKZ5XlTeQwMStb0qHIboRtu+kZLat+pBKfC9ghhi4sOdj/DB1yU7IilBPiocha3Faz2s56Mt9
QqGj7cvAnBLDVxhf0ywIwIse9NxXoyLDvMidfuwWJ8eGFltOjStN4xT8sXI8xMo9J3m6glNasSx6
1SglxNrBIr9SqxnvBqNxNG2XiNvgVHXDb4iH4dRWRvou3XWpv2heVDAkpzvyT3mWfssyUAwjYIoK
g9vFcCQ9tVk8XtyrjlDTgZIywBNfZ012N2OwBROUonHqARSZMYfoFpbfxYYpCvMStw3Egxxz73DQ
c2eoYdRl1fyi9uNlGXBLx5Ac6WP1quIISi6XsSuDZDd5o7RvFE9IvFahZoyrzcDvNS0nmdMBOxme
2luan3ucunPSopnhxVO1hUpOLql+KSIj+qq71udMfCg3wa5RAoa9oXtST4mle8A6KtD6Y6y6ccJA
XTveaPW5mbweyy4VIQAwagkWa7jbbiYafLLhlhnGKuog51UeLt2m4Y0pkBH1YV05j6rF15nZ7uXR
GdYFYLU7iq9m9mnAfxhIY/z0azQ5JBhBrTmnaHihaRaDeCmsLcWRZV+SPKu77+IHrd4rP0eFrU+n
ujpQjYrLs756Hb6/KNSqXRtO03DOvQjLXbnd1yQt6uhOUSgzDDYG1bCzIH+i8T1v8YH6o8rm2JI3
6Fu+KVtHS29PRHlwe2eUfEMavLEtOYey9bZZtTDmjTaxeFHJQosmHY4ZuKOq6yhHUZ5z1HbzrG3Z
Z7h2eLHYc8Ws+QU+u11JiZfp+pv5mnReWm0s2sxRdHkX98UBK6r99PPwUXTNOfdHCKHthtN77U8c
9A3vAuVmWJY9hheO1I5utZ4LqvRTa1y7wbGGfZEMrry0wTpOldN27VFDB9AhaatKe2mHoyzcRUpx
6OU3ANLVGjHWPkxXJRWujJw4LQahuEzejwaakrDXBfCnLRaTyyzZ6uJkZnaal1bheKp0GJ11dxhl
o3asbSWyknZy/DwaSEajahBUiT3BHkFZIhv+Wi7l+zZx4WeG4malT/MyPvFWHaix7q/qiAtT746b
Yo+o/4iW4slo2L95yCVgqExf19teXU1frkgrZT1I2vmyzM/Ui+1W7R0R78CunF0ZBuNaq06iHa1C
oy+7Wg/W1oInxouDiy3V75q595lIhB8JTRYtwBJK8Mli8lxFRiBEbyKSAWqbvVl7y7iBchpYsQz4
9GcxMwgUVapt3nRdoJXRvrHM71WJFXfKhGtZhVEjvkkZ/KqUV61NbSA3M08MZf5hoOy0BeYdjeSa
ZtqWcaDhuyUK2brXdV0Cq8MfaXosrVdZfBy2R3UlrPOa4mYDByAN/gq/B6vpKEzwrCQUcGQ9u51l
5WtiMMoRAWjg+zbSlVZe2rQ51ZMl20olhHrDihW6nTH5ch2IZfahGq2XWAMWuj9lxXoDHg+ctat0
by70zGbsfIEzFR/aqpyPs94DE6yGJEzWZT8B9LGZgr2daumkD2uyU8TppeYO3zG0aAV19yZtmVdl
1teywFitM2fSHzOd8J2WfXT29AraHSinVL7nGYnJVAINnLFKmVq3L2jfWsc90WzYRsKhkrJd0kQB
mNFH7PsOqioE60yIM1Xpt2IBQ4lh9GlA7Q3zVVwNgjSWnQ6FndOSLom6OnM5HxS6i/vuuGWvqfUi
ahwVZyO3Ejtnw1cTUE9M+3OvQWTqtd4TWo6SacGfhnL3od8W8M6MYtmpNSbHZTB3XaRcGqM7ahTd
4qY8bIuFXRfJQBf5RZy5tVTx+Bpxpw41hfJtPS5x6adb6mjrk6jqr81CmiZVh1JiQ6G4ZtpX1r8k
REhD2YBTZxLAazXN28b+IqeDIyp+Ir/31HpNpboTpNsG15FufoCJeizV4roMMZMGJj8JnM555DfI
/QrGpFgJ2pSnvqtfVsXa1X3+WCXzo4w+s8jXdjwuVfIFGQRmKMQ42GLTGnEvUr8pBXxp7Ki5jyGK
SqzAuwGuFXsh9/LmzAlb157cH3KK0JK/WkFZ3FmkA8QaP3tXbfaDJe+kCuYbt387s0ogiN8bYxu2
Kcduq7mrQGeo9DaL9/rqjhmTQ6r0JRfjszZ/sghd8jHODycqS69LMjfKFzdqP3QD3LjyVU/eZrTH
lUCun9OjpIi2MHzppmBLUKmrB8W8KVO3NHDhRuqu8W9Y0FKV6kXRsqsVSSA9hDxcGSdp9ZUzjhLq
XLuy/rwlxX4164c2pXugL3ey6JQihtYM0RSaa1h7gzhR+chil7N1yF9Vg4fkpIxhZDy5cdeknpre
R4ylVs+J4po4X4jC0RR35TsFxk5zYmA/1cusPGtmSJSwLUHeo2RI+3SG7dEne8PytZabmjTloC3j
dZvNU4zTBPNGYl+5AuXeYSCkxTB10p0JG6ghxzOVmGj4XDbISeAulOdoDTJ84zvmrNMy9uTsrLZv
OuNL5pQBlCS1m3xRP+Uot5hgwmkbcr819np95vTsuGGm7KjgSyfeyBhLLuyfZnBNERAJjEfVdC3z
NcaLpoOMLYcaNcjobX1IaExof/yHS9k3tseFkb6+cAZEJygAUtiwodpzpPhadDItOGUOmU5DxDcI
7micB6XkLDoUA263m3U2iYLVvPUkjJQQhMcud6V8BGDGkU2U3ZdxGJNxKVbuxWQLcs62Fqmp3a4V
ou/gNmt8wiEu6AcyimXYC0PiWxKememPkJACF2q9ePiKoLGmxeq3U80ZV9tpF0xx0GkFTpAPnYo5
TVBKnlFEfIjukBWxW2cKsXHq6uJymWsj1GLq7aryKca4OJXdjqv9KsyqLxR+hMPi8hwxv9FVRbiK
nqLv6/Lb4OhZKtIOT0IujbJQprPSNpl3ppITju2roYYTzfX1+tY3V5Wpj8qmvjRAneMEKGyi73zy
itWuvkAY2W2tP5Z9KCfnQXiG7h0IM5AKk+l6XNh4+ubgwr81rZNUEBlFB4urdqoZUsuaGp2s1tLP
H2tIsmXDGG+Sep5ftFZcXtSo7ZEqzVHdC0LtK/MSZNXgoU+0TpLkvg4dOhrIfGVmpbP622SvxVWH
Ifus7otu2c9xGsgWTCR9u26SzMRU7g/rFFZS97npenoiBL63xLja0WriYHV0PyjNbVvO33FM4qbi
QxBFiREMSXXbmMxPRaZ1K66Wbi96QvayRtB/hZtaXp0eHDWfyxXX8d0spiSII+lbMCWvHqPPdb7N
2/PWO82r0n5QIxwZ/SDnGV2lcIoPHWeubOq8dfwJ4IzhUD8JMpwKbNzwdjODn2KLSUamnpqUAT/P
EIDmudJsr5UnLf5Qv9Upf72tSvdqbxeNk6g/4wkhO1atvbTYm5Kv9bETdT5MISSGtXzGn5JAsKLl
1x3Eg4Ri17TA4ENIYZZ1LWusIb/1d+miPiovwuoD95YCaXQl3W16v0jvxuw0ar1D5Vi7DlzWWuwi
VjDJii92kgR5fe7434KPt6C22X1xGrOwwnpzcqosaHG8tC5KFujAs2kqrgyvBTNEFhzvBQKd+kHH
jSm6nVrZG0t7yj9S3Y/oOpdC9aTQiVhv2BS+G1luFxElz8eWqbV+lymHsmzCTA+AwDPqOg/vyejK
aRhlX0LyFm338fAx5VvYSH6HjVPjkvpVyIRxh0mwDcm3bz2rudTGxnFKO1uMBpbvCeS2pvYz882a
snOh4Sms82VsDw3QQQNnWK2cJWNp5GF+pzQxGehtm3ncJWvmyhXeUVlyops4aPvkqJpH/aI1Rxwz
TRxoaJtpXOtDmFqybC82HkuUierST6G0QYTPKdXjt9Xq5OGHLtsTJgjMu4twDhiqtB5KK2y050Ri
ALGYb3X1w8CgN0NgAlI/c5hVz2oHE1PQPbU9lpWbiJ+9jN1v9W7RP1d+N9NVo/qvMFteezhkShoC
x0kuX9CZhuQSNWGr3VX5qdOONU6htICXOIXS3CQKHpfe2oWSHBIQbPVnFXkF3PKidA1Eu8HDDtWW
0aqyZfgZQ8QRPpl0N/nmSopAEy7qQ9WrHLP+KCC0wG4eT4QjDVNmH8R4btvsJLzMnsraNt+5VPrH
+ktr/bi9L/RQxX8Uzj2Ej4HJDiyNB8WaLlFZ30B+tZWGhwmoXry1ogDwZ2I+8FmM+qa6U5PHeLng
NSxsD51CZJOkTpZW52Ygjyep1pOSVqYx0EU+3HaKniphY2QaeIsWqpis5Q3KzaGwisCoMnY83nqW
KyVXYa/iIV3hHH4s2/pR55YsCMLkhGS2eNTqa7zadXkTDSz5k046U6m8AVoCRRX7Z3ilqxOb1zW/
s7aNsO9EZX3qLrSr2YZxXOtrpTy00VkjoK2pghW+ErmTvCuLQ8qc9aggHuY+ulVWhf1tzTmIOXMv
s2TJa+6ayjf013HblwIab9C+9vluZvDXeFNgv4lcmowNLq98LiMJZhHMmfRRqTvETbuo91rq414C
PNAy/PGLXSZY3qDuqIDORCDbNTUemuprLN70tr9Bb6cLQemPzeCoOe/umb+1yl4WpbPbjpKhcUuz
qMXr6y1xl6BFNPXNUr6s6XnDWiN+7qvYLpWbLAoq8vHYNqwHdXGR3axz1qGDKYFShXRnOQYn1UQi
hghUQC40nqT2oNN2lCeHiVCWc0R3up71fsy490eddF7iTNkEF2mIkKKrQiIgkuWU/QhVj7UQLUxU
2zizo3pZDLJZfsRdF7+p9cdcPPedozJThHuLdanqysGiV0crkQ59jY6iX2himCpofYGRXcmdKplr
Uy9sQ3k0CSsip94ckY7Y/qbFhLHk8vjOtatSX8vC0eMgVj41q3A1/T6PnSILky4Y1R1FDq7hyXBm
cA7NA77BWYHfl3Baq7seBnlzHrNr0j9pFQLuoRdmb2JmICteFytUxG8iulaIHZ0oRSaOSQ75xghb
7goLPThO20LFsCvWPNGLSDxiJ50ZzpF6N9Qx9RM+Hw4n8M00u/+c6x07pUncrAvMbNd1BC/3PWC4
Pv6K9IMe7TeaYBPXKILps80I1bA+Ykxf85LHBX7x4sr9hblhYsGeBE++t1Dcjwr4aJMUBXFJZC+n
XIGBjkoiZGEbF27RPeY6FPmSgschGwkajVDo3zbTcPR0X2IU2NeOaOwqWpwhbchcp4FxzhdPlR+3
LyV9kkHRCyS/TxFj8pzLeuWIJW8fMKIbV67BiVWeaCURtM8eufV+VU20bbvENL7jHC0ACg++wMAk
lFgqAsvnonrDATfyVaIFCHnxnhvIiLB+k3ey/pEvz9215mJJdimGJ4Rp0ZdePM10AiNlFRy1qqMM
kUuPzqQTniM7on/Ycx+udEtqxkusnHoVq5ncnxMe0vIgzwdWQtGiEToK43ita/VncaC1E7HXldWn
FPHBuE6Li22SQh4pPQrUu1WUZKHV3WlBEqMZw7CN9quOzjO20laovujoOQlh8241LzXAyNHWTXwH
Hmehdul7tLf180cPfKHt1xCP4nKz0FJE6t/Uwdp7TeaLs1MLbtR7/RBiWy2mr+YU5lnlLjOVMHG8
UabI3gwziGN85vubamGHkX5qkA3o0rtkzW08eV2za+d999DCAsZh/pvcM6IVUn2K6VY0vehupKH8
xfgeczeRnFrEoX4nWzZTPua8m/YD9YPRk7mjv5RsL32VKs79uPDFkeqN8as5PC/SjXqvYEMgTzf9
s7IGNX+R4m3rhlR5W8XSjhgEFKdDFh+lr5siOgotW5gnaJURciWjy5At8ByC/Eey4+i9xNqblHJS
ekN5QKy35K8kdov+PS0ClFbI4ubyIAmHvnPzZReJAQmf/q3mhtO9ZOpnM74h8oLatrNXmZD6Lq9M
Flnz09Og1EGJ8l6co6UNO/1EHdsu1qPKrSuMqLB+o6APLqBJ30YcAMwb8buub0klCn2nxrXdLget
5ppeyFtDI/9opU9Fu/3R/3FQ4mSTy+s/wtLPklPt7JgmO6xjLEerd9QH6OISEYaS7V3PQhGkofhQ
8MpnvnljQDq/Q2+2qbUa0Z14R92kB3KoL0G7PGjFXcaaShpcuPF4nW/VcGjOjRIYqxstPmoJDWHA
AHCvLuluJJdhd2EMFHRi2Eo+681YXkeuhfg4aJ4ROWMcRE3lQoau57stwfLgYLV3SMXzxxi3Tv2s
qne8drF3Cyy+9WDqfKTqmZGH900/ZBFYAx0tYXRaghqh5a2tjxrlmfSxF762zpFZOMZK3ePwAyJQ
f/rYHCsuHaXxLKl2x/ITtwcj9rLr1j0pKvqKxE2I9f4zJmtCviOKblZvol9K4PoPOpUWAEB93TsU
a0s7FFqQ5btCcixiVxA5JrZcQ2CanNF+QerLKQRuXih3+RiwNfXSR+EWoBgiJxW+aD0mb+tApl5S
m5KdKdlpxlmizU8+De3Okj9m/nMLJyNscrsSnqLmoXmr5GgfZQ9UTn6SHmukSb/DH6t/7k8qkn63
KI5S3HT6QZq4zCXGlh+s6GlJaAqpHV4CsZpEoL1pbkZJjJO4J3LWqZBPtjj9mL2nbl7T282/1kZE
1dyrS3lYdJI21Z9ZWzljqLZwrzPsUH6pivRSS8zeFmh5C4UMpqs6WeHmOKyVO+jNyfjv6x1iQw0B
ap1nJ4HSVNdvKvwDJlf0G6OVnwUECFvQxp8adl06fUfVnmvIRHnWyhyVCFpN3N93Srvv1ySUq9rR
x2bXNdG3mDWv1mS+C3IatJSW7VxPHbXf6Xnul7PqGaYn6xMXi13Fvko2e6WRiQZS25TcOvmUk3eZ
bgT5EJkBKTgU3U4JpebwI8Mlrqh/U7IvPy1B2aUKbtXM7NWX9m5sY29cv8dJcelA6bm40Jx3Kj9Z
VDxpU8ZgGdrEwffMnzSvk/zN9CtKLdqYfi/6XqZ0spjjS6V6JONt76jmfMpbzIuH6bAObOISTUxm
vAaRWk7P9a3Vv8Sa6Gczfmht7sdGfoME4OfjD75Lvp2mn8QeoXYBpN10P3GyiC8+V9DSLV7ccrw2
2wlNLdqmF8m8S5Xspo7CjK/WNOFWFe4w5exyrgkc4q9JcuLenFd/s4ixjtp3PH/NdFrHKAA2AT4W
FIYrqYeZ1kUFMkAMPcDhqP0JeqkMDz/qw4rwPVzneFdN+xUllmIVpQQlvrEq6hfUeUJNOmw6krvs
NTmn4LavV2SicNuoxp24hdPRMXVfXe4qjKo7O9K9mgHNCIpJMIl9WK/n+tOg5yo3piviMirFNF2F
cS/cbsMRnAUzlJPxopkxT9ct5KA0dlYT09vwpWOVUl/ku0UJyxzTuxDInZ2DhefUm0afhFvt7lXr
lm4XfJhpJxDkO5mlT5zMO5pVd4kPGVGGSICAX4uJBxkFoxgjKejZE1+IeN2/F8bLOO8MOVxxKgLX
tXxO9ASWFPAuE2e5OhKtlV5OmThaMOpWkl0/Xcrs0dJP63zOqbIi9Gp7daDfDnG3/cF3L61fjClq
/zPWOFRP7gjyCFEkjA0fpvXSSnfDt/VZpLo9pp4efTQLAlaa3i36+CJxM6x885g81c1bQSeYNR+m
f7i/c+pTFFUGV2C8a5gc89hOEqHES070SBhZ+Oh3ymJbOwtSVXQp8qCo7qzp2E2eUFxEastjfgBc
bCrm0/rconp+ieTa6J5B81lHX5rp5BZJP73Kuejw3EXtvC2uxvNeHCxndWdVCVyd6jGdoSVJpZek
L017Et9NvmbMvaX8jOrHEStUNb+SAlKEpHqkqqetztxB5f5kYrCX9nHdH9SOGiCORJQYS/G/ODuz
5daVI8p+ESIwo/BKgLM4iZIo6QWhEYV5Hr++F90vjtP3+kT0kx32tSVSQFVm7rV3bueeToLJMaO+
Fe9yS+10sNOXZEZOB2fpgAPSZmXy9aY3om9Gc9pX1HG67bvtw6yd0sobB9KS1wRtrMx94Nx3d5vL
qXobVXR+zzR+pjtOAVHjLuk+DLCVimLj3t8kOoUFFEnqFUz8KBkgfVyMvvFb86TRmpRea2zGeWk8
uue+fqlusevxPDAEZVihhYhbym+av5NKVmYr9y2n0NRea8YsYbxRc9ef8kUIIZv5hrMoperr5yhH
DvfvtdvbNK2CYIMTSBWfFYvET0zPsVijFJ1croNC40sf1ma7Kzs6GpelGfq+6j6x5D44hGWb80pB
xpw/gx5aIn8a3pR7Ekz7oEBp1CULNdtVxKGhbkdapWImIe8QGlCx93sGVUEvl0F3mMNjMr1V0Wso
l676riLRRebNTty19TCqy9FGe9ynTOBd5B82XqiR/exq6meXKfuw4qYJSEh8Ecz2lfLVjjlmfdl9
aKSH9x9kzcvEp9fIoQzFw2QRcWXzxwHUN3/GYJfFylpFv5bBVh34guJr11crN0vWlYOGg3A3n0pY
uhABFBC7fygDzonQt3m1y+IrlseIyXQYejUQSVhvRJ15E9vZaBhk/WkpT0Y2AAcNMPnYPXlDQofi
HfQxl6t4zqkhmGvb3FKVvXSSYTmxDmGRhgwejOTUpsOi1JxDh6JPMLLiGfqlC6+smETrDl0AqQX1
du/UtPfJoyxJBOhTq4aBYmKil5vEZrmNoAvP0pWkV0R5ZmLS3kT5IbQ1zyXNOCNFZTjUxUfq8kxE
DFyoToUsjprQvVxclMa/f9X9xWxPGT8wTD/4f3NiMEZxSc3voCRm+har4PkaDbj+pLA/XlqrcW6J
OaLZpU4OoMI5KrKN9qsztHflislINc3gkIFu+rl9U9i37u5LjsL5o3A/mzC8/0/2PP8xVIwd0iYc
TIe6O/J083EYJeRX9saVLTTGiY696EG0Myd5b2xGqOlIps2NOQg2HQAyhIFXtXnI5W+DDj/R7fa/
s9n4/wFVTrN17JDWQ3q0ijNRFeK1oCSK6tc+TXaGgMmS8U7nFw+Fs2ct5j4btWtHJsGwy82nIDmb
sIxh8KI2Q+PPrnbq2j5Y1vq92izeZBqvs70yvrka82tAN6/jo3Qvkfuo6/1qTHfNjE4VXPKQiZJx
acNdoaMcPmrKxhLL2Q18u/+pi6VEXbGdrZl5VLtWvo2U50jvqbS/7OLTZMQUtVvLRG5ZxDUbJ3Mm
7wlRqtljO7THONMfU5NZNevLZLaziFHMvswaXKKdVFRn1tnn88fQcJFK90r+M+/cWH/aY/SsuGjt
5Wytcq1Hf4J8NOpiW3W84W1nca45X13LpIQbWBsUsekS8RHIaceevqew2436swNWXGAhiKqbpYSX
hqF2TYMROUp/iFD3GacJ1csjhN2EomVlGapclbr16NhhdDVMAKEqpKbP52JruuG1cNh6YwKOFl96
mCx1y9gqFTRjNt9m9T4C4sgJVbau68dUouQCQpnBnQykbzTd+pa5rNJTRL8zhx4vALlqCzPXN50r
A6+KncTr1Kpfy9b8DGsnXKGEQi1M8iACABLT6NkdqlHd56dAWbXpxtRc/G0+voPBGF4U7vfAOk/9
E+1nHe9dgXeiivwcIin/tGzTd9ggMC+smnYqIYVe4ITx6vA3Uh4NtvvQhGKVcY3hwm4jRDgNsCHR
8JiNrcGawKp4TIWyrzRl8IRiLC1yOXReVNcX7bWzIl/LN5PxYQn0L32dtjwN+kc90uJn0BRljlaC
ZinuAh3xvYXhOQQZzWV1rGV5s23tGnJvhq2+BGY3d7FmnXqCNxkTTFSxghEWO90pgzeRjVZgvJmS
jEop+23dZA/90JmoWgFqF8m8UqyrSuWPiWHOc0QWeIHSmIu6MrWlDPm+HReZpNPjyUfgOTR5fc50
1xOcIspYHo3m3Y1Zck7QSNV3BauPLH904VAto/y2lAenyLZR2OGN6yLm+9laDU5Wv4pZH+JiyzJY
ST0pJ0OQBEtSQH6MDQpnjyrS0TZsbzC4LcbwgE8pouqcsufJ3in1Snd3hbUOx2sv9ibbTLEH8La1
ZXvhsQ5XLZsukLPMmVl9rDCPNGDANNAsbRmPBnN/zXnGqs41nxPSFM3vzVjvmK/QjRatl9VPJesm
QrqbE/K24uxN+Whby4aoicZ3I+ZMCL0RN0tHZ5HOGzoAF4MUllYhlh2OBmMJ/rAqWNbVTY5vhHzc
chtWYttNctVBIHQ6jWX1Iodl1XWbKjW2ldmaaG+UTDHMIdAz5+9L9VgwTu3El8O5TfHb9h9p6xJY
Y7yV9TeDs6DOj20YHbVik+rDw+z+mIJhd0aHUuu7yWpWk833UCpbIT8Nk20nio/9jLSoXao1pefm
6ofqrln56Ncl+ItbBx91XrF5Jg6ASKDxRs30lcL+iBxtpvJhMWDT3VpN3eixvE5B4gWVYNud6VlB
BAlRKHC4fTOtm9oh7nMsOve7r0t12amT8BUtjJaaFfxoBTwqL7XRNSyULFuw4VhlUUFmGQX/BfKB
LLnJ50wF6WxYpeWE7h4E2/BRAHk7mi5bJXG86Sp3L8cRJY+tMVBMA4J8MYbMxkpr9GRTrBi1FYUJ
ctYzvhF9Hu/jsWIuJc8VpraK8UiX5AcFMc7otc0MiTh2xduguatIJCfw3GMSxZfgblA0mDt1lPcz
vpUM6sa2bXWpdnm3sss7IXYcrb1qxuJxBu0sBttd5XdoF87dGyT58oHc2v1iFtnGBfW3KKhMupMY
b1IBpWBcW175CnkpyGpKtlZd2v1HP7+b1Uan7zTAyWpIG0l5gkdP8UP7sdGPo+NS65Q+m60D3Vro
Lb/ib1MS/RfYDwkEQk2hnDtU6fZHolR0MIrtj9ktL5NnTUz2aULmZpaQ0prf6W0tMfy0Pznl2ZYv
Ss2Ueqfmxf2FyyNyJzP7s7R50IxXmJZVl2BHUyGIpVH9lqD8ideL1ygM10aEWFExhUtU0/WmVmzZ
t8PKot+GTJhmpMZxryAcdX/q8+8k+JQ9405eYTH9ABkMVNhZjB+/ZUoxqdqytldzt2pwR6jn3lw7
wSXQjkbQynOCc9OAQrxa4/wdlf2wi5sXka7b1P6xsoj9JP3aAhdjl98KUr4wTvZA4H6fIqz4bekl
7VNk655NPqwzeCk0bmK0m/ZO3hEUDRsyujC/Yhm1KSOGc1EdJgnwBL0q9AyVP/NtWW9sCYm9JN7O
mViBwNO1GAiXuhe1OfqEirKnbNxUwTz5yuULdgLCVUOBqHTd5XtEsl+mcbyayzofjvOwjYK9Lk6N
FXshR0zSv/T1I6IT0vKQIaSu3JzJG9Cpiy3XUzRr1atcayg0sk/ee0WeEqpxs96Pyns3uCsO7Utk
VitleDYNk+jVAW+C4eeJYl0sar0sBWfoG07a9BLawtq09UwGCOX/sgg6dFPtwv9/r0sPiIkCmZe2
SNqHiE4sy+ZDqLGVkDmFwRCo7WNk1ekkUvtOMWnrTN2kxcc8kfgxml49656mvbVBsXPHlM+BCzb5
cBzYKf6HzX0ciA6p/WYdAKzeLBxm8i1ejcJII59h+DzZWE6ZdKTzzmV/tT77WSkRSFhamIlwgCug
7Y2Vn0zYEKTQjYD2UbyW4aokH6ZggJ1Em76cBP3dthL9eVQn3C19E5WEqiJo5ynCtdnSflYEotjN
xMzBWPX9r6wc8QgZUC16mXfnTjLR59gf0bVCqU2+quLzcBlUxQ9qF1deX5ovDhgKBo/Cts5lbqwj
fC67GlcyxhUl34iMPYgKhXc3CV7YGYhy1APp3xOdXsuS3N9pviVzrwBvbLRWzbkAmY7UUbvWw8PI
CqTSMcWi0uNTrixTAJGuIGDOMGgXHQVlQRW4HtN6o/cKSOvIDJBC7NIp4TXsU38aDfHQjtPHqDA3
NCy19oUOPVw47mOlsXPMHR+ZuCb1rb53yo0e/hYu8eyRdjYoRM1ySLzCdc56g6qcnvTgCUo9XSbx
e8WmjvHW1VyaZXUNxMUgwBqesFOJ4BcvY/IV0HzV1U0ObxqHmxRPrX0bLaa62rPK0DC+E0G32EQs
Nvg5Po/N0R3wDgSyqh6cCZEpsFJt40RS/whwq2YIp+GMJlcEge9SXKn9yrg3dx3CeTBXLpNUZzvU
ifnRztVy0CsMzcHTGPUbI3D8LBm1J1V8B53icS1YVRS9gEix0MAGyKiN0oEIHpTPWg1xoMQfTZP9
hLNkSnYr52ZbxcGLwnhB7Z6ikZGstAFuGitNNtIZdV4fqN5C9TMevwXnkLAcDSNA+GDam1T9miTb
+YQBV2x8ZZE4MLzoZqEiJ1ObYMsBfeMctwoOTGed579GbiMwtkQSjVq3V0epERb8VQw3u8MnxEze
NF3uu2TdTNnGZooXdh8FKemdfMKJBe4OhdjzdXM8DM/dABpqqjndSuxbTFT0GXXIMaNNSxnNBJ3Z
1HD/NHG9yqsLsmxKJ++Kt8ZRH8Pcfc/KjAKa+aU9ZQpswT3cAehxnWX1S2tT3jFwi+3+QCBxrKzg
xsN2XDsYoiCYTQQR4dc13U4d3zF1dksspIK8gaCdGVAvlg3+XcZW8MrglwOs+rH18rPnLwvHoUnQ
UcL2kjNBxoxJlEelOwr2uXgN/YU/VTdyHaFZjNDLBqacpCV32Lq0jnOSZi4rrEvGv2rJvGz7dtup
QCCz2LMedIGteNSAWmrhpW20joKJPcaMZ5TbFPIXq7RD6TwwgjzUPYNvYZ+1sNiAT2fhUL+O7JHN
uwL/ELQaCc9Oy7/PUT9olqd5TTzTtql5sSyiDcvfIWCQV4zua5fUSM+SrlvB4ZzZJnMZs1xhThjJ
OD2CtVfbJnXFZnYrxq/SfMhjpn3UQqofFm51MDpIM6HVwMbqLtAphuPGj2OLri7kKWzUnroUJ0pj
waZLF7XQDC72YDNAcqyj4oirk1SeFhyLqX6wqegNIVeNYFgsPI6xfeJSryCAhc2tSoBThnFTmMaJ
bXpId8/okBMei/Uw/OiVs89id2kK/sLoX/y8J6a7dTZswr7aRvxaWgPD3z8X2rCy4ncO/s1UZPvI
dTZBs6Y5lt3Beg5gdsqS3d5QK02heQGz3dnpPTDsnQzegprTkQcFuEZG80MZWqsWddscR0ax4rkk
Iq4YWOdin21Qb+zWSM+qV80/JqRWG3TbKn93WWJE/MO9chpg4/Jvt7sp5rVzvuHAZPQRqggpcGyd
HykfAzndpu3yUZlo1KzJTSZ/KHtMZDH0OJobI/7EPBvxWzCcKU+LlhlWyVsMdKE4K7VVrnpRb1xp
rGri473prsUYY7ilS18bAgJ+Kja9chuqZG2TZOtGe318KTEj6T0L0UzVE1FzlzlsLa29tFcYRt5f
+oGDPSawpftyrUFuTD3YJpbzLlkM21fpenRM1opjeMsx3mQAeXpiQ5kBJtjaPqIOMjFvBk14aPrr
METrcsL6Z5c7AwsBpsAlgYp3H3xn8k0pPWIn2JVjLuiRe+zzBdMy2qTQGncJtIfFlC6T19r+VKKr
avv4i8DX3ib9Uy+/HHR5rSLVtXsr8hkPaDx8TWOBt77M37QiPpcRIbaN0Z610XmWs0p+QTZ7pTvt
lXRfukTMNayFE1uNqVhMV3n/HkLJr+lgQaz5O2FoUUP5DZTEfbxndsy7xelZOMk6LMDPE6TMQ1ee
ZXClmZEFovA+C++2yVXVxcvWir8sBqfDdVKeqfejKjj3FtLVSACAGg7A1kFLv8FInv5/1yZw4NYw
XFSQ1BnS1p36TUtzIkSULnSRH/Vq8mcr203S0h9ZNAUTa7R4JqN2XIoOAlfTQs7uVFuX1vSlC+cz
1z+c9DyLzktrBcBFb0CyMjc8Cmv8gGAvEnfZB0DkwagyVS7u1VERZM9azTSfFtgP47bjucjvSvg9
3YHKZiwnel1iN4wcKWuiJy5DZ6OKlVaznTCCLs2PLJpZtXrtObzNZOObwtgnGeJyK4LdmBhXM5ar
xDL80B0xYqzLeK0pkKWg7Z3p6/U6j4+KCB4xQ7TR1zA4l3B6tcJvrL5I+XShtqX4unzUrEusGOeG
OXvtlEdlVD3bFKvCVu1HZ0wgoaRjrGjiCHDKhhVWxPdowHU1kNCWidj8cIKEtNm+YotmOvzfcl1J
gUq1hPZEVArCWYUVuOv4O1njapYwRxgmx/wmxAfk32x8lYgFBshD748KNQwHSvki7PmJnmlrc+vk
GtqIG6rHHhOU0n6Oc3J00v1UoXSEhR/lKdYKB2ho2iTjtJYiPCqwBtUYH6y43OmhhUdmtFZdqes+
/p9lalVMndRdFTA1iEr5UifqkvxevgJ8JxHEcNGs2mw4hk3ghcgrxTzB5c+xbwjHT4sBhq6ptI9y
dm3JaIWIV+XWOLXXuZyoGzY4MLje6sBtA9sAbNxqfhoypD0ZwxsHb6fdxLQ1A/5oHjZLiv3HWRLf
ArX+SIFdhleeD9O9wHOLZuvSMgfiqcxt1JjrbK/G4qGlktAqhgZmux5EcOX9ylXi9JSfAkjeGBOv
NjvekrQETHRLUKm4VHzNEK0XhQ1fsJZnu7QZyKJjyBvHfk3nHkZ+hV5TDcPOKe1HtlaVfmMVl6a5
TnJtGL4ZGfuSCbFmPLdVQQkd0ggsizQwFlWFJa1Yqaiuhhi99J6+RLdi5Kd47DCO37C0bV01X4da
oq9nbf4a7ceB2qycz67ynY035HBa9LsjlKU4BPNaYvaCIl4h16aTBbcpdhXkg2g2qtQ++6YEMs52
I4MYPd+J/js0ZvDz6MvRU2bhCnefSy7YS1tEh5EQcDa5iU8506wFxrw3UfBnaoluPOF3YYoyLScu
8umk8GL3qoUVQVtE3fiKZah1vyPjV7M3c9OcM+uEkolMPOE3VqqjrHPfwJEfW/Uhnc+1ma5Zlrqs
0Y6M7FLnb078MtXcg3jNxT4dYNlrcHHjWJNNldSCIeVdr1gVDtapyE/vFCL6rEXRCoXWzM6hVn4N
InNTfMN2jQ3mDil1UYk3XyxxEEly6Zp2w54hL4vkEol3YtWgjuN2Bfys28IL+94v5qNp5/zDKHIB
gkjE3apUjBYBUbEk5ulmKh8y/UGnvlHX7bwjM5bB/mImB8kZMbTOL3fhK1wW5RaHbsRU0toyMDLN
ddufqs7LGHOFVzNcVjlFNnS2+VPdl0oxGBHJswLdAScBqSQfgMkXifEp6J9RE+CrlB7htcahqxw7
CYrC3tgEGM+lKdcN/kaoA9EJRVOxuF4hK6og86ImXw3T8FA2iBuHqNs309tk+rFteXqyb+NLMx5s
gFE9OpWqwqMpk7cyM7eOEHx7X255rpV8ZzuovLULlYk1Uvmk7NjSljPuw6jNHGnZpNKfW7ErXJd9
ehi3aHGLFl17tF5U89fKcrguexeF83Ncfbhal+FbwepQDZqPO9Wf9Bb8IVkrMYCs2If3T9R90qbz
l4eXYjqN9a8zg2Xels9q3z1EyDGdQ3B0vVf6EJuYspR1+BTG96ciulhutKv4pvVAW6G6eEbdbVvj
INTJIhGVEjYOG9bkJRu1bY6YjSnunkRYvGLUAABAEFixv2wZ69sgISi5t4BKpjn3p/7TsgzGRR3j
gbBck4vFPLWm8x86ksodT3enraZOk18NJpGc+UMRpySzSKqwvG+Zrth9OK4C0bKkrKLtrcZuPRcM
IJIadyeTp25snqO64G1vQpXVcBYZK2ar6+dQ0ezne26f6tv0937YW93W1RgchC6zBNOF2xQjmCgW
KCwpynSr5hNoZ6K9JnXhzQ1JBfDwFdrzm8PVPobXChHIwjjh1qsgrj/M9lzbmCUm/GDDmP3kDWbn
qQmoUTvIfq16cdjVW2cd5dfQfklDf6grbSfuWRBldi7JLrILEW2K/lIzOEZTm7VkETIEEwjHjsa1
iGVmtKxVZX+z3Iico3jcBsNPiEXZlTRwMri4PWVSLqbylNdAavjrezpPFrdaePsG7RTcu8cSKcRQ
31LNeiX6SCm6bZbGb0aIHzfPpkeHXQJXpqYbSs/WZObVn4cU8EnD1bBseNfq7lEQ1wO2H8mvqd3q
kbJU9aVwui3qyrok6KlMs6skL4u6aQZVI1uQEp3NDNB9k/keJqcs80PwbKjQaIJumM4RqeYL6mzy
A0B/peKcs3n2jCHw4mYpm+ZLb8s175LfN3Lf0TkZieJZqI9OinRdBWudyZAcr+ZEYWZfBVNXvwmm
2XOylBKbdCwl63+z+wMXrVhbtjbsB4CdKrgOJtsMRbUu7+UFU7eqfMfy2w0rEeFmYz+VzYycz4r1
oNJXQESiQKUmz6hwTioMX0x/oSWEOdv4j4N6HCklsLzhX5RR6s95zj0+N0dnUO6eyAvTnSJ+qqoV
xlu8+OcIMXSie3uGFyU/QOVTj6GOb4whwyrMnkS3DKZHjUwWZctriaW1dFe18j60gDXxqrO8sX6H
+w5ZjKs+NsFODk+Ttu2DTRIq/hidg/ghhT11/VG/ptVqGr7zbOnmHxGqvP0eWYhTLy0qavQmOSuG
FzVdOiyhGg46A04lJ54mp5+dG/r77DxmTMyFdoc8o4fQobA5JRwabn+xLT8fj3r/kptX0dsnJbTe
S+7OVBypgX21PyJNNmr3XMld594MiuWSOXjaB8Wyce3gJLrB0xv+aBEej07HBEazUrGaZOick1sR
dthA2RepY+6Nu6m2qgSRn8jiXk3GeaY1VKLN0bVAe+aYI2rOmDFmxqmtobGMYtp0ikCJKppd4BQc
C92kr3sALK/CdqVlt0r9SuNpXeElmUrW29bzTABOH/EPWfvJCLZaXG/rstqkCm6pVFlrmAAEiTDZ
g7zvgxmXcv6WwhNBfFKL1mXEbO9KTaXz0KCnmWpuXUT/hrFeObzJhA3wuU4BY6NtaGvDda59QRUP
DryvLQqiCTtelb2TO/cgVZroAk9wLC+9k3P8TmtBRs6YrVv7ZOgn3dgKRkIokKrzkNKqN9NBWNrC
qqp6Zzoy8GNpvaJNEDiCzF1LIqQQFiV/8V4zv0JdbGI8XsmMop1A4KNyyN7gFTcWto4ni4AsNf7M
BNSrRJqZdHPN+LY0KWrFvKuN5JAZzTUyQX6V9FkJo30Am2Ep4dFqImMhSkxobbxxhdzoM4YIEtbG
YvKJ2ugRAPML2T8Lo34pY/wMw7JQHoKOyOgps7zybj9KUIkvHY9qz+Fq3J3KdsJBV1U2dLdtGHzO
9pHpNtJ8sQjoFqU+YhaImmzRVeqrUgVvSowsjDJl26QdSOvb5rKu06UGmO822zFa2RHlipx+wzje
5y4EO0YFKiirYEg33cnOfN253dIBY5NavgzsiwyjQwubY6lMKe71eYoDN7fdnVYT6vSkO8TIObBA
CYNdlLW28mM88Sz/tnAXNspLqNe+izLQphJg4xLyG4F1x1blzzPabj59Vy4YiIIkQ+hLP2GIEtmD
w9SwBjDtIpAiqMCFgR6YpfmyMavHoMhPdirP7E3ejpk4l90hHghV6rofQJpY2QjlFCaWT+TGqxbI
fZDZqpdIzAlU+ciQ7oIZ1iEJYJziEaD4f8dRafecxH8Ko/oj8C4J8zlz3AG7zUL1PucbhufFPTLx
MizwDP4lMvFf4qj/XK5bJnFvqboFwWeupPJUto9t8PKXD3BPLfyHD/Dnht3KlOqUGrq2V9WhvAOi
en2YdBmDIlqoQ9pUVm9dMmCNtWqLil6iuf50oUBWMmcJffCX3+NfMlSNP1LVk1bP696FzpnH4z0+
N8XPjgS4mn34LnxK+rJKPRaNo3kGyiFm3qD+5Uc7//YV3H+l/0pZrlvDnm2Hm2E0CdYlu8sOAxVD
3rhklgctfU1Yz4l2g70269J9b2wHbWt3H2NL0EHDA6ZU69bFq4gbJGpfq1Rfxor7zS3WyA3vL4O5
nG/TXlTMHszmoluTp09Uai4fqnqU0y3nGG4+jErbRPAfqovJPA7tDzk8c4difsKS6QkcZkE5snqi
28SWskvNBrye5Pe5o6LFOM+DbeDFzxZ2+MRGEqcm4azizf5Qe2yV+abq6o2WtLtcKrBIJktaqQq/
U/oDvdrp/GdjivPOQMX933/Sf9mWaf65RHWQWdOHsjL2cmgUSPC0DQwSLXPlLSpUHOURk4fvQYcW
MXuHNtPWVWatFjE8ZptiMHTM8atO0vvwPi23NqmPZPTkTb5vB7DcKtHry+hQsehF0DwNrh2jwA8a
MzwXMAsrUoQgmM74SzvRBH954f/zPP7T+3J/R//rYenLJC2yXJ3ZLikfTn62C87FOlp8+i/NJmkX
6hpeRl3cFA+/IADwYjcsrp0vFkzcvXD9G3pfGKsOKoD38m9f87+9On9kDUqh6I3ihMZDqPcbgrdU
wBWleiU3/7V29EXpGsxcwyXzyLuyB6oLChvFA7Yrg2aDTEokmbSl5Nx1aHA99fSmIsX/M25uEQ1H
Rkyrda7k2dXSjQO+3oVEyU9IZwOprKqlH2F3z8OXWj6n1n78tab7D3BIIZs3Wf4YGy8K0Y/lEkQn
PKmSKK4783DUB4Fr69YDHeb2DhOv2S1hOC/sn146V0bts3yerJVK5kdCBupBoUrrfIe6Flmd92QX
vrUamDuME47L5WxiJF/lA3P8NamLj3ePKMPn38EB4MFP6bGuRj0YX+Tqleeh+zC4bLiQeeKzZJ+i
Ys3lCSF5LAkvUHZQprUYFwPJbP0iIOAqZ6jDqGx4cW5o0pbxYHA3UwR3/QY9BhdfM2xtwpC65HiP
HsuMp5GEYNg4/bspebNp7AMYCZapzUAgw6dlAlnLbhVl8xHfJdemlPpCVW3e3vCc1iFGJ/Ml1c1z
FB/CAtDHPWUwlaQsxMy9mmU7bRvdBE69Cv3YBT9s6GnHkzFWS6v6nPM9Pink95caY5nNtpKSU4d0
KKw+GuM5/ZpwTmjVtTajjjhxcdXL/lx3+aeeOL5LI6dRx2Q5jSvhewReTPvEcj3ao6hejsQf0EFT
li5E/KkH7Ecfy5VEOGbzdRlusuCjUY853QGziNIUBPKS56UT0QKrtUlSjlLjyMU8IzkY8MQ5v1Uy
rEFmYQ3nmHCWksrXYPObcZtwOGBDi5vnetp1+V4Hm6gBuAEDqxgvexRzKVjdryCJLlDxcJqDZ+m/
9syIg+1/GDOc8dyZhyy7EG2jhVvXJvcnWlL/Dux3bzDXJdj9wrdGj16FlC9JvslVzy2fk/ZS5rqv
9eGjQjGb9T0+bvab5cKTHXaZxpDrsUgWEN0lXGeXFdf//T4b/5KO/p/j9L9OmE7T41glX+1gdzaZ
Qw51ZbEqiI4CBvdYccyQkVGUWr4rEDyWKA5TRFLBdAqN6D5zQptqop+8y65lOq1NsKsMgV+yUUuw
FymEnanrbjPUjKRw2wx1yQCCgConYtez/ZcVvP+cKm3Yf1RFrVLnoRNFnHO/5lI52pg0ygNA+F+2
CtwPtv/3DDas+4/9r2/IhHwLNUbWfHIdIuMzbf5WDf1zOWf8meQeuE1hp02RHix9URxpOuj9SCHo
KOV/pyeTZsPyg1v4l81P//I1WX/UPEpBsmA08TkS2pqX+kl5RB26Z6YW/58/4I/KZhT1kJtkbhyg
j2ZYvaP9pj/BxM8f1tv/flr/pQA2rD/uw6RSNGHE/IjwY/zKv5Jf87e5KI90NK22Fl/tQfvbT7rH
yv7TX/2Pay7TYkc3IM0Pwy/b2bjnkBLhlx91k2hwr97Jn+4vgcH/Vm//EYrekeqashFKfwgShtyR
wiXKuQ0ZVBAW+L+/N/HPz7D5n3T0/3qGc/VepKTK+IBMhFuJIMCagDjQWOJqrTBeiMbEpZyuoF0O
OQxHmTwo0VdAOroSzOBko5/1xxlSWfn5P+ydyXLdSLZlfyUt5ojnDji6Zy9zcFt2VyTVUxMYRVHo
+x5fXwsMVSUJ8fJW5KzMyiJzIFFE6+44fs7Za8clefAwPvdrik+VtnOyiyBmlZVkpwt64Guyjmm3
MVN3Y9C8G85qgzLbe5Qg2QfC+Ytr532QPEj5IYi6DXm7Nd/USh5qcGVGTbI2Du/a7F1OCzk8Dzfh
kyG/Vfh0tsPO1T4XwYOMxW01UXqM0k0X0CMooUG7ESUDrcVL73Opbjscv5v0HQ0fQ4ERw/CtCEGn
48nQUr4Z3QvNpdeIiPuqzx6G6ZNeUTYK0nfVgIiGnSiV2oiiWZgU9vrtV/BkU/T7gEIM+HIZ4Vvc
Oe5YIAiA5YXIEe6v1t2HNVkSet07ZBAW/SIB2/0pkbeaumYI7ku4w3RR9UG1okVyMNCtx2TME+/Q
l/ZPTaGOSZtZyndfMHYESUmyQB1mHcEtshXwOpcBchiUeXFL+7tVrVEBlDZ7YeKQ+FzWNcX+Q69d
NMlBcy669MK1JM15HxP6NRJaK5P6thjPxqi+6SgnJC6F3qJt9gllv5UZBLdm6D7knrnOnR+1d+nR
LCoQh6XNByqK26IZbuOh/2543ZkaxrUBfWVIgM3r/js1fRuyc6M52NN0IliWx3ZWi++AaEi5mFZN
EanZBxoIQ1TXXzXlf1I+UqULL4UoDO6gO7HjeH09Vfr898/nVJb1I80z4rLxC+uDXcX1NZVIBCNp
nrtw9rMMSExib2iviwHkObZ58/ZQOoZg1xekeKFNgqVpNC61uqKKO3nZLh6tD1pLYJjRFZjZg49U
8toUDTnQx7QU206r6eftSZu0ZLlzkqeuCJ1Ty8uxIGKxLA/K9YQeuzmEqZ5aGI07a3Hv3YO1jqg1
wFpxDCSGzplpkJ3a0HtZ0BD+aH4obsPuvv+ksRegaPi9f8fbgwq0ny41eqKY8TSwE1HgbQKN57tV
wfY4s6N7kqJQbPWV+6X5GSdXdLFzu48JDvBkb/iifanwCiEUeCB21GjrGFfWI31LWr2NL2pIBUio
Mb3b06reZJDYVuU3lNOVWKU3wDAdtY3rW2goU+DTiHhJzj47YVjwZBT1yhqgLz4q+ijLfIIedQUV
fmecxRfUQa5o3VwF2FVrq48OXmNqbV1g2roOdi5dlysNs7NiZ+H7ZLGvizfeisjyjETe/FubdI3K
cgOPZa1IBd0bW1R0+2SNnPEa3cS7ZE+wewVemW7cPdXH82TfnrWXwdbZod06Me+OhpCLD5jl+F5l
5dwVts1rNP57fS9u0b4CmMZevN/Aadpa5zzm1bBSG+Co68e7T/4m3hGHXCIrL098SOUcybz2eOdv
+bMZGU5tPLB86zjEUebcIFdZz4/IWtGeu4YksAp3wacTc/D1+EDpi+W8IgMQx/O5vIP2ITvHB+Fm
fIDovc62/2EiTl+sZ25D50mlj/aV59KVXsbvHJ32v2yI9RNv7shW/gm1/+x5NaIrnSHu7SupzVrL
FmudMsoBsms7NylPeswcWR2e3H2enSYz3Aq++0QSg/Jq0bcbNX7i80Ofg73rLWwS6kuHsNo9Fe0c
WZifhsez87V535VeQpd918KsB4WplRcpmV4odtBa+k2hY3GSnRgIR6K3pzX62ckMSrkqSSjRkRva
T+LeQFhunXp0R8I2uVhXfWUVY6wM3Hl8+7Yr0QBCY3x7AB9LLcnFWmTbqZNbQUsKtMpBJMUVJfw4
cK1mjWADrvZgTeZW2OhzC9p5ruVAaTk0oVrhFhBsUzMgeMRAFqq2AaSgLRsyF7nrr4ZJtDQk61BI
RrovMceBxS608NKqdXGeOIG4bEFUbIYGvUyHdBy6VebcKR0oJNa+Hl1t4eTaV04qAYp6HsytRLg/
Wqi266QY0AokKgeUAPvu7SdxJG6gTfDlspFZvWe2SqaH8TaiGxIjgMe02OlUEea2/jWtV1Su3z7X
66MF46CXp7K9oGgzjVPlUSDPnaza0btrbIa5lfXtMxyb04vFmOJxNdGeiU1GDUEINDkr4hoIw0o3
T3zFjmzClFw8r7AyLXRJnCIw4nBf0WAIzDwwt51Nv54pbbHtB7s+6F3hXYdB1V4kKcI8uLQRirBi
2kQs0ye2/q8/T/X0Sp/NvmBMqdbb1sAoLAlTwwuHPrAxLE+8rmMPc7ECa5ZhRWLwxyutPGACoQ87
xwV4c8pd5PXPlVgEkHXnqXww8DMIk4pEOwjb+tDpYvsfDQSxDBKbME1KWnmvLAfwjRLutxqqq173
35MuOjV1jiztYpFTQCEbTPokOMlI3N9GNLqneXcRpYoEUXDpuNP1ZIz2ClD7Rlf00Lx9b0fWRTG/
r2evvQSIU5aePiDY+9Smd3l0IoMxP5tXAgixWG8dm4JxVXJcX17E2Uz+o5FcIgwNtta0+c+ufbHu
WmHTllk+X7tGOd3ZhXF2YuofeyqLqV+Bz7CrlCPPaLcm/tCLEwZYR6aBWEz4FsvT1NMkB042UJFH
uaEZGtDf2w/kyBwWizWxqnvf13SObtrBCocOT4dlfyJ3d+yFLiYwfUSDH81X7iJLFYibZiF99t5R
a/o837781x+O4S5mcZB6/tQldN8oHW26QaXbgg7xwEb77eO/Hs0Y7mIeh1k/+VB684NFN7svJm8l
bVs/Vx0EQOz7HAYqa6+b0ACQ66BK3z7r66E0TRMvZ1iQ0Bs2qSw/tGH7PY8Nkzy9ke7jBAJEHrfI
MsD+vn2qI66thruYzVbb5oiDpuiAVCh+Jz5NKerptXY7fDJWp5K4x97SYmYXYegUGKVGh8bI2XJk
ZQjmtnS+RzbtqgUC/1Mmwa+POMNdTO9kCF1peDWkWPrukQIl4Wd7uNRGdHP11y4oTiQfXp/rhruY
62WqJUrRknrohBN+Knnxl56be2dvv5LXp6ThLiZ84Ee+6xdVdFD+rgs/Rt21KE7MyGOHXsx2it2N
5qkkOmhgRFN7AOm7LasTX9Rjc2Ux3Xub+FR2PJX0MyD3DNEXMDYJ9XA9wZI9tc4eOYuzmPGmEXV0
kM7PnqJbt69+UJGJMJTwVgMckMe3X8GxWeEs5v3oyKYbE84SgeGqNlGHawOAhxVivVa78FA3lCdW
sGP3s5jrcdjEOCdzJnqPad4nj4rA16m3YOkrXCRO3NCRF+8sZrmLMa4X56AnR/dLl9wlSQ2h4+Ht
h3Xs2PPfP4sHmtR0vSFMU+gKNx2CXNDdQROeeDxHZvRTTv3ZwdGI1YZO5/tBHeDIt2jgSIDfiHKr
8hMr4JHJ7Cwms2rarusyztA2n0GlISE8cenHnstiPoxZ4RRBr6GqmAbgvw81otLmxAp0ZNTYi1mQ
aVUf0ZITHyJ9AyRDgK2ANzdrGTYlEL5THsBHno29mAYqKcbMsaf4kAN10/RrIzl/e8wc+SLYi1FP
75mqrLCNESKmDBcSj7aiKECHqZnpn98+x5GtkmEvBr0hyeA4URgfej+CNW5l3XgttaylOZjlSAZk
Jyd/5jy7ebSlVa/fulNmnBGxfI8bRzuTftefWBuPPcjFHHFNL2gzq0gO9XCtqStMkE4MsmP7Z3s+
47MJUgdj4pRJmhwKOBMudQOkA6jrV+2D97VGZItz2an2k2M3sZgpxSTbwEnL5BDRlV7an5v6xApy
bDToL++hldk0BZYbH5xJ2ysYMhW58hAXAPvUN3UeV7/vLYynfrBnT6lNVKUVGWdoNSwFGuAsN572
s6nAsRrR5u3xduwulvPdD2lJMqmER+izW/Uh9mhgoPcin075th95AU+Z7Wd3EVv5aMkhoFykp5+T
uqHFWLt7++KPPCBrMdODyNDcaoqTw/TQfZTfi5/eV/Sybx/72GUvJntjNF2CCDw5NKNlAonTv1RK
O5GDOHbdiznewJD5q/2gpf0Az8jP1i64ffuyjx16MWcHQZ9iGfnMLDwvKFvSEakrUDZTZOEJBx7Z
S9z/8AnNT+7Zi7WL1Gr9hieEPAdHrxaixNv3cOTzaS2mbFZi1gYmjxHT0N5zme3EjZtdFvenvkPH
jr+YuW5bm5njM+Yx/ZQfqdHPLtwVkuQV5c63b+EpJ/rK3LUWQWtX5GEg5g6T1lyl7+r74kZ7zwfD
+Gas/TvnbO1t6SF++1xHRqq5eFyRJizheCI+aBlNavbWNbQTRz52F+biSQW9p4/J/CkNNAg4uY9T
W22yq4MsRxdkLdBuh3hTZCmJ3x7t3EZr7GLrWHX7rqlztc+TJr9gofS2b9/qkTdnLp6qsuq8MQoZ
H0p8ZOlP++p/MufmsRU6g7fPcCyINhcLYi16lOuYGR6yB7TedBsmzir5oj/Yt95XtgRvn+XIK1v6
g7tlbgssFZKDHZBmJYudV9WJGzh26OWaWIienneuX5BkT20sTSPvxFUfiQ3VYkkUqTFW6H+YNxPD
LNNQ9htdMUCK7MvN2w/m2CkWK2MubPAQUxcfOmhe6ORBelhk9E/tw44dfv77Z0tW2mYjfrrEHWlK
eexyDPd9cCLpcmThVfP7eH5oYTRYSnLo/hZkN4Y61Wa4Tz+8/ViOBUxqMceHMjQ1p6fVBs/G4WN3
Q8/L7AZ93Xyrr7tv9fcTp5kH+SurllrM96QMwV/E3AT+bnjHjLN3xAqMmdyHFMMwbTZOjNIjE1kt
JvIQeq4X0rd6oPcABpfZABvc994qfChOfcCPzWS1mMmzebWCdkd0EGBvi+EKih+W+q1d7Wi3hvHv
nCofHplzS/1D2aY1tss8trKBMKWdtSz6b7+RIwN2qX6IhBwmryTh32mg3LBV1u5yQFlvH/zYZS/m
s9Fr7eSigL5qIL8JvoCefP905P96GP7bf8xv/hoy9b/+hz8/5GDVQj9oFn/818c85X//M//O//k3
L3/jX4fwocrr/Gez/FcvfokD/zrx5r65f/EH1LNhM962j9X4/rFuk+bpBFzi/C//b3/4j8eno3wc
i8d//vGQtxnytPePfphnf/z60fmPf/4h566d/3p+/F8/fHef8nuXj9l4/9u/f7yvm3/+oeSfrrDY
E9q6aShpzynS/nH+iWHwE9rZGZJC6pY7f8OzvGqCf/5h/il0BN+uA0LIFraYu8DqvJ1/pKk/bSWs
+e8FsgHb5Tvyvy/sxbv597v6B321N3mYNTV3Mi8i/571tqFM0xWmYxo6GkrHWWZwvUALxzST380h
g1iLK0Q0QIA0gqbBvRPOgIlPUNNr51rXRo/uONInlrnZgGQs17welTM7IfyHbRNfRwzAZTOeiPNf
zoK/LtCxeBaoXQhqlquG7tt54cXtjyGwZE5vtkcbnIkAiyaKoS3s/bMX9+v5PH8eL6eFI6VtWToS
NseQlquMZTqtmwYwSTMvJPSlv1H1lHwucLS+/ftnMYQDb8DRXUMue2wD3GaNQCfx6I8lTy2N6vMk
s7sTX6WX6+xf92JI5eq6bVuuY+svv06OoM5u6/RhFjKNdl3Ri3fuELRnmWX6lzH24FsRFI+q9scT
t/fylf06MV23s85XCLFMhZUluuhe5bQs9n6yH+U4N9lrMcJbEvZvP8mXW9hfp1KmoyxTSVNfVhan
bCjMcgKGbeLrum4bdrDBVN73eFcTC8kTi+ZvN4bfJmuBayjLcUnQL+IsNw0TyfKMOenof2kUDXOO
qh/Z6k4nbutlQMFtOdLhFMqWri1RbcwX8iywiGBwVxALINxKCc4lCtNtpnBmKK2M3inRZ5cgRMcT
5czfxr4jXSFM05Fwd1kP5qXi2Uk91YXRkEDyifvKRrzSF+1PiT3bKV3iq+exOJEtFf8Xi280elKJ
LorzTCrABMvDRcUPi+j72yNj0fb49AxdSel9/k/wx8VpzCiC06A7ANkB9QA6xZI7cqFaYkH+sajU
IQExk0TYMNLUi273jOFyFlsdPo6oF2Z7ElnRbY894tvX9drdS0fppq5TdgNC9vIpd6GZ5YELJz6a
wFZLE+103HmnBtArI9XVDdNmUZfSYKi+PAttAqnTzVSmtK/QNAlIsLOFaV3Qt2WMcXtiYvw2DRk6
utIty7Dnz4mxOB2NnZDAIsDmyD+0Xa+cbxJkcI0Xg2/m/ok1+vWTWcJ1bUN3uMOX92bmtrQVZrqQ
ONPsLAVyfSvDXAGG1vDy8vSyPDWUfp+OOrNQ2mgvTJQDy05azxyiqpdMx87ty3dR4HytpXNBf2wP
xhRI+rTXmq+hO66GGid5j+YVIx4xgCzxj2sAQ1DTCHCkjD4HGhZ1f3c86QZvWrdMXreSy0qiNX83
uWaglKj4V1ySwGEkHU+kv38fT5yF9kXDJi4Rrli8YOmFgcOZYIDUwhovhyLwcUBAkdDj5hlGp9JL
iz3PPHk5H0J8Xi+rAQ/+5TsGRCHKzPTDVSGqOr3oOsuCEjMFSDmqHI6Bafj+1whNAm17Ve07eFY5
2hcRRBiXVF6fn6he/D5pdQO98RxwCcOw1GKL2rSZ76QVt5/GZJLO+m5qh7MBa/FTPZanTjSPxGdr
cB61AWg5TkRCLzmjoh5spaxOrQ6/RQY8XT7OStEKaunGct+qN72uYLvQJZp1YC2rzABxhhDW+twP
UQuTUocFdq6aCEEWjHXyFW+P2ddGE8VoQxfSnBenxdvN6Xcfw4Y1MLa1aTOyHu5S36YVt+i0s7dP
ZTy1nfw7wmUozV8B3pnUFefkDy8fqagNLYsMPOMyv6/BScgO8KSqXLTJaZ/54BdCx/2o49lE1iGv
4R7qwyh9vk6mdH9ITzqfwtTL0IsaPVgc1OYF2DBgjlrn5N+J78vsoQp8XJLdqmiBlKN4wPiFeMuH
exxN0BCaYmyhNyHiwjtAxFBW6l4f4lutl+xQ2yoZxftgCPnwZH1ZV4AG5m79vagKU+kYLfTgluRo
Ts3Gy8WETnHw4YtGXNNam7qq2bk6nZXbbrCaboOKztinjquhz2mj8Iev+VguZ7XmW5cGZNmZXZk2
AZfQ0KxWu4DyVk2a5RZYptEArBLmXoXz7dCk+8p1qvKCeW5+IyAy0ivYmRW+QDgZw7UqUxNwrTI6
PMGRbJDXWgddypaCPnI/1HvvUNWFDew40LoRHpPIfVVFdxGdoj4QoiSIOxeEU9q5OGq6Ej7uOqgq
B4K5o/kwkOzca+4VZMubIk3CW9spYMnDhMXUKKqEwCA8VAXOt4mckMPHpb/H2UpgNF9k4JmbNP1R
UUxBOxzHciZ8IARad73n3uD16N2FaST5+rc5be8tsy280IPCgnmYVDhM4fcQWrgRGkG4Ub3bBReW
Z4R3nWaJ6nLKCKJQ7zajgcUycWD1VfSqrBHIJ9pdbSTOZM9u3gk9JJ1r0sHVBKq88FB7IGm3PU3d
+G6YwXNJZ6JYkhFmbdpigH0TOV6yn8YkL/CQaEYYjtLw78s4rRGTKg+EdB5rMti6GDAVl0FXjJ+V
mTrtzisVeqp28LDGxCHdwx4pT6HvSah2TPE4lUDSyaPCMnQsIJpR0A7vwZyFKWRrvA4jp4T77drw
9BDITDF4IOUPcHB6vUhyqN0wIw+RnWsmOJZJqwa4KK7j15w4yRJGnN1XX2BfgfTLmqa41XLAmevR
sKqrula4qRAPSftjZkyDeN+nUYXI2WgD3I6UnKhPuI3fZZ+HoW43hQSp9SF2htkxUKcRds9O1LL9
C6VyLXMuMxKFWnge8akKz9nRZNZZqlWobvugTdL9EDnixtYgqPQyaoJDTrMNchK6rxJCBAA5gayx
koEQNKHHzjOgyyz9kBxwPYFPYo69p63CsQ4ezTHxUtqd68HdIgjHEnQYTBgPkR6BAjRNNUEXcjsD
6USmWd4m7ugeWkOwFe0uKCebHuEsQ1Nt+c58SKnmbuE84tG1pYSnoBsDDq5Fnw4Y5zkN5i967UxX
kYalG5w71ww2nXJNDG4mt75mL5e7sKhLZGxRXsVIJWzJgKiFn1xZCKO9VZORy9t4RVIApchwBWdz
Gcpx7QUzVAX/EkjradhM99KdzC/JKFW/HYIuwTvCgKHYZUWElbvQirug73v3Lp7Kqf6ivAhiWqN7
+CYmjmQWTJWl47upILfkVW4aFwgFC3tLyxmE4sqq2UBXSWp867wmwcWwmPjWGO5Q4otpieghcGhE
26djgL8Buw7sQ6MKeWFpx5TdeEoDrthVBLSJKMC21uA9JKaDTOgRzivmDmi86xQagIVnfS1z9TVx
2+gnGFjPWfd1C0+Vzk8bui3g+K+xK2gVo5iH4xqwY1YJZPY1RLoeFvoq9jyoilqTp80+D2LzPQYo
eGslloGCzpoKGDIrDNQx1xv9ILnM4MqMHxoL2qFcO2lTQubRgwzBIh72mNbVcSWqbdsltOP0/RBe
a5MtsV5nnk3xZ8wKfCc+I+gniN2WYVsVvMXKNtqmeQSibFZ3aVCY+MfIrpLByFismGEtsXx7M3Q+
dtL1lH+jS0BC9PHMLNrYZhljw52bKmPFSYZxmwGygEVaWa6tUaA20h69MBuR3ld7Vx9FXP4VG/6t
hN/RbN6LDOB18Zjhx/T42Bzui/8H8n5z4/3xtN8O7f/jP2BB32c/6ufpv/nX/sr+adafOuxyxyXQ
ItfnzO0jf2X/NPtPiziSRlBSebjezEmSX9k/S/+TQAWEI7sNnWh73iL+yv5Zkh+R/oOYRlAjHFTm
fyf5RxbzWfLPJIBRpkCqjqoQPYPUF3FYlGeBVC2uIqEdImaLXDzk4RJC/Au3XQde263Cequ3CDhW
BUxhnSaVd7C+9YswijOotv3GKazggy9idTaFwTunt5sroTXxLd4vJzbOTxn1fwdyf10tz4XdHXlT
snTz3TyLjXun8CLWf4ORL+vPXpZIG9OxCoQqzZowcRTOWHyTznWdOjhfrxaMTVelRLZ2JM8b+FQ1
jHgDWmJgOGfGjN5MAoqVK5fVA9wrwjB3FY1ol4eoeSfKFKOo0sbAeFQAx3QVTbeBpWtAZCc0iY6H
Q5XC5XJaRV5q0omqez/YieAW7AzuY8O68j4oTbrAoPLGN1LHli1M7AJ3ospLvrkxaLcTYfXTzvfl
E+Ip6WQ7mM6mUssCdNMnBK1pqa8p2uIE5Nag0vLuqsMPpj4L+plzUoSsi7nTGyz5Ovqdugr690WB
f9DaxzYB86PQRkkzBnJLG5B+G5YZoFrNNNPNqGB4P5swr6Rbn6gIiys2lcXFwha3Je/25Tsl3Vs7
tWXiA2T42ocm8xL8dU39oUlQvWAAZAYXQi+8T6HpUy9yDM8/S1r/p/KoCa/LYKQ8EiXVwQZSXeIV
Xtp4wCG2+iyIGj97aVFAhvFixNyNVwfvu6LGr7lD3IpDBiaQw9iNSM1t16Pbwxiib1OEqTYo1UTb
Nrq04Us1vayIlYAStZMFdjDqFAooMnAOpkPNCHh/GIrbqW8aTH+Ktlzb2hgPgDyCj3bWe19bQ0br
zgowHgvt4r4V3EaEyps8gQvWJRv8YFjDDtPuAh0W0iid+kedFHhRDAl+cW2eVuOmmyz3wPZfu+mx
I7nGhQNCu9vI8ETi9klYtHwdjku+jP/mibZIrWjEoxVSKrnujRLNju1h3GNHPBJCWi9EJVxZMa4O
c6Ins5wtcby7s1vInFFvJOZawyvZqmmgV1V3A9zRnrHBQn4s4YhCpHWM8tonI16vLaMJTHwM/eiA
2J2oqJy8Ktj2shgPrZefFUFWAYwrQl6SUB6W1zXY4152V6NXx8HaTFqSAKXWhOtyDJJt8BffT2s/
Jx1dTDs0lzg/1X5wyKpkCkDsxhFfbcsggvOwOjBEBM8PElQec1MjXBnVa+OVDWZcFqqgr9UbKTYE
hsBzo47Xca3jWuen9cGGBG7t9EQv3k1AtTFi6QOsmNk3r8IBQtRmSlR5FaT8A3iPoXET6uiQZ+en
DPRscFbGtzqQPEwtMW8WxejvssKzv+DqgIuUlZsg3dl6JBs7BA2U+y1Gx2YBbNmO7qwyGa4UMf17
fXKBMb89FV/mBObVlUqQbrsW7nKCxP1idU30KbaEbDDbSxhc4VgJfI1c611puWI/9Qa6YhMrb3Iw
4kRyZdFp8uvUfCPJsZFc/y2Jn/qT46U9fs61XuRbUyuGu8gxbLiMOjlEolNaX8u9aXZwA/pgnbha
sdHDNjhoLl4+bsFQ6elLOdEB+aTNXUwGS7omGXibOzfMOVfz7HsjB3RXDjEypq+hsQ2U3e2joqZi
GgJ1nqJ+2hkFqAVZ0MeB9hFirOYnn3w2rTgT0fdjGZ3Yt5VnYAcDlBxjBELZ2POvepEMeH5kxgPh
Afzx2jwlknmq7SyvnSt3HWIFsnXLSsXYqrRCpomXg6aiKyuLxmFLfW/MzrxYfsg8SrrrKKrcryJJ
6biK4uo6LoqfQRp5Oo4Z7CvZHz35rgmXZqkkTcW1imUZ7awBXHSUY7E8ihLFbJrrwabHWbtmE9SX
ODfPMKeQBlkMVMqNp8Zia/IcvyQkC9bS7SFH5BLqZ1jgHADdePyhiw6D1mCYeqzhtWv8Qa8nq4IK
QmE1/KjTwcaLj93qGjnwbBomp2gdRsVwaCd2pn3aDpdGpLz3ZpIM79IsZOQK8hIsVvTY+PJSs8Zp
lvi7ziX+t4rtnl5g6OFE01kVs1Ipox6/6o0TfICwIr+yY8IiItQD8EoadtLvVYxBK6Kv4TzBGOlK
NEgprLS5xyDHJS8D7Np7+m50YxCcStW99k2nesdyLAwM9HR7UcZoI5Xh6SUlcN4Q659WqrMkw1MB
gk63rRuol+Y0Y/P4jF6WZJt2UgQCqsVU7kMkMziOCSzTZcSGNMBvMFUhtr2YRRTF2GzeXkKM+VoW
o86m1khejGq3MJcVx9rvRrb0gs9Hl8ZfSnKyl5qWrgxfyV0W4X+ORNfYCwuDwBZgyboqy7uyi/sL
14Ggrk+obRKhDFw8omCdWVI/p+e9vJygMWfwb3bSCdQnnFLNTW272qaeZPW+CCJt6+Jjfxd3efSu
Sa2AXESbnlVaqZ1YI39fqZRJfdhGJyNnEoe+SINrYejRV4yJd88G8AbjS7DE+dR/0YfGvarSmC1w
DiNUqA2Zl87FjsmyOi6+NQXNLtYPwWft1Fxf5MpZPrkol0YC1iihOzA3X65TBWaSmARgvEivenSj
7AyrZ5q21tLuzmM8C87CKnMxMvpqwRom4L8YZrOyt1/9y4zu0zXYWMw5CETlnCFfBA5hGDVDqVyx
Lor+wQxxXOrcTu5S3Z9OLMtPBJwXg4yioW5TjeFLQVV7ubQNNb4aiUgk6ZohuekgnX7mxoi/bZsx
1Hrat3Ai4gbaYRY3tZ7V33Lb8D9Ly/KrjTfgdtZh4H5JWjxsVrabyO9x3p65EwaPqzJRnbWaRgBl
uARPezb+4PVzsDvY1rJmHnSLiKgyagV8a3QRkMR5dZ8ldkOiTcD/w0BxcLbKOCU1NV8WvZ4esGNY
rm4qh3qmtRR/sInrRJiVYt0T9YB+HtM19bjsqg+c6VM7KrXtfbt/X+WJcz5FeJOsKMFf5x10+E3t
l/xzM6oOWIrqgKOdbPxQJlpIN9kote9+H9YfpFZcirbKP6ZVVtcrHCaA7I2pU92XanKwWAeF3ml+
3mAGExNsm1276qWHfU9E9yRUzxBigyzcdYR1wbWRTsWPvtK0H4Kq+Z2fW87XBGDrpaHp9ve+UUTV
hWuaV3GpWznWP611abdmXq7qAOLQ1CBbSjO7Vbi73KV6l3wthievtPwTu7QOGxdcJ/fAmzmT8LZm
ACvvryH9/9Maf5BBeza753apF+1MV+H3xyq8f57RePqNXykN+0+DkiLBhaDvghk/T8BfOQ0p/6Td
xHAE/56UqTuvn7+SGs6fpmKRmtuWmLpkG/itX0kN9Se9Iuw46AQwyZlKtLF/I6mB4fHLrxDBmu1y
PNDjSnKpy5ZVZ0xUK5tpXdWGne9szWLDEScOgAavJEYHmiuwNtQp5ti4znp48ZVYNd0QCRbmSgUl
jFzH6DEssTwv3XntJLo5sYrRXz95ZH/jqQiGDR3S4irzoTatLFw+3gd6asUUeWs8EN3Wn7S1ZoTV
Ht56CH66CNFCJ1qcu5vO6QhMPN/RHgfPs12qNH6KdryiNNwmU38h+nYQVFdsbOLahHm5suuuqNap
rrmXPR+lL4nRaF9IPgbyTBV+9JGaQfpoZbl97mhMGqy6xDbFPPNsMOaMoJspZ201zYSlOTmUD/Cs
MacPC/zL6UPp75qYjE4XF6G3sqK2oMTg2d03P5ytZiByxe3eCy0lAONnFdTeOnd/erXRfRrwmUL1
jnvEru2rcaJ91AqtdZjrRMmVObKgNqLG7qzOWWrw6PT0jZYa1fsxFsZ9RunpHJB3JC7Mcczv40HX
JrxNE+0KZFZBywbL4ZchacNsH9aJg2NtKB22oravUA1FRofdfeWUm6bV27tI9/vLuKwyi3IGayIb
M7u4oYclYf1OJ4zhJ7uNCOBtTBKKWm6MyOzfe9iAXPqT3dyV0iiwzutmj5/aCWE4kgVzylXJxyRb
GYWpH8zYl+9KlwTK2hzZtq4UBonXljHB2+8jo7k0Ygm5HWZ0sjGTxs4vOm7uQ4NOCNcaxNnU6MeC
WFYGCRGNrshGbLoeoRVbVFqeHbNWj9bg3sPsQl3px1GTrYm2cIiDZWhd9wVLKULVqv44gEz40Ylx
uPVaR+ECmJsutm5+gWuD3qf+FtpSuTaKKkSlSdeS8d4zwwyTjDH/EWhN7513ZAD2hUf1bdNYY3St
gWZqt9WoQ1+oSXrrZ0mcGGdk2UiN2bVnHYwJKMn5WGi4j+GAZ6G67s3xixt2Jh7CbNWztZBp9mV0
fD1f6zhENTsdxOenmsx4tfPJ/nxMm8HJd4U5VGTvB228k1PeTsCBYzIesagwutbzkFxemvO+RSbz
azP1Cow5sjKtWeYn59soakp/jPO438amiefhKDsDjW1oA/tqYwLyVVdiy7OxADXDep/67CLr+7bb
OREH3tqlO0ETLGY289wVCbBG7wJcQKPJUyuBpiXZlHGNxbpIbcwrDZH+lCLSjR3dEWBjhd9qX5vG
TTXgtTkFmJIwXM7273q+G9lmfM31GAlugO01zSGyl4zDEsetapQHQjH7DtPADii764LpFXGlUb2D
ov2z8ktRb9IpoYvN1FPtpi4FdVZPJu26UT444iLL/hd7Z7IcN3Kt4Ve5cffZgSkTwLZQc7E4i9MG
QVISkJjn6envVz34tmS7O7z3wg6HSalEViHznH+EZSxFiYO/o20pCsxOiHfwKRpVa3h9/jqGJvL7
MnX2am+K12HI7LCv0lQUAVAJVak0qe+XeFzydeOosqKudikf/VnZcjM7bdUe7cZMvit0UZCCqAiC
vA6J9PYh4Yx734ri90v1OySFXCQ8VewZsJ0KaWW2qoZUt/dDlxK735Ve1d92seVc19CA7p2nUgBG
v5kx8BOjTTfs4LThtlsuUsHUbWrQyDhDxld7bfOS5xFl4e1IiG5dFuPNDGpyzSRLlJ0nYjA4MBD9
EfZV9zpMfsvz2vP2866V4zpVExtOr0bj0xtm4ZI0M/v1vaa0B4t0bCxPWTYYL3mScbgiB/DLh9pM
a+bBpEir5GYcO3u+YTHO5m021nTiRpab07qbUM+9bbMl9wLAHv+mCYWbUNxURlW7QSNCmY8tsMys
/LnVlAy1Lqxk1g4J+UkypCtloibqXLWAZ0HEQ/aGtyXtcdBACB2hLKsnyuJplItqSbe0LWxyH9Oy
9voY10WHKGFeGjMPLIlZao0AnfxFs51cMtejkSjrsqFVqXXnLj1UPqty48fGXZiRwnAq9FSY67jV
lCx4oWc9zsmg8n3CuXUG/4qW22LxxmbnlzSaRlNUeLQjFJdy2zylIIc0h+leTdCzq8IYSO7mOB9D
74Rkxppu3K4LjYPhQrSSxtcW1Y1cloZWuaxw0Fd4aXsreCMJSRo40uYqSUIKTdq+3wmzHPa/Div/
nduY29gK/j0fdfWNT0tc/ji38Sd+m9ss/xe03nADPGo+M5bFDPjb2Ga5vxgmTJBvs7NDKV0Gut+n
NmExt4HLs7khoXQ997J8/qFEt41flOsZNmM6HNWFPfoPxja+/ccVh0kDETozG7phFpx/Rjr43Hq1
MUG4XIzu6zqBgO0LvC8RdXap3RvXVd7cm06zceYhu8oMq9t0ZX807PqNKNlDqIZ93WKUkEbc72RK
ZndjxKSdRH1QuxO4IaU8ve/faeIbU/85rN9LkssjoLg6So4zc0/Wq+ehu8w4TkddnH6cXd2B3tK5
1tlJ4Ltfvdr+HHKLUsUx24Z5d9vo7DB0yVvk0Nmc0iKJsbmfnoqOlduzJVAzRSvhSEeK28QUrPmc
+wP7URGfGAmcdeyUV0Wmd0q0tyqlG13F5sBZvhwKVGDlgCaggn5C+GMmZLO336S9vM0D1asJ0tZW
j9taDN/rSY1b8uUCsNSPJM1uVMqPJaosOzp1t5Zu8qYUfXjKbrZuXHwXCwF+Zdm/NE1+22MACHxa
JkLps7tfOTI66PhpEvXwlhgwW+5lEKKsEiX5GNGhM/PPHLqZoy2KKvFYEIBWcJ9NXQ0Qa7r3Xkog
f9VSzl0hqAgQaL+orFt32eTgFKCgybbztT3FJ7s1KXe41Ljo8c4ZsO0zqF7i/yD1z6lPO1ReFq8c
ednKx3PmpxH1ZEZxlmVYBGbT6M0kSryHqUVs7Rgmu8XN7+Kk2jC77AYP9Vq03Dlhdrab/Fr49hG2
i9ABUT00fXIfzcw6IqJ2VlGTPDrC/RRTeCtcdZxcr6XYmG/2MpuRs5vrHVEq5AijMOPqyVtx4llZ
9aZnrBZV7ts8u86YJ5gi+9uisR+Ep8VD2pB0V4QR0cOjXwBOLE8EzZ6clPumWSAbkKrqjGpOSQnC
dxFWzC+zGvcDNpKgtefwSXvYEAqbnaLU2j5Y83jsk2TZZFNMsRverWBuWhkkcqrXKQS/Uu0tFM53
xlmi2qvnIi2a9a+KyUmmN1rX1pXtxFtrcN0td9S8FYhb6QH3z7ohwVf7Oe3U7jHOG7nq5v7alG2z
FQbtQIwbzi043TuwybKtM5g2mmT5d9XxCyDICtVshJRZo5fger5K++alyfwvhsDwmMUz8KNBl662
pmunyAFSZb+e++R17E3SSpt62Bh29ZT2KU+jVV6PFR0JAr3TBp3Th530Z7N0mYNdlWy0bez95AxU
U4PFO+OhuzRA5z0p5bkzmlSmT+VJJDV5g60ibT4u87VGl7TCr0Uaqpd9jqYm3IfmOmqChORa709m
o7+gzhjW3ZjviQ7gAY/jtRuh4HKT6dMv0quh6wkjCaWxZXMKrCY/ulO9EmKizFlbH8Vg7ayW3qy6
z4p1rnHMxp6kXHhqyFUmaisCfctutJXVG5QrQdzdFSERmv5bYoIZ1nXyGV3CKG0SsXVzG0N6BFlC
WhQJPsVVT3eWw9bjRg+2NVR7do36SgnqlVhbc9qzxnZrUcl7YLk4NOEwvGWqGgnhCs2X0W8e8Odc
zdEcstD19copInlddb6kG1kWn2XPqgY9pdZjbicHRxDGMBdMK/5IA3NO5Gbhljcot87pEh1r05v2
Tlunx4FmJj4I1e3oi9NcDSd6s7/SHP2YJONTRp1Uk8flOp/EN60Gf6MvUI0RhTcRieHOYh2dYT6x
G7JBy7kPlKLleCYD2F5KsW+71KB9fBx3bWnnZ2u2oVZp69WRJvN83CO/vI29/jopU84CJFD7ftQw
fayBvfSObSqsdeUjDVt846rPxUutOmtl1YPxDXIJkt7j/KpQNHykhZUfjaIcVuY0rb2lma4MIPZd
n6PNa2Fx10mLKo6FnHbQ4kG62Wva3JezvS9GgTwzAU3InGzTDdG4IplgfoTFXsqLXLg3h+5pVlZ7
FpHFErJslp4g9Bm6agVI0kKsQ4yO0hm3vbYuBZy5C7a8VJ9GyvE5pyo9pyq+gRKLgiHrWtaTmAKL
rJu2hhvdjPm7lRbGWpZ9ErjpfJ3Njnof+uqrjrp2h4bIprdG7hvf3MclyvzOWJchFY5VO6JJVMcx
orLP1Ncg20+L1GqDgPOYivSgJYevpIiBSGjeHxhfb+6+zS5EZk2HIkorinApP15NEWwMrWlBSmND
YXDH1P1Zd96XBk3G2IcnlY5fDWLfSTAJUropm9CLz1VkfGva7Ivp0thYOo3cop4iSk9m+VbFEyWt
MRyHHkIaWbtw6xe0G7etjeRtqvt9HPt6azd0hnX9eO8MxuukF7pW6ZLwwWNTFChBYXIAjHZK4ZHI
0rPvcwMNy/iq3RDno9ua5q5uNftZ5/FB98JmOzeL3CaiR0LVKpRphVhepmV59lSfof3tmCyqnPtK
WBP2Q1ntJ0mnMbBGcszKOPnQSTRsnUUUfKMLJuBOKEup/CiDmASZDyO288Myj+lexE7/rB1rfroA
H6+zX+R3Rko62zy460beyGg7S8l+5U9BNRgPtnCe8yJtHxNjGMExngs0YocSxSeths7AgJQV3OYc
siJ1uw3YAxjGGL75LQoGt6ocei3HfI2haEuCzHEy6JQr6m9jq2z6nD3CZQQtaMMs35PE3w0FNTm5
KYyHOuqerUtiuOfSN93vunGwn52ISkLZiDPi92IVWXVxHE2mers2h3XVcltmadUdAAnZhZvVBFsf
ltFNVyTH2DcO/YRJAa6CEDrszEW97zjjIQDXpo6D1C2vMJavEuAiJ5NPrq6vwlBRtJWxhBLFNrb+
dkb9s80GbQetV+3n1HzMfadc9fmIOwFFZxVO401nW7u4uzyPtI9WuYtji56AWm2SxOXOLInsFhu0
F7BMPAw+dYhx/xBZ9tuMRNufJ+7W5jBqY6sd50ubTYFtoipcEkH1eAJKRu0WHaZkE2ebLDavTRw1
RYg1KxOU1QLVOdY3q812pXVVGN76Yg2Z+2EFgrR35C1Cm0/0AacF5rBSUPwDiWBVxIMAWA+JvMvD
fh/q6ljW1i7zWPvHaNsrdRRd5+1Mv+EtL/DT6TlyIViX+7RQ13Y50FCW0w6E1uILAAEyVUXJoB33
PTVb45PHqkamMhca6SY3fcHPLY2PyFUn0+A+owDx+0ANpa4pZ5bjApvbIpaPDra2bvhQM/JpImIh
UlXtb8dSbbLc2Q9tSE1v89G098IYHypHrdM2XFf2Q1lmr0MVPRclYH3nbQefPBuREcEqDi6rfI2i
aBJJs6Z01lpPI5rPiubSqa3tFZoX+te9FwkLcDkbUlW/lm7zzTHCkxz7FRIRWkyz3WixQWpnFxMo
JXW1S+X4dRjzDfkUx8EZXpd67xvRrqwv5c/N1s79Kzu99pfxbZitq5bgduc+UstdOfmnHv2K47Rb
D6dAEzdXiprkOhxS6gcv4rKpOTUOs80c9ec+1e+KWTed0jxAIs/MVNFSVFt7dMnrKj13SxUCatXE
IXopP1fBXzMb6jvtnhE6Vs+5mpXLROWf67q8Ke3mbhByy/lxhqRaual3KycMeM293RJTYuQTnoTs
hvTIjm5q62zoed01lr0eKTtmrioDKLP44M+v02BsQ5U9X0JIHAZV2ZonyLQn7cRfqsLBchfpaDOb
XZCZXFq6vy1N41VHMlsPJem/HfbQubdvXELK7Xjt0Rq1QLjBGIlVM/mH/lJeqhhe6q4/IhHZTpbd
7Hpb3A22+aWuXtxJXU3K/+STpNd5l95bCKxX6J+Q0WVZtBnj8aOI6dTwqhQVjeOci7myd0WV75fJ
uqZk6HZUywa1e7xqWjDzsB/TVe5+U5rsj6afnzQh5GwUMc3IC48BH8vBf52YlRKuMiqKrnDSBguh
kC74pkC4R7sygiNnuC/0sAY8vKknM4is/pRyB8Zi8lbOwBXQT/IQXmIzlXodhhs/q67nqDnbwnvw
e6Tdjf3ihJBfHHvcGQ2d8Fb1pV8+UvVO8923xT5pIW8NtVE1+A/H3t08y3279Oey7u27pky+TnSW
l4Z8ypHiBNKZN6nTBXBvQRyKaznqTep1RwTRyCeq775JcxTdFGX1YiXuNyTL+zwp6FkypuvIpP9q
DG8qFNOomOxLJQfb2rKyOlCnNOE/U7jVZn8wtUtOtvpa1CidoMwOorStYMxcKxBje0ZottPWQtVu
vG+a5i3FRNVUKkjnZNrSC4EPorF0ILgasnw8iJGGUTpWLjVZJYsbbce6hQ3HI+oFqD82wmjwM49Q
3jKuvgtYyMoKG94m4x6DoLehmlWttDt0a7dDgmiO4PnaLQPkZY9hFdPlnTJs0ZgNWnxd1fXTsGCQ
mShTPpI8RDv5LJ+cfJmDnqT4NYlYH13lPJSCotSiS99ji1nS9sp6x2T6BQWru7LC+iByIGHytF6G
sH7N0wKcEjdM0MZTHrhj8pmztCIInIxjWJbudum9fqU9BS9a3httIddm7902SVLzt11yZ8r2Bgrp
vETqOnUMfBAJ8vSlqXmiWkJxQFzVKmn9doUl5VUojgHROvne9eJxl0Dmk+A8LTsDomqrh5LisIp0
0difaL9TSXHMWgNX26zDZ9OMHuOaCDj24+nyt/U3wLhjxAUm9iD1W94cKi6EDClUCQH2ekBr2+lP
WcgEL5roLqMVexqt+4KySPiUTajbapVJAuTK+pvtmrS6LVsS2c1gdi+VchlI/LYZw+LsIoA5IPix
166Hbn8a5m4bq9IPVKndBz04KOhxgXA+HGaLJDSyQBEyltNtF9JhHKkhvNJljsnKroR1QmVcbKuc
cLvEHwv0xpV5sFIKPWVdZ2+hN+UHJZAQudNnhA3IM5Lt7PDZSN2XUnhXo2BRaq2jkvl3j7vWnvO3
ODS8fTmXKed0Qn3QZA1vuR6fwqQ4CEexukf2kXwiypRJMckM+8oa+JhPhXViNKVim7Nq3eQ6SKth
VZF1pyQnnGuWj71ZGf5mzqj8JC8jPnC15MJl8zAhyGppMQqX3tYtTP1uZpO5mdIh2/ns1ruoA4PB
kTJihKri8EAVHE5qg+TfoPFA9Q2ePk6PkOqT8Dy3Nt2yNQFDuIZQ3rrWUx/GHz0leeZknmgevnb4
JHpt/B7xUStc8ai91l2bVboJqbLPmmKLTjKCljShRmjRCMnixLbl7JO8dLA2pE0gw35T0JNu9dFe
meMpavpo1fjztjLFhJQZRL6UBTiufZ0wquVWcWxG/c3x0412hqOv7f2Qxyen/shU+GVqvdthpKrX
ktves45u06+GHudMTxaoHto3+gSDNss/mnS8rrP4lM2vkdsHZTHf2U50A5n4IorqqkrrvWRoQ/AY
5NRso0m886hgsPWMIlnElL+MV9ACt3aegiT1t9HwXE/JfVLRXeQsy0Z61QuognNwGYkZGMuWK1Y4
QATKjrZZ1Jlb2qX1lYgZT8OaMsJLZH82n8NpuMks/47Hch2r9hFrLkFp4pvD3Ef+/fMYE0uJUe+k
C30PJelfD9iynugpNTYIv9EcEfcNoba2RfOakZRjhIJzl4ookRgEwXBPrbB5nJI2+TIgBw+WepyO
bazvQruKN9Koib8s6utusPTK7JeHJYMCHmlNSCfx3BXmTTSFbmCVFtMl0cqoxeuXKJ1numvMe+G3
DRNR9mShlOiWGggiqxjfe3+bDgj3IhNWLoq/t2lTHkJj9M+FX81AOYndU1np7Rud3irromf3WHb7
bVt6T05Es5XPyTmk+XwKF/dgI5wFGIJly2PFxWAbEVtiQsCRwZBjYRLqNzKKDvESsyA67kNUTA+J
zl6GmpH6v3A+PZiXVBkHoP0v4Hz98VOqzOX7fwfz5S+QARdjPx5e3+V//gHm+xhETAQQvmEpvmRd
2gJ/B/MJnGF48XBv40axL3j9H1C+CTfgo87w0F/89tX/BMr/Ecen785CyUuCBP4UByBf/aSbbWc7
b2MiGlfTwL3md+3Ub7xC6FucUA0NWGr6G2fIj+Iz10I6gk+GhJiLCk46P9uJJVc0wQ0xa+6UJevG
dJAGWuJjwGix/dM78C/8Cj+TFMjOHGRuErMC2Q3Kty+Gnj+Lgg3HyxKvIzV4qWYrMjdZBTZiPNBn
K7iU2IKHoghi9yKP2XAjGoTfrr0ckhcfXN6oSwY82EaXaqS5ZhLtZ9VRduyaY/sVVdkUlDmuxD1a
jkuzvLKra1eEFipeBLZrak/Th77zpNhm3mR3a9GrzL5CZpjVhzjzR1hts+oprBO5WX5OZlMwxZWj
G+2UuyjeEcuYynpf6BaIocBElq2R1IbdOnM8ALg293Lnmk0/b29Lpnxr0wmaZc60r0yffUWjRaOX
yn3Pk6l0iECN3NtI6vBcQZN8ZoCrOiikmY+Q1201T2vELYvDMJlEbSfha2kpvskSIzyXy5TaPpNf
2npEMLMuzXQFNBLIdDS5W69k7qIQEDhpqa2KhSIubJkYrHFJGv5nFA1m9lqIGA9IM4o8qU/T3NMh
PBnwSmXgh3Nunry4niosdFPpgbYhXl5UBl6hWtK+kf87i71BWFo4047y5DShm1B7dNoQS1yV40sd
E3B3lpEoikdvLOcRFKJEgo5DqDYG48kdp5SqmQoLZ5sFrg6Rcm+8kcUZN7YhS6APNYmi6Si1EBgJ
OGnr0bc3qdE2l7r5XMSVe9N1tcrbOy3y2s3WFUQbkhtjDHNohdxBOn2Rkkt3uXW72izSteYgd/Ob
pXd74z5sEUU8R4mfLKRwV0gt8Iky1b9nxPSBlvgdDbR3/ACIHNZV0vaywA7qtITwyCouERXURix9
n4tFzvU9LsQ2v801nYJhJ0W7bU09sKM7S/NcRzMfonpo53xL2VQpSE4xVAFQ3ftUeekmHtaKWxH7
Q6eSfD+ksPzBBLoXbUc8oZ8Lyvll02FIp7bNqNBj9k1eQjLwtxmsETPgenSDoUKDc1ohUcuC33W5
JiSpANZxmWwZVnz3Eo48YtlyRETHSuhLvbfHFikD9yr1bkUOfOymA0MuhB2/sALkzf46mnKsjmOb
y/LaVPhQrrJhqrOTnofYZvgz0AgEBtXx3GJ217b7sK4v35pNNvYtngrrGkWpwbg6xbgpN44nkTIB
zqbGPgH3LomLclX1zSgzJ90Dxs7RqcWwPOJoMJsPiG6J9Vhq6uTYV4xjJUA2L3M4iP1ybCAMun7T
Ug3YmJDz/oJUJZw6ofJtKSepgi4d8mFH3pIbrTvKgcxd2xpzAVFa0a9hx3O1t5Ch06CuSPJbhxrt
Fe26sQQqqQQ9q7B4bbrNhx79aJPIYg8bq4xt1BXQhJUefXwuuPZwxvuV3+4rwLTH1Iys6BzyIHs7
WSM8f4gmh4/vRmR0Pj6VZTipvd1NFdSq7RSyTl6nQoiM2AEf2JuY+AKVvzEtQu/nlh2ZsDAL47mh
NKnMdhKL6qpg4Y8PsNBZvWPriL8WRC8tQbzI3FqpDEkGCp04umzijFwT4QcP2syGeCtVJTAAeUV9
Spfp0oq9jHLYDDktJJioC8Cl1CTm7oFP5ejS5yVRjoPWgzOtzC6LmHacyeewfrWIFcjTXVP5GPzA
Yi3HvA9jc/GYQb1pLt9i0rgt65U87sjnc4nSi108WueVLhCcOKZhgYWV3eL141c6qoq29jBAhURJ
fAy1DLUdBfY8CGf8Ollxm9df/jsf/T4fXRLx/v18dH6fS2zRP8gdLn/itwnJkb/gJZKgPJK5gFub
KeU3uQNfMS7xMhgJ+G9CbRBC/CF3MK1fGFjkxYVk8RATq/OPGUnwNeYLdI5IVR2+avxHeocfh6TL
CyuXxgzk8j7iC/6dP84RArTcslPAp9L2410iTfuqV3G6lan9GXZevv/Tr+ZfDC6Xmev/RfOXlyND
D3kaXWI4kQx1GaH+5GWi2H1kE6ywAbSME9SAVrD97H5//Sq/Zmr908sgVkecf7EROj+9TJyJpRZZ
56/M2lcbl3XgmIYG6Dk/1mlOonQXtm0B7QVwAcPqDdfkUll/Y0P59VV+/ldc8uAwaSA7wy/94w/b
TLXRTxXlpXnVlB9JZkR3S7pbkpCMgLKUX9t+INa0zNpjruAwFjMe4H0uyrKiSatb5abWm9StuTJz
O7d2SaiHb82QZ3e9bIbHXo5JsKDbutKtYJvj0DdP0CUm3SFQZV7sh962nxrnEA3DxIQiWGzr2AjT
TWKgtKjtpPvkQpC0RWnUoqyL7ZaKyJ6Tphjflma+dfwqvCaEn4iBLC63IMzjoysseE5iLuhY9iiN
Mcnb+O+udYkI/XXXUn8peT+/943u3oufVO+XP/S76t35xbMv9kSF9P03JdQf54kw0U8xd7ok4GC7
NvzLTvD7gYK0io0BTQjWGJ5zpFf/OE9M5xf3YmDhpHEJZ77osf4D+dSPz7dkL2EZdFjgSBPlY29d
jps/Pd+W6hDu9fpNeyMVuTCP4NnoSv768b48vf//XP3+IkhPPPtyCMrLOvrnF3Hy3I2MKXobvTTe
FzOPeauFOBoVw/Ffv9K//HF8Yg44JtnpfvUp/+nHieTiZ/7sv5ozZOJFPDPcd3NRpn93UvzTD2SZ
rIuXNZX8NM7iH3+ghSDTBEDvha0tx81s5P1jOcfD32VnX34vP/7eeBkfF58DsI+c7uc3R3vaQzj2
smCvXCUEHj5HhOVBbVjm2keOvQ1dt9qnxZz/jbP2X70wojoC+TiNOQd/Oo5TPoB94xgvNrbOtW3m
rK1Ge2Hx0rrfqDRHITGr5HoWuv6bLMmfkiX4PLI0sItjEOGJQTj442+21KWwGnN5qS3aAr5M6HLC
gHMOgr3sLWHsO7vg3FdAXRkzrtW5G9TC49+1wfzzBxanHoYIMjtd7sCfL1kFj5ItlfVCvIOzYX18
rCtw/5QspL/5vP7zC138T7ZpXDI9iJj+6R0Gno5nN7ZfmKEJrellvRmICA38CZDsr58M+1cP/g+f
JoUQk/9bkiYCnPOzIbRQQoxGHV8vxM/R4eyAJiDyJqR25ZVV/qCb8ZIpE6e+E1jzEB5dP4I3xCDo
IaGY8bOuEjVYaAe7ERtLUYbJR4gmAgFQo+z3fOwSaH0TFWSwFHURrhXLOm3xPCOUSc+LhXOh0R5m
fzQ36mTXBbCnFw4+jrgFj9xqDFvzE/+PM22SYUFXT3wQqLdtpshpkL/h4i5q2xU7ejPt9hTCrJ89
ufRXeiFWbZvL1NPbkS38HTTCds6t8MPijjyz+NlWJHcRYDkZ5d6CcIAdThJW8tS0B8gw1ddbh6kC
UoKOFnqAPNN5UEMBO8G411Wbag4xZ+fjkvoBxufyK9G8iSTuIsnQjzpW8zgPo+GvVNUIuJAU1H9f
6ag9VJBTRrBgkpiCmvZHhfa91PsoulhRELngrh4kaRKPrpHCBC4FlgqyAvXwFosi/toYBIatwkZb
aJoYnlT4bjaeEX1A6of3y0BC2PXQK9q6pqnxVByYYAf8YncGRtj6WHeWDcbkeOj8jfXFqy7uMMy1
KlmZ4YSPBrIe+fyS3jLTpRQuBfS+ZX7mruyw60wBOFA1OLqdaiQG7losUjTNa0VdRWLfWYuDg3Rv
jDJv7xOjMRG5ZQjjQ/Uwln7ZTTu/qZs56Ow+7fQpN5u0NramkwwWYgus4pX0iFjDGYgSJZ9dHDWP
eRYBBHeE0xmhyZrpat58fDkyRgsnTPq9UL4qop3rZ5RqNi4/7bh9Fa2ymog4zCnksPmopywpu0cc
TEvKlmvkzfelsVGvJZaBBgHVRNdU4dVgR0U/30pLJ8ogj7Oym2SHQkOO+UrmBvjHF+DIpKzXMrxk
Ea7KurKrtYNoH0I8xzRTH/y6JQWq7whmuEalkhqnYSCpateixPs+ziVyCGk33tnHtVwdSjP3nu1m
IN+vc1T2LckQGX+ndLh3rtv5kjfR1CHojhUN4qbzMh3uJk69+Gn2Yhp3AJ0Ma+c2U77chqUc7rgW
JNxIFcEkmHXBHl3iNNgNDQFAyLScxeSXYeE1eY4t8L1dvCggjA7gUe3Z3ZsBBRkwDeaFyExOZhHX
LwpJLA7KpS30BuDLFEFn+oW1E+PkVh9RnE7dVkW0O60nT5l8qzMZ03Tpvu6jF5S0Q7PtfOSJX+ax
G+xHcxlCWnq73sy23kzu2ksyp9J+RE1ixF99zCDqs9W1DfGb5bOJqlf2uVU+16Xpi2Q18bj75wT9
TYrzrUv87jz4XZ6RqmVgRvJw0DRD8iVddAMqBZrkjo+zXQLrrsoyQnjDdG3JK4FNgfcyJvywMBN1
O3u4uzYY+3os1uOQ3VEckY4rUxucOoO06Dc1xYBxTSctC8/cV3S+U8IdB5XZZHcmQrPbHl63W01k
iPoIlMm4WzsyxDySSG1+72t+odtWk/gaFO3gZFiqXAV8aJqK+LpxiHHUWk4bzCaakB0IKTeszifw
BGtS4V2E/e6pnerZCKZC8rhoUYYGvyJ1oZ8j7RGm7gzDYxi58kvJ7lSsnSh3orVfXuwTQ4KdbmvB
xJDNWOCDC0gIi8+E++jXdh6pfGniZLo1nVjaCN9ECpfZAhUHuogGg6oDmd+MtsPRbs5aPhWjFb15
HaFjCJFE+GpYSfnZZ8bwOMkRC44bW8m32Fkg9PGJtG9KGMa5qiWhJmanYZb7vjMIaYG4fi15+5p1
LRO3CoBDhFxBnPpv0i80oBuC1dMyRx3MZjG2z+3Yxq+zJ/OP2ELYy/1R1B9dXhJPpvRYHqqpKPWO
bKXxupjMJT+kwiFBD1LYI+nRXvSHdHNJs/mMYFD09jvo6aSoC0OjihC91g9mmrVvyAadL70hxk9O
qCTZlL32vTXXnKmDBG8YTOLgqe04G0tPzV3sfp+iyVtQcxOvtprq0Ua4ZDRYBTUt84J+GUDWxXKK
iRdBbL6qmBUJcZJLxpo3hqbY8kOjjMyBtrtdxsMBmOZ2M3wk7Tg8fr01O2vCR6lktyMYUWNpx9PC
LDrf0gdvfe912l21YhgfoOTxLSkuVsj+tLeolSAk47pMFqteQ/QQEF34CyEztqgRiXlegzYdVxmJ
VWXiTZ92Ublp4CAkoytkSaPPOXELa9X5sU3SIaa0fAVf1CVBMwNsZi0GT2KLx+qjGSU2UDwHvC90
I+TvisRPcw38D+Vuz4Uc0My6RbtZLia9dbRUY7jjuxu4Bg/SdUOOVU/MlBxUkOu2SPAjhOkLj0xh
Uu5RWHFghQCv5AF2Yxq4ViVRNelp2f46F/3X9fO/NmFnjM//Hgh7oNrhf87v70337YfWit//4O8L
rLKBvYBmXOZyVgJm4n8ssHyJYGfYs0sA1/+xdybLcSNbtv2VspojzQE43IHBm0QgOlKkJKrXBCaJ
Evre0f5Rfcf7sbegbK7IVEmlMruDNHuTtGs3kwQDAbgfP2fvtUF3KMrXPw6wts/Z1vU9IUFLfP2x
fx1g+VdM3RxBixNi/C/afx5V0DTpwGxtB2gJ5UDTfX54YDDIV7Mlkmjayhjxva3GXeC1rxF9ybp5
bWIrB85bvSTMZ2KWwQ6Qg/Pc06hmc1DZG5OiuZAqWX5yQvx6RPim2t7+LoSRW8EN6Ib/9ejvmop2
pngbXWR96AxMP1ZnrxOoBZePCaeJgyii98gyoQIX6zPKrGf5ZsCWRf16WcVy0cVJF7S+u8Z/Zdud
QOszEaQV3wTxWjyBjYvRe4A+xuDi2Yq7PNSTLg5ePrZ7xu7ZMYxzdp3AX5Es57Le93OCyWDZKR+j
hNWsy0FKcc2WVvz+wf8d7xPNLzaNzzyCTf8fx6G6/2DIT/kH4B0hi//wvRruPzx4ob7+97+/Ti6+
OJ4GiOu8nRjqNhjhH246+zcCFAAQwHBUGrQdh/I/u0HOb1QDvDF0fHxeta2B8oeZjgE86Ss+v2eD
rHNm/qVukPcIeg0X35Vb65uOAxeEMvmoBSr9NicLQ71l2DgoNGQjIzRcpYxbuid+BWz7M5LwDqGg
qda+6d5Lw3BkOcRRVWIDclNbIIiro6MSc8CyT37WBjwuZIB289TLtUj3UeO6xrl1KW8q5xilmFQB
5XkZz2vJctGf87LF242dO6tCKzKqJ+26lrEK+2h20XrOqeJXDxbZ5chja1Hr/Mg41E5QMPeb/C5i
SciPfr1UvTlOjP5zfdYIMTEH9gXSdubjiTpYcctRt5rXtN2ljK9EffJrVWOFzpw5RTgNxRdU4xrP
U45GKM/0VU79NWDYiLC7h7iuMQKExfZdoqJkCHufcVwTN7XXecNxWcAO0C1PZJUetbNtZQyHeJPb
YUaEVVcdjqM6qxCRrXIoAUXVnW2wniCf3Md+Y9jJgTHh7p+WttqVfZY3X9waI3roMuZKGIi5HIQ+
ZsOatLcqjusO3a7nISNYly7Hrs1gfdgIYx5u3LL1m5UI2tn3L6bP/PzLUsuKJnLqxMFwLfpyyA/W
lCBSWpwiH/Eg2vUbYnnIWvU7a7wkUYUObaaPx3m9KNpnQ0tRhNNHDi/4urzhVY/n0b1uLZnnC4XM
4N5Qhw0plnj6ARQDM+q1Ie4JVh0qeleQpib+PKdY0cPXvVi7E+YZ5x4bGVGLjd91BTZ9II5hMSTo
jgxCwuqqFH1cAyPiP4wjF8VuG9WbDmLJUrwJuRsPV56axBufWTsCXfgcmCc9uzHuMV1L/bxOQJgx
QQiw34Muz1FICwBe/CxW74rR98oHttuFT6nHag3eUJtJjQ7za1Zh7o7erlgtx6MBEtvJUO+juU38
XVlEMXLCWhZ4y5LGGfynTFTxwuwd3yKymGInvZ8iFyGnVhUKmMtoe7P7IZ5y+nui2dISd2NrAeXY
o30YnUtV96ubnUag71PIgbXG4gfkowY72LhOiPHKfVpBRo6wcPk1fv4s5o9a07oh7wDUJNN5MtO6
/VIi5Dqhz0V+OCdZ8mzAmncvYcdDqs/w5uziAAwIwO1GAOZZVIpWmZH4M95YziAlUUS7CTErZ5Al
Q35Mspx5SpeIXw2kgX+ZjVGHcmRcsFgEg9u8C9yp7Smineg0WWMpwzjrzPuqVOIFph35fhWTft20
XdntGHNUT4ouru2zrwtcbJiUBr3rGyf1dz2N1ylMBjVL3pCMh61oColIpHO02nF2dNewFT4qQG1I
qaeyVvVFekUNuFXM4x3+s+5tgWKhh8SacDhp4K51RJDnPCo6UeO7VrLE7LRYiuncCIm7o1ut9agn
r/Dfz4kwNX4Y6UbzU0OVY/ZOE2PB4kRdkqJdQE6rrgwnreHIUrW4IXA7z7yomSESCBmbGlcjhIQy
2MfQvS3qYZXJbMCXj1UF+x24m/UNs3MrubNMYLByWO0UUaovzrLOA7p52cqbmBG5Y+96p4va0CWk
hAz4tfHiEzjMRNs8pbnABSMnYXeXmdtRhhOS/BTTnN0q2JOWNJe8Zo5/sxBubF3z3ib6ipilCgTK
FLRzBwGrZrJuOQKt6d74I75R1sixjj8xDU3G93MQYXn0JgaBe4xAtvWmAlLvLElYNF0K+Mqx5gVW
KqjDxv4YOMpf80uVYV0jGiF2O5GdgylT8atV9N7TNC5huJtYM1gXoy6exH0s3ZOjxq47NQUMG1W+
xW/HQhaMYHtRRzFWh/n9QsXsE768doaUcw2eT/Mm6wFUYH50mgGdvrKbS5L00A0UL0zyokxGQPvd
WlToUdwU1yVBBkPKt29QPhawy5ODY+Ag3oHoJADAJ7PsuW/3Xrrvhgj3FjCNjEYW9JsIY/lU3kZj
6zDhp+r94IsiAfYTDWDZHZEQ3AqxFik3eikCupDL0TRPvdrB/t0T6NJPqipuvHbKrF1GM3izZLj4
QPKkyG9xQaxspr1HPbqDUOQ8NX0RLSeGoiVGxiWJ6PikmCEywmOWC8Y3zBtCmfZzr1TzVhEvveAI
zfQNh93mJmZv2h4NIa7KuERDgiMpyM5rHq0dBoB+FZcURAZdEvZdBzQMi8pRW7WKj5DwVQEnvgFK
eFwXM36w6rK53/Bk+Q3j11Yds6FqcNBmASbSrcq38WlMmKiKuI9cpO4IVWh94dBBx+3jcSSDIILP
RZzGZlyuAV7CQCEsDn++l4ZoU+zr1G0XyLTam977Hk1MGitBglG+agA8sn0DDYE2HwvOjg1O2QU9
/RWi3c1Xs6Jm3Xk8rufcBP10JAnde7/lzNA/KnLdtAfoBAZ1NdKq9Sz6wqx3qu0TtSdoxD0x/FL1
FQ/UPIRtMCMi6bpJvfBF26SHbKZLpaICZYY1mOXKKaLKD5EeAaNxm2bsbocq6q5iN7or2rXmV5ZT
cRsEdBh2vrVUH8qhb15OVg/zdh5VhHNbOWnl3rRgiVOE4ZW9vFpUgnC56VPCIKPecZ5KJcFl9G0G
pYysi7W+ZPQG6j3FR/KclcR959a0jc4gEdLPHt8yN7SkVf52JAlgeFUxb8TepKB0M0MOEufKx9Mk
TgTFtWj4jKaLkQclyyJpSJ59MKrkQPJ89hrX3KcVbi9gAkY72Z6W9nqzdZ85sszxi9aVWGesxBaf
ImzkJe2OAQ13TUoq5E7u9Z0zujB3oqnbohH8pHupJlvcd3IYcBskseZ7Fe6K5I/H/ai9ssz2fl84
ZK/pSgNyQnixo44jKI3hnnstjEcDF7d5NSLrcuH2gLl0Ll7JjUDPJTFjZ4jNb5LY7hO+t0a86ipj
07ggXEFjsDXUidba2OluQokWH6qxT1mODekM+8xe249lF2uzi0RiPuCbMVeqc5M31ljVd3aiFueg
l1xmrHL1eJPWnoaPqRlw7GQQq+oADwJGAtO34NIzof8yel7ypNcm+tLjp3qLJl82p2V0vZMqBEJt
RJAMWWs/7uBTWviJQQspYNJeG70W6dR/QVRXR2/aLkMP14qmnA/BmCfOu7lwyvElrZVcV/uY3Ap9
ctLOFqFVcFZwfzKt3U6m/zq5bkcANKo2M1QfECBcP877305rg7H1UosPtUsw1MMbpllaHLB7ITfU
uSHOuR07+1evyQCcUwdyEybaQkr34TUdTkyj3+M50nZeXku38U9rTvzqgh/lkBdjf/jmQPbs90/z
bVzjwzEjn5HraeQmrrNdEM3xw+t51pyxKeC+qZf4uWK/3XOPh4Od4TCL4VyFZsaV6mBbOyC2GX8y
5Hw4pf56dVD0cJG2ETUT+EeHLKaoi0lsWtpzrcQhgLC2n53q/scf8WFjZLsI8Vc0ZraRO/rsx6Pw
zDRVMrOY7+hkqz3z2layBgvnEMM7BeL3V9/oO7fz+9divrgpnFwm1g9vJ4LkPu5SkoAGiq6Qpkv5
BtEq9vkuYyr042t9nXo/eD75YJILIc9iBv+34bRlt9NazIzSOCZCBlp0Rd1aCpi8bcuQzhTTAXu+
FeL7gKtZuv5HfMgY1N2WgrMhQIh9R76Z59Z8YAywXK1W0y0/+SP//g3zN25jVgXfBmX7ozH2GMdu
nW/pRhk8ssMwpsVZWtkfqvJ/R6/lHxagYWsesb+ewL+RJm/T+G+kye0nfu+xoJBBO0AvhUYm0lZn
C/f8o8eygYf4fwNbS4wL3tbL/LNh6f6GCoaOB7o6FHYPOZPbtoIiAS62zdycn/oFxY36uoB++wAL
Vh3gu4rr4bj4m8ZBFz2ZEEO0K8YsbebTImZAOOjPRXBZSVDwb8m+qmjHj2me3AwGSFbomqLrLxlj
B7aRRgErnB3VvdQDkvytwxhPTwMY8DHbJHYySiugZ/5VY+wqY47uOE7BwZEhshvaPU2/Xct8Mz3m
ju6ys14kKLJGZLW6kVVPDuASQ4rbdakYvF1pLFj6tSJkeI+jCbTODHurwi5lU331RU3g09Dn7o30
Eus9ml1F52GAVE4vQi83sg/i93mWQkFCErdAKFJlw+8rZTTt5JRv0Up+jIpFkoNTorafkKjBEs/S
vTtlxC8tCjzQLsn0BIAzTVpgeqNCOKvIqqk5MeVqOctKFm8D1He3EiwSFU1cxE+71QQfEuBRb+vY
+PdN5AQdZnWP8j/pNtfXMgy2ehs5XPJNbLc4DTI5zeUN/Y+gvJpGth1aBE6kw4E2t3+RLBb1C3fN
lAnXZp2cQ65XEKG60f56ECOdBaZ/g4/CGeDEC4/4u/UGeO7wJIB6MfMdWgXgX/Bl61XRRm3/tO8j
UVycbPDxuyonv3aUOxuaIdP8toojwrnawKdc55xcRa9pdI/yCDElKc99lHQuZklsloc27duPHSon
jGitrz8lCkz7XjBCej2VnnknSMzzDsB3zWnw26aFYFj5n3osqzDtJuqOE54bj7aXvZn/KsZtjAAp
Uq457qOVttWweMcuU1DYcwlQcycWRXVVDaWrkerzZ528Xs1UeC0Rh6aG3ZuMFjDGeUrTa3vLzyBv
of+CJemVYWqOM763BTgo4wPUwBWTvhimukq5QYhgisJG+2itJLDt1Oq4b5x6RpeCX7ZcGEh53t0g
OXvuxmzAXJbSPYfEV6jA2kXOBM3PzOX8dq4IwdlD/Kg+OcZCruq7xi5Rd3jr87ZQDMdnG5TP0XFr
5mZkQq/5nl5o9xkYa/QpmsrqqSY76mNKHmpxpOM0T7tBtxVmhTHycv6ZclDhzW/hqginO0WCszEd
koBMWs6D6wdpkb5A6Ydpsm07WC1sur4JRYc7DqlnSyGN6TirrxzTuf0uRQye7mOvZ+omIiaNdG/A
NL6FmBxtNmOpTw3A/Ora84d4m0iXTf+iih0JagjrJAGjBhKtnXnOXbQ0+RPbWg2ovC4X922L4OIY
pwrFPkBB/y2aAfXcIPx7W2sN5XRsbJ1ekFaY+pJMRfm0LWpBx7DgJMcrp2lW4giJ4VIsAt9t124e
k2JaiV1o/YWzl1vjLI7muXg1JTETdE7V6/Aqq4v43ZBt309QUKYzFgV6FaoF2csO5xFNjULNdFgS
lwQ59PBxexP4WfkKPpsfHyKdLa+hnrjJ07HsO8VzqIb8jqZIhyRNWAr6E06is3SSdjptMj1zANw/
MwTJJmQnA824GLNlUfJCtYq+a5XKLf0kKmMM1gOU8J219atCWdllGTYjfMcjA3Dmo6R7bJ8uYOoe
WrKmpVfiUUJQRPd8ByEjIO1jJVUo9Ds3UsdFW+M7S+j6XSnxO5DftYUHAlyItzoyJeinGHx0PQTQ
mHmndK+eFn01fex90103cHCwFwVeBVxuaWbyBilX73hgMQgv5PYFu1jKZDqkS6uKMN0Gaxh++g0u
666AOyM5uLARlZ9NB+SATfIUX1ly6WiPMKJ2dHyXQrmjdRutw7FC23BDW4mvABc5iP0ybvvyJoJV
W18jrMigaCG3Hg6SPYhj4upl5ZGQDRMcFOYaZKItD8WQxnO1N22g75ANRGhcCHNSYWHY73is5/Rd
mgIgBaS8QUwCXrWXUiogRCuZzVdR6dj9IY99uqOxbGAjsJoKJlyioB+8tFgTd8YqwebMdmG1IXnL
GLzrzClfpz1taBAAwgPowz+WvZhhXzppHVh0bAiu2I2pgOZDw8d7l5gE9VBRRyQXKPx0h9ZuElSh
Wsv7OUhFS+vPzt7hyVGiusipBxr1OkKZ4uDBAit0PxFveUuIFaYPx8be6vU5dpoINdaXbHaKW29W
3ivHStd3xeB0nwjpTTIs9rW6t/vBirbZhHg91xkUF7fv6i+gWJPTvOr6muTJ9X1qO8NNENn4/xO6
2PA+2qyrQ4zttDjAqdh3C/C0N8rLOO6WuoYIMvHTb6PWJaeKeREAl5TA8twy4xXK+pSuVSrNaSoy
pC/JqIOn0ilxRmeCQexupHmT7FAAAqwyyWhfPHI6pgOcDNAuxJIgVACaMbq8KKN6mceWwFvcbQP/
IpIGhVwWN6Da5w5NwOjl4iYp2uRTP1s54ThIoyQUm2LxEa+sNs7uFJXebW9Mg4CLJNIFWyfqhsBm
j4fB84F0PUPjfF6NPVwjMCln5pilR9/dUdPgP4nxAuVPVGyNGTvLTKzpS1WkJg8nn2SLUOdolc9D
bnVi2gVxKezLYnmFeN4trW+Die0KvF3MrivsVm5zA9vBJ4UPdFW302tmf9J+PE33Nv7o9km9BTeF
rMAlKxORgOCup5z4FX6Sk2GxJO5HnPbZtHfFQi+LpQiiR9jSNIrCdTYiuvQDzdU3ajWWPPQWaoaX
BuQXOeFRRvMzSqeYfhf+JcdmxrVwYwLjgAJK1n6M3g/gY9wD0VDEmdZD7et6N5JzKPF4tEXQVscO
/6D43OYsY2gTmbafUN9C34Uq6DGA23kIHv0nQcpc6ovBO5rTiuwVSiwXDP8NCpy6u4kAgwWXJMDO
6B1KaosZfJOoRHFMpmbQ11CjMRzJNa5jeAeyiD/WndUFYWJoKvPVeaXZpxJ898FJhmg6z9EgSast
ZxrU98NshuKKg+WSP9uCvmmiUU5bJzxNBjhGszCWBjq96nPRWnQQW3JC4dtmK/mI7qpS+zXzHyc9
xS3c2x0Psje/osMMS7by4Jtsyr221e/IgLHfzpE1kyTrD9EXMfiuOlV5hrQKAMVC8ygSAufdysMc
Gkxd5ui3ozbnqujy5cI9z4f9IsYN7EJOpHmasfAU10nmDJ8tyugbH2Hxe10tQpMZsuTpEWh275xc
fwyWw1SllQNuwab5XHsq9sJ11anPTRvr28bvLfdAXK9gtqcwuT+x+GA4PC3XphlIqT3vuoZ5HWtC
Ohy9EQgVq4pI5T52AZ88NXrgNbfhRtYHSdnRUq0NMRQNev6IrjESfGldkVPBkwBL/U3EpntQg9My
RayIBwo5ns8FNchoihMFAhSMFjCFvcPsyKrXsG++Ik4VuS2vavuyllTTx2HRBtreNKFFK2kDK2JC
0+yOA3HypWJeke+LURFpH8xyuTZNhC+7p6Q2IemnMt7VHTG4NIQUnpmOnq5/ZScxt7jTgjaa3SDy
GlScC0SgHRm6lUfbkjFXLpJn7tDFw6Xy6pTIY1y49bVEM8HwIyFBa79OVlYxNKgbvc+rbJXQIoa8
umFaoaCbFn7rXOdBDRmY8YKVHMZBYyLOanuyQkvwLWwDHshoNCx98GD8siIUQwv70kjskiCKYWzv
46lfdDhlybSgbw+mT6O1FlTRfVJ/jhvEXIc2Ik/7I7GockG1BvKTPblPyWlHGtnX676t9Qhb0EWy
1tFNx4zKjGH1GIOMWHPgJBLI5cUOnJVqdq3osCyMvhGSV1o/9Vnzo6u1Ii37VnflnL2h/T0PEeQG
MO4EcVL8y5eUnhmZMHHXlEQTfD00///+wX/iVftR/+Du//4XJ+P6gUjj64/83kDwvN98hlSapQr3
tbTlX5QE/o1jY8QgWIn+naTB81cDgfHYb0wSNjcP53tmk5udp685F/+f/7Qc8jcRaSDugLuwJbG4
v9JCeCQu8h3+JBpgyg5cBk1bq+9hv80BCaOynrRtYPaJdaunnPGAj6LbCkfGZ/roLhbQb4w3GeBO
EnXocTuI+aCVSl5bjkdre3AjDOAngEzsudFaBf3FJkkBLlZrsuJKkx8x7RovEXLnt0ghSbv0Cx3S
QkQSi5zUAVerrSokihkwkrQXBgp2qbv7WGaBC3ZvcO8M9vgulF3jURAUAdi6dOKMKOPJHfbMCt72
g6oB96T6o6y6+vcO6C893v+05NjNSvTf971O3efqwz3N2c/Vnwa17Qf+VOrxkGnEQDyERGkhIqK7
9XvfyyL/1RcOzx7NSC027PZfzy32VI8usRMgTaElRdfyr8eWWBaCkjY1EHAMFIDil57ah01iACF0
LzZnFo4ahgoAwx8+tAS1+4hN24wEDSvb9xKoomWP/dmbjQ6/uSvf6UdvoTDfzDB+vxZ/Lq+hI8k/
e2xgsusyseeiB8rgBdZNMYy0ByIYg0G/vEcSwtyShIdDMjvHZYqbZ0XqFgg6lib0FxoZgKyzfW7a
04S25hpQKiYgJPHHJbaG01TWGOLrjLYbs8nFIVOwAlRPtrmU8Mh4aVTSlIQN1usNqc/u8x9/tO98
MobDmLOAL9CllNtk4xuHm65ijp8Rl18tNPWGrsXeJvX74HAwR+QrIVYNAVSxofSOP77yw57213vK
lUkv2x4x4nEeLTpqXkeDoyYLbbuKD95YVhSQ8medc2drjf+rO/r1Mh7HEc7fjmTBfDy3qKcA/31A
7vvk4SYIO080h3xIhlAEFYz3snO70Mk2yQqUs+iTibL43dKsDByyRe/t3FIvtLVeMblz6JmUhoS3
ona/JJOfPp9J66p2tpy6jRFbx0A5hiG7nn07e591sw4x9dcd8HDlYlDKzWXAIPHm6238pVXpf5h6
/Q8WSDJQ+++XsRfp56778B9PPtfV52/XMhSMfy1mtvhtW6u2mGvb33zoPG5/LGa2+xtzKoGnFg2l
L1jt/lrMAqz2wSaG5M1w6NWzxvyxBavfApyFnDpYGclDZEn7lR340VqmseUKRMyUADyw/H2PBl4d
UrQyWv3LUAT2h6WUm9bHDOYjlor68s2t+c5a9ui12y5FmOg2J9TbC/EYUtTbdta27XzpPGr0Cb8m
UA7j/9K8ilHo14ug4OZEjGh7gx58u6o4jdOS8jRfGlutIY4oiIwZLpgff5Lv3DTyI0jYonXK0fux
2XEeXB+txnThjzH3isP6uXbc6Tkyp+j2x1d6fM/IoyAaGqGVAFcrv1Z2334cVYkpiTCIZOxChMTF
tFH3TV734f/mMswhOaf5W0DGw7tmOPbQJmsuaWTcl0PSwW4VlTn/+CLbL/lmPdTcL8mRnqeaWaek
OfXwIhlUF8RV8uyV03IaJgN3xu2VKcKcv+qCbK+9+vEF/37z1OYqZ38JFHr6x4G+Th903aDdMxbD
kjBEPEgMSP3Djy/yvU/Fq61xhXsOqtRHI3Bt6gmmiXseU5nvHRQQOzGh7ZOWQBHECe0n39SPL4fv
5eFNLMpuHdkwz1YZeEf0vd7ecJ56Sp9aHllH2p9s0s6mH3j0pRFbhyECUz2b5YZZ+/YBXPFYDvVc
nYtlqt7XpDF9bIaVogKaFGBNIF4AF/PSz5/NagQ0DeuUPduah+6ViP14DRfpjRv+tNCgTe1FhRpq
t3Wu8oDmG+G16hVAGJjiTZ/056HOxfgBX4NnPe9mx+Gyfd/aP/nGHr+9FI0sdlhANs87L/D2kb8p
PJBsRTLdGOpL7510MG2hkL5E8x2lT3712WC+D0uFpWgTwv9NTYCTSBRLf0ZDKQ4WIuf90C3jZxqr
HoaqtflZEOr3PhmXofmG5IXK6lFJVbQLQ9G4A2+m+3CdxuXk+/N0LsScv/zxJ/v7q8UnQx7h8tBr
z3ucdjoDd1SMZs9qXdd9X204LJqt+1++yLaCs/mxY7AfPPqiaJNgIiYL3Z3xSktUfbt0Ku3jjy/y
nXvmYVbkmOy6nvp6aPj2aXDc1LIHDbDL1BD85wYdMAkKMM689ie5rd+9EhegKKRNDUfn4XPnIU92
rbk+Z36XPsmILTvWdUVSy5S4vyTLYccQfC1CgX/ZPPksuA+vhNvSmW2rPFPTgwQs8xHcbDL8ZDv/
3sfBD6Q3FCCbrvfo46QeHsNe5+eJMNXd5Kke3Dyq1bQa5LMff0Xfedg8h9JkOwRpgAqPPg5+qKWN
luJsBelyqieXKYgs9U8etkfV+td7RjHm4qt2eN03qcW3z4ESay1dk51rHXzwGjipDX7sm6l01F3l
jMu9zUTr/Y8/13cvKdnZJQoqwRno4SUTEXvOtGRnGqAJ9OCkOorJLs+KEfh5WQwzZbKj6598Tkot
fu3DJZ1a1IXTENjsWPbXJf+b9U/rwcRMFU69smMS6DAZfCKChG5kz8s2hdHGUUWnaZxdsGXLuaLL
PjKrJ3AOR3LfHahkSaL6mkg35esC8bXurtSsureCSJFq77MEMT3j7892tGOj48iQyD8keR8weO8C
pth4THz9vE9IxkMT2w3PsrEe6VEXZDzcETDsFzvTCqHDYu1g3QV/pO3lY/LBy2xY2k4qrWUPVIRw
PtU60VNnS+xjptj2V9HC7T4QTFe/tGaraY6j0wsCcPLpLFbDWJPgJXEjnEHoQ99yM4BPltOV66y6
pW1N6MmhL6PxYAf5nF7GovdviZ6K3jFDAedWgq26VHNOwpD0enmac7O8LQapTZgVuT/y52TxZwtq
Xxj1TPbJEEFteIxjpkBhmojliV8bFA6OjmAi19VM5gwzIwStQdNiV2naDnkHqao9XwggfEjtmDim
c5uNGP/yFYUcLiRsIjh6AVTua2w1CUPmVb4dRWLzn/Rj+SXpl/y2Yzkr9pFrohdtu0RiH6dRg50n
zsmKxmd8D4oitmD94iAQsd2sB1s68w3CYljGVVAt99bSdPTdsexkuyEpI2sHKKK9NovNSA0lL769
qK2MOsf0vasQTzQ2hMryMOOhSlxQOKiBYUduPjKZXPuQSbZQZFR040vOuPVd0kTIrQ1iFc89t8Rh
MuxwJmhUuzb1/CejztIMdF6ZPycisXZvCG20DuSD2fWp82foUCsyqVPXtC8VNKvo7C/seU1rGnFs
vYnUgmbsoQVEsx73Le/anc9Rm0QyU7lXpJ7krxfPX98XcWkzMJnjN1T9c35A4JZj920ZcO26oSpf
xspYLsCLVr8tF78eQpoXJt0Pi+Ek0+jOQoCRAaTlgTT9xwUz+xjOiU1qopup9MOQZCC3TLrYgDlj
BnGygVNynZU5rzgRM9sgbpqLL0Qosqz1ReHoMDNl8mGdMZTAgoCh96qxeu726qkFG4sBnxrKoste
wHhwwUxwlmTqboj73Q8sKf2Wd1KJvY94nPRIT6w3sXYwyrTlwtmILFHI10xJ5jCQnXWiHoqBE46J
9Rq4ZmyH0aBVvq8hRJLu05llPfpkc71PxiDlRRLDckpY0/pDom30UfAdhP18xQ4uwsRX3RvFJLg+
o4lA4UDoof+6aEt6s1WyrPIYyHUA/DXmwetlwIQVui1z6F0dC0lSGh5rEyZuUb5qND+FwN4mATLT
AzCVNknKT/m8pC+KlODNA0hSlxAnrUuGE6qUX4qlRpkP8gFpzlpuYkg38toaxJDNZ1elj5yIJHNk
WKlXRZ9Un8aKSNAMhPxmkSmOjeodd1c4m3xAqwRKv6yd+RNxScQNNWD7mQdiamE8HTHH2LWJV0yv
57GRXkDGylhDISjIwoueRIuLCRYQtaN2nW3byQ1+QPP7DvzvaMD8w1STFLDfbKV/U02+qMsPxUNS
2def+GPoYf9G7DVCYfKqt87Kv+K5paANjGSSEhlHN61idtw/VZNbh5imMoMIFDZbz/mvhotl/8ZJ
QWzucDrRHr0X/Ssdl4fVDABCxi7AGG0EmvQfpXq066s6mHrgow6DvaX7mE6IplCAEY38zR35Trfl
4S7/x2XIkQQfRhg405WHxQWSrD7CpLZBRLP+ieX38aWbjB2OIm54bxf94sfXox39oK5g5aTHhXmd
isIBGym32/5tBRXht50iZpi7NqgzAZKJQJ1Z7ERVuigVy8UyFjqVdohbVM4koML1b2D7pEpHiEEl
/DbKINx15nlHQJ5/Je1ZBkcpR3jI+P4S6rY9SJZ87Tg8WZFFVZtmk/HC1A9YjhE4AQeKwlkvUeXu
87jAHInb3BrG7mRSG1suHptBEi4JQ0drzFMNW/N03UGqmj7ZdjOOqCZwNU+Ir4XUwQicxZ1HJ6QF
DtZn61mVyn3X4RBOp7BNheRER5aUhQjJYyqk0OFQ/3f2Hpg8+nGSFooYG1ySV2701gMks77WrV0A
dp57mww/06X8d/vO9GT0COYIwHbNuGqS+nCAIvfZjVO1zKSbaVJamr2IOHVFEGF0jhDP8+bC2/mY
EHPSBKn3EOW5qnKYBhR6wsqVokLxdvwtgbP3Lex/GeHu3SDDPMf7BVfAJ3XhOacRkVyVTBaCDfgk
JK3ptO7K69KzizeSiEV1iTNoUoesWe26CUsIC/H7PhZlf8EYsDiAUzpYN1+WzHQvYaxVzsVi30t3
7bxiL15aN7HRPwCxI9az9J2XkmMqyZQV2KLDVsVk93W8hUYpYWmQTy7CXCRT0u+OYKeC5NOUg2b4
XNUUASm73GqDs8oqt7w2rWtb4cpJGD2bC0nG/5hjCM9ZqzEmHBENLTlxXM6KMwm3IQC421ROGhaH
zqPoepYA2u9ARlv1ldKVxeS7FGNTocmKMaw9cedqGF5s5awiKGao2rslW7hgTp6auC0mMbnXNfzN
fI/RzsL3WOTMWBigWI17KP3eJVprcaZREujkibQ+pn0QqWtl4lY9JXurGWyQ41WzhTXWgYPmwfOM
udhLLjo6BPC55GGeBtWQ+BqDoiaXIXMa4pkK0ifrY9zN/fouGF1GN7sul4O4K/Oejdt0vsxv2pKv
7ZlLhFZw28WGfHGrBprwwkqBVt/CfXDtl5KIIQImHOj0F/RvHBnJz915qgmwKpp8MxpRGxBTMUVF
dZvC3UxvRlK3FDd98ZpLO1MvtP+PvfNYkhy7su2v0DhHGbR4Zt0DKFfh4R46IiewkNBa43d69Abv
K/hjvZBVLGZGiewa9jOakWVkhfBwOHDvPefsvfZxCNU1wCFrRKtuSJSJxYzWA1DzHYcoRd8nerfM
l+z+CKV6o9Ild2z7AaGpFi4ruWGpGXpIm7jBObOtpEpvnjjJt+NVOIgB3OPFaorhhvOsmiH8Egjo
6m38femXEllfdxCGNDXvkpAuDKvPIgVIRnsF4xtPvI5zGg1Zr+b1cj0Ok9Yui932nKyGGzVXhaa6
ma1Oia1L1iwOLGhI5DDrrwIBNmJ/qPHaNubLgkFKI5FWjoLmFjw61cdNDbkVyW6sYIumBKo4biaD
ESZerS8isRAl2LDWMxI9AXhhJANwvzFCXugMUjUCei9ZSq0TfpeYgoukuNRKbNp6Ruu0qRiiSBKU
KvQXSFrNxsC2LZ7IgxUSbB5Apj2l7czAbdD8CdsJnXjtNomARE4UxL7a6Swc0p2QCrW2IVyXYPLe
NAJ1n3ZVcyhCEZBkqvJx2IZAaUNBocqz6c4Buq+IiLPqq4JLIc4PEWzTTnhNSP1Qm+QJGdvcWIdh
BpSVXVmFCbT6CNEuiARiWDLaDD+oV7/fLtlVAI/QNF7pI/gl8Tx8v6vgMuw7ovQiKCFa2Hh53jOi
wJoaP/z5/vW7r0Mbg5agyFD3M7iXfV/sMhXDXplWMG1Rygw3Sclg9M9f5vtt+ZdNkpEjlil2S0P8
tElS0Ji1EfAyQi1Y+m7Jp0Mt1ru20ZoLNP+D7P/5662/71/F/nr56DUB3ySpQVubaJ9eLygNwvB0
YIfK6sRe6M7QdtXKEsGF1FJ4ksxbqrP4nAbV+INP7vsG0deX5kzAKkKrlY9O//TJleKMUTTlHuu0
IPOSMWXKW5eiL0KYcv/8Xf72w+NNomIBSr3GcX9uabBZa/mg8VJS1wSnOZLTi6A3wx+8od9ey/WN
YAtTEc4YFNrf34o9pUxrKJhO1HFpgSRMlJlikGuPqkr8I/NWdrk5ibYD5cvPH+O/j/p/t7gt/njA
uolfmuese26+na6uP/KLUkT7CaYpJ33MgTQiJexOvw5X+RJTC0Y/DDdX69Ta5//lsK/oP8GhZS1h
GKnQRlpH879MV9cv0abSVyEx8zAJxdRfsEitHKjvHkANB5aq8BtXpx9AM/3zOTxYQqr/qvzAXB7t
ll11m19Lj2tPq0PnZFeu7r2l+3zPqnshbUE7lptxk26Ng3WY37WL4a3bVef2srjNdsIpe0veJFfb
ZrdowI3X8b4L7Pq59USn2M1O7Vlb2al2WAk867DshjdCQwzZrp1wn7n1Vb3Xn6Oz+hFvy6N2IT9b
kdtnWwmcw31zC4VtL/itZ53IQvELF+X5Lr2Xr6qL0Quukp3il9eyI3vZefbqK4Lc6YKYtwRNooFy
LL84lVfj3Tg5fKW9Wi7MzXTR33e7+lo4Ka/kHDuRP266C32TXmp+vQncbpt64t7wI0f/SM7lnr/y
UjkY2+A+J+TJtl7NDxr+oelGgxNuex2ilF1Dzmhdc1/vA14U+snJ8rWteBdOp3pfWecXcnf3pI3t
w8voPO+t03zPJbzgPXzIXuEHu8WO97ojetoBX4xt2JWf3QS38q7c8Ac6rXNLHJ6Xe9WFuFcuIhek
ih9dEsy3L/zUI2TS7ex8M74Xgd/0XvSobcu95Fu+4HXb/hhcwdi0hUPwxdimG5VcK3e6iuhk0iTz
YbHSKkJ5TDyoSHjuto+OZGyHL6DTcT2MB21H/rNT+NNB4e+aLubRyR3zqbuZCRlRnRHg6uNykW/j
q+pQb2BfJTsSxFzdSXhfnZ1xWZJdtDP8fFtuwgNZy7ftF+EyP5pnXuHB8oluE71oJ6Lh5bKnm3jD
MO6athv1J1QER3hID8Np3Jgf87Hp7OHBukZg96AcupvmBLMEKtGCoojkcf5QzRa24iUdWw8Px6Z3
JL9/NvfznnXQhXufH6STcMP9SY0WFaeY6D9fsssjP+8SaGGHvn4AFSj6Bp/IhtyXJyR3dn01nJFI
R52tXHLRIMXr7rTFxtKIrnRLniMdclptIlGxF4M/Omxl+Yvmkse8AeOEB+N4zh1bdcrrxMeq4iPS
fvO725DWz71cQG85jiaX6UtJVpxteoFD4I8ne1QGRERu6i/5cTkUfncCHRTmWEZsnjduI/xXu8lA
GHgCoEx02UUKuobGoC/pj73R8CR/CLJhz9ZHRjhrbusaeY3bSTl29vm19SkRJy87qLbh2ODNOtFR
7oar+Ua7g4XN6IROIP8O0Gc2OyXqwtfejezpLvNo/W6b0lsmKBGOzr1IdGztFgOkxo5yym6hnlp7
+GndvBVfJ1qRMfeu6AUbFffJc71fHgoRzsY+9GqXiMpkH7wS7Xee8K0VawPOmfb1rsD895zt45N2
W3/Esr6lMxBcGqxLnT/viwt10/mK+K7d1Z7cuu2JeoizgyOR53MajjORaTbmwHvVlxzqH4DWNirp
wi8lvwBIkFB9cUiOVarzlDYeUS07mM1U2Fp61Jdb3DnusFFumz2PsK3f4aaTCNQrr4YBdwyGDbqL
hp0cy7P6RstE9ya/RfO2r2M/mmDLHbPn+EbY6RtL9knMqTfTh+Bipqm9h5IYJNgednoleDzU4FQo
0r1Oeeb6imDBXFl9QEcXOPl71TwIRJG66YawJ/JN7GWr6p5sHpXMK15GwY71LRl1YGzt5rC6z54I
erRzb7yuHdOlX6pHB0XaWpgn6So0NjJA6H2p9DCTAJ8SoILNiuShERfFaxBnPtbPm37Z5tF5kij4
9xgw73W+50klq/ZY3NX5Ln8gIHshHSi0zS1HM7Gxx414hI3sfCHXle5Fe59Gvq7fdylxSw8tGvYt
vXSQW2LsEWslImp77C1XWzbgPNLdbD1zrecbEFrmdrwZb4x77imHJvF02V2Lg0NikECzct9dpe6N
sZM0h/MiqdomysK3aPWxXNEkHh/aB/FKxITj48DvBZ+OxaYXnK3Su8WdcDav2+2b5a6cL9EFOlQd
BfXZONIjcfrH+tSnqOx9LRiPUnhd+MqJtCd6FMUXo78jcseOa4gQeuKUg+DQd3XmDdk99GJ34Mmc
zo2vR2/GwDU7xhFJJDfyLb/nERLnVURVXxIiT+PAFaJ94/XVUbaO+guJWnbsJh5OFHZg1g07JBtd
f1BoUCibWmfQU3trTRHbJvM+1WV9wx1AC1+4x/eeP5GdCeNGzo/xo1g8SicYUIRCG53ThxftB51h
u65eteaOWi499HsillVx49YeEaonrUfH7NwNnje+5q2nJ6LNk4jLyFYfwuVtOEoZjtlKdlcHqFcd
B9NhcXe47dHwEefMF656v8MmOg9gFnCjndmxME28khu2mMW9Gqs+HPsHwY3GI4Hx6U1AdCpOxcEr
YB3byb7fwYt06hfz2rzE9MyE5VjTsKA/9MI/umO2ny+CEymUbv2CA2fHS/GhVg7x1hekAhO3KGwp
KNld1C/Rrn+paN8d+hflPG7Vg6ba42BPup2eywswTPXjqJ2lre72ruzzXnEaSb4xbfgfkWqLWzos
pDfRiPCLaMu9WsGO6W1j3GpE46abutol8T5YSLradtrDKDvhW79DHk6YqyF4Rb5fU6cmgu43+2jP
TcbdPBxVrJvMp7ax+2xuI+KNSl83/VHfB91ZLPfZ6Eyd+yY2BFxtvh5G/9Kx/LbM+c9n2OPr9H9e
y2puYijf/7l5Ly+f8/f28zetr/Prd7X/+fXL4Xu59ru/+z+cB0jxuOrfm/n6vSUL659H0vU7/6df
/EVqfTtX7//x99eyL7r1t4WfzAPoE//sPH4Lv+3bo/jXb//5LC79BAQS7ABqK2QBoqihPvlF5yiS
1cjRmIoXab2ImkjjwP2vxjutcKprFATUb9Sqv57FOYpTbXEURwSCTIca8q+cxRF0fHcUJ2NkBaXg
esC2QAQkFfj39VslLjO0+w8jTlXMVmMmXBhJoc7Hvi8BQDWG1SyskeV8qaz2vouoBWdAOrUVXWKL
yD+gQ7N1KqTAnhnYBvcJTLEv0ZhWd2VcRKIny71CGI5WK4UdhaLMHotf4ZkciFqxhVHQac7IEd1v
SyJ2DnD80J8qGtkIaKyoMyBCGUVjB6panpVMbfqtXDdIhmfoWk/S2KrzaxHMjfQg9UkQbZp2IDYp
TOJoImgsjXcWA0sRD5Ck13eFVJXWaleU9DtFkNPUI+zW9NU5HWt3AHUweZjJmFQ7RVlJimeM1WwB
G4qEfqfPwI03CU18yZ90MOPXrVo1qtOFAAWDnmDhCzEM82NICGrjJ0bZsXEOMyfEKWqbFzBjS+2b
ekeLLkzL9FQiyd+MMBXj8wA0PyK7OQA+7gGKU/LFH+NmmE9NDxoMA7ZBF7irl8FyGRKCzpvrVAsu
SLEosH/URn+bSRqQb0uGDeUvCF3WdazMh/atDIApEQ+kV3daO2mXcTHFveaTO0tbng5x2F+tQ5M3
iyE4Zyl1LD6o2sPDkBswqpJGHb26q8zMqUE3lH4F1jC3zTx8I8gM26tu4JmFYqSyw4t5JrErllhm
7LFImhtMcZa2QeAzzC4h2LDDIF4EKSA6ayGVPtAWjI6kZ1905EMMdjhUsCZqkTayozEt/uiDFi88
FDjugmbOAjrhYPZwWJNsiGG4Xuq3FqpQtBkBqiV2260udJxpjBgXsWXk3tatdZdkDX7Wco4FG/f5
jGc6CUfEBVUdPLa0szh4ZwmbsWYeYmsqqg1PJIkFRdCnN/VQ8sbaVEUaMCrZAutMMwCAaYL4ACOM
NOCVXcT0lDnHZCN2Ne50BcOtM86G3EK0Z5jlKE2Yv+m13gIcWkARuXS7p4rmchOCGtUr/RJCafy+
xGbCmBtb0xUjiljxAESWLxk21kMY4ev0gpUM4SogH5jx1lnxOGly90J2lopdMcqNd3mI43Y3L1by
ElqQIOe0IMWaWU4iOHWqrLi7SBBAK1T6jEt2oNuLUU6NFTslvmA3pGFMs10ke+8A2SFin9LgJTrM
aYSTXGhq71pTMs6Q17txB4B8gLDXgNYE9U9x0gsTFAUmDIoDaEwU7K5vV8VCp2dfFEtIn4SuKwEh
xalMJUPX9CUjEFbFxAQ3IQHyyg5r5AZqhVIecs/Cgq47ZixbTDKkhD+1E2T9RklUFBv6UnUvcDGt
2jOgRUj+AsFwY01DpDm8B0PbmKPYyM5M9lLrkO0BOWXqOuGug8shOOMQB+8Z+q3an+nmNhcLRgd4
oZLScUQg+vBq6YXoqGZkJLqApJL3KVLTO5JUI8GuuO85y2I9uA5hYvYc5madEDEZ3QrJDNlz30f1
F+6YSfREGvDltmBFoWEcBtXeaHNmj8oU6neyldSkl5bmpDvwPPWVjFYIBxUAxTvUDuafYDr1i1Lq
Kf7ULKtk0CIRzgygRk27NRY0tjb2xAHzqNWomwKg3uAqAyDoTMv0dKeXCOV/7tP+pZ39f2hu+N82
W191lH/ccbv5x3+Vf+NA84//+7fn4u1v5+Yf/694jav373d9fsXPu77xExNsJr+0d1FAM+ti+/55
19f5CnN0tnxGmdh71s7XP/f8n1biFeeBr7YDWVy/9Ev/TRCBtDO9/3pUQHCsMkn+SwaHlWj9TQfc
oMlnwWTQ4CAxVMcd9qkNnSFpmgsizUsMyox2q50I8HlyRlXZilncHNMA8AEVaQLfw8j6YGfkJsda
+rzKHkXMsCYEG8A8prA+awGMR3bCefky14PgIuksb1U9RCv3zTX/nek9bcZPfzW0SU5ROici/ilp
6xzhG5EepHMQr8bToFWpbAeDJJ2jOET01aVtApgAMGcE3vSKoS5U6hw5yikz9frDZDZP1aqoe6WV
p3sB7d4pm3SKlRCawGGC40qFSt7C05BXxS2JUaLqgRybvU6M9QuJi8juEWfCK3yX8V2Mh+p6LCZC
lHtleElU4CFCGBjeEMFis5umSC7mUvbhM+OHhnwsFI6xpO1io/1uP7Q0MDnil9qFkgnUk1Ur/EjO
+L2Gksw5mRBJg51KAyZqwof7/jp18urlXK8T+jt4WZdRD1eW7HcVwmJH+olEQulfP/P//7oyMFf5
45WBaIG4/aS6UfiJX47/0k/rQwvzHeWXxCyGT+rnhcDAlkmoAid/hjMGTMZf1wGFL60nfpxPfH4i
BcCv64CCa4pnFa8l3mCdw/pfQpV9WgOwY4FPo9PPFEBG4/N5DUjIBpogXoAVl8T8S5aM0X5RY5gQ
QT/cjERFuXOzTGcDuw1Blk37c5lI9Ua19jtP8/czAIOXXwsODb/oKsgWVyD+tw+zile+jtc+WF/r
0mVZLP1L3AbTDaem5gfzvt+8FKzUlccPyIuRnyKu68o360YuBOrUjgaVcZFkt1OX6DQVe5i/Umb9
4F395qICfuNdgX1k5kYY7KdHTyFbvWkmuiqi1sZ2JwkcPFNrAA9PenHJ6VzKbnUUAxJ208h6JwNn
Vnbf3IC/c2Gl7wd/XFneJQs8iDZweKzyn95uG/ch5x+64UswJDTALMw4jlZkveaaS6yuMaxV4zfY
Kvct0OwnLVRl0UYDWN1TY3WJT5jM8qbD+WZAMIIm+NE6zuX+1/h1/fuw7DKPxJem4QAR12v4zccR
zybaZwDqdmEs7bESkmFP0nn+A6OT/NtPHQoomCCR2TXr4OcbrO6Tyqol2oypUNCk1Ilt1mxlWEou
BvHiT8YUxqe8F1p0VgXpbxtULhbzeiNX38Y8aKKruJGjqxowWOrA2SoFzwyJonL7PBFvkrY06Lbz
q9kny8zwlyVsL1EqdAqtm05oNjBJZMUHLzMkds1J+/XPP+Z1s/v2KiK+I9tAYxtchTyAOb+/imzr
+cxDRoJPn6a0u0QT8IpG7tycj17bReP5z19vVRt+fkGciivghRfEs/bpBSkq+tEsl5yhh7iBxA42
SdHdIaCrFaRfzKC5QXZNjdzaVqk+jaK+FxFjFGa3KfQCOQQXkVCjH9zsLIa//aOwdOAHZcU0v8Yi
fnMvGdRiVIVwyqJGi28qVjLwN/P70qYmSqYBDh2hEM6fX4nPz9fqo1wlEVwClm+KiO+v/DJExRSq
CFMszvc7MPmpX2Tt8IOUzt97FaQQvBDOBJSDn16lR+vdJjK9+hquoKNgDXQCjGc/uH6/9yrsAhij
GBPTcvp0EJwnVQ+GNZG9BsBNf7vTkehQ5P7lK8YexwlRwkjCVPrTrVNbBdFcTcmjGNfPxDeOX6S6
Ud9+8CJrV+z7m8HAfcrgmsYYa734dWH85maYJL0tpUF7bayexV6MRi3d6vFiVe+6lKEdq8SQmcCE
NRXomoCEkdxIzcOEQA+/HqtsvERWU8qXWhwj9u/F1Cgvv1bcW0IVCe4EZ1XWu07tQtNJpga1uzy1
NGTiljSfq3xAGg7kMSOFLyTFsLxUe3Dt+yjQAEMqsygtztAGSb9tlaQgD63BDoLgtVBPS43pAOdf
hSUjQBm/DbGEWJu6iAHwDHwgtc3UBK9EEybTCyC2NHGbbgQUtORNEvJgVWN4qoaQEdvcTNmDoCnY
5bvSENqLLMr75bpX6kW8C8oolDcEh3SLhxW/ebUmQQj9pskX0xHBjjCUjDMA1SlxewP0a3ybdm3I
zNi6Uq5ILBraOfdXq0q4mdWleRArYcjdXgzCDlp+pZ2KGi6hhz7M7GlaV8PipnCAJLcjXgw6XdXW
kTvKUzm7GvGOratyWL819aVnZqdFluQLM75wW1LnYHTqRDbrjdwBxXaDslF7YlFqge0bir/kjRLQ
PacdJKoWqRUbH9heqexMSeX6pC3aNDM1BH4GXeaXcs5LWn7xSserUk2ofWkCSkoraL2CWpZnnTeD
drrqpoktD2WhdjkD4kaTySVdeyWdCauznMmcWpJleJpAMb43owK+GoFbSkoGf/1dMzTcBGjHriUc
IcKJX0YgdxpIeu416ZBPGxnT1OzRC1seUjmexSMMuajzpKkQydiYp8Kf1bwIdnLLIryXCfEYCWlR
0uwsDG3d+BJ6ytjVkiitOWD0wqPUIMX1hKpmQlPR73oylSF/CWKY+jZn0jg+zgDeScVI9Cm5lMql
fiJBIzNdsl/beNvQepJd3ED126DUfWpbcjxsyebMZjdEtlc6Y5u1u3KJCmZQkkbwHffSLHmBKlBn
DSZ9G2eoSY3hDJE3HcdGjKZOEU/KC6IqU/CijhQGe8qFqPcjA+7foZLSAR1GMib7UejTl3pm13LK
JZRWVqpKA3My6i51VlQt617RsknHyLaeZ4NYn61e0wv2UE/LL+aUTogDxZJgEDBLAoEkYt5d5vVU
GLuKENBmnwT1PJy1zNJ4UrCAINlIZfLuwxq/DHlAmQSHa7AMTFlzpMdeWFRA8jUtJUBHXipSWDHw
q9OmmPvFOPdDKz/pJAJVZ8TcYXAndQhd97iCgl0I/JDAUNqKtZMTCoZ8Ip1k3YnROFZ22ArTE+Eg
iB7SYRpKFwsOJKnWaosvsxWPV0qURXJIxoJhdh6R3VpH9zHQEl9tOx14FyxP8nXKOV02UQryy4nT
BRyYTM5e6cahhP6qEQfM3WbRL51tkYS5I6eW6TzQKsK/V4GP5Zhm1AK6hD5Gd3qxjN5TisZE1Nki
uZSz3CJiqB8K4gBJmcdVWCLXmMZcXc6y2TP8MuVafRMTiuyNiu+EeWsyRSTplKXoVEFavcVKZxxl
UkpKT6lE9uF+shJPgkEkOEViVged7JJb/qTgGCStSTpPWchMkUlrVNwpw/UVZw0TfTFpYA8NdMdu
YqVRd4LZWKQhipl6TCujGO06MBiP6jhbQjfOEowoYIOtvRxlIPGgPHEaIhu3UXayWAU3qrHwjodc
Cel399KloOJt2+VmiaoE1XcrMvy2+mWTZtaCAUerxvo8BN2i75D+IugptNHSHV2nF23nels/N5o5
H8Rcos2qlqkhOcMQZffSlFulV7FabVAWShBbikipfUIn295BmZsDNQt0xuGLdFoIZqSlJ2gto8CF
fc2GJpaTiqNKe57NXLkAfSscinqUSVnWrOoqy+tVyV00NPDDfBwziHVyRmpNIoUMdM2kowMB6OmD
Z6F9nFVJfy4rsjHsEaAccZw5YluHiNyO/m5EMJFtmEGNZmIK55Rer0A5WOnEmziiRbqFPVWG9sXC
1y47UUS3nSEjVh40AxGiFiHMhfM8CGXqiGRdk4TMa76qZHsGfo0qXVrjNOGntXHeiN6YVECVO0UJ
HxM2p2KvhnIkOZpQ1kjPS104hUFuWW7ew2EOcPHBW5biiBsn6+PbtJvMO2uqgo+8p/8PGrqWxQuq
qclk3jnHxWaJqvCjNYdI3Wmpkt/PnOCISQpbxs3RhAbR1uMAGVENr5LU5aBpmHEFuEB4qPE+kSVy
phvPdDULBvkuI0iKaDQxN5+QOVdXmpAVd2XaqpKTyhGEAQgmVe1oZUE8D4jRmcg9EfvHlVEl2bSV
+klNN/M4YyRbLwjTM6Mc91FbWwN2MGCmrC814+9BRY4C5qJO2T0FyEKs6qR3Vom2oI8vBoykHTDY
fMiZgiMJZhmRpV4UkBakKdtUz+2r2IFgoOfu5PWxsuL1Ux0wFVyqiwR4GaLQROhnHzcgvbMGdpiP
SNMIz7Thi+lGYP5EcBLizs7Yl/w7ENqzFOKoSwpj5imTMz2ckW0ZU2/u6raEA+qC9gAbezm3ykcf
qRL5O3VIgJzXprGu5+7Xg92/285/5yz8zRn3N5auu5Bu8/N3Teb1B37uLSkaQZt4v0VTVdb2yb9G
y7L1k7YqLPH5EvOIo+rX3pL6E4JgetLIx9eGD9EFv/aWMHSB1Vn7z1TM2MCguPyVwbLyqVykTQsq
Dx83g0wTaOnXEfa3Vf6YzUlLbXNd00wodk3cmRhl4aiOzIEn4TiHzU2tj0XlrCbVBr2HJh81OLkk
7GZl9CSMRGGzzo4QPxsJ48wGlzKH+GiWDIa4hkVUV5ZIY2i3ebiA19AYyLlRsoyPYlZq8w6S7EwE
fbimmHVWHNwOXTdMnlybCadLEp2eZz3HUUBY+1Jf1KoIP3JDoHo3jqiUSLa+shactMBu8Q21kg/3
uqigIegy45YoQJ8i0UXq6vlmpJWTHVa8t1MPWC4nwrRm/tSxinPdMfokvmkIOGw2DKVYZYdxoCMw
tnIZeVOKnXUTxh0uL3HIRc6d7CePYy8YAOCHQgRjKTOldiIqQYiosvpY63F9mU45dq5QDhgQDwQN
EcTe9tgq5YWOt8NhqKl9wjwmEGYNvDHb0jmikmNFIpqXtxV6RRp/wI5hgL4mxtSsUaRLSJBO0GWS
P4yi8kWBynpX9W3IDB7ErG8uQW14ZSjLEg72KtlkeFPR0GBYsw5JDK1i02T4Np6IhktftSDJCBBb
6qV9iMdxtJ5kUaiekilLUzcJFVl2Z86nO2LBGTJPXa49FHG3PBtTzH0iRAXyviyHpLJOpacJ9U5W
QQfWEjcY5S5xjbxYVsiKkl40hkTcX1o2gORro15ChxNKCd0TfP9ppAcFZoy7PsKhBErNztV5ueCA
JavUfPmUbrGqqJM71BLC4QKwHEKitoXUboQm3m60zBN0RKkgEpq7S+r9NCdwDa+4oBMMjdGIc5Wm
Loz4mLzjrcFMI7p5Af7ETid4Zxx8WCvtZG6jdynHpWI34VJUNi3EGiVFMKDsMkeBGHAr1Mgpb8fR
vGxkmewE0gDISJiAykTHQknSFwkb1nnC5JNvskmI38y2G5noWkUUe0OrD7dxbsjXY2cEo+ISP9bI
0NVinoDWgairUDAQR1YHT3MaWlir85oQWlseKb52YYw7eh2gTCmA1h66CSo3yyIVDAP/a2j2o0FF
jKByE3G7odOWUChkCkcqLySRUjsKHcuBE5X98NgAUzpaZS5VG3GhMvUL9iHNM3JhQGVmqI2IwmGO
93JuTm+YkQw82H2nyfcheFppYxlVlG05OknabiEfaqNUCWb5LjJuoyVGJrm0eXbFBIQSQtAz6OUU
GW166Kj1YiC9wrQFeYWJo+mtGN2iNl2aa6qoj7c82apZ2owQhsPldkRAgka1kq0PsQrTSyugrjka
glm3bgMq56aDlfUkDlHD0lVb/ezREIzuRxoD4PdlGoWgqNG0tXXJBholHcmWmJwuygKo1zVQDnZi
RU90zUvMonrSYMWuPN1BeYoK0onrnDmdk5OXxXQm1QFDm4Gon0dd5r7T6gbSw0QWIIoBLb0LrUAN
LpMqQeAFDCHbN2VsVptl5vb1M9NAjJIJcTo7UNAJmpe6bv6oSqWY2gtI4P2g+4aSlrTbg2LMr5FJ
MFfugSI/E4RXnuhf6IiBjWiha7BEIAfMrs+PSa+G6G6RsKgbpajnU9itGVFBL461T6r7SgUPsOqT
QG+i4guKGAN4oUZJe6WKkS54TazO6DFMKiVOcybuGmFs82RL05bfk3dpQ/5go2UVwl1zYqlXoWm/
EBSgdr7eRdNrzTr/yGTUeMEyK13rRWT6SpuJSGWmZmnPpVbBFnVaZBZbasUAeXQWW68aZZ7mlozd
xr3ZjeVqO29JQ4iyhBONEgwVtsFaW7aSNQSWpwUVl2OakgYtczNQayVpv3zpKC/wcVqRvKBrzIA5
yPrSQiS3ZKqmaVZoncitGoVukPU1EkDNQrhUSEJ3WPpUwsdYiuN9hajHXOcB5l5ZLwEe1YaACHwW
rfTvMRwav93bf3BSor3/x2M4u2/SuHj+m//cfi/FW3/s5/OS/JPKkYRl1wDxwnhkpeD9IsXTfsLc
zuEZFB9ed2IB5F9PTBKnLPqi61SeziI/xJd+mcoTzsxtanAII+pH/EoE/qcE8fxzox714h+Ow5ju
fWpfMlU2EAfwX9rrTI8+w4OyNMqlvpY5byB5l7qhXug+Wsp7J+DgBLmCUWAp1mg8S9/kQyo/FWHi
k/cJA0gXHTmfLHwt9GWioPNwRQbuSMOFhDc6YFJlGYcliGYbWh6r2IxAlpbDtsro55OSRhRIgKGA
7ODSKdS7pun281hXTiazs7C61Nu+tfRD2SY3kbBsxqkdKjcIg1NckjDaWbovkvrZoNtiniMTyoib
82QOau+Q3SDYjMF4+Og6Xjc0cdxqDq4IUH4IiFxJBFacGocGSD9fl4LwgbNa4UhGcTGT0ofOYEHA
h1vvkeIy2lQgLBwaELG7tMpER5ziNRDbu3xItNPYycouUzhFQb74yDPD8oJ6bM8i+RAfmhB/oZmW
IcOSMrct02Qnx+A6cl70lFi9eijMMb1iaCntcroGDv2K4S428pJ0mGCS9loQitBgwN1dq1S+Th1q
VxWe97nSv1jgfN5QRqLub5MpH13EhuIVvbwhdOtWDS5MeaokXlVdjrAYlaNliEXpjTi8/RBe/0cd
SZoXRVR1ntYZJgaKKg+fSrOlH6RMcnsOYcw/ECykYBaOl/lMeEB+qfBURLS9qhnTsKHsWo2u0bld
puIYN8aH1WVo4gIu4eDJHcmiMwvpBuWHThxn21kRdpfQCEfFAcavO307xAQ5FaPuKH1CQt4Y5taj
nKjm9NK2YeAKbS2eqlxpET4ORLzc1mIoXg6NcVXoRCPki0TfS8/IIrLxupekwE4C165OL8p4abwy
UYhBabIp35OvoZ+g7mdulMaVB6lgOQVNdcnMBegDYtHpkjY6ClHYLPslNO45g8vpPpbVYlNK6nYo
K5TpSzD/N3vnsRw50mXpVxnr9cAMwqEWs4lAaEEGyaTIDYxMMh1aA+7A0/cX9Y+1dfdixmY/26qs
YjIC4vq553xnKyv7d8moSdceIHrqvt/S2JbRUtORTOfBqjHdXbu4ThTb/oEG2OWBiTg5zgtVefwR
R94aE8xtOVbXWImzyM1zltPWDP4E3tM7ROOLXMqNDNJTNVIO6wcMPIncjP8QxDg/OJUBNc/i6AF7
P/DXC5soqujc9uL7+YMz+buinNYBCH9d9i/+XWs27WKnTbujNkhf2UKuB+8wOE9T/dy6lOROM5P9
n9xZeMXMfJ7mu+lm/dOYjw/xncYg2h2Po3FLmyV1Qvap6HCRzySOnSqicocAHRa1JkNsqcppEy7B
HiZEvC/ICC0drcDSCE8B7tEDXxUcKn0qGr0mJs5iIHetNUBKi2iVg+s86Y+TcJdHN+HnJlmuyWJL
f9P6RfPMbXO2iAJJG9zC75SseWKyp1rc3Ryka0SMA07WVcjZbx6yB/ySMDr9NZaCE6fWKEn/Cp4q
iMHJoae795fqEOfgJKzKrN2J2me0irtNnPi//CJmPupLl+dc/zs2bVzI2TytdZ7+hU/zWGQNfOaM
JvvRbN+bVn0bcRhvWu7Ggy3Gk9bsJ3RxrdoegEq6swy97AfH+pqrXMtLQW1NpOjtwo1axcUN3GLM
UaEWd+8O2nfY7uiQxiYZ2M110MO6zupUHvpq6Zxt1sRGlFHjeerLZDZoEmKEYFajZ8U3wq0kVEBN
TWSYM80CxbPMk5/UML/Yq/CIS4L8Vi5qvUzsJeJp2VSeoD3YH40nlh/9t7N0TyTX46eupJUGadC4
ZslUO5u4CGktmsxwurjxnEcsZrq9amrfW/ljcZCysV5DCwtqXfb1u1FX09qmIGJjUHn+hMETZwIn
3M+868OLcNKtjO1h7Q/2sukaZpKg9jLcnwI8j/lMtr9au2nwXhgBOZIi0wcVIs4Wk3nuUoIJiYPk
GnBAWAs7a86Q6APGrBAwRrDum/LFKtRj0aJ6DQ3tdujVZ2oXsoe4wvdpJL8gOcdRbQ5Mw/VW5J8p
ej9Vd89+OkODqc2fgJyR9Egb9jU80ftkS/dQ7Xj6JKe22Rh5+wfH/CXIxz+lpvoj7kVNvii/dZb1
pzU6ys/lyMvHSveltrB/+vam8bAtd2yN43v7GGzvhhrhTG+AVNHTzUYO7Zx6ksLxSh6FLAMoJkKO
W5o/MZCvbUFVvaZy+XtSRbBDA/wOu/qocs41vszXpSvWgI9GckTJJovL61ymD+3d3p51bOVYCxAv
m9dx20AZx2ss0Ixfl+Wjh5TUYhnD4/3eMabeL7rer9/CSVGjzlttENmGDoq9a3ykRrVzcg5Onr28
+UG+y4wPD2Po2KqLL/SLNFS3qrq2irhK4IXrFQW3u9Gsbl0xbUWtD4v0uB1YTgh/eoSE8eDI8ZSy
r1ulWfXl+6j+adBf7MU8jH13UJWIZiquw1b8itvkneXPEffpMecirrEByyE7cehdjxUsGYd9GwaK
K22AB47b69K/LD7Zrdk42obzYtDKQCSMaoOw+lmm57b3k601xcTMmlSupln89WJ342TuLrY/xZhH
QQb9BIc9RWTuM3rY+9z/Lf1iP5XyAkZjBQqDJ7GZXevC2jdxhxISpI8cX3BHJI/spAXYrwKIx3w3
nXNkhh2xZRFySZyTggGzKYs/cFwPsnFJ9DVRhrIxztbCR662oaYZK4D+Dl080S49MLZFs9O0a0vD
OARmfyhYixgs0TPKYNgnUYH3lmh5cua3WSU7DPNbrWec71ZBW5Nqjib7z1Uqp6epDffTom9YB9m6
hNVmjMNvbtoo6Z1dXBBgM/14PhCfgKOmjG+voQI9DLd8YGsujfVcJIea6rxgCXZVN28y/Jem9+Ia
3WeHSwMWf7Tw2JBm2nIDdtfYZK1SDU92R6jXKdaV0R7mKVv79NjHgkRky1m0NoH1ZPkl6NmiL0X5
kfc/QeFdaaB4t615y1Z7L3J3696bUuiUo4+rjoCbYBc9QHkLkH3Mcg1VJ0QRcvh6TSKF+RhRoMyj
Spx9YZ9neO8r05I3zqa/OCkbUak+lnKMSq8AbkoA4aR7I+MXDefjUH7zVR5ym8+kRmvmZMqttdI0
AEy5OHp3CBxdyteuNVkmKf/mTSXElVFlG2d0gVYSiltSwIaJ/SSbGDXJ7p9aBo1pmB6NhNci+Tg3
UYduwfcemn1k05toaZLEisI3p3/WQBCimo0790RJiRve2UgAytkvvXinEbx6mSpRbRy3D0+hweXn
TSYQCW24L7OTvlv1S7gQKWycZ/aUkQvRYjSGWxK0J2oGzz4bXvRAJk4RRqLrj2yOV55sb6KznwKW
sdpOfyszeORMvjXCs61IthGfsLE1jfceKtGfSxW8IOpO28Ucvu8P9G0pSt4H9YQhPLzzlH61MIio
ZsLpDqOBDVq4Mnlrh0m8AY2zUuj2LHe2/vxGIIUkhSDynrrjjnMrR19qQtL9NCbJxvRTenJcOIBm
E7CHLjdGaP+R3Rcou3THqJ5wKQlYP/b4Co/ow5qD33ah4yPhiQ3+EB4BFs8LO3tzKmq2AX4AzOB7
Y4Oe8VyYKCtZY3rizZHmGLb8+HNwp/U4FVenZuHBjeRX9IeSHIwdte1JAFLrWTrxVchrnP6m1HMV
iIci73cTAB+3bz/ui82yENAOUZsb87cji22O2DDQ6akkFdQm6ec6WDVLZaxafAQ020cD3aErnjGf
EKh2mZ43QcoX4hovvoJ5kzbrxkt3HFsJNY+RtEMuHtWsy8beVZUR79Kat0YmNkhs3iav/Xg3IL60
In7y299ZGcxrELG4xsSTE5TOxm0NEIZ5sI0Rfls5r6fUtQ6ZCTvT988c8LaxK9lSsTgKivy1hcKX
zv4+1eHVpRNtbRRf6AlrYX32vnichf9lyT+F6emdl7TookQerTe8LZ8uEe6xcl7SjqRsidwjgG6u
MursGSxZINdV6/xOYiv+CGTLi7QKstZYKXveYWQmvWnX9artuudO+/FrUmNn4Z/J+dIjVW0HypM2
nUfV5MB6eVX2kAdtwXzlSJeqtco7OSL/wpzyrng+I73HbDyN+yVJ4rSX6aM9O1+l9tNIp+2zpX1o
wGo5Aod7o93uSbmie8vM/Du7v0vj/AwKlnWYouI0vbkzPGm7Sa+oU999axy7tHTWlOmuoKlGWdx9
t0LR33evuwoudKNfMWkQCs6NdYiXb2Wa9Y43/wYz0Bmxvn/MaDrbIL7nl2pqs2sTdiHYTddmOi0A
tm6mIhtDa5VlZXflpGtspyp06JTI3edisPttGFTJ++D5+e+YPShr4KWgY83uz17BWA96avltyIFo
0TTB78SofwFiHu4h+JPStmwonas+Vt52KBbj7NhBoSi8HE22qn5a1pFVLuLvROXhhI+iUlca3sYH
6XYGq8Ul+GerjnkD08GdLSetLkkji2q3etOndmOda+Zc1VKvZox1uM9qlntRDNzKfWULQeAscCfZ
7YxmNi6xJ9MdV1oJnQzagU7vgu3CCP7YqAmbKUtCH5hUnF7D1IFg7hvDYehYI05YIKoVXSxss+0O
YX4oZIJHYclTbB61gHjFgYMyzcmXNfZ5MLIIgMJ4G3mOpnxvSNNrURjefqGjrWeQi6FpFEufkZgl
qQPaRop5jpJCeFuVM2woi4c3Q+qw92hfFlcf3JVNv52XHpbeALTVy1nu587vTiHtDkQ+eBOAJDPu
iX+8jYTkJVd0Xoo7s1XX/jUecC2krOH5BvmX+5Hpl7LFpLqMcuGXxxHR3JCQijnYqN5Q2QNpAdfb
QrlflhdXpGkesRMwOEGGYQIQwUoPZctxLRJGPL+2VZ04WxoHXxP8ovexU5Kry8ymP8kFQX7j+7Hf
AvYIgVL9CXgtm4fBr6HOkf5xu9zZZ0tukqV0rdYiVz45FdH7NOCDOsTgaotzprSpmXZZaeF1WayJ
87Wv/e5azEOrgOT5nn7ORrewfjjAJf5PWoU8flRfiWPCZlu/l+mizsMglr2Ji2m8l8GSHu6CdG8v
tWc9tWIEEcaTwDrFxFp5MqW6JaRO0VS8o82C6klFOSs/l6cJzzMKii+ZFwQNEXIbU/KE8KqoAPUA
P5i0PeK1Eh7fhbdk/cXrMSbitKQzeA3RzP2CJ3o3YwzhgL9MVy6A6GWOKdBw6H9zWj25u1LGzHrz
ABYZn4vpPzQ6cKHKhJbx5PUF1LwmHL9scry32dL9Tz0woRRh7kZD19DhWc39sTGn+qOhDIeq7ty1
l4MyZ0AMYxiDGSiLGWs0tj68rfbSPiVp1hynLJa3LI7jJAra5d4IqWW39VINGhlI0tptk/Qdm0p/
mnRBsBnDGp4B5c8sRAdkLG+JOT/k0voZvDg8YPcLn5vBDZ7aNKgveODcGw0SLme3SlnHrm9GsNOl
G74NKnNvbaXs+7E7y9W6cHtgJV7bzwgb0PmOXlk2929fZQgiAKEfOT8B5DCy7NBbYD3axK/Fyo1z
X2w1G+c37SbDX7MLuNZVbAKVdpLquSIr+oDEb2xbrM2nUkjOC9YZUiKqF1RmQYatKQ/eMvOk050J
uNEtpP2c87h8Dzk+HzOrls/xQJngWqieDdk4oba5DOPXkqwfhWEEZyAtxlkId02zHq+KZIf3Ydlk
fW/9yf2CpN4wWeVrls8uMqOEQZw1SX2FY9j9WBLmTuZhexua7K+RBUTstaLAcWcPrMfQmain9IL0
ahYmImnF84WhXTbjU9aWFouBXooPeN7sowuPYM2Z8Kv3Zuk7uVD6PasiZ7KQfiyOb2BEsW/Wo49u
0bp6QfPDdP0LzZW+QVuZE7uF+zqhFgzJ4sHxch5XhJB2jenEPuS2sdiOuu/3yHDOwdXSfeysIOaw
5tQHZ/mddE8Ku+c6Btl0RvmcfV8/+5OTHlvuwiMYRWebkgJ0VyMuuag0rPTHotm4WWsrno920clH
KQPxrJyKA4JY+pVNluVFmwkHXyTofitHV1OfJQXH1uZpycV8tSjr4OZygpM7cb7i8x5uDk8Yxo6u
2ij94uQoBDYSw57yUnslaAQHzO32K69DkuS7MPUpdyz0l6AjIuoA0mudkqtbQdWY3BhFdbiOKrmY
Ba9TN9txWwHm6PL3dnafO5NJuN4ZOgQpIr9pft/1hVgZjDZ+z7Y4nPcjdiQscowdS7wxqT0+qwBY
dM3mcN1AJubiZLsa3LuvrbqbLqJW8VF0s8vhJ3e+vXIw3lhAJzBzauW9UqzBhG9tJvsxbof03euz
0xy03ZcmlnyBDO38VQwOVFcKc8IkZ+fvRT3PP4Vwig9LDAK0uhEFOuk2XRWzv0WR8bv9lARNeBgK
o8+YCfNK77g+S1Ab1M28F36VfTu4XR/yfHH+iIWIKA9lIwX3IIpfmJytD5C4zdXpTWpbVdYbn7Ij
6R2BPIXZko8vFtYeSDlGOD3Mtlxuyh9iZHcsvF9ZJ/KjnTLG8od2o6vMPXtb77uxCv+cMCFhnLXz
6bMbBPKEGtoHpyrKfdC65i5dDJ8zl7/sKsNcGU510xp9aIxPM27fVTEk9npKdPI+d6W1U0lpr0Nz
rNZl/SB5BUbs0bDIhVKuYpmGBzOGiMPDlEZY+grvjdRZeL8ldTpskwVEpip7tOc2wOsgT8harMId
6W1EwfJskmi8C3Vnr2rRG105+8Y2ku/Bh2sh6v5E+Tax6HEc9nUM55U2axFpwz/7IYq9dMPn0ug5
zA79tO9hUjArwBdAEKVbyF7RG/2LnGG2o4cgI2Zb4k9tBm/j1fPy6Pf1h067n2zSUUYPi7TptStE
VR1HpPi1Pek6yi15nIby1SjATtLZ/OnPI8JSkhnbe6Xq2I47HFHxoQnA/SCp/7IwWF27KfYfxipD
aTHKboumxb56YKQLjHaNwNs9eI37PClJOobVOdtiP/4CRHpiGYH7YSCkUhsfbYOCWWtNeprLOGym
bm2wHRpGx98E03fmKg4Xob1vqr5cz8N0i6VHirjic4Gf6m/GYHrTWMy5j90rok32yviZ72p3mjY8
3unA7ulzxjjK/2amrDyL2AttJXbQ7TRhbhRWPe9rZ3IPZuBZhxCxdz9X3fQxYx9ltO4QKxxpPBbu
uxvUu37sjhJpl8JzDjeON9+sPBy2k8xO4+zI/bBoWtSDHAap2ZH21yV+zrzAbd0L+8Hp4AxpzIQW
KU88CR2vtyryEOoC9SdYlIvgYW45XjcHyya6P6MbQv+1ngpM1YPplxtb4vsxANqwjfkNqh4qXN4w
MY3Dm8iRzluS4LhK2KUJVz3iMuXyYA5bD9TQgxfGbqQsfej1sC8E2mOWpN1NKa6YvMBZEPIiaQMv
2xblCIyqy5vnMDYvYdhbh9EoX3prPttSf2vtH9umPQWLf2aN/xr+I/Wp4ZkJ3qSUDktDY/n6WyLc
2VnSXdmIG78zjIkPnkmf8qKhX/DcHTcY8IpTUFYZwwe/jBrr5ebZ+dcwYmSErYeJw3SiuzsLmjTd
WGMvr2WX/CJcjjpVl+j3NpP9eAAPiJciv7Ei3JeBv08S2B7s4Xk7KcYvp9znVFv0xvhQucOm0dn7
HcR8m1s6cenjuGV9637WegqeiHsVC5smLlud07kcDtAwVtoWpO26EXQPJnm1iFXn1QCOHHTMki3L
jjLj4ax852gj4q0nU117+iFesZ3Qc2/ARLKH9MmqFiS3Aav22GixwneCEycMPtuWteLdDm1flLJQ
dWjbPpi1QBC7pw3M3zNpO2wkwKKAPSMEqp1ypLWtRwdarW1EWuruSJXB8KXvVjFvyGHvjtWTk8o1
eehzYHlPRm992Y7cFTwSIZev+UaPDgwuO3ymiecwyFSt8OAc5tigZFsc7Ir5PKx/N5iK02o6Karu
GcRxxdNvkG/6BTmxaQqkdR7sYaGBDjXmH2eqogb7Bjyy9ttyHCqa8xMG6ociARWdUaKMxO/tOC3N
ey8xk+1kF68z4uOU2A6MqPA4IuRVuQJpS5U8siA3gk7s/lXjwnvDeb/JW7YuOL9pHlazvbWII578
rv2gYuUk6oxlARtuKo8HPcImauWG93K6Nk317vf+W1/Wzxxni1/8OqC+XNWum+BAZGaVCxRjLZto
zOTZcY8qaU4ZAtKjGs10O87uQ5Z+41DO0hVeb/GAFX/rV9VacyD8APKrv7pOuw8Tvp7vVMJ13vQZ
7GCtx7uSnrawyAxuQQzrBiLpCudieCMdMTAGBzp8lRxBjBMbcpCKc1B91NJ1P8275lbwtwTBBEGj
WwWN2Rlr5rYOtl1ot/QSGDTI2xiZGGEIb4FXM62daytU57ifHmyOJ1HQJOYFhmu+RJ3PQkoU5vLH
Txgx0GPKH4ZRyR4xm9YDEXkeYIUl5Uk6LC8Rg3/MGWsic1BKGdrOZjBbJ+RrPgCEzOoSC2dG3Owz
nEX8eWtd1MP8r5ja/7fN/ts9+PV/8IL8FDIdy/9im+U/+JcLBAADqT2Kau1/zBy4Q/7lAaEmV2CG
xxRrB5hWsWH8hwXEJcT9Tx0z3Ha8rOxB/8MCIvCAYBgJiVHbtsAaIP5fPLP/Lct4t5CQScCQaAf/
4FnvWb0/n09pJfv/9W/W/zQF7si2xK3JbQ6xUFVRWY9vYyFO8dQNW3v5v0Ww/3tg7l8/kQ47EMGk
ZMV/d5zgFK9VRmsa44r9S1hs33CIgNN+6ePx2Q7HW9CMOMaU8xaO7h/T6Z6ytPmaSzKeneHA+3R/
Etc954QBOG2+185cbHoq7zaCfqD/9B3+b7/M/wC0/AgXauD35ev5r+k+XDnkIDE7W8TF+RLd+8f3
nz6eEfXHM+PYxj+pFvRfFt291+bXBBhVx77SqtBRyM4NeDtfmIGXW866sEtw+2XL8osaFEip5IFI
KbFQFhOGFUdjN/Zsu78WTvLhphwcyLXM2MkQQYMxvHUC7ZIIFMe1xD4uwYOkzWYDTmfbK95FTCvO
Zhrl9KuqcFy6fjlHNBTs8RplE9vE+Uvbw1VPuAyNkhczGk4XOYBe1naX/ZMHYhPTiPXYOe0OuypW
Z1vLs2oyn0J7VLjOr38TzQOYR3X9tOrpbIkqrwcAi7Zxa4fJuEmGuy3sp3QbVo2zH5cAN+XC46oY
zU1IeMm3AL/FZXvP82Wz8xPnRv6DEyXbjtLQEWtfDMujsTHvM2jgp8990BXbpKzekkGEBz/w31mQ
PqMp0EdjDeseD+8xF2m2o6Ij3+G4Xc53M/ghUzGbTElvjA7h/2k+IOQcGsID29iNXdpw4gL+Lifj
yP76l5xL82mZGoVxZKo2ljEZF95g9lcoxmxHWcyO7y/c05qDrok7mxaZyr2kpcCek30rBujHIqSe
0MUlbUVor8kOnwOQpjJhHdqkO7qhSDIOpKKpZIjRmw08lCcsQJBNiyV5bm16Ieq4p3qLmMmQ0QuX
2rThDNM/i0LxK83LXTbnIRgx+7MKuzKyakKccxXq9WITd+A8/+guKVzFYamiqu84lSZdfXUNEJVT
XsNQbFDqsFXQ31OMzaWYIR9WQfw38xL5LbX72c+4RifG8gyVMRn2jVfW1AaVWUTnEJsqlMcVOkYd
tT4VGZKwBhnMRG4pZPlDfj79tAPjVSWF8+D0aX5eEqsnYWg4p8SSn/5SFxjGe/M5J8O4Tkzfyjka
QVxtHCku3egYG9AQCPDECTk0IM0du7i5hibFRq2O/X1m4T2rAllG1DDlBwPbSGTMFn1QXarWXeM9
JJnlvAypT3N07cLo7AChNpQRXAEvNVvCVO6Xny7FxuB8vzZH3W2FTvBtErf0XZSJjNDPnmef/NWa
+qk2l4wblAVNB8GVU9o+TWgsofxARR1JuwiXULGRMtl3JJw2dNfHT9BsACiPjbuzK1FfDTNcOIn4
6mNcYnErZqvbqC4pibVMWPzttEGiDm991Y+n7s7CotJKXUQ4ky6NE7aXLER2w0gt3gq9/atgOvEs
TBBEKzfmwKobi8MlVf4vEBbfAjPUOUQA3/V1wGie0+jF+D4Mt6mMnbVjNFunC8TO9BT7HeXjEnVw
ZiDCY2HLR03mUhvhWnbC+4jj/rWch3Q/J8R2JFE2Jq37gVqquH4V1fi52GVztVDa9n7nvWWOnf1q
pdffemeMrzVS3oVHEGfeqbc2OcfPTc8i7QGttF53zMmPwaKD3zM9bLuUa/XWEGI8N2lVPKIrI8zW
SYujzp03dpqTUyC9trbj5jPjlL7D9TL8je+7JPZO8sEVjbkSqT+ulT3U722T/J5LzWc5Dk8DUedd
0ruCthQowqNhPgxSvRi2QFc0X918JBah4kZe8qJN9rnocCHY2WShxJv66OIsO+An7qOCwOQPhnz/
ZHED04ERj9jyG6vzV1VDTnE1ZRKznt9yJU5jevKHJJ4jH5De3vEb7uuefBVOt9bZm4hguxYXARbJ
OE/Bos5t89CgedACoHFi1G0zfvhDZ6XbIh7ROijWYtnGpGm+1HOt+WQ76HjNWO7py3M2phX72Rny
0Q63fRRAsP22h9mO0jaoT6JR9V4jVCG0od9/uZast46RxtHEEoCFRGGBJR4czsVuZ62rwqMZiNH1
wlm7ucVdkT/A/Jr3UgvjIGNs4is52n+WNG31xsXK/9L71KSkYzJZUT036hq3OjkOtHzd2F9YGy7r
A1n8LMc4xVHXdLt5a5g1DNFE21vpOVO9obLGjcpwAdSd3CXhLqamBGf9cczQMpsQ2HTieisnhHbL
OSMjdBlS8FeL6bGLKUfeWqTKFu6arTka7IXsjOSMDU4R6i6V7gTVliI8j3HyVxl9+FrjNtoA/xOf
w+TXJ3sUdH+0xjKe8NTnzbUZvWanKBmjDZdAR7SQeXtoslh8GXOPt9xRyx6iw7PdVvExmf2RxI0j
CHRnywY5/ycpZXHtdVlvPF9Z275Qx84HT5jRbfbYE+3c9m751t0pBNqDUsrboE72JAepAISvFlU6
yC6FaUpsLpPHY4JyX/Tr0LwBqxw2uTYIgecBuDqnae/fIWFeF4N/QZHcml3SNizbh6Rf0muu1ABP
D9Mnb6ALkwHkWO2SrCwmXpJjluVR0RXqufHLZmsMqcLfMi39NQ7zp4H40JobIj6Tp3DeHOaONWvp
ikqUljre0d3j/CVQnmHnTDaDYSb7WvnBuS0c65ALK/47+oD4At4YJ6NPur0lmo4mbnog+8A5pK5X
n+7Ym9cUgKXikW1olUTo7m13NLNm0k8Ih2SXAmkOR+gywX7mRIjvhmwyC9xewDlJMsy3nr6I1mhX
tvcXqZm9fVIvIRqIfpxd7BGrwup9uN7y0iUWcmxhhxEK/ASrPJtXIh95qzX4pBLTc6+qc9uoGI3m
nZbyeN8uFOX1QsWnRMfdGfUme5NGumz7JmjhWE3JqSPCmtOpNeotWm12rOi0/GLHFJ9U7vU/ho5j
EMclW0Ub/+5FSSB9joukLjx1G9SYRFUln1VvVYfJDrDgwZDZhQ5GOZCZcuUq1yQ/Yw/7gMfPZmRv
EPlZnVFsZDgPgcIsGwwOblEv6I+sy4YdaebHNCZdXeh6jWM2/3FFG29dIzf3IB72eYDPbhwNlt5D
QeVTN3MDWnMdjY5Cwpnaaj8RorpawBvyyU3PCU6Bper8F1W6mNrwTx/BmXyj4dXHXrDdcUvntZmm
gTqgZV8k/Nja7L7pNIrqhdKNeFLgNkwkjTjJbtDNxAZz13gbg7HnxcaG+MqbNHudRl6evSNrno4t
LZY+CxFTyXMVZt5P7MCq7nVnv5JTDt+CIabUK5vD9SJVoKMmq7zHxK7Uo3JmjGsTNNSIzBx7zlqN
ONtYi51c4rp3df7d72KGR1sVkYOXZGU7RXe1iGVspFFkPLvrx9gqX8Q9Hm9TZwoPGv8X/h38IrQb
5o1HNwAsF9fuNiR9KKJy5vesT4hSe2FxyKxx2tboSwjSE9Yk/5knXYrzLCXe4fMmm5Lsb9ONS8Qp
7zsfvc8yHl7murktnuNf7iGnxnM+qU9MXmo8McjF9iUPypeGIftYpsl7IfTgrfmbRWlo5ZGpsLmG
YLJ8SomaL4VDepu3E2zMNCYYbOEgKwoXAHM8uNsSvkGEypKvfRpSHpZyee7qKtgCSqa4qtdk9iRF
Kal45JtkizJ3l6Ywm6fGtpP1XPIGFWPTIHvH3wZZSJrBgT9PjJszHNFtPif9hpbIDPmGrx7fchER
MjdA2vfNiyfy5Jx7sbFzyUBJC0OEbKeD2fflBVZkiemtxkA73snRACoZRgP70QTNxRo2EVuF1Xtt
L8NeWr7C8KoCwJ+l+6R08w3pEBDfPMCKdbDxmxmqk0uJB+7h41QM5tUKhVpVJQKeL/3ffmP0e92l
+kGU6TFTxbCVWUC/QCOQzKkaS87kJqNKCQ5ctP+s8wKc4OxbN+i8EbZUEfnCEOemc0rQf5QlWAP+
+CwrhmOv/THYGnlRv7Gxh7afLudc6+A7HOo3ele/zJYVndNywMFTVGosLeb0JfP77IsT7tkeJKyV
gg37u69d6sKbLhgPNLhSnVDZYzQXwzRjB3RGagbkiNESq8ZooHuTssItNVYj1mXVcOlxxFzi4a/M
TXcDF5rHcVp7mMwGl3fiZIDD7c2Ptv+rpNaHqQyCgqWs/lBqCh8Q7cI/BlI4q2gcRDUT0iok77Si
o1VvyeaVu9QVTz2NgGvROLcuD7+qzsRxksgjqAZw6NgjVgOFBWTnh70Nquwdlmq6azmS69L7NYBn
XCk3xTXfzlfz/qTzQ9jqSRbrHTaDkTopQQGfCDnNkgTP63NYWodgpjY3s/0qCu36ux+X8jmXOKT6
irWRkPkDzAUv4s2CMaFz84Mq4azQovdcsB048nf68ObXYpYzYcD6gcO6/dTBQFcevphVqecnt/bL
LRDc/qO2c07JgfR2Y5wnO/PuhhPYfnZ8MfxqIYput3Be4u8HcF/dP6aAG7Zpuiyy04GASMEvsGF5
emzKvNxyAdGPm+UgYhmBTX1WMH+3PedwPOZP4Zznl39n70x2LEfS7PwuvWeBxsFILqTFnUefp4gN
4REewZk0Go3j0/d3q6uFzISqq6WdACFrkyik34k0mp3/nO+MdcwjK7p5Lxz52jD59BLDjx7L5ZIt
nFwXOzKrkHVxGSzv2QUK/caeu78MjDOOVV3FPwPKntcyLPuTa/ubRRXduy76U1AQY1ZNimstatxN
w/l8Y/l4QKlAU87ac5X92kGUxO1pW9cFfePIfJuGDM1kl+rB9Belcurn4up8p/N2/r9IjOFy4X9/
5bD/EcP+P/97bMf/l5DuDqn4f64hvnwyWMk681n/SUa8/Uf/oSMGPm1JbiTh/AEfIxb2v5REGVC/
5N462T3h2qGPJvifiFdP/A2RDS0kcJj2QTHiz/0jTEbFEllyULHgA3E/8xf/T5RE/s4fQFhk3Dze
ALA2D+wkpa5/rVP18OuXanGjvRdOxDqJO74amgPfY5tHHfkC52LyVjxGTa/+BWrRERGf/M8vjooJ
e1A6DhBL2wtvMbc/6HSx09rBkk9i7zCGO4isU698ZvbrOAZjsYvtpd7GnD3mjQRugUdAMV2WWEGn
ZS5/djqkM7u3XXYqC8U7UxS8RemSPBPfQ6av0Nn0KvWJgXpOljymVEQeRscdHsMiYovdE64ki8No
29vVyzQ8CAjLP+J4zGkiZwO0Tqb4okJSb32MHngLScRVqn9IHu4HLAfujiFi+DmVTrusLDMK0vAt
c2uNKGmIkRAIPUU4va1phnsfQtbA5QYUHaRO9jyY2IU6F2a/TdOVmODo0NZQQBLdbDqnrx5xS+iV
Zrm9qJGonLA0vlcz3AAfhYMDP58o1UAnan9G46KeiwZW8KYXbfqzKerogxL1ehvg29qEnQBlD4iM
R0oCmzvZTlTUi43y/ODVGofuwytvE82iXBSuUCvvMO8RnWGKGHAoHMHQvDETR2CcHbS6KhiLbTBX
4TVspvoYQCnbDsjdBzg5KUsxbdoKcMiBWAWJn7Bo9nGfZLvKtvPfoRopoejT+C6Mc+2uwLr0t8ix
g2UJWzdpy+kqoli9lEFm7cbF1gcw8MUDIUcUEByCu7YZsAqN4/TN+BmPupkC0q+pmMqPJU7EebZ7
7zoMybCbc7d9Y6sAjAF34quJsberbCGBNNs04hCUt3eZ52PGL7RqvyI5+vexx+yN62dYK+vvhoK0
STal1bPFyG19stzA4ejZNXuwPtMm7DFOZyrrPk1Ie3WvkcL0VnhA1kFEAvN2p+4oQ7t9NMrBDCXo
DK+IJfilSr5YL6wTHaSADheRUMxkm3NtVd4uVa51zOtSvDFCJP/buGYPHmdY5yXk1cIzwWMXzPNv
uO9ZufbA2TwraFt0IGRzvy4yz2yUmIcLPfdA1erGnr8FNL7iEAgpocxMRIjFxRywdSEN7Ko6Ucdu
mY84lH4ad4gvmh0e7nv9oyW3SuU3yGTXVVh/sXKQzZwffGmFv9zQXNOcNKdgxO8P066lRnPrd0l7
n9wSSgtfWYzB7GHELECnUe2f20lsxY1skabxySTiSXGqXGcV9FDmsP0Ubyl17y951FW7muqqJbGw
8kGAF5Ci30dHnGKs45oC141rJ78s8dwq624JQvIYMPPQ6x6nMntjNvaipT7FGdmRJH0usurJSdsD
rkWMTBXpkHEv++yKxwqwz9Sxl8HrURlupqIOtm6iX+paf1r5+MaeoyUkRVsMQtcKs92+jF/nyN/4
xfAjdb2XtHC+z+lsrtKSzb2lmT9mvnFREPKvOYWSsDLTdEdFxaWY5WmgVYYY98Eb09Wif1VMtul2
sk6KKQY+NcKfCzKULLsX8g5bFqi1S0j+ttmmMFHhL8uASVm5fvHm8tJEELbxaqYjlpOFDjcI8Rrj
A18qGQVogSS/sAuVEmKEpaS59m6aHsumKg54yV88UGEnPfnqYNK8/emmN3x9lRS7Sfi0G8/3AqHO
ytPwlxW51kFqny34+MJW0NvavmmehU9MlHbmd4ejF4H8aA2mA/xkehpI8nn5+9gYs5ei3zYyXLCG
M0+h12pR3/2BeBRWjnVS5L9qp33KK1cRC2a1N/JuHlFOlwxDgF+9Bn74koYMbdKX3EWcq4r6Ky74
+1PrgK9z4quhwcGDnLuGN/oUQM6tJZteSCii9UJ8ydmppH66T+3vS2PfT5N9DZTmIDRcRvxW10GO
w5ZyjEd+3A0u1UM6uEwepoAqobR7wmxC3wCidtcwC5bptrE4vozxcrS87NpqnyQAVCoaSdmw4TDu
SWE7rFRjTjMDkxhqenA/Q2jY0NH8kWTyw1EK9ZjfKtPue25CIg31Y59W94UWjwJa1cYO85OWBigw
4Y0cWWZdxQM2ekSoIoEuYufZfe5a99zUzxaVUxmK5iqR9K/goYLDhzm2xtrBs3zdIQFvzcDAPOwI
aCl1j338oqz+mxpJsIb+2sTJJ9W963EGmxKnBH4Z5J+XsCPaEDEbsP2rmMkpL1o+JX1/LtH76wVn
Q269+W59ESPSTIoAmlbDY8HDQooGg14wE5+BGpYAWBwT+o0MyBObkiZBj255M1NOE/VEr44Bd15a
AXC6qefordsJhyXqrRH6MlX+dVIy33sgOS2ZYsHIsKC4U3COYTyufTiK25QF/iKSsl3nCMkM6aeX
VI0YvGxmJavGseuHujHTyxJK60Rk8qn0Ga1FFXYXU/NqC3ixTVSVeIiKkauH+mCub5vHYMDFmpgQ
y7TNLK2R8Xpio3HKbLRhmhPECh1sSxmawha6mW92GT8CNhlFpPbaLC7OsGmuQTIzNGGlaTqCcruh
aJNbe3SiqTKcls8h6J8IKb0JI+8XF41mCmCUXeY4fA0hDxchkVtQKr4MTqHHN1X62y7Kd5V0Is6P
EwrwxbRvobrJKd4tTm5lD5V9u6dBeFHD4yXlZqzFW2DdBhDtLTwariMv/+ZUoJUwHxc7nyL5VTDV
1b2BpHTLL9GOph+WibhLPSsyuPKULDyRFnEIhHkL2zjiQsw/ew1IyTjhznTqC3RyvSLCPKyyET1P
+wMLp/K+hjp4hcPvrZSvhk2nyh9BVVI8aeH7Jru77gzZQktjO8pbtltJ+dwnzhH7yqFus4cOe1Sa
p69ll51jy1vPAc3daf0wBT4JXf3c292hnHKy0hEbFnhlaf2C36jFy8kQ47alTeGUFz4xAlm1pxz0
1KqJfba36lt0ixzEzdEhh1mMhvbQwf6Y0gmYaXOaC/M7j9U1Mu1Je9WeNMe3Kc+eFHiCQIVbkfuk
DRPz5DalWqd4Ptepyr6ngAFXSN7UnVnBKQnms2Ai3lUjaxW2Dyqqq3jf2PYBepRc6wUPqo0GNk3U
CGebqKHrbgJl0CFkboJbrZHiQl154zGb0paMcnvJQeusBlYw2YINpxeb0YOlH0i6/9C24dfy6mwP
pLTfWHkryXZP7tZMz4m+cSyZovCCchf26lygemS9hKLjB84q77OnnHwbWYBRHcCz8q4bzJsdcyja
1w+DTWkOsUBv51Wku3piY2vqC5J9I/LXySc4KkuNYolZ1O+30FUpL0cbRQIQHXZF0j12J5xDhuV7
7bD3hsZJ2gXiT1qWJ2B5jx7VTegM9D71JvjO8JThNvKgnF0aPlVEzpbtxWaAZrXzXbbhhKp/ULjs
r2TJSimEs43IzK6D0H6j/esxXparwJ8H1KWN1jTG89238S9SRxurmh+bDJuP0oG1L0kNQo/iC55Y
E3PgfGabzvVH1WXZaXTZgHNtMVCaGbaxdcNSFx5jOuSQ0/SORJuHkt2s+yX9LajRWWMYeCMj86AC
581DDk+AU8SJZuVAzDO3i5KmuXObjjdva3A/lXCTmpRqQcsgjvv2lTAIyJpKfXcm9rY21oC1rWlU
bMoa6aqU8DcqOBlJw9y+ifXjYrI3gE8Hm4WaorK1L9s1ogaLbvDexnbL0ja4+5TarU3Z2IduKl6D
BauWq6Yt9lYMcrN5I2J09RwImRJtOBjeZUIIt/IfHJyazJBeR4g0Xm7tG+MDYDonSZfvhm72VsO4
nJdhOmeu/QvFaNgk5IbYm52d2HxzO7Y50VKdFxf2eedHxQYu+sHt/O5T9fE20LyHoWWa1+v5e90q
zNz58sl7/UQ6+fA6+679e7NQQzud41oxoajhR3iDOc3pRXf+tLFYMjcQk25GQj8xa6FdvpvAAbC6
iE0cJuCXb5EDewVjad9V06XuyNJ7bfIC1QI+iI9ZrkD6TrUGyEORGX3tgBkisU1cHuwFBk5Zsbgm
3qZzn8JEMyVCtwITvetzWIZbWbDs2Fqy0Oe43Q2GT2jCECR+Cxt0fjVcwJ1upTO/WLak9zcwe7fJ
3rSrn2Brsa9nye1NsYEKRZrJMgSTpmHf5036UpKLrjdd6btmI2V0Q/NzX9O/1HNgrMIPFLfuKBg7
7kugRbtmIFVY+4N8bNl2b0ncEWaPG7yoxIfqIwynaucgzO9Nt7i/iIo47yFC07gSY7Ac6iZh8qBX
rCGkz/KJVk0x2aBOOtqJ2MW0oJqmzrZOqRfFP+kMcsFMDBkq10TqYqVUnNHEmQuyNlPLKZY6p4QJ
0BwQcgx994WMLcc5sDS3QJ1wfxWcNFgzMjLO7Br071H2t/NEOrq347o4Np7VbkelBL0prQaMrIfy
C29+cx6azDpYIvS2xZCPx9EsPTMgQzy8lx6xxLoARBpP5RNih0tAcmLb2LS1/Mgc4kR+Ia2E5MnY
0DgKBB+ndIDkF7ZfKNHtpbFzamFJqOL31u3w0wEaAhKqUB8ofXIzlkuE1bqcp5NAEIaBGuCfZIBY
H5ysjp9zw/QziyyMNXaSfjnTgk8vC3SBb88aK9AadgWpLYnIYEIwmH6bIrXuq5jUGTaCE7HvcduA
P9+T51x4gMJ3XjEWZFPeGZv9We9NzI2KPmJAn3p3hCEzzjBT55/AW7BwSfbJppCAAYQ0B5pdvLex
tcQn7U4EPbLqF2nZ4HmpF0NuvSD1007JnXHB4KTFW5jZjFhNZu/JmSiINWHjbNEum6sVjdNet33I
YYuEMOGam85A+nAEdMr120jr2SQ5/a7QW8a14Jw5k/6L/FOseifdY+TWryBt01+ka4bvuZxcEljV
sNMA/daMvpAy+8q62nHPUzEezQk2NhbyiKadiPP+fhrS9LNkccexLIlWrJahDA6wpIuHogvyI16S
jogemjcJev+oR1jIg1DTYQyZQXELNe8t/NtP2Zn3buIWaChK41hFCt4lmdwnMvtBAIklVlEkSE5g
6bNq5dlxtJ4LXB+riVjZdsJp9NNLGex5jcf0WpEfW2GS8TYo3QFDjTx+kHaP5cfuCXh1Q3ttPcko
grM/b3t6ycmX7rUwLQkanOkdw8zW5VjXMLEeK2e6M3UvucOhWR66ZDDnRtKjt3Td8sPyrHID4y79
aAZBGWiUl4/tkMTfcjT7o6QADa0KlbxjKnZt+2Hm6JwH6WvESnLQc0b/gCE3Yq9niWnPm7uAY1jg
31FnhG7vxl61wwRJabmvcYQ41kBgMHN+VZmff+M0EX71iZp3QNbjS6O8ltBxOr+T60pe4jGYNk3h
B/eeGcMtbvJsq1x657wBvtzi6JI6pEm0bHGS4hRTM3dvB8yYOHt2oOSZ1nqRqR8KWD73QQJ0G5o+
A6wmGB+LbhwuabAs3wvBQ0+mvf+YinDGICvmszdE/T0s8+U7jwo8c35Y0wzeeP12TPEY8jgts6sa
qLUiLAd1o+8Uu0m2rxeaPuoH+Mjeuu5c57UV7OpS8llnMev5xQ46Hjgc+qhJjuqEbuvFosuVHMhu
yeKOwWk3nDm40BcZ4GiKZKo2TmktG0ge6TpcbOdFYX4+pHFDSMCmMVlCtD70882Yl7d9w+hLqE+L
+3rDU9XGdhME0PT406YxMca1OMZZZ1fvcxgv50rAcBG+FVNsbO7VWD3LNsj2ECUmtjvsL7DfiJXu
K+rSgw52i5+ilUa+zyG5SXiJZDEf6bLA9hqi7Mwg0byqyfZO+GPCreWD2AZTwF4M1XIWLzGGKIYb
6SQOYgz7BwtA7BvWdx9WS3CzEjSzONCKEm4G/JfUredNcCV6j4RiR/70rYb70JLWSL65VVax9xeV
dVlEMYOPIL1a7zPu32cCvvRs01KxMWNVOwfw4MFwKqiiAbGua/NS4bx4zWBaeIRgo/K+9WeM0nF2
OxYyRFmNU4syIBQhe0fAXsEEiwJUEKuVUarPwej7T6Ay1PcSBfDNEe3RAeS65BaMAH7EA89JYhRl
cfXBMWzCSOTJKqPQFNtBKu89v+t30YhpILQYGBkgrt2hakEUloEgsRNzIsTooo+MXGqcDdOISsCe
xccHgmM0LQfrMEjrRga7bf/t+EGkKt4V0Ar2wRzmXO0YhQZX/8J/wAjMqOxn6lj9vqnGfeMxVWdG
htXdcrcStyPKmYU6sXCVbSEaFOakwsw6yUxSe84qCXyFbBeDRImuq3ZtmU1vQVRlA9A1lm+0Es3t
MJIZ772es2jWjpAuZ8yC38MyaT67PC1/xAIZFABNSRwtSmhznjMTc0YcAb+lGPNeyspadmYKuuyh
xrOJJBUk0sHs3rI2DnPPia9kMnb0oor1zE46xWEgS/otZ2eXX3wiUWHN/kOaO+FLgGzJ44dc46Xu
M2c3Bmw4V2kRMcFEBs8PekiiNwy7wdZgVtkt6OxyFfXtxOqi1HBa/LpiM+yleOS6vokdEvaDcx6X
UB+mviT4TdB8TyuC952guvPNs4YetpbAGLHkvrNWQ4z7k2W5+kpE3x2nGrAbVlqPxjd/uPexx2Fe
4++TVsvCY9fkPBEY07uvXYvuvIvaJXtRpSBnkWagD6oll+vydn3BGV63MrH2AijpsW49ng2z8gEY
E2whhCphSQC/oLGVtoBrVsvpJwFDB71raZ6zSTWYCqfEuesVVglsrw4jbqxJ6wSSLLbCkq5KjMg3
GplTpC+tFVlH2y77V2c21nGeWL4I8iTtR5j3X8kwRw0PaDJ26znf4uGRYBBoiM8HXET1Q3yLZlo3
Ul3ULBxDhOr2LcEhGLeUqTdWgXQf23eFVMHZm2xSkjmlRpdWC+cck0nmFxWQybgmmrXdTt7GJn24
Yrn7SnqFlN0IuvT8Sb90uAdfm8RGckotIA2LQcajkDqztqJABQtJolDkjpXufsQDhziXgj2px2bZ
a2dkG+CxL6s1Wa5uKdLNgKj8ymEwPg9yaM4cTPXOqY16BoIrThjjwQ4Pnus/Irs1J1e5ZNQLbzrr
qOMgBFuDcyDU4LXoKq4KF00zVW3wnDRQ+9CAsv6FOT2eySTs9lZRN6+aSH8KISdJP+OFZtRrM2Ke
vPppRQyGBtsPUOn1No1ajXWXAdbKoxzttgkJQW/prvC3OusdXEU0yrz1fSvvOZGI+jo7vgNtjhB0
sV2AzeyqUTftvZfp5j60VU+4qgA8dluH9Ddo6vnPtg2Zv4M2TclTd+bNya3wsS+TmzNE1T+XXNW/
4RSoHduV/nWsoLWVZeR9G7o+A/5QNOUzNhgMh24VHNtEINyKvLCutZOU913Z93ex11jHzs9JYmVe
Svtw617avgMdaINGKXCa3CNKcUGZyPm81YHU+xITSYqdj+BXkQwDwR++6JWhTgJuXuGuw/lWJ9hH
1S6x+vSYsRidC/ZFr1wWX10t2TwgRu1Jcpsni7D+y9INaDUYGtVjxQqTbsTicgWUVVo/kjOPL4Tc
MKTV7K+HRsOt66r6i6FDux9rrKWMWAQlJ73FLdNhKcB9qsfqAlPErOKgf9Q9Ypnwx/LFpMreejWg
GYaKcGcNcIZt0PGTE5wNdqxxeu9F9LJneBW7jU9U7Yc/hk6J7bUBgTRA9JWITA1mmp/8ri4nOGV+
BbgGNgbH3YOMpuXO2MEtRQXHOphlf61Hm7MWfTb4eezSZz/X3vpZR/0Q47d/yO3lJcqiF43J4qkK
VLX1LWmmFW8VrMvEvbRLGn95LSEsSM4gI9yhzK80++/RCzW2kdA6LgvzVAJpMba9UD3pUKM16EBv
yjCpv1dZ2OHBdUZcafNytXNmkSnHoEtWe8tr4vDcMoFU34tUOzzW7JsFl5lHmTfipYY2V0U4902T
xjuFAnMhSkklkd265YAplFlUTwz/LLy4uh/yCaNUn9yoHNPJ0bzXsmh6TYi3a48I2NODrEPPrMsO
wXCN7FdgL9F5dYk5kC1yKh9y32bh8Sp1ruxAjcwSasNz3lI/LVAwGCIwVuacaPecxNiBOct5FiGQ
KfpcUAvxb5UzhIehAk+6WgoXmpWe5uzg8gjaySWDD1I3ZfNmYUz8JQN0R6dhsDfF5bzjNDxe9QIS
M5/J+RsgNSccbucyyDWXiXx3PR0cLHegu60Q8UMGB5XdcebF+9a1LEB5vl3d9R3TCqex7sqslT8T
aX8WIWjoqEEmoyWUSYdt9j4tchuOZfKiiii4csO944yl3CZMZmxFVCYTm+fHRiqfkY8WtmmhcvGX
teFbQtvyBnsScViD1WXoj64NZboY6+tYig3jAutp6LR7JmYApctYcPXj23G/F/eqU/N7TdR6N4X4
o4KQjx0wY90Ubc1X3et9oEf5PDkJDTku0mbkLhxcb0XSOGjodU1i/dqWS3jMvdk+src4ze70HXr3
7b2XhtBJHt7DXby78eSReC9uA/Ctrs9hi2/PKY+TiJ7yiYToqK+UJVV8FW55ICv7mPQ6eBMuhIi0
HuJ1Elqk5bQ85uxV5coGVvIeVaihPWmMElLZKFu1Gqh522lreuFAggpQNntJ6nVdBrL6uaBOn6DR
uFABpB7GVT4E3o9sGsORPVcUrK0pI4Ps+UDim3yo1Q7pbD5Nlqs32dip95Glj/YQX60p4SbplBUU
w6ZLTAVKfVOm1PhkuKWrddFjK2RyGqB9dwVs0W4mKTWH0YhyH+eXCcYBWshYHaEyMDUOw4pavFv9
dtnpXev6zIwwOa94Ft/dCpj2ppzVIeJsh6fMdX7nauJD2A10iGZh6zi6Fqtkl5aPBY+6O46taMMa
RMxeyHi5G1gL91NQnXhgDe85KWDS4l28WUB03xtO70dnSuM3u5VscMeIQaPxaHLBFIpKs3J6brEo
DMed6GoeUnRLqcekGZrxQOkEDitqvPiSGmZxI1F/mmXAkQJK7jcUsBMrF8lI1YyyjX6l/2EhNLMU
59nt5gsnSmzZNMGva47TJTD/sf+IGDd+FU2KnDa3ifluz37zVMbuxIhJECdeqvmMcoy50vcb/1gt
ZUaZ9wRmx7aIbq+N3114VI+vEBX0pcNV8ymtvkMSZHMRYbc03VerzHSC9ZO+Z03dnac5wEIVzZl/
JI4s9rXtgeXscHIkZBsUReWlTeVB3fRNtR7GkOftkpVlv7bZbCDCzKN4RqobXvt6yEEM5pV0t50X
1Zd5ElYDTGRy4lObuMSmrMXT1KL9HcqQM7t9LsMhPxH19q4BVGE8AoV1tGZKWjyQp0+MGlskh3rZ
sxXF5iwdSyJWJtUppsGIPFBkhdcy5kiWUfKYbYvCC9/8lDqWFTNMmq6sOm3eygU/50CR02Fo2/pR
TEL4q9H8vbUqElf2iR6NfjPkIuy9Dl8FmE2O8/aso11VjnKL2EuYHzYP0dbI0RtpwuBkq+ClLEP0
LDCc+Y1YEJ8zv812MQhG7OP5LpuNxwPWtvcSYsxvBwjxw1L6hPI4b5BD6rkB1wPZGa5HWZ4x3xLW
TeBM5IoVkBndsMvAJmwk1QRrnth8PuaQuAX4eNnoDY9DXDN4TpOWxs1gnF9qv29eZRxDbsKEsQqj
0OwW6cd3hDDUIU4fU6f57tbZu99KlIsQzhNNh8NzJZbmYLNl/fCWxnkoncJQRlcM37vUcvamyK0L
iATsrQDg5FqpqHxYTJo9z12vHodw+QEg2hq3qIOEXZbCtwm0ibkES5zlDMcq+gXZIi15ca7rQj60
HqAx2FxtQMVTEP0cMx9f8twMzMs9wVCCRcxqbes3iP5uDdM3favkNO9YD9wjCSB7XSQVTF9aFVLG
qUJeAZOlWBai4aT6iiOL0uKHIg69YQLsX2xmDKdmoKqLRGZ4ZLSY7JKg/kE5yXMZ25DOFOdE1Fhe
oy2ozuhFwxfQ0wOlujAlZnBzSYrod4ff9CWn1mjdh9kvV7Xd2QpKEPsRY4SwyvJ7VObwhVG7/USh
U/84MwW6ZlR5AEZdDLMQJmmr1AZY5FpB6636II8+QYtzbGozm1OeqeTj5NQIU8ui9dpxcg6UQTjX
hxTo3dafQ2rvvQSHiDLeW5fUgLYWN0WPgqLLOfQQ5dly6P2KPi18wMFuAKm2c6OaYVxJLoi0DuMj
32h8oOFcpXd1ZKD4pr18tIfbzJMD3bInGxXQmebmVMe0PqkG0TsohOS2/SNKl3io6rB56PO0v6PA
pbnmY+qO3IyYAmxqJ484jplIjCAVMmpFf1d2lr73ln+DaRcLzMRotMJtU1avC/LYO5Id+hp5mUvC
UXJVL4o44IidCPu0WjMcDS6ZW5r7fLSGHYF/RabA73/Grac2OgsBATk0t9FXGx/LqGSCSWIeT0Vg
nnp/qe9cuACb1lBCaVcwV1dFx/MT9jmDDYAXt74vSL5tRKmcN2+yqHSfGlXMV0uRzxtV2ILU3rZ4
GdaxMg8SXhgoM+CgStHihhdq2/SBRweLHCjRwsPPc3WJ4nO9eMGmn+2pXxk3yM6ABsqzHMxMkCHL
sT7cjsqJuQVGvOmk244Uqa+x1CQ5k7uGOwUx514ExDM50Ravy+Ka+9kf8/U027AiOd3tExoKP+Iu
Dd9lZskvr9K3DQWAKhxtgKonn7QnQdhXrZrXsYMHykHiPpy79mRXQ3DX20SayqT1ro5npl2f9e15
7hprzwgfuFQ5NA/MCPiswp0ESB1sAUfE5/gtyO1pXxS2AuCFY4vHMxGxfmF51MJFfvXHur/v2iD6
TJM0OAi3NQk4E4pVOITlz67m94LeFMgr84/xEBlR9VzkeoT/QayX7sS51KsMSN6XjWcPxsF8jYbK
Q3HxkgDzBGqNcm4Tdwu41akf2GeabmROM/r0VUgGZC8CEpLywNUNlo5/FBCNWVvtbPrCkVw/9Bzg
Q0zYdgl6i6qQLaDpFYbKX6ZiG5Iu88tgz5hixHDiddxzgRwHY9s4GFFk036nzLTdxxY19VgKnPSp
6Mwa17LcCgbN16lGH9zoqvG//AzmHvJGvtxpV+R3A36xrQzdduu2+thCy2Amwv6H2brn4ZEsEpLZ
jI2B/3DDWN1/uJj/aXmCQwT/L55TRHmbuIFHEj90nFt38R88pw00+mCm8GePGN5h08QoBGym/CBv
670GshurQxxazqNu4/YU+xwWoAvbFqCwrqkOlk2EfMt5g0W9Y0K7BgwWn0Qq3GrdMPVJHDMdBpMw
FWMj9TKXlJraOGizf2GeFX+JuLthQDOmJ4F/+L4T8S9//himsqeM9TU7kJqDOmPpujlmucOKaZgF
7rDmgIzDYLFtOH1eaFhNk1Wv8SOe/2B2/t+E7W+kAax/SVPfujaCv74PeXuff/g6s4ywAdUlcu+n
k7suUkg6VCXk+7+/yv8HVPybcyMp/HN3+d1nlf3IPv9kLb/9F/8oKvH/5kgBUoJwDGUT0CX+E1Ih
xN+gyQWOjaiG59T2uD7qRpv0f/ybJeTfIozownbAW3iBJ7Fd/8Nbbjkh/x+3RshVhRvcoxTlL80k
/1VTyZ/93SG299s/+NQFqhe+2r/UtyscDGImLrOSAwY3sEjfSRmTukT9+Rf3Azz5P12IvJakqM4X
jutKKAGevF2of7gQO2TJWSdZi6aiw5XVUzs02rx0TtDQWpsaHDgZzbFbt8jgd/ZQYvKT0/gcVHH9
qYxb33EZ39ql0uoYVn5xwFNVrHKHjQhVq79wd3kHpSYODJF76vrOekDTg9VDrumhKGNggHMSPjdh
c5cyHV35pJu2nT/8mjX+vbFO3J+ZBaosjJOPOFpYdSXB+pX0IFihlcUz1C0LgP2alq/hvqvMw+C0
hlhdDHxL+MGP0E+7fRZ5HR3SrIrelGNunGm8beibXy9BxVy41942rvv6aw4BOkvCwOtqYKO9mWcg
uWDh5hzft8cK1rPmoShUJvm1IB1MGxd/3Q4MELgy/MG2swKJm1jagEaLrEJsg4rsnf0cpdJlCndo
qgyU2obMnVfyMI0sZwHTNTVzMJ6CKbTGDwBfgCtSOJKMSwA3+fc6cqOHoRD9TyRunJsWY6tsXdq1
+9lNrZi2Cfbtox2CBFp7GHklvjljfYviWT4uVdx89bLJnkQ/RyHtsdngbQbRUROWj7P/3SytjI6l
gnK5IjfNd86YP0pOfuoGHwA9YCOgjiwkDUeC4z06QrITWsaHJR66164ZwR2MmqkKI4KuLTaitW/p
0xSd/t/ZO5PlyI0sa79KWe+RBjgGBxa9iTnIYDA4M7mBccQ8O8an7w+ZUiuTUqV+9b/sNqsqUxkp
IgKD4/q953yHIZTCeDUaevQgyLVRZ0SI8bYM0o7bLagy6Z0VJVwY3uBekhBb0rZkhWeALxYeBy7I
77aZVKjMtItNyfT0TLYwfZfaGDNkSaY6v2e3NLJTqRx1G+s2GAMgA9S9aFmdD3dwicCe0o7xSKDQ
iDBkDxFLMbdF/mtM0vEZV+NbXpAczsugSKT50MRdiMHRgLYA6CnX3jvoFZgTolS8IRkkmceTDUBQ
UyKJSITH+8yMQ4+BJ4gvBsAg2c+mPkIHmEnLbxcmqoQGteZ85xamKF7jzEgvmZLT9IbWNDDWZoyD
+K8vjPm3VfU2JY4BOF36SUGehKyQUCRpS5urttjXdbQnVHDV4E5mXWBRGsvmPQGAEPLCDPuvMADZ
ns5p8GelIH59bTp02JluOCJnjJDOkDatzcOzyh7rYieVyp4dHNzwBsM6XTE3GtRmNDpODslIOsTD
pAk8ctMSwJE4Iwd/VfsyuDIZgr5yT0TWvmx8hBZGilCTEXCMyspOh/GlDjXEPkokIt3ERIjNm1BK
ywW3D8D7SdduRAzTdEX7lXx2w6LIjxoTdReUngmvcME9syD5sSf3PXJQ4UcOhAlFTsOMijTVfVzQ
rG/ynNgZVSSKTnft2iDtpDbikmSOtsvRAuCUHfTmPXcMYIdjFLXrPPfacaeyDmSfVlg2JRVN+vik
d0P/JrFFwvEoukQhU4M3uWByoZ0Co4oe9QFTxqMZe+bbYLCRMNDRXdd+iKCq6BmRMZvpoomWjfRp
ApGcYKHwN0NCEQmhT9EVx+tqdJqTX8JwX4CXRaBo2MB/d7QY6mucjC5GdgOC0iLxyNpNzCyI1nGm
WeUZuTLlsGp9olDWNeM9KPHZALdFJ/2B5yUblFx0uc+kEh90G26gUdd4s/sqJDLQ76Q4Y1pll/vK
BGEKCToyDepne27Hx7F4bPFlmpAmvG7LZnnUif9F9gWtxdKDw1iNiOSl14/OesJzgQJY6JV2K8iE
e1UJZL8FTix6Agztu3O8A4rNTWD2j25UiXTHkBTey0CYEBHjQgNd2WdZ4z4w4RnhQYOBxc1SsA6E
fFjKdz3t7vM6SMkPpxmgLgCcZMFTAb9Vvbu1kWcfVYfz6IUBJiyDRFSVDU/QMPr62ospTK+Y+WgT
AcJ2Dgd8EXauaa/HtNT7G0/rg+g45lhDuLfkjPLLM4wHCqgo3VI2iFiVE3Cz7GbMLRq7uL/kPBuM
pZkmAVjWna5kvsTf93dhpCUwEsLR4isN4CRAcZCM5JsfsZaU2U6ZkM1o0ahOwxAKTHqEtk6Hmx5m
POYQ9jOtNSZEHkrzWZF0WTV3vaePMDXhwWbuPY6VuGFxDuLqugSRaq7cUQiEZ7T2rK3fmOD+e7Pq
WEpg6bP4VQmu3yAySmcH48OSJw1CdEXLShS8Q3nRto+ZEWIu0nNhEfUAy9hYBj7qEaSeEt0kzacW
9wQesMpib8LTscsTBj97YG7Ii2AdJwZg1d6ovIexYZS+zmvP9tNVSR5q/Dp1SqhbOBOduBgzSWqA
bZfIWIbMGmtkoX0hw0PZcEG3OOYy/05PxNStPPqG4VbEdpHx6ZuavAAt6y/7fmRjhD44CmmFiL5/
V5MOtqejiWNf9YluHoaQ9ZUBdtUjlE5CU3CG8M1cJx5cpjM8M85raVjBuNIKL27XUZPmtHamJmxP
gDEF2JA+aD9qdK7hs2Wxm7yw2rQKDuTzSLFPSEQkdLHAmRoue5ZRnal0PlbOlltlgD9V1jP2dhmi
F7HO9Gl8A0JhkXKItpJ2SnZ0NI1ygSqFgXQ9lgiKoIHYuzYtQ0SPGeBd2CIkggkCF9GkxVQchBDs
bOJlYuHkX/ukqgLsc3a5BvATrQM/TI/UDMOHXRDQCHgUiTF3Z7OhWTjxJLvgqOshv6yxtW4EzDHE
yzSysCCVcPe7vtqzN5qjscxxgSHXXkk1lvuuK6b7PInR57cGMRyuggUlGqQco62iHCWnzazTGFzm
ymw1nYiQeCD6R9dl8FtKuWNY3B/YOPdIXOVbOSbdLlRY+SWIQ1puPvqKtgo2sRreplbD4SJQ783W
YxJYAbBVDDJOHrKqJfIrY1c7VvyY96H/dSBgFfd4QdIl4+ucZO8GzEUNglPMPdiRIlOjLboIpKw2
TmzvLGjYa0s6dEuYUgtuaFjQc0xp4Kx8y0s3GCe1V7TNL9wmzWmwMMGYCudHXFvtBUpY0LmC7BJW
Kxw1odlOp7FIicUdnfKscip7a9hKew0s6+CGg1pVWpKtMN9riNXgCJRVlZzFcqxvOofuPzJG0Dys
YnW8dZvwo83pSVDNFbwnczBTgRfZBF4BThRWep/UDBD6YU6paHr9mtyrjtaJxcC5DrDShXl2w7B7
vPCZj18oFdf7PLUpfjLQ6vEY6JtQ93qWU8onVfjlGXFYEW82C8cgCWfRASf/zaC8YG0UqK/MILSX
5KHn66pBx4vNMnjk4UVDH7Tqqw5lcxlpg7hAxVR+5AV5gj4COPR7oH2B+51CL78TJRAJeLzaLlX+
hzXaGXpbBuZUxiv+cgQWsi7arYx0jOn+MFWb0LOebErcRdc6wz7PzYD6XU9Vv3InHuqV0lzneSbA
n8yB17r0GvvC4cW5LY3+Xg519nXsGOf2tFjP0kGiMs6q4q3yBIlIjSrOAOKke4RkN15FsHHY88GJ
GWFoN2V9DqgmY1rVRJbW0yB17rwI6SYusbB4N2DXkWUTO/WHaES0Lyzhr0RrF94KviWj1Cbx5kXe
xHJQahjXXaEnCY9drN6nDJUag3BtXdE05RViPMZo+9jjgFrQIOrvbcWskXZeT36GGtuPGFRc8H8w
yt+TSW2aTf9+r//wnKZR8y+C3P+1afEwfdr18+9+3/VrtDa/GJimif9El+l9Sxr9zqbkR+6XH3zm
/73lN7+ghHNt3TBtVzfFT2nu1hfTEXPzwHYwqNv2P0pzN37e89uSGkRIh2xD6h224t/YjD/sw4Ne
tjSFdHUHvgjuOPyNlDioCEOVPQzt1qOtjcQ8CJC8jKJ7qdq6DYkFbFDaYcokMExVR3KOs2tj1Kdt
g3p4/cNJ/YuOFefth47Vtw9Iz8Piw9GWsOgZ8PMfPiB+BkevXYeQo1idSkO0ZzjX3GmVZJW1//Wh
fm6O/XYoidVWdw3T5Xr9fCjoVXi37UndjdqIUQRIP3vcMD779VFmgMCnb0QlPXczWbO4kuanNgtV
g8NOPQvvGcm2THwZq+DwOg1VoSOsQJGp9y0GC4Xsioy9ESU3omtW6XNmIJhoiELYGy3FNLwm+yZz
OeOagWEjHhGfg71IZIVlqIvLHfkHzEIb0HhhyzsXTan+vdH3b9uzxozm/KOfOJ8yj+bsrB61dNs1
5adTNoK7JW2vCe+lhOAuyR86wQmmyUwZQUIGoLuoReRlZcwWrLHcdum0DMaEHHX2TTnR9FtsBiSy
tre21WFNT4Lo+0X9v17kf8w9tX+/PC3e66x9+3lR4l/4bU1yrC/0EnmmTJ4px3b+oFzQGPviuhK6
A41AC4jM/KPfFiZTfDE9Q3cQwliuK1zjD2AuP6Kwt6Rr0cHUGSCJf9KJdD7dV7apgw+QDgRbk1XO
/jYW+OGpr7AYOOWgaizOyT60k23JWKdHbG2Rkyz61WBfs6xRko/HwE12Wae2fCisq93SC40LNvjb
Ap1JNd6jXkA6WC3zwVuiWV1mqtnN83dXw8yN5ZJNtUVDA8ffgJrSDYOHMqnv2jbf+ESKBGBnDaj3
eb8EE7YZCMZTEH80EExBrLahCh8Ci2AipyaYtqIoIXkS14j2LVnMPCT72PQoLPGQuU6/9CLQ0Wwq
EWnk8a2p2/QWu+sJtSLQ03XiqXMHMFZi0nvCZsTfYW+5+uEm+Pvl9E8n9tMgwmUj6WT0ljaqKs6o
mBe9c8IrgbnL/pse76fV9E9H+tThRS2YhCQv1CBsT5r42hl/N8r49GbgAO78NjUMErcdbshPB6ik
lrOF7uuNG1xEOmkc7s2UbFB2LR2L0dltIOiosZC6oITL8Nwssk0iqFnjS+U2S1bgtcmGqcYF32gE
AnYPrdmsdON+4MYh/4wNtI+fkfGoKojtxQpQjQePKtChTS3NK42eYlvEyxj/gg/0bSxJ4IKI1lrB
uqbfN2m492ESmkSlFfZZRZzKry+l8eczzAkAnjy/G6FZfJ6NoSiUtHS6ekN3lE8cbYfXONCXXvvQ
Ft0ugYIE0h1ZCt/Rx2uP7Er4G5+P9+vP8ZfX4YePMT/LPzyr7ANQ+Qdch9jzUZx58AKw08luwdDi
b+6pT6/O75f8h0PNeJwfDoWdpfNCHA4bciVWQGoWPtyoTv+7b/RpOmH/dhy0G57DYkfA9M/HYZJd
pirhzDbiNixt4vpwNPbMObNyq4UPtXdwwAUTEVPr7fWkHQukIM30IDC/ThbnGlVJ4a99/4Vu9d9M
ROfq4Ic37p8+2qc3rtW0Q9fELY5WSQdgkGghmkXSsiMG7R801bbD+qB1wfX/5CL/cUbmOe0PZ94D
i+OXHRe5ctIVOXbY9WMSDoD84IX59aH++rb+41CflqjcjqIyoPrakLKOqos+QPb0/3eETytH2NYo
WmqO0I9PtbwFF/zrv//XTwStCEZy1HfzPuLHk+Xopgvom0UWyaYaX1vJ3REg0/Jff32cv3wcTNP2
PMZ2vHM/PQ6RZH+XNbMEEUU3LdSyvdenm18fg3nSX91x7EakPTOxzG814A+XvrEDXdcz7jiaIqxw
/aZk+hVitCBBeKWo5cBek1NL+mTWbyLnvLHRVAXohqR5P8AGCUqkZHZ0GfUtG3MIBq023HWqZaAV
1UxEIn7VhTmd+N2OtsohG+5i4JpWmm9CA1BvGF5qabPK2mSdgoLWyzfGKhu9JRLDQ64tX/XqTSMB
MpHlGSGgjPePHQMgHLMLW/Uo4JDMrDXzrbHuDEZv9R7JIRJlLM6Tt+8QJubkZKZI0jR4zUDsN8Hk
b/qMnMCp3BOJN9O1V36kVvV0j0PzzOxiItfbneq3aGrWAKGOIn/XzyKjeIlq+UEle+/Y042LIlzJ
rRLHPhqQ/cuPuPVWWCqWHeBqP9Zv5vB1Nw7PFSeuCeX5VMBUD0NqZpqqmb52S7ly+lNNTp7WP9WE
pmq0T+3e3hbAx0Hg0eQ6ispbc4ucMpUck0YckuqtpYSYdvJKVa/JtPV5N85foc/tjU/y8ahdt8Vz
jrh5emotWHYeL6dnO8pOWHEXzkgA7uCtkp4M4LJmwgBB3fPW40ASYxNfAJpG0Sew0tz1VYX8rDhz
vK3IXATK1RLI90U89hvQ0XNizlqL3qoo2wx6vJVWeM3lgfYYL2m10NO1V0jjD2PIiAvcq+X6N/0Q
EKU522ICIyEaU1wUFg16LeiPZtfflFW/a2WzHaobOpIoQM9xT6zKKlq3RHmjfD/PmAJZGsMIZ6dj
Uurn10PE1R4wvhQ22BsSEZBuDzqiH/UCsnY1goW3CIKs3gZ+KYI0Vufjyn1RHtmdQY/wydhXytrL
4LzgKbNluI/jZxOuldHrG855To+vUxeW/r0iSJ1lrLU7PObLWfkFymyRzSlzxBurzrvNmBbDOqAO
YWK4aij7FIGF4bqO64UnjkXLGPykW0CHKjg5TXhd4L1FWrIaygwPffcYM90ZkHYzXUK5CHu0RdIb
5Bsw2wu/BdTriwuPRIAqFRu7SI+1tJ6JxH2KsOvkTnEspv4aVMQho5TVrVfDD84knVpJEara19YC
VgIYwcTC6su7jnxlunYwDF7UiI4vXOqQ1hhm72pJQxZHh1Y3NwLuWwgrOfVw1Jxa+m9N/Gb4DDjR
sE2GsY74+FItKZy2Vu9wHkq2vVTSXnQcNG0JiZKmKqmQ4yo2UHiF06FMk10t1DlttiXJZhcDPoiS
v9YKsXaLS1yvfAJSuUlKC9RlgdujaPu1i03McWYRaki4zn0KrTKssl2rYaeH1ZqUT/5YnvzWxH5t
bYoeYGcAzUjFF657w7Bi7ev2EhclzBifHrRYNxpGPYpJ0SydIL2qM3uPgWMZjeYevg+RWvkmdbSl
rfv3mAt2TuwwCOg3k0ebO1xnY7TGcHiAMnOZwkQICx3xVga0YEbhQwTwJCi6Ee44ItWanfH8DRNX
3TjNsO3EU9cH6zi/sfHdc3FKMpSK/BRl0Z6e7JNba1eRqs+Gxj8IrNlx0G8H7aA5YlmhWGymJ6C0
K9zCC2KEF2qs1x3pYTxjqiw2BgfCILdhJL23fJD8jYWvs90PEQyLiRh5AD8dGeVJ4a1d/UShCWB1
Yq9AhjyWtDGLdwEB5EF/gPi7di2mQok8D+vgAbEKLix1yMQHxkNEV3Rs23N4XwQeVIsxOGAzvJKi
O5rVky2C67qFlNpdlG6zMkcw4hhKRpFvanxTer7PBUGMabI1We76eDiSa3lf46ONjfC8Rnhh4Oua
kgT9qFj6drQWWrqPmps66Ha/fgsaP4MXqQjZ1Er+49DmMHTD/fRK10aGN1Fb1Bsbk1qM9wL//sJm
zlG40JIYNTO0XwQCvg2sDY1geyB7a8sN6cToFwO1Uu3OieT3CX7xX3+0P72eP32yT+U3o2z68QWf
zCHb2qz9S90fFwJdu90gJO82M6JNqXT166P+qfT4dNRPpYfZxqoekS1vNJKuYBcokj0sGuy/Poo3
13o/VbvzYUBOsjDTY/KM+cv/UHuEsjFcHWrsxpGEyrbMFzWq7VadWuS2hSZXxeChYewv5wIgBpY8
oqvwQM93lfuIFwfJNcrLaomBm9h4rODlkrD6b3v0EISUxX1ltdadVREobSlYSOMKofOq0t/s0Oap
cfa9c6+uVXSrDBOzZAB2HyQfqZI7VBXLDsK4X6Onn90dydqwHkt/bVpUJ7jpcFUuSmwYY2hvG2dE
T6lOlpw2rvkeJcEp1JrT/Mw5RndvB9kjKpUVvKtTCk0/9bILH4CiF/T3oWMQrt5fNaV4AgCwlOEN
0Bcy2GrMHeN0AxN5FXYt01n/fuydx1QF1xNbE12Q8iwQ+rIbK2X8MRDi2ZIFHWSYLqAuNxmFBi8S
M+aBDs3lr6+c8TdX7tsW64crxxLo1wSAzrflUWdNDOsbS9vMbRx3cg8d53i6b89a+Iysvb73+uvD
/6l/ZAj6W3MzykFQx//8fN80FYqP2uLoBQ6hqN2U+/AYZfYBasP3W/Qf9Rf/V3J2Z+3ov28/rpv+
mRlt9JMUcv5XvjcgaRcapuUJj94jAcFzu/C3vC5T/yJpaqBUnbv9uj63x3+fiwj7izRc4XmuY8/9
jnlj9d9SSOi8hsTeCFnDIegLNO4/kEJ+iwX7ceVx7G8ZWiafASKVp38ejJhBZ4pymPt8erCtyvLW
GsBALPMu18ZtbbPdYZAg116Q44pgdoI3L4/O+7hKHlN2l0+DcMdXLcRPvGBOGK+km1RiX5TRZdfi
CRqLCGZcrjSQreGD60SrsoteXATEGzu2znKlQzP3wWV+U1nYtxyLqj/H+jWyrXT8dtXm3nks2se2
rk5tYDrLEZ8ipbsY1qLLboFY60tzqK17WqkV9Vk8s+MVSuS1j1Cp3SJ5UqAaM+G/waIcQBJaUOVu
cGahgAkNtBSkOaRoJDO0l3ZKyaJrdjAus16vjkEuMyg1tTppNrkVlG9DJraEk9PvIKi7Cu5FYdLV
RyPQU9FXYE3Wqg+N7s0CeQRnrOk6NlRREALORLKoLSi5DDtBhmSg8x7h814UoVEdSMzW+K6pk9Cf
s+YSAYmEs40S0c0oI7BLa1GTB8AuswUabNn9RYgig32MW8hFjUCAeSoBgtkae01wOxle1R7NIW+3
wpdMwAud7qFV9MO98DtvXXhONtswtxz7ijHsxLYB404w6uai14Hci74IDtw66z7xuYpI8dFy1d5e
02e3gGgIuSA9oO9pAuHiCNpwZ0HR2ISyZJpfSevcs1GyUuUgWDxXdXJbySogyqFGI0SqUtRN0xVZ
TsSTatHDZHvhBSEq8baOUJYg3UBNt1JQOcplNYa18UAV6GV3oZ4Jd3a8zghcGXjIELTcMqvk+6L+
j9a6y/I9v1H1+7u6eC7/Z2jx+XivBLHMl1chUP7t+Ktn9fzT/1nnilHsVftej9fvoODU7w/0/Jv/
rz/81/u3v3I7lu//+R+vRZtTl1y/w1f7CQDOIPZXq9nxvXxOf1zKvv3+96XMdb8I5nlSmoY392JM
/tL38a6rf6H3aZoeKmdzRnfzk98nKfoXJBQCdSzccIuC8o+VTDhfSF+ZAeNUPea3pfH37/1bf/9X
mm4+ys/vQk0Y81wGttGnkjWGnkejJK53MrXrqyar2kuUSdm+9oxpbTP/uNIFqGY8XF0GP0OjzbQV
daNtY+S+10VCN6Qi123t19kc1sUT7Jmi/ciyCHaPPSYvvdl2OzeRgMGCOO7e0zDCT6WARjLYxD5P
BuEGta3YIg4hlM2Pm+MscESmm3Nr0jkrlqLtIWNmfnBDksO0DiZDf09QAq/wJ6Pcok+HyqeISLKF
xoUlrtdvpxJj+4IsDvc6yfBuOch9HzvdFvs4S9OXyR7ir03SDikqGRoUDi6XVa8y9xw9N6qqQE/c
C1GRWGI3OcCnWsvP+kHKvSWjaF9lobwmKGY8mpAiHypR+BMxsB7OMHRaiLgMgiI2Q1UV7zBCh6tK
hBaj4jbUvkpy79HPzilrVTRWF47e2WvUWPYJ8+XSLUDtkeNmHFVmD7vK78drZrTpYybsgDy6Cmix
iL1+V6HEi5dWSFB8B5X3PCP/HedgmkWPvkxIiUK57G4T4tsPwFjKp8EGb2Uj7/ww20o7Yr1v35JJ
6Ye48eZFPbCR1w+hTvEHR3xfxZP7MDiJsaphy52NQzlPo7CbsO+SsbBWVWjVDwwJGJEItkKvZTVm
r4XI8v0EivMtsUuETbHW0WHq6IjnOb6jxoClAL6FpPSuuTFyN9ua6PECz1wUBQmvNIkeSMbawfHL
1w7e7UWUEKUylW18zQp+VZJGaNi3ecn+mYxruR7HPtvKBFW8FnjYSZMNMmxrFxrqiCkJpuVEfIgU
3nURgTjyYySKWvERmKax/UbabmeBj2aiuY2nF2dsdoaXbTUEoStpI3PHWb8irgY1EIEbOcKlKkun
HTgHqCDBuo+85z6GvxW7JzE69keca8ZSGoMJUxth6lsvWp+mp/FR0hG/R1jRkBNt8bSkiOct/otJ
8Nkc+mjnpeFD76EpbExyf2vXXQ3NiyNo9Vg16bKaBwZBauBlkWGKJ5swQEFwPMYtbR8ltMwgBT3x
arU3LgILqys3uZbcJRj3Uv22xfZfkGRftq4D3MhfJHggmxyIicy7K0N3of5k/anHkrCoFaHlTboT
Yf5a5ZG7MHghZob/4OTDHkl1uAyjCUAUaNyFcvV9rcM1qbToLJS8xAr7qxsFb9KIL9uabfdC2O+R
dE5JhB4+g/y3MqSKVxZiNYwO6HHl5KOvTrVzTQWHjPkmMiaDL92fZOitZy6CpdOJI85N4zNGTEDl
Vcbr+K4CFIGMbE73ZD/ZGKZ/tLtoORgkpjpljIQSaiCCYDKl6OoyQF0o6cbkx3En4o7h3RhlDzSr
l42ZVeRB01+lZUyupJXeEC/20aZ3PdQvegVVi9ZlBMzD8ylmVmekDGjZkLTh82WCtoy59wyFho+n
7lZ2wj1BuOcGGd7pU0VnrvTvNJXizBs0vrpLFEgk3Y2n0eZjjU1kR9BmO9LKNW9yWnlFHVy5cn7D
a4N+hfVFfuRqoic0+uu2y4aVXSfmUVrTMzM9GrZ+mbnPKCaY4JGEAOgtDm20hCgprpy6bp+H2XZB
hFV92Vt2sKV2iI+6KL25EJrUOepTfdXhnz1L4CQiV5wm467o9BJivqGfeyHX1+7L17GfzGe4WdHr
hLLu3cx08wTw2NpHVdVvfK+wYZBgWy36/h4FImmBjm+zCTfu04L9pGeU3G4zScm1gd06Xl+fTUmJ
OWMcigqAqjX7IcxzlITWsm4Cazm5OmPSVj2lbk0lk5crS5uGcwx5wRljM7lOB/gimP6Prjn35rLO
ui29sr0SIIFycixP0dA9t7GRnHLTBejY6dBuZOFf+hJmhA9j4TXN/BmUh+zxiPoWt7AvoLmrEL/k
0ohGwiU1mN/DmMfzi2skHLK5JVphXA6BcUU45+tkYY8J7cjY2KEjbmHBdyT2GjrYlHQiADVJhkMq
aO744SQfFe3oKtN7A6218p+Zy6F+jWEHwLzcDkF8gOtHPcjrgyUVteGmmVzeOZ6R7rJkAFgISMz1
PXNlBI3VryIYkQZtaeaSUL6d+qV0comuGg6i6qwJ9aXbH2VB1iMtsRo5pzX1RrlmGUtXpNgDm0r6
1sQYxH1W1xdGNCti/W5Pd0bHce0FKy9Gmz3m7cxZOpjQ9I+tekzLOnspKJiholrGGkKUvx703F4r
J+f5zrAlqDTZcCkyXsboIWKc5BugeDsuIpc+GddFKLTLGnFrvtCRsDIDjheVa+ZP8MpIUdUtHS3G
0HsPcZiYLn0AFBuVR8567mowFgE+Edyb18XSolM+Dx/WgR2e4AwCJfKCi9zyl1g1cxIo2RJ0yoag
Eufwu5oNJLHHGgZAP1gfLkT4BR/foMkLNMOaujuShGbwbwX9jhY6wysbci+NWyTONUR/5gXE55nn
roM3eySwYwnpbVzSDGp2MDdWRL1/TQpC3wrxpknVrbPAex6giVpObiPZnKGTbf+SJdWBTYdcZnP3
fEj7d4wd5RyoTKcpUj2uCFa/zmJnhzsIkJ5mk2k7REtHAi5Fhewhzmyloa2syoE4KZIN5lxY/SDI
F5qtn5G6uCIca5+X3T2IgKfBqfLjxKaYkckY02TF6h1O5ocEYjkFLYHCZn9matbOS5jKYGFWA0zX
ciIoIXf0V5kQdxKNk1pIzyILgX8wkPWvsaJ8jLpzHIZLx66/dpmJYDkYtwU8jDPS1Bc+Lc9QVtm7
UiF0SRc0IjEGRVA9UeSo8xax77KFc7713NJYTWZ/0XZ2AiDmHLythnR2gGJNmrwcb/0kRzNgNBAj
q4vGYb4R0coyB3xjmb5s/dew8sUhMBzI2O5KMZRngAYVuFHHXAs3nQ6RIe02jcKNnrdqGeUA2iG6
TFi/RzKhCBiBd0UkmqOfxZXhEdDZr2wIpRFGhyOzpWWhMnjy5nRlOzhOouLYpPLUqQ4cUWbhDcZw
YYv0ATWHt3EHtbeT5gLjn9HtIhVIovu6BRbFcN9hEqLFxjQlD++blCwp2PsfAjhfWoOyDFEgqeQR
kDwrdOi/0vqfsNIckn7AIZ92L8CNrtisYmmEhLHUkh4hCV1+6H8HjCaALCC+TsZ0hQbwKNMEZlpk
roD7PY6ZG12WrVWv5tNkizil5WZXF5algZZxQNnF95B/9zbAC6AN6bXZDh+Dg1XIKhhIdI027XvX
qt80LA1NEJtzgM5dF+m3vbSAA2bNgXs2oejKHl0vilkCekzYqUtMSYUUOSl6XnlTBnZzOrlODkuk
QCWjUgaoeBHdZZ2lXyVRB01XLwPHajbAvMTCIDgvYdak+Vs7C+HFx1W5TvL4iHia4RRFbYuhAgH9
rsQFgTydjkZPpWE44U1rJDsQDgM1BpA52F68I8dlG73Frn1qTVB3zOTg/nA/z/TuavQOBlJDy6pW
hFycGOWcJ559EU4l9ocOeKAX5d2uBG5XkKkkDuPMfAC3h/RAMIDSGPFABcQB0mvW2h4SufG615in
amNLOsiYE8Kt7bT72i3xQhrjOwu/lgVQc3ha23E8E6TZ1vq0gyi8RG6LrISgaXR05Y09Qi2VkHvu
tMQ80xnCH/SyOPcI34ZOeC34ayvDSnepR7BI754DIb2tKXlEZb7gwGGnoOzLrmERLTuTND/j0rcT
Kty4OPBOOujkC2so4JfIUc8CFnHXLaDaGzuQPOC3YnWpG5eRK/Y0qK/yGKdqljs+IibBwwoAhVKu
PPeldmPpCoNsEz5phAvGk71gOMW6gYFJIyU7qMtbBy9+BV/by49d7xN6PJRESupsw7r+hRuW9zBe
vy1wEcBBbbPhBfph2z2G0CI8xDNiMhDBURvAw7r6I8UUZkZUCasY9P3K9/R+TU7vjYzkkdg+UPVQ
R+87h5ZRaxnzmhRzO0ywC5xC7PNu3BS5Vu09gjNBYKxGg0sdhdON5N2y9P17DVICDBtrl6W35lBS
uKZasTR03iwO+lU/SRmnJiJc9SiClzliyNc8iYan1vGO8DwjTWHCdYL1lJkHepINct0O6ymZ3ex7
KwogZaWrMKb9L1W99ZLiThucXe8IEio1RA1QlfZmYuF3s7Z5GdyRWU0Z4lWMa5Tau9ADEVj73N2z
p7c3Qx6xivDyuBWb2HGuAPXFCyLxLsmqeJVwu6Qx7TppZ3hc6FeN3plRC/qWrb7sHZdiWQO3tgmj
DnwPJyLrjiI2HuuKIo05xqHATjCQOX4s56h6S+QvI7+CuStddZ1fbxKoOppnPHZkdAAhMZprI4iG
/YAtamE17BGi1EEdRdszQgO/xjPXnTI3m65cphwoPPQllCiLSnFiDl/mJwh815FhWUsva2OsQvnB
JAh835HLROdKe8na8G2qwmdpJc1SA7PIeMXrQHLUj7Ioa1w68jJzh2jFPqKkq+nxNcqEBJv0oEuQ
I46NtS4j7fCanI/bSiNxmYgIe1HZ7jlo9ncid2YMbD2cA/3KQJo0pF36RrAlnIQR7XCGZeKaK5+t
HZuxIjNLlNlqXDB5cld6w5SY2zPDDTMz0UW/pp8RLIFMINeIxD5V9SKHlr+isXHTWMOmr0tjC2Eu
QSzYnVd+xqQ4uDVq1GRDFaltIzJ0EZ68mqgE4s56ZWQBefwSpuUyaN3XIGaJ8xQJPLFLyAO2cUPQ
FNCDHOOLOGX4b9qRklpSeY1WwZ8qqGWLu674L+beZLdypVvSfCJeOJ39dPedtNV3E0KhCLHvSSfd
nz6//WddoHAHCeSggJoc4DRxQiFt0n3ZMvustUk523tY/+cux0bSp/WNaWaH60XZyJQzgavEIvGu
2X6NueBBlcG2zfU6J52j08hsssCbNkb0oISBVNQdffBc/TfgWJtVpsZ+qzGlrJTKbNpqfFqKBe3g
QPjwoBE4vjGx4UdBmttqfqqrvnvveUsfZ9tTm9SnjiVp409etffA6p9JWcE1pzQquHXjyH4e+QtY
y1h+1HJ5mDrazPx5Hi5pHJ4w3/zJ5vDf1IB7NdrGViLY9HM5fwTnKjHshlw2PC6ZnKs7GHfTI9yy
d1s5r4So+JAs476LJ2ppMBXRb7kZW4ofymoXLe5LNU5bSY0jILmRhzQ9Wln24MrhD9Zc7EkdaeHm
AbWMDoMipGS1zl4gFz72svsFZ3X7pMSaVTqstDDHL5xY1s7y6kuXFr9FQJctcLEnxyL82xo+6RVs
HQ+/kg+iaGU4+9gV4ASKeW6N9WcmPcofkJUu9BXcANM8/AyAWzZQrHcJ5pEq8aKdMO5dQ3V0l/SY
PNPfnMLzGZe9sBf1mvRqX1hcRlvkFWyrTCe4uN6cTP4pQ04C1Q78l0OZb3MhrxX0hn3bCXEsl1jC
DnKt9NEvDb2ZEfcHBqcN3cQffMVrR1VPVdVtx8LdWl3VX+O0rU8YP7p35XhqZVNODTQ5+6T070Fr
qpl6x38Gdv2aG7lsdMYlQKbeW4vPKi90sAFfdtufd8+AjrdpnH0QkFr2Ve+/9HZwV5v5LgeWbNpb
xe2rG3ghSZD6PeuJTVr63+BFF0wb13QsthOH6M4JLcN8MY24u9zPqnY3ViDBGfH98HOIO7zotyUf
xaBqtzDyjtKzQFI5BEw7TDukqLlfos/PSXzyW9wwqD3FZgxE/t7fXi6YQ2LPe89KAAaqSHeBRUNb
bS6Db3Z9mD2psK0B1rD3Jxtd2SLfTW5xplvj3p7sHXnWxymZ7hhhm/sima9NaJg45hgSUFJc0AX4
vtZnFpnDLgJB1hk2yyVUhpL3DmfnOpAYVJY2X1aeaO4nK7xGncy5PxfU47nZPtfJAXrjrnQRazmf
CpE+laZ+dyF+7XxltxsvwH03jjNAbrx2YS0eE2YEJ+/BYc4xDjf6JHi4E/G8DO+TXx8yZ3fb1K8n
j66UCu1HRziR5uoHQQx3oBi3U2oHDxDUQII1BBeTeJ/LONyFPRcVPupH5Vwjk58tN7zQnHpl8DyR
BvkbtxNQafsFfuIAmc16S+G9UW0D2KvW77QSUnkruQO0z35g0drdvEcFN20BHnvotXOYF5okufn0
zP5TnO1NZutdLqbhi4z2lyVAn6Xplm6S/oR6emPD++zQJ2fD3zyMGLvXJtUv5ayvahxPPFIXxxSv
SkUA/IL5rc5wLrLSWBW6OXt1iJEq3Pv+zfxtWvtRN5NkvtJrjy4AHopNpkAp2s5bzEyAJc06OHn7
gFv9I2+5tdlBzwbKx8zMlq89y747Fykyn+deM895xlByDKfw2sHQBD61WfLyXzAhciFHEmdAIys7
Rjt5m5X7r7alr20Ckp7LeV8leyH1PYx13gIQUMmqm01HyD7sJVf7BH4lFPAO+jONjqCv12Aj7gOH
2a+Ch46bdA2mG0hHcQprV69ipzyq3P4RKb24I+nMrh1vuNboX5ZSq9xHfL6F4l2nILc+TYCLt1Yz
tu9oi07exBsocORkuZ2nTrLptPcZqPGzZFjalGIuLoSPR16TfXIfRv3BK+aT3xlAhLLagIngmqXM
2q0G59BgH/DGk52Vv0R301fybP3O9YL+YAw/FFVE6rE2kqtPRqihhy+zBXo476OKYRW8NkR+MMJW
iaswtg918FEwfmw1vEmG8Z+MkLZxEc+qFIQDrS6Wz02pp9/Uiz9vEfQN+guEgO+oTF7gNVxCFe8q
81TiT3KJVgkV/ibc1F02E2HgfAFT+alFu0tNtl1oFSg8693rgyPNJFszw0td1Bts7KOp6R7kZ0ve
eVWN6TMgK4s5b3SDMyzPRynKZTX6zmUKk0ucAxELhkMu/HRFi16+JWTVYLW7YWZ9pc8iS9y7zMdJ
C4Rha0UIU/otl52Er4A413fRQ2PyF9OXlHVR4h6HLAVipKOe8W6nCACSlE9e/B4ZOoRowD0QExYf
uE3nyj3sju9RFFxj410AdG7nOy7oxn5mj2I/FAtQSMtl3UphKi5g2lfAwUwNfS2ugT5xJ7PwZ2mx
e7kpSA2+HJCXP5zejIQATRUDBwT4NLkfR2tFiPWbBfC4HmdvF4hiO0MXg3/CvWRcS6tK9yHBJWAZ
AkecRilZnhngrh7vCf61D9YhbI6R7LZRxt2VMghcZ3DgNv1ifU19cQfWYw04/C9XyreQhdS2uAVh
Cu5vkDxttsbgP7eUXJxSfLlx1FO97UDPSWpURNpZsYT+k3An8EzmhyXNHv1lmtZSUcbYWOIgUb+R
ifvfEa2DLhAI6G5Wn2tWLks5wf1s5GNjsuzAxN+eo4wrGkI0N1zOS3bJUbuFCIZdjCzBQBZrz84O
LLzyD5Add42wHtqJUqhmiNFXF3FIY+nv8m5c95n8ciYeHGLhm7TNz17n0VEmMirR7ZGnr5QN9xbt
W+KObD4lCW6OnpMb/6XuIjIumQnbh8UB0kqnXfQVSFvfYbbDGjwgovFyS6JqNdj2hP+gogMrGlKq
loolXDn0rCARPc56jsRm8gJ/Qexf/BfgF6z5rbhq7+YpL1kMiliNO2D73ZH3DuKBnG5NR38qLbp1
5A0P0dSAxvXzH3HrzbSD3UKj7WopDJ26wJQUzIch9Nt7g1zwp2tjCubKPOHxzMPHxMWzYE0aKQ3M
KcUgKinzfTuW/KwS2X/nQt0gE9yB5Vr01YAbOpObxq7NqbKCPGCAIU9Rtj4hCrB211pPeLRTx937
nRa0Djc2bnYSXX9bm4qtYEa47sc8PDcOvJSSwWsLsLzbYffLbtcMe2vGKbsUBFvvU8JMm3aeyBRB
ftHrmBr6fzpjBaq9ftwGE18jAGfRrBYzjwePOeI0l0lxHxBjfwpAH1PuG3rmGJua0Y+bfYxXFFi1
v0qyaTwq409/Er8rj35QMDTTebC+mdBir2X4t7hStrQgrJtKzxe+o+Mu5DyWOys39bJe+NkeRu45
uChlD6IEub5adqCK6CKoy37ZC+zhV+3QdxhbQQhGubX73yXp0op5jkcGZFT+atRQZWt3UqhFwraC
d4oC5y3FgA1eXs14bYrIOVYdsBbgRp6zy2OLk8hLa2APZqD+q0tm7k0KGKeOkxKSRJh9Faay/lq2
RmhJ+8nfOb2dHGO7ancev13NTRvOEFaZ6DtZFv5vBehCr03pv3AdTMqobvJzqezl0TWUWmLyIPvG
IwIsLI4HsIJ0ySQIQYdiqT7DbjYvNgzgvRMxZXBexReju+U+5D7zgIahj3mzVDvHJhtsly4qg9e6
R9+Z0qcZFeuaTkuxFQUSlCoZ4nEBUz90ZdZhLReOdc/lfch6Q4B3TFDUefrhFeXB/aCn5cFrrOgp
dBjY16L2rTsHbWfbLhlYISuPss+RXNKdC5jkOgPNPNtz1H9GETa7U0HmIj803IovaOxDDNQlswa6
hHFdGwUC59CItvpNrNbZt4lFd0FSswc8hEli01XV5gpRJNGsH+tzWU/snKhFyTYVXcSMVsSR2ZbL
xXvgBeKj0RRdeC99Gt8OcFNbLCct2+xZNb7cSfSLvXGt+Em01lPM/r5eWSGvxRiADlUS0fJmIFK/
h2i5266EEE2LXXIkLLjc9WHj7GX4VYUAL/zBTqOVGu3oOTNUAS9w7rfwf4J2CxwkfRwK2MiQj0cX
i3BfFfuJV/xTDNj1QY+Z3+x52uPk4qqZUZAABlp7OM8+1Wi1gjzmUNfTOamPzIiByl77IYrMLhzG
B+mXMVU5U3oXMkbCXbcsvVUV7F+HzoPyL/+sdX5ycSt0BtrV7/uq1ogcUQKgKJ/BUQE7H18Sitwd
drKz9zYxXL13fkCY0wr0fJrcabmgstEj3nji0ugl/pqswUMSQT9fQ48mgJDa8V0fRM62KVDxUaq5
RYg8+aZSsHiKfI0Pn9t3eE6i0v2gGyxZKRcqp6jr6RFPEX7u0GB5p7z1bejS51CI9BG4W7Kzsx7F
k/dn8IlhIJl3M/F7NoI1DQrKr8WD1ZvJetb9HNwHcwDZqxP/aNXm/jPMbPqIt+AnpwsAicCNvDUc
sehYLH5Lcw6lDS/Qfc1rxaHkD8RJ8I28sq+MnlXmCtRmC1W41bc1H/FJK4NDvl5qqjE3w4IZgpyT
+6THxnrPXO1u57KhVDscbypVDqC8Imj4zre7usxuhKBnWVS3CgZfGmSQcWq/69eKnraLHkycMmq5
zqdIw+jdsGbYexRnpTnyVKKCZFOjlr3TchE8YtEQwRFUnm5XAo/ENlvG+aXKZ++kcLxsAagyy4Dm
haUWueR2MRnRdcbOFpgVkyNMjV2esx4CA3izgwUL7FmQSBscL5zhxDevpVTDWcMdfBzkPLxQN40a
Wo6YfFMNVmyWBTMt4eIG7QhrjO9FZBtn4M3b3FbhfQvLLOWD20CRb2sj1NqUE+3uCZ+Xu97tx/6g
2TEWKx9O7oPRPtJpHLTunTZOzK231vOGOgZjb+u2ZdogsEkmRi7uhTlv3CYwxpG2KSmlfIR3OQWY
q8aJUQIHHTu8+9igBH03/wEU3vDnXdS10S4ogthvr16j6rVVe16J+dzWgM3tNnhRTXmD9QR+JvCu
JO03hPugwRrN3aipaPfC2FECQRnsrsZYx3kEsS7LdrJsCrq0eqAntCWqO90r9e0VtnzMS5u9VQEj
YufzgfnI/7Nqg59B6jEsmPhZ/VZX6U4+Jr2oFxuHj9jetHgEpBWl98FgwbGC+HPCXNj/+iyogAAF
5kHSIHxxFyc5Cm6nRKkowfn/xiO8/9cAEP03/E9X3f8P/XJ8RP5Pfrmv7+p/YlBvv+D/8f46/xVw
2/FwZ0dwRqVD/PJ/G+ak/C8hBNY3/jHube9mWftv7y8uu8CNHP49/4HHUhMz3X97f+3wv0QASkMI
aUfBf3zB/xeWOdv7j7n3/xU7AIXieYwQfsB+RWAr/h/537HV9NHwol31RTyydK2qOjtFkv1GKYeM
Ek075S6W3JiCye/Q28t7h+sjAmQNYHe2NhmKwd/FyfW4z8M66U5RJcRir0eVhf+8enIzf9VXCTjz
Mq1oWrf8oGnesiim+3tT0BByNHnu21+siYryofIsYvQ0dgJ1CjMtHiHa8XGlWKpgiqPjqKZP9tZ6
AYjNTNtqmj/ctq71znAZRnhJyoptEvMu6YEe3b8Hqzku2OJo6xX9WZaV727w0AxLtcL6ZnWPMd0p
gE4zEIQVVgA/CbdT0xC/CNKgRmc3PFVQsqHjGay3DULGXTaq9MWwVjmnPFDPS88t0W2z5aMbSqBQ
UY2XGXngGdsZJpi4+XRb1lEV9NOSdeaGCNN8nvnmErpwx80Ebf47EHyLA09w6aX1+0AVWr/3lia/
E2K6WhkNoqXEYhNUUNftiPAHwAHAcWqezsNQ1JtMOJ/cBbjatCI8A9wLHhDa423uij+1zyxG6S65
iSUA05fSD0LbxtnxfEVxqqh/0wW9Ie64MRW9Ap0eYTLrhpbkM752mIHB+OFVJF/bUXsrpA7SkGtc
ea1D8H1u3JGObr8AfpmPbYeLxwqhXb5yTLKaKugIMxiQWopfHq3BmOhzTgFenqNi4JdgqstxBa4A
4EVLtOIP37vBWgK9pecJ9qG65tRccCdMzi60ofnQA8MpkXzgn3cUQm9D3m7xtvYLjsNmKoiARV7B
yhXeB9vKupP+q2w5I4ZlfCl87kQhl6WVwAvJotXVTLaw8PKKDoS477bwz7qRMjGXX+HWrqK7oVdh
9JRlGKd2vhVNdwOGwA1S8fxoXEw6a81912F06mXIwTmpT2yRIVcSAm4xlS6pk98BiW+yEz/wIrjY
ZfAnFalwjxaJmOLktSJFc3X6r6HkI9Ngswh2iUad2JdJKGmGqEx7KMP6UcKnZKlBi5PxRu9YEMh+
K1zD6dZq+6H2nHg10UUQOX7b0hBpVyRErXAtRR9QEIVFvUNwzvRuSizwwQZjONI65lzM9+Tq8zX6
957S3Rz6qwqoeZ1L3RcbvRTQa0PChPKBSslwXGW2hMIqfcOFM3kiOXDfTabcu+zVHII7ayWQwSUU
xneL/13zMYSma86UzeTBxrJFcbI0zb9/EqJ7NOSULu1vgXZLf7MUtddRYeQPlNoEJXpgPALV/1F0
NJDVm4J7q6H7bd3PypPoBNOMO6JW2A18z/3SuUfLM5jfn4ytaEETzIUXFPNaBTWX+SPsUHLbpMsG
/JfCQxeuTkSUuppmrEn8UbqGgr8CMZFZPJfO8pd3ARzK3gQlBBWc1jdgM21/u6SispaaKDlXW8s4
ajhBw+9Iw8WDQQOs0/4PnX9xhp7IWnbLUpElT2RRvYFvT3jcKgQWqIPVqZQ+5N5Cc24nlx2Yf8vs
2NiyhmChTaJq7gI/mBhisnxfJ6X51C7Zgv3oz6zR1SCQJpO/bl4iUDuoMkPnimMKupjr8WxeCSRd
sevDRnRoz6Oa1Oz0VP4DJqjPGNatnWS8PbMWd8hkp+7J7TLrJ5wyjxdn0nBd8fxOHG130t2utw1W
YOCZaFTR9K9IimhjF5n+6jCjDJbydlnFOq/smmbXDVFwtml91NSVbKLCG9e14/2dFyu7U+gTzFh1
B8Zpdt8Bbo2rWmeGzsi0386VIpas2KhC/KWm9QKwwlB9Pg0HOnX+RZRSP/G+jS9RaAgFxNQpkFbw
qc0KhbfHEucfvapht9f6JELHpNmRb6WG1Q+wizEB404r6/JIhKp4DHu3PuVLxbwqiYsx/bE8ZNHm
hzGWjLEzGKWncdfEnnwqTDh9dH4z73nThrhVVXIKVRu/OgsVkx6vQaq1Unc+2nqYrxlHTL9tZxsC
di2970J5EQTuOkLDzOYH1eX5o3a7PRnwahfYnXNYyqw+FKKjyAWU3apNbyWKs883Ua3FwFcS+JcF
qT3LytuYMtB0VkFxcbpooMLGeL+s+J48r3aPORrUnnq2S6oVIFvF96JpDk0rv1umTxsurlVN/srj
vKy6WjxTwAmVO3+slu6chM46CAakkEjPZ5k5Zpe3LZFkZzzkPVKPBxR5VZcLInbm7UZJ9dLEj23X
u/pJat7xuvApgeimWwL/6Npm2PL9d98iF6Ejn4kjakaZfZoFyd2CIMtyn3GVVlLWTQsySOJayR/X
nqaTMcCJPV1ggFJBc2djpw6ayluz/GUb4OkfZrv5MZzNsc/Sl/5W+V5b8uq1dOu0zfxCoyByLrUb
s76VYO1jZ/pl4fVYcBePB3Fr/fgaekxEOTychlURUga5eRzLBsZRN2/UJK5Zb59Yn3FIY6Bz6I65
yyE3r7o+f8IQdqFM5JSGJt+K24jpTM2bnL0DDYZoxJZLIrXLT8hT57yL9HEpWrqAsqGmI7gxr/lN
CIWcXeGpEQ/+HPJnWXZ0VFAcpX1O3r7/9B12U/mi/I036pn9kiZMk/lpwXvJpcGmiKOXIsItZVSm
P0qLGFKIzAFr0x202dltAq2WzieITe0S9A5WpmxEhc+UhZm1TB0KQQa//JaOubY19FM/ZcrDdcDk
oAa6GibDY1jnffoj56SEC2DTvHRnF8606qaplSvcFfSfgavdwQ2weVkX4kzjWPUezqEGOIvjV/eG
9hDT0Vnj73mC2p2tK+cY0r3EkT5V18FM6cAto51OEnjyZ19LsfN6Vq8EpqhAd5vIerRq3i6MT7PB
xzUSDNpDtVu+aaa5dXPM0uIiaXKb6CvMX2CupsicOzQJFbwrZEJCs6Oi4i0j5f0g5DheDVLiYUwy
B483hnB8fdqGeKk7sMRpq/LjzOzLBaAMmuPg2OYhyrULV6lboHA54AEXxGWVAB7GC+kdZIXZLql9
wgFxCY57zsS1TUZBnAm3QFnl/WZ21fQGb6NENy4e+xbzaEG96Vo7fHYNt/29kq0+e8rr77Q3PeGc
/sTAwQeDKzjI+eLKFXC5uFMXlmsnQfVcypFdZ1s9JxBy2GragJXz/k34S7+h4Qyjjkn3i5tW9Nzi
j8ZFkly5tYgVQuH9PIj5mvBAr7HFHUTm8N2Pzb/Et6gzt1Os8CrBu54ddE/lpp/P316YozdC6NzO
woxHHM96E8sbi2de5vqFH6v6rLA6XQgx/CwuHFKFznVoUINays7uGYGc40zKDF5Y/QyvniNMB6zw
i3agDqTh7bq2kK/xi7pZteWpTS+hx3myVnTAHMpFOQ89bX7Ps2eKk5M6cHwl9WK29rCjLQmbVs4S
L9P6pSLWx06ujfezj1Li5qx+VZtFyOva20bK4nCNxr8Yhx+zZmk/Kjo710ElvpwRr4jPhP4YQ23d
2tWS/ES5jC6sqsWHl8JAo1sOAFrXfGQGaz0NT+GTWepngRfzY8ymvxjejyWYk3XU5/pTDGqXK7IR
lCW5fyA3NCfPaqencQKKUvdx8qcdg+BP43jTtU9d9zUq+oHAQhxgFEpi75nm5xIfYTM+T8KUZ7oW
2QC7FIz/0oimd55VYXWwxYAnPuBMkwSafNkFX1pm05W1KaY+X1A21mQgXxy3fNEeX3ZYNuyP1Xws
s4nAUuvaP6UIqegOpYUEttRfQ9Gl20az5S6WKb+qFm41FP/qWoZafGZVJXfs7ODlhzXWh8XeLw7e
UBDc+2Zm56WyRG/zEpcTjI1p3QYSK2BMGSEahDmVImj2ZrCzfaeyJYOlIiHSAdSIz+QiIfuMN9v1
NJJXCtk1lX0FmKIR5gFxivpnd8pO9PPSulSkiswPGDke1Ke0LYaTFuBudBs/IjUBjE9H9lA5at4c
pN554SK/aRRk9gy3HGXvW9aA7UfWC/tx7JsXaqe6M9rIXVIhlRb+Df7JrHlwxrC4wipHn+5RAi0H
R7Q3pDxv4fQZEgJ5qOzEP7fGls/24KQXl6NjXbiQsv0sIbof69e4iU7FXM4HDIDOE3El7viWiKB6
kN3y6x6ptuzB/WFuyTa6jvWLUjlo/2KiR2I1EVbZ2S4Dn+ag+ZuDWttytc0emqrD5CAR49DAouHe
L7qfvFioQMsdLAYeiL8zMLboUtOffso6TOeMMBXUAJTkWVstbxDXPGRKq7Plzdllsrsn5QjJOhI6
SYgrDJGv8u4LNvt3YU5GNGHI4nyk0DR2aYfF9hkdOugI6xCG6CaT47DLi9Z7qm/3n2xeGlar7Q+4
fp7Qzt5krEVWXQwNlgpvPwAxwpkq8d+w6xje8qXTlIkmzKHj3DJ7s07RJSvFVZ3BNPQW91+X1B+5
SOWrYUMCCMydEMr08oefl3eyxv8MytnHwND/wcf5GDdJtsZKlO7yyvX3llKkOCLjV0e3zctthVAA
2j3SCZshK843ZR+xcXQEu3Jqg2iPixfn5BY5rnYngfvj55dEheE+9uI7V4onKfNknRNgvZ/S8LVB
2rSx7x3bKLxzSB6vly7U67mA+sIN8DGKPWqNiepsTZd9o5NgwGrKce/rgh2HSg8TIS5MvOYokvJL
VS42iG4chqsS0ZtV0jRo7DS4aq6x5ziKW5qiTVjO5U9KBdwh9cbpLhwC/yARC77iwLAtx+q5WSqz
t3R0xnLYPlt+nv1Rt9N5dJbtZLXF85DoSwl14hLbVrFL3KAiqlu8IBwNb8MUzdeJc2CjJ+X8ZT74
Dlu4FHb9Uw9p/T0vVFmWmv5mnDSzODRJ669twhQo1qBqHGnCU9C2W4ti3PdU9Nk+AEf7ndu+97HM
roDb0F1KlS5rXjLwq6RxEu72Tn+YR2UfGMK/nFtvx+SOH767/OUjwsKa0AchdGntl3gWlAM3l8B1
km3DdnbnjaX768bu/OIj6qyiXIVAmCgOaDThAjNh+U2yYjmMlvOjqrJbVmE1ZBvZCW9DB131uqhi
5L2d9g/50I5HRjZ/w8Frbcjw9QSxpYfxOQlPJSoK3gP4uZFXUtlbefZasLXeePgkOMc0TROR3b12
CmkEZ/KtC3Y2pHvc8oTMzQQsfs0SpDsU8IR1N8/DhjDN8Nxq8zdnO0kLYOiuhlr0dzVWgG0RduyH
G1lvewvhNnCcAYMzNSehVstZGpi3SWfuoZ1eZh2gLXP50lhK7tumpc+17N1LGbKGbShtwJUwxsFX
nTEAR236u7AAXpVh0G0GNiOXMV/aLaWkwaXhD7cOW70VWNfKNO5WU2/SVXurA4zwnXHoOtW+GOrl
uxzt5X7omvLgsT7edJX5IIlido6eqAk0ecVvLd1/VhJba0HlxmM5daxWhEMZdMKGoEkHinsYf2EC
ZPI5q7FUDlKMSAq3uc4x87KeQmbCrrV6mvBCl7mad3zAnAGAJnjs2jndNL2Qq0CG1UHHpiPmWltH
e4zsm2vgFwUqZITInwdZ4DqfPdowOxnjbyDhqore3qBu/kqVR+daOf6hksF4kLcwbdcDHayi/sGn
UwWlhYa12c88zsChOs3cn+5p9JSYy4acgj4fueM4IzRuXBTNtZjHbs3z460H8viPll80O7w2NXJd
HyGPwnwrl5DbUTxHlN86mAPVsKh14JWvHND48qHybOt4DFZufGMOs7zC+mJ9ceJZmDdncQ7JIB8T
OTu7Kveuuq6ObRrmZ0rQ2n3fpNib6JJbO7wfmO3HEBqYC689LMLskC8oSy6k6L3TDcumkK29xYM9
YAocXptkedMJyiLyovxKyv5P2fhXeWuFrow3v41jNNw+W8NR2hkUbTyVi2EnUfjuP8EpC4AlxdbS
U/PakihC8dHLuvfn7iTjMbvEjs/BWucBVVU5ymui6FRc5qNJMJipkfbJwk2/FwpcnRMz+xifJSul
ZaU6jIT7wq8KdZEjtpguZTGzK6ZiMg9xghJ/6zPGwh0omdCYK21PE001OX2V9Bav/dgRel3k3RCj
m0UqfesCzAYFfe8JnvI8rz8WSq+ZoMVCGLaFOPQxm4H1XIuI+17ac/uSKT5vq65ureU4wVjoboyt
ZlrlEem6FWtNsdCV4wwQoeKS9SMFC7NWO/yXvPIGUTKlzDp/bsWQ2P8sctt427H8Wqe8h/rFoec4
lVnx24/ycVTiVifeETbb2FE8tXfO3Et56ugJYWyMRjBRrfYctfXsnswvL03bnCx2gApfP52NJ3fm
WVqZ1K+WS+WLiVSzFcvrSJnCr/J9DFKzEl29WYDBgstBWn5A+Y8OwZDpg18nL5WZ8p3SPtc0tnlT
8FrasVkPJQJcMpf9U52AfnXtP7GsqWIs7ZFVckHadwn+sts2b3wQ5lf023zvi0VTaMOa4t0eNL7y
HKmDOq9lNyxGultZVNS71mF7F+UD1m9Qhaa+XcvDDotNqfK3hXan8VEOU83noV+CQ1QhJK+x3NRP
GQJSzuazLqvnup/bs0AQAmaEbDn0SfVOR1LynzDvdDe3hrUEhRjy1s88pIVal5LmTY7O5m1R6r1s
qhf24fF3Hxbu0wQ54Km1db2Wqb4sZMlXfkeJyOjm3C1G73lJaB4l89SlvJToVOgmEgC43dpjEVkB
cieS+ZsZ4uDotKG36/Ks/5B4MX/JP3T7QGY5YU5CkGuviT/KfNS3gmaqjwnuHBEAbl7yOP+N+snC
ZcgbI2Rn0Az2Xbj0GJ69Zbb/LtKnV8GY1tPflU8tCkkcmiW3XMU77+BgSiMrMcRR/pZlAy6nbGyW
4Zilld07BGq73jlj6iEJ4Hs2vitKnokkNJLFDyMy5TXBhgZNvtyVirDlZbwQVjWY1mZXNAERCYqo
p/qlcKmnRFMrMk5VvdVFNS3URHTamO6QpFU9cC1Kgnm+YEP5ZhUUV7jfE+hdJkpxZ8Ug3yfzvqTN
A9L0CSYJnC/60rDSNf3BxgC0qkQe0kOBpxoXNnmxWYsTO4oMoHFGF5Dr1fPer31vR6QQ2hRvO2Da
1MNPSUhhqcjv2XesCAUEn0nfX8vAc9edWqq9nN1kV5QDVMVmIePpTQ28mmYh4hoK9gg5b5I1mbju
GONJwGU+VPJMNUz7ZQAqfCQqDi6d7WZbmzTgV9qFKdw6i9a3LkWV9dhLXMbKNLtkisJDiJvhNKVO
BQuxHfuWn082QBeVnPZtSt826W9iqkXvOtU2SAVwNWpDiJ3Fxf/i7kyW41bOLPwq/QK4gSGRSGx6
USOrisWZIqUNgtSAeUwMCTx9f5Dt9rUj3BHuVUd74Y2uRLII5HD+c77zRKXbtyWOHJiE3W3pOKdp
Tprh4Jtk+rV0GJmcjmO5HRXwJ6gRwWonozXaoUltpjPovFQ191R9AAdYFBzoBqXqgGXVQ4+nKQwN
H8nnbdEh4bLYQsY1HG+/ylb/1DUac9H18rYhirLlacp2nFKwBjRufe3N0n+OjbrvJy5c2ZD2gKrn
ELCwMWeVJpgZ4tJ9TGrvToaddez6+ajG9K7N9U3XyPBCMfzQsR9l7X2oxviKPaLYQpzA7AnK1tkw
Y3e29agZ+/Q0mlls0S9WEN0x7WBT5DKNKYSn0kYEfPJEdsW9cxgX/5wyzutg2JaMNKuv7er2rubg
w2/QqXGQN3iUsvjJmRN5gwqQPBZg0PfhiCFUGhf1NuGbDkPo126Yf8I1POlw/CDQtO4XKJSexBGK
GhDRHVc2tvnOelu+jV0w8TZimZD2fC+wvkBz6FUJTTKDyejlqEie7QD7bDr/eS2HdTZ2VAI/mhwP
I7Uh0LXk7guq7M9Jxq8YOBh/8d7d+uVsYG/iJ5kVedawDO8ktXEPccPvkEYkzgqFP5A0Smjdbg2z
pk6zaRdtv5AExDle9551Nzh+t3OcprwYCwdbIlifeaGV9Yypq30ex/wpLTnERrUYD4rZ5gZQrUP3
jLucYmArJJ/L+lQNwVtFlGBjz6ohxTSV19JyuQRG3ZGWLP0Zd6QUnCHG48eH2jldsOcCl+3s0qPY
mdNcU1rvHYGumzHCXc5/9CXJS7BRCgZG5kxQKqBQK4uTO3nxjB40lpBL5VXlNe4buROx/F4FJAw5
FdsvlWIv8PBUSD/hruWUBNBicjHthBwts99S2V1l52jH1byXZrK+BQKoYcOidYbpVO4cIqDVrqU1
9gWvEePKfBrH7m7WHJPg2utIXkrU/uhbR7c8wfGCBhHSTsW8GUdHsO96BOumKTZHCyaAPTVcPcKG
024LFfQso9JNXxl8JNk2D7kI3+TzRK05N8Kk/YwCW166CMsJSqurm7+UcvxbZKNr+r2rdf2r/2f/
xZ9xRf/5P/KP/k86NbBX/GtO27e0/Pz4nH7+GW4EOu9PXg0bNwQUNA8EmnJtXBx/9Wr4fwA9oscW
L5IMBNOkv3s1HP8PaYeg3l1G4QDUV7jS37waeDzE6qqg3cbnj7F//DucNrUylP6B0wYeMqQiDiBT
KAmx/gZ3/okz2KqKF3Cc7I1TS3/ABzVEffVMoIy18GqWBaNu0qWZc80iLQ8t0KELnMnuBTcVeNKo
zRB/pXNgWFlvyyidcI4bTBFpM3Dz7RsD7dV2nuZAvTFEvwTaNUfdpNOxVQC9gwjhSKmW8gFcc5cq
iccbjk8b9jH/O9d05pqNfgnqSR2GwXyx7SnYdhFZikeVxXjbhqA146YReOE9gNYnyF5rD9nQAABa
qlPGt3/DCzI+N0LFA6V7tbq4tSWBl7EkVlHtbjlgAr2N7QkmjMNFTzTvwuk/B5/GA1mif66uu0F1
3GNhxNQDBYFKROOFL/oARuMQztVj0Km71suyrUeo4xJQ6R7QQZtz+loSN0p/ecaeK6whbL4EciLn
KGo0XeRH3Z9BNMlbSl78D3K+K2kZKIexSb+3tBci7E/H3o+pVGTf21dlVRySwr6h5hQrNc6AgDEq
SRW8hnpHQgm9FDf4wSzj91L102Pjzs19O8dE0MqMpXylB6vV42IrhEGMrq/wviAHN01GaqL2iY7V
CRt6oh+WsG9OyBnm5NiJvqdHEzKdHuuLZQHWwKbbbh2vj0+ZRatWW8XOy6gwuxOjrvrv3cRkeEq1
874AILnQPe59QwWzjswtypuEz++kUGT5BaZ0EeLVJnPb9MBMesECFUY0v4MBuR0Q7Mg0lYuhu4QU
rZOkJKSnab7BeNOQ4sga0bHYcZv3m3F5mVK6cLA7Itpmgf9Ykp69CZou3Rmaezn7NPlFzZoNpfcF
UdWBz1C6QJ58mAXfa2Xqd4W3+yZX9FsujXFPAg/SC95xSKFrPUkuV293CbI7id3uQh+dc2Lr5xjG
T32nUo7OaSZi6uCaPiz3xsmtA2kucTuh4FxkFjpg2GNNQq+YfecYdUX9MU/TeJx9y+Zcv3AqdhdW
bq9VmBS9jO0WkzL2zBArLsOI5eQm7cRzrfJLrWfKf+EO0Yw7cpwHKfU9Ga1PjkXHAJhptMnwm34J
C+A/Nb5haiPr8KOudPtqiUQ88+AsPCkBJFOfyKdwav9gNESDJOg1bHNhnfHLjk9dvkBo7tK3qhTB
0a/8gWZF6FY2UiZk+DG5nWgz3nLa9riM45EMQ4/USAzsB9Ow029s4nnlJveS4FeLyecYhpW4BNn8
GJccc1waNR8rH2DzejAekhA/cH1Do0h5Zzp5BuDT3YbCvumnlvT64jYMJ3Aj+vI5C6sP7hCYEVqE
PQlBqcOIwAc2MqsIretSx09iFBDNYqjlmeiOSTsXCGte/uxYYVBvvNS5U53zHhghv4Shkx28CjC9
2wGuCMoPuDf2wa1q584UBVwXa/nuddb4OY3F/ToqrYGjYpMpdwr/F03X98mCczfUVHzmj8CLPiY3
fp/H4BVMCmdZsrVY2EGF191eY0eWgc2YqftFKzlsdNt/p4r3e+CCsKjaCXhMEXPrbe8VQ7dvKZmQ
Tb0UAYM9k/zEOPoUJtjeEesvhbHeaqAIi7Zr0gbJTsv0gp/kJBPr3RonXFsCC3a6RkoJREtuM42n
k23dJA9Mnc9eE1gHOGRn+oVBWrvOrVT+cdQjoXyvOVhpvPbf4sXWsFlwcIln2bv6WGQzSyO5+fTF
kJT51Yi2OFhB/OwJAjeTnC+q4PMD3YNjuQrvYjDxCNamQjrHRkV1tr8XjpEoEqHhZqb2qvwhvLw5
eG3akbPBQD4PqFcYa88zVIJzKdy7MGYW1Fj4xsYmXG46+g4CZFCaiwqIEuZnulhH33JR/EXCRb89
p6guGyOIHgV+8j3us/PSxi9qrG7oRfM2iQBDrqKrVyN5JhN7St8FP6MIkQYz9mMy4WQuwovhzdig
+tC4a/E+DWl2X46EyUyC3SDgED+53p4ex4fCkeGvPKaS0897eUj6EC9wB1cuZffMJDH3gH+A6uvS
bKVXU7IYwtRbesQx8hXcMOlhpCbX3rlLcGFUP6LILa92GTSbLkMrBvBTsmn1+jlpu4FZ7/Jt0M5I
HYIqfqpCF0+hxS/N6/i7W7euDJfLvj86eC+/qw7PcwpgaMP9rfux6HHZUWveH0PXao91YKmAXPKU
ZJcpaPvwcSBofWyWpaeKWPQhrQQBimQ9L6gHEQWuhK6ZE3wOuDKfm5b/33V2VQxblQwjd48Z3bwN
5OOAtXhvDSTT457ySuImPpgdm2hloaNtqFuAQGMGPtXNccmkqJFLZO3yUED28VGS+WX7d5lqjy5W
raNVkcxhLp8f5MyB3+mN+WjtEgAsriMb5wTlv5tYt8BHMKS75qz7MLB2tBiM5qWUbIPnlPh0u3dL
2QPwIXxmNQ8mSzEfgI5DRmvI9TvlIavg36VRehOTSEhpfPAHwuHMozAVEC9g1tzkX+0Wx2Uy2vGW
acubydYkUeo/2BrCQUtpaG3jXKGpekrzPSXUdxG1GWGB4p+k7ADbxuCMFKlzsYv5sxnnW5zrPZQy
+xGEADaZRj44DoHE2mZn7aN4wpnR8jO2mEajvITVNEPWg+8IA6gyO36FRIemJaRxep4MHQbFRyZx
AwwRmRjBOIXD0B5lNmX857501fpuSoDdJI2Lgz9Zn3NtsntZ6+5Ii/h7jUFmM2hwRHQyx0wpocHM
tXxNCSRiselvwtZDxwlIORUWmnNkkwKPCp5SgQl3M+Xzsov8eTwhCHtIRvYYbG0/mne5iKdrbsXJ
xVFTDpyly49YL/hTXX31FL4B0tME7TZRnab4nvrotsbbdCfg2u+Ub2VfJgYBF8LF/TM5hG8BmdtD
Cwbrdh77XzivDm3Lt2LzSNJIPJ44hslvmXbgDWeiBzfQTUw5kvDgdPCtmbg4cCmENG/5HLWHYsqp
oCKctU3n/hJa8p3og97b8Zy9lCUvfEcMj0egBigi13oUv00/hzZKz3PZAkqXARpJi+v1o8Wm0WO4
5nDDVZWNrVmvhgzWsKyN0CfDjc9le2sRE+IDqFeHcA7ZINhTzopz2J1Mjo24+u0pdlpO00TLf7uN
BeT17lL3qwvZmx2DJRlmZoH4jHqBWdnLa6MOk8FKc3DjAZR7Og97K7FwOZeJssqr+u1+HnFvx6dg
NUXbv/3RDDTpwyntJS0erHj2nG8aafvUwm3FEdOlOAi/JJnOYCNDckjunMa2MWMbMQc/myqeMGlj
pKDGNiyCCT5ErqcfNaCn0dpJt8hCRiNhZd7s1fhtnNjDoQwG2SoL3iLCH/QAF+kZ9rIOd93veyq3
Yo6E1np9rX7fZJteDRTYWT5N6Mvv2y7T6CV9bdZLcCMHs4W2ggHSeG2Swrbk0rzYWpy79SI9/L5T
69/3a1JH3LVhnMlLiveHK3jx+z4+/b6bd+s1XaeN3jEgSPeawQY9DDPugjPNcg42JE91ACGBkJ3i
Miz5ibGls+3DzYFBwZf4UMGct2jQ84CBCE03p2wZ+iry3lhG7p0v55GbCQiC8eQhz7zga/Q/w6yk
g2yWjmp2zSKzYe/hIYJguswa+PoAWo9/TOBme8jGLAacNWarGcisuiERXP2tmi1JlFYq/DBM3Bwm
/EPauO9TrC2mYJ0EZz1VuDl2EHkBxGwmnaESxoZ871OedEx48e4p/VSlGJ3enECzYHvBnNorPIEa
aN4xm+yJHKahQPGr+2KD2z7vN42Lt4FkUNdax6quq4ojQB/La+CU2IGM44KkwGJAmYJr4ZveFKwc
3Q9vpAmIhnELskZUGP82J1zGvheF8ReBefWjVyy/m7qKuleVFnO5Y2sop5uoIyTXO9QoL3OQmisu
Hn2TmnpxfihvVPrIQMAGCdcTSORm087DfFkAO91ZPZvgkVdMTueagSXTBIiGR5F0avxi6R7KY5YZ
Uz3Y7YT3uCLzicUpg7BU9A1KJ4LbOpJz/D1T9/e6VPIptfPyhEvT3/brntPptOQ2C3qzGw1dFlUW
7rMMaU2vzEXjusNJLZ79ELR2/oCZmgnBFPJ77ZoIV1pvu+3XcIocyrWF+BolySv3Jp5PZ7CxTiRV
BHWGl287gGV9n0aZ3TvpOFAu01tgaKuuH3cKwROD8mzWzL0U885WILh1E/RYKziLv3Hj661d15pA
nxtmtJQgLDNyk6lIxLq0qOJS6CH5tU5UUy3V9SFpLqoydo0c8xfcUR8EQ+U1Ba55aCMHv7ASd4s7
DvuCX0AVD1dGmpT/Jdnjyq1kbNhk5zKAK8xd1inuuzj7NbeZXjHHoOFmlOntRJnlvm0Fkzga0gkc
emr4sIQY/hcc7v+nalVA5Odfq1XPAJaS/3im1/Qf6N1Uff63YOX/Ea65IrJC1BYxivt7uMgDua34
XxAAcqRTFCnrr+Eih/JSlOjQBsiBud+X/HN/1av4SyGRr/B36Ystpfi36pb/EcWN9wA5zAkIayp0
LwDX/9TVEsMBxHdafPUzx37x2Sr3FVezc13N/c5FOiByM7biL0/LvyzpDVaR7k8a2fplhXLX2oR1
Xh3If27D8MNSeHMxfqk7GgT2Q66QYGuyzcSEqOgFhDWSD591WTxiCYHIhmkxeHGhLXx6cqHtIMeN
d/IxKBY3lkRLo2iu990vBhQ/F2CpzQ/8tuk5INOKZykT/BOZ02b+HtCriQ/NMHDtJVYhrzilxnci
VYLM0zx3/hXyoif3WuXzfRzzMWzdTPp496CdrKtpDnaN33Z+9Uj+qm2qTI5M1/G9DNvaahrf2sjR
t4pffYoJ/msAhD9vgYO76w0/4NN2mz2hKNPVe+7pQXpa+BVr4Cqm41iUhPmQbpw4JAi06UyC8XXX
KHcIv4e1BTWOdFNTPbppbX9ypM6+1knaVEeTMJV4UmntXcWkpvgLf2Qk9EcVLtaBs61nttPAmWYj
nMx/xqhjvljcJZPtRC6V2GEycsMJ4WyTwmyHMaCMDClhiI9l0pmnpiArg/NFK8Yrga13STLYN+2a
AN4F4cL1mlOKnx4BD0MVS+vSuqaZyZmjusZruPUht+3wasn7euqm8uAsXePcmNhKQijkFiNuZySX
ty+D39YJfzWsbrUeBHJbulZCJEH5CXoLqGs4+QogLVH4zVQu8luT1x25+Sy2Rlx5kBq4kw5Jv6Xi
qRx2zkKv6ia3DMM1AjrgwXLPaRmZUVT3ngg5fu0DpnybYV5jonYI+xOF1RGcc62hg9zieohBvcma
ZlMy27Yvdg+yVrKJvcJrgiiYqJmiCMnnRhUGkxpgDz3G7ToqEvJ0FB21N4Z/4xTGIr7gNeJrJ0H2
c2D08rOkMptsK2adeJtoP/mp7XkUuxjb3DaIK+YauF2K7UIw4KYB6ICnoawL6nxdEQ/oRyW4Izcq
p9t1hrtaLtfSn0JJg9GdW9YPuzR4DFsv6vD3JL638fREU6FmkLqTdtqc2YbbV9G4nPTHheAhFxcf
LcoupwnLXzVVx1Jwe9qa2YuOQdTyvCwqw1qUzA0NpxC+S7ETAHyewqzRP8owTJ/AUrmrmaDs7lKc
Ml+EPXI4Wtjfb9dRWr9Ved491T7Zvm2RT/05SNu4PI6Qzg5ZYtPiXmOEZygKjWBrSrPchmW+0Jix
VPAPC49ejK0KNKjbcOHroWx6EyZFvNRyw7SGiyVMRzpuyxxM2oabimYUBn1qOJAQ5GiM8aN7UV3a
PGY5NmHiB91ybQ2+aKg4/rc6Dpc3D8+e2jBeHx58R6XPWT5AtS2tJQYBNIW/xqWGjsKnG3hnJy48
ildQ4d5F5CuM1lj07hySvi8zR4WWxaAPn8hNzV+wvBQf2ILx2URRTylwUaMEbdRIO8uGHND8AOOC
1jkVcmLa41bJLc6oTiaht2uRY+1FE95xYkdLDbEhukgUfm5jplEE13aScjm1LeiftcW+td20+SV4
WZ5zPw66n6k3ExaLg6W/EtWHZMOxye13nl9W9bbJAPhyuYyJP3QDjzvYTtXZG6zKXFetRFTpYZnn
1KEozmfUToifH/Uad43v/ygD5i1nwnNc3Hd+Q0ZuVyxLZLCi4RAiKeOCZOJRtU0s0vig8DzQ+ua3
qwY8Dtr6wi8ZEXohwSe2uYSAsG9Qj9WG92l1xWS+Q+VCUM+V7g8WyprJD9YEcuVTDhbueSnLNMgP
UZPm5M27RlHXenRjn+zNkiycxK91t6Qrt3LqFwSc0dE38FYSptWDhzwKIL6dK8Ajjef17l0uVA7f
fR4lqm9T0ufA0XDBCtbgkkyYD7u1jacsDPL5JoK5WXf0e9dSnNctytnqnOFwcNNmQw1YSZUha1xC
mMjuboM+hRU365BExsbOtJYvcekIAj0eVmROi8lQAbmTEkLFdi7ccnyJILi5XztIGYYMGnFN2h7a
LnpDwYCI7LfRl4nssbMZrNH+WbumcU8M+CcI6NSB5hBsJ2THKBHsdX5iv7PaRb8WPSUYB+3yV5ZH
6oSWhVsHGqCogKURTiE5St4Fhls0IBfm4LyTzmOyHoPBfZJpy0E3jvuzZSf9xwCqmzQ/LRCfYkag
pw/G8AOPRDXifQSFDLRwNmXNTkI2gmYz+kyFWlKmryweXbKd3bG+Y8WCfcLDi29jthJ96uD6w1a1
8ZxybOUozEDL8y6Vk6y9E8ZThHSCKvgACJ6hCoIV4N03JEAQXOrlu0ZJmzdaDBCl0ry0f3gq6V6G
ClcwcECsEPC18uApNnUx7OXs9sXW9Rq++SUs7O+dJ/BPw3KIn0OsiJ9m4ZmGcoYczj7RGCYjrTV2
bLqSic+hwZeE0aTKZ1abJDOP/qQUJK0WioHdcn3ZNSlghz2Hhbk7mtoruYdpSj12QIImvS8qPX6d
vIAlq87mBNejFg4LHWoLbHFsxK8Yu3M680otmz30YqffhSnuDxJ4QVEcYlVn5NYmwEpeGLs/GHbR
Y5AR2PmIEZXHTSmq0IW9mTcGVjy9ULswzGqXcoCFvy5wCt0JIp35DrhujSylctRMYzGW37AEc0ND
kFrx/CaMtkNHv8KOBXkcdhWkGHmlDKpgF2qA2gM1YPniiLNIzmvW+rU7iafrlI3CessnjxSuv5B5
2C2dkvjKjHDaPfnOuoX6QqXABsMGK7rs5gJGDKTbBmlGYkjCjtcCTkhZmA4zgg+g/CUgW06kujjp
qR7FnsJHMpjz4g+UYMM+wr1XBfKc2ml7Q66eLPDoQuzFbzFI1iXFittNkttkQuLwlilgAKS+t1Zs
7xyBLZZWwpM6+gHdArj9Q73Vi8nepqlJWXxdcLVA8h39Y+itwDkYZ4HObaZkpoyqKnrGV6URDysp
43FkCoMVygbIGxqf9SOG3LS1peXfkUKovoVlMl1FL1m7syLH55YHht4NP3EPwqz8dDqwLIKMY3Bv
G2mTnsHm+bPpF/MwLZhWD6bJrTd+cgmlmOnSi4ViOcDJCPACOTqJe1RbJT7qoK7YokLvJyiDhrdT
RPBJM9MDSELUInYEbPmbylT3fe4yumITMEYdtskufgfZ1TxEkGyuk57zN35bw6kZV2E9UC2ub9d2
ml8VYZsMGSJFBm0Xx6Pm2OC1NIXpECOQBI94VRlhDz4Owu1Yq+wragc59GKAhXQcJ8WYb7ZWvl4c
rRzwwh7zclu3FUYPm+jMc5GheyEySvo2OeJTa9LnpiDIVk3+pshXHm8SI5vgRGmxApuU7D+IPI+Q
GGtjFm1jvP64VhovRn4BRoYKXRt5Ow3x8uQXCYGgyBEjiuASuvAtUYEfUqWtX9SCWudl5MCIsuME
kF+b7AE0qXgM+16dmGwRaFFrS8E2SWJZ8ChYWp/akIkMqktMtQAZO4kw7UXJHWOM8GdVxt63krVm
xM8IzvtgV4JFwecInm8Caxb4vcnQOyQ0vfwW7WTdelSPeF/WQ5bDB18Uvbc4MAE7M91IETidEgil
NXMKbfs6ogWViOsTfEK49WkUE22den/9z7E7ptDrorY/Ds4wENG3SoxwMXebbRrW3b2W+UoilZA1
oXGxNAWVX90HkxO+l00/0pkBAAkbIjm+U02hkzhksZaEikvH+kl3dVxChYiH8jaLcs30jK+3bHJV
ZNOO9y+RsH9IXe8Vx0T6AcBB3ktbUv4YkZ0dOQm0sc2QZdT+bSpho22jrFWnqcvahwLhtqNAMoZa
hu83l9vczQlQeYsfUvBbpO8lL8ErSiXDES43wAqagBq6LV1r5WesAvOVgCEft3Jq71MtJGKhFBGH
2fF+29+qJOTc2rgBFQAce14714mibWRF9cO48A1t87rm+8mzNPvMhc034Y5R+OTUOWQ9nTXqpWid
gGLrrgiOQhOK4yw0WTwWDaQ3WomGFue+u3TyJvCrTq4QoSrcAqVjLt231nJL+0dfUms1rLF1llXs
xZYO5TZ1Bw/7qwd5viSTnm4gcGPK4E0MXuuplXrbmnWZImTBbpgIy8axOLAdb8JwBsHHZsz83C5j
630o1fyYgdGEM5vV+bjvA1BY+KCaYOX9kjDacETMQJUy/EoR67wGS/OUoH7RdgiIzMFQvTGBY6g6
4OhCVtweARwEVmLeNVeR6n8Bq/n/KS45/v9ohbrWVUzf2cefrVC//8pfsDWOE/4B7snFtmTbDiQq
529WKBX8QZLGwSPlOq4Kbaon/6Ys+fRcAsEKAzxSoVQBJqm/CkvC+YNTO44lH3lmxc0E/44PynWc
tdL078yaYHVoydATlGL6fBeccPjzPxmhot6qXcemEDkRXGljQPc4P03nUseGSqunq8bFSGeEbNpy
Gr4YN4S/vKR5UjNjJRbWvGZ1ONk/ZeIodS+RSalUkPP06bZOGXxgySMWm2cMWD7yRk+03bQeyDTW
IvKLWAab4aHghlQdmHxiF4DbDaCrL6KjzfZAJGBOaNogKdQ5zsOcgwLZov3wJhlIcy+FBuiZ+e1U
vmjdN9MDpykwXxbpp6exH6V9CpKlSPdxletHGuagfFRFZp3n0M/qN7Fk9AftlIGKABPMF9k+Z26G
PacMA7J01QQp8OrEnX/DeV/0h8iE1P60hYGgifAzZPTPaRHEVCz0rfohGdDfuhwoEHIKD8UkGofx
UkQJy0Q0OgXolqrqq6suGJeQoQQkQvviZM/5zcLpEhskMYdl32V12b+XU+4GdzGsv+TkdjjTb2Kn
cfUPQn9NDJsio3LeGqbiW7yw2uMOtwAG1h7MfFUTN35dgrbGBOnTKuQSOfqOCUofB5+KcKfsoX0s
mSteJpa09qBYcKjZKUimJ7GvtmQVG+68CSdOd5tFEyzS3I9i62eaMqxFKiI/vavyHvpsXGq6tbgy
oXhtJGKC4qHo2vCwaHiKcT/Qg1fiEfRuJbVvaydXAtafu6M/E1fNZzmwdKezzCKQ5d1I8S64zIjc
BN/pY+lBhzuLHgTILm/pbg9MpvYe+K0nnmRrwVoet/2LG5hctPu5cqzhmbtgPh9JNqU4EOSExf3B
V01c3/U+OgkPSz82frxbbeJY4cK4XGJguEpP/V2hSid/az1R+VvVRkyklZAuxvJEJiEkQjEo9WOM
o1wQas/MDHd5zBtcqtPsFStnKRrA2kCO343h3E9PZa/628UZJ/HV4Unw3qbGzpP9WHUldQyjGcpW
0gmd+tW+GnPXexXTANKl1n0pdyHOVXKTI3yKU2ysKXlgmuQtPP05xUAwx0sfzz1ag/kmPPThDcat
aXjGXWaT86zUqPehjKMYcqWwaBa1ScfdhBH1cDiSxVxgUnKxtvV2BVIWLAjX/dFkBPHZpTuLjgc1
VHqzeqeQtBx+8plDom7CtW6jwAhuw/ox7H4mxjW2Q75ukrO0s4mO2r7JBHYc4QvT4aygnm+pkZEG
LbydkIalgN4V7YdvRAfAvXIOA3/yEz5c7X/2gZiwpdc1mgltjV2ecQq029Hv92lWN/6XhgFSqFCB
Qwx9zNuxaV8T1GvoPLjF3PrQUNoGiJs4NseAM0AolId1/ln6z5BzlTmaeeq8b403m+7GAzuptqil
nnyJsGbDqXZ6Ai59GY7F69hwpNqElafBtAI+Qhdb+gg6pU98VeClLG9SbEodypYoKV9xc7/aJrOf
5ueWaXb4ENez5rPPFIqeQZi1+1lYN5y2rHI7EE8UFO9xC8WNIqgOsCqMdLQBZ9UhTW1CiTNxIe+d
RtqZhdFPu/YIl8sO3qdQkkTNR1tAFiK5+k44cyACblK7fWlrDAW7nFkXl/ihFu9lPVKmYhxzEjkn
pwsGiuFWGySX2YMndTuhHmKyackuVDG9j0eJ+tJTt0mrCfleRmxPkC7q9zaOlztKNSuAUG148Qsx
3msOogAel9y+F2ivq0RqIAKTMMYryRyDPElDlUOdWl/jxeq/5rr1TjTZ0C1eF10AfR1qKRoocuCG
xCKX35k0nQgBkMvJwS2JH3ejnCa6b5cQ56wuR9gcMxzGXGM5uolm3e5Ts+SPk4NYm6toeYfOC1eD
joO5OQxWbfwTBkPDXYqH2LvXrQvSSSToXBvqIm21LQFXXGFU1J+5ldvvOYks3Dq6ja9uavL52QUD
dJWUrOGfbOfmRI1ByzW4EPZ8jfSQR8UWDKOifWUixHvOm8iSVzLiQ30v4Rgg5Idg2Ws4EfxTvvc0
M6A/wLyaId7nndmrqimr41yX9AvYViEfwBO8EGXgI5mt4AW0p6PI0pVoGmTQcTZlvgvDP+ks/Roz
ReeS3qZZ/zbTcvEl9sdugDRAiXMUFjQ7xrFori05K0oM5vY0oQLdx/jud7hqfLy5TvJk1rsr/IL4
tq1d1h+B27UVMBWehRityxwvvJESKso1xg85bdtyLE6MaTHDaStjboLQuNDR5Vlf7bzqbodBhA+R
M8izLnp1nbhxn7u8QOLlNnZfwqB9V5xmgcbNbXdR2l74CbR+HYHZrsKCdVWLhZ43+e5Fiv5Ziw5E
VermtOnBUdjNhSaU1LKJ7dOhs3mWCQRMbpn+kFZzk2Z43hYdgwYJdPacTxlBamZSJ0FhNCtBhxEB
H4t6j5nJfnXnFqlBCZ4dDVcMNFf8FX+yh2Vime5cU8yXaBobjvMTtKOCDQT4R3pWgUXay3OA0xBe
LXDtFkSb5rSbNiodgye5LAMZKNkijQaLJCs32Acgz6wbuTDZh8gU1ABRYyO3S7qYN/jGeUILO3y2
ga0jItAa0CKi0QxOygtoQXYse3oFINvXTEkiCQxudTZPBY/l4DofMENZDKCXP0cY3mEujHn47uLI
JisVO3fQd/JTm3N6Ev3iYdDyQkJbiUJ/mn/mlDrtG0Iuj30sBNfNdLg0pUvbEw76x84O86co9Zkr
CAIzm5ELzv3o1eVdgc64a6rioU1B/nOSBSTiROku4jC1aZyxOqOVhjfIo9WFxdjaefGc4PcR9mGe
4wYbfTJfMsf3kDPLVl1CBmU3JhiDF+1wO81tDaxJgFq1MlA4bh5V55DHkuUSobpe8gdRgaFvqI05
yFqIN/yEtBtyfYq3mjvc1nYdzKrL3WxQOZDb/ou9M1mOHDm39Ktc0x5lgANwAIte3JgHBhnBmdzA
yCQT8+RwjE/fX1RdSVV1+5ZMy25rLSRLs0xlZBDw4fznfMfOV1XplyeJP20HlGebUu+0shvnzdX9
jzicyHxLG059nqY7EKPUDKrOWmRm9EP3OmUiYfUAemS0S4s0Z72dxLqtbV6yuDmAJTVvaoCLXWAX
5wlM+b716Jisk5SehELvGsP2VrMfIvN6QwV/ppyx8MYGk8SmiWiJScmTb0iABzlzHEva5yrNoL10
YfRN0CIlu99V917hNWBodLXrJbnJlLosY0FmYhxZ7HxgJ0UVF1/lbKnnxskbCNxOwJdvnsuOF3mb
ju2DL3DIlKw0K11CRfXneGeGRLayglq0YiZrUJRB8c6EFds8A80O9AGpzHNEtZZYjNrRl5ozIY0I
0j1Wcwc8ha9ok6pZrd0mV+6SxgxAAXWsgqOdx3RPBoBThlI+ce5Nz7pNiDT3XR7v7DHkGNg2znQs
6k6she4rMmozbXcpTywd75JzeNj0NoT/EfPrmIRgM5DeoyH+iZMFaDSScsQvJ/dBpy0oEbc3jI+O
RMQxhAJ4q2xEtWVDafCG/RWDHXnxH/GE8E44pVjmZNGfeKzpmxt9yYkUMbWcrGBF0hQtyiNBOIye
uIXc0wIrQqViNF2dKpezm8txaFvhfP+mgoCYb0bmbaGu0UCbW8s2rjmWcR/iVOhyxY/iX4uUKHQZ
4sQ/tjQdvvTtQCMm+IlNJe3yNPLOqZE2Za902j22tXATRECijdZOi4VJR/Wq1XSCNjkXCzIP0n2P
kN43gIAxaTmsMThnxRtD436PpZC9Q5bFKhIeWEpt3mYp5HHJxnK66p+r2FPTUTgd/myi6kdrbu60
Y1n3tdulOweJc18Es/8q4/apJHu58cMuAKaexyMhR5yAjVGC87G8fWSTzzAxuG1xxaD6GaHzEM9+
vA1k2z8A7X/triHkmVbsVdeqdAM5jQUHLZP3UaG4xKONZleo+yhKAR40sVqW7XXAk9P9jcju8yUN
+CdV4FbLYQxK+nakuRZR0B9a0m54RIvxtRv0exPE+dHNEklUoQBM1REoHhMmAMVsbgPS9jnummEe
VvaI9UfbQEVT2fs3GqH4GCfJPaAM2rBq/MF7K+MhFql4yCikfCyv4NCodrJXlt/30nObbURHwtKR
nG0My181DaUWUvv2ppPtBw/YtMN8NDO8cKp7FHFvxSij2Cjyvht6FLMzLia8TD2xO4ognRWHAQXa
on74tZ0osp3p4NJje60c4P5bOM5PFDVC59YYb5DWSSJMJcH8vr1OltjGvdF47TkPL2yfBWwRNW56
LPPc2OnUnne4l6d1Sx0hVw5RDMusLsLbYSj7fGkR7mfi53YHnPiQKNTMnDGfkCYIGql86erow/TG
+uTXQ7YvWzmsbXoFH7jlW6jAdJuA0hwKrka4Ysd4ulBZE12iityjrmhBmI0gOGqzxQGFoEjfB2sp
I1D11OIt+AioZwQexT2RGypX5GAGbeGTDHnTBobWFLPcojUpOam9kBrYIu8eoLL9aJ2A4Lmombqk
IEEJZySyWJHALfmyCBfd5QyYL/ymkeai2tuxuKb4YYvyictu/zYBX0Isb9xj5tTYaYwIgFos0wNB
sBGxm94LVodiC4qjgxNYVkc7HV8c7gUvKM7xuy/oI7RGnLW8mt6yZ4tZR7LND7M9OxccrY9EQC7Q
A2D79ul4DMyx+SBHMx/YZrodFY7OG6W75TpPgvouIhP9XPOyvNS9HXDlUJzqmDR2Rw4Hzw34gXVC
WOdUpCy7inv0h4w5EPgThVrg6k695/Q4c2R0lPNY7UoMwMvSj4F7eR6J8YJM0Ij+OwY624xMrzdR
mNMnbFfylRvKeBp7i0oYu7XVVrMOH2rTn04UH5OU1fQbubRtlFGLQA0Bahno+DhKw7nRoYr2HSOr
5VB1/irMw25VRwBIAKbeMsClzsSbn2pgqWtdRoJVCjkhUfqOBXv4Rl6lBMkicbdN0N4J8SfgrRxo
4gRDrL036rNDVIkgv9M/JzEgM6u+bioSl3ca6pb4QtdsQybjj1UgL6mtEXBLEe0FYYtFrFqf6bld
bBCKg3WdhdaJ+F6zqDAcrgxIwGflQVvHleImXNEmJouxpSSI+qhRlCjl+XYKaNau3OsrW/MaWyaG
+zDaRbCUFyE/iYVIqVdJVUKZkJdRCNU4/q6L6UxlP++OoACmyxx4ySUENH5EN+buadmKg0bsHvjH
lweI5nip7brh4Cke3bq114HZHRJm6QTmzO4x0CXAmCExHue2Le5NE0a8n8Xhwo0a5/1qNF+WNV0Y
CVCqo0HP3LUEUya7hoaGuzYPIVh69ZeCdHQMwbmvLZekkOC6+51h/1qFV00c+rsMDnnB5B0eLQI4
ntQIcVtAeeNdPDozzTyZ1zmvAlboRz43HpW2KI0rdJt2O6WyOStFjzjLLkm80ssMNIbEiQhU05IW
IXx+wg51geIa7poZheR4g1VTJkNZYE9V/cG8EmB0XJFhniDLcnUtQZu13Qv+z3ppcw45t3Fjbcl0
qS0JufCZLTlcG7bMPlKI80yxsejToUwQglHrEVuztevNcF4ZWJN+LZOmKKeLyf7VmgujW+Y3Mbb8
I95pc4uaZS1BJBgHHFmnmjJ7wvAyvAuwBC8wDENEACE1f8M6hWeVhHy/zCGcVdNFb2gpEcXcab/O
LRQ7DO9BQdV4QtK6oyBwndIxtsKx86Hi2rrxhyDZNCPDZkJNtr/Gh9xvk7QpX6eU1hyz7jJSWKYB
H6HRZ3csk9M0lbypI8XZc0ni0aljKEahS9bLiemhtyqPZkftT3f0cIoXbSfDBttE9egkXBMXyszV
KYczCzQlcYlE2oxorRGmc9cXXzK3wfXoorgSqufsjSDBeI+94Cv0xHyD42Mgd4css6gxt229IvI3
+JDrtfAT8hFc709SNT5NbkG/McpiWNMLRmJ0HMiswdYB3Z3ahnFBM0UHE3K4uPS1PsTXeSmqs7s1
yf7c4t2W1NRjvcdii0tnbCPzMijK6A3cePdxN483QSbrZe7Bjhkaj9056B2OPxGFurpkNwzSoV5K
7u2MWftgWcgqBFWVynelR71qU09tIBRl9EI3NjufsBVW8tLKuJ/2IYYRq9tmxEafrCRj94hs26DW
06cBHuNJeJEGV3VDxzPD/+Aqc2ZEm9mTbMP/wheXEf3oLbQJBB25N0OgIKshRHUlxNWppQ2WftUz
KiYaz9aFDD82u5YOUmpnM2Q4ENo5RhiutbMo9B6MasTlCIKvKLoEzLDXt5/QeK/n57GzPjAdxY9X
xFm6YKcZniB6tEhRFZ1y05gfG8vk5AeFgSiKwrGzaCTiTzi6JieFok6XzLU/QJCK245R/0lMDidK
wx8f/M7M14Uz59+VofsvM7EcPoZnvUfJtVkLhfniyDq46XmJLS7uytr6EohVVHFTh65n35mN15/G
FHyklKAbF52DYAxP0cBFPdvbtANvy/wRwknVXsAmAiTl6eSe6o4LW+IJlKF4LyT1RHXCoYPqQHDI
/Uhyiz6wJeXf/hKU8A0DPe4nFCQjM9pfWZoOO46231jlb4yU/Amq0Q9fdbcJP3BgHJ6yzrNdOwsA
uc2CKeS8idOMsCe62wrVWRwyOauN5HkEzNHDG5o6au/5MpLOf3ZGFvSRzZUzS31xkuoA+5KNIjcu
oga0yOH1EcLXqgSaF0XGW1vZnJzm2X0r0uYriqHuTrlvcQLBFCEcQReSxVRucPjGOUYAikLMTAD/
6Qfmh5CCggom6UCB8GkA076hEo8rr8y4V8mi/qnpb3yZ04RGQxZNaSOLxyCl931Bj7pBZIhrf2kr
b0HG6gM3RrnhYu5SjTM/jA56BETadIWYdpp1wzmQQlpjD5jpkvSMs/HG+DzJ5qsqo/G5iW1NrE3K
q2AeL6VC6VDETc5qiOubyAXZJzHmrhvLuUdDf2oiy9rUhvHkTq57C1vo5BJoX/E+JThhRv9sXPuu
pDneItuA9He4i45dfwJpn//QVyph59Xj2ktRFNyo5BoUdsm+jriRiolAlDMOjEDHvLhngu+/w8jl
YCWouSFv0cIEHtt3G0YJTGIhuGrjptvbbflgZ0oe5ylrKeloho3DZW8XzpWBhDKJDSOT4CwjKz9K
rwghmWTeXelSQMIJq7033c5Y0HE03FdwfjbD7FuMbCP9HKb45bgK5S8DMEOBCD1ky8IaUNfcAktF
mERZgmeRl7gRot2ZExgQnFrDFgMmo+wu6jFsx867byGwYqjmL9Q0UDcWFcYtksBFegbRloIHuAuQ
0Sqzbs+RA3kQumB6Ihc4PEYWsfLOtOVtG9oJKtok7Y0BG+W6nse7qAnS8+DH1DroWtF6PrmPDKLI
NSLYHbQNj1YHkvB/67p7PDLpKayym0G20Xb0UaSxV9FDaRbhjcqH+dD1HCZL/lnfs+/9ZHgTA3AP
vZbQdALaEyv0ejSM9H6sru3qKXVbRjKET8VUotTCBeNnEOMXsgigPXpi8mAhGW5wbHNbc5foeRN6
0lzLtqbu2w4d99SDpsZeEA5dA3Qeuks2WrRBw9OjfjIFi0hBq1rQZu6cGIIhuhRUa+YZHpB1TeR0
GVXtm6ft6sJGEtnL0c8xaLKrYGVCRaKK8doU1Xln0/ZZHKTP3S6MgnRVlvWpVC1anNndksx8CKFH
nWGUWEcEidBDOdMk5bMqAdsIXom0Y/JI74feYCYA5ScNEo+2T7bT61DXia0moM1gzoZ5cVclgb7l
H8L5qL3SXCCd9MssugL4i2tCuyf8uO2TzqG0Oa9OPT71XSYKbvDMqU5+X5TnQOMSIn2F4onkMd6n
DqaNXlMT5pVDvzO60Lth6lJwAuxAqWdB/GlM3UeZNeSUwA2oZ4QpMJs0G8R3WsLYdEXbH+qarRA/
nctMDg/njvI0yA+4EWhwFvZKCawzAGoghltDelFhj90k4iQEdIlWwtoafoAGHG6nPjBQz9RrILiM
LEy3aZDd28859oY917sJMZJDEj2Ql0Yy963d6iRcTvtz5vV0+FGuseSyOo1rQF7DcOn5ixBvlCpU
sp6pewrIFBWEqNj8IEZdGCoX92kTcf4PgMQ+crGXDkaxSr5AQghVsmxAl1XLlm2T1C5tXslSiFnr
H4XGdoGCMjCD8d3U6zezF2j3tWw6cPt6Uk6zS5O85oLlKKtdu10iflhFFjCk1SLsz05vcS6kRfFe
EaJQq67whmgzVtZQb0YX+NUySFxt0nZYDulG5B1i0iDs+xbnOSRGQ1dPlWKHR6ms8F+NU3lmEldu
sDpFB3xUTrQHJ5lgkh9baNhTHPvvnWMUAUaxgV+X3cADA5Rre/1Bv3Q6ck9qNvwD6lh3YclEX7B8
IphGIUDl4HJ8MKY2/uG5waWvZ+9zYji0FvEAy7H0z4oHaWGViU9PIrMOOEUQmHgJwunGqrCILkqr
tR8NIcp2M4cMO4gbON2Nm4fVd1WSATB7l7e+58Y27I0QCoXKIuc1iQfb3IMGTi8pF9gM0Wcgjiup
VvTXc1D1t87Qx/PBRGCCwe7gZ+YzsTZ82I6RafIQYduunaCcu6VMGSuw/nJ9xV7Kl0gVE8qO1E5W
37axNlCk0qJ78BpsdpsUBk3/FAct1O1cO1H8QxvOtbUXlOrCrUA2lQlQH0FjY7qTDt/rDOX8rse3
t81CjmY7C1f628TmtZFZlnKL1m6+dUnCJBgDuoSYQpL0KKdG/5hgFKTYdBBHbZhqlcUDml8uvhyi
xe11SXQVMXLufZgojca9dbkq7Ec9dJ8cebPlbKvrlJmgqTNkJHrYG7h0Z2pDULPeVjMoWOC886mC
skETj1Mszd6efgZsBA8FpVVk9biwUDrrOZeMQ/UPU87OI33g/ovZEEIPjASMAs7xhv5IJ77phCwO
NfPqH5Vb680EMfDqKbKH7dQwqmX07gKuaPPmBlyPj+rVoPwufKTmk9cP9lffNsWubxhO4d9/cfqO
xdRuDm6FY5YRXds86pEwxpjX409UT3PVttfj1SDEW1WNH1HdVsdEWtZPI3X1Ps78/kzXNTpPEnHa
ZYU2l1nMYVOkGkkYC+gBFqG/bUpe2aHn1FvwFC19RQ0B9n2xw5pXnZpo5BE2xslaFZgsVtLCtiA4
GZzIRlr7wrNe8jEW7w2FUJ+p5PnJgL5QGz3J20A5AWwVZilNSWNr70zhzpvT7NHL+nnPbOaBY7eI
FhPh3i2eBH7EOPtOjhEwxer6yT/aie3vePq9B8gy5pOMGEn6VSdfyGixzSalXa0I3FPHFsG+WydN
5WP89sxbXDM20NKqf/GpdXmMVDyeTDH2K2wP1Yn02RMrknjEUxgfqCNJSNxr7qwiazxmhnaJyTCl
V6gXmgrdqzw9S7d6yoLuADTIezDyzqVWZ74PG/NrnKIhWugE0cFCbT1A2uu4ooFTycLEWrvVBOwQ
iQI2XFTiCkGIa5i6LUzLPFLgWq4y3/N3LUXC+yx3TW7cdiM3M4vXcmTRfaaBnPpMr/oxR4Ilg8Xx
GpyQ4j6BfreUDlLN5Nngusd+JtIbdNeXLstvmwozgKQRB1QzeVNuYBz2I1KRzF/i+KSsRqwRlj6V
HUmOoWllUdSqxmWke4a7EO1WBPbbHa+XIBrdU25xPcTnPIh3HRmJ+4mOmHVctzS9SvuSUfDyHOd5
8lNXI5R67EjqK+hHcaJxqfocm9l+GFgCFoYdWI9gffqf+BTGn01QebvCgEjLiO/esbvmWJvheGMI
XjNc3feRsM6p17lPFHKt2RVMjn92vgeZ8hlVxDx90dRHypZlsi0NVd8ximpWhov/xMbJDa52Fvek
ZRXVtOOPKYs/es9GdMtFUO4wwz9KB/dmb7fNGd2yHza14nARttZN5M8MfZ1ahscAdlq9aJzKJlCH
I9DwGLEm7J87JUp/GQPvYBo8MgsYR3rgTcfmBGJX8TGL0lc/Bt+5xCKin2FQozw7mfvIozGxbzsZ
fdjymtNnxWj6ho9EHOkGahYsZ44wG7+cnTXul2BNs2JF90xh46ZuApgCglv5KSAweW4AlvqaTqLJ
NocPnnoDn/msH9KKOmUd4DiBRQKrOQ6HnVtx/LA67XyMzAx20m45X/WkqfEzl/VDZGTxA6Oi4dFF
o98nbTjdK91zQmgyMrQupnm84UkpXipGCTuqfV6J+skDIGbnqLCjLwx4Jd+cltFj4wLP/pJNqGS4
Ug1u/EXKh+ruMCnmktZuJ9zqTO0ri3f2ZubLuBuNaG5vcOFQYpRUFHe011hTmSXp0mDOuuIpY1zV
zs0DT0v4pnVl8I/TsQ3sR2rkPIcYjzQI0nDzybtdMAtvbzURFlzDkTtDzvQW2KmmuCfpkudCT/GB
XrN85fnK3WY1Hb1tINyTrTVEa6t3w61i3AIAsDFL65B5WQxIBFtPRK4xc3oYXjPzHxz2pjEe5gbn
Bu1LEhwMxUA3uUhNctYGQAWwodJO3lITNTtmzRqBlukysfTPwu+kpPkbd9NimPImvcg+Evok28YF
VoYrbwV+DJw9qYfJNZ9JOYb+xYILZt8QzYm5qTPc7ZN1UJgZ/1Chg2k8wER2jcfBTlz/1GW4jo5O
YYf9yjZy4a/BERT6U0/CMe7wkuXRhVHuMKw1wUb9Y3IC4CUbvG9G8TobFGfCUPQDSrohatipCVhV
lfCoP4LatLKfRO0NatwsRjG8T/PO5QR76NyGstqpRtZw+qZYSbDWt6UY6UH203FJ0Fs+oMeQzLew
Fh6pFphuCb34u9hvVbyf6O9rVtrCPTMGOPatpvA2YUf7eZ+YwaoznfBBC7Er5YCmiA+HoNRNyqj8
J1qSevfkZH+Qgso9xDMhs1VJXP4bhWL6IoFlHTS8vI/esrV3GMBo5OeKepVgUxq00RzGquGZm1pX
fNUJZJa6Csy1hzOKkU1IiB2rGnytwh2mnzCREOYcJ2S5ngoAQBytA3dNpK51SaC61kb73ImIk9Y7
l71kXBeVctkKO8YN99oMxU9/lP1eWRnXnzHA2gNvd4IDWWHErCC0I7Nd3Hoe9TGSBK+7JUMJMNFu
UlfRShdpKsRNPA6JeO0aK8+ojLOyMfnC9BmjpgmZqo5YBL0UOYghIO6Y4kB3d825no3JIASROzlO
Lhq6KS/Tyehlh2vCN9hE9ZBwxPZ93d0DZzXtFHuh6QIFwScSIfnHHbg9vpg4qbZTRBbBU6L1V7ru
RqKxXjjcImkPrcEVqqin+xjgGEjr6J1BQv9WVrOXQn2m2mlhB6hI08ryQgbNa7pMi+iFxTHPXtqW
y5dpEhHeBeOkipXm2ljthj6w0BVKWN3YNPIqYs80bHzx696vFH18Q66yRzxEtobMWYe9cf7bNeb+
//mUf3Ptv0z8w3P6j8ePIcl/78r+9c/8V5moQ/Vn4DPa8D1umAT+/+7Ktu1fLMl/eAV9YSPK/dOV
/VvPqGkFpmfTTmeLf/IphfUL/z+miV5gOWQHxb9ly7bwhP/elC1s13OF43qBCUTAJ4zwR1O249O7
6M8EkfOA+e5nyO/BlkwPuvoZ1nbcAEzEyudFSyvNNHVFbuRcq5zBfEjmJyCSM/wYhXLd+3//efq/
jWTqCfCeWIwpLQikhZfd52f9P7Mi/vNz+k5+/9T8H//8b0+R+MdTI7xffCZiXiBMQbreNXk0/k6J
MH97oMAo8KBZOK7/YeYPfrEdpvGmJUUgbZ/e2H/HzG/xBvz+qbFtB3uGKYgNuD5wY+9P9bNj5OLV
rvU7A9Barp0+lxRbg2k3r2OVDCIqLCxZ1vv4yulX9qQO1Mg4pEeyolb+fUsIOcc+oPqcnQnkrWKO
AsELEy/iljlFq8aMHe/H//uPlBWAyvifH6FzpXQXffxh7fn1j/z21Bjyl6vyAniWVYZrAOvF3xcf
w7boK7ZYXQiKCH6CvPj/9Rg510iIK22PmAYpDQBV/3iMbPMXpkiBCMhwODxJvv/vPEb85b97ivgb
rrqQ+Sv4w+aFMf/0FA00mswAw3G1tZl3G6dzcoGJS0qgx/hIofEVp8ZBgqtylpxMkmIPv/uuzr9F
T/6j7IozVmHd/q+/ietf8M9ECh/AISmCXUi6psfHsK5Ykt8lUgZKOsvYttB4IRg9Id3h7+kAH9QM
ave9KhrsOROhQYhmCVKKASNwBMNGkLv3AcQZxnwcXVk/FxPsh6RuuQ+N9vCIGbKnu6fO3X6jSg+E
CtPrv/7o1n//6Cz/NkdMcC0uL+P1Df3dR2/kVLGwV6BlGcdRmsIcTXIzqB3CyZPwXqdGdPkmYIZ2
9SzNItlXVH5lR1QMmID/4sNcN4k/fo++CIhWSGjKYGvcP20izQSaJYqZeFbZOMzroO/gbDgYk7CJ
WXH6mfqaDlIL3+EKTzgYfVLOfbhTQaHN7VgXSXyoqGmHpGYArwN1Z9LylHOhCLZO0ibtUcCkbVZ/
/an/zGW2ORzawJ9967qOeVekzu+/QSML0J3ESIWU6+KxjcoOmzeHQkB+dZU5qG5YSdKlFYEXQWgz
adX86w9gEe7649fGxs5mYbKaEsdl6/jjJ8ABlUlLp/icAZ4XUFdmGIDFCEMyY1RhRFwQA8ouTfCz
xrlwJrJGkJJpWiV6XsnwPhM5kXHt5IZc2xb4ZOoZm0Q///sfkzcFsUqwqRAOuv4zfveo+UEiExwO
3ZI3KRsXINy7BxPPE9gcEy6jKRokbyW6SuzS2RDxLWdzTEO0atQEIs0ZImKLsZtgV9lcm4jbq3z5
15/R/m+vAzua5ChzBQixu7Eu/eEz8pgLOB8Cz1DlRhRDNHatmBZrYuSAGiWFtPVUbYoesBn3lsKn
fdjP+41j+MLblV3NPDYiPXEgEtR9tvHQ4H8Ys+HYuPln2qTcOyQEG0AlpK+WuCyQE4jJGs6KiExo
ricF0WXdybTo79Tghu6WlhcZPpH3Gp4IjedESzqvbVeStGX0Lx5ki3PiH58jj3PbNcMnOEh6wvzT
D4iiNFFS1nQdZaN/4zYFSEjThhmCqsSjTL1H2ORiOQzEzgYMMC+x39s3SqsoXPXs0yHiWyq8f/Gx
0NP+9LnwbEub0J/NcYQJqfOnH0oToDv7zkTAQ1U5mgPB1P2gpxHmwECO+zMVhaLEKUwA/+VYEkoo
dOk6HejEZkR8DkrMwgurp1fIq3My4r2xAaSnnjuzGx4nO3gN6M/e5zDRk4VbIAeQpqnxySmFkUOX
VzGUmjBPlHeYDDowxoIht/ILvbVNla79yjcfq778KksS5LaXP+XRLG8nRT8t8ZApXRP0xZRoDsUy
pGVhwg9QWY7GH2gPTOGmnz2+e9wY5ftoqomKeO7Nx8FQ+NGKGqLyNWG4Ep4qjgoRceFjBtuUFDlQ
hg1l94t41cxIreHz8qh6/ro1R4xDRtK4p4DoAd7LCQKD13WHaRzvZ0j328g2nR0BrPrBktEDsCYL
iIswd/mYzidnhBOBel5mmyJq6m0Nk+KD4lhrmUZ2fAqLxFoJKgreWcsPWPBw/wYygEhvRju3FOVh
bMDz9pEHEnPUFqe43I36YgUz0n1pZAT40TMe5msopU11uafHM9pamj48kCtqBfu5W3p6GO7p5ngK
wia7w7vQLCxwJgRMGiqqC7U1kvJmigzvVRWj8a56BibXVhh8PGaqZ/PgDnJwr1aE7nvEWv9V6IIK
wXbtM+TctvkINdPX45pBQfFQx/o9ERQQmV35bY+C8quAbhYqgbPWdoHoyPliWCr9NJVVz0sqTpBs
64Eynmuhylfj2O45cNDOFdXG37WaS0q/5NAvpI6NW+qBkm3dnjh3MAnp9shX5S6uqgEXfHk03ZbG
QJQa+r74Oawdh/HlzH0OXNkIQrmQUXIZtB72pFrCPSmGotoOaaVu4Ukii3s4HRZz0G+JK1ZYCHy5
MiYsiqKX8bM9hduonO1jGoXDOggG5xBlseEvBpKlW2bk5V73Ub6bpxpdxnD76qlu+h9cxkAW50TJ
P3zLVZ9isAUP6ODMGz8R5YOrGTxrkWPJGDjZMA8iv/4RgD/ddjE2w0TTVOq3tX4xPE8s2RYTkxWc
kzvsHwP4NSTE4ewHHQkhC1IdsS/KbBckVruUNyljZJeN0lOc+0f4X6kDGLdIXumhsR8oY8dH10/N
Jwtrthsc0bwjwRLpgO22xOWNoDal/YovHfgu1cPLjAX2sUkjkgATXvp17GN4MmeB9GaITDwBnGAS
AUaWMxDO60WQWeG+aLrsBiroDI4IfbBzzWwp4uSUuwaO35jpS4mh+2j3OPuT0XS2zXU2xnjiyRI8
sYCNoUsOcAY2AC7JOJDxO+ThcAYd9aY72lRG01f7AIYAAGJOyetZWMMbimcCmo6EaTBk1sUfnPg+
antjL/qhXE1yKreqIKACa4dih8YFmlZ4mbPjVHXmV8kzCmK6YzTtYmvsDYzuFFc+5p43fvZUP77q
KQ+ZvbXYOwBVV4y/rXlnZZr/AgqXL1Q4qS8slrCSPXDcbzqb+t1k0KfNlwSYSI1g0Yg6SwefgMqf
AM5d7DwtEJfl9BnMwLWaSX+SW/0OGtJdi9o2qGfANvVQqCa77TCg/hwRfDn72ml1YzhRsL06UzGY
zTRXMiRXIHGBzWEBI/Ibss89Edj9UknSvTrMoO8LXIuUM9v+AcbWuIzn65cw8j3+KBi37z28JORw
uK4QSbBA+1/hYFwzcTY4ypm2xMeQPFH2dxZMEXIBfTIQT2l0+Swy0naZG1Pf7dGSZle0QFGpkFFV
V39YOuwv9IqmB7etr80YWPmka2S3CnrKuh4UGXJsGM9hWYc3+aDEnlzgRFNZr89N3mZ3LQrgYuB3
R+vexrRQMMFUPRZ3L8S5G7VWvuQENrzg6MNyoYqeEWWEorkhEyKx1VGmdUfxAc3m2F4VacEo+oaf
QpC6Nln3syK5lS0XiUHqYE1Cfsf/Xv2w+Teoxv5U+Fi3mZErujB6DGG97y9JiFxd99NzfR0/uhBW
F1U7ylcH7NkGpgvWwqyhMJPEM9PL1sQbiekK5RVszCVSIju5fRzfW4NQ+xTMdbWwipwOdDTuBDs0
gjqdzc5NWBnypmrY9Zgni2TBXy22eVJ0a+Um3s6qRuOH8vpvGCFiHyaCbk3pTwTr8Kizq7OiIeEP
ahUQNN21ZBMWqqmrddYSXRqVLx5rDCrzouycL2InwY0fE9bgrtX1dwmx5YmgEAm77qktSmvr9qZ8
rCvGP0x8O2wclXj3gmLT+l7N16Jn65uQDI//JMpz6ERqyyF0fGNGNd/WRARvEzciUB4l7V7W1wYU
iq5NYP71yER1nu60mppdj9i/KpF2ECOkfQTrEz31Y/3Sw5Y7UCFM3m+gy+ymDh366GOCK0zosmOS
c+uaeU62KsVP7JR2vysQq6EM5syYEiG+a+kMD1QFgFi6ri04bFKS36P/6Fq2jIDY5nI7EMrZFL5T
PfBm58e5UbpdKiak0FOgNzohWUG83c56qlzjWWNbuk2qzHsb7cLDhkUadW2HYbCcQlBKsNa5iTUg
hx7NsCKihTbzagwjqzyNicO3xcX0LEsAfszRSQQ6owb3xNv8IXrnofATgC9sQqOng4cwG9V714PA
6oVwfg5zlX1HQR1fkiSEEq8N3DmUqPuLsI0VFk6/FxiwkhF/pq4JHMZfJJ2Z5Gau4hOa6SIhikDj
Z5wxCOVnBsDQINxeslf9b+bOY0dyJc3S7zJ7a1DTbNGLcSddhY7IULkhIhW1Ngrj0/fnVb2oW4Ou
Rs+qgUKiULduhnDSxPnP+U6Zd0zQgjCkXZBXxDVW/9LmIAmKDY/+fvUkBs91g4HNfA4g1JynT44z
tNC2MIX/stEubnDCNdzcG+H/7Kx8e0ncWV8L3hPzRsBSPDGfzZZIbDWIiE4Z/2MDKsckty5fZjBA
79DzzDUALH9lCLEyki68XFb0keb4xjKPjAtHrtp1516I48sHjFj87Loh6bvnxaogavHWH+jOy27r
uWyfJ9K+dqSYtEyt38DhxNXqkL/rw08nXeDxW3bLnxz/5KtHjzhcKgYAScTDSs2YPxT6oAR8wUu2
FIV8wxnSHGA8gGNCG4AbzzfHzJNFe6B7+MDFVmG/wJRJWobBDS6cvDMovJsOuuyET4ntHHpjR6g5
gDLI01GmtypnZH8oelTdaAE86R+cPGDBSR3ZnqZRq1c7m+pfjqu708xl70/aBxxW4dLou3Xa0sd6
s0tm8BM2uqHYzMS6o7AiZVQc4FBvmrssnFpC67b61VhazrvCnTnypGH/yc6b3XahfS21L2DhF2uO
W/060IKqPGr2DQe46DERObA27XbZLUUvvdgPBVbTUnO+idh52s+6T8M1tsGGvgaDHKeDdaUL7hun
amnx3OyQZ18EvXMgzVX90osrX6t+FPfrMvAX444KgLEVrfjCz5UDJZE4FXcFFa3fgKAlXxaORKLy
rqiPoM5JnzMhkq/IlpAxJxCFn005lOBCoPLQB6GMGiJiLBsJ0jwLv1ShIcNX3zgRBt+J0c8wRENt
wZRmanwvqBPE9SFof4Ga4GTyECxD+7xy2OZMgv+VUB4MsiZaelReop5Odlsx1L6fWz+rmN8K/jSM
p5YL4VX5CtaUIRsyvm/fiGnq8EZPhAa/U7mAK2euGrpnLOCkR44H13iq8VsnDvgyE+mIYahulmwj
O9Xj7CE5RiPUmxxpddtNKzwMllF8PhTLhDhKaqsnKocYzdjPa7qAohzOLfmNa9Xhmx+ib0Ri5RON
ZTf5yyGkWjHE1gRJdp+0WnEqt6rwyYMNeE9TTxUHquDTqiqrgNVU+mbnO32D9XKVn9mwihVklMSM
ix/tud3WSwo/6pG0jHPpnEJgWLQpPcLtzy+sINMn9ksXCBL/C3HgtFxf/GRga6hxnu1svDjvNH74
O9kGfR23zNNupil1v1YW7/u26macT9i2eI1EC4ne0yx52eAxE6lr7pzT4NB3XgZ60nuTUeRFWnEC
1sG37gaH1Zs7GqRH0eBbyHz6Df4bzeOvoxsUI98NuVSEqB4+2qV3lVf/QZeBWT+Pc4L1Iew7JfZb
xu0nTwf6OwvVHVVN0xXOSqFcttiC2W6xuWRfGASSoJ4dQK4h7Hj9QCBOeDG5ghTSmb3Bv1h83Hq7
LdfT50QwPdiLcqmJ3addyNMxMx9qefwxswqH2e+M4++yVJUnjiwtynBTmwjqWRmRLrLzmuZvzgul
v88pTC52//qX8Fem0FU1wxUqfdQp4g3MXq6/o3/4HQAzHBcQFlBwjfelyTS+6WDc9q0O1Nf/x1ei
MM4KbOYrXH/++pXqtBVFmxrGqvm17NQo64IJbdlrIiLnf/2l/h9hMAT/HfI1Al4mP3CCf/qpcGOG
rYUwQGtIkf70LGpy93Mytr8NTIAnfr/L3nI7+wncF7cYTimY6oMNiqv2S/sOuCy8+ir3eBVzb73/
b765f5ba+OakkjYjAglkyvvnb87q5YJ9iaPsWPfFawo2UJL+2VTBawWw4XZJZXGsPCCBsd4Knwae
qgeVJrxrc8e//l7+Oob6+6fv0KvnhXw7aOH/JKCmneNkxTxTDWpMF/XzcFOraSUe6eoDHhT/72/c
/2jG/a2t+c+/LGC8+69qGv8Xli/6Fr/T/3q+9H8b/TX81PlPXpbftHBoc/717//nb//S3ydMtuTx
+HvfIslj/vt/zpBEYP2bzyQUVAoTCmV716/zn2AxIf1/s3zbvo6dHRYxYnn/kymSzQTqr89kYLOP
KC+4TiAc7/p4Xv/5PywDnbGoPy/w42DBQDkbnPpSlrbKpV1fUndIHHuVI3Odpa5r+ms6cDeaVC7x
T/EEb6QokanaGnlq4eBU1p4Tt7DvR3HnZmmH6bBC8yj6S2g4hib3Vr5yXCYZSbyS18AA+j4OBJq9
9WWERVSIGIfQtM6XxsVEnt3DF+Vwxe44GF4Vb6L3ZliE9h6ol7HXuw5s7VUKsjL7VGQDN3kOPXON
D5jV9Kf2ZrntQOyaOmasNHQx5szBQdyryEzSNqIRffc6GQVyL6BqaZ2M74HQ3BmugiXeLjSbvgOH
5WryYaa2S8ARPk4sAv3lfaenMb+MGNCx38LO79ufIxcK/b61a/LMh6eilrB0mEUF90VExBEG23tJ
MIMtI03xYS0EaefUqJ4QLsB7ZBC/e+UrNF+cQ7t7bhwk9YAVZ/WejuugPflJaC4jRcsU76jAyajp
IwhWKbfXN6ZmOx83shA4pWhyLG69TeCTdgM5f2hV9WfI/Ha8jYH3VSJg7xeioZnDqQzBSECkUswd
hLWflG2/zfM8UMuGP5vio6GkUP3ELwuw1cohct9Y1YLkMA9kb5bZGy8cfNp3DiZUXk9GlDAS6/Bm
ZUEBM7GF23gAHJBEIOabQ9KOqP42+oQ5YTfXRIxgbnjOy0CLePkGcE6gMdJYnq17ioZcLFtpHj4I
iAbX2TZeSSqPsQOcKSuYro5vN1WIxJRu/bAmr8a5aIPIz6lKNEiwN7Pj0da+BuplJj2nsGQYuDQZ
20RE6Q1+tcXPo9GhnxjOK3dSA+clQ4l63MwCKAYWWP1d9nNGasDB2G2nGel+r00pmhY+mOUVANwY
ueuw7SrolmRwjXsmRDi8O2PPoX2jCUxzZ7DoSZHj8ojsj3kWD1b+DeDRPO1FRwDyD4yUTsc+UHYk
Fz9EXnSAEV2zoHycsYCA0yaxSydWFjfZaNAEuF2ARiDCUGE8s2/toRZxtpHBuJtRJHhgcJlYN2RK
DLfxIRyCGHtZKtZdko2KS1cpKqm7uGZw0OwH2FFvQVs381dtV+7ByqztlJBHws8sMoqIG2dJnN+8
wTWYvjW51Hx04pbyNG884e8EZNpg3Pwb6n14q8M6yB7XrKTla0jceMQiewAzhNTbd978e4Gp9662
vCYjp+EhTPCZ9g6RL8yYc1vdaWerXlTnbRxzp8aOEgWPo92Iwu2nidZ0tPdtfIDnDTUFqKm37J0p
uYIfpk6vO9GHVD0wscHlCrdgguSaNOm231IMrNdAgRtP0yZPWO+7GFYJsbpkckuc4p1NqpXUOedT
YgRh+pMRzfBeuUXV3ci2l+uJ9OFYHiA+iRIwVO5mFNNk24nQPHbnNRFOAgsnr+7Qe3JEorV97+e0
fcUaubyb0qgIDcy3IhaJdO+iJgVUvLYZ9GBDhVhNTo5rvl1aCYjcFSYDlXyPcxU69jGdRrSOQgK5
3AnALvupAGMI4L+4c3BBaWJJargbZ4VFfaH7kSRqp4kphNlcRpBt3I0HwoT3RFYSaNJJsB7aaQ7v
xmyUBMmQygg1OW6P49uEyX6eNjx5chrkvkmq9B7Kc11FZeuhIXWicb4TNZxV7JtedLHdsnbs51HQ
rj5v+spLo7WMWzdMpTIlLLHz2RZJGM5FeLeAiXtLJMs3l6BtHqOCmbu9W3tnvGuEDXh4BTfjfyJM
FI9bl6qJuTeGvr2PDxzWcKXn5FYka/3SBma8LYZkfWlDVR6qkeLpyKp8+znrM+8BWkTyBpivF382
IH9lRCkw4HHT1/BWWG/NFmcO2nBEtTwCMZ0WPl1RbZ2vU0pNVLslbyMRVkJwnFf7xz5gidnRmTa2
h2XBfPmEB6RAvyXRdRzz3P++Ecnv9nyNBSh1SgrpQKFff0Lb6CK7Sfn4XLjrkWQA6gG+9XCuo2/N
w0rKxQ/z50Cv4oYYbFNShtHkFzC7A0PZpA3XPR729ilgEEtiyfV0NFvGemoZ5wLUm3zviRZBVnII
kuknNNzltU9cJyQCgxj5e6QM6oPUpOl3CPQWHzPiq3V9mVKYKciAvJ5lXMjMAXOgeUh2hR6Lh86H
pRsnpBXu0sm7kmyYtqh4dkLdRdRZNS4NexWMprFlcIWYhyZ1/Td1+wOG7vVL6Jrd1wEOeHLKgZqS
cbbgCLXuhLau+GedvROND6i9d+yC7X30sWbCE0zXvFbfVD95pD1TYpjDEHr4vB0dXJEz0mmumN8h
qY+LC2HqEob+8kBli2zAWwhqQtfApwRLTqzxOKl0Nu1MQxUHK5+bZZGdaXz3+N8PFN2o2KEx+hDW
Xs/9PbSILRy80p4vchxXh9+VCNJzOlkZFYeOrumKaW2L6GWDobhDowQUcmCPtx/XGiwc+24aLg+c
mQzLH/SphRhbB/4j58xT+BAGZqab8ggQ3MA/s2vFdBzCjn1itJBzUVH4EnagI3ruJs0qqldV1RSQ
9sKaRu6fCRPqwunUwecjuxdMtGjC6aCj8UM11AsPoCObM7YREDQcH8flyJZL1AvwPEFR4Xmo/i0f
EzQYCOGJ9in8gg4/Dpc+AKV57vwNAbf3V+9nY28DGI1QDZg3GCjMz+CBluruamR4bBTLHoiaplvh
mLitvyMS7TzBme/8vT8pVm678Yp3BDD8DaPHTvualMb6ZnUb3xrTLfVqDRtPL+D95jnLcvmd4lrx
WbjIm3fJPPvDQ8ZSta88hqKAdRDvqFFlVBQ7jjM/9stWsxmXC1wvGZZh/k5MIP1R54lHMBygEB2t
ZZJ6t5NwMKuDqqPrdx4Gn32qtwLGWalwf/E3EW7x17x5lrCiIH+EKacSR3reB/06lgWx1dI9vUHW
0lQx7OBtjaR2zZkEGUDQfCS1TIWmSwgGpwvKuFDQancuu9z3bgoL2hjHdBWHBTt//TxTSU2srpbr
8rKRmPq15bn5MDaQViZXq6YMxO4pVgmvjWe7oSMwOYt+8Y9jZnfrqyl00sWjvyke324r1CEhalMd
imVQt3zEetotWLNPAy/V0yY652sNsJHE+YzdEg0LPxz+hpLSHhcgQhX5ZLwFJSVen/PghyzhOSjB
ICb154BHUkXYXYZgrZu4rKVqbward6lidbdtAxAw0QHXHqvOWbBnFwGmgskrfwFTQzcK10pE48gQ
b181GTgvieWbI/iiJTI43QAXiBxlHpWW1RCWaYqu3NsO/fT3Zrtq4RUcEfpoYNTetRX1jJx1ucLf
adtrv6ahDDiD8OPTeWE76Y+5HFIwHE2WJRftd9aRzoPkeeDp8Y9wYcLuq9dX6mVUT7KJRcBi/rwG
09Y/VVuwsUhutMPY+9mRPcU3Sen6r/22jNda0SG7GQmpS2a3NPsdqQIGmZAMNUloPAfLjwSd3L6s
ynGbfdc3BlmrndWrzhQJW6Knzq3PkQv1uKCDaBdsAouGTZRyjDAbBf1+0Vz4iYpeO0HT1PfKmJ6b
/GTmSq1X1uNyTFy/Cz0mQnXZ7OmK3571Oq6QW8Qmz31jW0DJPaviQEkNkXUACNkTPilm/zapCtvn
sXAW+kZRsf/k2PkpoDaB/425VQBWlyTEfTFN5EgCqrHpU/JIVMTS7zLnsSR96lGJsfTZJWwc+aMm
7ExvpZ8kl7Cqiyt1T5OkYFcGDOKJIvvuNs0ibth2KapimB6Oj5LGgN8DV0RIKlQAUQ7EPeFMfW84
3VibSL9Wap6pPRyCJ6BJIj9AXM9AicLSuePaSUsTf7uGMwvnHYUX91Z+rrZcebfOIhv7xhQMEqJp
bMWvzskm9yKn1Cp/eMQ/oGOkSQ0pohtc4KdtvnDiXIL6hyFlf8z6ubqZBze/BJSOcFBL0x9hSRB6
p6npeSfZxtSjQDV+E+FGVUHRtfVTMOfhGz+zNewYgzVMJTvVG9amcYYRUZehvSPHqV9ni+wxQ3Oq
fWNWJYBJqRhq9w4WgG8OlEFW/RuxuTH/Vk7unEUoWXb5vAIgGC41XKA2IozBnW/PhIlWjjVdLOtu
WXke4g7uCvakpOd8R2199sFAGRiAF3jmm9dsFlNZWyzUVAyymAFjBsl3VMiWY+6cOaQX6glbDPUf
Dow60YbF+nuxdOe/rkEJJ5Qqe5uiYh/ajenT52kLrTdMoM5rPQfTuWYe1L15TNGiIXD0p8v+JJ+K
gdQv403wCKKgGS+iUQEGS2LLnimdbvPh2C52Ks9p6PZi1xDkp/TDY3oepOUpJNV8zOkUoUMjC4+D
LpM7e4Uugv/KfhOwvXgqAenQj930I4vORO93MXOEi5hXq4k87OI/BltgN/GQb67eoXe627HPIYvE
ZYA+vqPllYYt2uzUHWfd6ZNjaJbuSLG3Jwv35S3lt4qGpIZQHDOoyQkPnJ5zguhyCMJ9Qmdhv2cT
5I1uANtV7xnPQnPX+TZXinXkyntSNfMwcnd+8a1O6pHkc+c5XIQXZiL4F4tj0ozruRay/Nly5o8S
Wh1eVqtJrPsCe2scQqt8WBe7v/Ns3XCBWOuQC7mhEzMIoTtgSGFewXE5HR9aiLv7bJJ5Q5IXgXJh
lDx9tq5JL34he2qrTZjdSDnON1OFiQCcZhjGmiL4+yplMrSqFJtbVcy0UhDQw1UKFWt7bhzUejo/
coUrVq36paQhBn4unjhiq9C+HdTrbPy1+dnwmrjhDDZ2aElAMwnuF66PoXoFDZO+MIup9zTeQP7Y
MCinNKQPlN9NXmNIUBn7RSye/ZYbAQ2SJPwWVy0QxlY69DDQ+rJwtO1BgTkOYHKASnyim9SGwq5y
TDhdBh7ntQrsqBqChbaUHho2rdvZ8mCkLY9qHnJMELkWB77gKM8aaGEMBCRbyVNPPhTzwQNux1CA
hlIuEQQpi4GSGmiq1d7qxhGcRZaI8sMvBB+cJbHcEyPm7P9kk7IdHrlUy+R3Q7ntR7r43DlXnlIs
V9ADCyeh+1ez+WNbGVPdPLQ25U27Yq3UFZppWZcNyjo2rrXuftqB54UfWsxBEBWThIgg0qq7XlWd
u5Jb6/rMjuZ/7wnInaW52ic8ndcfDfAZcxlsqAlODiVAOh4wx4np2QsVHGBySwOh+0SbLoTQLV+m
G5/U9hW9SbHWOQmb9mMDXciMlwKix3QDnLPLq5Ebj2Ij4YTMjn/CWiVfV8XLFY+LZ6qbMgv1fG5M
KMKocMT85a++S+5ZJEebpoB7L1/mn5vnddUVcJfFqVbpMczn9D3tEiYMk4N3Eqd4ut6ms+2f9ADx
FdSY8V9qnBRRHkLe3qkJH/g9R+LwwH6v7GNLQpv6uTAFEAfPEVPvlVb+ZHX4V6JtGkT+UhGLx+io
xULXhgFcwd7cB/6EjarRD9mEmjAFYLZfclt1e5tHzP1KM03cds6ZxvmFH4YXuzHyxbU4+/C2FEfH
T8uzl4bJky+kfLRcarCjtZ1AVUJsKImN2epCNwFoiWQCZr6atnylP60+1fXUEe5OufQepiXEdIAQ
33+vE1nZTFdCzLvdiAzMYuG11wj1os8TS1W9zyk3gY/VFQoHXjso7AMcI14yXMED7j6msLtyqran
RGfFd1oQWG+vcsMd01Qu/4r6dBrdsKjxfw4EiJGSTqxdv0jxyZGqqbETqOZXx2YWVVh2U6LoZJth
sA6XzHNWLAQGFZKTg2qTS99YONiQE+07Op1mP2ZK2RGd9OyqGV5DXXXTQ7mJdfuDoW99lOxK5p65
NWpY0CDPLbVLyV8isvmdtrbO7LuMMbOhhaxnnFURXY6YIi5DnA2sUfchVEDY5+iod52mRO/VzXKY
6YG7Tgz8WaQCw5F4NHjLcxGg+TrBQJ13bX0nXSWhhg7UMx4yb7RHuE5l6ainDXJLsROEiMPHtvO0
hkmd6ENacskF55T5byYPwnugYj65fvwxHbUIomlAWo7NLRQnJrc2WIu9i0r5q0BlKSMZcv89LNOG
CaMtlLrlkN+dAodi0wOAefPAq2xea3xDzzpJUQKgcIOBk104RzlNg5QPdK13hPqfeUhxZc7gTcxp
XDSu97Fi0rst8+m6CgYjNeE2np88Xmg4lKeuo1YJUANwy7MDP4q/L1sqUO/0LO9mLJ2PrmP0a1Yt
GPbUJr3yLF3TqX3vJfm3OpuHERvgROoaxqBZI0gtwXybZ43edbNlfceqlWPyaJpiOpnRzMurseX0
fe4kBc4tfsU6c8cUA5rFYZVE0kVYq4+ehP3vNTOaNXOyesvEbi/lKQ88qj/bZFTmyHLatE/kW9W4
Ayodlk9epZDfRKpYvFfVy68iQ27ZtdSjpawCVffglN1yrAOMwVvfpESSaxMVmZhiBUqMUsNMoS/N
wUI41jL+Kc9srCMGLfxaWBiWv6a+dg6IadmxKmj6lq4Wt82k19PcTP45GGz/YSaB+70clvmWn6t7
yFxKK+Cb+DdF2zjhsclsMR0DDAW/G9lCRK9mbU6TCboj7Z3p73yU3isuySa7a1aCtbtxMcl7AZf5
KW1EcUq0JqCeqGG8gGMBh5o6AjKcpTYPGMO4hNDVRI6g4FYOiVOqaeVPF9PYj74U45laK+qugpDD
dm7y4uCWpnjLAYuA5VQLUNaDHWztd3IyuAO2sLUB/fhZTkPR1noXABd+QfpiwsyBdwzgbQ1v+YRn
xO4jRQehhaNTbe5BO51TMWqccS2TQh6vzJXMY/NvScwCufIydZMYN3hvggT6zuptC9IfNoHbqXD7
8DdCYz2yg5Jw2IMATOZDTd3uHfsvhQ8Z/E4sWZx5XcbK92lf+d4OORaXTG8CjZ4g3I3RgRf0jFpE
zys3BenTXEwaGEXQzEuM+QTfVglIBrkdjiuR6mn6AMCZfoO9FeQsWxmDCH9YMP/6tnGmRy+jkQ+S
xWqt+627wmLyCljw42wvhJ7JvIPppoXS3w2jyaw/rHvJBzzdoL0EYSHvoDk6jyjsfARuLU5D2np9
hHcAVwbND86FjHTRfYZZJb8mP6zu8KeFsV+W/YfqOrwrVB9wQt3ELE+2Wy9FhKEFezccRWRLa4Ti
e2KhERhsMeXt7CqhaHbUWfkQbLJ6gnpimovoJb0bedDJL5fX245h2SfsMp21RnmHYYxkmQQe0FJA
2o3Cg2mbw/zBntQHJF/KksDyrvHAlrRmwf4JvwCInQbxeawd6V8MtsyvbQNIylvqkttwAiEjlQn3
5CuhaGYHjXVTrUlbUyQyjd8zLaMW//4MCv4w0/tjR6Wni7NU1A/uWMPNoZOu+D25BjmF8jRUrXxA
lOGajZupwYHe7jjvmx+SQ85tbo0k+Ok2Xh/sufJ+piRfTlsvpmfWFZhkhMeTAwHr5NZ3BDmmkOFN
dhyLHtvV1iAUxD6mk30J37J43pamCDGWLqNz6AcLmWDDyr9fpVW9DiCJohpn5B+c8dZzSkTqnYRC
diiKWXXvoE5mNKsadnFsUTryNEoB3wuR0vozeIG5Qzp324s7O5y7A5qrV1bDymtPvUop0uOigzdK
GZS3J6SRdeAckaWPYZeV401l1LjeZCM20TNnGf3gKuHIb43juv2jb3c4TlP+p+CRPnOMwJV05dHk
8JCedesvN9rzqXuE4h6mRwkXaw/z6UoFmLA3RQNjl4lrFUV4Ry15WViEqXiIgtLHOkN0zP3M1NqH
MZWnFIYWmzNjFrSF6+3Kiu6bCMVTT+4eqSK4GfB+UBAYkuXKdgiZmiMm6GnvbuGM/DPZZJ/fV8PV
Ye+R2rBoEheyxWHMg8iSV2bvygNQcTOIeXpxu2IGP0WaKuJCya0r90TL820YDAVzWbxkkCXsqAfg
wZm3kIBl3QH8GnNLPME+mtwWybr10aSFe8X1jVOVeHm04sdQO1+oJZ8pckXd3QdZvxyxFLovG+Ru
vcv4+vPOUNgzkKAQxDEQUX8o90p3HbI+/ODfnZ6z0u3Oq0R7ZbY0fW2OduDBjOabLK5jKg9TH+Yf
Qv8TFZzu5nFCWtfmUgT9Vr1Vi1rErQxBjzz5+GPFzsFlGzCoC1poCF3wFAyEYS6gO+om2rYxvDVz
73HxD5O2e2qUFOGpS5xRgELuoHwseRdOn8lIFc53j46t+vc2rpthIQq5/nv2tV0GPklZPblqkVBl
Mxpe2PVLvfwaGtXN+w2EqYyhjRbBfmWCxzTTZ9SBgVUlP9GpkMs4sCxfnXbp0G35de5sL1zuEioT
M9xiAe4uthpUKQi47PBwGO1Y2savPiGFBF+ONlzOFLHHE+UCw48WshZ1OsV0TWrqttyK84BMnp65
h7uXqXCmfH+146RMCuFXrqUOMdPAfb1ifnwq9eTcPjBvsOyj26GKfGOjCQdUnoDsFd8kLUckaFqi
BCpPQI3NbX30zbwG1FN1ijFl4fj2tU5Sd/Odg79SnW0UxvEgy/GqraN7vOalw1O6pfP0Z+2czbmM
YOWyCx+qd8OwgTBqD6l7ikbM/16kKjiQ38BltIQWWrjw7Mqm/UyYzKOT/k1wv36nGyYAZ6IbdFmm
5aWhACbGs2E+6D3nYmRyd8wuFavFfF77fLHPCi/COeiFAcpJZVfkSjBiPxDXRTypjlY2RQm5dwym
trzbfBeD/OR0hCQnfSWmjtzlB0TbG1Ep+9kElaDlO+Otpn1uPjnAq2OCg+s559RJIxYNwS9J14fj
N+pVjYynqsnFHc1Q9KDYAF5J/8x2vFSgoZjIdu9GlyFv7zobBSGj7O07TOb2c4lTaY5wFBacg42B
KEL/4BhZA6SzvbU21ateLUEDDBNaP6qYDmGaIof+sbYlfCVWeYb03lAYsi5dUL060mxfkJw33h8c
C2/se1dsKhOKOr/F/WZt9onDjbVYu8BDi/5IK+Coh7py++Bh43bFzT4cW2oTW+h7L9xUQ1p2Q45+
pyRF0yE2o+p5+z6Om+tTeYWfOL9NpxV7PeeIQgUxpSXc4m7ryZFLEXtDNwuQeICpA3Us2kAlnyGQ
NAIAAku992MdWuHiLXbRYDRq5/xkZewTW5ROpHMhl0KTD1ErdbddvMH2Rlb/1POnm2ymPKeN29T2
nOac8WYuH6Wfp85j285h/hHkiakwAYxcQes9b0bQ7NvNscS943CzBuPXzxpE2NVgX+cQZQA/Wz2C
N3Ma9emMk2rBnOTconIanq1uicWkRhws+UjNLohH9P/FmzosOMU6jC89AxhYYLyaWfHNdssUhkBN
oIsWvzbrRLnuW9/3tInmbgF0sp/p3bsS2AbOe/1RIUpn6Ky+vZx8Izjh3TcFhco/Gp4aTvlm3doY
jF6uORSHDloSj4vnL7dVwmmBARPDMq4IaNj9Y7362fpIq0xR9/u+ryg5yxZsOWG0epZHZtQdq5Qs
xtohs1Hsp+mBt6lun0oaGyqbQ/KKOG/vZW006Cck63VPhqjMb0qn7bMHVg7NeZrRLuPAWpcAgyAk
jGChCIZY8HJSYdOUtHMwxo7dQTV6acsL3uMOsGye6zn83XrhEL5SS++mt1xksbHSfpJdWahh6O2x
g4bbTZ8AmSfSmEhb8/6hL79hZqx1LEe3amKG/SxujY915NyB1y3vEdLc9aD0sCw0GUidHNsqUer3
gGmnHiMcTH7bnpQKWjfyjE/HIfBI/2oHatOMa33M8GoJL8FKGQelKqAvmVzllGhwkMhWyU19NTTf
uNT+5Nl4g4FMO1dB2uEmusM/kv/CQo4Li8N6M44wfwj7Of6xWq3MX6BHdKm9vShrcP0jVhpm8ZyU
tGcdM9QY0N0GiwnUUtW7PkymDbfLniKXYt5rSbrkZhV9VsRZgn0rPDO9oOEmVOlqjjpoLRcQVDWX
+35IS+SoVldGHq2B0EaCS5rb6XgaLF4iYNY94+CqNGL5zQimGtKDKycBmVMKnwTchpfkaVnImP0p
ZCLQtnkruh99SkcFFcI5ySUGg00DU87nsLwpylOdvAU8GHZWyk5k+eygwIvQN8TvYe3HNpKgtMtj
hb9kOIjMWHDQC6RghnLoersuJYB578KzZThL9nS9zNIE4r4YTdkSfrRL9ahc1bCNZpREAw4H2lW0
L31Ir+YfMQa5OWVDZ7W315BPsfcTvcFPBxLpfBUBJK08ClCz7Ju0HIXDKNUfIPTWIQFf1sGmjh3E
5bGMys1x/tZdWU53c+tRDuNwWd4PYGwJU6+Wbg9GG8Az4w7dvUJLosujTO32vK04Eb5Nrq4THZN3
9Iv7ErGeCkMo0Vk8heQRj6IF10YxUTKlH23FIejsZYIo6XVGEJxHNuzwk+WRAiq5VF35lgiq1u/H
vrs2adWjnc57WXXpdqPqdaQrmK6Ilv62nLWO3WIqICJymZBw5rYUpFScODLbDgpYvBdVQ2VoMCu3
bP2SIIydT40Y6t8iRHF43imLLeCl8gJRHRsuD4IKTLsbaSQIri2VFStWyCCZqaBSTFEJ9jf0kJST
1cFmC+q6ItnYWFI3h3Cjf7mPJ4696oKW02oiT76/fXQe99pLT1eSsPBSDb2Kutl06xmfjkM/x4Rt
9w9/Gi5alre0+l6GTKHqM9IIl7O1tYslrh3DE8nVJ5HFeaHfUxxytLDkgDmxrJ4tAsH7emq4JbAm
grxE6hP/wdF5bLetbEH0i7AWcgNTZlKUqGhLnmD5yjYaGR0Qv/5tvukNtkghnD5VtWseOVUE9ZRw
iMn4ap5a5Ctgim2nlnQ7EPoyF9zJQXMhigYjzvd4Vj/TXxpHJ+HCQIA75ZqlBAwBkpIZK5U4CJ6B
1AZqu4Y61yx1FuLJ53jKu+ZQT15Nwrft2+CV5wemCozEWB5ficyRsVnGwvI4p+C0Wa65k4wus/dY
NMvWa0Q7/KCa0en+wit3878Uyg7VK0/kDiWqDw24fZ41/lU75L0OLCor+4MjWJKf1pwN02+hM0aV
Q+Wzm7pxkU/qY52Bdh7yZQJ2/0q9gw2vAIqt3TNiop8tFD4Sf4HVsTSfC5Q+UOtdSQ3WZaXsOjqE
1q+8fyHVNhTDuzZ5gfPM8w6N5Sby0af6yS8jfshbuTRZaLbMrIp2j0aMA1BYa13d7lkHqvH32HsW
ixkzDKDn3Th4oGnpgF9k+cAaRI4KB1ccpbdlTfg9UU9HB5f8rpJiHcfbHR5Rf/uZ4FDIGqroLPDK
kbk/uHpJFc1ML2yttoVS9An4FSWbG28QsbOvxnxAi/K9ynNoiW5C+xpKqM3+cbrL8280YCb9SdLT
E+LFmeval5uWhqbyiyIa+Mn7pJhwa27waYzrfKhcdJ55y9erAqr+vCGkuEw1NVlxiXHjucPX52H7
wLpFUphxud40vMPzT5jrywTb1zYL2LZqNDHD6jiKZD6YcOAvTTHUvZTjAOxQFD6tW6ga03ZWqvmA
orJ4VA6Z4A9pEP01FiZ8aRwJNDWQjr0OipDeDsO7abetJsPxBDORjDOhKh7suCLs2hyzJErozU2a
4I7SZgNo97Gr3U4hX4zyNaPxwTukma2av3Zk7XfDy+VPX/4w+SnvH5WH95IhwTmP+qEsbo5YJgcu
2rXyPJp0FjcEgzzr8GluuuKgM7VMKEaksen8wjDnUu/KudIpAHs7XqifW5OlJyD4aOjaKnla21U/
zfjCGjjK1m5ZH3Y7C5A331C3vr6GZR7epEG2QopR5ZeuypgMUBBfoiAuQvaZOjh7keN8xXHI/545
bHjiNct/9EMqdkUs3d+Mm+ERhJP3AHSDJAI1t2BZeRMdhg7RL26j8KLB4hGxoy5+i784eG5HyBhS
Og7hoXVwU5CYGdgdhoenfKaYy6cDDuhB7iIcs4M+d8nYvLnz7G/juRWv+PydDSlMcAysan3FoXvB
4McT4kfLyXgvynX4FNiIt3QTtBSI9PmuVwl1O9lkLk7qRQT7c92/cWgiYcXhQiLKpm12bQiSpdve
J9rCwrH+JD2NrCza+Z8r8ni5Ie2Qi1l1HZ5klck/8PfAy0dc4/enpfS/63AlQ0xgIj+qeCHayn+P
uTOXgrsiKp6SISh/QTvE2eJpE31gmMWXES4x0wFVvWcdQ0ttMpldfbgisEJzjCn+VBD1dnQIKrRT
PWbLDvSxyWyuMU1qs5N92eyHqAa58n9vLmv1lMX/XPv3gLf7FMwcOwExZ+KZ6C4yWldN+t21Eb5d
fmD5GEDq8TdpwYWY67p5pOy3Kc8ebpJtQm9YgCgq1n7jd5DLASDrdZc6y/IUWwqf0N4amkRcufda
ixWHl4rPpQH7CBJvCzKnZ0lxaicVH6sF3AlsEezcJHU4UzeCVXdZo8tvZVAVnNRn7PCRHEN8tyxN
jjqW4RerrOoQmHI+BsmaHFDJWBYOIaSmeSqLM/WzwW0R9BotqWRaL8d4ZT+Ji9Ve/ZXblMNd81Y7
iPZsDJI12glALg92KTjtqjbZSMmRcTsh7rKolDQ+JvAmBk41FeIsCM4ZI0HitCvtqeyNgN75Zo9S
GLVPbCSDh8kPUSmqhUoax+8TZ8dhvt7hJgzORVAZCoEqLVEu/Oyc8ew5D1b3YJ4rENSKrWTdNsND
wT/8xDzbvtHOVX8kK53Fo2UrzJkhkaeiCaYbSfzimiUyfXTXbML2BYbyyRsndtBuHItX2aRYyoLI
CU/d2DmXTMzhf3fCecXjJRZ9eF78rnQPAQaHjy5z6ne3AgcPLSa9+LP29zXx9YfKW9b8xNSKqpGN
MpJXSyOJIAxPzQP1Lrn11mvP6uQ6TKXpkG887zoVsn8ssLN8JkoJf6+bilReEyeg3wg4JKfQpjAH
ZB1VF+ID3IXe0DQ3XVsMRQkvGRlyuW8a+FBXUtNLcaBzBCDAmIA7oXdBbxn8KOtI9EysHkXvk76R
ZT+LqDtxMG4PelnB2a/0kBJBs+0X1zNJ7Izeim3JtLHXTlo99lRHOBvkg/jJ8nLC24nOyVsCTepE
FQO3W9za7J1V9HodOKF/WsrJL6jaet9hJs03Qcd2MPdxE8usHp/TPll3NSDrLSSS8hAFpXgKGVGv
ab3aHaU2sHQLj8H52UxWaSIEqnyjOGl6Fvwetry1/fzg8cz5u+Blpd+Iluejwir3m/krXU5AWNwd
mS/ntSXYcUoSweEWlAgkipXS5Z8l79kvmpEKQpmV0zM3UcC2ARYIqNapoWDsxsmOSPkx2WedZW+y
1wDUZgYXNi1Gpf4pQPUgKtqbcd6zCgnbHTVa6TMHp4nzQNR8GLzCD0EfpO9D4tvobNhlHQexTt1t
xebibaY0nMl9te5TTswFgaJPX2hCpvlk1tO5Q0joN2zuE++wZAA2cvbNfzFgRtHzPBv7xgbSOKCM
1QC0ltkVULhHMnO3LvRb7jLqIXaajoe/kbeOZwmr4cL7v9Tvumxgq8C6Vd25BIjLGCD65F3gw/Tv
gUSPY0QBVvpAeBniMXJe/FT7oQnwbXnmvzFMvY+7IyIhGEMavctks6c/pW2OrkolhAk/c9dPSkwE
lKR55v8/8cXXwY79WThQqy19ZDVa9BD5YdpSWTD7JENK4RZnu+CV3jt0ypkJvaMLGQZpBCjbm81K
KCUxTsTqJXPRHu4nfC+LxSYaFo6RmZunwQOvu4kujkI0/48yDhPDESwILCPsi4udG/ZAOqknKfLB
31KUno1MjLNlZxZQAn5N+OGwIqATwhLnO+9/YiSnUzCrBjU8MIGltOQOcfAczfSsvzgpldIHB75z
cqb7TYYcIHkWkqClYW+OBhwgmSBGsFN5kjI9OdOMf3nI2Ww7eaTrH9LxMomxDvv8wfLQASVthwH4
Auc/vIhpar7CQnBQTLogOjgluIs/oANA06Twjy48u5zfLqOG2i3RwKd3OoYfg/GTm0vxEAFfMVYD
Js58obypDIU8gRVZLyz7i5e8uQdG1tK14VdvlVI/E1ngaFgn596YpB2f5aiTIMjynmIEFixpiwea
ISikz8rw7jycQb0oAOmTEe+SKojkGPlrqv4141g5WAf4/u8IDR77p9QaJX6xq6WZrokwvTZCpJJX
SV9XPwxs6vmYTqi0O5tTn5bj8VXfZGp6y9t6ib3XXrMkvCK+DC1bhtkISgNmqkbOC4TumKL2wcL6
2kaLph6HLSR4GEPOitBH1V48MEgSb7rrmWfa/mwKsACkB5Yqxfv/hy0bEez6haTCd+Rp1pWVaPiF
AJiCQIAAE4Jf0H6RnphBHNp7R8MTaudOFELpDb12NEM7gn1kS74iI+/W0+cdTNkNddQ5RFZX34Dw
a+zqrtv8zleIQyhj7FA2siJHTY6qfRVjO1MUUJISnuD/pCfpFRRmDG4Fr57lK/hPWdXFnrCZmb7T
KJrrbUbJ8kM/h6V4ybDf/MWAPJXn2FK9hWLHC/oejyN80eX5d2NCw4dbK9Z4sxufIOmVf0vHTBfE
NSjxFqzCFffvX9cIOtmPpSiC9mudNRk61l/0XxxifKr9Ng9Xelq2AtWLB58iTP+ExaqTW8kXmH+r
NYzMcXCECQZ6hVBmcREujTkFiwSTsKU5wMF/zpEudU9DyFEWcnOj3QOEIMAEqJAwYdItESqsWVVC
I/pzS0mMf6TZ1jafju0XVDil07U6jLMoll8FFGcwF4ztlH43/khay1eK60509u8qUuK/ftOGM6m/
CUMOu/MVw45cHB4/wcAuZo4MtAHy7C2cC0/OD/iiBfmONLeR80HWI/UbhplpTP/0iI/rY19Z7D6a
kke1X7CAVY+ylUW7cwkQl6wsV2u6oxuyhdm7/GsaXXJTp+jQOO/nE2z/lND4YqL2P7ValnmXacaT
me2m2G/MJaIyJqNlpnQ74WIMWKuwid7qfBmWhdorR7NFYewaVn+nMjbfmFOmup2fpCGt1W0RCEMl
sPDYMCTAwx68HbYR1dikCAqKz2MoLT9jY3rzFgx5Xe5j8slcxkwvMaQYOOWaBoSKTpKVb6rmrwJO
OO8jlTj6q6UVZdxEKxI9nCJUzGWjRbJgXJIi6O/1J6B09nJ0molbAtRie6M8fuKvHfyo9B7t0M/O
i9vJMg4/WFaV9yp3LdNjEbJc54QUWo07GoqCVttEEii75riUbbarSZA2/2wlPVp9UomOuW8Vhl93
jNBV8LO/qLrJgwsHXy8C9sZi58U3PX7Ujsj79DAXfD1vUGC8eR/ifB02WVaF54iW+2Hjdvf9lJpm
9+BpFqS44+cGwbLuu7ND5uqBZxL0mBFt6oJPHxdhn4/fFarirsKLFFAAg8ScAjW/CIoQ3INO6ekO
lPCuHbb28bfuLc+ge/Nspg+RHCYPNFEYGl6ipNKAM4C2ktO5h2/gbH1+PjAapRP/WcuOOM4KuuSX
cKBhjNO6FEc/aETEqohFBhfpgrZeaxnfk6qOR7/vkoyboqTQpq+tntn28AvYR+FgH3VN7JGHQte+
YIHNLn4fdW8L1tiM06Sen2Kyo5/WIA3sYECGm3HISfIi1PbTLXA0LtlFxx72Jxywwxm/xfpQBQGh
Ery4tSQoxmuSFTEbgpE2ibQrj8rVkNSQCO1Z17K8AQvlEGZnv3hmux/TVdplNDpO7lS8RFEqe9hT
7vLoKzwpHKKRTQMk0XHL8s+4t3ZASL1LnzjWK07Br1TWJ4Rdax2AYBsaf5PXSdlyY5vKPQeyo4+g
IRijDm2MPr8Vmex3vfCLn4FXUtuXDveGOFmhpNWYzZ2neK3NsR5wse3DIuvcXTrjgMcCk9bbImHX
sjGJyftDG0JxeaQSglMcUTezYleokKIIEs18XGa39GuWTv8uJJzK7UA6h+cgLKn13AC99I68TKbf
S0fWgAwOLp2+HuWHny6w4VzrQK7HcNLohxEHF0FQWrRUNVL9Bb4xPLPsDeQhMwuwRUcit5XI4D/i
qYCxU3rD8ldGJHYfKH0dXyErROYsonV896aYygJgJeUx6imWO8D4EbA8hQ1Ppih9Glxgi4U3wybl
GVKwuqhwovpICasvdMdx30umatvo+eyudQqC0sTnKK6jb5GKif2EZD0e0u30zOmYXxfFq0Oj9zHJ
jm8x5CVVLEqcuFXkntPKxABmWLpdCjhL6uwRCyGoWek1few1JsGTgiMsD26wML810kEndXC2YpfJ
JoT1JpXRUdA7vncL5lRemqP6a/P5DiHGSM3mb53WnaeK/qFkL8/d3FvnK5XINm9QusJxl42GhUdI
pI38hkQ25j3tc2ho7bG3oqDibzRIvTYH9pONlV/u/QgLAduCdDh3g0dhRMo48KbpkP/RB4r+Ge7L
gfGybxSTu++mt26CYdmjIGEhKIL4ZfFKYnzU71Aj3ebusukGZ3jOnLKEs+A0l2XM9H4KR3xHg11e
GsKPWwccOCGPUdsnigvItXDbKU6cNBvtvLHUu0gxeKAXC3VYIhorFdccXKfe20GNLqqLrv1s5+Hr
dfD5O3g3Y5bm1D7NNvgYeDBRdGBFeJSJg72pKMb4Lr/nAxvgoMZVxKKnc886saWzix1152INlFyt
yF8XB2sOszfsF0PvfYXBeRUlt29RdTSAEkkkulT6mAKla9GT/SGOllOBQZy8NUxTpgw/pDIGBeFk
3ck7VEHFnkx6mfOHoDh19HUsf0UaT+5mzdzg7A8GQ0xrRAc2h20iO5Yg+xWSK/oRVs0AygjX1IWE
WXeQ0aD2LmCT8su6XvAW+RHtrEmFSvFDOd58Nir0AlqyA1J2DfRLC9YQ/WEfFbL+A+snflYQXepT
QwQYwlngYAbuq+m7UeQGQ0KPL+3SV7sGNzM4JjPja+idpqe0Dpe2Qsx9LqtFP1sb1NlrgSp66wf0
F+wMMWepCsMRi/w2oJR6NDk1yxz/uk3hYZ81bscBkK7l4Due2iX73bZddkVN4C5r20AEHEJyelDu
Ky664nGtNXREJe5taDr7/7oec3AWekvYOi/lu6RfpjwNmRvvPTQhhp/B3yEmz6zLMEeXrsjewsjj
AGyJZmEEa+bi36QNXXjQkMgY02LPQ5XwirNLIFJvpYIndvDxDbwt2YK5loWae9RGJ/DPiq7hkEPQ
4jtxVuJgLhXgylPm5pZeEe/zjsfGFhJwyxaEkeORhHGvd2wws6eZ2eXHpGB/bmIb0fDDrW6xS7Ph
8un4o+WjjrZTXI2vHHpl8iiszc9Np4Nr4mvIhClZivSgOrR7yDw96SQ3pEvvJzJJyYCKSqfPc6Dn
9kBwqMHGi7yalDtsq5gVSAS4j/R+t+qE82D4jY+gfjBiie55kHEg251GYkeRYDceYlUI9gRl+ITX
A0aPDBXbtHyGrzbZsv3dBU0FbMttljP/OngKuhbPLL9Fx78IFtAendWe/zSlnrw4gWlOjhX9J2fX
1l4XRR/JeerHiA13z1uUNIkIJ9JaQlFDEsN3uNj7YbXpFFmvzrhjeTbzZNk8u9W/wrScLvo50v9o
o8jCDU4ZReg1TUlqbZx69C+Zx1jxPgHNYlAI07yLwexSgUoEGGWrGRVeCKyT5YnKrurZCbswPzbN
PW05eRMxKo9knfowclmhmi62iXGXNQtF5X8ITakHCB9mgXCLb5vcH+jYTY1lFSBVMDONuD5wwCMJ
NmrNQQ5UDIPNYE7od3TkUD0V7HhrTzeGV60/yYyQPMegFnTnhNkpOa3hmF/WxZl/xYZ18dK7DS6h
NPusFxI/L/cl8vSpRLyQRkPlpRov86uvkjYiYEuiWD88HDVc0Wi8uBczzmNPvmw8dweRl/hfSZHS
STfCTw5hZ8cHPiL0BU4I+l+SJNmHv1K8ClQAx19ZF36I0OPBJMCEWa3bsPKtOAo0kYyi4YL+s2KD
dSYnhoi/aISNDOltWr94OBZoOJzKgxxpgvQsgjuK5ymfSUwfUzoh5C5oR8x3yepCmzB1GJh7ezlB
iCMIev2fHw/9i8WTsG6Wmt72hEsB5b/GZPoCXix+bWvo9AQFh51tF2/v9GO/5/lS7hY/watrcZLN
79GIHSNaS3vES5eq16R1c/kghZT9MeAFULJ1pbCeklwQHvt8IfO7Q17yrzD9+pNDNgYYvnQJvAkA
+rQeot6krH8DwweDLjHcMqx2l5zF+LcDQuZTS0AEvLTGjKBygsumIWt0cEf3/tiEQAtcDmMlik/h
HGITwR+dS7rdSUvx1Jkcn5qeZVmJk4CAIR9j3GLA9zvw3XXEJRb+XO77iA/dIS/shnxIGhB9ySwa
VhUwdihcIsdnj/g1lt+QNaeTViNQAcZZ+DbhPQdFl+r0lxuxlaT3c/vEsdIPNkMS1q8pvsg/kzdH
XE8sWje6rcfj2o32EUcL4q6hTG9PIqC/rexgztHij0cFgBRjLky8u8EW8XLP9+K8WRuRmZYrbtUy
QfFntWO7/Whjvteak8DeJZ3w6ebcm/8WtzfuL2fBMulbYHI7bwGBSow2bHajGNWN0FFyNvSIp4dq
tFR9xbkbIXTlqcEdu87sbCijt3i53zRnmpNRcuQ0I9vyWLARxswfLZhCe60d51QLj7lCReT1D/du
OLtbFTtx4tUxv9nIJBHjU7VylfGPSbeYia+vTpsnPbbmMeMXfsU3RMCszmhQh2dCoFguDeE0lRM1
EYltLhw3wz2RkOSPoXYLv64Jgy0uHMDGk3FRSQFupKQAzYSBk6TBe9REQf+j7GWIpJSICTJboOpT
JHqCuBU1nDwXaKBTiMUtjdmQOYv80HshAAGONff+WgSA+t3TNkoQVPntIcWjMpzGQJjkTjqEPjvY
QKanhlVyt6/Bs2B9EajqZGHHOFUedu5Jkg/yIakgNkd1fuwd5XrP5EypxR7Ik9waWXHuTSaW/M+u
MDj4MUmGuBrQ1Y6ek1N+yk4Bt3tCfFXB/7DztizL9ZbPk+GPiAnyEKj+OSOWvTNnYmYMQxk3D9ia
i+nqDkuFQW8a/PLY9DZJDl0SOeZaeH3qXfXqgiVuPR/TfWY7dYpY3vzErFr+mtMKTCL+N8yxvIv6
D02z6o6q2Iwu4hVfnjlOrSMhH3gQ9wPN8jFCISX72s8YE/3yoRqy6quYavEnSML4pc7TyH9cPeh9
D5wHMDLydp+bnWSXQJSF3fNTC2vmOwnqAvJvhHeVlxchb1GXCZqYPy/jNh6AdJ5Bv/jBi8CLHOwD
32r4DOzELZQZQgzbeMLzgnhRIwu5nMionWb09iEfwiPGYZgzms46cxjWwZdn/IF/6RwbO1RzJ833
Ii/olUw1FMl7i0GaQMNl4iP1gsXkh5ixqx9pSSUUC4M/PS9DmRyDUPa3blDFwFcDXGTHT2OJFGHO
O5t2WvR2Wtbh51St/b8Y9my3q5eYKHMbM6FtRDUst7zDVLCd3RVcQocD6ipi1k5Pc75OfDtBh+NU
dBpFGYYji+wsw8L+uCZ5/eJA6BePzhrgZIm4aMXRmaS5+DSqUV/mxRfAz9m3O2N24CkcG/EQdVjW
HmFeNetucV0ldth36+5Ce7d7q4tW75AssxdqXM17haXYbKIMy9dDx3yRQExaQyS6CqtfvGryUtu0
cYaW4qqGvVnOTnv6NQx8QfU9yJlhcY+U25xQ4adbXmbZQBKo6fZLXtFCN7TlYzf77gnq0uJ/Itbf
ezYrJgdZ4ktmqLPKvsL/NeGWU3+SnJcyWk+oWgspODWGb0s4ZOkNcwQnur4j5vuYkr9YWfU7wa4Z
ySOYOUUL92ELBpfJccND6fiYqrZORoHPV+3NQfmuW9PO6KIAQEviWKnPfNzxeVHL6YIhyKWk906a
hwcDFgfff/CGNHmqsnHeGVCxDTv6GBWEWF78hsU/HV5w5wsO6Z7kMZCwxUOpgH+mXtIwWtUDedGK
dkqwoovlt6Krfy6jXfgRNL0DXBYRaUo3dnSTh2nK4ft0ssNRQSTfGp60ScYRsQDA8McLR3MQSe1G
j46yuFTIQhmKATcDnZaAo9gRuUlEmwnyFqp74BYbJYblkRtF7aPIwCiq53RH/Sj298IdhuPqsFHc
NCqEItQGaZUdcGtEl3JhHvfhYl8bgh2EKpYgfyG32+Mv8BgSYs6dj5DS499TUqo2ZF4gp/LsO4RK
TgCjSAyAPiAI3G0GbP01YcqG+tHHSqStvxfkoPRuZM8O8sFbpuI6cIKQxyawrLzLkfXXpquCYjwG
nUMeuLRKXCvdudMvYjIR/bnkr36riB9U6qYt6UfhIUgI2kBYU5N3f+GIeI/bfRAH9rjueg7ZF20W
z9b24sUuaccJJt11CHLslYB26F9e23mJfg3zFHun3AJ3P+B1QuGQJua94ZbtsPxZkqp/0whcC/io
yWAmBGxdsbhf2qoS/2rbduVPBAhqHnA2lM3/hW+8IiqeQ4z6UQmQug847VYRfUs7Uw9Ngrwu1Dlk
okCR9nvTrAeNoYtbPyTZkrhTkz5wCF5HPivQ6Jij7LUbCv0zQ5UqnsUUiSeWQ2u106NONDwe1K8e
5nXh/G0mrT38OUJfEDF5kqENOlda7ec9Fs+awKjA4eyV9qRNFe+ACXWwPzCwl7hIu9D/cIYG79cY
NuI3gIL7wQ0wcl5+mdSbESUXvG0DrbOfAH3nXZ516DjwZXiE+OBM0x94anF+geni0XyA+4RLVLG+
FfvUndbhNEc+HKmaxfLPoKLv+shisWJBFE0ZFqdmvVZsfsB6KVxUOz48FdMMuOxlhhLxW2tuPiIX
r+B2i6MZ86YHwDaxlui9yenOo+FzbiIwzCkcHCKpt6FdfPviePTFbnUcF7hGDf9JXHh344s1L9zK
8wssJu8CAr5+jqZJrJvOzaJvNvzJI15xu6vnZF1IoTBZgm7D3n1HeZn401fDfSNS3HVQuRJZu7AX
Lr6CPhXRhkh98NRH6OWsTuamiv5D4McklaGtbcqO8tmg6QShFT+cf0EhSR/zCv/kfiVu4pLSdJfj
HDI1HOfGyUIgLb2K9vVSuj8MfnoWimEIsS/HB2xP3GgCOFwviwZvEqaJ5rJGk7mqsh7fNZWglFug
yIHUlySPdxGIXb2B3NS+rpyXt9Ek6yeN8D1vUli1W4oKV3AReNMgvuujxayzdzjq/+X2JxXlGJ/p
yyMNCrBqSLJzP0MQPg2VQmUn+LV+9Os4zce4CZ3wtdIl2l2OebXexikMlw1urph1fAJG4Yt4+coN
a/I4faF/ZgIvi4HhZ8IPPgO7cHnCNYwUlziWGdlY6bAADWfjjdsxMesXpnr7m0NCtXGVXaDDZTME
KQGu/JJjVzusHADfPFmt7AsQFtyDJWBW7htk1DvZCDt5dgg8F3Nc6WEqRViReMZ5cUYHywOqf+lz
UeA8c+PycC96fpw9Xn8vRJhG/zH16vASNmHjchpHKztjddfBg+PF8JbuvZS/SigViUdeu+2JJDhR
0x/kHdL8VOOTLj/ToIvPKsL4CcFqMAICQ+FNr6P1mo+kY+ar03zYo+tU/UNFhWm5EzEcmwW4VOj+
nGQ3/5c1nXOaTefL7Toty2vtRMIiNpvuX3S33W5BEmv/mWBBUB8YSh08gbWA8BTKQi77PHP6a80s
8wg5Ac0gDUKj/s9/V+ekGTKKGFhY1QfOoIxcNpma/qgth0kM+WvIttZJ3Zfag8+fUwZd9/iopjmk
PWMoLg0u+x38sr7g8DGv5zGL4+CQ4UjEJtVwrePRTYfunLdzegq6tHiOIrxHYLm89r3Dkv2dBlmy
9fE+XYve6L9zVAUeXtsRxkbuuo+8SEfkS5X+pJQVerhU2JG4usLpccS4funYWG5BjhgCnB0b52e0
GhKC3oQmd0kl+8n3JWwL3E0+3JPm17I67iGbSUQyomcuf7ULUmkv/R55g/MQhk6G9q6/zrkLt7SY
yPcodhz+PonT9WddwXCvlgn6d+sicCgVRjjMqB/YpE4OIx43e/pWIE5c+66vPopxwEDMlw/lLOKG
GOPMhWIOi0m8l8ZBBO2nOCCvGGFlvOcvMA5YK84tarR6Ubjl8ckKXf+BjUBcQoYzy9DAFfcH5YI6
Bq2u/29NdfeyFsv6H6Xh4YeTOo64wmpsnUfWJgU3C2pgwNqjDaZ95OKx+ZiKMOHlxG7ljkUb5weE
ewHDveKleG4KMZ5zNoDxYSnV6uxqEhlHXqw0iDDvDzdexQolO6c+Iqkbb9lUvVcexVAPJQT80r1G
Y8X7wWEOAunIFeWAWEzb/1gRQxxNCV5ghDD3HZi05rSuKatEd4QeQd6yPnNjWnxjgTpr3J7hpk6X
zN9nLYYk0FWaVyF8M6IyeW27eGcgbUh0maD8dt1JgkyexUOAD4A5GqY/p3U/xw+nbbzrGkU4jouB
YqY8Swl1J4BSL32bCnA2wI5aAreEahjc0NKQiTySUtSQUHHXhgnby2kuxreyVZIUW08656WWltE8
W5by3qAEnG9wB/8GhmH1j55ujDyvHuEMOFqxfO/ZRoPG8bSSj8wa+eMoCbWAI2WI4HG/upuwT9P2
Gcl41Tf4ijivIOKZ5Dprgb7XLo0KLh2qOtcu6EUsXE6uln1ox049rMvSFPhxnJZsW5ASmM/QupYt
LGeS1FYBviVPhbNwh3fYBluQGTgkUzf3239qTdqnmNfXr6A0yevshOMpdCaeS5XEyOy5/twi/nbI
9PfCt6eyq1V/wCyT3GzktT/WqKymfT+q6Y19opCvKVkWUWypoHTHr3z10g64WJKiPcSeYrNhByLr
Y8je4V9S5E34K+So8W+qF2KpupzFl+j8YptjIEmIpGuBvFQPwUvQRvTCaOw06ztzcnB/Y7GxqXd5
bFZxqjlg9R/xSCHDn3pM8uI/ThgF8Qaz5tUlWTWhc4Qh3rwCvW/FKFsn4aFOctoulGiSf/0UpT+i
XALQQOnmtY/bgusCldWM7ywDuTP3lhTEU+SMXnbDcogREYA/BZIkOJLoZ5zU4QtdelV3GlW9nIOw
xQDhL91bWIwYq9wwJb5oJuhRKs16u3ELvVzKPkp+9QoA1XdLEuO/VvMYRcyMW/09RU3aP2X4LIIz
LMOoxVmWcBYwhEHZcrR4zHvqyLRa/hCh6qodsWT/r6KKsHkWd8qHixYQ4IdsM0uHEm4hIuIJB8pN
ILLkUvLkfYymxcRwQIT/e/TH+BSkASYT0bfJPshirnJDRdvWFWLycG4Eeg9ggANYN6eEZoBgrOcS
V9T8qYYwVl/wNvySOWfJx1/GV9PEW7mIf+I1mMwrV4qnfwARVLAj5tTaZDuzBSTA3VXPPCMAwOhJ
Yv0wrOxVrPO9+R9F59XcKrJG0V9EFTT5VULRcpSP0wtl+8wBmtRNaMKvn6XXqXtnZAm6v7D32mEc
3xFgCh4vTB2AWNjdRu9Yl3Odn3Ipsn9I2sMm4aQWTxSu4zkmB/w2946Hn1LX6kPJGdOFzDJ9xOEx
vPSAAg4q6tS3Afr0oNFN9NfIzgjcQl4d3weDmPWGT2GzbEYPCayKqkf+MIufnHRPjBDmqw3pXQ3/
GpJOdmxH/RRsK5I/fjW39qe/6Vq4QItbZIJjEkvw2p+c3PwnVwqmlNlP6j3onM5poXIS585jqYL4
abXZuky2U9iJD2/6rYTxUTJ8k6ArMJuE4Zav0fmk2AshseSVlrDEsBTzRM8kYCQhSGFCSDJ0Kh+Y
GCQiQMt45tmuO57+jcBZoy4jJkCVNP0Ck8Yf8v4Qy9AwMGvRDCXYD4sCWlePEcuLTOM8+YWpKMgH
JoJt59M2rEUVWXhs+84H3Nor0Z6ILW58tK9q/js0lOMXmUcMgE0ns8uMD+K7iNm1Z7uM1R0aNVuw
Q3XBmc7AJ1LAaX215s/06Sih+o44paKf5+fUBZ49bfE12UcGqGxQGqwA323UZeu1aLwa7iu6joOr
WT2xw+PggeSW2skkNFlEOZcuwmWe6Hr4asomuJdYURqWhm3h/2e0rG8RRGlJ24aolGfmBoXU6TMm
rLb6UxdQHHcdVZrcL6LMdpWAT7zPUkWsYdPJuAFBUab1r415z3l3g9VBwuBBKPwz4lso3yM0CKxF
0cym+Rlmpbiy9JNMWwr4jaUdxmpDDE1F7F3KXsJReXsgW6TbKnr6+hJOMxbrAqXrc+30Yb8NJ8t/
YvqdFrvSgWH7O4h85AGBJBoMB0ob/CYQF2l6DVlSFDYiYe2EYi+au9xK3HjEpoDaCOMl2VMbG5fn
oalImKaqtNbjKiKy4poBjPchGvOsuO3sneyyuhaIPbeePX3XT8z37weeHn0o+54wxd5jPJtkWTFc
eH7XN0BbfcUdpBAj6wHFSRvYDisRp9A/+dyN5Ua7jSyxceSS1yLyXHOwfeBVu2V0SGKlPsBc4dKp
Qy5qllM723KGUyaqXYzwm+EZpo6T4/oQ08NoZJdSCyyUm8pJ213nttmFpYi81r5CESJdr36LKyAm
dDik9LHNyn6getpQSCaDNBsNJ78tLJItqkgXyJRFgkeNhm31q/6rVEtgjnKm2y8JBPd2IbidfcbO
Ag9sFUI3iEklHd5umDNJ7czbvOuodeKN67IL5ZlqBWlN02oSPF9QyPBZwF1iwHRbxkOMBPLVNuvG
MUHUPDKIx+BfVA3j6AjlF7og3y6YogjcWYS9xD7GT9iaZMStGo9Db5iopMFi97tVMLfkueoWJ00i
uU7Rp+JAAtuqmGVcIQpaxUtQMLy4skikIogd8OxHqo4l/7NyDmY7keUYo2iaTjX7ROgzqTn4BDXu
89JbzkjxAb9BGT0ueH6JaPYkS43KMSHGmdubbNvQ6g9choVvbzL0B0TuhB1MFoQj8/QT8R0uF4aw
K8g2x8HRhtq+6dmyDjwN15XHtjwN6BFwwQ24ZdHLBtGfqCqmb/gornq3MFRgZmj4GBlDnXMThOFF
MqH5R2eZolLs+op9/NC4bzIVqXtkui0vOa0y/WnpdtkT4hSBUmKZWE5nU3bPvIh9mcxY7Pr4wDaM
rz0GfMbznofGAhXpOzNuI4+5+I4Ty/9AMWO9tKVAGer1HqRdsCPENkE+ycG5siMnDvK7BdF11xOG
t6ftwq3k2bU4GvQNr3kOGv8+wt+cgI6wbOhkXuGRQbJUj7nuxIoHG//wtnQmVv/svtwdW96l3fEH
mutCc/uKED6wDwGWR76mqVSMxecS9L8flufe16G1b1UaPgZmCFlqLhkaROQFYnjL47r9nRwm0HiM
uxZ5nh2kd0W4gFNh/SD+uCzSm9Ncr1N3o/j0xRHiQXqf9Vx+uOFu87PNEOMiur1tvfPRhpANv6lC
vfhxQDLaXedsLMO7CF7l+hrFXdF/diBD942KgdLGxCp6iVipqx5XJr5J5HTLhxB4O2/Lr38wDhEm
2RowbRMgsUrHTn159UKdoZqxJ/ZGyfICJTkYn93ZZWLSUtyAvPJtNJW23x0x1mbi1HWUGmPkszfX
RHVzKlhL96Wsdf6wLIznIK00bqTBHICK+AFPg25OxhIN4zyfj8gWbon0QxgZ9DarruS9E0GheYGE
IYhQdwJx5M5Y6wzBKxqWHQOH4JMwF/OMX7MEdtLGjJLWXtAvIrFOiBIL4eZYxXgAV0BfD+65/C+P
rZmVMkGjD9PQ1PO3lhEiuzkIlhDSzdgfPGckWNlUIIG3I6J8d0u9W3/qQMBYVS2O8anyI3fDrM4j
l7cOrxXdK8ITl0Qor4nKHwC1+h6g99zj3u7dJyjGMqkLzukdlcR69cK4TJYutJqDi5t/13gpptLU
WUo8JpBYOJjsg02x/SefsKtvssB4n8OC/5tGmJ9ppq9PHIt+j97RKt5skgmuOBvUE26YbzSp0w80
+/w4Q5theF8SAIpU5ugCE2QE7ynizPrJP4VhCOinuFmYN5E9EOYIb326c/oidneDVYaMeurMfva8
KPjuNYc1yp+8O1Z1EwK/GMW7YJjAkGgkkczth5T0ceGz2PZuGB9kCnxKRsX5v7XwyldcqssPmEkL
uoWfuuz4MK8IGzk1mskifpwnu7n2fOxP2LXdExUqpZgHLghXml08V2byv6UUCoNAaOL72DbBcpe5
eRAeMNpiWyFaKzhMBb0fCiU4WSGunAfPaWi+qBR2Xo6Wfmtr8LswV1GOmmW9F0juqTQhPrNKR2Jm
4rxmbWVna+LZLvFuaIqK9zbX+VtF188h38cPuar6q1IF2CzqmfJ9DIePoqt8vq4SQUPfu829k6be
ZwvI5U/uzjggw0EWx2Bmp796y1+VR9NBZqv/XKlOlseIF2/ncusNm84X4aNuOmQ3Aaa7y0h8lN5N
QzDi3Ar0adEu32qohg/qj2XX4YzZizaL5x+/q+1gb8Fc2bcwA24BmwXrUWTfqGQtRHI9vxZBJjHB
9dbcxCKxBvsaxd70YN+aLHQjPL/5BIYSgXF8J2qZvthMEjZcUlXisfVit0GCyblXbnFiSr9bvHLa
13lInYXFvJOs+lR0NkaPIE28Z0MaNAXm0p6tscjeFhNcsVpZewGf795G9XxsGid6CjGTH9aqXQwJ
20ACOIsU/QJS6SZxXFecC34fCEZsD5yN504em5jRoczwquZt4Rg+g7vjt2XTlLPj6YrovWWPuR49
ZBrPHpfVUeap/Y78gegKRM8sVUOwH0G3jmUyuV7k0T0O30gz+1fC25ACVYF8R4gpTo0Pg7gahXFR
4YOGROKd/7IpyndFQ4JUASZzE/R8rmaGZSVHB900TVXSui4UrDKcAgC8E+NgghjLR4wNY2LyKH7J
WTbR0pP+iCzMCtjYS6/KyemB3oWgoraPaLKmv2R3zt+udGrK2eELveG8E9VEch9A2vjNilLUapn1
vN7+UkSQ7UIUBu/IjQCD7aIOAxYLILgB9dLBjugBhs4cSyJ2tuDqxB1yChrRKJzH285T2htS0Ypz
iNGGj7pCy60LZBy2oNQBe7rtDRNtDzD1xiFB44kFFbBo5j7kWcL9E6XLcZh1JCL06gT6oCfnZRz6
pzhbj3zX8U7pFTlgaLH+w1L7LZAGJJ1jrPNckPpnA/PdqGCQ/yIn7zfWILj8er7VFbpyeV2XOIqS
MZjIPYF40GNl0lvaz4oLDSDXR0a/eyvYxq67rYQoD1FJPZGjEX1avX+f+9rcgQvIxDnOHA5V8j3j
B3tExj9AfdrijodgiqrmnmKpuvfnm/k8QGrxkyqH79uvcCDFZRTsSQrpHOgbPNGWY/0nNXgwUSyA
FvEZ7Jm7GFaOSMEq7RLRDECUizgK62vZhiWcy7ISp4hp82cU6vZuDkcs6JTDP1TuzS8R24/VzWHJ
q5uG/J8JO9rYjuV8Tap6bHudfURwzDcDG9HHNArqPWR0UqKnDKzrVvqxIVoxbbnUC++nsZzqmQtr
PvtUWiS/guUh8o9sn6N2qZ8pbiHJuSG4EGJ3bldoxY315mY2AF1muXyD8XBkSmEzgORjrprZhV6K
5YyyB7V1LnEvIArRSV6FTA+obTeU9PE7CeZYCcY2PCIDAsAhKyy2stKvfdXTbBII1CM+8m/I1HUq
dm1Aut4G/t7tjagJtmQ5FTc7b8mcB21W4rNJMSH4LxugzWsXNtdUND8QVwaCAWFvI3jVQ/6nTFPx
QI6LfPFYmydVP0eQx6n/561GHRLu3H7NZVLVY07LminWszAbNmz4u1tlkf/OqRiu9PqfKnXTQy/B
HuOop0JgRUoEQa2/WMRPBYWf0neml5FHmvEoYAMwoPtaoOzk28BXjbmze1p+PXZ/mQ6nSR+5EzCr
eVQvRWBHUKdiUsoV63tkOfKGFh1BvuMOF6++OxGy43eq+tLSyQ8r6vut7DwG27DN2sMCyewp64x6
oUvhLAmMMn9J9CCLeVyREpimZtSifD/fci6ExO0A+Nn1a5AP+5tcYUtXOW2NBSyoXXSaWLWFvmPO
sCKKkt4HLWvDNiOwzyJlttth1koQE/e71hQaQ0N9S0uUptsG80gihGwjPeyKVVHKtqirSORSyQiw
kuNkeQM2h/7Rnaxh208x1tbpXeUZYZXuDdSB2gn2TfZhJnylUPRiTL4olXOiK+GZs2cPOM7wVDjW
q1hY27iuKS926IoPZjT5pwltdYqHODAHpyoPECJv8qOS3wd7uMifUlKZg30o4C92GufOlrQxpDFp
Rw7PhAFbFvoE1s06FSwe24M1MB70TBhcK1zZ19D18yTG/0YuVwwDLezFe6V7+8MC12aRIW3Ln9F4
SG64terf0u+n+wI1VgzcnZiurWDef/OLU+yTwFFzcozFQzME1Z03Rd1Wm4hRP9wHDB3Ad9IhoF1u
sQsVaOO9m44dUmkxqmMhI4wCBauuOsw8lH7zf9mMMAq35FnaGMtbqmMUVfKDwQv/sTF+rgc2p3FZ
nzEJEEAaTf27hEaPR2VeGK2vZdb/MeXymqW3GkHyph0mtNwIgT0/WWAK7YIhqk4Yz7InzcrhU6bu
LXWjDhlr33YNYs45PvE4UXIBXT+wZGCqEdk1+Tq2eugiyJ+SAPvXCT7FtiyN220RJjg3nWL+etP6
vWF5WOpzytCDairLCT9eQLxeVjDqO4JQ+h8M2LFhmZU1HHBxgRLMD92F3k1Y7k4N8/zbasnucuSv
+PVJjX1XRZ1uLUJYIWDh1flSxEff1Uxn3AMlUASem004XjQecAS3RW0x0UVXApf7F/rE/M78xD5E
Vexrgq5693mM2o7EZ4d19r5fPQ8jD0Y4s3Gwaf0TePKTcUZMmoy5Pfzl8XWaQ83G/o+QxdR82cY0
j2u3qqcQ5sPThOyE3k7HDs7+aCpvmH4QNifUbB6pUrENrFfC4pySHho7Vp5AdEH9QuPodUw7FDc4
IlcpjqHb3Ch6aT3dmXma46+RPi9EKNXj3kC1ZF1XZLfLX13wCqxhCGmWaRMykXHNARuuRjZ3xRJx
8/IDSlk/h9NogHCsqjwXIsxh5rXFz0IILbcq2mp/D5DGr57wAIhpN4ETeyeNjlrLYIDb50HTHOkO
0UjLsQkfnQn0XjR4ksa2WqNrnpU+QDmD2O9qM/otODbg2VBNjK4Zd8geml06OFZ8QQEjgu1Q1f6u
kL69mzR9N3pB+IUlAb/1nsY1Z1SHRMaNFZRNPyBCzeM6RIXfxpc1bxr7MJjZ+4+9aXsu3aGgAyTY
w0FBLaYLb+ENeUwIwR5qSf9bINd8ZIpDlk8dex564dRFmwnRgQVkhLHIJKYzTIBsWAWMdbD5b0eP
ofrej8L1E82NbzYhKb1/TF8tTZLZTaAfpwHzKCF1HWrcYVMNPrhAvyvkjQwn6PTyBKurJq1wwYN6
7wLGa15ZZFkL6pyb+/fLpoltP3IPdQESA8UyBV8FfT//cyWwnfqzVVNykeDUb0XPVEqj5M365USv
wMfEHCWv0EyYR23ZdTh8OvahuLxyrwzgSIFa3eL3adJnNyvzTCaIq/JZU9oygC6OHA1W5jAhdTP3
JUZTgWUYfWT+B46iTN/SejTx54RJfjibCTk//pXWMgi1DTS6duI2IqdQHFAHDNMx512VNTue3FjA
OdrULu5Fmro2cGq4TtDcIjIgylOZFeFMotW62gMZS7qbayKzhqKihOMfSVTngYOdnXIjS7GB0YaY
4h/bSDv4b6rgoEyAFgrpKfQcVTDpl7xKdYq+gv6YzF7Hgv3S7RktgwHn4llfkIXEN/8KSZgvsbSt
/qhT0EGEqHCdbGjCHCx3yo6TOtCkImXoHDYYZZmL5XPGABmRdP9ZZvNtL1UJc0+Hm4JUh3xBBYbD
xNsMna/L41hP67A3sVd/EqZh1yerJKnAwQ80JkLapTzSTZOdGCzTKh/g3MnwsOjQjU4znLUUSWdD
zQlQRpyNO9KjQOlh8eTTvV5B80B+3FieGoa7ekiZ4KDNbxsYW1Exv+BrQjncmIAWWnCzjw/lMIf+
se6aeNpHVrFqDHat+RRihM+7oWCavQvdy3TscUcix6+6sLt2N1pH69yiGtG8OjTONyUwwYtpgUke
VUO/xeeRDXsHltdXW4yIQzzw1tw1tS+ewtxfbsysAXlTH5CcckIcFi2nTrlBvnfEVNUX/pMBeevI
yDDFZE1ApKk1vHXWEj4jgDLTKxlF/WMQGo8/ihgaQCWuqw9NX7tA7WImMo7QNPw+8jIK2sqeONvz
9g/FQjP+jjB/fgmoww0lWI5H2Mkw8N8jUejeVZUr0LYM258bcsT/xR7+kCOeVyStFZLSB+aIrnz0
tKDwcaN5x2OXf+OuCPuTxXR1E6hMPkqOg+pgpiov9w3Rdz9BQE4Osem5RcwFo8vsWMJ1y7GBFnxO
+MP1HcCwgKgqSxRespZKLP+Yx48vXabb8RAvXfQDMc7GU02CImNGd6CGDoBr2EmeBe2p9WT7twcu
wlzJtsim69fJvrPZsn3hJ51flllZb7y2pD+hFiLhLBrlGJ56P3UeJroWb984przLB9i/VGeKo55f
Xnp7T5dsiDsGBlg2sP2zwNAyvq8gsVlJhi2DVpETyLmbqrV9w6ETMPSnUUJV7YgCR8scOvRtIiA7
vCWhrXsgCUGGRDgphCNVIPR3SgjHxfeD9Dz6WMm5sKcS7o3TYicMevaWSdhYweuaYevg34ELhKjQ
rAWvNDrhhTwFvFKBBTnw5tDJDSO8KqgT1G1++VbDRZ+O9TjWP1Y1I04bmc3yzBazg30IQNGPJ/Go
4qN30vAVhnl55Rdt2Al0VX8m9iP8cHx6uCNDQIEGqTeIj4smGvddo3xrH9EDt4fVZcie4Eyh+3Rt
z5v3HRI4g8/VxuDX4/n+LNYpVXeVDx34jAg2z/52XV7LnTVMQ7azJq2rUwqcsYAUSwgbVovZuQI6
h70dsOu75XlSqI2YAJ/DbtQMRJzUKbckyqOMnvgyQYUqMOPcctPwLNFv3dkQN4uDw634TYQiPTP7
2+CFqgSgqalun3gYbeYVjdUQh+PLClf8NMZsLyKbysGt5Iy2uHY4t82qRHjA5wK5mZMSd3HPyfuM
k6D+cFqfzFueXgwFmYGRlJAUBomNK5F4CM1BdDJZUWSv3cLoeTeCzxq3jA/cpwJwWJto/obXzEDn
SmbXy7agY517ayhsvCnZWl7aoaH06hm61p+db3XdH8apzcUa1inDvzWp4kzb5+00To3hwGSNZ491
WDODAIUT6SHHvzCRs89Oxqnh5Kn5duqowkhTrcw+HTx0bIMW+Je3Zy5rTpp9IeoZ4s0cJJS4e2XS
TKL7AzAsWP6KtCYQZFM7jPC+pWuQKVB6usGRgtAEm76zHTTTsJjzl6Fs+DbKxZlIP/KCOYbGEzNJ
muc27nfLhKN/40A9nbaVVZvlYE9WKg+miCL3MFiMw4Tm2dmoSQ8/kcN+ex9Uaro4iHLUt2KeXCJo
yLrhxHTcyi6KQNHg4BoZBFRQFRCZieHCSzW7EeqmjpIba6mEyhfgGiLYhK0brBNmsg5fdWCyyT6y
FhiKLza8o773AvzmRyG81n+RDJvtjd2Naj1WbU/GmNtOjX9c7E5GJ26LiYF4cYOaDhn9MCwawb7U
tUGqb22lwtcGWyR5U0Chsu/BjI06Z9z+/whqYU/Dj91drQ71ZtJDCVkfvKyx/6FMnh/HbAIqrQrI
LhgfHPtp0dAMknmCGnPuWhH+Q8fAli7w7CLchsgeozNpI2v4paGHJmOEBGqAYkj1UFfFQ9h5xt4Z
bmKLvggznIOsd7tUeXheo5gsZEor5g2yy4H6wXxPauIlOQyISHb20mbfeXUBrp0qkDiUD1PzO4eI
ojemG9CQGB+e887JGkYDgzcCSGwqPTx2cEOoKGtDSVzown/lb0qvs2+DhePOjm0wcylhTjKK2vG5
QCp4kitb/htEzX7A/p5fWu182JpVbzLAb3xcpxnuCll4euMDcdnp1l6x41vuOQIymHFQByjdmyh1
3vGjDvJ5GW0fQBVz8K3g3GUNYonHELqQjfO5DhiEtdaTgwb9IpmnltuaQd9eWZJAwlvuQ9cg2tpV
jMlPyCVySCNzHR+QjbHXd2NZf6y1wd9au0RGHSYzW+WlW1yESsaBGDbomO/CpOnq7KClacWeK12r
EmXsih2pleK/UuOJyuuZG6ltm1s1FX3eWDEPfAb9AKKNXarLplUhdapKsSmmFpZZUy9fgVt3gHdX
nCo25pSzJ9zXjFH3Lq2jG7XKOGeUU1Ab2jr+gB/zF9aRB4bVTE/oDXn/5bjyEjC39R9nmqgXsMEz
Bx4T1T2ix+xtsAbvUEY8huW05ORc1IUDQz+nDfCVW91DMUDrtMTDf8ofynOj7IC1a4lUcxcXZX2J
RVoe+0oGb21UcQeyyMZ31EEK3kwaxzhqwSiXG+6EcFf4yJIBD6XxRg+xAJqGgeiQjyRSowTHNzes
HTHg5dSG94WDxxmkBuI1g1mGTQqUEtdbd37qcZMCM3goyjx4zBG+XSKHqCGm09CLQkamaC2V/hmp
NsaEum15NasLBolKPPa+W8arLiUvf9h2dgWjqZbLgkGZOlQ8AvYe5Xra8u1p7o6l1xB4GlXO3W4Q
YzGfWOfaaWKqegA8S2WBD4Z348prTdwio+VS7U2Yj3YSelqV3+Vi2CP41syRKwFvARSoiSh8LVBG
obdRBjYZ2uggB95B4BsIAtRjJyC9PkPq2W49vXccXr+E5qNePnpb5c3WWfuoe5ytbJguzFowdgQ4
9jye/RhlwyZLsaQeMuvGueQkgFqlGKS420pMKAIY+sTIKG0vPnjKVDeGLSk/XC+Z/wCd4rZGG/L/
4gxHGewAtdwCgDhBSEFENA/2Q6SkkexZnxN0i16iBlQWk4NGzz1yJLuNbUjLY2hGml1fo5ExSxDy
xzt0n7c5MnKlbZHXeuE2qp2R8RXEMxTmCKaTRmThFZoWmzT+8/JdNy3H2RLF6stNWfNt4R7F3CB4
eNVLj8+Wn3cmmnM3o93F74UdGVsqflnQIVHYj3vklt4VGlnMag7lRobOT6rikJeUPDvObFaUcsjj
CGJuirI+5D7iNSePGapnbiZYjDnooMRrhLcc8QZNZts18+Ae8KiK+OCCODq1MYAXhB25MYxOtJYX
3BFaH4aSHcvO6RVpFHHQKzApkdU/euMtHyMiff6tthRKvgHbyIv2StiyIAWRBUsTFQsnibLtAzEy
TBJ5ksicLUgkdu86shUFVq6my39BdYBhbqIl/bLBmCE3GXShExlXFdsnN+1ebUIJf9elB6BNrhP3
PYLdlgY/9JzbZzNR+LZmA94fqs4KR10HBfesl74gRZAAPnffLit5QbQiHh2ToHLjdSWPbg9oclgT
FLG0iMiTKQNJ9zVrArdbwOdz5TQfFWCLf4If9qth7BvdN4u05jsOTezRpMJ5GO5osJ55vfGzhnMX
sbOKiXuhIogLi6Ca4MYHQLnwHKN1hj6XstfhebLL06TBYW1Nv8SfViossQ3lzTOEkrXxYZsunWDV
0KtP5KWA2qgQ7P1IS0EQjkCNQLR1Fw97D40Tgk83WloUGGMfMW+in9kNrQevSVSgojZjVMHQMFrk
5V3PcMRn8N36xZGNm2WffBGg4DOpqoEaGhNFu1kNPELwSIJxy4qrddnb1P2LL5HI39yjkw0sj8OP
M8VFVNzIhvbWocaPEtZZnDiV4xCik+FzDOBPk4e743toS8g0qfJOiFfc7OpFSOseWbX3BGz4rT9/
+o7b6j2wTzEeyioS8RbxSOCzl0WORfhW1H/nXCR9AiogvI1cCdrb5uiOr3NREQyJh2/wD1lgTf6O
Irxz/xTg+e1Xh5bLghAdFjHmBZ7PBCFKVV5GZIDgkCiEz2Vgdb+zO9xQ5vXcHCgEs+sYYhjZqdbB
Vw6ZZo4uduAUUQ2T2lRwGnzTLLtgbuHNhugBWc4PN5UqFWnwD+YwyzwqBz86L7VI/83+KMmkqtzi
d8kddakJr2aUAuWF3331qpT8UOSUSIJitEAdW1WWLHDGPpHhtT1jXAHzCKsrcrU8syxIGWHxzczA
GCa1Cp1SqoNznSHNwlChliv/LHyOEd6q3eqipNvnDKLFFlN9/8MidrYSShXtJ6OV9+MjY9syZ5M+
NEBYncmnm+xRJd2LLKr9DyvFxHNaSsmAx+sMAe/QIMdyO6dyvJgJh3+yIDtpdoyYlN5mOP1e0ETQ
/coOQp+V+95btfjLXYdGvwcjq8InSM1E05C9oYfTQm3KQduxbAGlhawQ6uSYH0kr6P/ZYyt/rL6g
Fp56ZJQngcHYOfrc1q8L6Mp/YIpS/dQIjLIbJer1YaSIeex66T80mWIdkXKYArOZWus5W1RrXepe
V985yfD/eUNGAJhWiGMZDChiGcj/9BL4/QGSPNMTKBl3FlQ1Y7s/N/Egr6tVyIeAheJfuEbOLxr1
5inKFsRpErPfQYQ3aq2duSSIsbCCBNeRNYL3r7iBteIwGFmjuSX1muc4FLO4QN13glsGuaV09p4r
DeB8VzYBijVleaw2OwXi6wo7U6ikQ2z4o2z6coIobPXmEDoWbgnHKPp9F/Usc2THFOimOYtf8GGT
1uU7MsMqjl8VCkmBtg6zsLHDJFzynLUqboRB1fF3qouOGQpcpdVdKOk0n1CzqtkXKggeAqv3/sDI
fCnb5RUQ41NVyPnJmhfCG7rZuaAtg/XT5dkjftnloeORKkBbz+WpQoh7CoRBcoFaOT/1pg/23DLl
ETG2vpLws7ywzV93dHjEVM6h9YWA0b4jpJfzWYzBTvVkdknAU3sn6pf3LBhep8ab0C1IuXVzN7yb
sQ7dB02P7rmMrHMTzXZi9/7nyoOyS/3hqgHWJA3gPbQJJNuh5GlYzjJ5ZB+rMdHEYW4+MCq8s7CP
fiusTs/WAKmA+r445igpyX2u4i8VgErKHMPiTDG83aRtVXGqjv1+ib3gyweq9G7lzY1eNYr6qXFC
+96d8nSLnOsrjQinARcZKiSrCgIEoxB9we70unLjbwbcAdC1rC7BrCFJNZyL39aGLrcso3UuiUt5
riWEBrvqlifEg6RjdBaJQlHU3aHDru/KcpQ/SmXAP2Qtjx2ZgI+WGdf3gJcyoY0NcQj56xct+3Li
/sTakIMdfZ8LnIvM9f3/QmUPdzCVbrDLLv2VVPJJFq3dXawjfRG4kTDM980REdf4NiIRY7Hb68dY
h3TXHbRIyw6H146oODAaOE5A6yz8Xc2PzMN4O3S1+GMjmtxGfiBOMLjdo2cG9y2VWfDfiMft0AnS
gZAgOE/C6cs/vi/1h+tH9PeixX0sWGKrzqqu5ITpw6ptDA24pHcWSJRAaXlwavUf4SvNDowEQ7yK
kcSdMXDB0xZltG9cj2kvEq5DCjcB+4vXE89DvNFhqRDHUqqgDXORoSWmLJ37SpviDSZQhViawhFN
ybgfnWA4+kEz3YN0hek7BgwAyCJikBgzXcTdx+6CsckJ+sGC8EVOESueOdpQLsdP3CxBDdd6CR8m
L7qOOEvuy3zVAadyP52EbVXf6HFf8I+oT3fEhxPnIzLZdj6Rz5S+tWW8txiiffq0Q3dLX4tDiyAC
gynTWvxz/ZEH6Am38EfRczk7lTX+wwaIZ5WesfLm/okz7jNs1uK99L0pAU7LKErAgGqIWITS3DNd
Z8b1NheQ6/MG9w/Vv38QnuZcgDCIW9XtQ3ebkp70UoGRMoA06p3TxtURdLB+InsMJ2g9hacVb9C+
coYTZjsb1YiKZULqN03b0Pt/FjQhn/wUE4kL1lVhzfu0SloGxBPNhWA4Umo8NDVA/EbMRA1Rz0cl
cu/og2Ij3htSIUvmhrFNNq2/tZMvSP8Hs18djY1qGt8dy0Y1TppswDY2g4yQTiNzShoBrrepWK4B
0eBE4FrZe9DpdLsQ2fdampxA0NXX4Q8UlOmxdNlCbppuxaKAJ46JPDpR8ZP1vZ8E8Jycja8GCe0/
c9XXqurnXPlgBfrgooGNIrWpScjg31HiGdP2loDW4V3mjbnymwQb7uvw4OB6Z8Dsm7+2Z8cf4YQQ
Mp+h3Wvt195uzRDzZ1DE4P4imkmaNXNe3UVj4vAFJk/REHtKEPaLI1tU2BKG3IqQM5R/6EHUIRL1
nPzP0Zktt4psQfSLiKAYCniVBJosy5ZnvxC2j808QzF8fS/6pW9H3OjTblkUu3JnrsyXHDYeRvP6
KCOA5XmNW8GqUGAlLoYGOOY1t3XWoV21fOgTPSBTiCGfZaFxZj3b+9ZIK6EwMFw40NaPTei9jzZQ
/57b0y2J3OQP0RP/RJ1w/9ezKg2cRDo7EgZkPZgJQzTXuv82HERrJl76bVDmafBpHFB/lYnVqGNQ
JRwgCIrSL4QJol7g9zbNyY3x3WTS4+6H8r1tQ685RGPx/4WUTAZ3ordk0NU7MT9mdxZW1YnTOP7M
I2mc21b96gp3Any0z8QS5rkxqMYeKQYIQqBzW9EbCsJHGd2zwiIKarIz3+HWItef63Og9315T1YF
/ETWskjpYvKiVSrLhqg0qznwes1Xn6bWJXVVeBX2lGIR1OKtPtivoGCjVwQYVtA43q6alicfI9LC
4yRakoQFjPgGFuWF2oErrQXmQ64csW/nKXkwNaHejBwzbp+JfsWSrqhXrXbPjZu2e88D2ssgaJL3
AilxT7CE5K8c1BaNp3quLB03bDY2fuWFxhaukwrQ2+RDwjPBtBxTg4hlm/Tc4nR/WQgEDJvPaN7Y
zoQEyZU4NAiDOyPvw9uSu6AaItrx8CmGF+VQL8x1mnYkjF7mFxkwYjXT1DEmWgOnFenMM5QVqDe4
NKZXUGpVtJMeN86NrbNq6yPTupvnpL6QXmSXLyJjtyC632tRLe6gTHbnaXKbE1mK5s1puUBK4TQ+
SvD82UbxI5BInLSR+wAe91O37BofKmLdpjCI6Mi4NG4h2Iugt+fubBo1bx9eg4GUg3kUc35bw8E+
RVYQ6jNDY3fSj/vZ4wMZnXxotvUYcTNz7c7bKBxg14Q45Unhb3hy7F689H0rocbrIA79kLRnvykl
F+CzTG15cLtSPzK6i8M0tw09GVzvj9yZdMaOyviQixkeM5L+p2bh6uOxZti1oVT+gKFDYFNu28e5
KvpDmUzTG4n98uD2JVA3PlgHwiAL0aepqZeL17JS1yctPrdeZT6nhstP63aph6zEL3gFagxXrc20
babFz1MC65DaAMCgEl6StR11CiKUgjE7EdjC9upGLPUtpEjQrFb81XRhtRNjGL4rvb8HH2Y/GsnK
MSucMDybnYyveTUUL6TWsMHmwEy9gf5ZVrZD9VmmiDRsG/WfzKBcpeyrYdc6TQ4RuqLnQhvCG5Ue
bBShHn9Tu219QXTZj1xcSfHA27gTopj3JZwSLopYpEu0x8HcdTM1bqe0Y0+1Ivd3SZiY8Y79EdWN
WDUxMGrVjA07NKyELXSx+HreR/twQgjlm5Nuy1SYM75L3iphw1xgLrL6iWPV7+2pd177SSU/2IPx
V4D02tkEyf/mUmAD4MxoNz11wfvEMd/6kXDrxpvtcdyRNs9vyCQZvHBb154MkigfQ6kUDglbCwNZ
2eF9MsoYnzfXBJ9y49e4b3oqM6T1gL8J8hgneMbEN5W0BFhkMVIqNojlsKF5DylSeOZKihfO7KMd
7kQ3aAtb20eFEH9eOoL5WIHrNAHEzOah/WxR704IyGiesC+30AXDGaAFjdxJMfW0AdPRw9owH5hc
x/ZGWGZ5BKamcbufHZS9PFfHBPIQE93s0OVQuzuaBUMcnNHwZZuFHlRmXd6qRHoJbxA93kVCsPiN
XOoOqrBiPGiTGCqzJ4/UXHv3Tdq3Xz2vorsxd5wXIljDbo56lgJcvG0anky+CE27ZN4GMbnahqjX
X1lNezyrqOlOICYfEvIltzSmI3Fnmnr5kbJW/SFVGQcUYLJmy/T+oavBMBhZnPzUhokLShvW8qzQ
OmPXS+8Xb6K0ctas1xLv667qiyGIPOGs9r/afcPQ0b6wmgyPplmEr3Mz3FfV0p/6FIh/SenNd8TF
2SfpwbExd8YmBpqxglIEqB2XFmiRaf0Ja2T363RqCPjnwmfN1bkONza1cwNs/ROMZTswuOuT7nLm
OxmK6VhGvLfHgrUNEqTR3yfMRTXlsSuNSxX/xrkc7ksIfhfbJj2G2ROquj4RMcyL9IeNP6d7Emsr
R1c1X8NEiSyC3mkClrUB+Rz9omRlV64B9cc8KZppGiXKl0UZr4TpUC86uge3dc+w7dXOcPWgHWdr
MrxEHLLsN6XhsyOU74xULdjy1C5omyrkPVsORXQzatXcp02vANRPTbGhf218BKGoAh5RneIFzT2h
rHv93kFpwszwf56tMZbuNrmROvUgR7oTLYnDgX6Z4tLCAd3IkWvWBjBuD4UsLzXO3ST6yOyBQmSC
aHKTR1MeJGPEDRNJ+NXu2pIAbcqeFkrrLQPduadyzIUMpdM/SihkwnwK90gRtyAzsjFAz/3fPUGS
w1T04GJtJU/G5MClHP9QEYfhAZehN93oOxnkHRaibEerRPgEZUMw6UNMqsDwr71k7TYHKh200myp
hXDXQhY3pQ9aGN0/IJzJlZ4sO/lUs8vXbeKewPP/0hkJP1Jr9u+sQ7JdzoeVb63FlX5q81qMkJnf
XMCmFIROUbUZNcmo22PrRlYarRpNQZiHSZb1fvJE9x3zUv9/d+J+4hG0KFAHHskRMvgLIZfiuGhN
m6DWeiyt2M9Q/8h8U2d+y77xMSRp9BO2sFCzJpQw8QrrL7KHFkEGSfyOU8fTNjZPDomVrjk6ZOxl
0E7OJ9hSSPPVbFI2BFLmYFKvxzcqZmxj10A4rp51bQGtCmlSAkP+BZ5Si0taE57YAgBqzwtdOU9j
DxaCvFl89pKp+Y3btruFXpkRyW3aj4RT6USaVu0iilqfqP9Ijx6h3jtWqP1ek8xDSWFjxJwtrfRd
o08Oud62he9ZdXsTmlxetSKS5znTbBdjHs5BzA0F7jykFMmvpNMDOPHxrp/s5GQaBf6yaepvuEL1
o4cS/Z41qeETpstQtsvOvs9TrcfYyWQmH2pTa94TFpUcWkgodWjNxEmWOjlMWC8/uiiav6WRLw+N
22fXuV5szgR6LdxGF1fRSXqiVVG+WdSp7vrQ+gffqqOXAqRpV3TalzZSfjOZKjk4sMRW03750U0G
+v3aUREWsUS6suPvDOMHm4DSOEsKHTejMhOy+CTO4HVEDkgz8BUPYYxjagM2Uh4jJU1wPmX6uAK4
NiqmVkqOfLNTUYPXIGbVMWsauftAfrp/Jq7cXkruePR5ZkE9YuMdzANYGHO/4HVANLLmCw2U6mvp
Ug12xILan3qKyAV+07LsGKUQGSOC5pNbHnVeZuT9vTA2L0ONJUpH/MfGmctXxa3J24BTeyMUQZpa
I23yEYa1uievPD4ucdQfS15tJWlYSkMsSarchKWBwxesA0uX0fXpZ1iCoZD5PvHC8QWISn+m9Lq4
ibV/BBSHheWV5S6bREBSaGqd8G6ajbsDbjPWxJSUwM0uSCtTMcPNm7i1SvuAylP7k0FqnIJy6OkK
xI8szhK/twgMjXU7fANG6ZZF3n6ooSTzzrbekWpTAtCJGkGCujOlE5bh3s3j5ADSmBIb9b1Lhh8A
GsLAGiZjPne8eH5bJbh4vElSgLFmSAILl9RbudLuHxGchfTBwxkn/GbsgJChC5vaP9vWPT9hRHpm
14jy1BcO278kpaztm9Di+IgCHokgrsam3o64T6azGXd4eqmsi9IHnDcGDUrcb35MKXRzW+QsUi54
/rsK8HCcfqBE4nmijDReNsR9MDSLbLKLbVHzYSC4yfxBJS2RizktTEJr2QgPEWEcCz7PMb5kKobw
KXtcDvtl0i4qX/EyuGQxmLW82ehhcrKnzLN61CyRFOxmMpXGdPLE+BgKr40eR9xINxhKGCTiTCMK
DZ/FhxzI0O+YZnmosXYwoeSl2+HPEy3rPQ9M0rHQxMrPdLzll+ACuSF36cdTqxaxnGBZ1s+AmAHC
tSyrgSdU6ySWOiJ0H4C8svklRcXb0ophDQEpyzR+2/ZIftLjdoX2VZJlPBsEXXkYkr6gwsiN+vyg
gIKBv5+AgpEArcG+QWjX96PsCKikZfY+YlJlLCQ0J1dPMp1wqqq985K0/FYS3ViA9MH93ULiM5DO
2N7joOUK7BQeO09lxZA+Gg22hT/Nrv6bdRpVKGSl9HMCEoC7ZlUDp+Q/kqRNl8wCPl5h26dxHBzn
nqROzXNfC4qUdc3RzrNQRegbUpTFrgWNUp8L4TkHKtn05jhmORQ8Z0rE10o3ZfpVbfVn2qMTFJIq
jE3KfuGZ1Wu3UEUDNSFoqFAbz4nQrT9dDVxd8titL0AgrCsdLc5bxGHOFRYd9LkLuST5Ausxtb7A
yvZ2UQGz8Xi7Qu7UPoCd6kf4tAqh1SgqN8B0KVzfKVio7pC9cGTQc7Qfm3x8MtBbf7Q+e6EmGHxL
5KGlkmUn0WBBTlHzF2jhE6ZbPNlhZszYapvpCdKKe+ZKw+ARcTV/wzxPgQP1qKhqYObDTPkeMM5N
bphv3BwRGFSh7Zm0vdeknf5mM00CulO47MkBbd0qvEODzZ5RgpgD6ncfP+K7oHoVB0L8aw74OngY
AFfL75nj+g2o08kmRrqZqNquzPGBRodtaZMQBw73QEjy5q5xRY8hktztm+xsvIvT2NJpDhfXL/BZ
7cQgie3BPKRuMTICHFSEXGWdHoyuy7GEuMPeoBQRLKVs7sm0OA91jwS/DWnlAl0wjwE5k3cMjuMF
3Vo/p1HtHHXbFe9W34cnOHk0XLmaV30sdeNdMrV6pULrOR8wtg+6l/ybudjvdTLW5GpBjVQYbHKP
hbSlNkbm3rmTMV0ExMFtXukScigJNjwN8XPDwszeWD3+UBiIN+Rl8Yog6F7Q66qfKBTqwa3WISW8
gB0CYImDwz07uaivTABuu45Sy6FfnfoZU+lkCPcxhv4KJgpuQiEcrCttXRCrXyxoFTmwKyDRb4Xb
/nns1QPANuHnDEbpN6SLm5uxsh5soIZBFtbTxnS1A9swZO/C5YWtE865G6QgciY7XjxJWb1Emv04
MGIeBWyVoKUn8h6oQ8Y6lSOKPdchykiVdF6oBaUR15sUwbrdTUDlL6WyizOXWTQ498aOMMFb0cgz
lOCQMGysx8yF45NY8tnauC384nykyLTkxPFRlNk54NTbYzDhusjuCr1jwJE42x8tqYhNP5ivLrsl
n7VOsSG+fnVqL7zXJuOSEprbDGSuA0BJfFRd3u/mxVHBPHn1DiW49BcNjuhgd/U3CL8+wM7aB51l
vcUzcUhK2bfM8YAlwRczwbJY8HTHvcNbKk+2wn7cCiq02hC/nWpJPRvKe84jmHHUCEOEkd8L8Ueg
jqo0zw5G6mMZx/KNlfjZXjCKizZJaEi20VQH8THP6p/RZJcOBkLXKMNEQtWbsxkW6d505BG3qrWT
rl2h6YTxAWty7kdtjIpY2XNQ9a3xgOTvnu1kPgPVQ2sOx2eAOhaz0OKr2JrP+Cw/YzE4xG5a4Ni4
lQM8T19AIFmwRfRJYuMEF0HJ12ovjAiGLkY0Pgw6WkpO5TunhH6ijQNXz1Q7u3ayBBk7c7aajROX
zYfAcxyMTQUduBlxDZ+p6XTkVjm8G3gygLIKsZlcLLwseOw9TCTjsVm9DYyvjLNzbvmdAjwxrpw8
jidc1G0l7xu8n/jRRbzT6cNFVqOnnGl1J0hB44Y3+gNhMaxpo1CbWOW/hcnXp3cX7dYyBZ5cve0O
wFzGbesm1V1o9i8eu8enqDWRmlIsjore0S4097VjTt9Ct7lOWO6dgwLGHQxkEIiLNoC5BlSLsN4B
6lF230GN2de99q2AF2+o1eoxCZO1cKXsaMrgKDo4Set8Uy+ISyTLx4oqemKvumL/lHtC3WMguxBY
pmfc1tniuHNZ+aY1h8fc0bjtMjknp7gckDcABOxHRxesMAgxFJQAQI5MG/praSqwyNlSnZ0K6g41
+UGqu+8xpuU2PA1HDFzGsWNuYHv1BEhFct9AHAoASzW7xquTl1ho38Dah/HkJhroTNLRf9iNdXAy
cKv3eP4rfNMJJd9aOdnB0lJei3A6Tkfmat6DlTmcodloh9QZ6ge6WNIPLvT4o5LG4rNEb0vquXqg
CsK5M0wVePOPVSUWGlFLPnYFjAGiWMgeVsQUpTTkUXnoFqk+ZA9ubtobzzW0G68bjCvjV4PxJt1P
CIQfltnLf2pw8c6IaJ63Ko0648j6l2t98jF0VniVvJXO6IoBZgL3QsrhzjYdulbT0oqGHTuDt1Jh
xOcNC56q55qQ0PlTTDk27GogQsp3nyXZv6RzcJR7Tbbjb7yTHi/1fBZLGb0lGr3Vbmg4WwQ6l14g
+TWb828zKvXYxNSYW8BIkAzyb90N8X3Ey51Lg8G1qfF66VFx1xRNy1bUyDAvZ7pfUNezXXB+5Bvb
dutgHgf3hbUwaY584Eo50GCyT42Wt1LjeHfuumQfEtRH2pWAckSRLs711PICrO3imf0KnbM81pOl
V3A74uyF6xUHEhs3omwc/1aFHJDa7JjAjsrCubLDv0br2AgeLr9ky9CczLI3Akz51RPV3CFF19Qy
7Qyd8nYZEbAsGNc+8VPRVj70L62GKa4oXUm3XwUvqXaYpXS2zI230kbYPt8moU76ML25TRR4PRar
knDNMpkT3PWyZgttFP8ic65ruj00iCsOIyEq9qVPUuc1Wyhumeb0qtuSV1bT2qdyDIO8zb47LQdx
A+XfAyUoZ36ZpMwINkX/Om0ZziR64C6NnNdwXdS95XkmMn3S7ue4X3+GLrpKI15fftK07zQ36vaR
SLpnXqWzr48VIBCr6PN3R0r5o08i/cFfBlElTiqfjrrqL3TChyQhDOMPQ//emctVyRRxYWKLte0p
BogX2d2kUe+HHm6J035HeJG3rKpSAlOTfhjtUt2xHFsLpFegS8a6ZoyVb2Nl3PIK+WaCO4EknY7V
wkFjEcs+Gu1MZmTqo2TTtZSwDaoufCTYcm8PukuObFj3HfULW6An2WYhiZCoO2d6mb10C3uYwVEU
eKKSKjaHVfZSmZyrjhYRdYX8exhcbw+O/RetewFl3fk5zLFzkuGvTIB7H3lMrEulxftpJv01mmWY
7jpE8F1bGhCtk2HUWAOz17DrlxYvzoa9OVgVwdA76QWQTpvensxau9Tzxb4nYTfqXJuhQofdh1er
AxiOgu1KUYGa8R6ylDiWE+LAIMxDL5czJ0ea89Iz41e0nzBN3KnyHSsPNuzhWaOqTEIXqUkdYVFA
RV9gm+wjp3IZvMtO0dQGYVSDuLcfRuyG5Zgd9K4RQeNYxaMiL+hXyaoVpgUNUF3OMFzIa2SlB0GA
j2jp1H3h32/2pqXNAW1/DN+GA6tvGOqLWuKbC52GkQSicwHPuV5lcEPY1TcZ5eSny7onHiBBa2c+
PZcWhne2rPYP13QaGkxi1besztuLQRaRllGkY8MdPlvbJuyyUSK5xaOBi1p60apuMkRlADehayPU
yKS+83p1xUP4WAtMzzOthRuYJd+eKqszGJrK7+eYaVGtreMZi+Nzq9XNsZeJt5siEohOydyWRN9z
0fJytCYrwKjxHIvyWtctr1Kk0QkIR+QcRsah28A2k5zQhAuZPVQ+Ju6+U472RNxxFW/ZUxsYdNdn
X7yaK54u9RhzsGjmB82OHxfWOzhxsmoX4Z1+1ML+Ic+g7DJU6D5aje7XbpP+0/ERcMzw4Pa2l+0n
BCyfE6SF2IRFyafm0qaBXhsek2FQ1PyQ2thg+k0jnERraV8ik/faJrNChdda6t2co5lVJhiAQPFz
1rXlBARKuOlFYHi5AAPf3rWJVR7aNIbgFMKYke5f2MV3Fl5qyKfsZzL3i+uAPC7QR/bGaNoXh6N9
r6UkgCe+F2XIyxGCifDx7HKlRSztx6AO3fHZtaNql9hu+kz3walhm3Mxncb8JVfDqm5Iw3eTqO6K
2oMBVw+uz07tNXL1gZQtlyKX7M084dapFhR1b5xH1l+4gXf6OnTstJCplWA+VdqRF51AEN97mjWi
ssOCyUyqEk4LuehLDj//5CygE/nm1s6nVzjdrdXM+xqaASsupPkjjn/8ibHXJ+fYhchvMHBs8LSn
1yVjbzIMtAqkPB0vYVsk26kW3fvCig75gwJuqDTJKRmiSB4LG5dqhR7CLI8mBj4aUB/sHq6bRh6b
e5JV+Y5nrdoDOmhJtMD1s6iaA8/sYFZm7qQxCQgpH8o0aVcYdnwydq69M4UCwyc6tsUmeb9SI9nE
GsWpxhNJumTm1Xg2nKl4sqaof1GN3dxXWaQHXbyMz4I2APQ75KJTJ9Ep7GI+54pCncoomA3pB/4D
Yu0xTo5rpsqh2GmHLRAAVhElQx7Qs1TfN3VnBkMnvjKvPNluP/4o7nBnAoCCs5fwy8S2y+z+Yj7o
fJ8VlsRX2DRwAZJ0Cfs97Q4j29UwfMC+PZwjFcn0liPWWMFoowYdpeg49muuzAQ8USE2cd11gtVM
5bw2pCd8i7roBydBkNaWHqc3hsfS4h2QdY+O4/6IIYnRqlpzn8PT8ic540nODM+Gyywn3+LqFSwM
EvvK5bkpBgeC0kSIKKL7B/96s+7r9AkYDqlbDOtWtvxTfdJ8zYXzby47uc9Vm/nsv+MMH2HBs4za
dlhAxzymdqF9unUVUiG15texDxMxdQ36eKEdN1xM82EDXPYf7F7ylQZvm5Wuts1o4Nxzceq3TU+Z
DD88NIx4vddzl69OXRXVZOsJllsRHW1YqHtju3jp0S4TzHJNq7DEzs0dRyYsAtziWLH1YX7rBqMC
MESKisOSmsv8eTBZVZ6ccUyxbbQlX1PoVpgV+5idIAID/TAJn0iAYUc6e8gB3TEvsQhtJQayPc61
lrVmUrSvtMIQ7YUpY9mnAvJBNd472LPY+WqDitd5DOOEIvJaJRjx9OFuwb4MeEU6tr8U4QfT9nKz
yFHrG0LqxgGJSh0H8ArPhJYd4CKYAl8bR8Hpx4pY3HQ1jvss9rBc9vzjut5Ff/AnB9+jCvNEJP6T
5EZ5WDCwr2Y6GmGLtZddm6GJBhBUmtI3ncq6Mb3352yCPIb5CgHPUyK6hrKVfuLxvcTqjkGjHtFq
jfSdnpjuFCsW+FxwW7ClDuswQvbDSYc3yjIdHZLFP+sFNuUxNkTq+GjLYIX9TYaMrKwZu8YG1BR1
WXQ3uqRYENdQTDZoDtmexYOZ+rnAuIGZPxYvRqZe07lEhpxnGDfE/k1Me3bz18UFmE8gpajuhj86
8zWjZ3czxNiMeH52Uzm493ht5KXFqQvEGEhjY7H4nW06lXgf/EvMQQRhMcdswMbXyDBBucKZgyTD
He7YLMuABaTOQlQ55YwnuumXTbKofKX9CHEe9Ni5dAzCB6IhJt08kEnB1VOl0wAAw7w2niaRkNNi
GeTnFLMvZrWgIhz0hi1A6cXxoXcb0tYJhG8r77xdiw6DzZST95PpCjN72FsvYWy88amuCjje3E2k
pXdL6CxvpQW/sOpGLG2tQZ3mkpQPItOV76oZP3Xa3OghZWkfgnVeGy/EX4T+AQtwXeeg7wmC8ZAo
+JesCwZEc95UQD1hsjicvnx75nbntlh4ar1iUkrpK6PxzaOdrynPtJAMlFKGLoulLvPTdRINoRVS
jTG5KC3Y7HckYzeVmTJFeiOtUZDCr3Xq/M2L+9sT5CdQA5mk1+i8wqGU47bsLUygC/Xsfm87Bncn
G+8nfEJYnElaBYZbrs6ZpeQPXOwXMmjUuEtHJh+8SB4JedKvIAixAytn4KfUa2GPQft0eJthgpBY
mPvpnvdv8ziRzJyPRM5NolT8z4zHYObUQAPsqYyxHlJDnHqcrwdE1eKQpj0VIQYlfWzwvB37gYo1
p8Cqa0TpecKecXO9aRfDFd47usn6O9e/l0jbq6alxTKHstiMOfpWbHiP80ivgjNROpLP9dGt6aLC
BKa9R5T5gnxs9ZCnSS6QAxvxWXZDXAe0i4INGSGFltLu9wyh7alYsHpRjVlf3XY2Dm0yrhQHyuI8
QxEjMD12PGl6ZjvlPaSedhtNo9pZUHDxx2pouPloTBQANdjc27EDH9PTqOmuuNX5s6Z3DeQ+Bfbn
voC2skYi3M/KVPbsT+m8FGcd5vmTg1RbnTALoFeotjuqohqBmbZueK96HtsrC90q96cqg/QQz8Uw
BrZciMXu2PuVHbGbwjhP7Xp4N6p5mrLplhq6vTMa9U2oaKq3s8JtiT7E5Fcv9EACPScU20Ywd/BI
RRjZbNADu4mb4aFIPH6Bk27/m3qvPoXodNgakf5aN3/RNJKH0YyOrmMHi0Gnb1oC7xGR3ImN9jRF
aJM55p5Mz7Bb6DlsopA4MGpNK/Kzu9Dvas/5eJdZOdQ34UTNNq/dgrdtOurGFrMCZdzzaLxyrFe/
TAHLW83lcvLbxZme0FrVk7VAH0+JYR8EiuQp1/TXlZDtUy/R+ZFueM/Yn3uiPvGIOdzsO1aUen2S
euMeGSZAXmST42M3R7AzKGl5gKgw52SSm5Q8dBTe2byVsqtmKjGe2QHPJ8gqEuuWW/cHbBajx6oD
A1PKPfXgqDG8CLFAle6d7H0ucvlVUyZ0s5bcfKXZla1AUyh3Y4CG5ilSVAdtWVZFZERCerALJAEP
wAGwydpqX1L+4Lcmr+pgUJaPWkFb4kJQN+BHNBjLlE0ImlM8XE7SCZNbAoztMrpAzNDEIGmBiEyn
IJknAivFaGfb2VHdP7diK985DfITJ1XgSi7ZFd9drUjm2Ac3Afi9IY92AGHX8B3kikdvLY5mamXT
ZAc8Cit04s47nZjIISk8575asg/o4pG/ECcmGuc0p1i290W3PFegqgzFyggoE/U02tL+9hHqoedU
eLHlCO1bWg77xSLXNlIWDUiI2B7Wf9dzWCb5T4EVxPeaocGHlXgLIVYtC4Y2tA46fGc8m3n1tsh0
byXFg4yTv0xyCBDAJ43dp4QTWEPw/qrHZq3FsB0qwhMt3UYxzKR0ALsbwQP1yw4BjYBfV7yqXmbs
ysBvo8NywLZ4mQKNa/9RV2Z2WRRp+w71GeWGRVEdeocOC9kh45bgkHCbnwba3h+oTa740syowEOj
gsTr7TPyDVdnpxj2FWnmuwjA0G8CUwCYMNAn5GSP60duVFdnnr0DW2kDBxYh9GVqnKBz3F+Hwu8z
JUCMHBDW9xw5EFrtlA+BxzhwJmYEHK0LKTBZvddsElxqSBfqZ3plb+12EIfKNV6EN+UVmZa8+Ziw
55DfhSQVB3niGI84yx8pcTBP3YpLCA333q01+x6PINtMFsv01IoMaH0cPsZsKXcUWxrODid9TxPI
YHo+LMj5pRl68R1JTMCGSz5qSCtxrQfBfNNAddYPpdfKnd1WxbXw0mlnkmy6ATS0vWDm/y43nWkq
ONmYnM4sOetX03aaNlAqHp8ylRv3SxrydTWT9EAyMj8xC7IhkQYBceCV616d4ZbVEf3Oo4YnQTZ5
r26jY9dffRtZH8wx/SmLZm1fK5GevbjvJXqHZu2BbIkfRPz4V58FhndE8nzuyosz5ZfRUteKRRJR
eo/I+Jgn+W0phyygz2PtWiH0tPVGacLi1SivpqzqWHDj5S9WCXaaJmm2ChRzVM1vkoADMlqOdYRY
XnjE5dkSlsg5m6UsgcSO4tY2E38Izyzt7fm7SLsmGLmtpFtdp+vetpwwGKeSGjEaPGBzeDQbsvk8
xg0sUNSraplhGbGQPpSTiEIiHb2pHTVOczJgVTPeOqPRJjQYEd41TWkMh7Tnd/G0AC4Cy5lJbsYW
wGkKeyjNVLA2dnSP4lAJHTbuFjSZvQ08ci+6ENvuYnMuNCP8MptSMlRxRTKU1mApfmK2llcACZR9
13wUf7Gz5MchHx2N3Q7HXanTD+KPJOGuLi6yM7QqL+AbmD/Mhf1PkfrzQwELObbBGJIqaDcjT1s6
Ep6epaJRHfxE/uvZhMnIjLCG79GQ/tI6QhDvRT7uO1s7GHaRE98rH03uFjjhiTQg6FDYENUxnhdQ
YawEBEsQITVjb9YNHwrJqSdQ62R26QxCHa0nUFQsNgMse4A0phKHt1RyuizkddGCGjtEwEXyw5SI
Ymq6HqSsUlaHqGJ9gG/a9JZnu+9i6bet032qWi9yuhqKOdmFEybYLYk4HjrMEYN6BaaE2caqBv3O
oUX75KWZ5j3RxiZ9RzTgWEvwKT590cafIAz8KK0oVJsJ69JOYSx4jzuYe5sstsxLE849zWuYvoPU
S5Zwj8O9bNGACrV2DrKlz6Ye/WQyuj554gI4mT5YTOTssnGLXadN6bsdG1lgcouQn9zHx+GoqXpM
A0vvqCKFp4VDTXJqn405aR6rFjwV9OPQ+YR/7xQPMQKm9dTZFnslIA9V/Kh4GVS+F3p1eQW2bXPt
o0d6qE+K8OcUKDvV7FVEi++6hCrHekxS84m9JtEWU4/cbgMJhQ7CLfeQKEhCAsvINBRJI4wZFETX
S35HTtSkzLrUXGb8yZ7ViJhBwS+bKgSMY2E5GYoHrkjsvZWCopXQyezWliKSnXMH2zj1MrXnWRoi
f5pAt2j7PnFGPdwI1VToIbi06MlavtqCdrqzBbzoi4iqEeSlHS1XfJdp67dhF80vjGoE+NHZk/LH
tTr7kaGvcPa55YZEGwcEpK6wu3st1zNB03s2yndyzVV9NWthL3vWAbhbNotAG9zOMayVeoPYNEA+
zEB/hlpIGCwxLN54/3F2Xj1yY+mW/SsX/TzE8Bi6wdx5CB+RPtJKL4SUkui956+fxZ6XypCQQg9Q
qGp0GQbJw2O+b++1C1LAyrUx6nTk82spVXPcMtl7Idj1SDcv1BGrovVN65hYc2Rs1oYlgtxXPxbd
bUQjMb0OwNWipEEYdpzjOtO3ogDHe0NWQn7m8JdYBw5AA9NuMuIb9gWY0VUY8ttXiQu3CnJMB/tx
YLmYKCewWnpelvK1aknMQOcUpdgw60RvbA8VkYpmmT1PddJVrwDunJg3iDweLEG/r/2YxntF+Kx/
IkPMFMcsbIPxmkb7ZJH3y3FrDVw/fC2yunA2g99hYel58NdZZOnhhOYsbyDJKfeABKyRL9h7yTTV
RIfubfbG7zEJHS80QyrrPRp1dD1YLTtUix7qFnhLcoJh096lg8gP5mImKUzSqFZGSYmdgoa9SPuB
5LxQUUsIosydwP9asGMdHmzUx8xhpEurzNBEuRRNvhx3sw4Pk9340fBrxPBcbHIrdKodApyx/Z4a
vRd8j0k5H06mHGRynbZOd+xtKqYkCdXp4kUfajTJRuCfShRH5hlp9njGkAgMsG568rHtbAZqTxBO
yOnnFvGSRP4WMV2MKkL+NVu6i65zPHDxrZlJ8huDScYnhWS8hE4TarpknJX7lAIiGQ6H3IwR+ooq
SFDJqOAc9B7JBFZa47fvspSUyDaerg1E3C0NZyt6NeacSrvOSUe+q5RvIIBVQLRs0r6dm3ic3deu
Qzu8MkZC431K8C9VWVqbfPTNs1uU+dGK7PZbID3bgW8iLYG4El/YlTdDmY0i+LZQ76Y+70h0peJB
vTguoj1FMeL5hj4ww71UGByY2LEbMOOQ7NLWPppt9MzFV2UHnWKnEPeY/kZ69ccyMId3AqK6tzmh
ohlieUu7cQs5nHpoHcC9WWQXwi+PflNJJF1pM6MINyuzOMVgOQCsJkFHsY2gl2yk7QJTGmQQVnk1
y/m76Kx2eCF9Imh28VjEi8wjjMjwqMbIjff1YOqbmqP4fFYCGVwC4cjJV/huLHz/5PIQbdSX1X04
kcWAjozQvpXoDJJ/8pwi0LanV0sNltp+e9UYbacpaAaOe2tC5fcBS0TyS8FhBtIiPDuxD0nWOlXU
tEc0ptJ4BqoGi4Cwjs6F97rwlMN1LWhXc4xrJBDZk5sg0q8oIcUEaqdxgKzA9Isl3FrkcPAUzGBk
CizdY1tXT0kFX8FaBL4vZVcr71ePObi7w29awJO3eswuBs1NpDC3YmpMypmF6aTWySXLdVf4qCbX
dQe96joaOtmTqaDy8Fi67BAOHX3+LYrF9lnVEWC0Mig4vC5Cm6OjITag2AXwQ5CV8872v9mS/Yao
KACuee9JWpdXpUC6d27tRWHYToWES1rT2kTbRxLQbSdSF891hAOctCyipsgQGDOpCtx3vYd6Oc2r
Yy8WYaC5KGl2cemFv0jIEO4t5Uo7u0VuqVGBesKtMAMLKu+UImPLwcwVDyw9Tmi2YqfoeTp3ygtC
Oiu0KzZqhrW6YZOaTNdjywJ7bxY1VS+ERtWVkw3FC/6Oka1SbjSvqSmrbRJlpXhj35YdI3YndJ6t
wAb6gli7eS6xloc0XpS9MWs6knsZ+FC47NA9xlnt/3BA9VND78orMNn+idDm4dqJRAYph1+gSTRu
VI28s8X2EdPfgxRqISdoOIjR7OIvQPFUmMILcHrk8Rwdwx1i+mbc6NACDIiGSiMfU5oGLG7FcBsI
jMJXeeaFS+JF283ula0lDK6hw7vSMhYwvxVWl+4b6AM0iXLHfHbzBdwMBIvSopyjbJvQpczWXjWB
y8dxyTkuZVZZx33lpKTV1Wodsnd+iTrHu+M26euh3O0WmekU3jk0t+RKdqoN92y8G0TEhG5YdzU6
3aPh0pjFaD6iOQR5itYtqCyTloWaXpTQ9osMe/GQdAlt82FJJLhxa1W3NyZZJ/lNSwnGf8/o8DFz
SIf5FB4dwVYHjphUHKk1kdIUOFFqRBsPG2WQskwwfg/GECmWHEQpT8GYOdeO0w5GvCK8xkhvJpMz
D3SqEDD8yLxfrprMcN7YmQrjwTRpk76ZEEX3SJ3Slw5D3fCOKBfyGeu5Ct+clu3JHh17OZzzeAqJ
fxkdtDz2VE6buiQMhNRbR+PRcYoHBah2wlnN2XVjk6DDayuwV1zNWdyj/1qYra+dUcdbDsXlmTHh
99c49eQT2SMkkJscGo4R3VWHnrYVvGGbaqcNCjmPT4tX7l/5cCRxcpbVFgxIRzDSYDhr1Yy5pssk
rdC+tXoOSCcwjJk1r8CpTOihqiBaABIK7/8zhY0AubaiHj/5HgZYM8x+2MLlPysRQW7pZw0KzRdb
6IM/Se8I+r6lxc9nsjWnrgqu1Mh5ep2gs8/u4sqG/UApi71vOlQ2uMNW0saTZgLno3DsxkDhZVkO
njpX4sF1GjS50C89e0uOgz1+9cCT3hqCtyc3VI6Hly5vDZVvSL5q3mBlkxlelWxEFJ6K5ipoK+dE
gSCM1yghlmKBrRlwOtY1jkQBc9JdCVfL6GhpW3jHPI6cZC0NVowVNVjkiKFjD1vsXfM1JeD5LWiE
We+7qbIpvdQTYUDdTJQV3rRhjXhPX+cA8+D8WWEebxJyQ2cMvH5jvKD29I+uUztMhmCr1LmQeTU+
RPg9i3idQifCJ5ZUgWvtRCvK+iELp4HWBSRUTAQWElQGQdWDIVH9kXpsf40gSxKZPMEWMSzr2oH/
4m2QKlsQKuKiEV8r0PL2pqvZNa9j2CQTchUReSkIKicfTsJbelRFKK2y2hTQRTyO0c5gTd0mHhiT
dL/InU5J4eZz4Py1wxQYbIKxs77HuO5vXEbpgWBupyXYby7GszZM6sHV4ANCb3GgABROY429vqYg
bytvrDfWBFcurSs0taiqh+80icLw3S3JG77BJZ1iPJWkA+4khUwfFWbcJO1DqDua6ap183QP+0dY
Z2rk0OsHR+X7sPINagKVn2GNI8Ku7DHLH2wTd+k2LuLiCgFBuu0r0zkEI7LTTVZQf+pGC+aUk4fO
wpwMeMxzfUMQMXvpwBqaZouwTu0opQ9orugEVnBx4i57akc3Sa4T0x0KBO6z+cMLK/GDQg1E38JQ
nuBfBz74teKDsTZzDcgmGFtw4avIzmgtt6l+xsmpN1gmOnBiuXFlYnhmU0dtsDA2ZeqKHCZcmkIC
8UEuoOORuf9tHpth20Pp6DQ4smCG3NnmhjxVgTYXnyL97Q472rOdGqX9zWzC+gZB+Ax0qSz2yBNI
P6GNFCt0P1O3gzI20uwvOuo20AJ1yPOIZbcFMVhzqimbdmdVSNSpWrrDmR1cXDzDbkN1wCrbO3gH
W3Y1pTWxClS9a7vrXKPdnIoRXTnE/2BdkJ6Jhrk0puSB4OjZ3fcdW7Vj02rfOrhFIMqndHEWUXoH
IfNt7KcRJmAOaSpelNNleZpBlGEHd0zZcSaYg+gBVXitHwBoDfjBdO9yGPdCA1YNgdblMJzgKoY1
6Xw5254n2HGcozbSXkCYhWdYW8uOOnqtM6tjw7GmjMN7tyWEcNX1aAkTJNZJgW/OpAVFVAiRlM22
dIb2p06XPnhMeeZUOy6cG46kxF7JtnouosDbR5ZQ1S6QInQRcln6KRsb77HtkvZJ1F74cwSqYH61
gDMsqHdX/EB2OKAyT6z+nk17CJIkHBEkJFY1sJCH4H1q/iuNV1A4NdogfDK6yfhCkWg6e0GsfYIm
XPi2YPsgf1378OQefA7rPyvTo1jEXGA/gcMmDSlNhm66SwGj35Rey80DTVAkruo+C7a6rLQkC7Ui
/6mzw6LeZgJj6FqLdLoyYtqLpJCK/mkM6/CbhwJL7NC4h9m9W5oYSnwPV9aW2jGzmjmyjwhQHz+B
pzSs06TdbmTfkwLmhmtlFTmo74SAFDof9OrMzvNu8LqUJcGuFaFBmU2p7CpDgpsSrUrMJq6TUItt
R27HlSxpQANwI2ObXh7r3hY5oD/eYwry3nCCpM+0pId+W9O9PjqZDeMfINB5lrReThxJ7ewU0Pn8
Hpp1/+KavXuDo8GYKGG4E1nYEkioF4ih/UqqZTWUV3NFTahARMVadRv1dP5ICzbK/gshNwhUEPHM
tMzADPpYLj0T8RiY25kCGdM6hHMXQYwujOpqJD23WNOYpxUUds1AX5CgKuJ8LdeuoQ2jzxtve+H1
d33VOrcyKrJHG5ahf2eMCfm00u9HUpNLp/XEJhdlw77PL71iK6FehqD2q+gQdaX1Emqy6o406Z3m
qWH3guk8laHYeGTIOBylS+i5K3yQA4gZA1S/IFrw4Nc6+m6Fonq2dA3gJu7N9zROvRMymOpXG5nt
dRy5+qpMgyDdS68nIMnDHEG5bsiiH9nULNhWNQc9gTuGfev4NLdum9APPc6GbImvJsus5TWa56Y6
qJ47RrEF2cgLc0xaxehGFTRkaauvum+NIyb7ZnjBk+aZlN05kAJxr3Ed/yxcFv+7TGfUeulKzIX3
w9KNjm/SoYupMEnwXgQJsKQgtPPVyPoiWPs3OfHBYuUBHjv0/Rz1Nxw7UFPjj+eIMMYxCEOCTMuZ
4OCZnebRtmM0scNUeuScT31wrjGaddtuEgko8TlU6g6xi9EhSWXLfxqJzOAaU4xZxlfucNuzPDxI
Z57uiA+2y3vyhtIveR5QUh28wIb4EJURBrTl3QGoRamU42TeNNhfjLOWAC/ygwgIDgHtPtVe+WBo
DwyyEVuA81Y9c44slljgGPy8FXogPRzfKlClOgOnhBWN08GA3lFaI2wvfu/Jh3RKfINVdln/atAR
DNXaakvsYZSjojE4UGsGFy3VvHR+NSGn12bF7IOEkYIcZaQpfAmAypW4y4u53tBXxwNOKWV0njWR
aBDBkY7E19prnDaCFwh0plyxZHn1tUXL6dX2R1AeLYyIlEpJEXDIzyZiUmOYDmAjRl3gcQYAz8nS
shLSQlrsmOI1y+oWbMvUh4F5wzGyRbqX4takia4KneCRwDiCVM7Vs0E1HmcsfStqQ0f2uyMPryns
QyZynBpBPRoE4rnWUdlO0oAPYVcCDRbwif242I7Ln6Bys30wWOVeVRy5fzrWMkg6AjqOjifpTPZl
lL2PsZIxh3sxb3qizp0NOd6MxqGrKLSGHfFr3+cBB+shLTh+3EaGUxZ3UhpdtauRhgVr0ec6PRrN
aNrYr3Vu3SRBgmCSND6MJ2T2HEbGP1hMNdjmT40kP93jZGPajDnaX9lDAEU3StLqDmw1S7mflONN
QcfA9FZ1G1T2U4rhUj/iXsjSYIX4ydgibUNGWEKyQvDnDa90AmExRJ6JTJ6KUYCWozTkTcrW+1mw
B8ke5jiPHm0qtpzdqBu/E9TB1s7VQf0gmjouNmQruFc53/UX7I4zzGT8u1sOZBSL6GWKMVlZHD1G
SOpFZl9FRcDfgHIPW5DUBRdQZ2PU5S3ttQj2aTiryn6xhTMdQBNo3LI5IYUU89Sqc2IIv3lSHRtV
JsZdwxkICYdQ1nhXMJ/SEaWlkM2bsXECG9WLp54iUIAooiIvT08RvfO1hzC5KzdDFsv6BjVtlH3J
Q9SzX7Vt9x0hhoje17bftMM6iUzDvw8NDEJ01jU7BPywhbTfCpAejrEK4I/JV0xANMkQdXnJEfFR
eSNHDdSGXoP1zSMhzseSRPIxIT/MRvbemCleZJxyKN7fGMJP/J9eQd0KVhmTMljdryVv1D7wWdUt
yQWZKaob1ZCE/NJbFMB3cSdLgQnTdJwt7Sicc0E7zFtcCGQPO/ShwL20enau3QnyAXiK2bnJyVhx
aANNlD68bUo9h/4NYMsn6l0h+jX6oGxCXCz5OKEUh6gCE4STdKfYRTJ0ZEKb7TNx3lUAHMXwG/bM
JX3ElNg+dZfOKl+XvkDSyIYxzN3nhioVJ/Uyc8YflM+RsXLynFAtUG4sE8qQRGKN/U/lcYdroSNq
FN7YNU9JGuZ6nVENepuYi2mHGnaYsQObxqeGzfV9OvcGX1ZYvcLR0YeqFN18XVk9x9II3OvOBrsQ
PGthjhQzZpHYPzhjaMxrtLfkYxpW7utMREQQ7KScgXiMzP5gPxyRwMXSfvyUF0Xg33V49HdEZgBM
b5L5sRPQ95aM5j7onvWYinDr9RPsVCLLqrx9YNmJETxnWV68yirg88QFE35hinHfmmlwKLikM1G0
5JDre2FYnokZoep7KmrpjGAi0/ph4nxgHluiMb4WbudGrwiMIJiNVp2QIO366twXvsQnVCUcicJB
v0mC6k/4kPHUsl+1gqcWXpf7QDgppy2+HO/b1I/93lMCk/JYZle1WCT3FEnTVzaw04HyLy5KV9nt
lrBmUImA/VtIYMgGppvMmupXjBLR+Ji46TDVq6KX/JNLhZSiI1vb95Ze9qLct0m9glEDOakrMdbl
We1sZ07MGF4CzoLrufVU9NMHOHk9TiQ1nkTsFfTqktYu97Kb2YBC5Sv3YdTFNGXqCr6LZNOKjZau
Fzm+o63X+dC4t8RDs+XGAUJnNyky9wst5/Kh07KHsEFQWdNvefyGeZ17zlB/EfB9jOcBk7ixnnF8
rUsmaX0UjqjhfxWO0ZPHoPrwh8P+ND3WPbwISR6Gc00xu68PCoNyvwEyl6GN8pqkvHM9d8ANx0nL
sH5Rf7IwdhuQFspzima62ArHwY8IFhNCNvbigfaqZaTBvTKgu5nRSNbD1pibyj0HcY2llD2Mv6bF
CfgDdBfYqgjPnLHl9znlTTmYBfpjl5mZPAXohIXPsX7jz5b7PtNSIqqZr+A5ALuBziKBu4yfwiA4
k12hTNfNnA3ehjORVN+9HAPvGnYyXWK4P+bEZhhtPr0mCAbAhXACUi6gRfaoWoOYioouKNxHmzbl
ILOtBaaro6fkcA4AxoXmRIYLo9YxW6woVHaD3aAwafcATNVa0Y17QiNvJruY3cnSITcn91sOcBas
VSirfEdT2sfAShTsaRyK/Dlr65qGR9xNAcrKBdvJ6RZF3y5kg4rDtwOqAlIvSL92zGDjnZt4MrkS
cRe1zc6cSsd4LcFuOV/KzoPL2AasOyeoW6jzKsH/pohH+fQJwkHKxpjN850cOzOZV1oh4/ppmnbM
c2Ni8QASw2WbD8j5WxcQC6/4rQSAPb/iFrADSDpxFnaPBamBj/Rux4AIBTf4BWC7Sx6qytXgvVEq
7FODZ8iu2EHvRJin5X0l70mQQaCi6dvUkm8cpgFdVmyhauVOARpsxww4QtCgWLhJQRDflF1Q/Ex9
16MAICz+jN3A3tluT61paX9PJ+TdVv1aR6P/kxaeW3wbWCgIjUTXzfbI8Ov6KQfNADmeGuDZtypK
AwmAINYP6c7fEiMsMcWxscPYRyY5mTUlk47VIUu9sUdzOKSzWV7V4eC3T4h9RnVeIAH1vpUtyIJN
2VUTaSKdzzyiQxzzj8QVZeEjLSbJNc0Ez6kySKvZE1Zh/ySZiINo7LYhraW421We69xVuk+O0kmq
bSVi87uDrQ8vPcp85Gjk2lTX9izJqaIshkBr5pPc4VMwTURU0bwXRc4hqOPbcEdlUN7RPiUVCk4A
NUxrfqgNZFYbnVnDWx5ko7dPCK6cYDf5HpkJKqYasQbJnhNFyOQBngGKvy/H+S2nCYZQVORzPGGD
YG1f05OyF/glO4xVLy23fKJB587HAANowqFnckGuMS9Wh9Dqa1pHU3lDOzKvseRYuXrvQrt8do1O
aMA902DNCG8M/sU2n/p7O6+7a0Q8zoHEHAPvTiIRXOQDKILJc7yl5J+DePXyfn5VbRkBsTLH4dXE
D21RYcIeavYZQzjiueoDm6WAUMLce6TBxDPODDc2mMg8C3snuVwWntwsFsVj4JUZgXtMcUglu4L9
tQ8b5YQClepiACE73bLdmtFheLpU6wQVbr4vOrqgARpkDR8dfeEhs0cr4bvva+sL6soibqk2xBV1
gXlGOKkOGrsBV4gnM3QfUMBGN3OTpQVgA7c37vvZHQg0qzzbvBsr0Zon5jJMhJzC6q812Tf3iWmU
/otTdoa1ICdkfQx9KXcVRowTEbvTrdYTPVkjsm8mjlbNW2/Tg11TiZM/qLIU0TNpDPNzZTjs2jgL
OuvC5bE+kI4YPTd0cdboYEvrB72HuTyRneldZR25OmuYpx59qJggIqzEJBtcgdxP7lkXsCZxJFDG
NnIqj+51nOFr3DWZM2NhGSI+0fFUgcwDAqyp/JJ8RyYqSdLCJtwBFKo3xGuRsnuQCF16HJSHpDVt
J94EfJ9sdTOrcx7jgZPlpunmgdO9moz70p0MfMbZUtC+npGTB/shxqlDjJJn9V8F2MXkaWrGJABB
ZzaUJazBwyaD0YpqcgBratwZPVmb5loRZ5AZq06X9GEqlywQYPal9Kf+jBkgmKtfjll3PbbFvpyw
UWKLakfqlgW6tXza9FWYt+YjvNyY/G/foLXfPEUKVN5L6xb9eINQxyiDHx6b7djf0T/jA0PzPSKX
37sdemMS1jIsvbec9WZiOLRjekEKyAIQxIE8EawP1sTp85aavjtvukIWX6NaFP0+1kZFA0lUSnf7
mIWsw643YhDK106GhFMdaBeF4Zew18xYh4ns0KnciRx9nNX++td//c//87/fx/8V/Czui3Qiyui/
wF/dIwJpm//+lxD/+i+m9eX/Pv74739xDIFSaTkQXdi1eRYVLv7++7dzRMYb//T/UEmQtbivym++
3VbVhpPPsE/NVLzakvMEbj982hjnCeVuTG/i9FK7dO7HhL5WhDzp81/jfPwx0qHITVaEh6fT9pYO
6scfQ/dusgfW/S+JQO6xEbr03gSelnYr+2zK9gSpYAeukpAtxX94ZUz5liVNR9kKar/SH68sNT0g
IzSGV/aKyb7OJmJZbMRxjmMH15gj34UP4Orzawrv4+0qgHPKFZqaOQw4h3D3jxdFNkUpyUHvTQDI
0Ny4qrMBR7baylb0Y2k9rQY+G6bmsrHEvSXxnQLCt7yU1Vk5lIVKuqkbUl8L82BTpo0pYtUdmwIC
Nhd9okHcdTLGZf84iM53T0HGweb685u4eGXK9BRIYdfytNQorTz34z1IHtBsBb15nhzRI08qx6/Q
8/ptI01QXYpNzdskZXD8/KrLf/Ufo1YJaQoCVqhiMlAsoZdR/Y9RW8xNElq+XTyCeiTEoszd7LpP
cBZiI57bNeVgh/4yibPH0CWd4y/D1PrD1ZV2NKNV8hdTfrx6h1a2bhqzePSLoT0nmbIeg2aR6cJH
/MullhF/eaPKtaRCmGd7Wi9D6B832khl0BDQxWPTcrLMEX6sMRPVuy7xxl3tmO7z5w/28nUKqRmQ
6A1di3EpzYvXaQHsqUbsD2dSJ/EthN7SZqGOAVguyg8U/Okb2WyPP7/q7w+Uq1oU8LWQbMIt8+Nd
UuPgRmm+nYuELfpqNuzvYUMFm66ZMb//x9dimFIZcy0B9/RyjmFsViYlNv9M61w9s1GEW4IdLVqq
UbjpPr/YHx6nVlo4rhSaRqtzMVI0JnCb0vUSDLTY+aHXfZsWNw4oIIl/jcM6sZJpJKbt59cVv48b
zYVdm7fIPOqp5Yf9Y9xYBuJR6aX+GfXVqTRUne5qBYs3oNZCxHYDoj4a5vpbZotXvWT0rJOmJWfA
h1hRM9vaGB8GznMe/Jd7kCVPntfrv3zEf/iNNgdOqtA2RUfTvPiNVVgGQwO84jxpkklWYWZTlsMv
ra/yhtzHKC2q188fy+WEy+h2JPMU44xHwhTy8amEnJZnNzT0WfJtIwzEP9BSFEAfbUNwVlCkDto2
6N5jP2l3EQG5689/wB8GOvOl4HdQ3RK2uhjoSS+wiXSBc7a7UR5T3VBJKlMfMW7f/eVSlys7c6Re
JEHMswjawGWojzcbxKPfuVlpnwHaeZsSX+0O+T1nQtr5+zwur0p2fiv8r2ojhA9loygQB9Rzdvj8
nn+fqy1PeBY/xuTOTetilWsJc0HHP1pnY/AkvNvRFccyTd9w07PTL0Cx9qk5bfDIRn+58u+vm2XJ
5aKuy5LOY/j4BLx5qD2r1PqM5IMOqGGNzmak/rRz58S6pil1l6I12vmdvYhD3PLq8xv//WVbLE8s
jUKwpUBt8fHyrFAunoFGnGXMTlbEQzECfQrnjYqa/vvn1/r9W7IdxySoTks+e1ptH69F4DS5G43r
n03kjDuz8ZYDXWjtkUi369wc4/3n1xO/vVUHbaVymGRwJJugpD5eMENx0btmRpcvMER5RbhhrA49
HU9Kw5Fv1Tu7HcxjRswNEKkpIObOmW11nAi1m+8bkJPfC8T2apXrRl1bczK8RRarOEijGuN5WYbx
rRda3t3nP/viMdk2onY+CMc2+bMS3sVY7Jupgxor8is55/MBaFh9KIxMbOjIpecgNP/2Ef5+PWVK
m/cCu9ejbHtxPRPdEZnoSUWL0iOmNh9wr0MS9YH907UAMe7uPr/Bf09h/9gwcIeIlkzXAenlMgV4
F5Nqj2iiQMVUXdFMbp89bWR7rWW+tkNzPEZqVm/GoBPC4EY0IWXWJvuZ9vXG5BCztaQc/7KyX85C
/+/3OGwbGJXADb2Lb1CkQFU6CVMJ0UyehQR71urHEJd++Msv6cMd63BcQD9mGu9zVDOQhsGjPmpS
ityTIvL0+S8P6OLA8+8fhA7JVYo5kdbKxVdJv06gmWx5JUGW9muo0CgVNGFNjFArNu/IkERJTHUW
ohFxjZPaWZ1h/kpLGYWbPtO0Gz//RX8YI8LxPM9yTekuw+Xjl+SZxsDOf2xRBNjpzovF9AhgatpT
fFA/TUHV6PPrXXy5ywNgURCebSN3lqa8GJNJRwZOR63jqgIbDTsYlNNwIxObDnelEOYf3Kq2x9ua
8vYTEZt9/ZchKpep4WKIspll6ef5CzZiF5v3pkuJjWnC5ioc0+nYklMHHdQcX7yovmXHr2FphXdL
eO2PbGnYcAZWLE4VNXOb9NQDeUkQxmnujCsHIRRkYOH+CnooS4E9xCs/tKPHSTnOIVIpcpCMMiO6
2W+fP8TLl+ZybuaFQYTUrDHUVz++tEYDNOTonh5LfjqRN7YFwcaJ7lgDnbUgs+D8+fUu1hLbdW3t
WfijTUlH3BMXn3Uo69ABCG4cXdfrTZyeVKBHmo1VgOFtlWYTK/hfxuXyn/zna3JdjqSs24r7FKaw
L75cG4MCBX+3PenWLA8OZW9yPyagRa1u1rZVjVuAi8VfBsfFks19uo7FYUDY0lpwjheDk8i8KUPz
SSiB67i0DzMsatadndIzOVRmWU87qF+GcRwbUbZ07RE3rOOO9s9fbl79/kM8E+6IZEG1XLYOFy84
N9H31Bi/TsT7mMM1zbawPWdoyjOWb7tr3nQnbLy9HVW/jQog9WTA1tpxenL6yGquW7qu5gvlXYsq
CShhM/oyqCUyB0Uv2M3bGKVfcq7Acvgbk+aa995o6JtbgW6fiSfsavNcQm4NOcZW6OWgWkCyRxvd
hmzTyikiLToaSmEeG/hApPtkeqRxOsWFsRxEIzM6DV3W9YQ4Rkjs15iljOBJDdCZn2ME9uk9+2uY
hOMwjp1cESIBm/vzMfvbN8IB3bOUglfDmU7ayyP+xxlEotkjEwGdkt3kdEgTf7BXtBhB4si5/EFh
xf3LS1sGx8cRywX5QgR/uLy5ZeL5xwWTBv82eWTZyRzG9gFgbvlIMGrwl6v8tqTxiXEZztaSj4KV
9uK+ShAuMaLz7IRggyxnKofHWivSWnSviHwu5dHIAC0SAh7ifSKzJC2zZu2EU/KXDeblTM4P4Vxp
oZERlGA8fTEpjIkCeklEwCnw9PCsqzTa5WRTn3LS+Hoo8wsHMirKE0fe6i8P4Q+fh6Q0ZVMucDhc
XD5qAZ2vKCNBbgj2wrWd59FdBstoOyyjcMTYcUTz4xAWSQhxSknm/vOh9Yc3zaFGMa7Y1mv17yXm
H286zBo5TxlqyiAXyF7RhGY/jCiL/vMRLBG2mSyT6HhN+2Kv0A9F55BGzpuesSeCNx3tG+X6k7UL
4iF4Rc5PAsDnd/aHj4Y36sBKZM8EPOZicMVNOJZhFoanRhOLo/vmCgchsvoOdZklycT4/HJ/Gsww
mIWJCpw/GM4fv5naTKaWllh4GuyUZXRMauY3n8ljHJMdqAeiUtISzsYUl9eBT4tgcltxZ9bV++c/
5LddAYOZEjl1J8deysCX25JejygI6iA7gVGV5KuPzuieMOuMyZsmsHReVeRWqa9jg3JvzQlKRhu7
oGK8ml3LCH4kzmiWd34nQa6Ca6ln21jR3rDUphZeINWqYC8Zn+JoHsrbGVlSf1cJB7u/ZwI6ataZ
33nqUOS6RoWDrBZA5+c3+NsKzmKqKLWz9WQrrPTF0R9SJCHSkmqMi2L950KM3bd9D+IV8RABgJ9f
7LL+wzrK0+QPCx0xlZXLgwfKhtyNWCQg56Uq34Wwhd7xeYLKTtzJPjCpORxJCeGcdxLtQLWkc/VP
JZE86TX/av4oEcT4a8dtohtSs0W5I8hXvsfsYcVfhuAfRjxnMuruDl+YTRnwYgROhYmxt4lO8DBn
hVibvFodOM2zNUu3uGnpbPz6/On8Yd60eSo8Fo6ASl6O+dGOJfV2IzkNk9dvyBaykMU60SlmGtuV
SjbXjQrIOiyD+PnzK/82CAgFV7BUmbZZoOi8fLzXJhUkM1UR49AmahYrjwwy1J9ddJUh9b75/GJ/
mCTZ4FscvrD5KcqrHy+mLBwBoqyI0lPueGwxWa7FlPx/LELMU7SPHC1tDlYXu/mBlIc+wvV8auaE
kiYqZwSkpjAI8gSsBE2hI3VoQgznp9n28xv803tka2baJvPlUrH+eIMz4hyv1UV8IlEopYYni30L
d3gTulw+a3Cu4pHS60DOw/7zK/++N6bvsMzTDFjWB3HxMSNkV0PnJcmpdXXh3IUGNaAtySjhowwk
nd2RuEbyLYrR/8+H7rKXWtZ7TvmYdz7ecl1qNdWGH59KMl62yVAaqwlJ+/U4xvbPkRw64jCCAmML
BdfyL2v+b4N3qZZToTfpFlJVU8vr+Meii348iNxulicbJ9264J96mP8vZ2fS3LbRreFfhCrMDWw5
E5QU25Ht2BuUYzuY5xm//j6tuzFBFlH6kkUWqlQTQPfpM7yD7qMHGKvZSnl1836pcBhJaswCeUiO
6PVSFsCOnCaR7uHprEPDw9hJgDvfBHYz7if095j7qtl7AxEvVa7KLQTIn7z1etE6BbM/qYbwUgQ8
LpRZSFlhDLTJ5zY6tgxAVt7n7d3LlUChYzs00VSbq+F6QV1kGOgkmcWVB38AeiQO4nH8X2XjRYCF
ybTJo4ynL3MU3EPoHtAd9UMxIlzzzt0sryZN0HtgUsC2Wmwq044T0w9802vayj02LfBOtCnynVkL
YwNcV33NIamtPP3N4ZWLck/J88OS7uJtRz66mKPqG17axHYIgrebQcwM5Osbl9TdQ+UQSWphZeJU
g199b2bH6swryTR00h9i8fWrN1WtJrrHFrJLTOO/1gIHASRAiuIFYFaCUEbQQDh4/2tmCGQTI5nk
0Z+7XnNW8HHMgp5kDuswWClVvPeVwv3LwfHkGEi9N1CxWbyyq++cWldmkoy7TF3j6y5W1ZhyDEFr
epOaGSqSVE2DulPg05HVQsC0j59RbpWrEky+VzQhOUJc5lw/16tlqehiRclNzyyJDG0o8i2Te+0Q
hdMPA0VD7/Fy9x6OOoB0kcSDC32xczvobBEKUAaqEVO2bfUIszwVUEuORMFKyXFvv8reqqGTLpMp
LxLzSquG2WTK4qUdVhGq0bknBcnuQy5y49yCe//cRpq2o32JOuLjp9TuPqZDdKLmouBcDjJq9A8Q
kQ1dz0B9PXOAOM9lsUUeZ6w3FdwSf+9GYNH2+G2oGOxi4GtiFRG4k0v/qzVshPp9aPsb/t8YoUy0
9ib1MOcIT3wGYuHrK5iAe5tAIKZAdKPHShi/3gR+6/tBHcEInh2QiD0IUOQyRHbKY0qaKUyUlfdz
k+iw6SR8gg1H2eSKRQ0zg8QvqylAYTxr21+YOtZHWKnZy+OvcO8jOLaqOTZYRXbCYmubrTNWqlqb
XltU7d+4LGWXtkXiKWpmcyU23i5F90IzaFKSwpPgLB4IewJLQZpCkKD26tYPW33fVSaCz1FvrARC
uW2vD6xslKhQjx3NvgW+JIHV1FACBfh9B8xVgBay0KP2Cyjx/uCTge+B0/u7ySghyagoszx+qbcX
PcsLBuRgj4Amv+38P3IKA8UlhCdy15tCZ35KS/M5KVG7pcXmY0cP9lAPkRF4vObtSWZN4EWCPUpm
7CzSRhQZMQWcpGgFrbpP6jyiZSYGA5NGkb9YBV7LzdDDwi6Un48Xvt2nMndi58iJpAQbXZ+LxhnK
qgIS5NlxZpvPpdmgko5mcpV8ebzQvf0jq3lZVNFGWOIpesXqq8kgXoSIRHj4d5dPkR1+rlVe7eOV
7m0fXqMpu7Z8wGWdmYStGk164HhlWCvA2OwWS8qoji/aMKAbl+RV/zFJRfZt6NT4t8Xd+PHxD7j3
TmUSQYPG1ikCFjcAtWupKNlke8hHzX/5aATiZkS9//4YQ71GeuhwUpjWLBFHfSxMRSCc4FlhHPfI
m7aVc0xoL747yrAO9yeYPJrODEmu9wjt29mZS4G7JVjT78Kc8wt8opoaTv31+M3dOQYku46tg/6T
/8hN9MfRE2ZoAqJ2LW8sJ2Xvq1p2oMc9bvu+wmEbABo5NtbLFqPSlW92b2VSP0KOLQw+nvz7Hysz
55EYcWIOvPHsG7pJ8c7NW6ge3Kfo1sYiO6Lt1+0Alq0Nn+6cDHqTjL8YSILAWJ6MIuohlYad8EI3
h4ulMN2a2jTZdYMTHR+/39tbkHTLhelJsFFpqCzuizBW+jfypQeBmDGWP0XDKTNpqtAnRnBFwS7w
8YJ3YimP5TAg4t7l3+VrVVCmKsuY8KIFCCr31rmzXAROIgMbxaGodwLtj8dL3ntGQZDR2KrsIsu4
/pLUDUOFOJvhuT1C2wEo2oupQ2BQRWEiNJO4K+Hm3ucD50Cb0qYGBUNzvR6y2LM6GZXhGaYOxIBf
hBLZjCvJ4Lw/VjOVpdg16EjdtjWidhqrUu0Nby4s96vWh/3OscZi5bTfOwnofVg0hQgpYjlj0xsN
JUAkWLyyQkK5cjPlC4YA+S7oCxDuVqM3W+QYv0fCfyduk8BCH8IQjgPYzwTut8jR0LBPcOkjUdcA
/+YbuLD2l6Zwv+oaQGtzhBxRy7Ls3dtFJx1EM1MWCYYtg/mfB79oRVj2CT1QGlbHNkiCnekW/muH
MsmugqAZrWSGd/anjiQinXuXDwn46HpBJApgcQ8UmX3bmJhcR/1Zz3X/jDsRo3ar+fz4+W7QF/Kt
ovZKQYkaMJC/xXlQ43qyIrczPJR92q0VxOjcgDfcRcMAN2EkN9j0kYHqRm8KSoW+fi4k02dg9ou+
Q9gMKy/8zvWs02BgSMTlxfFcfOURt8WpsAfDw9e2YWruYPC+AZMCT9XGHPJUD255aCAznCrgWJ8c
O04Pj1/JnRNLzSmRKIjngKqTX+iPT276s+NHXa3jhzP4x4hpujdWdbMPqyJYedg78c/QQK8ycnQA
vuiLqxMNQQOV0k734sxRLzBNkEXtOvtLEc/R70nE03Nr9OpKlL/zhkGOAwCgIpBRdxF0W9cSvRgt
08tV1HyRFXe7GXMIhFw2aYWt7KZHV/AlaNG+2SLQLi7CHMJu5cnluVkk8dyn4Hgs5mGc5cVnRn8y
RrmPAmjCcvFb1Az+x7kP9fn9pwncjEW7VY7pUZq5/pZFOiDDV2iGp/mCuUuHqGlRNjr0fGh5Rs6k
9/17xyX6glThaxKqrtfDpnjAQZbpV61o2a9RMW0PE3nlpYB/sHJ33tmmctCvy+qeVHKJDEXCL1Bq
MzU9lc7tFsXXEffKFhHlQA8RMH/8XHeiEskHEBxZgoCgl5/zjzPhJvHcGyW3ZgZa/dXtqeo2kACx
WjIwcsDr1XX8lSXvPB+bkxqLQ8idttym0GJirjNH9yBwqU91YZU0+xok/Gw0Th8/3Z0TQSvTojv9
/6OHxS5pIpzd/NjH60mTGB0L+Y1hE2ANvoM+B8/b6MdvijHYhwFhA0rMyfr0+AfciQMQ5RyGbZwG
IJiLIDxFqcgjv4RfGQ6zAkfekNA3lG/Q3tBHDZEikDvJFnaWU62ckDstXaItPCeQ1xRFVLTXnxYi
c9VURZiSBlligivoozan2lgwzRho4+ClOIj0RWHyMuhavO0d/LydOXR+m62w94/fw52owCiVEheo
Mxv7jX7yxzZLRkWlqlaTy6wk2m92RrYt09h6fzL/5yrLTmqPHFGHRH5ysdTY3+nuaOL9gTR062TF
F2G5n+aorL0uytfA3Pc+MxeL4CQx4YILcv2qzRwgpwtz/TLACzMvU42Ww6sbWNrfDC3T7+2oogUo
tFSMK0nbnbMkhz+0SyjkEdxa3DNxq+g26pTxBR2I+uTkjX6MYw3jiiBau7/fBkmLyO44b5muI+AI
LROYduBvBnYXF1GnJo4qoFqx7omyDJOLruza8oyFX+cfArwiMfcdc7Dep6qCdTzjHw2taOU6vw1d
4CaZ/sievU6YXFznJD3J7E9ZdonJ+yt8Qusp2qrkfB+n0hr+6tp8jepz+7YldJtgCVtD4tkX4QRq
VGCpSowvbThmxzxVo31lZc1O6OZarnK7owzLpT0jyVjgqN3Fh8WntcVqCG5bbFfNj1CLcuQ8OaLI
+uQtxPNQz3bq5CKd+Pig3nlECSTkBgfPA31mETR6u+xizGR9b0SVruYmrbPnLgrzYlsmCSP7x6vd
1hx0ahgHs3c12LXL1QyIq3iPgK5F3dZ5SdFD2/tlh2EMTt9I6E5d1271UoLVaXf7Px8vfrt/GOdJ
RgLPK+guLGJzAb1DDJhQelaU0eFLu2lTW2UP0d52N2kQVSspxG0MlNUNk35ajNwGN/RGI0PDDmce
r/UrmqhWqh8HUCz7x091+wG5Wm0awzIPhMG0OBWD0NHxxcjcm0iqPxSNM78oEMm9tM3dtZLm3lpc
ayptG1rdZPbXYU9EIi3BO00eQkMS2JGhRY0EOGTlZK05e2cpCicJmecwgfVa5F8xdvbtgKi4N3Ui
+oHhVvohj5V0p8xzvLIp7y+FpB6TQHCnyziHLUeponjVw8Moxg/IiuQnvTDzPdria/jnO1sQnoSE
nJDEyqHn9Qt0mh7DPjcbvB7Jr6NTI6GdRQOYjwKVwHlou5VHe6NCXMdwi7G5BOQIhvZIP14vCJ1Y
DQfb7z1MBTMcNx0rOk/h6P9dmJX1Ta197RiEUx9v6ozWiR1wj+3KTB9OeorjDKG8xI8W593He/Y2
2FkEHCoXwEj04JadsKzGIE6Psb1C8ABpDX0K9qLzEy9EUAY1jvGIQOg7GV80HSAQgl6mUSzD+TKh
7zJzyFPUOT0DFd9/FBDNX8YqRD4TSYiD1uBY9/gZ7+wqmRoAIIDrZRN2Fm/eHdHXyaLOaxCL9nJE
kc/0+OeTEI12/B+WghADcIFamynd9VKR1o19mGqth1hXSrkd+GdDCcxDSGG2Ml6791SEGVO2UWRv
cbGfsOHuUL+KW2/so+aDo2jukYRXe6XR4ay8wDubRNCIpnFCTSSs5dAzQmmjVCvRemo1Ijuv1O5p
ENiqijAenutqQrBqLt5fUtNw42uRQ4NyoeK8fpWB29SOyNTaK4YZuMkOzRMfKFqKd2OGR3WI4jIu
aGN4ZHSPIFbhGqn/C3WWslkZ+d6JFORe3MsaoEQ6E4t8oOtSvI7rAgw4Kr/TxxbPg/Cc1xWKdBQ5
CkKonemn23dvJMcgMElQE+sur2fRTDQaZrPxhJGNxwnvrUOEEszJVFBPerzUveeTr5gy1CW7dBfX
FtZcY4J5FNm5VN3xVfdXPkf+HtzdhI6B0h8eL3ebeFhMvbgdGUoxQV+iafWup2wMrdpzOflI8kNz
nzDNOJV58RGToejUSL8uNH6albN59zlJAyiAaSLcAC9QLMwnBYdeb2ys6BV5j/SfwbaCHRIMUlux
rPePH/ROFUiHWp4aMl8gAcsrJibNKKu27D0LFhYAtDjBrTzFUmw7DS1aM02NTUkwRQ76ktk8UjBl
wb9JrSTfRy1pzo9/zW244CxBLZL9VpBqy3ARTqiao0kz03erhmCHE9v84vZJNR3VRivW9tTtR5Yn
FxUHSa+Ve+v68PZhHU9mWqmeVhX4mcUJYvA77OqMzxNC4q+uje421lNxsqu7pFxBPN6GK8YCb9Ns
4iL37eLAAjXSJvSVVI8ZSbUVTVx+14Y6+l3kCtIyrvQLttrY+fHuFwwUnYSa1gp8qiXOMkaw1bQG
rHkDDWU5M26dv/JMb3ZO0GQrO/nOt6TBCXCJVhUZ4BJC5DRWFZoWzamhSIzvuRinM8opKBCqKPA9
fir5rq6zFvjqkqNl0j9X+ZjXHzLgjpTC+pMXgJg+MFa10G/OrVMK+u+E8S3AgEYBAxOXI1ITZb5y
hu48qQD+zufkLqBaWFwCDpq8mWSWeqRMxbGhFNkMmJNskJZbS9DuLAV6iGkIACloeMuhUqMqBrln
UnklYPi95k7p3xkeSdig1tFKCLyzQWkKMRekOUXJsJyX1bR/sIceeSrkUYH3j0rjgXnPsLBHKvpr
VnKQLzXHpXj3Vca8FWkFjfoScrsj38EfvSDwsdEUhjhAGniEAF8KxCRIrsU871oE836Wbj2k7yTb
gnUGL2MbJim9JFIt1mwxJlSxxc69zB3K7DhXqpsdqjBB2jGzO5xQCrq+K8Hu3gsGnyWHrlLfYYnh
pC9Y9pC6M29O8Ez1K+tHhGb0xungA+p2+StX3DUIxO3twmOiJgH8Qd6ky0maNkoLItfPvLoymmd7
bspDO+oZJKwqOw5Ks6YhsFwPuLHs6klWFU09Z5mVaB2auvbomOdJS4sAiXoDK0tMbsOge4lbNe3y
jRxRqSs7aBkP5LKMFuTYXAoGLWtctSjyEL60ccbsqulP5YRa7TYzahtF7A7t2DzQIMJllrMLGeDv
B2cc9o8j0s21yuZH7JEGFFgTQsISFVxXWPHOWaCfMRBqaeZWYz681hb4pYM7R5X6YcS20z74iuv7
hxLtEPyz0jIJnoeSHvs+RKE+WsnFbxp0/CYaNoaEz8KFgi55fbDCwA4AsZbTOS0ra1MEQX0Zmaxu
LWgzQClC3G5guG4dfKXo4SXBscRn7b0lrfwRXLUyhYOpBEbl+kdo3PBKBJvkPADT2QuHBXEUHz0h
2p8qjsYrKeryjpfL0Vin9JB8etLU6+VCc8LkKNP7c2gPY/0hydwUdlI4YQd+aNgmsdigYJvg3oz1
WzQx8sQaYWU7ykf683riNwAbozXBIVdB/i2uJ2TrI5w0zP6MT57+nz1P6Ze0DtOXugn7lcdd9pBY
igYkOw+UAw3OJSd1xu5PbQarQykvFzhOVM3epgBbuRpujzWtFuaHMo8ggC1zRjezcibxQ3/u+3J6
rlNovehVYE2TjurGQeJu8/g03fmIUnuFS1aW4vQ9rz+iG8PPzLW5Oxt8veG1Twry8S4zpjHD8jCz
Uw+Km+5jk4h78SZIW1NdmRwsYzUjebIlUhmIzYDh1MU2sstEID0eNGc2WYxRQWzmU3qAXgeZJKkE
8le5EnX4UGYGRt5ryko3hDO5PI/OFUV7hkRHvqA/rsQud3uBM/t8xo0r0N1TX1PYJxsHE6j0gKZ2
7VwcZn/q59xEL492utOW7rCtZ7V3vnXYrWgvw+w4xjG19Uj5pqCyVx6MHg30vaIiX3BsIJgF9TYY
aRf8DP06Tj9oXSww6CgkEeq742LH/KnBvxwxzShEivO9XxhUCdeExnyGY7JMoczIjcD7Bsy+ouo1
Dzv8oFucbRolhU3R9/mlE3p7MLRIWclSbw+MAR5XwvGIELKKv36ziYFz9WhP/llVQZLG1F7b0J6y
L+9+PFZhMmxS1LF7Ft+vxjq40M3OP2Ncp8eboOmkYJTZD3QNO6t0jo4NOHwvxkQ3wZJmwd/vXR9A
CfwN0gxws3igXD9lKIp8hGLlnmfhww0lUtWbrmfmNIeJ/wOPwGCXBGnnIthlt2v89NtogawN5Qyt
O6iEpJPXiyPLVyJvM7vnsdcwCVKt7CmunOxDr6H6WDms+vhh76xHIwZRPsn7gb0g//7HYXFRuu3D
eBTnJqkwNi4Mo8fxtIZc1pQKBUATVCvZ452bFdEcEg7KEIlpWF5qtu2TgFe5OAdzK6kgWJ7PBeWH
OjEjF5VvIGFZhQWDDMA0UUTyPEWwVQctzJ6Txk3zleN07xWALadBzemU2krXr6BO0QNgSM8rwIfC
U4LxFcnwau/3avKclUq0ku3cWY4JiQ1xDGCrpBxcLzfksWixgLLOwRgji9NCDCmCyd5rgTZuJpXp
wuMvfJvfAXSjaUH5rsvu4uI+GE3eJdY0gdcV+Bls5lLHkxQavPbDLvz8qeotG6Ovyew/IwOPNZGL
Z0l+evwbbm8EbgPWh7CIysVN4MhsBsm+0YDPGrXi1DVYtidRmOLUQJMkD5A5TAl37xzn0kNlnIv6
I/+V5aaMZn9s7YwhF02CIfCQ1HN3GTPTo1uI/ACxf03d4jZpYSlZnsj6hBnY4psaKn1njGMCD0dx
RT+gRBkUe0uFp7nv08Z9L9iVJ6NvKQt4FEfkHOf6ybQyKTE00jFoFkpzxvBS2eSZnXzD23itMXHv
tAIKor1Ev4sday1OR+kbmIhqHb5tljUfjAQXz9zGr6zU0BCvh8HcxiPyqGjKYWoOEwkbXjc8PN4+
d14vNw5lNQWChMEuntdPlUAte9c9t11XHIbB+uhMc/zkg0B5fywgYyB5IfDzdpctnyh1rdlCxubc
8z6OTpar5aY2MEjY5n1ab9Mgi94pOknUQbeHS5XuL0U81eb1x4xmE4H+QUE7bdT0ZxAPFsx8rTrB
KGtXdCXufEzZwKPNxAxcHsbFPtWDIdMCzBTOc9nQJ6iqRv3tl5X2j90n+KNU8KY9c2pHjJ6nTn2e
TSX+ih2guRKSbkPgG4WMTQw0i/JGhqw/TmZZzK0Bbbk6j6Xi0Kht0c2qk+TZKer6rFHhHx/vnzeV
1+uiAsoaKQuFFKNiquzrBYsWp0N8TMqzi30NkiV2mimFhzC5sF9nPCl4YMPPUCmX2jTH1jUr5dOI
K0r1ZA1qUv3nV8pkeXY0KfanAYdUDGzqJjN+iLizA+x5BiOMtqbfRdl51KeyO7jakKPSHNWYGW1i
XcfME/dB3H03I+NcNdpMQeAaX0NX4OBz1OqqCQ+WmfTg9eFS6N9UbON+orGFz6KDVrjYp0McJB+c
vMi6TeTXubJ//IpuIzQyxuwKrgoIF6SX128oNwqdF8Hvj5rSP7rj/ImJ6XhiMJIdmgk8rzr640ru
cXusSdWlhh89TzmFWqypKCZu13aClitujruoxsNZzS0bjyuakO99POBSpFUQL6j0GH4vHi+esjxU
svQ8VpP+xcTCIti1idOMW1/o3Xgs+xGM8lwTT1dWvi3HmOlD2GFSydkGv3q9cuYGWV3jnHG2UQAa
4awHKugTJcDFhWZIcnDMCPPIqsfAdSbGrUTO289KBQhVgcYOjTO6oNerw/qqaq6t8Wz1mYE8N1xC
Ognjvqez85ynzvwxl0Tsxy/7znd1GUkwWaP5CmN0cWV0QKWZuWNGLfQxrE59Dm3wpOpFiEJ28/67
EIk1YaC+KafezLuunzAKsICYtKY/q5Vq7e0G03ASHHczx8Zan+rmZb6BwnS0AQRlAcOu66UEys3T
WITtuQRriZ1mWu0x+xtexkDVvDxOEyxVkzVM6c3LlNgTej9Mt0CJMdZfLEpdaQ5F1JxbP0D7nnaY
9SKqyS3RTyuDz4+/nNwOV3EShSUyctBKAEr5fIsnjKYY303cWc5dM7j7kfnWSzaU7iZAomw/wVzc
TQnZo9Pl0qm7Mldu39v7SRZeEkkhW/a4ByzupyQCFoXnUXUuDAjryOK7RzMfUlSn5zr8C1XjdDsx
dzL5BbiK7zAkrnS8Rd4Nbic5B/9HN5/5ATt5qVmTuAU2yo5Wn7PZQIWi7SzsD3AD36RI2r4+fuc3
l6FcS6qHGEyG6bktomBn6WhsosR7tiYDJGuOc2a8yVuUTA9EFOtghpWvrZzQe2uCKSfTYaiG+PQy
LJgobNS2X52rxirDU5lp4fjZrhVcrQvaQp8EtPn3Dn7kOzUZVRKJ5Kh4qZrqi3RUks6qaOx1xW8b
DtXWngP789Sh8fH4ld42lFmL5IKNTG5F5r14p2Uc+baVdfVZ4QvHHdPZMk+DbVq3DS1bxZ+0EwmB
m+2dsnQ/k6iX1j5MIr35pOBi6sebxqiKdiUW33npJJZArkC9yy7r4kehKtK2WFtn5xhzt69AEvvv
1PehsgG21x/pSwXN+z8zTWwKTalLJM/1dewo89kSSmFk5y7Nqobp9KhFuxCHtvm7bybmF6PFOnIl
x9TlGb2OIbBdaD9CmjDY0sviRE0GI7Jok51ngB2Z2MwcnKjcWrgWToiYyDaZHqblFHqGgV/RR9vO
4+FQ4dJmvUyVjphNa01D8VPDacfYlpbWBm9uizEOP51NF8SNAtXt9kPoumjO4QM2WJuwxLbsVRXj
WJ+q2S7b4+MddefbSUFccgjHBnS0nFCEhdGIfKxSULlFdMoVSz8lSj3u9dL6XDphvDJ9kKXp4h3S
LqZklVrfFJSLOFhmWaGVUdycVeZ7XjK2zSUX01of8U0SdbEM9D7AE1xp3NTLXnsduihszdVwxnql
F2cq3BwpFhWLkUPlCIbcvgKW396NCk4JrxV6qZoXkKshJ22kefItmbEb+YBT9OB/oT3jhn/FJh5w
085yc0PfYygY4PeXkClL39axxJgN80z7bA0jMR0+qIMy/FSlxt6KEr89grKPlBOUUTpueZ1XMAGB
HOinqDR7DTPoUlibZE4n8RFZWxWFHD915+9tgVMtTphYe/2bK5oa7jNfN8uX0NWiaJ8i2DFsowZn
oF3qVPP4JTVNJF8iXe//w4Mim17mXGu7SzqFioFMrRHOGvl5mOeKV7sVckMbTUdWI9mA67DcFyQP
fYd+5IQV0eNNdnvVM/ggV5TayxCml4AOsCz8BoqAc4uY7nhqSn3EqTsIo3QLZab5/Xi1m8QUkDCQ
A3Jh1OHYBovEAgZ5MLkMrc+jnYoq3KEpblYf8KsX4phPY5T8bqsg7rSdg3GZ2EcjBiufHv+EOw8M
LBvCJ0xlOgvL+KQMdQocearoLYz5VwNKxdca4xmsT7FX+R+WkieJiQ9MjuWN5+aZmOwor88tstDa
1xnCxPBNSchQ/xvR6TI/Pl7uNlXk1cJNpKX4pi+46GEPXRWXAAHsM5ZwzXNW4wgHw/WcanX3jPFq
ugE9aK1E3jtrysYxZT1xFzLXImiYMRhVnKmwhq2nvNvpXavXW1sxs8990ChbxGm6v0MX65vHj3rz
ESV1DOyDpORgHbMs5klrbAbHwgbIlpvPAtNrL2Jajallu3av30Tht6XQEYRYK7l5iy1bx6HfIKBh
n5pQqX6YjTvXe7w2kw86YijnzJj7lRN5d0GCvhR6pxm/hEkaRdjQp1fsk23O//qoXT8PWHbtNGf+
lelq9Pnxm7xNf5EQJODDCOEbAgWQ18IffRHcaWY8JoV5KlQl+ah1lvrN7Egm9nGS2yHyyXmBWXI8
tP5ZV0SrbVQf0agd/rP6/vFPuSkEDMY7tNqAh0LC4Sq//iWq4zeB0wj9NPS47f5WpnBqxD5znCFu
n8rRigOpR5aqL3MMyGVrV4D+DnFiZMPXxz/kdne5FM2oashZl4D3c/1D3K5hgBnhuTrMTbAJjFA9
6laTH3uwNOd3L0X5KJ172M4q6NjrpfC/xcu+xA4U11unoG0Tpob9t14H9viVNM1xXx+vdxOAUVGS
0j8gNJm/sMeu14uZGU+jqnRHO7aHfZPZ4b9Ti6MUrZ/6GJoldG2nDS6mWUa7xyvfjkg5QvgJALVA
SUS7GXmk+ezUSNy0x1A0mLchKvIpwvL3ohh+uecVlTs4rij8aKIF6KwJJBOL+alp1OhsdwVucib6
oQATsh36dIh5ZWVxTlF2pjBzKyxP+876aJVDcFYHnA5Tv9ZfTC0WKwHv5nTKp8DeCgI4bHdGodcv
MAKuEpiYHh55T/YlrKrqnBZqvI2xgThga7amGnsD+CcBAhOCqCq1ONCEZagjGbDzoYwBdZlmWB5Q
cw8ZoRt+lyI3Oc+VHvw9ojTaebXwk+CvDqR9SqYAnOfJwaZDfXXH0FGOmGvSatsoiCmZa5XdWyZ6
ldPxGwkfSClQZgE1XsRIBY1gqx27+tjg0eBpzaRv6jqsN00VFdtwUKJ/7Uw39uo8GM9j4VNkovOw
a6sYf9syjo9apzo7zQxwpArD+CM23Oahsaxq18xFckbNP3nCgxArULSSP7ttqR/cOrK2KcHxXIaN
vbEwVz0AGVFOmAZPKzv3Ji7Jp+P6dsAsIbi2lCFD6A8BoUKpj1kg8h30qvTpzTW8KGt95ydd+zyi
GbVT2659YhgWvjdEyOVpNyG+IwfwywsoqTVkicewOWbFBOS0ipxjWFfztreNtTrqNjoALmUqYJCy
UAosCacaHL+xtI34XGWqW/c7LYmFfxiseowPxlz4xYuj27Hx3Q/CfP4x17T/1JWXfZNQwELidBnM
fkhkwGgtzpeVDGpa5/yEJB0vYVA0W9xDm2dryCqvsTnoSjvPp8ex6e6iPDCkLhnwl+LiAwKutWMH
ydmt9baPtnWL0jjK4nYhTioeI/PPRNezONnmiVk3a0rjN9cNQkDsLjkeAfVLrnj9yNNQl3qhqf5J
GdAC6ywBvrsXyZ4+U7Lydm+XopPIDI8mjk1AWUqEhBQzdpRN7qlo7PREC1H/iIKG2M7Y8a7c5jeB
kkuGxjeFnuzv04u+fqpgwgVZFb57GpMoOKgZInFOr9sX+ABf6kRP3jveYTl6zczQSI7kPPR6uWQs
MFvCh/eUQpTfq6ipb1PE1E5KiFWWUiJQ/HjLGItXyQwdRAEZ79v4gvpkkW3Tx1R90xiUJxOYSAY6
tKiGpwzDmeQQdr1T0T7MBIK8tNOCelMLtcz/wfN3UI8JLpH2xRlMFXVZ/EkQmoWxqB7Io7v5W0lR
+h8lJVat8WyBWZ4pX+O9aSf2dLSABszNDuOp5GkcEtU+aGOZhBsX5f9q67fjOOF6Nfuj8uLCXv6A
KonZneIJvuIWIW4mHqYPsuEk4tIad3NZ+cExan2RUYJn2mysIT0WAQWGLfgOaXkgkTuy3L/+Kr2F
9Tydn+BJTQ3/WNf1l7617FfDH8VWmJ29i3sBnmfq1/peixPNwhSY5G/QUsk0THOxsEYV+9ZXRqos
QEhD1X7AsVH2VdLqZy00h5MU8zg83hJ31kSQkxhtyI2PeMv1w2KYHJXW7FRPY+DYpyBCryDvSudS
x+aEyHiQ7IDfrdGM37LiP+5eJMARWmVJCdhEvHJZwAc917tVW/OFBo6p7vvemXVsedq0YIamTeGv
ovaHf6pEMTBVLprU3DrokX8KsDhGwCGGZ7+tKrtpNhN6oS9mVeX1wc9CIZ6DMnC+WHOtB1+LOFPS
lkgMmA957zQ0sCnPwqnCzo1XUW7cAHvlF3Sy2njXT61wXtVKc/JdpRZt+dFwyln7Ug9Fnz0JbMMS
Wir+lBTbPAVDnSGK63bsRCkYHyAPWONagbHDAOr0E5099Dq2amWXQHRE6Y7VTguavN51+A1dmgbu
2oF7JPnal8jUbZibD2dk6Gd1H3Ft/jVCpfuVYG7324Wg6GwaLLHfF+n4Asxm3mTcGLkR6hZXVuGG
gzsjaX3JXK1GZ0z7MU1+9GLCzjlNUWysZKA324zlSApJBlAioiRdLFeDg/NHII0IRlrxpfF7k+Es
vuA+bavD3Fm/cjd4J9dSPiJwDI4SmHdAA0tlPpd5UDPCtb2UXT19ssq5+KfVu/piG8xrXSnW9/go
3QRXNAClUQI4cfxbqMauj5KF8GgUkBq+VKE1HRFWi5/mOSyOgJ7n4zuX4r4nUGBuiCmOZMNcLzUn
fpVDDvafKurtv9V6nDbYF7Xf0nFcI2y86RP9eVaBs/DVUBN5E/gBbHe9VpI5lUZp2VyIlQU1mGG2
mWfpg/LdUGKz3ADxBAc/xIb7CXzV0G0VxHjcY40n6ycH41/J3sMH5dQ6dLJhQCH6UU2d9rWdWm0N
l724v2VckSpLBG+JhyQ5uf6tc1DQ2K5641IV5vQth5rzk8TC+DTp+Q8lrsuVXpl89D9fDf0jqCQk
uhYkN3rDi+CZJ42dDbk5X4Dj9JcBn+LnobWrlRB9+1CyTOHUSC9LmEDybP3R7Ci6Ep/KpBwuQCsS
rBkmNXrRSqv9MEYTZuBcKSsb+e6CJCYMiWkecR9dLxhPPeiQWe8v5jBPKIiUmrvtE8c6IpgbHPK6
sNf0fW/DA28S0hyFGCECqMv1iuOUz4WSkzuLsFLVbWmgdB75RpRtx6yd/lIDTIf6yU1W3uzNicXm
WCbQBCU5pl5GJUVDqh6KmnZprLnfKYltbyip/mtnd00V+s5KjEPkUWUED0lucYhaaJdJnnbtxfKR
PtpMPSQcy6RG3Gh2WK9EhzeoxGJfyujHuJKPyEh88TpVCFZ2mwbtxY8Vf9fp3O9bpQad9k9niLbe
6HhcthtnmMJvfWv2xaZ1O9NFlFX3jY3MFLTXgEFYf6q6tq92ZmclmHboylfuQbfYZ63VebPbYltm
a1GAoFpda+aTwDqdkRUDgXgvsr7718xtNdkiwVN8RABVTw6qOU0lSshdzcRENOPaebx9y7D4qUnw
ZQTQD8PnehvB4RstrarVi4V32zFDSHTTC79/YXYxrKTSt2eEYEaHHP0eNBsQhLleqm56zZro/l8K
0f+XVxT7/sANJsn18cYq1eLnOyM+xTwIETSMpO4Moe16PR9Y32CHA5qSqW7+N+I9tO9bvRoPkwim
NanXRfNA7h0uMGkbCgCTILeIOGIy/KguXPNiofS8K3MT1QCO/cUqAoEGfz/FB7w9a7DGejofjfL/
KDuv5biRbF2/ykTfYza82bFnIg5QjkUWnbxuEOqWBG8TCff05wPVZ48KZLAO56KnFWwxkX7lWr+J
L4mWPB9dUhZUnJ9UN7jklon+7cgrqEpXE6a912bkjsdWSrMOvEyfv7t2a92ZZZuEF+bz+dLh3qCw
AlgU5UL4EOctelmR5ti729dhI+dtjBnOVSQHdxuNyXzh1Hl+2OFXhbytTtztqCj3njcVWb1rRhqv
KSPMtK2KZuhBmiO3Yo3shYoZzldXwZL29fXz5I/3+5mwXOPkUSEFsjkIH5Yh/21I07YKI9cL62si
5jwFwegMRdCj8zxvW0OZ6xsU35zPMMRCFfRv2Mz7Wo10M0Dqu6g2yWTWmd/OlWvcpvHg7GoVNr5P
Os/Rd2lTJuo+D/W2377+1et1sHw01DLsSsFCLPDP84/WCxQI7AlGWUJ8mD6UMnO1jYA+9mcdx3V9
P0SD9cbayWLpSkIQfh+P8gV/vjpEZne0+t6emusk6/M/iXncYqO0XX3y0lSKnRf209e39pI7aAFg
kEuHzbEGEzlwYPNpDMV12zfVSRezeiAJ3n5KI1Ui4Ghcks9YP3DpIbAPziykckHyrxWjmc9erwr8
NiNw7hEvcC3pNpFrFOFV1eKE5dsohH6w51oJBl3On97cWwCGqBCg0kjKYy0G41ol2alBa67zYbTN
bW/Wlht4svbi0zhU6jbNLT7kzW0uDCdgb5RqyKWsDrTF9LoIHQsrsSmvPiaj3qDJ3bmqb2mieEhc
RTy+3uD6OOGOXGowSwqWgPjZs1qYNteirkzXCyX2kFN937UeUEqZi0tvged7hIcAcChOEnIGz3B9
dejpAq2Q8XqoNWPbmGYVVJOn7qMy+msmK3nhJfdSzwhhaA2Q3UL7Pd+SC75jMOCmX5eIXsZBCyVe
bobY7L5adfJWwU1c0ZdwYwFiLxU2nDjPW+u9KTFdgNf7fJyHraMXnwaYZZseSb2brJfmhTLmk3rb
76ck7cFpIsChbrrQblaRk0u4MAA5bfaVNsTQiHnVFLeddL3OB32VQ6PSk3o/1jhK+lFZGk8wtCgB
2NzZP2Wsor2OCgU4rUGM1b2rZe6nRmmF7oeInr5ThaeUQVkoI/VmWI1ugF10vo1S5D3BSStyG5Xw
xUkwtWUcTBGaekHs1MWH1xfn+np/6uSSKV/AE7D/ViccIR2erX3T7geptLeRSGPgy2qzowBWUhPC
dme0yexqpZnvHS+cLly1582jJrPoQqKYTWqNAgwH+/mcllre6S71p9002tkh1Av9OClDujXItXSb
QVFqNNiSEmyFVX+JMvWSSvgK9PbrAwCNQNbgqIf+uFrCjtV4UQbeb2cI7FRLHbJyqs3qYwzid4MN
8nwadde66/Siv2o1EW0bUJ6b1FbqC5fy+UH860Mw3yEPtlDo+JrzkSiaWCre7KpYhYdgAEhYIR0Z
IZwrGyGPIUTp+0Y60Q5Wh7l/fQ0sv/o/C52jYkluEn4sPNtFQ201BjPu2wAtYn2fOXb0Pgvn8EYQ
v1+Y6vPD4qkVCoFcbuTtSf6ss4t5Us2qNGdj75o8yjGq1B61SW83XhpeylOcH4N/N0UBnqCcOjFP
rfOxDAFSVU5sGvvEkfpdonRcXq02fgmj0d3Nc3gpoHrWNTL2PDRQu6K4hsbWagBdpe+8lgTUPil7
CDAqdBf8R5XdQMogeH2uVqcSfUPlk8uS8IDZgmG/2jFWxC2OQaC+b62uu5+lDDea4ro+DFNtr3bp
96yI6yvex+MHfA9nP7Ji96S6SfbeLjFaIroTe9YhwAijcjcT4dZxsrE71500uU3iQnmc7Qzk0oCK
cwu7cN9HbgH7efGWRMZgW9qyeXi9T6sS8d99WpQxOIiWR/GqT5olJnLMUt836KS+43ZOkQhw5oOR
GS3ZZ8DTqln2B71vlSDOZ+eQl3ZLDVZpt64xoWXgIqr6+jc9W0IM8wJepKK1vAHWw6zWsWb0lJf2
rpFZdwgvP3STmA5tiaJrVc0/X29tvfmXSSU+4FIjI8ogrDZ/Zc8jlVPD2MPG8d5nHvplrAES1apQ
9/Vsan4DaexLWnM0vrll6k4EgAjRkQNeP5OzmPgMPomxr9max1gDK5Maceg7Tj29U41EuY7FrF+F
irhUgHreZ7gOJEKgOHLeUe0436SGFbbkSKfokJMm3mid7HdGioNfZeY8LN222uZ5gV2vNC5pMj+f
W2JruruoaFs8Klaj3ddW2QJsyw6zB62prpxqW1lGfMpc4jM0uS7RhFbtUUlbbBOWuIVnBKffqr18
NBGbiWqIQUYNbX43ZAoxWcHDzvXQOx5nVE7JrPaH16f2ebMktCCuca+zqCABng9w6ySIKtutdihC
Q8H8EaMuPNO/m80w7pI5ugT7Wl3l9HLJdLtMqgVflWzheXNwHGRkoih9wIWs3QjPkdus6o1PRpnE
Xy3F6w7Z6NobRlr1C2b7Qli/Wk5PzSMV5/7yKedfzpu38YaSExoNh5z7/CgBKfpdogz7pk7vkqJT
t3mSfYG9aOxeH+XzFzzZHpIEYFuITLkBOJ1X7UalmngiMrVD3oTJJxdXyMDMhugeyTN9PxtEd1R9
iwux6YuNkhoFc7W4/KxPJz1BCM/1Cv0wtpaxUwrbRYmBA9MUMeR7HnKbptMuGYy+MMEozrBdeJ9C
gnimgQXU154LUz/EoMr2uBKGfqppzd5IkaOweVYFXijFIawqawMxR//5+kA/X84k1jWDpzGUMBSq
VpfEgNSrnsyOdUD7edzm0ioC3RnSvRtbqT+r8dusApeJ5SOhDRL4kz18hl6fEt3IhiazDymVi8Cu
XPc2BsMBy7NBb/LCtf5S5xAv4lbHK3B5iJ+vXmQvSmXupX3IWMMH7JzbW31YQJODOXws2DgXQr4V
4eBX72D2wa3g5CXhvdqtTTWPSKEkzmGGVOA3qTHf1MNQvNOrcMkJa8a+je1yr+cmxm5gJfcTd6Cf
8mbd90U336Sh3j+KFFN13gjVvVGXxX3nQBGpNS0OgAIVoFBUQqIhjIbibaHkMjW8zHiS8f9gM9b4
RpKrvVGFKc7N2lDcW7KwAkNDj7dp5SW5m+fHCsf2Yl6ionVAlK6fT8zch1opnN4+NJWbHjwdQowG
CuV+EDbIAxixQZUn7i5pEGt8fb2vgsqnTsJh44oC6Lg41J63bAtuyNgFwINxivV59vgAvzEaNHdK
TXv/elsvLD/z97ZWe6tGrBW38c45OJGGU7gDS31ypH20oRAErdk7h9fbW1nDsPwWZjpQMJBh7C9S
FeedS+Za2iGV9wNXk3xU6v6+1GS20UXcvR9aL/7eeOm1Lmvrqkc0xEeZbdwRqCz8U6XZvP4xzwYa
vDkYcOJ2bksUCVZ7z+kxhFbhVB9GR7EDhJ2tIzTNU+wJ491bWyLIXZRjgWHjR7dW4AV5ZjoK0S3h
OfIGSjor26F29Ksk0+03HigUzmgCagWDS+ln3SnpdnPVlJ52pdtNcV128TfFrb8n+Vg8aoU6bd/W
saVMRwi7kBDJlj7TVsDfp3Gi3DDhHNlm0AovvfFKzBrzvrhkJLa++miKRwJX3gICo0q4um/7dmqx
mGFhJKqY/Hrq7GVNzEHRhdo2now/28J0LjxQ1tvjqU1eQot5IIQwdbVCrCmlImkK6ypGf3+ni0rb
4ClaBondJttuJsv2+nCuD52lvYXJRE4EABCH5fnuEDkS/yWvkivg5M1GarURqCPYwc1EmvSvXkGN
Xh0Lb4ab17NVX298+eW/ZQPQOlgap22wzlwB6xKzGpaO7EfLAkPZqF+MulY3MmxxxXq9mZfmkawD
jw7IffxvdeRURW1Jzx2sK4zalJ09TR8MBeZO6iBLjaZKdGoip7lw6700j9Q9SPagAvWcOmOjfFt3
WWJfpYYbXSMe3z+ktpdxhE9VoBeD+ufrfVyfLMtQ/tbeOg9hlrVuZ2SSrqqx+qC2Q3+DSuH0o08c
9xLa4aWmeGbQueUEY9mcLxlyShDt2gEeS0OmKu+q4tbhotosZIwLp9hLowhVHZwYaMVFweW8qVQd
ytAFAnDlhn2W+qEduUGT5BlxA+JWfm+X5YVw96XOcddDtiNRtYijnbdYRMI0cjW2rzCDaPccNMpJ
6qF1lYFLfXNT6DktdReXQ1rjVXze1DQZ0krb2LnSkuJ7nhvTrZpinVWH9XhhGJ93iprAEldQiOO5
9MRr+a0IJ/vBFZUjnSuqB/EdNHkDq5JhEWZs3gap4I0LcZbaDpjCJdPJi/u8U5lMqymMDOfK0OXR
zhe3ZHfoAKi5gNUcaPlGbM8fXl/7z1cJdR0oktBgFhzH2m9nkjOmhO4cXnVRq/s2dNaj2moL+V+Y
e8Cbb5NZe+rjIkJDAg5yA4Znq3uhCPtxFEQIR+5SezOVbXTvmJlxIS30pJpzfjp6S+2I0JnqKSmb
VTOGFuXWZI4RToFesXfyXARizvvHRJkmf0iL/rZuKBk4aRg/NmaSBoSoQxygXp5sU/7hC9HrB4g4
ktql3jsXTtUnrN6z7yN2pF6JGs8zgxizH1HmyjXlKrX7yBcABL5j/9TftHL4mFcIHym5bewgVRsb
o6udwCpKb29ZpdhMYawf+2HsDuWYmQc9FcYiK3PfjDOI0CaPENd3jYDaZPvZwq0wwESPgztHRE9R
7GhrW6n9PUsH+4RYVratTXM4KebgXJVjMR76WngbqwVEPaROdOG+fGErUawHiLxklNi2q01b2YUg
UJfKFUjR8ZjHiCVOaWkdO16JFwb45aYWlDtFAUpfq6u5ylphWtWkXFlc0Lfwz5GbBstzjPqyvdDU
sxvSXlAPFCmpCAAM91ZLLUfoLUMDJTk6vYg3SaroV14sVN+JhXJluND4TBP9qNe37bP+0SigJIpt
NLhYDZ0fFfACOUaMMT2iPCb2ibTE3nCTfl+a6aXb+KWmSHkuWsEU9UhpnzflKPBdYjtMj0pXYUQz
2uNp0McuGEVRXqCGPzuM6NXvTa1uR5n31mSNboqqmSv9NtbK7RQb8Ybx/zOKKGC+PogrnCSH0dKe
uyCuuEaIF1cL0pugyzoNeoC9rKygVKpqE2VxvdXHGYsfp4xuBguUh1U6zm5SDAnoX5nBDSOfoKda
eeehtfN+ivoaHRgeJlWdR28NaflCB+s7YCesLibhfPBDp6y11EB9heO/uEul9WnUtehLTps7z8yr
t+kX/hoRqhXAIymqssCM8/YweIkGpPAzDFb6cpeWc3ublhKNktJRfPQLGsUf9LgJZkK30h9NkV7b
OMFdCABXZNGnz4CcA0gLqgp4vzXKT3cbtSyFmh09Y0a4UVHRxx3rcTZvZz1LMF3KW++bLfqkI+NT
zH8JPaTA4sG9b956Zi0wwychcLLfUExWSxI4PTqvtZsdpQrecI6Qt4K8X+wsdveFptaJO1YjhWbC
CCgdvD7XKIu2q/q0wobvWGe5fhsVueNbwM63seYMpzFs7MDFDeE+tmP1Oozw+Xp9N7yw+Z7IWBYw
vCeL6/OpHxEUrDokxI6l1o87V6jxsUpVsa2nanpnUdS80N6Lk0yCiCsBpPmiYr9qcJjDuS76/Njb
o8ECzwawK3PX+INnx5TjvdgKZjgAUTDnUg+qEdkcNuUl+8OXhh0c9FLjIASy1iF5WLdejxZhfnRG
Z3w3AgLbRbimHc1cfuQnwydD8fLAnkQS2B3GPBeujxeO1yWqBLvAg5n3zjItv8WX3dxEU1jP+dGU
eUjSSLi3wq6TI+CJS8Z8z2eYJczLn0wpKFryKOdN1T3E/X70iqPSxJNfDc5AethTvqHV+V6XSXZJ
rflZ+mjBnwOyBpdIMAZnc3V6QTYDNat54jhWjhuoKSKLAhFhKEtx5StliYBKAQtQlV6+7Q1D7pGm
cR8oP1qfnN68VJN9tuAIPchHsuQWmTyAy6uhbsrOzidlHA+Zk3ee3wAROeQU1QOWWo02yFzcJozD
1VT35hfK/M0+SZS/3rbLSIUueUo0IRgO+Er6+Ry4bWpVQwVhTBreCCa8z33LqeJrpDjG69FpLqXH
19EJqXEuDzIEXB48y9aBAkbGBFulpR09s7Q2Juj3jaG30seXSEeLQ8+DLCrtC+f3EvL8Ft0CUVkk
HwGBEn1xkazlkMwm7CqA78qNO1XGsRyd+F7p1B6Jf0lZtuutw1hh0lGU5aUE/YstLzoYC08Ypb/V
cT2OEemhCbacllnqsYo8d49DoLjqK6SjW2QS/U7VYh42OPe9PrGrfAx9RpCJBB5ZvOUEXSe7U/RE
4p5qzkmAi9pkvRbu0qF9Y41yaYVNBQ6Q5yjPxLWsuyUc0XnlXJzGUZOHWO0MP+rG+NQKdQ4ybVau
Xu/V6nR6ao98hcHzcAHAroPbArzPEFlTccpdJ93YVhsd2rHDBnzWL5V7X2gKNTJyInD5AOKtMUbw
z5O+yN3ixCuXeaqr0HH8YkCv1GtS99IDcYlaz5eod9baah8CkJ4VUeBZSSHEcIKkhQMrBzunjF+9
I5A37rmhm/e12XonBMUMHydn7UL8uTqPl8Fd8gpcLhxM4JpWx+OAYUuWx05xqlqziDYFglUBPE3j
XWuY16ZSIIf5+myuD+RfLS5ADnKzSzpj9VaZOrrsTIyxFc3TdWZNJ3ymvJ+lVJqjxD/vwdWIcuvU
+9R5TqgGkUWmAyHcko+rL3EnV/hmTqal/zzReQ+id8IVcX4WylgIgeVxecpmS6Hy2+Z20DfChH+d
AWjrUmaj0KO9PjhFoIR5F/kaFNMTkGKxtWITcWmDLGFUu/ZHWSEy6SAOYGzCYtK2FwbupeWikWdi
17EZmLTzT+0GjbK5opanvsfAMoNIi/J/ZAdOaKo3iUKk0oGP+9q4wvwgqtTYRm7v9hemb3WWP43X
8sRElX1JeamrgClfomU3tcsTflkziIjB6ime2/XeavrMD9NO8R09e2M9+VersLidRUqLp9JqlYZK
4fRuwSxFmeHcAlz9XI56Bchlmrc9SNKgMuMfVaO6H+a2ny/s05cOBa7K/218dWUPYTOiLiHKU00h
77ZDwG8DNc8+Jnr95fUpfmkzEn7pbA4IYkiWnM+wWythXNVTeZqasPwKIDnbOpkcyAFxUfsFL6Hd
6w0+v6oQAQBpR00LiY9n1YrWTmtJ4qc8tUlT37UxNmdhYsv9MHX36JQniJm64/uemb5wpr+0jMC6
UNNTeVxRoTnvqWoMk1BTrzwpWMvsE7VJNtYASVYrnPhadVDKnyNQIa/39sVGASA7CDNSy16TV1FA
pgYyRdUpTuT8LrWd+saI8CF02sLahWbUPiS1fUkbeQ0bfVq7vC8WmUTAYdyb512tcjWMsrFm+cS5
+W1Ch//AzTVtRZOKR6FZP3FVtW9doXxqoLCfMO5oSSLbxiX29Eu9R9cDggKB0VKDO/+OcNRSZFya
8lTknrYzJ1t+V2OPyvSQJ19HzwpvJimHC/P8NJGrO25JSQHlJEmEEvFqogEluNk0kebXW+Tb8VNX
3jXSgtfvpuMHY1LVLogadf5WmLm1A3gU753Em5iSqroKw6reUeyNb5i4S3meF4YDrWrSv1z0vETW
gXhtU1iVdhGfqOUgsCTdaeNYrbF1WlQRJ80N99OUD/s3rsDlkiEcZbuBFHlW/AyVOioyHHhOoo8j
jK6AVPuqrDBpIBgobvtBIh9jtfaFWXjWV5ol7OYfII+I+VeTUEemYkEIj095p2k/cxykr4CrZMe8
HD4ny6FmjNOlWHTVJjAEyL9kT1hslFaQqjhfbvUoMmPIm/Kuxtol2behO7i5D6q2sqqAcp7T3ath
J/Odp3eT/baUFY0vuV0URsA9wdRdu62nc1yQsHLkXdXM1TXvuI9kuGAvjULz0TYZL1yKq3MbKCSP
S4pA4D4WLpixSk/KuretyrQ6mMzdvpXwIwcrQ+4dg5sD2EXj/vVV5DF0v+0pmgOKDxBz4eEQ6Hur
27CtHLP0jMF8VLFLC0adF0yRIgJgo9BGoDiN20FtcVyP8/Imqwbl3evNry6Nv5tnSfGSX66p1WoC
QwCX20jMR2HM6dbrx/5KKVoVOOTkbdJRf28Nrh1A4W43rze8/OLn/f5Pw6t+GyIyujiqzUc3zaqN
QPrqIdV19/3rrawX7q/RhRPDRkG8cZ1+jDB5MJtamI+plymf2x4qo8JLcze5TnSomty7Llqjv9C1
5yuIKUX3iAwF4kegbM93S+uJLFKj2Xycu2rYYRdnb+wORDMWaJZfeOElzMf6VnqaxCddb3Q02Klr
DZk8cZLSnm3zselrGZSa3QS4nyFDb1TTBrpQtLPTNt3liHq8r1C0DfRYbR8adFsupOBW0dXyIU/O
DAYR5WKbsEz6b7mnTLiTliWp9RjbUbm1ZJMcdQGPe66qSwotLwwyxlnwV2A9AR1fi1vZUd6ABhus
x7GX943Ta0cjsqyveZ+BlHLG5hLZ94WVROGHNCqvVhCva9xCqQsvnFtpPU6wqg9lIb2fXADKZkCY
Yxuak4cNoHmJO/HC7jSQoIH+uHi8cfadjyemdUaa6dJ+xD4PQKmXdlfeKCEcVZ15mkP4FFlVPZrq
OF3yc1zf9ctUkq0njFySSgva7rzpcMD6S5aa9VhPUGBzu6GEa6KpHoKY3E2hinFlFiVby8FuiFK5
3FVggPwYadq7sEvtbVzW6kFE7SXg+vk8gBvhoif0WiDrvPB4mJx/l5ZmcUyuxv6+ECW8a5KduX4d
JmrbeJvQMAD89mWX9h8LWUXW28T6nxqnWVjR4J6gmazha/FgkF3Fvez7WDvJLsOF4cggxpvMdi7R
n8/vhV9NUaeAfIqnogNm7ryfZkrE4hqj+30CprbPHa3dDXo+HTxbIr2gODD7vUxVP7g4gPkpvqVv
unVJidI4cLUl2Qa2BIbUeftWro2S9Hb6oxohjBw81BXVe9HEvf0pa2JtCH0F1YD5wtG5SigszZJc
RJmOrC23PiLS583qSVNOndnoP2ZRKDDkvNjOtghR2c2Vk7d1LzYAiFT5zoBu6N4DA1XT20kUsfBN
PQTyjoBEuO1CXtAXwq7z84YvWnyNUekm3U2FD32o8w8j4gKyZyfqD1CS0GvMLNN2aVh2/cYSRfPZ
Lev+EgX//DQljw33HfIo2fwFd/0MLOkqqPf1jhX/JN0hcMoehw+4EY6+VhTx97fck383tQQii+UN
wezq4I47yYbDyf4nZL3EuEk9CdYNepObv9f01Lmf+hgLQvaaY12Y8fW4stIB0UOSIEGHCMdaZ4Dc
Nl5T3phGftY78jpxS2M/oepv+IljKwckB8pLSu/PxhVYL1pA5D2wfuRkXU1lH+IGVXgxtrGKQ5ld
iTorqCNOdalW0f71gT0/wRlYxGiWo5tcB1U/NtX5slE4wxyla9rITy07PFRlQV0/rwZ/qrXkbpgd
8w7JtMyPnbk4vN70s24CsV3ScizaRQlj3XQ79+QJ0YXEadx0p9vIm8JtwZvlTm8oAr6xrQWe70Hk
gj0FEmdd+BaJIgG1lCHdlGH6FbnD2vZBi8mbYhaeuBCiP+sZukdkSyFGke7jn6uzMdNSkuZzNsQU
jIEZgjLKCl+kuef5A5fUhdaeTSGvH2o7uE5xNKEwuWpNnc1ojvTcjn01MtWB1lAL9VsrDk3qH7mV
LWBeWAmeNVUnYzLdz6+P7arMxBpiZH8pN5AtpKa72pwDmdvc6I0w9qmC6CpiwkY6beqhcPNjNXr4
erVVlGLarbbu99hF5N/POk/93HWie5vnF9+y+Pwu2v6UGBcn5NW3xETLs+MNTuxLx0j2Us+7666q
e6bcKXEkmi9JMTwbfaqLZLMwboO4xfmw2kB6L6ORxCRkhXLoxCOVVLlDXErxzTwPr+Kskg+RbQwb
iyDkwgZahxroGy/GPOxeuk1+dLmif4tmsTVxWrfoaXo00uLLVNSPmC8bH6pSpXrs6NNVhtz8hQPj
SQboPw8jKk3EXER7yIiSHgW3t7oB+zDhEqoMNfZNYnjxTm3gkW/asZjKgD+b7w07HqvDmI/6F7sr
kgej0GX5zc61/kagxzj4VpVNHyy1TDR/dIqpvknS0vwMaM86aY4Y71sZQ1pPImtQ9gLC5fiV03C4
6VQox0FH8NbeO3qUyV+Pg//6a/zv6Ed1/6sP4t//w5//IrHZJlHcrf7471PyV1uJ6mf3P8tf+9//
7Pwv/fuu/9F2sv3xj9O3WvxjJ8vv37qkKtd/5+xX0NLfX7L51n07+8O27JJuepA/kHj7IWTePTXH
Ny//5f/vD//x4+m3vJ/qH//6469Klt3y2yI+64+/f3T1/V9/MFn/9ftv//tHt98K/tb/+RnF30rc
E76t/86Pb6L71x+O+U80BwluqQggq00q9Y9/DD+Wn9jqPykvQ5FdaFggmpboo6zaLqZF959cnaR9
n0D/C8ZDVHL5ge79k43KlY6XCUBQMt5//L8vO5ur/8zdP0pZ3FdJ2Yl//UH0dx6RLvb1QEjYiqjy
gCiB83y+HWQdqQjKK+FWK4f0BrOYH1McGRvEkW/MJLaD3BqOTZfGR6IWsoN9/CUz00U81QpUfdK3
GtZep8oeEfQXOM7sMF6W0pcRnL2gCpdzW7qtdy8tJBW3QHGcxB+6aMjvs9QS/baJTatR+S0NqfTW
T0eMb/+yBAW175aF9MU8StKutadX0ac67YrPfef0p850/nSkJh/yslBVH+xAXvpuXCB8gzDVNpK2
d9XY3qY3uzDbqErkPuDsrdiaX41qWZ8GSr6h8IeqBSTUgZ698dzEnQ+JWQQSfNYGiUh5rF0qJwL8
5RFcvgysZhiDTknunXlUN1Yoel9NmtuCc9xXGuM6DuXXqbUrpCBNHfW8MWmPaLHeCKtMcn+ONGeT
j1W6KfXW3tvljEIYyLVYQJ+PZbrPM7URu77pSsv31FBWgeKV0P760Ko+ilmgrqVvhNDIwEeL3WVv
orilzkZxo9kAnBp0X7Zt4QFEjXL7roCO46uF9lMq0yktxPAuaopbEl8iuq2LAV1W4vT2Y9uavoVK
5knwK6VPuiHTrrjhaXdSY/ymMj3hyMrj4oeYetMKgMHVw67VcRbxx7iL9c1SkJVBLKyPStu6Ihii
aAYiqw5zMKLmiYX54O4qiaHNx2nS4nfSM7pr6hgfm2RAeciWZrHTajXdSdWsry2G7V5N6yvZzBvg
a/dVKbvtpDX6JqfstuHNsNN68Q0yKmpcmlD3FpcTSaJM7OIczW+gOF3q55rno/Sg3UF/kNY206vB
9muWTH8cOiu+j9wo5r1F/nNAsjufPuBeqgE0TupbYTkH3rqgAoY53jlRZFK7mvM63MYtfj6Ye/Je
lghp+mnqDqcwzK/aLuuEH5vVUD/kRTzHRwjnCNuR4h/anZUPTruxYCm0gamoPoLSvGsQw/EbQHFW
oAsn2QslupLjEFJS6qMgiUUf9K3sbQQ8xy3bOkVEXZ3fgQcuWl8ZB2gcuXyvhbMD3K+PMijeesUD
1k7AzriwZdH4uOON6cuw5Iap7ethjuSmq9GkKM2x8dtk+kol/WfJfV9r1TGqO0QtUyq43p92Zoy7
rHY6P2y9G0dLwo/mAI2cMki9U+to4DYqsWNhHyUo86e46Hb7qh+V4ofOZtqxpqcR1m5aj8E8Z0fb
KstdnJXlO3Oep8TH/1ye5hGbZz/m6MmOVd+M9wAcU8SR096dfCMt+zlIokr6I+HZZpxTcVR0tXiE
7O28i3r1xtZrvfTDWpmOsu2Bug3pdWWUovGrxssrP6Z0gNag3cOpHSpUpSdgQ/mOpJXYuwj3Q/hx
yL/uR/zevqmNguslJSlRBLMYce4xk9E6Sl1mDyo0ScDXoq1PUVUlui/UqbzXZSMrvx7rWNl35Jf+
7CMtynZOO4yFnzuVY/HMnQIzMt1dqhTRzzldHI7bqdtgcEHybMjsB2WKYsNvlPynN5jp59xDAGLf
J3Hvy1hqpa+06eD4bpiNW6WMk8dw7L95Y+YdG1IpG5EjRdtkcRYokWG8ByQwHB2lF3tV6Ma+SKJ2
k2ruAKmxScpsq0w4rM155amHxqu/LsiGo4fd1DXiANHkU9HrBt8c83Tf1aE1+mbbGIsrVe5x9HXt
6OtoUTDgyDbkw/CtAxoUGAIKFQPLMkvybVX1rT/NY9VfK3UrIcVlWln6gx21s0/uYT5W0iluU8es
P6eOGGAjemKfybjdDFHSHqDlvjdcIePNaL3nnbxUI0REDB6O7Qfo6Hd5DTtY6d0DBnlu6ccwaQk0
P3O+tkcBAegGbGdgqn0mDtFUn5yCbETj5yREFn8sdUQAp+2i0N0UDTq97YgYmC8sfdPZlryJZ6e9
VpThzvLipvXdNMfWYzL1JAkKyu32oU4S+yFTkDEwRFJ+gS4Tf5glNBe/0fUvhtc8oLqT+yVOXH7R
1h9Y5cgU9s4DYAEewpr5AH9/Uv05bk6hZ/1Ip+w7pGcLIU5elBusXdRbnPzQqvSicuSgKKq5hslE
fjIYGqOEu2w+ckW5x6TMnU0bmeOpUevifVno4NVNt9gaitrc1BqQZdCQiBXNYUtQnyIU+Q1/gE2P
5HYlNLlBMzf1u7bkyk0KcRwqr/TJ0kxbKNQFflV9v6nb1kBcEhuE3q9xnMHDYja3hZe2fiiGm0o3
cOqtH9EYm7vdIDAptNltYfipKXmkg3BHF9IvbW8XKuU+R5E4aHQFfYgkyZABSjT5ddb68n2HRtdV
0unlHeYRlRKkAKgnHypei0EViL85sNvyfegkKRMZz5yaHuqs1YOizaOfqoiKBGHUiPSIUFX6berQ
nYY9aCC9iavo9E5PE63wkxRSga/r8q/eYePuTOq4ZeDCzfk4Szc5GqUNhpwC3Ke614zm2HXJLdUk
LpZZhIPviBx2uqfejEmEmtEQ34yuo3i+FcPXS1OrVHwbxNWXjLSOFpDK19wdieXi3v6/7J3JbuRI
tqbfpfcscDIOWw4ud81jKKQNIUUoSOM8mpF8+vt5VjUqI+uiCreBXjTQi8xFQim6nDacc/5pWxw3
zWqzvpmrxpuvTGta1wh/zOsQvcibn1ejfb1O9q01VuX9VHcX5TlYsqzbH21pJlIpp46zgmD62G6H
+XmXlblGTJeumSI1OKlQIlYp2OAeeU2ZX5CQUDKcx3bEWdZVxEHe4Hxq15C0uSqZZq3yeiicR5nZ
UOdZJsWQ4pMa3hcmL+cgsVILo6zW9WduzdUSwc4p7QiB7zjHhI1kfRz0ECASGTb8HZXtjlWCasjp
L+bVWxboLaY7xwSQtflzPm/+V92qh6w0Z+T9Doryk9tTWSW8wdmOdjxDu29u7/c5CdpTNx7CJvA/
bKnNG4xO/SZyKUqz24JWckSeWcol6qFkrmRfnnPKtA3qcixHaexAtNhDHNbRm4YL5Rr6V2n5bcUB
anyTZL4mG0vpaEymfYCpxrTNmFvlHCbReXfKZtNiDEMsYJlfb10XXE4lNCbZqdexKMZDb9n4VnGY
FktshQMMctmSYsxKSyqMrkjfJKjGcL1y4VV1/etKQGgeb565WgkY1v1kZddtZ2+HvhPZVdbY6mBk
gVEkbbBU68XeL4aZ5EVjQpVvijkmI2DDCW0VeR0N476fyOKRl7osbIOsv+E4L7Y+0AmOkSXrr1q6
XkTukH3LuNy/yTalId5vOak2BpJFFG+t+mSQNKbOXk83ZjPgf+BNSen35UOxNmJiIwD8QwS+EhUe
ObxlinancW82RxQX4WI8jasp80T5crqU6FXTshxf7NwjEnyvih97sR3NqmkJSJ6mb75u1yJSZeB8
IuvTxyXorF+82P6Y16V3EWrjgZZjDSPZyjagBs9ekS6tKYy28H0YLFMdinWSaHB0oF84uYPlci4y
rMTEqNOu0cFLwT1dR8qE7ZOUVa4/lUESlZPVzbvetYLs78wXmaoFcUm9Y5zCzqk/Cqeq4tncxiKy
J6v/sXetRZAB7A7hUMWkbTlcVsbidgRTj1jB7avY6mtsdTkpoW16exLqsv6+rwopoeOr7VLtJT5q
rV728BQYPYEwmWHhqrovcgYcW6pny9tViPge6sRFgOdlG2uNL2FEEKiX3wT2LsRNIdwF8ULVSuc4
lgBsKnRWHW/t4La37pgPa1xuHFdR4XVdlKEznBN+TjlPq3+GjqAelmVq9ANcZZ2H2rEjwJNhj5xw
trcLZJh9PDdD+IdwRUGQ02ViB6v3WapG3dewbdxDoan4dJqzx9qNqFs57k+hIhj1fax96mt3GE+c
BLppo3Dol4+dfELruGD4U11Pu+yipSmN2FwMgpBGUQ0PNQkePyu/sGVEjBJl6Ja54nl2haSwXHzR
p/1Qc/Fu63bTDK47PXOPQGSszXzMUqOrnyxp193lnBe7OngY0cw8BNeKNc3Gefo5FORfHrTu70Ld
X/hO0aDI3abvnrC6OjamIngVtuJkL0csKbknpvGu97vqKsuk+GwIEfMjRQTRm3Lrdk4LkgDFocIP
ZD40EwVVM473gPjsYqcIP2RNexRTED+gnoPSt3nznE45R0qiFkHAo9NWK34aIrOpO0NDiRQnVoIw
+q6XxsHk8ioiy+TdX5i6wpeTW5WIqLkqgasxMPNiBA2efxh0WWpSGkIvzg1duYeZrtF7X9U0uGlF
liixPv3sfoNs5ym42dtUpRigN1t0Dot7aBibDYcCY9vlWhZo+jw156B3I8p2vAmb5tdItHp96MLS
eqGCGcd4ctW5TMqrY6tUe5s1efe5bn4wRJYhzVeP8Ev6LFW04bXpVt19FfaivpBAJFRxTgf1x3TU
IYOtXt4IOrXwVEJ65OKfes/8HoZ1AVHK6o2bWubeEXp1djuahsyRvcnupc2LTR62fFYPdWbNnyPj
ybjfnezX1A7qUFmbF/lhYbaslpVqFqjIuatNjapptYYu599+X0RekZe35uoM+lFot45zS+xO1O/C
VEkGcydIZ5m15c2C5+RATepTRA7FhO4+WwK6o0yTm3lAA20PqchmNzss+Ni/EtY5PoZ7tnhkmGh5
dBSHwPcuzMzsErmgnqjrYXMmBRrYMS6FfeMb0ANIr7ysc7O6sHqqmsgbVvtehT36zS3blumiEFQF
EThgtd60IbN1gk5mM7GmVr6W+7w2l6GSRnWayEym6C22PanqPc+vcZyhCdLj6jCo1pgeb8k+yuIp
QO++JesA4HvnuHLrosHSnj4ZyvSJQ7C7fr4pdpq0+ykvwzIxwtIeESo55Y+8xZkRx2czO1DncpVN
up/fQjerjGheDO9qLQM7hcJKWTPWpfGwFfXELQWIxU24PXpnw6IFi7wkcx0Ay1K6t1jPeScmMdP9
WFdnQ5m2i2rDa7/7xOVdU4IEp5B+5QlXmuK9znFgA48KrMihSecuPUdgsuDUkEck0JF+FNirTiq8
JK9Vb5mUOU2XenY7XWLqvN9Jl/dQrPJ2LgCvQ4OYqIzjIFnbbCtufad056NtAcY81X3t/ioQQwKv
D6pujmFpVOSiDH7BoEopi56rDcek9XKvvQ9mueMlUHce6tho9tc2/DQcgMmKc3Wo3pVu+utxYN/d
+b0hmqOWBmy1yGyXo5sFKfTJLGGK9URs3BOGfa9lKH4aS2a+6tpnT1rD89r1DHCM8b4V/CqzftBm
fmwCkJ0gK7e7hXrvqafUBs8SN1nfHEUQGMTq5N/minsPReygmk+KVgIQhodw6h9H2/pqrPLaXkw/
rsom7ab1wy4MCV1kPuXZ/gisEEbzVH8M52Ay0xevBtq1SInufgw6eN3NmxjdJ2kad5rY2OsuzwpG
atDtvKK7a9bpzEC90iGLbLT2D9F1b0jRzCTwpTg0fT9FKA7mqGjEj8Gr7J81meEcdCEgx5h/rHaV
dm11bYQ9I5qQOUrtr7FYchnN4TQwNLLPC2Ym84KWOrImpE4of45NL5/NZhyYw1B1stq/NKP7yFL2
Y1F238aJjkhMe7R5/UJ3Tnh1LquJ6OuePudolmYnJKup1uIlbPt9SNt+W/gIvje6+Uu1O7Ag9vGa
C/o220buOGebo3Bf78QQ4o/lPTLUuems9qRbj8xe5h614Nyy6ClAh5Jsr479YE4nbSh45XZ58M31
ypjaW4caPqtKL9o9cGQYyZjDFtfaM5qbti9NKoPuzlQ1dYl3jvhw9kM1yuVQDTI82eXKJ1n7Owqu
ieBnFRWi1WmzBF5qzvNLuPn3oxV2sPfya3QrzybnE9AAkTQvwyx+gW051xbA1aVWtLkMbYYroxr2
W8tbb6m17Kjz/WMwWszRZjMuvewrb11BOsP+AX79ZmF2keq6OnXSkNdTl9+rtUPYa9+qeXMfnRpM
whTbGPUIs1DvdP1pwljlSDaAiryeCZW/BE5E39Nf2UTvnSA/fA8L49D3fEBu/4jC9ZKwJR1nu6Fj
a/Av1rq+HS2xnryifOyQsSQ0kRmLb5DXnSEmJ3XO7xxnWSRh6pPoTzeyXRpBgm3MqKv3PsHtPYvs
ep1PUPDuMCZ92puaMZLqt7uwUtvn5AYnPJy/oeh6l91y2SA7vHCq7Y5pwhBhgPxoUb2bO8Emm4L5
3BB64PSWOJYgSteF5ZJN1Ag8XKZ9YZ2p/U6sdn/Ufn8hu0ZFXEMsJ07vuLab6YnH9NgCsj3ODfXR
H62Poab6hWSuo6rv/ag1GvPoTRYBhaN909p6uQuYqEVLXz2PXvMoyuxtCXD/CLnBqTYYDJjZV80Y
pgrNG6+hMs2knPleJdfQEj5MwdhedoXbUo3UhJDVNNJTqs/p2ShWxPd8M9cDE5C7uQjenWy46izx
TtoBNsxoW8910RLXYa4jUPu3CeJgnMv9NvBRq2/WdJ171fweFqpCsS5PQ+1emvMQRGSHzeEdoYSa
PrL07CyVg1sYx4mQVHFkzs+gtBUwyH44rT3UP8fQ0hd7UYXXsrf2p6nrzGjoC/thLALn2dvL/Vq1
uY0Ptfka0malhaihpWLek5CLUBaxnjZ91Hg2vBLGakat2vzUl6N/WKCrPk5ZsV86fdawPVfjsGwM
/0179D+XhoEGmEmqesqiouy5adQ6PJWZ1RxGzCBg2RVXvtbVKW8H6+CXZRvNPcO3Ul52VfccNPsD
0snnnDo/GpbBv1LE1hJrhvCbgtR2cQqcvRv8nkfEjF6WFFKqSBBBAGGv0Fxx/rNVzUPMnKmNWmlb
VwNFyjFoCB41iys2rhdVTOYieEmvo7mXp2qSzbGZ853WpdwT1ftNakksVZv5xneYTjSVvFtK82Ub
vKM59X3iMj67QqQ+fBlAgcd8WXdw5kYnwehey3YSxHuvpzZcTtpfL6emyZ7yftmuc6ypx8SvnFPu
0UFmTjV9x2GTkeFe3uL9fCyLprpxaj2no62qa0mY+Rt+aT/cYBcRjuU4GgTzy47J9jNQkJkUQ18d
dDBeruWK20sxPY9+08bFaF8SJRn1khiSwGnaV1v6a7Qu3Wdu5J/91Caa6PVDI9Y5CWv9q2KTdBUQ
W2TUXXOQLiftTtdIO+kw36Al5bdWtmIrLVN+qHN3jLQmjpWu+GdJppGPYKIerQvBOXKSbv2TBocL
3iBNd2jIMCq+r0EWC2t7yZuBDjpfXjy3996gCTgH1h4fPpjyNg5VdXN2GtixO/qpxX5RrP57JtvX
hS8UryI+8zDYF+vWn9zKO61VdqOy/cs2VRE3A/B+oqVDcqe9LvkJQKyJpyUESmJo7uI8V3WHYSWO
VHRtlyega9nlwjH1zTGX7+Us5jQYgm9+Vr7Rnfxy9uWuOudYDPZ8S124xcoRTHQWJ4bxnyVtwcSG
3/kUeDMNDwnuN+O4f7guB9BSDj4Uy+pAotKNcgLSY3CptT/qkthRCIHOmh3yYCbPqxuQ1jDIlG3U
LP6UuCP9rVwJoolRA4fneZt/p4uZtxnQLWD7Jq4hdwbpOhsXTGD8NC/C7nsddN5NyFv+Kcxs+rAM
8d3cJ5iWeChsAbu6Lqc7YpUNA8BRZDIB2wtvqbha54ghSIZvrQtgnvaaryDOqmz8tiKnfCjK8kAW
qb5UeduLaA/8/QWL562MNNHjM4CU4cklXusex3fDqVV3p5gq5HzHYm+yIHK7bi4f1T6sIl2scSkP
dFK6eGwMW9SxmIFrNqGCy5Gj41fFCP/GXHT5ZXtzvkRovuT6IqpamZwIfnsMBme6rMZd19Fi6VVU
N/x1fnFXYCAjLnE7Mg8Ns608KqrZuWBqRhBTXZHkmpMhm8ngfWuamwpTzAbbJi7SmjzF3t5iVPY1
/JTuYLdVcNAYpjkRMrj+1gjETZO1xg/JWru38FEj8WsiwWVTh1BnjJoJ6MWu+xKIODtYufGT4+a2
3Z209meRTEGOwLoY1kR1RdxmWekyQAirtCSG5qewdZGwddxkhQr6HeMYLoFF3w1ZiTi7y7Ex3FHP
9k7TU3+zwnDEhbGdCyCTURjMl34Vnrkb5TUSdsv2aDadTlNTOPmhKrPar6Je7fBtonZyKsXmts1Y
+NV+WBiL5ofeVdn3fq+qzxLTNhWBO69WVLSdly5eHQdu9nfm2v8NPkP/1T7N49fXDKHh/wEWAySC
f8Ni2L/Gzw9Z/k5i4H/5O4lBmJAYkBOc3QcgLEOa/N8kBtf9GxIxAXsa2hZqh7OW+h8kBtf6G1IL
pM4mJmYkjp3ddP9BY4DfgESZyursIUEMDKKj/wGN4UxP+ie55mwKj9s9JDWb4FrL/hdW7V7gF7uR
0ZD6eyePxpAZbwzymv+QCfcXIeofj8GE4myK7GC7xRX/O1WiDZVl7UB9aYWr3mkDxUq9lu7Qszf9
ujnuT21rPF5GmzNqard7r8x78mat6sNb6/mGWWBeJnMrGYSIij1XzwqANftPHOPfuVV/fEzobHwO
B5oR7NYzAepPBCeJgniyq9ZOheNOF2tXtFPU7GF+tczrV17U2Y0MwHdmqCf/gVP3F+v3fzyaiSLy
krOO7q+0z7a0tNyCyk6p6+pHXU/z64x4K5UOYOC++Fyr3Zx9NFlO/1eYM0mexfTqLrRUjTemVq22
/0Dw/W+WBm7ouGehq2K5/dVMqixQPpkw3tNttLGPWg2zOhBZ1vz402b5B7Hmz0Sa/+4xoQB3Oa+/
85r//TsfJmtu3Gle065oRmZgjOCFAPv/P3gK+wUFE+RFIlZ/f0rn9QyFg2FNZb2HcV30xiEws89/
/5Df+XF/vEMP126UaCwh+Np/IQRlQ6WDsJIbFtuZc4PR7JZsqu0ebVRoRP1m5K5iKZT++4f+zkLi
oZwgkJCQRZgQa/+FgGg705l0ndk0nPq9rzp5vwc2wGXY5u921+Jgv1XNYWoc0sJUJ779+6f/y9s7
P50TBI87yiJyH3//Xvede2oaQjv1sB0WYeffe5laHv/9Q/6up/vtmIJ1fybvknp1Zp6afzk/8p5y
AAfHMh06Y0u0KPRN6eXYWO1OzfCC0vstCzfaKtDcm1E7+cVuNy5nzF4n9TJ9hfY6v/fmBo4xmCDE
0Vkq854v9KZ1JvRVUen6EjiTWaasFMk0/EU+RTKclWAjY8tC5hBl++K9ZYPSUC0qEypEMwmquVLJ
VAmPkQygnmLimZvLyzJuMh1nx76aRlE/nCescVmM3ltVdftFWYZ+TMxr+csfXOOZGfB2UItWycZr
3uKKQzktB09hkeO3N/VYerGDI+NBkIZGl1x/gVH1Xxg00k6sVLkgRhuyuKxLIThnt83aTQzb1tK/
MnUdXjoDZMhoVs7+c8d05xIfyf6yAM14mdj/DDgMPK1hfHsyyvmmmijoe+tt8UoNWbB9VT4KqY5O
hZ+BX3xdNrKLC2+Gq+bnZ0BuY4DU5zZF7zT1SQDEcQjrTb1iRbGd0ewwMfbavTXpAphET2r/yC3y
+dxxms4u7Xhaxr0ryVzTS/eIGZr6Pjk1GptB9hFkeyES6a3HwFvyqOlqJp1bP5xo55gJzATM+65R
Ea0qsFjAoq2MPbl+Lzpy1zxndC9Ev+bHnkM84pa2TqPRYXtaejjX6kCdFncBBOGDIusx32HP7vcQ
18lGccKk84z5nnyzkAnQ7KWz2alj51ZmYsPiyVT2tC3GY77M22kwTcZP/kZP2x12ObXXC+HBrqLV
zsyGyWvWu8fRUDYjSCjg8+rKuMBTAGRCHOetWi9LQilTY+imd3+Zj46XWXG/sIL6DGU8BAuY3/Gi
5WtNizlV5tUibdpx5oW5K+6Z2D2WXrkjK5c9kF0e3nsQdU+d4dqntquviq66tdpSpBCZ1RHbjnc8
vLuy+zE79TURS9/anB4m3+bLzGy/C0StpyDnG6s9MiCsRqjEBh6LIDJtsYAZLKFk4KuTj2JJ5Xi2
KVgnuFaMIMXeR928lqRX2E8dIocjRBzzGC5hnlQuqiivMKJsmx+CTWSRi5lwUhXOnRmUt3LXdjKa
boP3bVtGfQUWHNljOd26GTDyZIWnKZBOsrT2/jgZq30qBpXdZ2P1SZ4CHn3bom7solBpW+UraeuL
EZ1ZJYlqiXFpmu2GQVYdgf9RJveTOk6dc7UN+ji469tkmh2BDe133JpzqI7irtzbBwOw4iWEm3Nv
E4T4pmDWnegl7gC7wvu2EVssybYmd2YkN2ZUPwXubZvj87FFf+/l60VbyZ/ZsmcRCYZjQks5JcoQ
Yww69dLZ7nUn1voqq/jSQutdyV7hL7F90NNsidEGNMr90ZosxWgMOnYAz8Sen2YobDRe2B6qQLO1
XLf5gYPMBcORq3zoTWZbHQH1e/9qgCQaQQBEqos9qWvj6Gp/v51W44dROFlctyE2YE7pbHcbRR9+
F5sTs6rKaDNZWvOcGYfVmz6zjcl64xUXOizeoQ/cdd34Gki4OB4+T8QuTGzQ8yG4iZMtQM8I3Skx
yocFMvjhRWVlMAg9I3XX7cHa65M17OLQGVgjqe2P7VTfr2YXxHbpCM4DmBJFyAE++RfTOF/qofws
S6hq/uJcinzZ3ajZPtRgkEDggkf1vOKuXyAc5GNUTdvbEvq3Cw1nOuhQJuYostR1WvfTa8yJz4EX
uDSLl3Yqv+Nj9J/o+dSKXHm/31XniFnK3bPHOVrMv9xVNa7VTKH9Pg0NY98Qmeq+PZirAhwTtW98
Me3Jaxi0IyYFp9BTWGf34KfMpjp7yA7rPBePUjashWx1EK3WTdd9aiYdHxmRP+IAc7NNtZr184LP
1a/cZQoRW4ZhIC+sB3SXw7Rs75sMi09D7mYeT6SoU1S1edYc8kWcQxvn5gNXQLLV1tYTP1pCW+9l
X9NZ68aw1mT3g+aXXxvVx8IcB71MF8w8uNz7ITHNsqOrz31MT5Vcm0+WnH03G+Z4b4ocXMZG/S8O
hGTI+65bOhzJcwLfVWYuJUot7E0u5aS0iLe9APQIAmwuE+Cd6hZSVvAISruTZTHZqj+tiLs+CkPT
hGPCv3/opV5zLh0h94fCdLIlNQdmnEmHLUaQhK4efHABDeEmpxSboqk5+0pi7tv9yBp/wNBRGTYK
1bHlMHOzubkL3BL7SaZi4gXVWg0/1J6re1pjhxtFqIkv0wjWIMprO7w2qmJCW2OvK5N714VBOGUm
2RTDjCQ8wk5GPTpe5zcJnDoXkz3bh6RL3wXW0ZgF41QsOpobaZeECxveCA1ntp11viSaVIfp6Ghv
jRtTMpPp+9aB/NeW1Ste/Damp4sKqwR/0LORg40DQJTlDWgJitRmuwp9POcOo5izI8FlworxnfWZ
Ji7u6gFmDeGGC9tS48lgn/Vq0LP6Lfb8LP8p/FYV0NPyAZ6c2rowYcYnv1DxcLzjHMisrWf6EwV1
3VIcFFjKn2d+JnxpU/cN1zZc6mgu4Uod+Ue9M5KxvSvZ4KOYLjZXxa23G0117YsxyHB5cdvJuqwD
1bYybs11zPCmK7sqUdO6kTad2/JUKlvt38JAGWdUcshejYmZB/wgRF0pJHj3svQGd0zW2nJWptr4
H8VgMq6Tzs26vIytyZHc+dn6pBU+EEnBbdBHg9Bks/qsg4cBtXeND2neYDpVFfMc96KCDLdvk5X2
427nfIG5ucK78kYOdCS1FsBFkPesrmp88jo5fy8sy3jwYNJ951fmS1wVZfVjoVn7GLYa6HAbxD1L
HuRNGVIsx8321y4x81Ldbc7Q2tGyg/TG1jISHdJ7rv+WDyjzYP+EYxUp7YN6c3BK4KUZcjEvAw6c
XPTK66om/WOSgsPNyBbYYJNT6CJthDVarFclHmXujx7QMRzjSCokdweOcN+Du5iXrwbQO9NaOS6S
nnJX1wH83w9jUlOWrJ7NFebCJN/YQ5PxjXQbvgi0eatKa2tQQdTBs2KSnHcYOFpiru58C+/INTds
OHWU1tdt5fcO95nOunjQc7FHTRBOc2RgR3MzhuYGnqNnF8ZKPgXv2mmJkmGvwD6e/UrddXmlxwif
lEpcTHMDkuxmCyqAsXLC77vpl/UV3CD8u+GUudzwu1cw5gs6yHbVYq4nCpPgQzDufMFG1obybtVY
oEhNLuWBY0J8a7YSopTqmr66AA3ZOcCWuYnsGQo/o7TN/1mTiZWuxkjeLaHSxq3ezOx1D2vbuyQC
HpE3pHBXc8lDgr5c3RIy9r7mC82CXDmINtahPrbWGJL/s4/M+/E/2e5WbU9TDNaTPQz+jDPPbCoc
tlTLngGCQe8Yb2M9mtAsjH1H0i7JqVgb1476nrYxmS0soKIplO6TI1RepBv4xf2urV3eIZ8hgKhC
UXnLlM8NYgxCpBlhborGw2ypPyEJnJnMPZON51BI97nWjiFjDCACmRTBCrNU+IO+84Zt/AzhFIMM
5t5QR+Y27w90GeX3LC96AhmVcO5cNyOx0Nqt/NNjiZwaSBIgOgHc4jjEzQyWfjiNbTydDyvYG4E1
MFYfx2+wu/2czXhOjVjptUYAHG2WMPsL/Vl0vdFAujFckfi9PSWh1+bwQIw1fGy73XHi3htsriPU
ade67oeHIDSKH71r9E9qo3GJs6CdPjKkAqemClzISCZ2n/HaCjXHI3/Zm7EWux37czkM8Ebq/mWz
5VykyqprGbWaj4E5pfbhJWEFLC6sac5+2MPqfpm2h0jVcQx1Pwed8RUKY6np+GCRJpAf9UXQ5dyc
be+IdxMu0JwOkDZeG05+xKzmoLoUjQcs6jbI9u66sUbvfV/y/nHRsxyjmhhx+oQtGBhcQxzGLdMP
d/izm8XV5LeS6by2qBzrLeMc0w5G3xcgbtVLTdOgAcrWPj/5DMfukH6VD6NZDNwDkDThL7UmcE1f
LRbkQmuBgJlTvuynylX1h5NP6yHXpmQH5AEXE/EfcLB9WbwAmeSUVh6pwClnSFezRxyrOWHMi7qi
wjyjj6s9AMvYe8ZHEZOVPR22Qj/b0mAyjgln9wg97Lywzr0McutnaI36cfYWh0DXoGnu9Rxq6g0u
Vj8iEwYtiPZomxIp6/qzUOTSxR2SdlLVp3H6ViHQuHPK0nXi0ceqDJi1UDKSoT572BLe82CPlT9F
1XqGt0M4FvQweYbYuFqL7bNXRJbwt+3V66xmepnVn7nRDUO5SJ+VqoeLFjJF8ew1Nfy2pSzejAbM
P8pLQ101/lKLK20Gw23FsOJxXFtkw7adQQfGfmIp4npx6+zQKEh68bzW3RCjlQqeuC5gOVVBPjmx
4TMEO0hPzxBpjWWKfNPPssiy+/JjXTXczBbNRPBKYySnJAvWfX+ZMsduT0JO+aWvreyNoOqywkk/
yNe44ILcUqaVEF5KAWy6LOXsvQbB4gaat9OSEByUaosI0NaMIFZ/nA6zZWdY17vc1A145APu8FWQ
+hQQSwQMMXeJPcyKJU0Rd+GocDBS2W3DG9RNGR42nBjCm15PuwHjBHeQCLTnTC/KfPtmwv5KJMiY
cPhvsDiuDw7/4YK4NNchVRawGAJmRl8gdfFFMB8XoW5Q2UZdUYCCetRzUIGNEV5nOLn1F/xtDhC7
gkV6rl7gqufgJHcuEpolgvg5/gPE+E2T+edx5B+5OX8t3x0fZ1UTpaCNuO/3iRaa5xWxZw5L0RXt
s+3mISR4IfFL9JG34erhWs+9aKzrEhUZ8qB5TJemXwZY5ortUodTcBrwDTqRAk2KowBzgg4wmeRQ
l8Zq/SxlsCZ/zMf+P/Dyv/jy/w3wMjZfrfz4s9yUn/876uJ6f8P0BMkwfsQeov8ztvJ36ajr/M11
mRkR9YYjNJ4H9Gf/RF0cjLUAKLBUFjjTA9X8E3WhicDACBY+SxX96P8EdbFMk1/15y7RZFprMWhx
CehAGAA49Psyg20/b7gtlCmME8ngrC8S2kmV9nvhx8xZc5RDDgiJ9OcXyHPBhd147wBJSSmrm8Ko
8KDyv3HtnlDrvDqbdzkVJPnAZqwIupyhy3T9cNSaBN7NWd3D6mbRmLfNtwqG7xXyMogRKLMwX4qd
ET8mK5T1u9OEM1O66eDX+0Pm9Vlit459CQ6DXiX/wMkIZGTkjsAK5UypKuFMrZ85RnaRS0EYG+fL
GULx0xCooywJ9dyX6Ru51Xns9sgFB1Ha98VoTVwV++M8i4scXOdGum3w6P0Xe+exHDmyZdtfeR/w
vAxw6GloSa0nMLLIhBYODXx9L7But2XyZjPtzntWZVWZiAgA7sfP2XvtOGuv+3iKl5pq0jXCXZ1Q
R0XZyHSj9kVx2Ra3tU98EL5Ygx3+WuK6WuQqZs1qh24x+BzqEHvs0QYXkEg4QOWV7d3XWnlJ7ryF
QyK5KFujQZsUlBuCZtO3uiNmGnX2HtIGhrqsrZd67lM2iGjfx+Mz5iRrqRs0PqdsOHWSDbTVEa/q
ibdJo77ZonuIKUGD9lglHuE47n1tkmXmZA2diPgeDFG1y4xOv5Z1a689A8FzhyqdfCBUNs9FN3aL
amDrRS21gN7jrDS6ic3kPJai/iCkpkN67klICoRwqxJhB8onZLlbq8e6lbG16uH04s8ukCxl2j3r
bhe51d7KKKd2yOugWAxFde9oiOAtgYDRdRrtSdhGg0RQu/dcOm/hxQi0xU7qp7xkV7MpcnXMB5Ud
nOymLpcmGt1FwC66iGGxNSOGErOP1ALlWfNAse1d1HQkNsi+XmhI9m9mIetdLtL7rnJuBALGaWnF
01UWo0AvoFTMnSQ03Yha5o3jJDn5rWBo8DsiXGwm3zmRJohTSlIyBbm40v34I/fSbTIOVDGZfTAK
TtQuxyIsHsmFr+EwwjiBnaF9i7WHooofKjfBlIW78y0EkrDwo6RZDFVvL0zV+5dyxmJmWiY2iejr
nTOE3UNHe/2Ar3xcKx7JDTTNG8QSYqlc8l6MPAvJn8eXqLTEWrZ2739EKU9M5A/3sIKMdRRXxoVB
M37J9IJRHardlZtPchf0VbguTX+8mTXSINAzqi36e/qSuCgUePSrj54a1N+UFMm503FPThGewC5e
dv4eAo13Tms74iVN7ycgFEvWr2WK4TIEeHSNxbsEFusOy9TU0nunQzgfFjoPpx7HS3hJPCiAOHIj
yDjYtzdd5SrIxEFO2pHKri05vnmEtJ5ds8gO9HDxoehxhCOiUeXSShuae5U9oUNFt5CutNxR58hS
4yLzZX3fRiZKskCGB9gk+WNC1uEVmQaUnSODDoyj5biIa6v9m9ZUtkMzVebLKrbSMybH6ZoVM15F
eoO8hFo0vteFr18muXK6VfZZ4mZTK+cHxh5uOFsPl01u90f8wPmN81kfIw2hVk48hSsl4ryybH07
rBZD3E7bbpLWmm5Qj2h1DsGpoQi/UPpHh7akwlgktIQJlA8m+h15lUnezMp4jbA2P1ZOmRobxJ/F
uiY7cK2PMecyHAk7KRKeetMdsn1tD+iO8kLz1vpQhw8ZQagr1DP6otM0cQKCj/ze8PnpoziyzrGr
+quBrsbftYFqN0qHdj9ZUfMWq4JWet74/WZsc2+PA4MVRqjkzWwdfdk4FZrTQbQI9WdnCcJ8myO0
kYWbyUKST7fK7h7A2wU45VG/LoMJz75jTs7CyCYTb3ih8zH7aVoZRqUfq5ZWG4o7uddUOFwb02Df
DEqrjmZo9R/Koye18BxaCWMFrUbzcszdUSn2/efZymlw2vDekVNB7/V9rEO105hWnCoDEXym9xKP
Nq0GEcbqmOsCBSpL8YW0hPuEFjpdi7zpAbLmQUCn2eJgJ+KMuLk0818VPRZJdyjtXuKeGl/KoNmp
RK+v6bz1aMi6dOuzxC2lCoIlc7tyQ0pHeq/xt6/bSW/3tkXi0VQm/iZhX6V593nCHHWOB2PWWB+4
L/VTi5P6pfk8k2Z6FK2y1FL3gpp/ydCP9jr9PP5ybxGGeHm0MrdPDe3Js18L+uSZN6KFtnPp7keU
o0uPFvwilPgSrLBBy8YBkdY7SiSmO8x86MqGq5aOFt7eqT4VCY0Q8kXto0bY2aMb0sMMLC25jvzg
tfFDfROMHeiDFKs7iuB8M7SxuapLoaMFK5wnzMr12yii+C4wIPsbrZRHMBj87bQ9kwUsrHLT2la5
D/U24N1HXrZTmlVukDSmVyJoIQlMXX8BiuHegnqAu8GC8uT4yBltM7umJHJWTdz328Exm1WRsdql
ZadOScvQxE9AMITQmXYQbTiMZa7YueEc5JEUxsuIY2sJuwCHiNG4G0PgZHWD8Qe8luzUSsSZRuVd
iyHr7i0BrA0q+WYw+rVeNM++YNsuRy/kZmz8Lh/2dIr3UHVug8hY0yoL8choyKLdtwq7EV2YVeI7
K9zRb8XgHAaAp6ih05XZ1JKerr5CF1wsvSxGbEeEyyJTEsZEBaOPzugWWtsT/q9hUdidD2+7WLpW
+1TPSnRzaFcwc5kzljL96OopucmlHz80A4r9ltPYk287/GAiv8xGG+d6rBtnUoo1RBFm9OgOnXcz
IjNEYkyfsrB7bwkFZIbPxNqBGuLGpJWV9NRbkUW+/ZCvdUd09A6cy8wMN1nlLpk3a6ukxydfhPYm
tcWNnVX+YlDmTSjM51ETzRMhuM8Z54iTxXh0hxxlV7Y7w5cr16o3JrK6fUqYXUks1jIf+3TTYHFy
6bTvsYX8ECpbhRy0lipHPQZw3cBy7WOrr/OlbcY7s+mQCtjMlwoTIaetrGjtZuoOyUO5c4RDEZH4
6wTwDh4OvNuj+nB5b9Fs3AzZbev0O9e0n/F4rhlYXiDPh3RBIprDGCRT1rb13odivKkqEOrMZjjR
seivOowhquovQre8aCm62gg3dq91VzU7aRJ36Sagn8Teum0UHgLDGNZ2K51VBAvzSPLwJtFwBYGj
vKdtRs/DGX9oNf2Xzk45Z3bmsCKsmIk/LO6VRZ8VrMvW7ex1ThV9oJG2gjfxQwWS/9jfEhfCGdyR
pbqAlLYpreEHVvf7Fh78CnPyRG1ELzkIPrWwJ9vKfJzGZbnMu7rdSduuOMJKguQiJBjsfeJJa/Ro
awZMjNHWbieSQAjuWE3eaCzMIJl2QpusGzdyjmXd9pjK/OtCIvdcNIambZveGhetiQ840ovLwHLz
g0Vo0yIvMQ5Go3lUFd3rLGRBd0N6C/1Kjq5erHWV3k2iYMDgEy00StRShd1SvIXBKXUAjdD23Hpa
9KMZEk7rsrP3DNJpdadM4XChYosd9J6tw54eA4/Ub48BzBnSCHyaiXOIYbtHT8TurvEC52h15Iwg
lBDFI3kcjKSHrN/T70dRYXYT8v7W2BcVgZVVlYslz65/r/nAWLrUcy5bjODL2E2KQyXHcOXJga5C
hOWjVIZgTluY5FziYFRFeOloBRrltJFXOk7Bs+F4cJPaVt34uRU+mWxvG9lo05FB1sS433YzrA8a
e1o+jHcgERTBYx1QhNLD00knf6Kf6JB7ZfgmhTROKLNHq1qPibk0K4rRWsdqhj897j56DMezwRzj
m5qu1KSYW9KV0S8KD5OcU5bxgTmTDkbD95elAtrf9Jp8hB6QnFClx1c5NdZKz5vmosRas24EuvuS
QN1rp4idhTRS8cQS4L60SWIdUUAHS88x26Pb8PP00miX45i8+gYlsJ3NVhFHiV2g+mRhNe9ZgHbW
9ttlW+oPbplv4xC4vdyOU/RYRPbBnX74yKqQ5v2QWtQjyceK2Uo08212qpgayTg4+5KFOME+Gxf+
1sW5mgj3rsm6D6rtel/oob5wzP65Mv1oU8XNZZhcjfq0023qqa4Yt5ma1XLGmMSryo+7bdXDCfHd
yd37HoO1umJf7Xoa/HabUf5P3VI26gohX0OWgzela7sK+t2s1ngiSZyxb0YwGXld6EAG66qKgOmQ
Y8m2DFwHP3kh7jo/jX02Bjt41yAjrNu6wfBnd0VBFZ6UnGAyZ21EU3odtaF9GYnuzkINYSwqYejm
opKGem4l6JlF1gzl0k+VemOCU6+9XMsQvNTqqRYe0AAy1vNtWQ/RNq3bao3dtv+QmeD8nJc+z8HY
1yc0KHivSss/izIeNniri4eSGKSTVMV9osXNLU2sYaV0uvuLPBjqE3simwUy4EML3jHC1mLE2J18
j4P5aDojbUe0SvQvTe01qltNZ63GnK30EgiHqxUbW/Xuj8E1kbK1Ju6BCrE2yUtZTYgXA0WrTGLI
5Gl1yiNaUINVtls4T/neacLiQXC+Xehx4dwOpd/QHuy6XdI13bbx0CHHke/vFKiMN9AnwTHItepG
gtliUENIC43SsDp0VpZu7VmAo89SnGQW5ajefsJntMXXyM+mGdiQLBr1s/zBXRNl3j91hV3QAC4m
umaz8MeoZhFQryPWSGZl0PQpEqKLa1yEs3IIpeTIypx0jzUrxUZUKIzA2fob/1N2RIheRzuVxqVo
KCbTMnJPBfUXJ/a+rJZOmD5CtOrmN1R/FhgiM5TXjCqIf0DyVP0jf5qVUMCwysM4q6NCN9PeHR8d
xEJr8GfJWUeVTRaSKjrJ4qKbdVaIT81xjTDLP2RDerZHp/zAmvNhzgqtafZ2Jp+qrVm/Fc1KLqYh
8Ro6DvKuibTqVTRrvuBZiTtmO/GPaFaEaU4wbckUtp6ZSLMZiCa9zklmO0qtjtbtrCuLPyVm7afc
LJyVZ9xuRGj+rEfzPqVp3qxSyz4Fay4T5Gv7U8bmIWijc4S0DQoA/aZZ75bMyjfw19YOmCLawU9h
XPEpkuOHal5CWX4kWiuv1CyoM01Pnb1ZZDfMcrv4U3mXo9viQUCOB6N4XHnj+CqD6bmz/CsmSCyW
ojg2KZmquB8W/9f0pLkDM4/C+7u25yMEvP+3eM2Tnxufn3/mn9anYf1FDAZtRbqbNLFngfi/Wp/G
zNPTNAsJtovqXM6S3v+m5sm/LIiSlgZfmUiDub/5P61P/S+D/xclOhpPKKOu/p+0Pm33iz6GqSgS
Z6DVumk7GnrwL1JcO+mMMqRwxQZNLqhvPjSG3V6V0WCu8O0FO1sx92IArlM6p9PRnQbUVxWG+Qxr
7sCkHMBQh33E1exTq6Hw04SLtCExpqvCNofdAO8mXJiDRPtH8YdDfDx2WqttosxmoUsVaqyGFGKc
lZwW0GOu25yGkGcLB6CbcazGtGFvV4W1McKG6e/kPIjWc9cCc/mm6ez4hz8W+qUEFPaYiFG/KlpD
XMvJrq6Q6GkHBmjZyeqwby6KfOwMdLdV+KjDZH5xylXYXSCYi6tt7bZnfyjWjt0cYioZZfAHwta5
CTQhaI1M7zQAweNkXbYwZuycWb3I6In8vFs7dE6hVe05O2+tsd6b4Z7iQJdnSwxX2J9efVu95JN6
o+I6FLLFruIde788Fc6wgR135QT2lR7kV1lOvWYZFGm+fjfgchSEHdk+HUwKlvg2rMrb3KkYDebO
hQwyMBc6Vb++rqvgmKTDVe8+xZGzMiJ/WVWAOgboOjWd0l6t+rwtF3YhXhTjPibR2XVTB7feWDHc
t+KXZlA3VpM92u50ChPnOHb+M+rLR0Zge4AG27Go761OYshyNkaZX0MW2Tg2lmraBw6jmOeaQwL6
KNqa/mVHAUIzEduS9oyiMVAfA97/QsWnRCG/Rum4KLO5Pe5thqzBGB9IcHnWLDNwz6FO+W/YBjAa
Rs3eBWbTnarpQSiu6BaIocZ4F7jxfoqtpdUlbD+XXrTQXP2yDay1qlDlJ/l77kwIdK6FjC/jELjE
dEz6BKDCzpJXLbHSAhk/K2O+d8PhIdQZdjUGWKlR3GaafC0LuUuYq+sjogyz2sJ/2NbEYeFgb55E
KjaVINoxKO4t/64wWIzTm0rnaNgOW3pPWwH9KYyuGLvuhWduKwaTXi8vjMa6aDrimXMXr9rDVD/6
ebs3q+plcjgkZtbOLPGVB/Z5JFgK1spLRFx46CfbAZXjKJBdmgVXUnaFyqleBka6F8lLTbiAX3YU
a/C3NMaoI0+nDg+4c7e0zM+e6QYX7qAfsjJ8seQrT9BxYu6od9pzIp9j90YPuU9qh2VKoWzpf0Qi
vdaS/hay0KonJicAf6ANxt5BkMlUgYOIdTRdsXbL5mT03gECzz2ZzKu6KZmDnGt0g7CVN5V+47Xd
ox47G5OupnFurSMDvXKBg3frjcPcADpW9oMr4oMWMJtM6rU5gtSAsY0OYF3XwYuXoii3cv+agJxb
Z375Qte707udam9M9ZGN5sqgQZzpq9yKUet1S6tA7IUzulJ4Cqjrinhjlx5kT3BLyQ5e97Kn111E
4VLhS4eNsm7mY4WRXVqiekKRhTjIv3dysaZXg8osm5DzedddaR2Ffd0FkN5zuS28YC/7YN1TImTV
eswRsFpzStvLiAS4bup6FdTpth+0BzTqF4anPTLL+lt34a+UUb+eIIcvumY90AFGwcR3Dra09xkT
lDszOITJxuzEQ83cvKX7xsgb2VtlevfQea8MD+HBrHcQsE+WeBjrha2nMETeRnfEiAdv0nM2U7WF
mL6sNJtgr+4BDVXAquD/CH2aZdrkL2kgHr042YNrdhCM+8cyz99LzdBY0P1s6bbWjonZAVA3MuH+
1k7dfgXfolsT0xgBkUm9RzefNYNa+eL5YXUy8SCfqyZVCE20I9joS0NMJzUyZjE54x5HgHeXrc/b
ivA5BGsWv4dtd+nr6cn2cBkCzIuhSoXXdMSsRaHTIrWdXcYfRZLloIDV5XOST7eNlb62RXdRM2Q5
UvuKddNg7IX51J2akhkRqSrZhcnOc2NltbzqR0O/kNqTH6+t2oeJCn6zj+ktRvch1eeqrJkU143S
wSk6m9o7I1R9nSOXOUFk00HqnOuCeuc743WT1eU2Hot7kU3IxUtgp1lzzLfkk6NRzpM9R3hwDAEg
iBpGzQqBxdFDrLzzBm1DnHSxVkH0yJrPyGO8lf6K8pBzjFYcZew+EV9wX5i+QHTj3FcRgK6em5U4
ybhqFazy/CrKUPHKyDeXkMC7ZZ0NB/QH733X/T21xl0IPzKPOVwibN+5uXZpMl/EDas9lcwPX8vK
AXAqgFREvB3DIe9WvOaLOgjzZZHKaRlC0WVmjvcVdxfjhLZ6rFpDLWFWDIteh9egxY+aDZNAGHGA
SXg4x9OrI8OnfuT/kox14m2WuQs3S6YVPYx3DQ9VBjoKtNnWyxUAlMAYN4iYGJZZ6QX8CgoP3Bx2
ita4m5601vghRlUtJli4SBmTiA0x4Fw5EOLaDuYJTs8pSf07ffJf6N9de2V40eXeU2/2r70nryyL
Hcps3vEwK3kTFOAbABmdGjalux4S1RYNllgZVqcd+lDQZS60aNsXpHuHBLKdRCzgIiVtsYJNarB8
p7fG3K8yeoU8K60vKuy1W7O21Maff7FUc7yl9BCaFKnengER8E6PzQP+JmMFk8k/ZTFkTMd0AlBG
yTmy2b87xItPlp+ywZuq+zBF42xc2puroWX4CxvSZZLCoZuj4TtzFp9yajrZjuUvbbh5i1jPun3u
W8kpJDnyIrNHbRuZerNxq5Y+Yt24izFGstRWO5iLJUNSfmU4f1CYmJPYzKdMD0Ndb4MzNAQAiPap
HJ5VZJ4CqxRLptBXhoMa0gi0A+WFxTrl3jE6vKzTas9xYwkTd1fVzWIO62H6q10EyZtX0EFk6t2u
pTVeuL26VRjoFj0IrIWWiOsE+v7aKLM7bNCHUY9XbuhXy0514aY08ls1hCfgRUzTOGZhC6jKg221
7pGwFBpDjSCKsXTr4cwEIL1iSM/qqRLbQI7pmZtCH/PrLJr41YxDqVnXtLvdfR+WT40ABmhEOwIA
xc3kGt69h6R/RorN1BJt6NtVYAb+eki5471qsq3KUtBGynjMS8dZd7X48f+zguBdiCjMigznltiJ
/cjgcOa7QL4V7V4xXkwCM2XgO5I9J98iBjuyk+8thaZZ+kvmv9v/O27967jFAeV/F5lw0ArS1/eP
OvzluMWf+ee05XFwohNH3KPt4vlj4vLfpy3X/UvjoMUph1BGcgosvHH/Om1J+y8bKzeDAFLcOPPr
6Fb+JTSR+l+EY4BlxIsLFcVGOPIf2Htn+91PYqbZQTw7A2lr60hMbH1WofxkaM0CCX1IeNFuigtz
w6Q9hiNBGq895ek2MOCk/fTb/MbMyef+5XqEARka/lVOn8Ticf789Xq5odPEyfNgh+STl16v/Tuz
C7P9OHXxeXRDjWYokJnvLzofGH/+kvNFUfmQiEcIJVlE84Hzpy8pa7dvu8IMdo2yxKlOk5BGK/W8
4B//8P2+mC1NLoVoB9c0a8xsjJ0NxD9dKu8wO5W2hG8Dtu/kTaZYIUs3YT4kCdWnBTOjcei/zf8U
ulp///03/XJ5TrQEmXKA1rDe6v8uGrJwUMFPcqtd0tCJ79PM2DTFJK4kkkzMZwWsYBrG5gUaM/WG
d6n+ZxH438VxX35qPgCBh5ZusnsQ882D/ev3T3o6O62tq53fzjc5GeR9W4voJQHGsQpHLFz0yELz
WEoFlEK1LG65hR1jkGgYuqbWbx2bI4urtz0bOPvcP0q4//UDfnnePz+f5MXxTGkZ9Cy+fL6osEg+
SDW1U26IwBxezaq2Bnvnpt2wbmY1yfc3RJ8tvT89e/MFXYujnuUQAKqZX/NPRdXA+WjaeofDEV6y
iRZeX/DNbDhmfsHcjkPoTQzqFU8naTOubHxk6s54Gookadbffxr55fVzaU9oxueKg6VfJ5L+19tD
k62oZivNDqEr2WtlFXjU/I6sD0rqDjVFFcaw4PCHRW35bpN8sK17e1rX6Wiiv/Hd8AabsvaChKeK
MJBWAcNowhAfgqYt99Ws4QAL6lAHDo3OkKp3eeEK1hcqRSX2Wej2jOgZ2TPJLfyzo2fay/df8TPK
5ucffP6KmDl07vL8Hn59A8um0UlsgOljoc/RF1OuamPVNOVwn1Z2QgpJOTwU5JnPrA3du9BSGDqK
gdCpaqlAaHk2e+i/9VunW+IKZmB6m1qt9jLAGEIYFqe3caKXz+R4or7hdPBu6GkDPK2Rr+0ksEQO
iBg0eMyd8WCie2KwkU9QzbKOQIaA2u37rzurAP/t2zoIFWn+AyaYMRA/rzei633mamG6m2bbm90i
aa9HSyy/v8rXt4bfVNdmjaJukOjzbxZ8F9V4O/C5dszEgicxCxX8pt531WR9uDM1+fvLfV1EPi+H
a3xeyJAsfU0OdAYk1lPF5YysCM441jnwUOrAbv1T8ORv3gc2hnmL5ZGxHTl/kp+W64z00MCo63SH
Cj04g80b7mNbS28noepDa0TpbabDhv/+631dpOevN7v/TZYhliA5//efLgoFw9PSJgeMxDj+DUmF
y4AwUbyJ+Lx1KnPi+h5G8HTPSTNPeiuL7s33H+F3vzD6VQAhOGwx5883/KePIPp5ZqnNI7DCoZVo
aQXPTZtj6pFMrM/fX+w3Tw93EhYEMlZcqPqXi3VGjIUqCapdKZz01ox6Vtqod7YF1cYiTJvm7++v
91WhPa9yhqFLKA5IcvmBv7wUBclGkfKyYqcpNU1Ls3NgO4VOQVfCbIoOfrtIpivdQeYWitgn9btw
oxNSTKbUHZ3neF+gVTvnflS/tXbVvmWyhNUU9j5xB5EtTr7Z/Cn8/Ld3xLZtovx415Al/3pHEO8m
tkThsEMMazFapTLxnTQ/etg3777/fX730DP09EDK6HwP+8ulcjdSteIrUQ5V/lmXtX5u66EnA0K5
B1ij+TE0Onv3/UV/8/2gNsyQBnyOHAznD/XTEzf1pkpkzmB6wGm7cYzcPzMVtXe55YvT95f6zftF
EhDIEC5mMMb4evvDkaBW8OdEjfRhvsnsOD6RDeyuO1PV122jj3uA6Q0C6rawTr2bBX944H/3Xbk6
sYxzuKv71eDbapPT05bNd5nJGCLDJQ0ssvQugY15fwDnzN/ly/oPMBJuEIHu5Od+LW0p0KGyhyTh
mexZhyGHj1XboGtpgU3GQ4BFmmMt8rKDUH+8pb/5nXWC3SX8IYtSdw5f+vmWKhd2rtXb5S5SWrc1
mPvfhApBFg1XQDjxNLJ2Rb0c0gVgcN69lLiD1fe3+nePMuFKlkNaoKX/262eahe6rGvRoAw1DKbo
a/Z942trZvPXWSBoFKQy/VNN95vby4ppSSoMwt0If/n1e8/0Ik3VLJ5BbHoXPtQGlA+YXjEl2X68
+f4bzj/ilxsM+UY6GuWj7XBK+/ViJSckF2oMWj1qtYsoq+67+o9V6m8uQooaz6qDf0FCmvr1Ihnq
VmsigWTXBPj4FkClPbJAAgba33+Z3/xyUmPfkTyxfKuvv1yKiADLCyCnAYPuQxKh88O7iH+0S4y8
/MOz8ZtXQ7KXcpJyCMPDS/Hrl6oKtCTYvIg+4Rtvs9CL5MrTqGgndD9HfFHiiiQoKMi9sPGQ/E8H
4Oqf2/OzR+h3v6fJiNSav+wM9vz10iJmh2qGvNqliS1WVWe+iZhd7/uL/ObZN2zL4+HXsdz92x7u
EUfiDJqT7ZSweAwnioYJ2cghaHqCihIFhSbygj8VL7/ZzHnXwTDxzdiqvh6gJjPEKJf62Y6UB/Mh
R0t7xQBW3blMNXYxs8g/3EVp8Ft9eQEMTrKEOLJ70NX68gIEkKGydLKLXWwYmMgH5oBqERNX+4OX
wblnYfAw+Xpefz+Vrn/l5T1dWgjoMDECK1Y/SlNPb/tYcgqo8tHZol03sOD24ZtlRtT+idX0BpOH
DjGcqzwwuKEC46JkfUfhUj5+f9N+8wbACJuTFdh76d982ZsMm16omYMSkSWuQiI3bGPlAFV7RC3a
Xf7H15oXRjYGyb3i7PnrU+hIt0R8mVDc2iLAHdxPTGAEMpC5F/GfXwrmHOsTKmAq9/km/rS7j1hy
iFAb091nx6PWELFrxHCsTD+Md99fam59fXkg0CpJ2gwzQ4sp1ZefkOwl0WuDz8s1BJyoG7Is6Rcw
ltarVHvJG4m/0ATmOF026cjm046u/Y7JNr2tRZ8DhOQ5uxrdbjo1TpndgzhmgMQtgbhTiOLt+08r
583g18fXZA2i0qZdx6Jnf7kJyhxrojhpiCCsCo5lb5SvKeCME2qxEC9rFAVvrRZWd42lAuR1xFws
i0oi/XZCBWLGDJahrjXXVdHgOoLsf1OkbbcCrlQfCIdzr3s3H7Zo9tBc+3Z27MFx/mHR5sD161JK
v4BSCnyYZXGytvjVv6xncV2RmS3TEiKOIFStr9pnX0qAMEjggTyQZoVCrKvt7K2nHuAnJ+ic8/Wk
CAyhs5d5CzW4LmP10lDROgYSNSwr1wvdZegK8yF0I1gtvSnJvC8K28m2kWOU62KcKFwGMx1A7WO6
8DeNSSwA1q04IE1pTKrX0HSJF0m0OXKJgxsDSBNzgwmQ/JgkwmFkHOYHhST4PJoDeu6uUuHSsgJ5
GZN+gW+jdtS0rABS9VtQBMWbFYLiXxU+M7jGQe/ojjh/2yl2Dr6XOPc6AugF2AzMTWbhwWMadr7U
a2amOvA2xEzpbZRCASXJB2xWE6fdh1NPN1OS/9D0gozB0ZnWIZTNaEy8dgk6BfM+/J9XSBdiD2rZ
BOpdOBepFBPfvyvv4AO8e0Q0nY3Sg99Sa0ScmHQf70PDwndjpKG9l17dnZUrpnZLEBh6yjxOL4NQ
pVhSRm5Hn/viThVj9DRKJZljanASQ2sQPyxZQ9AmrANILly65mRFqXcXKcO/zNE587yaOcwwt8LJ
XTZ45Jqytqa1IJ1lFbclxjTf6ZozrhRGqHbrE6GGSkXbdEi+lqTQvpAEYb3xICC/aKxsfK7wPuzr
mBkFCOs62ba+gXPCrWxrnfd1fEPVnGIxTLtn1s7sb31oAP9q0NbTLC0fvKAj3sFqAT5+xjskMmE+
7fbha2b6t7XTPXhZmhHzYU7MYKQJFXfB9Gy4rPvMWcRD6jHFG6e2W0AfwJefRmmxCTXwDwN+iJWc
pLl0C624EiqvTxE7+CPJDcD8Kz86uGilGTLmhPxlpnsevQyjfF407rNtCtLf6lm+L2zgs3335JQk
PiDEDQ8gi97jqrM2fjMYuwwNJ0p899YcilenabJdzk5w23RJdWfFjrGrJw6hrSwGY1FUWXeRtZrJ
rFczwnWt2x3hgkq+cWSprwndUQuCI5MDrTy5D5Q9m6R0sZ44yZ40P1wTW3U3+V28arEiojoyAS7Y
xI4wBpWEWulYvwuQnOuo9omVLJIBPE5se1G4AdQ7bnxdAct2Y8RTQUg7exE0XduuG20oFTaglBOU
O2qNv4TekS7ZxLZ6I9y3QUUJRx2y+UDeMSsefGwkOSkX5eSCuJnS4NRO+BgcJ+zOIT4AAn2itFsF
M3gJgf4IoweQxRHNmVjmERwQvbPcl66PWaxRWYNQaPFh8ozr+6yKZwt1Z4gHvOhnzIHTY4U4ejsM
kf4RoTj+4QdWcC80u3ib1LWPvZ59npVzq3ttsAG7Fl8OE8InCAohZCzEP86SE0+xtGzFvzs9ngC8
DMzh+/LC8XTtrayiYZcTBXPoJ6HdYEIPXlpdyHWXop0dy2E6mJ3tLLzKYhvsS727UU0nP5A1w2qh
+7qqtaHZWLl8rDWDLrnIFcOIamAWSvsBMVqCjjqErlHycxWQq5Z2qZx7vxfto5lwzAtQu3RrYFp5
BglI63ZDI8e/XYI0ULUyI8ZFoqkUSSsOh0UWQ8XDPWVcjpbLkm1l5nCd+970CCIO8VE+yNXgtF15
FRmYMhetGsSbHo+zBkCGaEK77KEMQ/c4MCZdqopnbYVqH5KFAVltCTTAqJddnjTbMI/itT+IaGdS
zBwsYmDvhIUM7b+YO5PlyJkrS79Km/b4DaMDWFQtAMTIec7kBkZmkpgBBxyO6en7i19SmSSr7i7t
2kyWkiwHkhGI69fvPec74DyAVPIQ2/Lea53cwAAIZyKqmtTdZ+ZYWTtLwXeOvLmfij39UHi9NBCL
TI2XqMik8+zJMGU44xDewptn96SeygkVUNP8RpJVPk2MhD5V+73MFSsGIIZfzCadnY9voiKomQKZ
hKXrPSiH4rv4qR/n+B/immX5U2814dU46gCVhCDYzJsninnu9OmHmFR4N8qyJcZvIrsOkgi8TI/1
NBK+5cZqRoHiK7/yhqw+NgsKjtZyqr0zWHW84pSLrX7oD3xs9R5Mk95tm8vP6tkaONFk7K1GuKd+
HS8nCD3E+yyECYCS8dwTgu6w+lEbwJ4q3x6PljuDvtVaNlE/rl+eIfWNsdTuaQV2+NMTPksTom4f
bOldlIO+fKptj0gL38h/r267vUoStnZ93x5G264ftO++qgFGvmnMM6TDZTGxqiHwwx6aWiomYJSf
NOV6/dOtXfdGB15GnIMWwNurWUYLXoyTt7J2jyQzXDLaNqJnJfhyEhNbq4oGZVTXzeSCs17F0J31
iLwUu5aJAiVbpkvCbZ09bG55sa5ifW6MjpPNC7H5mhCmnu3ZN/dp5izPQ2cEhzQPpl3gsUTCenNr
uBNECFzNTLrbYgyeNr8Ta8JQE6VKLWTwnPtL8wAPV/axtI0cPcVo0Z0q3/nKzSHbu7WjzKRd+wJG
kwcyibQ+K5I5PJB0DeXJ86ou4dWvr13TOK6sGz5JMA1PWNRKJhmuN6GCnIm0yaehvp7WTf3O0z7P
IZ14GSg9t5fsQGauZ0nm44pfUF3DOavbb2RS1q0Uufcyha13SZOdsuupLpw6KjCWUUy7SSdKCykI
dBEafZe0j1vQdScb2wp27cK+WsPAB8co8lu5OpdHW29XQ8OPCQqL69EihRUpYWGSdp0PxT0gDoy6
jVcDsREIc7NKZgHua+295tEEdbFzvVyyj5X9dkXB+sqdsN1tdCtXqs16SJBT+zEtGQ+8nyWyM6bT
OIZoqIJ+us4Klg4wAqEejn62Yw6MtGMhjFm6DkFo8/BmDkSelpu2fhQKX+CY+q8WuRQo8lDuMUUy
SbUxfedULAji1q6pINKE5VFsXb7LpnlMsO8Yx2Jew4RYZ+c6pUWw57lDtsLVMc6ofsTscO4bbG5w
Nvb5E2u05lBmQ36zodi5pPBM7R7vsHNXgZN8dKp5uzXkOlO/wpFB4AXXQiDQ08A+biTrAF4AWBlW
qCayDZ797i13BiMZ5yF9XcpePRhzVxKc2Pndvrm8RApJFEpOQDQ+gpqjP6DEc6ofnH5U8dbOrGfX
QjIjFVC/iAEwFxP0tcVNpgT2iDY7k3nyEeQ26hXUMnsbhufRaruJBK0ez68xYLCgwfkm36Z7n9Dq
XU358KZJb/3pD+Gnkiuttk8NJFzsOFce3tXBegc/19071IVdmzXbo1+N+DrSdF/aRvGQ6w2mkaSZ
PmQ96hGSThEWajEnGs8PTQgX6yEcmxtTqHDnirHfpX0zXAUh+L68q8N9ls5xo8rh5PpFccMlBF6W
T0JZ6qwWhr4te4NolOGGzR9dp3muV5JWJiSZ5601UIW6aXsdOkTT8RkYkz51PzVGfHq7BRSCzS80
m7uWhKKfRSvIs6F5TKxBpMcy2Lqk33Ik1yWUQZz7KF1EQw5fsaidTf4SjeZws5Ya2sEwvkLeQ2np
eJpgKxPXuQmSKrasAmsoAd+huQexg13QEC/l2mxkLRg9qXK+JYmixC0PIDELd602xE1Zj3lsbd10
mBrDOGDFxwc/NT4W7qW5W0pP/kKzKA5+uzzpLv2TiWjuc100b3rOJtSXpA/Y3fzch4vNkkd6r5fU
1pshy+adQhB8k5F1lZg4N912PdemNBFxzybx4lhvcniJR6vPgmhsoHL1hlTnrcmcX8RemPtRlChw
e5/mTAfLi+uCeuT1l7EvXTz4ECawNDrvRQ2uFbjFtqvHmSfcSlETM5EYmnIjag10L8lSxEwSx97e
hvMod9UAxtVGqnYXEO53svL6l6WK8XVMe/dIRZ/O6UAwuAX2YucS2vc5k/caib5F0Go71asSWn9g
PuoeQjCgPwgSidzeaw+6CZyrcU5VglJkiGwvnM7GZLXhsWiZJXTuInerdBTvXX3BQuRT+w0vpcBQ
hcgTh2KuGTMXJqLQIb8NRd6TCc2haxqpsTNy3Z+HlW46n9Jp71udmfCW1XEujYEWHEZdOAcHh9c0
4nAIkGiAy+jVGBtF5e08snjLKrBpPsFPGGs97Ju5KkllDuXjUtUggwtq4dxUw06yHceNR+0R3GFI
mG26GwFiiotpMBpxWFTt3hp73M8IDHAoZQ5kWxp7oubKarpZMere+2ISV8xohv0qnI3nVJwHCAZt
Ejpzd2cVl7x1OsCjQVd3QsqM32/kRkwiffZIGjG4jhEpI8n0GEyJH8wjqJTH2lBM401pUVR6RLTp
dl13xae5muK27t3pAT4MUkUa/MnYfrv9WMY+OSZgbol4n237u8tJVtF9uz4AFq33tplj3ypW46rG
s04Y5qJxvJtCv6ST3V5jwVwTsC9Iyqd3dgJQX5T51lZ4+gzd1YkmZTWypRhjZWLlq+GrcZcdqwc5
dZzbDMExVIFFrqUzR/in9Nma7IKLeZ8eTLvI+bQvZBW5afg6WyjY67L4VXkzgl7FvJIUj82PSSkq
IncaV8Lr8+b3RG+1H1E1nCwIWvdz2cGusqm5vkmzEuFJwB/bE5P57k6VGc1NbezwSTQvhlLpVaBE
sK9SLFkQHoGDjCk+4iVbiaUSnygmEcFuBcyXIfc/q152Mfcm6xjmrvussW9FbSNkYukO2e7YkGpf
iNrn+Ci3d1/zbsGG2uAzF6B+w/DaqjTecn8mCEwt420NJvulAa/NgdKlySSd6jyzC98pxJUgrm3x
jEUdG8SsTqGbYxvGRfIxasBU5rDcdjUYGfIBuwgQhHwQGbFxZt2/2u7cEv7kk12zQgPbgqU4h00q
9qWPF68SBTQFkL76ekg79bRW4xzrhvtjPNdLUEdyKaorJyVXJcvy781kw6IxOhIvIEz4mFNzNlPm
qtHUymVPVLS9R5e4JWUDTtpqoRcFzLFsItLQgio3rktdHW3P3b4XOtJrI/Ut9OtYJAtnfHJISduz
YkIWgxwuUZbf/XZSMEJObyi6Az55jJA8Il9ZkNyXyANQ9FAd3/ximbH2yLOu8v52zGYbR+LyHlbD
V14g/fcHqzvO3rDCpAlNYnPn5rzgO3SjWorpy0Be1ZL73k0vZbjmb3VQDpCbv8vB567pYTG203YA
fSSa2Le35mdGCHwCC1Sfh2l2z9g4p/vNXjlCELSOOxvH5jEtrQBKB6GhB7OxXHxK3OVlnnV75nbp
YzZTvNJsq48FhsknTlcgQLJNkxIMaZzKaulg3Lrdvu5GPkkV4GB0tb2iYewq+Z4283LU/YhsFA7E
btQFOBLPAgPhh58D5q3zMIfpocLB+spk2r9bW4iwUV6a154TZtdzV4NFd038L4i8K5MbOmGE+5wb
hgW7Dt4a1CBJqqe7DhXc9L5jyea5K4mgVjaYoLuNXs6Jstee7pgVnEq6eYsGriDP3by0+45J9cmv
qvscaxqGElrwfAvq2F2rOi4ryBBmt1UnNENw4vpAvm5Nh8GVZpbQMC540Fcx6a97MQ7VEnmWtoCb
kECx00XxyMyKjQD22lGutIO+X0GIDheROAK/f2a29Z4vM9+mgUoP8Gv07UJueGznhK7XjR9bKLFg
GZAmpIuPCX4FU0QAGC0Tsz1G8l2/CUJbU+DwWx/qq9kJU+LI3HsCPgemNPjSuTvJF3NyAZqaC+nb
AEmNXTenyxvLETLuPW7SnSn6b8KA2w8M/uVDaUxrjOY3w0gs8wOMFtwoTK9/tIKIniij03aiprHL
L5ll1uECqAmlxNMUXtiwKEdPllnVJ9+wrrLOewNjiXEXL0BS9PoFp0J1Vbuw3EPM2YnXu9uuCYPx
5yS0CA5remGOulB8USe53mGG8vGEi7pKakf3B0fW+mZBlHaWuGD3ue3mZNnxJEbAioKkV5O8setU
7fxQFd92UBS3xtSTVGTDqxB0fGfNU3pFZ9BBGfPDo3IzIx5G4Z6bZjPpYUfnhZFC+IF9yr4acqFu
vGnx78MwY2EzhzyFXUAfrtdW7oXiI8t1CpYI0YMPW1qI+2V1KoKVmOh42aAvvZh3pSBo07RVjv4A
34MamzRzN4gWXsMnc3QKIzIBlv4u2OripVYF4aD2woExrNxm6BvOqc7UDYc1Ptsg9a+wpUmQn3Bq
jtqumtMFtGVHfs98p8e08WPz8+5U+pN5upA9Xy1mTPtqq3AWpGauKa3TxhUZpcv7kKIwLAtyzzFR
kjDi40RGfDoT/9X6uBcCZ3iyBre/RR9Pz12X85bFC5WsIynTANQbZhUxn1kJ7C7rVv7tQUxNlqwA
HgkpHPDXbfXya8whNIg+v5CwLNiXabfNd5thDA9dWtlXddrK59LKKrqJduUuOGGJ73MxXVUAPco4
K0cNHGgLIW1ulWX9ngus4ZBLm0+zEYzmc7GU99OaE+sLy6sQ180IwSoK+q68VsHItr/qCVNM/KWw
31zC576VrmBtw9hpL2YSDmac0oFBdrqd3rdzoTl6uXFfm7DY+5vBbw07tmZPHPve9H+vBQrajbr4
na1dFlzRh4mj5bicq4th5WmsQ/xisVcN7ZUUQM2SQhn9s5Hl7mtYN+Mvs5WSaSGBOECJR3akM6Xq
XSuii0m45NvVJembmUbvVUFrfyWYq/8G7me+8yb7OBKLcNjNtoHhCRsRGZG41iBdkM2GXdExkAEh
Lgz2iisd8/vKPqa5Yz/JelC3K/TxhpOxWFtYqoTA5aphVzWbo6JfwijtJLm+yILDbHlpNyxMcd81
6HTdP78vJ528WOEHKPc0mP1PtS4ehpVq4lc5UvHAmfGTWD5+JuQlN57OSbNgoZIe18VfXrqUOILD
3KwY4Qi57yNb6Kq/yVof2AVan0KRnTsjmEixYB38hjVpMU25eppKWVl7tyndPanjbQ5y3sFuYrZZ
dQIbkxcxbsHBwaMzDPgQm9aB3Ru6TDZsPvWpLnEsKsVSiAMhRzTZrOjZwiBtrnx8m0/wf8eD1A1h
cKOveUHUqnhJLeRGGe2/tNw9T2lp7VmY0Vk0itVtpdh4YQZjuhGnBKY/MdLIfjCG5wYdGtLda2s2
3zvlK0x/GO8g+9Sv5lJOFXxX9kxArgmsb9fxl5r1eGsRi46Po9TFVci695aBLP88rEPAJZeNZTCG
PKfc6FMwZDyYMQJ9hHihlj8Ji0lvwhIUBmnnyLP6qTwGqWCN2/pr9mkZWXkNsANNw4QmeNoNgsET
tksuSLuKoeUUSzOEnWrCUcc4KAHLF6D3mwTGGU9jRoD4b1MF/M/BSQusiI7zykQAwu1QyIFiURM5
3IVe/1zO7fgLxoHtM6JzCCm2kWV6ndM/M9U0uNytnUiKoCKJHYXz/DKYzvAGXQHIrNUGr9wZBPnN
GbmVdYUPcRD0B6S3CA751iAXXFGvWJvSj6ckSpARKTO9L/MStZjy7NhcDPrKkUJ6y+dgbOKF4WxF
PmqNhtGxyJ6BCp+yPNBOABhA+zNuL3jTAWA6FIBMsHiyhql0XwMm9C3EFIc3oi89lhKENfNmwp+8
mgrkuc46qPQRhQXnLsPg5q5A3Zr0U5DfhHVY34cj1uy9lTJXjeBHjb8g63UMQBtYgigY1vyMQMx7
dfqGh0AJ+bO2R/FbOHl5nZNIwxhynSkP5ojqcTRcv4lqbuYER5B6u7JjMPnw1N1Fp1JKAkMSr/bC
5xzYEsvYkCfQkD1vQqvZHO0VTDZw3SV26QgIGPKrKbSaIzOq+cWA43c0ETjcOSwMQFeZ5MDOPLgc
C+lN7ov6aYWC/FyFQa7Ohaf831x25ibpppHPRjEiQaYh2Eh7D42OzmxETnegj4ZFiD/P7uKNOeKP
egVsd/I7aasTjpT8kaOohzQ4VGl5Ihu9PA6Bnw3XGZ+PJp5ZcbznNY92xfbqtq34dK5eV+3h2FJ1
qzX7wXaKl9O37LW9m1Ww0nTk2bYz2RiV+z8X1xoB2jdoiA7SWDpR7gVsKaxQ5eXzPUouOrfBRebd
rqraX8QsOJRUS4SaVc3Ue74I/2hIylvtEAIXYZgbnkaIKayi0nLcl5fK3HIA7AmNXq5NjwDhsO3k
Y1u0C5sji2AwmnpOoErw20ycCR0t2/VGmAH+d+SI7j10v857r+qhBl1Y5oIhKnP1y4SKN2lp6vHQ
QQHkVG0aEcSrXYr6Lh+X6dCPfXcyDdmRmWOY53HLeS845KSIeYMZcvuDInRp4dck30iSpcIX6V3t
AcpLis2hznlpRxExe8N55UppHuqSiAwvM/LHgef7rr9kmM7YU3Zj7k1HI7NYli301HHTbbxI0Mdx
c/pTp8h1aFsmra0RpMZ5bcx6jbqOB86Gt+4SlAJSx7bZuSZt1dNsm0xJDznrmmsWplsQlfDdiVQg
/6xkY1ojbx51/7xIi8/ihYN6N0mS63gdxDHtQwKQHVLBk3noSBvwlHfGjekBbw2QFdmW9J5dnu5D
RYRxRl/WeR81BwpdMlyRo8zmm7IZ1HTNKpQjaxSIjFsX9R/NQ4nxFBqMLhdvX2Yej8rEhjaWAZsP
wFKcF2a+zi+uOQr6xoFDyiPD9ug6a/1Eo4XzlraHh3csQ3aUuSTLLJ79mgOT7tC+4hqv79Z+gkQj
c3eJcqWQ8ZeLRQ7QeKdJYYUJDipHtJwNhrEggZaLcdZ6VmdGE/w0Hsk3KmY0bhwXiFBgqv2JGm+0
iqTWdPTc7K8Sp3+LzvzcNfznX5MusbX8goI5FFk+/udN8WvoVPc9/l//1OGru/1ovtS//qHLd/Nf
/5b6zz9/O/vqko/x45/+D4Fd8N8f9NewPn4pXY9/N5dd/uT/9Df/19ef/8rzKr/+4y+/Oq4tl38t
K7r2Hz1yF0sB2lH0Pf+lrbt8kb/95ctP8R9/ecJd99//nb+66/zwD/RUHuRlIYA5eyFSvBn+yX/8
xQ/+uAiE0E0iFnL5b37n7ywT6w83EDDpsEuZuJIvxru/uesc6w8z8HHFocHH7IC07t9x1yGd+Sf5
j4HQEVGq44T/opiZ08wFJlJw3bSXH1OhodhlY38Yh9Q6VEgzIuDgzQ5XeXsuNuZviCBbbgMmd56s
GA78NKhDsrq+rg2HAJm17BMG/01E7Mt70XRwRF2Te0ggm48hS6dTYZDdY3kbVl/T9aOBydVxcTXQ
eyLfSYpXLu6CynvB2P+rr/2BEGf2aHWliXGpwvEDQv5645gdkpgFfpfkdOkjfxDz5zqP5llzEsZu
RQ1s8Skw5iKpjPlgeJZicolNlsOed5rJf4A0AndtV7aJQP8WzSRvPYSVq1i6duK1L2zWYB34e6dg
67POzPFbDVA0ZQodEyLcxHRZy6lgRxpNEwlVZTg+kbeecsPu19ciXFbUAvn65Tuh3oeDn8UMSee4
NWsR24qmu6lKcK1di+e+lt+GSU4Vl1MZmSzvmcdosDHksR8wQu9QL1Sx9iw0IF5ZPGf1ygoYWr+I
LR9YKk3VI5u+fJc77c28aXSF6Hyao87m+kjLhSMF0/jvepTNe11m/mPQpuuBFIjtxiMgODHGgbCT
Qs1scDsYXMGkzitWy1bYP8jTyFl658SluYgZ5GiS8EXg33513e7cbkKSVgLkiqjeLTgQbvic96Qe
LetAwl3VHkJ3uIyYYUsMGbkC6WQc8YRfMwZipO1ze8ky85nh3k7MZUqeakYCtfbo1gOSTDJZT1E/
Mc1qA7Lv8AI8oEtBqV7Mw7Ue2+pBDKMXc14RyT3W4btyRidGiOCcScphdr117hEKp3yd/Fk+TROq
T2zWXJmrACVD7bA94hyo6XCWOSmXYnhFsaEP/jaD0zBEw1TCrv+qrPy3quj/rET+97X2/8MCebHv
/Z9L48360fLp/sfqePkLf62L1NY/EBsKZPF/rXGUuL/WRfzIln+xPqLBvjScFzHf313HwR+IpS+e
GS41CMFNZJx/q4vhHyHqEC/EW4MtC72x+Pfq4j+VRVTmxKAi1w//FO6HeFb5/X/Qi+aebn0edOwf
QeRsCVM6xjPYcm3//6VehE5Fof9nCaaPugQdrG+jzBAo9//5i0GYCtGJQ0hZso19tbI3e9sb9gQU
tNmG5i7UyI73usYKfcZXO2a7msaAHVG+zVezXZhu7LPpBC7gSvtxzf3hzSVCao1Lrum/zNkdfnCL
kPC3iQKFOD+EaxPncEhUNEwsHPd+0zRO0ku3LpJt0it2ATeHe4FykD2zxeWOXdhqe0RyVjK3kl7k
GQGVPnB7ssXpWDC+dezIG9c6NN0EC7pfEYUN3kji1MJsp+XDz2At6tsORDxjqw7cJkiKa5dv5qPJ
HYR6xiCZlnTzanzxHc8GMs66f8KHNn8xmXIF4GYJuBg/Vnrgq1rXS026FblQLmD/sV72wVqJBp6N
NzoHta25TjbUGqS4kLCyXHKyzDkeyP8tk87V7i9QxiF8fLyTUeXONnwY09m4EpJffjcs0rUPrJQ8
Lqi85wPKUJn9zCEXexR6w4UUnQ0gD1UJ1zQu+3Z6k0XaYza1c/E8mIgXI3S8DRL3NBtelGmrV3tl
fJMvNdf3YXN8cJb10pKjbnp8S7lrbY95OglIrKQobpHvLx4pYKZcPg3stiSwOSmwqM6GnJTMuunu
Oqoh6z/YRGx+Jos2uG4Go41twWwVfGTF5dED78VC0Wx+9467DFEx+JsF+UnJH4Kr9jPkH+0AzQz6
LBZBWd5sAn/X3eSzKGL8lBpQyjLT+00SFfj8tfT1pxp684dnyv5+XTdQKDOblDxWtUJDxJVQf/uE
U1sEzs0hOhO1FifC5NR8DsCbe6c1dYzly+stpD3MlezvZSqtU12IDvGubdVGPHr+iFh4ttevbV45
CCbdV27kjcsFVTgN4ip1pq1Dm1peop0RrmCl5eTn1hBooLTFtAQS0SoUUGT2wjyt66h+KRCPdUTU
E0vNJg3zcD/SeWOMJeNUYiWRkxFjHQgQ5TdgrPrM6hGIGKZ+FIEuf4xDaTfnwTTKN7EIsmbSqXCd
CFZOQBiTzEt4O3lTpgByKr6ubYHujde00vnBzmAu3EP1rBTKLVnWMdYFLW82n5Tbo5cR5dWCNBHc
oQMPhXUhl8dVsaxjv39ZFPBQtw9IRUG/dWHt//JLbLA7lCJ8cDXkOH7K2mT7jACM3WoFTsaMZUmi
CBKnDf2KN3doZcqlWZAMO8386Uw1wRBLY6CosMa8AaszBHzkbfOybS/mAmkg1qLfnWPnN37ATGet
G5QNgtUsmNnLgjfpdIYitoY0t0Q0qhvti2uDmjPYzN0Cd4P5ugUsWBMCL1ABz8KlbEiLBXqMfiE9
2I6z/syGbvWZZ/i0VuRhKCYZIREHnUBBkqpuPnXKhd2z4iu+YqAbvFVILcgX8hnmMun3rOvMcN2z
hNn9HDbuGCS49oqNXOLeKIkf9YyXcb6IwXpYUAysEW1ifx636dYMUHft1tFWv9XC1uK0Ut5whlfm
9iOtKgJ7/JX7exIus/HS12JJD2GOAGmfCTb5UDfBf+6pnMt4HHgil0QgEH3jy/KaGuXWycSAZ3zQ
vJmshJjnswWzNcmNQTAPDxnlxniZ8o70pK7PoKVKFDbNjluvfxdaITKHoevZ8gi4QHOcg/J8QEoJ
LsiVaGcjwuxcCKpp0UxMfjVprX4LYDRazQmBpUcLSQzCSk5oQgRd8RJ0pBwzQZTjZ5ibTPZNaQjs
U4NyCWrRUnXxojyJ1NWXn4h5ea5HyFXTLqePB7rUK3RG6xzScOtRccxkpbTqk8hLinTO7f59q9LU
2o2OLm8an9VHZHqiPJSzdM19X0xhfeLmit7MD6ztF11md9+uDfmiRu6gdxhqogGTiZq27QMHyfm+
uAxB9iWi/jAiiSxXJ1S58DcF/vQuUr0tncgZ4c8zCKHVbex5eXM3PBWRhTf8JzA0205KhM0AUpls
kDidLhRuRXAp1Fw6jwXVBE8GWsKpaxNe0+YxEA0gp4aya3MnL0HwyMwqScVcAJRVS6h+FE1L5tuY
C6+PnG6Z7rK1rFKyrlP7YyuY/1LxvVEcwjFk5FaW+fQNZwSY1BwsHinTo25OgE5q51yQchxetbx3
ZDQvFiBAD6/I9dg5JaIPkgOYM8qQLfUy1K6/F553iTzrMiSz5P1J5KMWiX2BDpDFu5tyoRXQkANF
MSSLwrRzRj9RxkbC31Y2DKSr3Cp2+EFDJ2ZJ6m0Ig0O+803b5mNnVLBnRcdqB2y/WV0vksqZSL1g
ViCaKy1jl7IPqGBsxYPThTaheGg9f2a+O350bW/Dz5oz4OGz7ANNn1T37Q4IMmUNJx3jtoWau0Me
WL6aa2rifSIvEXIvXHXjziX4cT2DeG5RNdcpSxPIVcZnBqQgR8yWNoxkZ7RjO8HCTO84GgDHwcL/
3CjQ1W5jBXDn0RmZJweBtInqoBiAt9la8MqoMv0WonBsBu3bfHSrIeT9q3X/xB0um8iyV1wTeyOk
4SGY2QPZPJPzdti6eQIEvbHKYt00X4BNytYrWPAVwmJAK7dTmR1MbOCs4HNCrsi5HNbDoeR+d05b
1z/XDLOuVhc0FgujEqmO6rf1i73S+tJVlGOzk59idHH5DTejsoGkT8w6h3jtguEnijLjp0JrQ9p1
g/h9OOcuNF3plfkJMaIZ62LYt6uz7N3OZ6SHwQZ5Ugj3vz4RGjieAaQBEEWczO+OjWV+eQIgHiR1
Hx2jrS4xA1nnRxWKAhddQFZ9b57cYs32PZk9oI82U+qkvvCyyKbYuIJjIeVHdwztXVty8+pjPnQc
yuJCBos38n5iir14cVbgczq8ryamlXVq+Tttdk7CdPvOkL7JLn7kYi+c+8b0FPtOTQsU6VavG91H
nu3lgDs3yEeDmdYoQoZgrDCbfElZc1rUOWJHxaO7WdWrRM4Y0awMbOQEWbwwL1n+Q/WJsHBuu6Wc
eYYDkpjtsLA+sah6MSuyxdmBp8bDTsQEgDRf/AyalqKOpqZxOShQNPQMLdc9DxdR4AK+qu1gB8cg
Ak0domufOAsi2iy03xoDB4EiH9uLCClOf8w2wTOL7580Qq3l2Jg0iFHlme4Xg+HmtifM4QgSa7ps
dP98azlvk2bB9ePP1RA7mqgFBZOM1GTD0TcbYdBbFC6q/hBZFr6P63jufcOJyBMQiI+K2x5ESUTQ
dHrrbUEKcG48IOzyY9ImmLDYzBmPAFGMQ5V3QxLOGKNkMW57n/XXw1aNxrHL8GEOZGs023tIoORT
r7PqSk+ov9jXEjla9I/lNjoDnWA1seTzq2RgortHldSTBd5CqUG6BwnR27q3DuE91LUeamnLIFKq
xn5VA9wReiIMMRoP1Q250tWzsznXvdQXvKnfMNjEWkUNhfmv+9d0rk8aFM/Dxm2PLXsrOshhpXGQ
bpUs6E8S3aGOc0YDT64ndqvabvEr8kBt9CbLROF1NsXMFDp1tDXeN1N+Eqr0uD7OynqngS8y1JU2
UtgRtaMyEBbNWctL3+pmJOx0Moly9vXLYjb1A5wZurtKhnuAj+lxNCgC2urltzca64072Nm+M1MI
PbPuiJIBWUDFRoIl+oBs825C2ZU1yGyN9tmkBFfsB9u8jLgezMeu6Xdl0HwOraK+ZKB7sREcyFIg
DGigGTUBIsWIB+Glt5QHpCRI3jwBOH67C3QhY5iz7hUTx0e2wA8WJpi4GR03Ug5Mf7E2xmFilEfh
fnPC4txmw29V1LttvgDZUS3sCku4B2Mq9+6q6/Oar88VHytcXurKwv+HaG5F1lT+DHv71Dnbh+fa
n6ulRBfllUGOMA7HyOlRcONeJPVAImvMe+/bmWc2FAQ6keYLn3zkCbwh9IVZljvPe/siJcIPwOXD
J0E8lRYrvjHYZNL58xIhSPCxPMzIZSZDt9d0d/ZJirXdzzUjRXuu9pPbvOK0mk+TyNmF6RWUzeYA
Mh9Gdn8TcSDZRkLmiN0iKpzMPRQTodTkmH+6rHAKJyeDCEjMHSXpPfenZ6FZ0MRZzlY0WYuWIVPK
BucmbCv0TQpBbkM7Ghl1LTEKults+khj2+pJS/9+LKyHdiDuweSaona6b9Lbwhf3RG4BDrRLWi1q
Ac+bY39t3jqwVA7M8OCH7btq1JVvKl7rio9XWJhvDjv03WIDr/RxFF4Z1jy+Mwj5XfjhcNC43BCG
tnD0s+Kaz04akT/0MzCIUAgnqNEBrH01klzMSeZ5e6PupqvBJhoKxtblMjYhOnP19gRT8QdiDW5P
feocA7uc9wWo1g8NSLaJiO7WKEjIET3VCpEa94P/zd557MiOpFn6XWbPAo2am1m403VoHbEhbtyI
oDAqo6Y9/XzMzu6sKnT1oBezaGBQQC4q82a6oJv94pzvWLwH6fm8r6p/LbvwCu0ZLbAd7FlkfGsu
k3Trp20XAUo+DY1zHrWlSK8J7ij4kgj28rZtCNfx/Z7GS5BrxO4wam3n2gvlGmzmnAr0+mdmsd+Z
3+SICPi/3NIzYdMHRM4O9ZuWIDJwshUmWG03Fu+WSFdjdXBWU32abd/bFYMxUztQJ10kiMW9Zg0a
2XZMZhP2HUT6Mc1XVUBZjb1D3/KVu2F6mFCLMv7EK0beU+Nd6rB8j+cZy4Dv/YaDeFbm9BV6/nJR
TX8bWARCbHrUPxfDEPeJp/NrtaA/BQi2p1/Yt05wFHWZbjNL+gCllgzktH1oMW1vFDJoZJhBcEu9
TWiqT2mb98abVfGmvKlod0GGx02axQPDUIerSDpvNsUZxV5xjBfzKfCze72QMtJCIy3xfwOnb5Wz
rbEOITb9SfR0BfkpOVhY3hauMgIZ3WmhHU/mYwYLeFNkLc2eB2FcIGqPOoeItcBqpivE1nZUafG6
9EO6o14T1K9GDAcTu2J3RKF1wW5C6iGwvunD8p1mi2TajMjMRutWD+MptfMu3o5toiHV0rVEIUq0
27Iwq6syncq3HI3YR5KOS1TiHHjnaRrehs5X7MSzu6CytwCmSzqLMrzRQH5GpxGR0yV65BDX7c2S
L2/kjZQjGNQ6v5f0LvjPAmXeF+n4JUo3KuHzbmpp9zsYshQmUxopOyHRrv8kc2w4TMK4bggvidCB
1G9N6t4PE8pvHuArEEZkGFRkkDUeeqsacuhbBrj929I2jwThDgAp83snNTZht3A0kSJHQJPE0LfP
Z9v8lgMuqakg58rqb+2ZNjTQBBoPInjXpvSPvoWbMc0J6Yp9tReZ7t9Yzc8uXYSnznWIPUrUhwB5
/EXVI16b/lrq5LHPc95+XH5MQzNtMCkduqT8jNvqbsYbDnD11alEfYdKzn3z5jWryyxfRaGebCCd
dLuaRCp6EIXl+tpNmZTFFhk+HmlSZTZ8p7HZn+Fyb3EGEuXXnCfhvEmjP4yW4x5ce2FMUndI7V2e
1m7du3TkreRylrfTEBjPoU5vDPbRUcCIieCz1t2ryeJrgXyKv6as7QdgirTGc9JzcxnE87lmgpSG
PiNFrkbgc/xOzS03fZrdw4qVG2tIX00xFJS1JujmXuIZXs5tMBwNsZq2G7IcxzjhD+T9TTxMH6Uy
vpnSDgBcibkHoArSGg0QmyjyghcvyLjlxuqTdZbaIzC6LpB/G6FR0Ts3TBtw2/c7p8Dc3gW4daKe
XQRbcY84mDj4kROahbDqYtwW2SrTwCSy+BNLbaYzjPAIKcQeoa7oQ39xbfrolowP7rtq63b8p3k3
jnVlrqu0EC7qrhbmbe+gRo8riNyMHzJ7o5GaI3pH2RAq9OB4pHRYCrp0pK/85I/oCOp9jLyR44A1
ygX7HbeaATO7XRHM5ZP0kZZGU+KPyYXoUf2QFPaJDMWUNNEhzLauPX/7npr2RsBbA7l0E7c1LiGn
P1nu/IQnPLbWwasfCXfEXFofS82npm2XOfKiq8NYERuFV6jfZKm6m6zBNjZji9avXeN7fAQpO3yu
8XaleMood6S1B2PFHdsn68uvMJPX9g71lRONInafGs0BNae9gKeb2ce06XQUZImJhYUMtmuzya6U
Oz6SShbBRjnUYohq21u+CR4FANYzvtgg+wx2CaPuTVvO5vqmePku82U2eLa140AgxC1xqbAmJl3R
xHidcWC1MP4CaJx/LEpU1a4tNdfVzHOWT606GgPCCQI7iV3AhhIp0y2YT5bm2bOTc5OwkyMF9Mes
kIJYDA0H57CE/WvHmO7alYnxrCeChKb2ZXTG3/izd2HMSbq2jZxKS8lYzxLwLgO+E1xr8VPrBg9s
NwJEWkKhEqmhu2H5nojja4aPMUBZHBqSGcScgl8ekvASTCGtUu8w/4hrlopePrC77ehNMJNsOzsl
kMXyfhF1pS91Nf0gut5X9SpghmJ2GkJiAIqi/65Eg5d8kk+EoR/GuX7VYfqJ21FjMWmOMS3jr8Wi
nCqRYrWNkPgwwd5j0tfnwPSfS5Wf2nw5y0bb6Bcqa0vKbTRJhpVGuho4CKx7IrCz2hbUg07jMJmX
bxwOzOsS8cY3uewsX9yWXMDFQqM526Qo1mTFbph0OYwA8oPVd5d5YHCg8hwXTW8znyJw1MT4DlZd
qEpfQiu1zxJ3zllV7U8csgtkBGC9Fckfh14ytlfZiHtCLtkHXZq5GxdrBGmwsH/s3qA7EvQypjgN
izS4L2UzXVfcKu2EpkcxmCEmEYlbIwipxNtI2endasYGj3W7XAYEQjcgj0hwAl59i3nuER8uv2JF
aNNqtUgG7vIqXB5MzlS0TXeMCW+zLqVLxK9/WHlAL7Fv/gx5dczdmVQs83YJmbnBZX1RtWVuOYCt
rTsMr3YTonoNy1c/GP1TO+L95Ag1WVHUh7ztcqTW8m1xOGt6OiYi5LMdS/xT4vF12GE9Pftjw6gK
iQF6WWjdCTJ/vDxPniosumysfLjx5UOo8EHTSCiM61ocRbJ0+1bZ9yTPBZdgmNSt34jzoPLiuXSd
+qtrbeJrLUSZ5DnJfRYqsiwW6TIi9X5xPVfY9wns25r1UqLUIq1NdfmtM0w92eMmrEuXU7Bs6r7a
4G5mlOuWrro1YgqqvSXDrwC6Al2qcXRnUhgmsxWMTcNwV7I/ISU4Q0KJwY24Si12SrCniFEl7XRf
gxDIZ3VgOPniYzjAqKF0BFM/i8Jg+lrqmWyP2RpcRprspOei/ygbXAHQ1INy3/bDiFwoHg+MCch7
WmJSYYtv2ytQd03HMGw/Z8mcW3ld96IwzsqtEdDFkFJlEfbmdIFCVRfb5i6FMIHuTnvxlgdS4mLo
5fJKCzFCEi/5xFRCrUnQiaFJvDMCMla91XdYg36Ctk4kgWlits0JvpvZ1W+nQS2PSEMhBQrXdS4M
WBjNoXms3hyPnjtuTPVbe1NCtpJJbcjo3MTITPk30Vqh0NbTqaXZ5Slamn1MXt9a6UvWdsS2Tg/c
f0g5plYeMlE+1kEVbvMq/bVImzQVQDkY5xxnnpAXsyrKtl7f7Tzyf1GfKmiiinBO6lpCLbWZZDxn
lb5yuDWjpaPYbN22+LE0GStCsKCP7WADB/SrHzN+VrO9tdNObrXXl09kyzZRSUrUMc3x2CS6689O
GibR6C/kw5FccmhTxnzQffqHpNF9BIdiupkd1M+0m8Nu7ksJ+iRO9i3JrK8VXUgnss8wCdqoNbtD
IsQOKRMr3NnwbnDPiaMaeGhHI65Oogy6jQiIvdotleiYsHqpux+9On5sZOe8i7b4Tqfs11Il93IQ
4Y40gG5DOvWxNeN5SxRrg7DLEpfZz350iQ6ziaffXlx/YgvL92YSPCKNrKMG1/dT0sXJRyzSJ9aD
t6Rh3hd54T1LvQxRIRHIAIV6YUnIF2noU1Xbt+OM+SXBwNAQEWy91pX9yuCti5hv/tawIfiKu4On
aBs3mQp+pTlaYQUZgAsMg6g7q3yDNp370UV/X5Isdy0mtn4kbzPFUcMHfla1g1f5WUoxfJtN46rt
QKLuqZrEryCLJT9e6ENuhnlOTcTrQMGf0jC9SgI8X12ZE9IH4q7L84eWLWCEbZ/AExTX2E+J2PUt
B1CFzQ90Q8Qf+Rq9Z9xUBHkUvlldFhALuKf2cmASWpp7Z5B3A9bBO38eGCZmWu792T7j4SNT3Zzg
BDK/6/iMThR+p7HzbrH8ym1PbqMCIJ3NLxPuoo3rT+GhCuFqkp9ab6sA93y9ON5Wtg1Bc1zpezdu
L8TmwKjJ7Z85Tx8MYbEMUA7hcQ5VWxI80Mm7mwD9CFe5lxIXUgYXURuHOSQQ0h/QkyR1vDVirFw4
Tdqc/MLxaZD4oc0+OwElIVwAOBgL+9m5z8r04qf6mDe5OmJhZFWDAvOMiNbesdfxd3KQzLlidnkh
cswHkEQCpMQ0LR8FC+kbLD/8a9fAxGTN6p7lZ0lJzXZhepHsUzAoZfbX5NosuUKfqAE9NMHZ9JV9
6sIKX9N48oi8POdebb1hm8pxrZsVWOdgFV82Zk6yS8hAAeVFiyDII+AmadJrxojTQ9W0dH8xNRrD
XIv4UcSy7QOvdfjy2GbifFZr1pRvIQUPuuoz6DNyIuCrU8h47AqrXYJOmy360oe0KUR5OMqf2A3E
KCE3S0FmOnZps/02hUQsNbZrD08WULZPZcwmvQlovMmaO/ALnc/LUhc3xBTlpOP4jOU6B6NC7XR4
KwF4bnTXOT9uw+nF0OEXQu81ppvEBfSvYMYaafhPvWpMg8NC2Ac5J/793NUZ94jXOZ92m0FU8he/
/B129XhkzcYEp+QHSKgo3Al4tFuygf2orpyrxpmNS59Vv3vtbqfOHrfZUBM27rnUnEFWqkdt5a8h
aqttWvjpzgrdI4tAbk87oWA1SzJny1BSvs45thqa/zivmmdgKPO7gXT1rXXmdz05BLXbJfmR4WC5
56rUFHFoRzn7x3xBQuDlbnrd6qZuqLuQHWycQIO9kYUxmnur8OP3eu7Gl26BTjLHYfuGmx4Bqqqx
CGN2TBQrD8d5MGqLIY3FYtqPwhS/BSudPPjwZVayyC0a/cSnwnEzj0zTiUinrBUNxPRtPXrVu1IO
Y8Mxzj36VHRjnlO3v/318Bn0fMhyBHNESgQfpnJ2UrMvtDAXHjVu1Sfp8PxE9BoGGe1FmH2l5pwF
HGvkFSfxfON2A4E1yOW3pd01Z0vGzis7J2wQ3fJatV15qwlv5jVOGSeibV+NeYJ/zqgDvqWitzdW
X7hvbmXimxZdx8Zl1k9NMqcQF0wVoWxm8x1zk73jruru43xI7gavfYkJm6LTYwmMx86T2bUDR9vc
WXJyj6ZIhwMaZB5MVYEtskYBkDdM0PAt3dwyZDXTk8mhTyVfayKGpvhiLwYVzKTxZtKHXSuAd0Ur
aWxAtZ6cgKcvx0gdUejIKwJOFANYGT8hIwHDLpdUn3JPqWuBOOWMtm7vdA5O9JE6isM6O1oSGtsm
EcOzXzSC/TsMI7LFql3tGZ/5II7tZP7kSTxEtpHcp6PZMtDDkpqasEsibAvNR0uaCqpHb51NlD69
ZjEkj5gS84gKpcBbapmPUoQxJAtj7N6lgdepqLpLky3WjcUv9BveRfJGrR/gx7Gqjk8gLQ9mZxFr
UI0AcaaAatQtM5TmsTfVz7hk+6gyZHoCvgsrZjJI8+3QPvQBcABICUySluSm1SiLLBZmbk/gjMFa
zOEsnnbBoOtvux+MLSv0EV8WUZ2iYDppK3e40J4T0ocNg8KMXbfXp/vOksuzxA1M1Nq0tFE8F0vU
6Gzat7gIbwM/mH7nFmssN2Uz1Ibx2rDH8SaBZ/OpMFjj6rOn1yD3CN1R3bzF2pC+Jdh3X5nK51+D
ZbrDVa58ve1SMT+hjnHPuYQDu1La0peY8+w4+4AdVD0HB5Ds9XOQOTqPXIg0W/Q7kvcemmrLCyDk
d4ozzJakgGZ3gyR8OCwlm+mcdpGZgwEmMvygQW4XjrjFfED+KdElZD+VdPi+Kkjdu9yOCW+B+LO1
Z0impFqiKTXs4qdqxPBrXIr0KKn1Nj6gxpt8ApUTL6iXnP7JKHv/GlwGSdRMI7B559QUgbabGLnS
vLBQX/AYZF2f71DxDuGGvxo3RPg6T6h1i2fDyVi4GssMMweME3eBFuiWYqe/IfYtLVkyx9ZLGmc5
EizL7ByWVpa8NUS28LtHAHGhuNEmpd3M+jPTmuuqrCsSt4khms6mM7nvng7XdVVb2PQOqTzPsc62
WcrxgTwULCfAqhHLordo9oMgAtNLX/bNY9vVtFyk/eG1SMwcIh++GwNAT6WjPlGYdQRZWDmL0Crd
u/TpnmeoM9qEzNzanU316nWfRTNPt2kt5ucl5idR9Ul4ZYAZ3XmYtsB5TMFvkY/jBfqrJgtqKFix
QmXapI6FVdZiEK0qZsVW8mpOS3/dxkwjkiG4Q0MRYvFlhkYbSjwjEJChcng/OtwlwM2uJLkgQNj6
dYWa12qbe1aNemSeTladYKwpuzdatnbTrx7nxcm4ulvv3AwO60NmkXjullsy8h7wJKuzxWQIyZhX
MbRzbhERRVioCZ+ODc/Bb5/6YAL8+sE0md5ZHvkDUAJm4qdCHUxHQ9UL9w+msA2zP3sTj7RTglnu
tq0GEnzdnrA5ZhxbIgA+OgAEyLWIgGpp2V5YQXSH2NTBTxyERN0S1Ie9KTBAXfKEy+RXSufDECUo
HOyb6VPu9BjAQjYqWxkjY1jnPXjvC3J0N8sSsh8ZG/fCmhUFNCOzHF2HP0dZSnAmtSc1IDITPGo6
K7cu/vBXYD7UV9NsS9plFGhPRtzNZ3whSAf6VSmk8uzORLl0aAlL+YWuPHv1PGW8ChQSztYLdfjO
vje/QfufrWeFGb4ww6UdstrxJu0TwcyiWMl1ondEyowMXUcWT/a5Cwrxms5W+kCcs7MxHHNqANt0
xhcjzvaSCOndFnP4VZndc5YhfiC7+ltiJzpOqOBwl1XFpjfx3eaie/FJIsYUakUeqrJmL9hoIfuw
5Sex5c+KZRMzX/uBfvTSD/kVcEHWsqutdxMuHY2qV5JOHHRfiRM+NozNTxpMzdhm6c3kM0ryky/M
fuMH+ugvW/ThXdY33G64MYfIRLvHkqzajWm+c+J8OWC0eKM48x/0qIyPMBUDF18ZjS2o8YDMEKPS
5j7I46cGD9DOseLkWHWaHsXuAuBhkABhrvOQ2lhnly2mV5K73PxTxmZxnkbjXZf2T8nFdQIg14Cj
WtaS72lBan9LVnR9aSb3HMyI3uA0nKauhGNp2SlC2XQTD+4NtmL16i/uhSi2KBvmcz0uDDEWVPk4
7hDJITteA8MadsmElqX0gVZjXdGMLva2lQsTE0bJDAJmB3zcJNa0d7M7uiGLibCRV0tOMPM8lw/L
nD7CFpyjvg4PZCn47hZYNT/kmHQBe0uZUP2anUnfSbz+GItuudOrL9mJ+J2DBf0MBL78YWJkesqT
prknp5JXbJXCq5m3Q0kMA+AllrB7BknSzvw7FB15eWCmbl1aWXDtMFczJn0mQ8ykBeFXgcHArV7Q
2MPoagsjfaZaKM5x3f50tZvuvbg0QBuYhZ1v1nSBdKN8a7nN/BpUAvOrN0Q71a03p8LZmFNLGvbA
+FNvhgwWJGRRml5+5KZ73StcyRaV3s1kV/JJWRkqfboEzt9SlciE1WzP5KI3PRMFQ12ytIsy9KlG
/WY3qzGPQDUQpHQmDT1Erpu7vplu4BnutBowHQ9IAht7Xq4bs3TPyeS3zTXi5hngUijaaWvNdcog
AuJQt0+C9T5LjXjpGQDk+Mu6voBEx6HK+irBlvA7M2YaroBU9eyzYT6vuT1gmfDVg/QpfxqjyMpT
RndBTzdqc7xzU79vIxnbzbMK1Xyfc3i6H8S01Y/hlPXP/dxkJFmOqbb3pbT4HsbFJ0EDD3WrdoAs
qvtudAYDukpMeiT8qrRYj1wvu2SjCX3UkpmJYUaig9iDm9Hxqeoay8QzstBV0IPBZXByEvOuyCDB
kdjmsx/CIWr6MvLQdlZ7I/MsG9dbGNbXVecIPM+99KzTOJf4H1NNwNW1PVerMQP+TEopIdLgBWGY
98Ws3+CqV07NV6La5QnJICuNtNfARMJUdv03DpqS+9Jg7cY4DIItwJJRC4acnlXuvaW2gqjNRje4
gDyDMWKMgT9+6I7r+7qRRfHYW8HwmMmWNX/Qcs1y17Dkjxy6bnHxiixedsjbrTWbcSaTG3FEoNln
yT7cLgkbo+OY5CK8Z0TR01MwpQekkfZI57Df8bMw0IwD8QsE+ceVVTWgqoJEWl+ZbbgvSDELLsFq
1UjKWJj11o/Rd0YtM0AThoZcFpZ6Dl0LUX7kYs7JEL57SHuya5nQ0vCKnfLLnlJ17XciNRG7Gs60
H5KawftAMMpPkaOLRFURyLvaZDjKz1Tb3lFOfcYjpxfsBA3zouIctu0fEwMQbEg6F5eOVw40m2Az
rWW/ZGiUjpnZJP3GQ/RnHsu09RcCWploAV+QprqdVSleXbMi4FDPOWFZNUw4xh4DlKADlKKl2PIQ
4afkpOgCeJk9MBHqN0SldiYaeFPTYnVYHzPYqtsQjg6KpMxLvKiZdJ/9NG3LiMjvbWRbhD9P3lNe
54oxqbCzq6IZLI/wYlFap65u4GeyadLowe2lSlH363K4ZNqRTdTQuXm3FQsE47bI9NIdQ6vQzW5i
X9pw2NSgOdTkSPeI4HUGA6hSu8uPk20FUM9YQzJcrEBtb3KlwtfeHn1IFBh56kumEsXNjPrQgUWI
N+CCcHTCto+thLKbgvcNg3/JhC4XmMUL9loWE4FCOgc7y9r+FErPJRneBw6+0S5Gz6+wJBtuoP1p
c+casHTSvtpkvy3vPSDTGOVRm1zFMpmzE/JGPT9SANRU4zm2rNUoP5ZUbj568Gg12LkYvU133hvc
mdZh5CPLbwDsDjy8hui90xh7/ZppvQSfzTQIse8ROznRlLUGhIIaSdwrklfyP7yaFQ/XK0K0LdUp
FpAmX1oiWJc4eU9DlMwIINmKP/OYTfdxXDRFNDaN1EBk0PXe5Dl+viuPBnXiOJXJB4OTCmpBHYJT
s/va/xkDMTuvQdv6DUWWKur7VKWyOkmzNdeZNpJMPMcO34ILiBteNbcRj2aGpArUDVEDqHzr3FHO
48pLNA44xG0M6qqB6gaSaKm2WEQS1sOYfpId+7wyvS1SzgaGxLU7vDYF2SARwxZrPreFVywPjY2S
jxuW7SPF4Yx6l9EOa4i3xYOx/9wgfZuO+Tx2xbVTOahVXCgU2X5AhenyHaB/PcylZ8HWINcKiEOQ
dF+uF45z1JmKDbkxpSO09Szo7FPSNs4UMa6e7hFHz+2OMOrwZkycbr5hSD0kKIZJDoKkgNLqe5yS
ub4I2H5PSLlZnvFZUsAYpkecVppkcXg/jXouMJS5qC09l1JkO2Zpmx4YJ8ll1wNgAQRpK1opJPj9
r3mAw8Mnu4pQMwCXSH7QTwVnvJOIykLVuy8NRVJynE2j9xiU+2a4S7vWd3Yjjo01ybrhGvM6wSVt
oeGftnFRDzwgXLkekZ/t8p6icVVbnZrSRvqYj/0BMfI87N2awLtzTlaaswcsW1B9GG5M0hKeA0Yc
LIu/6U9RQVXD3DfbPmxEubPNRP/GrIn2SzZwqyOnn4Pn0AiH69oSSCmLQgl1swyBbREYnshs33e1
98txS7vYibzoemq9QozHhlb6Nx/TrNiPyuCzXuzstwNmDLmwY7h3yH4cfsv8tzSp5R0hrOFkT7vC
zbLiNisgKewYfQ8D8PSk8BEJzvQgqCUt+4GKnFP1f60etv8HNr7b5rt67Nvv7/76V/M/we68utz+
tZ3v5tfQDn9v5vvDFfenm8/zVv8dIQ4hTJfV1Pfvbj6x/h2o/BAY1txJxwbd/6ebzzD/5po2hrdw
jc9gxi9We+Cffr71b0L2QpOOq88DhEJc0n/H0fdHJttfOQdBwL9pfRFUroGDCQDf9D84+jgHijSj
7bvDD43oOUVb03WfxCYvRyz6R1uC/utdDsw2SOJIfrcrqsfUI5j9Jap6PFadMfsvItiiMMEAXA+w
pWM28cP429DW5/9/yv4trHZ1P/7rh2yTDv2vfzDhr//8fwTV8hB5DkkhzKIwxeNl/zfLKEG1vouN
nnhYm2b7j8fvL8soCwkk+BbCRGKgBH/oz0dszbDFRs///iP49t9ZAhwqS1JXYAj+ZXAn2iWeoL+e
sL+s9P9k30yYDzq4Dq2j6zGVqoFdRJkdSgsrhCqPZEe0Z2vlRbVVunKOWdDIDc+8t6xDfdE/Z0Ug
XwzTfU0dNwelEjYIpop+BkeCeyTIYZ766T15fGPB+M8fYcl66A8D4J9NlDIvf59Fk35gYfQeAoM4
NZ+FLT/VVWslYE3WDfzpqWNa32PeSq6obNxzBy2ZPaovcG4VAL43FRKYrcxNkrDB/jpIauhJz+5o
JS8qsOLlaFc4i5glpDHRCpZq98JplgevdZfszrCqzNoatirQFLR+iLVHLzlGEW/p3WgoOgTumRNU
T7IU+drN6jsUrdPZDpEXxnbRbk1HFUi3veqaqWnxAW9pObuEqF2B+cyO3jxMW1S/+I2QS9dbgV/w
Mx66ar+sI17V6omiNK2vu7ScL0lZgBgU1gEPjUNQCcsR5ZfobEUPoZpZKDkUrpqt4zRluA+oUEM6
g9ZBAqQCZKQIQoLj4rqsTAsv896LzKiPMkmcK9hV6kIX293T0j8qlqHHOE4GXFQmWe24ETg9GN0l
jntNfu/8O0bLwWRxWW4c2Y1nIgmWXSEN56kJ/OpWu2wA2N8B+7eBxEdlMKpXwl/dsypQOW2QAPun
pTbwxjeNX51K6cx4x0dxG7BdfTZxFO99vfqiaqnvtR1i0PVksVrY3WyOKCW7BwRXbInEuA6cu5Be
3phTfQBTX29mo3B4fkx1UXl/BJIJyJC92ImdTw/WR+JOSUzn1beJAKJqezWwKl6YRjprWGjyGo8D
NjNNObCRo2I+0igwpAB1toCf06OzBhhjuiVCpfRecyoFcLapc/S9AckG4STMXKGYobgyWHGCuC4N
pj2GO9kIsVQQT6xueDNMzWvnq2ejjNElWZoTXOtst2SBOIStg1Gv8ZzlmtmTcbEHyQZcDwOrebm0
JWMFdBrWESof7ArGI8Pd5BnxQ6ZdqH3aFdQ4SVzAutRINm6HZU7aXZIWpGj0sF4D1h25jc4OodKl
SktxDbpXv/iu4QfQS8uxAbSQiKuidc2nLPQMfcgqVhJU9Ky/Xd90xEMLDMtnwUm6Z7+H2SyA93aj
ZfAnVcIORxLCUaZufZ6aed5XCbkZkS0c495KfJZEluUfTPuPn92kTHT0bk8/kDfXmQWnnDdZD+wJ
BJRgH3vowUbGWR6pA6udmJz82gBcsfXNqboUDBawmmH0YDfIVwRixlHpvtRJgH1oSfsd2jrjGeJI
dV2M6w4IqMaD49YWhxKuEDxb6Hc2dhVOJ88d3ZONdP/HX8L4PhFx2UZL01tPSLV6+r+it0SUCvBc
uxiVSw2BLW5vFeVDAi9TkB7JMsmSB4PM1t8DkZsnL0DkvOl6o7hD2rmchyJH+Ztnq1lh7jofqK3t
1rfaEsZ97Vn+njkielE3TbqDifcCjwC9Fi6VySgZHaMr2EARAu2AA0B89EFeoyYLp4rNMSMx0w5a
5qfZOmTPp8C54+Fariy41DETc83gWHrc/huzzUNExJaFTiljGdpRwV9sXLF3fZHzzHkKuGmBQEMw
XBytqwVAr9j2gQRm3mD0PIRd6Z9ieOa4MiZZ3CBd96/MUeG+LxjlsZZfnKhMXOSCcwq7yFJDCU2/
63s8tb1xwi3UohInD/NCskB3VQYGlDS4Twu/xxEtOpOSh7qznv3Mzx69sJzfm8BTnwH9CTJB17CA
YMzT93+/NPnPCRV/T/D53/+DOD/2f4mxwB1UfWd/X/iu//yfda9w/0aMnmN7/AzXiuSvulc4f2Og
GpAhSLYWBe5fda/7NxoWx8Q3EDrCCpw1HvbPkoQ/Q0VMQSwCe828D9z/Ts0r/imaLhS2yeNJ1qwT
UgJR9/5jzavxr8MVmMqTzmZkLsmzwRB7R8GCKiNcXiYGeZswv5LjiVmqPBGykh21bm6WMP+/pF7/
Y20EuWZ9JZRalseIZX3f//hKhi4lSwXD8qmR04lzF+2l5WTvLr3k5u/qxT/rsr+PNvxP3zSfIb0G
RgTKwX8qx9Aa2mZa4rXtzZjTq9pZs3U1x559JDxc7JsYQYmEkHNjrBQzndXsV9oi32uLQoMlTLj7
r18Qwe3/UBj+8eYdvgaKU9oPKjtK0L+HiWQwCfvMDQmWUAaznQVXXXwMQlE9jmjWdjLVFzn0OTI1
QUQTh77rRHVgmpeQWdZBOFl5WWasLhtglA9h6v5KugUN42ksuj1yhn2Xjbs4zH/R84oC+3zafcXI
mJDmlyRkNsuV0x+ImOyPg7IYNbKQUYb3OujS2+nV9DaU58zwMSw8D0wUMFka800MS0JjWr928lOI
getHEHhyR87r8LkeiL2Z3wxQl9EgGFY0JPrKnE0kIChNyHQa5ksa3iQgRndoeE9GkD/qSqYbK0HV
ERf6ph6Hk+f38Wet8fePxfgoxNxfnNpQd0HJyqoHZ36Xqja/XryURmtkH5fqRkVE0S2fqdbFa535
O5e4rcBdUkwyNdslVV4rT19XJJpgjETTsJRvkxtbmMsDYluAtne+d+2lIQCREKV4iWiBeCmmEcNd
7DfPk506O4xazE1z7s0tIUMy3ZZWisO+6yBBleDq2yltdy6oiC0bzvjit1hGOQcQXjY4R4BHKW8b
jAUZY4X+ILwZ/8So4opiEwemMU2YJImzrwZzIf9FvNZW7W6H1jy3TmNcG63+YgWb3PhsOClGQgby
CSRpECEbZmn5drb4JeeL+D/Undly48i5dV/owAFkYrwlwVmUqFmlG4SkUmEeEjPw9P8C/TvcXXa0
jy/PncNui00QSHzD3muPu5ypLWhwhkR2Fpm+Cko2uDUKpzxMKbri3F5XV/PeImIqZX3XZPAYILDs
MFd/JV51K3MejNl6nmbjWOjmQYo43Ux5/i4d/aWO2jdED+YalMpEzJyNlsMegEPlLLBCHZlfSVDM
aUbWSsHM7xo1hb6f9Jxh4JjPmItZlae1q85pSy4TxfoTXghwD5YW3QRiTh5KSRHbZob3OUShdoGt
NWA1aeeJTntwj45ZR19NIJo7oCIO1gBkbyubg/i9CRPvFKJHPvIfbN71gRMdIo3bPpm18NVQZvAg
MW7A3Sut6ROtmriViR7deXpt+QFjfYjcZEyuclvjojmp8B69PkL0krEiRWRlIOVhoP3p5fAANxUh
7IesqPoLGs7x4NnIuFsrq46g+91D6yBeH0JteGjNZs59Oi+1n5s4/SiSaf6FQjBARgXJZZLFl+gM
+1XXzfoD03px6b1wOHRAGx+GMRzOOTlp51jHkZunWn/uSNMJVwN0x5NlWd5NUznlbppbV+J2BuB6
6051u68mfXquVCwvOA76s5VMSHTC4SttbJWvhJMP35mQZ7srose5MhAgKfgIEI32Bp7FCKPBWJva
SlpV+6Us/SfUxeoDztuHNVZ3UCyoPapNhEp2lyiN5V3exy39Dh695r0YOLswH2wqLwJPm48vKTl3
+9roxldnNI6kijmXuXi1l3++moEidhDfNGL7siTnZGqeJaGfR0iukAxxjGrm2dCsN2DcabyaYuA7
zbICFv2gfNd8n5xJ37Wm+sklIRuvY01E87XJTKrqio4Ne8oqHlL4km29FSPdW3vs1bjF2UiA4l3Q
z3uSoHx4FPSb3JOIuVad9gQn7CTyncWehJPWgPdofmZB261bg7jHJvaNEco6rI04EUcXyzLw6dcK
fqYscFJhrNQiQnD6QzfARQnlKR7nbYVOe4gcfy63Q/Wq+hPOBxRZqOJg0KGTxIfG0tbqvrqhcFY9
4WSzIgKRo4QlwCD2qYNmh9CMru/OgrVJkhwJKvHDxEFdW6+V9RFhayi7aA89HpS+XQGjROLK5mSd
IIVemxBMD1HD3Hru6KwVYdCy28/ykRU92gxt1fS/NBjImwniUKhg0HHC9np3CmE4DGDzgzi4dGa9
s2pW2BH2MaAufj8jfiT1YEVahMPaCJh9QVBDTwybR1HrlGg+2QlqzlqrzVWs34c4qz1ZGRt7edPM
8y6bnhwOtC65SyrzRK+7yvonJnOf0v22S9i+xH5kuwqBuE806209nlnePmqjcjaoV7O1Y2iXSDT+
XM3ueUQAM4aoi8oA4mTOnrmyoQbQQ97WhXHiAFn/9bscd/6/vstdknHRLLuwukgn+PO7nDDlqCdi
IT3EKOf6MqZ0wqNgBpmvODqq2nopCnA2VqltwvQI4VNsWtN9E1PD7H/cUTFum972Np5RhgdCPbMW
fUeeF+ltVOKFNgvhV6Hy6U1Lf9C18gHQoHHpCtVwKpqfICDu1EzTXCbGW+AtbgodW4gw9ni+0JCb
atvYzTMppPEaiQbPFOBtzF0uPwN+O90kUwW3Kfsax10nMPD8Ubi3tM9iM8igfKlbE6Bo1xc/RKMx
vU/K4ySjJx2m+9ZK+letN9e4hI+gWi3keeLRIEdi5blhdMZecQZoz8aLFVgQ4QnEhIWMKj0aHXBB
utQ9LgD44Cxl1uw1JgRy3TPvrqXrwq1BNJbxyL2CgqfAY4hUs5YETU3LV3egHJv12PP2wAveew9w
OpqVMoAtqibjTOiRgHEUdVr0oyW8FozCKiL8jFyDAoKyd1sjOXDj6lnHixp1QIaEVAi/dmXzZYtB
W81aTGpTnZaHroSkHuowBMaGYIBS7ClU3/qpvYtT8Z0mRHLVlo1dk3HBgtRYD8rEgGgz6GEJsa8K
XoXJIJ9DXtG13nxqAb7RRpULXuMdCgrjNUXTDWuTjTgzn468x5wxxKomAuXG6sI37Lv6rm+IJcQC
CS2ggbzBzPqxrpcxXaxuQZITkqZb+JpSNoGwji+CGFaUXvwDQCwdgxvEQ7O00ePcfWk7m8ypKXkX
pS5wdeJvRC+ODb2i6CUVz+fKAw/qHUwlpRBHUDn2Wg3Fm1X1H1XjmM8EfX6OuqG2WNkyPyFPsei7
jevRguJo4FSRG6LhbiZd7AYNbZLSx02hyB5QX6a2ZPVN95mhb7SIIo7dKAbOSPpa1B6B8xJqp+JT
ZBSIrgPdR1T2EGjiHuZQiwVGO2JKvNUxWJllyz0AlkTvW4jfrKDYUD/MiQFtIB7QIpGel4kXMccP
o7TPtAdrreeFNSavLmFkjfEovOIQjj/DSNxkAqAv+7mMwJfO8lHDIC+HfTT7Vl8f3KAmMXbaVHgO
Y8H6PYpAVj+G9BLlYG4KNIOWhi8A2eLovEnGYOz3NkKBJ+v0dQMu085vynbjLkkbxkHLxvtUeS8u
4BaMvF5YXpCLgWnYmda3g29WjriSz65FJFW3k2Z6S21wU+FyJD5vsfp09W7qB9oXuNazr7MN1cd3
Rh8d23OVdjedukurfluisJnVu+VOH2b0UXU/NQAMHQYiAEhO8rPV9E1mXELjuW6BtTIQ1MUFhZk/
EqwHqH7PKm8IfyYFQ8zo1zgDpICz2v6Mh5HWgEQClO6i37rVEYHTdVfrGZsBPFvFzYM1hPy12zzn
/DFaHwjZSmMCvrw3hLQ3msdT956NviPpYkR9XAJYuLpeMz6MJo8opUo83FYlCqmMK8wQui6FT2DA
rQZQROgnk/cm2llWoeYx1j1fo/5KKOjTkLu2z5flIoFBHDr2vVRfVj7jgFosuTt2M77LZtNl3yz6
Hm+TuyENqxT2uq1ZTbeBD3DCX5AAouVRRAWikIaKZm9COvIUcJJkS6X8YCmIauEjRdimd10ghtWO
6aI/SlTkqt8u+XYNkYVF8JYbM9iczezh0OMOzEDRdOOwnzw8RtDq05rKXEwnW3z0YY3ZZImH12/6
2T2G5LXUO6XXL3ZA0mJhnkWS3unkf4+WtbL0mymvES/VJ8h7PFalj+95P0O4nZONZYLGIcnJtOob
pq1HXKS+bZ8wMi2nx7nAdGebd4l4J1duneeGD1fjHqHd2as/huIuLKBFhV9WSaDUcI7HxieBx7d0
XLNDgEjmFgfkTqBmWDUzhrGciwdmF6yQsjJvxwwF3qPE5FXV1S0emw2aYn2XpzGEDPceB9xTHECu
mlhib8OOPoJgB5u/gnZARtM27XumynO9JlQA3SZF0JiXL3kd/gKMfx7Iwj7G2fA4mlhhAwNFf5ml
+bHqF+nR04RbW4r+glHQ9OydZoauH2v1qcTjMbbuTkfUC6EKc4KWfZOJgVqDf8k2xiJmJ675YjSE
0QZWvvufxkYA5qROelBBXd/O6NHOmVDem1II0EOiFejFcg1BmJllfLQKtwTyegf0uPIi3TF+JyDd
PaXKSnZozNvTX5cfhlhGBf/cMTHDwSHCBgzws8m78l+Czis1avlEWuOhQo6S+4Ojxgd6w5app+Hy
X3bVMVj6k9nFqlzVen/JDPxtfKuYw2vpaYKlu8mXPie4tjzu0v0U10YouTZF2tIfBUunZC49E253
cTsufZR5bakgL2sPGospZLBj89PVEoxOxsjIFV1SdmzqxjsRjGK+Nw6VKu5T0zm7RtTeYZ+JvlLX
co9So2awYlQRSziRdrHAqH2GkIKeu1ZLHioofzeYUnh8je4p1WnR0iqvz65NPrG99Jbz0mXOkdls
A2ExVUbIS48/AvlncDBr92AEuy9yyvvHQnqvZs5qt2S3tqrMN8hNHniY8JK2EEQttGBF1n/MNuox
k0CT01hCrnL6AEcJbU6ebLA8MbjAKKh3ZBdFNe1ubIS8w0TEKUr6Wds4r2NW816S/VuKyYGbMyQe
9IAeoXuLpqaHRz1mzmbGMRmuMHd4R0R8hrPCrt6nG1fT4WsttvNNJBYewuQpr7nPuZ0em6WlI7xL
XsqlzXOWhq+89n7jtQ/EuV/yFqE5HKK5RNq+dIwsmPozIbLZJVsaShZ9A8HTNJnd0m6aS+M5Ly2o
sTSjiF+Lr57+FFFQsM+XlnVamle5tLF/ffcy1vzDvXsdgzmMAJeVv6mzrF3+9z8wdR18MJOn69kh
KAeE7Jb3Nrh5vKkr84Boy0HaD2C31e3nv/7YfzN9+9PH/laxa3aKQElN2WFQJYg7i7rKSBuJHsi9
/+tP+jdDzj9+kvMbNJjIryhLa9CIUTR8Yl7bBaj/WWA5P1GX/4dvZfy5EVlOAlZQCIqWa8mYU//t
a/3zpIpIsjhly4nDo+6ezOUUapfzCAS+ByZpCMmo4LRCE54ftHg5wghAgfK+nGv6QKbq3yew/5VC
5n+xIPjfsbD/D60R+EH+cL/8S1LAU/QRZx/Fzz9uEq7/l38Asa2/2bhNpekKmzHWIi/4/0Bs52+L
bsbAp/+PHcM/xA3638g+/lMYwD82CfyxZbfgIXmRjsGfFP/NJuG3Z8i1hedYrDM8dsqWx8bxz4+u
1WQqyd2k2RNk1p4TgeZzlc6s3BIZwTv6w2X5NxP83x6j5cNQZPCv77k0McJathp/OCfwcOKJMaRC
8Bq1vhYI8BzxGPpgBsP9YGpY8v77D2RXzo6EbD9hOvyMf/zAhABMVoJxvReexvgH8KZ2qwuqNdTw
wHbsQf6HD/ztJFy+ocdj6yJnkbzwrkOGP3zD0iiJGSG7Y593JYoP4AzOCRNecWn6cMImDwmxE131
M7TS/j9c3D8fG6yBJTfD8vEeJwc/5G9nlIcWvjB0xSVNJMoSOxRbup//9Cn/cr/wKXwxrqZwbJRd
v13RXM64Uy0+ReEzPcaOsl7yUBNgJWIEGH/96y1/658l0d+/EZAXHRgaQwvP/m21tDiBirkdFAP2
ctNlI8iQvnnsyAOEVBc8DEVw99cf+O++3LLWM5b1HVyb395jcqi1eQ5zjO2etkw6omgPcEnbTY71
9defZLAW/P3buQ5mYYEEzkSzxkf++d6MgUWFNonru9Qd+rPA0vujS3CprVMk+feKLDE6sGCJrDRH
pEIEdvpt4josGRJT+0lUs0awUV//rKESm0AjAEsxm/McDe6bF5PiE83dsLXyRYSu8epGoNtM/SMj
tlhDZZ5FmIsMZTyGCiWsmAXerE7F09uAJXBcAfdkSDmzAqfDbRKCsmNNPuJ9hz5tO0TY86pRAgR7
YeQVw9KsQE6OPL33U88sghvAtGhas0QCKO7bxQlEtKC4N6JQQPerHbtmuFWmGXrZlYg1k9UdCms3
Ip+bgHBn4XH1xSLuZsLGAgQ/mq6ccSsZsKavIhLpRMshHCTNjZwjaEBdTT5psU7oYRikOaBfFxK+
VQ2vDIUUPdaM43Y49Unskc/WwnnBvWTaANq11AMkIhnR/oDEFrdYHkVfAAZAkx7RQqZd9gMUUghi
wQK70jC4qjt6ygSk8M2gsye705nN9zel9KJmK4PIiY+dEEx9s4CGE+lGNzNRNBxzC/W0u+DF1mKf
pEUCc13SCyPAEDDdjlaV1O+K4HQAQwRulaD04z4jMSBuM3NisYsj4kSFnQ9bqQOQxCIFcGA7kV7X
nIIhxUpppE4LFROshOnremFXG6aMrK0CiX1gHUMu1R/1QuIRi90J2bXlhWIBj+pp9yZGI36GiuZ0
LyHpitXWiSTS3bBaklVrnTi3U6Ryy2V9IT0T+KgqYvKbtBZ6Wj4UmJEID6i3DvkftBRRqrJ8NRHq
Fh/5w+alJx6RaHhYmhNzqXipndNonO8BGAVsqtBpLxlQ0LY3WGtSxvXWQk5wOyLB2e55g+O9GxF4
bTYVtew9Ap50NDzMJyt4xxZall2vnMgjBdiz+lVEMFx421Bro4UPpNUh3x5Z7YFUh7MGaxMtGsBi
UYhkXcgqTjIfLAQ2MF3RpGCd79lWgRhuvHsoqy6hxGE/6C+FxciTf0Z4t11LqPxKaPhPH1h1ec1F
MpggViy0iue6AufIJjeX1ZYI40FuWiwCrzKdPds3CnBUzPHTOnp1IzM9025hS6kyIKJ7kyVt9NA7
IQOhkccjX0u9GzCR51KeI5Au1QYHQ6O2saOLzHdHG+4Pd7v3HLYawqwq1dvnEvCWwVRuhgtHbN8I
gTMowgYZXAKmyNllnh79VG6RdqxLOBBv2Q472QkrdVKuTc7cGWeZsop7264YxYRo/Q2/HQ0QAfok
zDlatgHGuJd9Pjh8TyfF2jeNKel7fU6UjNmhjyN3yJxu2yVRD1lhOiTksBZDvrJS9PX7wBhSUN4z
gP91QkpFsCmsnGQKCERDdysx2WMeTIb8e2qjcUfOC+NGo3aTz0JX4UxIg1MHa6vOA7Xjae8uVR1W
5TZu4varkHbwCVq2c/3RLVn56ogD5cqBI534jeOiwlliuVI/pTXDFZA01toIDO3bKgMgKJ2M5lfA
/3l3tC1txkbPOrPwQ2OKj1M6wE4sOZBwSs7JDAc21dx7Nx8jWHscStgOzKK7NCTw5FhlQt1BUD8z
TMuisHJBQVkpescmkAfPlTGwTwR7xZrenzsilkGKPZt3kzw7hYK03xZR8My8dHys6igQu6CkTd12
fVTAWYkx6RP16tV3kddCubFjz0M61Y0eROnCiV9lVzKJKUVsfNldWH/0c03LALyJEKagMdUjZlq0
er0TMewh1RlLfsErqTojVAIWKXKmclKLJFKzfmoQ9ZFHeYitTO92Eal9KR6VGa2rM9vy4GTBsnfr
2w6xf+uYH0p3o5TbgdgMfNX6kEAiiSt2iZV0TMI0DPNci6Ho1z2OoRtih9iWzVD2n0HE598zmPbP
shIJCQrt+IPNbLXj3ZcTNdnMb0bjZajKSHNjfY/NY/nNBl5aeQN36wB7MTPXrewGWMmYcQiob+Zo
2yekS+xVO2i/Rr1x79Cnh5CQnRGxSpm7PzJZ10+twXCNDbeCklayOdBXTZBKuRPx1H4NOSP/dZjb
IZTMPE7uIaIHCZeS+EvCRFTyLYwCjkDlhh1XrmyqFzJCLNbYkWs9zs1QvU860OCYJE4waO5mhnkI
L53o0k+ggekNBLFt6gHDSAE0orfLK/cZbnX6pLEdOZGwBPKg+FE14xbsRewHeSRAjQr5I48xL+u1
Z7+CK7mBd9+dtSppkAsPaXPTNiSV924y+qQJNwyBixmH0Kii6KbVqmFTa13+wPBnPuVMFYQoOz9v
RHk2UNtbK68W8yVWdru3MjQdTqB5a8grztazNPmKV4j9UvRQuZVzyd3JczeQv61fiizDuzYw8qOO
jR4wlwc6x3WgO3WQEH3JuHid6+kzNwVjHlvm7pPMDMfXJ+s+Z8hzNI3eRKKgFaektE98hfAIwGU5
cWfnhzZX1rk0UQOzryzMo+a0WHqTMupgB2Zd/Q1hR3xpWmp+E85gBEBce5f32fgaD86vpOz7o+nN
8tIUGe47py98dF3qG70J5O6hSSaPcVQd5mvhYBpYVV0dwTlAJO0iX1kQxsg7Kuhct0mVwWKt8fbg
ZERNGQ9Eqm065Nj7DFTPwlussDNb+vQkW3zHu4gn8Rv4Rpnu3NSz7x2uyy2uXPtBH6OvPNEZYoCp
aU85uQHnSjjhfKmr2rtZACUQXxYzUazaRbmYTfJW1VTjvI/C+OjpabgJYoaC+8EdkC6iOZzZsgH6
DVa1EiSEJ2iRuhNZ64A1OxNF8K4dEhTVVmVVPMFutI6GqGNhOBfzPZtaHtQsHnJjm6GWNmjTpomI
jG6yewTnAo1VWrZwiQMUbzaJFM6dVcdpvqbEst4q4XpkSxRgT81i7N5wcTfuD4qg+pVd2VA8pjCp
PiE2lPW+SUcQ0khzYSFFRliu3bSvezi8SnNJFZmz5M5RTj3vMB168UEz+66H3MUE8mekCUxeE7bh
tzp18vKNSVR3HJVhsMoirBlobapHEMOx6LMZwl9qs22I2m2ViPZxiYkCAJLE9aqXInV2IISougY9
j99co+rHdSosJkqW1LzRD1q+FC7kGJZwxc5mAT8Yft6rHhFqKdQvpo/9OYmkPFLrVA+A32vjQbM8
Xu6xNLNfI+AAQiAlqW4bj0PSWUMnzC867Nk3+HghEmECjF+DIC83DVFMkk2A2T3XFr04pi1F49Po
Xk5CZj/m1N5Di9zVDsguB2U1R8XazGrcXJB68FkZRnevQLPsvXR5uUxlGxMcnOenoAEUK+nx1uBP
Uh7/XPUvqZlMX83gOj0DeCe70bWOSSliXk5A0+OnNtwqGE+5G1ASGh0j/w/bEzi9Y6tG6kzQQnLn
Jon2BLEkHNHKRpyJI1y/4i4LclQQWi/DN55Yqt2aIfXr2GquH2Ui/VAB3gUWOnVwQUTMuaLPj1ix
S+rYuAMoTzYrGbjQwR5Kl83tKkVB9Ty5HaKItuiLLcyg7tTatbc2UEA3hAUOrGRKY9gBBR8PeeEB
nadr55G2w2PeWqOva4u4IbaDk50mr6m0aaBEMhES2JNyV3XpTRdTaJYaK9w6XDqxAUnZM6EPiNps
qgvHmUuKoI4Ce4zIsu9BSb7UuXef8zrbeoNoNpVTq18j+aZcB/qffWdQ8hYj3MaOoflrHlXRMzB+
UGYsVPF7/9ANOEKNWdy5+G4TohCt0ck5x9m/aF57U9EcsvZJT2FgmL/AZh7wSlDPusUuCGj6MoTV
6PF2VmjcFXPGsePxSnWK8DUtsnBdIiFcpRX6GfjAWw86gkXO163WMmofSURbmRPOVpvYxtHpdvi9
X6jUYbtqbEd0NmGhy84xdIOtnugXUBMFsDJM00CiEgAaC8nEyWFJm09G50TPUT+zEqvCBgSGke1A
mWuUGKDdYuFeJp3zmmxjNuYzUBCiXQrvpevBzhQh1XUwV3dRnS7EXJQAcTPulVgYl5T3eC+EtREL
Nr8bZItxhPDnsB+HB4b+LWld0b4OSKDVamvYaV36qCi7CKKOjm4d8bt0SbfGkyD2ZoOXuJLqRRYC
bAX/3yALUHuh+du2IAdWQBIfm4gHO+mo8hBHGfMPD3eyYSpat2wIv/jz08bIEA9OEVBHs66+DZ01
QxN0F0BlXkuUY3qDZWabS6i4sOrA82SNdyQlRGzJeApW8Aw+7bkXB2dZQcb6FG8LdoqCHzXeyKm0
fL1q7vViILUZRSZIkvNESty5zSL5SDDa2Kw1Dzq7WYlg09Wp/gQYQEoAppaZcB8vO22tkwe9Czsb
EgGL+RVGdKrRUjcrmBIt4Px8BsUSuax9cuSRnDAZpufAk7cYjrMnWTi9P1AWLWDP+dM10m/dxB+M
26EJD4ULM8Kj7J/wrqLWC5DAmDSLIDPfO0wr55G22p9j8hLg0G8SFVjbrPXSZA1ampXeSzoPb5xR
OKsR7W/MGBA1rjyaOMtjh1iru7nIWaLaunsmuiC/CVis+TUTho3SBu1b8nJYDfZQ3YI2+8WjdlPm
00MicQVQ050JGN6Mhjq0tnNgOAi4o3xSeubceGX+nHYJI3zJej1lnA6exzJoQZgKVtpr20SbLOm6
F9b+UH8C0p4OmYbzVlbyFT5vuuY0+xVmxYic19vSY4hVN7reXQA259EYRIa6gUTyfOI5gRsrsVn0
oIYCvD8yrR9sBbWWEyoggy8fyp8kI9oXRNpUcqH22ptRgLGjVU8OKSNbvCh74GUcjKrGKEa+a3E/
ihZODQ0rdpTwkaD6Ryzd8kXzomfPjl2/6A15ZIV4sjpe1hgr3NVYNO69g2z6BxOj4gvV7iEEBH+b
KTZTmsFdVwb6KdTChy4L38s5zfzMWNb2bcArl7iJd/wg3ltJ8B6B53KxchnyUBcpJM+m07/YWzjb
gaJ3WNVGNe25Y5tdGs8jLRLsKt7IJiMoPRieoc71hwLy0WeqYxo+222HL5vbNUA1oweu42cR4F9p
z8Y2ZYAlMFopY5PqzIdj+qc70MPNvYnjPfUru67Wgevm71bCnxo7ZWHoqtN7kDP5mbrfXbdt9ti1
ZJOsIqNsP41Yt28Nj4znOE2Kp6z0sMcNVZ3tgnAZEpPtJu+qoSlaqqaE7CdqYb7T6ACvYCZvbENv
aPbtYgJzhgnPORDnEpCSfQRjWO+jSpY7RKgzooGkbY4ESOgTaXnJ8NqrWqDKhFV3UVZbjGgmo/yS
ztNjyBAOuhziElb/y/JaGOFMNIaGLx1YYLybujDyo6mA/M3jGcNsnzDFbvSaABhV5NFWzmjy2hL2
1srGEPXMnM36gQexu13iGRXI3mj6ZWCS8VH9do+MWIjWAfdJsCHmym7Lmw04DW8nRIKOratuH7YC
V5hZqfZD0Q38yPV2sfrbjnUvcUUa3L9zDp4z5f4mvDBINH/2mujGuQZOVdfwKSA8+kN/jaQymebO
R0y8RFWB5CY4Sl8SrJqCzLRV58iG9Eh7JOFXA9PuANBsCL/yuiUIC78VoVg9xSsIkIKsLNChxGa1
c4BhyLrGaUUga+YVjRjbXhYByc0cFDahKIBEPH9K28I7ob0noMuhAjoMcCT7rWWx616hiqt/ja2X
8ITEQ2PvCqunrWjCQdDDjghFNbs07qqxsNRqIgITAvaSGSaaOnonTJB60gDViOshyFEFeTRfwHVh
KDzE1wgyJK7EkXFcEE0GtNdiENphc0VJpVDvEOsF3dK+xppZeuMtInvCzjJB7hkJNl22N5c0tKbi
tuKFew1Js/qWBbqwtPoAWDHxVtE1VC2FaMp2YaDq38qYaA+QMXqWr2eYC9WGfXN5kWY+fxmVTWDb
VEVudoiHiiA33YrSHfAc4t1GPE7n6e+hbyqy3q1rFFxItmR2YIw7LFiImrg4pHtEx3E/6dnachOn
37hsycEKRk71OTVWdTZBJYL35koDJqmQiaygy+FNzJqq/UzjgFkU0U3x8zwtcXamvWBbxmvMnX2N
vAtAqwSr7BqFN1aG6foDufSQjRFQqnWLMOfeuoboqRKeHDr9hHA9ZyBnjzgLIveKa/we3xo5oSaZ
Gz4zSqzvB9kZwPVSJtbcujEhfs6cLPvcJdpPXmP+bEN2CHtr2DGzp4PmovwgFLBsa6IGIX8W/bYr
NHjGLruBZ7Q2S5zgNVqwbPL5rVTcKyu6eDkcYElbX2QhE0mY1a24I0k0/OahQ5at9VWmGLCLCN55
DeaPbBC+AQCe1iUfrQbSF5jmsYQ+eZM7Sy4iM7YIFyTSlVcFzOME/wdgEijTYXHJle8e87818Qev
wxQ3apVe0xcH5iIO/Ptq+mEPoHxDUInMXGCfGX59TXCc+OUqn4KbeVPSQ62aTYB5sKuW7MdxWEZS
xTUTkqqNEa11zYrUe0BEvoG971MuYZLMw4KfIM7gxhRhiYBWQOYwVtk1hXIaJ8b7YgmntFzZf8pO
DYv2unB5jV+TLFsyniz2jiPOgvGadkkSBNSLXl9SMFG7ghHuhxHQc+URlEmFSLyC3jr5vX1N0mR+
Chk9xcT4YOsl4tT8mrvJpqzf9tLpy/3E1o+bEuwp6iucllSnoUl6J5RB9LtBmpDqGV0TPtU17VOO
A/ii3htzhhBGafCivaaDNjpBod01M9RmRvhGfFD3oOwFSmcqS9wt9hFyvsKKoKcQXiMBBdkMmim7
JpMuyLqYEoxwB5qjtvnyANkcymuiqcq4visINTyGAYJ42D7EU5T78pqG6l2TUZvAjlGS2lSR3TU7
dbrmqGppPn83lrOkq2IUoj+8pq4OSwDrbDTil1MRpbWC3tF13841rbXGFDEeAy929lq65Lly11u0
8jgyftXXxNf+mv46okcjX0bq6lLXSn9jEtx98mSTGUsqr/WzvSbJkiWA7Ah6CwmztFXxObnmznq8
gDi2ljhat4ACBuZoBtwW53DmQlROPxlnoxa2rom2fKv0lF5zbsOOAPIVsxfYDCGZLPicr7G4mSsz
BJXV1Ze5JOcWOiG69jVPN79m67Zs2lG9L5G7BbUFZLVrEq+aJam8RMQS72HQlP4CutbCpwzr5xQI
a8xpHFnMD5eI3/Ka9hvzmL/W1wzgkpiVeBVes4HbnlHeylkigzESE3gitYQRggLcKnbtEjCM0R8Y
YVUnzSIWzTrQU/Xs/jBZ3H5pShaJ78liIeuC8KTNuOYY19dM48zrG7lzrlnHlhkMNGkEIGNItcgE
nHXjhlS7Otg5SeUe+EKST7Fk/y2XMOUwBaKHuj/WvqnpSFsWE3QzuNiu+8FsHzw+oxg0vdeUZgtm
uI60G77UnkIkZKhf4axfuVDPtpk7GDtncCl/BkOTxBDje2LnguTudYYOafgsPrCjW8v+Zycyi26C
sBqbTcI1X3oq3TT2wT2RO621HQ9ufM2jdqaMjZx0NVjXrQTeS7KGWb/1Zmh9cXeRaT0Zbf1a0Ms8
FIHiTTPE5czD51bDadTjsfYjh50ikSPpaB8t7LvGNg/C/K5uXQ6c1AKoxkzSZeBEMA13mDfkenaJ
yZlnrtK34VfVRuqtH9qlMB8FiF7bQHEP456YiiVQpX0lD1NnbmHQ9F1CtsHDR1qp8IWxIBfC7iJC
LkakGV9hRlvw2BANkPBmLRkZD7XQh02P/ZPlUmPUYlviKwJOnxC4De0hk3Kr+kDFa/Rh1Nq12cM8
APgeyq1bA6KnPRzhdaVTb58jFRtFj65/jJtNzXqzgjfnaARIG9lEpWEzoaToBuzDtFMN2WmaEsRp
Rk93dOcpo/nsjSiztp5TlG+sE1S5JQRhCjbgxXvF6Il32YGXBDDWmMQI+0hfDFgNFC3YTFvwDmHb
Ied803J3vKtIVLBTc7n0LE3IilKJhvIpVmI4O5E1hz4lMXLvOWLYSrlsifIyYUvCVzMQRLMJQX89
Dcpw3sDODsTy5RAGln0w2wmupir2nem2rwBwh/ImFYQQbQpRGpRbVVnkfmjVyNEZafaWPxNJ4x3o
REXgz6blGj6wLIObgiRW+LPuUPxsZd8PDxjAZm/bOH0Tb0s71iC9RS5gZWFSqjFzRSTN4GbStja3
1meUleYrVBziHpoSuf4DC4D/x96Z9DiObO35rxjfng0yOBvwRhOVU2VmVWYNvSFq5DwFZ/56P1Tb
jRRTlqy7M2Cg791UV4eCDEacOOc9z8t3jlms7b7YCAWI8mHdRl6kYtKXqSMyfGduTmPj0OlNyhrf
LNadSUoaXJJP7z68KOPGMagEx4VECitY3bd+6E4/AiEaHXBlYr7SQxdj5lJi00zfDJiF+XKIZrBt
3DxGftunBk2elTp7p5rhnSyxr33k8ZoQfxsSw31BVRTMhKZhmBQ6GC7k8M43CB317wSfKHydrJkf
daBg+DRDPZ+q3iRD6Ad4R2AkNAbUtB1jLNdxioMffVtgAIgB6mntAg5MNya+GTn9xRa+IkRE4g4l
qQJTTxvL+zxV6HcQVpx8oq2LYkuc9SRmqBZrzqoiUa7tpKvhCO3Ty7cKx8j6qLtl4GwzP5WvnRIb
Pmj4WvwMMGzxue1P+e68yuKd3ghZBdcgenkMQ6dPeiFWMWk5s9qy4LbW9gCF1Xb8ktBl/wWUBwXO
SI2DCxqcWZp3pFiZ26B5/FyoBS3KS01HRsFK2orS7A0fAnOoNg1dUpRdYb4pElXUfed0Q8Sz5eoD
U0InS5O3aaZcmPc7HQs/w1BtBGR0nOt0mx9LS/SCVjCK7e1eBTj2wipXNmXrVFvyePnD+Uf8TnXk
6hqECYayTeHY2vxT3gieMqlbI9FFs7fBgtSroMFPjdxfuj8/zPs3qWskCFzy41zLbHUhBbKqIlN6
TW32neCMqmLwIUEByXSI/NLrIpi258d7/wQZz6XRhhBW1RCtHU+LbbahkBo1e7XJcwxRhXitIzwX
rco3Pp8fSpt/+/GimRvIWTSujtJJLOeWABKxIzE2+8RFjAxFUfV62Bi7CkEXI/auvyWDlt+Btx1J
w2PbJbSuvpWitD+d/ymnnrIw6E/X+T1Ev4uXmZZIBagCt/ssi29Us/gdFv03P42CXan+B+tGt2CK
CfTGNj3qxw+YuukU2IHT7EXgx/vBL829kuH7fn5Cp1anrQFG0ixTU82Zx/B2dUqDiKyJkVZHdChB
KwJcaeeavDCXU4/NPijvTFsgNFw8tjCO21Frw2Y/Dr7uezJxlfoJF7EUYBHpuWID+4Zq7/mpLVco
qk2N02qenW6arNXjqVmlyh0UmzOPO03zx4Y6FSIXGMJkW46K/+38YEv0AgmJWYOHTtU17LkleaFJ
drAPlo5TDx5Vv+x7XgMmWCFAiWffU/XGVXsCI0hdr6KuzZ9l0BPNZZa+9/MZmaIDNhfEjx8v/Kjl
h3P4UYSpbLYWeX938XYdFb0j+ZjBC3CqpUVHyk96l5DmFxOI6QylDF2a3SNuMs7Gxu5w1+SVv8On
5tInfOJdgKOYt1p23Lnv4fhdmNMU22BcJs8c6sDTIr/4k8GKfVYby3o6P+nlimbOumrqKH/pc9OY
+vFQw2jnPRq3yXMocdDD3Iqb1FHF7flRTk2IFw2+jw1QRY1+PEoPrFQxJhdzD0slHdl1kUPslblj
4I3cD8ILQs9Tw82Dsb3bBvLLxXCJmNAjat3oTT6e27hCIGTTpwe8WCrv/MROPD7LsiFTgrZiQS/l
zoOr5Io9qTM1o0PQomNar2nZsDs/yon5WBYgO5ezykX4vdjcMo3Yn+to4xlN2v+RtCLt3UAdftEG
nV54dKcm5NpsOzq7gG07i/Wg9z1VMoP6KiraGVExfdUxF9ien8+JQWwVeQ3IFc4XcynEBZ2UE8K4
tVdN5e84ymFSG017/auxNRgq84LTWXKLLcZsxIge0K69CY/jVW4Y4W2euvJCIHFqKkKzbSIVJNp8
r8crGw+03rdbo/MQx+Ej4CT5rUZy5PoF4KBvsMESWhrDLHamlPO7VGQ4ejXM7OdIyyR8cmEp9zHi
ge7CElgeP2wJNI1Yc+ONcBzLXDw4PW9U7Nvk4BHNdz6Lmhe5EXCPh9ugHbHcrGTeXzjyTjxGLi+c
OnxExsxsPH6MrO5Eoj0ZvDi2xg9amPVePBpOdmFqp4YxXaFZHN5ER2IxNRA+GZlfarkdqvfquaQC
Ze26Ws3VK5Xf8zPkf4J+eY43mjSO51NgMtzBfOk92xq6v3vVbH5pXA9/Rh1WCec/pvebw+zlR8Mk
GTWVfr/FnLq8xgWWjKiXAYz0dH3EFzJvSg8/xerCdeT94+Mm4jjsqYapm6q52BwqF2IuFTEXmMzs
XqEioU3dsPh97YSESmylzaBXg2h58UkBQq/zyh41z2/V2MPGZbgTlQVy0sjqL//JUGwSbHkOV5zF
xtoM7ZSUvkl/tVK2GzeCN5D1SUfzMb5V54eaP9G3UTnXGZW+GPY7im0WaZ/jFUH2og1VI9a8wiX5
23aQTzaunYrvMkSIvgV5/ZJPiBfwpE4u7B7vXxuXAL5mmxOeQFxfDI2A3op94Wue1OP0kzv5kPI7
cIfnJ3hiFLYmATuSexvJssU6pOypmoMW2F5GJmifT7Z/L8RFrsapUdjQ576Yw/1wMYoxwKqh14BR
TL/biATLIZVOgqujIo4/tFoGgSARqrr4fNGX8roGFQ96NLXofXsLkxG8S+jcPv/Q3n+8Ooak6NkI
HTgS1cVaR9Sb1pRlVS+sXbBeo5FsjIF29DBJ8qvfDwcHiQthwZXlWFxusX3R2bkxmnPtN9hIA7KA
Clrq6h3WQG9Ljw0bBG7lyy+K8ntpYq5hesZcmgzGBmVHqIsLj+39KqAdasbiAUtjpS37JzU1Q26H
ma/XanG/5d7yCwSMurn23ZBxUWm0MyBV02C2OHSVhMp44Oamh2q1eQz03LnHK7flJgIe6/rHZlB2
5kLEtscnung5+RCVVGRsw1NnGegacA4m1FLXu6sXtmGCMmdNa6QGOOWPd6Gow8c1TnvDExkIhMk2
EXIhNL3weub/yvFeR2CHxoRMjk25zlqcExD7W9IhJbMZHfOuNpSAXHWorino5fsC/tuF8U4sB9g2
llCtOZzk5nY8K11Kg0YV1fAUTkm6dJxpTxXfv/CO3s/KJBdHkxrpKWKe5SWGbY3zz40Rdcq8iG76
wqc/CAWOj38gNvIAQgowLBduTvNPP36UpNvAF7PG2COIKY6nlom2wy5iMj0xtJr8mNRTSyK/be1s
b8ToTTDSxqHMS32dnjaHpLrxlE1FV1+Y+/zGlj+DAE0YtHXO7YiLN9qmloNkpzS9zJL1LXot7dFU
Cn83JsPwbGjd8Fjp1fXnFokIuk74yF1i+GVQWCWgWeskNb2YNsS1iR59reV9uz3/mQv93dwcC/Al
8QwG2+yN8+p6k3Kc8lqJqwjj30j2CDelbZaQwBIMDlFZOf4Hpy7A5CmRAc46iigieYgckp+jdBQN
NmGHhsbKS1Hiw2d2clOoRYVRYGMPxs2YDc3nBoDssJ4SqNFboBYIFeiuxxBd2jENGx1eOt2NRgK2
vfqd0RHI4cU/5FO5CR/PK2lqWr07iI6JU8sNvQXgromoB3tUb7h6O+s2GKMLwej7b4QxofETyc8N
q4Y4HnOMhsoq6eT03CyePhLLK+tcHd3vWDB2vxzZ6hfuDSfGI0jktR2wquq78QqcEsWoQLjhzr9p
aQ/bdYWvbEfVxN8LDeWn84vl/XnNQcAMmRyZOQqkx/OLBgNXxdSovVrG2Q2KcVwt0Sejq/QvJeTe
T402Y84fQntboxV3cSQQ0tMmqqQsy0o2f9I8UFc0JAYffC68myiwjKvjA1LvRFUcdJplkM84nlpr
dxSBoXl4UaFat/S8WJ5lBviwnH+C7/dqVxfknGbWrUpRYzGtlFz+FEU9uLhmSL8MNNWsEyeIL2yb
70axBNcHTSMU4ehm+R9PJi3DIREItz21LoI7QhYyJhKQ8vm5vFsNjELIS5phpitQITkehY6cufhb
d7Dq0nRPk1y4d50IJU3aWd75oU5NiHIF+wCXV4v+h+OhcIaWePuJzht8U7wmma3eADEtNtePYhnE
vQbeF8TyyzVQI5Oly7PDbBGNl9N2xmeAS7K5dg3w3LgPkdzUuCmwNx1PBkVLa2PZ1noBX9p2CCL6
QgY/vzJZzyVBt7l6k6maIQHaYg10RdIOOcRYzwrw92r8qts4DSqH6x+ZzSXBYBxhGMsdgR5LM4bD
0yKaL4JPyPUhy/Rj/OP6UVjGJmEbL4cd6PiJjcaIWhL9OMngEEjjJGvxiD9rurt6mPmEN+cIxzTI
aB0P408Q640Bl4ERF6fiNs8za7gPIjsrrx8ISgR7ADdSMkzLSmrR+JOGMrH1JkzIHxQEPHip2cOF
aHeO0I+iFrL4lN3IziExZSdYfp8qjUJ4o7aeQsQd7wI91OItbr1l/jAEhXhKA7WzH/q6U6014J4y
uP6jnW/75JloB4GqtXicONcjmaeN3GtlWXwQJt2JRT1cyqYe0tnLaSI9wzyQhTifu8dvjR7qYcBM
r/WwJoT+GRgRNu+K1u4m7BWeQzFQ3DSd8GsBPWIrpY/bahK5F571/CwXP4LcPY4q5M90ovvFN911
CfkZK+o905+KDyEQ5B3COf9GDDQiIW6o+iebppd+fX7FntiC55QUMSn5Gw7JxYfBvH2+TLfz8rwL
7hOarDaq2SkPDa1L/8FQcE243vJS0YIsbhlm5jo0FamdF5rUr1C69PXPkT7W+zoL0kux76nHSZbS
5X2ychxj8TjzMSkpMWmdV7lOvJ84iO9zOQIpEI1W7sqo4kXXavrr/NOcF+TyJaJwBDsy30E5P49X
koOuE4BG15G2zLTn2G/7bQ557/qNeb5UuxoXa5XM1OJB2nji6aYMeq9JenRHpVrfhTRJX3hd85t/
NxcoUUyHm/W78JdvocU5UrL9D9W4J1JwYvq0pChWRolKHCvxPPpz/eNDvaOSkIBqwld//PgGfazo
JZo6T6385JWKpdjQaWB9/U9GIcpmAO7WSwhNQ7kB3gGH9Eiv8Y0LyRV/0jS4cC06tRQoNv07ymJT
iTKZY8dMYQMMPpwywpx12wt3c+1cdNi4ZAvYuig6LJfCgCQJDWbUelRbi+1U6qhZtVZcGOX9JkER
laVAsGHSCbysN6WcDkJWeudJN9ih28W4OodkkATJ1XkcyoBA97hJwrMhWJp/yZu7ZJlkDT6nA++m
CRNaatvmRkUXsT//1OZnf7y0dc3k6xGcofBi9cXmkMrRrG0/AfUyTJaBxFOSvaYhtqJbOWrzr46v
PvlZ59OgkRb91QEPhlYakZXDLk9ctZiik2WGhrEZe0RN93SgQGpox768sPzeqVigAR0Ns9jY4QxT
HDSDzsP1zaAQGY80lZHdaTP8e4MgNrdZ4kp0kk0G738K6aBBWDxBz/h2/mG//xC4FnH9ZsNCmkR0
dPxKIxmweCMff0O/pAnOTY1n+HTW6/lR3u/3jELbGfcigkmKH8ejOOXgSjUZW498Tp98EIUC4WCs
nP4bp8twh2tR52yliXj5wrl9YnpU/y1sJ7hszmvqeOBa5hmc+Lbxuj6oHq3GVza6ntgXVuz8kBYr
FhIlWz4bPzv+8tbXh7GfqUU9R0JD4cUhfTnpkOUe+lZ5YeWcGoqKBho9MmcUkBZnWJNORt8l7PsQ
rOQarGpGghjtv+w059psB3kj6pWojXiEs4XI8bPzXdm15Nw6rwmDB9w69ZUyaL8LQk3QY+LCvE68
KJL3aA0IdQxUTvOfv9laeiSTpG4EPulJUe5SH4QnLflh/fn8Qjyxt1CvJJKa7xmkiRffHc1ccZBi
3oF/gIAEEIcQoXu6PY1OMb6EY8C1sLS7W6XNows10xMTNC3HweCRB4omaLESybRbuUtLgQeso9x2
WT5+02Mscy/sXyfWB3dCxJs8Rkpty6tUmk7o4CC5efT4j3hoKyiqt4LOa/DB9PVcZ2dDNkyn1ocu
ja3j8G0fvzUzk26X0iLj1YGerWs5yWpt29WYrPqDUn7oIt++MMP5FR1/bCTB5zocexb14KUWLhd1
rIBpBmAkkYuS7JGerzi/iqHub40h0S4EWu/fG/EwAgg4bhoCsoOpzZuFGaalI6uKPGNolmSrJru4
Lchdbc6vyxO3nH94tkTDBI+Ilo6fZBQrg1Rtbjmuk3jQzr6rsKPXQA5+B4G1Nfroh+F2tCNy5Ztb
0a++ys2jk0mdVw4anMXopqIEPTEK+zM9kH+kK+p7KEzjl/OTPPUoKUbjXcmdxtSX6htgTrRcdHwC
MQXbtdXEw7Y2ULxfP4o11zCIh0h6L0vRed0UtQRV5DmKHmBFLt192msX9sb3nxkfM3EQmD0ymJRN
jl9XL90obnIg1CgGwnUVF+avOk6HnR8b8fP5+ZxY7wzFrYX4kdezTCdFjZqadgz7PJ9kVK/LZMhe
bKdU9b0pOvtjVsny+/kRT04OvvJMLMSvylyshqhWh4KSsPSC0o4/ubjFCpoL2rHc0ASBX/HVo7F9
UNdyyOKTnV2MptHCO2UqfsYSYvd2UEe5seJiXPm1Hl99TlO1JaqjfMs/BDzHbw3AfucAn5Ne3LQG
aj0tfkUTOtw0PlYT52f1PuJBzMYJbVNd5bta1nDbSvrYR5G67yihlGuZ5Y180hLRRjs6jqr4MR+E
+qtXZxeo8yOf2EpIC1IEBYpLFp8A8niWVaXFVWAQbGl2KZ9UtWrv+3hjKp+jLgnWNEFZG1hN5bqq
uw19yMHV91+Gd3jADD0HlvMR/GbDFKEmZDpBvQIniq1KjYlDFF7yUXu/ROdBLIdmEnZ4ovXjQRpq
82FttaA3QqqEDQ012zZ26anGu/D843y/aTESeRHIr/w/LNnjkTSnp0XdwimVbhJzF9Tk2quSDpTz
o5yaD4Ejdzi+dVKG83J689Boq9SzpCT8GYU2N1LCUAG05q7duIsvbF0nJoQCmFoIaWOHC/b852+G
krpSi8rm/ERYlfwdRa15g5Vutj1M6Cr48f8d2fj/NXvwOVn1fzZuXn/PfhS/Inbc33Cl/7F6nv/G
/4Yb28CN6SszUc6RF2YZ/MM2RsD0F9IIR6BSJtggJfavPTgGinPek9sFuwiho/jXJdH9i96Dg2xS
pcJLbGJfwzZ+t29wM6NiRRWGsgLb5IG5/2ZhIEzLINUM7R42eH03VCmaMTuV2wi23Y47gvwAyb1Y
i5AOy8TK+tWIlfiF+PxwIXsb3fEjiF3ngjXyF+rVzPbt6sydMoJ9Txv53JBJCELHvEIq3dhCZIB3
WMKK+NhXZfcDXnc67samB0nWkQZfg0uMXrOEJu837+/pn7HfGikSNzPm29/EPQvFHjELASBx0rJS
75oBYAMn6feIDlOVD9Ppaf7CDg2eGozPr0PfBlgTFbAdEeOm66QNHRp3J5Abm8EQsrwZ3aFHGE68
3u8ShW74NQ2mpvG9N6vgD6o6XANETKPXik4kuyQ/CXxmDcpv+pqS+b6XImh/9qAXRpS+OMyuGh29
zr4JHExeRCHSvUbQUz3MRMRurTS6+3WsFec+teVvCmHhH3adkC57k7jz2ch6P9hGKYYdm0kN+mFL
26sCj4ODmJbFDI76PtIq5wN5Z3yF3R7JNwbGNIbeaUFvZV5hDnCksJ4FXlg7yDGAzClldZukQvtl
Oz7trjVoUaYkQehvheFn9bah96nauC3dDqvQVzQq2QMop7Vj4nxHo2RRZesGXuSvtBLOCjFX9S2g
M6tfibSd/B2aWTCaYWbC2mwkXi8Z1K+vSml1/sat6RBbm/UE753/qA1IsoiquccU2gNosbn9Nmg7
lwOpzPSVkanlDXlL0HCZIeAg2pUzfMdZEDvyGC90hCZ9muvMYTBo1sURslsFmLOANuGbHrayaOWP
qe6MElObRkb7xHJo2Yh10L7burSxSZAm7YzYIU3VEyoFLKhcX85MsrQXj7bfjr/9SG8MbxgH9Usu
owCdi98rxsYPfPWmkUqR3fdjYHzr5QRhK+k6eW8YMtlETm5BhaEo83n2oGh20lfi58nv9J/SyIwP
o5JCZo30PnuFKItfZE3aRVubAESSDWQD5UPkqrToQ4IEuQWZ1KxmhBKeUxE9dutmENadMPALxden
yNK7DkiHiT1cWxXQXcsSGkeTCZCIgzb9AEvQo7KYBiVaGy2Dzj4O7doN7f6lhCHErFVf8UyrI+AS
nVBhUlh1zrqeAMmwmykwt3zcvlbOYAvQKCy/IN4qICyNl6lMA3EfjbmK8RMQ/3JFhXj013VX2y1O
fHmPNWgfj5QjlVL6q7gasAvKMqnBIpmaT6U1hP3aTS1Ao2HqjH9aQ073AMardDOS1AAGkxdFcWOZ
TYc7XZu5+g6XMYn6aGjNDuu2Ud43oxmYwIO6ZFwZ5HOiNaQeh1Z+bEBA0dq03Krh5zLDASXuf7OJ
28EaesW2Ncvme6h0n+JWzAaaN1RbfpSj2d3o06Q+9IX42fj+2pK3rW+Ih8TGShMXcmwrB+c1GIc/
toU9IQUQeExWJukL7Ve4f2xGH1bFyuSbiuCVBG72i4b+h4qm1oAHNJrR7QSfLJf2Q4mgE8ZDSmf5
8Gw33X1sgx/3tZdCKqsRuFgO4I3fsWpi9LgAW1daEeFjo+5Ap0SbMHpR3fpjm8SbwmxgtiXZvT1M
t0XZw0fKfXASBs70G60vtD9AroevDu7p4DzX3PvCPT7ecER4cV22CjRl23e0+aICHsL4njvgLdIg
Y6PnupauMtN4cQJsrVwz29HxAvmyT0BT2GaxKmyestra29wggg7HYo02/04D07Ix58pfp3xUC9mu
lArW9+Q+F05fb/NoBASejfhFD8PfMtN+R7FTPsOkwHNrNL/UWfIA1OrRznwSTH0DyqVokzUdCD79
5cl0RyvFYy6+krp/CiNtPxXjTiaa+mvCggfO0HrE/mWdFs5tNdCptYKIHN+Fdls/wEsBGddn0WfN
LV9p0fvg1ulOmfR4g31cu2mNsoL9PDVwXi2sGBFxbOsm629MvfDXuJvRhFVXz3WYvfpSfzbr/Daw
wdAOzW2gxuUfn/awreZH0zdfBWVmgf+i2qtBEu4BZtdqlXo6VbytDPSPWYsBuW7Vq6kbP9WBIjep
77wog8C5rNS9IDKLT6g9VyRiKRv121GLimQXiWat6uWfgP61jW2MH41SA6uQQIKcWcY40FWrqtTb
G9Q7j7UykBC0s03rus9lNH3pAYTN4YLDtnJPFuyzZmWffHbsFTR1PMAgSnVY4a21Omm+T1P0wSrj
RxrMlV04/nQkHQTurqrlg1s36z4v6Qbx3eLe8cGT7fu4cdnM6uorfa0gTgWgkNDYu6X/WIsWPrce
Td2PcQT1ZMtIX1u1+qpkoVd3+YfWLca/B63E9YtL833eTnKbq538TA1hZbQPZDzWM6EAQpM5rdBB
oBxNU3gSObZJiqJ96YLqmzsE97bzjGmOvWoM677Ug/s0tTe47hnrcIq2hSpvE4GJm21809Xhvk4M
nK/y2Inw3IQ8AFI3dmFVr6I23it4zFdJet/bwSN65fh2Mtyv2qBXXiRkn6+MIOh2alKXOwUTnGc1
auTvBmZGjhd8k9/HfrEzNZTbbGHeUNivvkjCB2wa74VegPBUy9dQh47T6Bh+Yqm3DqLJ8Mqoizyu
8hsnjYePldHnAb+cJHIT1C952cAT5L1SDHP89EXRu3UZB18nxb2hO+sbrI+bDq3mNrA6a2vOuAEh
4eSavhkrkLFa8Qwm+MnByFlZOSrQkT0bq+61uYsj4WfXitfYbWnQjxOIlnPhV8CMl5HLVZwKhxrc
qDENyr3/ebTU8aat6j25v/GuU+pXt3BAUOARWA/4DOSYk0H6Kp+k7Zv4jU53Cn9sRj7fQElsOjPP
sCEcHmJfLZK7LOuw5hLmi2bH6a4Grx5ISLmAJqJfo01+SBaw6yekVNPsX2c4wUaw0dmJEWEiYGce
AF1qXa5aK+06ysWDGDPOJBO9OZf6qd9WAexJo7a0n0zw0ZJZ5iERmzjLzVd4FS2hi/OnUiSoNL0V
6jrQh9uk8D1rSiIvsfK7sVRvNSAYd4OlPBKO2V/A9f8WvbyTVet7OeV+P7Cdp6FoYTv20z3bb/4U
mWX1k+K5XA2p/wjMqlx10Bht016jh/yMGzX6iMHAd8B179WAvYE4FOJ0u+fwkuvONaH1+nhmj7Cw
zfxPXacbTPxUo7vnwk1QlJbFutCJ0sCBJGhF2/IlyvubmeBlJKA1AdN/j5UieTKD7KmM6hjSYNmz
1kww3bH6a9T6rRH8BKB0b8fhtp/54IUECU/wqxvdfozzX6OZjV6jGV7v6gEf/XRbZ8DDpBt+zfWI
44hoxi7z+k4thbLOxmZVZ2HwvTUQdeMFfaM25nhXNZN5WyfO3UyLVgxO8z5LXm3IM59GeFqEoTNa
Oh0qWNOiAjjJng18WjlwqAG5waRuZjx1L8ewXA8HanUWxA1ndALL2qhbQtn0wLg2O9umUFcq1Ys1
Q7Djf3DYCWTscYZkyxmXHQNz7vbqDNEWbtTgXasjA1wR7ySQvA/M7YyIkbDnwOJOVMpv8GFqGN3W
jOt2IFx8dWaEt60r/bdAODEUUQDfFpnA33k6Da+VD3myLFuY/MATp3u917NuTaHUwB56BoZjRF22
KznElNn0A1RcHgDjM0b3e4BdB9jxA4LcmmnkSaNAoogOkPIowTDTG/W+vIF+IwGdHpDmKehjjDEk
pHObR1s+5Hae8r0cYOi+pMiwasu6AlPcWJgaGMhVdhXw2+/4n6g/Y5URZoZP9AWOlNOvLUcCXy8w
GbzJYyV5HGcue+yC2Fq3WpoqH1CjlOmO0p0jvKmdie6l6r52DayaNZxxey0CPRF3o1MB3OoPPPju
wIY3p5DHOQRCvyGCjUASA/rn6WMFDVX+QJh3gDtwo1Gd5sk9MOj5WAKxrmc0fdT6AyHUgVg/+i4l
Z0UFZB8cmPbmgW9fHFj3zYy9Nw4EfHWG4Wt5Kc11koft8xjPtPyaIBDLzANFfzoQ9bVyGNL1dCDt
R+GgfJKp/sMP9exeLVx302JbMDiZYsHChdCfmlX4iy+9BfJPHADxQ51J/uoM9cc4BL5/lVmITMYA
/rvjYBli90MLj0xroAtFB4+A6OAXQNUJ7wDj4CNQHTwFooO/QH3wGmhJFX7QDw4Efd6P3E8T+g22
GcHwjwrWYb1O5Bgrj2Wsp59z4UfUXCq6vVZUVn2xtZoa5x7daksYL43lZlgVWP63rFfcFQz3CPAt
jO9ghXwKlGEfTRjoIvKLfiRhJCCuYPIj12kOVHil9gBgcP1xzK+U5EJ7CwmlMPG3aLsHPNtnskQQ
WiqesSoMkNrXZuxr3LbTVxNI5CcLBpW6QUnMfaTq9BlcEwJ02StdNVSbjHDpRY3K8FMVW+mPbOjN
b2Gp0cGldAWAzQBxMCbjsq1+V5ETqRulzvy/pQ7KH9RSIP+kNu6LaxNM4d9RDoVvY6tm+o0dKqZH
i+uNu05SWK+rMByITjrTqX52aeH/DnC7wCJY79n33BCIFnRcQ8s3EveZfNuJarb56IMAxlcYVd+D
MRlf3EaCnIriyuWEDRIwq1AquQRPQw18tJ2iZ+l0Tb/mqhXha1LXNYjCxqo+I9aU/c6x4+R7IM3E
XQP+c+/McBqHtZp2PaY1k6V+Y/yJ+nvfEMCeT5Ys85gQbEEMODSWoQukRLKor+pCUfHibWvo98K/
KSwdOC6prVnEEWzOD7XMYx6GQlQwd8XMTbWLlGkfNU4rCqvex/wrGxPK6doWcNWuHQUpCg2UJKVo
BH7X7BP3iiZg7YACJHG64xDFu9Vhhzk/yrJaQNWD1BLRI5kvWkKWKgyFhsyShotyP2fHsGpoYbdq
hQka2YiM14jrwwtNJMOVJWlGpdmaudHvA+j40DryJuGXEixkjdvl+8niWofTZZCw6PI5uflvAvRE
Au39i6KvG9kYamcGtPWFbgyqmtsOCfS0KMTm0BZ5/NBCTrlQdjjxCGmnZTkA/6Xd8JDdfDMZXHZD
cOyi3rdO2O+gmI8vlq91N2PsEiv6obZSFf9S/9L75U69VqPWSKlsbuJZLHfXwUpRdcZ6LxSAnJLQ
eRXWBg73vXGprDnXGd4mIXlZ9EgJgRQWASo1iePEqAn/ifvLfBdKleI3IHbyT4ZRQ6OGOK88d/DW
CGRzLJWgqULguvYdojdB+TqXWqgQLwU8WtR2jcLRuFenFEiXC5ZJi8ZLnXXvVwqj0KGBOht9Bivz
eI7VNKiiqup6P8pY2zmj9S0Ax3/9VPAVROM616ZQgS5KtwH3pBYqA/vGkHN1J5X6xanj61cGuwZp
eUG1UZC6X6yMpkaWaeuy3vsWfF0Xjv5jm8X9jYVsc3/+3bzLmbMT2uhmKHgfuvGXM4rsBLxNFdZ7
jVtoDwS+IDMU96O2cqyy+aQYsFFXwkbVFY46N7eBXNQvPR5jkIfcN6p1YuMce2FLe79eeYeUMnTU
E1zVlj11U9w0emTTK82R98MZ223awXmznJ+jFfwGqZSvMqW6sNMcCEXHHwmDItKe5Ww01y3Fo6LN
tNJsbbkv+Vx3RlBOD0Y2dLdC+OHtENfiGdh6shVF426TMIxWLrzRuzIMxaOupzY9VVwBsOnrP6R2
QcZeZJg3E2L1u8qByH7+vc1L4PjHmkhLZkgQxyUi73lzebNjDSm5KrPmi0Yx0W0sP8gfs362h9Ab
v3xAdG9e6k56v13RjE3DIVoPUBT0DByPaBLpCDMaun3e5MLLq8LdaaZa7kf+7X9kM/+//vdfcxfe
v8ffO3fTTzL6b/ff8+S4AMhf+acA6Gh/zd8pNTZ0sWwMM8/inwqg7f6FrIndwqbd6p/S4P9yN3X/
YkOktEB0wN9CL8+2WBdtE/6P/zL/okg2hycUw1Eb0Ep7TQVwsTzm1gZ+lemwOaI1JSA5Xh4liV0B
a3LYarIzn3GRqu4aSyP3X8Mq3L15KieCgsXi/2csys/olmlsQEt8PBbNPUke2fmwtRM8gSJdyR+m
suT20JV4Usfikozr1NzobKS3l25jpH+LpW8PlktWuSTlCpRz0/VE6lnG2WJU9qWmjcXOd5gaLTno
lxGFzh/38dSMyKbCbgnSH67vPmlKLX+0/ti+2L3Q8BlKff9BxjitUUiUtb09/1xPDY5SbW4+cqEH
LLU7FGPwgqyUYcutId/roLCnFTjcHMP7qHigzFk/qSJ2biCDxj/PD704vQ/zRtyLlIduNJWJH89b
AEFViGCGLUWp7EFYWbLXyza6cHwvpdPzMNRJkWTQFauiGV2sUptuRBN7nmGbakNyO3uo3Tt9EXtl
VolPcl5SAQxdClbpmDxZdQuNN2vGpynu6C2/esaUhVlPmJIid1nGnH5joGHL1GFbKVWyQTYNVDgs
igtdwIf/zJuD4jDj+XxXNWZuEegfP9gA2C1FDN6pcPpp2mVaot1PFaDBFd6m49+0u2FvNOHBEO6a
yZLWimg1eNGctNEuPPxFkH34JYiaUIyjRMDDfF59b44sI0DvSX1+2Lptbe3J9gafjaY37pR2CH7i
lBJucq4aH69/ygQ4bEq8ctSJi0Hn5iqlpNi/VeFtbwOX8GF0r2xmO8yMF0hjkAED9d0gblPasyVA
t6XM7q8Si+Ip+9F/sGDQONODRFsE+tVlEC+pAYV9Mi8Y3Q3vWtKM68a30uvag+e5cJ8jGiTwnGUL
izBaWL1vdVpFwS1J/E3tENNIkbkXdvATa0Enlph1nIhQiLeO14K0044Ln99vm9rRt5oWdD141qh4
HbkMbkwcqzzLNq5UC85zoyUZ0hC6Bdrwlrd+XGmbLpI1T7Afs52R5rgmdOw5apbo/4QwP4f/Hvwu
ThxRh7h58d2xEgy602nimRMNxzNMq9LIs3rqtthbGZjs5pH+P9n7kiY5dW3r//LNdYMeEfHiG5BZ
mdXYULar3E0ItwIESAJE9+vfynPvPccpO51hjd/wNKFUCW1pa+/VfKJUBPWebr0DBWmQk7rj4k6o
5BMUqJqdgBD9N3eQQw4uZqEgUA2m6R0VLi+Pvw+KX9xnQGgCFITrHxvKDIqtXv0KRc4RrInRvW/n
pDu4Qif3c+CVVz70L84ffEi8/OC67ECkw0xUx8mZBrFAtBKyajviyyPul6eKTPeuw16EM2qBYR3f
tLJ84KRQf3rGopIUI9n1cML6jk+N6J904a4uJcPNfJJzgZJ1eyNocK2YdLqTzz41mD4+LhT8BqBH
PxESARvp47GScDMmsAMXUq3w8HVR999A5IMM+5Vb+t/MzfMfxO0FOYKTGCeebaZW26zFthGU9W88
PBNheLA0kMGGqA2wB0M5Fv6upKX3VaIKix4OX+Bf6TawW751ZNzXaTQ7pZ+yAbvxAB76yu49R3ce
XCoj/aJpXQ+VpHESXwqGDvFeU3RG4UqIbmTa8oHDwrgcgwB65cCi7KB6Bp3FqhpYncawlIPvXQds
wzGog3jej+gzLahAt/6rEiZ+9S6mrfM2ht43zEloUb5v4ern7eCauvC9hiU1gzMh+BewgYB3yE0d
0sF77nuyJKkLZmkN22tR+fto8uryseNSrA9bJyL6qJao8G/WBDCJdA7q8guwFglU9lcATNA0XcVt
F0xoCnVLot8Mi1u/4XDXYzvPXVBnn0mctG86+FUPuxYTgsu27oKQ7RWdcERIFGoYXHDdsUlHaJR0
O40Gfw6ze36y7ebysXN81I2pjtSnpoBZASyAqg6aPjF+SJQKTqYFUNifihGV6LQvqvXbwFrY/9ZO
M3wrAO/bbuAd5Tq3hAVleYfWQfWi1skGcw186/AG3gDbflUTirIppxz2khzwoCDz9MbEg4JyingR
xnLT8FGGL2iFr6uI32QC7Upnr6ew9wFznbxpt9Fatjtw7wrUoEPp+umMyOd3EykG584rSPcx8scN
TloVKIDwtu2Tz0wMbnnnwqAwvhFbCwwyyt3jPeojXub5aDmOIwwsgVuKi/rG4dgor6dETfV9PHrk
FSUcFVbY+CKX8uFDAqUB9OkA0+iRc+y4OzqQh6eDng5jryqNDjJLPsko0c2xX8YIPZSGoi4xRWNF
7ieu4HHT6FWPu250i5foFa3Fwzoh5duprSH3CouMVuUMKP0hgT68ePAn4qAvi2NH76EFGDxyxvz+
nngKbU8fq/m0oi0m7mmnx/XG33g/Pog40HmLN3SwZ61bMXQ3iXzH62X1drRhpXPTscXLoRlVvVga
FJ32pNTdd+QA6zscdmV3rMJy+MDWLmiAeiiA9hk97UeHkheKHfuWonzil6L6MqLeDrplt46fgkaG
Llo8SK5hzNeia4ATAI3rRjZvqgilFtReVA3cRg09zVt4yKhDCORG9GbxwTTcKUphVYDqRBHd9CfI
zOO2bFuLJhwE/sv96OvgkIQS/gtShsOIHQHcPKwk6EBgfjcFLTBm6PDDfj5wGnonaAT9EQeHwrxb
vEaRbFxhwPIlZgogk2FJEuBRIi2fZSSi5X3JuuHVAoS8A1CVfzorSh/dnlYWAOCREDsdwVeWya5Y
cXDteBQ6d77W4ValXlmML4JkLN75gw/3QSQ2DT3ohHn/Lln/X1nh/51e25fLCnDT6c5LCvjf/4Mp
9oN/xSC8eMiPUWr7SyDhPyUF/18Qoobgmnsiu/272PCfmkKI/wSKAGhbIFKd4MZ4zP2npuCG/0L1
DLIy0IxCSdvDO+7//89Z0jQY//wjevb8UUgw9qkKCFzpee40blN7gu+zR/gxzge/A+cSBqx/psf3
z+inX/3hHeLGYYGThbDHIgEsbA4YTrQaXt8/LPEvEsBLczcqxHwKF3huuDTn/Yamkq6XFEA9eWs3
uvFMZsA6RiEE3HJZwBx5JNVLpfv4Su56aepGylq2GghUZ4GxzpA8o6r0jMz2GgHv0tjGMxRYk6hS
UInJ27I8Lr54mPm19+Wvh/5JWmBDe5SHtR/kxHGewgKnJ2+XYf/7BTfy2P/uFrxbz3fLLCLo2oHg
mcMhhb8rOSyPezgVfERHLT4IFN9u4K7qH9pu8G4rBWNXlMrrK4/4S3+Z8RbrOUMFDZJEeS/QAC7q
8BYOpn9UePnn7zoltT9EQVskcigWfJBwmXPgfOZUODBZ+f2qXZq4EcAOYOoyCmc/H50OyOON5R1K
dpaDn370h5nHxFspRMxhALZGX6TanqPG/2Y3byN4R7dHW6DovHxj+JJbOL+Us+dZnQyeSeIVSNbW
qkC3AOaKwUG4xLkFPOeatselJTeCF32phqGiBFMieO66M3tV9tRywY3Ylavom07S9rFtAQZd4Ip6
ANMjufIovTDxn7Rj/CZyRp80j+vcIGf3QjE8aiTy18jNl8Y3Ajj01QQaXV8+1hCewFtjjVN/kM+/
3zDGc//vMDLLJbDu7sK4b9gj7CGfPK6SPVzcw+Mkam9NXQIDw5kMLvDdYCNMNcBzCYAuN+ieLW9G
WsPjj0hwyX8/mUt/qRHSaKcFzUJGlRdufezLgN56gIPd2Q1uhLSeVgf85VLlY1O8KSa8QaKtsLs0
URU9D2nmsU3Uo6R5qICXC5X8vJTXWLeXVsWIaVAnRyUklXmFwvBzwKtdtfDiyve/NLh3PnGgadwQ
El0y76qIV2kA2s6+jnwAV+1W3Yhq5c8oHretzGOYSd/XLfjC0VT6T3ajG4GNZ2Yk9VKIvEM7INVJ
ML8ModTz/vejn3bGP9WKv0MjNrom/rxMG02GOJ8nOe8Fg4DNDO+z+7Bvy/3vf+LC8sdGbPsQriuL
daF5NIc3Bd7OaeJbflqzHezPZQGbsCDKdZSURz/hEr4CHbHKtX6SWhCr7ynfxRtSxd7LqGheKMav
6CtcWhQjUrtTc2fDIyv3agXEGwnhxdUX8s/8Pf75rKef/eH6Bb+pUb1y49x3iztKnpbxWhvq0oYx
IrWA7jbYFWucV0EZwAk8id7CybTcJZV2r8TrX320X21KI2AjQmUBZAXN2xjNrSZxh3vFQPkZ43Hn
Uxhq7hfCureVmHfTpr5vNfOPagm359UfvNRZpXuEiyPevvXURfeQHBxwIQIRCuQef8WG4TNUBWBK
KsVrDSFkCqt18H6C8a5XrZfcL5X31m7nGweDE0+sP7lW5aMHBx4Yd4/7zumKK7ioS1vIOBhmUU1S
eRsqHLr+Ms3zCz55r6wm/pMnw+w3JSMqyWMyv/MjVCm27qvd0MZp0ECTsVs3keTa8drUc2RexInd
q/EnLF+LUk5ZLxichfFD9DC77RVq9Wl2v9iRkXFrFxr2JiMGzWPwQ7NQNsMNgyEwOGvKuxlnoT6h
BxPuoKgcXIHwXYgzU7DDHxM0jyCil0OdYn0BPDi/B7Mo3LFxCfd2n8I8JKB7HSqwMnKBjZ/CSfhl
PDV2r6LIOCbcboAhatMnOXoO9dMilHqvi36yy9JNedzWK5BEwyI9p1zdK098BC/kype+tO5GzPpr
3wYNhKbz3m2qLPRJn4LM4z0UUJO9cq38JXzxq91kRC4v4T7YQTk0hztX/IGvIVhFkUfSEjX6p7EL
xauY9hNc5zRUmUtXbkcYhINlJzrQ1WrpPoIoAcCziCM41NfdF6vtYKrQw2iLtHAhDnPwhh0gD/nR
jeQ7u7GNqIf/ctSHqDjmAGncwqiMgXtUXZNYuHAQmh1D2EZSv4gHJAEcPrOBcOpDOSXv7WZuRH4A
L2YfCi1uPscoc4V1Ex0q0dc3dqOfduEP9/TmzuU6O5OL5ybolLJ3kncT2JJ2xziwQ2ej+5MrCfD8
Xq5RfLnhK4PmhHA2u7Q3NEK8Aww+ntwiyhlvxru27J+bBEokdgtjpAA10wHvQwzuF9NrUJFYWvWh
5WY0Qhz4q3oGjdrLFwllukTuu1rd/n7af6mZ/SK0QyO0J3TME8FUlNcBfIh7OrPPgY7LN1ER9DvY
KMdoKkfJ+DpowBOgoorfiC3+krCufeqqYNy50ULflWpVf6bz/HcmaMKiKESkF78NmxzYdzA4JuBZ
X1UTCI6//4MvxJ6pBeOwNUla0bS5CqMjrvTPW6SvAU0vjW1U1lwYKKBhHTU5PM/rwzz0ZYqux2K3
fQMjsAsw0wmhcZOD/x+9pGB9CxYMdtefCbRzaxc9SLz087YL3gDcdyzZn6Gc//mgRlCTSKKHB3ng
HInwC3dI0ff+I3TJPyMbAc0DFbEtcps8cZrPW7UdBvcahv/SpzTCud3adhjjdcsJcT53vbelPUC3
e7s9aMQzp33t9KvX5NBwQK+09objTFVguU+MiB4aymFWTou8WGSxJ7VQu2Z1V7u5m9SJWEOGy4Ua
XO7KOLkFZhKmQ6CzXzmOTpHyi9PIVNZ2QKbyVOHQHCLT3zbwuW4g5929VnEgbsFZ9HdDtW12tSdT
En2GtXKwwKYMfOeOPQiPtTeL3wyWoxvRmlBYRTZhy8Hcx2uBFOOTUw9XVunC5jT9ajUDaKQbUKDQ
tYzvvAQG9XqJJ7ujwD/96g9XfDlpzre54DkpYIbReuB9M9e5siyXPrARsuDfuVEtdZHDpbb2dtXa
6JehPvmkC+jmoH0tK3pK48o/Y039fUb4RiA74TZrv1jx10R4cqbac8d9uUroCljFsinglqyqkICE
1vmoSbWXgTrAxdG1y7ZMvVPiQuIn8DXYqEyqNBxLmKKN4XJlG13qQpmIH6cMhtoXBEUXYCRugH2u
dtvm8mM7OMWhLYfxHly9FQm936WiT4Jvo3CR9VktnKli1heQCAARr87bsUqpBjI36a/ozl2ID9Nj
lyvlKGcZec5os9dl8G0prhkZXhraCOuWlIrN7rDlAcALKURnd1oDDWG3JEZyDemDJXDboc5B8AIB
uwMoaPauBN6liRtR7eHTebNfFBnQ+19Jg7ehUKHlg8ak7cFIYpK4y5Y8nqchRQ6ZRUtL7SLMMyIY
B363OKKu0fsu2z5Fcz/8AB2caxj5SwtjXMaUeQPE86IKmU95lIneQU/1aPc9jZsYCGGALWlQ5Q4s
oLy09YEmTN2K2A1vGkDG29Q0awtAS7UAXL6NyRu9XFXvvbAspvO629e8ZBsInpKHb8eo4bvOXSzL
XiYTS5ZkQ32ALfk2UKg+rXMCCZ9A7q2W3VRULsElmzfXdfMGqj5flxhaEaqZ6Fu70Y0gTSBMEKjB
2fKm7L+5nsqT9dq5dRriF9mPqTgN5RlICclpzEuolD0W/axTGVbNcx/Pw5Pd7I37F/JTGrZzasxj
8DVfQacI9n0QmH9nN7oRqpAah81hGANrjJfibd9K+hKvSnrlCDudsb9aHiNSSzYNJHbUkMdlF3wC
K6HZQ01CwjYZYvEKCkHXgL4XkpS/7ssfMqBorsJi7EWfq9GJUi77+FPcCvl2oSt7PQZKslTogF25
hi9EmmnJALdSydQ60AzYwUOVEDjfWT40TEdNv46irQTaLnc0ZLqAZF52Kpw8u+vKdOOq+UxrABlp
xoV6Idw3LjxSrPaR6dIaiQBYAxXQbIOYwm6YlyM05i2RHiYOrOooZKthNJhxP4B4Fo9bWMoVvd2h
7Jy+8g97J+gKCN/4PslIWMJ8aIDGiCUk6ScZaT9ZyOx4JKtjcQuBw8cZjvF2C24ELjRGYD+FemoW
tQtUp1w4JtaWC2JELaFePOt+w9C6e+MIIDCm9pql5KXQMS5Yp0bbWpQOyUoYTu3KMibp2Iprx8Cv
R4c87fmnbDy/inoeQqJQQPWi5gQKmvrPvHn++y4BuvF88FCD5hEPmmSAQM9pJdSxCOrI6nNCpfV8
8AkWmUysAcngavFMnGrHOLvSbri0KEYC7EH1Y1qRqWaKihu4Et/VbffBZhP+RN+J9OBGHcWsh44f
3PEt7JYs18MISnh/J+FEV5I5Tvti2vqDHOxAabAsMZaahv26FYgcbwxeTX20p/FoBzICxe18bNfR
XE8Dpr0w9XIBC7aR0Xe7tTai8sTTWUUyErQGKdu1of4QDq7V6Q1W9/m0w0St7dRhbAFeC1iAy2Pg
6WereZu4rmaBoOg8YPsBUvdatxE6mlP8Z3aJf8ekSeyBNxPjkbNgA6o41aFzW63XGFwXwsZEdEVF
33OIvybZMq2Qrl/x1tDBtB3sVsUISt76SulqxkYRy20Ukj1q2nahY+rADByO7CRwimyMu5seSBWg
eqye6a6Jz8IN5sH/ErMuoYmI/IEs8kqmeGm1jaCc+cx0X0wkW2GDkJ5uYTC+uVXaAyre+fZuJxAc
yBAnWaDWZ7cPNgC0tLRcbiMuoZI/J6KtVb55mqSu9p9dEl0DNv36feGahtrJyLqSuVuf8028reqw
Oazx9hqo+2tksgvrboKzhn4cErm0+AFZLWnlhSotI+RXVrvcxGWBWITMJIiAuStLEI07N+1Q5LEc
3Lgyw2p2t6mKZV5T7e861jfp2sx2l6ZpgcPpCQDnb5h5qJubMunpHURnrjVYTlH+87sITIPzDdk4
nj9vEMnO3XrRH8Ok8SCQLPWtx3kImUAwf69szgv7JzauUSniBbVOBdygzyGkW6OSewNeTvIEcRvE
2O+/8qUfMWK3mJptdaZV5gN0UR6DLY4faFV/7qAcdyUjPaVYv1ovM4AlJ2gbhQDyQK0oXT1Ike83
FtRZLTf3teobslfgSR6WzgGR6Pd/1aXIMOK6omCTkZ6c7kT/Ca08sAZJ/8VubOO+reJazbRQXQ5f
d+9Wq4gfRh74dre5Ca2K65BAI7rAq4MtyQM0q+9Uvdq12X7iDEsUl/DUZickf1m+lEHhvN7cerPq
ZEB/4jwwvIgVpEi2CcWO+imY5g+zDtsr2/TCBzUBVgzY8tb36gGQP/6oavY4RdIOGu+aUKq5G2sH
Tj5DHjrKSyWXUNvcPlptFtMid+y9OVB1O+QOBPwLx3uEuKXl0Ebkaijpq8lrhnzQgr0IoJu1B75M
XymTXDgXTAgVXL+TsCR0ysH27BhkV/H+qJxpTKE7iMaR3eoYYSqk20CyFIVsCem7NOqCB3fQr+3G
NsLUdYk3eqtaczio3pMi/qAj/dVqaBMJRXCjhPPY0mwZSJQO2n0RDVA8sBvcfKkqVUbuVJXosq91
GnT8NSg+dlvGREJBuh/mt3MxA32iH/lWfAS795oA5IUINR3cF6VjVi8kyXo1gurtDa9CalmLgRDe
+dEyQjW0gndDkpUVNso6dv2+ShrfbhuaOCgkC/Uw9t2YbxF9ATW/F0XdP9l9TSNIu5M0RecTkccC
Z0sAdW0flU67QzH0zldFTQWJlIJwbhkmH1gABWWBOp7dI8f0PIFIAlK0aOuAsFKPFWqldXktNC9k
UCYISuBrclhUdbkzR99kB019XUQfNHj5tyK2rJdClvR8deDUEUbFSvArMTof9Rgd4Cw8213TJq6p
c6MZnJSiziO4oN8mbrWbWvh9Wm2ak9zXj0XNupkG4KYgjs8hO3msCA3BxA7t4AzI4M9Hbwe/rCHU
A+n9Mgb7Eb1uSB1YMrVcE9nUCgGjGTFWaNAnT4TBIYc6dhAScJrPZy6hXIb3oVPly1Ydt7D4shE1
250BgRGooOc08FqhVe515asqrL9DYsqu0Qxd3PN5e9xFUyyeqnwodPwSkuDdh6D0yZWb+sLBa3rP
Jm3VEvgXQXq+hh9GO38du+nPZIv+LtGcfKx+3InxUHHiV6LKhZIEN50DAfamCuz2uQluGnwJFhG8
IfKGOu+g8fsWeubC7mw0oU06GiFkmiiW8xXg9ZlVt4EqmOXgRoA6A0jv03BixMJHD6YtrIRye/LW
KvpNSVlg97y6gy1U7lSLgD0STCrqJeKWUzdu0mYby2GiU5EleoLAPiS+IBK1WtZTTDBTDNHwlbQD
6m518tGj+l657aPdshgBStiwNaIWqANV0VH5/VPcuJZ5qIlamqZoneRQ0YzUoXMD8zG2F31XWy65
keUGQdVydxUxymPJO9Tg9nKKnu0WxYhPqQco03gszngLae+GrVDK4ZYrbuKVgBlIArGQIhMdGW6T
xD2StbFrw0Kk7PxkgbAWwFsDj7IgXujHpV6j70uEKrPdcW5ikoR0XAlXbjhiSUUPkF1zbzRPvlut
uqnvWMAIkkA63c/Qk32OV/mwyckuQ/eM8PRgD1VHc+RlENqTKbz2aqjn2M3auD314NQEILA5I00A
3Xl3SU+K0Qe7wY3o3DYOsxXK5iyY6QP0hnER+XbVPBOQpJIauk/MnbNwdZK833xHHRo2xnaoP9cz
whMm9FQAGjdm1cY5ejPVvGvGa7bjFy5n07sXHC2n2ZQ/ZjDd7FLf374lq2O3DU1AkoISHrDH3pgR
4cFaizkwuaCWR6IJSFL15E9wQx2zGQ4KmyavdXEt/b+wJiYcKQQMRi6oJWeSwirP3WARAIjSk9VG
/AmN5NNg6ZNmzFjXHaI2eZ+U8FyyG9sIzmqA/QjYiEMW1QGElqLmABq3ZaplopGguK43zuIhG/3g
mWv+GE+t3aFiyoPzue9lK4ohg4Z8wlKXavduHcPQLgH9S538BwxGXekIiEF6Gr782jootkZzYnl5
ukZ0bkB/zlMVDpnyy2UX0iaGRtjwxu6DGtenSydeo6AosgVKH9B+K+GJ1DPLEDKRRgEMKU8CnyIr
kilddbN3A8cuczaRRjUtxz6EZRuwEt5e6k8eXrdWS2KijHTStuE4YuQhWtihZYvcs9i3HDw6v/Sh
RBUoCOZ22ZIU7YuWz16905B//o/38JkG1XXNKYiDno+vE13qafO6zINVpNrXXjCsR9C9NzvgDqQ3
z39go4Oz+srvsnEoHyY9ZB11rhB6L5yKJtwI7YphgjF0lzV+PcD8AwjNOIUwhbDb6475CF2Y35BQ
tdkk0Y/c+f3SfXch//Xabt8YcepuugAJZhZZ2EziLZFFlE6k9exyAMcIVL9VQ1K6rM2Sdnjiofqq
A/XOZuKOCTuCjHIsV1nrTK0fu8H5EgSx1bHrmJijbQgL0nCMPM6wYN0gww1PH7tJGw9QtMp00M+V
zianV395edast8udYdtyvsnrKGaz1xVjVuiw+4KayPaMh4DV/QzxufPBKQNNHrbPXVZR8PuZv76J
ttAKhwAB8vOxo5GyihZBl8lVJTft0Cy3qMtf49L8OkCh0H8+umrYBC37bczgO30fbtrfl8lsdzI6
JvZodcg4wz1ZZs4GU8Ot5q8IS77+frOclvbnBqyTGKFJ4JLbo2yGsSHlfF/A7+TL6fklUh/urTe/
/41Li2MEqPQ3yqtg7jO3j2SVFnCa2vJKDOE1IZoLP2AikWDV6XtDv/UZZQSanxJ76GYlgX9ljS4N
bzxHVx8w6pnNMtsiljeT7PZLW9vh4aDjfr5zhC5XKIRuQ1ZX6qW3kLwqait+rWPabdE2bHW9tci9
pvopmfpjGPZWZ65jQpHCRmzoLnLccTWB3R6fn9qIfLbaLiYWqazHSXVepbIpgBdxvfl3y6Ds2jkw
Ezpf7k2zrSQ+UxlX/vKKFt62W2t5TS/+9NF+EU0mHikOtxFaH0RmY+ckYp+IiX4UcPODO/gIf/qw
182ubqPGLuVwqBG9G3yEikq1KiOLG+yKBs2qGwpgbL///ae4oKbjmDClvobga1AMfSZ5rONPm6uc
6SUdi+49etdUP7eRmuCMPtcs7o7Qv4OcDHRNHPl2dmKvvw9i4be7Ci4X8h5V7rpLUZyDiPEoOawn
Z9eHDW1Sg9pI+USeCsVZk+neeVoGuFrfzcUatw8VgbLtcerKFZrFEOVNoXwcC7u70kRJafgerRKW
fFkZyyMw3e/75drr/gKlzzExUrSgk18SqbJOwVfvfkmEQz+EsOCod1SM/UlHbB2ehYCv/Z3UnWpg
2D5ARW4Wg3/l5L1wupsSVzXt5qKnm8riqtfJDTzxFgdu2PAOxMOAwH3499vkwgFpYqocIVwJ4XCV
wWhyn7hdvIeVenJlD14a/PS3/fCCVMRrNeWeylZH6tfQOVc3pWbDlRW6NPrp3/8wuhe50PXjo8p0
Xaqnrm39Q0U0t8sfY+O0ieJ5ayAsNmT+WojUwawjkMB3dqvunU99pqCzjdpVmUI7M/ULet/ExC49
jc2DZSLr5o0rFr0pQFRJpiYFH9tODdCJjYQANkO6VN2iUCsJh9Rj4V1MxJUlv7DlTYyULsZ2KqZC
ZcXWhDsHBZ67uIqh79YuxZUdaRiK/bfzBVPB85X3miaApLuDY7dN2k+8G75PbdHd4rAEfXZjyweI
lxYPhBRivyzOmg681bcwCh4OrtLlq9aHFcoIC+UgXep4uCsLj96X4Kb3qYv/dGUhLuxsE3EVxWPL
HT/mGXTxX22+KvfhBCy11d4zIVdtnJB6jhE28dJ8K9l6J5WdaA72wvni+v7UbuXa9BksMaGazx+g
OvDVbtZGsMcE4sHwVFOZJ6h6gb2R3OqhvWZCcmnBzWDfXIFCGg7boZ5fOvFjERKr5z/MYc6XhC/R
SV4/UVmi3KdYl1FO4np9Y7coRqiD2bgAtMpQLvIXJOcr7XaQkniyG9yI9EKXoAtzVIySTvAdLWmT
wm/iGtf5QrplYq1K2Mj0BOa4maNRtSRtOL2sV6e7H8KwuW8DX7xFGqGtIPKwOjn/CF0ifXi34B5i
Jf/eN80Eq+llOVqtkwm+Ghhf/AEEqowX/QHdxc/Qe7A7yk3sFRMlnWBAr7KND3uaCFjOz1eKuxfO
WhN5xRh0luAXj4dRQ4qd0C1PVyKA4wVU2O6SM+FXCr5acb9ImQUuucej/dj3m93zyNSg8su2k4mD
Na/iKXzLUZB5tcAR0/KLGjEbhKIseYOdD61eshMVKt8wWLTLWkz8VdPzapkJDrJqIuLQzJA8jhn9
bLcXjZhFmTSoyqIVeK7HXwMGk/hFwprXanATeDULBn8IjvdXBNeXPcRAqhS2J5bvIRN5BVYPUR7X
InNI9bCB2Q7aJ57rdlM/nUI/pIqb0zZ6HtAQEFv5XiJGYfZid8CbsKsCmVzCl6nJIkXG+0HARSMJ
ert9bqKumCyWGfw9kVE/2EPm+x3vmrd2S2JcqFsp0DWiGBqG7PG+atgXsSV2HTXHRF2peVSFhgdQ
xh2Iny4R+zhsnuWrwoRd+dDCJ3OFo0uMA7/1AvJIC3HNxvJCJmCiroZ+LhJ4w3bZpGNxswJ/ta8q
avk5jfBktQt7F/g3ZngYf45L9tCp+Mp5fmHeJuaqDeupWZZVZrCi94+zZn7qURnfW20WE3VVkRni
dQsaMC7HHVExctcpaXc5mwJSq+KzX7O5y4jcN0EQgmDvX7Nhv7QqRsk7EJQONMI94Uzdl6Yc7qoV
Mjl2a2Iku0PZQ3YnQWmx9uEpVhS7nlmm6CbcqqymLSIhjnE9xG9DL92G4r3dpI1ElwMBObndhG0S
eUmqdvCsTSzXw7g1CzmzTlZVk1GKMeVYNPBvuZIIXchWTHkoOnrcY12EPcISZCpxrZfvva5VOo/b
/GS3NEZwJgv88WKYHwKINjY3hNb5Es7K7u40MVeooyczvPCarEPFjATFnS7md1bzNhFXfbl1q+fg
bospv/fX4ABHq6+/H/rCsptoq35kIDvCYiKTeCPfjUGndjWKUXdBvFlO3gjQWjh6UXOBhGUevBsX
Bn4vayntZFocE3Ul1t5pUScWWU/1IWj7EsiRprI7cb3TmfNDTuGuxEV6zmTWsfDIo31X2vFuwTs8
H1n3hDPCqzIDDAhOhd3wZuSV3Wlroq50F4UTGDMyI2rVKVVxPrjE7nozEVfVONWB2+NEROXpPYSJ
XlZ9b5etmHirgZ+sQ+FxltFGv9UrfR32lV3ObMKt/In6o+jFqUU0TmmSSFS6wysrQvHFftFUMNFW
vuQzb2UrM+U6chf5pf86dp36SKMx2dOwmCFQ75CdYjCe+33I/nWi/OonjVQ3nOACOMRUZI0a1/fr
MIPbW7Zw/9NJXD20FexH6OT2qSTj1qR9m/DXyeYgfRWxfFf3dHkddaPeocCic+4W7ZE39frktDB8
ZVX82ocb1w6+ittuSBL+YgSfPeVc6n0/SHqsZA93k3mmh3otPoqhJUdnXRxmd8WYIDAaahYQp5OZ
74xtCqKQTvuut7zQ/5Lt/iGgE1mxvoqwEcYBLz5ni7e07u0EbRwTBjYlwDg7EHbPIsag9wnLqDXk
fP/7j346cn71zY0Do6k75hUx77J1dW/i1YNHYRLbgeLhVHp+GgkxwbMCtu6Z20JOkoT0MfGrb3YT
NwpYce3CQ5OFbcZc9T4Kk9vVk3YKyPB0PZ/35BShu45rm4VR9KpJki9u4VoxYmG1dz40VX3LKUXQ
xDX7wkj72ZupXaJgIsBW8D2TQmO1azccD3D1XFB6OFittokBq2K4ck5DzKA05Yk7zxHNC3dKhivB
eeGs+0ltKiYT7EdEm9We2xzXeW1uN4AFJIyJdjwOyJ4EXZjOU2gn3OeYqDAiOl5O6NJkPdxTyxut
QZQLWxdnkd1yGRe8LuNWOrLrcNp4Rz8GR4ZIYQcLdUxY2LrG0Vi0eApOVfVMgnnYq3Kzs+1yTEzY
WsjOgzJynQUO3GWn2inTKrRj9ziOEbPbhgaJ45U8U6jCpwX3Gshzx6/s1twI2ijw+7FpUZUQRL2v
lsBLk7GzqkpEiQkJg+gx8YGnFllZTwWe9S+2QC5XNsvpev3pCMbYp6j44fIYANbwPBitAjlYrMHe
GXS1A5tA7VQfeXcB7BsfBOus0iH8mnHJV3CcWgPwZADLr96U7R1Mzt9ZfACMbCTk8C6OAN8c22z9
X86upElulNv+oacIhBCgrZRZg13KrvbU7d4o7O62JoRmgfTr36lv1YUrnRFsvHJQJOJyp3PPMbpN
I80NhHW6D79e/GWRtw7pJc/4zyFBlkDvnaCA++3JXZUkp7iR9yRRX8PjFirgbZEN/ADHanUd1xBJ
ZvgBiyT2bHj9j451/RwoDF4GWxV+OkzJ35ehXFjabqR9isDysKbdGo3PrBDYyRCaes/CorJ/b3Oo
buGGr27NcdOgTghXAgjepQ6PeUy3AY5alcXwVGtwjmRd1PXkbmK0fhiQp9xXYoqeGCQV/9R7Hb0T
Y7s/BEZVeS8EPwEVN2a//iwvR/PWZ3E8fELLutvGoLscYo9PikA0vJ29Sq/4Hs5zsZCDQ3AcLn6N
kuQuNlRlewKgqt/WnfcCLJ88WPq5B4/aVmGOyehTAdo2v9VdcNo4UR6tekDZIcSU93KUa2pnr7yD
Q5f3tTFA7jdagKxH6kuMSDnEI8CvGt14jq58Uheapotq3bkg3SU6TNYr8qOggZcACDbuPBFh0qAo
0KEqoGaBq6JZk4K17UbG9GbJAYs7TwTZhingvUbvpYT85lFRm+k9ku+t6ry6avgTzguhNKj3WM/b
S7dIeZqW7t2217euzLX9OzYOLi6IDdqtw+SeNI8SzKFZO4YRjHkUPtEn9u+Ya11HiO77pruMPJ4/
K1M/R8Giv3gZlAtLa0HZ1BEQFV/QoA0BfUu+lBBqvxEiXruVjrUagAOs1gY7f5mcEP2TksGz175d
NFhl2TbJogtyVMF52pCmSIWcv/968SvO3YWDqQ7VBz3ho0LB7Fyo6b2c9UMfyXONKS3KK5/ghycu
5GsfpiQmBc6+LYs/kzJ5SvTihVXF2o7RQlKYGkhPvay9/ctI9VAm8adfn84Vr+4SZ20bmqUxMHAo
KY0oKlfRoB8JIDP3ul2TP0om24+//kMv6dUbfko4hqvBWgwJ7ERdkjKGbovi0OSATri+Xw5iHvU+
WkDmbT+lsiAtevzz5gWDxum5Vk1woQzH6emQ/lmr9q928GIGxNKONVu9gh6xRWWYie6u7TC+qSf2
7dcHdsXeXChYstOx7w+sfQT77020ROlgei/lAWzcMeYxPGwN5bL2gkbZ+6KMm5Os+XLntXMXCoYq
Zb+hVYOoYe1I1q7LN3T8vCoDPHExYBLEaFM3yeZSVxTQPg72o6gebjiwK2fuYrfWsKnavixb9Pj2
v004LdlhWt+dO1YMwC4NwgUPUbPQu20Jvi/15kXojFNxPG9cVaPhFt8zIZKBtKn/cy5jn6oz1nYs
d9t6M6hxby+lJdFdUfA4A4Fnfe93WVzrTGgYiQaVh32ego8gqX/Xh9tx49G59j0d+xxsuO8dM+2F
7Uf10CdSPaKqe6tBecWzcCc6poc2dA51e1GL1Swrh5bc8TBqvvQj6KdWwfcnu0bq/OuDuhKccMdk
VdJXI2LM5lIRVp9jDgpf0KaV573tveqcPHFxXZEQ5bGJtb1EI0gUrfqAAQa/18xFcQ2xXmdptxrF
9OGTndrv+9o//PpgrnxkF8Olms7Q0UztZbaiOm9zv2YYEylvHPu11R2rNbruIZuD+2nsytOaJe8U
Adjeb+uO2UL6NIF8BfIryvr3eKUrWFbsxXCDr+nYLUG5kA4QFLrENdrQCWlSssLF++3cMVtoyPXb
aJGpo8sdP0mqkpT0wS2c1ZWo5CcSrbAdEXLHLaiCwzTY4j+WYj6RqfvcJI3x/AWO9e4VUyhYs/Zy
YPRqqsHJ3tZf/Q7HMVVMbNBlHBLYUaM/gxhXZ5sit2ZDrlxIF8kVx4CIJ+WCDGhshhRYYJsWxeJV
N+WJi+QqullUdKPtpdjXLhvJ9GlWwi/Mdym09r5qZANWisu6V32Gwk2SLfHimdm6WC6AgDXfG7z1
HSPRR5OgIwa5n1vauP/rmLwRv7poriTWukK1ogMIYNhya3byQSwM/Itbqe+WJVhTAHqTrNY1aOzj
MsiobupPXIv6qTsCL4QTPo9j06FigZ1XgMu7kJ2gzvp5p8zv0rqwr431lM4S58eP7c95vOuM8Hv7
XcyXCVFw7kBEeGns+KhM86lV5tbQ7ZW0woV8TVbOy0anBtzz3dS9HwchPpeRrk691iAmJU0FLige
zXEqdEW/23Ut/DJ5l4ZLRoGlc2M7MKUzoKtnED1DR/OH1wviIsJGFoGWLInwgnAq7lHvYPdLv61+
T5+LCOvGREGjxraXIKAP21TodEt8w1wXEsYXYELYShBDt1v0qaU9O9F5226Ei1eiIJeIi5dTHMe8
Qio82uSBV3v5nACA/mNW8BmZ3+E7Xlmy2ZK13/ALJjWnelWo8GnrefaOBUNjm01sQnI0xNW/XSEv
BsSLnht3nPJm0AOvp7lFKxntTTvcNy33IgfnyU90XL08+FSv3WUqg+FMOb0LBfMMslyImNmOgdYd
QrhJvmh30/J51IdfeOgKCIp1U8aUMCUTT2C1AVNE821cAXXwuiwuOKxnez2xBgUUiknNbOZr0qcN
FaXnfXERYjHfw7ljQ3epOftIaqNQOkm8GJx54mLEBIKgeqyRwZRD2GaMBjqNy/FWU/mKrbqUXI2S
67i+BOYUs/OP1bEcD0Hb0SxuaXDnd/qOqUYLjZtdLepCWDWmC6SGSHhLCuPa9h1LLSlAvugEtqjx
T0qnc9xO57G1+ve6GrYb2NwrKaSLFqtIoQDDn1DqJ8dwlkdrslWHK2JpXCAjxJ9rOXppkuBj09c9
i3g30LKOAHZPSiJ+2yvZPcqaeeaOLn5sAiutUh3qMpsa7vvmG5/s2e8bO9H0drRBxU3cgIQpXs8b
C+P7YCw+ey3+E4BsMjHUVJBVF4voM05LebKh9ZnW54mLIMMogRk7i7ehoLTLiFj0KYjWP/12/nKl
/tOP1d2uElkczcUy/nc37AasXYmXrhl27mS9ZFyWtuMLqmwYJH9QrFjeMaX9qmwuVmsCPJppyLlf
hrkw6bYk36to9vyejtECQyUNFaS5rHJJHi00Dk47qazfc+OSdjVqEmKKATOmsf0wUtOcoVzl2Q51
sVpiIsckCbJGkC+V7yo+dc9zlcyeW3fTXShWDTNB48zM/T+S2ve9vCWP8HIp3kiNXLDWanpOmqjB
NR/psaDVmqATfoRQZoO09Pyg+5DfiLn/Vy5640+54K36sAcJOBBWu1Iq5XVZpK0g8mGbl/UxnkBy
vpT232hI5i5jKmBpR8ScYsZ8fuggD/Q0CcrvICVF74upkVkYk+o54is77StZf0/AIAVaiiJ8AI0/
v+sX0twVK/KiLJ5BRX6i+2HOZVFEdyYZ1FknW0HSelzYg1gNhrYXsGif2bF/rgLd3U2N7dldaPvB
ZmifF2O6WgNWwFIN9FNbU6jD2iXothMQnkFOiwOcfhBUOBPyMjtVg+zvvluaATj56hAylVWsHms+
hBraSSMv/mRr2H2E7g7aTCGK4V8knfdnDAjTRyER6BAihmdQvuobrurFgt46eqflXR2837sWrhbk
DRdKj5Oe9I0Q7YqndbFtBjwvPAgnNKG2er7jGNqD1JwS5zjYykev19IFuNFonmxb445SeWDiYyR/
9MNyCz907Wheftd/nuJAsEbgSyHuFiLJDhv159Z0g8+QGk9cfrNuBKHFiFTz0oENN/1MGPUaVcHK
br4gD3Cm7Kj3zu0ePXT9Dikx3E6/bMQFskFhXPbQQEWBbZt1JkEAeTZy7s9+H9R5z8ppa4ZoGACT
o73OojX+bcbQvV+S5lKbxYEQDWrgCP2C8oEnuspQb/GL6KWLZAupQum060EQsM93UbM9AcDjBbIG
l7ZjpGQDZj0GNvmylzuEPQNSfk62kn369Zn/z8/9/AZIF7oG4HaMBjGqgzUrxfsIcfG/KONFJwss
XnrsBfnSdvOeLQPp7yM8hnfakKjKxnDnj402tsb/xP+6ccHe9jvShbvxsIg2hgHfSxcE0Amncqeg
L0WH8DQuLz1mOkKjzOtGyJ8o0qLOcGQAzUVWxVMfV8/SktBzbSdmSSJl6ItuwcWUR4t4qEMG2evY
y1CkS5GmUYohyJEajLrMNsVMHQPsx3r1BqVLkVYNdo1LIWpw7UQEjO4lnFPHvEIW6aLP6sqYRQk8
IH3Sh1mhBRydNbfSoauX2ckrBCSdEjWNaDKwff5YNza+34H2OQMsPMt0Qr3taYd8Ut7ZDioBnVLP
Wk5zinHhYsqGWK2/2clEN/zT2y5Qumg1wzpZHutL+pTIv+YKDKLloANUMe18w41csRYXsrahTRYk
VVyDJqPbM4IxWaA9So2pGRlvbVb1gx9+Tbr4tdKGhT3iBDVZfjxt+GlpraIbv+JtV4tpxFeu9tfP
2LU1HHcthp5PUJ+ELXODapNpEFy1q1c9CFxArzb4f/GKpn6yAr4NTR9+TsZ4P4s2+Pzrnb/NbcWl
S6PWHNxYoCabSziHJkOICHaPatvAbwQpG4C61fwwJaNq0kOwPYWU4pQHLQgGf/3nrx2cU0GgUCfo
1qHGUxLTb03Z3uPhuhHZX1vacec62uXCOfJwxdbfxQ79QejreakY49QcS1fjiHByxDfRswX/2bJ8
tv3Nevf/SgVvOMWf0Gtm2/ciQCTS70RBN3Es+MfZYmArbeShj9TouP9biXYussKg4nuqo6YYsvYg
y0M4HOw+XorgS7m1sJNJFSdaRPTdDrwXoPmLTKFlN36fCkq8ihLSxcMZOtApWPfmwrf1k2w0aGet
Yjdc8pXP6KLgujKKK0QzaPPXWW0xqRbH9FY58drar03//8SeMNMgI7qshu5nS+kGYr/yhmVdW9x5
E2Q4De3IMKkZd90/O/o4BaaO/Py7C31DmGJXCQK6CwuGMOWy/G0h5Hcvk3TBbathQHL1iIH2pnss
8Kqh+Fx69Wuli26LaTIdjVX1pRBDmSVLmInRGM+b4hi8AJW9Ldekvmzl/G2mzZZGZbSd/U7FMfhY
BQ3Yw7oag5F988QK+n2e2u2Gq75yVVx4G4lDI0BaU1/A+Hgnl16BA8bzyF10mzggjjXsRwnysEik
CdtlGhxeBUPpgtsiALeOKuIV3qk1U3v/ma2B59KOaQ4AeC+qDqsLuM+O07KMzROqql70GFy64DY5
mzEQCjWSKtHR82Lj5btqRevnsF14G0Bc8QzTB/g45h9L2T33yfjB6xry6HUs0Laaas4sllZ6yJKo
l6c5kp5n7jhjiVl+lKt5kCdNN2S2ux/svPgZp4tsi4aYNmAMDfINk+ZZGBR1yoZh93sPXSRbJUhr
EYBh52oJn2K8uJ+adVv8IgkXxAau16iIN1uh0Nmeq+GUzF4cSly6GLb2iOCKq6m6MDnej7152Jn5
7nVTXAwb68ao3KipwGO9ixPjy44Jc2n9gmaXiqzvxqMjITbeHkhgWIhEaqqZF1UYjsVxneyYUNBU
+JxrZciTYQ3JJOWFX8zpotiaCdP3zdYE+dTVxT2EYPfTCuyN37E7BloKKRao1hR5Ww7PgV7fbyP3
vOUuhq06MK0IPh/YUKsRBylMqQTD5HnJHe9p14NyDBdXl4DThzjsy4fBJtWD36k43lMOJaLCeqgv
Yj/UuSG1zGK932LxvOI+XfxaEnVQlTNYfTa/7cm3pfjhtWsXuQaV3bqaQoSeUWkfOF/zsb4173st
7XKRa8MmupCHAVxnO7PfY7Bkpy1NytPYt/K92fiPstU6H4tquwTrumXrNvr1VaULa1sQFVVAuVQX
2/MDNJHHdi6tbk5+h+bY7s51aPeZl5cYhzZXe5u2a+n36rhYtSDEVx6ZBBMKqYcsCo53NiKl58Yd
y+W6VKYMWHmRU30a2JoxP51yLl24WrIagSpTiKUL3qSNPr5G1ejV+pQuXI2MoBMNWqzdTvwpqccf
vQabhN+3dMx2NbxqwQ1eXuhY1qkmtnkwiOD9wiQXkdaYLrAtm7D6YrY0TPhZF+vut3UXkNa2XJV0
1eWla2aSVk3As3WBTKnXwbiINIhOQ9PS4mCOqfsCUbHPyVJ5MR9y6eLRyj7pAP9TCPEwtvDACv25
YkL5PcSRY50y1JPpyIbbQiO0GIN3BrgxvzN5eZ3/07LqESDRgUi4VYvmQ0EOmhq5+rV+ZORYZ1zq
kUNUpLyIYI+zwUQIIqspvmH7Lz//jYKLC0WDXEkL/o4kyJsgLFK0DKd0lMqeDtAXeZ68419BYpCY
NqRBvkCmC8jwEhzxxrMe4CLSZNAnfFGqvPRbrLMjqj/O4egXSLpwNLqG6F8rmuQVApm92R5kmPgZ
qYtEa6NyaHq033MByj8M0yXrwyIM8ytLuVC0rpabaas9yQM7qKybQnEai/2z1213kWhiqdmIRie6
7HI+F7V9Pwl941ReUtw3LqNLU9bRFkRlgwlyoAr0HZt789gU0fK48SX+E1l8c+f3ExyD3Wsj5IFM
LIf81/qugXLcA8YBz36LO/Yqy0R2wYA4uNg7cl5G8NxtOohuHNH/bshbZ0RfPzbrIcparbAmFHib
EyGkf9fuDc9Mu32zZsILQajNQa9Zp6ZYnwWbflOaFKc9eZFPT8oPleH83u7dlqFzCshFf3zso1hl
4xiT+1VVf6hVlR/jenwIl+m3uQHTC4kBxIzFVj2FYdcAfCW/+J2V8zQYu5fooxxFXuEHUTtCfZmP
n/zWdlw4p5RKGQYy32s6nqqiegbW5RZr98tNeeMruFC3o1G6tuuOZId1T9KCIUtvfhLGHJLfrz9x
r0cIipAoyYtBPC1MvgB4/YzXlaZcdFAFHW+SXE2RmVNlSTBkA5s7vyks6YLdksQ0U0XDJAcL65KZ
NfkLHXm/99jFukXhOoWr2GTOSlLy07LVps5CHYgbQfYVX+hSk4UTQ7PQ4Nls23LKCvCnPJh4bc7h
Uh5+j4MLeqOVpfW08CSfOMnVqAGFlZ1nHO+C3va4PvZNYSgDnC68SzEjBAYVmwwl86sfuFqVTTKA
kqKwSX4sfATtnNJ3OtDSrxbsQt8ELVbFQLeXl6v9MAXkz53Ffht3oW7m2PBGHgMsiu6nTp/JUPm5
EpemDEooXVFuUwIumvIU2H0HsZfnnIB0sVzHAcrOaOhhrYzdxWh0Y9AhvNX9vdazd2FcQErodmsa
XJdtbU62XuXdTI856wo7vKN91Z7ww9Q3lNEJTdXEi0cjhuA8ikTdNwo/coOW8A27eFuOhEuXw6zg
oVj5EBW5GMj8bpCtfpcYFNvS+iDluZOKjchlyunLZKaiywAjj7Y0NkBDnWjI63doBtanNhLjmmLy
fH/Xlcdy99LfrVNS1e192IID3suxuBgyCwKlqFxlkhMWvE/m9T6M1Qe/pZ3YAaED8G8Ct2k86Gc9
LZBd2Sa/uXb5E4asw6Edak7yaGUf2sE8dviufvt2/PjGIzqxfoHpFvK56Oi3LaF+r4ILH+MNnaM5
xNIz3d81hfwRNMJraeGCx+xSxaAcimQexbrNYrGA2A4MSj5HIlz0WFWPc78pKfOEm/ZUrIDU2rG9
YS5vhx/CxY6xqOhsj4prbiVQQqTtDkzMixuX8G03KFwoGIpA4VpNo8z1EulzQZfo6dCWf4IQmPCK
zYSLAOsYVCX4y8nXJfu7pMO3ceReEjZcuLxnRdOBxXXqEPdVPctIP8XpZrlXLitcANhsD4Bx5lbm
ZU8/x5gJz1YyfPW7MfR12AfKsAXUsVLkQEbxc6WOe4y3zSe/xR0LTaD9GBGgSPPwKNb7AuR2GHll
H3+9+Nt5m0icUJtt1FrAFSTyTb7dm64hKRPFcVLmwBdowuRGXvsyjvFz1C1cYBdYKDFWy1aJVGFF
KcFAaq8CS344nDgn7QNJNqBXKyhP/PpnXbEyF+Vlg2Q89nYQ+TiQvxLd/MbD0KsCiNbI628twaJE
q2ASuUbDMY35+tsRt89+2375Sv8pR4EoC9hSSM7kU2w/DnP5DZrCXnGUcEnJuKgWXjYUdjv3xdeV
V/VnqAB76Vpy4cK9OGXJYVtsXO7FdgLp3B9jLPyAoUDtvz6Vo9noUBRYvB0PmT4lDEi1X5/3S1r2
1q107NZErKIVRIXzsYnY+6hhzbu6abb7CJKfqYrG+q4N1+BOk3K4YW/XLqZjzKpOJHLPVeT70MaX
IZjDTAXCD5kmXIRX9MIuXfFN5IcQgCOPL+SmNvDzuS7A62jHFbCthqPwpdSpXNV8nrdbtJpXzsWF
YzV9NU1cDDwHFuZJ2fZeT8U/v/7I15Z2DDauq60FDy7PI1knp6NJnvsXxWu/xR2Lbdd5PNjKY1QT
8IgiK6w+AkJV3uiTXOm4gR/+9dWPQVVCl7bHdUkY6VNdxfMfVRJHl8TOX/tw3M99eyxn3OE1He22
vEdg60e3Jly81irJbMG3FueYICpPi47aO0YVuxEHXXEILmKrLZbKSjOKvNYxCvpjndZd+UPYKBdo
YZ6o2j75fSHHxtetp+V+iDgP9yJCJEfYbwfpo1spxRUH6vKTKVpNkKgVPE+mCgwwO29O4KhGxlJM
xP5+oFXklwQIl6wMQ7IHjZF+5Txk84eYzzazsRpuOOgrVuLCueoyJF3TMJ7HVSLPE3gTLfHLtMVP
cK6lDPftWOJ809O7coj+KddbsxjXtu0YtyI1JoMx/pyTeV/PMd2jxzk2w8nr7rg6ky1sa8XUwMuR
2zXrWcdOMZSB/RZ3bHsLIj62HcOpGNOmKBsGj1EnDs/VXw7sP6FEOelh2kLcFhH2kPZtbXiP6vbf
flt3PHK91RiSbxK8egF0k3uao+vnN7sjXLXJNTlU2VZ4UWfeknQ41rupqzyfaxfRNY0Lhtb7I87L
OSCnQhUYMICCtOd1cYLpeLT9XnOLMzf1D7Fxkw0lxnC8ztwFdPUF5lcU73AXlW7mjCxAFPOCxX6j
PcKFdSlUfvE4Kpz7tn8gKA6mC2Oe8aEL7Nr1NvVhq+O8JkHxuEzDPwd4j2+4kpcr/UYU5+K6yiNG
5wlY/DxZ9vmx2GR/B/qPW1OZ11Z3zFTQtl4oJtdRIAn/Iix8suN8I218WeKtjb/8yf/YaDMvmGOV
B81Z29LftSX6cZiK6aG0beP3rLsqk4hFzEjAMI6+3BCAEE6kkJ/nmd+VdFwrw0hVGHcBy6MQtD9l
3N/FTXSLavzauTuRcjQdsiNmxOK1WVLwgL7j+vDLs2LHUAOKYloQVy93nUC1wKCYD0VVv7qXcKFd
wF8VIVix47ySIC3qVAZEqt/GXXTXGse4MryPc0ju/Ds1zdeWxn6ZiQvuKqoyjCaFXUet/O2wzf0W
3tKiv/IpfwJvHUWlh6qmeaT6+GTNOKRjH/jhCIRLSaaKyoiGDTSHXtvXsA5OM2E/vC64i92iVsfx
WENzZU2gzgENA532JTtOfqs7XnTb6AEEcM/yJdR/JLHCLQfIzS8xceFbw4oB2A3pbY52gE3bpizT
GrA6P8t3AVyxXAYwhmwsBwP2kEJ+9/thuz/9jsUxzmMU5TQnhuV9J37QifyQY/zZa2kXvTXVvUzq
jYf5MEGRNAWFqPqimdz8Cscufmuikk+IXSi8HDlx3ZJMVZUfrk248K1+MTUpSh3lcaH+YWiLKOV3
y38Cb4ErNGSQl87JwZ7B9vs+CRPPaM7FbtHNNEU5mjBfGEgjxKZQUC9l4VfTdUUm9ZjUyc6mMG+V
ytgOYszGj25AuNitHoiDNgpHLM3if5Oy+tCBxcLvFjpuU1M04wCgpzkHaT9IK4J/h9WzOulSiMlp
2urI7DQPm4Wcu17ebUnlu7hjmUGXlM3YllFeaf05OjqQhTbLH16H4iK2hgh8ONuCQcp+tiq1E38e
UCr2e65czNbeW/AuSEVz0XP9PWpJ9bEMq3/9du6koMeoxN70K82nYLcPkWl/7xfr2S5yIVtFQRgp
tzDM9zHY76J5DE7S+M2ICBe0xaI9GhsQ3ufLoD9tYoQUz+IlucaFKy25k6nfSoK157KPU9aT922y
+IUqP9GFDXWHGssS5lvZTlkJpcn0CIH78PuejnmWR9E1y4CkVrX9D1saWGfvR0YsXHowkDx1/Ggo
yeumi+9F0C1ZJDEN6bdzxz7LuazLKhxI3h36tCj6FLDmu9fSLmqqAjfNQLUieGmPvIrll60zXkMc
wsVMmYmOo42LI28tNHEzTBGyz8tqi0+/3vmVJMvFTXULg765ISRfzVJ1J9FMPWqlRRT8VVajvlFt
ucKLK1zwFICym9JHSfKoq+MiY9GgPijSQVjy6FUmwX6cWqbBTobEO6RQd4AWpQ3wRB9Buf8dD1V1
9vu5L8fwn5wSUglVtCbFng/NaMdsnkCTm4Y6lGAZLqT2owATLuBqsBEXM0mOXO/agjDC8Kzzjoxd
rJUeimWYZ1yJbjc/QMtWZ6ytbjiaKwVbF2qltyTZhQ2PXCRA2rOGqq/VWtLzTrr43Tr1TexnjS7k
iuA8ypqKA4WseP8q6njKQtD832oNvOTBbxQPXMzVcGxjLZv6yJMo2c6YMWn+rUfJ/w6A4nvkwlT4
7GSczv12hCceg2WaiTCAZNfRRH6BjIvNKulUzeA5JPnB/hF4LdOJ1J7pv4vOKkO79GikkBzMYXHW
Qao9qtvpxsb/p7n7xuG58CwThGLA7PWR7zMpwTcGAgwLfvinpdr7U9HI+j4eMLtnbKezgh1hqpJG
Z23YQ0erTtqUz0WPLjydq1ROQXQG0yzandUGqSRW7ft9M5CoOxV66vxyRRfxBexn0s47LCIIoVhb
NA89/vG7qC6AK9mPpaqT/sg3tv81qloB2Rj7FSxcxJVmXJoy1EcOCaZv2/PRNn//+p27UlNwSbsW
TCZM8pjxROhuBK8/R+0yXSGO6Hng9PU7qsihMP5bHTkDQ917aYYhY9N6S+L42u6d4tZabHoYiuHI
OVtoCpkzfd5pf6utfW11Jw5ol5H244jVISdepLwaSbrFrZe7BrTl9cGQrh2SkXVHLqFmfS8D/nVc
5S1e67d3DrzD68XN1vV0Vq3NbTSv5zkBwuIgu18yCr2f16sP9cBfuDOwui6rFBiR7U4wabxuDBRi
Xq9OgqkriFX2BaSHyeJdpZUs/QJHyFi8XlxRoO3nQ5rctGjGagWaU+jceO785Wv8J2YIMGSwV4rv
+biU8admDvdnPs+B1/MCzuzXq/exZB0N5J7rqldntWMeNWGL38wc+Hxfrx40ivU6HLd8YuF3Gk7N
qa9DPy5SEMC+XrxsG2AjR4uhjG5rstmo4h64rvKGF3obfQLiQWd1dkRUV4vNQ96KO1uoSJ2Smogn
1cbNt1jQ6Z0VJSALybJ4/iIXh1XIyAxgi1tzW8F/jBNmvcnuVY0BwdDr34NCST2yuVxzgCLWxyIK
w7sYg8I3AtsrT4OLu4qYUbwAy2hOpxAyk7UQ9yF61J6rO8ZrhnAHToTPeavZg1o+AnvvBbwCMcDr
U5mjhC5Hz+Z8bot/SP2jhqyIn2W5qCvWWbEVyMxyHR93ULCb0sWQHz7+FSOdr7cdbAdGWegyAyr9
XrR2SAG+qm/s++W9/Tn64q76466nJsaI3pwnwzTdxcO+nIEsiR4iiHu/01tBv4lyuzW1fu3eODas
thBJcYUfEh0yTOMu2X6389z85XdMjg2rZBnssUQTBn7W4xH49i2FtpkfKgqI2NcfYed9iSGvbsqh
Ev6vKUgeY17aa+Mu4CrSbTj3go05RnG+xIH9q04Cv/iDu/RXS7slW6hx5fU893lD+XB6eXb8TNWV
gezjICqCYJvypMcgXExImtjaj66Cu4Ar3VTrZDFVleMta96LA1ASFQxeouacu5CqaG4DWy4GbHTN
0YCRe8UghF1+9/uijsUCldcfCXTT86Fd7gLSqRTiP36aGqjnvb6JAnUEPm98zG0jgoe5Sbr7Xc2e
NuqCqKIgLAtO6zHXmn4ESDvrrP3261O5UpmBYPDrnVvMUOFTjmMe0Zk/FFY8jGaD6+izIuqfgzA+
T4n4yktTvVNL2bxnGuCn3Xa3ehRXvLwLrNori5KPsWMuQ7UPGGlR7H4eJf1bV5V9gnZeGaZGReZb
PVaN31VwAVcQp4bSn0yGXIfz/NT303DWmk2ffn2kV15Ul0Frxbm1EtlLToDi/n/OzqxZTpvrwn/o
owqhAXRLd58J2kNsx0luKL9xDAIhRjH9+m+dXNmK212lm1w4VWodoWFr69lrnZdg/txrv2udcImr
cLU1mfTcXyfz+4bsSdpNZr1z7Nzqt3MSxx2PBmlYd4UF63kkM8pd7iWVbjX9+u/fRdD7tu3Qs2gw
JGvy4YHgP35D7azpsY+TvdYr2kVBBBzmm5QFzK8SVrikVU+nQHKx9Vdsc8NDDCnUCyWsOPl13Tl3
G94V/wbnVxsXJO3LNh1RwOrZuLOoG+jxWR2Q7rqeGhPG6bQbz8PL5azAKsyIT2h3HavQ5GIYlzzq
/Ip4hQtZtdEwVYni7XVS5PlY5k/t5qfHJ1zECnLabV3Eh7nWIvkLZTplOqzqN69v6RJWjWgL0CB7
d2VJ9HEJtrzmiMH92nZWZQeqNVR487sGTNQ6bfu6zCEkoPy2Qlc4S26WhToS+ppsdjgpXe+nLdw9
j0UXr6qSbi9MJM2VyeJLoIojtfPkt/Zd5ayojipVJVRjrkzkctBgOjdEvfMbdWd1dsXMUBT2Oupj
+IQryu9jRR9/3fTrh/tJdO/CVYoyVRO+6ysAb/FHlwT8zA88QkzwzL1T7n1ju3UJK+j77LQoOuzk
LPgIMwuo2crA777mIlZBTKN6E4e+sm1JzkE8lkBEjZ+koHApq7AVlpSkNNfELPspboeXA9a5d5bS
jZF3OSs+V2IzQddfoRMxvZ9ZtJ7jIhkyXaA8wOvjurDVq3MlCkVVd40OLKdjmuuTGLrqorbw8EIW
hQtd9eVyrMlcY02J7goH7Sd7iDsZl1vzxjlOqy48cENu2usWteoK79biUm90uzM2t1qPfgwC6mbe
+mKb+msLpeOmL2Qa8PV3v3F31muiKDSEgq69VmF7PJcrT/K+34ozTMDvvbjcuJW7To4rFEbChRft
lQR9+CFYV61S2qxTpuoEvHFQi8teReLOLnFjsFwUKxzLCJhX0l2neNKXecyPIfJTXhcuhxVo2Akj
a48jvOvitK2XF0IKz7uKy2HNKlwGudL2OncVlBqCpUnLIfC7lbsoVgITH2Ig2XLl5NueANxblPDM
w7ooVjMu/RStqr82e4FMkYya58ku/E7PXxNlP9n1XRRrjmI6qWDQ1xmkSvLCIl7VJwCIK6wQYl7+
o3nvp2UhXDRrBE+27L3R0JMNH+N5+dAvfj5oqH3/cQmvUxI1tFvNtWmbL0hM/dEHkOrxWsIumtWt
YI37Dud5JSs9nLSo94/NVKLSsIbApF9g7IpqtVY3BSEId7ZpXU6JPmAXV9xTMLqxZl1GC4c6Kkr2
SF8JZfJEhG0vfTKKO+NzY/9xIS2mAi7becLRKIchW9fCwK22gz0UXs3r5USiuH/cW03uIBs3DktX
aYtPXbgew2LwMkk6mBOsEWg2FB4Srf759Qe/NVyvS+W7SyErOdGocsNpEzRpEsFjIuKln26DcNmt
biommPii8bVjLG+JfRxEfU/P5dbYvP5F3/XcrJPc5rDHMoDqykVWw9eWzeqliSJ952PfGhvnJG5l
DCuZibRXHa2nqYBLANvaj37j7iziWa67CtpJXxdR/lMF/acpGPxiE5ffmup+GgfIoF53s78V6n/T
4Vc0IP4lFb4bcggVibLc+vY6Hvx3GXTvaXPPVOXGwnLZLQv/n6Pc1/Y68HX+TQDh/DygrLRMm4aP
aacGA9/QxI9TFi7OtbRLMeK5EnOHK/IotkGdZcEqv/3NpbmWxBwCCXfsb/X0j4qmJwKVaL/4zWW4
FrHV/bH3Ghnrypy3ir4VzWwuXpOSvC61777vZjSq5uAbd9VxlJyl6ONLAzWKO6fvjeXk4lhWwe0k
klZf+Va/obizpHKcv/j13FmqtmKkAiGjr90mnrtJVGkpS8/7kEtjKXOEcVf0zXVlSbaF60s7W7+b
v8tf2d3WiKdIfTVDBb20odtSMs1+NwmXvgoiyWwTr/UVfkHtCShRcCrJ4XcFdbkqpOO22R5EXUdT
/N7gnnjo+U7TN/YCF6sK5kL1E8oTrzAoD5GNVn3xzPpxflnDjrwrg4DAjVs3f3pNHRezklCoMcVu
1bVLrHyCb2R5Qj6zuLNeb5xSLhNVTaUWvDnU1c5F99e6z+NDGZH9ZYbvpN9+76JRvKj3Um2zuhpV
oDxnqo+THgjzOwRdOGoudAJl2xKt8/156bbqsg1i8rtguYDUPq1bP7WiRL3I8rbn9qmYDj8nIeHq
URGxzQXTtLzWwClPuhQ0DeCh7LfHh85dt0HlrFnivbyu0v7RVLAQjasPfhPSyRvHVts4AlYItpt/
KqbxTUvNHz5Nc5eLKljZz4nSaHpNnqzuPkc6+NuvaQesgKl0sUzlUF6VnaDPww7cO4UfFMX/A0XR
beiLLgjyWE/ntZ2eF9J/9uu3EwBHwRoih4amCxJ9ig7Rp3UAvzW/xp0DdcBZvYhaldcAKbvLBtoZ
kgvKDyvirhQV3pdtpyIZ5Dw07xTbroVNvCIB7vJQpUFFRLlFQZ6oPn477138trSF16HHXRwqsmvZ
zn1VXm1Hl7dJxdbLIBPmlXflLg+1B/FK9o6X4KHIa/W5gghtSO7EGT8/mriLQ1UK66el6LqyKqhS
GbDhLYeOs4HcfzQ/Wrxon4kM7l3Hf/4uy10SCjTtkhC7BnkzBIqftqBT564U87dEz+IByTbzsPdD
cDoYr7y2ZKg+/hgDkgCeeCpWQb4ftvsWJMF8xi2o8Ko+5C4gRbaFlNtk8QeR/stUle9iKNd5rTXH
bvD/qqLjLXSJcZaIb5DX784q4tGdQ/DWd3DWMaMTQhETlFcDr6ZrK/r+4SBz86I1XoM0lTZtUdb/
grdavwQz8MMfP4MorDTzPAW52TCLkxp+oE3vV9TLXW6qYnLB7EVCkGz9BRKd7/qxvBO7/TzI5y42
VciZ1uAQZW6X/VO71m+OeveKc1CC8uOQVMuqAoN6iCsr9jjt1/3zXHDPyeOcueG6Q1rO4Mxl4f5C
Y/GtlaMfzshdQCqKtkkJyFzl1kzPei/aNCIk9DthXETKMggt83It8qZpn/XE/txRG+u1oFxCaqpi
Oi8lDXIwk19Jv/aPEZn9lEK4C0jBerAdxmOT+Ry23yoCBHxEEtArOOMuIMU05nZUjDgCesgyJHr5
Kw6t31sw/w8fJftBjauR+V7vf8Jo5v3Sr3/4jTj9cYazeVbFFvIiVwe0Xw+6fNlHXt7Zev99k/1v
9hto7o+t64EzUeIgySG2Y647ieeHZU7sm7K2oX1RuEQ8DiiZT+HeWzzGJQ/eYYszzzt8L+GbN9r1
DyLn8l1EYGKUQtCIneZtlknaL838laHG5mPc0ebvWhysTKOqEe9tbeIyNa1AHqeU1H5T4AP/oCED
2xQMjQbpuEYXXSb6NCeh/VIl/fGAVxEUHK9t+7aqSGDTrZ5XuL4iEE77QM42rTBlrp1gB0yzo+gk
ysRAT0mHa8qqCo/z6xhnAC/qP7ckqKC5miz8IVqPJi/bQD8GEBt9Fuvao0ur9IPmIBv449j2rIIv
BKXwm24mlR71hKd8P9c77sJhO59QejHKIucwcelW0aU2wiby6yn38ycR7pJffWyqxr52vEc9/bcR
l71neJ7+o+K2fFNG3fz065+5cSy4sNe09SMfmChyMoSPRaI/rAjp7/wJt9p+jdW+y1opoSF/s4xJ
XoR4jAr0fuFs8DON4S7rpdtEHEAmilxYmquCf4IQol+g6nolFgvyM1pOSa5JUqQ0+BAQcq+u7+dp
B+46JSZd3IVYPDIvGpTXz3QvH9vJkpOZDj/3ZO46Jop2mWw7wGJ9FpNJBduvNcx1Pb+ps1etB+Dc
JhBJjqTMMzlqcuoWUvsdD67AVrSAg46bI8lnvuznV+ur09B0g9/VybVMLDs1BxXE4PNhKr6qjvwN
F8zffr2Kbtw+XOyLHzMEqsK5yKuFtWdVRsslpjDvrhNY90gTHM8HlPnv/NiNZeViYBppmQ1q6UW+
9XWEJJx5x9vYKxXMXQ4MxeVsrBR2nX2W02mQ26VcYz9kkLsg2MLZlBg+oeNFqB/6sH9TToWf2h53
HRRRmhLB5RlfdzEJg8xBUl+4aJPzrz/wrTF//ffvtjLebgKqAYiKpkkUp4AMdSqPqPdbVC4INvUx
bB9jLnPW460SBiNLerD6k1/XnRVb1kS9emvLXBgLj5fwq2KF30bJncPVVtvY7C1GBWrGT8nw1MWD
323FxcD6Eu5xwUFkDqOnK+p3IRbCx/deA+LyX3EwGsvW114LVG+HRXOKk8CvBIC7AFjSkMMM9SHz
DqY2VR9sKYOngd88cfkvTLuSFobJfOvkG9Pa8VyFtfKb4i7/pXY6QVOgjPNNmUdT0+VUJ5Xn0nfJ
rympK92oUuRqUxlti+dk8wz7XeJrq5ToBK9ETtdyTA1ZH6NR/uU3VZy4vycVgfJ7LfJm+n1m5m3T
LX6buKuw1UJHO4xrJXKtsNplJJ5DZrzwTO7qa7XYmUiy9zBHnIM8WP6izfHBbzyc2/hWkNaE5HWs
AxHmJKiDp21Eus2rdZfq0i28y8a9FTlyeRyqA+t2ahJyJ9D998H6J7csl+uyrd7g3wH0DarIWO67
seFpq0X5DI8YhO9cfpVBXKV7svEs5K34grXcPu0T9p6qGKhKyyZcL4LOHM+MAYoLShxob7c+qgje
qHVx2uuB+G2sLiZWRBMuSxGNMaebDHWLNI3i2M81nruY2NobySuyixypg79F2P5pMbP9vqCTjjOw
/RYkkjzfTbieVTiuD5Qf95J9Nw5hlxJrqrqbSFnyfFjYB970dQrqxy+n4mJhmyQwvgEok6tWnhCr
/S03P8947mJhgYUdNQ8YzyUuopB0WZD5aBLPA8cFw6QsEeVMUJ+ANN0/SwLtNUb9fHO5y4MduoFI
+ALKT7E+gPjM0KHu/S4xcaO4irtEmI7o2OkFs+WVQkqXV1OHWMACKCU4K06mTOi7sojGj2EB89FT
MctRpTCgko9mn9cTmYfdb9q68BiFa4BYpeb5RtLXM2TyeufnLiUmStvxWqPdUIgVskFdmJr6Ttbo
xmL4j7bXNCxhIIvo1YXuTXD0OSqrvEQauEuHKYX0wrhblk8Vzdu+y0lRejbtxNGJ2q0wfULzcAGg
F8Dwmc71PQbw1pA4pzUGWYXW0CjvlT1ToR/JsfjdTCMniJ573k8gOqMcD6kXxaus2vidpm9kBP5D
hTGFBwWJkRZdb2CTun+jEx/ORxNpv4uvS4cNkTJ6ZkGUI5B+Psj04r1DuHRYV691CJGsKJ9bjIkI
3/da+k0VFwUjCATktuwkp0lh0zhQGTlKv3yuC4KFXPV9T8iOLXmoz7KycQrdEOP3UueiYAHtI5Qj
VWHeb9HXfRzwLqLudPzGZHFBsMjGbI/tceSqknvWt6+TfF7qdJHMMwpzaTCut6OyfXTknRjaVBbF
n30t792jb2Q1XW2ucRyNKpPhwOtZv3w0rKzf63Wo/uSbKp/YUI+etwIXDTuQfGSS7xseA+QH1FcC
cJ39dl4XDSuiFjzkytc8WfT+FJRdd4pt7FcHAiOyHzMNocQjBunQuqTxeU6m4UGrkPnNTJcNm+P9
aMplwqjYdk2DWb4dkM67E77fmJsuHXZo24wHLpG5wmZzaonRT5NKyselaqI7e+WNHd5FwlC7b2Vi
UPlcdmBZoBp2Grvo3u36Vv8d4CQIAx31e7jm8R7DdZv0bQ5VFfV2KVjvFxC4RFhRNQNMOKY1p9Uw
PE0BZKxrZLLPXtG3S4RBXKaDRDZGhwJHSHUU/Ulj6xcfu0DYoLsaVl96Q6VNDVEDGacjbJvuzJxb
n9U5XevIDiP8gbY85N3yQGG18xi2qFv2GxYnS9WGkiR9kyy5SMx5VOPb1Ux3tuNbHXcW6zJQWfSt
XXIT7O8SXSWnqLST12RnLhOGdN00sz4ccz0HZ2v+hi+M16M6c4WyIsbFoo9typkkcPs03WVdGr8H
ZOYiYcvA5i3agzFnQVeeWJm8D+rKz0eXuTJZQ8zapA67Ka/kpyZsLa5qje94v+4L3+V4A7mEqLpA
25Z1f6py+g3VrV4rk7lAmG76ZtBVPYHrCFQKOc+Bztpr8TCXCKtaivQXLyfcikFHVFF4CsSQeB0Y
zCXC9s205bi8drxajlPfFS9iptHFZ2Firv044FvTQRcErj453MyuTRh/2WX9wa9pZ2EeA+RSN9QI
5gXkXdKazu+U9Dv/mct+2cHiGE3aMbdt+E+xiI+hXr2QZ+YyXsgcj806o+li0m+K/TGcJ68rLnP5
LsuLqpfwoM4rYsuz7hU5wbPh3mP1z/dB5iJeGo7NQw9/3HzCK9iVGiIeXlP4fhuhK4KFJF2neRn0
+S63j5Eh16pvPnrNE5fmYiF8nHVX9rnYxfGg2/BrcMR+xSzMpbmOox+aGqWL+Vxu/4sAptj5brB1
a8SdIzMupDTHrrp8i9erGPvTvm5eSW/m4lw1rxpo+m8mt7A4zKSQy3NIWj9NT+a6DPbgPSwDs5Qj
tFUnlEye2QZHQK/P6RJdVCtFIiTqcwNl5EvPOnuJk4G882s9+XG/KlYNVfItGvJ9l8+c53QRd0KU
n78fM5foMguLarxhmFwWTTBfhqUD2TOFtvs7hlvxe7JUyVO86qP3W1Eu5BU3EpaeZMY4MRFeitjK
UzONX/yGyTlHI95CJFjEOo/H4O/BxG2aDEXrd2a4kFeBYldyBLLNy7H7ROA6rSTxCuaYayooyvAY
1Ny1eRBb+mQnftbFIb0if+YyXnxXMirmuc0nDiZ5DlDZnITIcvoNuXOSYn9M+s7Wbc7bsD93y4iS
UUj/e7buHKbL1lctBLtNfpTxl7bb88JCLfDXPf9Xdv+/zzLM5ZzAHyUSlbMmx+jYJ1H0lUkHM+5n
y9r2DZS91AMfyPFuXGN7netpv7SkI8/cBDX2vniGH5jS7fl1M5TpynQxnSDFOGRFbRdy4SOor2ho
d4w2pK5PmiEc6OpyucJx1g/3hyjxj/tCaGHYNCisXrrHXxdGHge7e+UamKuWVUVxvRO4t+XTUKRd
DxdPbpnf0wFzEaqWHdtAauSRdFTAgWt4WzSepvPMZagUTRaKvWzPlq590vDB/VatXfX115PmxuHn
QlTyaNbFkvrIArV8bSd5XiPpx2Iwl56yrBiQpW6OrAopZKfIBE0rVCf5WU4yVzYr7DZA0nt7ZFCo
H04bKiMfp5j5SbcxF6ASaxEkspj3LLZblBWsrVOoblgvKAMngzPP2zlJ+pbzbLPmeCa0Vietjt3v
7HYZqloWeFgumzgL+PIxRuIlrWQR+G1hLjMVw5yor3gpIEdCeboi2kvrkvtpw8E18ceBmVu8dA7C
7hmY7+FhnarmYS38vFVxNf+x8ZFDCG2KCc1WHv9ZGvXApt6vaJm50FQdWmy3vKFZBynVXX4yRed3
3rnKWUjVJ0KYJMqoxPqMq5GekPr1u8y4vNRCJwQBMPXLgtpmhYX9bxh7gvvMVc6qjSgMrtRRhurW
/TzJmJ1r6pdGYy4xlSSx7KphirJjIONp65AFKCBce+cwvbEvutRUYlBrTZZiyzpW6T/aKFmnp+oI
q9AvG+CSU9sSwdMA3lNZQ0qVQr/xRSf3EMobfXfBqXKFecahA+xanerTtZ+ehnD55HVeuNyUXHZG
IVIcZQOt2IMJQKQvEjdgv9adBZqstIGQ27xl9bxHpyaan4tg8kNimQtOGXWIw5ZxlImT3mmfinL0
w7OZC061lsb8KGSUlRt7gngTvBvbe28Bt74m/XHTkvsQJ80gRKat/LjOxQPqy+6piN1q27n6Lm0f
N6VZ44xU9B3KWz/wPfY74VxyqqdGj7WRWzYGpS5PYx296s3zHZL8fnPFOUIF2QkZY4YVBI1IvCp/
rq3+7NW0S091W5NsiSpEBrzxDSo01rTu6t/92nYi3ADFmlDt0TSLKxSeJiptw8ZzGrqsUxV3AS7q
B/Zb0Y8pWSFT+qpy69dxZ23CnVGL3fRbFq7LlnbVFJ9HRI9+X9MVxQq1KYUqcMghHQNLiLkTcLMU
yu+q6+JOUOIEsgb3uYxHuASVeDZ6p7bNPvmNjLNC6z6i1HSIErtgnNK4Tx4gzvybX9vOCi011NKD
yUaZ3ZaMzOvTfhyeH9S56Q4HF7vclyiDoOj2EDCLJ8xkDT0TmS7xJOcNECzBmPc7AI+uoPXHJKaB
35i7wNNwSIh4C7Nleo7pQ4Jw+tK0m/bbvFyKiUyqhSbSsGdzRViKd/Y1NSFquby+qcsyQVKxhhms
2rJWrDVQj2h8Mngc8MsZuTTTzOJZr1VHszCs3th1edmX2LfnTj5KjmEX7SJYM76E8kVW+/IkyMb8
UvbR6yn13atRu8AXBn5za1YfsACbm0p/itnIz36j7qxSIlmPR7Ca4oxOzqIIL7Ac8yr1YC7SNK2x
Ympq96zuxZAGyOucYDnjZ6vOXKoJNyIxTDs6LschepbJ3l4KKEV4LiTnGKUDl3XJMOghb9QzUXbM
iva4p6P4OjF+kpJyoaZ4WSuqcTvEJlDODySM6VctRfuB7na88we8nj8/+4nkx1kTzqMOIClOsjE2
ydsyUeNZi1FctjYJcIZQPyCXuaCTHGBWPqwxyeKu+pPFw7uioH5BtUs56WAJpsEwAhSuCd/ShJq0
nIXwS3y5oNMSMVwZ1Wvra/w+lEGb2jH8n9eicgmnUfEeAlfrlsERtfnU6mp9u8YUOuO/bv71G/7s
2zprNt5tGIPfXrM26PcPPYGpTQoz0/6imyg4H7Qd36mxRP1DW1WtX4Dm4k77TLu9GRn2OL78Biz/
SyyV37Hi4k6DqFbeG2z8Zk1Otpv+V/aH59bswk41jLoHGBktyBLo6rT0C9L5iZ/VB3NhJx7rEMr6
w5JFjbDP8MBaLogwB7/Yz6WdCGO9hazLks0jdCBe34ZgfOe5tlzOieoYWQEgMJnmHU0Tgv+Um99U
cYWveFT0WzAQdJyswXl7hUvGuPWTX2Iu4VSHMQCtsLRZW0KaZg2W1Ibr9v7XK+vGzc8FnMYNThga
bskZrvH1k4qDIrX7kNx5hLuxJ7uI0zZp1J30es0WyJx9nCMIwKW6xtMqmSvIy821p/oQcxWwgjnY
CxQnrpk6oj9nPqfFglSz3xg5AfIEgK0xRizZoiaeQqikAdo6/OHXuHPu9h3XAHHXBbtyaeBJK6+b
3bySetTFnRaspbZZB5vJeNMXGI50yEjGX306Tl3iqbUd3vYXu2ZjyabHqd8SyFrAvcWv9fjH0xwe
AauI6bBmQ1mKU3gsbRomfPRs/XW+fhdhdgV80vE2tmSHGmzaTJBjb2V3T9X858EOdb0B7WRlpyFa
nyFfyx5C7Mh5ybrkaRdF43WCUJd+Aq5crUtZTtka0Dfg87+tRPhZG1KXfjKkrMXQYLpHfT1fuA33
FIXHfi+fcDL4cejnVs7FXBRzFrC9exP1ZnlqZh7fCQJ/vp1Rl3+SsgpxSB1rto99l26R/FAr/uHX
U/J16v03CKH/0cPacHeFkqfNOk344x4gT66C4CEE9f55qMb93UwGPI3++sdu/CEuEfUaHYhirpds
ZeFz3f61lH6VOdQFohLWRIKH0Zp1696d9vmI0oPazrPfzrqFaCVtyYoPQEO9XMJ9VmeGejmvVAV1
oSjSLFEwSOzyYbTXmbEVxPBhHOTZ99f1/N2usFpK4mlp0Dok0x/UMY2nIZm8ruPUxaJkI5stCNWS
DQn5BJHJN/ER+k16F4rCerKmqTHmXdSaS22KdyYM9ge/ieisV2YUlK1COmcKRfSnMhzNaTB32r6x
UbpYVMttA2pD2gzWhtup7Uf9uM1Tc1Zr7ZeToy4bxRmrVDmrOavx/x4mJLofleaeq9SFo0xpwm04
kjlLwLXkQXB8Jovp7iDFN0bHlbs6FoorbRxuGTKiTfMEmT/9vgmH+nkqI3HvR27sMy4mFdvOwISX
zFlUz0+GsM97XHmFlhAS+3E52b1l+tXgI+vISNN5DMa0Cfc7jf/8RohnlR8bVxBvDmEHjf1RcdTX
j4u8rJuFayto5g9kjswp6svwNBSoP/RaCC4mhYqsCGrUy5KN/RidrAj1JSwPP6kA6pJS0cp3AqmQ
MavVlG88eUdrcyeddmseOStYMd1H4Yy0sTARew7WAei7jfrzACGhO+HIrZ9wIuQwQcWajvEmkFTR
9k8XyvqyWqy6dDTyXsx24/h1paESyGF10YxLsxxq+7etq/BiJ9qda7WT51JM9InvofaKyqmLUMkQ
MqnJ2C9ZS5PPZb+qdCxRKus1k1y4qQJoGoQbn/B2yv9BOfoL6nq++TXtHL9dzZBpm19PGSA3XUrN
ov83TD3xM1uhLt/UCFWRXsZrFulIvy2LCsacS+dVEENdwMnUveK2mKYs2dL1MOrrqIvwb7+Bed3/
vjvbY3h8LK2VIzJI3ec2Uu/HLjk8v6eTnaJQ8wcYsHeZVfuUTiV/HproTtLuxj7nwk3V/FoPOvAu
Kwsyn2iVRaFR6dI3JG34+lbFxfHAtd87MHVhp8IIZH+h75YBZFMnSiqeikQrvzjFhZ1kKFvIPO82
s7Ts/kKCJHxaCESrvb6wCzvRXS4dMfgKE4y63xZ7UzySZavOv2799dD6SfDv0k5byOwSSGKzme20
S7s1oacYzjQlnldx2LRxFPjNJpd8YnxKIAgYTtnyqgXYwfwpjYrd3Mmx3dipXfRJiDZYmu4Ys1Ds
xQdloPKve0Me5gQqHXd+Q94YK+dsDrrA2CMp10xumpz2GDVLe2SC6xrZ+tzIqnzokBxOk5VEUGDE
LdZz5Jw1Dm/2cG7ERF74VvSXA7bWl2Dzo0aoC0iNyxIN27GQl6CsaFocHMixZ7EHdQGpVTO8/nE0
rittUijwdTzxOxFcPEqMVPSUoGkpoJWQzKZNZ9Bdv14VN6JHl44y+7EsXRwtmTxWnPYUWsrZ0MTb
nfe0G5PVhaN2pUQZM5DHeqlskQ5TV+WliWnWbgm9E0je+BNcSKoJoj7cWuTLN6G+4TnnpGaIZvx6
eP5N6P9k13ApqaodYbtdTmMGdqSSGHiAxvvrW0IFQ9ALCvn6p6Jsxud1r9vTXPbtQ7i0xYV2bfvP
r7tw689zgvC40a1d8ZUy3kLINEm+iGL44te0s8ybaNtms09LFpANHlG/1bGfsDJ1Map6OOBryGZE
MW3zDlocdPGDBSlzjuqVg5g0Eg8YnAfvkQv9wko/kzv6H/kpUxUoexqxFkL1TcQoF56S5n9+Q+3E
12YpYLu8H8OrAfqXaXsfBbPnEnZdBrVejZ2Tiry0skVAt11oK+9cYG/MPRefKgjdtNlLbD0tyIO4
X09sNZ+9RsSVnmrkdFSsQNulVaCQJoMaBeGHfVCXnwosbnj6KJtsP7qvph7qiwjxpuPXc2dFouCj
pqRTTWaN+ZO2PFM09GMEqUtPURsGfRHL8KWy+wfJgk+xbe4EojcCIBedUp1YjZmD8KWkg30KDoQl
rO+TN60N+RkqTMdHv+FxVije6Ex3xEX4AtXMtGiKN1C3/uTXdPTjHWBCnr+Grxd5KaT5p57U2cJa
9s5Wf2uuOyu0DradizUJX1AD808Yx3/sY3FPReFW284TUVD0ojQlhqQ0/ZuhjfgZnrji4jUoLkCF
tY95GKHjQ9u/U8kA7085+ckHUZefGuEJXA8FD1/kOr4tqX2yu58KNXXhKcjDyTZp0HSyqVNC+ZdS
hPcqqG4MuItOdSNbejYxdJviHVp2fwe4g/lNFFcJqqF9UqqEhi8iaT4a3f+edOZOuHSr26///t0d
V60RFKBGdJse5HlR8nGcuN/l6t9Ss++aHuGnFavhdUSqL924vyRG3Ekd3eq0syjD1kSLJhiPqGsu
yXzaWvXgN7OdJUmLOhgQVr/uJM3vYXOke+9XQ0Zd+adoh2LoqDAcY12+NbpJFdV+l2SXlCp3W3EY
gLXZFC59mrTbcT6q6Z7Jyo3RdhWgDhaL1TZ1BOvI8mMV7NB8O3bPm6tLRlVV9P+cndmSnDi3hZ+I
CCGBJG6BnGt0eSrfENUeQBJCiBme/qzqq9P5t9sRedluV7oSCWkPa39rZqRT9JyMxauekldpltuu
+2tl1Cj9vLDp/a3xxUMzq4w35LatfS2Lsq5K+mnGNilGJItDqUAMK0R+0x681kXVSWnWEkPHl061
6gh6P8tHzf6UaP9uNa/uyhpTBiSwIV74ZHyd6m63tONt0CR2LX+SclPamc1Abchkymz0VzsvtwWG
1/onrSgvgtKGkKQG6TCNh222N3701V3Z6KVQcgr0hcIPKdLp0r/etJLX0idBnU2KBR+MORocsC6z
o7wtLrnWPcVgY8IVftzOUzyxVPNuwaQk6CO3/eJXJeEloKaIw0RfplHfh7r+7rm/TbHFroVPQ7QZ
oQrdXPACQa1FIKVlKfBgw22reS19gs/FNBvS15fJVNuRl8zmfLq1XnStfVpK0ydxb9xF6/Zbx9rv
nZhvg/qza+VTHRS2tkuznWFFwtOVTiSlKrotZrsWO23eTVQLu50ta/PIFp8Yq/5Us/jNmXJt9uel
JR2k3c0lYOa12DD23tv4xhyZXL2dpJfSOTfS8zgsS53FnRbA7evpNkNsei14KiaFwyrs6ksRxN8C
8DY00bdF+PRa77TUAenCUjToJBdgPrb9smcq+dOobvyvNVN6jXiae9IDZJa4y9q27m02EfnQuVG9
lFPCDrccBPQa9CTBCI3kxprLNq/fam3vqSI3Cc1AI/5n5NlRT4oQI8yXxFl1H7WCnEzsxz9s97/1
8/9bRoNVyD8/XgyxXpa5bi4ge9tcLNbvmYvWfVmvYUbjaMpK70iRhmoYPm1cbocZe/htDubhK3oO
5VeK+73IYcZeHMxU8belQ/2Eh13VHMCoHDI46ITFjpK4y0vV8/3Wx81NEQC9VlOxagQTEM/9jM5W
DsM+k3aLoTclE/RaTLUytcbRDHaqHLdU2/Zghj+NYP7NUv63h34VPustgmFF6NxFBTiCMwXxUw4y
4yiOGjKZNhvgDhNnRHvQ3+D6dYS+NmizICiWbErKaNebCCXHeNBBTmsZ6hQjHf1HVofkUpSTOlTl
RHIDrMlBYEr96+ileMAAPIbUVZJ0eRGuWJjwPappWBR+nsei2gOs2913FO1lq/rlBFqhuxTe/6k5
8u9nH71WeAk4mYxN2zsEDxF59tOwpHRIxE3tTXot6Sp6ZbTvsVjc/ujm5ELG2+xp6LWkSw3TNCQl
PhnmMQ98/mpuVE3Ta8ZVAt8S5AeYTip4mWPe9FUG8W1KdXot5nIGZpJFHJiLX7qXpCrgq1X84cT4
zUJe462MCGiNIcLq0urZpIPs9AHuPbcN4tNrKZeli2jauq0vW+DZ/SLcAoDKja4r9FrNBZlSnBRV
oi5ciwdOCKQm9U0xLP0fw0KyMFsDxnWBCPOvIug+bWF04+a+Oi3aCfavgVLqgkf/JAJUNIVdbrPE
RTHqn+e/1cpF8DFSlxI5Sbpa9N7aUt9UgKDXGi7I3kMR2Dk4Rzr4ZgZUfDAnc+MBfa3hKgcbrOU2
BGe2qi+0dJeovk3ZBrOCfz4UVVeRKR1S+aHr9f3SqJO3jD/dFCtca7f6YK15JacK+uL+gTR2SnXf
3tanpdfarbFY4khEbXlpaLXkY9uA4V5uN6U79FqmxZoyKuFfhlZqqIodZiDXzNrmploBvVZpNQyO
dAGqsRdbB8vO0UKmmAZ7ue2ZX1XCtqGV24K36Iyq1XCK5bbltqO39a/ptWvf6uRcj1Uoz8MW+XuL
rs+R2OQ2+Rq9FmfZagVpGjZj5y5apszpmKVjNQU3VfLotRqrcV1oZgAiz32YmKwPt3zx1W26Pnqt
xlpL0YeCr/IcOCdTHYlvcTsM2U1reg2b6juwguACLM8qYNVDEbBvAR/8bbvxWowlh7D2koDUwCv9
Ujg27+p4+9Oo128SkmsxlqzqDujpgp8xVBntRcSqM+RZPnctm25c1quw3rdhYJaK8POwjGEeerp+
TJYu+fzfj/7vceF/CWCvsVNs2zwjVS3Oneip+IZJTvEy1wlJq02F5wHWJxlngMZNvjBPUdPBnqkP
15e1iqbnAUazPwYYQtT7KAbds6hrto91P38QtCCPEYLVPUy/yKfQJuYw8S3JRhCiT5g/gD32Bm/a
//4SvwlkruVfAGhDOFPw+BzNxVcfuJcQ0eltH311Y4cB1vQ92DgHdbieN+mXrOTJn0Lp322fqyu7
kQlIcn6JzyCWWMxler5llHfhh1BNzW0397Xia6AxrK+WMUY1oVxf5SjXnairP9XN3u/Rf9k+14ov
R2A+2MD46azQEf9gfLmcNE63MvNj0rOMtB1IQzyitwEk6bXuK66mMJq8ic8xs+0DuHTsvnccYJD/
Xm7+m6/z/uf/r4OD5uc4uc3H5zmRSY4RlvVQscDkoMiofYMw5ft//zt/Cwf+7bm974j/9w+RcDOD
ntEfovUYTi8ukrrL2q4Jc1l3NnOgkKcri91LaWMS5XCMpJinC92IDdJ3cCtI3jvvtIujEzc6+qLi
pfxozJo8Q1fWuzTyE8P7aAlkIduM9h8c6N+D2mdJ6upRD0F5AN1r/liDYXMam67qU1I2/IKywadN
R+XOVc4cLAZqujqVbAoPydqsB8+C5lPNXHDnaj7MaSyYTl2t+i8lhSXnHx7Obxbh6sRr4DFcK19s
52ZsQFIMm2UnFPtDsfR3K8z++eBZN3WoXRh+1jg0DgAR6H1sI7ezpms/9GrVf+hQ/e0s8W8rfBWo
VGuvfZO0uBrAJyan1s4ehh8QY6QzbJN2EFA1X4Aq8N8xHBHvDK1+htREaWjXOlVohBz6apV/kCX8
5oD8H3lbX3rgb0V4xnqKX62Qxb4DMfmv/16vf1ff0mt92ziuoHKNYXSO6yT5LMiwnJnm9i7Swu36
snT7uZXrWURyvq1Idy1568i08sn46KxRAjxHeFw5fP2K28L6a7FbWPm12gYbnX0SdWfVNGHaqTB5
+e+n9Zu1uFa7rY4zssaMnZttaZq0c7gVy1nST//98Uz+rhB4baiIomtbK5Qtz47wqoyySoNR2mWO
sCCiaQLYBvmwzRPvfyjUUpMm1ZteMFpP9RwAaKMkjYsu3QzOpDaFJVyj+VOJBtdUZ10fjlMFb24u
0TraXL+GJgsEq6PPgwNeMkqHBa28X+Xok3JJUcoetwfNTVx+x/S+QXlkKWFeEKbtZnXzQNVc77o1
oYcSJO9g1xOHA2uZRnW0mGyVuwrDi1+HwncHtJLvqFk17PAamApPbROTLLJVnANPCB5cWOGOSQaM
YR19IOO7Guy851CRIsrJpqo5HQtT7QHt/VWqYPtRvGNe6nHQqSfJ8KUQS/Hgypq/2mQZH33VkH0l
QOaet8LqX2u/di6tF14Xjx0QDl+tlCQ4VBhLrh/F2GN7pD2uJYtNrnSQGhb6x0SZLu8t0SkIIVjj
1Uwy78bYIt9i/k6FqoIbsG9Tw+uX1mzRXYLvAGhxNSxZ3YdFzgOjM6NH+yy6BRaBtPNi32I5nwgw
J9NDUheLy4q4iR/BKS8eg0KoYz3aMEhH8Kgzs4FKe9zMQtsX6I3hE17Z5GugQXKTouQ0Z5Z+ikpF
vhcR/cVX486tVt3nOJGlSzESQ1QGDZPJIVGOc9v2fd5Fw7jXsuwhQ1BBgYKmADerm/r2c9vXFD4U
dQWnza5K6Hicq42SxyRYoDKvptnPR90VC/vkXevFLnANfn5c4+W9Fho1JpsEt0eveHjCAjj8lo2G
evzUziXgJO2MCsSQKlja6c9FKWfQr3qTrNUuLLzTQxY0tWzuQokfTZlyU7Z1JXlStiRRVmOqZ1+U
zsLPdZyjMciHfnblaTC1qh6bZez2Cvv9rl7hHDiytoc1nGhF3vSKpTEC4yZvatu1z8LImuzj3guy
bxLK+F7HS9IVeWs35KUpCrmufWxEMMr72Be++tx4z8mjk+E28LRAcESypmqMN/hNfB0cUMCiW5Op
Bu2MM4+asd7TtZ+7PYY4S/Y2DZPanoKigTeJgi69/Uqn1cxwp3KMzj6lqJpPqWmnqbmjlNTsbkFz
RH1XWxmqu1D1+KsWzyR+hpMKCdIVixHvKxU3fM/6LpHHuSk6mTWkgMgpbQmcXLKpXxN5XzQiKV8F
xJ/dHlJusGGkww/km3UBpvDnJRqKZ/gQACkFNTOf95VvI/UToKke/SQkCFP52DJsxIMcp4mfnWs1
nMZaq5DztuWITusAk9Ppycix3OkuKNBY9KWfRNon88y/1Iyx9tWvsFx8lpGNcWsSidczGsOWHbcm
EssvTatgwsTfrDyg4ktQnpgFeyAPK62r08CrdvjJkk6ze0m0GV5NlyzyCFGgCj6VNmoRxLheLBKq
AM2iTIq5LT7jp5rxqfXxRkQ6s0A2D0qQfjyAtMjHXWR70nysRbSM9yLEvgb21gZi5ylf2y9gPI0x
sp26wj6GVUNyaM2Y+PuNlUN1TLS2/ivZJLX3a9T2ZZhNnSdjmcIoivGTwMx986Mr9PvAhMPYxEGH
gHEc68Wu5aWF7C888ipB9Aih8lJvpyWx01xmJo6dygeyRO+n6xgG05dm427Yt6Nv2R3FabTGO6dc
oc9GYWboyxRxDgoNbxJO06aZi6hMIeiEdKTGWWFPC76Tfu4wXON2RVL08QlDs3H92hRrL84V7Bn3
qqvi+lDP+PsAYW+u2AF6J/1zQWGTVKc6NNQdRTits83jZiL1EUNvamn2WyKB9V5rLMxDwCN0pOBy
Olp+wEUEYXyYKDWcZjfOzU8Bd0x+pA7jeakCqaFM+453Xd72pg5/bN0UjAcbAqCm064T05ryKg7y
sg9VYDNinR/fHBULeWrqxjSwz8awbgnWUUh8iVIJRymjrxNNtnQLHS6oJLaq+AvTpHPwQfgwHM8N
UDTLIbK1kHehCSf5XTsahp8GYHWaveZsKL6ysJvpvRWRHz5EGpv010SDSZwqtBA9SduAhtFfAHIM
3ZFtUUAufTMtTRpD0u5/imma1iplE4wpvwiq+nDvwD1c7s1A+HI3e4YAPa2nUpq3cRiL5EGGdV+9
LngRpiqNxNwXn+SqimCvi5nyPRXrUt4pKOSDzLM1jKvc0ogB/xbMwcF0o48vMzqp6g31C1p7jOdM
oe7zQtEEuT7BZUK+w42NqBz/kDUmf385+jUrQJZd55Q2tCNiR3kYmztFYT2tsg0IiunHZn1v3nQT
6+Ft2FQgkCKsev0knTTVR+agVPg51oqtLu9kwMd4zxVDTWM3DG0o70Axs90z1QHpq6MFk03OGeYZ
B38cK7+w8tgmhVp/WuixcT2omEXFDvLjxKpU1ryNl5RvVsUc4F9MviIaoW0w3VHpVZE2SREJ3LZF
0YP3yLuhi8MdetNc9nnFmthFBzFOw/jaK5Bj4sMMKj8onGsEtdY3PcZ+WDM+TmjY2rXApFMq16ac
eMqbMJAT5lzUcihq6XpzKDATWIa54okMmjNKxCN7phMAdnPGloT7N22bsW1TZsJKnV31TlHKIhXW
dktrOQuD4Zyp3Xgup6ERVZag40YOugng5wNiGtPxCaDD1RxF0ITTr5i0XBxmqoL2UCEnlnm88W7O
emE1AqZF9VWs9qETRVmjMTDxZsf1tK2Hms+GvgZF1fS7ZZTRL72JJvwp7MTMsV1gGjLQiGb1oJon
GiwxSbkJdXSAtWgpL0lJyQIzsVgu6zHeQnaWoDqvuK9na/ZFF0zkU8NMue14EhSxPpR0McHd2gdT
+F1aSo5RFEb6IOHvqncgTPfxlCUTnOLuVUVCeu+WFXCcDJUiCkWLn4un0pYNJpftNHko/Nl6Csau
2ZXzCEptO4KyN2GO/ZAgjOq+oUkJ8RS+MuvlqTPJ7JO0apZE7CSTUN+kG9D8zWlGZIlTQ2k1pgko
jM8SOqDGp4iq5qg5rGag9EO48aUM9kwQv5wtd0o/B2EPjBowzhThGl7dEJwIwZqk+qsMmO+OUolz
KCN3qiiISjhhE/c6twmAGL7fjMq1WKk8xWHfSfy/vgn6NEChSf1l1gIDBttUBdUZkTVnX4cON9cj
hGaWfijajZjTNEhsQI4eOYrrg44He4AftsdvIk20jUes32KeNx7Dc7O36gcaH7gMdbEdS1j8/RKi
r8Y+nadmap8YuNPjnWirVT8yzN3Ej+uCAuPLyiAFPUIrZ1WVTnUVg8Jas3Xdwxagdz+TMAzifV0O
RL5Goxjnl3iE2PilKG1XfNf4XRHvGCG26lsxCNh2Q7S6Vfxxs4l2mA2s64HgmxHepBWpFQT+fbTi
/e36aQkzVA3VmjoSifIkUWPd68VBdQNgUasO1Eyix1mxGP1Y8LEMEFHWBE6LaK2rxEK2sJukhIFv
zAl8BjOibBe8jM6rdt6hOF7E7bGudX1IhMRVPYhCJlXWJU3AEJxtsfhRgDnGfMandiYPfJpjdaLL
FruUAud62GykX4S2JcyJjUAet3faRUqmMxmJvY9k17RVarS0/oEWpnZhOnIY0OJ+DjraY+GCUm/3
oGZWo8t0u64p/jyAwKeOq/G5xwWB4w9izqJb0rJXTc7Wbml/xMUaPPMtQvZugXq7NAjThw0nGu02
1IyioPyIXQsGpwBacT71EkF0ilmplTyEg5doCBZJnJR3HIZ0EUKGyclxhw+ujwbD9MvHSrTJvNz7
JGz90+yKVeT1WNfkGYGCIpgVNOtQ7gNLuPgwJohW9k3HR/ncJW01H/pRFHeRHDAXm8TlASFXaTD+
QExiD5ABs/BxQxhody3FvnK7DkO0vT9NsYtbj4j6vcZUhVNwr0btp1/9rAfx14xx/88zp/InklMc
ZvtktYDdTrRYxrwF7vLHCpugTKGdtR968E6KrJNFGTUZDh82rTs9Y4jEH6IR1Ux/KmEq7HdI8BMj
82hkdv5YtVU5Dzm6goMv8yDaJAPpfuzo+BQn/UyfYKgavCo/S0g2SmQGMmNro4z8jMwYTIvRtPCx
gwsS/FFFpoOOB8AkobwXxXkVNQNoVUMy3FcLI289475qYf4eaFrkdGqDUKRWQ43+1YdRMOcBW5rR
wKp7LqZ7v8wapiFDgUh2RMuF1HTXL2XRfpOqlfPO4I2IP0h8ifGceDHHdYa2w5Br365jGvXS1akN
+Lt9WgMyK0W629bTm2NxGB5W+e4Kk4kl6ILPOGQt75C7BmbdbRWsOeY06egSxalvwfI5cFPF1f26
dIwdZzhhjjD8BtajSofSouTfbyi+xy9wmDHdnQWakSbA3o24SQvCUtEZh+sRNYIzr9+dMyPAgHZy
HuO8YSWjeWfI8qpmGRwEpdFjM65BkAcL/hvlZfbTY2y43Q/a63vsFX6JpEnQCBnWIBumlp0sW6eP
euHuZRSxWVIAvBKkayimDWmIjsWaEiBrXPKRR9GCSnvT/mS6ZzPKu5A9+G7Z0qVM+LOckGIhJAF3
LURaeFA4aSGH2iLMqM3mqWcdTvil2NhZOdtd8Hb1YeZg54Jia7KdDPAOGR+2AdH3PB1jMiBAWTqY
Ta/SZlDydgfdTmUexlt/7FlcHERZzGetcEDJcHJZa118H4Yo2IRVqxGwQZwlo6ID9H4jO9F3YQoI
nckkZXMG3z13mKaofe2nHocWUFq5LkS4Aw+JI0RoRMrk/KUbEoO0LELgNCDl3uqe7CqNM2OkYsvM
AHdw6WCnuTIUPGCI/ZlV04AtB/E1DopiF6B+QvEMgmI/GNIhY3LDaQ2W7zCI5IgaSyRsVuD3Uc4s
Wbj0BZ5/ScM+s2bwF7jCU2QB0fjLex5+amscH5EKptfa9XPmo44/wUJMf9JMFycY/hVnLX2D88T3
KQs8z6wOy92qGAgiIbflDsplhE1V4oMjRmnHfPUaIR0MH4Zv46pl2haQ8GpoFT5icgkNFc7KvYRx
7tG0CAIh/lq2KIsDW4BSh7R5hf7lAAUTv0Dx4No0xtFwKN3E4fHK2FDtliKSFgilePkr8h0CYCS3
0ZM3TiH9F0v7EwI+cuyjYP0QYbLx4EoxGcjuNzy0UsV5qT3Z1cy335tplpeR8/6lXFqKnU8VCvp8
jtMKm2Hv4xLsZ91Gx1iXdgdgMzZ6Z5tjrbp1y9ZkmPc28KZKiS+qn2Vt1aNOWPnVzYandAqs3bEq
dJ/rpljWvbG652dFnNkrO/AxD6O6eYnLsn1uozp+K8JW/YKnWAB7I47ALJHy0+aCgN3Dr6B6nLqm
OM20SoJ0AVohx+Q1YoDVjO6g0Ih4G3AO+iPfUObKdVUWBx0XcN2L2ppU2aaK9VgkYVntHAmCORXE
6DBvnYtR3OqntUPpSI9NbnB97YqtWMPX3i64l1NVr+QSRmIbPtN4AGk/iadA7WrkMf0O2XoUpf2W
VA9sE+U9C7kZYSAqahSR7PqdkNW+cvS873kAuhnWDiki0soJ9QTck8FuELJ7AckLUMtuhJXHr0Jp
02YEMdRDqenCIWscYGctzNY/lSFCzGHT43kdKVynmlD68gEdmdY8bAh/y50ZovIxokmT5FsJH1n8
9ogvMomr/o3zRZygNXN7yoPuVzGQbkPNcy7O0JdWIm0Qq8YZdocus5rAQSujED4/MjHjNZqndzMt
EcaYcq+7YI73dIlFl3YiSUBC7UVrMUuomT/VArffzlrm38HYrUIEaePnivqe3wfdIH8QoZoq47BX
Qo4HI91X0kYCuxgdALKDKANhisCqul0t1+EbYrz+C6zHip/Od7CrCWVQ0ozPEULjamwmKJIXZJnZ
OiXTiJelJ1+Vm8cHHArhW+er+WeH1tDTLDHAlhJisCeDeRvu5znh57kqq++8HuK/ELKJLw2xAjlZ
2UzBZQWB+1dVIH5LaRutOi8RJz1MW19tWbSw5BKWPcVhPvT0gxkQvaUE+79Kt6kuLxQRSJV53dB+
Xyz91uzLPprciYfOnn34XgIR+MeSFB/RDIg7LYoata/qjEGNL77AKTqq8zIeIXalELrH2TjDB+9h
iIkBHFO0GIp66heBk01GOP+etm0sgq8Lorpz3C3DzgCwxvONLKi4gr9jkh1EBsMLuIAguZNokTGs
Vooyed7Q7zui4oHcDIciKVAYkrW78wMhPhPNGkAd6nFeVM5z+qUq2+Rxo4v76EKQrfJNDEWXRXC0
6fLBF/024jpYev9S82j7PgyAgS1E9tEuWG3zgcEK+1vgrDi4Tg7qMnqG8C/2kemP66zUZ74pNuUE
+ezzDHrkT72Z2hwh89rGrFtQ2ttzi9FBiPJr+1pDkvuIAaDmoRWYHNkVsau6HWoWfMoa5CDluURV
fjziJ5IzhcylOTARcp1HvHNYJ6J8mS2SdO2Oc+hcs4qICjkHdAdDPnQRe07mFQuKz658KqpmeyQW
+tnU4bKAhwdbcGU50CGby1zq+U3Ffd+lfq3Rz+A+kgcSdQMKKOuKIDzqZyhhJ2VmgeJsWeUVXIG3
nWJL6c5qq/GmGvSQ6QnPreS7mA36pBJIxOZmCMmJ4tG9BeOM0nuNwOQ+YVDH7wvS9utJGOOiU5NE
4ms3usk8Ca5gAz6arcELgZuN+xOKB5XZdQIFsuMWLBPPotHKS1EtK6YbYE+CsjafpvARsdc6IEuY
hiqT00IUUjg9zXnh2fv9SwuXJMdyKM2XSJGqfU6GsAqexRrSNUOA7pZD0LfghJtVhE/j1Og3M2xI
pGO1opwJZolBbyWMwu91JRCBMBn35S4cWgiBSdex8T4iUTwgp53IkiuvxGOrg+mvbhgVKFHGJTtk
eCisYLykrWF0VNVv8aRZLrZRU2z1daryhiMy6JCYub1M5urQYeRPpEbFwfdtEuIeFQnJDyvz6+nd
PFF/Z21HPkxdaZELdYW9a8lo/ZOoGDmhBPlU1TN7DGGIeAadDE/WrQ7zfR0tBIqNja3YoekXyCYb
NZavbVKvOiUhm06WDzrKqFrKw0ZBUf86AIq/I77vEOC7+a6NdIQsfV4an8dLXJJDIML2i297muSI
ejsH/bQb24NfJ4MreURilraGyp1DoTJJrQthUjFFVXtPQ6mHtEdkadOI2eFD1YBogNNltgcX1tuP
io3JltUViKYPLZ26YZckGDk9xx5HP6q8EtFFrJr+HYoTIFgj1IOokQ6xiqp84ZubdnA4T/TRcCJ5
huoos3vwhuycN4SrJJtLDJPzfuboeax8dSlXqNikIZlxorKoSR5iGSxZEEn1fWHGTMgxFJn2mnRO
wJlwQcxD1nLPaZPoNEjgx4HMASC4tKycHU5b064+b9xaybSu4aOXWw8ZFTDirTmJkfFH1K3jXNes
fJBFhH1ClfjMB4p6lUSam4LtUNjPZTAABGyWpEaop5O/bacibfIY7cb3rwIhQjonY+nTOWTDgTXN
RlLbs3q3xLF9LcZq2NN5RNJf9RZ9linpPoydW7/FZIwx3W3RQMjmDiH3blQKJwGV8Lh/qkA4/1hv
mwFkqmjNh8DAhenBS1iaIFmfQbJwaE2su7gIFlRHIZNtDw5WvyzDiyeatG8BLE3RSls/uNKvY46a
Pu4BOqL+lw4taYcTKWvxViaVaX5trJ11ivQS1QLSOjykBl6tl6JjmmZNEzXQhBZVsD15Xhbm0Llg
8oiQh+QOevHhqRhBB9vxRkmZKwinhnwRidmyrvDlhwXTBVO2Ys7/Izpr3c82FCuMO3Soj3Ed6gPu
edxMpbdni7oYBm2QNb53FqbqUc3YU6CxrXV8qfxc9edVCf5/HJ3XcqS6FoafiCqSCLeEDrbbeXvC
DeVJZISIEk9/Pp+7XTV7grtBWuuPI4QaOMNlLeNe511juk8F2J2Xsqi/736w/SCW1PwxLDZ3APA8
dZ7R78QT4VfrMIxEp7ZQ/tPKanPl1ar3zHi+6tJhwjTDdtOFHtk8njW/O9JfgnPQy268fsm0TQo5
sD8OPrqAewisIf5p9OHAxk1M3xwYU/93HCfzezoqtzzt9ua8NyXsWFkr54pyIbhfd6eg5HIU81kf
Rc2EDhnzdwkmnoIy0g4SDm8MIYYDxd5b0BYqAoC/DUfBe7TvT24h/KwXfrtdGBBk0rimYqZQy59Y
6nm70fg5uPkQlMd9S33iNVLe9LDsvThXdkQBLrBcJcB8KVHKqJXVV8kXDUBKluu1D2cuOKa5ek56
7U/ADsCllBQi1j8j8Xb/VApSJdksyJmlbrZ/Gx6UmqN+axNZ1sWH6ZQOebzmUGalNW0cPLtabsLS
9b/ejxmCBRHngjx/H5YlLOv9Ni6Dkhe5RO2btipIToxL/2muNi7j+agBMLUPEayi4a7oY+fVWB45
HZVl59voytyx4coazhgOOo/J0IuqMMfEXd4d4zqcdo+/3rGX6jTXEswvbrlkekieZAij6gQsPJbJ
Hm61ylaQtde2jdnEiHqEep/s4jbWkpF3a/XyuTWtyopJCG4Vq+uTMXKPU1ETYQdnVRap3GL3sofD
9hHqde3ShXb2BNdDeNv7cLx4phh8uJ06eGIDg++GNEuHTkyAAEXp/Zi7ejstfVm+oByIsiUI90yP
Yv+2WrPJXCjnVxVa3VNPZUcKzCkvVVhYH7ztSBZtQuMT0DDnvBaTne8zAAJ3YXnuvLXlDaoL1pKI
HrS072vey/4YGOEMnoNgrz4dR2EBFJFkdavXx6lHiBYVzL2pA7V1cWcwAHsq69vqDW4CJKpZORfS
APXkTwktS+T+xr6XmV69bqhCMtfDziN0KC69LPTFdyBjh8GYB5YNc9K8Ec+bsOpLE3Ti2nUyOi1W
f5xJvugelk7EOU3uvwfsVCm/FWPQOBV1ssqWUi4ja5PJWMfPbSPsj72WbgYxaT8B6naPY907v3nY
vezwK5l63lYUmZY2LEfplon0KjsphqPIi3ZrPr0SzNDr7fIy106VheUxc4pb1ieSpwJAs/50TNCf
qQWNTluk+6/nwv8TYn9bq/wgC7zMGoqaX6qwXk4g0tCihdaZN4XrOVxMaCV1sf0iSw5oplmPq5L+
Hwbuv6rcg1esopT0Ym1/1A2c1Q5O/26XdniG9nWz2tLxNYon63He1WcwyjFvVQW7UhYxDZZQe6wg
DbdlE/rvIAvzGdCqvbPpqT8hfFNc5Kb56/qLvIBDBi/dtLzPYVd/dHZAG9vKDIBLZi7IH2vbe9I7
o1enq8PsmMAjTlYQ90lbTbGbSGn6xCyhnRWD8xvX1MznuYnsiKce/UplgjAfcI5OKUqWIYl3se1p
hXqi4rJHPp+pFlmT0kv5rK36h9sQk/VZ7YOnicIM7SHw85IKs3Stjqr3zvuychG2gQUf86xMY5cP
/Tq7nnUyAfYeUKllKQ/BC9CL7dt2xHq4MLYZ/QaU2kjIKjP58X/VvPm/RWtk9WRXOlS5dCIz/auN
dyxtovdWjFk1V8q9HTGRvp9RrWx5x8eNZVq4KAmguaexenLJRvcejqlvM7/ceveb8ZxD3bmt00M3
esteqdcYW9PEtbc53JJ2p5z9v3idKvU3svZAmWQYa2dCscovMG2Q6LgnJCCvVbr6TQmma5z457p0
zNB+GJWP0J+tk0/bUPzfEdfkbrgs79W+1n2yz9Fk5cWmGpMC6oaMlv6CfJkbkRJVdIyjdKtPo1of
zquw/KB7rMtCfbBQjsxIHcdNn9bdYT5s8qmnl7iO9upEcpNjp3GnxhugioucoS3a8d9mFcvwPjbC
DK8OCfdTGtdc/Jq6i31qkpqXtXmQ86j6NHaIkGTvhMbyE67lYXgaluXgky4P0NqkNQDWabc7E1SD
5yOZuYtjzzcPeA6L8vtiSRM9MW3Z9YfZxTEmx0rH/Uc9KB4m14V6cnLP7O4PiNfIeW4BWcp/Ffl2
/9YQsTEZaiho62wTdsQ2K0EYrnJaHS8FaTqsZ0afpcznqLLe452nhIBXv62UjTChDtuC6mYhKHC2
1nqgVWypwY0XsZEunEZVtOq3pYKcyeoZ1ZOVhBKxKXpOuege2tcu7PWfs48o+HL4POmLB91VVNbM
QYH0gXt/mXK6ea31eyusYf8bAylFLslwk6Yt2l0JK9Wp4loHU+Z6qiH/Zj2W37zGghEno8KLrGs/
VnPUZ82I3Oyuc5EctZDxpOvfYiN654LeZzLXebLmXmbh3Efd46wnHZ/DqolGdaXCqGQsolT2+Olv
a1+mu+3h2CyHFaYp63tiXv+rgLa8F00HwKgyPYdrUBDYQAU4waDOIR5prohXSGsXhYbt8wltiSgQ
DIyJZZX6YXZIOu7v2UnZdpPBJQ3sjzBCiPnkbUF9IP+pJJDFPebSUk4nXW9gYKtdBt1NwYd1vyGw
huPbzIEl/jXOYkNMBnW31/bFxoro98wKIVo5uK2Wnz1b3L6OnPxwgmFgd6oWayGi83As0IZzz5dZ
dlfOExY4qtake3y3yy0cM29eorp9hSwwu3yMbDfs7YwEDHX8Cpwy0J9duFYtDLcJul8aRGBVp9rz
yuo0RrVWYzq74lC38oDAJvM4wNmqgQf68/Hl334dD/ruIOC3RaXwoSWbEXmJNsbEBgl+QjSg+w+8
vw1z3r4u2rJoMdMNZXQ33BzBaiZP3KVhRLPtKthPjMc5wSfdd+MvXubGv9mLW6tE7d7un5xmqXj7
W5pZ082ZIzIwlvhfWdn158b8oxd4rkpEc0phZtyX59Evj+61CGau68OmSonDJGiukFu9eGujei2e
drvblps1ok69IyyBBq9invoM3bTIaTsXzCabiv5UcdPGifYaxStaMlYwMqrF+ug5s2XOz9+ted0P
ToeHO/JyJ7CP9bHwAXQ+RXkE408UX+4f5ekjAlqAQAXW3iP/QUBSs3NAbXjnIpgQXDky7l6jsY5p
sdKBHQTZ1tnuhKXd775XiGzWp5j1wqQQo6G6VZKGzZPxeH/zMYYETrxVH6ObKurgxccul93LY8fW
c8L+cDwZKfdDJhsehiNtGvDXZwvVizhBMdNE0nhGGAYSre6Vq1adFkVXVBdyyypYycpQEMPLg6NQ
uvpVldbuf7P3wNafNvXNTmZWFnLA0c18aNfZJoZjcgl/bE4sz8uOYs0rg/Aaewuwn0BbmrptR6NN
5Nq8SgAZDS96HYJgxzQ5pDH32JFJiQogEUcVEuPOA+C+F60AJRo7qyMFvemeZz9SwdPMtMvQUi2r
hi1s+ru2rcPjGuCzvs7yCH6LWNtVjmDD/u4G4fZW8s2SrbcrQyhpH6AGDe3pdUIjEP4JwOZ/FQVv
y0W3wz5kePFBBkObUfAawr77d4gSthe/9g0gfz9EtAsJe3vcW6tp75u2kkwbXr9++mPs6Udbx+NP
uDz9py/Cvk3jsaj8RK6+D6tX4lWwUK+me1xsUdpsTdVzcVAdAszIf65MwlBNfFllUh9Wdxu7KMiH
st/OIgp1Q975Dgxhf73I0o1hQ8w4/az25cD3A53OXbGNZQgU6rYf7rzJvx1E4R8ifuXxdvhC/TQW
0veXhu6f4n6aWosQXWNt8amAIZ9yhJPHmMXD3DOY7F41PApDJFc61IAoJ3xHjfUaoO/AcHS00y8o
uS+d8RdcPydayxVEX1cjlF1b2lMBE1M2XrrXKwo4YbxY0lkVeS0XqrCLJwBc/EYJetd2/keZUunk
FVIWhi07XuM2G4TpnbM1Tpb73ZaFVB+8VeH+pcEH4NoVJZZPMTD2lPDF9eHfOR7bX7UjlcMzdKzV
iaDJMbhHQ8ZVXc8YUoK4VWF6WI57QaDUzPj7ABaWWY4vW+AqwM0JqUL9XLrSL18BqoJXINi2/BPM
7BT22mzfJfmBL9gc9ZA6AecDrqB15uy31s56LTm7XvxCl2EahpuI8kBXLbLTUFl+fb93o9d9a/1x
4LgsK0tcdhaw8BJHQEanMAAeOaHwqtestHckKr2J8I+IUqHxCbvGNm+KX9VTQueJz7kU+kNk5pwE
fCIfvLJU7nuvAXf1uXP7w8tazGPP5UKSfe6jSuK5Ovq9TyuKUoFndzdGuJKQfB7Kp8q0VfGzE10j
HgCEtiJKg7GI/AQQ6VC5p4JQ3KKS0fiJMqbp2sva8yGhJ8W5tDbxfLdEZn8f50NReCvcuUpi1cM6
SCjOc2/W8hr2nPSXzazzTiEgAj4IDs6h+9HMlPwiH7XbN8mthKh98A0/XjkCVH4Xxyr9fI9Hn3/G
tm9Tth81P0VQE/EZrMXwFus9fLfjIP7mKp7klP4y2/pn9Fjx32Io/rqLN/2M7C2UJw2DtSVVMeoy
7w6g49RiLAt+u5x9VpWsMUkXr9EeiCPf+mpWHz7ucuvUka9R/BkYM8Jvxyi2l6l0u3uLUed1HiOF
BqWd+L66Qhg4hnUNE9vymxngODQzT/3aDap69tXQ2U+bgw71oSsW62HsUbRwcw7mcaRL2UWd3bTt
o1oqOBWUn5h++qrrchFaFV70bjkEbLlTeu8DurmrdJagfB76qUp3toRkZJnekl0E8WUa0Hdug6W+
U2Ezx0lXutXT6BD/8iw4FavsaBb5g82kRACgfKYuCYgz3Nq+myjZolWnQ7fUNlVqR77mEBvcmGgS
T7ucUVF1/AiMI1Nky/P6JZd3n7t5tsuXfmsm+RZRKtlcp6pTX7M/r0pyGA94yWyeeNXBUqO9dhH4
nSum/35JwsIcaF/AKt/YSGKZq8ndHn13ELdyLNQ1Zl5AaBFbrveKokX7GcvWPH8cnYu8MtyDvnuv
x8Ie8rrUKHYcOBgQwb2Yy0ebCqSn1rEHAcPQzu2p3Is+ugzjJuoHRHwNAPGmluIflEKz/FBxN8r3
gp5ikTBILXwDRz/fCgBZ/4QGfomAHreVX5wXqc4TQvmKiwiO6RLLZduvHcre12Z1W/c0umPRZVDD
pnx2jgKqu7IQYz72kGGEnPQOu3niSdfeXw9r5bEf23JZcElw84kbBDc/xFC7CBUb3irc2mIOkqE4
FnXzyITvL357VAcEy4KWE4z8OM/S6k8dGp+r2jkqkga/xZYyqC6PM73Ld1NELMwgZfkSh7O8WzaX
htfYClADWQb11ATXInJBw+athP9K5WpRHammwvO+M1GYIA0tX3pX/xDHv2bkLXrfj66+ddpVP2cs
JyXd4lR6pazru7ktSxygr+DqWFKIWJR/o7Gd5n6FHdrzXlnzdSdpj3+mkuGzKL7iWK3VWx9NN9a/
pjgYz6FebPxJi6ftCxJ+MZ3i/QhJuDsYktPhC+W5A8sswHGK6jj7lGpuf6NYiDD1t90Z0rVehisy
hOlVScuvmDeNb+JMSK6uFBnYXj1v64EKgTdxYVUL7X9IJ/q0X6Tb5vzlyoduUIF37ylrjK9zr6Yu
a9ueQreiZQf/zVO9/iwPs+TovLAj+EEhp3x0enZ7v+vd7eSW88hAaOknobbo1JRNa9JtXYmlWhwO
q0wqezmrY5Z/mLDafBPt/iB8pz/h2lszzXj3sJbgmhLPwc89lg0P5NgSxnOMMvPnpX92mmLsz11t
2ieokf5SObp/Ulbt5ZxlLpyjNttpYhZKmviIL2JszDOf8rLmjITdiJoksJeUDRd1qTeWp7WEL3gZ
uWwmvkDqht9sTU+NH49rhqSCQFFdrohV/SlG0S3bcAIWPHbui3n24UTkdPPFUf4Qo6/d/5rJWRz/
vOMicr9PU1OTqt/s3YM72+LNrYLoW4HyrUzxGBVbElmQxCEGyjmZ+sb9q1FHHYkdb/utEnK/dF6L
CKY/IGiH6Qs2IB78noTwqOSzn7zfnmwDeYJcxTsAvd316TaQvX4tD/QTveOW48UuROwxErikJtml
/8A3xhigpwJhVesosnVt/7GgfZfXa/St5SRw5zzpyiw3/pDvyLYI18AMf7wFHXKWtI2m1kmLarUv
h0BtlJdda8l0Qi93kAzEXREdc3ktd0snI+vXBfn4/CbbySvAlILNvIbRANBwkA4nk3YKLfOIYBZd
OEOf9V+wedDh+7R93fWHPDuuiJYzRJfR+cCVaP+17fWrhgClU5sCTKAx3D2vO7KFPdc8gQsjVuNg
UWLMrcPpdxKPHe6KA2OPPGt78K1MwY5Wr5BLdPesVsxikUDuKQbLxo6t+K5oqmJC7NOxHcUojsR9
uKwwpIYL+sIxiDBrGcaCBXOX2zP7vP8Zj3OA5cjfKk15sV9+BIjb7uzQUs+CRCk/949JOo+Mm2uR
ORKJ/De7bi1gQduK8nDXTMs8tNFF8UwwtzFgV6lgfYQWc+isyjB1rSbpw0BOz8ewVwVgnnYUyPdc
Fig60Na+MalsK7+3LrFkdHJ4JyoztO72kY0vn2NH/ef7UmccKOU7BQmMtoS71Yzf9REH1IRBSVUJ
Om0OAuBETnEbEuCRhDaGLlj5Lec7dj5tFpO8Wn0hTlyVaBVKZENwXi2TdDLtLcqT3aCwvW0MrEHK
barnB9LWVXNyEIGYZ2dVswNpQr/L6escptgFWtKOEtGhYkjxkjhVXh5NEDzvGn9yMgajDp7iXoTH
E0K+ar+ii/iK5rd5q24Nr2p/t4Vi9i+mHGt2P1vv/jmWhVP9dbEckFln1UAdFYTrnthtEf2IZeQH
z9TKzj4vtVW5OI1kV2ZBZVObtuqiDdKFQ2FIp3HBZpIotG/qxSzcvRz9ZYcIKyUx0B7SmQsEMmIt
FtScqfEQ2z7Eq5oEIlrAbOs//t/Nv2qfYX21veihn6Qsbs7kdUW+D7r88Nah+sQeBtztV2IPs2ky
Avg29v1o/YCN9Yf7fg8hfYApkW0iZ1Xosj01n0abDTrZsEy54KpoALIWdTxg0Tz/52LaGU/9HNb2
eYjC7W9ZjfGpCo55vCwe+0JCE6g5hag+S9iZdX1Ucln707GZaHodjrW1EL3UJU0IRTVOVb7FQ/vb
gsSfH4eqjObc92NzDkJrN8kuu8pKmi+XAfNyX55MUdeYR2xrSAMdRH/Qmfmvqhjrh0qGMKBR5bLZ
RnuN2OQ4FnOaGCV0ikvGHt/hbfnorTK0QeGJHG6Sstu84rLKsS8ePeuwv9yey+AhKLdRi918QvKG
H3Kf66dhGEJDK24g3sVI3yY7uh01D67ANXnbZ8iJv2Ub4vM6hip8m75kXBB0cMh3Poh2f3IbcUBH
Wfq48SA5TNLtflzmWRTP3YG08q1nYX/2uXTREOCrywox6+PBbeo2PEXQ3D8Ztsh1cwdO0TpB53x8
sxcRT3gBJ5TXkfE2oP619pPWPQQPjlQ/5lgN2QTz8zcobcOoQqbaxdr26lu1z8M7bzPEpSjcywrL
+1vV4njTWgQP7jAfv0zddCdyeZqH0A4DKiPQNMA+IDCsp+Y3WQ7jkHauMJiuhX6wEObN6TopDetX
Tt97DA2spuMaPvY4Q7khuDsda+hxJrZA5KG7jD/iOrCg07rjAxGjfjpgH6/0t+Md7Iu4zhvi1O8t
LetHp9vYjI/CAv0KFfEsrGJuiMK8XE/Kcbcz0pHlJ7oy62mvahh2lJj3GEtVnGNoG/4gjbJTHDOg
9fNuvUfVPr1KM+pPkqH1g4NZ5VmH+q7lQTozK6k3e1PcXXY4rWfE5+VdtE3TVVou6mqrZcYkgsrO
HbH9BpfAjTNXzQOqMFxgrnZoJ4nFD4TDI0kyOv66GHtEOdSdyutRCvvi7oO5hZzCCE56+U2WiGot
vpHf1VbLf0MXYGbRi/WuUQ294qnfH9pNr1cfEciD5zXTn9Z41hWwb7/yR7HZMFZXtyho44dy+1L0
zYXToSR0sHlOzMXdNk4ZJ1kE8OgMJWSYbXI4U1hIBNkCeEyjuYkbuElc9LhgyjUYX8kF0hsSsMhS
Catn/+K6CBzFbg25u9T7937rgVwBt6o4M9tUXeZKL6zF5KanU8PSt3l+nY1h73Kl2ohOaWKdyV0R
INxp2VFMDuQ1rWgAQ1XeZkshRZgK2aV263zObWhdKUko7opIhz+05XuAcpG4wYEsv0xjrYg27OZj
d0JYl3V3HyBY9qu1Hes9RpghK+IpyktCAu/G1aozq6HnG1qUMNDI1snC5PvlPnTOHssreZj6hEHq
M0Rfe1mOeLuwzHqfkRqX+/kQ8gXQEPTVm5m1SU9LrTHcOugW2+fIq60z2tgWa4IdnzQmTEIli+P3
4eA0azCDfwuWYfpV4qB5gRrH8LxDVI5Wt51pIVu4IXmMUB9PawaA5c6pGcLjg+cX0YqS0X8F/Fab
uZtd/jPtYOUQAeyscNaPDu8c5O1a2AtTqT3cZtMKJxWe77yVllAaat7u70zZjizSjXZvbGH23Qjh
yWVDJDAiZlgbgv8pWgdnFx+VmZa0VWtZJ3RoYZGOdiYI95iz1l0RAYGqmLfFWsfo5Lem+xYFPigs
EFzOPoRWLtzm5hlNGKgOQIF1NWPcX6QHB0gPHcYhzughYfJvMzx36+9gCOrv+DNmSI9wJ+zKb29j
WfWv8WwC+dL7uAiqauy/zwNdqUlsSAxJqsWPWHDwReOo61AUuUv7OLYeEi6EZedONM3d2hfA3lS9
azhAbe7q0bfvcWhPZwvupc+Zfdt3zVCI/g+XG2YMq4NhpGlLuKP3rZftzyEKFL7jZeUiXIOGZHqC
OiAmA89NnR1x9aUxEyLdanVhoHFtZ0wVWxaAKSAfWvuz3xjx6SLKe5zxkmRuNHDT8rUG3CI7K1AF
N5EyFbcpT5n+sBGZrQnUGP67gNqbq7A1YnI1s6FX1lCfdtQQ+NrhG8I7/JDei9yD6aU8DnNRTt9u
sMvViqpJOf+oge3vsKjb6Pl7C91h7LOAIcpS8V8Fslom5sv6lzoelaiuv7Y3UliW8B5ytxFY81kN
L0jUDeomtEVNwrAzFMmOKe3CKBjdVDUVOWAwcpJp9NKeoPpf+NogklGCLbk9q+W/Ag+m840og/hF
OwahRqnqtWuSwNvxAGJGWU9hvzjXfkKqg+VzPZmtxPNVqb5Y081ewjvVlSTDyVgO+s4hm4DRbHGG
8zJrh4RWezyeRcDQ3sbjtmVh0B3fiqAq0r4iG/TcEgnzs5TB/JehQlwMK9XpEJ2dY5+R7+4ROe+H
tzl/R4l7RaxRwb10QPntXlf+rKbNrZD3uP5D1Q9LTiIpMmPwHNEmHs49ALidSNK4tpw7FBc7OORi
/VxizHgAzGH7n9p7/9ovtfUJxOAPF4MD+h5zGUGlbV9fd1tNN1FaAyLPWKqH1tp4NijJeawMP1ss
mG15o4CkSEqt8DDNe5yAful/flDPOY4Dwb/JFu876e91AuUNL4d6940cquJmI155LL1xOAO3jfiR
lDktwAd+YpXbWOVEwMm3TSqWtaYDiqkaTz6aepC/htoanq04sC4iVMe7Qv2F/xMw6kiXeB0bvC4N
SGUQxCd3bbuX49i9E0XPAvBBxn8D/EkEGBz2lxibstqFJB3qOZf42Zui+qEtzP7xJYl5dGH2/wtD
f/veVUwf+KmOP5MzIxZfNnaHhAW2uwNCM6k3rfOdhf7/5ctkiO3F4qFIVWxvNz33mGkW9/hd2Z73
GiK1vhZe1D837rH+8iZv9zBvBK3ktIdqQOkLykrUVwsJwFI3Y4FwOAj9cC1Ovi62R5R8BO0R7TU0
qT83gNmIIwKUUWUk/4s2PLM5N415Kpe1GfKZwry3wOaaaPG3/tKrj7RIxxDRjzZerOazLhx4Jseg
Eo/BTv7ZKA1zf1q7429N2tZpXvw1eoo2B13RYnXrw1Tiu7ijvcf+mGdgqrwStkICuIxhc61KNCYS
ULhc2qyYGzQ4dUM82xnnddS/EbUSO/lsKnlDKWz9546A0Kd48FV1kiEMdtqidyxPmInEn7EqAnk2
CqdMUkXc3wTyuL390TpB4Jwnysfc1HR8CQRqbNsxBaj+BlzZerWKu9lsOlbpyDVAdpoRTmFSFr5d
PaCyM/ThxRN2KuCkZhN4fqrVsINikj75q+U14AHIbPRpWhZxtUKj3J89hHy6dIWzvXIJhsv7vkdl
dT2ku/svpIcdOmmVxZvLMufdh+b/8vK5ME9Iv6LuoS+sjsAyBulmfhSzajSFs4gxTiR1IAnXU+1H
mTWqzZInTwQqQ4TuUuQyhfY48r+W0qx2ZqrQ3n8gzv+iC9l0LSxHo4yINSEk5qEjA877GOCT4ne4
2VZyMnat+TZWILD1bQxmD03DoHYnt3vi7Mx5Pgz7LrRsK26kpbh7Crqj0EbGiPK3V720rEFtgPil
L2x/1Gkj/Hm6QaNFEW6TXkwlOrIQ9V0iymE67sc19obXY0J592QHNuLvFLvhMT17EXs7Kmch4nd7
sKcl0Zu/6gfQNvMpZIwYJMEns55kBc8ZJ1OBnI2BOhTBRrUS5hVCC5YpQ0whXwoEONiGKMP7GegI
fwYAofZS+LP6tWdG+Q5PqO74Cue3WLQFMILlY9YIhf9LwXf/LDGt3K3KR6Xv7EQ4yKEHVYphzH7x
ugCMTyTVsG1OT5Wz1Clt1m0iogkJyr4EuCkw8P0YvGVgT4y7m6nG6J1bIT7748LFVLfcvW40nw90
q+wIYOAZG7P/I+hsb8TXQMRXgpLBSZvpSxUD7NinXcSildVgJvQHyOEUdEjZ57npBLhp0fkZCiT3
ue1Kcb9Mm7xD2SZfkdL/ouK2xrbXzD8YG5vT7AZNbkpejdjvnTc7GpfnuG27d71uxctMcIBIURHb
t2AK8d/b87wVb+0XfJ4G1lZumTosbhp4S3lyVkPgwaHK9rsfF2r/2Is6HM8xdcaapBJOe2LBppJr
z3f8DZWmT/pDtKNvzrg1NgotpB6qcyU4iZnI62k8BY3mYt0K9IokGETA7P9HRvvd3Z0LLHz0wvfR
dPmhIyd+lE3kEcyxIOvP2i6q5J+KsI/iVJPcEjyiGepNSkPM1N/CQdfNya0Opc4C4pqTQYfWrcO9
gjYL6+rPYD3w+ipZf84uMrgc6YX3bBdKM18Gku8JYs+LfxCzBCvtIrAZT6pdeZV1TErPNSjCY7nC
3YE77NMwf+4I7esr1qrOwuCmKQRy8NPGxN00aBVDJHXd3RCM+6faww25BVIJHzxCRXbiTTauN2zH
U3vZ+oFjAYnF7D4fdNGsz0FUNst5Eq4J30PUbg/uYsY6N4YgkAvg0QZ5P6/tkiJtWfq8FKV75J1x
6/7VBVVg6UbghIECUYf83vbUgD+o4X/MnVlz3NiZbf+Ko95RjYMZN9qO6ESOSM6TJL4gKInCPM/4
9XdB5W5TsJK8nU837HBEWSUQBHCm79t7bazm6y6IWvbRei7EKkUEyCGHvUBxQUYsWyZTpim2iaki
OEOfDt1NJpvcZRwVUrYuvHzSt4WpdwUymrieVhjIFA43UWv8UJOUJYUlxnxqlaLeN0MYP1tUa/S5
TNcxaxv2QWZt0b0Vul+jxYAa696l2WGt+FLKNu4deaBxcVfrshJdVAQqyquxxSPkIIbo6psxoMMf
pqG4rzUMbGtczOOuwUJVIVDNrDl0Fk0LxS18Z5t8kFLTUQY/U5AQU/HYUqSRLKIbTCwenS/TCkY9
NkTXuFCKZ4PE6XDbFVrLVgjO3rDqATzQOfMrZpq6I0SBzUA3PWRT5D9Hcd0zPZoZdUYUQAYUHBEW
OM9x9gwXQZSYn8c+0HQnJlcgPLRg1DeRMmTShVbEcb1rZgLJDoVlUqyACfrDTlD6lF6Bc3eRU4d+
Netz7Mj/ljDYenJhOmVEfS6Ag75Iul2gXQXHk8V3o+2lDKW2icENtJ4WaN+7MCrTH01q0uGnsB8n
hxFwAVsUbwCOE1RJ0K1tpcoQ31lWhaNjCpLQP45BPUccA/AyWR3MTC/u7EwOtMDROD51bqL1vbnD
ydvWGJjyWt+pYW9We3AD2R2dFPuuIrT7oemLQdlUvJR0zXo8pJdSk7b9kZpJdJsRqvZp6owxcQhp
7sOtaqS9t00A1ezzQiuOYRZTf+XYT8MFBIVwB747J4hL6ylsKhwnGhvWbyHpwp6r5uwuvkQAgQyc
EZA10emN48tI3bYkp6OvXxB7g1DrWraYR72yPXNHwVn3NiVS1Us/FuHLgBnpXpVG7VPD3ocGOXIX
JiU9CDW3BaowrqqilUEgsdO17uke9OV95OUOYhDKTSnraGHZRw+2wMaKWtxtFraMYQNjDTU/8pLm
Lqd8u1WaSb4agRJc0kjUUYJIfgNTEKIR3DNKLY8IGCIEqrHvbWdRFfqvCOkO5zM9dNJWbw+RJ/R2
1fcKMiM5yZ79ZC5eTp3Vv1CGju6Ddkheh4Gep8MIQzHXsAlaM4Gle0o33pZkyzjDX+0VTy04sl1n
BsYx9QBIaLYiXdk+y05bUHve+aLvkdZKdOJSrnxlN5ap7JKpqa9quFRYNGvPvBgMVDORrdTRJvDY
XTqxHMcPdiuJz5mdqpBmlVYcOMlGHNb9aNj0BGjLa+r0Ov0nJP0sEZMUodqhwLbTPFVf25agn14Q
vgyCAxPKaipSgRkqbSSP9mwVUsYjWXwV18AJqtKU6ZpN40HHeAgEp9SmncfRYwX7tnspzaLHah83
dn9o7dHcVmw/t3oVZdfooQDxIHNJ3Dwib4UOX3+VpPG8U/CCqyyPPAQ1jfpoppKI3ShJ8Xa39Ciu
rKa0d2pkS+tKt29HWROuBoOH9pwX2y5n4eJ7Q8dkb0ZDbdxkpWfXlzQrH32OL5vIVPJ1OQ6wpWwp
YGaiYcawLqdb7kK/JG26O1C4rwGb9g2oMIQLoFhSF9+qxv400w81B73mOgEyg2kNFK4PmsBCB+yF
QfoqQQw+5kMZuxjOemcyiJM24tr/hnS0+WyFWYXuD5M+OIEapIhh8Xh1gHwr0VGUptVQ4Wklkye+
4Htvdgk0j02StDXnBfyi88lgbuD0bYXd00DlvPY0VecOZBSAeDc+QanQHUMtvqdKIa6aDLAeMwxG
46BLd5k96Q9tKNffSEGu6Gg09qEKY/U+R9sCwpdDpc9QEGhsLBMZhyWKnSpRFKMwQ1+e5IySrQZu
R2MF1WA8qvXQs+dg57ZijAmNcqGmNQgqs8qjKJhSXCrymOKrMQWXaEktN+3KgX8GkTg5eDmzp6EU
xcaD33IRFJr1UsR9/TUHU3QxGjOTxhhRQdFI3mPnEwi+aI+4tQEaxFQ0/0rrE+OOlbVbp4LKKigM
/Z5TinRhJH17UYogadYabz9zEQAK19BIgWPwgxTJsafOMoDWfsrQ1wtnYE0OL7QkKV7KqhL7IrB4
rDqago2vNdE+BVJ6jL22n63cTb/vCHs70A9u157fKF/ZHowPsqfQ6raGMq8oVfnlBturse37ET9m
FNl7hUgh/FBewpYLhPSXWi/R7JfYh1Y6SuIdVVOGoyebxbjROKz6eyuPywerEv0TiQg+krVMgoBX
oBYYFD5MZAq8QKQyxaqrO7Y/NWbhia3gHaRE/cISP3USvVKy55KYVGnXKsUqbeTsiq1cg+5MpxDg
TSjJk6Aq92NSZ5d6YHubRvOa4xDRWEfd67laKcmP5B9DThllCetCPrPgVnUpfy9Kjnd9ghdEGCK4
Y1GPrw0jKNe+YhRPctwmeyQKxiWN1Ho7KgNzQEGddxeVjb2mlha7TGy0a4wgJNMWqU23adLJgFrJ
rsNDXTe3gxirtJ+/yGLUP/V1K22lQYsuOTVhlhZtsjFV5Jd+bnXA2qAkfY+xfH+d5vl2NJX4mrOa
GNdWmA6Xos3xYrZTE20ARQi8LznnNEhaMDt7eP8hxFTtkCggqMatDaY/ArIQwuf+GkW5UlxELGoB
bqReL2vyUpDYJyugYeyYV5Vk6t6VHLBpo3pO+Et7h8gy1CI2xUVK3TOChAOFUQ1sK0XrCS0M7ROK
oPTG4Jyuw3HxgoaJNTWKqb6i7M35gqNLk8bXrMO4m1e5kaCxvKS9TkLldgIx4r+OKdDjrTWhdruT
kJjlr+8zU08hWRcw5sbvEeGYRN6ym7uykVSW+NnPu/SCZYyhRMR+GAgX2ej3WlTmykPauznv4guW
sVT+RK5Wiqu1xjOfKpXJD4jqJyjJ2gJerEp+jMUITzSNxAGdF/hYWYZVYU6a5VQy/tbzfoMFXh2Z
ixGC71RcSYpVB9/ELjNF9wHM+9RrXdDVYWikZj8WisuH+aWsBzer5A8o0icuvQztDmtNmEmSCRd7
Kna8XZ00Z6byLDO7JYEyKOYI4w7NyLF5Mla13BfnfTHLzG5f8qg7VbHi+nV7zVHzE9uOD4DXpx7J
Ap0+eiwgSCJ5lb2EUd6/l2LE9md9JsvEbqOX0ekoWFTy1PuqNeOzyTRz5rUXI5QODxoj1WxdCEIJ
66Q4hNKZ2RPqYoCqKpZYhY6DG+BnWKuhooL/saozX+ZikGJdsCJdBkPBdh6DWbxFeHZeaIC6GJdp
WQDFCPXChci8yj+r0fjB056n1N9Q0dXFmKzYvASchwvXQPciOQkaRKRLCKBC4L1n5qws07o1U8f0
klf8EBH/UIv0Gh/2+qwvcZnVPVCYYX+VFW5iW89xld9QRfpx3qUXUUV+qTZxasbERgOPlrUN/uLz
0n6WSd1D2VY088LRlQHRW8ONPsbngeWV+TW/iTEA+BfiUvdH1yfTcK2JOV2Fg915H/jPzJI3VzcL
IZdKLQ0Me0u9RqlSHlC7tme+ysXgDGp03bXV9q7Rd8da+Ds5j27Pe5WLkcmbnEpWyc7NlGZDfNOX
2mzOfOKLkWmpwBcbUXeuRxTmBpGTvjHLUTnziS+GJywySAMIp1wxRt5VNVBeIDIgPG/VXKZ2x4Az
Sl1FJ1zPHv2iNV49Tz/vzpeZ3ZGNhqSvoPXqAaoLW8o5qKVa/MG0dWJxE4uxWUlp4aXK1ED0NBvE
8NTzvECc90qXsd2WXQcxxNiUeBkTo4R/UWn5y1kf4jK2W/JrK+78qnSRsGBvSLC0lwKY2nlXn5/W
m/Gp+YMO/htqPBM4gA7Jf4yGqD9vCfqZq/Hm4iRpTooet4XrCTFbAU0OEjEYq/NufTFCLYGMZzLz
3PWzyQJS0l3REMnP29Uuk7sz+FORCLl1jDjxCirLVmAwPvPiiyHaJnWYth2LWygnD5B16INl7Ufx
vfrPhfg3C7Rs//pOsc/J6hjpPBj8yQ+KFO1yrX2igwutriBnESZQPovFzUNhTu6QV85YZ9OFbtnp
tIXl4T9hJo0PkU6ejenVNufMKnfmQyYt8vq7PqAuQj7XzrT/ykFmcOtVVBrgY6DkkfD1ViN60BaF
pz4quluOoPX77ps5gKXFObqiEGPd9JkdXycyylFUg8MVTpjQNQF5rYJAOiStdh9W9nVEQlXbd5+G
MRg2wxRToOSIPWX82MLMpP7ByrJ42xiyv0HSZG/jyp472sVtjLVnk/itQIsddAeBOFNHHgK3fjwO
g+lvp1xv60fCF/ZqUvX5Ckud9B38sknVRu9Qn0BC7gDSIKBSdwX6hgtcwDkFwAiIbxBe26XnXcMi
3ch+3X2JRgV3aWOsR8JhN3gpjsKqPk+0yg9am1xLWUfjJyilB7PKh5fBZmdgyMc0i6H4eIW5FxIw
JPysACGscKYsc4ICqjF0iF+lelgJNUP8g086wxylrSjvXIR+i1g2P4oiOVAwyO4Hy/N2ugR43MBC
cAU2DlvhiLyyg8aoKTedrt50lt5vOYCnGHbNAScdZnwn86Rmo0Z96xiRnXyKQiRtYSPtBPKcmxi4
GPy7KxqF2TrNo8cpSS2H3Vk2bqdC2sOKeSiksackhX2V/ebaphs5rmFb32g4oBwEuYCmqmHcw2wg
RiAOrAuImD0Kj/FCwueK71B3hO95jsXbLyVVN+EmGMPOg+q6N1SBwSMzt2jf6icqvEhBOrr55C1Q
KTZTw4YUlKAgdRTAZw5QGXlr9JJiOLia8QEaSnW0VNIBIAlpJXRreqaNWuuHohybC89urnI+xhkM
vLFsEIk7q2KXBcOo1520G/dtY1z0fvbYN+NOxFabbfIOY5lmG8ldjUriYtTlywgK6KaG1OwEpo1d
TIAt7WD8HnGWNU5Tyo8CNc5WhkDOhxbZqaNbaeyaE41wE0+DYeGy1vwdYQX0feu5p27xQIv2hx1b
4zo18cKbFP4OLXa0dalhTvUNKyVNZILJ3MqvkzbdNg2xUze2b9Yg5OsKrpMYLqAOjrC0M4awcWUp
KJhoeg2XI1lrcGjGcsKbSq8Oq2bTqa5PRshnrW1xoFaWfA8SxLjQ+xwTB9zg9FMPaYeHoPUOgVf2
eA846FKnpqQ8enlLyER+iFVDvgjB6X6uy1retop9U0pRsZ96OnNmsAYhdTBUNBX20G3ruc+PtVBs
Sr1atRq1Ywv9284KfdhEsCJgVfBNO7OtCv/RcBtDYdqmfeg2sXqEIffV9DvrSkQK5KymYmSPUzF9
nsIkAUkRhvqO2AXFyXvq1V0ZuKms0m9M6xG8B3hhEj5sxPuGbobTtuxC9UJXzMhfK+0gb2FlX+qh
rVhruO+IAiGhbVC0eNI6G4t5Z/UcBASKQJgh3D0y8lfhZRJNi7h8CkPkBqLOqk2A1/aim7ynJDRm
b97UpdcaZbetkuYu+gfGBuBju53rh7mGYhPDwgpmEdOMp+1xeLxgThVPtsQhDrsAibB0rsu1RHUZ
/SXSZf65k691ICOboR8lNBDFLCwzK0naWDiRHgOcahurrsy1FVdwiky/4l0EGBvHUM4u6jG5RtTk
XRKZcS0xhRcZ1VdVlRDGo18ix6UH78Z0IMC3fxFGsc/ias8HJl372KW2nhkAnKa5Yw1o5PIqRZmh
lxDMMFkynL1y+l5kiNLiWo3vEc8pKDl7/7OQ7P4+kjXjc5W10qWcozp1+rax7WeECe03CfBxBdEo
Kx+8qn1FNCgd4Q6iUx15laiLW9eXwAGOvNF12ZjTHZuKadukQTGtkV8jv6BD+a3TKs7TnUEem4T5
R05xX41a8kxTYiTStIsxLhbKxp6qch3YVQYtv7ppekyQcUOSn6o1PhqfauDNaLlhg2W3nynn+nu5
KcNPyDGa3O0krRudBvXjRdR3tumodvOlqtHgqkDc3S7tkTLGtTXSRDOalxbtiZPZzYQkRtMfbHUW
8jSYPz2aNmvQMrj54EPjvAH/I8C2ODVIrb3dFdZuinP/gqYVuG1RuXiwA3ztpXaDvCVdq7R6D5It
0+5Rio2qA/J2xtS/oeZLONSktX0PRkkNaGcPP2idG+ZRgthePpu01px4qPydXpig1OzqoQsS8Unm
laKpTHG6gQLJtUIvHuFmTe3aKqtcXVuRYn5OOpsuZynL1lWZTntY2ONe09FdDURv7MpowmAsafGL
HwdGuqaJkSH2U3+ANLHu8opudZOE31WZNimKRpF/bsdMPhaEqn/uZnVCibd6nTAhw/jIAzNasadJ
nCBsGyw3IcyRKBHdtdTiZW+9FDKY2VjqAaD+A+44cfBRamLxNYNHsyzGaylKtd3cYkKNrQ1iYysY
AIH/0eEDtHgdNd10o8kTBw9Vd5nQfHCVCfT/bVEnZkSCCIIax6SHXjqpnFQsWbmKDt4WNJzSIquP
KDlBhRGK1d72GE4f8qirLyyzyx4xqrWbRlf9JyTBBRsEvAjNlkSmcY/yYsjdWJDABAUx0En6qmmR
tkHGHBQl+aovODxLk4Z5RgukNaaBTeiV5BgYo7ruc+2yB1K8wq7OrNYnj1rt9cREeLcl+nmBcaxK
dgorKfs6OEFqy0+If/p6wvLRYyPmoOPLbkY/4s2lpnRe5KY8x8y92fg3OXJCMG2a2+RaGTuRUuq4
CmoUTB8cFU8Ut+XFYQ6bbwPgYVThxaC6XgGo4MkroIgAuSvAs8e+P+9kJy9qolEAWyBgl+OywrCL
bGvss5RfgYucdYqR9V8fFejDLo0KLG+1qkzjjWcMCUKoxhtS+7yqrrw44iV5bLcVnnY3C4lGOVY2
A8MtIl95Ou83WBRhYlhGKpJL1TX1WSxd2sekIOjjg09pfg6/O8wsTnk2+w018rvJ9VssSAdVQsAc
eDY4Q6VQwu68Y7C8KMmgGG9zXff5niwtfzKqbPiEzra6Pu8JLc57pqj4XA15dNuhRoZImmR/xACH
x++c6wt7ceArogCeESJPN64kMkFazlcBDb4iPusLEvZiONPjVdUOOyvVDSROARRD3HAJO4qzxoCw
F6MZjF/vaz19BxrBJrItFfS9NObors57PosxHABeAE1qDa48gWEr+7C5sDvf/mAumsfRv3+hwl6M
YARjFUpI+oNqCuveSUsTunPIkfDMu1+MX3KvPcAW1eA2CGtD2Mh+vg4Dc8zPvP5i/Pqm1EwIlWRX
QJznpIDvMeYlpx/lC596PosRrJHd46ELntxERtOfWjWSItI5+7MKtcJeDN0aRKYs0rx3UaqKG6WP
c2+NJNO0zhxcy8Gb4PtqFXhQeuK1LxkgC+IYdfnurE/TWgxdq68Lta2D3sUMi8wuD7lvy0qb87qz
wloMXUVRKzvteTpEVtg5gCQh34H9HF7Pu/3FyE1KVauwFw1ukvbJGlkP55yWn9mc921ai5Hb6UZT
aLXau95k+fdRp7bjJo5jPf1r3v+Pb8P/8V/zm7+Gaf2P/+Sfv+XFWOG9bRb/+I+HPOW//zn/nf/5
d379G//YveZXL+lrvfyXfvk7XPefP3f90rz88g+bDBnheNu+VuPda90mzc/rc4fzv/n/+od/e/15
lYexeP37H9/yNmvmq/lhnv3xzz86fP/7H2IucP/H2+v/8w/nX+Dvf8DDe3lN/u0vvL7Uzd//UPU/
DehPtq0ZFv+DAvuPv/WvP/9E+xMAhGZbssCHDyeXwUwCURPwl9Q/FZAHiqyrioJUxOCP6ryd/0ix
/9RAGlqWyl1BATKtP/77xn55Nf96VX/L2vQmD7Om5jf5OaP+a6Y1FYNNNbSJ+VLcCsiqX/dMcLTr
0DQb8nAH+KFrPE/TZ0jk1a2Fke8ze3dP3apeV7+Oplo8ZYo0JjBdlN68NQOUQ46aI/7ZUNIYAMEh
X9iWgYQEEvuvTsqSDeEPJtxDB3EbHC56ywKzbZQhD6p2bOz9bE2xBBScTsIVJ2W1qZWNlyPl2KYS
6DHsNmPbrwmEG+QL2FZoJP0Sjt16iDFTbeFEJ0fQrjXRDxEMzgx/6F5PoWatey2FptN5Y+ltKikv
X/n0a47U6VBkx0bToA+liDPtndSAHlnjidPye0X1FJ+gxaBINoCEmkvAX15+oG6biT16HHJRVbUl
+M4PKTVAPRQWNSniTRES+jJ1IFAYot2rEpPmYWgjMNYk8JZfB6NNAOling1WnLsEUjrfyuR1pyeG
GxtdEx5gRMWlw0nMA8ALEwKwb2q16Uakeqyu6Jx3t4RqeIGDg6vfoUbJKQzismkdIMF1OAPnEmSK
iPEu0QtlTyhCzRQAjD0+y3jRSb9TYQoQ80Kyo2Kl+gVuxz7b2nKv5pee2r5EUOB6SB1gJ1YDhhIs
AZpFncmIQhsttAwcHZ+EGuO9IIYtvG0yJfluS1QMUsgXcDyLyNvPUCyMEmpoXeRUU6ONBmWgA2XQ
FOifRs86chrNjBV8YgRvoMXtao2vCB27FKL4AwUBbgK8WJdOa6Xnu3MUs+L3EnI1jrNNgy0Z9X04
rwBm7dcpt/LCwVipTGTj+Pl3wJlQJpoxlp7BgJSEvJv5uDMZdGjgTCu+TG2VwGaVjMJvdhPUFJbq
VqYqYJOmggtHtz4XnVa4PaQ4UA0jMIpVZEZZdtP6RXRVR3LPlwnkxnNUKaL9gnwf9tWo0QRoBsTw
GnBdqk8t3hCk86rdIc82wQbsMSMDkU3yUtUvBRGN/ZEcMpvAISCxY/Y5lsvWIt9QLT0XqMiE4FzP
bHlXgDs3dlnc4xiIiK+G5SYAUjupPw1uh340uoswG9PxIJCeip7UBGyN5SwJ9oqSQ8MC66VlEVXx
WI2cCqvUwNgxSVuJqMndpWRppvs+U0iNdNpJKeZiC3HG32tSotfMnfo+LJXsRe/LHDp0Q07W2ijo
mZHDLMqHnI/gKguHkNSOkMSJAKLrjmO5vZ1KjK92Z6cfbPt/PbrM0xU4QINtLTJIocjaYrpKqW9B
fCIPIrdrQhqxfqxqoI2wNTzx1ynpf7WOXYbfqrzOfzTLVeqXhe26eM3um+r1tbl8KZb/5v+P69l8
bj29nu3zzP/bcf6f+/9i6/XXEvlzHZz/3l/LmhDan5qGX1vTScr4a/H6a1kTQv3TYpuoWXPVx4KN
8z/LmqL8ia1MpqAvG6qCqvnNsqb8KXRhUCa2WRTnv/e/WdZ+/Upm64bJf+zl8UHGDN6j0ZaPPv2D
eHLtLHEU6a/9zS/bm7dr5qmL8yzeFmK6sU6zUunlY09yuNHWT0XoH2C1b948638u0W8vP1/mXwvy
v+59cXTozGYkT6WWjzaIs1JCDRyu3r/yvD/93ZV56m9v3JKLCDxwKx9LskcTjCsdmtkIrhHdC0VH
id+9vv+DTv0Ki+NDRv6V4k38oMqCLHNB+u8Hv8GpR78Y9XmrTEqoYMpvFSK4FKJNSJDPremc3jq7
oMXBIVStTupBvhyhkRjFo1m8vP885p3c75788sQgRWR/YRsVR6FNW031XZsg+Q7WZ2/m0P+76xa+
/hz4ju9/Dy3kxmRHZTUAn/TiYrD1a18QOpdYR4v0gSigHSy7BgwAujnFB/WI+XTxm4/DWpw68kK3
ADXK8nHQo88E+a6ogKyn+Af1ahfSxO79J3Hiy1iePeCxiIa9JGlm2bOKHn2IPhg1J74Ma/7/31RH
/Uyq6qRmxJvy0xjHZMBuU+vy/Zs+MW6sxYD3cU3SDuem01bdUGo2WSMj2PWw4Ctl7+Uf/Armqa9k
MfJ99p9o0Sf5qKuvxlAfyyR0pBqnIdYzyNhw5iQLr5UJsgvHjKxvfdE+pnHGrns2HNebfsTXQ15m
Rde6zYotm7JrQrrXODzWgY6L25c2oZZdkoZNJA2R4V5f7QfZdmDRkX6BswBOzoQ0v/JtR+2ATVRP
w/ipaJttMOhHr7iEwb2SALPoXXA1ytn1zJG16BPlSuLE7XAFOow70VeU+/Nc2SYlLky/2Zjs8pl4
1qFiHJBOOnXcX0ntM3lpsFu+g2JcdSGOh8pYeeb3YYowW0fOLG2xtLtoUukuV7fvv8tT38liDsz6
SA+sKZKPY3ZfVs9adCEIIHn/2sr8on43hhbzXhR1VdomjCFjRhGhysDtCMZ69lzX0X4YD2NDXp92
Q6KR0yrwv6FjqqO17sPgWAxYmlVIVIn0oFYYP5rWje0MDEuQrsnFdca2++BDm6ez393mYhYlYgmD
VMX33HXFplc+x5yBqvFZEEeTo7CYhT+k5Lz/TPT5d//NDzMXcyrDkkAbqZGPquV9GiP4BdaNUVeO
RwTqZMN6SV7JnGBo6deN0SAkkMXap5UGYwRjDUk4DVGArfzJTxJ0LPQlfD74SujHwpixJhWO+oKA
uNRRbG0+1kAWwtUXubaKK1T7ovNtBa10IWrF0YsfgotUZABgb1oRv7Kid+Rk2MoQKzgNzDxfvqc7
nM8noQDkwIMVv+ZQbkAanlP5IvRrUTuCRNXCXuXZK8BqI7xU5Aa+/6R/yj9/96SXMzghW2BbBK8V
8UdAkF9LuIqMImVOdhObQcJzVrHu424Wz9YI6Cx2RixbSjs6UF+IiP80IHAZhc7yIvC53JL647QC
DrbCnv79uzyxAJiL4pORR2ppGvZ4pKazx1d1GUnf3r/yiQXMXKwANtmZHr12lhYIara6kQCOqd/T
ci+IO3//R5yYPMzFQlAQskeWA4tMI7FiP3X9iyq9vn/pU89lnlLerF/o9ru4xqV0tO1V2e1H/YMF
99RTWcx3RQKIrRBc12Aa8dp2JZA+ldXBaoK9Vt2/f/Onnsti3jOSDCMo5+cjUfS5cRWV34zog/Pe
qeeymKtyoyf5zSf+NKgIh0XvtH7/luey2+/mJWMxL5V2aZky8YLHQgTUDKodsqINdmgS2GAjRNbB
DBEd4GSvHsPoUAvye3LtoW+atVn4TijVa0HujRSC/pmpAV24tWsdS83Mcqu2PtWybip3UkrIWyxW
QWUcwvamDofbzrxSKP/U6UutZRBiDyAqiqY4hP7GlrcEdWh+9MGe7sTDMxaTjdSZQ0peFJuiiuZ2
ua1s6cwrL+Yao8BmFobpfEi5i8YLFYvI++/lxPdqLOYHEDNJqgljOqYU6fo+3spdgOjndvAsQNzy
R2//xMtfzBVlM00SCfRMlQEgnEOlfTAQTt39/CLejOI2DclMQA56jENlNfkXU/RpGn+MfkvIlfjg
CZ16qYuZAmgqkYiRNx0T/1srjh65le8/+lMXXk4VUVX0CtbQ4wzXRDVYfHDDJ2YHYzE79EMgTNNT
piNkh60hSMfLgmvJ/2BOPnXXiwlC1cmTUUMeB9gsashbYkk+eB4n7ltfzBB+LHs5RevpmHv3dS2t
NI9dOLLW95/2iU9FX4xNWdZ82jwVm30bO3T8MBDRqFG+Zc1W+u/v/4xTv8FilJJOlbbmMP+Mat9o
j2aMDJJYwfcvfuLB64uRGuZJ1ZJqyePJKN1uwF6dd93F2AzQbjRWynXblwSg1kfbo1O3O///b4Zm
0VgSHDt9OvbyPgBjOa3Pu93FcBxseDtVwu3OEdk9QBTjg5Xv1MtTfr1hSSkKvZ0v7PvXnXwrOIOp
5+hvNPvnXv3Ns0haskU6crGOWQH6ch3kd+c9i8VYBJQWoQjjlm3ONdNe1z8YiSfenbYciekExL6Y
7zfYmXd5uznrdrXFEFRsziEl+mBm68tQdbppd951F8MuLtkkVrS4jql/O6jPZf963nUXI66Ji9Az
bCYkYlaH+DLASnDehRdDTh76Ukty5lBrIJZuHcRnPojFmAO5N3lJp01HzbhXpvvmowPs/CB/c9LR
FmMuCMErmw0PIipujbi5bWvAoT19ico6oGs/86ksBqDfBB76YH5KgEt/lNx88M+b4n7uSd+Mv6KD
Cwf3Wj6iN23GwzCctxb+W1MkCGP+q/JBJ3sSMqOz1Dh0nRfjr5WKCDgb1x05NLREyJ23i1x6utVJ
YE2ImS/61M20rXfmoWFp5+6bVLRTaQ9wytfYO4CtvD9O5t/3N9+duhiAVpDlVpnzHCb7pa9+YEPZ
EavjqF69RuOr+TgOmpv3f9SJKW9p7Y5FJbyuMifOyZSS2geRfX3/wieWFXUxJtOyL0z0H9NRLghY
lOWdMrIM6Nv3r37qthcjM0ZKC5qJvd6AW0QkmhM8n3fhxWCMVHSumcmj76qNYe699swbXmxO6UET
zTpYbE5NazUp1+G5N7xYC0dVIa+r4cJacaOmh7b9QLt54gkvTdyV2qaRGfD+suCYtLRax+iDr/vE
l7H0cMPdr1V7nj1sQnhNDratcpORqPX+C/zpOP3N4FEWq6JsKr1PQsx0FNEzwNGbwEZ3PuN7sxUK
l42tP+bglIgkcwDcrkaTKAdxl4gdThVVKhwxyvsw9D+6m/k1/O5uFkM5bMNcUivuBqAcCot4BXx5
NQCuaIjXYmQ0Uei05h3JyefN+UtLeJeHM945GY9eEtyURX5dfTDpn3ptiwE9kEKGTIXfhJDgiJjW
3LsOALS+/9ZOXXwxnpua1lU7f20N3McygTIj34cQwN+/unKiCPOzX/ZmIUzAYlc1QXlHpaKW0g2Q
fvxtZrToVZ8JKF9LGC18RXKVsT0aQlmlerQuCGbtQW6Bt13pirIlc/Uqz6R1EhGYbspuA57v/ds7
NdQWc8NkiBooHkM4kOEzRYfhPHmoZiuLyWEA1ZOwWWHWGR2RH7DivX/HJ17X0kmukSaPhZTrhvD6
wH5rUMOJlPzgefwcqr8ZNEszOfakMTPmOa2vCfaDu0eekgx9Lp4Rz8q0GyL1hx19kjt7E3VfM/NB
U3YkiBC5bqyz8nvSa0eYm2PxSZvSTV3HayONd4VikOdCFGWiHor6SZfu3n8W80j+3c0u5ptKjmq7
7tPxWJDpGIe3NUymVJCIJdQPBseJ72NpUKfdQ3aMKo/HXCOyIvkxNufN8Ut7eqLrBQC0bDwSrTZy
MDnzaC0WU8WEI4bcSqp2gOgdKY1Wo1Gdt9X/N1t6UgxiiHjasMr12Mm6D97iqWes8HbfzBCq0KcK
0DMTkGnQWewdKzmzkLa0o5eYboUGK+po0PTELPnp/e/u1B0vxrbd4S4mhn48En+g3PhnUW0QPS32
4BI93xHn1HgkKVW/OvuyizMwmbsNBktvOHYPU9h9LZL62/uP4cRUtHQT4W3zmwqCGxu2fSR9Gaxw
46nJeQeHpYGI0L5QD/phPJJPS8+wOm+TufQNdSNbY1IDsLOHkPVW5Zl3uxh2g9f4vD4uix32LhrO
m31k9deRQdZmWFQaH0QW3ECKfQZH+VGTTj+xO5IXo64y1H+OOg/9qei+2CzNOg7B3Nsa00GaRiS8
/q0cEVJX6ShZNSIW7E1gvdZe5jR5sYm9e0kqtnl+tK1bPlxnpMGhPMTVJ8LO+JehLcNOGvOMtN3y
MEAlzaJv/f/l7DyWI0eSLfpFMIMWW4hEJlNSiw2MxSpCa42vfydrNtX5KMy4mLZpmxpUJBDh4eFx
/Z5G2Gi0O5rBWutvOhxozDXovyDBIpNKo5dJtE82qjPXCtaX3pkSuSwi1skNVuGSI0T3jfj09ez9
ZBFf9i51mpE3WPfPW5BBLcTBxv36uX/j4Qe7kngRHQwrjus5FKdtiK5GN27DKHRSSaQF+ykQrsX4
d5b9EfLbenzUhhfA9z+aLAjQ/ztZoknsggKy/dYUvKJYq/NPLJRQ+l2EjzQeYdhZAhWH16GEGv+j
3cS8bF4yrAn/Xe382HcsN/rveqI+TglM6yLpZ8eT5uz8VYPkUSeZy5YbXX8Lxp9d7nOY+e9bVvBh
1E14YNwYPCi6HavflILPKcv/nzR4Jvz3uTrkYjwXlomrbVwFzq33iCfU5EaD+51/l4x/POVN6yKe
WFmnkIFTBJQGP8Tiv/pmyn+8ESAG/e/gcQduh0Y9f8vc10XRTgrLUcPvLpc+G/VFjp7OaOP1lFGX
CDjKzVhtvl6of73oPnrnFws1yCo0ZYAW+ZY7yL/XMmZeo+oGmLxG9xFirEUdXXHQVlmZnGIc3AXp
IFkCVvhQC9t6Dc11ranzVcHFJYg872wUK5bGtSRoNCtySqmgHPzpq3UT34lS5BYS/fpcAGFz7mag
577+GdLfveuD33GpaVQHaTBlhVN93up4qI9eX6muyZ3zWP/GytopqS+FIb0dNebuounBhLGXKXLT
aTNkgI16YzOR7bfNYahg0maFa6o93hEZZgrrBMaHLC6IeXA/gImgIN2q5GKnF7tJU+F7ELDTzLOk
+0n9raD0T9InoxJuVWlYaXJ+LNNfYvdgYLHbTkBDQs3WBX2l4PNQDDGU07czoC8SULToq648RdFj
lqww4tpLw+JOWHua2qYQz1D06yFjkB2ufEAhGk2yTfMeizu3mV4xTwYM9JwVMt0LkEsaQGVy42A1
bk9GS2cYkKH8HhiNUcqwZQ1fo7cB2rw7gj0Qsd8xUdmrXipqB918MJVdWlr2DMzWmi1gmbChTDrM
xZOZ6M6kC14jS3aZv4u65kXJC+51p1bpHfiI38TcTxbUpZh0iXQprs/HUrPdJc3VlKyF6Rul48cF
TvNSBIq4tob9TqAZUhWh1W+oMU7RSXYRJauB+T7r9dVofueT9Uk4vhSDBgpsmTGYJ1yVT1p716R7
VW/tbvjmx3z2+ItobMIBWMACEe3jic7d2Kvml9aKHR2D3a9X1ydx+VIY2vYD7sbneC8WW7UAkWnS
InSF+ExPv/kNn4Q38yIoy0Dv6XgjvJHoKv0q+5GFIE1kF0FZymJovhXPTbXVFK3y7pt489l4L8Lx
qMi9pujUi3T6nkQHgtbXb/qzb3kRjQscO6SiCect5SjXaArEp7nTqqf+7Njy9V/xydy/FCrS5T2o
2FNR3KgfsvpFFQ5NOoLtaqmS41Yzn+Wa34XlT17TpQqw1NMeNgwH/KkrHLk3fWQ611//jM8efZ6r
/xyY+7kuCzVq5y1GJ2G8Tb67q/lkrl8K96QUDBlI2YkLiXYvjfOmLGOn7iXeToYdsup+PXzlPAM/
2K8uZXx6GXcDZouUM5VdIaDyV0Ca1c4inhZw5nNW+pX1q5tPAkpkM14rOMmILZZHMKfrBeQrJKl5
FTQS/kK1OwqxT3+YM1XLXVXfF2rnLzG8g+JPCg3DTOk2a1awc03dXH09/k9qZOalRhAaQ4HJASur
6J6yM6p3AuTcc0LJB6+IfiXYaE86DW6UaOvqugqOmX5tmL+aqsGApXaSHM3mArgxrbcLVQnBstwh
WXU0fLXRtZQ+5Gfvqu8i8CdbiXERXqZJAKIECm2rpu7YuQNMhR+VsOBS/HcaYtQVlrV2lgIAHk6c
4Tubv7/VmY/mx0WEQflkZsZIQaiq7kpzZ/4uAaAxExwcpyqQRemGRs2vv+Vnb+ci6MRaGCF7ZyoG
2dXQQ76A7Ucr6tcPVz9ZUJcCxEESMKI3+SGiINl684phWDy/Z8quyu6ycmP1UOmuO/zfLeOtDW/L
asTKAffoVa6Ndg23AvcIR6tBg6l7KntrM6tvxb4HQU993IDcWVV2YN4AKnuImlWWAXpp9VUuwwKm
7UewvLxKffYqTLTH3pOZe7I1uqp8FSUPsXFdhH5n+EL1nTj+k7h0qUUEDjRhZCgyIURAGQJSrZ8F
PP0i4AXgSJpR4D3mlgNuuxnuvvlAHweiSyWiGUmJ0J/TrLD51U+9S9Ppd5/+kydfJCZBR19cVJ9D
nPlWlCdhfP56xNInEnAwqherrhOjfrE44DZclshNaYfNTTq+5NKxAc5lz+FLyI0AkKVrzW56zTXU
q6x6kMIXpQbcBcWwptgBiNFX5dgJ53fQ6WCanrKxdugaQKb2LI2lm2VwI/wkLGwVfzZoWo7cad5g
AC8PJdA/NJZM85/gjGjeAjgW8xup2mv5tir24rLPAKbNf7pmXakrSXjW09t4OQltG68ySKAi6nNR
mPemFN4YjUmsbqTHVE053101+vM8HrHgdzXzpWt2je6Gw2OR1TGus5a3VC2E1neju1HhCXfRfqGr
NlI5oKgo3sEVK4arqJYdKe0+6kSkcHfGfBdX+Fvc1ePN0vduH57E4nYBRRNswMykBQi0XVUfZ1hD
6lZXrpbYdKMldI1om9T02o7HVAYR1Nyn6rZSfrdQX3UJ8Evgx8ngmu3vrBs9UTWOZt0+zjQ9RToM
7cFphWuGrva/v/7yny2uizg+hAp9ucDptzSWJN0h/pHnlGqe7Qf+TSZUrCDzcuK5o0wzyn75Lpn4
e6f8QRS/1IRi0Y5/VjTxYDGA3pTZQm+5UXAd5gKk5/tMcpX0KXl8DlbashOMZ0F7C9LFXsyNZT7q
8R9tym+qJrvWQI4O6Rp0uoR3nsbptIR+q/xMGGVemiJASB6rWEKFEeCrrxlbMfxmqZ7rYx/8/ktt
ab3ECuQrfv8CT5DtPKr9YbpXaOUWXcB5Pws0lxrTuFbSvmk7QmPN/blL6P/RdNMuQq6pF4VqVGel
QLpLDDf7zjHqk7ozLhT/nW9pphf/E9gMdKeCiIIP/RoNeDvKcJZSt5cgLL4pxls9X1UxtzZtj13b
VY5vaoOH4kS/bNs7uBLY8QBPafnVzAdKGplJJ34t0tXkqsVBaA+KTgeR18lYEQaZF8vvAN7WBegm
s9r0RXGomsDOpKt0EpzAXFZhPEDAum+bYwYXp98b4VFTDpq2sjTth1/qYkuwdGGW8oB0qa5vUmln
UMD42ae62BGSYcLsK2QGS7Knv/XxN2nuJwFHuwg4AFEVIT+nd6LQ2JH+FFC5+tmAL0LObGaVAC+W
y5I3AbDxZDTfiF4/yeYuRa9FP+EGBHVq25qYfpKERPrdAA3x62H/tTz/aEVfJItRESlipKkUM+De
N5GxVUeaqTJRpirVrULlj8kFJvjFFiCeYudpRsIt5nZcJ4euktmacaoo4j+WIP4sA78UzS5nvxWa
HOZtrne/lcdIUX+22VzKZsMxSKGWjgvKdduAbPfdYeSTOfU3Uf7n5BqaclwpDc/tOZBFbvTn6y/z
2WMvYkqMq+kMgXvZyvojhlw/FCWb6sWSLZVcr4WS4eJrOpmr/tu7j/OM+WAmqecf8s97GMSkr6Ke
AXeAcg1jsS393swx2i52qTHY4fBezByNOzepBUeNrilkOolK5+h0U5hvUaLR1jvT7ysfy4QulOyp
mofbkTZKmFEuu0yQ09En+QBdbbEr1y2it+FpkQ9LeQprP8vWveRD8nOU7ji2T0r4IziQal6qdhMZ
e9caGOBWfVGqq3r8WSg6e0n8+7raGdJGvPC6BCBZgy+236yfT85nlyLdaFASqZMU7vHV4wgaxE5L
Knz4xwCGjkgvf7iaLuJGOCpzTzMeYQlM+WB0q9a4+9HEv1TtlrjYiJVxXk/Tum9drH9+9tyLOz+h
DEL8dniuJO76p/G7fodP3velaHdSFOxhjQF1e3On09tblNyR3vehV7a3Pxv4RSRQoLfhat9T3e7y
fd9yuu2/Sec+2Vsu1bpQ/DDXkhm7rjzXBcZKyq4xrW+2lk8C2KViV9Gw0m3PD8dPvZ9XrfjNcz8b
9MUeLldqiOkyOaiWPOvWe8Z1Cn7i3s/e9cWqjINSm3AHI6GhGzuAlPrNoD97GRflH0MkbzZKVA/d
Sp3WReX/bLgXq3Cy5gyYJsM1gtdQ2qnhN3c1nwz3Uq27CA30BLkn5sHQEr2+/tl4L7W65gIaoBNT
gp7kyq2tZd+IST8b73lx/rP3zIAnW8VIuDPxg9Nw/6OXe8lZinutERedhw67xvvO8OOzkZ5n9T8j
HS3VWjL1fyOlcPn1SP/e3Hyw916ilTBM4wwgTdN2BI6bpCYKk1z/NUo9dt0thowtZIdtp0urJFOc
FBOaOOf2swi5RTxVmCHZLU7dJSeM5FpArFYU+7p4yKunTA1x1wrdWIMpH45viOW8GpMII8N6AX95
rWsXqF8ylpUwR+N7Mz4ldJw0G204KDIllCPm6n4P2dVoHrOh3uQKFyzJMwoRwO+LskkjIB6pDrlV
pDXGmUTcXsNqE6T5ZijbqwgPSW2aK6jHh1EurszO74KbaaKgso3CdZvJvtziqSZNMlJXLXQpvQMZ
j0/LWG5jwZv1cS2zo4BfHm01XzZWOW4sq/DVUPJN+paL0bqzYl2zqyjU16WS/Wyz+Wu18c9nlvDd
zZORz6yswvv519ef+bO5cxGcStESlcgCbjCtwv38syuqvxrnf0aqtpVV90M0b43FclVqbwu2xJkA
WuW7vrLzIvxocl4EKa0LlHqskZArgb4qsGsRtcnNyEri9i6bn370bi4lxDHyNxUDyHmbber9D28D
LoXDqRToOJcTtWlIv6/5T/izLf3vaeyfly60oqar1Au3idp5uXJTIQL/+j18sjteinvrfmwmkU7J
bdds+knlsgb5cPKdlPqTGXip8EWHJE9Sz7iLFvHArUi3zM+Gff4L/3khsrHMUTiFtMYZL7WwXJtZ
b2PO8yMqpGpeynzzoG7HAh/mbb0c2/nwLb3J+nhqSxcrEmPqKRUCbi0DM3Aq1DQUrzHVT/DmTx1B
FN1Gjr3muz7VT1R45qX0N+zLRR9a7l+VyF8qy+3Kl4mKAHAef8xaX80HcDSwthtQcibV4/6UBu7X
H+izL3+xiBW9HMc2JvakN5SWv9m3/nagfRAaLtXBTYIYxqoIPoUZbiPACGlp96Z2LKj8BVkM7rxZ
FzhFV8T4OS89URSoqEGFR99RFP5smmjjn3mCMxZ+aj7k4nEBoRDSVzk8JGa/CVHPByidAmn4NQ6v
aXubtmtx2fT1sJrwV26s34LxnQXeX0H6Rz/n4oiR5MpcKFqzbBWJM+mVirK1rHJvxKpJ7Istehc1
3czpEZV13kpOK13H8s3X3+eTIHupW04ijdbMhKw4j/Z9eGZjb1r5MbO2o/nD+59L9fKsmXrHPEB8
8QBm5WfH4EvtctMkbZYp5rTNUr6l4Q0geb5+I5/M2LP3478hpQyBPgUjwzVTNyjtSv3muZ9E2EsB
cy2SaE4GBTms41v5ScchvRN/qAu8VDBbYR9XhUKCXGm/e/l2zu++fhmfDfri/NFWqZh02UKD47wa
TMlTe4A7ofv1wz970xexoQXVCNmL4L1gJZC4sfpNavLxoPHW/O8XbPK5qQaJNx0NPsUwO89X50LG
14P+uyP+/8VqXGqAmzhrOjwMOepNsOcVye0Ki8POQxORAxWD0/SAwqTQzXPZ7c13QX+qaD1J28BX
h+FaVb+zGvv47RmXouHEDKUu0TlrieaTUD7kPysbGJeq4ViMJStEcLiVq4fWPCrfgVZx8pY/3PZw
2/3vh1FHVGNZWbC0NHBbvSOXv/RxF4pPZvs2oi7MlXU4HNPKcgrjdYhCZCNXqKDwBG0c7PjtYVhH
4c6sJrzKHkfj0dSvRumJncAWc8E3pdJtBXoZsVuzxJPU7gxlo/B/6U9FgKJec3ql8Zey9wW0E6W+
xt913WKG1kWwsaKrTL+Z1OCqsqqt1LwZ1oC3M47eimQHE14r6p9SazeycSc05qHsUFGqB0rsnqmZ
/iRWvhzjAlHG7lDON8sku2l11QWnUSooPepuUAQuZr1OI6wDg6OVXtH/bdq9UuxLq3bDsfW4cnZo
lXeb5CanMJEvlTPhXjaE401UiStNeCiqP5UhnQmMK83yR1hRmZl5cnBbhFdBJm+DMV5NymlZdgib
naKGoNjahrAHcDmokHxGxengGQk7GQ5jKa3VJFw1as7bHLGgLr06+COOr+Nk4j+O5lNK3itekT70
DuQUTxAPVr4Wx8Rr6nKdSiENVbA8KtjQwyxupqX1ZxFLQ+HPmE+nmWymLt5r8Srt2rVivoxn5W1c
UsJdadylJfJjXm2t8U8McSp+kMvEEfOKQmPkzsJhMge/TbSHNrhJ0fA3TX4D2Cqa2RgtrrLDcYUf
gjumuqv172NZ4dlc0bMo+6J2spLejpVDneGuzXZvj/NKCq1VFoquBvVRYZcXggYOJYS9+S1N9mol
+bKpOBXdD9JUuWa8uKpxS9WMipENCcUP5s7p48yxuKeT5W3TpHDa/hh1fFAX7LPo5hyVw4IDogl5
CZmLrViv2eSjP3bHRveXSLINTM1JUNEztfD3LE/1EvVWk0+tdRdOGMXD5ToN82riX7vzf9eEs52k
U9c4S95X6YF/FvxzuLP83lvqFTenjeU5KUQ86ub52FE791u5sWXO2cNwGFBSRdzf6Ye82dbyUzfX
6MJIcIp3U35u0zelfYEdOATPc/As9e8Z/5sh+SnWd7GRO1km7PExT7J9sLwE8jrR0AnnTjicpuxY
ZQc523BMdQReqGRBVJMQurjBuM/zPSi5UbyxYtHW6WSphUOAliKJ4FzOR+o4q1Co17UZum3+NCQF
eRudUmTtzUuebIq+2QfZjFHhtBLlYtUBNp1oeokEa20W0zpXj2itnE44aMN+1HGh77wRHJeUv5ra
XTGXrtFm7tz0dxPWZTI1CVzy9pw/vE465iEDbq+aRXDy9HEpN1o3ATbe9hjh62Ftx9pVUwy2yiQV
UsueiDqCFNjW+WK2XskEIoNev8SwWzVFks0rHxNYFdBNU9zfaVhwTLl1a9OHzmzHrKko6/dWfNLU
oyGesLV3BhdBOndiUh/hnfBqNNeSPO1CVb6ZMlQoimoL6UNCXXVBq1dwt0uSYBa3aRevrUZwsY/w
MEgtBO6HEThl/U1e/W6m9KSb2tWZ9BUoia8oN4GZ27B17FLAJIQLkqlVUJqPtpxrbIa9a413ljXb
VatCjX7WYdylM/rzKnS7cLrPKKb0ZeMm0i2+vLamjnZj3fctKj7WnhmqrhVNjmEeUt6Alb/GGsKb
2nCSKl9zx+8IOH30NDMr2g5Ggls296qEsrSN11O20eg7NwaXfgOkgjAilQdLvw3khz5uDjLWkyH9
jkA0HVmpVkjrvap9CQfqLkX71IjTLwlNqmEJ+6llEyiW7Oyd6ZR6bkP5W4MCcEKl2zRUIoaUHgSx
ei6RwGdTbYuIJPpMcyvz7N0E1K+9m+vCtvpgNc2922D7bhTaKpk3bdZtq2wF76wTKBHjQj/dLgNt
qYlX9NusfRrVY18/6DIN/NdC8UgJVaiuNA4S/InJgk0rvBTR9cgMqgOLssjZMja3EyT1qXKUmDFy
fxuW3MnL4Uof/KjxzPKYjBSqHpL4FjaPHRUdV/VXgWxtuRyD9pe4evoyldUVwdqi50xQIip0ItI2
yavEm0GS/YSdb1DuFeNmaZELZ2420nlWP5YBvZ5Wyt+0GcN9WZSeWquU1SLPkKe7WHkpmisJWqMS
VW4O0EGjvQyVFg60wvjSVr81eaO0HKaqTaldV+EbHEdWxA4TnXVSr7vsl9RdJQypDK8QS22AOnDS
2g6abAfJ3Tj7wtC7c/CAgkgqJddSZbuqVqKB9ip+m2iys8ZrrXXD9taqnxpzlU9HYbjq5XjTdTdk
mmyh2Ty+LapkD03iyYLgZwuz6FkvXgEb2pHUUKQzrgZCbFJhqJBs5ISu6n1RSLgqlBxqmjVcKzsv
V9l8OBMD6oLoFbmtdJLS0i9wg63bBRBlYkth6MXaiWbATRYeAKV6WbsehT86HoaIdsSS1S9R+Gwc
yoRUHDQc+kIa/IpidqocoizxZilbJ2i7u55Nvr3O09UcHlXFndJdRJulEfui4rMZox1z0riyY5A3
0qsorid5q6n3S3+U1AcpOylZz/XYdS0g4KKBuVftQD4OprmSuIPCByNhOxyjxy50oU5ylYSpw008
3AvsfQ34Crur8D9eGoq3/B20flhFeAxDugESYdt0r+EgsDBVexyajdwHboKwrBS9wSIhG9ZG2e/N
rIUrmTuqSV6w1Ee5CTIm9CHLuYcga8nT1MVe2Am7DeH5YFTbnuhUVpUTh6ETWa0vwL+VjZFUC1vV
YvCAp9h9dWsJ4Sod9snY+hboBsAhthWv6CM7RWTOUUt5lmvfOHoX530qb/PyD1aRgnTKoquuvw3y
Hj7oc7cEXtie4poYPO2r+GGJscRdGtdUvI6ytRo/t/ljIq8AGrL1rnr6a8yUCBayvffJysCrBaor
Afy9SdY0KjlxETOJDLelNrAQAaZHy7rLjPXSHWqtdGtYsFm/La38IFXjIQ3RaWEMNAkwIPAUA7Sx
EmL2F30yqDj8oXPZn8r2pqprpwoCN14yPxqqt26q11PvGfzowAI+E9S7fBxxxr0mOSQUmCvUNnr2
Ct7Vhj/rzp3gtmW7kuQ71D92EabAsneD9kuWNnlwfq/KqQ1ke2ANtV267XgFOif3WPB1SB6m6hdi
tSrSt4X9LSd7WTgrKya1PSaxQoZdA/QcU82V518CG5yOG3DfHObwtSSZBtLdG9F64S3DrnQibTn2
mugVqnpeAFbUr8PW2nc0Oinab6NpVyCzPLiqqzgoNt0s2pCj4EVlrMxynUkv8IhdPetIBBxpL3UK
zFLZa7p4JcW6N7TrBozqlNFMKJy9MK7Sfp/q/W2iv+sqVMObND+RgHZt6zfl6C3p1gqRl0i1UyZr
TGIcaDPMgZ74jtA332eS5qoJvBtd26tl6rY1uWEpr/Nqttsl98uMja3O/LamHUyTWBoQygnPHUiU
opdpq1L9Qfs9Wnj9zVw8DEb1qBgHZbqv5idyhvUgji/AIPjrYQlLqYPkl+A2ot96mytfDDUA1aG7
6IdpMGxJJp0Hg2yQllf1cIrzzGnl62JsXVOrWBidI5BQ9fpEm8HIgWDyJeMxypXV0he7odAAnk3Y
O9XXDW6VUSOdVI0tZ+zttk63slJwFjC8MNnGtRtQ47Myy2kH06lzTMJ0yKbMKGshu2lMB/SRY4ib
uiFbTHlAzktpWldLVyC9cZWuTnN/rKtiVaXtPjYAupnRmkYIR8D9wuShBvqMpMIoWl+45DPXSpXu
Bgy/FV7zIiw7q0A/pmrPGQG1wV5HIila5PeORj89MGyrzDftuNGmzKkRZ08WGT5GNLKWeUo+3aTL
6BcsTrMcMGHp7YFMfkqjEzTq/dJhvqFoIvih37pRHuV425SvrRJ4uimzeY2uPrfwhekziQ5tiXzc
3FapYGNC7eGkR82IPrfSx9rYDt6HIHaD7qHXrbVYFyvsy7eKdcXvgF4baZEfzRBWPUWZoP4i6lf8
OTf/JANWOVbhpcbkRqEL8hbEdQ+MtZxXnXE0FAZOV18x0mrR94e6Mjx9vJHl2e+orZaiaePEt5pi
+bqpcgAyCCIbJKxgojnGyHrE5dh9xxEx1B/CCNwa7R1kjvDBPTMsvXgxaFeF4GvW7wbe4PbYEdqM
vt1X1S3uLdDKr/sy/pWr0Wkm0tAFWdR+vMQO8oU8xxd52hXSQHKHHbhE1I7bqdjkGMsAmzpY5lZD
go/Bjj3qBXL4EnWyuQ6qm7aBEqsTHZ9i6xfGfJVdYeSZxhFbGieguKMJhSiOJ7DSS4fRpH66NKEj
1dNKEks3bZT9iMeAISkuawu+z31Bt2TIxqsBchYSrzKxKg/Ku1Gb7kT8u/ssdag40djot5KfqfyF
i2Cn07yzhNEbRmMFKwKhgNOPAZjf3taTOynMXEO2nHnmPMFBckwWZ2QJTkHh9cuD0ZIS5KqT6/ra
Auxti5bgF4ggc0Jl2uG930wnC8AtDk2dW2vBw9KkTq5Fh0W1XFnciGl6sup3s1ZtlQbOVpnchfbk
Ba35NKlOx2FhNtuDOt8tyrGAXwqv2pMr1qO2tYLrhUN5FHV+AEUP9zRX7lQHzoxfRAb4iWFXleq7
iis9Lv11eeqUlVEcQukKT2jbkp7l+GGIrgcrsq1uR9xCzd7E+zqhrFH3KKFXOtb6EELvhChxgkB2
0jI7UWMjf6hsrnl9fbaulSRaB7O16dJwr+bjSgvl3ykZqj5Eu9F4mIeaUhkZA3z5AilW3CgrK4+d
gtZYQOEY7Ai+YkVXIlKsdpg5kFNgwLcNc2jZVhQcePLQrjhLcMm70gNhG+gHhZNGa5zpfne9scCn
4dhvLIofKvtBpwH37GVfTnamN54MxlozKycl2smqdIyFaD9yZTyKrkozo0Cmk4d02cmuIAMamPWX
yXy3smhbt6ktxb+6Ir7ntvNIVQTzBumqiNjhst44mGpz13aBj9yO08LJLMtjFV0n0835YOrkJMNx
pzjJuM8KLpgNea+Ps2OqHenZwrloG+rNoQrYBpZXbBEdowAdWwjeYr4k1OpHVhF1I/S4WcQV+bDY
GTfExUuZ0bZ+ruREN13zmlCu0VWVzCxz6/Ad+gV1rRA6N428GNXPyuuEMFKm5Kxbb2DRb82BGTz7
Wm+u9Z6jSq3solRxKx2gzbkFCIhXrvm55TWMzBjfSwNqcWustepAJd+R+PRYifuhuY6AoeoZnHgh
XumU3tRB5YDPmgAL0Jn0aE/nwLNRwnaNW5HWPQZ6Q5B9XwicHd00SQBPXBjWIUlrpnCekFIUyIkj
x9n7VLUO0nTgA9fnsojEPjaq3W0ir836wGU2bURYmxV/4vrVaoNtLHa+VLPvSPOpjnLPyN6FxYdk
v5KDTWYq/hRZTrQ0vsisTRTyz0lba2QPnI0lZfGieSHmicqmNkzOtaWb5OE6z4ZTYb0UUn8oqUZp
mmL3A7l6KB4WhtbROdSCYoiNp3y5Eo3HAYlOKPwp5xNljdm81dzUG+PfjWzuLKpCqXGAgrdKyamK
MaXL+0XWXvPgauQGq1mPXeG36qqlzUtI9ymZ3NA+JcWmpIih9p4m7oO4sztksWP0q8BIOYl0u2Ix
NbG6Wpb3iYRl4XQ5YcattLtUGr2ai5cEUyWNhj3qa8i2x2M+Co8NxpZ9WhwS4nSdAU/Is01U09Fi
LbaUIEerrothctNYsUvOpcvk5py00X7vwsHcGZGyzknhcj20reklB9wsBscqjunEP4LXdoW6dzvr
VW0B6EXxPuFKUGS8oajz9odNp6ZHQQPOV7zn5uB0weANNdlf2brpMLhDGMP1CShX3gdLsLZM3+Tu
WIfqExvZNm8eqiJwrIXcqtS2vUlLjUgltzufI7U9uLgrq3XoC3AaA226njtChrSkzZ0ZnbqVqrtq
IogDRtej1ivLiVKTRPPD6ORkBVOtUrFDiApwpR6YgLVE3wtNYGROTQk2s3gwwrM1fXIMZ8MTNaKG
brlaHbh5NfJHezdKaieSx91oMlHydBfOh0nObpJ6OjVTQac9QSwRVqoU+0MZUAegt78Y1ymhqjFe
DD0FWi/ZKtNFFklDhJinETf0x47OQkmQrmvVetBwdaE6cU+fuYPX+75erPu0GDdqK+07ddjPweS3
SGlFKtuysMkzbPcpQJ7/eKIKZOOFZ0wg/AZhw3Yoz03EGZN0LBz23fxrujE7Zdt13bM8IkWROYX2
oNtDOaCkW2p0tAu3UU+JrUGPJlEcgdp+EhuT7LdZ2ODxZDCGeD3OzZtoVX4uL24t0nSaq1e5JHhd
qQn+mL8sgbrVuOuYNdAlqSfHaUgHFM3/YujO5fPUIoqu54McSG4x7EpMOqZnxZjsNLjTwqewsa76
Kt3ibfccLURua/SbZXa0hAXyf6Sd13LjaJqmb2Wijxcz8GZipg8IgJ6UKMqkdIJQSkp473H1+yC7
dyeTlZK2tREVVaGiBIA/fvOZ1+gPWP8tGulH2T2U+HOogeFOAiY6jecGceGmcn9VV3hIGnpwQ1JC
a8LpMhJ161vQmNs+yJ6HHuiunh/GUttIcYWihCjEmBc2tHrp75II9WxEcQQOvmd+jW6vCrZR7gWp
3ysVYzye/XFvCldDxCtb10Ea2KJ/FxlurhPmWw02BSZaFXKuO6pWYeYyiXZZnTQ03Foh8gmiNHvy
jjdlOP0o1FVRFVipCFTfavIMq2qWPXl/YN2J1Y0R5SehLF0rlrdZPVK/Lpc1sj6+AhpqOFuEq3Vp
batCJjdjhpmdhWBQsdDDp74+pxQucC3fio1BZbPMF02lETNNuSOoxyje+IC252rd0q9yXBBP6nQM
wOKbfe/kmDS4SlImwKlvNB8aS5c9mzM3N26XgSXTXG6X88+YxWB7Om1K/tvQJJh/ntnOXj65E8Fg
L5mLAppaE2Zz3oNaEhdOW4kQMUFTUp3x2BsRuRal3DcEDPUUnAy5XQhaQC1V+zF4GHwCFkrq1LT1
Bk6Lfg0h14lp68S7PqUIUxFKD0p1rnNjNfTVogfN4Q3i0m+pP1lXfqg4mHIuWrG0m7E9Y+XyXFjw
D6rMbtMnrDP14YdW3Rrey9RyTArGstGKValSDkbroytejeK2NLap1XHm1m7VH4YgW9Zt6CrtlW4K
S4NfL6Y3smO304ptW7er2lIdxF7hUFgLAoBd0+IjdSiraOWPT9m4CbRdKqeLNNtb+n0p1m7RSwt/
Eh2BqkEkuqYI21iS7VA3EJd4rpn7BSVeid61bBGH5xSMR7gUEi1nKViFQvUt7OT7otcSlmO/ovR1
k5pboVjHhu/2zWbUpmeRsLMaGoSmIED6G69fe2W5bgWEPTNxGYRUqdp26UnaUmQhjAx2G7wOcfYc
1virNokj6D1H7Svey3Y+mPehgsykZcRnEwtyKQZML9D8njCYRRBm6ccSsfW263ccGxsm+KqpxE0l
sQ/E3Q+dXSqvi/Uk3fpYl+g8f8noj2FLidEznNFUn5umAykXnixfXygdZ7SWoaaVU0CapmyddWbq
GKLqDNMJoyDJtij3DcPoZkq4R7XlhGfMvq/jvalP6yCUN54grsXMJKtT90GYnSS6yE1Trzxygi5V
l2XcrdUO5xHaFlJy8JW7eHzIoxcreon6Z58jQELbJN43ynPeU2pvrnzt2OunjpwtQyvYpxJJwUQQ
EjeeXqL6wRof4vbHAN0qG49qt6aGD0xQNJdUUJVAc/UYmsJhhoVUkg8F85qGolRlXOHal08mVRlL
3AjNduhPcXXwi6OaHKTgEEoHcXwZ5FnP+8w0dLoiXraCcEIUNGNrmsTITjyo9XE/fgsgdtbGsdOu
kvkEvC2D+GbUSUjL1E3KzmYwXvP8pdKWhQK8sebEHdzBs9whtNmJTBRcgrNOvKtRhM8CND59p1QK
ewLyhUDg1lBJwODKKlslOc7p5Whdx8JV1VI9yg6Cp9xMSrXXONJ8lVbgGllyWm+rWoM2TPQ/XWv9
xkt/IFIKjGnfii+S4K8VhQXVH6LIrYX7IbyrBluWtpQKMlSj4n7Wqal3srYqFMtJ83FL+p+Y8/ve
tYZyFMJj3VxpKqxwur0003yql7s+3matqTxGk7yCXbRL8id5sPZKe6PWA1rMmYgajfXc5u2VhtOg
Y3XPmnjfBNKSTGvpY9CsF9hdNThqf2fPP02+tVYF5TDL4yTtyQweUpyO5fZOCO9T+kXN2SycqDC3
arA1Cc2xt30V+rP2mEUboardesRHVzxK6RViFLQ17HpldsBNfdf3EOypldsxleyE/bj3SubtUcHZ
OIyPRh24CKSvEtl71INTwI4gagj8ECPSMCDxM8NFZqyqDelMqqt2a55bIdkICvmPyI0KnJlugWm4
YktVUjgX/mvqpy9WmbtTZ+1Fxd/p8rSXC1rPda3YpQG2FwHWhDjcCk1XY/sOy6VO8xEnlJAqwDkm
JcU7d9k3WOg0ZutWAXjAQHHk7g5fQHSCa3rOO7F5kat+CR5xIVP6SChkYEHtNJJwHopX6FdlTS2j
4JMsumv7/Gy2Z0kU3I9hGO+hH+b///J8E2b+bPf9v9TAr6u2B6WQ1I6Q0b//RHvsvetesASiIc05
/7iuWS9L61AYX0LGG5eyYGIYirk2ct2IRma7Fr+K1rgA6GRYmMmFCbJyrBCT5hV9Aqx8h+BnWBfg
HB+L5KFJBQ4lRd9E4VMndK6kS5yxdGRldTVg2+0n8jK13kxvOCcBDtXUX32crX0o79l3PY4/eZZ3
3smlphcsfy2J5u9YarSmnPhrr/pSWKqLe92Mc16JmB5HWlk0wL80N80Za/fL3DQn3erCNIUxJDlt
5IafAelm4s4fkEeXAlKhUpmxJ8Nv5rDJtHSlmEfS9oWXTJ+A6t4RqDbMC4BOKPqN0IVCj4op5boS
a+xm5RfE2DTHO2ljROJiEPAgVJQNGeMu1DRXlR+8MSEMvcoseisd+zCVEcnLj2LVXTXpJ0yNdx/t
YsEnXTyJgQ/cKaXqjV0sXPU12gN+Uezj9pUe9KZs11lzB9pH1Q8FEuo6KhZCaSDjEC8ScggyIVwB
9156K2tfo+8al4JVvI6cYoKFTG3qUHPGKfVrU2hGUP0yhUozbetaBEHe0Jod5bf2a7rss9/0bxfu
8yo3qokLqyuhWeDh87XnvdgtjD6WVMHSkWyUbVEhDXW+dN1LlSqjUuOyDysed5QdH1SvRhnka5e+
AN3iiCdnUwsTMWt2YrIMh6/t9MbF6g+wE8j8bhx30sv0kL9+/LDKn3G6xl/0qEJZMLTRYDtWQWcB
8+i0WY2W8skwhTSuk6swVQgBvZMlzD1rhEEq+ot9si/UR1oQgrBXo21INFFE2GLJ6oZOxDLGKbec
XrMOWdl+OM7d+VC0Vp30TfSeu/IGKfeVLtwGfgcgaitNOvLDLKZUuvn4a81j/YcdzbjYbww5CiSZ
iv8u6c8jWiV91eHFUPePSlE+hwVfMfCGr03RS6WqMdZSPSmZSkZ0NVVLw7z/+Du8czpdikopmdpm
khqy2/v7PJpzhY+v+85ub1xsAbraFmhtMjadkLMR48IoeBSWTBzAPxOI/Tkn/zT+F7tBF4mKWGqs
gUgO7Ck7ZfleVG/z7qlJLKqMHg3kTafs63xvJE9ZfcWxnmcPpSAAdIsXVDEpXSd2Xr6k3ZMlnD3j
IZQfsVfXRwq2OGrghF7PXUsBmR2f0k6eLPPyTaFPihO2Lhcc53dhfK+FDhyBhUnLJrJWEvJhRhnY
jXGQ25XRX4vUEcXvYXTSpBdreqT6bHfBlTRcT/rsxXadVtZRqHZDdAxzYAd5SZPxqaC+o5fVtZ8p
4CJB8Pg3KEWZ1YTHbn4eVNEp0vvO25bwHqyt324+fmvvcC0M42In1CGFNVGLJtGszUEyCPCJVg3a
muNAoV8H/GjZmi/huJE7BZmwSvHd8oMvCSjiLPv79l4PVi70oMx3Q3nwvXX/GUXhnUl+KWcl574a
COAHdu0P87b45Ex/b1O71LIaQyE3uxIaTNY9aNiLAgWlPGajG6f6MH9rynFttRx8yZFGfSGKEw7T
dCR8wynqTRBvyPb7ZqUlI0VDBpuuhqHJBz+fvolhfWWpGWgD/WRmgYM25kqiuDyE+saf1qmv2EEa
7kfqybGyT/FmCZXPmN3vjdW8oH85uxs16bMplogJtigQ9F9ToTH0i72yq+lmVwGXDY9048LPFFPm
P//DFnCpoTWbDcRpyozxNNpyrxCS1nr1xbNQV34firDu26pEPXEXTmgwuGn0SaD63kNf7I2SkMK4
Lrhu4Ke21VHpAEzSf8070bhUaxKx60jFFtFy6YXu6NeyjUttpVqQszoZ4GAZ37xb/fvHu807U+1S
VynW/VrogOnM2iR15NRfzLgulZT0vs69fh6B6dt0/Ezp450DTbsIjNIWnXbVS4nlrHJVWeDRwSAZ
IjAJs3G+Nh4XS0+N2FD6RBl2+VPrZG9fu+jFwotQYxZDk8lWfSsNlyrO1y47v9Nftom0Ckm6c+JE
UIy0uazHjy/73ihfLDlZ8yuhl2VSOKVdGwCAU7+wjVpZKcln2obv3eJi9cUy6rAmSFx05WlKvHX6
KcKo3oo/US56J9S9VC5qxShQBKlh/xz7/eB3CyvpdyblzFG+hiT3tTD9pybXL8MfJWqvDzHaz3IK
zHxtNf7y4xfwzpq8FCKSS7Vrx1qCU3/v3wpfm9iXIkS6mtOwFWkRaJK3oagPp/3jp31nJ71UIdI9
H/HYOVsJ43UMyIn4Kg8y9+OLvzcUF8tRtrAUTmERz9XavtuMyhdH42JFFmOkURlniOt6Oc548cXH
z/vOzLuUIkLCoJTRDxuxhAMU3CBcH4OZO5Vj5Hrq9MlN3lk96uUC1WPTbyJuQll0xnXQX1BBfSn1
1w6aS4EgRcMvxK/RdNDLOlzoquTkwA0/HqD3XuhFvuBrphS3Ji9U81CDQ/nhk6j5veteBM0mUq3p
OPLMsub0L0K0+vhxf2bHfwhuLjWB1KbXrNjqh50IJ2xEEzACkzb4+wh9YWF4nfwOxCO8ohquxlg6
wiBC4droYC5FeaHTzkpy0FxXumwCAIbmUQarqFBoeqarfrpTs3Hu9O8CU7YBS87qoEoR3Fmp6pqj
vsonqrLKStI7h4KZrSKh4WXfZ3aEEItAFZ4mkizcHPY6gn3DlOxUsQGqea6Bdoc6/XP0kFPjmRa9
K5Fl+ZT6dFouQZKtpmTYyE3lNuj7mZkjTPo+8ceNFfFx+6bRTG3uJslfBjCTuvS6Rs/fU29MGWRC
KsPzvkPADnTBJ1GIZszv/0/jfFFLgYIvScSmPdrzDRz2e2+408AbCQAoc/Ocj4yP99RHwkq2lM1o
NcsmrrZjrdPD2BrNSF++X6fGIfPQ3gefqqK9P1i0yotFZ77OVYk431YGZCI5X80SJIPixsAAfHEL
VHDlqxB2+HScrsr4NZKfoT7AcLjNaBxm6nqi9zy0y0EFxzL5yBs6fZk6ITjvsH/J4X0hYWSrdb1I
AAsbwwAPaK1K0TKmuzEBSkpo1GuvuEbr/U5pH7vEWqVmv9ICiiQgtMfvufw9wqlk6DcRuAzpqkmW
ggXuhp5tKdlVsRnkH5Tp7V5v7+I6uyqEZjfGNJU6OpWQ/2sltysgZR4Yk1hBA7a/H2uQ0t31CGTe
TxmJ6GjQk4OgBkYKFbQQRWOhvamDEgyYuk4C1R5G4SZvwHw+S9K4aEk2iyBfxlN8P+D/nYT3+TS4
ebVT9GUu0qtHz7GVKsfgwz69n7BC7rX+JKDMUKr8sRx2IGQF0VEAjLejvGAZFPoRHazFUKz1ollU
9QkDDTsLW1dRX5Jyr42aE+mZrfTSQ1aX0BTBpPNUXah81zEiwGpqHVr4BvRduxQnnK3hpKRBfTOU
xYz+UrT6Zuwax4RJ0cqCA25jNYTX4KaNNHMTJPYNQbL7sNt0oPB9I7GxlZwKbCeCaSNAsFKPGOw5
CXB0S4sxyjBtiUfQuHUJkqXzgWLNDUZXVj1H9aqN5NXLrtdROrW2ElRPyxvgVKVuYDTrll5bEwZu
AlghroZVqf9oOm8ZhtY6Q1tTDpSXzAc6DUHLp0FrpqKrh7KTJeexUmaJGFsXkPatkmMiv4bG9QiV
gSKpTTkEaKqFf15qm0a7aQLNHmfe4eQBJvqWWMXJnNBkooOiLQT4CIJwsKLmUND4LQc3Vb+N2O9O
4d5A/q5dkwhdUy+7Mqd+L1k3UvA2+LA1JSAJBch2LbcH9Vbs+60Vr6go0Rf1Vhp4C269GPwlXToI
wLYFBh1YkFWjjn3oJRG4WAYIs3T7ZLptTQhBJbBRUV1kvDE1e6iGB5GZCDRqoEngdZ6dejlQqXRR
+4JdjRCgsX2ZLGOh9A/oHtdhYMcDFJMUZOqULntlKwJz0JsAOBtdywK0bwIJ4DmPFWiFmzJSFoGh
4JOIzF8Ks7Hah+OwRAUK6UE3is9xagIceOsUc4FDjVRvhQzRB+pEQ8cL73RbQS9IEW801Awg7iCA
LyOfVWtPdZ4uA7oZZnSbjje1CMDct2xeBhirnQxj2MrA21vMY4qRTfwgpBXKRApcDHmd9ObJ16xz
Z+yAb6XAnotw26PJXwxLvdIPLRu0UX8TEjiBMVzRsHbEArHmiNAKxS3aJqBnkyB2k+bboLE+W2A6
iLl3yhuKjbYsQsAaVafQnkvQrc1w3wzZSgwNeq+n2EQ201wDDpKa2G4DvCNn8mMXb/PpSuIIk8KH
ugUVHz1burouCh24YbW2DJHqXLfIoXImWrcQRBYdhJ8rPT3lMdN40BYmuH7RWo/WwTOwa6sNFKNz
u2vuTAn0Jhh7J4+DNzFKtn5wTumvs5bmA7HXAEAZD2qfsUVm7tT4Dx7drgZYcGqlB91/Mn2g8Ey4
Bvxcjz/MYgQ0VLBERfM+AumRYaGTx9O1Xop3KZj4MYVePGTsy5H1lArsiMEQV6tk0B29GexKo/as
Vflj1embTtwDSg2gqqOdAnUYBVI9Wyrhrum+S9UhTA6y+Gj2wzLKOZUHmpL1LJnb72SVY/91bMpN
XSirOLoBa+iOXnYgA7BV3htC+1V81go0maEBNhb42obmkZeuJcM6VPKhq76XdOT93m6wX9AbdAz9
wh3NjVYNi9K4a8wnaktOFHZOqd9r6Q9FP3fRI75hjgqVxCfoaLPvBjyGCecduTZOVXRd1CjR++eo
uk/DJStq1XtcTUvCgx+P1z2eYKGwjXsDLB07MBhctFVtOi4Q8bRyEUc1nGBzW2ei3aeAB9I6ctvo
xsubXZfB0wCLowPzLsFu6kQmJFO6ZT16440YZ+BwAbD4wa0/nXkMRwR0JJrdd6Xz9pV4EtS7Plw1
1IShUg1hv0mEreFRE7YOMS2kAhD7LEOUjsZLm3PidG853LxwTJZpO+wbA6qbxfotv3mWtBkCuqw1
yE6ByZqIInwZb6HRpJstbYVwIBTuCdRutPZTBT3tneDyZ/Xxl0wvb4I2LoKOmmgHsi+BH458UnkK
5HZdC6UTsm3ByV33yqospr0pPVbmK2jRhZzojpF3i2CCpQhlqQAPMUQa3OUr3GQWEwSCfoJqKbil
2u4A4IXDKSoSt0CcXY+v2wx6ZyTv6hl1VxDK0RRrVPjjRmEn2W0snRokAqamd8xccUVvdMjqXlPo
mlY8LUMf8QjK6+MJa/FlDuUx3PQwqsLmWgPvo4wYIYh3HSKGBrSLyDskwQugU63otr1+E7GjR33m
+mRdZmscohjsFnVvjxgEqhcV+TzGULCHZFxv0aqSFmkZQr5eVpDTe/q4FfAZFs5UPU3lDtUpYgaI
vUb+IAqIRFN0mwVbW2Gvlf5NwxIfwcwP9dIqD5Z2rCqnCU9yPq3FaDPmrV3De/J88LdCvlZk3wbG
xQm69YqVl2zkvrZ1PXAmFr5mgHyElmCqwJilwlXNq4ztSyzbhdzk7HeAI6HcKM9qe9OnNwFMLeqV
+VzUDU8FkDK0JazKWoYxoZq5EnQYXYq4D5PjJDyxuYJd7B2FGKPobsaIjqK/FL3DxDFTlWdzMh1f
XgnDor8x6kM5TAtv7kqIO386ydmtIV1rceViC7xQaSeH7aE1vtUwGJPNwAagE1hqkrX4iSCHeR/z
3qfwyUSWIYYgX5+9/l4UT4H/vat2YfTgwUIOmQsp80/RjoX/3apgHXHh6DavwtkbmlOZrcmE5E7z
BycCzzevA/gqgwHCF8swt4WyV6Xi7ZCccjrQBhr9QFJdM5U3liwtTd27wb7aja0dpidmXC2LAqC6
LO+bPNhk5AkeYOo80cEY8XqskcJ6eZ/XT6l3rsM7KbW20GmQzlNuvaH9JojFLtFQ5TBeJn04dbhk
4lGAIZqTYRFWU6lp81u1wdhDBPIf5FsPnKQSMgDwikPBPwOFsmsIlZ3Idjme8tTDL2VYdN5xxOey
ABNWPnvSTSfniwrKgmXA9FfvNKRc0xBeqRjv1eKuS1bt8C2KRydvtwjmzZaaBHjglVS2EEk5ZCxF
pTjhz7tgkcEWh/GLyQGL/VmKbloOYpG3b93BhMJjpumfK2+n0D+VryksEBi7MpDbZjpo6j7shpVp
Wg5aGY24G9lpU/UpghMwWPeq+SZhfqeHuet3+Y2h+ncZtOYQQQ7UQhoE053WA0QesFfHZGo+Ktgr
/qeUIH8wBqtUevGa0TUHDkzw03alrtVgNfYlnO+dRLsv0ckS64c4yqEOxyDMWujfCBZ09Z0p1Dsx
xyCoDBqyS91bTwSieVt/C5CS1q0WtlKwUi0o//RTdNh6XQMiMm1cH3x+rZa3emttUJ8/9vDfjRH8
Z+KkOgJ+EhQ1ybJ77JSiOWntCRrgybf6tQZNPvCOM98EmRHPXDaDRRersSsfXi8U/HQKllB/SqLl
fg57MKCzhGEZAIzN/MExoRcY9TYU93J+P1BqUpIRSsVkxx6xK6wHSTdviglHjfl9WuMq69Z1twkJ
peWk/BGqyTryFBtytm1WUAfU80iynVKXESAvTYnvQI1A3GETtgCG9fUwbOvIvDLUFApqeFAU5GQT
4Hdl4wb+KkKexKzTG09SVw2cEb9qj56qbFHuW40BIKMex5lqWE+quTFacVcnzEd2JBPJ4l57FCDI
eBkbVH3jA4Wvqqeu8pZGChL4Fn+mYvT2Y2ack7hfSyYYPSRjPi5pvHeYXZTU4PgwGLCLdyMUPBjE
QfX28YV/Kh7+KYe/KKr1Uqf3qlwOO7Nt7tjMjh6CNoNOxKYgoYAf2EikbKbAI803hA04rXUbGtZu
EqSreDA3Yj3dB+aPyPKPlvfj44ea7/2nZ5pH4Zeju5qsEqS5jnBdoi5iwoUZzNsXufPx5X/qD/7p
+he1ODU2u65MaH4VouI0k3jX+9tMxpaq/xEKZ7+VaGFvpB5MbrPtORPbMTomxrH81Kj2pyTkn57g
opaOlHeuMwf5hlQcJrjo8pjCnChdMFdbr7fgJ+DHmF8NOA6EcIJrzqpU5pTJ9k2xAxQ6oD9gyuLX
quLKRYEvgDIVxrSQd4Gwkvq7KfykEsfp+s6rvCjxGXoG04HzagdNfVHiRkvdCgbfGhDBmTQTGkW2
IwDC9CKxM/rjWfhSJki6S4441eecE2UKVKeEzsVZ4KqQigcQ/klGonjqikfFV5ea3i7VSd0GRecG
wqMKljpXzCsr/9YXnT36oZum9+Vk2H0Mb6zY1PXeG++zpnTQAbLgjkrNVRVFdor8RkVJtvSuFXNr
spuyp9mFvocjV5YPsdhSiEIFpuEZoF6xu9c51Jl4so3iEVGNxIP3tW06tKtFB7xEmxoEjxDKheYh
YKMc4OYMeTrn3LYn1IuZj1+2BVHFcxwQLMZAWpGaSBo4lIF5aPRhI6hg32dNC9dM9pboQvdUJ4h9
5THIN/Xo2RrFNJmMfVDSdYRkVUwAnTfQzqWNWsQLJAVhc+bjXdTkTtUGG3TN0KR6NBS3DMNNXG4L
ilGYEoX+8zT8yHJ/V0CJKQOQxvD90DKRlZXW7y2EnXMcAGgm7acpPFZhyGkM94lTtZci1krq+ANc
6R7in7/ylr4moctk8KohiQ6PkSofsvyHkpfrxBydpJ158NsiuA2r6THuCX50GHa65JKc2UXIiQOh
rc5uu/ggxwcglcggedHSGr8rqeSOYnRjNG9W8KLKgVP0yBemBiWCiKwkXlSyaA/ZWihuGqNwJqX4
0dfZuhEmsptHQ90BuYYY2uxTRXFR/iDlVW30hxadnl5P0K57mDlVNyz73KPUkuyhhv304vaD5NGk
BR8kudsW32JKqe1MRETK05giCi7GLpWOwXRoiB6r0b/ThIcxqnZW9mYE8E+11BmU0h1B4Le9dVQD
Zdv4yvdQIVcH4mCJb0KnwNLFgKrWUJcrsCR/iGA4ocPVFksLJYosVa8jQ/ykY/AetvJStlvUsej2
ioGyPmwePaCEp+f7PjnHwWNffPOHBkUj/3FC/kaFYG/F6GcYAvJBzULoQVAU0KhqgP9mLlK+fc6E
FyzMP9k43jnvLpW/ay+SUHIyydvB+DANR3Lxjzd/5Z1GzE9Lw18OlyCCxo5SQr+zxmNTS84cadQV
kmHlD7WPVhkbUQMDIqwy3IHROYNY3iiS6+uC3QeIooQ/Jjm9iT2qnt65SlMnJTZWCtnJqdtEpD2C
uWnaDjYOSmghcVIgrKs2hy7M9u2drYRlk+VLvYFtA2P042/1TgtLvogPyjjqWP5eTwTZUSs9D37g
CCbAmQBO4PQZruOdc1m+iBXQfs5kpJP6XRPfpZgra/Xegsz78Vd475VfHPrWlJFwEhXvcnEd+Rhd
DuMng/PelS+Oe8OXQpV6dr8b6kPbnTnNP7nwe1NJ/j1O0S0l7zOD/kCLKEbnTeihIZ2HxXMmOh8P
yk+t3j8ECj/X7i+zVTOypI4njRcLf6WIG7w/dYqE2wihljC6C8TVmJmcGaFtqab98U3fe80XZ3Y2
SaIxzl+rCp4VY47yYTIifPDx1d8ZtEvpbTMOgnRqec++JuK/vhvkBtot0nv968c3+Dnp/zBmlzrc
kdeAH9YUohl9nE/dTViFx7hQv0s+rQm8HkNOyUZ6MbqBUkVyTL1vZkV6Ofv/QTNEW8ppC+TS/HEd
F1QnxPy7paebBpYpLctl1UluFCW7jMzo4yfW5pn4pyeel/Uvb7kku5dalTFpsug61cZVmfqu1fQb
WR9XObQ0QSoWdZ44CNej8oMaR5bfWxCEJIrafrY2o96O9CcpAkmZK1u6TQsvAJMa2bnx3Y84j+Jz
OQuVUNaUJIInXG1FGMI9WlB+jZyWiKSbF69rs3GV4DH2nmOtcOHHrYsxvs/HYR0DN07Ca4VmfoZR
cGs9eZ5q19YqC5F+mIbv6qDeYMhJ7UP54kS52NPG2Ar8Ekn+nZTklHYSe0CIG7M3Orn/xK//x8vw
n/5bfv2PIa7//l/8/JIXYxX6QXPx498P4UuV1/mP5r/mP/u/v/b7H/39+NxBfM8vf+e3P+HK/7yz
89w8//YDvLKwGU/tWzXewEdPmp+X5xnn3/x//fDf3n5e5XYs3v77by95mzXz1RDRzP72z482r7Ch
5j3kP369/j8/PD6n/N0me82ztzp8/svfvD3XDX+uSv8uSpaiyKaJIqo8r9P+bf7E0vhAEsnLVQ0n
Emk+BrK8aoL//pv275ZoyLJlwfXVRbYJtuA6b+ePBInriYbCh6qIBqyJgu7/ebjfXtD/vLB/y9r0
Og+zBm7XjGj9n5Vi4DisKaKqy6IpSqqoXBIatMpUPa21tGWaEic4uuSj3yLjCprs+kIq0mUtBOJw
7Mni0nUZiJD5TGxmp0+2SOn3vOYfz6EqQLYwUxANvvPvKzcwRJj7XqsuOyUx5FUQcyIcRb2LB+TN
SvHHmMGzQ0CtSV4mxeKBtDHMHTEpg/Mvb++fA/TrgPy+nfIghqZoiqzKdO4YGfPiLIJIatWoKqlL
ucxfBFEWXxIt7h8FjO3d1oo+o0/8Zfy5ncH7tEQdYXnTuAgFPNkUGnSd1GXQGDI8ewLrQMbwkY5P
AHlTHDpwE7EwfTcySVvrqmeePv6+zKTfJ8D8AIpkSKpK0/ovzIhaDhK9RFoYScfEWlpJm9yofp3+
S/HnP0aVqaZqpqKKljTP5183ZkOBbTr2EqNKR/gh17FG9JMm+gS2/ftB+/MuuqyJiM3KjKZ4CZHM
mby+36NHlvc1zVixRtFBTKBYD81nJLK/DpsuqbrOd9E0Wf6LY3VtReOUA60gzUninVbVOkVpMbz9
+OX89QsxVqYmyapuYp9wySLMeqmwukrolr0RNa6ei8a2EdRu4dEhffz4Vn/5QpaCypBlGYqi888l
wBZNnFhINOrx8Ui+jVZjaotD8Zna9l++kMWr0XVLVixV1Znzv88DZbJGTcsNb1nP6HWosWVMZQKP
RRj2oSm9/qvfSZNYwYqk64amWpf+PBzYptXpkreMWlzu7a708x58RdPc/ev30diNZe6FN/Bli6wb
qlxvWyqYBWH8yRQTlLrUWHz4/7vLxdhVBt0itahxwJ0lBPJYQ1O+jD5jXV6+Ic4B/EJx72UzEjVV
ubhLGUSK3CGyQjW2GA9+F3ewZ9QMMTWQOB9/oT/cymQr0JjbqsEJNH/+S7QWZX4aR1XTL2sPy9bB
FxK8MMVW/AZRMPtswf4Eq/160vHFTFXSRL6WpBnmJVIfkD7i2CKSxdmkhMqypkGHIoWheVB0OxRv
VL0SEYrlX+o2SgNP3ql1gaFS2ydViqBIi/aaWU8I6/1vzs5sR25j6dZPRIBMkknytiZWt1qDNdiS
bwhb8uY8z3z6/8v2xjldrEIRtXUhGDbgqExGZsawYq040KHaTNql+sMCrQplRlIV/e9xW5b1l9Yl
3to5XQpEJIclbqYlMlbL0XSyipaNhiR0Y3lV99TVTvzDANY++lZngbbpm76hXJIvRvEurioveMr1
VrFf217vI81n5E+j1Lp+3KWD3tTnWaTF70IfGniCEezeZZ3JvPH9T7R+DV3dMnjjTNvlj+6t2fph
tmVRkTaeZieLaS1MH5K5+hUo4exI//O+rWt3wJAJWkhy0dn2Gkvb94FIwlwfT3kAgKVG4u9g1bFL
0zh7LL13WAqmGC4SLrGGjcFLz5s1NypCAddLWhuw7XZsczDUC6xjjfZJr9zynWaZ3ueH10e0x8tk
CpOx/vUbaJqw+ZXQG5xkqunHGFkZWrNWYJydvsq3JklvbCbXua3zx8PiWtGiDdsiYosnUCFTv5+C
cXpS+7Az+8Q9PLwu4dq6J9Strh73y81sU2FA/83E0ax5CuCZpz/kOOVntHHMDRdRl8/lGRamZWOE
94mq/PqR0oNwMIdqmk6anVBJmzPvuRqd5RwXuXgpdQ3W2d6lRiTmRHv4ssK0K22USD3wZ+sANRmq
zHHzYjo1OUxfB7MEq0B/sZ6XPXi6cTg+uqkcBfX4s15QnWtztes1ouwHiPDQ+yWXlL81CxwSeVo8
VidSZ8E0Xd5ioj9SES7jy88n3TimA+otJ9Hbv9oOaHKnzenGPXLtjhhhIVz3UmUcq6iagF923lzq
pzKG36luJCMDfQTUTu+dBwPa1/W8MbU622UrqzCec/1UDYZFNTuq/Mkz5MPuwIKIZKTBZ3IduUqq
iQFyWImQ+17mvAaA0PVg0xhFCSJZbuzdOjJjQZau7mFyRFP54OUHotCSLEYd6ydUQ01I1CnGVFZt
b5zi65vetAzp6YJXnwDgtfH05jGGH7/TW+7Lk0iSAkkKOZrQ5Fd6/HdjzO3RnBdYhR/2ccvwPI83
WQidk3W5MF4uqee11OE9Fd9CLe7eIXD4p3Da5vGPRYpLxOkoHycNuTRk53MLGU+vn2QRz1+HOeyf
h6UDLaDguw+viWBGxzU4swbiJZemLBNNg2UR88kKITY4h5FTCR+i9gaMlmkG0/m+OfXLLy9Ek5xR
SKhDbNvV12M4DIVpZV7aCzGhB/NxA7X3WG6pw91wjQsjq9w84TWNTXfhhjCikZGOsjaYGwY/18/L
V7NJiw2/WAl5vV5JGKTQShJn8tFWm1i01VI3jlhOjQl9HUiBbByPAVJbAASNSPaAnArb3c9ZLzh7
lY2IQWxFQJAdp86+BIaevrPiHpJrnQ8V/DlbTfXj0X0nIpNE+yqbtb112j6bYexWBHanNhkhHGur
79KczI2iyPXH5f+uqhCO7hiC++bSlxokOZlgR8rDcvUaUJETfOVfbXFvrBo4are5W4gFDBYkLfn6
39+cfGO26hRukPHUIAc3HMtY9No+zZNygdKxByAyRHk5+lXV5uW5nCuaW1M+1O8bvdHEp7BM0TPJ
ncYDUQuHfTO8C9MSilKtCKConOhZ0zppbCs/9rqNb3q5W01PCV9wPpvFMtGjY0BQ+I1pV19S3eo+
gjLsDBgtQQJ+TeuUQGAXjVlBsb6LlwLO4DQefgkoJTUXUFDd/CTBqAAZc7sNOwKRBPxjmG7Nbl8/
YZZhmOwSV5ZrW+vWUAiAqMwcizDHtSDaDoMETRvL2wtL3zJ1/eGJxUj6ue4Nj3xs9VpWNUj9Okbz
3AP078/zIA61Hdu7+z58VXNzCaB0YUGpDfTW4nG59C9RImBU9SaNdif5O4f/9BdgwvwkQ0/bx/NS
vYT9XL60XQl2UUziY6EXmz/ielelQUJmsaMGv0Jf+fjomH0aQuh+yqaY3n3i9X9EgwOppQzihzA/
ys8pc1LitCm6quWu2jGp9Oo8b4sBzq2+3+klgTC0ZfPG5XVjQbxlPMWWgw1KN5ebakGKWSQ1CyKb
KdCZWMTnZSGfEUktHho6/O+CYOOlVszL7dnqp7w5uBB1tl1YtZhKhuxzmMUDxIB98UPXgIPd95Wb
q5JCcENInrfXG/uNKdcxRq2Kq+HEUFzrQ+2Zf6+EbX+QoQGq/L4tlS9cvml8J2lLz5UEpp6pTscb
W/oEFMCzgWzXdFliIz71qfvF64KP8K+WaCBbwYbBW4tTF5/jkqmQXKz2cXGcfvakMljCyUrGmx0L
nYGHggTr4X2kvka1kAIz17qzbkPWsVXPhSEG2EGRnXIzEKcQpDMWXU1bLFTe1Ta6gvokUSqlFYez
dbmNXuP0UVVP4gSyDLjBaDdQp05EqvVO7+ta2/HmlOgQiDn+MBsLQ3jCtZb5wZKsS2wnbZ1D7noW
Yf7qVyydZWnC5VeYNRN1jEQty86du+4pcsZhY3OVY1w6jiuoZkvP4YAT0q8cR05Z2I2FDvF7x2py
Ey0kXWNg5L57XnuLK1gLWGpKCNzNK2+BhiBDJq8SoGiar16fNfCDUxshngkfLJqrvfMsdZNQjLM5
d5dfcLa7qIKhVJwmA6RPJhFHCzM3Pt1fz41dcwX3FHVsi3aQtUovjMJ0NTtu4GpWKhhhZQtfVYof
zso8k0K5bnqGQQb92rF9c6hjpzQXbQTTRKMHDRrB+y92oVaO5camXX8ez5RExLicUH23VbBq55WH
unkY+W1Rxs+ysZjk4C80wYItsefriwpT5BU0ziweMXPlCXBrmcGsLaFv1oUAgD33RAdam1G7pHtp
/N6PRh/7M0IBW4u8/maq+adebY+aM+WdS8/QpjTwLAl4LCFmS8BJ1DF6XtVcPuobFP8o++GAfDIq
V6sVphFPXLrk4lS22nScF7g1nQAy8wc9kAeZiqwwuBXJP6+oWQRCIk5LBaKYJGh9a5z2Izn3Rhp9
dR/SyCVmd+h2qVbbujlESImKaaFPEOOkHcO1RgcZs9Q7vWDmJxnSJwqOnvZPJ6xC7qtMgF6dbG+J
tkAuV17D7zBfowNTOCZN4ctvN1RdEwxpxu+w8hfavIxs2/J95hmfxgLVKum1WwiRK2/hyHFl6dLy
XEvFWiuLZPwdLLf6yZyYCR1mF3LqyQwfwrwSjUheGZMclBoCR8JZWZHFYBRSL6Tf57V+KBxk0qpx
LDY88up4YwUn4dSxEJv78XItccn+5d4C220/RwzpucBRRfOryMotrohblhxSeGo8VHiIxy8tjQwf
5wWDOb6Ti1+SmOSP0mnLfbKE7oZnqp25eLdYE/e7QetZGmSUqxu41qJGeG1m+hGidMjtoYI62YhI
6nA/fMk1W74z9bl+AbbxcLXi1TJro+XN5b+OEdD3ToapLE1ftDIjsUHsAiVoUMRJt0VBqBZxtUhH
OsRzaon2apGTKxaz1zEVjUb6fvZG4Jr0lL5FWp09y2VIfz54qZD0UdM02FKeHbmmQemWsbASu2aY
2NQ6hsEh7TYnBnrvW3ktbq+WxQVMhYHeKV38NV1hG05DIEAtMuWjMUgpq9RR0zm1AsIW+Wzu5rGI
iL4y9H5OeljbHxYYJv5YYgsRJweRYxcac6DAewMowM+S0fqQgWaGU3aTSG3Yl7N22MIc3PBsFcJw
HZLvc7evUhTbDAaLNiyzWjnY1CrI0HRES+Wd3UKOeH9/rq4evoJJ3sVpVU3lddI8ewmuv4zCD7Q+
A10wd2e4z/Wn+1ZuLYjyITVsLgULGMvlUXVE2goDWSEKMYCyekb+dwWqspCuxsn5fzClrjcydGGI
9S3XkhHnsYFQgTeAtmeQERK+2EQlwRsfTVfZOo6JqoMRQFP/uVxUNDTNFIjc8rNSLs+1FVv7NDPy
jbjs1tYBQKIKQABI3LyykqR5xC2rQVk9M6vE2I7C6UUBGqWZtnHNvdYT1meF4JzQnLxYt9fdm7nt
29FrEwt0r2QMaJTesVtmVNFDA0psYypg9jDLFyQikq9J2cCYEDG152hce6ihLgq4Zx3uf84btxLF
ex5i9pgQZ8324mreHAaEWYAD2/ijZU/yR6bV05lnJtwXi9ZtPJK37Uk2WgquW30VuBUiM+o0BIJu
pMClm6X40DvaoY/R3k7i+Nf9xd06fI5D71ZQ0QessnrBvN7rtUELbT+iJ0aTPTI/d4kXbCzplgcx
DUmkYtk618nq3Y9T6PpgTODw2U3+YViQ/amo2p61ITQ2TN1YkCcEUYZhgKMDH3d5JEKvGKp5wJST
ddLPtQzfgQR/I4O4CtCkSyeTlgsXl2fjFJdWrCrJbE1J5BSp0xxKZ2SsOopzRMny8qmMrOpdIsut
ft+NGED1QXizPAJgsqRLo8x4uHrZpNKHVCuBKr/vq797fkqLaMiEoGqSueiBTLMI/kL9dflx31Nu
fENSMo8H06EW7KyxxKXN0MeUW8RuoqPSXkXVl1xqlh85UKTcN6W+0eoS8IA7gpWxuQJAA10udCqZ
SmO8RPp8Tdc+tvWSy33KfKd4VwLVEYxvB4x5N4noPzHH3MIdUg3pFrvYze128VYyDvKbNXl5hJBv
V87IIaDiA791kgV9dkizJXqvg/5nftap+88E6dXBmQrzdH8Lbu02n9PEgelkU+G63AJAjHWiOZXj
D51o/bapkMHQpDxp5pJs7PatE/PW1MqX22HoqNW1jt8XjdzryyQgO7a2BgBvWXEpa5lUDwgj14lw
PCLwXNCY8Z0gmSH/yTxUhJn3uL9tN60QQ/DHVp6zWkvsjUXrZnwzGKLQmTaT76pstXH4t4yob/em
TjGai9PM1SThJzKtE4MUX/TFDTe+yq0bxvWoHtHWJSZak9yajIK2lsL2pGP3wv2N7mFav1AVi3bh
GDOdj5zQ43vnkf7CEWmAwlyfOpGgd9cUJGfggOM/qO2nLyMdrGIj3Lvl2R5YZwC0NPCuSuyIQcdm
EmeYiZ3pWZJF7+ol0E6RXoqNFV2b4vUEHa3KPJ5urX0OXmJYV3V8rogJJhSi95BTt9otS/7r/t7d
tES8QjOGcIyi0qVLTFE3TXmKFFEsxvooC007zEbtHLoaArP7ptTld3k5sigLgJDKpgFLKMd5432Z
aSzJxEvOHLtsv02cNRSGjODQ94Y4BbKLHw6csYclLkKDWtka/Z2VjbvwlHIZp3r3WXUIDwDZxw8D
iOANn78+WK+dLB2MEBADa90XcUgr8ywvcY0ki9CLrbS9l5Vb8z03rXiCchXoLv3qZDlLpTftwoKg
qJvPvZ4P7+txzDYaL9dvGDUOYXIJkTYTIayiuCTRzVZVbH1jMU14t6EJ6sZw8IskHk/ZiNr9OMGY
1zajOI8GxabHvYRWzL/ICSpwahPeeInTaVRqnZE7KoMeuQBOuNPbvkY4Mah9d06DjcD9+rH0OGTC
NaTOW+Ku54DKJi9LkiHbt90GCM+ESGQGKj9MfzWwuRkH4A7ub6D0gg8tXYetO+X6slTWAbEBM7CJ
1VfxpcHEhMsID8fPQwHmKfVkMz4x3m3lftAgbXLoek/+cuaWVOz+Pt9wJtV2dwiMaPfyT5f7nGat
NBE1sn0hCvfgySo46FO61X+/cb0YnHeHe1kFI+sqv5WkDF5kkY1Ob4nm2ASOQxSWsRddV2w4zi1T
Ji0hZk04GsJeJf5DVDZ6ZiMVJZLRQb2wzIonb/GWL9EM3dn9zbtpS4V4VDAVgmFlK05zEsEml34U
KHk+Lc1e4pEnr4qnreGRm6YABAK7AU2Mh15+p0KrFDa6kn7d6JMS6yORrQmvHOobGy5x6yiY0qHa
A2RJWN7qgm4cqIGE2RDpdM78XoSjOIgANvRhdK1vllVU5zo3GRWvNu+cW85ItZhogHokOdBqP2cd
TeJhJm5eLIglmrLO/UTq9cb6blkhGgbeSLnYxt7lVmaVk8cznQ7fGBaEVccWorIR/p37vnHTikdh
yKMOBWhp9aKSVfRRndmI+zVJ/LGxrPy9Zgzml8et2Bxeaie0tkAwX65ldOE34qq2/FALGdHQ4aGQ
qd5sXI43nE+SjuIOtI4J6laXRNFXplfqduKL1In2ZDDx3gF5iwtASfjggnjSCD8kcYhNVdpcuQBt
1Jjucpv4XpkFO2+MkpNZTFuF2quPgxXL4oEzCHa4eldWCPEFD5oT+VxK9Xl05uTgLe4WO/XVtmFF
BaKqlQrGaz1mFbZCLxoHHh8CrwFitCzofo41qrpZrLcPN4aVMSblSDp5tK+qLsOYtoxZAdSCyab8
mfeqyj5E01Zn57rABTKCXaMfKIjiiO0vPa4M5OClXQqvo6oKf6vdxGHedI5hQP5dM72wOeRal9T/
qarQsXfGzKT73rM72AzqUk7T2V4CXTsl0yDjj7PtVfX3+w60mn6mR0OVj/CS+4N3hl7Qyln1Me8y
rcVZ6wlO0NyE5Owfc3Ya8+A502DAh1Pbg/5t4UgpsittTr7MhR6bkJRNMBUMhiy6aONRukb7OQqn
QLgE9AznemWXeRPO1Eni5Z6bxD7Q2Xg69F2dobFdBtDrUTB05efYbYefTZDbxh+Zlgz198p2Kmsf
itiJX4B0QtmlRUYgn5mZRcrUcMpqC3h+FfHxG/llpgIxUKZZY4e02u2j0tZjP2y6tDzGQWgMe9ce
qgmZ3GkpPhlFbiM8SG1vANrPbkENO+reYeMDqsjyIkEguaZcyzUDzAFc+OpOE4x81E0+pH6Zll1z
KGK8eueaQZD9CMJ+cr4akyhHcwezUAIXiihMO/urLPX677oAqWkc7/+eq3yFn0M1l+tAgoUhfLl0
+DTWNTN1y9QX9gzbZeQZiHgtgfHRiMP5fdcF1YazXF9ONG/Vy0tEQet7XagC9NG7lcvb52l2+DHv
jOwnnv5wPUO1iJlQA8jFKaE7tlqWHtF/jrKcwilD9cLLCzga9W4jg12RFqnTaDqgnCw1eEvRb61+
ViaL5XSFnvjEgFQV4ZFz5l3dD/kM4UTciPCMZNXo7u0MFdp3lMKq7MnioPzsi2opPk65MJczEjBe
tQ9hFGEkSUR9fhCdOdTHRDMgxCnHRM8tOFI7p9mKFa7PBN1e9kh1l1UDcfVQzE4fSLtqcj+WYent
PSOEvizMA1vfB27FrAlFVGc4aiIL6yODRAJdUXNCPvq+D16/JOStIIvo/FDKo8F/+bE8Ss/WTFzr
9zYCZ2PT/qy9MEEFVd/KRG54O2Cm114ttW76BpeWOn1YEjD+qZ/BcfONaU9Ic/Q8/ZaKWR6WvtA2
HOSGsytAkyTrsXD5dSEaYZm6QnAp9RM9ij51c2AvR5kYS/b4KaY2pLr2jH4yl7RaF/1neEISFBFt
cCTHWYdOcpfAEPgyJd3y55ClW1XJ60/Gp7I5XUROKn1WC39z42udWQgUAUq/hq7qw2TO2tHOaBkU
Xts97B30BJkrZ56MBjs9g0tTo/Bw0iUpfcg3oqOclTD9UsJeJ4ekeDQUBJkAuoLqg+kyqLGepKnD
ZgjdPC79xYU0dpZoYnc2k40dieTGQ3BrB9+aUmfzzQ7mmrbMdpOyg0vh7AsB9ZMzioojp9sbO3jt
9ayKuQlOOAG7J1Z3/DSRLpSyKf3UzpC0tLPn1BiQGOs0aLJSyA/vH+drp1fmoEpgBIUYyls5o9Xm
1HDqqvSTLkFYrQXhT4babjRXr7HP6lu9MbO6NfqFmGKCCoLZoCY6tGMS/OVO83BYrBDqdZpye5OI
bdyFMpmfvaHo/hzz7DFiGPUAECmyVIpiFIPFerJnTo1eo+eIwyxx/zGbQcHPmj6cGwuqxPvbesth
APDBRkHTAfCpeekwcDICNgxSlTQmnxh4bXyjAWY9TK63cWvd8hdAi8IDE0GktJ6trHWyYopmmb/U
Ep12N4CKbYFiXAfSD03Wr8fXBdqaDIL2NRZX7uJ1NJFklee+NthwL8ezgTp0n5+7QUQbW3jLM9+a
WrlMinBaIMtIvXc9V/8MDDU/DO2QyY175NYOAmO1wdvy3Mh16cQxGk/kbpj7zPqGXyk0NP/poOc4
Ca2dFH+R3PhiKmi8DCot0iOQd8CSaa+u93CB85aRD/awyvTyoAGTf3KKoPnUenr4DyHe8tHsh+G5
ijt7o5B6c0vpSADcwP2AWV165WTGydRreGXj9c6LOcUQjkwjhv6HT6dYVhgbBXNN3/3SzlJodmTD
LAI3KSLelhOAQ+2SeWMflQOs95HYnFIpqZ8aLbq00lQlBdjcwQpB88Fsbfl15uR/RtzDoPTQGu/y
yu3j3f0TcGsPgR4RpRID0bdenWwEa2wmiWXmGxoQyoZG5rEhhf5638qt+4OGBI1+cnaC1dXastSC
FyBlbUUytH/ZYzZlf0UhQCVUJCUyqPetqf/beieB7lLpspi34ba43ElOgF7HkZv5I3yt32ClyM6p
ZzenICjbP0SeCP++vcsvB8wGLIZyD54yOsL2Oi9u+jqIDE1XfZeo+ifOZfGSNBJdBWQgXpi7NdBL
qR+Lgv5r1GGeE9tck5ba8jdveOJFs1aVNN3NHhbuUZaGn6clijNzsRW5XvrIf00RJVPJpkR1RbtB
IWzorHChz2NEw0shcu3ZHHR945Rd+si/Vqj4OvgJ6GvmKS4XRA05quM0oEE7hPlpmGR2zL0+PhXt
PHy+/8FuLUjBlZh9pPsn16HWlMI4WBUuddikzT7U5lg9BxRMHsKbsCBaDoBjabMRrdK4Wrlhjf5I
D0Qd8ZMMqXYtRkHWsautJPpq21wef7DFlgXKFPTHKkSN3EUgsmQ4fueWzh9u7wWHuLY9FHfqYMPP
b5nCDcCqUwWzmKK//EL60Jq8cKVLGWMM/haoCSb7ZTLi57RbINu+/42ujQH0VyMSquUAPGB16brV
kg/I6kBtVsaLP0jN/ZkLxHijrjS3WEuu/EGN5cNBwPwOfVN3DWRtZKjJlgFAH+9HXGdqs+RLWXtb
Sli3zdBsJrpRsdSqcF1VbhJmnDI/z0cYu2VSQtMauMf/YeMohdHSoPpgr/EhseYVRWYEnj9ar+j0
qUd5a+j6Q8Ww47DxlW4sSYVpVAUhFCN9Xj3BiONQcA1clhTV1c6oYYsoRbp1od+0QlAIYBKCLxKJ
S8eLzBQ0ahkG/lBaQXoIyyL86cgaaYhHt45P84qqUcW6K4IItE7qnkoUdB5JbFEPaYNDYXXdedJT
66HJJnU5UByiuMTN/TpstFqSnlUjcpyWB4AnGY+0g2d4SAPmW3Wwv/dXdb17kk1TYQVNBkG56HL3
BmdsGVqHJBDOWHq9A1OnoVE6G3t3Wc9RC5L0YlRSQiODWHDlCbXj9k1N4Oe7rRsG35O2dPWPlWUi
QxMgZ2qgFDBU+aHT4vQXqG30OBZHINp2f63XtwajO6oUgT8ymOqpvXjzKtpzqcHlPXm+PnHdwmFs
7QOYsfZ9UjWn+6ZubSsVe9WCsCg9r+tvhY3UgQZe1TfyVofWfkz1nCmQ0tx6fm+siQYRhuiE0iNa
V7iDBlVRRy/Rjurzdp+5VuHnVW4eKomWyP013TClBuAoT7GJcNiJy+1rudgt+htIxZULFEG1+AEN
GroLI9pdD1uCnIT3CkgMw4xrFEKapY1dVHWIyDS6AIZXOcc6LZwTOnVb2JEbi3ItCsxqHJQLZD3o
OsDNU4CACc+p1f5I3XTkgqdmxGVmbTyQN1wCzgaYMExVz766PyKtmCsznsNzaCGS0NhLv0cGYgv/
dRnevp40+v0EFlDuMbq7foYT8pwxHI3wXKH4o1ED3HmR/FV2A7JARbXxnW4siRI9xWywKqZyjEuP
sM2iY2a/j85R0Ls7awzlZ7efvI2cdaUBoNZEsQZUrhpXpEG5HovURNSiT9NoPogJJt52gzfF6UeK
ieXwaUEyTtv1SYO0mDYuSb0rZaJ/Tsj6ih29uc7eLWNXZH4Zyara613QVX/1WeEYT60RucHnBz2X
B4KIRIX8tPCv5t6NMdSKKgzzs+mir1Yk7SEs8h9FLrcGLa62no3nTmWQn56bA+fY5dajDqPRLqoK
9MvSCDGkVkJGa251K668SVkBEE2ZE8+FlvDSSgMKsoACpDibTELBymFWZbdbBsVFqwXLkD0v/Mgt
jderI0n3CQQScEEOCSi8VdbZK2yfNGKXjClBUEkyz2Me6MExxhxbXbh1Va86l7gX9qgngfymPnGN
MvcmpvcKuTg+YIHlfZxP4XMTGPl/9Hlw3KMFr1q/8xA4Ks5JWUTO2fNixfWnaVHL6LFVbs2BXD2W
PE6kbNx8hIEMRq5SgzyI3SEDP+HPcfBXNy++KLRnOwx/hFP6EjfyD7N2oMbfEv9e1S3VPphkWCTF
ALUtRT1y+bHd1iy8Mgw99qEyDMC8yLy5MSJHfasb57yPvHeG18bvslJMv1FeFN8DK7e/3j9AV+my
+hEU3Kg5qBmidVE9KgfLmkLeaLetGCsUtUBpyctz0z7nWUAY6UZl+ymN8lE+VDD6d/mqGwIvBk8B
vZHL5S+aqB0xz56fGjVSaHbl0HMKFnv4X+xwWZIwq8Lselg0KmUpkr7zfBvmnr/DdOl/A/OXb4SQ
1/eDCeshHV26y6Ck1hjWQotjo8W3/LJynBfmOMonN4u3QKU3rTD3ytypQmev6Q0IVDNXhORGCzGb
eRyL1BiRZJrQo7vvFtd3ApkeMDamo0gkaChdfpzJDvOymgjyyZrjvTDQu/Kcvj4kWb1Vzr61JvI8
ZgggUSD6WEXElpdqfZylgc+IRvxd5i3aUOkmxvimFUqilGgAJgCRvVxQ0TZBYdtR4JtDOh+BNuvn
Xkseo1f616dpTP0/K6ttY8S/bkmI0Cx04uJjsdglih4wy3Zoj6EH5zjH+5/p1un1KDco8jIgOFcz
T9CzTlSDiLDppj/Jxf0rrZkxZALqoCEBhfTCY0DK1xXyPlmMB/xbRlldWnBiyVIz8sAPo7n1Xb1J
DtGEMvj9dd1wP9BKGFIMJdTxVj6R1QGQx6QKfC2AZ4D7zzuPeYSwbN7aG+2jm6Zs1XGAWwOO1FVM
NXYjYYPZB76T2t/mYtL9xUHXjucnO99f1A0XBL6mMGwGuAfHWbmgpaU23M1T4E+tjpIMk3pH3ert
08NWmKlQ4aFJ8USua8hZI+UcJoXmw/9cy30gw+DFMhcwLvft3Ng3U4UNhPCUa16Z1d8mdzzxY+EV
EcCG1Mo/akk+vku0ytvPfVv8ed/UdVQEcxgRA5E8FSiqhJdn18wqKE1EF537QujvugCBUZD77Wc3
k92fttM0W7VCdUz/f8361clVDPy6PhKvdbGw4Z3UFy2NzkYmpmo31iZacqJhXmw3Sa35STSL6ls5
2lHxzUzBY+xmvW2bX73TN+gzT3Q9Ed4J2vwjgpbm+Kmna1jvpGekNrIw0KHvC8fpwt3iVoP19yD7
4K9AYzjhyGM7UV8L5646tIkIk52eLtL9W9ZOMO/b1NCjD8EouGDQc+47PwQD9tPLtcblYWuQUDHa
Ds3NJG31eg9tXW/9bbcDGLl0HLV0b3YTv2A0xxa6xjFMvhdNMxW0v/Q4810ts6yN++mGy9PzYraW
ET/S5TU6oFmqyZqkGZ1BOJaf9bpAsMjV/4dXUYXmEDWRJRI0rw5WPzhl0M9zRA4W2UeqK+jcLZQ6
7nvhzbW8sbK623MnlFAZG8g/GwlzPf10qKhjHO4buXGq6GspmlfAaXTNV0ER2lBNRHEfV0+H8ei6
6C/KCX2nqFy2WJRvmsISEAeSVyrvl6eqKUDb5FkWnxH8RlDQJscYqsTwAWxtyVVcm4KRlEhP/UX1
bJ1QFrQss1iK+JxESI85iOUeA8DxJ3OZ5MYle8sUoRFlfvgXqJms7oosyWgNZV58jhPag6CW7KMH
QvO3zkI27v63unYI+K5fiV0BTKn61uUGJgGkuLUdJueoQdWVF7reGT08V/et3FyQZK5Rka1CHK/+
+5siWt0lQ2HGVXIOkBXB5bx+D83TH/q4OVh2bYkqCwAGAktiWaj4Li3RxU5NcoDyXDsImO1pHc4d
ukwG5E567ulbGfXaHN9Hve+mogwl/VnDhsfQSguZeYGfu/OC3o3IRHqOwywU3KZ9tGyUg9ahkjKH
xAYprgPmE2qTy9XZlah1p6GaVus56lZI570Dp54d2jLu/QZy+UOrZ/pGHLN+uV6Ncphf9xW+0tUZ
06jVgbqDU6CdjeiL5gztEayP9VSZ8/CeKLfbuD7UIt4+XNhTLUFwfNRBWerqJgyidF7CxdVoDsYQ
v1btP4Uwfs/a5tPoZl/ywKhOeTI+WXm6kWTd+JjkPqpICX6PZHpVQwjqObDCcgnPkTAzb5dXYf55
lnXeHsdFVltX8Y1txRrJqgvegGB0Za3uraAxOjM8G4Dd/NEtiOjjtnsuQxg2x8Gbt2ZF1kdd7Svz
B/gNM92kXcq53hxC6USR1hQYDGsXFRO3qdAKzreY+W5bYVYDH6Xnuo5zXLcu8smzwrM1RyiwG3pz
sPTwMRAYIydUK4lBYRPgMlFMjZdrMUzyOruI4rME3+nuEqtoULUqw5dI2ugZhing5/tX2I11QRtH
PAoghVLTOiTVZ5uWu9Visevyj52R9s9pbDhf71u54YKq5UH13wZ9QjRwua4s9iZ3RsnurGXAumFB
tT/MmhC+gJXyeN/UjbuEBiWpJHcl3Y31+LLWGKObpjrvWV3Vn6Oocs8VFyTc3k2Q7eaWcZjeru0N
UcLrw82XQ/uCtqgKhNeH254XTyCLmJxnUHyDH4OLGt5ZoQ2t4tjy53mUffazC+KlOqZG0zuHqctk
8OCrB84T7Iiq2UDIQzV05T5jrEmji/L03Nlx+WWM3PlL33fV5/s7fP0xX/eVprOiYKZ6f/kxa60O
7NiwYqZL2/5dMSbLPigL8SEOCmcjYrj2TkyhJgGCGxQhDZBLU23U610pnPg8FdMvha9HKvVB0Rx1
6EheuJmhGmTLePYujcDalWhNyHpciEI+aY4mdpUslr/u79r1vUhDkWtY3cQUxeXqCFBgqS2qqMk5
r+z4k56Fzu+aXcHVGEaon3oiXDZc8pZBiqeKcVPltWtcgNXIdDLHOSVksJMX0OHGM6oj1nPWBN2p
cOb66f4Cb3wrrkcl+kGmDn5p5RbhzNxlqHXZ2a6K5iRG5FtFbIwb23jTCs0PKJvVhPO6zZLok2HC
S5CeK3dAbD3Jk2inj036fWMxV5VwvIKOJQBj7nowZmumkF5MplWbFFPSCbkK6KSyITh5MFIOXytD
L/7RKJtp77q6TJ6mAGKxc826l6dk0eqIbBut1CNDSPGCIq7l1L/l/Ywm046QteRnS9nIY5SGkecr
M9VxZqQ5I/AevJ8Dfj4wm1qN9c7ra6jkRNsgPA8sHjhkmYZ18V0POgbxQxks8ktgj7x7oRjUrPyC
TPRTaArUSowlmmokjJYo+syEnkz/DougSnZhbxlavhtyTbTvGG1wot9B3ACJSfLBnf1EzXB9sW26
wQe71qt+lwR1p/8ZiHCej40YYamP8tjJXmiw5tM+TYrqt8EzYiT9hNab1X6aRxLzJCgtpa83Tr3Y
CbsKjRktWkTZz0Xp1O4/cCKbw2GKAO29eFO42Pu2kkNxGHMzat/P0O/rfpqVuf5b5KYmMzjepCOR
WOhAXlPuWOcwoPLWHphQyc2vsA6XqFDj39A3VQWKe2M3zFO/a5M+Dz9QSzX1F1tfsmH/f5yd147c
SLZFv4gAvXkl05ZTSVUqSf1CyNIHPYPBr7+L6sadzqyEEtUPA8y0phVJMsyJfbZpAlMVhCtL8S2o
hmp8V0yNb5LfqddONIiu+Tl7NHpujEVT1fvO90e1pYmoVTdao0ssm/LZmSGl4Ga4mYt58bYDYhH2
XDvuxX2rVd640zRXMw/co2T1pBL6Rse4i93y2C2FIzdSQb5+mjFTM+/a1MSjkNDMwvhSL4NHOnAD
uUs9MEqndnh/B913jZ6j+9Wqq5jSY0qE2OK7nQkii01MdDF80tI0DGY26yScPGOUD75Di2+LdbqR
PlLIQ7YWHYdtCvPEgZlsDMrSZWi5Qy3CXqmeWJtysYaN7I3eu89VV3rbsU2IiQVuKeRj6dRJ8NNc
tCR437Yk1r0PrAlBoe5NVuGGS6X11aHAy8b73qfugAOubw3dj05zakuRd4wK0Igay9Dqp8EjoqKI
/GaQ8009jFZ/U+aDMu46UYh6X2pI3vHGGfM4PeJRk5gv+Neb5g85W7n34PaJbh0azH3Hj7MJPr3r
NCTxu7ScDflZ+V0+HEt61xlrjfigfLtyf5tjnlhzGi11W+YIBZKUxYTfOuGTG8Ps6vkXMBoa45Y6
iRRvLfbJNms8kb7XVmR8V/UENG5T2AV5lATS4ponFUno9TxML11jdPV2IGcD4c2iwdnX44BdKV4a
vsrU131B/s1oib/iGfAqbOzZ046mVg7vF1eMHrHX5eLHMjThygfvlroXPknOppM86q00jZwUdaln
S9gtvgv42RWSoj2bhPOgT7R/D7WbSvOlwqVAbcx6CoLQHsv1bxrwQdoYWZ4ONzPywmzX2INDlCgi
fn8/WZkXbAEIY/HUUG6aYd9b2V8N8YhWGzljP1g7iNPpN5ADkW0Xoy/iw2IsY7PFtGuWnzV8c/Mt
KVy2A7utG+0hqtJJVltjNHHCCbgFN7sUblX+zjZbzUpDtJIJKeZp6+ZEc/uD/EZUnTkfzaooV7ow
FgtZJCYTGm+WZbWxlXESi13mFFX3Mo2BUX71lZ7N0bSkAfG1sBW8n0bVjRWWTZUvM0xKiCmerP7o
mBJekt8qf2s5ffto5VQZkRjcNtnULvrRTV6kSR+pQvbte1xys1twQFlszSIdp5uqdPOM2PWOhMBF
84ocYlgwDu/x2NMA6SoxafeDFid/rUBummG8Lzty1W0r7n/lWh4/j0aXzTdkUcflCFXJn0S58bIq
tSPAzcnvwoSO+YD/v5qp8cNxygYMvtnLcv3eyEqMd5CVJf2Dq8xM/9jFzcwEiKtyWjauKDRN8P/N
20mEBgFo7iNv1lyOdaCs+slPakd+m9vRHTZi8ut+Doc+JYfVn1ycabqgcq1IjFg4Z2HvLgRmRV1r
lWvWTtbnd/kSz2TO6k23bt+mcLU8gp5bPGZll5G41YryWy2LKSlCkXSIIzNvaPLj4jT8tn6qmolM
9bl1jds21tLxuNily1ts+g4JHtM2HvzQ0xAd3uiLWRs3QVHVzwHkrukmJQGFJGvMYG+qdta1Q85b
dXbNPLZuKHOG2RTCMj73gV0QttSUHc1oOx0zVGGMeI90wNIesoQZQYKFPgfavW93jnnTtsOU7IWH
S+K3vIjz5UHN5tRzYrVm1x/mXK3BBvNEsfs+doO4ezcEsfkhqAvAI7HYwyd/so3vsYiLJBScTHHk
l7O865Ox+kwNkT4202hXYYenWXvQMt39jA5gemmFmGekx85i36UV8RY3dA+nLMwQLv/K28X5SWAU
JaGdj21xEGriHYZN2usABIEzW8ND4dmzeumMKff2kOsSf+dXS8IqstLF9XhNbjx+KB1lZbf+YGSK
7E7O4+qdRC7r3sM4nIof5dTTkwjr3uqqF2MmUmfNr1cEPxeJcHFxYMUtqBIgd1YfUj31h7AY4sXG
zAoXi+WxXf/HS1nnBUITrWzsMWXeUqzvAtERy6b7Y/JduLEjompy0o7ItnzQ7rXWGh6NHpT+RvOy
FvHwQMpGmLeoIKgsBKHT1jI637R5yNBx5VnufLfjuiqiKSDj54MWO00ZOi58yfsxTrPe3DhZ7v4y
ZG48s560+EVMXYWSzkCF+6vgAoZKGLr3W/utVIIr8X8lBAJlY0Zzej+ggtA5EJU4mJyKm8bR3IhO
EqS50rqmN7tQ3Z4MdVZDG1ZmKABAcah4efdzWoq/dF9eQ/5fX5G5gXtcQ+iekNNwbgSt1XPeIMKq
DhkWBcfKGWmIGIvzQfmifcncQd/kc2FfgdtePxq9Vy7mtA7pJ9OdOn2Lzah3k5cLceiMmdzn3hzj
teTTr6XaXLqdwlSn0Y9DCRefs3HaKdPNqrbTA0Z7JarKpOvDRp99fYOvtvYfrsKYMa/RoaTTuOdS
VdMaWmtRcXrwqwnqVeZayXNNTa2iBvrVNfb1q0dbaanQlcmGANR+xRwVS0PZazT1YfbYChPNL7+x
Kq1wzKrl6c/3n1eXR2YH2B0aNlLhV3b06dcifZx+TZ0MhzHmlLQ1vYgwhnvpLGIpbOvNGg0X3iYi
A+TZq7UH/zkdzm2ybpaByXCEU0bpvPQH25RuWDrwYf/8ZK9eIpAQ02K1Boco/cqwWFd9nvCnUAwK
5W25nbjPpDBnN7Uqh59vHoryEJYesjmkB+dTPmj5XOPCUEPAjChGPwvHEtsKMu3kFeTnwlOtmCEU
cyxzaMufgcvaXE94vQzGwbBjPSTIoNgg8hLh5GTXhIc+3+IEx8bGFSUPMD1lN0jGWSvCMGYvwWDV
PIzKNrojPGLzq9B7jI7MJMlfrNSM36cJD7otlzp7W4weYM06+u/QYUBY2Adny7sykiGzUkZPuP3u
uIJ7HEnuNdrZq82KUVbHFBrNwL0oRk7nI3eQhvBWyzzoJc0AvavHjV743ZUt8XyRgYeClDhAGbTe
MEwxT0dhS2xadzEwAxeGf6yJ7jiW9vhzLEtvZ49XEwjP5wj6l7XNwmRkMCypzx5qcHIXl80qPkCD
qXf14quNbnXdPg3S4sp0PH9/q9QGDfPaWibzGk+/0yfL5hG+kAJ6pTZwohJG6nHsumuWJq/fH4wD
PhE4L/sGPJHTUYKuzgNtdv3DnLpfhtS46yu3Drk6vpfukrz1kZD0rjsvG9Wq7D03hsrEpOMTvVgH
mAWN3AyqowatszK/AnC9+koI2jGiXiXgXOpfVRspz4KW3siPneoSyqK8rqKV8/CcTqnz9LYNCvyW
zR0RAlwUaJ/nEUCOP1Zu1djlUaWBddNzcD1kstVuJcTpK69vXZf/3jV+D0XznGWzpiToZ9A03g2y
EIFWHtsBY+/tVGSm+y1rYxCNxYy9R9xZC/0dERVFfoeBWvlBH5ppOrz5eRmb9sC6i5DGdTYtl5Vf
lhhLdbT6Jt1mbjq+GAPsGPKj0reFi62ceFIQ8W3hY9Jb5KZ9Ojm5okE0TxNxbJYp2c2962y8Obum
KTbPa7l1mDWHBW0GAk6e7nSYmJ/gmpVZHWvJRXUjanbmDbGcUx4BtPjPQyCM+AhkkbVhLbtZ3flT
4izv4lLlNshDsuiHRfnuR0OmQ8J3wadoMyDuyjaxGefzzdD1fvsSa7nUkWIlRVBgWu6V87PwGq/d
Ou2s6kMz68P8vNhjK5+NxnemO7wEgnhrd7X35c/f8G/k9XQq0RJYu/q04gibPj8CTJLg3Tbwk2Np
CkqfHXc/qedH3alIWA0X1frTJ8duxuUZ1+PZ/jw3pjCykH+SWQ+wHQpn4zqxFT9kJfSY+3gUhCw6
8cy3snV8QB+rNC+LwwhMBI4VNMG4rXNbs0MJ81N8n0qIPRECAL1/l3X8u5hV07jdGl7eZtFktti6
AzCl2vNgNn6FcZGqi62KLY3QP6r/3A2DUpe/Rjon9qYuTUKJzaL1ncMkp1kS12AZEvs5QiPul7kU
2V3dtFa+rxH7t5FfLFZKBg6MOMSyRZM8eEnj21tnjGUXZqVuqVunRPpDam5Gp/6d15On+y7tK8t9
ZKG11d2SYPIUGVIl6AF8bv63aSVa7QNy6sy+YU/16lsc3ZIqXCxLfeX23uhb0uLE/GBgBesf4QFA
vgqNLqUWdbS46H4VywyMASRqkyUmvLiL4qIoql1KIny+WbiWGdtESKsAA/a9X6xRnlrGnT4eCSpq
x91SkTIcTSKOv6VlSTYGWbxZHipCk8pQKldNu2w0pb/vY9P4ypEgKiZ7JrqDvjhjs2G9a1x++3LQ
P8hauc+anFT5OJSxo+EjVdRfURXqv7LBTD6oXO9UOGLADzKNDl+/If1R9qE1DtnHDCw12CBxbz/k
3jI/drU2IuR0Zu1uUANRlKJNMRDOMsq7EKvAtom8SuRJVDoJznSViVfnXVF6zne9AuHe0qAojU+g
NLa6S0gb/1aYZR5vjNrOhiggxHxJQ7fwFj8qJqd/Fm5D8riUaddFelcF7cYwpATXRZKZTfu5iYNm
7+qp3jyneqDErefGMtkkxD9Oe9micL1NY9v6S3b2Un5zk9SvDsByjXZwbGWVH6aAgz+EBWdqYd96
wWNHKAjOkZOBt9dHxNHmc1UpO9+VxgyOHtaUDfFffoPJ2k/QWPx4sjQf93pdSOcdCa9Ou9HtBtaG
WHI+iVqW2vsgurxPIiJV0jqastnAqdHV6yUctQZ/39EsB/9epKIYH+pc0/+qMINOD2Za+/kUlVbi
jY/B3HnNdxmI/MUu3CJ5N82ifZK+MownIaHG0egvFDBVPi/u0e9aPJbhkMjyxQkK5WxUHxjxTQyG
+2umJT2FyhzJO0q0ydLDQNf0+a7GA6W9K7wpe7a0Rc8gfjDzQytXsfs8yyoYfmVmDK96VqVOBs4U
ixdpZ83wkAw4tO1cfdT1vd8WrnNTt/Cx76DeCvt9XsfdvWU32L9ZbpeX93Wc9tnG6FFnAia1YHcW
HYjlsUEXXDzTHGA1liDTRsj0Sj0qJa5k907iN++cZKEx4sTDhGecFRtBaOh9WW3x+WyNQyxVvWyA
suujTMa22poxSO7W01G1ktQqKvIdLT1vN+DvIPypl/nfdc1ZiltAvdTZKYrPNCLnx3wvVVo6myXF
uA4bEZPwOsDjATBKJjjsWnLlUQLZ+O9mu6T74XrKnSJYag3aiNGqpygze3pL9qj1U+gMFRhTk7gY
3vmQ4jUCY/0iP0qzrfxVgmTlYeuSTe35cVZGWaqZxIkUmdPsB8/M06ijZfLDlJ1REj3UKlrmoHV5
5OTJ8pRR26Vby+r0d4lBI3BrGVn7gLSftzsVQ3ecC6397vZwbbe2ldmPekN2apjpS1VGataX7+2S
0qh3lsY/mtYUV9t0CHygJwqDUFNzo7Ze3jTbOl6WT8mYlOatRR6AhZVFyhrQuqqLkqmeHPZiK3Y3
Wjp7n2Z4/m2kOJaMsKyL4Z5rUPVlbExP7lIzn4Bwzfa9QSvtR5dNy7dBTOlnc6A3EHVB2lpR7w0u
b84oymojTY4HQBpiEbJMd74XXZZ8yQtfBtEwINXHx9+cZKgt6JQ3tK799FZynv9k87SaEFaXNMLa
ng26b+g6x0026c0nBy+eYFf0y4JeRqSffE+Lq002S+4Z+ejnsF+nMpNhH1S0p1O7fW+3VfBVWl1t
RrPTVLc93UZSBbO0vckCczQ2c4mHYGSV5tKHRhDLbBvknfnNKDm2IkAC3mcaaAn+RXkQqNDpAE0h
7EI02Uu6AzEXRs+SW5N4qSCiRFlguJju1GxKJBS3scpRsstlAqbK8inkraLuUs1Q/8C8srKPhWuM
RTS4NWzdmivGO6dAYLC1SqSYUZZ5/g/PbMyPnq10DcP3waMJZ4J1jUvVd3DapokNuM00+LZB7Dib
LJZTH+IOL50QiWrzVzxC1AFy1oufOCObX2LpqHxb9sP4aZo6GrBT4wUfy0R5T54Yy3SXTkt5Fy8j
ZECiiUZshikK5pu0r+kK4XDsfek1z+S/yho3pKW30mTTJsZ8j6B6KDcj5elBqwPeDApPzl/f6/iN
wu5EthkThwMDCKs3OM/q2Q+ZIfr71nabH33C2Q07KDerKBYcPtvW19R7vpz8NPTC0UIj75onc2mL
Nuw8MNyw6xLrPk9mb94GbZ+LjQ5pawxruONqV6HF/FRbdjKFuUSDvG6ttHRpurRsDFPelFuYpOlD
J4dkZtfo0g+6nZP0zb3BOZoc7hYiba91wl7Gbrpzq1E8lU1H2BaHMp0DQn1SOwRxYaOZc/CyD11V
VVsIM3G5KX3hPJHN21chxadVRrNUzoes16TYeFL2/m7R7NoL6a1Yn7WFFcKjjwQ2+71ev5TKHYqt
r8XGj1rVfhchyp9ofsQLohxjpIN72/Wq+qpx03FYLEbAuo39jDgpr7d4w9qsvloV+RQhRpl1vIUj
Xeh72pjYhcyzSU+vyNKuCMtUcSy3jU3Ook12UBEZrWhu6DKoIuxkmYoonkBwoxJ4+8OgakVzG7r6
fZsybwG2ndYPcXfSi02/tH4WNaPn9Ptl5J1ti8XOuyiwM9ycZm1Qv2y7dj52idQ+V7SPH4UdTD29
sqkbwi5wlzoU9aQ4baeixUtIH3/q4GcBe3ZvvTQt5IIbXRe6uU+nqbmz+gX6OvpBTs2ls2kjubGb
0QNuRPVE4dV8rArRf3FijC1Dyyin93EsWrEDzfKeylYan7CMzLxwksCEIcIayty8UtqTB93gwyRm
rw+DrsDCw5h1kv3M1Jq1LfipdbdkttdvKmeReVhPiyAzTCy8pK5raV7EjhvPaz+0vSmoj8d3mSGC
JOSmWXzI9cGXGwc7RuOw1KXEFEpifcjy4OyLrMk1f5iKLXCDmZ/84gZd/LymPtXs6dRU4bCYWR3Z
NiK20OiN1txzQ5EaXsIzppqH3PKHbD9qgtUIBzAbD83kFPL7aDe+uqcAt7VNbqWT8Ryr2fP3PG0X
H9q2GMlrFxYmlnOVuHxQz+EgQBvexV+gd6TqHYVDXn+yHa3TtsKf7S4agy6f7xr4cv17tM9uu3H1
iVtaa9qlXYd20rN5h2OdD/62JhS+itKuT5NPc5O3NNM5T767cbDEL2jtJS0bEWtiO+g6ccTpVHQD
IkmOkXtofXa7SczO81/ilOvozmrMAT9af2iLmzFxufNKbDWWnRsXpn9n0+AbvjqD32tb3S/MgDhK
rMS/I6gbeQWGpiAriQbjI8EgxzhHLvHFEX48PwRJoi3HRSlpHg3PUZ9Iq++7j7a3GE0SFkidmvsK
8az7ACvEfgaGMrUtLynHAjGZYzFGWjflwXGMp6C/dfuWm47ka47HThqiuJWaUfphj6zFv+ucQJiR
N+WOu8sKWrwc1zXlJuqPJI/0fGzmA0WEJwEom0ZsDK5W8ptrOpr1YpuDgjzBxda/8yhAP7Y1OpW1
yyk4LGuD20du14JLm5Z67eeE2j15HrV4QqWucX2pIzz6+/rFQUVtRDRYWs64JFs4nmwdG7FtM09a
/VVVI5JUo1BNcGtzW7UeynLSyn2jzHSmK2cL7SE3y4aS2Ohtkymf+noSbOesnsujYLucHoy5ovSz
tFb6t2QAyGDZ+BUk8I/Smgu1aY0swHg2dmrnFj5N1u3yKnCWA3IiR+wFGJX4UZlZm74fS2NcwsSZ
Yszu0ehWOwFpPd/4kivsU2k3vcKXRnnuQ1E03rhZ5sGSK5NhUT+bdobpF85C+RVmAMJOtzAgff9G
THPebutE7z50vVZbe7qRDTcZv+hL/YZAsUx7AHo2+KGL6AIyd1SeylCfqqC5cUUdXEsIfA2brTgI
VHwAF4OW6zkWaCHqwwenOmajGLciieOIhfsRILQ//hmAuDSSt+YsIw0GGz4nWVqZr4/gkdVRGnV6
b3jLl8XLADw69entA2FVhHAGKfLqdX0K7WS2Xxs6W/SR9qmM4lj3twI8I0qRVe3+PNRrFMknxcN0
YD8yImjS6VDzXFAlE+55DETg3CM3CQjB61+CZpiP7CjWFpLHrz8P+QoixsENtioAOwA4Esj1z/9F
29YpqGouqtUR0xNvM1rJyM4xWW/+WNyV6DtS9NIvoEd3Okqha1iB5J44Lm2ZZZGSQ3mTgpSpjYU1
wRWM8/VbXIF81H0r+IPlxNkcTBy0JongNrZimf5Gc2ucIDpj7A/J0idc+zrHKDEAClR1ZeQLL5Nm
Ar4EiFHAAc/1GnbHgxXzWB/JmoBcU3UA0+HQ+ua8/fNXezX5104nawxPq3WlvZKkG7a76DBkjipW
KrQJ07whRV5EGsDtlaFeofvgpijGOKMBallrZ90RXIaBRVxdHdVcm7/IBnKjaqzdz6NvtOyIzXSl
G7Mipf+DFX+7hBo6gYGr3zUyiXNZtVGNaPWSvNwTNq5XT22l6uaTlgc5htslBImwmrTFPvYULelX
uCjNNfL/6Uf85wcgI2IpAmza5w7LuPXSPVcj9hy+cm/0vG8ebPDc/Z+/4KVRDCQTFDHoalGjnK6I
pNAKO+Nqtqey+WovCgc5S3tz2DnfazXKQB1s0Sc79wmzCtQoTm1iF9pwZEVW7Js32DzF9ZU5cjod
/35lbCKog1ejY1CE04epub6bKVK5fQEsEs2mMm9pLARhn7XFlZ3k4ntbJQWIaNBBnht44cCueWkv
qz13VjJP87rGwqtNkjo5/IcPBEMCQcbvpvjZB5qVAM/NsYDs6zbeaolI7utUuzbbLz0OEDq20DRk
8Ao7e3O4K5eKNGQsQcl6jEA2mp2wvLepP//+PiZbhgHxg677uVgXR5VeWDqWp9lUpQ9OQpA7ubHc
4a409U/3in/GgXSOMtNGXeWc7RVt22oGSKLYEwvD7UK322mTYd2RRsncUGMqmzCnN+25f49JFwJT
Fg4XHu7sDdp968NwxNq410w9msdMboussK+czJe+E3/96iaMwMk8F53ODlxxD4/1vT7BtdNo9YSS
bsaVZzlju//zMKShoWChI8jOe7qQFquo5ZgMYt95453yKhVpWK7VQj6ZyfCsDf3tONEbwHmEIh/M
ysqDK5/w4oOiRGbmw+aFbHX6C/J+7q0qX8TesqphC5DSMiu15sriurRhcJSszT/HwWpy/fN/VR3V
4o8QyEuxR4ckd83Y9A9NS9wcRklv4xD8/UpZWqt25bfn+9k6dsw5p07oxD6XjRuOneuFM/3AK1/u
4gMhewNvgY+B7uz0gQC0VK7w7dq3feE7K0icDQ91osb4VlOO+Pn2vcmmY4xUZqV/+MHpaKrQC4JA
YGmj5RrCZsq6u0ZY6soRdfGZ/jfKuY0w3c6mN0AW9hgKTbvFoIoBdMb9aJyvnbmnJds/HwkjVZzw
MIjBnu70gaxKkExhl/XehFn1UGXtMIe1F8dh38QgbFywn1gW15K0Lo2KQoviN1g9Qs/neqmsYskK
TexhxFfFdpiHvH+up3J5cZcq+EvRQe/CedSN9kqNc2mR4dzooI2DwkORcfq4DFNofDS+Xw4vOSPD
b6IPBvT8HxYzdjv4QTAKYZhnsxJCyTLMnqz3XYvPTlkk/bY0x/HK3L+4a7FdWLgoroo3/Ww1E39d
aJ411XssLozHEdHyNq5gr7dBTwOwSlQ0Z1I/lo0mv9gpRvr1Min8Xwfvyi+5+EH/9UPOp1GqtwR8
k7RQqelzkkgaCYH2gV7BpwG2fjhn88vbF6ILLxUpOFUWDk2nH5LNYMJUkYVoN22KakOnd9C312K7
L00X1GOYb+Kfv9Y+p6PEQP0uuA+Hj+3NESTwLzry/f+w2v89yNmcXDlJbi6Seu+YWbyVtuojA4/v
Q+cZ7RUl9MXnWb0NeSa4r+fKRULls8yFQEljTgs+kk1Q0IqL8yub5IV8KrzK/jXMOlv+dcgkGAo3
Rskqm0b51VjcSPjmEz4ef3l6v2215G7ox3fpPISxOTyUltwI7VdNF/HPU+TSLsp1cD3Mqb4o9E5/
hasp09WMmvpEgXnnwVQfjalobsZpuGYXtk7v86sTYBfzEboo19+zo04fa0eDBlbtS2v4pVuTFub6
dDTE/JIjObyy1i4Ohmk/zsDwpHBtPH0uw519QcdB4AVE4wLZU621R6l5i4imPDOnQ15Ql/2HumEV
NVIXo6uFrno6KH0Yf+gatYYSLAg9/NmM+kol24RG1pX1cGmSrqc5qmwd+te551Y6lGZjQ2zfV3PT
a6FcahpJjidkunv7BMFOYq22EJt458+k6G5YpZOL/UzN8L63JTDPUNeRslR35ZtdfCY4UWht1zDw
8406xk0uhTMq9vQvk9ASibZzltK5Yo55acZztmHYhzUVMTRnt4AuxZlwNnuxLyYK5mlG8ZVNY7ft
K225csBdHoqwOwBEeFfO2QGX12oo66URZMO2wg6TljB1usKthMsz28Q0/flTXXh/vLQ1FwAi2Rpa
fDr99KJNU8sfxd4uYvZ8ZaoIWcBy5Yp74aG4EUKPQzsP+/B8ezTkIj2frEiCkCCbhM4o6+bYj7Vl
QkWZi2sLef3RZ7sG2lpEtvgOABK8Ah3hM1Z4Hef7pUhKpDr95CdhildSE7ltbJUPdRO45aEFBeoO
Vpz6/ZWVdul5QSnYRIDrVovY07ea0NZIcxNqlV6p8XHo1HzMNM8/mFRebz+vuQj8RipW9vK5Zz9d
Jc3UUAftW8eo0mMrnPoTe0d6zf3gwiMBzlkgq1CL0bSendjSgeflFaCMgyqNrUcszN7v0HvlCV3X
N8/J3zjgutRMRJRn+3BpKLdEqVbuZ9PhicDeDzU2D1e+0YWZD2q7pgKs9qeocE6/UWW6MBk6RsnL
hu5xYTkR2cfXvFkuj0LFivsG6+zcN90eZ9r5zjoKmcDfxaJVkVPE3q8/v7FLH4f2CAdIwO2Jg+T0
WfLRxc5AI0IkroL8id6lb4Wl2Y3HktbalUp/fftni4uijdqQcUg1O1emKOq5UUqswyCVNXep6Ljj
1nzJXRtM8XYwuBoi/xBvM676fZ9yV5sbanF8KADeTx9RemsGZVaQSlTmMurzJo+EhadaY81y8+e3
eebR+s9YjLSCmTqpOmuh8K8yq7WE6CecnrhkGN80g3770rhfJ9F99mXlhQsBUw9GZF85ZC5MFeBZ
3wOTWb0czLOPiCI/y0c1A8+Jydst6Ly3rtV5V4q39be/+nwUHKuACf/kcyw4SEew6qkr95m3FKG+
INOmA3jMJAAapgT/YS2TCor3DJIHZs05KOyNHu3zwCz20DvrR69yEeJWQG3X2geXXh5z8nfqY4C+
6Owck8R2+nZfE92jJWNIAm59JLVwePueQSrK/0Y5Qyk0HdfcAOfkvd7U1sGP4+LWcgt5zYnwwida
sbLfibdoA872Pyh1DY6XuGkPDXfpoldNmDljf2WWX9gz1p38/0c5e2OTO/PTjZI9g9545Ga1G+WQ
E7f4hVzzmn79cdgqwEBsjv4Vej47O8jDyXSvdK19Xs8g90nrvQhr9r//edleGiWguiXMlJIG+eHp
qm2mIU2U7M19UjEF8sXqt1mOq/SfR7mwOSCUI4LFYEoj2jyn+iNMxeFBy4x9gie30BQuCGKnBugy
md7sCzO/9+zi0LvwNqZrNjyvFy/dMWBv18bcnkvD+fxL0ppcb83Cy8DHDKIYrOLFwjobD4/KFjdx
VSTOlWly4a2ugcuAmpyRLvDO6Vs17ZHrV8KQ5NoMh6oq5m21pMOVAvH3OXi6LYFZ4dfMg6GOejXn
/SBPxgBWwT5oc6KLg7Uqi8pkxBc4TSqRbujRl91+RoGR74ccCtzGKsYYLwZplXkom0RToZ5CHLyp
S8PSDulUFzpMJLPoDjYk1GRLen0fhJlXTN1tnunt1wwa168JqmmF5HHm369sI+5D6t9OQYwRELIq
oIsiwsOg7NEk512x7Wur+N44va9dcdX5bcF19gq46Dp8W8oR7BbPTp2R0m0EvgPqoVuHNB4L6+So
tc4gj/MwJMmmILVYRu0is3fD6hEfSbkszzBsXGNDWZAQWWzIEkcBSxTDpocnaIVAkIlxG0+1h6Fz
ZQ32lfvD610EW6hVxUw1oFtIzk6nhw1DI0viAERV6d5tDz0DtueU7vSVQfnnlfd6JjIU04MKYFXP
nUN/zkC6tsB9f+9ZLUzOkWiHbqq6K+fj5VHoVUCPWF3az+Z7SVpUM3davXfLodkjFxke0viql93F
UdDPcM1Do8eJcvragmniMpf5mJIkVXCn8DjdEaMXX7Env/hxVj9bdIZUMufPYuWNHnQLzyIKEMsa
X30MLsQSVmB8mz9/nNdVIR8HTiMbPNcd2g+nD1TiYteOS91gUFZ299OsG084L4zbxJFq3xmxBW+2
F1dK0fUvfbViwDHoXnGuoO49HbSpWmUS19fsJzmbTy6H86Hv6+T/SDuzHreNJlz/IgLcl1ttlDTj
sT22E9s3hBN/4b7v/PXn6QlwzpAiRCgHca6CuNTsrbrqXV5QbQW0CqD11Ob0IB1LMs73h7tSIObJ
LI5gyzaAmSwL7aVj1Yi5UIlTvSQpznGNfNKe9je1lL4p6++64Rk/0oAdc+47uQEgkniReRwmubT2
NS0I83j/F91eDfwgVLKAGJDYUR+ff4sGTY0BQnnuKtUAhSZ1PEzYlaz5RqEsOfVFMvz8/wu4SFdl
JfBUFKdzV7bizy2iMR99YM6vshGPL4CkNtbX6vCELy8KXYIfu7zcwaNVVcvwgjhrXqGutZ91OTO/
dnJ79JK+3Zjftf2pkkciEiewPTeQjUkPsizgWLO73PsTXHaPrlPYbWQsa/uTpIiaLpJjXK+L9Yv4
g2Z70BFdhS7hMYRf8AVlNTSqBsn//vhsCUo1CR/i3Te+C15Y6Bj+2oSqiv63U9nZWQpkZ8cHt117
8NOHBNbFE0oIZkIftShqcpuJD/zuCQX6HdStX+ZukZrJh8Kz1D0oMHDScmRs5A5rS0NgayiekpQh
zDgPJYVeJxk2tfeArgYoQ31yBrdNLWfYFU5n+Vc5l5xo47ZeWyDUo0lXbE4AVMPnQQNPUuMmpb2X
al1d76rUqoqnXpbH7OvjE0eSwZGKHBLberHNpHTsxzZOC5S6YfPEpu9/NQI5OUgw8Y6AVx8T9/t3
4pC94jq335psi4mLpqn0OpWNVlFL3ad0iQBCK2Z+SPHJvY5jN24Zht3OH7c56xK2MOaW5tIwOhin
YXQysTSzpt55JYSOSQ//bs3xWztm8kYWsRYN1ysObqGWiCzqfOKAlAegUOvS7SY1i/ZWNRgHtGOt
34YU29+GSDI/3Z/A203O6hANS1AqUP6X6oWFl8N2k6LK1WpJP+q1XL/WRV8dgt7vvt0PtTY2nVQd
UjBtZ0RK5mMzNSC/UQbZqQAd9cVLhibG+U0G+a1yI15Qm6q2lENu9wEYUrBtOH3TnQFTOg9ZVpMl
hyWTZ0pxeDQGPQbmOz0mJS4WJVHY33TXKPWTBM6jkMnLVhANBWxJU+tcqYdJkZaSPR08TYs2Jmxt
SOKVj8uwqPUvt3ZmIIbV0f10gb9bew9x/kOF/dPDeSZQr3dRFvvMMoOuiqS8dDV4QXgchprQxtlS
GLpNy4iio7KiUHxhUYgV8+4YHvQprMphYLXDmrqgraT82SqhfuyNKv88SkoFIzTzhocPR6Iab71Q
BQiEsTizgh7uiZRkpYscBLwepTPMdm+gotwe7i/4tb31PtDi6M81X4v1Ji3dtPGSa46B2bEN8+4P
p9HtjXf/ba7JmHgRkGFhnoTU0PxLWi1sTKMzC9dA1Ds95nBQ9gMY+0OmSPRmdLu1T22ix67VpdNG
NrI6i4KLL/pcwN0WwzQ7rK41PypRoTMuqSb/zy+wbRzGxi2r6BT6j0mh/rvdsG7+v/EWl1vbWs4U
lsQzkbw46HY47mLV2xLZWN1nQsoADTnwxcubDZFN/rGYPLhGeGNUCMm1MNRPjy8RUAxMGFgp4fm6
mLdwQpsc0SE3y1r/TLeQo8pXui8V1bcv90OtDeh9qMUp1UpaPqYmSwRh0AiGBciNdp+Wuvf1P8RB
hYpsmAwLdOp8SIpRWeCY2tJNeJj/AGAZC1c+2DvH+3HWrhNSDySNAN3SGlxclVKLglyqc0TJeTn+
LbVjQu0usamzmKXlShWs741NtrafySjoMqFPAvtncVz5itknncqSsNswOGtZZZz13B+e1Fo1Xh8e
HB13BIU550XVeDE4K/Q0GfHDys31AvtCBWvl56JVpuhAn7n5u8w9qAr3Q66sD2GorIJYtRCUX+I6
W/xW6BGB20vTwfyVISLr72xdgiB0P85KiZJ0CsSeyBmFWMjyrJJbTiJ9yFwpbp1XpTDDY2WH5ZMu
l94zWAP7j7guo5M+mLYL7M75wxglSHf3f8XKXAqmAtLUCCrfalT5KDyAbwV2aSZAOgN8uE9j5yNp
KXnW8PBrgwH/v1hL5ajMMyMrh9Hnpr0m7UcHtQ6khXPEQ41pY1OsDuutcyJQxzxy5ptPy9LaiuHd
uqhKNOfKaOqL6ofeNy8ooo1Rra0XgY8SbxuB3l9coxruL8kUjbnbhmpJCuflr0PhBA93G1BhexdF
nQ8obI0R/dCWCl4bmQjA5cP3TOrsje22OhahKAMpB9jq0kEXMeNY02PGYlgQzEtI9cfW2tQCWlv5
BqYN1MjFc4LFPx8MFhc0T1QWHczcryPMyM8qzV16D8GuNftrWfWnXpEGNC+k/aRVzcZFvTJKwoNV
Is0Hmb68bKo6rcamZh1KSRfWO0jLzkFP2qLcOElWTmYyOsgW4k2BUM3inOyFIayN2JYL/itwHXsq
IY/L8Bhp/MJFT5qNRb82LoRxKPDafFPS/fln7eHgkJvbGbhtJf41RI78Ko+Tdbh/YmxFWUwe0uNW
VZleBpXYK45tX3RISFT/PB4E1hZSkVR26LMuNlWbDChH+1bmqqWnPmdyZx5ZDMnj2T0ph8VhD7ge
c9ZFlDLtuyjJOOoVkChPCPsEz0Y7mBsJhzjH5/VP4Fw0usTji2LyUq8IGQkzpKAIth6ixF9xFHXf
FTVxfnaNX1avVq5J1T6aYvuJzLZ33Psfcm0NQtUC4kXHglfnYk14emcZfZRSwna0p2xCbqtAx0dV
2+95TaZwP9ja0oBCCAGNSMiXLQ4pC6dvoHmgUsM0Lp7gQ+vXrFai/PE7i+o1qRV5AZXUZbML5lRX
BF1EETULxp99Jen7UkbxMJBD5/E3EmUjpg58HJqiS+CV43Qtfm0sdvxz0p/QfxT0UlFWv//dVm4r
DkMCaPRNqK5o840rod2dRonGOmxU6RkhJwMZ/E57SVt7i6O4NkWUjBxKHNDqAKPMQyHdThlRI5Re
5ukh7dPpMMWbGaIoYSyXPLMDy4tUCgPfRYkj8PDRC+AFQjKDsz846GJp1q6ovY+mVf2PVzUcRZ++
lzMmj0MZKPSxBBRSK1E7WnxLp/EtJSiYsQLXvz3KyepPqfXTjT29+hnfRVl8Rn+SgimpGGAyGGi9
l6EeopmV+hvV+9XvSHoITFMcT0uFw6wcAQYUMUVT7CCAF8gjIltJ4Z/CoB0+6UhVvZh0bK6J05E3
6mZrb6zMlbNLlPOprvNF0QsWK/ddZaIxW2UMAghcQxw6H3JfiY4d6kmfx6o3P2RhEhxtK7dc/mdk
Gh7eFGBSKGwjRIsd87IEGGAxEdQS8NTGsaoXFdLY91QZjJ95aLaPn1ucjiCYQYXT211C2XApQCFc
CsGMOqZ8RGcsf5Ej1fx2f0Ara2YWZZHv134caOj7AFwuqvjJl0vfOJtOUfmn/xCHw5fzCmliUFzz
OXPasKvjktGkvdHsNEgf1S4eg3Gr1rJyavE0w9BMZoqE0uc8TlHIuT3Q6HHbJj8mY6Ef7T76syjz
x1FDQkSRQwvEELARZ/HhFHVCTCYhUBhkzlNQlx9RwrI2Euy10SBALJzdMU3luJ+PxiYNCNsJyqom
s5Waov1o4vV4SNto/H1/fkSCtDgcTfIz/qUIzONvMT/otHRqXitEKrs9GkNIFWi5rB3jtmnafaLY
6MzY6Ldf7oddW37UZgWOEZsqgBjzASIh2nKWhKkbmYO5s3GWPOhqau8fjwJlivNKkOxoZc2jJBN6
/pIFet3Ammdfamp/CtHn2Dgb1sZCOQo8raqDQ1mazCUt2BQNJVHX9i1vZ5Vt/qnX/PjX/bGsnL7C
r88ho2FFUA2dj6Uxk6IA00EUJ+mepbGRjaMBOfg7ckP5HnVI+5tk+PHeCFDO39klFif3f8DKmqSw
jQglEDAg7cvTV6rQZ0NRjRNjgmuQtnDgYq0bnsYSjcD7oVa+6CzUIk9EXDLSMArJXLh/1sGurF+I
hHn/KQgYJZXrTJy38w/apnqRNHSL3FBNSrDs9a9O9s3zfxiJRVkKpJJK0XJ5LCm1mvY+d2YmBwCV
MF5zFbL84/0oa1OjiGolsG5Gs2ziaKmW2n7E96qRfMCtIcTMozOS5jmspP7b/Vhrc/Mv75xNBWlv
8UwJEW2pe4XnMnJZ9BUxFdpJCIN8+Q9RaKIbAh5yaytfSmNVAMZgsfWRbe0UvcRoaZSnv+6HWdlU
AP94fQMBhLyjLQYjNzoyRrjXMCnN+GkaA7NFkyzuIayiooVYf4q+xHhw2rosj3EQtE8d0qaYvtz/
GWvflJOQrgeSJyDLl6ukRq0m773UnQb/L9y3lBdbCdON9+XaWOmYClc50MIsx/l6T2sZfKPGxeW0
2N9kQ2fvfav7wzCaz4GqPWtR96FrVOw2lGkDpby2PIV4hsDykjku1Yd7SNSdkqZs58KwDjzH5KPf
5GDAyzjZ2Amrg3wDfNNzARe9GCQE/6lQTPhYntH8LpPhkNfo01iO932yppMUDh+1VvuBGcPGrlhJ
Td96EjQMeN9Sip5/3AZnghKjx9T1srrEVRqtzB9aqdZf7EqqrC9BI0cIREHSqY4UE8YtP7/VL8w1
Cgqaegsoo3l4xECkMIid1IVdgm4h8hA4oSCVhqVS2Km7+6tVjGWRMvBhQXiK3hbJyeLgDPU8Li2N
XFhB7Q61sEzDQajsNGyEeNqjBWxsVafX9ofYHqJwwFN7CdfAMladEiS73SEXcg2jZHSH1JO1ZmNk
q3F4rOE+Ki705WeEgtZKo2Snbqc42ZfU7Ka9DVbx8RqtBQaMFxCvbCF4Pp8svS00hgPYNw+h7+G7
WDz70aBs7IS1sYg9RzLMfU22uogy1UGuNiyJHL+MQxIWvmvrsfV6fy2sLbz3UcSvePcki82aNnun
pa5TO9HvvEB8wkF/7Wfi9fLj7yIcgykfQSNB68pahDJSqS2o4zI5be0c+rLwDxOA3cffK+jPs401
miDQz8SA3w1I9uwkzww+Gx3d+LdZpN7OzG3tf/c/29oWopMB058/VOMWk0PVI5i4XFMX4MxPCJav
Slc7+6SS0LgctpAQKyk+Q6IUZoik6ka1A0aAbONAnrpjV78EduF9kFJz/MyFaH6BKQDIQ+s2LrS1
ZUHdA+0ThfkixZp/xbQvLMm0qJjS0ULRsk0MnKSUaS8Qxxt7dm10VCRAw+F5Q4a1uMIDJe5KH81e
F4Xx9kuoVBliU/jVHVGI9f5s8JQ5oiby8O5iCYJXcHhaEBm+z3yAaOwNQW/VGarBdfFRi1MLn2er
Ot5fJjd7mCi8mnGToH4pMLLzKJSUKnnEy+vc2tqQvKhF30yf0NhOHhOs46wjEIgZISGHAQjonHkg
qQMDXodJcoZEV8FT1YNdE6JWGcX11u2xMiYhCwYZAiws2c5i6dehpPaRaSfnyGsdeyeTlpyqQVMf
3WEUSd/Y5sh2oeW5JMTQTQLvXgbxmaUTXLPe8H4MUVPvcbQ2qn2smMXh/lzdLHn6bbRXCEVCyTm0
+IRBWw8G3nBoOQdB9epIcv+3V/btBfaDs4HRvkUS03wG1oTjDW9baovit7w7pDJjxM0hqqKzMsD0
1Qajf+oidfzYjXL7o8o1+4jUnPPkdH39lBVNfMbGMfzkA1PaGPTtZHJUIj4olHKYy+VjoEuN2jPS
lEH3aXOVmzg/hVGkbES52eJU8HkFCEoJjD3gC/PhdsFgdE1hh+dKCMW3xmC/9k437tG6bP+qBnn8
hN+E/HDtVkSljwpWnIIh23AeFa8Yi9rBiLN0O1ZfWk0eXiuqzJ/uL5u1L0gchUoSZt039Repj7hx
DPyeS8TQ9nHZtLuSosXGF7y5bxiLyJ+QkmODw7JfjAVjFcXvjfAc91b6qdIC29tlTqAnQN7L/n+G
DkT0/rjerM1nWSIhDd7VCG5h8sNCnYcM0641dLOIzpMaK+EfjlTF3c5UKk37KFE5ns72VGjpXouM
dNq3Vmf/GnSz8g70U2TvKBeouj6p9P0lV2OK9X2VNggVT143JLuWU1HFbnHEj+ajjF64XO6EQqv0
xdOdxntReqfvnxLPy82r0sRSeIy8sKsu94d4u+PJ4GiRiO9JKXB5kvEcryZZCyRXwvM036MuE/9y
yswHcmtF9Y/7wW4eGCLvYYOJtzCamMsnftAjEcnTJkKJpChO1tQUT1NmVx+x1OwQy/Xk3/immNSM
nc69H/l2hRpAT2wFPSewZCBf5hNp9koR1YgQnxUpsY8mhrAuoNDs0WucRokwZxKGYUJibLFCDbRz
TaU22eO+MzVPPBLV+AS7qS53gPsVnI4tp8U+3ExA0j04QN5MtDXYg+w/sefnA0w1n7/bk/yzI5n4
lcWdpB6Snsv20aQINzkwtiIDQ3gZ5to8TjhIoWlg4nrG+cf+RLkIwesmtNVT0zVgiO4P6mbHE4xK
gqB2QNyFkzAPhtqmbBUY7ZylQfl7khpoXaPy0jvSx0mqNtbmzUYQNnlcAIjy0Jch2jxW5UxtLmH8
e85VrzricmKeOZrLJ3Tsu9P9Yd1cBZQ+AQYhKUAjj9xrsUw8RGhlbCE4yMZIiT7UfWgYrz2C0b8y
qwswa2glf9pljZVu9F5Xxkj9Au4VT0MAw8vAIJbVdNCD8NzVnbI3K87prrHj/WAPW1IUNxuOMXLt
kDs74Pcheiw+59AHtB7YCjYy5vs6LqqdpyDDfv9Lrg2Idc8LnjavqIDNo6A2p9sTKv1nuKnBMfEl
xqLJ0XGK8y20/u2A+Gjw1Hm7kfjRiJ2H6iV8WJxR989FOnTHabSV10Qooj86ILJ/C+gExxR1yWUH
KMVNearsQHWTJo7/Smze7Y5WRN/8io7v/VC3q5BQSCcIuQ5aym+0zPf5F3legcOTytVkfE0r/4qb
02uWKT/LMXupq+Lh/aULQJc4/Tkeb5h/ckh1F1aD4hZBY5+9dpj2kaEW18TLH2Z4I1qNag3PKR2i
v7YUQq4A/gXA/xVXzqyvE/5OF7Dm8U6R8FO4/w1v1x+vAOGZJV4BHIuLRdHCzIKXrChuMmLQMOpF
uzcLEw8bC5zV/VC3ZyGhWIFo6TJlUMHm6y+rxqQ3bcRrcx8HixYSDJaUf9uRdMCte4vdurLYOW4F
vYGcGAXiRTBMV1W5BlDm1rhxfpTDLnpu5Hzc2L2rUXigQ/nl9XljsamAoy3g9ChuU5vjS4hGzhFv
g61X7uocgYAmdRSqNEvASQF/u6OUrLhOBn9oB2eXUl/peOHfZWnWW53V9WhCEA2IFffJ4ssFNlbS
GN0rKC32FpZgSnWaDKc4JcXjWnI8QcnZSGwQtqVSLD7vuw1ca4jeh8BSXDuojKewzCIMr6uH1Y1F
FPEwQjAVNspSYKIOsYVyIoPP1yn9BcH69uRNZbXxgrg9jFhm4IMhtQIW4PU5H0vglYPtB7EKO0mI
HMqpnNanyTLSZ7T8M2XXpbDOdh5eb+PGvrqdMIPOFnBoEBFCv3nxQkIDSQqjSkfEMPKdpxSRhl0z
OPY1mIqHxf+4o4CcCByXsGteEt2lYfCsFvdxt6ro7yt2Y+wVe+we3lUC3sKCgMNDMWmJ8gDyKVPH
dkY39ZN+Z4VNsUvScdzIYW73riEANGKqMPEEGjmfsCJIp9HADQ8aT9Dj26Coh6Kxt2pHNw8GCODA
LRB8VWCL8/SbR8HczHbqZBigSujak+1l5j96qxS4fuThj2qa7EMdONn3JG+2OAC3y4ITA546UFPy
Jd5H88iy3ENihvfi1v5QndPOn0jLcGdMi+hhRJA4nLirOKHQCeGFNA+VeJXVB1Dh3dqGEgs317B3
9MfxEK3rco/hlHUSPybdN0OkfL9/q9xOIwg5snSSUf7hzzy2ruYT2m+hyQWmeL9DeFN7H6+y3w9H
EcRYoY+OfgfiK/MolhxZeL21BpJTgYkiGd7e35qo0LdaHyuTBrgJYJUoLYFWW+TwiYM1YJn6mpvV
gXyE/dodqnHEkwtsz2O7jNtRoPFAWovTQ9ws8yFJbT76sh6gk2gF3rQbtQ7zg0wet4rQiwn6Nw5G
EorKiODNLSYorjh6c8BUFw3jxr0SBPoxgEWxcQgujt9/o+CkBiQDPhIp7nw02KZMQxARpcqi9m94
XVbsRp7fVQc5Vcd/uhRjtks42sZjNgtIJ4jP+C7wYoP7XC9ggsziUqDm9iWhFPK1oYm8e2j9vUXR
Wcei9SIU9BfDyxvY14ORlZfM4jGX4c93Dipp/PX/F2UxFskqi7xO0/Ji6O30Ae9F51OEhEa5MRjx
17yrSf07GDh55EtiAS6FxdXey6dmjMtLFHTPZtN/yRjZ3mixpBkK9P4eHxQ3I21oMlwgM4tB2X7i
TVGTNhfEyfQBixusynbqOGFdez/Q2hIku+UkJBZVjMXeBb/VaBaOdIic1gCpMgndCNp++TB+Dtqy
yz7IXuAXRy1T9fF8P/TKFzWAcAEqoP0C/GlxAOd6F+tU4dpL3QBP2ncy0JCTNaTIK1eNpxl/xWnS
g/C6H3VlwCxGOBOoC9GGXir556ZSTgZXyiWJsA6L8elyLTKEcEemKO89pYyebEmvi42wKwcKECxN
U+jdCkuExcN8Giqsj7ADw+tX6tVdkzvhUxpM6uv90a2GAWMo2ktMqbwI47RZETu4ul0Mr/ba3VST
k3wLwtHf0kJZDQSIlAI+ktWUG+ZHF8JPmd6FJnu7s8Ld4CONJ3XDg7YLYtPRKhM9JqGNwX09j1KN
hUpRJq4umpo/D5LVng1l8tz732yR7RAEer44p9gFlOuXOztuLdUrx7q8DEYTP1lF/VdbltSbfTt9
svGELD55vmcEhyRT8y1t/ds9ACiPBzqVDTgi3NPzAeaOWjdUnYpLVPT1a1EkWb2TlB4HucSy8Ccw
fCwXN5bi7Q7gxcwNKiAfZHfLd7phprLVa4xXz0lE9iXF/NcihfpyLJJ+vOhW1xzofTZ/3f/Ma0PF
TY8UGTAb5OVFaldJTQilRK0uCo3rypWHEeRoqpOGIfiQhOquzXJ93NgPK2MlvULCmgOG9/tyrBBH
FdtH+/syRkP1ggN2q3zOECZIPkgO+lY7WGJSeOYidqo/7w/3doOIki1YR7F8qVwtNgh4FHOouzS/
+I2XPnlSmtLBKB5kSom1S60WzBBtbF4fS1so6IGVOfZ9fmnLIXYltSw/9U251apbmTpBj+V6sBA8
s83F1IEztrMowVVLRi/syUwz558U3vuBZyUWc7KSFhuJ0erHA94gU4vjOb+smNp6Ai5fVfMLRpEx
2mht6AahXx3uT9Eib/3345GccLC8iccskkmIKYbexMiJ5yaOk7lvtvjQAdnTcm+rjLQ6IOgqAmHO
KbM8lyvZUzSIMXzB3mhPdttnFy0ZtrKG1QHRqoFnDKL4ZrVzoQYK4IkcS0PyIT+spkOnd/1rX4X1
6f63W10SzI+guVOKW5aqysiwaigx+UXFhazfpTjSnrpiQHhBGQ3rWfEK9bEq+r+zRVWbQiaa9GD1
50el6ufkqZgxXQYttn4aiHDvctkKX1PHijcWxtpscT6yLqDUccEtkiJcHjCukkcWhqp0R5SuzEMA
oGvjHF6bLdgAUPjJvoQDwnxAtSCLDLpfXNBNbb9FSWW+dr5TX/1S3mKfr4UCF8+GYqsC4VyUxzqp
McsqIVTAk3vv13F7HJsMd/E2C873F8bat3sfSvz3d+Ux3mZTScsPBz4tKvMDlW4zOhQkghvXyVoc
ECBsKW5QiiGLOVIyZVIGxc8vZqoNpzgwTLfSUXu9P5q1DwdaAqgRPRVRzJyPJi8BMpdlhONAVhTe
M5ziTN8rEBy8Jyw8cTb+D+EQAqbRziK3lvLNkdw3dmZhvJePbXHQfSc4R3iNY/oeJxsbeO37kSP+
yz4UvcX5yGBuIOZRc6bz1aZDrqXTriqa8vDwgERXlGtQlHXQap5HafLGIU7Jpm2k3sDFpG3+QLxX
7T5Q0VH8jWgrtz0QJBJsaqdo6dji0Hq39qLI8DM1czhbPUs+4yO6C3113I2+vYsTqd7Huh9vLPeb
c5CGLOxrASITrMdlJSeUYEwgDJddrFSSP5nRS1HsC3lqDj1C6cf7H3M1Fu0p7hEaVZQy58PrdLWQ
Kpslb+NUbe2lpK2KU55VzFrtR9qnSrL6jUP3ZpXwiOBhSHpKu0DgFeYhi8QIdI8GzkUew/FDQmV4
n2D68fn+wG52GYmCaOfQTqQQQpx5FMkb9MRuEqLkhr9Xq0Z/yXGZPkdOOW4cG2uhBJUdXhUYE9gV
81Bhn8uZnaFcPwx+vqP4XZ0KcbQ3Ueg/Bl1nWVBV57LHpIj9zB05DyVnmIMn+GVeyjQxzp4kOy9q
ayXPVWPKjyabIhS3vujp0PZdfkCtkIPcGg3/4kcW1vJS+UcWj1teiDfLTzh5kMoCxQfdSu1uPp4k
SzwrrDvrrBrTS6ooV3zm7R3WJV87yXuwP8CZTnOIBhVvZYTW6YTMg3ngPTCjbvJLRHp/NBsvSLA+
j7xDyf/2IGfoLRglAZFD/4s7mgfTlcYX3jLZJTIi9ZAFk7ObtGwLKPlWnJ+VkHhhArGnPcUNzFtv
cZnAY+5zB3zrxVYbr9slWVsX+6ANU/2cGHadXxv0S4YnAL7JoSq43XZZHwYv2Kw3xgaO/GYuxWOX
A0sFSAxoZknUNibhR2PbfN4xwze+9Rz5DO7P+GFH1fChRjhm3LjabiNyKFO1FRmjUDJd3ASFbHlN
VjbJJWzM6nttKd4z/N80vtptbKV4zHqhshHy5vBCrAhepyg/OsjFLdmwTtPYRlXoyaWCQb1Lw1TZ
Y1u+RRS8OVGQT4aDDpoLvC1Ip8VKDWoW8eAZ3aUf6caQqbQ7RDmqfT4ZW5LEb7fJfAXxZkdXileY
eBYtR2Qn7Aa/LptL0PrDB10Z8fEpg9onohw9OwkGgLZitDsNN1G3ULPsmXeb9av3DWsXenr4ILmC
jUMtDQVthK7AV94wdCFzACAt0+qSZU31AxyhuqucJt5YrLfzyBsacMZbGqECgJpvT7lWvGlw/PrS
dnobHAdTkzB/Qs7g0WRPPKN5mwlBW/rvy5Ry8kKMUYO6udiS0nzE5j05jVod/8A0Vz3cv/Fuh0QL
D3wV1UAGRjd5PiRoAX3SS112ySPEknfmJBmvtSoPX++HuV2bZK7gCWghW5ioLIHFY1JqJHoTYRpT
35PBoFHf8sLF6P1BQWBKSoC/eUsDhANfzMN9PqJxskt4kPl0Kf2+3AVF5+/iSIsPNCurK55dPx4c
GWgx0Lzce3ROQKotcqFaLwFxOVp7iSd8jZOiUVC4RHaHy30LQnzzEdneYpm/ndoIgi+WX9n6sj0a
Y3fJW388WIz0pU2xbs4L7+GikUBD0z+mEo/uOI/d+UcM6sxEDC9SL22KIgHybgUsLDPdSEzED56d
IvS1IELRQzNBLt5AMyazcIpSSVReg41/CnrPwgw1Dn91OtZjRlaoz2nJibqxu8SM3ESlEEdTWcgy
Ld822qA50ugM6kXuNO9YBVV1nBo7PDll0r8oU9M9WZmevlRm4v1G12OrYHGz4+ikgIwT6uR09ORl
u1fPiwjShTNepMqUDwj6D4gM1g8/4IjC+0N4z1M4oEE5n0AQmXYSK+yCOhuyw9iZ/xh1qR56U9mq
yS3HQ3rEQ1HI4JNnCpDtPJIHsT+Jh1q+wsyRPvbs82uh6VstvOVSeYtCZRFZIaEstLxwBtLa1Ant
6erJdiHgrV8rvf+sAm/YNYHxExTz6f6+XqYJIiDZOcVakmbu08Vmw5IhGi2k969Jag473wrMwzgE
1k7Xkj/qLPhyP9rKRxSkC5X3Gw5eN5KDVWkUphWXw7WF2n/QK8nbN2FTHu9HEVPxfuWT7iDvQyOe
Ai2H8bI/LomMGvhdf/XjLP9t5Ip+yIepc4fSS85eWWvfkyjKTk2+mbKvRcZAi0qSaHGw+ueLpNG8
MjWsqL/qSlQehnqqD2pZ1wd+zniyUyv/VA/o2Xhl5Xy7P+bloSnGTF5E4watKEEsn0eukqGYtL7v
rnGTyUeg+NIe4wZ5l3nTo+cznlq01bC84v7iubrMLIcQGIraZs21LSbzK1IHML9LJfhaWMMWw+/t
75pPJSUnCuBCgl88IBcHtNMkchB2SnsdNDOS8UOd0uAaSbXZfeNyTMJDoPdp9NXuK98/j50WTLt6
SCP7RemcQNk7MiihK0mVLx3HRB78g6HjUbRx0t5+e40qs0CocWndUnx6Xe97dRjaKzwqcB9YBxYf
u8jOT06bbEGF1mLxLgQmwSKmj7v4IEaXh1GNI+41TM1831JKe+7TPmAvFcO3+0vqdrOykIGkYyfP
3X8joRn7gZLBOGdJxUX9xbEb9duYRA/6tMF/Br6KvQjqLIKAsgQtyF6a17Zv1teudbx9mJjJ3jf1
ZmOKbt6Cb2FAOPHoIwp12fn+UDPVA2CMfcyka/kvGT/TfwYfCc2miZpjXJjjU4AjyIl+tHwsGzu4
GEFvn+9/0JW5g+b2phREawx2//w3pJ4xDZEt19c4krMXwyuiD5XaDJSy0mFDQGAllDBSIadhxAid
LepIoZlGhZ2PzjXppviqRkBpSkNqXbN5GNsCR4KlTwNE2ArzgcUyelcEVKe0qTsvta9yUig7v6qj
k+8X3sY9tcxmRBSud0440aDmkFtEsXSAQaTx18Bq/RM+zTaQpCg/I6rtneq6i7/pJDxXJ03DUzGa
sXt/6m4PdkqqENvEW5B3+rKvOaVZh/WdZ11L8IAfxtZ8Lsm4L7xtphPZQnmaOkX5qMFzONwPfHs/
M3mC3itkpiDnLtaM6jW1YUyRfdWt5HtQopGOhm2MuGUy7mpf3so/bvc8mx15eU4x0f5fXp0I/FQx
r0/rKoUxEp5+219rLpzj/UG9ed3Nj3WqA6waoYxHyWBZFaS2XwLkkdSrquFOB9owMLorearcHixQ
zBzczhD8rza1XEH6uLTzj5ndaNUlTas8BCXJzUPLvFGVj3FaWeEFhLr3Zx/SPdiN9tBK57rKvQ9T
kqMFvYMlYfi7BFyAv4PwUm8JXd+uDVDD5DLIsHNV8aadL00qkiOvIEO50vGBZTJ6jaxh2DUk/UeF
ikt/yqTaAGBQSpScbHMslA2O6e0a4Y1O84L1CdSMN+78B/Te1CB37avXRMGmeocFa2N/8zN7/NMe
LGvaB3yXduOAuVkoxBK+UDDBTIHmXJynEokBrNYmulZTMrixE4SnGhDE+f5CWYvC61ZgKnni3gg2
jrqXG3SA4qteSIF30b2yLfZIJYzJxv2wEghGMNwaFj/DWSJwIYA1Sjz18TWxC9hzctYcS78Kvj48
HCH8AwiK1SJY/vOJqsKqkYYgTK7gMqDEGmO5j0J0Du9HuTn7qflBRqJkzF8D7kSM9d2BXFShoQ+9
F17zHkUmMyrUD7mKPIamJg9aGZKDiFAUxgS+C2LSoqlVJzEu5GYUXUETTQepHLw9JjTWg3XFtygC
1wHegsLiUsatzqogp0sTXglW8jRRkrzcx0OQb51+N68vhsMNLRC8VDmYp/mXy+wuyZw0C69dX9mf
m3jSj0lUGu6gy/6H3pJKl9ao8mB1QIyOtjTQLiH2y4NlHpQKeDlEmL5dAzxef0HjGH8ldhc8B1YX
fSk1s/8UmYht3l8jYg3MDmCeX6J6xKQJyMeyiCob3agrsR5dU1VKT14ZyqB6OT0fjwL9DwIgCEAw
SNp8aM5kU5TVw/hqRaF21H20Lj1F3wLXrqx31jlpJPhu+rjLKzIIgrgdUyu+lmrfRy4WYfp00uI6
8Pepk27C19bCUd2jto6hDXfXYntZyIHYmtQX17LyvWs/cOXbtRKcABtlG4fszc1CmZdDllkCAsvj
fHHI5mNX1E1ZlFfP0fri4ADESD5CiDDTPdhlFava0ClU0q2p7VxfKxAAvD+Bt2PFWATgGjUrkeUt
G7xdoRqtDQ/mqnXGdOBL/5a5uvdBN23t8dutRyQ+6Jv4JJ2LxdHo+1WGfmFTXhFX8T4UkqRjxm5Z
n8nFtUM8GM7ZsKbwMelG8YRCS4N7G2olahDLElnQgWQ2wibn4TYNLoTHel8OYAG7Ms42NtzKlwQ5
jMIxDE46Zvpil3ux7DmKZ+bXUsE8nBqLOkX7/8PZee3IbXTt+ooIMIdTssN0jyzJsiRbPiEcJGay
mMPV76fGP7DVZKOJ/gBBMCB4aiqwaoU3jPrYtketU0NlJ169s5x0XAmVIUbx3a0PKQgB3Os84g3b
iMeTFnbzOwA280cH1uNHe8m1j3g+7fmdbWJ0MlJuM+lMQKBOA+j2c8c6d8jKsE2vDinBe9TajKMz
TNUFip0W+aWI+/S3pai96L3IFas9d0Xh7Czz9l4jicRzBM62bGSuf4UZyrsxDq5yQTMtwbzccX0e
j73O4p1RePK4qj3pd0+x7nai9azTdEma8LLUUfwRdt1XeKzpb4+/vXuDyM6TrIXzyKqrQTJ96aza
ysNLmRT5qZzzLjAyxFkfj7I9lwZMCCCiEnFAYrPas4wrJdbNMrrOGpoWC6qV16qA1Rlbyp620XYo
Lk3KRjLdJ2FcQ989WDGlZYzVtYASNgU2vkUIOVuKlaDHMyLD/Xhm29NICsPRx04KpXbwMLebpOT1
MNuNm19FluuHIjeMa54tQOujafolwTjupDmxcxBtNB7HaHxSmpsPgWyVJwL2NxcylZTb4YtcvrtK
v1zxy8qVQ2UawEZMqh2Dj/HEvCemtz0tDEexBn6ktKxc58c5/Pakc6rlWuSz+RILzz1gPZIcH6/p
dguhANEGAipKTYgg9nZSHTHDmM/xco1Cm35JYzit73UFfaAQja+96t/d0RxKWKwgNa9Ncb+bcPxW
nPmqqXV7tuwBl5+aU9ri0fT18cS2y8cbh78ZBsjgYujU307MS8oRIf1poAxu1BF18DSFH2SCCH88
znZK8i01PcJmnht0olbjlGD0yNSGqxEOqo+JYvWSo09w6np1z1Xq3pRI0chM3+r7ayUer8XjaQE/
cnWUvnhRvbI/RQqit48nJBfmNpCUP58E0JQuJpt3TUzKZMBe0a6OCpge5TCjxKQrxpkbbfNxGk4E
6+qT7GO+LQmKJlYG2UEyte4QOmWsTaErtGsGUuOQYpYdRE3iBL2XPelt/jYUPV0pIC3xoWv2cVMU
i7oUiXY1Jvq485AXpxhb7p3vartX8j4kdH2bExDz22Nh6WJGC9hQrwOV0mMTaWh6iXnPTu3uKEAQ
0cOWwdy6uBMnGlI9katenSzsT3NtLb7RNXtaTNvijlwqqbEjcRr0HVeTmZcFDZhhUq+L00TTifNt
Jj+mvNDL13LSO+PsUJExP3bKPNRB01ho5AwKkj9Hrp54/JCrfR2/iFL07kuUWeAyYyuMFcVXi7q1
4G0WuftVm8usOKrIrvM/DCVeJWkbE5larfD2XKvuLZukTWtYcaGnvBbVSSe9aQgNZ0ru6fRVh2f/
KvH5e1/S9mqAQUT1DSAWjwbV29szEBGk5t3cz1cnVMqTWnqybZS5gRHVT4q8cqglWYnABRA0JO11
9se2hAlmnFysZgWWXIyQz1Cd8o26aT8+vh/uLB51aM6abOOA511drKbQE6do0/mqEgQG81zrvjO4
0eHxKHfWDrQA9UT8WuHvrb+fJJ8jtF7m6dpVTf0yNwiWJKKIg2ru9gwctkOhEsD60V0kctpIa1um
4vVVGtZXrgb9fZ6r2p+pNxmvcG2UHRzOvaEoNRO/oKBzJ2Cak8lzJqO5toTtL7ixVEE3WKhSC3cH
ELpNF5B7gf3IWLR7CCFuzx7WF7Ge9k191XWgVX4WFYrtK82g1D4oxKo4DZMWVycgx6n39IsoHT/J
jWgkgi1fa0JWXeVaPZ/8ta5m7QI+sTu2iuacioR20ONTsn2r8BgFbyQrEVD11pzACDM2MxZ2c21K
pXhpndx76bSyDIq+GIKhV+2d9H179ukz8d4T/VGVpWt6u6pUeq2xr8ziGo9ecQH7bR4jZfj8eFLb
Q8Ig7Bm9RVqlvMK3g4xZUZh1uRTXclbjb140OocZpsqFesJ4fH4oEhLZukd+cgOwBf+cqORWxZWm
VR/EeW35eRNGh7KK4/9hKDDesB3JYqn4rWaVSR25MRyLa29b342l0V9glUWHSHTmTgK0PRQEY4C8
aWXTO9+Ib3mzXuX4EdfXkU7o34VjltUVC49+Pqlam8Z0KKgU7lxX98bkwJM7SsQFCN/bPQP4ZooU
T4VrtMT9Z5TW2kNaGMkpSkXyJ27M3s54d86IzAw49vQHEKFZlWkjq1LVRSnFdfLMXPELXTiLb9Zq
nZF5qeLH42NyZ3ZotFM24g898XWMO0wj3XKaA1eyfFSuTT33a1f7Gk7KZVomcXo82p25gc6XtxcT
2+Lg7GQ0hYGoGX0qrLJOoi+15ohdQBO9AMPs9vxG73zTQAhpx5EtU2lYN1bdvl08kSdgS9x8+qxG
pLCjaMrfHk/qzhLSEEfc5M2/cpOOjLOJTEsX9nQ7K++k2UlMECSscweG+ZLhP/r0Kw0YR4pWgcXE
p37dzTHLhOpQHw1XwAWuHxnWfLVE1O68Z3fWTkrkAp+CuAF8cXXsnbGsDB2S5nVKB3BwhddeUppV
L4/XbvuWQTXgp3NByThqjcFJaRToiZINVwUU61d1mYeDuWT2uQud6oCZe/uLMhvas1c9Z0JSmllG
rhA0pW6/6FJNUjtB3vE6NprxW6Ib8cemdr49ntlm/RgE6rc0ZSMOZb9uB4lmN+nKWBmu0Qw2YU7T
IiizeE8c994o5MHEu1QSiBJXTZBCN2ZPITa/ulmVH7rCHHzTW/ZKaJvPVn5E6KTRy0dHkpbb7VxQ
03H6ClUxOvaz8wHfUGwAnDr9MJZF9PzeUA8BYUw5VL7+q6HSWOnrImvGqzIqrX5VvaKbDjG+Rs/S
Grh+yHco77L/FGPWZcHOVEZ2vhyvfGbmb44y1L6By+6Xp0/BG3WHaIlc4Q6FvcDivuGoWVM0dxSs
+/7S2baV7GT2m3MgPTZpu4JjphWG9PntDvV9OHQ8JdM14WwfSB6nd0Usmmevb0bhlntDMdN2dVd3
Alxmb6Czr161OU+CZWxjvxq8/Ci6XWnDzZGTQ/GRErSD6ecDup1QGhn9PGu5erWRDyv8wg0Hglw2
iIA3pghzfLxPm/qjBZeGdhR/E95S97wdblpwv7YSZgbKMT2pba/8OYy9+bkrkvgUE5QA69Smg2GE
3xukcC+PR78zWeIL6uDSsY9kUu7uz03gSSkncCnqNYk189WuHA/jsDIJEiOpdx6PzYXLRC26l1Kc
AizXmnmf2lbaO7ADriqVwWAu+w+jax4VPRuPjlO8W4pqTyJ5ezQl2ZAPWvJ4gaatUuXEqApjBg1x
bZp+qn1b0f6Bpuc9Cy6W9qEekDRDah5CdFyfzdlIUz4D9aoYAqTh4PBlV+pw1ITT7jxa2+1CmkoS
dQBryRbmKgFLUUrIcHXWrmpZht/HbhqPpXCqwBC9utNvvjMUSbJUJGf1JEbg9mR45bAohduE13Cq
ktpP1Mk6qhDW/TDy5mdlWFhCmZHTiJHoGGp2t4Nh5sj176UhibmS/LBLo7gaev2kDR/dX957vmmg
S+DEqKvejtLkEBqLMHOuWTKWx17oUny6qXYyhe05hyYAoEJi+Djla/dyF9RpHKqZfVXqpDplSZR1
vj1m7hFGSXIJ+3EKKBg8XcbFS4AGPQw2wk3+e3XWyyjqMp4d52oIY/Q5PdVZMcW8M7dNwMk7QhdI
DkBNlQW9XcHB1MBLh7pxNWpDP9pGHf+axvROIkNx3rmRUT37JstKOyBtCYYkWVjL2cSyD0lU0L4a
NcblcCcrREnC/PcnL0HeR4lUBjXPGwOB63ZWYViOCi6bjJJF4Z/dbJa+VzTju6lfxp0FvL2S+J64
+kAokWNJtdkNcI52Y4iektafhDsVDAOSzvAnbVT2WKG3n+9/AxFCv/kaSk7OaqfGMiQ7WMbh1Hha
eYqmASzAUCfvMCzaa6beH4oshFaFROuvPl4jSmN6GfNwGjvjOBlG+6HSuuFTv+wBqO8tHi8kCG8J
o6Y1crtPUQvHI2td5tRRxR+9tPOL2dgTOZHv+/9vVfy3cqQG8DCJBXmWV9OJsfLBdolR2s6MXqPJ
tE5KYrQBoDA7yIEd/GpXyvTaqf1ONncbCbwNTD7MQ8XxAB64PoY13kGpjgfJKdIM5QyiOiYw7IR6
Vu2pOaRprb6AGdROGNB6Bzs390yM7uyjDIBlB40HbdNdqDH2TJeF8btSKX11zLKgTcr5WpQi3Qk7
VoD9/5srXVdan7JpvdZRFYrZGEkuxtNcolAShrp3VspmOBtm1B5s9OL9XlvmV+kxLs0qnWOi4aAw
u53jW9pUvfQF0inlkjmfH18Fd44YnFEKjLLPLfPC2yMWZw30iCFlDbpSOy6RW/nDUIaHx6O8tVBW
Z4xhKH1Q2kHcar3VWpzZmVv248lsQAOVwD7em3DFseluw0M2Gpkf5a19nqy2C5QWh7HI09Nj6jTd
p8e/ye2F/t8+cDtQ0QLaItEQt/OdMqVro6IcT04Y237uucprDVMKjF7YnQahPMcf/288G0F3cgXU
be01Ri9CZzAbKVif7CQFqRTRiOu1StCSK/dkGbbHWVLLCP4owbuAMFbfcbssGkL5BlOzxuWDkWfe
l6LKs2OKuFe/kwTdH4tGI1wXKuPrJiqilHMaT+54Ss2aXKtF8cEHhYELmNMNXx5v2YptLNeQiUkv
YaRPqcSveyUjTWAtymEK2e0Sitd8aKL+/QwddzzFsdMZv8+Za39Ul9BLfGsEamyVmlUHkeItIjDi
CLk0X88q4pSdVdh+PIDJCAwQoHd5rdfIDRNEiDBmZzyFVp796uaY1cWe95z2xX/TBwEGvgBMIk34
1b7mZqE0nccoS1n0V8MudV+oXrfzid6dC0UA+QoA613rEWZONNgA6qfTMns/kHnOA8+c0p1o4A3J
e3sP8GYicSB5iZIntfr8Gt4UoWj1fPLGtBcoVoZxHZjonnX+ZLSeEiB7B9+uakdXHE01zIpzLoyo
OYdoirWv2jzrxaFX48z8SCxaz0GGzXRzaW1K8P6sDe1ebenOQUfaR7IM3sh56zBzWBY9bgTKPsXk
/j4v6K6b8fgN2Oaes8ad9SdoQaYNciMh4LpfYYzgBEw3nAhdKsUXRZsFRTjtjbK9/qSjFCVvhGng
Sq2Rk6NWT3abNfNplN9JswDxU4tXI0LD1uqMHfy9DE9Wm034BzyTgFZCXVeFhQizCTFDIToVSl4E
Tu/qpd+6xnK0rDl9zTA4O2XtkHx7fF285dW3w5JXkY8gHUHrAnbx7RU/pF7W9XTxT3VXhT9CyMXt
2TTTIfUrr9a8bzw+41cEc3LntUrGPvKRJ860k9dqiXdM7Mj8VwGGbgZ9PpfSuyI3wvdp47gpjlRm
2x21drEjX5NOwt/dXl/e0WDKv3ZLnXVXs0oj9KKtEq+LWi3cV73Acd0XjWJU5yTU7a9LGiqtP41j
rH8ohFha2vsLLAFpQyRe9H62cW0MxWhf+0nMkXY0pqz4riKfFp7DwhCCr8NK5mbny9wePxdEGKWK
t4YqAdXtoqX6MthQIg1YO0v5EgNHDEiGn4NXy6uMRACmEHY3JL32upcfm1k6OfrsnLRCzd5XcIeu
lSr22BHbgJagGdKVTtcPSJEp5/pTjaerGy13Osc5VYooPprFpJxGJZrfx5i2H5pmiL+FsHgOJnyZ
nardnZHhtFOGJNuWedWqMlIhclG5g+2eTG14sScz8Wdh/I3B2AXBrvdTaAs/DJ+sSGLlDsNFAsml
Kw+1/bU3hFa6+lTajXUa80Y/LOM0n5JaU3ceu/VNyCiS8Cjpc9TvIOzfrmrE1RXR57ROGnKovhIl
7t9dX3g0pK34qSz4bUJYeNgmo8m/7FXeM4umSgfqLyc1w1IDgcLhjzl1lz8fXxTru5AJUeyhxE4I
g/LMOl6KekxfJQfhlLaNZQf9sjSfw2rMRr9uJ+8v1xLqnpz3nTWU1j+IiFAroai1uprGHLbnbOc2
AQNihX3SpKeRa+YIwGUPOnVvKOhqkEcp7IIGW9VHBrtsNGdmqMExej9d9CFIVZhecbrsIUrvLaQ8
ekgiSoL+OqbGJxj0ztLZp3ia8sCNMv3PSLQYKdhT+HFcKid4euPogXODSEtYqjLy9/np+17K3BKa
xEJk5hgFUY2QvK1l8xk51/ZgkC3+D+MReNGUJqymCLkaT4fLkIdAx051mjjvGKU8zcUizrbTz8dC
U8rPj+d3Z+tIx5FlkcIiErx6Oz8ztQnZ5XjkreXvVZ0jTa2V87fGxYru8VCbvJSPQKp8SCVcUMG4
od+OpSHJOXR1Hp6caWj+wFEprEo0f/ui+6N3Re5+6ky3sZC8Civ9JdZaxKAE/NnxYmnR/FrxZAzo
zOWxetDL1Gxk3bSpdn7J9dtEHYwMlTNEY8yjCry6z00KR6I2FeeUWEt+MPu5OxRj+/3xStwbhPYU
xAcCJNKo1QOIph4tMgQ3T2aKbwAMScWf7W6v1iJ/ys+xiZyKrLXQcJEF0/UocyTyFL1X75TPY3sZ
8xa/xLhXj5PVDx/nKowu5uKoR6fXo9+cQWuPz06SN5Ha1JszksS33+52lgox5H0andORHDSLDO1k
i+zvx4PcOVOcTvny0vzg/lm/v2LJ3arypuic4ERNrAMJCZ4p3c7k0PSL95cWNqp5HsbO0z6F5qKG
Kemw1c0HSODoTkeVq1CPGFOvezfVev/d6Y3xOYMy+cRgqCAx1OAwoYKs7yysxsO0N6P43E6jfTbS
wjr3TSGeki38v1FYCShsfKuUJW/Xuw7NykiWPD7HXVIHapvHlMLj6uldZS7QZ4g4IGtSHr4dhQb+
7MxVFZ8NtzJ8e0rLYKRuuHMLbj8QEMWE81IsCj2zNbi4AOAukIKJzwUFcf6q3WAyunKnC7MZhVoJ
zBwbqiH7spFvGiYvjMyqYRTNS44t+N8gxfvn2bnwk8GTYu4MRky2sW5XzDXCWKSpEp+V3A5RfvOU
P+turv56/CGs/EPZ/rdhaJVRaSfrUlcPx6IY9tS3GBmoQ2H/WLzJWr7oTiwsn4Aj+liHXt5clUFZ
1HepMN3v6py19kgkgu20n3fJmBy6CSTl30OFGeIp8rTsN5Ga0NyGwhl+iaJp6a5GXI6pv1iLFZ8H
MNhJMIs0an3VKFGyU9Wo/7V1e1jQjye3eaSYG2pokrMLvXsjvCwrk3ZIysTcagQCTbN6zcp0uSpV
tkeXvDcULXdpSIxXNTC7291SsxRLN+gwZyu38UcosDRKaKP4qZfs8RDWKatUW8OuQD69Uvdn/dSU
qWOPY+vBpa+Ll0661ViD9TfX8ae5tD/2mEE8vYpvtVcpuo891DohUtBUFK7ZpmcrtWt/wRsb0cMQ
AyDatqfHQ935sgg4JfCH2JModLWKqYfGaJrV6Vlken721GY8WJnxnB/D25GXUSd9BAwgpXDS7V41
pklGrHfpWYFGG6ALXx4crQ13Dt/duZDvUMaA00bt7XYUY+rmQUkpTyVkf8dx1MYgtdFRfbxi62yO
wyBbE0RiZKyUxVaxkYWkYJ0kWnoeHK6h2izN1yYvNKg9ptJ2vm61w/dZs/KLifz9t8dj35sh41J5
olaDwOLq6qiKMcqchrHJfuqDN+rzQUEF+ink2X+7RQZEQkJmx2ByBX6KpKt6rGpVcXBaQbj6UMVw
A5cF16n/YS5SmRK0DU2GdTqX50a0DIWanrPCUgNnceAsLKr37CtIFEsbCSIIxWKCrNWdnjV9N2hx
np31RYlfvKInA2/zL4+nIpf9Jn6D0kMznT/g9mkgrAYZE9OYh6XOz13dowG7UI3pDKuYfVBByckR
jfbv4wG3dx9VGaSd8Yujd0K36naHnGIIIYRQPLLibviw9LNxEEpa/2tn+c5VtJkaQRAFE0B0tBpB
bMkT+dNZGFEXGtVGz87apLTqqzn2WuqXEaLzL6ZOv/jdVA7wTB5P796gNBCIj2jJIF29ml7UqzDy
Yi4lt46mw6yO49nFDhJ6M1RIv2MX/nk84GY9mSVoROnRjJ4BKevtLI0qd8IQwu05n3ThHcPYAXlU
xY577szS2HONvTc94l/OI28XF8hqegSyUeKoM6MhdOYj4t99EW3o/s0VbfwSKvaTDhl80EzvrVPM
5Utsu+4VdDbslQiRtXPRTPUvSqhpvyrA0P8SDUm5FhV7lsL3JggtgiycpoFU+rpdzo4KcraABzqX
85zWcFeVwTh0XZS+FKMT/jrVY355dgMpDZFbEInyQYAmvB0xCvNc0dBVOoflQlcYMd9r5ibJB2We
q9PjobaTYygPoioCK5TK143xNoLGlU9GeXbYKCgYqvhqOQlti2yIwvJFm4V4tgwLLUIyE+l2UfqC
9bGeHZWnxCw6QJ/9HFE78b4Al2t3spLtN0BZHjSQK59P5iX//acvPXMbfUroI50njYTaV0SYfBx4
7D4vZrT8eLyGm3eMCYHRgX/Epbk1+YEUVOdzUlRnGjtm0GRc3oem9pQ9HYE30eqbm1kOJGHa4LQ5
jeuVM5V40Dl94hx5efrbaCdtG4SLm0wvhMOIwc2jl/mVm9TttXSTNnrPVRd9EU7izoBf6vpDb2dG
//dgp9RnwzyycBtXoTL5VW5Z4QeRlvC08riZvoLKsaoAEme0XKHkLcZ1Btlto/E/NNaxrzXtz8rt
+7j0KQBMnvAdc6yeraTLg0LSh28uMZ00B7zdQ69cljlv3eKsTHTNhizUfhFpsnx5vHubCGg1ivxC
fjopQJ10vcyMgt3zUiRnLTeoih6HlaLIjm7a5axrLD6XtcjPj0eWF8d6O7moQQ3BkpNlhNuRBVCK
Nsol+hmX2xc44tMx1Ps60CZhf0JXZH6ptSj57MIZ/iUaNI7x/zA+hDkCQJwkN8JHwoxGBW3aUnpJ
FmhtFemfsZJNQSGU/L1o9TiwcI37pVMG72vCs/9sGkyBAl4NDwekdUrTq4ejB0FiL2XGJxpm7sU2
huVDnxFmPJ7kipIqnwsAOJKGD7hIIttX+9t6OQ047IBwrPZEd1GXvLP8JJlb40KjVcy+nenK8E/c
G0rkq5WzFBey0lq7Cr21Vb/SRheGqWLHAtWmTElxttCnIhAlRFi/dZwJXfm8VpNgzE2Yz61XzvYF
vb0yfe2NrLF3jqs89LeHRr6yvOvcbuT16x4qK4SlAigbKsFD5c957gS50n9GlmY5Pl657dMgi93y
PuPC0ZH8uj2eTTY2JqLu1RmtYkvzvWRW3lWlWZ5rEQrf6LX8OZeet62ijACSk2+BGug6PENgwF0m
ZBLOcxXlxyVNPnuN4gWeHu/hLbZXNiEuLyy1Z+jQhrNKFCcoUz3JW3WOIOUfh9FUT6oY9rDK26uF
IhKxEQAwl9O3bifpi3CXPjbEufPCb7z0Q2AO2pF7VA0QttIDvVI+zrW5Ez3c2Td51JGCgERHJXm1
b1kbCTGiCXtezDk5mylyY009VIG5FNFxWAzx9fE5ubOWN+OtrjFckmPAw6M4Z06rXhZjwMuavDZ4
PMqdc48cODERdASC6PVp7F0CoHScpQxE7SWHtsmdGWtH1Tig1+Ds3Mx3lpAOLpcSsotSnVT+Mj+9
CVVcVp1RVOJcVQaotWn8MRnR16Qsvy9d+Pfjid1ZPi5/mldchdD91vEzqqBKmJVEWaVQmyDCD/RQ
mN5e7LAdBaIctREJg3M53as8H+Ma08V/oj/nntNKndxO8UN7qJ6FC7Fe0rEEwCiwKaKVVbY9pEXm
OoJxBr3V/NpetBc7yo3D4zXbHgYqIm/AXinatlEgbOPQxrxp6c6JPutREE48m8fB0lPzbC+Fu0cG
2B4HGr+yesXZo121RpR0fZP2rTn1ZyeGo+S7jduWL8QMefIe89us+iharXmOcSsvQ9ncpwXGPJFZ
XPcxFNXJ7VZTMTnX7PLgNokS5IuhUfvu997I7XJKbJfU/qQTTQFyleHQPxNqrSnqOeyGMYjDJDmI
wm0vHYSsHdmtzTkkmKPiTQZnoge0YZtnHPZyoip+jpp6OnRRXZ8kZnLn0X+DLN28kvx40hkQEm8C
kmtNl0YL+wyXBLzbx7L5XbO54M9aGSVtEGdjZB770mz+mENT75IgTJtxfldpVTu/GBn41Wjnt9nO
mcYI8Q1JD42LjT2lWdSjYvSRefZ6RP/DzlHPo4tdw+Nv4o05fDtnQGccTs6oybW/1t5w5riyVeBb
56GwsuXYdk7UvE/NJSkP9KgU10/sOO/8fkwn5RU8qGcSzgste9dSdFvI+Cat176oSVPa6nmZnXqA
G9LNyu9dr0KXdynamr+VNiCFI+Iyo/caiwqCTF6Drxd11U4kA1XULYfM0Wv9Ty9ZnK8NaNE88Zs+
F04QL1oxv1JARwC5wMXka+GmEIQHexTCF6XdOkchRK291CpIxtdeTbXsOAzC7t8XngBZX1dDGiFm
bGbDYaljXfxbFW331chbs/WHyIqbc5222uC7tQJjXAgNTEDg0Qi8YqnVtYeI8l0JM8kU7ovrzGH+
6xLFnU2YH872MdSasPvSo8zjHMikkvGXFuSBd4JQg0PEYjldcyzLPPUOkzMqC6WcaR5fBlNHYyfM
Y/2L4S2Lylcj5fpr3CF/iApI9x+FihTsX6ER5uq73G3S/NiEfRn++3j/t6dMctuI5gk0wIWt0deT
0KY2pQ14br1WHOxOiwJMasTL41HWVyHXLUUlkAk0qulirfFuAxupqf2SXZa41j/ry2R+TVpd/O0q
CLyBA96jPKxnxXiyx0oUih8Wx3v1Egvk8g1M0fLL2CpGYAvH/U2UZfnX41mtL8C3UTDyJEugCUNh
9fa9t0sMxydVwTBJDbvs0M7AFCVMP578gjx+r2S2nRRFXBngcuPi1re215zqyauUME/wzkPFETxt
3/zp8mztCRhtpyWxUoBjCAQ51OsbAWRi7RpNkXIkSaCjuEWuUgctXTTZnnnj9lxQ0QFbR7jLoQB0
dLuCIgy7TqOffVGKqj5kptd/1rS6PQx2YnwNPXdPz+PO1GQFSc6NJws9ltvxOhua/BL16cVu+vGY
L+NYEs+U6ruuKJVvj0/HZrtkc1NKBEulCILz1emIjIYCE3Jul95MxiNqWsrBMYtniTBArMFZczBI
WEkV1jEn1jA2Ik3KchnAU/4jwmz+QzfD/jmxTcmclIkPZXbQMODP1mBfayoTfaws9YLChu2nnVdf
+nwyOehltvhpnOaRPybR8v3ZNZTZiETKIjQA5meVJHiZVbvUq5rL3HnNSQIMAxy4k1+fHgUmFitI
hEu4tl5D9tDo83RsuJ3IkNsJxFmrZM95nckl5D2nX8YVKHORNbu3TBAHhunRXkxT6fF17ZxAM8P2
8Hgu8lT9/Jy/jfLWlsPxDF2GVSRd5HUGxrNuL2ozOUHa8GqM2WsUZa+uNxpB3pjRToq1+YbB6tCl
gNgtgSMbLXEbZRIYbHp7UdJ+/lQ0dXf2oqk5VU5oXLqsGncS1e13hZw+ERE0Fdo/G2qBN0+dtqja
cElbLwoc4MN+1ud7ymfbdeSS4K1CUoMqEN6/tzcFi2cULW83xW0n+uEkRjH6AO0jnPgGsLUvLTyl
XzX80PeCUPmDbzcQjLa8LmhpIcO3rmYMbdhXA0rwwJ2q+YdqDOLYxeXyqmLG/jIDrCCUyVLrqzYm
exKw25WVQ78xszFkB/J2O+euKlJYR8l4UT00gRAOmS96auwRfDd3MKB3ytESWMdbBtjkdpQY5rze
FcN4SRrNxsXR9N4ZtVCPyA/uvZj3hgI6gKgcymXgc+SEf0rINZdC3Vgr40XHeMlXp6k5oojhBE3o
2qfH351MdtbbRszBgeSBkX4Pt0PVoVplqkini67l6bcMcX1xLFJbmYLeFjQUwnoJP2hOb/01xNOQ
B2rUVTuV0e2HSHKL5hyEUpZ3w4nsGuAgEKrmyxgX8XTSB3KWv3J1Lv5yCjBkH0ZFneon4QYUqMil
364asC4baQmjS/Su143h4pp1dlX7Nnmhhuk8/ckzCik0dUWp0bIOtOYJL5Y+ZxRFRNOxqhpx0PPu
t8c7+JaPr7eQtwbUMy8BhNzVJ+9kHobRFaPETgzrBg8GbrHQmsflvV4aZu8XRqd9tFIxa1ysah4C
g7RLccjxCmpP2ji0kHHyJo39uBIj9ltTE2dwHdD7fjIdlqsOX4AQhp6OxUVxe9gWJcHJT64HB3n8
FGt2+z2vhmRn1e8cab5SQhhw8wRN60YDaIfMjgFCXNzcKu0PHOnIDjJ1KpIDSYmdvNTmMv8z6qGW
nqj4YvZYWW7Y7vwWdy4lKBE4WMJc4cZY44BwxZqcLpnGC9xs95TZav1Ksr1nkrS97iWI9k00FkAL
Pc3bFY0ATFFBTqYL8UbRsrFqogVTk+uej126mH6JQ0VJf3EId/Z4kPcmyGcL8hSjIcB9cht+uqQy
GK/LHGaY+nhN91pm+a9eWjTPf6dENwTaeEjQ3VzfhKWhRyjdM7+8namdxFpxrHHk2DmX2/sWOIbE
WtI2YYx1lyGcZiOPqnm5pB3B4MENRyf1weqE1tEB3b9n0bQZTmZDUjVZlxIY5Ea3K2cCF54ykjSs
34dS+G4eZsdk1s1riFf0DmPrrQR5czswGLVJElnchCQg5HYwZMpBFkaGc0lrV/xIaiSwz33XusoL
zI9IHMJFKM6nrtKyr0YBfSKIKUTkQUGxShxqekDfYsUSJDlzFBcfeA4c8XHGVOqLosP8DdAbij/R
LvMmfw5Ls178oRtE96p3WVYGSW9E3wYsH9yDbinFv4BA8uKSe3n+uxFbufBHilTKwZuwcjtYxjxi
Gk+x3zrqyE8kn01LMSk6KmNZnhobo9Y/lsTKvptLl+v/ALYo8ktfIoj5q47EgvBrpdF6QFVKYn5a
ACbVrz1ZRu6POuHrsV9CqMimNhqTP0yY7+zEk5tPkYWm+UETXjat4V7dLnTR92MMi9C6KJ36xSBj
4jodzkomkIzOQc4BJdq5Yu6dI25ShJzZ3i303EosdwHqb19A187aqUXsNsGWKgXzZSzR8HSYBb/r
jX5FCxUs4JrEkJhjk8+TtlywlJ6PiUjyoCvCfx6/ZptggEGIIqmly3yXV/N2FXkYungAlnxRgPAE
SNy1yCsLvXtnZnH9US0ye+fb31xjDAi3kAo7qpwE5qtrDJ1AT7jxQIboUakzw9ELwPPoO1t1dxSp
lEUZmIKSuRpljKUew+ipF3fIho9T5alf5jHaa3HfGwV1Dsy7QBHI/sft4rWU9yojy7RLbOj1C9Zr
eARSc9k56NtjJ3EfMr3QZbC9RnjpKG9y3mLrUlaNflTCuAxyrex90Ld7z9t2QpiCUOeTjDEXNO0q
5nYKVePj161LMy1WYEwDObvYNTnYTkiSUWgFYGImde1Wy0ZOoUV6t7i4Lk1J/ln1MjrblpaK7N9R
S81Pj0/4dk5c/giO8cFCAKdrdLtJAyKq49TU7mUmzv4dj/bka57Ne9y+u6NQo0IpFQdSkqPbUcq+
boUIR/fSa+7/4+w8luM22jV8RV2FHLbABGJISVSWvUFJlo2cUwNXfx7w32gwU0Tx2JYXdklNdPzC
G4ZvzRgPj6pI5LfXv+XlzF+/Lmw1oizqlvxzA6gCRagYWTi7gdvOlfTHqOyTE4JVVuOHZo0Rga3P
zr+9VLO/Q9GM6TmOlP5XmZh9erKjAsdOC+OHPenKOwsK9pXVXLWsAV5truKpwJ6swagvsDI1tp7l
tIwdFN4iW77OVR/9+/ok3Jlq0IA0eLgWKZFslRPoQI91M0lGsxLT57yYJyua9uzx7n0TktygBWgm
gWDZLOgQD5WShZ0bTIAdPVVJlUDCy3so4qH3Xv+g25cM9iQ1KXpyLzI/m+lb4wUjRzQgMI20ODsE
YN5SuwistUoJTdRU/tWT3UN4ZxaRESEHBaOAW80Wo1DVqOc7ZRMGQ9S/ENAKXxl2vSpunxe6jGtf
Hf35FSy3OXxxv7ob6mEYxLNTv6+SJPsHVpLwhrGYHvFrkTvP2Z2pJJwEOk+Q/KJoeX0M60mGhpmI
MOijwfWEUuVHJbLSLwo1x4OrttpjNY3tHrLk3lyicQC+GFYafKjNAirA2ONwSjFUyXmpHWdSzq62
vJV+wO1C8M+7uaJu0WjcXM6zq82GMcOE1pf8n2Hop2PcOG9OoRnkhd1AVIBgwwsz7Y8so1BaOyM2
F8EoHZjQhiZOeW5lO1HyncNFBLWyJumiQuzaTFjcFBTE2hjZXkNL/FYzi1OBd9CDuZS/3ny2rkba
TJpiNlEdIfIfuLWeH+zFKlErNDnCaIQWJ3vogITl6AkcXx/27gey4w2wr3imbKMcrQTQF6tMYz4m
4S+KBWrnT0PbLL41Ne3PNw+GqotFVZ8C5ApnvN70RMGgByjHBwYhyLNOq9mD7IrKR6eYO7WjOzsd
wcJVTItaDg/QZuGWRF+sYrDDIJFteMq7Zjl00nqbUCwlcCIdimPECCAz4f5tFi1x6TR20hABytLm
IVHS5aBYg3x487S5fAkkaMKrtZx5PW29yDDxnJPoEupdvoIR3WOB8cxTRcPi+fWhbq9BOn/csaQs
eNmy76+HGoZkbAxrmYNBxn8bMvzXTfVPi1K5fgTd4vWxbrfeCpMH28FGWFE/6xL+cYK1FWoRjdMc
oCii+7VjO0ed/rwv4RwfXh/qdjcwFPa1kB1W9cKbeltiJU5malQSc0h3rdEZh2Tp3+butO4GulZw
11awCgXard9RVFdEVvNkBIVQ+0Nlx//0i2v5xiD36Eq334NUHCVRm7+olm25a2KqZE3HgJe+VJZn
sA3ZJXO7tzkov3zP6qVKmRKZKVA4m+Oa2WESx7PQgrCPjRM0fyPAzxC6orrsgfXufBAgGKDqLBCN
U3v9/3/sBdUeSxsegx7gopH45YhijSqzPTWB2x0HUpRrnM7Oqpy6ZcDn1jgCG7KsAFQbPdnB+Rnn
1rslNcadW/X2c4h9SYNQy9JeyFDXn+MC4tUrO7WDLlb/680oeTAyaZxe39S3IQSDrJ8BSpRQfut5
G0ZTnWd1Zwdzu5Sjp9eifLQza/lOmiwGzxnonNHZnEvTe33gO1/Hc0gQSE0ZhYstxGLqIfy17agH
su2ah9gePimICex83e0gDkgHsAh0SXnht4OETl4Yc90TqtTkDK2UoSca5W2yqesWX4UkV5goxn34
IK475o99x80UF5SXEG2ZzfIwmlXpR12/h3yiTMGfc50Oca2SbhEQoZpK9rUZR+vqJq6TMMh7NIkP
Ih1t9aGDxPYrrWX/LWqk8bs0KkWc9LgfnMQDdYnnM/7W7uz6mdlHtW9no5a/0xIKR5/avMZGY23W
i1OYhoP+TqPjWx5xxyzh4iQ5HkqTEqr9KSpbQxycXNGHd2AFavPk0AOLz5VZUFRTtSoLvajMuulx
SctpPnemMbj+6BZudlzqyDYOSt+aCCol1dBdej3K1SdzNnsr99Kq7jLAUTj2nIdck8uDNSKfcQQE
ZBhfDSHQXprawvRUC2Oaj3XNHfNQ6iKeDnYbTrDkZ73I5WGQo7U85Iuam4EuKbr4Zle0tLbmuOk+
zeB19UOI89F/bSG79l1VpfQMtbaPvk6ij93DqIRL9KGfdJH4hZ027WHhJl682Cqt4mA3rfmFc19H
D5YuNMr+MS4ygLMs41jaRmV+QKeo/NhpfPG7aNL07GTZkdU8DLaxTEc3yWX2UGo5+tSjkVZ6eqiE
ivV4VQqrP6gpwq0ebo/D1zEZ57/Tuu+kJ5YhN/0xhTH6CXOwOgKzpU+x10rLijovH4quCKSaVBLc
lM5DxMsFaMROlsIdgIuOSFrNKGUUH00DWPG72HSR1apMVP/eU7qM7d9zI5T8Z1dLGT+qfY0Cg4H8
lvJDsxcUFnsBOuMyw89sPGQEHMp/U4gMLFpgkFke6PhiNkN99LvZVZhVlo2pEl3qkSjArBjSOSz9
hJBrWg5M7zS3+FurxhBlXtHQOrmkJmC+i70KAx7MWnI+q0H24sFIwJgfYhBE5TnNCfYuAvV0XkCD
ZXki9Z7/HWZz0N7bUrULT4Bq+dkqZutQHzCt9mHBRqI/2mUXWdRm03r0yeOXj0kYWo5vdU2cvDdG
Cg5P5tKpw4WYHHaflXbQZmOQMI5nT2DRoNyPqwDtXBulfRhnIesgC5use5SFzEJ/LoweA9dKWwof
03ToDkOnp/Ig4QN1Xm+KfvSWplN48iyggr6s8yG/dKEYpZfU+LI86C3oqUNmgaU78qbkM3sF6KhP
0N6PZMLA88ZPtitZ3shwNOnPiePIR7e1Zv2EzV1kvEvnYeqPUzxG47nCnYR2LnZX2vgMV6wpHzCv
VsQRAHht/wiXWO+e3DFzfsR9qnzuq9J1/SSs4/IpwsQRPVPISiHsVG1q/Wxp2U9CWKLwHWsUobdE
Eg7LWMVq4wuytpAiMMoRPp6a0exb+ThmBCtGIr026lzU+SjKfChnkX7WUPD7jP9tmj5HqlurX9tp
KeSzyn6pHhpw7vPFajJpe2XWdMVfPRST4TACVRMHY8rdysewBnqUN0Cum1tfgqitvKTQgBDH+uT8
MO1wQitNGo3uqSkd71993OaDX1RW17bUDSfjU97H+d+DWav1eWz1OT+rmTJ+k72eZp9mGwzcB7tc
8umho+jRfjHkzPonnVt9a8QYqQfEpNzYi9QJyGdTxtGHtAeceHI1wekx5zx8h96kHR9TzrH8NY/q
1AAB4rg/jhpL56lGV3RPA65kqg9cR0WPPB7z8eysEe2x70x18jglTKGo3Nj9i2s4zM663g6t1+dq
6D7Mdmj0D7BP3e7k5sD3/cYGC/4fnY3a8XtU6bRzli9jeBKTq4pTSyFwebJ7MJMfk8bKi0M1T632
0RJTtJxxKFEmrJ217vsS2v30IVKMtDkmSArWh5GlBNXezPi/FGO9yPcJqs8Qy9GkAxiWRX2nIH86
COMwTALl2QFei/HEUxuWnixoS55ic8rkBbingfqm7PopKGzhig/uUKNn2uJZoT1lw1QMXqe7sguc
JdTmJ4JuU/8n1ExsYKU+6p+g07v216x2RPk9pKapfFbzeMiCfFCQWY8X5DHOuOF179NFIae20jF3
v4py7hDz7JvZFNA9x3nizZehbj2zTWb1KUuxJ+fVifr6oGhlXGBa6rTiU25i3HIqa6NLTkUTZpMv
O9Fr7+MZodSTA6wW17A6mtlYC7Dms1NDADxE+dxZP7ix+urXoqy6pn6l5OX8qa3DcjzRFeu/2GI2
Zn+ondC+dIJ2AdcDhkUBB1z9aC1WpRwH2fbag4sCl/jZgphsT3FKDfJEVyFXccbJBP64yWyy85Wx
NnMaTYZYTtIk0z7qNNqi9wnu1X/FZmq4nafNocgOZsu96UVJWTUfXPq33cXiJvygG6IufykS87pD
VYUktpi4qv/SviJt6jNnqR4AhDXSF30yOF6+yNL8bSS453nQC6v2gHiToGWKHq/ZMc+Lnv/L69OM
71zhCNeb26IbfFGkKn60ht2Lxy5NLX7zTH/laFYptyqKtn3o0f8zKYp0TkSIaYrF9t1q1r7UZtE+
J3lXmR5T79jvI6Wz0mC2lzQ9LrkhxkNXKF2NvKLVK2fLRSXJT3G2RwqIVZoCsWS66fObnPxZaNEy
nxxJSfNgNbH7YVaWuOYkAdCGzzOJb22CsM+zPWcqiqDJov/okYpPPuKG2XAsFwHRzZOi0bufjVC1
JMaA2SjHz8sobPezG6lL5NV0D/Wjk7c0K9RRH6nvW6lVnRf0k77DRzSKZxqJdchzH9u6h1aDAKs9
z6LUPafM5dcq6QDgcP8uTx0/jRLAQU3EoQ9hnv5G1qUCf9yO5U80bsIYyI6t/5K6FL8mvIAWyF0r
SAgjGI37OGpHNvyktdkpUSLz9zhHiTxqNZHdJzPGoPWpiIpGIzgca63y8ilDSGlN/mrPKucq+YZM
RtZ+K2WqxtSqxj45SIRPWg+g3PRMrxHIdTnLRXyeLa1yKy/mHftqlkvVfJIk/M2hoEeb+k7Xzu8x
Re7z45DNXfVuGsdoeGcLZZQPGJ8rT5ZTVCmRf5/mTLNoP3XKYNAhTsUcnauuC23fAVmg+NFSQkMh
uuQnylVZfoxMYJcfFaMJrbNjSPOfCAXfxB+6uIw/hHElxcUU2A8+UQobl0ei46V9qEMtke9zJ21L
X1nS2T6HyqAOv+wS0cdi6U3Fyxrw8+dqUZPxWR/74j+ngzoatEavfoO4aQz/uGHYaMey4+M+O/yn
xpvaNJq/z4WINSazTs4NwWmgwuM1fQ2y6kTslnJX1kM9yFNfLG547LSKIonX9HWrtF7t1AayPLXa
Aq5oFsv2QUuHPLZ6WCFppAj9S+RQXzxJwPBAB5bGaNsnq4Qc5BXCyAgc4CNxZbuiwtvaifr4L9zK
Hf2zE5t9/a3r2QxBO5dSQRVicsQh6rJFjz0wLmPxZKFRUj91UVpQm2Szmh8jY7DV9xUbroEwW2vD
sYFVa5xRPbeBYVgzUqkZUPKDmpVR+FgWte36RMHJ+JgZbeY8NUxg9aBKbsp/c6sJcwgUjrDYz/h7
H0e7QEU7VxLZny0cJyK/tHKZe90AefgEstfWPmiiEeGxRHVLG72oaJXhqYZSpGSeVKJiOi8ySsR/
uRNm/QkbooXmkIjZ8mk1OIY/ZcnC6YmgIS4eLaaMVeFKq3yZyvD9gDjc56hZpenMNpH4WCVZaQWR
wFXajxRRfK/ZPQWefG6lIL1uIIs0wiqqzlMdDvJDHkd2sXghFb3JS0ejyz+attSn4kXAkHNdxsP4
5GKVtHycTatnuwmpjd8LpWxACYdlE/thlC6upyVFBiu2stEIiHkKrQfaj9HPeprC0iduAz4cLm58
mHSuIeSKe8IuHjdrPryei699ievEErUQoIdrbkm+vO29h2WRmkXoulQgdVTY3Kw+yd7S3826E0SQ
fj5WTdzhwVTMyESFRrsz/G1FhaInytgUb1bE+5ZVHPX9WNU6NvBARgo49yJ5P099FUC+N3cEbF5q
j5tPRQeChgkdZlRrt7q1wkknuxFuGLTj6KZI58v+F8Qd5TNUf8VGQaTOfiJug9pmwRvzyc0ixfWX
TCQ7rZs7U05NDENSEHxrw22tof5RM8hrDEgABorAzIrKk3bWnFj0/iTnqj2JvB4CNy4ikqEuPmTD
8un1Bb+t0KIRxNA02uE50cu5Hh2ieMPDmkcXTtjSnJDlQHEvIqT5vtTjkIK8cEt3p+BzMybpDJho
aiUrd/wGk6+ISRrcu2HQRcjqErU3p8XpjffGXI1+r6h7Viw3kGHGo7K+6rfQrQV7cf2NKuk/p51d
VSZ0JlSzNv7pcy7UVEocFOCMvCNAH/9Krf6twvor7cVCGRJpDoivVMCvR07dQkBJNqjTpFWGXqOY
PyCjk1L9nse/Xl/Im/LdOhQ9CtC8/7Mhvh6qo2c8Yc4SBiAy5x9ZbmMx21rNqZgj0qOe9A2AGGYV
r496b2pZQRqplN1pJmw2b0uo1DuSNlOkZt9zl/4S4v6P6jD8o1cksyktmcyq9gyxb66J1UVNpyLu
ODBxaNxtvhXmnCCzEkFj9+qxD2viwNyWXqgZe7W2u0PRQ6IuyvdRib8eakq1fjWdFYFdh84xI/fy
5jEkxtKit5KJ2Sx0pgE3wJ9fab6br7KEjZWoGESgNWN9ikckYvVFKXfaJDelQ0ahmExl3KCUTFH0
+oNEpRQwERVWjJLIoYQE5oNF2uso3NmNSD3StKDgD+1G2UybnLpUao6MLkkp0q99UhP8MJP6pTUa
JKCnyaEkU7aDttPburMfV5oKTRMUd2Ewb8ZVl3oBxBelF2XE6yvLm/ySDlJ7RIYo8YayT4+RVKdP
Wdw3O+fvdqNQW15xPfBEKTFvO4TgFqx2pg5y0e1cIlcTy68DubdPwWgP5HWLhuGM0xFaJTjY/lxt
12sYCky4E5mVeEu5XXZuwzKTPyPZRcn7TIFceu76XjUvMTh380GlVvxlJuHpTo0TIogZWvqceWxE
pf/2+m1wZw40bOoBA4Bxhc64eUwsfe1UyTG9tEpq4A9gjpHXrWKJXk/YeHp9sNstxkUH2oGO1Yp7
uDku3aQr9NOzyzLp2i+1G1sXTQGrf5QQEgWWq0pcvK/TIpx39tjtCUI+kNiExt+LntRmj8Wky207
ieyCtrDwF5xTgpaoZedmvZ1LRsFngQ4T0TfXz/Ua61naVpqT5hcjb8XXrEzCoz4vwxEgxN7Fc3to
Vhwfh95gNldw//VQHWLNdRRRlDSrWrmkqDGf67zruSGWBpsMeOtE665PCePNdxEDUyKExk3XiZ28
GTjXulBxivyipWLAHSGevDqf9yQf780ksh3AVDg1rrJFadmjKWRTjvllnifrNwIUVDL1pfkROkP/
VpAnChyQW0DIA30ggtWuP0ghb+HgMlTo4tW0YPN2cJzs9+sbf52Vq8CVQfjzFQe+MIp7W8idEy9p
2zoLy5XlzvMkkc08AFygLJxlQHJrpzL3KK/3tjzJAERecCtcrOv//yNG7TrV6uYpzy+FXIq/piFf
Hu102tuH9z4MHMfag6SFj/j89Sg0tNSmKpP8Uo+KfarJxXx3nvlXR+RtjJlyePNEsidAY1LFAly0
faRmVNEdrEML/FgViXxl/q2j1+n12Ri4avrf64PdOWQAzhT2Oo8iHIrN1jAHa+gVd2ZrOIfCltW5
MvLPWkyag4taeBwdNJNcrdm5Re4sHKBtgK20n1BL2DqJzm7Ul2h355cMh8of9chlyK5EU+D1j7tz
xMjZ4AbBhllVoTYPUoOve5YoC1aUGRzYkVr+KS717LGz953t1kdks/2JkYkpnBXD4mxJFMtCWUeZ
w/rSjAgyeIWMrd5TzFRmVPhtq/Um2gxflDbvnsFgtj+nph5loIRRO3jc3Gl3gAIyfy6zcEq8ZIpc
/WEeXD1/bLNO1x4ccxE5Esgabc6SrsdwtJM+mw549DXotdF2pdkjOWJ4CBA2Op6CzMNy5jUS2jt3
HPr+V+y4fRo0PQviZ2BF5iN1hVzzMr2poktV9pHt0x4s0vOUqPF8DA2dPHuVta48qulh9iBAnqi+
CbPXAeO5EFCobtNWjxCBq508+M4OwQsBADynDh7R9g4Onc5gj6Ql5sdq9sOMHPlRl/GexOpLNr1Z
Nfr79N1XxJFB4H59ttFdnJ18QHJxanS9fhRj6LjfU5HSnc0WSu2eog20DmkI0qbr42bqn7REj4oD
fPc5OVTWqP+rtFhNnp2wrRvqs7NEPSKqi18CJq0ZNCmQ/r/6UYl7f6AAGwVv3uKrmC7aArwiANw2
57cY7TKk9lZehMjEj5w9OIJpU9TjjMC0PL59MNIq0Cn8Qgd/8yKnmrBmlWz10sbV8NDLNDomtl6f
6IiJne+6XX+uI2Q4yd0oh4Ciu14Yu0tcmHJ2wQ2xWPqx0vJB9xZUhOPT6990e7tTWaK6w2AkqDcw
Dzt1U9VJuIoW4uLer/NcOcyJrntZ2AqT2ueuZ8HtrcT1TjxOYPPyVG7C0SrvmzbDNOVScc58EdGn
1woaaUOp7Rl93N7uKzQb+BnAD7B721nUJqfAcnouLmpTtAdtflfWpe+MDsXBtZw8oS7nzdoQ7ty7
9+bUXXlxCiAnYtJ1Bv54l/MOfG+uW8UlSrLUi0fnkCCN4quN8X3knt95L+9sFQ34PaZmCJsCxt+M
Vq6I4jJxiguhQnwoOj1+NGI8xl/fJ3dWDWjiOgRRNgSdzUFbWnAOQ5XWl4JuEU8i1VbgLYrnspw7
Q935IJTBwFS9GNCQfV9P3zBGVa6Job6MhZTPie1GD2EmrJ1R7iwS+Me1YgF4n7tj/Sn+WCQHKy7o
ZUV96epTr45MWplOniFp6+hiZ0Pc+SJeeVQFmbwVZrcJoWRMqFYh7nOJqAadGvAWp3jO58+vL9H6
p1xf5it1ipRr9TvBLmtzZ0w672qYWszbTIZLaJ/RylJzuG9mFftovkxYhIRZtOzM5J2t8SIgRwi6
Mlq2+lOd3Qwl2mf1pc1b5SSBBXtmIdxD93bNe9JXrkOkNAloEA7Zpth6ivuB04XVJU6n5VCbTX9I
m3FPneTOB3FuCXhJJinCbquvSwzcYmm1+rKswkJF1DifCwD0Z31IrR2G652hgC2D7nv5Mghi17tw
RK4Ws9y6uQiThSKicf2iSQ1/xhnx+Pr2uLMJ0b6nCIBIDmZ625rZiqEeUownLrooVQOEuyvc46w3
w16V6d5API4mLZdVXX37TEqZjKlOIfCiJti82PQ6j0KIvUz83iguKGbeLXjlQHGvZy7PZ2N0e7e+
JOmofIjFojmemIG07Uzb7T0BPxCSJfjE9U7a8nuqrnAaalXDxQ3TyH7Q5axadG77aDrOwjXLc4J6
2F5Yc/txBH28IACNkTIi7br+uMmRdFfnarh0SLpeRmIFGj1VlWQ7Ycbt9sPSgYIGTHXoqwiCXY/T
On3bFVIZLqY7NieK9IMHp6zzIY/vVYfvfRLxMTp4/A0uYrPTO80aqIRbAyCHOD2NuibRWhF73Je7
H2St7z1kER6qzcTBRrOBP0bjJVen4p2wQRp43WTqSGELuN2vn6jbC5ccDslYSiQEUYAzrmdv1M20
awETXUarK7PDFE2ufdI7QfJg2vmQXCi/4ws950X0/PaRyQxg3tMNhLy+WbfFsJR8bhbxkDV6afll
lsTl2ahccCzzDNbpqe0bKzxolhzL0+tD38ZUaxmFDUdzAaWXrYqDavQx8qRZGyA80Xp2qS9f1djU
j6jbRA8LDfrn1tJbH7zfnun07Q7i5USXnoNhQIPbslhavekaWWRdMIjGOKd1x8umJXu459vzzpxy
c61P2pqjb+4VKdW6B9nZBZmSfEbis/b49cOJq38tfB8fXp/M2+0Ko2QFoUJ2xqZmSy1REwM4k2Kh
CtQmBWyFaD5l5BWoeKh7OP8XIZDr8GAda8XFU0+EsbXZM1GilZjexUj0NFFnH5oYTMihQctOOcg6
MbIV6glmYIX0LIdFq5QnGhDj8DlWYqfxTSCEau8ZsdTDZ4CUfe9FE9C6U4KWNh7jkR51PrI1aGrK
1I5+vj5PLxfe9ocHP0BBmRSFWvbmXE+Rlk5qU9dBl6dLDNa0LfRnQ0dA4ZjnpVMjuxiWuHFNEkOI
SwjzM8XqXh+7Q9LIDFh1OhJ4L/XcjadpiKPomPVUTXJPRoXqPNZKqxv1x0KmuvbdiEE6nEXrpL9M
Vmfxspjb0wOgLONDmseq6oF0Ss33ACEW42mimp1/1JouHw8R3F4kxcC7pQlw17z+8fo83NsvBPmr
0rJCj21rhduNpQK4xMhgqgFzUeb8O9GC6dl1/fYYyF7rb8gCE/VTpNoEk+lQJ/oEwDkY1+JNPxnj
OdOSyZNjtKe9fXuubcS4kEtD85hv29bUm851edvCMqh4iN+BDioOuWbnO5f1nVEQgSM2RtiOfGlL
vCZZ6WrbKStIT0p+6BGAedDqQj2/eYGgsNK1p3xJ+rIVZSsE4CozHpqgMeP8R6tqS3oYszk7m1pV
5TuB951PoiO5dlnWhgTqYpv3Z1FLfVbjJlga58cKoQxGXvnj6190ex/CeFrfGFIKervbOj0o8soE
ddIGKNtPDwvo9cWrxq5PAiXKjN+hJYZmh9Z3u8vXpit9eWr2JBXbWxGGpDEYNU9MnKfxF9kaEwKV
OE8YfkZkOe0s2Z0PXF8VNDuQCiQj3Ox0fWoaYsdVCQ5UyehlptW04AatpTpFsxGjspzOtLJfn9V7
n4gC8apDRVAEOuB66TQxu03f5X1Ql3X9DHFj/JRXTvOUztWyEyvc7hJIdbwx8F6ocHNtXA+F3TwG
Q0hDBUYXKarXIloNRa5t5+z0+jfdDoTRGsRqgBWoUd3AhISayKEQsofz0Kue1HEs7CO9fvN+XO3c
OMVrL4K6x+YlcIqIArNp9EEZlz8jszmrhXw/1T18m0F5e6F+jYsJwql4ELpuL41GoRNmxqKHS9bn
Pwaw1UewwdNO4n67GRiFJjUNeWQckVm8XiH0nYCkKs0QTKUsH9FDs/GLs+QKSdzL1e+sEYVSvmlV
eifqX3+UP6oethKPNXWCKZjqTPjAMzQPdfnhzRcTOgi80it6iXrEFjwlRUnvw6C+j95ZfayEkn0Q
6rLsBE8337K289bLCYGQdYk205ZCZbIxSJyCKlHL972SxZ7aVc7OZXRzPUBM5dAAE6JNsRJMr2fM
yBM30YZpCjLdpn4yqMqxHEAcZiJPzpMR7Zkj3h2P6SOloAOGq8/1eIqCqJeOWkwQysj9RIV9OlaT
rH+PWpxhwhfCmnn92N4E9HwgnnErYW0NELdXUStQyQd3jgNwMxvHJIof5JL8kJN6JgX9oIba01IY
e+HF/UE5WYh3Uycw11n4Yx+Wpd4o9WKxdoryw7UXnwZj63W1O3txnJSe3XcfpmLaCSPV9Vq9CiPX
b6VoQPYAeohI4HrYRk/TTmsrGbQR4P1RVQ7LCLazK7TsEV828Slt6/GLLMsEZGfRGp+sxjB+y9D8
+vqc32SO/Bxkjf+r8K9Sz9c/R57ODdhsSwZRaVgI7A5N8VHQXo78PsT+HYpTKT5CyyX7eH3ge7sL
cY8XYj5Fwq36vSoHykOaK4NhGGd/TKxfDeDb1sIarq+iv18f7OZe4ytxReDlWbUzSdyuv5KauzUN
CdKOMWX4D8MUheD6hfUjDM3fbx6JXBQAFYxV7p2tfuwU9rhXLih/ytKimVW1UNnwbAnkqFnH14e6
vXUYCYUU3p7VvmVLL16Qi81rPNICF2D7d3uws59Z2+z56N2ZOrqolOS4olcF4c3UxaqWNnOZKoHi
DOlzWef2Y1GI8Fkbu2InPrgdSiPzBGsLRZY+2rbaSeKZ62WnyMBJ7emYhviISg2GUZxUb2ZMU7x9
EbAhn+AB32ZxlKdVW8IfCqqxGT/beTh+J9RLdgK628PFY8oaUZtBl5CC+/W2qyclSZosmgN1aWZf
a5z0a5Sssm+jLk7qkIDiBgK18xjdm0WwnlykYFkBf23CEvh8ziyNYg6SCPCjCxPp28ise6KK9ky8
bncgHUG0V9aOPninbfEnyua2U+HABQkt8Ie8BzOLQLg8vL7P736QQ7CwaqkjgbGZRXV4EetR5wD5
5y8z8n9HUG2QXktcv18f6d73QPZY4WnE2dzM1+uVaLltx7M+B5lsFz9y3dDTe1hhr49ye/OxNKDz
sEAixr8B/S4xQhoWNmsBLe/PVV8HPZ1Pr5yb/2q0DP8/g3F0V9Qvn7Xltbe5WjkhxLTAHZwZsQs8
Ur8YQIDhO8EVvbgEe3v+zXe/j6d0jVXQPd/eGCub0irHaQmkA8XPr61W+o0C1aVxtQ4oV/lWIxUS
F5VmFpBxFo3xNsuGCL4zz6A9Aics20BFJ/w0YDiOBKE77wC4bvciQ4ERA1iFmiXF/usdMnVFjBPH
bAYrjf9M5vKf1eryyA3V7izc7V5cR9KBv2HWsTYxrkfqqjkMnQYZR80WySkpBwPtJiqsr+/FO9+z
wgfWOgGtOrSNrkdJ5nJUB6NySHA1cRyLVvw0CnhHemSb318f6nZbMGlkf+CNnNVrbJNoZvnQ4T+C
ul1tmGDRhgLieK7r0VENY+1jWrni6+sD3plBRCNQsaFggCLctkXX6ouLTYNhBYtI7XfRAoahX4xp
p292bxSHS4PbHX9I1ut6Bs0WamFWDXag443ELeuW5d9KluU7t/qdYSiWrptunTv6qtfDJK2TEY0a
TjDnSXQUQ154Bb3ot2+69aJdRdeoGIGOuB4lLd3eWuIsDNRE2F5WNO5xIITb2XR3voX7ler5WkBn
nE26VJVqnFHVc0j95vi3WSzOByWLsp2jen8UNrfGvcezsTlATRq3am/icVjFc//Oziv3EKGDvbP8
dw7QGkKAHyFxpsy2eW0jmfY2nEwnUBBQQw6vwS0zyXXEq7M9YdeXh+46Z6C8xjNI2UEhuNzKClll
WosIl7JAJROKuifEL72+sYGQgNceHPVbbkOKLjyljLwxrQ7Mi4/eAxYdKQKc8+fY7vAk+jY7X5S5
84sYj0n4H1bxJRbfwyZ9sN2pODS6/LsVv18/irdnf7Vt5/xTQSB93b5Cgx2lA84KIWsBklLP6+Qy
1ViI6bWBFng47nkq3K4947G3XqppHP/NoSRNFeOcwiCqdEcG9VRWBzpTe6CedZ9erwcgewqD1BWo
oFEyvj4t2Lz00HcWpAK7egyIyOg4JPDaPZjO7jPYs+yi923zZIVu+Z0sa9pRi7szq4zMYaX0urKz
Njsc2GtlYQUQXeguxAH6GvGD5tJoIF5LeJLSPZ3fW0ocVWuT/QdjY23cbAWjlS7RbDThInyR41n+
pzpzaD1FJahY35SNM5yzFbHwsPDSiMMMU/O3aRYrsCU2cuf45i0FLHytA5M98vZvPj4Z/o+z89qN
G9nW8BMRYA63ZAc1Jctp5HRDOMywirmYyaffH3Vx4O4W1NDBbGwPMICrq1hhhT9kcKzrQsR62ei7
0Z7M2MAvNJxQmv0HJdDd68NtO+biW3Ml0mmk/07j+RJK0KKQR+dGtCc493LfG619mufJvA9Upu4A
hmZ3vrtOX14f9PoDo2cO9Y5khQYIZeHzDWYulZf1btCf2rJsOfYSMWKIiJ70Tna7oGSX12t3q3HN
TXw1V3IwXBhRkAaxdmWUlIhNG5ku6intBl+LJGLZY9S23dTtn8kID3igrk++YSkvKiddZd/WoB/c
vQtP8H0/UrdGDUrX810lMFrIuY9EkpfcQMBcKF41cI9ziUp1BNWudJ7k2iR1OKQEPI+GOVpt6A7w
hk6qG+z8Y7sUtfat0mhd0MueneFDMLe1txvKKmt3kyOH+ncxD6lHM0B0KRldM5T1TiSwaj8vpuaI
/exq1GO9ohvLvT75YtgHCiXugwN76kmber/95kiR53ucCLxg76pB94/uvCl5ICfQ/mmh78qDSiEs
3ucYwGb8TA8mmT4GHnQvfBC/peBMvkIHSdBsAXH/SebTMETGurnboc9SGHkEvmetj6bsdf27ZhuT
dmc069ohaao14xfTJlPMwyQtAn2Pk3tufM2mwJ8fhSKP+FNvWOaUzt8y5/9NVtKKB7NDKeY+XXGW
QyKtaKfIlC4yHXIs0i9ZngnjmJdrKSK/UMCTqOS4uX4v9NqnYzpnSzYzdo6Ck7efcYuzDl7uec1p
GL1ZfM71Ok1FGBB24Flge10LmZzgKQR7Z0zvg6AwOQrBnKtoHiUMwpZqrnkMssbz7ph2PkRWr8vm
Q7L2ubnJjFbdVwy7tQApCnNt7vALSv5VWr+WX6Hsp/+6aJKIvUTBPX3XNIafNJFVJXC9p66A2F8M
NVoWHYUqpKGGulPhKAdH3yc0g8vdhG+ojSJKp+tPHUFu/w9wktT4vFBblp9AC/fjyXKWDmElxK4T
5OBrJGBEVnrDXoINVR/GIh9/rBYa0u94w8YgEqgCpbsMC76Vhu6E1pVA6qrdDQViHPvOqTJ57Kti
mO8XtAkcdB+qpTnwqdljlsndd2etdYsjeT67Is69LJ8OOmvvhRLeuPeDVnaQ/qtmY8h2xuQECnpL
0cIBrfSyfq86Kerd6k+qvFON1+UPutDN71Jkbo69uCXSU93PCvZIJzx+lEAc+VEJBW8fuZiij+pE
Mz6N9uK3DzJDeSQqJnN0Hk0+O23AHjWGB8/M3HfoQw1ZqGSadw8pvU/jgITg6H1aoOGJJ1knZfFe
BoBcdmCDVP9NpUv5iAI7YiUlC9Ufa89ItViMGVxvVFVc40uFUeePHLkRNJVLJM4eNR2YxEHQGFmO
ODMvaKqYfmLqYZVZ5bS3bF5P4zSUw2g9tUMr5D+Toy3GeydpECHNYQFWQ9Qg1Ce1EE+kxdzzymIt
MgczLXHKUiqJZw/RqGiVaGW/q7VJfZXUqBIrTKwye9fkRvcwT/WIQHg5l+bRa3vL0UIfqt83WvnJ
XMMhKYKxCJEs48rboa8k0k8kYKncuThPNcHOTjWvO3ROX3V1mDqjxqy1NE8OFigz/XEpuJ3DJCmH
5LRQG/8KWt6XyFIFzhcCbVT+ATxO6A6J0XQjeMYadU6hfFwNqVeq3awhpYUWStkuHMd8mLFFCWoU
2bwFlzDD74BA4wtdyV2vJu/kB20W3E+6aP61BNv8Pkd9rP6pKOH5J83yS6D6S579MYUts2/wfpL2
vjPm8TeMON8KLYSjgnDSG92PND8d7d3qpIt/HHn0tVjO2Bg96sGcWieh+LafnBG/g6OWWV4ZVkaq
xNd0dqjMVevczrsWTQyFUI7V2yc99xMLqJ1Xle90HswFL5DJWSGx9BJNVFH3UzQ1abPuvGH27fcC
T8vfYCjHr+PUd/rjWPq5jxQbEo1hJatl/O/1J/WFGAb1+620zKYFNHQJPlQZ21zUqwVrPtP38LHm
nbba1Tu8gcTJQl31iIaUjb/Q2L4bbYX0C6ahh9d/xDMS+jyagE6B/TrMCnwWrwx5QNG1qha2dcr7
tHSjeU3zck88A3dqGgsFU0u47r0aOug/U0kG9Y9lKK/5YpTa8oHLqFK7Sq4DEh/W2k5OqCVGbpSR
Mr0qE3vL7wvLCzmY1RD7fjcgIwESpvtj5pzVaa784ZB03ajtQdLMQaggb9kHdkDwZVFWy6PuZYC5
wnno+jpqBqTbDi2sBrNC2Yo+Whuasz0tZeimo/e7nIxkfW/Tmr/lxXsV/mx6jHAcN7VJ2OOXxRYN
0Ty5jpWMKyTHrUjj+W9Dzq/wj0vfoHw2uHOhn17/NlepA4NuBD0g2STCtGfOY64UeN2KCpOMu9QY
96umFgyTuLn+H6OAmoOjB52bKvH5KKpZqnX1LBl7hZge/JZSZu50zo25XAWtoDHIFrfeAFArUoXz
UaYRs0Hbq20COdMhAoADE2loGTw4mdbFBK3Bib1+y/foegW3UTdAIBYCNF0vUuIxoC6BVpd9UgjB
1agH4bUSQrSYb5QRXpodDEfK3LQo6YBs//2vzl1uUTLCk8U5AQQZxj3v6SA/jZNRW5HZ1Av4Gqvo
x/tRWVp/Ixu43pmbZAO7JCDv4vhdTNFRqJSxG5GCWeXvoZwe2nb8FeTef0Ikt3wPXx5rK8vA8EIC
ZPvvf01TVYvTDDSfTy28NUSUkqQ7ylUPcKCwUACgUv3trXuTySGgtnEraP1eAq4QhVscU2NyU9k3
UaC4j5AeVIcbo7ywTcBvUuSkcPZMMDuf19RKL6krMzjVLszePYQv2wwrE2BZ5DiI1UULuoztvYPa
ZrHz627lTS8WKHmYamn3SkpT3HXSSe2dKIQjoc8Flqb2zqrmcZd4bbXc266SSFxl3uifnM0DzY3M
pERQTSs6X37pOZruwUSq8gnxtwnar552a0S0YnVPBrJa/VMg5zQ5NrSIh1OSjWl3cupc9sgbul6+
K8GWEjGT+KFDgwMO0oht6ut4JYuy5/cU2hI3xgrptpiV1tw5iczWPdp5ydfG1YoxDIZglm+t4YH3
2oAigAUAwIBcOl/XTAg7E4WOfCiiRzJy0YeDzY/k5g04wvX3YxxqD1u5EHDqJZonnQ1zUCbq6obb
Zaegd4p7FNfqW9uEX3v2Um6zAQxA2ZM4CNX489lYpAAQEBAcQqJ1viuELyPbGm6d56sq3jYKEsNb
HZcC26U1sGpbQc7PXgSRVH1ViPTubZn0H2srEDfu5Otl2+KOjZtKNXcDkp5PaGbNetTbRNxYVfFk
mqOaD55EhfdGfWT7zOcLBwUVZ3laZqAaOGjn4yz2NJj1pGXxSpcGv0QDssWOsBEacdfa6xK2cN1w
yfK0wQ2LvOxv8Ea3D3M+/jNlfwMgsjloE56Pbzl14VYtJT9cAecI5Vz0jj1551vDk1+Mt97T6w+I
+zEVEp2vSKXksjwOKbSrhgoJn0Spn4ZeTIfKgnu7OqDRb9xbV/PaXCIJSWi7b2JUFy+3m2IRTCeX
KL+QlNrK8l+nmt4MW+JvhnFLsZ/+BEC2i/fFc2tptlLTKOpJ0ppxJoBW45vpbYzyXE3GZcWlkHZx
UwyZ5yuvWNI4rebiF3CCOp6d4pbG0fWGp9hPMcgL0KGmBHIxSgbOgoTdS2M9L6hTV3USnETn3nLS
fGEHbPrkXEe0lwipL4ZJl3bo8qUUsVYJ+6OzWtYJs6059kdp7l7fAi8NhRIXlVeqgRsw4nxrZ30x
rFXnixh50SnSabEfELLNHpGcaW7stueNe36M/I05b28HGWLUM47or9e/tTp0HA1YsVNW2+NuCOxm
DNuq4cotnIHiNnDltvjZVkZmuKFhoMgYzkUPcdARC2q+q+OL4qEHdVDcqzWVxsFdK7jmFR4w5sma
8lHcqEq/8L35uZzGzSuL/OYiLANoXPd9Y2TxYFNDvDOoS1t3w9qSdr7+Ga4H2qIUAA4mMBteoosv
7trl2rZ5WsSt39XkCGX+wQnkLQOr63tsW346bqQhNF4u84E8t3HdQIshHgo9fUQwcvNL7kaEbQ2Y
tWiYJurGzf3SvEATIqUBTpZmycXhtzFRzbBQhbQ7rMhyIcEr9zLJ7LdfMgHYyw1nzCYG7X6xfm2G
96wlPZj91Odjqn8naAXqxjNwfVboi0Bf2UJKE+Gqi/e7DZRn1PZQx+ZMch21/pwh+TWYw0cd/Owt
n7bt5J2flk1VhTuG0NWjvWWen8zcW5dB9nCD/XqxHxvYCCuV8kErUQtpkyI0QFMXv8RUVjPovplS
FPc52gZv3phbwoXYGnbSG6Tp/Fd4WtKRM1Cw9zo3DZ210B7Q2NT+efMovESgA8BLbVH0tvJ/3Qxz
LVWZuE5yUmluvIN00oc4C5Q3vt92Wv9e0a3XiCQNxHUeJNrbFyua+I1eJhMMcoQtBnUM4FUtd2mp
j3mI4uw63QkfWdSwdhK8el+f4LZMF0NvO4dCDdkdVIaLraO7qYdtmgfF1st8ZGJng5q7YU49avye
aEPBY2WEkxx0gmz6rTeGvzyGzNyBjA1FkFIABL6Le2z2p3Epy7KO+7LWot6c5sjUl/RGl/qF9eUG
07eL5RnHt/2Kv74iyXGKlcpax8ViNN9RSK6qqOq7cT87pDHoOxvRkkn3+1uXFtTzhh0kNuOquRSr
mBeEpg2jamOo5v9m7dJ8Mspy3utbFzhZvewIOGiK+s71P78+8PWioiEJipAthcYHva3z6U46hg6o
Z7SxtAJcfyAOPqq+Nm9s2ss7e5sWTTrMDbcyBDnz+SiNNq9eZTddjJNbfxI+jbmhN6ZDZhZTtNhW
dnzrrCzaZQHxPAgQBHwuZjUUyJeBDK/iTqe87vQjiHnKsTdmdX0eIODChdrCT2Z2Cc5Ao9r3he6r
OO36pA9NhyJupFx3rndeYUSjfifXpW1P7aDfctJ6fuXOz+LGP6cZSEoJdOpSVKdpnGxAAKSNk2E1
0wf+7ZeXFunB3gTldwa4bETAOrUVd9vK7EI3D5bmLuvT2Y2ztenziMTYMEOgGPhSMEMSoCyA4LfX
Fn/NDoG7DMW7datCpyH8zVEcygGVm0dDNst/a7/Yv4n+x5oCvp+h85smc3ZqrcLxIt3RKOQiANt2
+xbb0QIquSGTYzKrAeuGtNefemrkFNebEm0lsJr9HCJaXU+RpvtJGs5YE3vRlJSWe78kRZC8W6fe
rQ7cqIsTdc60FCGXVNbdDVnvGKjAVybKzvC+239m1LiDxyDBfCeUg0lnr2/lf5Y1e+Lf2lr79Yul
2SK7AzfWKJp1eFGimCbGz01ptVU8a4jC78q0Cez7qZ71ZGepdE5Ouj1iIODjNT0+0IqwnuYkYN3q
kgrFDukFi06GVqAEqzWu8w2ka9XFc1eN3+zOav6YSpfOrkW+uozyblmWe1H4YLkzhzQ3roDSvVVW
kRcIvybCUxx6gHhdvkVu3QWpkSiqzUWwxHmOJa/b9caTWnv9hNdA/UG1QChCSt63jHsuAwxqNJvl
JWNuBwNM7/lZz72a63tY2piwNvNZs3b5aTZuo3gagmVcbxFxru8WIiVE4qjc0pgnLjwfr/fp7LqJ
6mKFFpl7bCbNaR+stXTzSCrlfhZVPrzVqJs5IiyAmCCP4GbveTHHFKwUTnYr5HiDpwjZxjbULLK1
3FrfqrH2PBRp2mYftLGbLh5dM6kXHnTI8YXD+7D1w9SdQkrpa90EDS4MQT4cXr88X1hQVJYd4DoI
Q27I+fMFLaG3riu19ljoABFBikK5ixzRVtY+Se0u4OmtnVsaAC/smmelGtYTcRwIaeeDLjRSTdF5
Y5z52LiH0tCTvd73SCjlkOxuZETXM3SfHyO2y+ZUfCnw4lTCJ42bp5i4t/hIGowhOcyHI1y46cOQ
Z7cilxfG27SaIH4i4sraXsSfST4jgmaaazzapkpDWWLkEw46nPVwFeVI06grk1t41esVxRcTXh//
EJPC6jpfUbqIGs4/ox5Pjls/FnNVHCs3FT9bbukbid9LQ5GUod0EGAfW1cXzbnZmb2POYMboycsf
tdbNCKrTwI9bpxpuBCzXY3kbe3ZTKaFbCNb9fFpCGeNAjcaKV2saToQ1xr0YsXKaPKTG3noQCFcI
fij4EB2h+HI+lK0WFEakcJFFKRLShmF5qFoz/7SavdgjY9e/eTyQpNxkm4DBptl4kWfWi0DH3Nbc
GFuTLNQEQhtlbh4a0/wEjqW70a151rY8DyG22IGciCLdRmK7yCQGZxKGBkQlzka09yJ0BcYiKpKm
0D4lY5HMYIKSTqdenVMYn40UnejZtuv0qOm46H0Rs17PB2q/3q/Xl31b1ovfZaKsA32BYjXtqouN
SwkuN4YK1YG5x5agxKHmYGpeeqNaTrvmehzK8jTFqE/CRLoUeERhoeOt6gW7VoBuqjcxwjsXGwTr
86CyjtZm27s4d1Q4gPfHJQF0teug2i10OVzV/Jw8q1j3edMM3g7xBEv/2Pc+Romi8qd/6rXwzafc
zwtrx95SuL/oxuwcJrfwafPSodAi+kduc98MVQKlYZaV+tFPnd68KyyRpAfuqLzepWbvf8ATOAv2
yWaU9OTSiX6gK8zdYaJWruPbgDj5A/2VGqs2BPqm+zywVXFPgFLHNVAu+skE/lqEH5X/VHrT/Ivk
DCzN0tDO3+WmP9khTVHpRmAzUivEjAQXj3a2nD9dkSj/DuRsCXaqWiecIdIW+mnrF9q6E9h1Fn8K
G4OJP3k6rsNpFFae7GiMW3ZcJoABD+sguMP1ISvXf+sGP6P3MBiBFgvkGsuDBZZC/eoKUcrjoJcl
70zC5Yy2fYI5V09BXvLkQc4ZTwVc7xSXd7PJpjREkKzo70jq7WaXGaX93quzoX8/ycD9anlVu2xe
4zTyc0QJtIMzBwivCLAcPlIFTUIP0vWSZNdapfiIDV4V3IPewZVHtWhg42yUzuRfq/eFClTRRAWh
Trcn+fTKk5fknY0T4VSrfTJMhv7QF3ri7OE3Az0TKFDA7PBUiU2m11keWpFK9MmhCvTuERs/5AeB
rmnGYYSt9RuNU22KFBGt/kDH3Umhjga4d1XdglOO7mvrutcEfbLd5gzyy5mUoY66WagvC3Y7QVxS
h/wWiNxW5P6ZKY5WGRTG3sWCqn1aZ2hHNw7Nc0pzcTaB729VVkgXENS3l+6v7Dg15to0VlKeTFoo
ypSmrH9KY3Mfd5A//jP7KCzvU5w/fpsiG+8tyedVuLS4uyWl2xNZTl77h3HQg092bqUZjWHC4sgu
bOOLN2iUo5sEPZSTX00cFqRq+uQYdMbyVskHakBgCQgZUUWj4HZZRPSWfk0dp65jS5YlYKWqfe9i
QnUjQXzhhqGZ6mw0AWoWYMXPV8vokjF327SJexsUsLu2Yp80qj1a1U1a0UtDMaEtid9qI5cZdlF6
Aqru0sTOMlVYU3nzhzU3jD+B5vo3KiQv3M/es94VAeJW2ru4n1XWEm+4gYrbYLLfoUliHLqp9u7e
+grQnkCED108yLg8tOdrxz02YgZYqNj2kuph9uvyKIlV3xy5bKPweYh3t5ratqx/7Wc8eJxusTIV
N7Nc3qdpqwGrLMAQohW7e/uELCpLWw2Le8m6WLYy7TXHFKKNm8Eo937pdjtCwluh2PXHoYNJymdB
MKPWeenZG2goBeXGrOJ1rj1ebXotY2KLG7HDdUDLKL5PJGYheg5s5nzZNAqQdttJqkY0Lh9QLF6O
iwFxcmnN8V5Q0z2+fe04p9T86Srw58V4iQOqAghdG2cuvltFnVr7Rh/bG7N6ae1shIotR99IqJcb
u1+KagA1sH0hme3VUILybLxbGKDrk7oZDqARz7bTSQa2X/HXluMpAbpeZi1v8+DudG8I7qrAGKNh
rZMbE7ouUDEUFVOuBYqn3EHnQ1m9RfQjJz4TeK2oHMVXf8yO62RYob7qMyFJZWG/Znx6/Wu9NEMk
GKlPbRR+NOTOh+0LN68S12ypi2VZhMipjkMl3qyEtbc24ktD0dgiXWW4jdh7PpQ2rCM+AriZOpqD
IxoizrSHdl45T7vX5/TSjt/u1S2jggXvXFwUbiA0e57KNsb7+p2HlhVgPDkgolmW3BjJrXT4qs1I
ssjTgcYvvPVNVfji+iv7TJOdznhTmmcPhuyL96nvDXdagEewvVTBrhgIMzWy5q8TsPzHSdT4beJQ
+y1J+/IwgGuIUgsCXKDyIXSSVLtxQT97Fp/HArSrEKfc4nQQQ5dgtrmbzULL8CZMyr5eD4GTE5MG
uR7IiDSxAqyut1lycBRo9tBXrdB2besET6Kblp/+mrtTKDSvdcJssutpT/nbnUMvDbgYpekgllUx
ETfsjHWawxlKfB+6+EZ+lD0Z7M6bMidD9aevxY1Pve2Zy3kFW/kfGCDF40uvZsLDpNcB08YKPafI
F9Ow70tMGd+8oTawFSpGCJeypy5qAlL4mlc7dRcvidnvrErITwopHkwb2vo7Mqek0G8fkAsHai7l
OaSqrfOjAph3dbrZ7+IUBwfgxRhPZs1sfzRx8/7XyJLkRqx4dTQN+jVYipDXME9qgefjKbJKIEnL
GDs+xPfQMhuu7rXFjjJyR8/6/PrsnkU9z74ao2z1P7T5nhlYFwe0rrvEVTjlosBttPqjov08wSVQ
ZQC+y64aIxTTYvqRhE/u7XtXOeUvrB9rNNqTxTVOPKqzd7/0fmbslchy99tYI+IWLrUq0TLu3BZX
JGV4ybqr+2QM4lUkGNORCrjSBEUBkl/dj10xw9Xt0c1+Z7TaRD6TTgamiYMYgmNTlsZwIi7uxa5b
0oDK+gJMWP8wz03S/RYaKeOfClPJ4KmyapIhW0eH+MEUbj58nNre++MYafWDkvzW/wImj9qcLPLh
e8a7iZ+9svIgLLDaTfaZW3iPMwiV4rMl7ewXFAD/H3sjBX0IltVxHoa1L+aHZqbs+NbbH64N2BUa
rnx9ztF2vP5632b4K+B+RiNWYAX2QdCPYSHB8qHHf4sDdr3FGArNXwRTnnU2L7Y0pCkfg2HXiMus
yP5RldbtKOHBMhisrLgR9V49AFspnQgRtSf4i2Q/59NK5wVz6qo3Ym22nf+CqRdQPHvf/ozGoThW
RmPf2tH8hecbmscGQDrSd5s276X4hmb3Gui61Yol14faz8vayf26dtmHTpTGWwXsue0IRaARktTR
qb+sPVWSraHqzolzmeo71EL9sNVHEVr6/Ov1kwq27npmLCT+NT4vHCrAF1efL+YgQBB6jYkgNfHT
7Odg/Ojqy7TuKYrByUiW0RJRZ/Sq+9xCt/m6IvA5xqWEHxRNbHD4D1S1MCodZPDQVfZItaDyu6Z9
NEFqBX7YadW4fjDgs6xhiiRI9RFzS1lH1azcB0X9PgeNj/bgbjWmzA01z1ggbK45VIl86jEISiWy
CWFjp80MLaVIswPAlyXfdSxKdeCKWcxP61ILb+cbi+9/HGzVoN6Q944FX6H0gemPBcawPSese+Df
quIwa+48f+TOT9ZoHBy4Qbpqu+S7sHzxA2VC2lepWJ3skATjpB9NBNTdH6UuAwswSFBrn/A99J29
htlrenCcFegqVpR5ECk69ngHr/jJP9SF7/4sx6FMommagzzM1hlagkOi/Z/e09bjnqh694hLUDXt
AulI42RY6dgDJVgyYogSCoCxy7yyyHBO6zewqmxMLfkXkoNhh7J2ZnfXVWhcHUorkxL760X8gzE6
Zsrw24L/1LRq67uiborHBlXRT0Qx+AGX61KIfTFo3o+R6h/0vwS5knByRrKTod86VFJI/3e+6gu1
kyFbZbguemMeOrY+1r2JJn6ji5WUoQJ7hJt1LaXxPdWmsd6bohjcY9YOqx8FvdRFVPtFARkb2xHY
1rOrfyX86IP3hYno57tpGfL64BfZkJ189IGKgy7QeccynkRxCs3R6Nz3jjBFv7e1KsCzWZJSwfRc
Mmghrx+HS4TMdvBo8PEPgDL6ZZc1AgjmDRREl6SjCVYeEr/HYNgSvg4GoKhcGj3kPguuFb0pj7OF
C0M0qqW9hT18zj8v7huELRxMF7fiCK/2+QUH842uEpTK2HAGy/+IqboI7vKVWCKyB0tvjhr4D+Pe
b0ZZE3y2WHBSQXFGBLbTNNv3WTWP73Fe98tj4VRJeVSajqnyJknT7mjCOSIczaZBUiuotO9l0iwW
Rc8xDw4Npq9jVPh9+VUO4/iVxxnXM2/oSns3VkE+R/qo6eZHVTfK/NiXufXTTVE3PmiLqJyoLpqp
v+PUWvKd3fD8YGS/dIse9lU1gLquDZXdiG2uPxpNVd2kAQEhhT8vHh6/HFEpagu8iuvcy8PFqXLv
c0DTMTnNkCtWbHXoeO9kqWs5puktgjLhMJRO/+31zXMVqvK8wvoG6ADeDmLHRYzVwNNLpd0H8Yxj
QdRT56Kja9+Sc9n+lvOdQXT/zLVGTw8qzsXTNwe40tWdFsRjPprLAfgoTpGrjsWt3zn5g2VXVrlP
x6TzboSs18tMCknASli38bwvqWEVzf+5rfT8vlXjSFdeHnrD6yDX9icGXTFX76pdrcuj0/RfX1/Z
5xbu+aS3samZEaH7G3js/DgEYvYHwIX5vT4kIxVfc1S/NV/PP7lZisRDKvXuKas1+RU8QTPezb4Q
TaRpaE1gXVQ7Dwtd0+/QC4IKuHA1mTsfOG+3R2hznt6JQe/l4fVffL0XaGJsGjgbNArQ7cWeBPxc
YFAsintUcgcM1tV8zKnP37iurvcC+UpAqx15WUBul/BXahb2mmqqvF87LZnjAB7jk0HNSR5cqWM2
Xe+DeV4+vD6169iLmjMpPoAXqPe0Gc+/hdv0ejOZVX6PV4C3r2fX/OZZlcY9qLIvttvUb9XCxMqH
vrsFIXCjJVpXSLfcseQEPfneQKqmCW1uaBxatVt8uhc+2bN+yCaavtHCLkJlEmFRLf6U3zcOImvL
AJ6vTudbYIXrT0aVmwoCdQTUGQhez1cvKBY/XcEobNX45c5o0uX92HnNh6Ubuo95Icdfjt7PT2/9
ZCwgzWDqToAFEWU/H5RGgD2YSVre+0XeHmWTGl99dK9+B5oydvXYGDfC8+ulRKQOQWpjwwTDN9hS
hb+yjp7oqRtopt+D+GpCuVL8JMwso9dntf0t55fC+SjbRv1rlNyw6Q0BQrzXpS3eu2DckUbHF70D
8/X+9aGuKKnADzF95f8QjqPGelkBElPW56u7FPdT2bX/udkQ8KSKvnHor61DftdiF58c3IYO1X7N
bKH2rttJ7TOFpdyPkspkI1UymPFrKkqg6GXqjU+O2zQ/ZB8U/3KlW8hHLLQDrc7u2n2lD2oBxIZk
wCP1swkozWhobbQUakjDvrPLIiqrJPUAt9Fb2tWG1ll7PLbrn1ozrN3HYZyy9HeKg3oSJloxPGGE
NmePFO1vuuRdfQcKi84m4UcdHd3pK60RY7KBkAkRt4QkO0ege9ENrblvGjd76yd/HurZ4RA2Cz2v
809O77fEby0VcedKD5VVm/gzET9L4ufj61/8Ki3aRuIxBzVFK4zq8PlIuXQyO6ghTHQ4HIVgecVX
10udOzszjd2slgEyyDTd+0vQ3rhfrw7P88iU8anWEEW4F3Ms0az3p4blnJ3ev+OE6ccenO+N1/yl
UWgYIGKFM8XWPjyfH5Z5UE7XUjv5qeofG38e3yV15r31GWQuFNcRAN5eQ/53PsoK/lEDfayd0JuW
j6qem/uid26hsl6Yi0OHgHtmewUBvJ2PAoWK8DgfUPrBNsA7ylo1H0zwPO7d63vi6u4GmAsnnhaV
QUsNjtP5OGhnTChyZGmsufr4A+l9/zvOBj2eBsO8eJ+nuuzG4+rkya13/oUTBsqGMWFc8sclvpSM
dCP1JBoEvHaDmUnRYDNftpQE2iCQNy67l5bTpChJbMlhJlm9mGZOHjuDMo273gvGA60ys945tcuV
8/p6vjQQxQ3k2lAo0q8Y7E2Si7JIEgYKMNNG+KS7o9WcPb19FIrHzxyVrZxyMR3onigGl1MaD572
b6DMbJ+byS0m0gvXBT3L/xvEvzhO3O8w8EDncl24y/cy6Ci0Ockw3kF7Fj+V7K1IGW7OFWmTyb99
ghvIioAC8uRVt1mnMzEOfg1kuOmCg8eLGCrcwW9kWS9tfi4M6BSoGMGKubgQU6Q9RiVaERve0h3q
sR52qvnkqEd06+1DQSB8Y1ovbHoXBcKNcorRC4yV821IewnDS0eXsZnY9s/AavFdnWd3Nfc0OJZb
hhAvfEDiWcrWG06devy2V/8KJto5hZgV+DJeJJWvaUX6Ax/MZjcWAf0bPTPuEsq2X7JMZOmNib5w
DLi00InF6wX0/xU3r9JUZ+RodUFymO5QcSB1cer0xql+YTmxcyLgpOcNe+Gyha+QYewzCfEMYqVx
1J35twVwbN+00n/7fIDqIRELIYZSyiXQQgljmIbFy+I5GNRj3lT6D/BI2Y3L+PkHn4V/+DhvtL+t
+Q1o6/KdnHvuyqXOMthMnoYfBHyzSew7Z+tszL6HUhJ3OI2vNbU0J43GXltmIidg7/Q+Z23G41xN
3W4wXUpvq5iQ3bQyn8KSia6YvmvtJjDu60b0/S4ZejpAOrifL7UfVP8NpRqh3ATSfloBR9nvslaT
drhiQ7y2UTpmjvsZLjtRYJmPjnlwA6ft79zSKtSHKl+tryLVgfW/fg1c5WU8sHAQgEDTYMAy4CIc
BtbPS5xOWKziR4pWTrfsOnwGw0XTH+VQ3uIXXu8nQg/MlwgeqEfADT8/MI2gY5IhqxJ3FVwBPUOX
BlPDIoSzfwsXcn1AGAq1NbqKODCRc54PBZExUW0Dy2pEq/XQOkV6bOrqz+vLd32/0bwIUHQA58je
vRRgbe3aTQoNFdSl9OXeDqbu+2T6xUNd1sYOHdjpMRfjLeXHZzOn803M/qW8tyEDeAgvSca9nS+K
ugZchy4vXDfMJy3tHs0NnnLS/sfZme3IbXPt+ooEaB5OVVO32m27PTsnRGInmmeJGq7+f9Qb2HCp
hBL6SwIjR2aRIhcX13qHuGiTyE/NwfPea6Me5R9RyKpMoIZWi4JCoaoi+oJTqVS/KYmezj+LUirP
TToXuj+ye+MD5e7mi2nK6V05wi2ELOWi2BW2RdH6QyV0lI3MArafWrbpj7RE5tZvUSSWlyhU8r2n
722Ihda/yAhQHQNJtC4cVM1Akmg3TWBJp7L8yC27p0mP1Jc+7KZvqqz6S9cl8/CUR1Nr7ISLW4At
mShHA8M5ahYaseN6E2l6OmVGImnxmoixHQfHbGkXGbNif6oSr0+/9nFWte/qtHbLTyz9FD5qfVr8
C6A7Mr7bdTvpBzWmBPvp/r673dyL0xcUc/Ifqpfr9MQjY/U6t82D3qBeo0/t/EFD1+G/+6PcnlZY
ZR7IaRrOdM7W1iWxI2PwW3A5nQkIv18BGY0PY8ij9gH66bznVXEbixZsBlrTcHQX5t5qsdF70Y1Z
cJiwDq6Kk+kqtHss4LPVYY7s8buVGtav+zPcHJLParO5iEprzJ1bZc3ooQEdNLh6HbpBtU9168pz
WVTuqU7SPfOjzfEWiSKwQ1yqa5KgjVVCjhwYQWkcRHVOhkh809Mif6HxyxUTN7RRdi7WjSGp3eDd
DrOeA7ROMstG1XjnxFUAQrp9UKKmOehGEz1gp94cU0R3dvLzjU0DQx1NHfIG0K9rrRSEzKq2dqMq
MKe0OWtaNj0PaeM8tQjZ7R3P5SV4HQgXMivBnaNAcrn2LaYzZ46q3YMw1EMQJklvTQ6sAtf+OiGe
2gdJW7kfO3MoPwLLp+eR5mzbg9V1Zn6ODQONRctpuwnju3YoTve31u3VwBrQGQJxRDkAmt916Mjb
Nk0ptRaBW+c9srzGqc2T+l8KXPlhbCjGHPuhrXby7a3F/3PQJW78kZCiDNvOnYAFp+JtdW6z3Dtq
RYjypqqV/8N3Jvl0X5VUKREuP+WPoSaE9Q24MlDdzUI7F9wXga7m/RH79D3dk9eS9Po7k9NTzKWu
At1hPS2aXaBbtCIQqKvHvqMqyEaGhhjec35Z3AbLndLXe0/8N8nSHd/p8xT+pH5pNr7IsuStWsje
oohBp48EZmnZrJNVJRq8WhPQ/Cu0In2lo4o2d7F3vr+DNoI8KKFF0A6mOFjNVQbTKcYQIRdeBHOb
YjRqmS1gTae+3B9lY8uQQqjL8pLAEAWvv6M9mLMyKDU46rBVHtC5ngl8xRz0grh7f6itCS2VI54U
BEDSzuuh6ArPMjJt6N+09YEpVFhyV5n1RqkAPg6nbqnroHO3IBivR4Ec1baoWCBYMNSI8CuV8b6f
0/Z4fy6w6Ph7VpuS4jgtLZArtLvX9fHck44AEjwEmFNl888YiPv8lwHdoX1n5GGRlYdZ4fr+kbWp
ktPxjau6Pbly1uWhmLAE/azOGgZqmNqM8mTHUaPQacVo8rEZlEn/L08r4xsggDK5UG3DYV5PUlU7
GL1Vh4c5iYwvqpnxamlBkrjPPOYT1FztsdbcU2PVgIk6PBXsh6gYteapsXjb+xRMihZFLtKVD7bS
zGXsW4kWO6Hf1sA9E78tEiW6TI4easdsQlv1WLrSLCGyFNnsO9JqMnCAbdfJv9RSTs5Db3V5EcRK
psYHHcXs6mJagyTECtn1kPGiOj9MMgQDITIgq5XUteiTLHKnPHUkkp5vaK0Vvte4m/pDkSRT9ikM
gWgVvhxjPfYTVR/lGW1ZW+IdIszioagzx/5VVPrUwxpzp+oRBc3C/JQjNgZamkav8yux1NAOnKRU
8xM8jFj8ZraNdTBaV9jgRYShUoEvJELbce8hGTYjlXuu+FrP5hS24Q+3tqufYphbitJpjQhpQ9m8
vmCbOvw1UdqtjpbX26Y/Dg3+5E5sKvVDZCp9/OJMKLki6YgfZOMbWPJlF+Qg9e+hHGFZ+3ZcJVN/
RDi3039DIyZqocuGJGsrM+dL38+eheZuA4alaNBHSeMCPzo37x28MCK7xYEd+7csf5473uwXoYpc
97VyHuuzIdRaOaa9iJ1v48Dd7g+20c4vYD9rh5VCwOkAmnPSftYGVVxfmlb812zEhQ45SJrVCQke
1/k+6UX/KVMz9GW6tGnnZ0+N2uzSof0xnnBf5aYE2dHAnfbHuku6xyQsle5h1CqJtLPjEamge7Lp
/Ao4Qe4b5HLDGas7/fdg2HP47f4p3IgoixgBZdWlRXXTxTfZtnmRKhUXQ4JCfztLlJ7DsvZ2kqiN
IMk4YEkXtDd1/VVM8VDSLbCnrINsTGFEI9+NRPLUQxbyqZFUe8jSjWnRteSFDKsPUMn60QPhZNDx
QawDqGr1UY1q8VWHkbPDob3x3SVSUpWjrEOCiMPeGi1vVsIeIxvZSuAanngBH9P9BF6ufcoA1nZ/
h3Tk5g9ksvn8MFUFjo9l4tVsWVn0rvVYGYmVPk+Tm9QHr6KhHDTcht1B6Rz9OzJ+evu+m4YpOYQN
XrlHOzbzmseQEP/GocxQJ68VI/lidbMafWDHG91zMs92/9jEADb90ZIQUVWlQxMVoQA3PpZwFPLH
+/tnKeOuYvhiBb3sIOQfbkQntU7zGtucAJ+blb4ohSMBlYQuLUELILqSqojB5jb4IzUyoLFZiv37
/g94/ZTrX0D9AFYErx6wr6udZUGMmBbXgQBZB9s6jrNXfRCtkuR+1ghcl/so9dTDpFfWO9dWkvmp
L+aqORpy0jW/THOag46rNAaP77BIDrbSif6Um0lrH1Cpq6NLL5r4r74e5w85cPM9daCNS9A20Pnj
VkcYEUDN9WWbqThjDZJsfwRz5NelPJZIih3CtnlHtmvt5CobOTXNGrYthBWNcVe5Soo6r4bYMspU
ztz4Frv6WKFhP9O6Mef5iYO001Zbnpzrr0OGB/YZiBdFq2X6fyS5vA6iMu5T4ks6qc+60RdwFdsO
mfusfsBtTA2mdHZBxnX2zs7cCAHY+iC5gkEC7eN120iRdohYXVYxVeqNGWqKx1p0e3yZzbgGWYZW
G63YW8RYYYwoiYsqMMpCHpQWj8i5aJSjqybjTgjdmhBeFxTmMSuiML9ayrY3Q+r/DBW6Yqh9IxHa
pUhNufPFNjYkb0GES1AaMijIrRo3I1RcFNusKugj8QxBo/jRm+6/Bppmj+aYhsf7x/d2UpBjKB7o
fCOe2OuShZtUCQp8Tst7vskeM7Cqz6PeTjt58+2cli4D5XFQTDTY1syVOjQB5qG6EhRjKv5ZZMqB
0NhZ9V4TplAPhvD6v+7P6zYuLqeLYwb3kdLXuq4pNVTCh3TsA1Xm9XjqzbofHopG5uZJplkY+uAF
nPqhdBxCpNW6Rn9IlV6IL/d/xu15p0zPnHmWAIuy1g69japPaqg2XSCLBDfRTDXfgy7WD9TiXtXp
4p+RsKedk7e12ovAGtc8hWP0Hq7PfOjpUoS91kEeGZIpqBO1B6fmJUro49c6hA8gSKs94+PXDOI6
0ixs+YUyj+cViPFVuaAGxtSnkGgCbtJI+eTFfaN8RZCi7z9CJJLhl9KbowkIWkGNCkYy7vaz1itq
B70FTOYh08x+psqQV38BfPaSH7HeAFhucHcNPw59Z7sXnpPmX6rowhjWDkXhr7EpFe9oDVU2vlfE
FDc79ZmN0wH6DjlszhnpzFqGRNSKN0t8KwLXwtrCHrL5Y0H1YucM3sbopdQEuh5wFDvltVr+R4zu
oGjjGNT3Qc3T61iQMdQHQeIjfbU14u9WPmbnEKGnpz5y0re3URmcRyBub1TXkGK43izSHrp+VNo+
mAHCXwqKPr7toCF1/xxsLCTdUyARwFd4c66voTlWaBVFjGJnihkYo5Z/V6ve3MkHby+DpZS+KNui
8rWwq6/n4o5eWBaRxUIWyfTNsOX4zOtQfzBK/CH+hwnZHK9XuAwP9uuhImLFoLdmH0j4psgaQDir
jUw//w+jUIJcSp/waNelyBZFuyg3IhmQhspjWBkD6rXlXiVg8+OApQTHC/abes31XHQ2n55ElQyQ
3/bOiTa1F7wG5p/357L1cZYmncvNBsBoLdxfNVqTRJ0rgzlv2pdO6jF3tlOCHrOUnQLK7VCUm2C0
0Q8E/wcr83pCoi+ddk4Ggn+vFY+56aa/RKtDmaB9t3Nbbw4FOhivqaXTuFb+hV0aSq8FF8Wz4LdD
C9iPrJragFT2HEJvvxKcT0pprzsOiO3qKwGcmrrSjBfBIJQ5JqXMfA+NktP9r3R7d/w/5BeAchLi
G1GCUB9FgofKEPS93s/HnMbKBZ5Fqb7EIZ+Wd1JtJsf7Y95ekmTUMKqXDu4CdV7dV+DtIR1kjOm2
rf1xsuXk90W9GKfoaWAbdnxW3HLvaG1MFNQUikGoiJPRrfvouHig5gHDP1CNDjhjhGhvhqvHS+Ta
9TtR6nv+hhsbhecwurSLaCZSxKtJ2s4EoUO6Q6D0MFh6G28lT5ThOWmk9+Zbi5c3L2Me/JTviYjX
2z9FdQSiVT4GrauXD3AYxkcYpHvYn60FhKph03VHK0hdVyktU8J/SKMxqMvOLvELSXHPKXs9noJY
d/qv+Zzpb8dYLNw3KpnQ7Ugm1933QtLutZMaAecUhK2ATYloTZqZ6c51tfWxAN9wrNF5YnKrjzWa
ZYJ+fTcGwiibIA1t/VIYaNmjGFTvbP6NZSRrokxiLqJVNJyuP5Y90fAQlacGbaVZD9Ek02PUutUh
JjiepVH0O+NtTI06EKERfDmI73UDr7dK1W4Q+gxUfBb+m3DBQkJQWMUTDwBr5z7emhsSWZa58Ioo
zS+/5Y/Epi3bsGZXaMFYl8rJLfDuzs0s/1DOKOjXYlck+TaQ0ACgwgUiDFafvgb7ZFHW1UpO20xP
Xeu9Ss3zqJFv/CjSvHwUgE4/ZRP6Qfej121cXpqhuCvw1jUXefbrSZYj2DfsoIaApFs9aYmq+CEe
Fuc3j8IDfoG9kkeTK65AmNBfkjnNMao167mZHugOIT2BYEgt3/zKBQ2CAhhjAAihGHs9nc7GWSNv
ONaN0cMB02zxcVaU5q2qNKCkWDUa/zQWVZqt16Pgy2UmOUZpQeWS0/CCN48CoWa/LM23CrNzpwBh
p0wIrhgC4zqHoialRfCMx6ADvu7DiizwndGyg2NH1f+wdmA8XMLvotS97uZmJRXosVPHYIZd7vdC
SdGCcPauy9sTvNRwGYTEnYR6jRAsWlWb2wkVe7a7gr/loPlKLMeLjYPE6f6u2xoKtj50dnIPCtSr
XTe4VmY6VT0HlePS9SXziHof8saQXiT4x99vHs0EqoEW8CJnCVXkelN4OvZhLJdKrcpDamyy82M7
DO4Zu8a3yqmzKYBVoRBPuAAfsiaIt1Vat0M6qEHThN5RxzbygLpV+fblA7jMGeKe5GW1Bt90iEWP
FbY8QByL6kCfHW3cXMwXI1X25B1vohC9XN4HSyWH14K+ZmrrBqQQvMucwKVM/c84xt2xGuL00/0v
dDsKLBBCK6hiLnyu/esvFA5mGlUNCpnN2DYX6v7zs9tVsA/vD3Oz7Qwc6Qil0JkX8Pc6qR76zM0G
JaWUsOBZ8tjDG9SoMcmxpr2NcHNFcZQcXt40wvk/UFLXM+qNfGyk5cmgT1rxxZZpf+yyWbtMatad
27bcA9PfTo2ji7wozXdwT2jGXI8Htx/5iUwbAhrMyoMx6Yk/9FV0HrV25zRtzYz3CM+SRVebc3U9
0lRDA0wtdQgSzKhPtLRoE8Zjea60svpuRuXei/i1UnBVAFqiEsnSIj1PO349NadX59Ch2BuILgoP
EWzwJydHqK4vRfnOBev1M+0n6wlNOw9Wte5d6IQOlxnIXJDoeAhORmG+M9Rp7xTeZAWsMk4ZKFpq
fGvLWRWmotjpy95QxiBzysmfTWM+jmVXvo+qfDg0KK59dtJuj517S52iEsYNaoAfwhWE3sz18o+V
VdeQwfSgpzbvfRJJP+VfMgNq7ueyhAL1M3RnMzuDrDb1Z+oWEwovXe22T0OE/vOpFZ0lsOBpSKq9
xtQ+eIjRmQfwVuZMNzvHU3bQq1D86ii3uj5Vzkz511ZCK0uxFB1VqPR5kjeHaGhj76GLU7c+9XgE
F+96jFm875Moq+RIDly2Ps+9TPmnQro68uOa03ZE4ScKfRwnJkMea6pT4lBSJG3eWhJgdcBrgM9b
TsINhYoaey5JZ4zARQJUBTyg8x6KsQ4ejSJpd4LK7TZgMJDgELZ4rfNsuf4gInNaI52dRevas/82
OrcOP9XNYBZHPbSM4tKYlsgCupbTHlHnpr7HNHkngeQgA6H8tUrxa6vwwmTCTiNpXNM3vLR9wCkX
KFvfN89tjwbmwaqr9lSmtvh0P5LeBmwmCs6WpzWcLqZ+PWmEgPPRNSsjKJEMOcCalY+5XU47xMfb
UMMoqEXhhgLOntGuR9Grecx0EZtBFOpT4nulnTZfqHhWHqPBU0e6Jh/GnRRy43vigQToF3MPihXr
kqKloEc6DQzKU3DqD7ON5hfNRqUwD5U+Kt0hQ8wmBLVH/Hm8v6q38yV6Y3ZOaenVy2P1QSvALLM1
mGYAXss2jk2ZlBMdTnwFTlER5cI3m7BujvcHvb05gAQtjEOKxIv7z+pTem4PMAMaOLgmz31sQ5Nh
4PQ/Jrm7p0x5u2GXrjrvGV7aJij91SVlWGPc1HQzUNjE9djQxYc6q74OMxr+poy+tgpOzqU0d3bR
7V6lzL6oP5AA8oxbu6kvEh5DYoB7mWygHgkeR0fZx+1bAYYURMALLJqYi0jQms+Pp5kKaw2JicFx
28NYGeGlM0PLr5Aq3flit/x9XlGkMdhCvSa1a5h7a+qg36rGDXI1zOv/uon3wSEFcgVkhV63cwH8
LMQ5D/PYOYomNDQ0zmlHoMli5dZlTMK+erYNoeNF3lNleSgMQaZKFG/LDGmVCguwzmqKdI96sOyl
66t8qewQL6kgAWNed8/GxIuyvC68AJxXOwapOlhwK2CHpsdssLX4qXArrTngmIuXjatgPHVq+yL8
en/H324IIibCqCgQLXzN9acaEDhyoHSJIFHL/luYVmj4wUj5cn+UW4j8gkwEBEkPmS3PZX0dvTR3
EAtEWwTIynKogI5huW1ZGc5EuaQc+oB/BIK4qbXAP4YC38qPbm+g3jOB8JKPSt/IR71Jlb3K0Mb0
Xcq92DFZgPPgSlz/rjLH92NG3iHIpxBEAm9mr/KHOh/eDNZZOBiLtAFI5KVcvjru3VTGYYWt7hOS
sOlBG9v+otQIvdxf55ugyRmAt7QgLSjNUGG4nk44ZCVWJRWFBVrBH7w6ah8qCMzvNSfvnnC77/ZM
GW6iGAOiTQKyik4Q74nVtMhzlblQKEeaQ+89Rx2ePhdUq6rSn+IOtevSKdL/zGae0AFic+3EmZuv
R0sdyDo3Pt9vYfRdTxdF4VQoJfgKzN5Jvwu6smi0eGmxk9ZsLCs3EXntIgWDUO3q7i2LPKW7mlHP
66JZOWe6KVpfT2T5jN5cZJwtIxr37odbODMSpQh10WJ/7eat67DohWLZPaHrPw7JKA9NkdTpqZCR
9+Jqo6P5rtuH/2V47gHTA3N3BBZZuT4W1Mn3iH68ON7fWhtrvTC/cPx16V9hM3e91mlbRU5OphkY
dgsHwZLRo4is6uH+KMt+uQqKTBpN1gVpTAzGXu56lFGR8DDbQgta0aYPXYX4RxMLL9DYfjubZ2Pr
UlRfWCugcrlDVkdfFHOb06nXgmFU5TG2EwcxFQtJamXMD2bhGEehqdOHxg73CPJbkwQlCBsUdgdD
r7KMxB6M0GsaJOaQVXoG9jt9WFhovwp7kG+97yFE8VgknQHssijGXK9n3k0tCF9NCxowrA/gB5wH
PSuyHQLoxt6gs06XiPLzQmRfFZUUJFNqnjGcj6SqLnGj/2O1wtjZgBvfi11HnFnqLzToVt8rbkOn
jBUee6Et9VPY6tUTyFawb0Znt/6U6s7nDMegUxG2405Y3RyaFHjRAFiMClZ7H9uZXBFGqC8Ar+xj
lSPpbqe59nXubfldxR0JcyNPgBy295QPNyIP/k+LZgzIKyrgq/MgGquLBzFrQSFM+RzGbXSWXRf/
RIAab9e5fqtrILczz3iQFlTBoSqu/YQAgWnaoluPMr+jveRK3R/VuU5wXpRgBe+f9a1ds1TB2TF0
JJGLuN6bdReqlF5xEwkxLTkmeRqdy4js5/4or4owq5BCvc6gvgo/kFt+dUW1k7CBMpt6YIvyaURE
JauURyNS3qlq+DVXrJMqnX9rw/zYR97fWuP6GGScesuA3lroziGy9/CJW/MGB0YdkU4lr6r1D9JG
3NGKRKdj0xUHuxPpUw6V9+H+vDeCDNfiUhjhJU6Zb5UKKFUS9XNVIyuZ5PnnPg3TIExi6zQ38x68
ZWuTLlQ8UPMs9I0Lm6rWfZ04DKXC4v+HCpUMjGi2v4pIJI+p8Lq3Pg3p5AHjIZkkfhJyVscxE4pq
zm5qBm3e5x8o0KdHDwXCQ6mo4qzatfP2ILoUtyhroTMK/XwVr7Wk0UKs7fQA5+YZ91dDP8aq+WYB
GmYFQASUEg1D3r6rD9bY/RzDeaBQ4ygtyqZacpx1dJHRdNoTud7YgYjTg1NX+W8579cnr9INAc0M
b52oLepPgxOGD5U7lDtRU1sul9XJo6kBoouYyfvsprMh68HMQtUIwrnzLvQjBOTJQnyY8kkWPnDB
rkH+xoh8pYS/kcpenAYdH477B2Fjd3IAyCe4cYlea1W7uaFmWpZoa2YjTyEqpa0IFFgcwHwGD2dS
M9mTY99aXhRxTWIOmuU33bBxMhqtRGIUVKCYjlbi6oei6ubz/Xktye16dcGqLEVu3m436uvSaarE
0EMzsKzht10pX+rJeqYn8cJ1/9mNp5f7w72+R1fjvaI4eMgAduYxd71pnDzXjSmsLLAIyFVeEJyS
8SPvp3k4dhQzomM2J2jNO2NaPfJyC9XLEOLbd0jnpip+WVGS24+K2zcvVSgt8zOAu9g9ilHGykGr
FMO9OMrgfOjgPC1ZbDziNlHYmR50iprpf8ksQaiIZLmPn9spTj08Fw3vi2XPU3WooozMqcX5tXsU
s66mlylqLegBinTzB3j/svOhrsfyh1FPJv43rVQU4ryYy2M0tuaPasgy9zTqaucejUYxgU3CaIIN
i/i4e9QbngZ+oqAS65tOpKOxNTriG1+++6Xl2Rge0zpPopMhEtQZSWxR0xoq6lbnDMRN5k8izT+7
jtB/T9Sgh4PUzSk/jhjU8HRQhfLDrqCnfrDUKtSfyyhvAz10quLQ12bzLZqEqA5GpPauj2avkT3U
vFN+VopKRcLucjPyJ+Ik/CdNSX9nqpTpZYhH/ZcUcMYOMIYaj8A1oL6a5176V5h5sDxrPc/VIxZs
vbNz3DY2vw3Gn2QFcCyIrdXtRs8Wa5scOeNOgiwtKgfgz2DPx/u7cWuUhZPCGlMTvUkGy4Lqvjew
+UNFt3x1ghatmNOeTszWKNzUZF682XmYrEKyBD7hzECJgqbto6MhR+c0CrnnbbA1CrhDHlVkl4uI
yvXBGrhZPFcRzMVS5ZdZTYcfuUzD0/0Ve9UqXZ/fhT2CoyGf5SZejJQXGzyGqG0WJvLK09Icey55
pVC4RshEP+J5BjCmtSNS2blHxfKY4HX4GwPN1jhqiZO1X51K73+r1GiSvV+3cVfAjyRqLn1cFZDO
9SJEUwmkSoBbtdGm/V5YjfZpShTHQW3EMvAzTVrVX4SK/pmaIT3Tk5sCWg17D/2tT4EEHDj6RVfs
hkLc2Tm5DGK3gd7k2nvI99FfaA1YO+WE5YOuvgS9SRTt0IqgcLFGcc+uqVAyIQEk7PyaEhFeJGf/
kPWy31nWjfkgoELFCW7IgopbZS6QDgCY1EIPonGAkGYV7iFXnHbnJtoaxeUkck4g93BYrr+dtKy0
IODqQdxr4AhzuG9DSbi6v4E37jtgrf9/lFtw34DybzPoQV4O8rlKc/szDDPdz4d4ftLqtvqSyXLv
0bk5NRPqFfmSRwaxeqP0YTrnUZsztdLtfaX1xoe6cKydBdzYEABBgYotGQNFj1WcCZWoM/VyNIJE
WPpxCL0fqjoZx7hMo51FXI7RauuhNklBwLF5qbP7rj8VLm2J3QBcgy0OGFOpM3s6dZObtmfZFukH
u1Y+F9HcPCWNML/f/34bS8nQzI4dzx5Z7xLD5TGb0QUMGh7Qp4wQfsIuYa8geUuVW4oDTA6hDjIw
apLXM6yVKRlLLzODLGw+Ckv7T+auAk2uP7uK9Y8Xx8dE+e7UynuC4eeZdihKNvqLC1rEJ8k60oAt
/bAfPsXt9NI19nzQ5r3zv7USXJCgIVAqWFh91z/RoBXi6BMrQTsLb+Jpds9hgp/a/fXeKiBSz+ev
shbBLGZxPQw5I+0nrzcDAZ0esIBZ1ugXy9n8EA8YQ5+R9Qz7d7k9FNmzPqfUTjUdIZuzSa9RIxlK
nb2H29bEeT5BhCDSA1FfUvU/sIpg65FJhsUZ5D3Gz7h45Cc1cffEgDZHWeQnqSLiD7iGm4xUojrm
Zwa1NXbnUpfmOZZ18z9sZwr5gCERueTdu4SrP+YSz8MUoRphUp7N5KlW7eJiY+6+c15vIwNkjgVh
D1SH+ayfuoOs6SGVlRmYvRqepQuv1ou17lyV3duXbRkKaAmlUFoVa0bThEx+ZrQlN7AaWpDqm3j4
4US7XJitGYHOAatFdXshaV6vm5RZHysGsc6wzASVjoSKTJhaHvmrKHfeLFtjQSSkRQBmRqP2cz0W
JFPw5zb7DSXv8N1YG+3BHFwlmJrS2zltt7cTeSL5m0sn0qRMvjpsfY9q/6hYVlAO+K9boVl+KMyu
uABQcv+JQVH7tezUnT34Wnm4DueMCg0DNSRqBnSSrycY512hOa1qkTryMvswU6L/N4m9orKPZVTh
Ql7zcIh4n+nVi45Iw3wSWdP+GIAJy8PU6rLxVZxzXgTqEAko72FAEQBzB1iKcmE084jqq7NVlf1H
4UXl30mDdMShN81sPqSwhGbfyL3wpSnL+MWKLO0rRdSm8fU2EV+qHm9PX1dkolx2ItuymOtp46PA
d4UPsrSyV9NGmiK2Ws8O4H0Lnz6u8dAQ9w+pIKKYncaDLLE/tTIxHjKBnQ+eFVhjjHGcv8M4rzze
/zm38YZfQYawXG7AhtfpnIL3pd0Xo407TRMe8Sd1YJZN7s67amuDkTNCOaBxrnnrMqbe4xiSNrod
mLEy/hwHvT3gjJE/iDaOgxlqsS9l5e0wPDemRneNxjCUAOAf606F1PTesPoYuaQ2/KlhA/LSyML+
cX/9Nq5sgjXEYvCOS5K6hiJarTTduZUiKMLQan6qjqJDs/eQn0/8zMEWYB4lAnZhGLv6hSvbDIMm
w/DWRxQ3a9tDnetp7HshPeYv2KiXH92y1tNHJxHZACnftpIgjuciDJK+yBwf+cXc2NmSG5GGK4Cq
CDxUrpw1CmEch4J/QgfJwqE8Ij2HJ0kHR6lER+PtVwLLtVhtLe24m5bAPBdzyil0yLYz+1wLrz0q
ealc0qrvdoba+Pzg1JkUwHvi1Nr+opaZxAphYlagvlCfaWjuls5eyrY1ChWlpT7HfEgLrk9zp0pP
D8fCDZTZAglj4Pki9VnsBOiNUahccVvyIKJX9Vqs/OO+1vM2q7powU/RqDp3djxewG3tseK2RqFr
okNgp1NEI/N6LlPlmXESg1oq3B5fW2RKH6py3LOAuM3iF7glNzWfhWt07fc4mSnFXQ4uZfacQqqa
fjWj6cExZshkUXyMhX2iT/3f/WO6BNVV0AUZRZ8GHCFCB2tIfOXYyMl7qRU4RHaOpxK9pJzlH25T
aOhKRHy2+wNurCX5AdgeeDvQJNaUSSlz8EmJVALU0uNDZRrJMW7tfOfk3o6CZO2CHoA6D2ZirWwF
oQREdz87gYFEydkL+xzqLIWzt84FeoRFdYMshObF+os1Vut0JNdeEFI8fRHlqJ9jSBNvHwU6JonT
wriDnra6F2UjR30S1PucpT7Zg3/8205pjr55LvBk+TIALgD7rkGBcYKmWQsCJQAOEL6MvTOeszlN
v/4Po2ALv4AqlxmtosLQWBN6T4kIuravHmYXW6GIh+qbWzt0XYhsFI55kJHKX59XMoKwQkZbBDPU
an+cwS0PYbFnM3J7dMAYQJsGRAILDd7K9Sj21HVe3TseRMvYjAN1aIyPVRgazxPoGu1sTp73+c2r
B6pheeBTZeIdvHoFI5mBlRqV2ADcmvso1FQe7drY29W3tx4AFVpjMAlAiapr9BQWUb2Ms1wE0Vwq
pIxTcpZTlQaDnuy5TG4cU7IsnkAwqBfW4Lr74Bl16ZqpCAT2br9pN8bvq7J2d/Cum6PQJIamxs7m
cXf9oTzhlfPg1AKRwrrD+SKqH1Tkir7c/ziby0atbKlb0+Jed/oSN8IVtGIUnOzESdXD6GzFc/Y8
LPXXtw8FgAD03XKUCAvXE4p0Ly+NrhN8kro9aLp0D4VwsFbusj2owtbaERZ4OL4WAdelJatrh65S
aa4VeNa/d+chPs96vKelsrV29LwolXOS+HO1D9Ja66JBIVeMhFM9hKXH3RPZGJUNRf94f+22JkRs
AKBAqoWu7WozSEtXIMlOIkgR5wPAHltnJ5P922M2Zj1c1wvdHAeGVQRSQywZ3digJxnN6be0GL+C
btZ3UuytAIR81XL7sGy8Vq63gVTMPM7qWAR1ZSgX+nTpe62MYj+Wav7ZUefi4e1LR+GFG4z9Tb9w
Wdo/kq0I0cGqBZwXdHZSfpZOZDwTJvZcerY+EPwekKVwzBdg6fUoNlhemeCCGlDOGE8zjj2Bac7e
p/tz2dpxDr0ZmuWoRQLYuh4FD2/6ku0gAkNq8THE4fo5NBHBrDGePd8fanNCyKAsTePXhvX1UGZT
ooTrMRTAcP3vsmympxhc0966bc7oj2FWQaHBpirJu5mgUHb6sxpbH5TSiy6VgpX0/Qlt7TsO0NII
JC9hj19PKNQEsketLoK+7b5Kw0kuoTIOflPK7oQYa+bfH25rYkiGcohoCqKCsdoQ04SHipWb3Oap
6Xxp+7T+XsLxyY4CR6ydqS2LdJ0OLzaqKLzymkBVcM3E6hBcg2Ymw6fZsZrTREXzV2v14p88GQtz
mSEP01E6yHDen+PGHkEYC0IlIR04yhrRJ4cZ+pGUKFeiNngqCF4fu9Exfr15FKro3Bkga6FcrxGv
ltLlmQYiOoiiGV80ChKnuCv1t89lKZZBtV30gak9Xm+PoW4ElRnmoqFTtQSj4Tms1XgH6LmxYoBP
HFCDWPlQ2jSuR3HGsHJbLHsCMScS29NRPdmN07397GKfA0KRGIF+wlr80ZqqOi2pDQQoIY5PboQd
hkDZdEd1ZWsudImAWUKt4N/VisVzEsadVjtBPpvSLwdXnDprF9V9e44Qe+MdwYFlwdT1m8hD7tHW
sMYGrT/jx1iU3jP9WfeURZ365kuWvx+ONeggMlW+0/XHweElyxS1whbVGY2j2iLZwe1f7izb1oRg
yhJZUbTgFlylw22lW5lnMAouu64foYZy8CTOoSVm1Tt7+jYuMJUlqePgvAoeXk9IGZVB1yP29NS7
3/tUCWRU/w6d/jmfOEn51O6U6Dantoif0aGkTrPe3UqHEcn8f6Sdx7LcRhOlnwgR8GaLNtegL51I
kdQGIVK/4F3B4+nnK85i2GhEI1qjUEgLKpRdhaqsNCfPmVhaXKr6YXLH4Q+30a1LbnTO8b5T2DMl
D+dvr3qtwSuWZfIiKer8edJHhNcLt3xq8zjZWdXtw8HhRn6FkQkAdzfIfq1plqLIHBuWf+uj5Yh/
4J3+FrVu6wMm+uf+sm7vlLQFwkNOQfPIr/xDYeeOJ2TtLlG8xgdRJE59u+z57Y3No08kowjQOASv
qyPY95OneObkvFYMwS8H+IKtwzBOlX6kiunu3KotY/hkogQiSvS2VjELhMJu2ka28xpFU+4rgJv8
PF9+olRtPOz26CNz4PlOnHdqG9dnAj5lT4yx7r7OlKQPau4MZ0HveudSbXwiUMJy5yhAkaWvvIRo
kC5q4sV9BbXvHWa43I6KqP738DmgIcVjJAkfSGpX54DHfkxynVqAJjrF76queM4rfU/54NdM+HXg
QNYnGcHp2lDFXQf8I8rlyog42Ssq0Yt4Lcch/SSAsH8eEcmz/UafYcLxnD59p2TcrGO25FN8qCHQ
Z0zYaGydS1fwn2g5wt7fzHGp9YNwwqX17bHTnVdOYP1R8/pl+TvC74Y/c8julM5XE0OpQh/txjj5
FldCaw8gy6Gbur+L8mjdW94qBoMSSRJ5uaTQxOLF6zS01SkxpuFlnO3lY1aEXxiwmyjLJ9n7tk3y
H/fNb5x8RpIoJMvKKJjklY8ySzfsTatFsdljfE80dXqOIeQOotz++bgl2XgD58bwHjnv9ckf3NCY
Y5m4qSYqme6gKieq1g6VUca675vaOP4EYjQWoRoAhrKOk0I37Uw1KZVXJSqiU4h42BN78DDNK+UI
EPLwGMj9A1t3vaBQ6ItSl4nyatRiPrt9zZxaE303O3WPjHFrPbxVVFttOttEsteWBqMo8mK2lVeq
re5xgEPDAjHE8P3Ovm0dBj6MZENl8JAC77UdOjJx3VVxFDhOVR2Xoi3/dNyoel4WZ3y6/4k20BYc
OXqSJLsEzJT+r20ZjbJQkxWQxcCIiO/9JIzqy1zriKnmzGvbTqz6dll+UsruCUbNL/E079VGtn8D
66QRxQUgjbz+DUQcjdDAtrwaud3+a4Vd872f1eXowgx7zkPb87WwDZ+yQjjH0dXFR7fvtEOKB9/J
/3/1PFdegGalnFmh2CCf1etf4nRWqkJl3wQLxB/5wYQTwPvC+GYan+dJTc2/1XwKf9TmrCwvXRvB
DVIT4SA9qaWlEh4JCiGuQlJYh6VzHnLlc5vMCrSyMRM4x4XREe0VcKbyhbEYr3uPcm2T/DHavdIf
7c5kRDxr1Ko55F3htJbvzE7TAwAW6msN3EB/x4g9vlQNE3GyvMTLv41mPX1JhSHSQ+cipOBr3RQ2
RyNM0Ia2SWONszKpvxpTtrO8qL2YlM9Mu1IH8BulEcsFQdW4+JwUdTl8qMcl+lgOXWS9akVox4e5
KL3PcZpP2iHUo8wLDHS36j/zeVbLA1AmZfRzI/bqwm9JOrMvFtNM5dNAzFAdSVxi9FLCrO4OYRV7
4FC1aezPlduVypsxOnn+5Natnb3OjtVN/mQVmuZbik5WYLo9irmQLRizP9I7cZ4Zpugi16cGKP5J
Va3wzrQOO4+wSptCft2kTWl5qNyCbmmulu38wZnzrPmoi6os/1QmMRkQOnTO/DMz0yg/5ZoutPcT
g0+On4Kkr7XjnDpheQLiEVe+GyXO9NRaBdqUR7uOLDOAf6vI39zES+pjpC8Wiexi59oeF/+Gi0Em
ncI+gQnF/XUEFJUFohOhFr5KWeMA4ZkIqELU70Q/v87x6pyDNWU8iwoehJtrwgAGW5U8bmsFfKCu
BXpudl/SWBsPSSgh3qAlhhdoKrWPybx475da7T8jBpl9uO97ttaK4jcQQvnowc16fdnqyWgQDfTC
VwdKtoNGWfyU6s2440y3rJCtg0WGDF+yTF9bMbXG1haPl9VOY/ePqAhj2rRNtdOQ2XDZEoJEPQB4
ByVy/dqKoZeQKOtZFBRhyGCBV+l/yO72W6xF6t7c0saKQG3QI6Hn7AAXW7nLshPFsoSK8hqquOiD
Hg6f0WkQe3KGv2Lg1SEBcA1tB/k0EJE1RVXqdNnsGthJhuUNXpqDYkepn5bxBe/40k7ec6q6RzKe
yzQm72YjemldBCXbPnqf2/lRAGPptPkJQt9zWRR/dXlzRnTslBUMQURKdZjV6Wi1c+UnhrnzrG1k
s8A15dQToAZ2aPVSQ1ObTRBqRwFwzW89Lt+niqwcjVa8FQb/ruzHpwK5sLJRTxWP2vEav1kw2YWe
uIgCw4o73yy0+YVIa9gpCGw9lRiQD7UlE+d1489rEnsKpzIKVBe1mrBIn+I8Z3gMrKBlv7PDYURW
xv0h2hJlQ/vD2Ds7T+TW4WNPeSApS4DOXu1sXkdGkcRzFDBjov2TaFmv+Y0AyvWwbwADK5sYlEPB
3K1uLfVxpNYWPmAMR80xzYSGHkS0x+W5uRiuEYkNvFQ3rZJ5UEZtqcIoyEczoi5VMXbi6+jdHu+v
5vY4UsHhL0hl5ejfGmpVQShvD6qZBGoz2PmJ+kuJEOqSwQQY6b2TfshHL/5klJCb7OzjrV+CzYTh
fzj2qYxR37n2SwBKcwbjqyzQLeOFECF7guLTIXbdo3+7rXzIKWoJIQKee1vPQSmgU12AXUHC6z8c
alUThW82TvLB0aYZac6BMaOdW75lk1PCRQeTS7i8OiRLqLbW0kRlUPMZP865JpJDb3bQVjV5b72X
mebH+x/y9sDwBX+Rd0FESPFv5Xqd1DWAF5fQYZha/z20G/Ul08p8j8/59qtRLiCfpxXOLYMf6vqr
Edtp3ZDYJYRoo4f08mCTNnvTU6XWjxdCmHRkxlhK5HDV1rF3mWaGNteYQiQnrF5mLQmnp7HLip0r
sLEkIBcw81LIVGXn63pJaSkyQAs6j1Y0K75h1cmp0vIezJm+B1u4/Ui0ocAwgdmntAiP7bUppisU
bYFSPBiYkftB1cV7ckFk7NEh3FQMKBuB6sJzAGGlSb26WjX8uGBV5zHQlAVpQAfaMOOtifUx80sr
qr4zuBenb0tTFMNTP4oQIaC6FHvaCjeLlfhNYidKP1I3Zi07l1rIvy1MJgQ5UtYas3KdBuUbk/kP
4/ckuBoT3HBbtstXDV8HNYU64mEN1Kwej/2Uzn+0/dIE8aIrX+/fspt7DSJZSunRJoKcEJTG9Qc0
vaXR+9wYArOwo68i94bIB4eEBHVv9dSOYMR/WMBFgqBBNTDHBdvNTUyFpELVlY0+BEJP63eI2pZ+
ptbTo4QTCJ3YOGPYMemb8xGuFxa6iJnZwhyCgS5i/azmS/EpgS1sj3d4YwMdML34J/rmctzw2k6D
IIymLsYYmEZLD0QZOvMpFnkf+WnndjP0Z3sjh/KTXMWKrIyPRY0HMQIIH1aueKyLWhG9tNh4/f9y
rS2fh0GbnnIrgqrL0OLvJXncIdHnITndPy03nkWaJvV16KDyhq/xdo1ToQ7Mmx1YaHI8m7pI/hQI
Jz1ZotkbRtw2hefHJ+PH1mmTujidPcfDGPShjSZ9rVZGcVryXL1oybJXqNu42fDdA70iNAEet8bA
REnE1W7aMcgq2/hbLzsz6An4j4/vHsMg6I5KlBegh+ujQonFpoyhIDFd6Ck6fLFekk+bo1NfKgXy
oG+Pm4N1kGIPE2MejAHX5nJ9quPJDClsRnKW2Omacx2O38al22NW3LoD0H1TspZDqtaap4yJY6jT
0mwK1GVafoAGq/8eolkbn+HyzZOzXqeltnMSN00CYpQ042Bj1nzttNaHsbTyKYgo0z/nhipsv/RS
66+unoscAbGI8Pw/7OcvpXTJcuSsW565lqip7aRTYJdD8cPW5vlMLQYusDFq916A2wePUiSAU5Jp
aq20NK6/HVachpBqCjq9Tw+pgo/2FVHGzz357sepdIZ3eVeKg5sa1VNV13ut6i0fQ7uL8FnigW7q
BZq1FENHuTWIxmZAyissnrqiyl7E/MPsaV76rUuzF3Chvuzs8m29RE7W8kkhRpBV0vXS67GAEWzm
2E5NM3WvCMfHzaEyYKA4lEMU/hup0ZD4ZiTKD1HbDh81xfRrCg7l4eHPTW7JbyCyAWLprV7GuZG6
nejy8Ain9bkZFuQ2leTnYIX9831LG5stw0+U6HRCa6CY1x87iXXGYJxkClCZmV+UxDS+x01bnQsx
ae/KcOiZ3VH0E7HeHkp8w+9ByC6F34kCyOJXx6zyUtWgCjuRSdTDaTK69NxnodjRH9hw5UShsKPg
hWQfZLU+9NiLmkd/Cpq6q0+lVpXvO6cfT8R0yc6rv3F6JM+qC4pDFojMdadWSRE5U8oIeIWwp+mT
nreV44N3S9+mIlPGQxvGovSNeGZ+0ZjQQTsoBiNS5zyis7tzgm6/K95XDtNT1AGIv/4tNVIBmhtH
nGRV/Ci9/s/etV/acfoqmADwKS77odl/uX+Wbr/otU3557814NHlLTwqcEOgDFzQGlwiZBBNsnNi
b78ouTWVDvq64LtvpqvcNkpQFJaPs1M4f9ZNa/xlZmmT+KEbTv+7v6JNWyBGpQy8zvlZnVEtEsQ1
8MQEyJqNB9UcpxOVa+Uwxt7jHl5OzdDZMmgJ8UqvYkYjcfIy0llWHnbK85yk+bOtFuV5ct29s7Hx
neisygIFxKQUXlZ3grh+nop4JKNJ4uzcUmd8zfMq2sE1yb25DhVZEFws9FdwLDez6e48t0auTmPQ
OUwu5CWjofH7WlUzf6riCgq7XS6t7XXxdnEJ0TNba3/YStPpascWdiMvUwKBxKUamnQHhL15JoBh
UHOkNscluz7lHAS0AqCVCUQPX9WgRBMz/jXAZaN8eMQEBj5JwUtvlWIz9YhrU1GourFJbSDoetFD
HQk0rKFTfLp/yG/DGaoP0LYzQ8e2kUlcWylIz+qy0sagMQewM1bnIzqeHVo0r/2iJ0P6D+aoN7vA
WiRcQv6c37yEVo5GbzPWHSRj6r7R4Rs/tJPu/DuomvJMeWnesbd1KuBX440jDOWf+rU9p7KhGMuG
KQgb2vt+DflL5idu3z6+jfz/GaGhbYzzX8cOxiyAcNXKHBgQqToXt2Vg8Zi7zdhibVwS2Ky0rHq5
v5kbi5NpEVBIOP4ZXZeH9bfNpEFNcSUb1IBCOBjjsPmWQOJwvm9k48QTF7nwmVEI4UVZlQSasJ2p
Xgo1MGsNbWE7tj/qpF8vZuPWe7oPt8En41RySllW+0j3Vr5pSRY6kJEYQBbb+XmyUyxkbrKcUIWx
pYRsMsJ3PPaHNFGS77Ow9sRvthb7+w9Y3Ya87LWwjPshaBsm851USX1jUKYPilZN/+Hj/W5q9fGq
oQADlXVDQNRJx9uLDd/I0CK9//U2IgEJAyaahiedLuB6R2fXGTUxD0HmutOh5sT4Y4T6adHO+aGM
tb/TPvX8trN3Ts3W0fzd7mojae8voRjHIdCslDaj0WRvSD/vQfk3XhkJCAHcwPmEM3y1h4bCq2/G
FHRMhLiPBLnxMbS1kPmlKvqfog6h34vGPT6+pbyfv04oxbJ1MTWG2mseXApXXtHl3+a8LwMzHboP
Kd30M498e0jsNvpA8+5hpKjEvzCEjPQwFB3EJNf3XXVRHxY5y1WoFr9E0fDNHWrxnNAP3Qkgf7Fd
rN5v2O0l9BDCLD7k6tyMdpGWZkK9JTWL6UlPugn4g8hh2C0891hEi3YYSgOxitxsn5Kq9M6mG3tP
aUR5wZja7qRFnnsC3KUSdnfOOVzE3mjuryj25jcymg3mlhiDXtX1dtRzynCNGY+QR3e172pF8Vab
lBrcrDl6nREhNZtYR/ij6nNekbAjFqe/Irqhw73WKafFzurP94/Glvtg9JCqADU5YNCr6EBrC0sT
vToEaW1FT4qbxl/0BTaoRXh7cxKbR192z3D9VMHXVGZzoboF/M5j4CyUMM/JVBQVKIcoF75rdcab
aivheEineI+Fdetm88SRu9HTlxNI17vOzHhqOnNGdjrabXOyBLJDvjVZi7nT1do0RKFFFoiBLK2L
VrbSqovuFmPguhBCpCj1+YJK2Y4b3oh/yPcl8xi5NkHC6hB1zNgms2eOQZXYUHZN5kJE13ZV4uM3
kZ2yhdrujVVtHROpB8JnYxdvOLYsAcTGlUW/edS8L4M6zFyzZL5oBEY7fnhzeS4nUc5JgHlaeci0
LLSyz8MhKL1SfWekIyQthW4XvjrEyMFP8V4LaPOrAeyVU7FSolE+8b/FJPVgK1pepbJ4sSTh0zAv
eeYPfVbtcchurQycKk1qhknRi1p9OGbGoMAeO3JckCu6b2UasXhvzNM3qCfN+lwpbb1TTtg0SVxC
4E+udjPTlS+oeSkJqZMXa/GTGPvyc9KobgDvufGppR+0cwM27clBCrCiFIh/sQf/tpdiEFkVT2QA
hTCPapPO5xohiRfFLu2D6Y5/3Hde29YYYAVwINFJq9dFry0vsmPgqEYBjztaxsuXplVaxnhs9Abb
Rd2xt3VSaJTIJAogFOWu65MSLaVmJ67HB4T6X/PrsaRGMafmfzLDs0lljzn9tZRn2Zfp4iV08ETb
ZZ8yrZ3ew7A5/ZdPBU4HFwIECQj99WLm2B6WeqQ1oild9JcS2+nJdp3kez6O1bcxy/aax5ubJ+Gp
ZLpgsdcAXy0U5jjgR4J2nLP0rIQdahXtqLZ/3j8UW65KOg+Zx8MxvO67ZHrljXEeTwFvp3uyy6w+
Q0zbvSJsZR3um9o8f//P1DrfjXPdWqyS8iu8gMmBbk/tR1p/UUPzpel2GY233k/2j6yJRJ7DsXIf
i4eoSt1w+qCWs5/Hsu5PXosq6QBLxmlmyinyW0rkp8fXSA5Fvxqb3Gnj+pjoZc/kSModcxHqOo1t
Fx3bUeiXJQZX4UMkuScbupVRccMkoRWNf0hMrg3WVhUqw8L3A8KjI+FScvn9atDyr13Y5H+MzP2c
8mxWPsrZROHXSun+7z8sWTJA0d/iCVoPUcWupUx1TvPCVWNEN4bCU5WDM1ICGMGlOn4lpGzqfZtb
pxZ0AN5FCoxCf3S9aqW0lJ4hkynox0ifD2GW2R8JkNJ3Vc4zuXNut64iY76gwTyUcniPro1lYeFN
oUrHQkWF47PgjigHVXHGvYhv044UW8ZxEF2uXwPakhTkbUExO9cAtJaoVfbxIHYc2VbCyPAm/V1C
arAPq1cgFbHR1ANWnGgePrjLXJ37BqEbhGfS5ah1RvUyLiXxZWGHOyX0ja/GeCIcLmhz0g5d8/vX
meosBPF0IwBCcDk864DkTuQvSls8fkAYmGYTAcfyuK6BKoqIcsOhyxOwDdFXxyjmws+Vwjmlpd49
PXwY6adJRgXgPsD9V57Gmjt0d7SEGC9cIkjlojGrzkquLvGrrg1iryi04dhAQzINjs6clA9aBWDR
6M4Ao5jODk2huYeQCOoHwYKm+71q9v9IfanlyXZzx9wpjW6cT643iFWeI4Qg100HVR1qV4u46HAG
Z88NPHtvUVnlO/H6phWKQzy1KM7B7nF922gqCWXpOCRgK4qXrNOjw1wme/zlG0dRzuQC+WF+RkdA
89pK6RRLWYp+Ciph2V9nvWzfWjAIX5W2xOD987Hx7pEyUgul6YirXo8jZGYbCcX2OPa9AyN50pnW
wQsteL7HJBX60W0s7fFLjj1JCUbll37n6oy43pQgg0naQZ++DdF8zO3loht5Uxx6YCPfB3KfxC+L
Oi4O1MO6Pe6ure2VE9yw2kgC/l9Kor8FthrjNY0iZhgE8rr4NFbwgx7jBhnUg912U7PjVzZuBDX0
XzBhSuoQWlx/TMoPqTuD+Q8y4Q0QOsat0h+QAl2qk5bpc/NSV2n93klqLTrf/7Qbh1VmQnhs6vhQ
Nq+ufiG1C213VpnxMYpjpzrpe6e1rUdh6fC0ctd5gn4VAtYvbIomKM15SwWvKOqgUM3ubMWScVAd
3B1Tt9BkbKGujivjy1EeWu3lYLYCEc1OCxKLAp+/xFRIwZFE6KiCRbrA0jBPp2JMC/NAAQgq+DIs
FTkm2MV+OmjtHqvC1g7jWGVcjywM45fX3zadZzumIqUGAipAv0/V4aQr3Z7e1a0VuLfkBDNoLmQr
10hzIaypyNNeDUa49N71Suc+aw4s/fdPy60jALtLiCaLe+QQ6+/oxQ24cyq0weyBLJg8rfjZVPP0
V20rHWL2ZvLPfXsbq2JmVdYfoDRH1Fn++W+3sGpQ66QHbQbzXM3/wr07z8fZM+K9wP42pODZo7pC
+Zkp+htIR9LqiGroZRkkVWK8DXYfXexSiV/yNGo+pnlondLY0p8MYdUP3z+Ak7qkzuKrSXDH9QqH
3tGa0ixFUKRhenKshQ48JCze50c3UuIz4TEn2ERpZo3PyQxrZgIWpcrebtIzkNHxbTGcvVRMHuXr
cicDnWgSyQEXYEfr6RPNFsJTx74JLMXujkXu5L6YrT8AYplUP8qTA8Oa3zblRz7Dz/sL3AA3YFsS
9BNS0BBXV7m6JVKzr2e1CVxlBOcdy0GRwnXEkSnT3i+rrj8beeUcqcN7RyvXqs8G3FuPf01wqcSH
9DN4lNeIUWOkELTUSsujvCSTLxK1zw720qZ7Qm+3F1FGTzJkI7em+r26GIkDeqwtlI6+mu58ZcSs
m492NLsecqHm3B/TSG+WD/e3+PZJJMMmfqLmTg3hRs22zsxJMZuacTCaJR/AWlXO32JOs/o4FbR+
d/z4rTXCX2aQSZEI1pjOur4YdIXKAq/wq3NRPRndon/ocdWwqZS7dfoNW7IuAvksMuuS9PraltVE
nhklWRW4Yxo/23bK1GlZ5M/Koms7L/2tRyPSZjwHfjQyTqiHr00luLORHa6CSm3ao1VP3eelz9tP
9z/V7fHACtS+zAbI0TpvdTxUvSnDiBnOIHM0cSwrW7lEljsE7pIonwrRajtYig17pM04Fl4eJA7X
4nJZvIRzryd1YIjOhOg/MfLZV4YIdW9AAll6iCwmO88PLxJj5A/Ah2SguLrxDI83hZHZNY+DA+Ft
t/SvHfCKU1j37SWr7XDn/N9+ul/UMaxRquUyrHD96fIs7ikV01VDeO1banTKOZqb6XR/UbcvEa0w
STIGatqGcG51PuwSXpDOAJWipq12iGEY+FTDtfJURvN3R4vzyK+d0j3Rcf7zvuHbO0DkQEZLpkcd
l1n269WVkamHkK8AQyjKYXnnkRh9SRttHt6DlTUevgU4aF49ZoIkhnN94SZnTCpGzqnZNVEWGHMS
HxpK5Ttp7e0H+7/kWTK3Bae5JkbOmwyUlhsvQTlO0XRkJMdNDxCaT97DJ5FhWRAOIOoB3pBYXu9d
Eo4ZWki9HqTTVFwKNx4OrRM3HzIkSI8Db+VOPnb7rUA7gKenqQw9CdXBa3uKFaU2EkRGUNiK7iGl
apT1YQpF4z2blWl/fPRkoLXANQMSQzECSpRra5YAhJ1yrwNHtPphgRLgHFlT/K7LVWVnIzdecUIh
QmWwnlzqG8ZsMXZ67s1xF5RDmD+7qc4QVRZ3PzudeXVYCpPhWHWOcpRgtPdZXycloybGbJzuL3nj
5IAwhoVYDlJShVldBsVLY4U/6UE+ZNWx6/JMebPhwRI7LuX2Q0J1BbqUgExSzayzzEQP07KxsiGA
bcikCaXTRgQFr7zE3ajtvAm3awI/RbGAWhLjM+Rj158RSIVW9DBFB8YSeUddrcdTRnji39+520wW
5jg5E0ovQw6mrQ4LwkupPiBDGzRTpfw1xu40v+8oBz5l7Rh9AfKWKpAsW/OeXIf89dehJzNq1EMY
LSRTYDbuenWG3WiOqOopWMZGe2rrfnxiOjg7tVWWvVfgUnz4CkLshuNieh2cJ2/ftb3OyURLiIcH
i+cCOoa0O5dtax4T5mh2QtubDwdxD6h6Bgi4FSS2q3duKCdrZIrHYEuhER+00Tm3Q5I9euSlFfIP
5sgIu3jErxcUW4UtwCwZAXnSv5rbuL4+1A+/bhiRmEGJIsV1rUu31FMa2DoTm0HXKm6+1IUjiuiQ
OnGRPGlzZf+v6CtvehdlXVY+Z7WRuzuBysZeQukHDJjSgExhV56zqVKRDXmmBh49w3OnKu7B0GNt
p854cxglRbpU+aPiYZBzrb5YxNVgzNBTg4H20FtiTszCaUrbvpmiSU6zPUbjo8eRpYBmJXql8E5/
dHW5k3CoUdAwtQD1hvg7Gj7ux0LN3HdFpWd/3b/hG1tIjiw/IQfGvqGc6ywSgTp0taAXyDOGcwfy
k0Gdnbd7YwvR9qKJxSwcQmJrjpvELEJiBMcKstaePseJqh2mqlKOKAIWJ2c08vP9Vd14Yhox5P2E
CTZBOcn49fEPu3j2xrm1Aki5be+UGbVG1c2tQf1rizOkL/fN3W4izzeADopCpIoUN67NeWpjdF2q
WYFHxICKotARH2daqfn+H+zgD+n5gsKE4eLajppMsGoycRX0Wjq8LxJBFFlX7c4zdvuxKLQBOaBR
Sa6B+7i2EjZMutZ1bgdcvBehFt1Rseqg0VzlmKbNt/tL2vhSvDA2wTHvshyDuTamhm6TuNVgSfnq
5Gh4So6upV5C29/sTRptmEKFhbIs/penZY1mi8LO9QZ7doJcAVD0szCcEv2LWoVxOukpS+0EWhvb
SCMQqA+VE9qCa9heP8ROZkEPH9jUs19pfjnC17wuf7IjFXh6J5S9VsXGAtlEojo8Bn+vU5raI4Ky
7doN7Kofz52S9ucwR81sHMTDiCLZzZIjCtBwMSK2hnl2dm7V6jxiKunQ+IChzRhOcNogw1lVubrj
57cWBuxOwlIoX2P3+pBADVEOc297gR7CoNMrzR+Jk+TPra7vXOQNQyxMUtLxZDL7v4oDEk1EdjoM
YVAwohBMiTtYp0604k+zi5Q9Ob1NYyAd+QuAJajH61UxW5YXMXqFsFHYteknodv/pbQ5aA7w2z8e
vmZg6GSVgkeMpHC1sDGO1JhwPAxS3ZqOU1VXz8IBIqsI+3jf0k3ISApDycyQo3RSbW3lPQDzN7XT
aGFgiyr9RlnfusC7rp3KZpqPbdotT3Xkxc/3jcqtuooXpVHJVQjxPmWSdZNuKXMbuV2MFoqhnzOH
/m2Sunv88bc3Gv8htURUiY0CF7v6YAneaRgsXrGl+Ksal6/AqSFQrYTjz0nz8/6Sbk8HxlxZn6eS
zSDB6synkdsofYIXjrQmPGmNVb5QEK6fjSWNd2Bmt7snTUl0CMhH6spy3b/V5a3B6/p5VCzGrJNF
PYX8xykjYzLgvr+mLUOg7eF5ZPNky+HaUB2ZsQj73GGC3Jyf89iynnEweyImtyeQPiqFMlmZI2tZ
+3lBc2qa3MKRlYjcRwYTEv76x6SrL1bnfWBo7Ov9Vf3SDrw+fcx5MAwMLBCYKtNU18sqlMZOkmZ0
gkQb3vWpOKb1DIM9g2/DxVP7c2K28BNRnq4W751TjtGhcYy9QRd5Hm5+BHHqL0EVnP/qhjMihsti
TDWw4bxDvSNv8oNOdfK5EDF0mBVEzMcsrmc/dIb+0/0d2DirYMRlvCBFv8igrjcgzRTT6sLKkWdV
+GBglGfG6mFzE9me3NmWKT6qZI2Q2J6bO1iJGCXcxQlS0PCvrp7ZlNBoAZZjqO14so3Tyo36NdUI
4u3GZ6Z16SAaw45WIhP/FMz7/Cuc5mH6R8I5vAkvDnApNm+1dyRHnV0h5hVkU5x9qJwxfifSXtkJ
Rm7Xgg0kDQkMuHnwZl5/oTysl9zK5vQCta/BtBUrUg9mXI17tIsbhgi4pZ/kIAI5Xl1x0L/NMAoz
vQCpUaGEUPIjBIC6/+iBozLNwClGwNMhg3K9nESZicIjK710Uzud4FRYDv1gak90NMR/MCXTCED2
AEdvZiCMuJphsquyS5w7WvY62U44HGgqLMZz2YTF3lD47RuDC0GMlohAzqutWTr7AvJaXuXsArNF
ZftLa9QHRVjGu6jNQewVhEEPO2VpUZIsEWvgxNTrvUSpIM6yZswubLNAZt6bTykJ1M4LfXtvr62s
iqphpjMeo3XZBQSEB6+vnRyZluz8uknynQXtmVq540ppKpGgH3JRrbq7uIvQ3xtN336Ynbl/tPJN
wwKBbPRkLQntWut3lk5NEmZgaopgLIvS0fFb8Lg7jmjzTPCsyGCbA78GcSoUWdOqU7PLkKqKj6Tl
09Q5kIPYb73o6odrDyyJtIW+hWwtrz0FEndW2tZGdhmJsQ9eMcynMOyTVzcd9z7U5rpsCaQg8LgF
xVVTNRW4rOySGMu7PE+PjKm/9rFmHcQQ7o0h376PFL1l8UFn6lRCEK6PeT/MhVNSPrxUixV/ddp2
MXwdJRPNT7V2NPyhlGwa3jT003HJnV3iw61TCZGNXCveHmjztf1aZWDAKPLsIhrF4NzbnThk4OS6
w0CVZ+cKbHhh2UYjKkGdjoFo+ee/RXQdihu5SLnTHQyq7wi4qyeK6+HTfS+8aQUoM11r1JvBvV5b
sWPXnnrUzi7JOHkIdJvJ89QNe1XGjY2DHZnInqELh4rw6ukyZlWntqLhgCuYvZLQWSCZDl2Y7pzd
KbQtWxIxIjEMVDbV1SGJK7PIo3zOL0Mze/pJK+rohxOG7eLPg1dNh76ueDdLx2b+rIF+99+SaSTt
oBWOSpceStC3SrGWf3tReu+q1PUUn7ddNR+O14FyQ3aGK8Dr0Ke63velV7VeycPsklHi+htQc3Ma
R6X/cf/rbtxOcE7UH6l8gp1cF1fTSWkSWB+zy6zYXzIjeXbBcx4XNA+jTN/7yFtHiRoQzV+wAeCR
VhvfxHGxVKLML7HuVuemryRtxAzYY+c137QjDyuxqpzkXGWnNgdVy9wmvzRKmB9j6JT92EnM4/2t
2zpG8DnJbQPzAOD3+gM18VgnXV/nl6Q23k2moqD0IxZ/mKPHMyqSejAOsnUO6mw9TVZZnlDGwcwv
ypKNx8Jz5vNcxNP5/nq2dk3qlEveFhklrNaTl3XcUf/ML6XXFsdizgfIWQ3z7/9ghecF5yi7I+uL
zgtqxPCG5BeAktV5dDNxMntwP/9fVtZsaRR/1VqPlPzChHdyGIeWKLWb9/g1tnZMNnWlZgxv6Lq2
40QsMa6x0kERe6iGTMcTwLt9fy0b54z0FnABf9O6WjcBR6tUzL7K5te5iASybygfDG9qZhSf5yky
9vidN61JpyPbUyqIlOtT7cRJYtqwtL62I/POvlua9iHUMuPYJqb6/fGV2RIIQkGTVG/NTxJbeZjS
BZlf9cbtnkANZ7mvs5/ftTwedp4x+buvM2fZRyUfAX0tCyAr31Or41wOtbW8xilQbyAFXdZdBndU
61Nmh4l5ypS8UQ8ueq97QcntMZE6K7YnESh0RtZub8mXygTFrr+aKKV/tUY4EFOLiYf7m3lrhSkn
aFQ5Kx6g4HWxNhOTYD8R2dAjeznr4Vy9qNpQPwrxAnQsYwE0ViS1xzoWVrRSLJHZI+QI58WHCsn1
l16ptTMs6Xvv9O0Xk7myJLD7lQauJ7ci9BTnyZEKfnnhHIzaLn7oSmO+783IPWqzov20B+NhkB7r
Q8aPTiMNHupLq2hHZ9h6njLWRx8zWXy79/qjPvP5/g9n57XjuNG16ysiwBxOSUkdpMnj9tgnxNhj
M8diMdTV74f9H2yLEproDzBgA7anVMUKK7whGjMQ9N44junO+b47T9iflFKZKPXN6xPntzGE3dUL
3MomPUxmL4WQiXlDj2HmiZruEuau+/3dm4XYAv1b1HQs+6apW8nYMfsJO4psdqeLNg3yEw/xu23I
KONDhQPsuJbZQdpczyygL+dVlc4oqQZ+283MRyvWu4e35/J6TVwfbdTV8AzggVzpFVv8QuBntZ5o
CKiXwhbTtyK1yhrR7qYX3ysgdNnT2s6bwiprhjGMoTfKKVK5jeqb0+nIkhOZV3EkjGX93wSd5o9B
Bvb2rKedN4VWUPfl0bbKoQ/B9QcOqoNZJSOA/cXes3V7+TITNsLa6oZVvX2CFUJUje0xE9FZGLdh
XGD/i48yPqaiUM2uSvudK2PNlAChr4pK6Jduvk8s6yB16vSsnNnVjxJRs+4x0JPOf3BjYRiXcUI5
+zwatgxeUM6rkyd+YUUFRmVU91HGrWswyY7WRdaCAW8VOvGiEgQStem7KT2pRf5ixfWHTPbm8HEo
4imPeqHP+p+ZW1Xxk2t3zYS0ACL/L9PQBOO7W0qr4B/5EYVLgxb75tJ3ll51utCLc9FW5NHDkp3q
ICk/Cspox7d34W0gzaMJUYmCN0hqApvrtcTnBEmXvC/PQ2DPsL5Ueex7XwdDwO6JG/Vu6xpQ+xAz
QP9Rz4G4tzlbfhsUemyq8jzGfV8dlBOX/mHAuuKraeaOvhNPvRoqXJ8x2J6IxgOQxpMYGfnr6cU0
HOlQMFyFCcZQh0p2lvzhA9LzDrKg0F2HaFsHHoQbGwmwUOTCSaLJ0f32M5btoBxyQ2Y/rd5FvJZO
vXBPRZ4Y1iWdO9RjsMsI6pcgy8350Cae+Q8+tHEFpdqp4dwnlpYe3YFa7W+lSTJ20iwFL2NOSe0/
OvUY/EO9qctDk98TnJVcdPFQouA87nzjm/OCrgI9rxWayEML7/V6ESCZ1vnS1Pl5nAc7XDwtPxRB
uYcUvAXUgfRiv1KWWdm89F+vhxHtoArLhvLW449yXHoD4WSndk55H1fhmKRmiNkNfki1gwAP3cUH
sahsBw5zO1WovfhBv0JhKDFsfkMqmprwFmg+YgzmkzHF4puRpuLb24fm5r6jrIbE1IpQJL+BTnw9
Uxkg64BYRY8saNweFn9po7yKzQdHT/c6J3cmBDOTlx2k4urMuslumsYSWF+4/bktzZ+DU9hIuOAR
8/Z81j/k6pQwH7JOStEwsdcC2/V8iipt/USp/sxRKOxjqziih9jOHOugdWJynnQqB+5xotTxixZf
sYRCWNreK7J+m+2vQNuE4eGnMdPNrYeglug8F7ntqmuaj0425g9zXk0P2DI6gHallzzUs1/+U0yu
vgM0urkFyVJXXT6oBoCaaERcL8BCDdXuMWY7x6n8fSxs+SmW4sXpfOtZz9Ny51Zaz9tmoqvHNy8m
WdhqN389Gnqmsa1l2XDWmt59jHUL2nmbN2jqZ00Vi2iZ6pF8uffV3n14O09onGufHS09MMRbiSi0
8xwsjBBAqXoUOp8mr2C6nWmkp7Eb2/K5j5uu27l9bj8rY67tECLiFQe3PSwVzm5DHs9noUailrKe
NP1D3eNxlR2E3vniwxgPS/OpbdPipWmEWk5v7+7b00qcQMZO3IYoFsWz6+VeFTuMaXZXHSLD+b0o
A/3J1hW0K9ztdh7u29OKlDpXLdrLRKm0ea+H4mY02yRGDqg0s+m7LfPl0wJ0aCeZubOia7EDUCiU
XyhrmwnRw9J6veQWdZfC0SJEvvQh1DxYLMe6GZf+jHWUF3/pSRLHUKfSWu3csrfbiMALJDE7GCIg
wjbX05TSsEXZwFiFS6qthZDCFVGTuFX2AQIRIp09pKE9DsbtZ1yTDFIbRGXRqtgGmQHKgeBthTon
xdgcEjkFYaADC4Tv8fLeDcPtQxEc1hNWQDfO9YmaJSosBhTSzHEfEYUQR6szkgejne2d7Pf2KsAr
k9YdG5QTSbZ9vZLg3Oy6WDrj7JVOjE6XNAVklsX8SmiYfbWMsf44aUa6cyTvLCXnEGlVKPhgKrbo
LwcNpEUNgEaDSfiPiH/ESzhnXf8lbdBPfHsxbzcraCWWc7Vr5arbXjneKoJWdo55VhWFdHwijJQ0
P0WD+NSt7uJRkhZSfnKNavojmRpjr4N4Z65kJitH/v+giZsj6cVmAXlXT872avFlL3Ti8RCan2oM
IXfOJeBePtf1zf5aZ1jNJsmMiTGuP6cxDkutkrk6Q0Ea60+NNuYyTISTKiN0BxTYnpN+VPkhMQwh
nrgudS8yRWprv5V1liffOwkF9WyDHvg+CgQJ22hylY6W2WTXuTgMfqyyoxesWrVZkI/lixu79F3H
MhQ1CWrKLnohreyjNdiN1JzYXihtrTihj1E9Fzzu/qmYO/ENFIQWFS5SwdWY/Onb6RgWGcIPWHt7
pYGEO4oQoT12MmpKpxxCUfRVE1WT6x2Eu/zqCqf5QCvTKz4bdmZYmE6N+cd68ObHwCntJzE4cX6I
W/3kaYESR2zycljmahABEDzkcEO3j6nW6q1l5B0/vvc/92U79lEVdMmUhhYIXD8SWuA9O5h3QtkZ
lktlmdMSSblo//bDSJyeQE7+uXqTx9GcGcHH2h9O2QQqCSn4LvSlUX7rB4v8zlejsiKPBzVMVJc+
WMhMyoh81ndD5M1+1rFhhYOJIG/sTs7RJ2ScQ9XW+gIcDeeNJbYUCCenPWRewjHxUTIK49idowlX
EBkNjXuylhLtSLvWDz7PqBZBggNqXuf41P4t+R9+2kuHUafol8IOZWAWdWTlaZofi14K+eyjYzVF
CCi2bTgWKvAeS3OAVO5WsTM8ZImq+oNVIEdyxLUjMR6pMsU/bH1O+wMfR3KCaylnfmqqVBWmAkWI
SNi6NjxJI6mXk75USuzcXjdnC4glnCBKoKgOQoTdPERKOnOL2SPMBOGntJ7AHXwzc5Hb4eTp4vvb
F8nN28p7CskKjKyNmg13yfXZCtLWMCdb2meNquXRyeXvZV3tKbHfRMJQYyD4UUOmDYM20SYGTdwl
1/kmPvdxhm6jRWkmiZStBFNSpf9FX/wmjnx77PnWrVbUn7W61dOdAPHmfV1/BWar/AAgYjc8/sZv
LI3mpX+ebZ8Od6LT8wt68cFpc9zKA1wm317a2+9IgItqpIEbEpW1GyuTSQ5IyEq02wyBQqiXzNnf
aR0H7YFCe/fl7cFuvyMg57UKQL95FZzZXMh6N3R6SgXnPJp1EXnQyw5z3ezhqW9GAe6+KryuDi3g
m7fkRmrJTpJwYZxFk+N4aXeJSAHzx3Ww861u1g4RBDJBuLweI5InXG9LqynHOK4a56xhxuVGpV0k
L+No9f8MzpztgN/vjAWemYdshWKhPLH++/90zhenGdMx8y0se0SnIgTRhPu05KVpHHDy3NVief0U
V88ZEClKHWj7Ec0SLmxOgzatdaNKUlJM2lFSUhyDONSLSk6fgjjF8nTJq+ArEJMsezQ7k5q3o/xq
fHYqZxwOPZ4V7ocmIWZ7VlhDZjsrfxM78evo92E0sGatLMz1avh9UvQ8/PAoKAYfcWpKP/S9PoPs
0xoKPrPXfqh62Fo7yfLN4VzzfjbwikcCYbPVSpvpnSU4eLnnZU69h6oPyulHMnel9yDbeGyO5PLq
vT11KBXkbRQEgV3dbuauyGKRy6Thnh2L+FTYHqZiQvnTzj1wE6uBq6GTys5CmwLi0mZFpV2n/hjn
y7mqjfiYwb0P82n8FbRF8N2zFsQMmtj+ktTTXq/w9rSuuq2Ujtnb/ILX0tJ/NraVFwU83VY7j4Pt
nsUw5c8AV99de6RSA20WNDHCQiD0NtGZdDK/N+IcpD5+L+xjZ3jxZBd/VMGuFc/t3sTAEctsSAEr
+2aLBA0qKYba6wISwaL8KqXnP6T14J86fxIHb9Djf9xiT5fidmO+ulvw4eilrZph1+dBDkPWLnSI
ADCn1keypRJztMnwyoMvFm15SLW+Ct67Y6iu0hQH67Em9+yc6zFrmhW17UzB2TGM9vdBzd6jlfVV
BPwGb2Y3KcvHriiLv9p6MHaCjzt7hqFpA60684gIbjZr1U0UYkc7OMdFbB7xhraOQTFb/8sodNSo
9rGiEK+vJwghKxO6cIJzReE6nLTYDgW6NDvLeHuxY6fHa0Wvaa2K+5te2qyPQ4EKc3CezbiJEJzy
D3079Re3oUb+zueXL8YApCdUR/nHzS7x2jkYlQukV1S58Re1xfZDXVfpv2+PcnOTMApKrVzNoFJB
J69x1n8OtJc2zaCCdf9TA1c/PZw8PllK1NPPckl9EWke8e/JRlcEzUPNqH6+Pfy9vcE9yzFYIymu
luvhl7aReiOTgIcyziJRYVaiKznvPEA3wSKT5EqB28EY0JDXX/GfSZZLqyZ0SvxziT6GfXBTT4Cd
K1QqQ1nqQR5muGL9ZbVDp+hVwnQEJVBMeyibO78CVIpN6EbVHSWOzREkBoesSJp1FnL0naMp5/qT
1NWih6k9BRdLyDQIy9xU6oBCeGr+blcpVsTvXvBVmpdmKSUhvDU3fRZDa7gdpAjOwZLVRzuOURYL
6mFnlDs3HFcbURZFLyhp2zq1FntTa/Y+h9Ef6xAP8z+a2MhCw2r+MBbv/Q89PTjg71yZa5txG6gu
WWzmC2qicORG/SN0juQRkO7w0eoxU/PseI+oeecSWEv9xKpr8xly4/V2aoskpeyWx+cR4zukCCAn
5VMWhF7vqp0C3utKXUd2gIIJjGGG4DkJvPV6rGTWURXBrfMiZl+JQ8Gbucrd4IcaJkVtfZm9Ii5P
LsK2/44NcgSf3CD1s1ATaKWWqTmOUWqh638Yjakdf2/qQnQvuiqItFMUcquwbv3FO+hJkDifWpZ3
/mQ0ONU/KNubfxLWOdVDNdYyP4yIf+gXWQ1+cyiWmBbdjKe4PEgX04nHauzQsbYmgSmEOXKWw7Hr
h4/ToCV2ZHgqN8IikEn+2Za1By7G6d3soaWdMUcGTIzhMIKZ9A9lFVv2cRJz/XfpoeH/oJLeGjmk
9thEgWY4P0ZcputwCga7O+gwUUDeaU3ePS6Wq5qwC9xEoiS/Xs5Goebleao9ZHm9lshsZ4/f3pxk
nwCY1vxopShsaqtjr0ug6FCr/ES/TN5oRq4oLYo8BsrrOXozn1dgzgea2HuG7ndillfiJPcm2QXQ
h+s9QbALSLTldEG5Xo5ob0w1rUm9+CBlJo+Fb6nPRlz4yU48feeuBsdA0wXazFoz22z7YkIcc0oH
7az3Qda/6DiasAknU6t2oujblQWyxcVBXu+sDeHNykL9m1KjH5NL6sfd16ob4+zgTMNSPg597Bdp
aNKzHEKn9jvvy+hDFtwphd6ZKWkvNCRkxWlvbalYuE56o9clsA+lzF+aRbePVjO6O1XIe6PA2Fyl
y9fLZMt3mgsXv1WO8nla7OSYpXMW2bZ4d1MF7Q1yd+oxxF50ITYRSxB0JCwCUqMY+3oKTa9Uj+js
zEmkdfWendztzuQJZz6InEIhA3N3vTNxYLSnrqmSi0hmeRmxaTqMM3uyrKz0iQJU8wN3rT1H2dt1
hCuGJiVtc+KkG1mAXs1B2Yx+cjHIJ6Ng6BMCs+7daNyVf42MIpWtVdNni/kt6DD0Y+oml6xPjCe7
8sVvAb2NMDUnyq5vP9J3lpGIjGYyBHOKFVvhRgrPCUgjK7nYhYoad/gbbRT8WZrhyaWKdfC1nQN3
+6AxN5o2gD9X6ZKtRl/ml0Yax0V6CSZfT8KkzMqILqH9EnSE0W/P7TY04Cmja7xaM1Gx2O76pGg0
1WF/e3EGjxaKmn+gKPUrdvUxhIW154z0Cie9fj+pfGGtBoyavJzWxvWOnD1kkdo+1s6T3xl5JNe0
+ew6Y6LzWGSa/kdcjNycaHynRZQAV0IyGlBZ8zAiCaWHIi0N+8EoHGc4DvRc/kCemMbEMJkNKk7N
4GuRay9N++vtRbrzQVYRJ34vXSfy381V66K27lmicxGVR1meDvuvHPDUc2aWO/H37VVLxQiuArc5
GlUUZ66XZwl4HsegcM8DkAVIkPSVvhIkzFOUar71CSsHeZ6rzv3c2an4++1J3jm3yPmClUDy+bVw
dT22b1eFO08IDZD7Zqd8cPWQql+ws9/uLCWCIWw4Wj2garbAIkV/c+xgSJ+zzHM/VItO0wIG9vQD
ukn8+/tnxCpCXCSZWfGW1zPq5tIkKHA9Kk5LfUzqWjy3lr93o99bN4QuEEJmCKowmy3d5XPd1XPq
n1tJr6YFhEC4Ye+FN3fOKSVZGvH4wq0Kfpu5CAvsl0DpHoeZ6U+tU1/mdhVaJHcIrQ4xzfevHPuQ
i4Frljxt8+SneZs7Khn9M8a9/qNscuvYas4ewuHeXkAkBPYUfX90VjajtKNZoY3Z0TRwvPm3hS6R
T8IbTshC/Pv2fG4xViCsUIICxfzKqdi6cAbVlLiNZvpnG4+LNkT8py4PgS+Hp9rxZHKw+mL60Yzk
mSGBf94AQhtEFuku8ljHt3/Lvf3Cz8Ddb81/weRe78qp8euhlMo/p5pmkO0lS2S7jf/49ij31pZ3
n24M1c8A+YTrUUSfevBtXCY85mOoudPwUMa1DD017eVf97Ym0HBy2FVtgM7/9VB5bM1ta9GYABPZ
/1b5+nA2R1v+jrClGfqNGXx5e2p3nuPVTZW0wSa64cxdjyfNZXLKsg1wExnUtFIwusdGGSAp0mb4
RnO2ilLZvluAf5VrIHdeVQjokGwRcpkwGmOeV3EUP0feKJbah6mpmqPvdsn/cG+tTXBaFSQ0aA9f
T3CCmRmnMadPjbRLE2PwIqHaPQe6e/uQHgyAWXxE1tLn9ShdlqST07MPjVlMz1pdpEdo+HvR4L3N
sYrarecO3tS2FZKge5u01cztOLLbpzobP2dpU3+YPb1+TJK6/eftzXFv35MXr6IXAXW6rehba3YB
uS8HPSe4elwSw/m+6Agjuqltnd4e6vU7bIIZqkcgGl97gEzxegVTHwmlWOnB2XJmjOL4OeVnGQyW
ESo12UNUeZ6sPvZ9Y6Shr1noJJpdp7QwabT8M+p+1sswurXxvBRF+T1w8vIlsZ3lR4sEy486bpbP
sFaSP3J7yPWoEdrvlELNUxXngA5EMLUPU9w586M9tGV1bPGCRne/KJV35CwYP+zSH/SD8PMBx52s
orZmFJW9g/97Jb1tl2DF+tDzQIqR+/V6CbwE5qaMSWfMMvWDLizLWZdh3lsAfhHLcKgy0bKck5++
WbrWnyk26P7BahwbEmUG2OGsowlb84YB1Pg6lZPbRRiZJY/wMlrMj/patadYiDx+qvVBpJ/tUiv/
ffsz3u6YlUUDTRFoFuH9Vtumh6vcCZpEl9Zys+9TZsehXyh1wW9p2LmU74R3KE/A7Frr76v4wPVq
malXg4LmUp7NSgFmMBMDQclpfuybpSnCNpv8Jzkv49Ewm/j99QKLwjIXNJhmSo5b9pWOPpZqqWKf
/QamS5AjPECA/f44hfiE9g3gKMJYkHbXUywKB2LSDNN8LmZFDY5aM1gMUw7VIa+zlsBVlu9vJRND
IJCFxBN41JumkedVvarnBCajoLjkijp7yJtOC+cWi7O3N8vtdQZCm2sMoAOobX1L3tHxZq903Jsv
Oc0iwP6LOILRlE9+M1uHpijnnQN2e0kDeAWYrTMq5oVbYFSSxHYglnU5y3k8ppRVD9i57YUkd2ZF
rwEBOrrC1Hm2H60xFr1YmrS8OEW24NBpPywlBbq5ik+aP3s7weW90YDRrQKkXBtIE11vkYk4uQnM
BmyGUchDp/f5yawNBOCN7k+3cvrT25/slS57fUehBg2lBMruWi3YKloWM8lWl03VxbIGM3+gNAGy
SoPAJx5j26/ySymapn2ebXgL4aygHxymxQnsKNVz+ycezL5/nPRGlEdX9SCLvH7pP07wMEAfF/n0
V6NbTU/dtMo8KqHVXP21ECj0B3+S4qfdUi1GjUB63x2Dl+lQzU2Q/ZYCilGfCWKW/gAnptCPZoGc
17HREvlV9q7Rhd20mH1YzdxOkdXN6lfCRh9DNQ7+ZxfUKg6TZjd+l7YN39khdcsf3Aae8GFn+fga
m9UjSyPrIFJfjVw3j9yspaaycdu+0MFII8NS46FqKnV8e5R7l/AKzF27y9QFtlJmBtCWVjpdfUk0
x/luarP/Ek9x82Ows3ez0ukQ0HTlL+p8xCTrkftP98kMZi6lTtYXPTGdEH2D/OgM+p7ky90JERLQ
X6UncSPbl3kyKIFp1pcFmfwTUp3ZsQZReKrkbkJxbygIrisJAekcsorrCWmam6H+1NeXNIvVg4an
CAKxXfHQQsLY+Ux3riOS0LVftWLTgdNcD5XWQaWlmlVfEGmVp97145NNEXhny92d0H9G2TRBqTc3
eVPN9UVD7/wvOQGhEaNnPMzmku/cr/eGoq63Amyp7ty4pYisFjrq32wGMXzFNxL/viFJo3ke9wya
7i3df8OMTVBfzMUExJAwI0nM4gwOIYvKQAue3z5Hd0dhX8O/JPW7ISokVqp3Gh7xFwuj7JBcU49c
LfMf3j8KAwB+ow2GsNEmjunGMXdH02ouZenGRw1/omM/1HvulHe+DYwWpkGsQvF/27WkZJBmXW3U
l4pWU0hDfHqs/P5rF2vluxsMSMgAWgW3SIeflGizrQ3qQ4P0Oaz1PGY0SI3kKSmkv/Nx7k/o/w+z
2QJx6g++I/T6MrrlLyP3zEeSgClEu2vPIfLeSOAhqHrB8rQQl72eEFqHTb9Irb7kMvNPUJTaIcqt
xPkMxDD3d97zO4NBgCTJ46Zjh29tzoB9ZXnZu+3F9MvxIcuQUWnarvyj7bw9ibA1NNg8RnTsEbVa
HyN237r9/3N3eyIJ8qBLu8sqxYHa8Gx8GobFPXdLYURmlTmX0u/tvQDizqCrtveqjWpSZt/EK03T
eYk/Dt0FW2BtPA1uEstDKoLx29un6haQgI8alZoVPv1aErueXElWZPaLW5N5zJ9n0SG2qf8s2gYq
Zf6cN1YWJsvyDcvul7fHvXNnrNWxFY2EVgJkn+txfaEtcx6L5kLVqvq9W2T2Gd+d+rgzynopXH87
4gjwM8jIrRi5LdQhc9VUppzoS7Zkg/nVrJWbRK3NRU9tsW77B1+Pc/llaq3U/iAd4IHhYI/JEAW8
NfMFD+M8/WgqmhjPQ2XOwYd6TMb+S2LKrPmgYqTIQjWrVKDOL8cX4IDd30GQ58lzY6ukOrsUab0H
S+Ihj32o0xLGJHzyY9ABwASuBwXqrIPENiJ9EqRFk9TjP9PJrtxQ95fkH2+c8Uoy2rHpvk1eq76Y
TlWOJ1Xa2teSUhVmsyLP/g26Nh0PbpybP4x2mNJD702u3Mkjb08cSwkGCQOjFUu57aJoyPPSGS6b
y1JCG/ekO0TSgdtQFHazc7hvN8f1UJsTl5aqHzI7ay6p5RVHjM6HYwe9991HjFEoaq9oLl7hbSWl
m2cEE4OOHDxOtAcjt6yoxR3mfxiFqjYvF5xmPC3d640ubZlmGL11XBKL8h5HK51blCUWN99ZtPUP
2m51rr31USEhJRu+Hmhmq8VOz1aPi86Ien8Wh26ecIO3tV4+4U6sjJ3TdW9HcAOvzF1KyzQJrkcU
fpmNA0nvxU4H/5fj5d2L1QyNHjq0InaW8bXfeTM90Ka47BAK3rA+vSAtLG3oO/QCOgf7PqcQ7ZfZ
b9PlRPrU/5BGLNvv/oLSFBUp16gPYrCX+cGJ/ez3LqtaPYSHrNcHv+7yAIKAq5AvVn36Rwn9Ioj8
jrc3gpxhWjRXA2eMikGV03fXHksvHMbB8U+pglcQyqFegq9c3MXyYCPXakaJTAYIxdTEltD2M8d+
GBK3l2HDJSoPODQrLUpaw1tCrP7M5lBjQJb4oU+FQj7p3qyKg1mnefHupx8CJaxDhJbAvNGGuP4+
LMLqWKT4PlnWHilSasciyIuQh25PBOHO5qPrvwJhSHZpxG9i9AYOjju0dnfpFzw+SjGiCi2skc6U
0h9UmbwfXI/iAtLyKG+tlr9bSTEvMVN6h3N3cfK6+EshLCbDNml7Gtdapu1hke/cR0xtVYZGiGnt
IF4vZIZykNtmjKbrSkQQx/LIS2Njp8xzG2cwJw9wLNjSFTuxqWIFFFr6glD6MtOs+combV4K2U0H
bqkinKxEfejToPzn7Rfyzhle82wPoMZrcWTzDluTKowsY1CnnM1w1EvJGfB/2dWkDv/DSGxD4hk2
CXIt14tYB90cN9LvLsmwAMdDx6JzPmUVBklHO+Np2dn8974ZAQbfCz10iuWbAIp6VZ7raPlclD7F
RwsTpE9GoPYMIu99MxpQq1P3yj/bdhqC3M5jp2r7S9DpyvnbgZo2haXIcAvNW78JLlh92/5RIwLb
A1HcRm4ADImf2P2QgcjCr9ezMBSOs5PXX0ZzrP8seJ/nJNTgGWqhljRGEaa1GBA2yvNChVbiaX2Y
FVbq7jw79zYQRAciAtpTqyjB9c/oTaNJR1H2F8do7FPb282XeLK7T47K+qe3d9C9T0qDhdSP+sbq
JnQ91JAhNo8NTH/pimCMHxInNd3THKNAcHx7oHu3GUaNKzJhpRVv+5i9NBAXdxy+KuTN56TUBnAh
3dg9B+aiXlzgljvgmzsDooNGe3Y9/WtD/3pmrqYU5BjRXXJvBORjZX8FaV2EflJkYJT3QGd3PhmX
NJVkmuzMb1tPduJkAnLBu9BoVvclLTp5zITwv0h73gsa73yy9T2g2beKboKQvJ5Ym2PCZU5cLyAH
ATYXehnO9Wi//3shjsjzA+qCIGvbf6vKzJjoK/L68Ip/o9ah6ABljfnRmWb3N2TZ9ujttz0Val//
f8Bt91mBiUCxye0uQ2OUxCLpl6YsvynA3CCqP4Dd+rcLnJ0O9L2lJJUhk6HrQBC+ec1lVrOEnsck
lWb00bKooIqQVjLeXwLhMlmBbiCCqIRsb07DirN6IP+59AG01LgdtDDujDqalm6vznvn+mQoMILw
s+BTbM2ltGzR+niu+otsLXrpvj4tlyAusqeqXYrnJTeHY6XHexCQe6OSeVKrAD4DNWyzKb3Y8eJ8
TsWlXrzkURbCOCX2NJykacuLPYru0Z2qvYjl/qB0cOj7oei5LfdMVZEEdhn3l5oOx1PfqTE0ZWyv
ynb9Iat5d8tmt3N0a3rNuqJrDqCGW5MqyeaRMBYrB2LWiMuouq4/xVrRPvks9Rf0xkHuuo2oEaAo
60OvWwWYat8tLhCS8GLLHPjmb1+rd+4dwBMGLA/4iStM8/oyyBO4IzzZ/JjaBajRzYcBkHGUYBm7
A6u9s9ho+iF2AUsNrvP2bYxHVfYTgneXSUzlz8zSkz+xYmyfYennnwNL6wlCmuTh7endOaD0zeiw
Is7M2dlK4tjdSKRhN8NFs1XxUdW19wyfvN4Z5TXPvk6EKCMgObtWbFDt3c7NDCaMOG1W0e3a/ljN
Rok4fu8i1oDzKF6sOaz1Uh3KIhueaVAuh2ool4NZ1vI0VBK1MERYq/d9WYjl+CesDea1lU05cxP+
C+VObj548qz7VFasuK2fchWkZ2dS72QfrkMBPCdbX52G+dtmqKzNAKj22XxGFlILzcBIQv5r9/Su
b/k6ysqWJwRgnZF1u96qJTbWljd381m3Sj1KHb0/EfosOxH/FsnAMKswHqwVLiKak9vSIhSFYuiz
TJ0tQRX4UgZt2j9M/eJxF9ImAOVuCNE8tnZtVUcXu9KfmSbcETOcUaJVQQvvl1vmqv5SW6lKq3DI
BvePAj6vdbTs2rvg2Go0xwKSRn8Uie6901pm/f3MAPYYfXAsS7YlFPqpvtEuznKuZ5fKP1yMhN8g
QWVVVrmz8V+td/6z8dfBONNA93iW2PlbJdyASqitD7l1bl0DvhgVsh754AUdEvYBfX4X3ThR5o85
RTMzLA3qwycswfQuMsy8kQdchJxfgsdo+G2qWjf7lOjFWBzsrk6RTdUS9RAsy+iFhaHJl8GcuoK0
q3R7M6yG1reOIhv64mU0lNYdbEcOxslKkSth7CVvdia7uSppc+no52BBtGp9gdrfNAfa2KXEjD3V
ZRx9pCSkHMLBm/8QypQ7sdOdkdauCnJ7VHBoeaz//j/V7WqAeu9XprhQOup4gfU/7a6nVZRoh7eP
lMcftPl8cOHXigM1N7iGm6fIhdGbt2Vhn60AcRf4PPlwUJqeRKUZO19GK6v+bpz+nS4v66ZB0nqF
UVtMj0zwenqTRCNFa03rTAZmuKENOvJBwfqrQlvsknI2L8DrYHQIINrD5KBIui7Bf9bSsYQIilzZ
ZyTDLG7lVB0gUvc7jaNNssAoq8cGLwDnjkxoOyX4+mbnZZ59XpDGfLLHNPlmlbb/wckM9Yj977TD
P7s3HoDOlczHEWczXs8qK4MZlQ9EE7IsdkNgS82z4Wb5kyUT8AZ1vyfYtwmuX+fn03DBQYSaFYS+
6/HiIRANOlHOmV+U/oHS23RqaVc9NRAVwwZ1no/059VJoFy/84xtw6X/Gxp7llfaEdDLzQcUjelD
csVDsNOyPuRYpg9DPP8jUOp6mrK0uvSGkx1aUrKHIg5qXC4D/B4W1v3ts3JzKFepsLXfHZB84j6/
2bVDDQ27p4YIXbp0TxQe5iiGd3LQ2mavRbwpI7xOeVV6Q/RpFevaJtWjCPRGdYlz7onYwqps9ENW
NfWhmhr90ezlWUoGXoYK97+0SXaqNHe+Ne1PODtgZWAAbO01K3gvpTOY+FA2yo26zBwfOEIsrJMP
CAG16REeO7JLhVx27r0tOnud+NXQm20m2164Wpe6577rpuNgLEiOFLrzyTZb76RA2Ecxn/15nGoZ
iU4mD3byTqDV60/gjl81t+A93xBxbdi+Revn7jnLK/fUGYaMUtHtan2uj8X1zUvzC7I6rwliCXT7
NgeKgL5B41Q/d4Y7e6exjykyDB02iMcxS/Um9BD4bENTZMYnW3TjfBgHOmdRH3jVECkXo7OdXPb2
s0OgoieCgjjZrLlltJYm0p9DaelnkbZnxdM6P1vC+0D8jG+353zM0cvYibVu72YKEezzdZ0BXmyf
HzDWC+KcNotQOeVR01MjxMhw3rlBbk8TVyQB6gq3pEexrUurouxo7cXWeZH/j7Pzao4bSdP1X5no
e+zCmxM7e4GyJKvoRZkbhKSm4E3CZuLXnwfa2bPNKgbr9E7EdLdEkwWk+8xrnGk1NMN41YHlXVdF
FG9rANHo3M/Nd3SqKMgn4yWFuncecrlfFzyTRVh5mk8LNVO6Skv7pjZqB82jID14ABoubJ13R6ER
zrlDCu2f4gMrwynbQpvsG+Ju/Zq3nj9nce5dcET6jes5WbY06IiAuOcoUZ9WFhvchJHUa7wbvQ6K
8UakuREjgSaAteHJ2HTVrak1nXNEuLGPjypzAxnaSRW/+rOXRfdd0ww6J1dm55DzvA6Ng2SFBlf9
WikcxfYaNELdCcs28p4TMMBqhRBw+iXVfTTvhOMIMKRaXurevTCKbgpTReFphVJG9lO3ktG8sr2h
R7BAq135N4VkORg49zmgeH+/04OTs8lJgNfJOLNvpPCrW4G+OVxqL//68S1zHpFxg9GxoZGC4gcb
8e25QCnVbpAdsG+qOJJPZT73T7HfQ5cfhbWh8TxuW60c1x8P+s7Wx/NhwZeSWXG8nwxqm7HXmTPe
uY3RN3vTLTXMDC1rT1xh4yMXpJs28LNV0ov8kgTEO+uWzigXKh0xapKnt7tZ1CmmPDj+YU02rlEO
c9b5UF4SjH1/FO4zBJwp7p8eNHrPOgWL7t3IURUbOlP2Nf5rl0rUvzlrJ7uDYhKxLWX3hWl2kiGk
RoslQgIDLENiEFcYDTzmZODOJNtuK9ws/zrnunUvJz19Cpja79x1yXpsu/E7Etrq/uNZfWcpLaky
tXmK89SVT/NlUWD91mkYVwJZvaYrcuxyvIR8SKTJEMnbQLOy7cdDnsdI1LMWViesCyhNp4FLHMeN
A0UbHbRKi479ENibdLK7fWVL/cKpfj6lzCbpEbNJRRTFpbcbJR2cWBALajcFiAc3VIPXmOvSczPz
Qmh//kxMpwseBmoTF+RZuc6PJM2xTrvRWim/luT6eeiJ1vwUTcElXdHzjbgsHS6KpXNFIelkI9Kj
06tg9hkryipvpRejXYVl7tdiDRAq6ULdbtNuhWiPshDUz8y/aT7FIeeAfSMR5N+g90+DgKCe5y42
qviA3bQfNlTU11KKL393lTAIWq0k0XTLKIS+nbokLfveRmLy4HWNG5a21z9DB51X1ZC4F5o4700e
4Ivf4EQO71NaimEwZzXeBYe6Ls19i9XDVvSlc10nsXFhu707FG6+RE8YOZAGvn0qCwIjKVEP3X2o
HtrUbvaUkj/NXiEuFFLPVz5yNSCjF9cQgEmnV0QT9FkSd0F86DtdO/b6WH43ErtafzxJ56cHdx3w
M7SOfov0nEzSEKUyR0+0PHilv9jMDtWXtu/EjyZwulvZxf29QCHwwnSdP9pyy3JcLZJUKIydtNtL
hUtY7qbAFX2wTDCG+E9Ydt6Pj5/tnWGgXLK9iPB5yNMOmITnwM3dN5jOdfQ1Cju9HbiSd39/FNCC
3AfsI+L85Q3/pfKQEOJkkQAdExVDv2qAYq6K0rhEojhbdgTPBEXg2Bc1dGCbb0dBQ3Yh9GjdwczH
aFW43J2xUeQIc/xd5PJvEwjQ0Uvxa+Hunx4O4ODaJgeQd9OPff9kzU7zbWysvwns+D0K4bpNrM4K
OKNRk/uOiowfFbY4nZ6qGWXYOXX7C5Hs2RIAPAIyCx8NFK4IC5bX+pfJ6QhoOIfQaumlUa/HJonX
wXxRAel8ckikqTvxP3pb4FXfjlIhiBIoAdUK2SjL2KSzm++CMrCmtdngFvLxentvMDpn9HIQAlwg
zG8Hc208FTorCm7SaU7cq8o3JZXUqlRRaMLMvXCIn1WgFqfN5ZagKMR9cXr/Ntrc1Aoww41jCzd0
iy4PayfZaLL8kqjqkrDie6NhuEcGxZ6l23qyl+SoIbkdz9ENSBbzm2wkZp55o131ZHZx6MTO32xf
swoXbj21beoftDROEx19GPRAA8J5sEA0rUXR9pvBqVSHHnPfVDviyb8px7eMuPh3AdSChUA1/aQi
kBax00/4bOO3OTqvqH5o9y114KePF8n5ul/2FLxlzlnIUL+rbX9Z9wVsW4NWlDig6GQ+B00kPkMv
Evv/zSiEZpwUC53i5FkqSEhoXgExCGDbb3ClpkAnpkuaaWdXFPVhJmepnyyCm6cVOezB8EJw++EQ
VLN3l+up2Iz4GFxbGUZPuTupTdEYfxNgyTSRBdIcJ3pBUQLmw9tdVtito6ETPRwQqyu3Rp1na70d
EIyGObD++C0u0d6bdOJkqJOjfXBoebX0hA9m6c9PlpvZa5Us6G/DStdpIfP7QCXFVa7l0+bjkc8z
GTbZ0tMhJSQ3owb59imR+nPQ7jaHgxy75CpPQNfZblGvBz/H3SdC+3vs5rDuIm8nOm1E8Bw+UAff
F8xkWPhdeeEDnZ9tBIx0s+g2GdAZTmUyeQnN3MphOhg+bipgN7U7L/WrjUTC+kK8/86qAucHBHnp
5y6d8bePjoiqsHo7kYexy4odXEk3LPpxCg3ZFvhc1WozisS6sGHeHRT39oWpjoH7KbWA3sJUaIju
HDDHrK5jYGLbvLHHA4V+ce8hXf4j87NLfZizwpgJ7AE5ZO4M6n5nQCASmbhs63w8uIleZneZqJwQ
0bLXaDH5mtE8XxXoeYcDgCFjNzreRZHXd2aV4HJxbkBma6mrv33VTp2OXdPHE7pz0bCVnkrXYozJ
coZYXl1Y0cu+PNlMFDUXNSpvoSSfkojGgNqCVNaE8VTcVWEVt54TxkNaPBj5om5jZTL6XvGUczgY
ZqKti95Gzn8eBRWmqM1i58Lufu/hl44CcwDXiHbf24dvBprcSI7gwldi/+c5Y7DqJ20X6GW7u/Ds
S9h8+uwsZQQ9iar598ludhcjE3dI5SESjXTokDQPWfHVLHwHsm2TyS8eLxy+RIrZcDhiXBI62Hld
aFkZ7z2whQ4i4Qn2I4hiv31gHY5tXY5sLHPswNDlQTBsGjcJjo5ZOoc0Nr41lonSVFrL9EuWi6tE
95/d2E7yMPe7bWCW9qqJUTnYpQJdwwvR0zubAcYL04C4F3vhNCkdFHx8J9clF+NgOtcOZWJnJaiH
e2HhqNkMU6d9NkVkJmsbmaI0pD4fqwutl/c+BHcmAc4iQEDd5u0rSjHiC0atlwduoVauXR85x9IV
0ZWR0Yrxg3xYiVj/1Xpt8W3yezRTP14p52EW0bBNI5MTn5PoNGVBYLkVesExlA4NXcxC3poYca5K
otW9aMSFp33nfmMdsBZI9misnZrRlw1mD16WqUNbJt2VLqKG3EVAzQhtFd/6etmECMN3h4bY71La
dCpAttzjqDzAWcQEkaLnKVwwSrMkapNKHaiLltsOvQK6Kj42LpnW3GsRAphW72ChIYQtfAQS2vop
0DucQLJg6Mx1jYPhwZqnbhcXw7QxW/d7Vc/1yqqaSxHHsi9Odu9/YXmIdH4z5d8uCl+bOhPHD1B4
zM12QFIj7DPbvnBIvLP0FslhZp/9SWP+JK6xmtFo6iRVB4zuklvNNAFqVLGBtcBsb4YpV+isOeJx
HPL2R+Glw+ePV95vW/Ozp0Raz8FRB0rTafhbesijN9w5gEcGuZsnP96YeqIhHIEmb1tHw5MVB/lz
zJG68h2geX6sNWFSpPY2lZq39pRnhSp2jFWWd3LjU1S9sDneuaMhiwMkMFFrRE3x5MDuUuTysf1R
B/w/55tqUvOTDNDoCROrbWlFmlH3pSiMC4nqKbbs90LlTFp0lYDYUIZ8O/2t6Kt+HJU6TFrQrJyh
zcMxmeQdn/ORtYv5Y1NXG6+OgrXtLX7XjT4+i8aR1yN1RhDn3iXti3f2LTxB7NzB0+kg+k7i0m7K
NRWlyXygWUFLWJ9GMsBAG5Bu6DOZ70TrdVuroEEy+Vr+6eOF8t4sUFChr+OySM4ob5RIh9ZEl+XQ
6cb4qixEqT2LeL8DiBs2RZAciyIP/jeTQC0MVQwEq6EUnOwOdNYKCx8wdfC9QT8o32CrD53Q9V1e
mToKyg63R2gmqY4TXCGTTxoczuoqR0HPQfQ/b7uQpMt/qTGP//LxC3nnzCZyQkSDDwcqzjyZDTTz
Ig+BCnUAy4poR5ZBWQ+NxKPPMbfxUVqy7y7cle+dSHQWCNnARFg0sd8uSZxd9UpzMBSaO7w0NFm4
j/MwlxfqnOfID45o4P7L4by0p06D/j7l2apIqENtUoFfR74fbAwVE4trU91lV4EnzIdKNPYvF8zA
Lw2hs3jbQjUC/zGYxiVHlHd3ImBZl5sKYi6qNm8fWzo2+shaOx9aK3PlJm101w6bCU3VVYfq0lbP
mWEfB8ifgV1mPRIPpv5t8mR5dIc2RhIQa5MfU+q16tKbeie0Io6HCEV+xD9P60x9MFlalPTzIZos
+6VGX0IHVuXMm7GyiSMcQ5WHYAjQKUH/6UduN7sZFa6rNIgpeQ1wFz/PSAmEqIB5YYegwIWU6nff
4u3hDoEKTRlMXlBpJ755++ZaXRaBUZX6waTOOlwPQaQ9jdT/4r0tbGo59Ojz24pz1AhTLUifHFlV
f9aF5hyFi5Fs26vpGR/mQG4WijLf3/UQ51vDvvE0FEaByAzRcCE6OV/kbz/z8vW/VEpQ+Xfdtk74
zArFl64IrBUiiMHVx7v3fOYYxSPcou/6Tv9TdfGCI430gwXOIjvkXI/Txq8aq7jT58bKVh8Pd57Y
c7kjBLAgdYEzogH19qlg6AVZ7LGGtdkDS2n1rdVwbaZ4zsx+vu379jj23XSveaomGKKiuODQtemp
QFemxkFMoiH+8WdahnyzOIihyUmosUHj41Q5WRzSLuYsMq35ABhkqsOxqorNBBIGWzOKCjeaV4/e
qrWqXF8DE0mHZ8NOmu8ff4bz5GT5ELSfuVAWqNlp8bSVLic2mgyHukGPNJwyPLvC2Cq3eeJISpu2
Nh40xyzI0Xy5yhGzukLYyt94CSXQrNeoj2iq+CRV2qwTiUL6x5/vbDHy8fDMgWiLzqFPl+5k2jL0
PaOx1w8F+7YMrSQrnBCxF0uuPx7o7G5fBvotSgb9kIr1yfrwdS2fUwR1D/VUFAQa5c9Yys9aq70K
p14DbN66erX9eMxz2BdNLIalrgZ8kHj85ApzowI7abjQB2UAU1/1gzZ8cuo2AikyRgKDTjm0d8S8
WgnoLbOycC4ttwwV3Ev9wvOfXzp8Fpv3zFFKxxesx9s3raykokmj9ENr94G40xICqGuDW/RWZFUc
bEvyvmw9uLaMNmDIGgfVf/A9hIIDuEN0ge3PH7+dd6aeiJhchYbf0uc5if/iejAbmCLGobN6cRMF
+vCQOSq4lJ0vu+xkF1J4Iv5mdbHUTlUgjaEbZE0celDT5P7p9hXw+qTSxmZd5bFTrrREifRax9vA
WAuy8mg144zxLekDFYRyUDQ4wqwyG0w7OqhKl9gMv7k4bz4fZVfqN5AryYJYJCfzQg1MIwoY82NW
GoWzaSZDafcmWluRja3jhA+5YY5S3Vf8HaKCQYYh2zbyCEVvarDF+Ub3NCU2BdB+SPh5rrd7keD5
+HkQsZLrsimL6SW1Mnvams6kaU9F5I/i1Vf13B2DKPWcPszMVNQ/hZXRKgqRpXGcbh3jRVTO0Ogm
q1rHVYfTvavmXP5wwVfEtwKvi+FQ9XmpXTg2z49ybnxKR4TCXKvIoJwsjLRxpSlknB79XJlACJH8
+dPOXeurnLMJfOZoCgNEtROAeLa1zPqiMgXDvbXirFybvZGUT1BjhHXhqFom4u1ELSU20JNL04vl
dHJUwaiMsjYt8BLzkumuc/r+G10G9rLhalNwl3hSt7CvwY5w//FGOTu6qG8hzkLCBLQSpMbJCtEV
taW4MpPjkMBj3oupif1dgQwblmK2KEAyBv0RClUscJBHS/XCfJztUwqpgLH5Pz0JSJwn11gx1QRO
rpscRRFMIsRodHw2vfoSN+D89bL6CYe5xBf99FOkuVdzzUhHr44VIuX+yhqCqX3Qc6Rbfyo/qX5F
ZCrfcZvCjuHj13sWqXBF0wqA3cPpAIpwef6/xEOLsI9Zp0isNDL1r1ot0HY1dsM726m1C0HR+atc
ogEq/RBHwYWdqhYF41T6NFnqoxKu2ps4oO4S9MHXHz/Q+SjOonW/DEPBi07w2wfSksKsxdDVR70t
HPhE0lvXVttciH3P0jNYjcszIJPBtjirM/XjHAW52dfHwQ7qHSqKw27yK/vZG8dgYxoaYffHj3UW
Ti00Sgo5BuhtEL2nGCIz8OuhsAZxJNY38RQlS8XAzAJTuVVO6kZ3BKJp/RhDO5QbNIy86VsXtEl7
iUh1vl6AqUCJJU+Cig729u3rHefAEkjsNUcqu/VeF6aKtjCqGyMcPOMiTeCd17x0ThZZDeiFGIG9
Hc0xq4kybSKOGktqU7Vlu698FezH2DKz0ABpalxYPu8838JtpmJG8RIYzsnyyfLaVkBdxTGWmYtn
TgYwPsi87ovjafLXx3P6zlIlHlngX6BiAEqejDX4Uk+VroujkVqiX9lWjOmnbg5U6j8e6L3XSGcY
WPrSZT+rrmQGBolgjwROqam+srAhO1CaErfm0NMZyCepLgz47ltESvW/9CAoQL6dN70bfT9VkzjW
Ewk72GL9Gu3K+dr1CTU/frZ3hwJ5Zi8HI0H0yf3g4Vs/zI4QxykK3HI1K91q1q0TxMFV0nvTl49H
o2jOR39zEYJPJIz0F0jfwqQ+2QAQCYupwhbpiCAyrsfBSlhGfYcObnnA2L5eWwg9f/Zd7aDp0/cM
Ev2mnINqqwRlfUWUufLnfLyVA0CHEHfS8Yc9C/d1UtVKydxbJXFhXCVQtsLKElO3whCDxMBMc0zS
aiO0hiLZibJAE7SvgvRzYqiD6C3vNhhcgyRf08K6Wnx686A4UtKWN7Kz/bs2TdoN0e6IS9J4GJue
rq4WFeqo8kFs9MT10bfyUPybVfI5VYao6Zx1wyaOE2xyhmHNrxq35qB9Lbvs1o0quW90JNqmNBqK
MBVemYRe3LVHgORGvM4sv3ysLKe9QfQkv8llpO8qp1WcFHoUIpl5V0V+seFTyaOPKfW2GXLVDMkV
zUsZf86o4j8hAyh/GKKM8nWjgvzQLUo+qyaZOvfWg5afPnoRyJvrxp15WQGq2cEnB8+YbA0ekOlZ
unPPUzUaY1jUhdnsA+XVP1o5JUnY6g3+WTUml/lWlS4l6jApzYIZmSsiO963XYkjNG9jDq7TWPMq
bImE99O3pyzd+3Jc1BX6cpza5NhzNatnV4fqvsdsxY4+Q/JLO3c1ZChLOCt9MPpp73h582uUDlBd
P5GJvUXFTNa73lgUzfQ0T9LtDLqf2A0uEhkxW6vdRBrOAWtLdVO6RWtMzBuYsvJGgyL03RzaBrPO
mnBvnFs33ibGZMpV7/VoJE+9kuZaz3S/XjktMN0wQLMZTxV96nR0k8dC7PuiS6obGeDttHf61JRr
MoSyep5gC/Y7+scj2oVRQSUctQqXAAHXC/0AgssxdkWVlXiBNVljQrPwtbj73BdZqz1bUT796u3W
cj5VHEddubLpuOUro9a7YJsEuTfugNwTWY9mAbFUWX4nKLZxx25xLhirjTHlNUJk0+B/Ne0SDQaQ
SkMeto3b4DZEBSzfjI4IHptK6PkqbVVUYr8WpXVoB/FU7Jopb4ZPNkTs+WuadCp9FMVQfxsxE1J7
IVKVraum69zQq52mfIg6r4SWk2YeBBU3aSmm2SojAXDQconbMMuHzFxhFW4mZIRdUXyzmqQSIb2B
0RrCcaKjgKR5NjwhoOTb10MeFy+TLGLgvBC8uvsG1J5VAKQwzJ5hFuUsqysVlFhU56LruMNU7Oh0
jecuOyjy++vewSX1ONs1FdGu9/AkSlN3mrZoDqviNsqiZPik+bX+izC9TdaJQ9bGBsKfbuMbQuWY
Xehj+yAt1fZPXdA3/aKuWejTEQseYYV4D9ljWJLNzNdenenNaq4dCt+u8BclLezSgy4KUfQZ8yt/
liwkH6Ubt6GiOFuUn/vS1W5y1L/8h3qSVqIgMMSFtyYgG+s/bWArwack65tkLWa3cVdaryudUvow
oMknvQkGMxbUO5U7/vRnZJR1catlDIpDiBmL7TRhT2/akc8FD082o0WcJVn2EgOMLrd2Zo9jiO09
7kIRkgqfExWLNnS8NBnusB9WVairfBpuEIir8p1GrK2tyRAcBWd6sL0HVyGctkLd0fZC3ettsVHM
Wx8Gc9tm13bulcO6MMumXm6tnMDbKep4U7j2OO+U6IvyEKFAFoRRZpniamgdczqq1ETBYXBK3JwM
1KugulRZG8GgXCoZ6dzo5r3jsihWaVTGuD7bOK7tdF015RUVd5zIhpnSQ+jCo35BE5CKg6sl0Lq1
QreHe8yPLB1++mQGq6ALuvKA4IGlPda6mbYPfJBO+zKNsNePnhHJZFOxwN291xTWvKaW0ptrptq3
wrnN589OjPBezfQmdsJpQel75XW2clYesucTeyCKTGeFlXHnrMvSQL+aRT8NG2/KlL9rlOyLtaaL
Jr2PXEOrOESzQYU+aPZpJ2zoZmFLEtqHVd/N4l4ZNuwoQyL7F1ai46zr+GX1Xi2ig1eVkTnlDXMn
i/3cllSAp6ApX2JJKMumEizWvGnblyHLgnJd65VwQpD03TeBWNCX2PcifeP1qCGhjAjx/qahIYND
YWxy5qcSoB/yck1S7hIFDSMkB+qgnNcVHCWtGF11hXxcMrK56xqThrpO9bAHhflVF63drYQDXXKv
d1La64ljUn+so4Z+RS5rlYRpsXgl+xVymKEs02LeSOW2zkPu9yq76vKhh6k0jJol6a0qDeU6O8mG
ZOX2Y5D/yOzB7o6NFuDJxaEViRB1Pb/fOlZtHeoWasQcZqpSTejLakB0VUaztu2a0p5/GJmfN1tX
Rt7XsXbqbo2HGMVeUxeDDEVvRxXSVPjI7tCJSMzQEHoFVUXhbRt2prQf52quyq3DJ3yaYfd3X5vZ
QMwAchUklhVHR1Fvdfg7n1N9LmtOoHmu7uMelw+qdJB41nQpu3gHOiwHuDGlqtlkvIVlB+WxCjXZ
tMEK0yTa/Grs5dcWpIzc1h4iJ6uxNmYsMqspMJ8gKgzlw4iqV9OCMS3TfFXV6aCtY9jR/gGCuvVl
nhwb1XrhqdsSqU8AmoVljS94m8juup/HfPjSuyqxwzketO4KSJRXhakhQXe0vpN0G1C8ebFDFilL
13Mj4HjQfhzmq6jo5vSLqnSv3Xa0VtMVKlTDfJzscZi2ut+1/nqy40DdOlYTfPLsrGr3UWOY3ZOk
gumuzMaJ2n3rLabOTR0h4wKU1R8fMF3Jim2u+bN2w2UivqAGjQ19UOcpvqEUSX5SRsqSdcfLpp3t
oKW4z+NZ1Ldm5lXeV9I/QgSr96xp446NNhwxvDOrXezjR7eaO3wPNtKpi5wjyarjIyiGEj8Jdqe3
hwepF6taxra5RZGNUJBuxzhvZiKVpbtMT2vll42ThJ207HlnN2Zc3JlWj3LlWMVjdxV0rTKugznx
sGmqDJDniqVPV0GJvNsmulO5a93Im3FX9DPhi8jM+EX6LItrVj+QOj2hsrbBTa1QN7jqje1WGlBB
wyGvk/wxsqz02Jee0azcaMw4NiJLFTh6GkPNy5lEBA166btx61nJ2izriKf1vep+StF43ab2bJY7
2yAI28ZDUA/XjSC63RRxIrQnfM0sf213XaLlIWIUI4Ee1ixBNK8mMynU9zjosiAN+0LDk0kb81qs
skKgowEHvBZbrW1oqbY+7qkrrxfxtJZGpGkv9hzFP+KsN80nLRHtZyMy0PJf646S3d6FtoHLd5LW
6jqdUuNLq9ngvqKBal0YdG4ktwThjboLShuDmLaq2sferIPgKsb8rgoJ8LpmAzzfrbaIoyYox1lO
EXBxNcOLQ93v2sgiN7uCmt/D1+ON5DtZsPIREJzaaV1UTvnTmPTKWcusl/a+Hmbtk04A5oUsXUeu
h9nwq5V0M0s7alIv060l6v66trIi2ha6ZimMIBKngmuvVT0OLy3HQDHb2CzFji7LTcJxHFwjj9Jw
2kflUF25rPs+nI1WInlj5eW9ZirXJwAj/D1OliGsdUG2p0I3n2KHf9bSBVna02JRXRJ41zGVejvU
tMJ8wgvAyvZ2k1deqClOn5tmVm4Q2g0KjWwTAuEdMzVEa8o6o3FTl5Gtbvq5wxpK+hbqEpEjJOvM
m1OWDNqHnESdFOW1a3pNfUXA0derDOtlnC+ifnrNZ9ObdsZsJ/E2oqk+h67s3XabizK1NhP6v8kD
eyEbd2JIaADlOBz5JGPlXB8qI5bFrlxUbEIsKlGaWqFHOj5YqZFnPyKUpoa10WlZIldlI8R9Hefi
m0oyG41AN40awUFg9f5NDSw2Dimialj9kktm0RY+3ZIc1t2sJ9zjakxvcz0YaD9P9EavlUnStaMW
EkR3AQGVtQ2kHsTrvErmToZAx6L2KFOrJvYCR5JtdAXxet/XuAmC4kCU0Fo7Zjonx7HuhFhnZe/N
KzcDNbnir8vudrFMs3aEcBCAiRn99BqSAXasrtnTuc282X6yczFVRzebhNyYGSHKF8juwlb0BjQ3
eM3opPVHK00cyMDTUKQAqvQyhgMOzlKTbQiCohnoPpZB54cIW4z5T5CBs3j4naP/+0/5f+LX+v6/
kvHuP/+DP/+sG9XiZNWf/PE/j+nPtu7qX/1/LD/2/77t7Q/9513zWj317etrf/zenH7nmx/k9/9r
/PX3/vubP2wqrkf1MLy26vG1G4r+9yB80uU7/3+/+I/X37/lWTWv//zjZz1U/fLb4rSu/vjXl67+
/OcfSF1RJKY0+O9/HeNf33D7veRn77oe34l/PCVpXvffq3/8+//851VXfK/+fPf3vX7v+n/+AaHp
3+gf46QCfA7o3lL8ml7/+yuLBCxqwNAHUbGhSl/VbZ/88w/b+jcQGpSEKUqCw+Wk+uMfXT3860uL
1AUceRvvOH7a++O/P/ebWfyfWf1HNZT3NaJ33T//AOn0pvQCHxQINZX4pWGEIfgZjtE1I2LxKp0/
acL4bCvzGqTfQ9YaP6EM4D/kWDeGH2/5PTdmHnk09+tXG0n1yK9fBss5GqWWrrLOPIzakZ3wGM3j
Nu6b1VRNOzrQL/lvYYxG0gyNsr0zZnIz1kOwQiPlagjUk2rzh2CqXsiTrjyhvi1CLZUfPZMKLXhO
TRECWWtoi10Y1PXrmMeYsSPEEzp98Iw63FOpiU3qalQv/S6sBbCIvnZ/GZN/N/TWQZreFd2n59rT
nhHTu+OoDSs/3Yuh2A++tm9l+bUssx9VHVQradURZriQ4su8fm1NrQ6bAWXefrIHEtU2C50UEIge
mdfTWPREXupbXaX8jMy/ahZN4JYUfh2r9EdsyCeaEyJsDaSYnQ57HAwg6JLXL/6kJ/xeH60Ka905
+JxR837UOm2fGYiUlN5LZ2BtnATC3mAks7XtaB80/Kqu7axwsqcnZDVnbGfN60BFv8ypfiwM3oo2
4gMJUDhYwdwuN6U5oIdU61vUyPjMbZ+FUJzFSvTauBuz8sEkyg8FN5JU4oWfLUNIgHvlevza2trC
TOB5e/7at71bTFXLDTxHAIUZOkulL14zHHeBsoliReu7CD0bSQq5pPRFy0zMnXjJ4vnzZEUbpWt3
bqHfFBlJUjWLR23Sfzo1/U9f2oJmpOGEVdc+GoP7zPF8qznP9qReu8a/T+P0a2VgVNB11WssBFwm
H1gpmWfkl6+A/YkZfATc3eXyLBZld7MAGtsQlOxlpj4HmXVQmfzmDDFbxLstPC3gDtd+DUm3K+r5
KaYnE3aqa9ZFp6Ub7oK9rWHLgRmDv3YIlZxMPApD2xuj/pkSz0tuOFdgj18KvX+I5uGozOrRqCn1
4Wz4Es3qyQwKlG60+SktXOzCams9pz0idyqLwtkijneTcVyPJkbwKICFZhTt9ZxxEhsoczKHUYc/
ssja19xghlvzRkvyhzGINr6yV56V7CNmfhDt6+jn+9w3NrA+KXYvUxD5D9Ieq9Af243X4TLijw5E
k343emLn0hdP+oncbIjurCzoVuyxr1rW7/h4oXTUL8KR3Whqez0r9npjrtIu+xo14LIGoqnJPAwT
DAAli9U0FVaoDcGzmOyfQWP87AOYJn35+6NNjv9c6dqvPLGvvcK7ajRejj0ZBztIfijdeQZ2f6PG
Ml5j+Hdd6Pk+sJrHLpdP2LDsnazcK59VodnJj0RrHnVTfqsn/xc0+btJWNeU428yNX/Lavcqd9S3
qSpfZWPeTI64JEl/0jb+19mIWSFod24IQC+cnX/p4yFxljrxJOdPlQ+iBkbAl8wompVfZTTB458T
djuZB+cywoOp775kqE3U0yUtvxMs3f9l7lu65MSVbn8RZ4EAAVMySarKdtlll58Tlu1uCxACISFe
v/7udPfX7ZKdztUa3an7HJVSKKRQxH78NQvQ6iAWiDb5mXD+dBYiGxeIXyofsxCyCFnlQVQ3vhln
r2Ckew7n8DetFJ9EgMf6Vt0NKnwgrPk29X8zi/6+g5/cHv9c7m45wMVM4f/D+x/dot/d/bf9Hw0Q
Un+lEud84fv//q+7PUv+h64FgHpoYqNt+R3m+NfdTtP/Qf/gjEIGMxvKbecm2993exj/D4ypszQK
sENn8jv+0993O/0fNHfwjyBuAl2FxIT8l7v9aSfMI3jWRmfSu9VM0RWEynmT0Zsab+T4pZ7/E9rv
/8ZFt/LpPsxIM1PdrUkxxXVXw69z297XhK5X4DW/njZ6r0+HbxOP42HcJ0WtsNtfL3T32SODOcK3
Hz7f35v4x5Tnaa/p3+lbwZyJnaeGV7QAOFjvDxIZsw88ehsHOXr5guQR+oXXfB8u/ZjzJH44OTT1
kdGznharBjo4B1gJde8BD7pPv/8xTyEO//4YqxeYgN8g22yjhQlk9CII4LnyBgUZnwJwPfVr6SU7
hRHeNsrXv/+Dl37Q+d9/+EEy9eWcnP/g3GXJClEIoEgPZwWwa+pMT3vy//4iCxOSNvuC5lcYFwvX
yXKHknJFDpJrUsNhsW7Ji8Bwww+jHiF7nPtdFIwnv69ndfP7H2gh7P6dgHXMygTG2rHe4sIwNiN1
ImkJGdVvkqNlyHOULmaRmy3xAPdjAS8MGeBKDa36FM6Wv5/CpTXGwfDjGndsE3MXL1gC1KsPoRq+
JfHSXPl9lwa3TgWw6umSblNcgB+TfPBhnppXs2mvoP8vjG4zQbu0bagOVVzwsGn+hPEj3vVeAw6W
08rYxI7BW2I51nFcdKiuvwuWEaaT1Z64nTy2sJLqllZKMsag7UDJvvDhWKWOaI0NieP0rdOArCxI
YTuE02BAO/uwUbpGSL0RSke39bGOA0i4ej1qXl7ZD1tCX8HAoZ7eQTrGu3J2Xvq853//Ifp16ht/
WeO03IdAFBuDJ0++NlxfE7R4ijv4J/ZshQRUcqPOAPVSDijyitOi4BlVdMsWgOXa1NF/M7/9989Y
IR5GQ5Uu0kvKaTJkuunp0PvF3gcd7LTgD7W6hZrNDxuHeYS/u0Bnh/D9kautfglmUfb4+299aa2s
QIbRWYraZJyVqPI1RadVEj5n0TaM79H8+4+iY/8sVWJd9nXKJE8TmZaqi7ZbT+z+y4xBDiH//Y+4
sKFsDb6hAkYHi0NLA2LKmvvtGn2k+yALt+Gtu97MyQCAGaXl3OELTB0TRWS85BrN5dLsrXg2Tdhv
eM8B0Kdnjm+wpauXa3/Ds9xt/lY888xDO37F6meBGPtbGcT9goJfsi+v3P6AFdAJ2UIdeCstM103
75JU61drw8ZrkKXzQvyL6/l391iXuQAsMW4NS0rR6bF6nQgxmnfhuGf+3eShWP2w4V1Mb91+ixXV
yaZAWoXgdinDaGpupj1cweXjoIq7xbOtY7E2wFZORKFmrpmMbrUgc5q3BvpiV/5AemG5rJDeWMt8
sWA/jeCbq2PLUKB/Jbx9pncMFRheoK6y9R86kYafTM+W/srKXcp5bAoDuARVMuwLzt0u7eRdDdBH
gsyeo41SpBOYHeeec4v2YlNTCYLHurPkSKMlHMBJmq569F2IJ3pelx+ul62iHnA6XlWKxDPHsFmS
Mk1QYvj9/rD4Cv/sRmqdBtCTX2FzNmZl6O9qKPYA9JAirva9u5FQgNleMi2GbxJNJnET7eg/36+Q
Y+tfQGE5bT+kHMpsV6Zy6YdaBwcKB7EcliYqZVLp8ED37E8J3+vRLc+wfac7BcFMNDaSEuKKS8mm
IOpQckzZH79fyEuzP//7D5/JBDAvRsc4Kplc049Amsh7yKpd0y+5NLp1Zowh61sPYHeUjfGSAYIg
BaLJAIyk3aKMWueEbkaAYVaVlqDIVeQ2jVBT+bLKABFXk7OOcA8qv8gJADbsqxS7Jo6fxcrrw6Xv
sIkULeH9jPqzHIkGIwfMQ8frwoZP7jDsAAlMJYUZ46Cg24zaGh2uKeBf+DCxlQpQ8Gj6FmbqpUZf
rtyhQ5BTJdsrZ9Cl0a3YpwGY6yuuhhKMEXEAzKWF6MZA3BKB2Ap9vHqGNGiGvSR4N6KTHrzvWXQt
a700dSuaAyqBAoQia8mSbXphgHxALjDCo8Vt39gSocC2TDJUG/zJK5HdgrLDjxVEQ0qnaI7Pv+qH
aIaKQSwnjtGnikSHJQRsRougcZy7Fc1pT/YUVWfMfSL1gYdmRss6uWYid2nlrVAGDkNBbFvv5RgA
AqKznkH9ONpPv1+ZCxl2bMVrX8X1vgfeUi5e/CeenXyGYzuHlBn86q75z136BdaVH87J3Le8WsoQ
gfs6m4a2AKyLuz3HbbmQCaTYCBahC2gnMb1FB8gcAX1yPG4iK2SDSYDwtbemZLqLnjWdSEB06Ryn
bkUsLuqK8yCcynGAp/gBWEANt8oVuIXff9wLC28rM8I9TnNvR5lH9s16xyc2PTdVdc3t5dLoVuKO
+igwXAaEdmXYot+Ei592L2OgeK5RjC79gfO//xC1cLucRzaTFSmh2Q9cxh+3bLvGMr00uBW0cevx
KE2ruYAeMmDx2pB8REfRLfmx6VihbKH70aYzVt77qAjyuz5bq6PbZ7VilstdeWdvob+mHpGR5PGM
3q3b6Ha0xmll0jqYi2xB0ZicR9fOC2MTzbk/S2DnMPoKdPsBunEGHrdA6jrN/bsz8Q87pgYbEqBW
H6NH5M+xiboTa5hjZctWQeKr6NKGYfBsN6Lskkzh5UWvKZJd2I827WwFBwN8Cj4X6EMDmRTMgF7K
anK7omxdU3hGkH4IfVPAZgrecXXzp4GVueOqW3GqdwWtmRoYX4E+KACS8Udv1sRxcCtOQYtQ4VZ7
U5EAiHrUa/NZm/2/KZf881qyJWtGna1wozKmgCNBDfh0A8toRf4bBfTf0a04TcLWY9CtwNQzE7zQ
aI+8qoB0d2tRhVacrgZKMhFGLoGjAzJw78E/PXqTl2q3PWO7WIJEnAkj2VxukehhsAA0INgRZPrq
FKvfPSV+iNWgqYgaVoGbtYIOfdbqAGi99pp3zIVwsnnrRlUyZFtsyikLPwUteYB+yYPbxK1UeNVb
K7bNA5ag9u5xPH4EzdqxVkisOzVrGqBb+2Qq26VOj6aOHwdeXRNIvbQmVpz2UP2HvrExJQyIm0PX
Js8TMl7jmV4a3IpTtIUXqdfUK/pu/QMMsPcE0Hy3BSdP84C0WZiH+3orMawGbpToGsr+OmRuzzJi
xenMYpj7RICOZBAd+hBNOAdy3ezBlRT70spYgWrGjvgd/LRLMaj9OKzJl7qR15xgLwz+kwNXCu7c
3ChTxhuoukJITJ1f67xeGtxKfrOeRtA9FWBzqSl7Ab384EUHDbz3Tp/VRpyQiUwKlorYjnVV56FY
PiRp4/ZJv8vK/XC4gPyUgefETaniOQTYa/3Yjekrt3lbMQoXlnVpQozttfoxMmBfgYvhNvT5Q/ww
7WGpQA4K2VT4AI4fvLZ63uy+Y33gO/bmh8GDQMpk94hXQFLjpdiSjyn4YG53xXd00Q9jezXydGjG
mrIDonJgw6kS10wwLm1CKzojuWzhigJ+MezzjVrIsyh2u0G/V4p/mDTcMCcKZJ4pqWDP02Ete1W5
tVltm+umm9baGExaircAdR/a5J3TDrFdHjqYPcud4yNC/xRk1Owh3a+BsC4stC1xY8aZrxuEs8tN
t8Hjvk2kbE2oj24Tt27NsK/Wvm2yqdQeoASkBxSuyj64jW1FJAdSPIbnLYCFDbJbz6efIQXgeLH5
VkxiYwOKCaZfCQXSNY9BkT4CZT27BY6tcpWCVz9FMeBtI32jhmOKKrbbmliXZg1KSzTW21SaFGCO
JdSg0Y/00W1wKyYX9Lu2ra90EUCuBYpQ2RHqN9d0zi/tQ+u+VNDY51AvBPmqi1+FRn5tok05rUrw
E64rijd/TDMNJkz4KsbYq5ldx7ZuywASfmG4Bigbk9B/blLW3kHFjjrFz08yNrWG7i7yWWyUeKf5
7rdvO1o7JVjA6z29dqBRFS08Q+SD8wtJdz+qQBsHqyNonFIgoAWf/gG5iKhCr2YqWSQ/e8v8Hs2H
ty5bEcL0T4eeodumaIh1MQZa3KOBhDQU+hOnPOInc2lVzwnq0Ssmvq6vzODfrTNw2W4ztyIU/jVw
6q5DXaY8fNEBcAi2YUIcV9yKUPi9AnNp5qn0ZfcAZepDC6kBt3nb8Rl7/QYJPF1CD4gcFhGoQxC1
35wGt8FVGzoKOhUTwNkd/chgNtkk8Ru3oa34XNVU8ZR4qtyCboGmQzKeQFByg2GAPvB0Hw7xAqc6
YIVKtJD2I/xp7pNQX8MY/PpIhPXI08GNJJpDn0GVA7A2Xa6NghfY7G+v3VbGCs8FHD5/jAy+6Lz9
AVWHh1WnX9yGtsJzwsVTS3AUS07Z61XKW18It31oA6nmKuUgvEcKoqVjXcwLI0cIw351m7cVnA10
OLRauS4hSHbgEfjD6bW087yqPwNGQJZ6+jEXD/XgWSaqrMUMpX0FczromcoV6pLEXJNburRjrCCN
eb/2HBzosmvCT10dvfckf3RaGhsutQLx2NGkUoj/Wd/MGjSkYL4qPH5h4jZaCqSauFEhwcSj4L2Y
oRAQefKd28ytGK3XEQx/H2wYMBmjpdhDs0WgSMEQ8ej2B6w4BSWUpSbtsCVX76ER5LEZ3d7iYEc8
3TUdFOrwYMbQMLJ+mPzmZRVSpzYUjDCtoVNooIzzpsqwEgRaZGR6CNjSOCF9wSB4OjpJZj+e4ZJQ
Vj4YvZsayzByRKf9zBdZK9gi6FqV/Sz93J+T0wg5oNzta1qBOikIF0UZlhzH47N5I8+6eHWMISs8
swX2AO3IVJlUoLMl+/Ysg5iR27xtpFOGXeKvhKsyGOZXYFM/V/7kNm8bvaQadCfo4o2lpul7GJs+
dPyaDeR5t/3iWLSRS9UaCc5kq0qKlckzgNDzcRP/zVv6/2rxP1lPTWE7eu2Qjejb1ONBEf5gvMwt
BbWhSBBgg8tT7I8la0LR5gsKFYXxPer0uv3JpgXaJUCltRviJtvEAQ6I9HXX+LvjF7XCc25jWgFr
N5Y7+HeHQEf3uEnduudwmnka+8brwXFdB2yXAQxgjrN247rO02zmTjWcwBZoBhYYLPa1x9pDOSM5
9CieldAnGt36CD+ptUHezKRKVLJMPdjkHuZFim9QRl8cH4024CgQxI+WzJOlqjd9FIyCuqrr+OR0
gtlasAnUvqBj4cvSdJQcfAoQOxTwHM9HG3A0dUDgaTiblDpK2JQHO+Gf+bb2zO0cs72Z1kbBomjF
2gx1C4mtSbxdr/poXDhtbLwRND4XAWcArHufyptN+6Ajd0N947bu57/6Q2VxDudwk90iy7aK9/f+
UEHRPkkld1wYK2ZDnJMx2fBZM/ggwHvQwN/67EEGbXS3+Vtxi2YcZI7kjJUP9XKrVPq2Hju32nxg
Q44SLggwxkqWSTS9aZh+WPj0xm3e1rXKqm0BNZ2NZdJnn/phCfI6iq5hay9sGRtoNKJkDvlZIctQ
teknGNCsN4aL2W3L2ECjyffWbQ/joUSkZhD7mEEL3rykcFoYWyZbbR569B1Gj+fN5HEg73h/DcWU
nFf3Fze3DTMamxXwupQM5QzruCpHtxiSdz5UufiBiYzxGyG35Y0RursNdejRcqrrMX4ExS0ZX53l
DtSbLBH0hqMvOdy0vI+grtc1KMazdUz9Jd+jdlRvl5F45uBvY88/QxnNGw8UiSU5BjFq7UUi4b54
7AJUyQ4UXer11oxe2pYkgVribTW0y3YIfFQTPkDTrd1OAfQpkyP0EDHm0jXTfmJjBlVLvyO7OQlC
1v2oZxH2n1ZoXVSvpoh67RcdQCm0THeSzaVa8XuPctrjovVniC730C7mkPlOmLmBuC3LntO0By/M
H3fo1KTZAtFCqm5lo9Ve+kOWbpBAgJc3rN4jFhdzskQoYXf1HB1YJ6Gd5c9Zth1S1YRJLoZGBc+W
vmqz2y4MpqiEayxbDnHI59t998S96mc/OkY+JJvytlLV/qYL2iFxy0JsRVaxRoZyEw4ljesBVR8v
Jww+Qm7b0zovw6jakEh2sqyp+LOK+JsqaRznbZ2V0K5Y145g3rGpSp11d1X83yxa/8kpbZBXPAOZ
EqCCVII/vOaVl/E864LBcU2s14eCKhuFnawsGWnbfOXjN9qqR7f1ts7JFvTWuU/8oTSbkfdggzU3
0BUSbkeZjfGqaeObnlB4oCkePY+QvwL5b6aPTnO3MV5KsBnSovNQ8pSZdyqFqqkSfTq5LbuN8hr7
ZgJNBJrcGYrKeUza5/UORTG3uVv1AR8hDCcXOZTbIKuzIuHSluvoN46vHBvmFfRNsHshdiRlIobG
ku7NniceVGOPbj/ACtRJjEvl1dNQolH1bZHRXexBZ8VtbCtSpVnUPEJjF6LuGXBkk04gvxFmLfnm
Nr6V1ED1dQ9nuGaU3ZjtKfRbxxA9dsjau2ExIO3xNOtbZN8F/sqQIPgBJOugqVc0TeOYINh4L5ks
VbszXOHo0agDEGX0ICEuUzotjg32WnxQpeMGSo/90HV3NJzha0FHRd3w/YGN9tIwSQGQacAx3Jvk
ru5D/xPetJtbKdhGe8FLa4QEGfJVlLLW2yqqTJn4U+K26YkVtSTsDIRvcTu1jWAHvYwsN5O4ZmVy
Dp1fZE825At2VatZ8U4uva0P/6yBNofWjxFuyM+AWBEbk7CH/C2XZUyT2bvlWR8c/GpZ4iu9wwu8
usA2JwW3tapol/bl3gWhepS8mYdDlcDz5bjowXsE4eze87KuPSKL49mBZXiMnmovjgfHr28FNkjB
1IfK8lAu21inB0+0DHoQdS87t2e0DRCDktiON8v5ZKqmoHomGgbe2TZuk+929BHrPt59A8XYGTKd
sOuFUjs8tZYI0tHR7Jhg2TAxqiEf1RP8gc0QwJZ38x7o/a9OR4ftLNFNYpsys/elVL0+rCz8tk+x
68Stkj0b90BriCqXyG1PHeF3hGi3sreNEROe5zO45YLqEs36wL0IrYZlf+22KFa5fqo7xYJl7svK
qLQwNWG5iBvHqzKwgnqBU0ff44uWjVq9L6Jdwq/Kw3XjNnfrItZt1A9wrxIlcq37ZN6fdSO7ouVy
4bCzcWJsRZ8R9nl9qVdS3wWQT8uhYbi4XWLfSbE/lF0WTpt05qEoQ54OLG/TdLyrE9PXbmFqA8ai
bB1C2vuiTOK+PYxZesOjYHNLPG3ImJI9Y1XW9GUW1ctzrWBrnUzt/PD7b3red7+4ZWzcWAaT0nkJ
cL+flVmR8vuaZUXnQ7q6oHjV9W45lo0hSzdapTRkQ+mbcIIpQjy159Dys+H4+99xYQPZ9ipQYNTj
nDXYmzF5Yyb/NQsqt23vWyELJYsp9RXmjupafIQwMwzlTNA7fl4rZOGpAdNboAKhtayq1/PmyTc9
VHPdbigbRtY1fWB8omFfgHrmgxRhXE5NnDouunXBSlQX4GbWd2iGoyoxjOmDF7HGcWGsrNlsU7+Z
remAEICE0wHkw/Hj3mXD7Di+dbdCkKaq5KS6clfJF9SOXoikfu+yGX0bTRbNPrrVYAiCtDpUbT5q
M/+5hKOb9AZkUJ++Jxo83/q6Oi+7TCsUHHV6K2h8zTns15EEt9Gnow+khca0wuShGo2yU0AgFs9X
txsKrsxPR8/onmyxRv0tWKZgO/YN8AiHtu/b2QmZBe39p38gnRd4QrZ1VwYw5jimzPdfDeDzvXb7
sla0brRBhWsZISYPxebhroWB1z2BZru5MvvvL/Kfz2M/s+5YyN2SlVKDrUPh+/ByDILe3DR8HtUJ
DzFDTmdLdjgSxt06QD4dr4LnMmlH8ZEEYXQylOy3CaxFY0jGVgbqCpvH+UvRxys5iHHcmsPO6mr/
MlRbY069xJ17MHG7fg1FFD2bZTvdbU09n8LKLBgCGhh1DmnvaH+sA/BbHvhZp+Kxb1Kpj3iwRTv+
q1oOMJQ27B6WVt5+xP9aNy9C+BnNTokkZHqfflLgGkdyJiQXrArae/gcZM9JQ+AJ4PZNrYNm8HgM
Z7qZl2T1/4SZ1UMWsFduQ1tnDN6am/DowstwB862I9EtGfQ1IY1zyPxiq9iQOGM8eH7os4G6hFbH
rdJ7txwzCKErWAzMGbulGe1qp+qab6uPBWMWw6okhvOJ9GgR8aU77bJjb53WyQbJ1Vtl8EYMeTkP
UX30qv391JJr63SO/F+tk3XkBD5rDFeGl7QzzRugqqOXac3Wz2sLSdvfz//Sn7AOHb/KEkbkyAsY
IHB6rKdRwbhlVii230K9vyJXHtWXPrl1/ACewMxMO1awZuL8ZOI1ADrM64pG7Ck5ANHtVlWC3eHT
mGPw3RSV6rBoPfEAdKPvcRA5XmCpFdCw8ghQCICNToB23BQupykMrhzQl76EFcww1OXpDg7ukbMx
mW6zTsenIc3Q96ds7nwndAHciJ+uToyxadMkHmQ6ICQIrjv7kI2JG7XVt4F0esvGptlUWyZwkT0B
c53mVR24PVbgufh07nODUmRogrpsoMd+ktDJPsJwzukdB1H3p4P7FLZUXdJVx2CG+28V5tFA3dbc
NjXcQr+DLSOG3veoqLLxJBri9D6EKO3TWW9QXWt0xuHB05BnSew9G6lbFQ/WcE+HBqwQiwSLhqOE
u8Fdq/VUenH45vfHzoVUzYbQwRmunrfQw2YPmC6kVFG+ZV10chvdilI/46qKfa8pk0bLZ0C9vof1
sZs4LJxbn64LownzZmKasttIdzLZ1N/4Y+cGRfW/d6R/ePB724p+ilBN2bTteIQF0nMvUbpwWhcb
Rre2cETSMMQ4TiJq1hMhy1t4inC3oiIsm5+uTD1k09hFfXbs5/EeBjJlqwa3S9yG0m31ujL4ZtSQ
EDUNDNl6/7B38ZWT98Jm/O5v+cOaz0Dn72D4IYj0PORAjR0khaKw25pbEbpDpEfPk2zAWhLboWdy
gGWy6mFn5Ta+FaaZ2MC54HEGotWww3+rq9SzYYW30sFtfOs6NbSv+mQMs6NYdvRsH4ACuDLz77W9
X6Q3NpYuonsAcSpWl3A4D+dnfiNiEIwYhEMfoZQ0lA0cveE0P84iLmABXi+wP+DxDDlOSbfTaDJ/
LHYJI8LPIonJXFZp2CROFXjfRuGt8NOA7sZ0fi6pid02oZ+aotZc90e3dbUu4r5pJjjx1clxVTXF
AbW1poc3Mw3Cr05/wMbhKVhQ7XMlTWGGWhYCRp1HmUVOlWbfhuEhZYOVUihMEZx1v6DeD6Z2lDjh
q6H9+PQckckc6WrC4HAe43mnozGHXakbxs+3MXhRbcCGN72BXw9ct0IetDkqEl/cFt2K9oGnqe+H
1VTMBD5MqeeBwLVGvtu9Zot+wR+Tw+A+nIoByJp84IrBEiOc3rnN3Yr0aJES5r7jVHgZuh4RzD6L
ZosdF4Y8/aaNWoIBjdipgEYledWLlX+h/p64pUE2AG+P62WczKxh9Ei7A5SroQgTVW6qJ35shWqX
TSH8vGNdNAlsteJqgr64x9167L4NwgsXEu4dn3QRLnC7glLGI+jV65Uz9sLVZmPwzDJCMivZdLEl
wZ5zn8PbkjvmKjYED4aJ1AtHrDpcEXUOh91vvqrduIS+DcHzdinGCvbuBQN75pjBo/iA89itee/b
2K8dNIiqmZFYJZJ80SJ8c7aQd1xz60auBUrKg4xM0fjqbC1MqqKCQd6V+/h8kvzi0oysKO0CPhI+
hCkcmbp4flUb0YjTRkmnThH8j2e3iLKRYNUcVlEAU84C/ire2e+GHfrVuCHBYL/+9DSQdZVME8Xo
DOZVxxQwsEM2bH84nWORFa68xXEAPKMqJFwGD40Y26MWldvFZyPBMjg+TyKOVQGnzfkk6pTkEDDe
3W4+Gwm2iZDSXS2qmOq9OwWav91hCOv2SW0c2F7DK3VAraeQaZ0cRLe2B0BS3WD/vq321SdbMiVp
JQtPeOrQ7rBGDOXmptzk2zCwKoo6FbRUFs001oc9Ft0hhUy+Wy4WWhFrgg0lZ8XgTdX2++Puy/Vd
C1fdKxF7HuUXERtaEVuF8G82ACsXsQrARzknHPJsmuW0223BLzjcoFy9Zdkp8lA6n72vQ9c/ug1t
RSkcrIIK/hnJCTpfVZfPsJR9N9Wr/uA2vBWnQTeEw+6r7BRL0QOA2660fk6Drk/dYtVGgEmdGmTx
MjtlOsjbjMCuyjETs8FfEOIap41gaBHh+jvjIXo3QKJvI79gBtFUdTJmp/0sfcSXIIJRcrq4bRcb
+dX6XT3t2xAdocJ10yv5yqduaoK+DftC3oQ0SYjoSAF/aHvvedQ3D05b5SfIF2SEahX20ZFQIwLY
9HbgXdeLMG/dxrdCtJfB2HZmSE7REKyQUI90dHem6l3TEzy/XH5xBBDy9L5rPC6jdKnoSUhP30zV
PIt7nfiMFeCpJtUtE/tSv5j26vrj+i/HqF/9USt8k41U/dyOHZ6t69Kvh6BrOiILDlNHvzvV1cq7
fBwE7Grg5TriboflnuqT26GTtBYnPKxbLvJu5/N2W1ebV30OwwWwu94HpJXnIXzcliVHkiPH55wG
qXwx62oJ6O3qRcnIc7V3zGtyP8yakOVqSiQSoYHi0+VxNg7ss1S1MEEOh/lG3IY7h9zzccODPmHH
bZwXdeBb2K5vICG3zE0ec1j8QOZ7a1bd50FmPBrl2QZpeH4TSE4hfS9Qs5xEDl5BZzBBnQz9W0kE
HjJt0qbfhBT4Z2XGaD5SwH3D3GCF+GGeF9KU+2ZWuC7BhVr3nwcUbRMYs6rAD5Y8TimrP/ZNxLOv
ghkY/YDIuQ9K5FD7arcPZ5DejdzFtuY9RKM0LPYaHfBjAuJkVexo2ZDCI9WqD1WKnZYdZrpssTiS
eY99OHTONDs1MNsW4IWNw3YDl4D+kFA50xetb5r06DfhEh7qhI7IwlKRHuEl1zf5OjI69sBvtgPs
l6cM7/3kgArJygbMbOxVksNHOQFvZG7KKkqQNuIsocLc4WsNdQNrZ2R2eRZ4MAs1oiefxknQ47Lt
a/LVNDs8daUaYn6/K5LSd/VIkuQ+nGBa/Xyv6tSwY7eDoxKdsgWW8Rr8jcR0L8DQSPG9ZNNITI75
e8bMyYeqMbIx4Q87h01luC5fxlQ0AzsMM4rBtwkYSNljsCYQIzx0fQQnMZZ6ZxnIznT94oHFsgO0
BQWdxMym2PAth+GWxCikkVvK+xRGnJRnJ8rr/jDQdREK1ZTN0/M5s5z1M99oXiwKZ9Q9HZhpH9eV
sD7FdhiIObVhrNfDwOqIQCW23roj3jV1+jGdwn54lq07Hn4w8TWw7F3khGI+nCxh/YoMaprCMDxk
cRi2DwFPFT1BYIWvz3qyBKhq+xO01Xa0maeZgbvlb5pOQHJSiKz5nflCOg+cGTUnkXyTxCJIj3Wl
4/YL3j5ph6CBRfZ81C1M7e+58Rl9BDxrFKd2S0ATygZ/iO/22CP8eVAvfP+j6bvBgDGjvCG6HxG0
ddHLeiO3UgTt+L72ROoTHG+c0ThPRJTJe3+aePAFnvNVCltOlglWLnA7je981UTDh3ahW3yA5r0P
NjqDk3UGaeeYdl9hHM04y/nI0y9xSEf5HuzyvT6gu4S7CzyPYXsBVJ9O8X8evOjr0Kp5vxVEbtsj
3/0gOMgakfS1jbDNbxgn+/2U+ezkkzFtX6bKJLTw00bWr0der/urBQQP4qETDd2A9HhWIqa3epn6
/htH56Z+1tIx3MphgId3OZIsUM/MmCUEPtdhRD6mlETZH8HCq3tQyL07tJH2r6C2iLxdYnZkEAjy
jmuzp8sdPCTm/QbiQeGHLmui7Cg7MB0fkq3u+vuAVU1wuwyN2QpvrNv1JtuUT8uErtx/79OKV6/r
MWPyILfJgyZi62caJBpBYeQ37zpWL7S/T/5tKKns3sK4oxpemjhL6pNf8yE5Tms74+yEDaeqT8BP
B+rFmM30awdNgP5QoWS4vKxXX+EoqYd1KWg8TGcbVXSr5me8hcDxqWIG5qyrl8zssU51Ft0KKSXN
p8pT9EtdZ608sF5zeMqmfVD5MDqKwhVWyUJPx2khvnecdE+CvO/2RX4MpwwzOMLBOoCc4YpZNB7T
Km9XT/dFf5bkySFot/P7cQExrYilWj4Rf1so7NUYPJ4PsIKgL5AusT8rhHACi/maiAMVSzy830b4
M0LgSAhInuUh3/fmdoH5+PK4wZ9OwZ13nJIV5/0ul2HI2wnX9JKj4j3rr4uZw/gdLDgULgQOtZrs
dYdRzh9STkYVcUbR6Sz6hYg4B/ezj8suCzJezDMLuy1nwZTuz5ZVM1QtVthYZTd+tSFHBJOtrm81
XNa8fFdN472hMVfkWEfUeEftz0F2TLZ9b98pf4dX+zztS1YaMXjVcVxItT0PYZbzyg9027xB5Yhs
PG+6bspOUI1n013G8YK531ASS/8fZ1+2JSuOZfkrteKdLCZNvSrzAbDR59mvv7Du4BcQAgQSCPH1
vS0qq6vjdmVmr1gR8eBhbuZmmJDO2WcP+7RtcN7ZEpnt4Hmn9XrdVaFs82GbIpsj850F0C1Mpmwc
1HObiR5t2HYQY/SptffNGrL4OGBkLG8RXmqbMVt8igAd+Ipno5tEdIoSYewdMWPQf42blatrqhKD
NdbXnap/JIpvWAkdLNvMbqh4s+zxyVa5I12bmhfaLnV5NlUjkxNEtFTdzFOMgK8dtiNFC+QyJeXn
BqtkeJqbWpKjGZqqArcZCiysEQ4fpXMtrddHLbsEnOEYHOJwZzRSD7PF+j5+wt/kr0tU2/UDGcPA
N3Ik6Q5pPsJ+scoD7E9lvpZ6fZIxtcmRCw2tC+l7kFW7ZeJB7vVsESk3DW6FgGRhUY6BAq/v8XYJ
uVudr5pj0McpJkdN2Qbzc4fk+v4M6m69oSrqt/U7Tg3Tt/BIDcPo4TKpScI8qUe23WyhSDuDnXjz
5YlLfPUwmqVIN7t22JDHO6RfmOkU2lrY42qpIJeTe63hCVDhMhqTWYG7PIRfXbXNVT42zvuHRKxK
ZEhN43TP0g77W9YmTk53oY34+HWbjE5lpuyykpNPk3C9TbH663dpVkTQ4EMi6/oOwdPSPfIWF/G8
xXJaiz6ZiUVMNxTmFS5u3C07tzHmKhRPdtjwZU7Vsl9cG3QvLPK2u19wzZbzKEELvZNLUyPrV9aD
eV81i8mXLmaedxkcwsJe40olqvrRwzM1vIdrfSq+DikV7ceoxjZGfwVDxCTvZCzZsWPWeNRvdciR
ojwGs8dRqFYcH6j2YBlLA7KwwsCkYfDg6LHgG1zlEZAc4lCXp20e22c2Y33v2tApmjfrBsy1Y336
RmLwIvLE81Lm6EVThkTEgc2HWDFClyxZw2681fVYQ3Icwb5zr4VUw03SaReojEKB9VUOo133JGrS
5S7qwwn+u5iziueU967eLwpJOfdjXCfv3CDlpTBpCSiAN4Glt77XJduHk3TxHeZPSf+oWma2q0j2
44ANM8W9AVo8iGr80MJEdbopOyX0mvM0re49mC9BvtKmWx7N5kYIoqF7jV0OG8OyzZmIGn3XGmBM
Wd1VatwlHrpatYdEDTnRZdL3xYT4cnwTTa2im3TWlyRXai7FDwe1sq5ygczouOjmMYzmrN1W/ya5
gmtStnVQLT5riNuS18rQ4XrqZ1RceV3JII8kXOF8jt19yZijiX2LZ9geHCvqNM57toYo0xMIeLXN
fJIG9tTgLYQP89BblseEjkXr67k/tCtu9S8knNyyj1mrIiSTTLA8i9Im4UWiQA/OTBJte4HDyNls
IqU0tzOoUwhw72jH1HVrSn/H/SUAdZu25Mpw3oY7jgSbFccoSo5i2lJs+04tQXVqaU/s86zKaHns
pznKMSMZ4w+vSkRll65OjyjXkJrZQkUzAGnPplXWx9pqGGuk0FXjsE3ybbNCZwPCkGhhpzA+VqgH
3pDlnlxVsFLqMirkaPI6imkFz1YdZ8OQSnrmrvI/Uqh/5E2MW6c7bNJs4mYM4uk+dLB4RQuU2OuK
8nhD7RSl0/0SaNB27cpyChn5DeY5EGsjvDSBGzlkyDd+4vHL4IJq18aStlnXrfZqaZW4Q5J1tBQt
lnFO1tnlcV02xzRNxfVMK39GZL368NUin0SiprwJ6YMiU/dCpOhFVoXagHYyq7YdszVshDPINq9q
v/eIqvNHusTVK41WfbbSc1FgOdO82+Zt3feTJGcP+mL64gLOnirlEtiyx7ZnwbHs2OJUVmLlcsjk
fR3+aGzp7QshlPpsabqVg8oZLc4XzcUP4KT8usE2hU+R10jWHUcTo49pkkEWFV2i4LxEKdTYkJW6
8DzVUSluTbAau1+g8w9fN6pimgufLvZqTjWpPlC5duOO2DiIj7rRTXot10Uh7LXqF5W5SE/8NZmV
Du/GZE70DjYNvoclgaH1aQgWob4ENbKEZU58Q5oiNLK22UwalKLCzqzJJ4UaxWVlEiSJyjzxc/N9
5SQZr5d1WLZvCKVyKIdqywlWt8K9RXQmIRiSO7jolPFh4qqRD2uE3n839GnS7S3DvlOgo6nYabzQ
73Yj6+LkDqIaSa7An02iIhIrEacIsqn1ZwMydnc3G8t1mHtRLfXZjCYJaQZDkUvc+iZj5R/QGrMY
XTAom9uVMcpgX6h75qIb3eGWfGrRrLovLWnFKR0wIktM59iXyCRt8NFhwIo2eR0IEhcBQtc5VgeK
paycF+zuZprXAqnvE3+j0PTbV+6wt78bM4pYFoSNAc6rsifB8kTdJtcqC+KYJZm15dTlokxUfGs2
vvqfKeT+6sfUQM224xKxhY9e1auA4QAZpntkPJN23fUL3F0Pogni4Z7iLsOOGCbTyLE91SsDWFj3
kDUfZRLW7pi0dRt2RbpNKAEyRSmtYAM/oP9AxSfH3C/6UosgxsW6B2mnqXIH0Vbt9KpMMCz7QQZW
nIwRM8E3tgk3FWOs1uWjFQRaJFq3wnxY147LXldhF+SinaOrZqxKmo8YhNtrL2Va4SthDcSABih7
PullRFE6UtjJvM5bKjgE0mN5PVTxeHDlyh/HJPYW1QHZNn3nlVLZhGzQDKKwak6QL8blsPeOE59X
iFOdT1ti0KDVYmaZsW4IdGZn68wDixyrfy6INuG7rQ3DuqDucq5mlUHGxHGjHfnmEZTXyCwZAlGe
Ecec0jQ3apMB6lEfBod1wwo+4MSP2Nlis5dfxdbUBc74tLwbYjPtmmDcZsxUgzI4ob5NbB4CRzRZ
wO1Y5rBXSl6SxYJ/tri60idRX04MXC0bwd11GJocJ5LuXgkg/HAv67q3hQ5I43bLCiEDmr4A+rqN
1VFzy6UL0TA3vr0FD3w+qbKhPe7Icj4PIYCOGxFXNj7NpVUfHMWKu+1bZ852ZL2qC+79mhOCjQNQ
TFV+wPZCNkXVYe9s5NTeWBuigNvgQ+JOivE615tHLgnUH+GxYVOibkabGHUzlbO5mrUe5Nd4Wnm7
G3g7PaPpTHZdkEAzgvdD+clvDIFkak3dK4EZyecU0xC55LDfaLCIUWdkyrFunyB1es5HlPdDzjHY
XBCNx1egu9g3TT6O05qrGR0jChst1hyKF19lUY3FO/o2VrkGUQYUXfiLxDeD6C3gFRtsojszt5D6
fXXLuF1v6erlC2w+hvi6o83cmNwmi26uBg4aDSzU1rVAsPkwIzo6vYsRYVgsA1sldOMlonp7nPPs
IaoTNK+lQWuUUUTfnTdZBivohaPaihYjR1JlpYWI6HvZI5rjFLconbMS2nz+OViAEDizUPMjmm8N
MXHeLLa3m4CLwT5hOBFP1w6yb3U3OURG3qYz3Hhyzift7jrMjr6lWx/A5qYitn6rhwraotZqrUCb
6tLnLha2yZDWWmeuRaQEOmZE52HvW/Rb3aBHBCJn9q2ZfZRhj1jLJtuA3JGiZbSu1ZV3DG1mBjlO
9IECu0/yAY3ocud1tbmHUI8Be3fl2M9389KI5sxrUXXNrpvLtjktVb1GNfbbmPxsHarJj9ZXDgX2
JjRMhdth3F6As3bgCi1oyLs1W3GWT8dVGoc7Ox5f46RO9oDEoyto0XGQcAJH6Kx3dGYvuB+c2ona
1jBK4VG/Xjs+9+0X16GBzaYJGNtNFMS0/0RuvGiLdiin+DmIt2659SG6kttyQCDWAwcAFf/eds+3
2iRJ/5P0RrDjGlUqzNMUvsLXOMgqHNbVSmJXlJStXOeIFAJLMt8icAWeFpjAhGcKQ5vwCguLteeZ
JqlGwlm49jdCA47KqE4cbKF1PX2GJGnq23gre9AvyrDtj/DnDuJ7yMMYHXKE3WwOMHfv9R4xdW7a
g9CjuxzgMZm/9a4zAXLgNstPgULX+B6qbkTpTlHfFdEktITmDnVmdzsDJmlz0MitmTNYTkTxVUhj
ghqa2KA/NhgnL99c7IXBp6KlPbiq4a6YiNbtTiUJH4sYwRsWafBT5+s9il4lrsoULlPgmKlLChJC
oYZC1o1Yz6UF/zgHHb4SpIDgPDSwjy47jO0w8RmqM13WZMPWbHV6xD45YCg54gjLADdFbQZd3CaL
setntU/XORo/WUNaFaBEilKbINYTXg0Ip+8UZCstBgHW5EuH4zDNAzWJA4117NdTG/GEv8Iat7PX
lzW3anzwJpVpLqM1Ge4Ia9T6FuDTiCCrI5sM8/5i2ou6e+Hbkt7Ol0bhqgyGdsUZA1ogfHR8WVV3
vosMarJpTmi4oCdDa85yQMoERXloOtF/bzy2bFCYPOvCz8kuwbif4eGJuhC3OWBzhHIM09mIYeZ3
pJZLhRORy+1HWwN0/ZDSDe0+rdI+cLi6OukROUun5iFFVYOjIRYsJXuNrX38rHVKHM8snLD9rWPp
zJ8jwBANUi4Ac9pvAq6V7asO5iG4Hyrg2g/LpR6HMNtzFedsGWHfCnWQntSp7gDvY5GkOtlPDPUd
3SEubh6vIHSqiMs3QOUDCvpmYg0rQA6z/MppAObXKCI4vW7nNDVPvZLtdGZV4oZTMCN/+gNTlzLM
ab9SaBeGLpgzxWIXXA8hTHgegtnMzXuwIX4tFygA+p2fOz7dNsaCz9+RkC3PmwJzK+ehAZbdJKqH
k8ZUBfY7p0aXz4kzdR73sHGXy3YONqQUT+iXhlqdnK4Sn6HMkAAr2Grnox96kRwngInuoFq6ha8A
Twg5Ny0GHrkOO8w5d5BNhhO/nOEbWvgLcBDsxymO5zyhnQwy3HM3VBufYqRC4AKwDyMwSMd9E0SA
tWkPJNtnCklSPPPjqkkx1YykR7vOYjvqdA3CHs5VsZsFoIsKkVDDLCJ5TaLJmFdiYB79yap07q5D
QIBsr0g9iyfngEAXquKygggLvJv7pu8VvSor1bdPjuPCXPmYt+YczkgOuVnwXmMEN/uN3MuZddV5
lZNoX1DPNuWShzP1zVjIgXdA51JYUTVhPuNm1kEOiwPqdYFxB+Ni34L1dHFqZV9g1BaaKBcCPn/d
rgPibeYT69yEC2uZ1NP9OuGiYTSElYDs5pgJ/5TgskNDIkjdbi8Aict1v+BO3ottY9foFWhwFQel
wGSLhjDpii/TCh4fQkmpPrSSjeR6UwMEplHsB/vFNbOANr+d4ZCwt8jj9XUWOUoYRjkxuCXhaPiS
U/Rv5qNbUh7fD1CXm3h/cbSM0LqtBBnWfNrEInPROdcWvpsuwVnW0FsylWl/SiFYdMex13NSVIvX
/XVsYMcBJCjEWGnwE5v3DbDKKAtMFAV7jGJsUyheCVTXejSaZTTpmuTryhCWfVVulVwfoTxPLSDG
upy2H0lPkuqbbodQncIEiq5TCHBrvIE4erLPCs679cvQk3S9jtLA+J9+JFJfe18FBjjGGvMcFQzA
ccBoMyDkxhhwmkab3sxhZ1xuPfIRTxPegizmLY7bHBRgitFgml5YhAvfCxA4b9WCANSX0LWVuZns
FvVnhnQv1AX4hCUo3cJ6BGAblspvQDOCpJCEB9rAkxKFWG56rPZuB+y9BTiAjfTSzbhLPSKCaUly
HwTRhJuFjxNY4ZpcrqDQ6MqrLJyIuDNsUQFU1Q1rfsyX8/EHm6ESh2SWVKdxEChFQux36imZptji
3qtIN9pMcwPxKDpp5OGwOmzCIolJABZBUo3lbVwz6/bYRmH5tqi+WT6tXPV6PWysI28oBmi6ZnKU
89l7tq1vnHV6ucOpXSVHg3Il6+DpMWbIPKkumKBeF5y5mNPcozgW7GxqEKpvgQd30PXC5X1DBz+2
aM4J8vlSYr9CnzfyDPqJ2O1WqluAE9NYP2IaHFXFsiB79lGCwIVzEVECsKgTCy/FK9OhAKG2DwHb
L4e+nMbBZg1kTWk2cIxLkxwjvmn+RL9cAaNCXxrar2jKtibIqMXAWGYEu6wFVKIGkNozeHFrV+1X
qOCQgdKvKa2/QEjq5ymbHbI6xkOHlqORuRthk+zO6IdXEhVTUmNi/eeYQb/amFCf9t3QG7ULxbtM
n+ny55i8v7qXEJUswIbxuknzyNH6NORP8vV/9S4ZYA0nyoaxPQ6rEB2rWMIbgz3zX+Vw/wN3nPDX
kCv03bEF/QXld4C7YKyHxl51LhhguGYmje42XiQ8yJkY4/vVACfKkR0ahPkQrGg9/jlfg/7PfIpf
jU4q4MFrE0xsPyA6URXIt19vwFQac1RNmHUA+Of/Qtb8D5gb0S+E7mk03qRJQvdQH4/syfqhnAtd
odqEVBUNWR5Ca65QG66+/xeSzH/AF/vVCkWCjII9PSZ7yhEAYOFxsRsBbP2LD/SPXv0XqotGfJhh
tSAYU3ff2il6dVyXf47p9qsXCorlsdNVSfYeGQNZPflTM6vkT774L3QWG0W2H2ZK9gC8dpjaNFkZ
Aeb45wvqH12VX7ho5bo0loiG7qswMDhZlxLtN87gP/XqvxqhxK1OQEXAdUHDBiNQKxBptw1P//zF
/8EK/dUHhU5R5/QqsVxqJuIfpm86l4fUxwgx4XGnMz2D+nmEooLoP5UFBh3gH+lMNa8cg0EE2SN7
kbyl42RuZQSQ5p9/oN/vrf+BuPSrIwqTPqGLr9J9x0UNuEv03gHJxT+fPrL0NUX9i//Tp1FPD42W
z3JrniOsNHIsTTPX6BiqeocouB/rkiAnNrMMhdF/vrt//77+r+pzuP/P92H+9h/4+fug/dRUtf3l
x789Dx3+/Y/Lc/7P7/zxGX87fA63X7tP8+sv/eE5eN2//93iq/36hx92qI6tf5g/J//4aWZlf399
vMPLb/7/Pvhvn7+/yrPXn3/97TugXXt5NdgQ9b/9/aHTj7/+Fl0M+P79/379vz94+QB//e3KT5Xf
jP36/z7p86uxf/2Nh3+JY0EYjSKorgVGWr/9m/u8PELFX2KaipQI9Kucsstx1yNhsf7rb2mChygX
As/5r4fMMF8eSsRfIgaQmIFnSngcwn3wv97cH76e//66/q2fu/uh6a3Bs6Pft5//Xk9UcJZwFmKz
ppzDry+M/7hsfdC34EGk9dFMU79mrNm2XVOqAI5WcXxMtAF+T9Gm3a52m48oe9yJoW/fYWAYHFFx
6Cv4OaofSsfBnapMcw967BOtow2lYRqMOyvH6GRV7JIM4dX2RqKL/InBVaQybLRlQXqVfi6LMh3S
rbtgP89AtdreM51jdr5UebeO06Fbk9eRe9Bt4KjZ3IP80CMfB3WOzUTZp+9VKsrvOCKCs1yAnGWN
STHUIUtQ3vVdFGUYem81cGQYxg3VERwEvp+VumVDjXtmsCR+041MP6OmqQ7G1T3A1w5MqlWsp3Fl
k8opPDF2m2H0oasB4YsmvviRMgOQbTEndDv8nVMHyFlPc9YsSh9DEqe2QBuIPGNkndXPBFjsOUQ8
M3hobvxuOkzWJoirMZ+t73y9sRy9fgxcduuPGPN+A6wmUfbprcACrFHCyWYPtlqWGir3M5PXYeIx
KFbLDmO2JZMVfbPBdzN2d5yvKM+Jmj8CJYICZh40Q2Fv89lVHwYGGbfNdhOlx2qinw7gbz7K6NGX
+gPeI+/agi8XxB2GqBjx0/oyppsboBM9k/nK6W7r4YwIC5IV2PT0zQmdQz2GVHU2ZloO6kuDxgJj
Sh4ceN3cEJ2AdAL0v+27q4kC8mTt6F9TO8OkkOz6+EKw2o60S3AV3S4N/VGBKJWD5nRGZ5Oe+776
4ZwtFgmMup1LAucTRP3KXe3bg1E8uB4h2M8D73C6Dhs6CICuvgOeMD3MsRmOmEF9nbXAQDkFfGsE
gckJXLeSpBTZ3Plj6+p3wcJX6AwRDD1iCt9h1MyPZZjsaF1GuZSdO8GmBZljuL/mI6Jlgh0oYCxb
J2R65C0mTd81DzFZQr/rs46GWAIPmI3DasElBxmjmxYCc7QUgr10Rks5qGkuOh9NOwypsCBSdFmH
knT82YSq2W1LjE4zbR83KOYgeVhwwUYnv6sa4y2C6S3MpmWAMBGw9AKCtGmoZ5vkCuDhYwNfriz0
Cd8hAmDZY4yDvb7t6mXXJ+TGTSlmUbF/B8FoPaxuPTWiz4gfzL7ExPpEysbe8hi3GNCW8nWuku7N
kkeCmd2BTVYeKkXF0wKGY0bB9fNFx5vpXuORnW7deErSFh71wDMuJJVletmQpSiXGYOosO/zqIvU
3lI9nycZRT9ZuVQnGZb5DFrpcUDw7F1Yh2sBLA3jfIveF7i0fNDhqM8xhLw5dyL5GjDZF4Fer9Y4
uo5n0h9b0z26KlL5CFjiVJqR3oiwrCBK00fVYwuBQu2GDErAK86GLxiJB5nsRvOVVDKTiuRQmo0g
z7IiTuZ8m8XtFPoLZYQdA3TLYK7dtj4ATUX2w463WmSrulN999ME9ZChO92w+gl2G7gTV6F7kX4N
cz0W2HL8Ce90vXFieGusAgcLND4lxy8VWP55Ny1n45qnaMaFrJa4kHoBzXM9156fIOfeKXW9sfJh
dfIWI+KzmdkuqepXgJYkGztX3vpozRtZfzRrJXJESQ9Zp/RrI5cioepsAY0HQKxlhkzL9gaEze2I
ue2hUdickc2Bdx1+oXSsruTcyMcEPBeYx+F2Zxb0h0kWcKsHV0NG14vo46sL8bSwKd+BO3EoN0Ao
XbgZ8H4w3YDBwrpUHdjaejcETeHjQIPyU3eHII0KBzZLEcLPJot5f+wU6EA21Fm4rfUxDJ8Da5oj
jM027AbNOZm2dx0GY9FDrHsYYX+YGU/ew2Z+o/AY8UzpgqaA7yKhsPththeALnYV9HTLutl8aUfz
BbHdI2CM2BeKwMiIxy5L/LLmSZOao3PVY4Jo7+OcTuPdxqqroW13dT2Blys4f4Zx+1sHK9VrRqaH
NXwPhsuGCK9ZY/WShdyfwS87QGCyizi/CWSXJ1OAY0ZQsIU0yYGawGISBEqPP7LXyLm5TZfZnjvk
FaDn/IiVa3DPjTvMQz3GR9p++BhxbymPfoKBl3ysQUQzsFhPdCRtHprlXUQlbLVa8sGRt8uDMsSc
sw/fNb2CoWhwt9LOYwHX+pFEByf6M7U/kXlvXnF3YCNsqL9dMfwtQNEBHUWaEzOkOhDjDlUoSpxt
4y0Iofebl0Xf6fJlEMkLE608GU3WIiatKeSSsLcydFebaX0WNdVb7YIruva7MgURYAE3vSjHeTm3
s3Z7o8c4B+mNvHTTmt4nNu3uQd2DnTTGJGWA0M/UwhXfA7+aWvs+hiXG6TjzUlivstNC6a5Olb18
eTdVycD7E7D1R1KlwyQI3EOofM2xGVkEK63aHjDTz9sGFgs1mGzAS+ScR1UH4trADlzrNyVid91L
9Zg4DHwnn1zRGMYdxg/fWj1+zMIVyMUCOaxGdMcKNHNfV9Ntz1SWgH8AGT5oGK3ye1vWB8lMmg8k
+mlbfkoGYJS1BqGY0SXF3+KFhNkXSKVdVJRt9DBCSpD3UQBqvBxfdCSPUWXnrMdU/GYAm+yJAnze
D2vV5PWk5mKYlvA6wm6bUxnlwdrHj1U49tcliINZZS1EeyXtj9sa6tcxGbdDjUgEqn1mK8wooJA5
xt2UwfLA7zAeFznGUvvEpbtq4A0MIJu00HQTdwjpK6BxgGGYWM407XYiNEMmgnY7DvADjQN4QilH
9hsC2ANwwTGvrVEOjGAntkvqD6YqD+vU79sKtFPMT0yR2vAN0wRZRBjlx3C4gUoh2q+wBcEtr2/T
tHkuMfHH5ASDTwQoglWOkUSSIk4hBGWpCAdIwcD4xxa+TrnZSnvstyC3nHKA1vbhMrLJrAbJIRpV
AbockN4eeo20VLshuit51e5mifqBifKk2qbMwQywGSzAM19ubZ6a8GkK1mtQVlkWRNFtDKZPFvWj
uEZvjjILRGWoXBQQNbZmEDioo0t8v6tQj9xUFFXTzG4buKfxRhx5uVYn5lAsuNnzTGOQUfY4sjrX
fSyo9k8mWDASW+pHjFJ3bANSDL1ujaQPBiFGXFfhCWLPKU9DsIp6ZaK3qhqnfB2mV9wzxyjCDBrU
E0z6nPzE/MzuQaRiRwJWT0H9jCXXxN9mNgyPWz0+GCSAQpju2M6gwooElzh/sfky6ByCJxSkLr/M
7bMtaTDTogd4S/wcgjl6CDA7xq7d31g1nrb+d3U48ANtfi97VB7awO8xN5n20coXzNDWE1hBn3Sb
LZxuxREBGh+djflVScppt6Jf2IPCWX91jMK6bqHRHsR7kJVjTZcjjYewynS4fYDbhBSbei0PTZXY
q8aG/hrjKMygHZbVBvb1ixjp96SMzWEkNsyQT8tQQfYNwk3DFUskqOxTOJUJ0uTRBd+Ny/SFjN3q
Cg1y3UdKBpaRpqwynrb6vrkEuEi6HVCAnWw0PjHmr+HHhGht6ICeYG+37BDyQn7MoE3k00D666AV
Ww5lgixaiEZ2RldjNiqzHYmPALraMQb2jLAouPNM5kzocPZL9BPEze/RNszFqKsro9qiLMcP0gzl
/QBl1g5qBXboRDIcFfkJWmuX12lyz7l/s1UI1B88iCNIIa+YQULG3FNIN0wPFuZsAVSn8bfadEdE
YG03KBIPDDU1kwDaKvj+ZWVLr/ogjHaGiG4H5qnMYhYu+dLcgq2A7aaD4fhEUbRbc1zTBsxcHqT3
wUyyWt0vIqlvAtAYd5Yp+SBbm4JHh/VP/CNmT88zLvcNESH+0x88/CoaC6r5/CMqdXSvZgIqa+tf
wfL7NnH5aKrkNhoRdhewaL0v2dhngsY4vPTUFJSBTjymDpx9XyE/yrXxeuUjApgaVcz9xuftDgy1
bRfZqr4iFQZ6kqG21xgMFxPvwtvZRfvRjT9LUeUq6m+6rYGfJaw8wFxCpYbzvJo3V6RTPV/+RrKr
VD3cuLl070kJVrSqg+UZfSOoUwN4SWhk558Nm8tniMyiR7L07kfSgFshBHe3sQ5jBHdGVH2rpjK+
rkvEVO96Opc7PzYzKq9Fv9cYpCL/KU6+N0gKuVLJyrJaonxZdPCgFUg5W9Puh0mJPQQ2Gdh2P6kO
MoNBWtYSfAWgsrzWF1+mFoa32DX0lzTa8hmueQUBBSUbJrA4ED9SFgvIWBB7/G/mzmS5cSTL2i+U
aMM8LBsAZ1IUNYa0gUVIEQ445tmBp++PWW32V5XZv+hedS2qsjLDlCRFuN977nfOlevBEqBTqbWG
Bq1JzN6dLKoauWU6VOz90ZzOuWwO4yRlxFM3Pky6aLb27DaxaBU2EU7Pioi+PU6Ur8FeZUisbGwG
/LzRHUOtla9rZjBssqymDcd+1i/rZDwUdXZYoIp2DUzo0RGiCc1ERGbQU5oE00Z47RA7XdpfmmC8
mMW69WczCqx52bRi/ajWvmeaobntNUjy4Gi786aZLfvdn+WzYwflgYm2Rd834yUpl19lynMIsFV9
50n37LRqS+IOl7X0QhDcTSBgJDUttx/gCGkMDnLca+YS1fnB1YpLVjWHxXHNn3NgOhvQp/e08/dW
Oj3Qoq7kJHW/uzLAxMtJOZj3xvIunq1GqJQXi8BYNjOWu3PuJe6pBlCLaUHbeKw6K6ryfpPWYxql
7eqc7qB61OsVYKup+1tnLKNiaa71UG0LPs3nxkVAKU0XAMTGhLWWh8otT7pDFTOvDkwFEflRp+nJ
u4PJJJxmhVXOa0tjU1tODrA+WI/M9K3ImIR/xHdCc6kD1MqRTjOv2egHW3rrPWtG5ZRu3HpOHasm
MJ6DimH1QHCQilxB9O52NutuIxpDMVctk+cgaEiMSsh326BeTWfVms1LCUB31pcuZYWcmGF4iNF9
MpPW3eQYGrZ0k+TvB3l18At73uOaTOJxMkBnINTGrz5dmbHbDHmb/GehkbMR98Lm2TVgskCkpuem
W/2TMNiP5OgDRYpVbM00rTdidJhyL/m7RX7D0BCdU4AsXUDUuufWa85olhS9PMNh0MGSlErP/Q28
WnBypvY4jaxIanRnPeSqblixUE8Reprc6spv75Rx9pYsdNwAkNpuhO74tiU1zaYpWBCirE8S9FKO
eD5vigA6VyM1392ioNxs3bzB7BSQWZGxIyoRu4DZHcvkFEXoePRc0HZnzgxa9hEWAnYSImRMotbW
xLFUKoiFXbBtdS39N1YJvKeKQq0o3Ho/U4nFjsXDjWvzUzXcNGVjvtTLcBrMvNrhjodrxSLgLkl9
MVeeTN1wj+QLanGl2BWUdAxZaVK17dK42WvPoeZ3rcm1WmFIEd9geVxGYqqgEPzqoMtWxHBmTWjk
5qs+NtidhVmEwncU6ImzHHQjuMw9F0FqKTPSGrPgz0I5hYMMdkbCVNpn9HeujfpHn+KZWFKp03WM
eugZrYVXtDmbXDemDCZ0aMLCRjd4qF2diXJW/lKFXm5hf4YNs8s0lCBUWh9YITQFlJqTXaC4v0RS
3RKt/w2UvdVz8eI1Mn3rAiePjVYzIgd/VJismXkj9fCx0J3gDfqQ634u5rsKVoaLZjpxrVLtuzY0
ufN955X1iEZYl561qXVvK6R/skpGVwt+JSr6hdl5fsKQAJELDLk1hHg2JvNa1uqSFWm6GXEXUaem
YWPAfjWu/9b26JQqoy22xDmBpCyFncVZ4z+SDfij7dWTBOrm5n8Ay8IB5G6dto4xlO0ZwVmM42Cr
fDOC09t77vySFJ1MQ/wx7dYw9Se4iPtXCgXMrWQfTlwUPOJsM4XNCGcBlcPS1PRnYiukw4EhxzYr
MvEhMA6yiSNdQqQVse0tAFU1sFh1dbGSFeuT0QvtZ1LI9LIuVZzyF8d21j28ldqbgT76u6m5d4ax
PDoMkMOuwdTWWla6TfLvUlXYSnMjFhhRxTptXRyCm24s3kY57RFkqt92OvDyEtEy0yzEFrfqtgJB
ewHomSIlfe9efGabLBi5RUxreFAOwH+bWcau9NRLw05M+qJueuct1ofasn+g8fLqKoHO4DEJ1mb2
CSRe4G7Nzk9/M/54qhAholxxgbHzZHv/ROIWwSDsTQSFYZ1e5gahCs9mwvnuTXE9KrzZE9Jmk/EZ
sc71avH7RqFankwA/hBlb9pZ2DnzqvtGiSHGvVhYH+cMgHC0NpFTGcjAcz59thyHIafNi9PZB+wm
T9JrbgVMyX5dvPZm5vyWQfLf8T8/aglazZRhk0tnK2GjnD7H42yXT+TUmE/ZfD8+q2xnz8lH3YjL
yPcXE4z2NCYpAZb9mt6Y1RwHj5m4JpfDvFZTxIImkP+aVBGhwqXPNDSvstqkxnTspmHj8Fi/auS+
/mpmBw+hKND5oKuRH9lXp8/dlR1zHVput2+05te4JhGDxJ1Rj952Tbg/zeA4F+saNmX2iX78Wlnq
D0d8HtJhtQ91NcW+hyWzsbsz0w8vZtmgulUmDq5MJG3EllbcdNRAbcQyvm7TyUDtCUca9hpacBZ0
Ax3mMj+2ZX2aejnECnCUTmIm5LVs6sM8H8s8OzqpA4lXa0tIsF0RGt5KVcRhH4oEsSlPzqlvYSl3
cCpo/RpPRvuptVW7Ab09UNJqET4l+8g7BAale3bwEbEVOLm3QtB1vEFBp1I/FcM6sI6l0qjQ2/lV
IyHuFNTrUUxJDinMfgwKxR55OX9NZ2TElGS9mG1w3kvf8bXRcu2c50O3hebfZ1PwCT0iHk3S+ZPW
eWgDe4pAxU9Qyz+hWB7NZfkTUOVirQ02VZkcWyY0mBKQMVzk5z9VYtx6tgAOSJqB3qQR25i3bSks
zAl/7BF6LtH4XOnX+9jq9afBNq/1OutMmIdsS2xfsZE5tdhk3rnFLjnZZHFeCUIt4r61qu/SZ4ph
Lk+DEJHrQjzCDFGxLwMEUAPNhSvFvrgzJtgFMn+DEzLl4a38Td12585r7J2Dv44kZI0Toq9xQid/
24MiL6nXa17xsXOpZtt61qPB+2DRWnOu2CgWyXqOEqW2Bbk4oUsd+uyCHT0CC1ibNqGBKct0vBZd
dtLt5i500cnI6q56sbxLlONzYXoPCaWmqhHJqaNGZjAF6zlZONUk/bEi5Zj7HOUu52TSx5vnXlMD
f5LR41whsZGF07VUoS2sRw3g9RTA7W3dDAWkxVufURebWs9CtdlcjzbmfZZ/eO5W4+fjgeq3tjVe
+kA70KOisjjL78qSvy3cJjiw8xv3ZYGrWOyauouzwmv3/jTg9XrzidEiZyHJaRuA5mn+st/+qH0k
lEFARIZ9IO1Qj/rEGKN+omLIs91caDfNuS8Zk+0BM/oSNutU7KbGOyh5lZ63t8b6DCfpxg4a+zDo
MGvCo4Ew2C3SpLCEg5FdcMpVeHx4/MlwSPemMyVnOESxNyqR6Tt82j2i0w82eYrjiIjD11BZrw0d
fJha8uTW7hoV7bqVPgZ7YxjaM+3FF17ZZ/ijNORjfZ5cn82Wz0aVEtIMmMzIeHiCuwUwy0S26eAN
Ex9QLE3TPp4pbHAnUFKNMvlZDou7WSBNNzhm2o1pmMMeKymn3Ky6t1FhXOYgsdtnfRnHF0ao50aO
VxN08jft5VNbrsZlHOasfHDaoaeUg7n9mZnOoaZ0Uvdp5lKLcyXc5GlpandDpdmjBzkrh5QCWluJ
ZWZfPaOCtiy0p0m0j16vf+GBKzZKliVi/7RnUlCHU2s/N4SIIk+uHJ/jzgkGDtTac35qtv7gJWxC
Nc4+Bia79LWDagu6k65iADTlekCfpH4RObBuErX+MNdq2Q1d+YQ4y1kwouFmE1pY2j6xdqvfNmX5
GBQ1Fh600tnyIp+FJRtwiT2QZyabGGXsiTNRi/oWjK8X4gVj+qZUkkV6uTFNG9MfvvGeDfR6Vv7m
uDYN6yS305jH+oDduDfLG21flLCUjBGvYJqgycdcOlA8mJWmHPeUNYoNywu3aqr3WmMEkR7gCqAH
ovU1MQnkcMOsPQ4dsX75lG1HUXwZQP5bzkGnwf0xMzzRm4elz7WdRv7VwzLA16zZpa1UsMe6i2qo
kTAbIpaNoRwn/5B3oIhusj5k+tTtamXz99MhwaAcBBDt/B5KTrnSaR8Sv3+Hi5OhsThOpPX+C0E1
bbjYbhF6MltuWe/mu6xMZkiJzjmmKwYSww7edIu8jJQLLcotXE7eYzN2x6k2bwMT35ArxwSjBOEy
1smPltEz6P/LS47jjtW313xE104nGa80RM0kYuz4STxbrARN9XVvzNYQA+FXZMUnfbTibgjXdEVJ
0CwtZHRiPSe66cZqCI6pWHjYvTJCYsxiEiwudPdhRxbM3qWH4bwZx9AXi3G2KutP2ZtIFooKpaiY
iRCNkox1YseBv6YHMMmCEmhkR/Q0j+kOj4iwoQxnc9v5ub0POmUcKgj3kPFTsoQLRb2IjbLIHwfZ
aLHfSvOVAeyJwImtq4yo9+QjV+a+98H98apBWY5iwYybeXURZlDCz2LR9B29CG8Xsrus9ObDdEbz
2RHlj6lZ50dHV1kTl7bfb2DipYgGYTi7LJjmsJ0aX278BTuSDGy2zMjsmprkrVe2OcTw/uZjMjfL
Z+fSvwOC6ydfK99QbJuYElWLUs3LTvgrUmZPcxpPa/qU20rGyk1+mpr9YFCczNUPfrNRIO+xEVW6
kfNU8hKY0Gbjq+Rqm0250b0FRaZ09lSa57W9jwTGI5ZT5kCYmZIekygj0muTFE9Lr5qnluU7oMW0
S4Pa1TkiROEAHOAf0OWHy72kF9NjsaprsOR5Ho0De1aWWXyN1s/RbRkrs/lDhOy6ZLr55dgPinJq
crwtIOjNb1AHpLSOMMvrPjD6jJSH6eK799CYO8W+Ta3+Aix8UiOINsFycYbC9ZTV5jf5OfNFUzKP
/37J+fIdAAASGBsXGPvuFiBOpHF+TJIi5Sif8Hc14aSlX8RHvAt3Xy3TjhAPbn8619IwP8hjTwnG
nQ+kYpFq5BlzsC34GBg/sAAQ3ii0g4kBha4NLBPQDgFWn11lcYwJK2c6WwQf7FV56lqS71r7oVDq
k4Uk6NiQNF2TH7OhwoRfP8k58Y+sccT2v1pHp+HzmJfEOhFrtV/r9tqsjBr/llrLxketDJxHu3UY
N43wyZXuaLGHtywOWL1MhjzmiDLzx7elmoPYnQOb/59Ub7OeDVHiaHgJDO+UOcNFjdXeJ65ldqxb
c7cQyLbSTpVDML+W+3T2fce/bFJLNLvZcVgREz1Y57BIKwpOMpWkY3LqSLFnwDBs/K6m4W5r7+IZ
pbnR9Z6MLA/fiBZqxfpd5azw6DvRbS0ghRdCrUqQmq7GXtnWlgwDNfuHrGutd9sEYw4XdxI7YZja
Zfp7GlE4Bfs5O7I1mhAHZPkhDXgVNa6Cu7Z2HzobyGOXGdCnbam92UXm3RYWMlxkj6S4lS6tNRtF
+NbW5vCANTw9C0JKH4mO6T8K6TnXrlbBdzLJxg9XNednxAYSU1afkcXSjnkVwrPzutq0PDB8TDZk
E1mnPiNamnlJYr/0E/tKjUl5zH69fONhHotKp2B3zby4u0V38m9yrefISuC6Q3Jzql0tLZ+2NEjn
3ZhN88NoFWqn87VjY3fmXgucaD+EeZ/b6nPzgMmCysbrnC+lsrOyjOkL0TaPliTdFoyHSr3Zt8p4
cOpWnvm0mjNYpPWpG4v+uE7DuB0Mq97U2URZUwhaJq2MkskUpOLm625ZhiF02sV5svzR+C5dR9+w
Q41EwiVZKPb6ne+CDOIRas9J4b4HzvAGMWAyRk22dja3W8Kz7F+NXR88/aIH6rLYCfMMz5Cf0lmo
IrxHR5XPlabeJ7yXoXJSb6caiv7Abu4DVvcpKZAcJf/Jw4HFFn8qMYtrJVve5KSSc9BN+d3UtvGK
IEAkVdA22wR75LnSX/sG9jDulZZlYQv6DbRF2pbGtsNFthNTkpSpQ0vCol26dCJFqU7SWE666YuI
yVCAgaiPicyJfUtLN+zpuz9WPTNf2K1v22yLiN4fPsYENOAiwAzWFZ+ZSTs7qWmmj+uHjZlL6+aT
DodLfS2jbJD7MRMT6hymXIaG7gG53t+AOhiU/r5nvKR1MeFHIBGLNeYknodm1kumcX72O20JZ1lw
YAwkFdSo3PjtEW7+UVY7cV+k9sfkqAkqpGF24NhfU+lF+ADKvX+XWtJ1wozmaVXMcI1+WPeL4zww
CPM6NN0SR+YRNE07TPniv7cd0VmV0zKm9hbtmOdeedMtfyVnptSWh07xhDMNqO6a8RKuPRWzWF0y
VBd6nHAcumoJ3dGsvkTelBtcAtPJm/t125gsOysqyz5hVc42fr/o7+vqfHMtfXpWcCD0xDmjPnDN
s6HY/blkwj91BXkWEwLNBXGP9ak8zGeIcucyTq16rpGj+fUGGkqDbbxqs9kmMeLsdJ7Gpv5m0W6/
Nzy/vFvM3YFbuTuRr8JpU2myvjSWV4ZTkozfckjzZ8cdxx/KbJ00tptxWYmTEej15rwmUyyI9HhR
pjvvs7HL9shVMvbE8FQVc3czXNs4tTz4B2Us9WHgWD7hXOjOJEMBGzlOkm+tvoQ+1yvtO+1htbp8
FL9YgI2f2GxmZnq6srh+B7agLhiHnqrUbONZYt3cFL1KrqldmdtSw/5Q5X5BYFjPNQYuco+6uhoZ
v/mhuZgUzxuaa4+gHHGvAr3sgAlWbko3aW5dQ8bt4MK72F5rPLPCPT04QzkwoqK/CZWLxbxCONmP
xbLChU2zFZqW+FmAmkeZUUHL5XNzcKRdvMPftZE9dAGv2fnutayLnKZtLrpBpJahWekrsTWzx34y
sv28Mb0CZun32o9QydDxxHSoxDD/8saqeTHALC8Y8edI1BegNX7fhq5FyWoVj2uQTR+i7uo/ejMY
4HZOUe6t1hwvFvAOQoOeTj+ID6vWyGUPfWQYKZJyNf5JSWB4SIpV3yDiqo3sAOac0pVPpm0RAFOU
QCJqkrepcGglh7yUezka9PuC9K+bOXMU9TqPti4r48zz1cerr3uEpaB5LYFrH6xxsO6W2ILfWK98
3kEgPrTBWy5V4IGFoZGEndtlBz3t1m02WF20qmrcmo49nvy50ygI0zROp4T3XfT4QDVP3RoMa29a
m5U3flJ+orNzfzkugXTMibB0hkVXGq9QAhLVkTCma+q7j6nXv9tEXkUptG1cuCT2rbUf7NPR8J90
1LJup+lmfiW0YLqU5DF+kprPyDdfyw+sYTmjQit4cAlJ2RP/PcQ9lsEbG7D1rZV35UNT1y5SWCci
vJn3NY5DfS7pK8IaN9cmk3UCKZenj5ZfYA0KmnS/JibGkmwsbwmu8N0sSrmVRsUEYa29B6PosxNu
3GAzt0Tgy97ComnDvI1Leu4JNopsNTmRxE7PolRmbGGQ2+KKuWH+FI5CFVxarPFdPwS/pkQlz6Uw
u9eZ7Udx3bbBl8gczNdFMd2UtSTX3lHtvGHyVeyZKJDgwredBC/Z3osh3y9uuIdT0qXZmvxdrlP2
pjGg26TanSYMuvxBS/s3GehBpOWF91OO6u7Nx2yBc8kXcWLU6mwRtofkvaKQOgUxDVadR33Z8ff0
xt3OGmc94Ynmy+qwnCiUJObhTVKuQWCGC2lFT9v4l2yt7X1tWnMsyEj4A7Zubxed9MKhRqPjCOQl
eKQm7EuWQuA9V24Mw4+L2SwQSEnhpB/M9CvNa5rtNVSoLgTN9O57QskGLM1hK4fAQ15bKOWyGkVx
SuuqOU4ueyhBaC2D9r8evgd/aq2QIDzj1NjMPCdU8MNK2kgcCPA8JchtZpKwhhj7nCM5ncN2wKt1
WIJ1PNtTIiFfR2diWDfYG21u9B9JEywbpmaM3vqb1QmEfFpY4hFI1MON3vrPxmKJq0Mk98viOv25
JxkhjQbHvnN4VXlbChtuc6qME4becjM00Hi2hjafGYW2rcXcnwwSJR6rzLJiUkRUOOnElbpJ1e7z
oiOOyFCOOLE3ZCILjP4OGO7uLK3n94xthGFDHt59uAfxlOnVtyVd/4ZnrvxS90S8yCNikZ1MCCl9
qX9LZzYR7Ep/2VHmdluNbMFlJtgXJx2RC5RTQf1lTq52zzuxYtu1YFScqfjRZ231uDhj+4vmH1IG
nFA0Jm7Ir3rGLm3BRC0ql3+MoS5jPMnLZWndtg9rN2hvHmjg/TvFpgujmNwHmTz2mZjRY63mOSBj
hH5by/VXkql7fjWDFrww1YOtxee7WUgi3GN2d/SQ+zL7jY2bKJrCcNZncvBSAlRL9d1YQAmGJ/Vf
aL/pE6MfhGEC0KCsau09GzlsC5IigUuKCdK0p9b0LfchLwXjAHPB4T+b5qso53Er2sI/L+VIUeHW
68mBLtjrfc8Ere4geXSGOuFccYQwBieWXsk6v2m8wyNchkm6nzY8Gpq/PgmN4LORsK476kWYRdCV
TWxqwomFT+R/sbBrxigTtZkh1lwGb3jmcdzbXCsaywB0eVPKijVLb5/Ys+reqU/JWwati9eMRKfO
hhU/zaIjKqLwmseE9pcE2sJg96PFcgWCJ+Y0RAocn80MTTSs5965+RqDs75bxlfNHNxXm011u2kl
tRTz8oCWoJpiDZdK7SHZ+yPRfNXXaFN6uiSp0TP2464y15xroQ1eu3J0v7WEKjhpl51Wp8am4AfG
YlT9ifoOvB/frQhdDVnont31pOeOtiE4Asndy/iwgoVvcuk7P2CXxJlmpH4yirVE+pT3glOVK+kr
KrgJP9duNSmFm5mMSiiQunjSh/bT70Ftl5WyjoVVxYaHP4jqpFaMUobsLFfDe67t+2iz0++D/L5x
wbRg4OmlMBNZxSx/EBR2NOa6u9CnYO1mf+LH1DQynvIh+w3gpWyIMDEcFkVshOwM8macwSB5X6CA
PsoK5glQQDsXRVIglFu93LP2pn6oJ2CW0AnWEtjAFRlhAshhVMy9+WEPbvqVJpJPgGDEXyzEQq4j
j3KXFlmy9X0gI5tHrTvaJpImUu8sflgtRJRT+eXFr/3ukCUYQsPFs9K9Uwir3wcaaryi3QvnsqRD
clP3Sl5bEftJQYZps+h2tKa+DtKWcfthI3mdV9V8auh4T16Qdie3BwYuc/y/oWMahBVUlF1KtUQV
NMhMWmYwLuCfYhQIguIqE0IuwooAw1cf4fqlYI6jGNAY3nQcZ4J20c8GK+5nVW7kYgPstURl7qxs
QNcEWGDIImejeB2F+PBWGmac3476AItF1qkJ2L2sDgPYqDKx0+f1YpC4l3cpwbepc+bLHuDAV+Oj
KhuDN0+vGWp1SR/iDwaqtSt9iORk9DeD2dlH8j7614S3fsIQQ7RGWww/EJNz6K4R0NiC0SQcRiG/
4ld5trLcCFlLW0VqJDLEI/Ro187ls28OVzzMyWmcM2uj/GQ9eZ5evjerk5CjUfNfHkJhL00vngVt
J81qDsZWNT9HSfp0NCz+fYZvyn2ns2vFUJnc1hV0Vo7u81I4dsq+V2cl3CNtYoWb7moMWnbAbzyd
lowfvRB0ux1XaOy095KINCF6wxWItURW0tSLoJA+NYamhWVvma920NgYKLTyUfgkM41NUD9jUS+/
6wk3UljqU3axHUyHYQ9BtCEd0L2PoGyYp1XonxaI0rXskgXEgxvD1R3nJg17jFDy9U/Zz9PZtksu
wWXUr75gfwbf8fJqsS/ukbwf+W5JMWx74JpzUJXZdaa2ODK+R3U2O5JCLDo27g6m6sLXsw0Cgb+p
cse7BrOnYkma6ktLYfXeNCjYGOaS8ySaZStb1/8mIld+2DDHv+eKzCwBgRO5q1XRQNnlNijwHIWk
WrgPBAx6ny4JZ6Gy8xxzzJIFpMKSsrT3pZe+ZgSTkz+ToAtrM4Tu4vTEv7L76YAinHzoZCvehOWr
XdPJ7Mfq5mVc1d76S7RWDdRgDyepzd6+r+6wlb2KBWl50sNRQ0jUM1645mjyqwRXfXH8YjxPjdEd
l9pqjlm1UgXgj3/USLLFfmPYMT4O/OwESUe0f8PvOVXyNNuj/JonFouq/J5YYTtOEFGwZJzpfZDm
G/JZabhHmLxfZYcNM7RNA19AgGLYcKf9NAj5JY4sf6IAVPt+dohnZiTxBZTen/JR5gfc1G4P2sdz
yi3r6y2RnlP602/raZcSlBUGvV9vkeiGo4+cFHGcMqFOMBT02F6iagBrzF1lHWZcKp+U8unvAKrx
1YR+TXdaGZC17AsuqKBl0nD3JAUAfaV4EZKNQOSiaMHe8pQdE7vOyN6zfQaDs9rRpNcXZWK2UR25
JrE3uhhrXK+mHXIO2kJiLbfVyi6qZPaeyR1nhofVTFiz8bM3A/utMdxhTzqNFQk3S1+MrKb9V72D
TJkjzrR1CnHWiIkPdLTV4x315oGflhzcYVJEWDlrG1Z8e3ezWmb6h+TIQW8yRzeTawb8+EfzW1SS
wSBf19RmjEZtm/HdNvBvkwXuT+l35lT23qpJczBBoZnHBNXekKKJMHHPFNuBq1gJ5zNgT8cyP3T3
HgthZTk6XTt9JYGZvApSJR1UWiZ2yvPbb2Kova1DPN3WJBAudvTFeFpZOh2n5l0P7lR3/auemK8u
7RrsBquU19mbrDnCy7LGLWrqizfKIkyRvvdo599malhl5HGQoa+YFJRJcs+8IkYx3azaVO5NqRMu
aoKlwP+1SXvkAjJvlk/Qwv6eM/rqtmPxg/qFMGzd7+K/mFkHXa2nYj8mQbcvG2v4I1foG7hmDsqy
Jh2EkT6oiTGzqEw3ALXGZN2MLbERqCrajrDP/tCDacdNb9ZoW+vvjvH+gxtU4JpzOTPOGSuXatA3
LMaqdlm8jMxBi03ONAKXYMWEuBzshsEvYx+T8D5pnnVnLPZLrtnnjm3hV5Xn87EQONvlYGW02oLh
i++p7H31GmaXfAuZWFEW3agkLv6Qjb+yIFdbspy7DdEZ6Us2ACVvGo9Ju7LAGaXVjueyBbb3gcji
qeIB6QeRPZdK++EWVJLEwZlHL9DTIzH+/ataU4Vjo7Rv5BH6x6qz69jTyW+Vcklvf1nDRE9ue9m+
X1mxZLVasG0cz99aLopV1sD4SuOV+4lpPImVd79CBsTVOSvdhtYOX4JA75ilSrglrKZcl1BUfMM8
z+w+OR2qDa3LusUfbMWElZtN+JftZD5GRSvAFjM2W+4u42YxsTybbB26pFoyvUP9N68CUCb+KwO+
UbU+uztJ9bMj+Q4YpKcx/mvoU9dPrSLd35faPsoE/lhzl5yYLTnvSJttdyPOov+Fa/mSfWFfqv8M
/+5J/hcb87X5XT0P3e/fw+Vn8+9/8v+ge5loiP+/d/k/i18/q+znP7ud+fP/sC2bxn/ojmcZLLy3
LQ8ZCzf7P2zLxt+2ZYNl44GJ1IzW9/9sy+Z/uK4e4CE2bf7X8siF4K7+b9uyaxPoGOiGxZze5x/9
D2zL/7rmy6OW5MffndO2SX6R+e+bQ9qxpbkcYI8TMnpveYWBAQJMkiRaNPCU//Sh/Ldn+p890mA5
/xKowb8uoDh0bN3Gpc3r//dFK5Q/JFmSlstjWNs/ViCbX7rXMhwp+rG+gNKPw3YG4IIJKc35V2+V
vqCUMKeHRS6uhYRRJCucoyOvipFdQSfQj0EckEh/s0fbNeJ0cAlpSqygPPX2UNZRWTXzgcMA02QG
/QiW7OIwzhMWshKXlkBsTq7ZoYqhyDD6Ja7nzUnpF0Nse9YtZ7r0GBDEx2tpJe0kceoT+iXCAmY5
P/vRJY04iGzUqNydMQiinudrDZOsaRgxd5UZRMBV5mdgaR4C4OKlb/hmXaQMKgNi4VlVSNq4o5Fg
smpcFrGB2g6okMNZia6o39FwyxOch3wSFVss9tJagKAYATTj3fzMmFGfbDYXaGPbPk6TZ8LoDIsx
/QYLZbQ+IMx9Il+h+CXpam0X1Tn35Gk4sImj0A0DDOVupGFFftNnquK91pfTFK65WG5ePlSUXGwi
umtXWvthYg5/J7+uqGOWdhbgotTHIGT6f3F3JttxK0uW/ZX6AeRCD8c0+mALUuykCRYpUeh7OLqv
zw29Vy91kQxyVQxrcrVE8SIQDri5u5mdfSbajKkv9T8oweOGxJImnnV0gqBGaZ18y7Ix6neFydFw
RXG9YbeKXp9uRvrD78ARZwY6bbppNs6kybsYBDCq616iszYgWVLwd8yOQvNAon2d97UABpdzxBX1
6D4IoUMDKTjKorfMS9BxtuLYP8LBNtlmt7r5qgAB1NcASY1ga0OSrqEOj5U39m33Rn5XQuNyp1Zi
7CIHNNFmAzkbRRF7eJrLJ0TJg9h1FW2Ke8RhI6iZvh8fKYIg9GF7QaOObdoAkvyQ83vTZXU1mydY
G0txnV1u0we9J6VVv0elWuRbCvP9JiFPnF7hwdC7a3ow7V9gsmNtNaaj+pAH9FxuSP7W09zR06gH
TcVJMCR9I1/M3krslT6DpEjWRK2OhNQhvYmBMb6/g20AhS5qtV0HHJwCEhEjBiy+2aMJyCDNpEeb
lpxwzWuivIkYUxvSIgq+DLx1dKA0bRTyZDkeI7cXsGVXg5aWxUqGSvXNqC2Cg1Fj0UBlcTBTKlWU
WdfUR+kibKp+eBNUihN4owkUxNLSa6wQppkVWylRA7SspJa/khoi45XqIvGHbF1mq16kzGZu44EW
7r46sFdsnLmDiTwr7Yo07fXq6HK+z9JW2+luLx+atjZcCnQg/LeGIZJrOvXBPQOZEjc02FJ6Cyer
+jUZnQRqRzMY+4EKn5YtWL72lcZjuMu9GhTOFuer9EdP1ZIsiaQtaeNHpAW2nCWM996wMigL5eg0
u6Gsm2I/AZC1Llxlwvki7ct+qw854j0rYqVPw8mm0NFlqnHd0qpD9+7QiZ7EOz0yK6OZpnpFT439
Y7KVut0Yca3ftrYzPiEdUR/KtMvvAw4UzVqtaX2w6IegE74SFHOshHLT5k8o/jfm4x/8iv+gQ5Z4
kf8/F2oNjscnS/XNzAX5P5dF/f6P5frP//WvBVsz1P9iTQZmY6scNd2ZD/PvBVs3Z2SIEDAMXJN+
CP7lfzgjqsqxSrg65ypXM7mJ/7tgO/9lAy0RLLFc0eG//y8L9kcEIWFYS0c4HKooY9CNdO86VJxI
52h7XCjVM4g789UXxB3H9mm18CvlLo+xZWDvSCiadn+N8wer/6k7Z9DKv+zPG02yzSFnf88R4JaO
ZLFpLMc68+ILfpZBSr/K9M6/g6n5o2SDQ3kQOfl5dz5/o7/u3OgaKiM+d97MJmZUbi+RkxtfbIr+
uSVSdM3kRM2QG/+8uGtNJuWINLinIOFvJYSz1zRXaVmlr+EMFtf8EQsgTc8nKBMuaffaKAf2EMnO
SVX/DAfz+eK88H8Pjig5iaEA8e+mFA00NMunoVWZc//ZRX/wypwamwUuC/piPI1R5N45XUFSpCZ1
xDk3XIvwK4NFwV3+D7PnP6M/E4P+vvu2GIYpt+mYC5xyuiaWl4fagts5WFHLuXQWJmnyTVGdZP/5
VzoxC5bcvFTQNtRS/LmLpbyZ0BBQFDHHL96lUxdfTF8Lp5A8t2znDgsvQDVdui5q6/nzG/8zJB8N
1WL+gnwupdPI7q6ptK1eUQeYipXwj3r7JKbHogbZQcYsuU2qeAs6AoHEIZU/ff/otDv+W7g/6Qv+
4ovq84d+dDOL+U5WHf49HQZ3EgIlKzDcvEsFZkl8bZNRtow3ir+rgSJjpx878eKQk8+ZsmlF0kS9
ymBb//uPqrPm38G3jPY0hwYJDLeK3zPI5othO3Wni+BBHgZ4Zdh1d3QCHQ3jbaQ+bTMixnDJlkHr
gdsAVlBg6E7VTpHlWjfblZMOa5xhaZ2pvmDD/ZnsH43YIs6gxoqVWh/pxMlmDaOLsqhaiazdazYj
hDpbJ3FIqfWO3m1q0uSdrgq8WjQwSLSa+6a/Glp6ye1jkuzQ5q5Ib3w+QvNZ9sNnqf9zDtJ4mXBu
KqO7KuvQWdfOsYcRIiqThmI21S1I8b4udLAQ5TcsBGEiNx2aNit+Akx11ajV76h0r6Iye8F+4F4f
lWvpRi/YbT0qDcAzUDkINi96kj51OF4KTbl2cOEFS9Ec8Rh8pDniLcnUTU/GH7LE8IO20m2YVhvM
uS45H60j3z/UAn+pCU+/dvjGvuCCTum9lM6lghlOqKgX84hFsLcoDtw0HYRcU7uLAVRHeXWN7aeK
UKg6uLRgh1F6F9kuHUoK0tYUrkuaPvVKv0uHZFtbMUdiut/whbiwovICxMieU8glZcYbQ8MGKC13
QZfk9FH7HtXdL1bPU1FwEcO1PgvgAiSVp3cscJwhhtVMRdjLVM+u1SY3af3gROGjtv78mZ8KVMvA
PlBXskay7nSr7fSopp6Qbc+69BKCiGVShPJZLz2z54WYWk5JZfn9vGvP4/fXRsAsMuDdpVF5FcLe
VWj7N0JE959f+8QsWMIOO47bcelYlaepokFTQUfjXYyO8ZZSi5udN+7zlvbvL0Df++iQeGk487p3
0kwvYjXxPr//E49UXURkp240FwhLhQwIbDkY6ntJK/rm84ufGpxFEFWwfVA4tTegFUS/VqyE5H6T
qPsEjcGZ780iPg4Whm+VrdUejA5vUhSae+38HNdyNklLJKB0kax39Pd4VAAwQrWC+tDXSXjenkJd
TF96x+JGmGnjpUM613FXWNO8fz7wp57qYqJmbjhGaihrT0NeR7lo8kyVrrVzLm66i82XIxSs53rC
Dr5a5trlztd55pw1V0mU/vNVjw0lL+ZijZcM7s8ppYxQROoXe6GPR8V0F/uslDxhbAIk9rJG7PMa
8VVDB9cXwfjUxf/XHB1niDYXB7C8o+oyIUxtxs15Q76YpaQ5a5AQgihT1eEBPbu1iX1gjJ9ffX5w
/3uPAYnzn2OedbQuAFhvPQp5cgWiEJu75BvI7UtaSn73ZnRBYpmkBqXSM7zXhWG6i1nbYP+Fz9c8
WGXym/dpjTvgvxGslCE+RnqeehCLfYlbOEHS06Lq6XVJtHfB/xSmefh8qE7sx0x3MWkhZIggKtFq
dq2Tv+aZpXyfnAkf4s7HYaka1F0yp6PTvNJvhONC/amgFqwTS7tny1Dd5p3l7yaHLqJhso2bVEUh
kZdQ4RQb9xA6cPsrWox+JbSU0NOk2We+QIuAQJ+rM2DK0HqlEO/BgEYSY9Yvrv3xNsQUi3jgy8yv
XfqJPTz9lENm4SstDedJhSeET0t9JdGybrFYa46fP4MTD1gsQsTU9jiQUJ3zACmQ5scvTmuhcp13
8UWMcHR00rVUWGpH218rtdOuGkFs/vzqHy+IlFH+OdM0A/UzOI/WA6MQ0T1vZZdm32abRmraWQu6
KRahQsYWzUhYeXqhgntmSxodJhtt0p9/gVNjP//8r62UXxlli0ts4zktxliB1fyyR0gHn19cmyfR
B4FILMICsNYxi+hn8rCWM3FNLZB+99FPR4c6YlTlhANdh+hYhHgj0qNAu5BRbdOQjojPb+DUt1uE
jsLBGN6w69qbsua+KOtLmbu/z7v0Im4USmzWdYYnb+GYP0vV/EVj0q/PL23Pt/fRsC0mN7IBQ/oz
fjQuBnnUqtGmko4rqd0qiG8DuBObEjHhBquRZ7yuYNNXWoU396BeKLCMwR6ipXQnZNlgZOQ3J8uV
a/Rj/o66Q8HpZlSgPvrZGnAuy7Gf1PtJt1O8w1V3j2nnQ9X5FL6mvtrAO9W3nULjRyhCi1ZhSpOd
1maHlrL2Bn2XsRNANwG+VRUiGas8hkiMVy1EvhtlNj2hU6nZZPpEiY+2PE5+6JoMcAHfCgpRL37S
jxdaZZUbSvbjdhTqTzk28VrtnXgzJk25mnoNVyLHptpkuy9Ol9EkiggYCm8HC3no3jAGwDYtw036
88E/8co4iwnR4BuLp1xRefQ74rMy4qGktNkXke7Ewuws5gOtbMLskq704CLiiRW5ztyo/A5lgpwD
2D+AHaWPOUzMyWMqwuCLjemJKOUsAnpXh2YTqHbpEcoxuvZzpMluVh0HvfviE06N2iKE6yCnE1uo
tN7W/pWCsf2q0Gvti0cyB9MPpoOzCOEU5wq/g5vgkbmViCNqmtldjNKGUBmP2qgkXzydU19iEcyH
KclK1dEarymrW8zIf6h58fD5W3XqCSyC+BAl9JlXfeUhkTS+i9rI7nN1gsCH99rm8484dfeLWDdO
VZI70Vh6kIavEBn/ihPx/PmlT939ItbV5ajHfcAeqU4j/bKVSKFGutKvLQ7HXzzjUx+xCHnS0BMH
NLHt6ZEKuRLOJE1wdbkuMQA8K0OOV/U/lzqpSGesR932bDrh6IAcH2O3v/p8hE4Mvr14/yfHrqKu
5Nr4ucmVjOvrsjkvs2/ay9cfUUJgU/3y4nRdW/vwvMOwOVfP/l76nUQoowW6yEu79pi5/WtguOft
WezF664Pg41LhGp7TjRXiv0gWcU9lK3zBnt+CH/tWWoKvj62xZZXhRoSaWgK61ELL867+CJEG/3Q
wZfPbM9SMCmu0/bGH5WvfEfmR/ZBJPuz4P9950PV6pLWe4+O9fKm9ymkBC4qRLzUoNK5JgQBB43q
59/kxJSyF7MWpWftNJ1heWKokAHECLDw3lRuUFbku88/4tRrv5i1CuaUyOA0y+tLKvh29aTo7vtZ
l7YWszXAW0wv65GHXCkJHS0N0F2Ldunzrr6Yr8JGJwq9nRsf/W6lifxbF2rnLSPWcr6GiPZRUNRe
Hhdg9dFLhaX58vl96/PIfvAGWYtJa9PsGMbYnHpDfIUb+14VCUSSnZ4/+CFIwvJ6iKyNqu2H7F03
3lLjWTWnS8NG0I2ujL9VF9GUwMH6Iu79qZd9dD+LmW6GQzEmceZ4AiCJPQxrAapMo393dJFE+VcU
Kkx561TxMelu8hzJmU98rMw9TLi4mosY1ZdOMifeRmv++V+zq4/jYrLtlAYxyIFFatHsVMdfeVCd
uvgiLmCEF5UcJQvPF9Y11NaLXle+isQnymimtVi7Qzi3sBxE5gmgPz9h/cgZt/RKcj7a0XxKDrSC
Ygh25C30uwdTK58AXIr7YbZZKy0IjzDmgK4mUIk6m7pV0eHwa5R6f4u/enBXNPxe0wrnUBTld/pb
OjCT+g+KDddGVaXnhWVrEW8Giv+4Y9a5h5b3t67TRegKGv8/f/Hn9/uj92wRaaassCuaOTOvGlLs
DFs6IjjYwaHLXvWgP2/mmouY01NBgtjQp54TDNjiBVgIPn1++yfeHnMRb5ClwDOld9zz8T7P3JgG
4PKrcddPBHpzEXCiNpwwMh9ST1KzPIbDpH0rjSK+1hXYbyUIRcBzTVmuXVHVmzZQhhukWuk9iEGA
5H2Z7noEXhtgtfZbGBXdlTBydRdEpA5bToL0QmgPlj7oO7/t34fagJTUo3TE6JRTSxadV5E3zUVk
C1LQ6DLvGPwWNJEezl6nm/NGfxGk0DnlRloHiccs2oNqfrLa9IuAfOrBzj//K+Y4wuLkmraJl4j8
3S3dF83+IrSeuvIi4Kj9oDmqLGIvqC064Bq7Rszc7M8bkUXAsZxamM7URx7izmyrBZW2gfb81WSd
u6w+mq1/fv7XqBi5YpUTzate5uw6SF7sakiO3eXySMk9m+WrMUih4tWYl/YIfQyoTBMdOeARUnOJ
NkHxtDbQLMgfPAkz3FmgiWjHQ2GN6k37xjxFwfeQwCIR5TONDeyRV4mhf/O7atuQneSTWvHS81MY
8//6WMyu1+cN3iIW9aqiI/1KU2+Y1DdAxTTPogc569rGIgRRjdZiIykSr+4KauXDroj08565sYhB
SDUCW0nyxPOr4KrQm9tSnhc3jUUAQnEd4y2RzXGTlI/AYyEY0sfzBmQRFlICTIjoP/Ms++ibXnXm
ev6nNf6vV7TI0lzr7SHxcGfXEZtnwRGljbM7764XYSHx8YTiwMnViwqjD/lCXu75vEsv4kJeVFmS
1diOqFMCz0smUKGR+G3Ou/oiMIRWIeyh0xOAHYipmiK5MX3dPfPiix1CWeg2kHQZe2MaPGt2iD50
BoWdd+eLWelPvTCQ8eYe5sfJLkAJhev6eY9TX8zKxFTpf2NX62kxnt1dDzM5c0GDnnXny17SiaxT
YGtRBgHMxJ8nf4N4/1UpUPuTgvhg57TsJfWDMkmknUeeqit7AvEV096yn4i1ViWOalqvouzY4AZH
jEaotw3bZ8ipW33U12MwwZDmiJ0pdwFYV0Ma+xoUdd/8MpIHrpCSGDZS60rnKjbMBMOWB3K/K0y/
joZ2hZ4Umzhe0uK54PSJ9y9QAGDnLXDQySOAl7l1KOSxU3dzqG6cflWq8Z6fTLwWSq8eWT8qIwQs
/2MoCmddt9f8I33ubBBAAYnxTfi/VPFIT/nKNG857F6xGBiT+FUPR0yaNkR/hYclIJ9UcTgvC4Wc
/YRMescfKqeF6letBr5IVN7H2THh+yjhuz+WPN+fjQRbyOdwSY1cMBrkVRdf82tCNSGPHy148yIj
hZv9axgbcD61sW9N9i9AepEjZx0OBbvYf5dduWNAWM06tbzwU3MjcYHOHB/VeHXRqjvXD/jrbl7j
RrR8WZfeFhoAzaF69l06Lctn3TomfXAlOdZo2awQtp+5h4D8SgBKR9deanr67dz6DuDg0s+BJFU5
DjNoFgP0f+21bl85FJBCYIk2GVTZpOsAMO0w6bMTzmEeQg13Lw5lUt3J2obvsGvb71BqV2o/XiIs
2aQh7YPlJikRGCIqkS8isTG9ccH2q5vqzKTCn0PSX5E57Cn3uoCPvSaeLdR96wdggi+W7nlF+mgy
LHaCyJMQBJQcI5y2f8AeoacChemLgShkFdVhC/sKZM1503qxBogCalBHT4iXhMEVHLlHM7Avz7v0
Yg2okgolvWwSz5aheQSSAIN8cPozb3yxBpRycG24p5yjleIl66FdtdkXOVhtvsOPHsBiCagoWltW
b0RezrsfDuEaK6ALJlgoLdAyu3nH0yR3sFDbLjyEk3ajtU+fj9mpR79YH9KhzdMh9mNPGOlval6K
57tN+ZDZIvltRJZ7I5B8frEWnfqay37mevRNu5zsyBOmW132LrSAvPGBCqJHXUmpDNe5iKN1EFcS
TgRyJ+ak5h5LvJ1ANGnyiOpF+2J5OfHFl63Ojm2kaZ1muafCIblGD5HegBROXyLVhE5pjgH+Umlz
3ruztAsHTgIPcYxzzxr6V/AxL9kYvH7+AOd96gevztIFPG2NCS1XEntaAD84c50AoBRq9VmsfFST
2j0objpuUCoV5x3B/jgW/xWJwDOMvhiS1NPzuFvT4EK1MT2z0Lj0/UZIqkOSHFMv6YvvOVyMTNV/
fD5Sc4T5aKQW4cEI60YRpky92b9Is7sf5Du/eJlOXXoRG0apJG1s6rHXOuqT38RABq2v0mCnrr2I
DUXc1K0KpwV+p/qMkc4urdovNnB/ZBwfDcli9mu+KGTqmpFXO3p2MYwqSBQLP94GCeg2jHXEeQpE
mQHOZ4WIr0dsaTrAMVwkspsQl9h9UYQ6FkVKtlHGqtviZoPnQ+BWG5IK2qHGKWNldoG9S/gSm17X
8gQDisr/4gucOlIv+2nrZsTBsnRDT6IDTiygDEQS2D2Y9ghkq3fsZ0YaKvhDRc+XdNQT2Gr19jNi
6G1sefOOakJIxKreTJ6e4EtxEWOmm8ZQj9Qdh+rWzraJk2Gph6OQuZ23Dp3w1/NuKzJ+ZMm9bHDf
NKnJN+ah7X6p8qWTX6wLJx79/3I1zxy1tGK+HRvfaNxrX00y3fnTtfTBk1829NZuUfdkR2Mv1crw
2xiVckfydHo07V4cOnBSW+yq622iZbBRcTfY5wpoqpnBZ+w1oUISAOjODgcTTRe7An1Nm0X2lOgh
+QqlMfEea7RsEzV9fdPXEUnvwrZXnRPD7pAhxp1u390MhZVAl6M1rCotDAA7vYBSY6OfRLaaXPZt
3qzrINMv1LpkJwKArNuF9BzyhEzlURTuvZqqG2vQbsMWeyVjAL8NpcpatdOYwjUr65UTljP3PHeK
VZ53oNSjyLhSQtdgJz9CZ5GZ8Wj25rQb9RxSf6pEvxXZx68C4tZ7V3Tle1jGze0ElwaYs5tsXbw4
drRwg1CXmnzGhjfYMkOcFbbROcllfF6ieFCvfJr4d3Y5pEcjVsSmMKClatZbHBrj1ge/s4bYV0OU
CIcL+uwQXed6jE2dG+yTqnqNRN3BbevMa2Fm76ahB0/hFH53cZZ7xjjOusRY2N/3WMXsLLXM1mqG
NdkqN/ruNlfTdt+3gzyMtrQ3KQ0q69lR78KEuLCht4Kdag9UOyuiJwgV5U2sALNSUr964kzk4E4k
SvvVxKXgNm7rO5brdauE5mGszGDLtfOVpuLlmYxS4xeoSgN277F7K5Jt6jjBrZ800W2E0ROH8FaB
jxL/6AdAqWNCGBkzWNddNuqbWtG6daI2zTcldpinpfmbxiE8NfUgv+WydHrUyqNMaahOgoEuwQ5o
2EXUReNxnCIffE5sK28w//SNkUuMzpqoPRhapayCyZC7KHP0TROE3SFIcu0YmxpPBxAK1Nl2DI5q
njp728iG7ypM6I1bmfiJ5YO6b116sPBkBZyKX9xWxe3DU4TM32ZfGigdNATtIF7EF74dByv6u9mV
OeP4kOYp9giqEpLfB1oG1Ce1BSpnYivtY1D2ZOvSgQTUEYCTBqRmBWuhT9eA3KcrlzX0rm7N4L21
/QJSTWq8mYFZZ5wLfTxLoV/vXAVTFU2q6r7wdbFBaowpixhAA0+q8ZxZjQEnRvHb1zg1nGPel8G2
Qai9jkMVcx9dds1v1bR4Qws1uRDo7V5xv4ARMHK6lDNladSUZC8r6FGdHcRQh8ClkcFFk2yVIAA6
ObSHCUDascY35tW3gOyXPaLq1cxgYEa05kXvQF2skeVjVTHSyYaDp/5iQaJz9fBY16Dbs8HuD1Xk
TEhlXBfyYZhf5O5kfG/UyLjWJjnb/I5udCGZmGw9U8CL8MfuwqZ0twGryV7tRVNt49bJnrQuN64s
xcQ5ANAzFTOse1aukxrvViIyex0bqtzRYNJc1pJ0DYnTSLsJQzfxD502e6WV6pBcToYF3Qktj3bE
6iK/FZWauFvd1ekdtazsqc+teJ+hqHlsm5mwbiEVB/oSigGHoCyBRFZFKGimAgHVFOqczTAamb7B
i7TXQ9VPvxprQrECLmW0N601qOMOdhkiBCEyjeZXobD86GYBO9Iug1neP7Q/YwWQIRey5JN0E5Ja
Sd3/LsHDwYyWs2NZpxvyTkyNve10PZu2UBqajTSrHgpBhdMFOIYYg+gJ6aAvy5tKz7r91BbG1iol
6irTabLNFOj5RYyxPTULvk2Odh/sqAFTAv/mbY3f4FWGE/1l1WjKNitqkpiFwMRtwotiYztDsHXz
Xt6pJAg3Q2yr26alqy3poAVEuYEzL+RB2HRO8R637fTa0Bu3ssbJx9QhWsOBWPsFeJopvyoxqitw
x6OpLOeFH/CJVJxD3Eh94yiQrkfbBe4TWb258sFgQPCilvYmugolU69anhFo9rQiVJgbtAVo6coW
a1ILhiMkXpw9dNwzpSXhddp4A6ZaiNy+C9i/NvCPy7DFVhqKUb0x46a1b7Sm0GfwUvuj7Vv53OMv
eRXQinuoHDlgmumL5BsYQf8ubCMQDHTmQq/FWG4jdTcEq+bP1AozVwdMHKnZAKSA4+umUDojW3s1
Rqt9G8GFrjGVqW5aqGts1YPswhzw3DLCgQyClmOUVTCPGqsqAWsZ9q09Rs2wSmzgD6uRunzuY+AS
1h32znpnblU3yx9xuMkPIWiemxL48e84tJHpDcOtaHz2LVFj3PKtDMBKQ//u++N419HkvG5Lt3sD
eCJ209gpzyakrWMvS+O7xLydtwtIMNxrYhvOOKsgVn9oUfxTzZzbMM7Mddxoxl1amBOUkg67LE32
2JP533qdBSAzIX6LJsenybXijS0g7pnOIDdSWq+TOZorHQjdWuhDin8YNQwRKhOWRYDWaJNrb5us
b1bNxLay6wzgxAaGwpGGTUtqgBIxkE6syjDEl8xgb1clCiCNlBZNHESstXTw8GbXuhozfh4Yr2Ue
g4/K1ti+Z2tcUss79jM/1Rx7xdiaafeZq1yjnK+PGd2xm7S0BJvWgV4XfedW6REgR7TPoB5g0tEG
uzrUsLcOcO9UVZFjdN06NzXco52blOp9b6falsJdsk1M36CrV02MfQRGlc+vwUvk+Gc85KVrGLui
0VL2WVKBum04erjBVFs9+pOa08g51jsp7X6NxZ69Gw3xve7kzwKHVhj2ur9NAYTvbfbuWyOLlE0K
zp6Xf8gu8KBhRjBH/a2uD+3OSSROOH5htttCt9xdlwfvOAXDk3Gi1IQ8mnfROspAxaOcjOoHexQ4
knAS2IQahuFwfpN9A5piTzAih4e78r7OMcaOZ21mBC73wtA6vEPKHtVoWQfusUsr44retXszwnPR
jKxqNZmKD5kDdzIm//u8s71BqCtXmOlACMcoK7Cw8OUkUegBmOawxthYxfM2skprrxjgx8s8hOkO
tmybyRg4GCvJRVboWHfgvHOZKu5LOMX2MY9M5Sor+8dA7fDpodv32FWa8d12cUmKzeR3PXbOIWmL
J6c0ZvyIBlwF+ba2rydLeTSBI7+SAVXXdWnlu5zt3DNkmHhn1S4s/HEXWkJ+b7hBMDpafhMplnYQ
ReU/2hIo+sTyuZn1nXgVfyOY9JtWGbrHalLDnwL/AWxKh+moV0G1gyndbJixxQpm28DkaNxob6SN
u8+B8a4R2SsYmAyGfpX3XbGrcqAfg9GhFHbrFqdV7RusSjaKLtrYsnHsK1wPg8sythPyj7lxEbM3
wb+4zgWMwXp4d3GZdtZ9M4bzkAENWCkm8DKNALEqzbR32NG4nKEUMa5lb6U3Fc56V3Y1sPsNtE7i
2DuIh6KuYdgHemT8xOhK29ldHVyCiL1lz6g/xF33hMGbv+5p+we9GqgbPBqz+zgp2GnQL4I1i+He
1n4t31VsrC8CN/ptu6W6NcpIf5xs2MArpO0YZga6dgjBttPZHzvXaQGnHdcwMu/wIscrv+JIsc7T
sJrX7GpVyG5cESt9BgYnALWvVAVbByf/DjBq6tY2Fi0b1YwSYiGc+TB2xU5Gzc1YBc4lvifRD3C+
8R6Rs72asizdOFE4HgaR/SaHz/lGNuFlQty9lChMdkOLD4nv5++p5bQgR/HZZcDCm9HAmsnX2PGV
elfTdaqNuzq2JoxFDRcBRAJfBYPhg2YYhEUzNKna9ljISzkBfJ1GcJciHtajErnRNsGHkIDt6vXO
rVWzXYcmHnIUvMEzhuVLpvriCoA7u0M2MUhzk59F1eFEMBaYa2HWzhulQvdfdeaEsjxX2V3Urn7Z
h0G2igXGn8Gs7S2ccdgqUfJugmi7M4x63EoStLsBA7UWO2Ale4ASmiGByMisc9+/ZJl1AGYDZRXr
sbMb6tLeQ4rIjlXquOx3Zb4DKU6be9uX3ysbZ44ywvndcCagV2THgWlGUAWTqtkoXS/3eKU1Vz2U
uAPmOvm1HLTiULcdvHt/xBGTnvh1bEv3RnaG+VhjHX9ltTUoVloBVm7LKxUgqMAWmvAG9DflMICP
Z1Gw3MTKiGNiVwQ3CY4jrPO+gH6DqZptlPmTwC+SfYOtXqncAky6yKb9nB2xPcKRHfK0vtHCoOUE
S+2sMrG9MIci3MDfwz3Wkcm3eOQOyJw7RyQ0YcSzU1zMA+DMrjBa/541rWlsRRGIp6p12ng1jPhw
CJxwr2u/n25TNh/rtHTM3xN5hQkgFV4BnGP95qEbsR4S6gB0yU80yOlOvU5sEL1icKDUg1LaRZb9
UsherDsV/oTpKr9NQ1V3AGEMoI8+oE5UYdBkUU0/uAGrHlYo2WVgSvtyLFRtUxYu6NAU6x2+3rSD
Yz8XiVr7Qs012lrKXH8rQLTWOZKvmhMDx5tYu+0nHPFWlpmDOY6amQ3+aiVWV+DrkIZbYJK/ej+M
tpkG7irVNXloGlbstgSEpcpGveEkPNEGj6QyqStrNyZEKCGb8baTRLexBEDfx8F4z1HKvR91BUe4
OBy2UumjTa7ygFA9wIaH4k0VasLxyndQYJiiuM7nM4mlS3dbD7l6VFRhbw2sGy4K4UwrLJ6tb6ng
SE8U4pA3Kl2+Frx992VThFsfgQMdP53DTLCNb7lRgWjlyAnosi5QrOmZshY05e1aDXJ9h7vwGgPt
6ikeBvo2COSrLox+B8HYrru2BNTZC22DSindaa6e7+Ncdvuis7VtH6MMzvUhXgXdUN50eh1h3tKU
v8PCj17SJAouWSidx6Jqk6Ni6fNxvTLBouNUOgW+Dxq+5vQ4yeIIynO8KdzUXxvpZO4NPH1vfK66
H9RuOrA3qDaaoA3Sn0GjpcSgFKlRf0eNlsEvQuXQdPr0a6wMewMemeJt6U5eNFL+6fLsJ/xK5c5O
O2Vb1oX9KKbMP5Rsvy8rsr8rMXGYGDKwz2KY2HUYItqZMRopxLLWQ1ZC7Z9S07/r6rzedBb6h4zt
Cbv8NIwwPNWMe8z/cNOhv+kYVFONHNDqHtE0c6rgpHHszK7e2lX/0ps2sjrow1QRHUGh0mkOLQsU
JpyRvPQpKayi0XFu7J4Kq6xycd2oMr9qB2yjWtsd8SfOgu4warQc5FDTeC/yfK/h745Ldhe96BnD
lDsWznCJY8I2kD/8CL4xy0D2HTPvZpfX2X3dmbd6N7r7YQwhZrdRfNMgx1s5Ra97dlh5mIaqNi4W
g3mhFqFsgDjDDGRdV8JdW4knu3A0OMzRi4DyrKugy9R2eucE9pKG/vekSbPfWGpE61o6m8gZ1I0c
JO6tNvxZXM+GH6pfWEeBDHybwCdeGzCv8WvHb5dqNNaPJHJ2TVQm2yIcOkRBXXQ1WgoyJIWpHNht
tWWyv456mKzIWVjMKffdB/BJqgwnZa3lHCuNJrog0XWX/Ddz57Ekt5Jt2V9p6zmewR3CgUFPIhAZ
MiO1nMCSSRJwaK2+/q1gdXdd5q0uWs3ajIPLSxUB4e5nn332woV3SdMtNlDIyDgkBn5aZZyKNn1M
lEXWZ85jIxt5KAtWK7sYd/NU9/dimYyrTH8jkn9hzQPLndrzLeWR2lF4D2t1iSfqyQpM4ujGzgee
5KYdqc7c6aVrTfU9bdHAeOcq7z6l83yUiSHvY1szX2n1+TNkM/s27Bro00SdrwbSljdx1OByT8Fk
I5wIoK0UyKVJ7nVr+q9tv5yt2D6GNn18Qs7LIJ0kvMLSnY9hnOpgJKblKUduuDY5mn5PCHoLIEUl
u6Gb/VUXt9dpmTxxzQhHtavvBLvVyEl+vxlzl4Z02T3PnffAgeyWLAHKZiE/tJ89dnmR7DHzqjVM
NIL+Qgfy1RKy1UwjKsRsnalVuhUvyzVY83U4JgWI4SXbw/woAYmZKrnutdGeDGZ60BsKUoczb36H
sXo5ZDRi3UE8BKzaBHXpwFjzT2TU2au0MBR0urDnzxDxvPQzQCEXRAzIDMRuv4+fhR+DfPFOXSat
Tde5r67jPNm2Mz1bPK47Lcrm5Oax+4jUr2E/xN3W7cjhb/LQ43Y6Qdj327L18u991AuIl2oks9wy
y0NMaNzVWHTmzi4td00xAId9dgnyHwvsJysnx5I9VtbdhYxoFp63sQjQ3BoEpBwMqyVxgHo+KHMN
SpqAZuL9fHuXw/SBZpg7VwSPV2tV5/Em4xwUuIahCMG257Wop/yljn330Ev6vX0MLiopkvMi23ml
SMXdYyM5mNUFe9rG7KNivCJPfT4Ram3cgbtJnqyEq86d9o+eBCXc+x2nAEPeKE9QKToOr5dHwnxb
UEFyGvh0OggWurTbNSf8G9YtN6jZPK/rxT72YXlSQgu4VjXmimJooC8SIhxa8weZ0fE6rzikOMqE
Vz/l2dawU2Iyq+XTvahQuP0eVNP7ayB1aqU8cBL0lTRxG82naOpXI77YEk19HiasfrQ7FlRScTdl
+VFaIfkEkfW85IrYlorgQalO9ciwkGz7U9M0IOV4TFaAKk5tCWsn9QdQjYP4tNja6qmCSJKDDDMH
g9qgfx9QUyzOoGIK72zHp2hf8nln5o1+IfvTuCD04puKgmI/zqU8EirnrDvluWvX9y9YlfigFnlw
W3q6Umxr2MiXgEMl6qe4lt4tlLWSpcX0DhD1CHaW1HkTfHu6DAPbsmcGqev2wI39PWmP0yaGRrZS
6QV45MBZwWCafIoeLmFlPvFEsAUaWkP969RKSHM3dqRkkVnDWW/nDtlpMaOP1oK8nJVncJrJKjcm
kv7v2sUlSXna6ljXtCdG3B6OEQWe4zZXti13tQRupgx/tdTF5dz3ij2Y9P/CD4aZlX7O74clPHie
Ado9hr5Tc8y8y9JlU1v+sWOD6zrvasYbHBXLQAx7AeUxb24SopIboyDjOe+faJ7ekq1zFOF01xIU
uy5syIsidex1ni3jbhjG2wgrFMwD3Qezo4vbNPXLq3FahgcvclHE9fIaFbK60sZHUyUfi4Wub5N2
sHZJvedDEYxOR09feaoBuJQvh3Iehl1MhOZKJzwqMcc0EjD9rHru++Qxo+fVdOops4ugbmHvTEbx
ptL6R9RmOKnZLMIiE5epzJNmowfPKa6NIrqnxbJe8uVONma+lxJEUCdpphG7GmEJip8no/+ZDNbO
cnG/Vv5EAdTcIxek28QdvcBbingVTcOJmu6UjWYH+VbsJnyw6zQN47Vq/fQ6nkzjrGI+vhiXjZ2Y
xxonM0tPnkJrj/2HpTNjfERcM9AICKHkdiydna3r2tkQbfTg9HOx7nVIbJSfB36DkjTG1U6nEe5Y
mUOlT4tsVWR991IDcdvYcUi6QRuf0trcgXF5ZarK3IyCYxJnvJ7k6tZfD1mI+jRP11WFeVdM3xq7
23GQNMCa5JDkkk+38YfD0sU9Oliz86ZiW1T6Lan1ifr86Mzs/WEXV4+hsI61+u448qU0m4NlRkEz
3XA0CFKNGOL6qT4mSYcrGGmeumY0R+BgRatfCrf4bGFNc9RNrxpLv45hp4725A0Hr0Pzk1FtXeey
vEfLdVZY1h9TFPZVMy4Hoko7HKqMQRtiNNZSjW9asrrUVnedVrRDne7WnstDW0ZvaJ8lTNgPvygR
wOBMYJuvV8Snn8yakrrRQuzjRl5I2HB0mygYNMMtQy9vSPImeb8RzWVtSvZ1z6yGv7zkvgnJZ6y2
M8aWglyrdU8vba3sirDYQtqHBWp7FD0QagJ77RYWS7WavHeW++uQ/NM2q2BlC057/dJdTwqOg51N
PyLb70FPs0TMtvEztYydkG69Z0ZlT8lT7HF6JbRa+uzbGJaZcRjE7DlbxmMShOwlUk2ALyyjo505
KQd5q19Rpj9Vhj+zr3hWxJKpJh8vm2reWzleIHHzpctp3cVyeAovr6oLQoEmgqJ8E5XNYcUYcPZU
PgLtAKcoZYDdqPvz3FCi5zUnCMr99BF9/4eRGdXOYKq0hkUTZGl1BwHy3MP9XaWaMc3YNJ2NNbhv
SONuICvxs838exf7oCgIh4virFsjatYbKyzzbR1+06AKZqMvA2NqWuTH9GUW2lvbWQ7P7YR/3CSg
edikLe8sIMlopaBjAjxdDVn1o+f8Z0oyzlQoak6yBR652aTzY9pXBpZ1sHDgZR33mPXEDkcUVzBP
M0Z08uPAJRpmcKqmhiNhQkrktzLdC2Y7Mx8u25msp2NPBPXN5E73jMpsYqvbKrt/Ub5Wq0J1/neS
Premy4YXUgjRE/+McgE/ZZx/JGm7MgFffZoeULKmZWBtJgrNyG69Jro3a0ruyioUTUkQmG54NXhl
spnDZAdXICTOp4ivHS2TrS+757Ft1Hp2i2t6nBnLEG0SayDYJORAjTrzrcwww/XsrcsFAxnBjtci
eUPqQhtz45RkPBptfV8HrQGnqRyKjevGM2tP/mBM6aPpWFyf9mw5GCTC6r3j+Vy3dffoQRraxEW/
MG26vNfC/wZz71367Td6jMvG8GS1FsVUBGwwRGAn5UO/yFNifhd2o5BJnWRn46o+9WOarZaoA4xY
+PbTxGF9Y7XxQZCOFxQeTY3EsOp76C5OUHXlLtcdpVMMw7eQ6OIhpKKVIersuyZ8e11l5ks1GF1g
JIgO9Zzna2fBnFZbbFBKFtV9H1M4RYA6qCXn5oUq8D4kRWoLBgCLp5pSVqXZ3nmh0ay1Gqq1aYt0
5/bDs1Ma7dkMdbhZPIEV1SkgBU/p9JDZdfoMbhth2I7bB08hxcVxNF7T+XM35Ca7D6of1F1V9m91
bM+cPzxYPhwQltup7MJrShv7ITc0+dT0+O9VVHJIgzsIFn0i8aeBhiF7jihurF7NZai3Km8LrjVr
eWiO1n1dFePm11EVDElkBUz69KeKLfAkdIGbsJ3LR2su7Y3jJPelR6y5QSDtiqqkCMgE9+9Gd/GO
si5YSUiiWmlbfzDKWmxzDsnQZ0aiDARtLBwIcktnYab17ES7pc4fwax3rNzWcJc1ziWWuUhXfk9e
X1wifkcZeQtGez1wNDi6FcnQBnMLu9II0yAVPYzCrpp2y1heLYKnd44Jx3cbK3plxSbXuW/fx4Xs
zVUJpI7xMAMiiFOCLnaj+ijSyt4bk5QbmIbzmiCGY5bLdg0Lwz9nkS9RAsOeoRNG5x5jYRcnKRdN
PgmplCqd72SvcAGkJgN3lkhIaXQSNsqQzLwssW4wJkx3cW1c3DfmT6vjfqWFYz3aVpERPt7ReGz6
JZhy46We6A2MXdZQTdCkH/3wQbk2st3AwlmteT2smlcwmQP0BeOJ1AyEpYkZZx6ghNNh62S7Xvb1
TgxoBqiLrhNoz1uOU8xFHGan2Uch8Ks1NplIBiA8LzRIWz8WaTsfSseogmx0xttRXSQHe1TrNswK
DlKGfh57kjGXufWBZ46PqAvwM2ij26znYb8DrOifp8WLTrIDgxZOGX6CcWy2g65BfcuRgGywQXNQ
WTq8nrop2buTtj5qbS/BAsDlpBOJOb+z6WTBMmJTcGKC3DWlSEqPbUvX1+KeVbl91HaokWFDj+x5
N/8etjbRQEMuOCDiI5E4xBcz/AZ8Mt27viP3Xd0u+1H29ok4aTB3sZvknyOv1Q2/ubLXcW0uz+7Q
kd6UdRBK3da8V2WXvduptA4T+fHYp8LqxfZG6xtNMhcPTJhfJXTy1ti72CtQTO1AL3N8jfIZEZcf
yXPhNf7KscwcBdlFTNVMwJ5kMcHL7MGzV1oxPpe27b7pM+S8efC2dKGtlyY3xe3ATdnLruiODaeb
x5ST/L1fJ833aJAz4F8wIYGZm92l2YYfX2Bx0R3WGTHWRrAYfXw7IZr9tI0434oFuRXWbTkO6yFM
Eb6z0C+CMkkz4mJqAyW/60PqOZYZ7NWgPHtsCSvRl+qwDGlyhtu8fLeWouMdaUjzHKr+ozFr6ouy
8HfpbLIyQufaAlGxf/DUA3CKAEzhX/Tul6Fr1x6IdNA85EPN6NGO8xbJOL5uGq+4SoeFEh+kAw0V
OrQ2Y1plN8VbAAx8hjF22wBibXMarSm+7YpInFQbGUGuVblJ4KvDoadlhxjqbWu+J94cS+F/qyfv
A85EvhMtwrXu+1/B9IswEKilfHfdCWikV5TzjzDDG0q3kGZpVEQfg6HGvWla6lHVWdISMWOPgZTt
RL+GhZeGNBofaoBrQqy0fWTA0qt/Jjy5Iinac6K4mdjibO/Dodd6R1O0+JCaEP3SH7xVkoQIbNJz
brtGsdDXU/Rzcu30Xne5ClRv0fYLw/EAJFyt4TrRyRFWcpXbHHMjtvtTZrdM4MzjMXOtZp+5NtaJ
KXXrl6Vk8/Gzb3Gkovai3GQ7Q9bjeqwb4ll9O9ylcMpHXO6bcJpLVCWDuYFy9Jh09+IzfbHntGLn
BMXKU2KGD5mfVE9LM4MZjlA1yk3e5u6nHY1ISwZ/ezRO2cGXrMNJ2jVXUqTiBGndXINM6LCeYeMJ
Ubs/TMOPzpUaaDOlQIRp+6qb3rKJOKkbcLpN3QDDXjRrIiyAH/CJBsbb0FmSBI6370F2h4CXXwMH
v8AK6JrcltjyrmAExg9tW2ER0HA4alBcKHQFS/3FuH3VwkW8sgY+jtFH5b5iXjWIPUdujLSmVFel
dSy8MP5IUpqQZpy9RGVhrApWAmNNKJijg1oU9buK3PJl5JpslDOxOzBfTLAaFqB5wFaz0kaRbuu4
/RhT6Lmt3bxrT0GRqOv2Nq3Hds0RXO4kyZXnzHatZ5V27c7Wc04XzkKamoAm9K0zU9804sosoeWq
IcPp4WTjOl8q3GogFPkoHGbrcn6XznyBy4/hFV0cj9LZUxuVACUqEpHixqdfvABjuvI9g37x6HfX
7ZK6NEzoDUUhEcxitLpVTePmOwyFASkaGGSP8WelM2ZaFphkWyucELrMKL2OlDPAdLesaCstm4dS
F07gtkAFtcebwP6cvcVW09yUk/fpdmZzkmPEotAWJjuLzJ5Y84dN7KJ5do8mIVAP9lwhFTSltQ97
IEx2rNLjjEZ2KiRd864YDOBbzc88d3OCqLr8NI5JzfE2IZNzHLuHEX8mfXVnfHamMKHBadLfICKc
geQUocYqyvZ6kekciBA6OXlG6ZWbEcMnSaa6cezmjcdf7ZdqngIqtnw35a35lnrhcJjjkXaywrsE
hsp8ShoDJ2da3XMcq9bzKHOuX2zcjE4LvF55KsChJij8spQ2I2ZYHUJMIdCSujpq+foJlk4AZO99
NC4YglyL16IpNiouy03nNdRrVeWfMf0nV53iNG3Q3V6HbvY99ipvO/iIVnFsQsIGP7hjM26PLttQ
SadtlMehHMHGT7a813IGSV5O4dYywtcw7OR2iqFGTnEvP8K64ad1N59SNTj7mDHtLdiXeJ+CHtlW
5RDdpxO6wGoYHeOs62Fc24M1fHYgpEu+m/3gT7Imb3hY8NfEutqqcKGN3wyfntVjIqbavwUFNld0
lj1xciKVrGeHjlRtCftgY/apgrztm4+0DCduYU8dkfn+Z9qL4ggZ070lpxNjfmq89tGcnbqatqS0
Zb6pQwQnQw0dSDxr3KL6zeclMfogyuEDdUu3vFpRrII4V9basuf2IW/85rEe8+ZqbCx7TyQnTFH2
hjc9Flc43qDolAPSSby2NS4Lw+zvEdKRwVsLrIzR1DfhJNKNBr4UrWho83eXZbPu8pjlUMgbGkDf
I/p1G3vQw1UV1ziB8z2N8GD05hioYVscqoUApHg0h8chm+uNMcz6US+YxlQk+08PjQrRbWkO9Vw5
GzVDSELUoAPBGaJcOZP9zB9tDw57LoR2+RnjouR6dsPWDXX2sZCL9zTaaXfFwhCemn6IjwX2TwIn
LH/jLow9zCLtPgS+infDbj2XN6cNg3wwn3u+1Zara9/DU2oefNer41XV9HpTl0sdhFMbRJNRb2a4
c0cBIQeTqJwfGJScyZCzrUDNWXHXiAorVFrhiZe1l9xEvufsiEPj7N2I/oBxYbqH51IGyTR3wSBr
/7qlKfVCqUyFGYNv+zSmmJG7sKIOqhKFtN3L7pSIYb6hgn5SVj5vCVN1iA+O+voUifGpWqhrZb3U
68HyPgbtyGNDHjYuGIRlGo8prUhckUwb3pOh8+4k5acXRglSgEZfJawB2cKtxp+mXGj9pIDRWVSL
LqBWLVjwqTFI6zO/SRVa27x0kr1d+RckFC3DcCWjyKrXupVTQww8/xtcubGbnSjdeVC/YIcX78Y4
4wFdyKjbub4Gna5nfFEek46qgnTbgDqi/+pAh3P1rQhLOlxKN3dzu0yPWhFSV9GtY+SOjnmcp+M2
TYz3bPKSNU4sZ+dUtE7SS3bkltTE6Jh5ThzQFLUCK2JxIHR0qM/4l59mwym3jV1l+4LczPUAJ/oG
6Oqbg3XlqPPBenU87Cjgw+Irfwqf3Wz6pgnvC9I8tzcYIhgGLHmkmtAK78vU25nOeVwwXLgaAq6b
63PtNcW907hslMALMa+IRRvMDcYLGfW43iN6Fys3M26WrNIo+da3igV5ze7+M4Hz3DnbqL4zrbY7
S5DnZ5fpxKV3o00IBXPjRbF/bWbzt1aIIhDVgNjbJh57V1+w26LbZbmixIEg7X36NUlswKZwU8UL
lOnZMkH/6JpcPnSKTedgAm193HhMWr0ObQlMV/aE7pihMgJMv+4DuLDmBsZ1fFvjgHhLdLn8lHNZ
PEoTI4bqenGPsSNlIeoL9HZDwVsekhfHgLWk8P3BpcbkGGC6x6VpyF3YG9XB8KkAN4Ujs7sum/AS
odnWtP1CVX/zJfOx2HWqTYUJC1QUUKpo0YRlw0zEHpyJNT5Yto+xtLczs6m0uIzqNkaa20++1LsZ
aDPNHdGeyAXnSAmQIGzH/JhlowQ33Ie03aNofOgx3m0xe7FjjVm48XElPtZmmQWc6uddFSbRWqC1
n2JtRmtsEyg+AwWOSz9l9SukNjSQJSI/9ZForW9eFyK0KWEgI6aL4d+MEwfxMUr8rY/Z7ntNj5Vy
fMHoJId00w66eK5du8R/2KCFrHvgsIHj1nLLFIHpHWMvpX2XUVtcp3MLAIKBS43bxnXutOrYK8l4
6KgmfrbI+OfeTjQUdXfwfqrCw6LW49sJ6Yhuw3xxz0DskH60Lh7GXMKu7H1UyS6Zv/k4Uw+lwThh
lSIfDg7jOGEyJE8DxikEqWE8dk2FESL0S/cK+vG4EsCB+CI4gI3Zb65bnKtI8Ql2gyhT98rMsZQY
g1wlE24+TirmtpL1K+IjsNUSmv0SYSFf4uE7mSL5N9+cujM1ePiUo2tt/XopD+WSTuxnmqKk4gFt
tDvvqIjkWlh5c/D7Qgc9hdHzohfwDe3QsQ9BKvdjNzq4ZdoehmZkGEAleDkm6QxbDzb7uQgL/2MY
UPUatw03Kp+aXZxymimHcgJeQYfjsIyD3DGyMXB4dTnP+JRo8YyHckqjJUEe9uq3xrGXzcRauHIT
PZ2UZlCRE5ELPJvjA8AEupuWAC8OZ7X70Ulj0mu7LctX5Or8fmqxfZQa7nNN/NFGWfR6FwHQsyv6
8TT1mCkJFWVmJqcmudA66YFl7r0S8UNs1uHWLBL6cbl4w0jTJ+uUzdCzmnCHY7bcFmMo9l2lcHDZ
kZWsysi1HyxosKcZxxzPfgPMjPcIbQfq7wh8lwkrFyXfmNzVSITwCy95cg5tzKcUyflz55M4sJKj
O6PfeG288XtrvJF1GL1H/Po68Qaq4oTNs6xCYjxm3R9E7iWblojgTeVHUOpH6vzMQdWISGYj0Yo1
F73+wcHaHpCfSR8x0vW3FmQG9UAy7iKM22thzP1xEIBpaz2m+8L32iu9+NNP5YS8Cz476Jbtp1rD
8k5pro7QNIx2YCalTZZowzgO63KrM6SaaH6BN6zW6MOfi9n3m8HCWWlaEdg4ctuNne3W77GsaVti
MNpg3AGJgCllZEYE/gY6KSMeqp6+j84CDDyl/dmrIQ6SUcfbmjfwbCYL00a92b3SMs42ZcpE6EKx
ujdnzz1klZfgJAiL9zTN3gaomjuwPxp7M0MdYTm/GUa5MBpjO3jDW2Nd4ee9T5lgYIQ+41WeHeWk
uEeA1bhRz+tgwwj+Neb4H8HTHsucH1/Bpb8hTrc/yvNH/qP9+pv+P6SbCovBuP9LZgo+uo//8aNA
A5svX+B//c+HC3r0X0HT+FP/hKb50oRzBqbC8j2bX/knNI0Ote3Z2LWR/y7sif8NTbO8/3KFtNDK
LGXhnLhM2P4faJr1XxI1BHnEsZgg8gnP/A8op1/S4mga8dF8Pp2tLJ9JBPPLNCbYTzeC7RDdwmaZ
b2NnytaDkzcrpx+NM3Djkl4j62LjddZKR7zUK6Pqsh1UoO7ktlkM3yqzvRVT3ON1xcMfcFwG4RT6
CsK2JGf6T3Pclw/0z+HBXx8YKpptK9MxXVCpX8ZemyoGUNc10S1DJMYdFhKENpn2V1kjo7Xb56/1
ZKP0Fj5TTwZiwrYma+cPw/6/z29fPgOOfckV4we371ck4F+mkTsMUp2tiB0yEte+CRclP/JB1HuM
vvQpWzNtA7vu4pe/PFm3//iOf4XE/hpy/v2rc4OkL/jml/+4PEl/TbiK9dTWIDDL27gttHvTMQr1
5uSuPM+y1FtSpNRpqarokYjby/DEUAq58qvF8zC6h6m+AgDp3cluDDOmXaJig79T/AGT9/tE+OXK
EBguPKlM1/YdtJbfP2IeWu3cV0V22/lzcRpthlVivwWG7eJkq3dmrcSeQUHnbA3x9Kekpl/3/ssF
8j2lpGvzrqm/sw9MwLTKb4vbWDfnxKziRztFTe2Jq7s2aHsfyCREFoUlAOvbFs2+xTIR+JlODsBP
RfCf3i/Ltkzl4ZATlsPb9eXdohPolTi2xA3xJtkjn/o7cfc0tEdKoEE4xaEpTW9LBZ3f63h4GYaB
Nr40PAsebxH+SEvG9S4DWeY2c8fw9t9/ur/dKcu2bc9kebFdFNqvwbA92AuqhnS5YZiP7T93X1PN
8Y0YglhSzJQgKnpUc0ztVR36fxjj//udsjzWMFv4nutZnmN9eU7CzCncUdUExUSaGoMNuXoTpEsd
7WVm+Fen9TXhyc8j8EICrLvKurWqMv6Rmll5nalc/2GW+9eI/29PDjfKNsnsVMqVfLAvaSRLoihB
u1LfUs6x+g2VNX4uDGmcTX9q86vYiJgeolx4Kv1a0ny83BnpVPMpMsoiuk4LmWMAGebuyfzzSyX+
tuah3mDVt0zJ6Uu53pcX3zESRxOO4t3UgHLp4pTL2Rtl+ybEoLe/uh5ej+zJrFJ3zJLEOJSiTP/w
NP9aXX6/RGC8XBfI5+UFk19DbOOkY2YZDfh2wj2zdZ2+ehKcAfcjvri7toBCuHL8juG/NO7qdR47
KQLtEGOd9Lvydo5jCiQjyRTpmFH2PNv2AyfGaVU5cVuv8p4BY6PtnCMF7PgZjkLdTTb4PJAqTCGl
02M99SPufjL+MUFjgQkT0jxMUS1Bz7y4Xo1RkT8X4cyaN19ulGkuHQMw83LknNetog67aLz45RtO
cT5qMjJ5tKqSWQRLquWuKfV840fF+PnvX7NLHtWXq8b2SpeLJFieK/PLrcsHeBH21CW3th7dE1Do
lHG5aXiNbSmwWhHFGpexYA4O3i/T0sUfwiH+1T/vOOxVrpSu5TicI/66ZUR+tiAkj/q2NWLjQAcp
DX69Zjylza4aS4x3GDfqKzIIPyti+/6wyPzK6fz96/smfjmOMpbkjf8KFJmH0Ec7jbJbc254KoYY
32ntO5eNyVnGT+HZDGtcHmpyIMSZeYbip2g8xhKKOvN588ngvqtoGDOBjP0u6JheaFZV3wpKPTJI
VjNwO2TtMMb0SW1U7w09iXNXm3ob4WfNVoIRnX6NxF4uwMT95iE0pvllIfqZaVhGvQW+O5BOgXYm
PpSRF+KclCQOrEY9ReOqWDpKnbwZxJkYenNaF33RPTk+PzeEP34yku4ckSbz19gc6qeONuXBRZ86
xr/2YLcx1R0Bf9Vbriv+/v/82fIk18iVhBd7/pdwkcFprWJsnPTW4DSG55w17rYSVrSXjhbESC3z
N7JpEYasOd4Yc2T/4eG6PDy/31xWJOlZwmEZt6yvZ8ec+QSUw7C9oVVUvc1+dnmjLjeT7l/1Zhet
84dzl7jkjnz5Fy9LIIdV+MP2P5Il/nrwUiLvM8MZbziK8hKnEAgOGYwf5gGBGZZANgNHa8YDTTUw
cuHVwcQslMEwxz8Knf8nAelfbBgWZx12UEcoBs6+Aq9C2p3E8HvTTWySKdV5rX9V9YzvDWEUWyv2
bH1NMzPcjGmenrqCp2lF0gJRXqC1iS4BI78kw6un/4R9+vu2TlXgOiCVKRK4PZdf/8sVgt0RVZxP
zRvljnorpqE52NKK6ZmU7pso8eja/ixWUbnoPzwNfz+eWpbtOuzm/KuekF93KeH0kce0p83wb6We
qmHI2LmLslg1pPt/Ik6Ls01lfWth3ltHJK+tFrh1I+U2rdc0NqtgLsZxN8VzufMi1U3/8evCI8NC
JCzXNS9vzO+XpjZbmry1tG9Ma+ye+s6ilK/7/h3ZqTnFF7ytWtJ4YK5EODiuMvfbv39d/8Whx7pc
G0sJeo0WVd/vH8B0ydHFAkfFUPrGSzvnCN2QDQMhI9JFm05vVS30ddQYMQbaZI6ehyhMiKpipXki
POU/41NwWLd+/zxfUn5wl+RDOsb2De2/Vwz7B+EnP//wnS8Hpy9vrEPdy5U3BSfzrw+FJ4ak8SIP
Z3sza3PtLV0P+3Yq9wXzeKc+yqJTkhISXpjkYdPpcHYRHqm9Gop0H2Oq69fCFt33kuHUjfB7/w8P
7d9fFx8MGPWK5/IycxD+/ZZEqCWZbRNUHk2hPNmp3cE10wySoZaYOkOf9ek6q8L2DkBorD+sZ39f
QH3hmh6+WubHfPk1bNztMphVFCa3zQg8aJXFbvfkZZ55VuQQrFVnUV//+/vxJXWJe85khWW5ZFpR
nHGc+7I+xCmhY7nXJ3eOzpp1H0e2hdJVMrVTlgzfXJZRSteKqB3RcdLumnUGCPW2KXpjo6q8elsK
HwNlo6CxtT5e+AkrbKyW8roDB3fH2W86jszyhJFenn8VmGnZm4///lv8Im399amyHVspKm/XEZxG
/3YWVfhwsW3O/Q0RLNXJb2R9dOwa+3xrP8xdxjYUiZTJ5IGJPXwJ6Wef1k+NWNilojpibIaT5t7V
dhLgZaDooVsaB8PoYs3w8+syKV4TUsw8qrR0eTenvtyi0zaM9Hv1oxdb44+U0b7bXyeAMnHLve/q
5X7iHPqdyTiiuM3LbG46OdN7vkj5kqLzYf0IOd1qhlBNr+ETerW1k3ONR5imxVU9DuR4j7ROcff6
NyGOY9y0ZHt3s+NtBteoBA+mn2/LkXhHz5/1B+PbdkNwTNYxocnA0FZPCf9CYo63nsIhuizVs8Eq
d0o6BOLB6fuH3ObgtTg30l4SuniLv8LkaXzk2CzvWhxEGzdfnKPXdaLfpo0ZM6gQ4xyWXfoz9o3i
SdnWf1N3JstxK1mafpfeIw2DO4ZFb2IeyAgGJ4nawCRKwjzPePr6EMrqFoMsht2q3rRZWlqmruwi
4PDh+Dn//51s69W5jlahb7MnNJnqPqQaeFM34fhq+7r2EiSutbWFLCBpEqylhdSDK7P4ct0ISQig
kV+g4qfRr+xiI5VOlw4hLq8jokcCsb7hsiCnyE3IZOm0YX8liP9oE+NAU7mFcT9ULxcNvdBGpzUR
FnKU1k9lVxbrAc5EMkvKHqbX55P7op34n22ZTCGzmv/YSHjf7kmKrHs9tTH/4U4kogryqn2mzuLv
7aTqXxMuWUB9cPXPDIWqKJfOdiloL3JDHP1kU2CEtO0x+h4UjAVqLpq9aF4JTEL1qvVkMt+og9+m
Vw7XM/Pv7yXJYUKKU2gGW9oHd9RROrKTekWyo8knySkV/nlJ5H6DWoSflDom9tO8NOq9hU790RLi
pzOFxA0qw991Z3Y7nY0CwG2UzsxKiR9bFunTlaGdtvPLH6kzechzYgni174d2tEeNTJh/MiqUFtg
NQhxDqkVpSuhxc3ai3NnOziO+0ijeO2AuLZDphkskgwoo2yDX5LGi9d4aB8OHPsZ4bPkFNLO//yv
iI1n4r0tEDxUo5T7qtLqp17DjeYGmfVAH41gT5fLfhvr4YgrKM6+tXVL7KugXrTV0HhQ6sa4CbOa
awnFqlfh+/+tYTtnqg2hs8QvmXAAhGjWjfuGlGOnHVBFxHcydL84XY6OvqrQZIZ5vIHvk+1VR8Vd
kxPvjaa95XpeHxXPv8Kme5d/Za4RyZEHFVMUfpll9DDuACXstKOTd6SM0iB/ad2cDTr20aUOll5S
rGIwr8ye92kYHmvTRIdMkemQPns7e5xGa+LJQXX0Usf7oTdABWTTxnOCzWqp6GN3ChE870snt06G
PmKWPl8C/xu/go7JpsOPEYI+yRe/Iup6T+lxxUeo9GPoE3aFgM70l6GpeTPqvD/UYnS/Y+GElTL9
edrU15oVfJCRovagURyZ6heOdplXoF18Yxm9Ph7JPPj7LOP810ZbvEaB0A6W22WopeLD2NHOHTcj
uTM6Z64/H4jzVebtYuY3CE5/QUhP8HaBArc6LUfrKdRjz8UDY7ipcs2eFq5HsTieuZgNgLlFkblK
h9E/CL/QHvq0yH5lTeCPC1PI/IV+WKQlIAbWTxGK9a3SCv1kgQbcy+n66gVtti01s6Ko3CFqjAfq
1vim4mCFU1PVueAEhAm2xaX3nFKnk8PVaz7DOn3Ti1flNfniGlPPeJdJjtMWa0DT/XuPiKlVHoSV
B2sEnNYJJ7q2L2n0sMi84nuIzu+eU90+0aVZ7kHfczH2pFgHqj7clKn+4AWmWPYKnKLMgY8XSzlC
rxDdL6zRxoGK7tfSaMlq9GOHY4mGQviCq2cOxolnQv3zT4q07w3jWIxosRatg50YLXFB0doXIK/0
frgHSlKAP9PBjIQjYCBtyqb2kaT4oGSG3BPBRJAIWuqko7Jv67DYNRUGXieq5TJSu/RrkXjkM2w/
XWKkz+Bdl9FJit5j4mvMrQgheq052j3nXrZV+FRbE1PgDsRQ8Tg4efN7rAGIomZCN9fq3q3PubN2
Yn1Eq6rA4WkV5QclcpWuUFPYa/D/ubHiICTDlMkWFktqrEMcJ7dubPdr7mxMFW5l9qnt0mxrUwI6
FQ6EliSHtzJG7k541hcVggEkD7H2VA+EjZI3wWtm4n8+B87tWBOmaLm9A+kW7mgLFqwlGeU+Cf1V
hAhuh1++B32hF2vdbfv92Onoi6Y0WNi0HfrcYviVWn50CEJyv0nqEmcmcbcvjKKiLZFQvthp9ysd
I+dA264wR1vhAsJzYUT6RvI9iRpnx51MWTV1BFYq1Pyj7eDkSVBfoc5qggEztbzT4rBdIDK5CSIF
LmLXaNkWd0D9lBRGew9kjBOIwuGzpcUFCqlK62koCrxmdv5LQo0hrPmlfCi1CAhMg7XTCukuJTpQ
E2XvxH/OKliVOm4Wsr5ljQ9PQar84oeF3CYE1Xf0UFLXhkSKNSskhhoyyk0yc6bLY+DrGcwscsZF
UzAM54+GCFifuxRTf4RRJG7JxljrtEKR0bROioyE0H8zdBARumpf5172zXDb27jVLBSxNt41mbpz
DjiTW4RE8wKJeRGrrreWYqgfc4B62BakvAlkZe/KKO7nNZCKWaQXFcIikUT782mEBzvAT1GM5DCV
1HjkepnfakMESV/Yyi6Ps3iJd0EcAj3I5gO54B9dVmR3KYjvrSeVdhH06FLaVAMQGnT5wmq9eo1+
2oKU5EDGMJLKuS1S574FhHWTOkW/KREpLgKFDtkuMxnfnIe2NRe+9oIEHjOuOkC9aRLUkosar+1c
CNVH+meRWxgCxV9oyGbmel6KL1URII1AXqHQYguUs4N+yMxhZqAwmmOde9YqS2crdb8nXhzd171l
fe8a/6tbedrSTkWy9sBc3sVITeZ5CabhvCv6LLMnjqEVZRR+WJA2C7TsyZzF+H1kcz4UKntpVbXf
jNJHJ9KnWfta2hVukunCEdZYwPEvtXjT69b4jl+meiLsrZ/ElF/9k8rvi5hJqAqBp23I/O9Rye6n
hEiEeE+KNa1lr7UCz9zocoEahtK7cfH2rU2uQU8FUO6lgzB61U+QiKpRq7uwA7s1iNo7KkntbZGE
QE6RabJXNKrSWBkU4Ca2QHMzs6haLdEUhTS7sIsvdqi6Bzc3fZI2FttLEMp+adXDPf076FammvkL
clY2wrqnLEHbsKgBxmBSKzUkp0xVhsWLXyBRmp0zJefRiwfThByMTSkck1e3CDL0kbQnW2PXBqDM
/e8Wumn8ioFcfjVk1f1MvD677ZXAPppJpjzgURooPepyVfaVsVWtqttqYkQq69bVcgySfAXnBNwe
XVwBCoY5TJmymJthXD9Z9kAqPB4JmUefPM15Kxt6vX5CU429HN6avvGTiupyiPOxaHq548jRn82E
Xd0xskc9UG/HnlN2TOlLNsuVWs70AD93k4HjVbRxlwxFtoYzEt1UNtCswBt42jBo+bNQMDj2qCs7
3jMDsdrUECN652tSi/xXXrvU4qwcwThWcPUlM4P7tNMH1PiYohBf7m3P8DZmFItVGY/2bW3YxlZo
utzYcCPneotqd0K+ZkFePww6tnWntOVSR350m/jJnWl24b5tanmyp2jTaSy+3DnDTVcELZ8TEVpr
XGtdl7QPumqQTBidJUHp+Avy7XjbDnH2J+UYTsFRGCgCeXVozQM+1TpuDRJ8hqd0c7T5+Kg93Cym
4qs3pMBilEROBRQ6wx9dhB5nm+J/BWl4YyoyhJ7kdXu1Q2+bdJn6mFBSX9t1MbymxH0LMjOetQhH
yHiz0a6rJ2ycqAQapwgWuav9FGpffRFZrmCuCdFlG66mz0G8kpqrwmGnO4IOv6WVYGIrqam5RXRb
BkA5R2y9MGajg9Y3BmbpiDYVlErWwIuQZifdr4zmg7caWsVdRElqaRTc0WNLBA96pJpQAJqJfNy6
K2xB7n2s9PVet+rsGKcDKT7hFhORj1WPUlt9IkcTH+HC0BvEH7T2GxizChgcqdJzuAfnKzgVRpT8
Gl0D5cXU1jCtIm9WKaa5yKRwZ3bEHU/r+DkzPURULIbCOlqVSmZCIAGtnW54jgdF2Y15Wk1S0vJA
o6dgzbUm21pqKuaGWtjYURlICCuEmgvdqEj5sMC/uA3IUaqmzm17PiGLcKSBiyhoH2CkJRUIHT5D
1YSs8rFxOM2yEVazkXdYFKe1rBO0eUVm3DdT8ix1MN9D5luSU2q9RRQzUo1tkyIPuQIaLDPbeRiM
ztw3WP7XhEHak6rAHoxQlDHtpE15IbAQ6rShfUq9bIqKJ6FH55nmNzXuFV4/8u1Tr2usGSdW9Zec
sIJLRFlydhf41UKAGhU7DzQn/qTrCm6UUxwJSiJ/wSTBPwJvELICTLu5Dyv+dESvuvesofrqVR4z
0LExy8OCFDsyOP4uCDXz1YEIeSidCPS5jaJvi1yu2iMX11HbjVXxQ4iCx8XUZkm5jpgdUUM9ermt
HO0sMFeFMfYgOrQx3WbnEq+uWACYW5BE2MBacxB3As+HshwKeA+H0EWNGQRRf9+lwTFyjWKct+2k
Tg+k1T5QYKp+qo3Sfq2plN0AXQa1YhZEE7baj9b2nOWBWqj/pFOE8lUl6kXJXBjVyWjy4ldW6lSi
wb3FMJ5z7uOgCxo8G1UdgHfSA+Tg+grnzghfquhf2HkAHbSmJKENjQpki01HpDJXv2GU8Awc4X63
70f9qbJzcY8m424I5ZMVm87TYPT2ln20xcnR8eM1VSHqSlllGbVRl9q6TqCxHMxQWTDXETMTr3jK
3ExoYptnOq49YAMzw8rvpatGW+o2w7KoIDHEiilffCvvbrTIFivfaLuVYbnmnl7nOxHKlCAiABxl
+d+R2hC5+QC4jgMurrmOEwHvArqrqB6KtfBBIMY0a7FwBxrla2/nE6HJM0fE2qlS/kCSXyBqj2v3
kNJvJF3UvSF+MvdcZwvMqwlvMz+yy7lJH/qNleAfTs1cHrBh5b9TJze7lTIEPghyR4Rf4kGdTgAy
n9gle6P8ard+pdxAF2/BVIZ6UtxY2Hq/YTG3FrlWOd6s74d1XMX23MUoOsOsd0xsYzd0SbPT7a4/
dCYwQz2Mi9vQVX8VAexkrHBBfIpTm8ObcyD6zo5oDGAQeieZmwGb2dJspH4zgFN2Zl3uWN+rllge
alblV7soTcVz7NEMA/Z50x/bqnKaO4zqfuGgYo+LaE3jUfVZw+LBv8/uyfpbiN7wro7BGqJ1uoxB
OZ2A97hzfHSCamHMDWBUjVTOz8XnP/FDbBaVPaMnj3vMA6M5nuvU5xxtoeBTpvKdbQuTe6w+9ETR
iauwvvWkZenoScbSOf+1UNWCYQH7LduqXsgdyPA1NGPn2COfttow4ZZy/quVS7wVTzVvj2y5vXBg
aq1ECR7ZN436jqZN9gIOi3bg0KT6aJKUSpKgeAnCsntlP+8wzHCV4xjmie50a/aSnKAArv4XFTM9
7RpMLNJzmkTmL6hoaWbl9IH5G7QK/c3PsWScTheC1GvCvWFmcm+aTbSIYQmFOBWC7LmeLrxe0pGX
RYOClCSw2evEgBRpBt2BMksDX5O9ecr91ZFg2+lzs85ZVLlTo8euI3yhdn/C9V4dFWHVT4bEQ2o6
HsvQd/U/PyPLK/6Fipefd0nBqHWTtgGnG2RVtPz2DigNDkO8OwesNJmLeSIlL6op/pRB4819D1O+
bxfFqnLGfjMk/u+mtdGhF/2w5Ti46wogSa1WptvEd9wNu4P15HU0jPKDhkOKV5wR7nobJXLjndI6
IQwbYivFjr2HKkv0W9YsnYgcp+3noai1+6xu6ic+O+NHtAluu/e9ZR1B+IOsmpwS4Y7j3BgNdZf7
yqprJLCwuoLImir8Dy/+fs6EaJ3kMl7hhNHVyF04I7cIW4u8n45ij7eDXWhAfTzV/5EGWN9mFcwF
CinT4Fj2NMXSqr0jF2zse8WAwTwgcP/zYbH6PWm9RurQisxNwonO7SRuF+Sg5H2UJyD4+LRjqKJX
E5HqxstUcLfvqjr5YRF4P8Bmz5ZBl3xRYp/rKuYMWFqhliyFFpqPiRppW+5/kMVGleRHBEw8Q8F6
AFePm4gI4UEJag5b9kHmh+cGQAgibg1JRw3kPIPDiKSeB8EGVAkdF2bng+LPiWqAVJsXVN63xZSx
8Hur35IpHzCzZ0++EvywDCGPYQGNhxNQDAtb50qOS6C56SogYho11FMzlOUrzmH7vvKLyGBrYMBE
4Si/KosM6zzuUPOACUEc1YkoP3gD/lXFHP1hNoagceGKqHhIqhr491S9zJOi/6EBDSWvpRImDo0b
r/CRgf2hidxG+LG6tRUrXnZ2Hx3HMiw9gJvBt3OCxovBYc5owAbSZSys4fmPcMoysYq6bWw8kcb6
IuKJghqhXv+mVBHAstpATHOWGMWenf6Me9e9O0/3wgNfnhFbeIS7rO4ojpw52RDjVPfxYzTlr1Uz
o/earhUYWBFtsYt4ZEuKTmE3oo139VSYChYyxYCa/Wc70nQM/xYmwDnrsbZmXR2M2SxG+WVOeeO1
Gurl5MOniRXECTIgaXkKxEAAL5WupFdAHFOmGLl2J/hTayCxpYeRpncLgh0VIuCqphMxM93Vk28g
UltQ3oZ/PO9uAjXFRpfyISgD+9BWhHyrc5bwfEUi01EEUApi7c41cvlUTuHk+XrHeUSyEDEdl1J0
MycoMlA7OCXdG/ok2KcOJcLTeN6IS5WXTl1/H9YZ8DW/R+XUoAbYCejOexBk+aHXQdPBKuCP4O0W
sHh/yNJ0l0ZQqHeqWvq031aiFxkM5TboxZLmEvJAcky5p2sZl5cp05cbSLFqLYX/xlxLbjuZly+x
KHFPIPXDFd/09+fMtgPrbG8mHZeaPll1hRTbGgzUMT3ro6bU1jkhifwu+xIL2oyYlQdJpBuUeZm7
3lLJphRR1WbVfQQx7xCjqzm1TkuLhb5pDw1qkbUNccue5Zb8buhWvFengw/HW3PwHZzJaFUxFrah
SloEw5pa9mIlDayyMzgLLigNIug+UeleAHVtk9SDTw3CcF6tcSBngwy4Ta0GFr5Kz8AhO2jGqAEB
qOlm4qguUZFmr5QKPaMVSiadLIjKW3vIYUUJ6R9kQAVZ9BVTpPaA21RgOrjF13GwlGxSw4IMGXDv
yImbnxrUArFrBpDPnDhh99pISqvRWXZ4PufpE8AZZY1TIsAqVOaaacV8h6kAlDmBO88caS3xIngn
cPn9muyRRfICvPl5LiH01laZI0gawP3Zgcgp1yk52G2T5vbGLmS+LWjIsHWKbpmnrnqjqa3/2Eb5
d7w1/g0BDUGZDKMbmKAbEAT6jyoX9VM86TDs3BIYbKCwAEL0bzVuB8Bg++Ex0p3+EcpvdHAcAgMT
BOtahrThSNpWX2XCPlhcqm+cTNF/Mp+CF4Dvcn+e8Z8n/y8rwAY6btUmmWFBYnsvfQtKevk0rmIf
c4tDHoosyXB1uoeoFqmmSLAjfP7AD8Q7lmNrJvJ2g34sunWhHiKGa8M88ZTjoLAhxiSqolkfqM5P
TR/U45Bn4l7JJru1Zzu3wEcnfBU/btYVdbkzA9N5/vwHndXjb2sC/CBKUVPNEK+IflGN0gPBQVOP
mD9xHp8s13dey5GkoQrmeVVX1e+4bZ21Z9jYYseedh2ddxpqO//tCJqGo15WG9BTOSBaRQ2XfVW6
ezX1CaOCwH4SzKJN0zXBlaLNB8VtWnJqqqUZCDesd6V7tcV4Wdu6ccSmFi3HKq83SuGTjIhgGBSd
+w0xbX3npSGUX2gi7dJNU+XGCt143mQUEqfOLSPkTMA/HtS3u1Kty03ngTU4b0I2TqfT5wOtTQP5
dqD5yQj9VIfKseOc21n9VaDNRJRiuPPl0YqsmP4ClbFqfRGtAywNK7KUcl93hGy2N8iXHtTZKvK6
FzpMcdX6d6KCrg7D4F/T0L+vgvK72IY0CycMv05/WwjEpJLjDC7FsfOr8JmmrO46FEHzVFlgZmAk
6qekDxdhSSeYzDWdnUXtgB5BqEFutWY0d/Z0uhrIEBeuYVavDd6NBX2A0uWV8Xsv2rRVrjMmvxEF
snVZ4J4Um50HWO4YncsG58RKMET5S0DsOOOXAaGgGcvWKOPvaRBGC/yEpO+mItHnv+T9pmEzUNNa
YQoa1qX+joOcnUylinauEqpQFn46mOeR9XjJwZ3KEJ8/7wPxNVoRVMUo37AK2RdqA2AcWJTaWD8a
mRuqZKdeyfGn6ywPBYovW+47eipswaW2ZPY5aT5/+gd6TFulNsvs0FUHmfyFSibAqD7GKUutdzV4
8rVJmnQw7UPjxGRG63ZH2jq6sRMRgC1F8hXJojhJ38E1nSbKa5/ljza+/xMSl2sj88GX0NA78BEm
ySgI+bdTt8z8TKpdZR6DGCnmWXV2Fi9RhcxfYKZWV4QfH3wJ9hwLpcB0XqAZePu8gWhKoN+TR9pe
hRtJQyqkXUH2kMQZtYHEwCxZ0qsnxgGxk0Ja18Qx73Un5OI0hJDTLmLgfXn7fKXUaI6S2/IYKbLZ
YnvwNqkdp6/F1GtAC+VCGyZdKnXD53a001t9sB8rh46kYdSZG4/+Vld8Wh9NDn4QmTtTQ3momRdf
wMCtmBu5aR5JBJlPZZh5KMOM0FvlqFS4HZvWbyFIUvslC8QdlE1TRPVa8/2UNgM6pnqN1lY/OtXr
XvtxqqF/Pnk/+GCMEkONUpdN4/JwyyFXKJ5h2UehRVMitRTURZqkew2nyl+kRf3rOQI771d9P5Lv
/vwHfKBw4HBFYi41FN7k2C7UBXWfCSegF+7RbsPhvvKmzkFhhE14iPaZrOt94gE80micsAn6Pl5H
JrnAK/PmgzPepnjPDiJ0QZfDS+ENMvrMHNnU7xzZ7NAppxR5+noN/5camzKOX+2+g8lWkkugwiX6
lR6cIjNq9kbm0xEmLiPoXnr1vfFAPMB1CACOa83RVLijF/Rpp7+gRd7p86H74FwiIsMhJFguCDMu
phawIK4n0KTvqmmPIw1inRpdR6eTm1OoO9WSGvmfx/T/a+vxbfBaZlX2u770Hv//alAW7K3/tT+Z
XFD8Cyvy2bK8/fm//9f01/8Yk6mA/EtofChpUOz6T1MyxUvnX8iKiK0RWFEsn6Q9/3YlK5r1r2ka
QluSaOh1/ur/sSUr0vwXNmWJ+xNDimpT6PonvuS3B4SJhZTVb5smRrPJkHep1TfoqBcy1cc9nL2K
DcDOTBAfpR27aE6TTHtiemc//hqZuz8R3Rt/7dtAhZ2GsIDwxJQcaGijp6H62zsR9NJLXC8G8zU7
erP7LzeHh1N0ZXG83djeP+PiGuEMLcuAXoG7aPb126M3u3Fnuyuv8fawef+IC4k3MX1CSxQeUS1P
X28f78LF3Th/Adxz5VUutsj3D7rYIgtRxoMceNCetPbi0V/wMskivXIUXFjU3z1GXhyeru5r9Mvm
s0Rut8iztZUgJx39lQleAakfkg+Q2vbGsR5wPdKWtKV9lZy7VTwntzkzxC5KHFprNFdOiCtfUl5E
d5DV/j3M4+p4dObrA7nq/+Ej9LcTshhUyQHHmyezb/78sZ4d9Nm14WWl/3W7MZnxOFK4zhIZ4UUg
Tnz7jBxKXU8H73qNs7ID1uf6CzOgJl14inX3+cx8ezD8eRThhkHBkHSmdSlsBn9M1z2nqNeKdLNH
T9o72jSEmw4Z865zunpWR4V6ZZJebCTIA7XJg82C5ihnO5kWy1+Xt2gQIUoxmWzoKFmtRrVDs0np
dQG9Jt0lwBTXn7/jhVSP/YoHcsWYNhMhiRum8f7rgS52Dr3UdR6YcEcFdGOiBSCVRt9ha9HkXbGI
IvArwGOdJUZZay9lmW8qjZ5KkQMaEUFi9z3PVXh0tP1pIHel9iIOgh7Qc9CPwLTd8B46lD1DpeTc
Wq5nzhoKH0SJcOzyvq2XAS6rrXA0pCohAYCQDuyqhkID+mx7PiBJWZoRML3BSuJl3tLq4vMxmKbM
/70wMwTCnCInMghcPWxIFW+HIIOsmSSN462M3FdXThzTv5bS8j99ioSpgRBY4qvlFmFcbnOKpN+n
OharwUzIpEv6IJZKU155yuXymHALeE1w7yOKcjiY3r7LWCqRLodErOraKZ9zVD87DDET9MnSNp8P
2wePmuT+NguFPIMtL4ZNj1xadNKFbjV4NA6OePLTkNTN0saIfv/PHzV5NjEBSY5/ebEqsmSgrI5d
GXKzB2uqAJkIaEhb0fDCubJ9v5sMtATk/MbyNiFQpH4xgKGejjBEfXMF2UguRzQ0uHhpMfj5C11u
LcaUlCOlrzEVCE/OhqG/V11FV726cxoY0Jr+O8210Z+XsQh+A95lWxsrK39wqtaJr+zQ0yT7e6pj
s5yMfKQ16N+FGP3i7VTdV4tatC4kXg8cEm0/yq/A+zsaGqpB8KWWVvkSEGuRd0GZd+18uNzc2Gwm
IxcWMtpx0wH9YsYkie7nrQANq0UqeMTRyzS5IT1N1c+it+S93jpA5v7ZSAu20mnJEQE6UC0uLRQ2
tKuEur65boss2LDrel+p0SdzSPbGHoNFtvSCrL6yNC4nEf4ISgFcoTU2FpbkxaYqUacmhrTJ6Ke0
9fBViYwi84MrtoLLBXh+CuZzakMmRUXzYlVo6OcHFmC2Keoq2WsJ+DdgpjVGt175h6uCR+loGgmw
JyOqfhk8eK3Uhh7S1oYWHeOig/Y2s0a6tXz+rT54IV3jtCUat2HlXCagwqzordEnk9ulOv2DnGqk
yuA5ED4WRcE+dPynj+NM59JMXgeTxDtMRWNjo4v0ut90KozTTE6WJZrE4pnv4iv5i/cTwiJxxDWE
pWea1uWuMjZKnfkSnJvquuUBUXm5VmnuciWU/ugpAGUMLjRYhtDzv938FZhNnpVUw0ZLBmUFNq8k
WZ3++HzUPniIVC2OC+T9gsvOtMj/2rqqmsnmKPDK8kwbaVSa0ZwwJPPw+/PHvNsrGC2MuCQjCU+4
213sVPRt7wtcTt1GYU4eraZwb3S1LG7zgXa61dAPr58/7yI8ZhbQv46vA6oIYgm3xrevpcmYzuJD
1m/MVHgnM6ppjGrQiTRMkmJROF20qPNaX9qha25RymRXPt37qU/iBLqNNRVrDJBJbx8PykKzaIrS
bSBLK0s3DxQQIT4NsuPCbJ8+f9UPviBJRQ5uiy1RVc8QjL++IGF6gkNDgziXBvTDGGIHIaVHd/kr
W+9H7wSlS8VJrU5O+4vp6OaVEYaGQ4PYQaTfGVHaEtLTKtDWVIdRTH7+Vto0I96cbUxHyh04ETlV
MfVdzJgqaGrEhLGyab3OsFc+aiP7TlW87Dn1FOUwjmlSvYSJYz92sLHvUyjT9rLwEaTSFzd2wiu7
84VRjpDSBLJKLnCySlMhOtdp/hpmrzdDEXaquvEYB2ryQU99S7FSK15BmhV0psMrWwEUJuhdsL3T
JjjyzRaGTEglbh25fZ2uaJ2r0CVdQcK4AGmjPINMHO70PjXCxefj924B8HPxJnPrwDrKErgYvt60
wiYxxmETUsH8mbr03J37ekPVtSQZ1ukeLXQTu7ptrM5a6urQXdmNL0OiabiAT2HIBHkw+dXergCI
qrkUSTFsBqOAq0t/lrnW4RkxkqT86rYiuEl59yuT5t0U5aFkbgzMuUDt2GzePnSkHRLmVWXYBPhT
vkVOi5jLiyrkT62WVuOVU/TDp2mA8wj/TM1xpn/+14zIu6gvEVYOG1qJt1swnRXU9aqw5rqvq1em
30fDCWGYrVOfIBeXcQ/L3u0aqGYbpKsT5ThBiRJSSt84WdAtM0vvl5ghPHFlzV8k6v/MenYWjfNb
x7JqXMR4vmb4o4WLZTNmNYK90ceoqteGe2cEdofDT0038QAfO7eiL2Tj86PozaWXGtHc8Eu6dvdt
cKtxbYlhVHq1fiUwe3eq8L0JA21osVOB73JUFHDKaC7ovYJRgg6faTU8xg1i9plS1+XeUONrN5eP
PgO5ZXBKhFBT3uLtJ3cxD9tql6gbGZsx2LIULwxy7KdcFN6yAUSOQf4f8v7+fINpIyS5KVQynxcP
VWO8YdLXx00Rd8jz01CUS9nqxQNQYP/eR38CUCrPjGt1ow/mN8kLylVTjE+S9iLz1Rc6l6o6UDdB
RzdsGClOpSxjt7V/mnzcL5/vVx+MLIVRAh2MhsSLxsWBrfSOG0eWNcCyVRVm0YRRkIHZHCgvo90z
IQy5kJf+aSA3nWNEjDoRo+Zgyn77Pc3WyNBSmONGJS+az0pNFMVc7UL6Mn/+eu8O6fOD2I2ngcTK
f/ENbd83DBxC4yYJ1WbBhSraxL3aXFmuHz0FjQjcTu6iRMAXwRxgXavX6Ki6qUfo9wvp0kBhQX0J
FPXnr3Mmk7w9nWGDAgigeEqRV7tceakZOzRiUrRNUapqv6RvCC6Z3BEQoA1vGj6NPPAjvRWEvejG
OshmealXdL3E0wHquotV5KNYj4JNYAeyvPLzPhoHInRMoczeCbjz9rO6jkunwSTXaLlm587U+Yam
xqbwx2vphY+WyN8Puvis3FVjdzB4kMTziowzLRR1lmMGu9dKXANXXuvddZ8tDvIEGkfquUS3Fwuy
KOom61CqbCTQuzmkJ+WLGdY6no8+eUhkZR2DUi+BGBhART7/4B+EE4jCsXzrEwjQuTwHBrdDDm2x
FwyJkz5KQDrqvCwc+P9ZLfB9144KjNAddrTkBjhND73wyi/44JtyvePdTY3/xnf99pta8BkKx6yA
7ichTQZTtaq6XYCK8Bod8oMHMbO5f3IXR3dzmSdOh3iM0qi2NiomskUc5/0C2HXyz48ubihESJyt
6lT1efs6ldF0NVh+a+NKxSR3n3Q9HVa7IHllI8InWI2u+Pr5N/xgsiJbA6DAyhAU0C4eCYPLzws/
tuih1lmL0rOqpTEM6o4roHvl/vPBwYzYgelPpMyd/PKcJDLCJF1rgjR0XX9LcAHdGQ76f5q/JTlI
rswqmyux32U9aArQkZkwQSHwkpa9zPvKrMwHTQMzl+gIhlfVMNJN3C+S6K7U/AIrMx38wO80v0Vt
dMnMHAPtlLWxmS0+H+Y/6oWLzXEyyzNPYa8y0hdhKEl4mahjaG7aunEmuDnRCBLgujgpqifMg6aW
Rrq2JVXqdYByskQNrkskBYajrvSoNrEetmlL89bAjp5DjBvZAsMPdyx6pg30TItLHyoPGsrnlJbS
9BEOXCg3XitCcBDp6D7Q9Dn+oilBclD9viq+GmNUGhsn0uiralpdPrcrGA/orcbEXPte7uYrhdZ1
xnzQFdGBDyxqez4KtPpzpx1o8yLxmvwsy7b+TQBaZDe+TmsEFOF69FzQc0xhAteWtaSxb3YPlUJY
s7BS1BFhcWW1Sxqqi9fWsbsBNh59fmZFqjEkKHOdr42T0FYNZ31ULoDBK/aqZ2XQJwGQTjlPIsM9
Uh9qs/sQ9pu7sIzWGWnnIukDboRFBX6RS6BGN1Fbp7tiKvpvaEOU+ojdvryl040RzUxflt9C+o/w
i8l1fa+QZNtbpOMdnZgcOTzXbd485jXtrmdGNWqPRhAqv/Adile7qkWxrlqjO9HbFF1n1Ie5QW9z
3cFCEnGzIwzvJR2QNXNq/Dro7qkMVGWYDWPt3NVVrtFgOfXcV9SSvTVr6TR/qFW3tTa8U/uUNY10
j2ZDK7KZNEMVbWdWJgdk1jktJcln4Ww3/oOzM1ly20jb9Q0dRGBMAFuCZIFVpZJkW5bKG4RsSZjH
xHz1/4PqxRFBBBFSd7QXVoeSmcjhG95hQEBpgPv7D4qjhvFgSCf7NA4W9jVBPXSgF/sp9HE+Qdg3
12SkedCtrP+cUBuYDwaPxVOE0AD+svOIDQy6ALREhNnpMQ4K/KAzqHinhjNGVvoR+lsJo7NAEoZ6
8ig7z8kMNbhgEj/1XqsDYDvA10rxusoj3U+bqlQfRt3FuqzUc2lAKBxQQRn71PgP0XrLPYB7XhT2
7KbPHx2lyr6OeTf+Rwg5XyY7dSDOaDpMdkuvGwNA4xj8Gzpq+a9ptDkQY8zyVBw1VKU4lSirflFC
FYu4VGbNx4owgiiiU/kZ7LPw5KjtoIKtNwbJDhnpsw3ZiNlJyCP54//16TiMsMEMnk+5/NUT1U8I
xzHUhvs3wMY77fLOgdwhE3UozVzf7YlRuRAEpOmbA0DdQ6PCuTph6Rd9aTBZ7Q6h1RR+g8UlMW3f
Ymx1f/iNBwyXwwUAA4DCJhi8Hh48WVAMaqX7LdfkS0PH4phnu1puGwE7We8yP9JD2jirSY5T1xql
kWN3JpW+hJ42Zbz8jtrhlaLygoKYNTL73whmZvnj/gS3XheeZ/pikKWXV/R6giZQ3CVU0P0pS2qI
17E1PUhDnf+wKsd+GKV4vT/e7VQR+6GTSN2HbFNfvyxBFRSKFg2WjwskpnQRZiCxB7K96p6UdMZj
FAO5eTxHs0L4e3/o261kAxZlZGqI9MvWbzZNJy2u0du5VKAI3VPZ2sa/YZzCQarVAb2SvLSL7tTp
3K0HPBbdPa35jTLcgu/lESdpITdbJy5QGIQJwzNHr05Eod8LJ6q9Ii5KkP9waopTS0qH95kSSwNp
OVEp595ssJrA/aX9ZGJ7k+4syW0YQyuPmhZogUWCaf01sCatjRHD4EvdSPrQrmzcp0lq1mMPE+br
/eW/3WmMxVkGSAbym1TneqdVoVUXpZrh3IEDGj7NcXpCe7R7F5mDe7Zgf+7M7XankbMAGWDJqVyj
F3o9Hixh04nhJ/oOSOQHEEHOQVhz/s5AKfohlql2mFRw0vcnubGgS4HQBpJss9PWqbeB0TbQKsP1
ubkznCFbibuVmE9hp6o787u9mpA458JgTwj8E9aNkyaMhN1a0vVLq9LPitmlj9j37HXNN76aTXMG
SUsO61IBvV5FpIdJFqoOUI6K1EzZBMqfMhp6yHnqwCnVop0qgq7zF14HfETy9NPoDXJUqMZfD5iM
szGMZG3UhnXMp4zI4fqjnmHUT+NQGx/LuhgErKtUQgnUggCofIT0DcJPi7yRCbkeKjCtxSRolL+C
CcfToyaNPHuX6CaOAYERz92DrKz2Y6K2ffBiYzP92gaTC1OLUOj8y/sBIADZHq07AKjrbnaMPEJi
WG3gj6o+olGgBXV0QngPCRjcQcc9afeN7ecA/6FuwZBLKe968RSJXeYM8sev6g61U6cA/n2iatz8
hVd7qfxyGgkcZ2lIajr0PO7V69HqSWsUO9ICfOwk4WXYi9dO5M0O1mhjnzMKsF2gRvRl1j0Zt2EE
fGYDv0RMg2AkNZLukzoiuLgz0Mb7gIMBhhcYTlCCvmk02WZfC7MK/NmO7flIuKwT/aHJ1oBXtg5N
IOBfOWP0HE8zVMlf3yhLOYD0lW2vLnjMnwvgGfVipZd64KtKG/9FRNTqX9LEKD7p8EKqv359MEqD
JHnksADGVsWPUDrh4I694itNqxz6OnExhqpr9dJr7p4hw8YFwsanvguwgijjBnYzztC8NWDnYebm
x6xv26Ma6vCamunfieOxcytu3Po0K8B9Ukmj4bu+FS21baH2a1g4gYB5r6t1cxSzyJ5lmiGKhSc9
InC52Nk5y8dZ3VkM+kbQoJwDVeP647U9Wrm83YqvV5gbH8JcjQIvrTVpnTohEaSFaSlcmK/F8FXR
A+dBl3IydzgqWzOnz0eniP+B3FqdxrQYRW6JTvEpXOaaH5UBwLA+tAb0ILJ+Uo+zG4b4SQdT8+f9
7bR1QmGwmf+rJoGduZ4+RzHqO5krPiLI4ilPZgXfN7xWf30UaDB0ZpdwlZLp9ShSqWarcbCQNHF4
gSBMHw7z3s6V9s5AWzvWeQvQaH3ToFhNR/RI4lg41vqZTTUpcSHUuHH/zUQTxWvCfA98u3Vncyzg
/4HbXHTNr+fVunGSVYbjgoiR5hG9HEn7CQLzlPS/cTjooS+9V2BpbJXVFnEsGtx6lwV+l7bAwzon
6T6qUW6CZMy7HESqWTG9pHbdnWdwY0m5T13+awHpMm8ugZKt387MEavF1qcsm+FwN4tPGVq8HsXW
PabaxpqyloukND0CCBervWJlFNWXZNLPNGuE860lxylyDIqPck/1dWPz02ThGoUEtRQ5V2efVj4q
83hB+xXWLi+ZXkSPncC47v7m35oQIRiFOaCL7P3VhBDHRkaaSN4Pkat7cnBYPIW1Fn53Q6s43h9q
xY9demSErsKFUMCVhoLOakZ6VjV41iWun7ioI5nUV84jAoRL8i2wvcQm7IgETOFlYQdKT/b9oRKu
87kx5vAhyBRnp/658Syjb04EACyOl3mdtmUUNhBnXt5/WaU0CtEkeigxyHwMqaN5sRJmp7gRRHw8
aPXOWmwtO4r3HMrlvNy0imPgY3aXMza9liZ5HsQIHApxPFC5QhnH/teDALIjLgE+NFHj+ivHRlx1
BRol/qi41SUSo+Ec+VzDhwExknBnsK0ziW3t0uJyTA7KMvefWu4D2mYDjCiXcAcotTaOyoGIBx0w
wBcHiVz+zngbRWUiUzqDgJQhblJhvB5QKP2AZ1fr+hJZB/ybW93IvU6P8M6cArVRzotoRPJEmV+m
D3mIuMApKlA/oB46TtnOgXpLtldvNj+FWgRcLBLF9RWRDCjMJ44Z+DIZctNzKcLU2HjlZYRfdUO5
NcKwKjgF8D7Ho4L47FOfJ+N3MYnuS1Q5JV7wXSbCgzMii8W7oOX5g9p2yH5SVocXFQx1cLp/Mre+
2BJdvJXml87k9QIWQRyO6hwFvps0zffKNeJXNU3LV/By2YSPfW/pO/v/9uyRitEpX5IKUtr1VWBz
zq0I+TxAAfOAQpTstdfACmr1CLoia0+yipv0CCjH/HNGGmmPf3Z7t+I0RIuMp0Nd8tzVe9VZMsWG
Bz9lvTIa1xtDkdhnxPjBA91f2e2BTM7e4ncCzvl6ZSOQv10bOrZfh6GDpl9WXLrW3LMtub1NmA6v
BIA1ii3suetRZBY2CJBJRkmj7KzNvXnMmyI6g0scd7b35oQWzXl3gSMCfLweCuOVLgKnbPuYGNie
Cz/Ar3Tsk+4v2+aECCMoHHJvEZVdjwLIVp3lJGw/spviKF2t9ppeNS620vx6lMTakUpTjIR9ewOA
1VEBj8dqoNTPVeE5hTrhJYsZ0DyV2u/MCqs/+k0Oz9960xc5AfYifODP0fgZGUOMbOQgcQyuhp2n
7fZALwirxWERFQwoLattF1ugDGcx2gC7yvYSa4VzVrEx90ZUbuE6Ibl4/3ttjAeIGDAnMEDgZOva
ShAZ2DzQJ/CLUqiPpYrkYZ3NaCUaix6OGPau/K3xiDY5VGggOcBHr/dHgdwCgUPL9WEn6oeOVvdH
8rZaPgd5b/2nBmWi72RiGzsSDgTgTQB7CyFqdcTCAZOvTkE2JVK66RCXaO3RwbePUzVVO3fj1lB8
OIIDQk2UvleTQ+iyBT9mOP5czM5jZLXySAtoPBZm0e8MtXGaqRpykJcQaAkBr9cxdWtDtDw6vtFT
pW0bmR7HBp3RX98dP43y9n7/FBAYWgKOd5KOz9EAfOnqEz2/qf9rcuLWH3MhfmM3sumpiC/cdYKe
61kNhG8T3Vy+VYl4rVmU7sdJIPKM2i02DmaCFeD9CW5+MQqmLpav/G+9/RWnt6nxlY5v4+11spHy
Q6hHjnS5xj02yfJFrqMLisBwX5c2OlXgtaFbZyWSgKBgLRtVR16axlRqsiNTLGyQrTZUv3LoPtcw
FY5W0ujf7s90I4ZnfOAJVEEA19FvuV7bFr/0yBCs7WCjbOnHWph+x0i9M49p7NiZl+sC99mpTpvh
wWl0uyYAMuSfWNDKx4oSGd1mVPDynX28EU5wF4DwhOcCpmodcxXNlHTNaNjUnaypOoAX0N4lTWB/
7bpaDh5tZxTKHaPvfmi1RQv4/qJsnSK6XBBdKLHBJFztt3yBRtcuAa9oFHkcMxEjMq0pl/ujbG0y
Nhdez/B4wIes7vQotM0xVmg72EggvzRdkZySfnKOzlj9d3+kjYB6IWfzUr0xlsgXVh+ZI4VYpuX4
QB7690MBWMPT6HMIbywysdj2JUiNuuFwwUJTfHK1gW5vq+w1kTbWFYokCgH09EgobqI0IzYg2Eyu
X7io2Xdp1R/6qfhlaL5gsjwmdKtc0IXrm73BPF1H6M31A9SogrfqCCjsyWn3vIeXVVsd3QWYDsWC
LsNSbrpe1WhRKw7aMPAhGZQIkUnFqI8NAgx/Z1kg4sdhERg1tFbdK95vvJbIuwCcxK+CR3p9PU0N
nfeizNifWao9t6z242hH4TszbFqvwDf+4Tf2z4I3BNrHqtJ3vp6pXerEiKlGlcQ0+tfUCap3qJ6i
F4rS1CEagvFkxcSo0F3dB5km6MRp7d7m2Zo07QP2D/IApr4un4xmO88ypovVYX/5OialdB+EnSfu
oSowZT7xL+b0dH/iG0eUEBy5BBruvKvrh4eyx2DkLg+d09qd18xozhmlW52TZip/YyjGonSzXMNE
yddLbFhTV3RWxBsHkOFTFrvmd8nlbB2i3EIJ+/68Nq5XsKr/f7DloP70gKvqMBbWRBYjukg1PYUo
/BVraNwkgI8h/DuH2gfAHo6NXUiQjf790beuAdKNpbGP4626vo10eo8YUiqOr+hD+RKb6fAMU0Df
CZm3vh051HLR6EtRZvnzn+eYEk9U3cT1OlnNyTTi0BsnXFCiugp2lnNrQlRKaSEDFL1lzZhROM9q
RtSFsnF9SYM5Pjrokv7GKEAwl+x6aeTegALaBI5dgUxqlOXRw5zm5XGO62pnH25Qbhx9aQsSFqsL
6H61ESlgj9UscuGXdVbBtdMkvi6Ki8C4SU3PTDF5CKboodLH+CirQD0oUN2eAY/RtDQ75agqg3aw
7bp5yZMQHaE5sX7ty9K6QP6PdH9ZC8HnXd27pVuMmjXPxgVJgfakQXQ8DQOqoG4pouP9rbraRMtQ
jCRcQhBaJUQk15uITpWI0QQ2LlphBcUhHTpUf+pOTKcU+McehGm1j/43GqefMoptEdCtJhYmvGuJ
4uiXudfkwSBifDfTLdoRkVs9W2+jUBzVCTahy1HDvZ5TAg22zupQvUCYid81eHEfYj3HqHpCaqBX
VZDEoOa/3l/IralhZkQpijQIcupqUBy/A+wAVPVCSzN/kmadYu7T7ZEntqa2pHP4JYEbAYp1PTUn
aVNsDm3tgiSX814vGuM5pzL7IU1D86+6XvQ+p8hFv/v+5LaGJYLDKIwdgg7SKpJrwxwN2rhTL5pR
qR+VOFHPfWbF517k3K6oWeEwW7oJZh/3x13HdXxKir8sKIeBGJ5Ns5qvqepmT1nuktbCBv+n0rJE
u9WZP0s8PPDQGRrQm+g26+cKIQkfOGyeH9NC2vHOtXF7UPglxJf8IiqkNKeuf4nSKtas5bV5oeWd
noPUni+6SleTHL4635/1xlBUdlwK/LQeyF1WQxV228YI2JkXs65ekPpuX1JirGNeKPrOpG437WIA
CVQcPQvCLGc1EmaEspToHFwg1Yv6qFDQnHHozLWdE7k1jkuBhxVEEQHu3vXi6WOUxTk8+otFWPNM
qlscp17fs/5dPfrLZqGJv1AJNDgFtNeuRwkHVsiqTPUiRs3uj1izJD39miTRz05SV71nYej57xSW
5fTQyyLdO5xvtdGf4uW3H7A8+kiXcg/c7JFRT8wuxA350ppa36KN2IVUsNB6g3OvYfN+sGBEqgdT
KPofBKKuOOi1Yf6nWKH7BSk94z8VMOmXIB+0GYyFAmC3bnXbGwlhwsNAuvFPagx6/1XXOvmHi1BR
DU4VXNQFvlH43nCL5CtOGNZrpcdRfcxCAZjapm3zT2Ml85MhyXgO6LqNyrGaaMztHNZV/Po2e/Js
Hizy/UUd43r5rcQpUctebsCwi46TPo48lRg3NJk1eUVadTtR1vqYWAuqbHG95KNTylsTJWVOCc8R
pXvp+qj5ZIP89ZCsrzwlj6q9TFbnt//8ZW3UbxYoBeR42JJcOtdzi2f8hSejGbmHYFqh/67Jl0yx
Rx3LNkRCPLfB8cUsp7D3MG2LXksphu4xUeSonlqjF7oHB74pvyQmOKyXOlNzD7sZ6yui3G78rbEy
91kdWgmV26kjIR7bbLDqI6VBLT1aemiB6orGxS2gqbqSMC/LVYAFIkBykRjidZ7cWWDwFmftecxU
jL/w0Gho1kisZTxl0kRCzJulEgxtU4PqHtXxs6XoMEJsYBrdoc0dJ4Q7PFTFh2EY5Nka2356MYMc
cxOJzqsL6tiNjQ81FF+e07BPIaSmlllddBx+QtqQrRR+JqIJRWynTZxP9+/E5eyuPgDvABE9FxVq
tfYqclBLG1OdCIXr2Kmci6aoXfRgBBiBPAHod3q/ySv9i1tGYzjtbOubN4hvD6aQt49wAj78G5b1
pzhbBLxRiiL6i+E0Yeo5URXTEhvK8B+1TO0etTp9Uh4FiUV+0VpF+5vT2UwHPKzseQcSuLEKBGoc
LbSGF73m5Qj+9FPsLhnapC36i5RBfyyREDsk2AAgr5/gY4iTtYdpbrhzea/BurRNyGMY9K2nr5Id
X49KkyjVy6rsLoj6swwCF5f3Wp71ENIz/BzwYRgTBEyw81Hf5WNoSXS26lYclaSSEfbbqNrtfJP1
0aciQHwDzOCtYcs/r39RhKJuPKTBdFlKpe/DTkkujjoYx7nGGPj+xls/XQzFai8bgDQL/MRq42WL
LJbQhvmCM3fim22ePVaiTR9+fRTQ0CrIF7p8N5qY+dLcU/RevcxZlx8jeDUPGlI/3v1RNrYyCgPU
mKnFsXggwK/XzbKzeHBSruiYpggGt536SJVSIpbUaUc9zaO/RoNILq6f8MyCUVRgdnf/J9zuYH6B
Q2pOqYXFfLNy/2kHl4MsI2lO6gX5FERGpYz92m7jc2xjsJ0azeSVWDAe7w/6Vi+6vj0Meo2Un8nH
lwb/8qt+GtXoZVRmg5gvS80OAbPALiMPu4E6OnfFCNivSmvzWaGA7Gn6JJtDb6r1U4l/VHuALBA/
RjbKcYceE8E92+83RsPNb3OQzuYlgz233stZ6CZmGLXYR2mZ/oR0r8gPbP76X3t25+nQp30+PkRY
NeLrjmsjyqiWi2WU2jdm5KljEBaeYtigCKYKY6iDxI1C95uW6MJTWnw3MV6rROMZLXmJF0SD+GwY
UmB3VtGuOnZ6LT8IKTpsBtOoxOi8wUFhrOo+PORmnn/FQiR9P+ZRgnHfEr4cmrbOcVIK1eFHH8TY
Qiot/PWD1YZhf8D5LfpgoiL7qnZtlZzuf8d1gLecRbokkFD4TJAoVxGGiWlj7LZyvjSWFryoVmE/
k4KPOKdgDfqtMPLuR90FyKXZZSP+uj/2xi0IUgOv6KWhhuD2OroEsKpLzs98oasSlyd70q0faWj1
WJilcM0O6F8G7+ukgywnuRyL4xI0fM5aXFCPmtk21s7FtJzV1b6hk0gJw10CIHKz6z2N2i3owLZV
L1VelvG5DkHJwYATGZI0k401T5TKwNMm086P01IdQi5yHney3o2L2Fx4DCDM0DPmH9c/YjQVSGhT
M1yqskkugaQXrQK6/pPAr9q5IjduDopcxF+QIAmO3zQKfzrDpgwCgvt5vMzq5L6v2zQ/TXldediN
qGguYgaap1i43f/qq0FBFFErcpeQnh44mdIqcQn6pWkXIUDmJnrnqWWeIQp6wlJAPVGicXZGW9/P
N8OtwkxUrfJYDUPhVxiBfA1a0/hG0bTPz13ZDMLD5Sj1kyoq/0KywaweydV78+QGc71H0Fl917cf
gs4LZeUFrk/Mcf1dS1NHcVX0wleGpP3iRlrswaTDpdgqop1DvXpg34bi+uPxA4REM3K1xNTgIlE4
k43AlmJ4iVQxbo5gn97/kKvk5G0UIJeEjnxK+6ajAKF9iB0KB34UTfYlko5+NKDNATgpiw+12Uc7
yNmNjcOTAw0bNQvipjVUD/mhqq3cQNBgnbunoEcYs5lz5YUVGL0RW16YxPI3SuyQEBYpdsA1oJVW
YHY9dYPQURjUaLPgkBaVfhwGxfL1DkfAX15PypMc/QXFStK93qnR3CNsGvHV4sr1uK1x963K8CHC
4JYUqGyP98fb2JBX460umkzt8HRIEtsPRRx7TazrL3YpR3q1dbITomwOBa6UcJ9gjGbe9d6vRjvr
YD7j1lUlOYYcOKYNtTJ8KkWwM6mNTYm6IkwOoqGF4rPa+ojqyxqKXXgZyrg/BPFQnxrptE/z4CRe
AhF+5wpdPRnLITAgEqF/hRDnIux1PbM+zhWc0PD9NRrbzi5t0BefkkLTSi8tjeEfR2BifVqUPLH7
SQz9CTft5HL/O26cdkp5ZFHU9LjK1zipNhpVOiEOrqOV1E5WRRuebsCe0v4qUHibKEAisHKUY+he
rnaLpWdxVtdGSLunrZ5RbO3fCWe239mNEM9h0JbukRVqMTlu3fCP+zNcSzv/b/BFChEykLXkDter
3IKsyJWxiC6RXbo1yToMeHC5uWM+d3KA7K3VJUitsaKvj26vjIJHK+vBnPdKXpVHPejMh2YU5nxe
lDfnA95mdvewGIZRC3AW86pZWzjj9mDWe2IOWwtH5YpAZymfA8i6/u0dfH6jslwoKgDqIpSoFfsc
dFH0gcCnfXRVaGNOKlWin9w53V+3rWO3ZEBwzaHY3eC6CclxpG9HxVdzdTi63aw/BLmFE3w5Djub
cOscQKTiyOn0P267vRw6NS9mTE27KHUfarg3swfnPGv/EYGh/+P0hvY6KiZcoDgynedUoxe9o2S2
NV304PWls043ZI05NjK3bTC2iS6ONsYn12mC02SH/8kp2st+Np4ic8m50MSGboDg7/U3TdIkVE0s
0X2Q1J04RHGIYE3cKc3sRVh9GodeuO1wiusBF/X733TjgqMiSCsbnMlCxlsNrQ8g1Ei+FN8ASdi9
y3vqsIemJws8lvzZH9KMunrnZdpYWJNLleuUcj3SqqskYaQcU7lJqviw1T9ldVt8UrP8U946/c4X
3FpXVpMAkEwEUcbVWclsq1M0vQz8LMN0Eo/BfKmxGf1jPdg9KSQkjwL+SpnvoSO2Zkjpg4Ysn5NO
werZmFSt7SgQQgPI2sg5ppVSYJqL46txsLGV3mlGblwJsDb5egbPBtfCaj3tTsGtTgD8b8ZKDx/c
drEbdabeaf0ysZoSjXVHfI9sDDoLJZTTzhbaHB5sISkvWQb1v+vdmyo9BrOOE0CV0ZVPmpujrBLa
csLfmTBjfO7QVCt900nK5lLPQ6/8fX8Lb9wVixYxWceS/N0QhRCcLrWpSaJLkvd2/w1lizZ6LNl/
NBj0AQmKyrGTAiGKFGX0Dg2G6qC5svoNiOUivEAzU1CBo+Z9vQxQEnGRryCWKaMMnzKnSw5O1iHa
Yof5zgHaUOejs0gfZRGbYGevgQUlLj7prNiK3+BNGb5zKyNUzwjJRgVoJsO8lHZZIQXVKeTD50io
ufzs5mFCBUEPM/tc93mTPNgoVz1ao6J0T4OiTC8YtZRiZ2tuHQS+DFcbfYDbLMXKh0p1m1CB1z50
FvltGv6j9BRGvCBtUK6+vxO2LjM2Id1GLlM+xurY5WmAmnkKVTQqBIkRJlvWAbs62vShUYVfY87P
dL4/5Ea0xIsIbV8n96R7trpiSM/aUUd09YLVb36WlV2e50HsdQHfim4/lRKWiIVARVBIgHq3ABKv
N1fqzPFYOhYRS9NG+bc6TLX4SVraFB8afU7HQ2zoofs4tQATHjrVnpVL2Q0WOiPQ6JJLqBtZ8rk2
zSg5TI3RDE9B0eNtOcSi9eh+VJY3zYk9IakhuulRT+yq+SMGNyG+K0Rh7QGX4pGoBjGKPcXcddXm
bWrLoYEvDS7/5vgOpjamUI3ji+JmhnvRxEypRllIR4d6mtzwXZeoVePh2x2qXjdLVji3TKmfDUPJ
Xio3RYTo17/p4tfGGDx+0G6uF1toiqRULeKLZgfVJa4FFq4ZxMr7o2wcDeIauiWoB4AqXhcu6lp3
+kY48SW3reQR39z6Q9rO1YMdF9rr/aG2NimBG/VLEGT8Z3Uu5jxpYkwa44sehuMDfuWVpyEEtbNs
G6/t8ndzzClbEyGu9mim1qkKfiy+tHRXPMVuatypG2gdZYVyT2Xq7btQi/aKTttzYxFRNCf/XOeC
2dwbRd1yAPVQC/ODO5lKgqu4k+2s4cYrZ+HNQ3KG/ifiEsuf/1TcCgZHUvfOkkuKK6x5ZI7AxWJb
N6pDnhbB+OAGTly9gL/sP6F/m/w6NZ18hwlaqBvS41xfNGE9V6OZopxrTg1pmaubXk1x7aVo1MAv
2jby7++Zjbt0gRap5IALj3H9qqO+GVZg2qJLbrXJeYag7ZtzZRzjKZo+q2OyJ2G5MR7IMsyfoHsA
sV/fcPDrbOQg6vCSp7I6ZVFiHYYkLh7Q0B59larpr79MODwhrObQmL4FWNvGgOVSUIWXqW9g5tD7
P09c5WeEvPZkQjZOOkPxAoI+ok55c/zwGBww1g4vUsQulEWhP9VqpV0qlN0v97/a5lC0wdmqCyVo
HYTQgtCyUic77Ad0v+ZEZk9BHTqPSt4Nv9bpXO5t3E+oCQJPY0eug+u51PKh79LoMk/WVDz1MjCa
Q0VCaBwr/MZzYE5JEnyx8naOPt+f5QYfErwzdXWansR8N5tTs9Jat2hbXsoZ1e0H6DxIao2OW36T
Uas/pSOB57nD49g4Ql+YsGSChSjOtoijzBNJ1010ZCrzcy8XNby66+znTvAvTsJK4pcQmEz09/2f
vPVhEDvAfpJDtSAHr6+PFJUY+EW96w+1FXpYf7o+VaDskcxnz+Rhq0ZNGQnFcvBYNBHX3AHFhJgC
vN5dCOX6S9zUJoFwOZx6PSy9vI6i05DL8VTTGzpi4qd6dRvv2VRtXJfo0MJfIPTjRVhfV1I6Q5Oo
zYKAr/ofJRbFj6iVmscAWxlvMuPhD8fKvwdJ3e/sjY33gFiJ+gTYRVK+NcB/jqwS1yKg92kftD4i
reKDPQ57+q9bnBX2v8s5w3juVrxmnKrOGPFshg2HUS9yh4oZHKe47aKznhvNK4Sk5HObK/1nq+35
P5hJVJBrRmVZnpU5SsUDDUE32olGNy5RinaIAYJvYput2YD0J2UEhwLWctOk72I7nH8IN5wRp56i
QzUF1Zf7u3rjK4N/ZaH5wsD/bpibgx3SCgJ1PDT0XVzxw9bi91Ej3tWh+NxoxteygDh0f8yNMGOR
ALN5h2Fn32S7ckCeoUlHqOChUb7KIJ884DT6KRxtyrRz9U1Nhblz122cXo4uiQUHdxFHWuV2wsij
ltAX2Qs3eaXS1NJALED9N3NzvD+75W9aBfqEggutHlwsrYJVECUaS2DZZUIxiM0+XvrDCGBLkVTj
AfCo6RxK0VoASyKt/jdsZvqHbt4ov05MJA5ndfmktM/Wl1XZZEqPj2/ga5Wi5wc7VcWLtK0AiRbR
1uWvB8LQAMhsGBNg7joQtuQIudikWDLEXQYnqAz/BhGceLHR178zsZ+GWi6Pn4K4Plb6cMz7BdaQ
FA91p7waVTKcJy0dfuMkUtChD44MNWpTyy7+aaQclU49CTrUS/JRuVR6pD7PDZeDM5Wt54zSfLi/
b7Z2KLJW3EXuQjheh2uVYVBMy+rAN9QUOwKsttTupMs2/25oM8D0+6NtnUFyIzI2GiO3vbO4UGtV
tgLVDWHJ8NCOcZ68gAuz0qM+TRUFlkQHxYEMaLxHDtiaKGE4NHEu+aUdeb2wrjGKIUI/1p+dpD8t
jp4vRQnWzijN+nR/lltDUcGjrbygJW/YccoYi8mJAMHUZTifO/qsnjRD1dc6Z68CvDUUTG0qJDB0
4Y2tjn0b9WqFVIDtp+WQfchVLeTsTbbXz1W9p6WxdcUQONEWXNqtN5H2YLtFOqs0Biuzsz/UaFde
usBUPyKSgHyj1g7yHWmWvCDxNbwOtGb28uutVwNWK/Am1LwI4laxUGimyjzkFolhFATqRa+DojvP
lE2+q1kY/KhxF5PHcMiMz0QL2R6zcmupQScCCqKwv8AVVxuIHh5tB9f27XzK37e5GM+VI/FnBBr9
+dc3EOVHCFWoTcGFXn7KT5eAXdZRbNHw9cuuD85NYszHuo/TR1Xqv8GWR9WK+j0D8U3XV7ahT+RW
CkNJ15mfK2Gg2Qvd0IvqZASh1Oxt2I1NxOIttCZgYrfNkdBKii6eHcdfeNgSFp41f6rhkzZUosrw
dbJSXq+mQN2aJKJ8nHQZf7+/uBuBHqAEnmRu2YWBsDoyU9g2s1FC4dLxDvca2WbHHifD0/1RNnYL
EGb6lCAswKWt222GgyGFHkGc70bHPg81iC6n0MeHpEnFzqX6Fpqu3n7CdugwgIb0WxHQKHe60upc
1+87Ne19a4hTozi0VAb/Rb59cD9rVRbgytl1WfM9VFrreR7N+EWrAqP6ezYrWkRmX9nDy4By9Hge
2nrK/laG3m4uaTvZGtLaZZi/y7Uo/7Os6LsckGaZX0QvO8Wbhiadn/tKU/+kAdw2JwUTt+5hnoLp
m5tUKJ7GgdSNsz5M9bHTBll4w4QZ+6XMMHNcys4aotowmKLHaQgOjZu5XzR7mMaPWCS40tON2NT8
IpbZn9oscQ+VyPf1R1265Q9pdhl080pWrZfkhY7bgIjbr0pZ6wF69R1byall9IdInWk8VCI1i0vW
9nVPn8GsYtiXLr6lape0UMFU2mQnLa+s+QAQ2XxJ3ClJP+NWYKg7e2Mj2kZliWSbU8AGXB/vqenn
pFvOHFUtxRuGpLooRoIkeWHNl14vxK8HSoy3AJ2Ql77Va40JQQNrQCjMGlT7Y4nT6mNbQYHrVXfn
bG3teu5AYGsobKEzufz5TxdX26O1i+dPeIksMy3PdleEISSi0JFYvSfFHoloI5zg5VuMNIHW0mxd
H+UasAO5s+J3AIPOPI/hXzDB5CHBSOuYYPV+pHI87By3zTnytwI4hV5/00ivRVNLMLh0IftBXvh4
wQtq5uI9knPt6f4lsnVZwgbDqghgJI261YMn7dGcBtnQlwCw0tMR0kOKFlYTC/STm8Q5GtlUml6c
qeYjwjfI4ieRbdT+/V+xNWFwR0vLFaD4zbuPSGA+iZFqYRUN4Sd4ywWozMb5O1d0ubNT3x7R9VXG
LqV2DncZlvhqxnnc2AY4eBpUBILTn51blP/QD7WrQ5XFZnTOsnmYzp0eFNnTHCvJc9jSQDskXSq+
pJA8XvKsctuLkVlKcUS+XtC9tUA0IQajmMnHOBRu4eGcbscHJeqaT3VWpI43yFZFB75Nldwr6I18
BbuR/E2oWihnZPG0RxynMygaSM0+NWEQ7yHRN1YYPAuqMLAaIciu9/FITU7RhK6gP5x/Sv+Ps/Pa
kRtJ1vATEaA3t2TZVsu0vHRDjKQZkkky6e3Tn499pWbxFNGLHcwCq4WymCYyMuI3qeGdYfFghqWO
xs5ablx+ixoq42B6xhW8nKgXB1ToHtKZnJi0zfAZzIm9RZnsLONWJYlSM61GGjNEg/XTrChL06tz
k2VMzPGxKgwESq3FVc3TmGIhTfNXiSricbTT70MfJ0hHa//e37UbQZafQBUJss2Gbq/WUciUnsIx
RZfxophpNgB/L+cjQCHtBLEx2gENbC4iJaTlsjepoC1//tfUNrOdDlmDBiy0od6XYZ8Fpqck507h
7r3/bZurSA5M2Huuk61OSTWPhrA6Q7lYWC9f0FmfLoNXWztAx61ReFgvgK6FI7EuCiWywq93CJVL
E5kThrlIFOgtbOr737K5VxaQHJY2lNRJYF7OW+EqiTtOFPDVsHauHuJkFzka5vvepvJteeP8Hz1r
1fZNiIyPRm7N8QEEmP10/2dsXCWwb1xsCYjo1DBWV8noDTk+zwll/XSMLxN6X0Hf1eJIaooHlzd2
Z9qGYmcdtwZdsErADwBAo4vx8tMrOlO5GQ10ueMIFzxVCR8MrZFvM/xUsLGU1UcdnuBOhWHjUkG/
lw1KIFjsVVchoG6qxB5HJGajOCm/atjEHKO2AqQ4G8lhVOr8zYhkYBCP3Jya/F+0MBa8iQlRHODQ
TdVGRS18UcnnXNLkfCvbUh40r/w3dKk0LvJnO1N8u4mpawDugNoHev+m/SW0Vit1vQkv8ezonx1j
ihfhsWnn7N+8TBc9CqBY5gJ05p/lV/x19ie9aquWrsbFKxv3qe7r8n3n6c2hyzo4gTk0wnkoASWC
X3r1Q4OhkfdYXDUoJ98wJzCuDwXOmt1l7ONO9Wc7rn424Qy/xIH3vydWeHtaCQWUNIDrG7RraUu8
/NJocs0ZuTN8eXvyaOQhCyXDE0XM0fveGSv7oJUUQoNZlunkVzw8dD/TB0lObVlC7OBZNqadBzJc
o+X0kCitzo8Qra1GQvZ8u8TkJwW4nx8jZuObqDr3u6tWnXmKGsMZaCpZPCbux4yN4akoLxcM6RG3
6SoMd3Ns9AMd/gtpixEULYUlv53txpdp0j82ElRnmWXOg97l314/Mhye5WXJXX7TrPDwrqbIUg9c
AGGNWmyZvVGlWY2+mcvhrM2R+6auq+4AtDq83h/62bf2RYqG8jbYRhJuWkSkK6sdgFY8bqyeNVzE
7PQPad2a6WGSoX7Q+3g+j1qjPJaiM354U9fTNUqak1CN0K/sZl56mLXfoKjwuwvlnv7yTTRdJMG5
8BcqJ9UTY8kI/jqEhYFEXSz0/tINiv3VlYiRy3J2znAQ5s+1FxtfOjMbvtyfjps0g+IbwhAUFBiR
CtxqD5SAa6BF6t2lzEpVPWI0kl0aJ07eD16h1Cdko8x458a8CWlLvc+E1U/HZlFWXO96nPV0EZX9
xZO8ey09gZlDGfx4/8M2RwE7hCwpl8UNVKxtalOGYQP/tu6sXzgvlu8pLxj/wyi80biFwAssPZKX
a1aZmSvrhKJFPbjWuenHAnNkb69TsPUtNOwdyFTIMPHofjlKM8Fmnvqhh+SpTEFZTzEe9vGu2u6S
I6xOBv1sTMQBdGnk8qthyopKhY3qI4Rqxz13ehHVBxna2gcRVVZyKAHHez4FEOvdnBTFhyrvCveA
DjkGl1OZuXtX383WhL0BjgQ/ORIaOgpL+Pr7PDioKTpaNS8ykanuG5KqC1ZwahH7tlfoCo3vcfrz
yl2zjEl5bZFJAfNyU48ui7hvAIBdFNLTD53ZNu/yMhx2ds3mlyFbBhNmoeyvkzW3SCwL55uZFAYD
pcL0uovokuoj7Vv9rCWxl+wcuZtITz+co0ZfjSSNrGl1yqMRNzRWfbrMmSmOHnC2R0fW4tNoxKU/
apFz1rWiukRtEr22g7iMTC+B/3DHUEt+uYh2QjMIFIh6UZSqPJm5kTyZE70E21PavcCy/F0v9u8y
FvcZq7eAYtePQ9dANastlfkCtNk81qE3Pba1HX8aajPf0526TSQYDP8BeEYkv2Qwq2g90iHEAACT
4iFTqm+IX8RvyEfd5JQPde9B00UN3m8bq/09RJ75zu298b0QVAR3coib2ECbZtFdXwjadBbWBGI3
asseA9r5ole6/ABZoz2BBMO167UHQ0Ngmhe+rvNvmCsv17HP28ISDluWDRYKP6rQIA08LRr33t5b
3/P3QKvbIdX0XKkyY75ouWK+EXVfHfM0ezXqiln7a5Q12dvkIw1bTPMF2bfGj2U/P5Wm+B3qc3+o
NEwI78/ezdW+DIeT+cL5WfS9lo/+K5TVM6YbMYKdF5TJ52OBde01Mc3xPIi58uWixjzkFIXvD7o5
k38NuppJKSekusx+vrjWqJ3RgM4fomrQd/bf7aHTKJBw7paCMJtwFVpSTI5Ne+YchPo4fYj1qTrC
ui4uEVSHnaFuP4iE/VnCxlvEjtaXraKIuG3M3rhIJY0PZgyCx+yaPerb7QctoyxHmoozam+riLVU
LMEc4prYCpzf9CkbgsEYy09JR/X9/grd3gMAVtgYMAiAjt48ZYWpZ2GaqMZlQsTOd8NUPU5z4x5R
ikoOA2jcnbT7dhuiPwR8Xls4EwBj9ZfbsGV3Z8gO4hjrZf0ZW/fqZ1EIXJSiMkqOIvNQOwTKqu4U
YrZmdOkT4M3A6lFfejlsAUXYQbHTvADkjA8g9fog02iWF4qxJ7S0NaPUYhY4BdMKBOvlUJKXXKVi
GH+psrS6xm2Xfokqe36c8ZH915so2e7ExeUQvbxzwJqRNHEbcPPcGF9Z2BglZQz7c8Cc/h9c+pzq
Adk9CAkG7He8qXCLtM5ZnSNKQ6X/Kk29+H1/F21M79LPJUsinSDTXd1EoT40WZlIpNBDTfE7z0Fr
JQ21o+uKVyvW0xPhdLBpyQ5vG7uo7dClihAonAsjPkOKsw8zc3O8/0Ebiwg1hkMBQJVa+ho3CgXU
ynvCKNlK5dCasxA1La3uAHG0PONwquylR6vAQieWiw0VWXJMkD8UQF7uGgcUgKTDlF2prLiPVohx
WGvGe++7jVGgQHOzgCABYLx+7Wd1Z3hTk2XwdVL5TouS+jAX7h7Jc3XGl2/RkWqhjKPD87xpzjnI
+6Ul0M+rqcnOz7pUOyIv+svptbn0zQkVYD8CCfG6Y/A8KoAYHnW0zujjrsqPXdtqsCzq7DpYifyM
Q3Dz0IeGEDhAicLzi7RaaMRdAmoc8WPjQ+rST/tffgOsaPbmwmFYQy8Vw5xGLtXs2k+q+9EySLjw
G3eQ/AlFYCdz/VZRvMq3J5F/z8y6/HJ/125NPG8d2nk8pnlvLn/+1x1fZrR+e5S0rrSZ8RqZBuNH
6NiVT36G6JWiy7eQw4h6rx4VVR7wLACgqFqsORvzUI+NN1XFdYZs9hS1qn6u7LH5imCX+1aU6b8J
GIzv98fc2MjsLzr2Dk2u2+qNVsisneteXr2iMt5XhVL5saJml/ujrCLrsqWAH3AB69RqQNyv6jRo
ZgOQqxR51VzP/elWQqTHoRrS8kJmg+54rkeywF86ErafFh5Cs2UT1slOXX0VXJ9/Bb8AKC8KPbct
2qF1vU6zsuK6FBO+h2b/e5KT5StJp3++/71bs/oMOiRDJJCvb8lYK+cZdcXiWoVhe/KyyDrNxrgn
57T5PcS456uC0vIqKYybJK7NGpWeRvD0pAVZ+4UROrxUlFfCnZ6nDo9VSgoQfXA0Wx2IxrIKIfGj
vzqo0X0djAxGaKdwdt9iy7RkwHrR29dIxKI8UIi08tcfDUozVDLA5zqU61cxaUCbDzJTW17nLlUO
TddP18wtu+NQmPkBJzUynrE1dnKdjVUEhOQsYoMAvaA9vIwCgygiXNX74jpEqnEywq7wvXGYdz5t
YxVhxdADWfr44OdWn2ZgkchbP5TXWMtMP03K8lwaOn4AitIf72/LNU9tWUbGoiBi8qhelvPlF6UZ
tXtV4bQ3VVyPZ6MOK2T2KiP/kA2aaZ9KgOePkV3306FHmTh91GHsKcd6cqohEKon92wbtqbYXt5n
IFcoC623MIpPUTdrEx/fj/J3pSM85ye2toc62RyG+xOEFYW3G4eZbmzSinynQFixqZ+iIXWuYe8q
h/vTu6rMPM8ufz2IxKUPckO2r5JMr0evkler91LDlxQz7QNyUUI7tVE8PJhTjOeX6BVxLnQ313ZW
d+MjPZPnAPVwKEhs2JeL6w0KJNVmrq+0PozPilUMD5rX6cH9j9zaQ4vs6GLxvKjArOtPdBoG3iV5
fY0UU/3iKXX4vqxV56zUWhOUqakEZRsrQd/P7SlrNQ8Bx7H6bCl5uvOE3Dg49GghTNOz1HiOrGJS
Mna13sZRfQUFIt/1tiW/USaqfNeI+vP9j96aWjAnQJJBEvDP8lP+ygcEWowjCojVtaOndewl5Dn2
0CtbsAtYiWR80YGCdELmt4oE0J1R5/Oc9Ko6Eh+djJ3G1wxezxnl+lRPlOKbD5EeDtFrtw4jk+ks
2ARIwDdg+UySCokKYiD1yuijgYCtDz2126Gr3cwiowAe4gKhGEteuVqw0Ktb6WqpgEPmdL6E9ujL
qdo767cbdBmGbgHsV7ScbzZonkUJGWqYXKO+4oxPOSQE36pzr3zXp/kQftHRwVMf0DpvjFOv9glg
9tySypEOwJy6PoIcQr/e30BruZbntV3aogshlwfKOrcLS9noTtyIqywnY+TeUkkfJzPK6Y2ObLij
miM0WdbF7PixK7zfBtlv6MMPU8WbME6WRlabpj7S1DyZRttofmgT5KTTHKKn2NRlikBflCZ7TJWb
Q8ZkogIBBh3CKCnGas3Mrkd1WxgpKtHm+EbYMrmORRY+1Vnu7Vy3m0ORXICmRkLkJn4pHk3i3JvT
K2yk9DI3se6PSJ9eULj7cn81tkYiPi90d4CqN3zbKC+AsEWt4KDltt8adXvNwtFAWCFTjveHWtur
Py88dFeecUshiqj5MnT0eEdFWLmnV3JN/U9h0ieDumZ4XxQYXZOftVn+s2INfgqhpuLBhnXr+lrU
qT8gudVZUNWdadDbTpXurVX21lObtZZyRCPQQaJXd+UvNQxNze+b0fhauH04+3qWgzYdImPa+5rN
iXuuzCNHchv79QokPw13cXUGrOLBEAu/Uusq6Gms7KRFW8GCJzwKoRC+OcurVCUah1iCWxZXM9HM
y9xNySPQreh0f3m2RuHKBue2uMVTMnq5OgByWy9zHHG1heceRIzsUZFM9uH1o3DyuZsButz6SDao
s1HM75KrlU/WAY1D4wTv8JXGuMtOI4KD/VjArgtr5+W3JPBV4mJixoZUjz6MLv5olt3lrw/ijEIe
CaAclP66yTwp9iCNLmIUdaqP8JDSE459xk6WsbHR6INQAVvs88hYV2GnVryC6l9KLJDV5BydKG3w
wBhdV/p2iY3yzja4ydyYuoVNshBbyaHW9zuStEgwtrO4Ag+ZLl3vSkgkGaw8r/fmb6MWY8+mCuMf
NRN7L6tlh/1VdHxeNUqc5KZL2LtRS2tix14KKgIfh9o41EZUKTCftNm4jK5avNXicfgqgbr9h4+U
86dSrT/39+bW+It5lsXDHIb3+gTYoZVKWXvptZd5MZ3I+twa9nDWuVfbw/DhrdCr+qkBftcdiVjY
ThqzmxY7CdaynutZwAYI0AKCgrepc4ZZi4EPbnqN1T4/G2NDIEYS1P3YakJ+ilOR6A+V2eyVmDe2
mUGplucHmSS7bLXNsKYb8CGy8qs9WMYUhK6sLD+h+g32FhrD6y84HpEEmqWkxLt9nd8ZDmgMS8pr
UQ2q7muzWX+s3Cr6MxqTvZfSbczoi8H0l9EgNcPKsuqQF3uX5m8UV0QHC+l3vxFfFKF+L0Kr2DlE
q1LvspORB6DVgicRIXV9iLqkHSqvNNOrhXdX76eZGD43Et+nIB8T1V2UlPLx7f3du+YwPw9Kc99a
Gv0UB9ZI16JBzrMv4/Sau9X8hOMeEuHJOF3QujMOkS0HLEQq3BuFrV2ipugD8A/1kfyx/tVMco/+
sjXpXIzg0hFaBhK1qnOxe5Kx0V0SC3wKfAxDuofRc8vHLorFIeTdBFw8LabXX5VLoCStpmSLTPzq
EkPHKZW2UqTXsM3np7YAAFapivvr/lRvLS+dGCiEi0CKvc7ekegZh7YlkZljVzlJJWxOKBJUn2rQ
Bx/TpNtjEW+dTc4Ix5LzwlFfXWd2S3reeGiuqwb15n4ei6MVdZgF23iv3P+07aHIy6mDcumsmxTq
aI9YmObp1a51y7eq8VdpanMwedae1e1GvgGkFzYW7ubUXNchQDSJomSA9q9xJ+Sj6ijDQ0htbafc
unGdLYqiZNELq+zG4spT66ZzBh5apsjn/r0Mm2j0Ry+Zq2OCP2J9tZPI0A9eOFbOg4yL+L/787nW
9lpOJbodRAIEkcit1q+G2Wwcp5lJ5VPpIuYIcly9RApaA1dlrtPhu6ElTvZNVoXE6YCi+uAnyoQP
oN96TvFlSoRtHkQp6iaYLWHKo5wx7Dp5paftOcBvLAi/1IMcwB1wy38CZyyNuObsNA2vmhQDmTcU
N3aOztYg7GPawvQyGWa1lfvQpPoLuhpbCWs887BJfWueyp16yMYBXd6WbGLw69RKV5cZCkKyX2RB
r9ZQOx+1cEreN9aY/DOVbvalIlffk63eGnDRSqJe8NyxXN1nDohGJc776KoURXXAu0k/tzhjvHWV
+YdB8/t4f1c9p5arJIFMnd4oSNflhb8qcJUhxqlD0cfXNq+KJ8OeY9OHyhdbB3re8pM2hH3x1g1V
G64gHc/L0M095X1zmB7sadatk9GlrjjIpeX2jxC5kYMLEPF0sNscgXV1SqMwaIUczaAbdQ0ssWbE
0dHGkSSlqu0aiyVJWyi+zIWmBAU+HQjoLhI8J6xWipPnCKV+qELXaP16zIRxyIVT07UGf+mcam0s
9mT9NwIXBXESCu4/3pfrGSl0abrQWNGQmczpiOnCgPaAYRzCtpl2YuTWYtNVJRfnWC8Fqpf5RMYf
DZRX4QeM3nQNpS4/t22R/YS7qAZJquj/y+6ilokQCJpRXOyr7RzCq0Div1Mug9Y5h6gw3kWayXvT
bPqHeVb2pA+3zigNT2r9BK/FH/zl9815qnaAd5RLqKrNITGs6FBik7wTmbcWjBq/hf0njIObN5qK
DnlUebZy0fRWhdpVaW8avBA+IgiSfrp/XLY+6O+hlgX9q2YJQQx1ZhcZpcbIWjyL0vzsFIhR/Q+j
wDSgKABkAhGll6PY9jzG/cKYibK69lPq4me6eGJnlI0LjaYhoEOk3xYm8yqAZkk8ZjhqRtfQMbBm
TTXlCB08OUGr1R9yu47PkZuphygj5t3/vq1t7z2j8kw4G2iDvvy+Tm11eEecsG6ckqDhyJ+LPtN8
L+Vzhz63gvvjLbt6FeMoXXrwGhZo2Y3mkActjHeog2SZOSlPZqO5p5Ty32mKtCpAQyWDODvtAQI3
B11sN+kK8V/rGlVLszUTlhtfB00Pj+kw90FXx9YVSRrn0BdWe/Goqe5krRtHAXkn3aDszBfj2/1y
Zp3GrkJFadC7caX2rkztlseu031Ves843Z/UzaHgUYHO5ZrniL8cCksJu3cz7l+ZJO6ps8PMz5U8
eudW/Z//YSTeeEDIuYCtNaFJSC+38hJFNteqqi7QEgwUaLAV+Y+8C4c97PEauLrkWRB8SPA4e9zB
N/oBYxSXbRrH16btukfTVdKTY2a54eOzZX9qBtT8jlY+z3lgho350yyM6rGa83yvPfv//JCl+cVh
obW47LC/gk1UVk5VZKiRJ1plHGKtSs9YsHenQS+LY9x7Cm/AqmcqtMINUM0iKuGgcrw/+RtndYkO
3FGw53iE6S9/BKweOVgjeuxN2iGlJpw/mLc1SDqlFoUVe8+Ib2tXGTT9qOwC5Key93K4rBhMPSxQ
alWW+t6hGLsEemIb/2rBR+8JU25Ec3YTfS6qyBSs1123sZjx2y1K5ZLkwxDAzKsfpsVi6f4Mbn4S
acSizgoueH0J4nRid1YG+Xcsk6Y/WOC1LlMKrcvv28T4cX+wzeXiHYT+ziJ2tm53xYNqF4UO4zCG
vmUFsi1YuVCjCyIK7TDMvAt2Qs7WiFAQENyi0GXeWJqXpjNyt8Bhh4mATr5r5h0wBhGFuOzZU3uw
stxRdwL61sJRGKGFv4BCbyCoVanwUMu66CoSwTHMTQ+SgL03ylYEJy0jr6DycFvHDuEW0dojFa+l
0gHEsI2kOtcQ1k6ozLdvWroQmT8bsXW+v4YbG2ZpNaOvCeMPstMqK/QGikuxVNmWltAe4rhIjphH
On4IbGBn8daOykuwwxURdRhaUbCa7WV1/4oxqH5jQCj65NrHUa6e9TxsMS+UGWai3aDXytdwsCr7
ZOR6nlykbSlVEMoGZIyO61ntq0J1P6luTB81So3iknZ5/yXLG2GfhIXp1E7isDUzf//aVUSslQnr
2CZHWwTgyMGcesTrhlb3Hd6wO1tsY/HBUNBbQq0dm9X1wy9rBP07etTUf+b+szrORVBIWseG0lTv
i640D03bdjsrv6zsKlFZSFJkkGCree2vHn9IL9dVUZMzONITT+2gTViAaXHQpYYeuHamHNDAMH+w
POqh77z86f7G2zjKoHIWYQZqjcs1+HIz9EVst4OI4qutS0MeohofRHidba6foxFjDn9SnW7vDbSR
hvI8AARFosurZP2OzxEkA4iJm4Kn6MkbrStwsByG1J+VTGMTUWLV0rIHKhi/knrzvPdJzsiS6LlQ
JF997hiVItXBYF6VMrTfF45a0vCLtUAXtbOzsFszC+kGZakFjEdb5OXMOpMNVi9feiEiXFL6ytDO
uZ3qZ7ukchmp1bxzUrZmFS4FryLgB5BSVgOKLhcGCEFxjaM++jY0aQngqhLH2tIm5yFpOq/wCZne
ide7ku8M/vy3r/axs7wrEAkkZWBtX36u1WkhXe2Kme1i0UEcVUxMbeFxxA8Goif1EV/Jnn5nH8UH
o+XJSxckVnW/Nlz5Xomb4UtUK8Bi00hv5Hsop7UVlJEWPjhG16ZPYZi0T17t1m/R5FX1oCzdcj7V
rlXInROxcdFAN4XGRIS0b8vvYx1XpqiojlSlGN9bU6nhxYYF1en+wdsaBhP35X1Cw+imygTtKUWB
MIuvslemRxdX3ECazp4I6Eb0RDoWyQy2IFrK63zSbqy5s/EovJYWrJeDAQMFXWylBCFnUhb+ef+b
9I0t6KLBBcCH5ikIqtU11mPyVKZLsyQ0Gjc6hU059j4ILf1TkptDF9hxKSOfbdrq50mfSuGjz+nB
sG4wyf2Z6xgfn/iOJDtMYur+GGi+YRM86nV2cQqHv2DMFRToO88Nm3MxR+PTADVjeG+qcTR8am0b
x1dT4ucRdFUYKQ8o2lbcWD3Gs2bUySeYTXO1s5AbUwyTDxEdoHcUWdbBDCGUvHM6IydblvkchFU/
nI3IxNW4E/x7545aU7WXCOby+id68UTg/l5FsDmTbT8nIEjDpNfcAJ2rTAu6XK1zX1pZ1AWx3uY/
28RMy0cV6rh6LiNFDL4dORSYwJU2rq/0tdZRnzfQZRzmvKwO9/fB1pTAiAPXT06PEMbqN0pVy+ex
B28vhcv6q2V3Usap8a0se6XW5fN0QBoF9gmPDMT3aqjWLOIYR5fsilCqdkIMrf0d5qEMOn2W/73+
q1CPhuuxdFfpD72McNHS3S6RgLmqbeGeptSwDy06J4Gdys/3R9o6RtxPAOQozyKpa7wcaQjTLp2x
pbxSjfmZ5Yl79FCf9FVEU55Mb+gDrFzSw6CVYucpsRGUnt1/UGlC0fgmGQlbK1Jzi9ksirY8GtPk
vJ0Af72+f7uowlCVQegL1ZBVlMgaM5NN3bA9sGu7zKlSHuMRvy+l0/aU3TdSOoaiHsnNBERpndIl
rRrm+C7zQW4UP8T5IIPa5kWWdJPGBaTEART/4sv95dvY/h4ICHbIYj16g3cO28UApYc6k0x1Axiq
Cd8IDcO2wkl2QCQbG2XhGWKgRI5xq7PTJrpXE43T6zAq/Xz1dOR6H2KCaRlUxgi7YxbFOL7rgZra
n6LI1cO9cLSR5SzdGIIyF8wt7KGd6lyNChUCj2omv0OFmv0FtR3xWbOzrPIbx84/I9ZFpRbpP2F/
VKYSok1Nxmv7nWUm7/U2s4tzjyLDGzBerkN2H0Wmn4XQa4/312VjM/DooTHJjbhYN69SlMQx+06k
dNNKUrJzro+2X6jpfCksYw6ynPw+TMZ+h+y9uUSANHlNUl+iy/DyLLtlMaih06fXzsmMH5pXZF+m
Qg68y834LJo2fcyZX6431bre/9ytYhIZBqeY65gX83poqkeTxAwyxfR9igs/yaFi+zBVZhFkSLFj
CO7qWYagSFHKoO9TzcDmzjWgaPeV8vH+j9k6E1AAFug4ySGNypfT0EqDt7NjZahP2pXr877XvyeR
WS3WLWo77qz0RhyDJQNJhlrskv4sv+avJy6v7DwuSi4goH8ONIcGIUb05Q6v/ybyXaoRC33tRoco
Il+hcNgxSqY5T4BoDT9WJ3mMuBd3PmjrmJGMUtCGhr2URF9+EO6DaaW0Ngw2K0zPTZ47SWCMsfNt
TIfYoF/QyS+v/ThYuOCIwFORzJHZvBwRUWBI+57Ir3qGeLvvmrgbIr1YtpZfzLO9M9pGUYJMmO4n
hWWbcLYmpkiTMqASEkfc3kVVvCsEWtIyt9KvGDXzkjHzxq2CFoJg+eQVQxz5YegBH59qS5nONhfx
RH046sOjHGwRH+3KHOSxknob+thQVOarFwTFYqSZlqwDctv6dac36JpIZD6v0MnrY+KN1gNyKuWF
I5W+b7123hnPYrpfPq8AltOdBKMDdejGzAM8XUndpcC1GenggLSjDoSLrYM0eudyf+W15f5dj0X2
QYGUYhQ0j9X9jHIYfmlam10JKlNziLseQXZ7kaX2UZFQPxc823+EWVMV59mpky6YoGuMPhxVEcGV
rsrUr9o8tt+ASh8fsjHy/gBiqjuEYEcVHkM0DNEBqqs9HHoxcBvv/P6lPr36/TREnvU1gYnSTH25
dZ0ZDVynAkCVOFr9IaTc9msIyeugeuqzHdShZf7Lw9GDBZV7RKDUMcWnPE3z6dGWGRrJMXyaZCfp
uT3ByNSwvwHGUHi70SpnPjuc5parWivKz1qi2L4xeN6xz3vtS9mN3+5PwsZwS+WegEuOdas5nyjq
MGR9ksGc4z0So1r+rhMzgCbPpqhjzmKPNXN7uXJ0yYoBBLgbWBlhEuKV1AL7k7TJxyEGkz2qGIxP
s+liDTp1F1CbYif/uY3zYJoRZMeWiISVnvrLlYYNUMBhS/trmarVcXabbNGZdnYu0uWI3W4pWqY8
asly4M+tO192noRqn2betYlqIz7ZsFiid3JyrKOnTUrs54MyaMEQj84PrR2K5hhbY+MckE3oJz93
lf4PJixSX2hp9vd2tKL3ZZjF+TuravBSq7W8rx5hlbRNMMhxKmgz13EEpEePmnM4hYidVVE79h+a
QWa2n8z4jAdjGma4D3dqXqN473j/1GqmfDcrK/+Qc8tGlPH08LsbRfHs2xlp1QHYofLfjLLZdJBz
X7zT8qj9Z5rGLH/05nH8bWl9L6BGWL0MjBReR8CnxJmP4h6agQDGmq/LEY79kbKodapaK56C2XOm
9ANKZdlnVebpd0foxXdtnEV9jvWs+Rq71LWPWjLPs5/Vw4AbUBem6b9IxMTFtaM2pPiul8WDX1p4
un4aQtliIAI3MjXPw2DTOvGUbir/iRKDGuE0VdZHRS3cX8ngVdYxIQ8fzjrObCkyCmlbP6YKrdLH
HLpUdOisMUvfdLkyqW8AjRvGrz7zEsVHXGmYfxPRUtS2qkwHrq7NMgwSb8re5rqtcOPVdal9yGRY
fcotJYx62CKjp/6Zx8qTF0WvBuOtMAp6s1gBj6pOaHYUmdVXPLUBpv7R3bizA3BYciTfNaw/dBak
/YYH/HROp7lqgm7xyrmMVJz6S+b22Z841LvvNIzJVHLgDF86FQnuy5jxf/BBWQ7yINpJH30UFh2M
g8Dcl3jhxUMVACCK/nNlaZgBfEcx+53Ms5/FFA2Qu/NooGlRue5HhI21DERYHn+rrLCsoJjV2Y8W
Rdcs0N2GnHzisvPAuAHcO2I+klc+aB5t9vM5A6qT1dIDcwVj/k8YIb8WaBpgD+D40RQdwKl52YFy
7/g1nGLtHWlM+wMQUSuPcdmk9bHPoqH2a7zuOt9G7j8LXA+p36C25uY/zrh16IFXPE2NJxM/mVr7
UZGdC9TOofGYF1qqBbxE0kCEpd0FvRcnT0pTI/troafc+dD8uzepcLMCs82i/hpVafZGWIY8KzIv
f02GnXtnPZ208tDgm5EFHiLET0lb2MJXpN6PAds/Fdgkouji17Pl/Kv1Rvh9xinvoRBjMh5h1eAN
JtXMyA6tyj3zGFeVDrkkLc2HmHp14avl0LzpEjGB3HWi8Emb1eS7xxWaIaueRJ+KNBSfVauaf8aK
aObASmJtCoQeRr9xQooVP9H7LAlSWJaRr2BDNh3C1JHupdTa8auhV8YHr8yMzk+KKP06prP1xYvM
bgjmarLfdTnI0kOcuMPvwlQm3e/6gvpl7bpFDIOrM6D+N6VAwNvJE/UQF/3U+V4x9wr/e+cdhdvV
IU4ThXiPQGuk8WWJU4lD1xRWdTCmJpl+Q9vjKDdeYsWHgv5fdlHaynzMaZm9n8PYO+Qw1FEywXRy
8oEdmnPQ9tB/DwXNvdzP0e4L8qwZPiqGXTeHqR3092ZkZPzLkvUhL2c3D8Z5sOIg9zr5PUnr7D9s
cw1ow7LUWN0pclp2oZQfqglX+8Caku5bHGVNFFRjlM8+/icckL4eW5ShLVn9Si1Mr/yQYJYfGhxq
w1Mb2/ZXWxXDf43tZl8N2aXjsbX71gq8xo4/WKViR2fw5BCBJll10SHOaqsDokUh8EDC72lkOVHY
+EOk6GezSfPoZBQ0kfw+auq3Y6qrKZEuH76Euk7xS5rkzX7hCON3oiZRfJxqBKNOaTq5lHbovvww
Zinig0upDLtWROC+NEocdv/H0Zk1x4lsQfgXEcG+vALdLcvaLEuWrBfCY1msRRVQUAW//n59X+Zh
ZsJuteAsmXkyC9HG0Rv43qxPnVPPMucu8/hy4HmvZ2w2PfLDc/Y3grfHuchqR9zMIUt1Yabew2wC
X9a+jHlmstxz1PjEjVv3jsACDdi26M3mWebqj7quJsKTRun+IS9Cvw1oLbAwWPz+Y4j2eDrV2PrF
eWY0vo9Jy99VdG17vbHg2izKu6pVX6ZFQlTOUdyJ07bZJCmm1B0efc4BfnhcJdhC26bRhK41wS8u
ucEg3XZN1Wul3VijSNvGP8dVYMLr6Dnz6ahHohP9hKTB0BPaLUl603ORJo39pbjSYTQlsjYi7Wkk
orrHWxM/FFIMvPyYfYwzAW3x+I3H40hOqWMSNDiJg3wBnSomqmGo9m/SraLqskh1vfhLwpYvxbcg
/kXU975TjMr3xKkzjv8LeEBOmL0aBHqrlMHnIrLsnusjzg2TnRuXfBJyHcm2HPYfgd3UXdQ3S5KH
9Yy4iRbZP+7+vL+Gsj9e5TDxrGIUFn+lFXPcSR6M09SO3r+1XY/n6zDX6XQOLbF1eaZWvSOrxA40
dzoRDnfBtIXf2npt/tSSskA6YtP0xd5t0+sSBk1/7jaOXDZgfnmLFc8xQf+EyzerFu8P4YMd8RiK
P2HF7b2lzK9ufRrnxHyp7Qiw1OawBzRZLJRBd5HZPUcOVV3u655cPH9cpiKoongs8PzU/6KxGqL8
UG7TnLtdJ4K3rM6+OOKeiZClmjj5IemWhUAG2BDm2hIFCgctvtY23g5mi0aCRcsh3HMPWYEuvHqu
h9wzY/bY1A2mKe4e2WIfCLfKw2Dq3rdhbf5J5ZutrBKR7qDaTvyjDlzJ+x854QjjNEQMGLiaIlCi
sfYTv+c8XMfl8Uj9dSl2RubnyuEc7rxQ+7+tsa2y0oqK4VjRiXywwn1NkVO3ON9yqkfXjeNqfvND
6R+IcOr+Zd6PbDiNEgFsTppU+qjwG9jKxFY8k9LXdrnpuVb7F4zO+NQ7I4E6kQiFKeo0VX1humyz
5d5fqxYsxv7D1rKNbzq/a++xqiK+YiGuDz1HNG9PPQkS+2WXHPmfqRLuU0oivGUo8PaTXIXKHljh
ux/EW7D7zuGUiHKMdqRuu3OVS9BvdiryUQ/q5LbuoHNVu7QdEtuaBEOcwW3vHKdWMtezHFRhOLag
P25W8YpS7f+Nh+6esEtj+/fChsxYUkkO/+bQo/3MvLW+LPEYZbwv2r7IeJffmz3QL64raINY7sM/
jNMyVbn0qbAFeRLC5CJ0af5O32OTkiboDuLZxL+HtOMNc485uK06kWp+AqDPvJopyoU3GEV+ntNs
Mq99Gd+zy7U2TzCwVWXYBat7Onrp+4VtJuriHNgoKhHpICMacGfweUWy9BEREMkcSdVUfe6YvRp5
/BrnbsGUQuRqWjb+Y7tlj3KAt6PPJKQKVyYz5rJpOEP4s4HBqyM14J/yo7XlMp8hFjmlIKh0WHye
lWpf+0/yb22FVXLj/RRC1a9OtGbvyeLS5OuBmr52xDxdTNNU83kmJRNrotj3ZhBq5UhSbGzs8MCP
DhRKPMr3LXM3BXLXrzfkvjbjzWDb4EXM6xCwf3htkKvZR9OYrbM3nt3JCRF0R2g0SlgNzA9dM1aP
YXqNVG5CmGK0SBFWl2xYA2Gdu9+YcwNVo/Egc7CBtpyXrbkTR/1/qz8e880YNs6zEC4mRQtC9Vfv
KhApohkDtbyLkY/nqCP8m1E4Fv4OB1iix6xZf2atmtyi1+n2sbhefdeQJbMX/RwM0w17stcVnFTQ
SRyWnZ7xUIQPc1iNcINp492a3fHMRSC7W/IhNesLNikRn9qNBoK+9tj96FXX3Zq4Mn0xJpiVFnpS
9m1CtKfzxltiQxBwYG3RrPOmc2xgKkXiuOmbk7cyiBfZyGZT8qh6YwGVNP9t+nDDrShrky6nyzju
vecgBPnOcpAMuY9tGqvU5ovnqW3lkmP94//l7DxiBMlGzKqTSYmT6UYespCgFpNj+DE91UgaZY7z
QPVfsHr616HEbEvL8DHyPV03gVlYMZfb3muA89T2c15BWqK+mab259Id2SMHC/T/I95nc14Yk8K8
m7L6r56C6g+0pyeKKJ3crYirUPHXYiP8IOGRPucwYsJu3PhZYBg456Mz9w+1ciFg9zGyfwgUwhk+
87iDLkKpFlPuTF7/hZE3v10dxpyzYR55dw5v/cK1T/TckK7ptUiLXec908sfMWz8eP6yb6DL3AE8
VPAx5uw7Q/uXFc1+DWpoFgiBgUc0FGru2Sa2yeRdE1KEKxvxgY3xMG0Z2DHEAsRUBfoeRUMUFv2o
hr+ER81/wzqjawwhBm/51CxHW+rOCd/Dld2sCG1i3lloKWQULHSSKeX5rq9F2Ba7125NyZinrt+P
wFJEH8P+Edl4UjnxPeyWkX8EHxyKMvk47aZt2UfZMHO/tMn3tmrNZ7QKpBydYHXKEac4j0zsEevr
Og3VZZuEZ/J11ZZf8xBN7Ymg+YXjBXSWmq5o99+ixYQu18nsOgUNvrutCEOh2sz9/p9j6va79O3S
/Rg9pEDSEfGvhkPx/qzMnnGMIFUWfMcAvVVluoj6klaz7kvmToWAxds3dREb9gy5nfegZs6u5Ijs
xF/ZnEXo81oLOxRuFV8BY1HTxklmmf8Rmpv2udmPlh0Q7G84XZv2x+GEVucx0qC+pEZXD3YK2q84
1mFXRoszPG++247l9aH+LslSYXCfYncquCvwiXToEoC2RaOeM0yPP9M9XudiMca6BZIQh/bn9Otn
Xx3cpGXOIaOcJdfejF02eTmj1fxap3tqi6TDgSJ35tn5M9A0/qtsLD/6oD5wXR6yldofyYiNOGbq
8kLrpZQ/5WRFN6jlbR+SqCVWx87Jmb6//+xc2f5BJjP9wH9JfMzx4SUXu3mTxrc1ZFFa4l3RMcS4
yqI5REL5F8iBc8GGw3LcN+GfdZ31Q9Dy9+YtiSCfVvViYOs+TIWPQBfQaujVUeFO1jwN/LfnoXUy
5xILb/9dCZE9V5vusrJyEF7xJkwznTkEwM//fyKUN8gavm1ddTSFM6wBcrD0iPzSmLF97Zl9L5lI
sw9zxCF1PBu7iHqHTX2uVJX9w/Nn6nOGwXk+ZXMVDmd8EdKuCNKGgrpXRrwxNXp3Bv/0NQ9V5JHG
nnjLcpbulP6xVbd/hMbXt5F39agjunX/pFzzrKQ64i/MxDpSJVEM1rkHBPCp9yh9XJNjOgrMY9v/
mI+yMN9TZ7zlKEMnoBQrigPwgKn61qgDHGmZ3MNcusx0QPZuR/eIjznJWGgDcenYzO3NTMaYw1F8
5HinZhmWe3Qr+160Om0ljWkCghqdmt9+N63zkC/+ONDOgt2k3x1l3Ne1mddHTr4Zho5QNHcMzaxr
ezPUIyqJZSOQevMB7NrDCZgLUfoNeaPw3z+JyK9/uOSG3Iy+L5/NsSwOYRbEzuSVl1pZmqpJVH6k
mxkxiEjTtmianbdj5aQCuGzz91MaNsN/x+ZlH66j547cvcyDkJ2ObM23dPfrXKWA5MW6quAlcDf5
0enMEnI6p8YAPi/K/cbeuBomVjO3Bel2rlc0AMt1HqXYrtahYt+It6l5cJ1smAomusY5c5gI28Ed
ZPTcNbE3loO/4qUbAHDteejFGJ50iZWf8bAR01dvyUGvz9LlV9/Z6tnYoKpKSAb/38JP89BnPveE
iTekP2yrLZ9RdNdrZD/5qJBkibzvWMrypQLUzsM5q/9o7BzrQshJ0WHqJp1Oiq39nx+YtCm1kpK2
orfgyCMVcBYqERY/VIGgp04ANMvZu17Y3epj2h6doRMNekCdPal4XinQjnsAbCRzoEsHtHU8HZF0
eBhgvL3cFYd/K1cZh3zgKn7Hy4VrtnTYxA8n9Jp74kFsDKJn5Vuyr0tYuHFrX0zn13xf9R7fOrN0
klvkx6kHsbTWFpPbOolvyTG3XwpvNmIf0M99qXAHlqlDFztrgRyFeUUP66eKzDrnu+79Oyazfb2I
66lfnrVgPIUdlX2cGWM/xixe8amBjH/NiItrWMiXTuIHuaYf5NYNLxvZCrQKi00qOsiUXaw/5PaU
ZbJr2LSl751CcYiYk6rE/Qkh6MzfRs1unWeVHz8MURXcYjSc+Xm61euHrSPxHxOc/xWIHS6gIUeY
cDoVYOSjqqRvmNgOb75UY+t+54ZUzQirK2nL1NTqTxusewqFltULJg5ZvJz0Uc+/NrA2n+G97tWJ
WQBoMVmPFsNo0Uxfgzu5CxxQJf5uc035HMBs09Kk0uHNO6x4Wnqv+UKhw47tT+v2cniLfdzDxvzm
+QieY0Lo/mtAOfvcLqhDscaspg+BX8R9Xcvavxz9Vv/ZmRjTYu52eMAsYRnLj96Xb7XZxt9H77nv
2+ipnzNeQe+OWOb4YtAPPnKvn/xp27pS2CLufVdOIHBjeTievaBLQ1XIkOn/O1CB/14wMXofRits
gdURiyuTqv8pdnD+EiepmGdu5SVZ06DHOM/1+pc4rLDP6/0KUUlI/3fzDGvmLN/FkM1F5FprL9kM
wsLYIvUviGv/R5dk8ucaNfK7N7VJf6OF6zZljzdIWBiaic11E7ikoPjkJOa7CeuXypn2Gh7O795M
1jiUTWuIcJByjv6NTrIDp0L5vB/tiuNmM7QqBNruXXWC8zG3KjY2QfWQ6F9e7TcTRa0OksuIhXSa
81wieeanw2pgX907ChHlra1kBfOqvO0LKSFVxd0b8iMhl6Rz5vu6sn085i+7Siz7gmbL+RYoa6J8
l/CIucp6m+aMHtvHxNXAmHP2koLFdcyy+QArMOaTakOCTTQVJhcIsFsok5UHK6j94d8CwACe7bmI
MeclGM8h2kKvCDWh6+XezJzjciZCaZycgZX4ULiq5BFA4V5K0NMaKckwPK39RGR1Y0Qs6bkyy4q6
m+Zb42Pvxkfstq4UBJjfD5PI4oKwJvdXZef4a4G++DnWGzOG7nk+V5S+MzhhJEPK0+Jk5PUN45uv
MSvPbZu0r9sabMErQS7h84SUTI3nVEF6v8FZL//WyXeo8Uu6kox6Weh10YU8AHXf+9nKPjOJ+c5r
0XPcYMC3idO+yepjpXZ8YzK04twpNBTFEGv5GbZVh296NaQz/q0x0DNRdxmrs9zW12kxDSgrNbu5
bIle7zOtuQUnBX77aiZz3dhYEH9Ee6+e9tZLRpwO5sAw/Hfi3ijPf+o367aniQOtNk/lsn91Ig6+
yybZXyLl9W+CpzTC6XgyT7sN5j+ym+JfI0Q7CFobs26OQbe+Dsit5V1Cbs7MRjQY1srJZ3jehNcB
CW1bxC5BIW2nBwW6Ons3g0yDrQeEifYoANp3d6ld1EyJL2LAgnmpT7ACY8KU0+1M7i7C4P7UzF7F
zuUF7a0i/49/PRKjljup9dxypr6+dk4fPKUgp4wbSHH+GUyA3tZ+cd5nPouXj3j47/BCi8d5Itv6
Z6KDEHqFFTkoUBx0txpMS5XNoq44IFXmAWPZQXKF5Zvp1FV8HFgNG99yGjGGZ7fhjP1z8LhWzkPI
b43rXLUxyWQMlDhysdFTHJChaTzcqritHiIburbYdpH9HM1kpxsfq979sglcXq/ggqtufMMSd4p8
YbfTEIz12+igkwW+mIF0iFFs4sLF9rUrm7059Hc3rrvqZIMjycpxjFOdt4tKTCmRYqSMJXp85mJj
7yDm9wkpdmL4IvpsNj8BIuRSdNngpp+NO0Swgmkzu7fL6h1RntA9m2JRAeOZTquh52ViTL9ADBGG
sKwsDlOsJlFOQkw7+CmnG6fAG10WwLZ2cePKdgQeZ+JirfdEGs6GdJMe9+bvVQr4P0ZXV0cVBsI9
xaKzv7Zk1VlpgkRzwRxDZeUh4ovjkV/f5Bc6hnEr9Zaq7zRt8b7NJrjJumH629PBmpsNZW5/Ts0u
unM8Tdmj2BbRl7wsQAidn0wNa0bcZyfpcS2at2vEgNgCsKvztT1632rTyuS+Y1H4Ww0h4XXTFvyW
utll2Q3eOOYWdxZZZAO3KrjOHd5XNIZMNjlwmI4vXqJ8/bRH7Xq8A3rY5f4AAo9PIWNMk1eDqf9x
xVfvFw/qTnwXRB6xEqxNIn5JPEj9szdhhVECCobTN6TFXX3ekrmRD+GuKpvX5kjGbwY4fWYTDUkK
571gCAaNbvdbEYSL907ZYqPJFFcIbd6aeY3zoaUHP1h3aKMnJ8P4JMidbLf6xPHo8MJUVcXfXCvk
/Cj9q0CsT6PdL4Urj0/ZAgX+Wa/HmxfNg6Z55V2Iu6Z1vVNAyetObc29X7FpItOpuqPwzlNar+ym
PD9QqZ7BxK3FOljzf8oqvMWNKtbfs+vQ/UpuSGr/doOzLrzBFJ+8Z33k+1raxT7gvbpS2qTbzXj1
DkFwn1gbt7dsu6IvOI/oANKNaXAOrej48V8ZRyq7AOWLuhjSBX6kiepsO8FNZL+aPXPQAk6H/zfY
w8U+D1W8rCdp+j4jI3ljRF0mmNxCeLL1L0btk7nHYNbxLk7XQuo5pKnIM3Vu+rKBM7vkQlfYNmi4
0PNweOZT1R04SF/t1jC8ZN7Xxh++3QHBTf05AMTUr0lDDbrsx8jyyPfjPUqX67NCcaHAhIsNT1B4
2IvoO98Z25tVbQTsYdez3nmkKs6fNJbUFDBPo/fkVFMaFE2qMucpZIBTmDUc6/aQVSaFouT9Nz88
uc7mHqw6Cd89DEGS02KXEKZF7r657fbU6HveAU8XbJkKn07NC1GGkiv5fNuWyP3rwXPPZdoCzX8L
zDCob8C6uAugv6eJaO4RFuoWzeJmjrRqyihuzXLxV+REOZcru/8yAA8tueiNC7jjAqUX0y7teD8m
C71gYI9dSjOPCNQt3jUiH3CCHnKEEu5319s6QKc2mPfCV2GmWY0wSL3NAN4+D7XDMaNNX/SJxbUK
zvVU4QRYUy+2uzGbeI6guA9bakYf+bO7Hk/Qq1pscexqV6eUREr3fMy16rITmoDYFpXU24ffH1tY
ZBxGHzkPnI5v6iHp9Hnpj5gtIiOv/uSP26iLOSS7tlxIKNxPFQ5zftnocNrf+lT4LmRluMYv0aK8
5DaDW2VJxNewCJyRD07ynX6dJ1tx4UJMtSw2jkxtsZDtfJTtsG2E3+pda3t79fXeS3uEbXfiqsbn
x4oP7mkaZzbyITNj9MwfToOU/HC/Fm0Wrzz0mmFvAa//ySa1PGCCVO83kHzNW1hd2xHJ4ql75zbW
NWeVGSaLyDBvwtg5jHlNXAt129Wavtg3zhGXKEAO2G+dBGovgFGn4JYMo/BnyHqL+q7TGNzlgJX9
yNpQrccvubuTyAleTCvohRHmV2ZrVZ3dzQ3VK0TEwi9m60T9HSADFcDSag3GDL8VnwbbIEREd7ZA
ZdeDt/0Chm/q82Er3Ea5lIinUpH9g847SrV9GNfEuY+QV6TfgBNilTvKbb3vEdjH67pVEWBpgyAM
DnVxqGBzNgLNhX1IQlKC8rAY9gBr/MUXCoTOE1Vz1kkdi7xr2SZv1RHhCUwqoPcMMsuKIYYZbz2d
jSCpYq6Wjyb05FFKc7RVIeJDLUTlybAtuxH9zm8lBJNvAD3V5UkwjMPNLNvFfcx6bijPYhOpe+/i
d0cF34AM4DThSZh6OA0IohMjBKY+Q2VifeFhPIhhnxdOe5puAOT1UP46D0GF/PxHdHXkeOt10zSQ
wRts7Ul1FXtviPI6+qni1t3KdcNg+LPTVTpBFlBHB+Zz8BvAWZcHfXJZwi7hDGT5cPhe15YOwtfg
pCOT6ZuxDpf1nKEPbH6us50ZJ7iKG8/WwUlcDdsubwxpzC8CP+rvMxHXc+m3+oBVROdRBo0XjXdJ
0En1jS4nUBraFoik1QtE4dwGG+n1QSvewbuquGintGqIhYnWL3HouMUgYFjDb6qeMWXaOAX5VMpb
Hg3k1zu37fb/uIkLEaD1HpyBih2fmCHggReC29Kd6LYwmUpfdU6FlxAjscUEGdILdUFwHkesA1/w
rkGynpBF+K9bF3vcjhRBc3JMm6ICoeThg6+gbQyvm/+M/kJKtxA98Pc/OZihu3Bx2otihsdOSn9M
4u08hdD0nJVZZ51knhxdT/y3626buq+xFd+wKwaiuUPz2m7nuJPTh57RRoFRrS3IYuaO2Gdg7VlR
EWvi2Bf/4EB/2I75jW1CbI9zlDV3XBXP9aWZ9y04S0BiUIKth7ddssMbkdmMQUWAXd+TPG50iron
ngEFl8kNkzziKk3k1gnMfQtnn11aQzEpvAXKsIiE9XfCtWa2udVZ2vU89pO6aMRWdREQVNXc+ZBm
oqxWLoZvUgyyUOHuY7+XRC2vqpD+7h2lriO5FnAMdGzafBvAa4erU+xRUt9b4oYwUh9NCrKX9c2D
RsKJkqhZI36w1jtOcevp4LJn4/y7G+f6YeNqGS1My+f2MAQW54M96lfTTPHDzucei6xKV7bvupVv
xg7+H0wQ+ucwGtRHXXkC5cV2hMfTVXmT3nvBBuiKdmnBxAbQWxHnl8ojNzjIfrR9pJo80OmwAIE4
RNPVS5wdl8M64z+v5cU+D7bS45kcxCi68DLq9OQ3yTaccY5AJKXlvquL78S9vcQoCpZiaeskOnMQ
tFQv28qyXM5heG0Io3bf+MO8+U4zsHp/yJzNoouUjueXsjFHc1ZpvGTnvSPM5HmttvY17EJe3VbO
1e8+zRYQDBsGH9A96Lg6bMN+6h3A8GRrE33MNSck+cSCB1fM0MIrT2H6tYC5NUXVzNOXIfZXlC3c
0AOIYI+sJtbJE9YAM+KGNNq6M+y65U3ym8rN3UC26I3k6o6YBdYxyLhwx9dG2uy122P1hWo4HO7D
3W0RLwsuH/xNDqJIZAPGFrmt4qZt4pP91NEkmxukW2Qb2g3k+mVNrqQFk/b6IzbT/p+HFkdgNpmy
s6aOnD4h6Lr2jlBEGn4Vx0v4Pdj1srwb9JLJuSKXK7zMDfXl1neAeC/1sQRrOS3BhmbGN4IT1IrF
pgNSst/WNtE/seblEXWcWH0Ibtn+MyivfzgZTs7FWGMywxtJmvRNZ7ELKJtpI2VEHZUbXtVZAaml
aGLHS6W27fnQm2CfnhWmMBqGPiv9dIc7qp1BA9c1LVkBSrHeIuYw+3KDkGk1pbNN7hMnRqBlsplm
fEXZd5uzYB38J7fUQk7tCWT0XPPo/e1HO9d54NvDB8Xc7PQN0R9fAoOEyhciQsQ5aLTXlLHV4W/2
CyQDgGi7+LVKbejg60ZPIogWVjvnNkTij6z8pTmtgLDdfS+79ldj+qEvJ5l57qlP1lm+J1M1xvzS
AliUgJRcfeN6OjQ4Cwn3P10ZhDuI8aMDSZXZ/lu0c+CmMLWrvkEpRGRCEkWkqaeGNJ4y8fvo0WUe
Np8DOcRhvgbQc4VxFy6Ih9FpJAqvOW7PTdjhLZvhuYc7X6DUL+PjdH2ezUyCLjWpD078c4A3YYUb
4XU8nudlEtpwj9oe717TVeMFh1+8z5DthfpU8aAC+6K0f+2G2k3up7iq0SrU2qtPttFg6G7mxLe7
syrAoiaZBjic+TqhYooZFUTBIRipOTwHXK3dCkUSBMz4bRyIhCm3Ma1tifataZCZKGCsTdWa9FyV
gg56MnF+7aNgk+Lr+u06KcG6q+KMDGYf+re0WwNNhNbSRQRBhSbos+a3XB7rkMw3LeT6n2Npgc8S
sOONOa7uGTTaZnrZtjbbvtnGev/ipYmr0wz+/aM7FkRGtMqGywqVxFd6UqwnzrJjTkpsE5bwidHL
hJwmPnHSUP3DixBtztVE5+mIfdFdskq4yS3lc+tLxu3Ap0WoiY04Olw0ROzzzblmbEwvEb/4L5fv
a2K+1Ul7GRAqD3+WGaf8nJEDTjpvk9G/gRaob7mMd9ZvHJVm/VUHc6giFpb93geCnJ5lDJqe+2MK
yLd0qWe/Uzc7U0SZSk/p9XYs1zAK3k2Ecau4sBg1XPvVfTPcolzuLaLMaOEwPQFpO/OEj/29h8BU
8AaCcpw42K9ux3mf7xvNr/98xKv7E/Jse87SIPvwRx/Wu1noji74tMvDg1DR/WrnzOlzDbHZlBBB
XnDuMwu5AQo/oAizAOHr1M7PiQldU5KaYznpXEeV5hrhnEG4vBj/BOreQ/p5rY9+HIy+/d6TaTJz
LufpGiIfXOs9GQPp3LUBg0CZTdDARej22NX5je8cP9BsgLzpqcri0gxudD+gAWued4m3UUeOtVjW
AlVKez9o642PwWFmSL5lb7JL4LTt1Ul/8Z5d7jAx53Na3/6YMllzPOwq/c9K3ZnvFgxYPjKS7FdP
g7RiHh5d6V6gXhlHwlhP/hPIlNQnh01aUV3T7k0upg/zoPKj+eUA/2Wc6muwYYZw67x50+Rsd/vg
wc4dHJdED8Bfw3YmTSAKXx05HEGJrMsCHcdtkF63FMPtBqKlplwYbNu8N512+JpU9tSxoAFfQ4y6
Nwias98B6u/urNeQ5ybLBouUMQj2v+uW7fTAfoJ6rlHS8FBVuv5y1Jxtz0jHIV5DaNX5KWzSHRUp
YJF5OoJ1+0BQ289IWlHu5dN2xOISasRQp1pnzoKr874shbTJ9nSsnb8xyFbyt2YQqrk/kc7vXTkM
i0Pkc9WUBWIzLyl3IPpvDCiMlDw0muMYeSj78yA4xH3SAEZIJvw1DKeb1mw0qBpF3A8/2cMQHCTK
3kZvcP9M2Zz8ClDqr9c9b/ot6qHLfvpVh3jcP0SX3RlX1cOTPYIrYpW26XTxkd2i8Q3oVoXyIXt/
HC3I0t08T1N256kEfiHUW/8z4s40fnD06ncXJqDKP/k9RApJRdnmgHM51cxmG9etvesi8KiTWePt
b0ar3YqlUYpSvUh3JAh2YtWvPG8B+8f/7bFDkyjyuFUr8ouRTfhpB0CSJV5fY5UzaQiyW9UxbDmy
2Bl3TCLpwO7t1c2AvWtjalEHucczw9g1oe6odJHMuwQKk/4aFDXfO9ZV62Qk00WcqsKl4F5HWO4G
S7nDfQPso6G8rXgFs2JvwTCLfhKpZH5R01hgg8wnTDPlzl+H7QK/ueqj1/00Z37kFx6w+O+2N4PJ
uQEN/NOaNEl4v8yS32O4YN58j68FEmqV+Wp5GcBoj/NORsn1acwA5bjM6IbiiJdxOIdIVXakmGw3
HU4eaKLo1zTBLY7ePQXQVDDpeuLSO4uav5utb1+8WYml2JZud8rVotKFkQ3QLIfg148HCRzOmbBz
EZxGVdfq1nhT13wPU7UxqQYbGk2+GubPsTX7w4hpAhZf0yBxV7Wd7Fg6l3Fh9M72W+5BuuGdi+fk
BsfQ9XkKGuRDdlLqj/kfaWe22zbStesb+gmQRbKKPJVESZTHOE7i5IRwnA7neebV74fZwEZbESz0
v/Ed9EHj67LIYtVa73oHW2W/mUU6z6TTAIn3IoB+TwDqndDt9CFD+fw4FmXXeBOTChie/SyeMgph
Zt6Mu5+sgUuImSYWSNRGY9Ntg0xAf9b7dtiPRWu6t8CUhtr1TtT+4GuouUqBABiNGyOpDiVV6Pfc
GQbEEnMDHW4Obed3OLki9JK4TactxLi2OrpRbf7ONeitnswgVdBIkrmHdW6dVJJ5dDr97JEAfJta
7oh1pi3bvbXUqf5gzJzzW8YYovHNuA+WQwpl/TssKUQQYs6dZ4Pk4+ahgqTXAVkpYwRncYLyoXdm
DunWGbCxGybHfo3iNFEHoA6mZWXYxidTzS6iBhzssyOXegf1VIW6p2zV5B6cVshzLRrMm4XKcoZp
h8HgKTdc41PZteUxKEoITaIO+FFzPAYUMqVunRyVc8qaTdl+H3JN6HsVJZzv9O0csvyRNElpnMn6
1eBC+TJFsm22EfY4pqfbkekc85gC30MNZVVUOYWNN1QQlgrdSwWzLJFj/jZlTv9tnrW6P2lKH/20
CwfryekWZ7YYLMfLL70akfVYhWAUMOIl9r2BnW/fLBxcOwjmSYEqt6rd/dLb9F9gt1OU7w1tMmIk
DGP/GGla8QvHD/rhWdebH2WcJeUeqhZ85WQYgPbLoipt6vNC/0Z0Whs9o8MZv9ChoKmbnNndzQv3
JqwJU0dd03APz5TqP4k6HKedVvYcZARkQ8/STQf6c06LeZ/AufyCqQDjNquO6jcFV63bOKlb3Siz
JEXbCXrAnHZJ4xugD/YPjrdTu3UiYf8gODz5OsdOrDYtA5No08zQPNBex8uwsbIohoe1Dg9vHbJn
Js8IWupK1RkwxRFdQ+UYTU2AoLQz7l8dThrP1pKHzC3gSbypHrWzr4ZxQUetL7LZKwFRfBvok1kf
TMq0YJ3ru/F2YJDh1VpE9YWDffkW8yFGp65AtgaYKES200aTA7bXSqvhYqakvc1zRhow+Wu4JTAK
IdAXgobAy1pHa73KDad7nJNG+XPhSeKzQsWo31TKylFJJb0Y9lHs9qYnR3NOj5marJrnZXNGZEvW
ofgZoine0dbgX7+ZKCRbMk+YhQDSV+UPvLcQffEqzHjHbHQlHFW6+1OvYF5tYI5n8f2it1ntadKB
20VFYlk8XKvgbC7qIej3DWKZ9uhogO6MchdYs01ngDG3cF/bHYkipQvjZobiG1N+I9wLiRHzcPQW
UFui7j5VY3WnVNeGOxV1obqV5mz8NCe8i5msDqN1AFia5kMbu2P1mraqFdt4gCN/Wtli1Y5YDDAQ
ID5n2EktROVFaeE4x9YYk+RuqY3yjeZ4fuI8S+MDSpr4TmtlXx3GKYztG0ji7jP2VPFb0fUzJmew
nC1owUVD/FdZxBEtJRbem1wNXM2wqoqYrgTa6RaxAXIkxrchIFNJm7jHMY04vzo2uZoh4tkLodpD
Zz0irDLifSC65BYb5qXzWkrd9L6lw9gXvYnvlqvVDaclEYi/CfGxkhPEw+HFtYL43qLTmHbQEbt/
Qqmrl8pEdnXvuGNTHpdG7z6pbDLT7zoIxPJlCYcxPzrdHHbsUVQku0LVg0uJkKrWT0LF3cLhZ3yZ
DFxvt5mVccpR7HPscgP2+IrSNbW40RqFddDG3tJ2aBWKJwDs+HepDdpbBY2Pvq5nmgh1sM9ftbyg
QlQG2QVHZkYy9uwoSymfkinySFZdR16OGUNQopq9bUAUil2tQ9NF226mlpcaSrNB7Rf1s5gihnfG
gFKI6qVOl91UoDL1MhXDJxywYTOPUoNBckj6RXxXPYyqnQExOzvoUgU/5cif2vRBj+MR87gHVCNQ
rfoJWszqhgOXp8uLufNtsO99KuephvHAXsoRxBXNtygZNMGYZ3UgbEx7nA412GfNoZA7r2iIzU/Q
K8RPTvVBrlyqNNwDNtbRZyPS+wpuP3d09ylKx5IJDizTwEvyaR65fuw4PRoiFNTZcqa5hOZelDsN
ePylrCOrP5gzrRYzrbDM7yJBiAravqDsH/XIrtrdUM/DbTqkBXxTyJG0TiaTwDuEF6UOLTZeGP7n
ZkWypNXF/XTUDODtDQircRRVJnV4XhPqHkQbbbLDEKi4sZOith7InIiavdRWGKYd3PiRP6j4Ac+Y
57NZmJNRr81GBKRA0nL12Qwmhh79MnTQfLG0RxUzlnN7SlTp5p6rw1BL0dvBxces3DlwxunDUYsg
sEKOcFtOR8DyZwjqM/WzXYvwLmz6orsf3WXp0UGqBfaCjhyC0UWH5qXtkdofwPQD9cQfVYDfIt0J
tmOgm1+CksHutjJi2l0VRW4AGa/gMHYjKIOz3iM7H6AP3AZCs9W+QPRwk6Zs+k9KxznpSJ8OQZ8e
CxKdrA0teMnSqQcPLcrxtw0RYfFpu5rpoDHmNU/Q5Sk0ZZGae6juGRspidO7vjRG2Klw5J9RT8H+
Yp+W2RPFp/sG5TFFN6zCvt4i6RJ0rBiERs+yjsJXeEZq3ldYedp0EmTzodiylNjX+Z+2E6c8k+8O
zP1NjFUzbuDTJndgRE18IukhH/DjStvfk4hAuQGD4P3XmAaygeqCtx1TuC973e6r5VTyKYe7zIrj
xzjMExQaik/5K7dzgRYAZkB4F8GWdk4Qy2Nz16fIUSFLMsbdBXNX3+SZmQRbEDznW43pVHpAO0gl
0+dpUvmqMdLoZIi4JF2TYAgEOoyYcM8k+hxsNmDuvW0yq62+jWXKVyZEgqkldmnEINiF3nUeaLeT
PUDUxW1fTjPqlFlU4QPRcSW37pBNHkMAK/DyZATirjTT+UKuegkjpZ7H4I6PDIrF2sx91kPL6I/Z
4lC5BMrhiJA2QiWJ2NfZtUbL1e+aVSlv+0khO1DAABy+xqjuxlQuL3Fjw5drAeXdbW4GTN3cVKen
EckwP+asw1NBqRDzAVd0IqlQRbzVoQ/YnknyxujlJrpArzAsEIoyBNfb9A1Mq60MhZUeoOOkzl7E
Tm4dJo1hKZ5cRXPQnRh6bd3OZny0ZBBb+yGOzJU/ZicPXTcGJRy3VFYPS97ExSe+31L6gaGNk4+Q
Arg4s/qHSKGk3ZZVNEAY5SFSi2NfJfTK6O9wCJqck1s1xX04I2j33RnXEegv6UIPEc8O7Jcg+b2g
dG18xpu0T0BSbqw/5prtVBss1lKL3ZYs2S7vIrvcNYxRf7Y5o3xPtVrZbGsFhkSJtYSfWnQB02vd
mczIYiq21Asgh8hDNTDtOlZDo6gciUf4bXJFovFQ5DPtdCmS4jD01jA+dkaZSsR92fxVjfj4s4TM
HQQLZnPjlFOoH/QO3uumX0LGE1g+cLAXIXpFcKiamydPocJsplQa/KFBwtwDcC6Drqxr8pcbqbDZ
hmKK4q3TzLXh5Vha+5PL8bmFbYnNqb0I2XB/TU37pR3CRTKnIl2ppGiitG7Cfv7SpoHzKWTEY1A6
QOnf6VZHprcBMQm+cxkhey6wb0bVkdntuLEDVb8yCmFs7xauSQ9rRVANeTgxmAV1YXqETG6knjDV
AlQjeytmCoao2MM+J1R7owH892eoNIBWBfRTSrBUbwEDodftajXG2jZJW+62AOdHy58WCOVHe8qd
X8wcEGMBByWhZ071ZHpLmc9f+IoZJyLGnDeOMZfGwSzwosVQYbCea/iH5W3pjnN3Cmt7+MoHvib0
DX3o5W5Z/jI7c/4NXTdGQVZrM5wwh+JZ9jA+uTQc9E9VAt6uu2XHxBtRnXvQpnZptlMYBIvXmCb9
E9v9sYQj9ZshuruDA7hqkUCmm5dlHpaEP05SC4+0G0hLhrB+YEhVUx5OcF58KvfRoS5vGmdTBgun
nuli8bBFelOUHiEeNvyXmtNoN0XYwm8oaudvg2t3n83aaL9PuZqPGTZF8akGp75ROKWtItYR8U1G
kAo8XoX/P5hWkNzWcOBeRNQ4BaVlaVTQsDm42fKqnjw8rQIQTeJW1NEZNSfdzWaENMgdcd6IHMgO
hwqiH5YOWu3ASHDC4pGgsPo7drfRUzyn2nejLxjs5Irb5BZvrMz0ACoHewvx3blVyYSQhMQdCyKU
TqifmSoIEnkgxuM6BGW0B+keXB2G3V1rTdVPnfjj0esnCyMCDBXQjCunDOVhIr/DBRGEcvTUzdKl
wePu2dAsuV9buHgxupmgl9gMBfazDZs5YUQjpmeVL/U3aaXETplGGb12nHqTl4E//6w1GF8bSMbh
dMCVXn9lS+AcSpui0xepcXrAYMJaHfMW2yJHpElTr3X7tn0k56WBVG0uxpusl4JuhDlcsSsVbtq7
cFHV5xj3H9Orqz58jLGQ+sVlruRO67NZ0EgbJszaIst+FkzqJijotaKvWUYLlp2ZMtJqhhI60WJS
zC8VmlW4sU5qH5WgOdtG8O4BjwQezBvZ4E+xFUbERMOaQhePihg7o44BTX9Iw3IIuOZH+eLoxoi+
xczth1CF9EJG4povQ6CEOPSlmj4lcRZmNxLiym+phvil1Sq+5Zxv6w9EuvQ7HO9ytcUaKfqqyjIZ
jnW8oNdQoXKPmmuK8R59GDlfgzv18ClFbM4nR8I6pXgcQEPKlAzTTdpN8vs8TtAEpt7tgkPKWPrG
QLQX7yvSU3RKo3aFjRFEWodFW+bbvu7G3hdI8NydTGlaURyOrrphStrmfIQ1f4XWlwDR6DSTlBko
nhI72+iS6r4IAywu2L36l5TTojhA2SLrSTPTuX1KZZ88pu28vBmoHfzJQFW5zskJpO+Gsg5JjZ/t
BXGSA2DtBtIVW6uiCvALWVs6VBQNzzkrjtLwYOPNwFDetspwN1nUlwcQ+cj4MbXT+Fxag9buETXK
u6UL8+YgsYT4Hvd0FsCrVf4EobMYN6PNg2Mb4FSw5cbEbWMM5PJUZr09bwASZti7jYYPW2hI2Cy9
NtPy0O3P4TEEo/SEPjHhT+LcsChchvpXJxyahA5qQbfpRjlZdDtL8Cnvc1PbmwgI3vQsM6VvjcL8
p18qOwdakfpjsKQ5lPvS6V/WCGnIIgj/KRWswrVPC0RLot5xDXko8K6CyswwqT/N1WAve8TmxaMD
AM6tgQPp64iAHtDcsdtXV+aR5vfAa59r9AnJBkl0fN/BIk6YAVXWowEUzi6bTWYBYi7j4A79YYzO
M23ch9bIsumALpMQXrFOZGDQ1J81owOY0gvhRp7dZTWfj9Z0/YM7hlPozWNGlFiL83t55Hii4nJz
g0BftmNGdNDkpBn7SeElEhdwR6KQ6RgnUeeYh0pYNvydPwhRvipDwTa4prYz+u4bu5wGdlwOi4nC
KWISg4dLDzXQYGb1M20i9yHhesMdhovkh0Te1ZziKAiFp00K/AFAYjQ9hcdIvEN6q55EsBhQ3s0q
yomraNRjF9Wc8m1PkaflNepYLHHg7QFcMJDbME8Izd2SBhX4mqjUXmcuBcepiEx72zN7AX/U9fKJ
Io1Cbix1A6lbyzF1WGxzfsgMztDNMDNGG+0kXkvoBrx5GWQCMlbG0Tae4AFvhoAwpRuz0rN2laNQ
Sv6kp1EKRxBbPPCcuUtsWycxDD39/MnCj+tbUNYt5guRCQ9/iTlB9rh2dc1Jp4N5CkeVIsO3qxiK
EIKqYVMm0NHvgB0AwsKytb4GTho8duES3OlMaoIbq5SL2uK5oY2e645GvllmQ843VWjhnzZ1ev6b
9MHquxb1wdcZ8ujipzhy/Wb4ERNoVkCB2IAqDriC1xHYmBG4+S320By6pjVEP/EzitQBUznCEuc5
myXtD7YIvqaq+iGIagMEXtJ4eXbDqI/XEBXomGwZmEelQaJHjy8X2IxN3TCDKB1jZxV5vU0JG7SP
jMUYVcCOSYKdtSgH8hpMZ7I30qwvntA89I9z0g+fzLxsOaYhtLew8aPpW2Ot/Qn6keGEFwO0MSfN
1XjDGRfon9mNCCnkbBYDlDXbNrwwACxBCAp/bUNjuhrv6914EzgTXElbs3HLZHiXb6UTGnq4SYlY
+qdmwr5S1lAabwDth++94cAAp09pnqKugrKPG85NCUvK9oKZERy+TSF6tMAM419h3RvTDso41i+r
Z4bYLFA+gr0N7tJhGGC63+xARF+xai8/p1PMhxNbRXecZanrjGEi6waBTig2CZsG63/qncSzUxNX
iTnW3UPpJuYtU9muII0bmPuh6DM4OQDV9nPnOkO7qXqz4UOA/hMAJ4TcmBblY3u/BHHtbkLMquxt
axSrijukrvG00EheZJvUy75m0NI/8qdOTw2XE8b8Wu2CoErb7LwFuQF8Su4uyeOymXDm1tJ+xfKJ
6U+WOdVb6w6q2RihdLgqsh7lBiQOOCNW08EEDNdwhG1iBnl8aPQJpg+mOER3gAaZ7b1Y3PgZqF/a
92zEDM9QIfvAM2qbOw3wn9F52MO2BrS069DT0xFHGP6vQ+1hf4xvQaIWrPDQM2Lyz7NFcwV8BPCK
tYNKds0wdsm+xdI2osGKhnshBn01EXCiu2UxNedzGFjzc75+jMATCV1uVbryWYcBgr2BXaU3YeNk
Jg47bvsyMPScDjka+/ucC4E4tYJY2JCxU8nV0I8/Oqyh/8Exwbq1tNzC2kg5gbMNLUjUJ5RsOg7O
VTn5uBPZp6YhcnGDsAVWxEJlxX6lz7d/GACi3wwYmpRNcI4ANJFvqs9SZGblDc0gcbrhQt62iIx8
jCiG+sC/i9JNO06IbzIhK31noizK947Vzz8yNYJsL0PkhjtBB5z/AJR1PCS+K6RjNtTNtHeaeYRQ
2J8GcwBH0pzapi5RtvvK9ExkiPCNaL0fcIdGL5GN5jNObPrnqRXZm8Y++d7mU3kXWeG8ykYCTlA7
mIs3hPr6qlA2gMtcTOz+iXKNMDvmL3LazNxfNy47fb7JrDx71NIktbcLvOBkYyuoBi84Y4So3cgh
Rp2GPTO4/UKnyD3DsHnXTdX4NCXJ0j2VjOvQTblN9zUHk4QaSg7sCwyL0TlAHzNrWEAFJyWhkMre
1DWN53HUS639wWBcL7ZijOvqFlyjPJXUV8uhgRYjvEgPNSQNULgw6cmn6BN1iPhhhAHVZ7FAG4Gz
3cGBW/Sk7rDTIflhUzNXKoGVzSo5LIs7oygrMornSuouey4qLMpkDsBpn9PCcQqUrVE9QHNN7xHT
NMntWGU2VCA9h3SVhmYBWzixQs8GS64oIYd1DlrjwvgJFzSk67YRO4UPS0aaW3hZwSsOXGHyWPV2
k+yJwhCF1wh3hJTpiPqeAOe63hixzl+N0EaIk3Cgf8PSdrJDZuRZdAIgLanbiCcaYGW1s/7SOZX2
i2684OmOpfo0y9yCejknjdxgG9nHn2uoX3sznObey8REx7+IoYUAawblHlZd8mjgdIRVVFlWy31c
1yaxs0htCICDfRvm9/8DM1BqXdyNvnSG6IQ9Z6XuBhEH7mZR82Ts/kcEZmNBis39JRhIyjLyoiqw
3LGKzBtxBZ72sND1kv/UAimhTKr5WDVzobys58aae14cwol0vOLuecFIVFLgYK+Juys9yvrv/2WN
y/BzZtBT9T6G0frWsEsTXgj8XUGfec0cejXaPDPixCQEjFViRcn/zoxEk9UtFEVP7/fYJOwCTI+8
WArnfsYcZgtCpH5owUI/4VIHMtOGe1ZSjSMETMwr7puXjCKVSXQ8YyFFLNOZJajGlgYu03u/VUu3
7/HDxCY7Hg4fm25e8MCUCnM4R5hrqoN5ZkephcC4M22I3wfNZ15g+M2EYb7OFjUf/IAmqs4QZH+8
qHHxKWOAb8BnJjzoPNOkQAI5BoCO/jgMxiM0BudgCUPbWgxk9lRdOBfBr/HyVi67akzrDeGm7rYa
y2uhvJe2FrZd/+8PWT1J/7W1cFtqVCN5yEOe474HzcpxjPgGuehwJaL14uuErkEg1Grs/pfDq5xk
pqym9yXz44PpmPa9xDbuimf1xVWUpXhapgmx7ex1DvBTegOGqC9IZwWdsuxjOTa29/H7u7hp/rXK
mTO22YUSFtbU+xWiaJ+EitBzmA59w4mrOCUNREpqvuHK93DhVRH5oxNiauiKXOGzn0aAvAvQaPW+
wg/Rs6u5u+/TMcC8Ddnfx7/vwlOECwqrRkJXwq3+zAC9x2wJPkjS+wTVCfSznXT2UCUZnv/XdQS7
QTdJvzGwoj0/bKKC4xwSC7svac37chFQRZcpvLIn/vbVZRXKSNNSaCT/cpzFrBFeuM3OC7Bb3Dtl
Lb4E7qRNpyVOhA8OGIgr0ezr+39/iJJHRaQkZ5fCQP58rwuiThR+RK1PidB/jWzaDC3JUm8qZIil
8ur1n8oS97dAiCvGt3+COs7WVoQmuBLPccshFufsi2bqghAsXvxu0KThpxB9sV6yNJcGuCpE6Q8K
3qHf9NRjR6YCsqZNMexT36NO2Ke6W9NXBWiKmdHj22Jnas63SCIC+1ggp4VEkOMDyqTVccNTrmym
8BX07k2GJD/3iIOCIZvjeQJTMFusZ9UsZnXl+Px7e+JyzcVgwZixyK45Sx803KyM41jMfuSk8hmj
KHgMS6R/+nhz/v29raus+4UTmnCks++tSbXUYqYxM6rCZiDSxg5xYST8sVraw8dLXfxBrnQd18JC
EVum9+9MR6q6OKFiKfKyvdQCmV2pg1e+6ks/iJALEuRMaUmA9verYCDlNo1rETIImWg7tzbWBwtN
HZqFa2mDFz4AkE0dbJWuRzGVe78U3OYC3aIz+SENUrnJ8hF/qH5cLY0wMBTRLTar0evo9tBuRabN
0ZWDZf3vn30EDssblkKyylzg7AADTU3y3qonH7hEA0LMmdeWIzQ9EIebutaTnTTLayHkF56vAwJo
k1TGMUNy8/sfXQVVnKiumf1Ei4n0kGPmqaYfPRPbm//+KllqzUmwSPAgSPL9UqFMMJFP2ZuJNb1Y
YupRdzHrlaaVX1np4pP810pnm6arNSxk+nz2O4rQJ7hb8r5wyxlpjBj8GpcTZrKO3H/8PVxc1GWa
aBKko1NxvP956OFooB0EHS3kjZ98MeFbXtG8OIUw7nKjF68zk9efHy966fVZ3HkWD9Vy9HO/cGRr
IUOddPRDNC6nOkdjpVkoHoComysP9dJSjhQWXDzXEDgSvv99eE/Too7V5I8WpuCjVSM+iod/+ml0
r9xEF54k5AndZuzBXUAG1fuV6tkqi8GQo5+0Q/eIi6i5nwkP+cJot751ghD6Yqy/ffwgL65JVBCa
M+5AmJnv14xnEEVjHY8O0IJzpr5tdpNhMb+LJ4yT8AjQsf+ZYZNbx48X/vuiNw2D+4A8Wl2uAR/v
F4YLV6T4ItVcenaEfJphe0YGxq8y78t/TExKwivv8e9zmwUt3eaeJehDnodmNXx4YyTaGi97raVn
xEsuT+P2yju8vAolLcWz4Ow+2y1GW+DuOHW1n5cT9BEX2v4nN5Hiyo/5e1PyY8iidbhaxd+vzQA6
tYaga/xmxM8M9k67HCR44riLcC/+/fGrurCYXG9vUrmw9LWds1fFdGtWdRx1PoY72k1H/OA+moL8
ftara4FL6xZ/fxeYWHBSDUljDVU4T+ZyR9tmoBC0flW1dfcLv2a6KNHP2T0GhbCmB4aPwwmRT/BI
glFGp2tw1X/8cy+8QkyQ+Py42wmDO29LcIBcghRI1beDqL/Vux66C3qjrx+vcumhUq24dHPkB9nn
t54TLyXxUmXvR7mI9sGSv6LczT1lwTb+eKULX9r6bRP2rWhexfnvYbgwRsakGl8mi37oJydMwLAx
g2bmPPQHLFe7/x45TU9IkK9OC8TVd34nVCVhCibWBL7eaNMjtwGuQnJxbwTC3P3Hv+5PAXm2ZbjA
uXf4pFf+6nrC/asrRukXwYPBFMlC+5mf1sC6hok58pwNqgrr1NpN+Q/S2PGVMALhcQ7qzwKb7yvn
2YX3yYYRgggSk7rt/EaC2TyJWqy8BTi9z3jXMqZ04lY7zjn0+o9/84U36poYDnOckYrENfj+JyuV
Z7KP496PYXfdaGNlfwnqPkfw1wIUYQNJRszuvy5pQSDn6LQgqBAkdHYGwNQpiixOWp+ICZwcbOkx
e213Orbn22JEsf7xcn9/gyxHCCPhKjpjRHVWySwjcFfUOY0fGVHvY3hRHjR+65VV/n5nrELZuwaW
6WB1Z88xg1dsBWPQ+HHnLvfY7TiHLHQhV69WLx//oPOleFO6kmB13DyS1Kyze0GrLZz7e40BejPU
p7Y0W5iqqtyHdvxfC5Y/S/Gxmw6eg+5fkY0MYGCRNZnukyRSHClaXhAOjqsqK7zy/M7f0vlK6z79
16dnYOCQpl1JQEVUjfuxD+TO0rDv+PjRnd8J6ypIaHTadIOu67w/GZLZ4KboDd+gGsFx1ZZfTdNV
PjW78obOSDxcId07MlNab8Lj8MrHduFHktRl8m0b1Cm0Yu9/ZEpUMtlFWEYKSBenQnP6Y7yKDT7+
keefND+SckhBeEHo6ADkvF8FMy9pxZwsfpHaaNNzdKgxNp7kyMSwuomD+Y/JPut6/7dGEexJZDjv
1+sXjWoo0HSfwaA+bPMlTV6aRuFH9/HvurDveXLUQQ4sGf2vm2CA7TNrhRSoV8hwRTWdLHgsdQC5
aGzwN7iy3IWXBfOUBwgc5iIHO7sM7LKGN47+gLbZRoRUJ8ktL1f5H/8oc306/75zeHoc9LQdQlcE
4Z0fHKKTCc0sLDy++Nb9GpdFBMBhle1zXWlwwBzS3WIwlTDaF1Y7k35RC8F1u+CSCX91EFstjA0M
T5xexfvQ1Zsje9tot43jwnCul2gmBYFjFVk687xPZVN02g5DHfm4wNUBusk009rLMY3d7xgzz7ih
VGKAf42eQDAUI+jkNAV62m9xkCmiLSk9OtxxGJ/zlfv30gt2SGozdGYeCsDi/UaaQoHvDK6lfqQ7
ib+gN9wkWlYCJiA2+/ixX/hGgE157ES5X4CSkgQjC/zkF2yzouGbIsHGR4427nqrr/6Z5uFK2vJ6
x5y9ZJPRgcmHsuIj5w2D04x9segsR0wfvkJLmP8maNL5EpJUscX8Vjzg7UHyc05eycc/9E/x99fS
Nq0KHQsw6Pltm2dh0tY1dCuw3dC+qQorfoEP4T4NmmOvWasOnnZRHz4svVa/iLyv9/D65XMdlOLb
iBPCwwBk6H38V11403/wXxjqPJS/4Pp8MowwTi1iUBFoH8Oma0/4fpRfYNAlVx7A5aUYbTF9lSuu
935TudaClYEmedOdjmdk2cDWsePirtQgmPwvftWK0gtAIM73s4s5H0RNrjq3JUYmaJcwye52mRZF
TyjOu8eP17qwgc21f5JA3BZB02c/q54pQZLWWXz4AUv6NaS2+zJBJrjrM0yB3oSYtSuX18UVUTKu
yJPJP85WjLQ8Do20WHxjrBQaeywlYb2R9NKH4LBZeC2Z+hxO4GDknjRtpgRUbX/1b+2gVapOu9lP
o1DsJoHqcahgUkHPyGGKhm+6a8r/WHn/WZM9yUFMxcP48WyzRPA489DmAC5U+QQ5BD0nFOBDOWbx
/+dS6/Xzr4KnK5lfh4Mz+4twktgrCB/4lKdwgzZapov5yta8+DBtomWVNMk0PK8JsAqWTgQNxHfb
0bgZMfg/9FaW/V7J88dwqaqv+OJWV/bopU9PoOKymGEzVjq/2lZSXjX2oJU2oqP7CYPBQ1c1MXZI
aLg//hwuHbDA9g6LWY5U51950jbovAt3QqYvGFKEZX1Epmggl0xx/hqpfojFIqUUAu4VlObayutn
8+/3iPlpos0FPxJm4rbOFewnd8ZUdCrcozUZ/a8hauEUNLIsrixtXFp7neHysRFt65xfK7VdDQzg
U97q0DQlN3kXDDAa53jYYROcOFuiRqJpV9AWjVsJxdif0bUmWPAH7gkfLcfY6AgAoq1TWCEW16ij
cVebp8DZNHbdEla0iBFd9Ijvj/fxC7u0N0CBKH6YS1h/VeJ5lAfGjN2ZX2dOth9dTe2wDsioHnXn
yt6/dHBRUOiCOo5z67xf0gcsnq1xWfyhqed9WEbtkbiccqeH83IbReV8+PinXfrWsApkDEiRbwP1
vt8R0IHNMMT81R/cwBV7qzf7O7gtQfg4mKVw/DxYXSWMtO2ePl74z7zo/K6HMYL8gKueSvlsZRly
z+kYXPilNokKb4nYem1cUmD8TtVOc7DgQTh7krrS2BubNMLdoEb+As9ysl9GbBOKB1QnqcBaPkbO
FJTW6OyqOcYq3sFeIN23aL/1Y1kPyZccJ7TVKyeoegQcUROe4OAvX5J60OEozbaEQgp7zfrRhcix
t2iSurelWxb8IhwoQjvUM/XzPCYKRrNTT7DyexzvbnDNMckN+vjBXNgBoLV4hLncJlTZZ8f6lBSt
RLM7Ucr3q41ZZWTaTZJG4w/otkm2b/s+rvf/fU1DAZGB8wP5n9ddFZkS0dBpIPAl2vpdXRUz246T
wYPwGhiIVQdAj//NmkygLds1gXTPCpAmBB2eGtacLRXwEgwIzR1nw97WpunzoLtXNtx6R53tNwgX
XJW6CfzOXOP9Tseg0BwCTOj9MCe7YRN0xNhsbYy7rxFnLnxSFti0TYskJXXB2Qt0cYhFeJZPvoXb
Q4TDhG5oePvkpJXi1Zpi8x8ty23Szsnrx0/0wjFlWVgsUz/zD4bC73/hMiat1G1mewKbceIhZDy7
HpE95uANwhZXxpeX9il71LAtA7sb8Lj3q1n5hGctQiq/7pYeb6MOI1Ar1sS0U92CX4nEwPzKOXzh
CmGEYbNFaV4Bec62jFNGYWdG9QIjCVfNuy5d5cEySiWUx/xVatqdKpQ5bQunC67c2evuON89jEvX
8t+wyQQ+Wxo3tEJvaU99zpT6yOGfeXkHQa9xrMQnUdY6SmKrdkWTaMumGurmytO+9G6lS3NNUIEJ
dne2e4GAc4pzg1OhKz45RAn5BB78XEhhOXy8iYxLKyk8xFfsx6X+Wv/9v2qE1MBVqwhr3itlkniI
EhtQFeGBVuxw6WEisnGXvLoz1f/h7DyW40a2NPxEiIA320I50IlOYksbhES14H3CPv186MWMiEIU
gtN30R13waxMpDnmNy3cYDxf8h9VU+VnQFr2NznLNVCIMBt/cQoq8yYCtyI8pJWpI13/nSvHmecK
1xBdJYqiPPbxZ4JREZaTDZOnh3A31VagBN7AQt4YZT6si+8OXwZ2PXVFqtzLqEVSFRwEkYX0FF79
9OR3WVveArsOblr8gSAqd32twatR4lsLI07UnoJ8+k4dt8CddEigtgCgz0+yFQH6tyAU/25kkN0o
KasaJieTagkXRTHU/NDrgWJCionVl5+N0D1ix4mtX6bUIGqLJLSs3pIfpuPZbipMl03dSnqETDML
leBSjHykKCkR4Bdc1nfdOMa/Bj0sn/QoCP6opZmJvd8rAexdHwM2F7NSjGpQyq9vNFTpgn0mmWOO
Q06v3mhyk+Xfr6/kBZyQdMWkeq/MmSC9yGUSmCIYi1hCYJBGt5H6TlRQ9v+2iP28wa8Om0dZb3Ry
3qgz+9uqHVAMzfkwoUshbfxjARLPNh6glY1ORZ+jRH2OoHTZTbAVBC7TStE9rQD1vgsM5StZvv6I
9+Dwcn3yK3clOSH9Lpt8lKnPF9tfZ0p26rwvSgNvTYm7BSk3USGlE1t4DAcC3ugzbYbw8wkNZRRq
kMBoGHJ5WQZTpEZI/2uoQWSmeSZscKJjr+JB88+oK9ZWt20+b4uDYoMKMhDQmzP9ZQgRNiPNxUnR
vEyDw63BWjjVJhYAKK9nb8C3+2Mml0/Xl3XlPWA/UTw2dXoZyhIsROpodSIPdbraFvhThI5UrMXt
rH+sK4foueooUwVTcgsFOtgCPK9cQBjSA3YEusOV7Cy+aZ9NcO7xWwSVikI3VCfks5BU//w1x0MO
MpBOKUSSJVKuj/BOScbc9JLW6PGmtLDZDpUtv/uVo2DPiKAZskkLf1kVj4Xh+DoBmTcgf7930PLC
ak1IB62gc3j9m130LbkHyAENpKocR2H15nX96yyAw4e5i0WzV3cW7HIzM+50W0SHSDKmszVaI5Xi
TPyjt522DyU73k/4nmys6sp5nBEnfDkKt/ySxW8w4SCgKRVbngHt6C2NDYGoueIfC7s33vAJD7Ya
w2uzBlSsz3U9FXCsPf+iv2ZtN6lZQvYx52g3x9DegC4z5VA0HaPc00vCt2/EHifpB1RYg6jHnHGy
Ni681VnbRPmEiPyY5XFJRnkcwlS2kOZ09GMCK9fFLQe9KiAF+0Kz4q2Uf+WIODJFa5U7f8ZvLzCQ
EN9TM/Zby4PzFNsIhDgJSrV6vhc21iZWqc+213b0DPAB4ShbbrC1p94/GnG96yj57tGft08RGjTf
rm/CtR9G3VPHR0pFJUZeBA9KgQR9L0sGZ9fWny1C3J3RdsHG/FeuRFb6/0ZZ3BAGAkmYoUfYXSRI
vfLs/cCXXn0bev1nhwDwTdMLbSNM/a/Rs7iGeWjoWNPZhUjjLHY20vSE7DavbFlnrbQrLamtj0U+
lNih4Ai8E9i4wNNJEQ34kqNnAVepRGDoXo3RFL5LZNF9R6x1PONy43ffo1TS8XtQcwR4RpRSEAkB
qYXEInTdwK37Pnn2zR43o0TtTJf66MyWl9LhGz0cCQfEIGgM3PmMxtpHIFZOYSLQYNOw/oVxiIw/
ljF1rPh7nEkM/9n2B3BJhTbXFQOg+MG+6dF2QGTX0LdauKsHUqPUBx8VgoOsqx8PpIU4FjrSjUkp
rBidYxwTvJ3qypLDs5Lg+bprat2RdsoYWWfFbEcEGFTQrxCyQt88Xd+OK9fv3NphN0IhAYy9OCdO
1Cqz64vpTXQaDrEZYI8Wq5h7OZm8cQesPJkMRWV8hprPHcOP006MBJqRrfJqBVH4O4HjhG5xiT9h
UI/3EN+Gc4sOwQ0tfWMrlOYvL3fmjGqgfMalQPN1MXKG9Gc8TqbXTIi/5YbaufoQbfXK1paSHihZ
IlEWtl+L/Y/84phEtmV4/TRglhgoGTdbrL0hVPv18x+Nmw1Kgw1cigjy43xwy8AjRst4mR38npMk
Kn4CudXuIwGc4vpQaxcJtWIMpedglUbgx6GkHIXBsmR/ZIOl3QSGVL2aWabeRSTdd+qA3Lpl1hux
1dpCOmRX1Gc4HFyBH8cMYkTXYtxIPUsLWusgEYRlbmR05QF9lXgjOVgfjLwANDZBq7o4jHrtVBn2
PYYX4WbOzVDM+uVKfEbiSd84AJdDkbbKBIwQ8giPtcU2HKPISPSOS9lR0+m2qkfkqn1jeimncKuW
Oy/Rxx0/Z8gaphQUdAk1FkOh95BwqaqGZ8Czhx3NI58heni8vjnMyyOtzNcYGN0ZeHZRvHO60A/V
Nta8PjAq5zTQtVCfjLbow1uMn/MUWz6nvZ331e8cmwrUi3lWEQtrklcsDOVXRwdX6NZZXCFbpcQq
bXPk2ixkX/FSw2uhEUq9j31hfxssE+65Eqr5nwluw0tXgs8/+oWpU6EcfP/dTOEy7iQjDL7CFCuy
Oxs1NHsXt9Qed5AsJMW1O998T9vE0E4RIoHvloHWAirZkvEvTr3ae41x3xd8Ve1fAnXdwiWF7UZ4
6WqJ8WFlNafQKVvrFa4ZJa5kmqruuRnSOL9NcGh4mnKjT45+V06/cVCss7NfIN6/H3sgQchpVupr
DzseDFIFytcF2ZUrR2pyOL/oad5ruwCZgPc08cPuUIyxQCmEgPk+KSUTE72sEvINPoxoAipyJu9a
a5ZTT02tNTee8ZVkmcY7T7g1J4xUOBYHIhKyjGtConlEwTg0InPlBL/kKuQ1xKBa0e+7UuvBUSQx
hpah6aTocapW/8iTpbxNdunUGxHTfyHxYjMDnCGNVNjMirVMJzvR9ahFyjQmsvDFxo0ZmY8YQTL0
rIf63h4tccDfGemLmNZVIenOPtTDGMkhTaPHJCEeRFX59frWV+ZlWP4oCuUws8glaMAu7uApK5CV
TAvV09OxTZANsaX8LsrR42C3OcGbNYFhOQ95hCJLg/B57GaOPEk3cHNEepOV2RAf9SjDo3Ljh803
8vKH0VQm0AfkTaly8cNof4EzHQvkqsKi6FAl88v4kI595dyPjtz+nCQnGXddk9iFi5yjjB8AjSy8
VnR8xL6pmRjks4TWk7bXcMotkYUQ4ift+fFLGSnd7+u/duWeUsH12DOqmuhjmQ0ZmHtiiVprNMsz
+SXBsXRwRw0hx41VcS4XhQI8yGKgv4xmLp6xroWIZYey5sl97nxPuwADB0CcXzRCVbRtsKvJkHju
ESAamhTRoworBWUDGHD5lPK6gPpHfITyIVhBfuNfeZgE9xuZoIo7mf944ZPaqMVmKnIjKMYHSNuO
zjkFFrmRCqwtMQ8BXR3A8Qr454/DRiUqTo2YKH5NnYoFbxbfkDioG4d05W1TdQ04AAZbGn3sxQL7
KUx+OCm6RxcAm3hUU5z31imDJx2EdHz89K4h0SCUpCAN92x5RRHVd0OOKLZXlJnhjRiCPE0iDjbq
3isLR/JoUeOl9wrYYTGlqrfzGAVdzSOsDG58GYkbyFzVw/W5zH9lcVxBboDWUx1KvWQEHz9PPgnL
1/qq9/LI950/Tq+ayR5egY76ZcMBvM/pWW+MubITdbgMEI0JDi774flkDrZVQP9SKq350cszOgW5
kZ2FzM6+RDvwbixw8rs+UW2eyWKmGBUYFD/gn1Cwm8/oX/u/0bCtjgat87oES5P7TK3AyiHNT+8E
OFP9yPLgZIXVqJgFZAN63Ch+GYfAaMJyFomHm9OXIc4hUZbFyj5AUTH4MsAu/tpHE32uGahxb6VV
jm9BEpbKaxgQ8uwA48+eywkX7k8Nc5Xke8lT9VMSoVKcEy6MBiCXGlnHPk0Qis2IroPn1O4ycxcW
2+TMtbVnT4HLpPwj8+U/roIVOpqlV0J4cayNLz6GLhiFICwInEWox4H6NdYoStU/X1/9lW02t+ZA
69Ofg3c7n9+/Fj/MKwTcdPDrCiSqxzRA/RxdIMuF8mo/cVmJjQt3vlWWH5saJb1IEtyZJPpxPEpg
LQE0QHJsVY2nPlead4S7QhfVBIRHazG9A7SpXNSf8o19tnJsyS25gwxSB1Z6sc2MUm1Kv6YH2uoN
MmiIjJ2MwBhO19dTWVlQRuAUzbcDmmGLCLua7LivShOOWtQiWSIMX27OZqyonln2ZsCGLZJph1mR
JO1TZIimW6NhT7y0mJAmOxyVffG7DjAIOHLRdYibqbUK7qeQ+q8qdtT6xu9d2XbclvTVZu7SJaEI
exG8i+uYJh5yD7SHzfJxTFPE9zuhJe0uqv3UKwaROvvr67Q2Llc0eAIgz6q6BJWUsYZwDCL/nlRY
5TltRfSk1wWewF2ifOGZbBBkraNv1wdd+Tb/1cap/M30yGV/v+sGFNVn/qBmTyUKiTLuTnZnH4a2
+ObjMeVdH25lx+HzR3OW91WmK7040nWeyHqHdaXXNC3SH1bnYMOgl+kWPGMtNKcHO0ebkAwcLoqP
h2oyKtqBmFh6Bljoad8HWvQzp8I0S/vmI7bIYa17Cvq9HVCNJHqR0VtXT51eGRifq/r48/q8V76t
RUij8ZkI3gAffvw5g59L6MnKjRdhsYmddxpZTyX7+CRatbhNkBlTD0oaFp8vtMyRIsdCm7/tRb9n
ShI5oiUBo7BDCNz3cU9Mk6A5d4QFh+tTXIkbkV6m/kFuS6FlmXqMzkiuGpWNV0yh4hqBqeyqWnZc
OY7EcdBK/6T4sjhGnKVjiJne6/XhV0qFCpuKbhJ3KTWKJaAjnsC2R2opPKQzJn+vWi2SRDk2BY8R
YtWw1C2EsEAqsdsPWpTqVFljJXiTQ5R/N270lQjPIoYkgoUvCBphca8OZNlIPcLcGZJ23JtgdMyd
Lg1tvW+6ot7qsa8cYW5wGAycK6Boy2eSfBfolmjgdvUFiD0RtmfSrHbn4KGzRyI/30h712ZncUFS
zOBrEyl/3Mshzmyl5sTCQ6gZ0nZVa3gJDfkYfMeTo1G/XP+uK68jTVnSMx4qttZyNBr6JSqKtYBN
1gq3lRRE+Q2l8NpYkY7WgELwoFjGU4Ua1MZ9bKhM5OPDTLllDpuZ5tyjXXxG4C2xX6QQiGD4JRzV
jlAdo4c2m3aUMWRaYFBHHqbU7l+cOMRIsdDt8Q3xb6nfg+HzqbLbtm8egmmybZSgSxnLKNvvEdDr
RYPJw1QN0W7EQ0HZowZV1oemTxGvawLAMic7KYZZRX1CETTQfOVP5uA9g6ZjMFo7yy+tF6VspHQ3
oWX24LeK8SexFCk8GgNdA0+jZvJaBD5KwF2dtwA9mvbF6RGgODoQNZABFIak8fFGzCk7q3c6VP/M
BDAvZmR7A1Yi6jqh3/8pQgTuPEh7wnLxfTHyfY3WpO8qZoRT3M7IEF12gyo0jY1tdvnhOcpgOSmX
KeRkS4SLGY8Q/ZBi89DOLvWXWYjB+YO9Vhue0EcHTRJmNVyTmPvW3xGyqVvQt/UfQFxE2UJWLiB+
VRBi6WZJvMemLuLnqQFbg0pxU90HRHMnekbxA+CO5ssIo/Sf67v+8kwTL80tD+IPLrVlTy5q6LVN
iTahucybIFvojMoYye16RFSOY09YdH28yzNNwEEQyFKT7qA28/FMp4kVVrj9wDPQm/wQoWB+MGr5
X9G1vXt9pMuX8ONI86H7K7oeVDWPcK2QPYER+kEMTosBU4cIPm/iUQ2xADKGsTpdH/Qy7GBQTrGt
EM9TilpEoCIe4aOHTE/1KaL2kWbfdENSbwQ3tIgvbwyi6P9q1vRvLy7+PBt7Qf1k7prHef9N65C7
/eFURaL9LC1IFbeyHqr9CbYZZuoiqtEX99G5RiY+RWPxoDeqU3mEKgklKcBr8a40RzHtMeNVsfwt
ssnYaYooq12KMdgsoFeW8W3spBTFAzMpW/R3wNbuuWjaymtKPe0eiS0mFf1/u/td6j7M2DCqBNrT
oT9JyP8r2GNWyWB1+ypsuFuVRhEof6c+HsMBbnYdLJpRax+l0CIKBdQdDq9AgqSvZhSjjRmkQRvc
Gp2NqRwm88Ef37QSa6+XqNXuqzai86ibYbObepQH3Qnz6/hE3b98oKMdpYe5ujQh2xKZX3R6JSGy
IyJ/LwgSj7rhK0824PfHmh9/q/YOzqVBGMi4VWIS1uyniVIEetxxXN1BaDYoPKP5/k0Rip24IR5k
A9MT6kMvlCn+p5mwp9tRGRdU2n1iAZ7HrC5/2HFr179EWlAURfLLCW8NlAPHh0mW4m9iHEN/X1VN
XxyRPHVOnZpr4h1TnOgF4dAsOZkm6tBnG+Ou4lEuODLvOTWBmvlKZYAto9mA5BKT+oKWP1peTd/G
6aEcyrZ4jCuoaa48GHb0U20oj940ds3TIrEwmqtktYqqoZF3zhnhfz/yOLyoh0zYbcAiLwXi80mt
jDdYxNq2m4dQ8L6kAlgWuOgcEwkbzw//u1nG5o0QKj5eFMcp72uUe/+RjLrpKIkryfCaTqXq7G3Y
L9oXP4r18gDrIUtcC/1m+1sfACC8mypQhN9MNLiLn0GSSMpOtWpx1mr01yj3y9aw02NUQu8k4Qf9
bhhaoquJlrV+W0+RHp+DrKjJpxqQ5DtEgSUFJ+zRjPDcnqrmiGAir15q1/QA5NjQyreuiaz+rTGk
Rt2llar+DCotbG6LKMf7I2hCBI0G7l/5POIWOuAmModzjtCKL4Zhck1CvrTkI5YUMoKOJgK9QwbI
d8+HyOu9oBIfIUBrKnp8EDU+6aDxpvRGLvA+dqfSUH9greejqouBHmjZVIxP2GjhrWcHmFI5yDZr
/Kc53BdZMlZIa+Zh6yYALH75fm1SG0qyuLzNbWf47TRWxBvVl3x2ClUDluihZUieJaAq7FI8WiNc
RolxDim+EOaODAI7Pp5mNXWbzhYKhtq29qs2wEEc6PzQ4cc/FM2lLBRNtg/UWo72+SBF2VnJWiUD
ruYj1x+VTvytwLz41sTPjaa47adPsiFM42DHYNVv4PV0403pKFFztCbL97iDk/4LmUR0j9eIXJzS
3hS1i203B8sKR5qLQzhmwZ2siF47p6ncv6QoL71DfsdVV08RIHUnw2zDfd93AeY5pRSj+mjWbeL6
DSKhJ/wGpvuxtqtbVo1Fp4NNK6uiBZXtRlvOlcMUO5g8AkYx22+DLGrrN3SPFgvapsXui3fBx6y6
Vnl7RyOfTfOAhEDj4sn6nePuobwPqtx9GyKRPyqpqnw1oMkEpyhMI68fmkzZjwXWZuAWq7o+8Sc0
r7PJvHZFbdCyQShoK3hd6cdQq5w7mHN+7VyUX+2kNKI4jWzPF1FQEc2F9lHPVP2njoDcS6KP2o/S
MNL7utTq+ygK7GMTqGa/s2oj/BF0+eAfcARFox6bAWUjJ12JMZAMQmAA0r962eqXzEi1h1aCqu77
lcu2L4+D4wy3uVyPt3KXG59/+REA5OBR/QYjrc6/56+XXwQY2omStYjJC59qfDSGHa9YevbZy+Eu
j0zndSz89tun337wowoJqUEt8aItj8cQErnJaHkOohR7ktTuzqdvd7w+ymX2yxJSvAP3Tp1LWbYO
WsDJwvEVy5NSzUl3JIU+dtJxrz3k+Mx/q6swv9WNsrvDU7B/nuqper/+A1YiOASuTAoeKtwQbVmC
R8MvVkXN6mIeI/aNBg6xDIDIDrhjna8PtbZxNDCIhMZzfrsEHchQUuWhVZkrxbGdj2E3KRmPAjLz
zoMCBWorEbuMquYCvEnxEAGCi+hNjZsG2wLN8hQ1/KkHZnUzpY75nPqTvDGzlTjR4ajSygWdQnVq
Tgn+2qK0yNWE6wTsXRCSHKW98mB0/fh8ff0uQ2DkIuhf4NUJrQplmI+j+KOpVp0y2J7RSPJtHAcS
PqOhxSKK8kxHoHB7ld1zfdDL/QFdfMbIz8SImZrxcVBzwvg86SjoqbgmIciIqQMNZANQeqcc/j9D
0bNlh9DDW54FTDsqX+5rylwjbvVoQWq7UDfGUxb74caxu/xglJyAKtET5WxfAG8x9YpCAjvbq0IA
9jMg/Z6ot9qoQVxueEahFYA8DWA9qiwf125KAdfEvW553OS+fAC0GaQ7LTAs7KAkDNcRs0St+/OL
6IDAp1pKNZpX5OOYctxwGrBwQ9BUnWMqToHi8hBLrimqfiPXvry9gC2b6IsiD4Rs5LIl2TRNKHDR
Mbx2tizYIQcThOceg3agrz1w5v0waDb+4kR2uOuCAtzT8RvqjXP+X0FlUXD5DyHDe8k+pd32cc6Z
ZRWIedmm11d2ILlYORkP9GkN3aU34bxCSIj/QAk0cGcEOV7uZtJG7TZ1n5s4fQBV3NFOsMojGrBS
cTL9rlf2XRnEybGzW0weMHSu7X3gmGX92GdCbUkoxiB/CSQoHPfjNCHPAr9wNt+ioorbAao4vQs8
wfa6qR5pAcWJ9g6YpVU3bu/LfUydA7UtrhwHBssSdlcV3TSig2V5osrjc4ib5+0k5+3GAl9+ZpRH
oNdRV4G0eLG+jhN1pSNxkRboPz+3Y518x5azKHeaKhQNO00rvMkzPBF2al0VJ3ziqrfru/o/Oa+P
n1gDn8JlTgecgsISciE3UVz7qPp5Wm/l6h7ciZm/9ElZt7d2TonUBVrtZG5KivTaYWfaYBslYw8N
cz8S30M0Zfu9kLCkOkNowy9MRr+1uq3i3tIOo9RjUqTgJ7lFi778PHwTGs/UIec+8PJ8pJMllWwa
naKFMh2iWMlwEsNA4/rirFzR825G9Im6F8d+/hV/vT49jp9OHTmGl8+OyyKhSbArI3b4VKXqlm7R
fJYWH0JDo49bk7LxTCv4OFiM/4oIZIgREjmx2zrD+E839VaM2Uo4PuoEqZXbhpZ8F2liU9ZiZT01
ZkhjRqZawpJ+HFyTu0BLTHD2lUXZLhjNxBWjsfU4rJCXwXYimQZfFsEH0O0fh0ETpbHqqrU91GrF
PXw8pjdimP7UqBKadOQlo0RhTRZqRZbOoYD9kpAVJLmk9RD95UDB3N6cfkLiAthG5TXglBSxUuwQ
WBAZPjpTjn0INf30YCdxfVMKoN0upqnRfUUvHSBy0tbfzY6IA2+p0G67vcXrLx8g4znvtiJQ28Ib
V3twMrJ80j9VKlz0e3Di1qYcpVtMI5xP3zWzFP5c0ASATklsect2mc//Gdue3TbpAfNq7awBw/n8
+4X4Iz0QHhaqp+oiyCkc2TeDgewigpfvDsJKcBrI8VWqxq3Xa203wWhCVEz+T99jUbzs1JRXFFdL
4sNG3lMDN/YhwfpGdW/tdP49ymJCFPTiStcTlk2NJlA7ZXYMBr97jTEU2hhqJUAkCkVWY4ZhE3ks
vpDfR2mZBKHttbLSY708YjDJ3Y3LJbWhO6eiWQ9V3tqIEFeiHBhMHMcZ4m6rSxKTPwnsxxSKl3qI
CY2RTv1R7vGKpKEwHGqclB6vX3drn422joWNGPvrAhaYyfXQ6X1veQlr+TDhru0CPrM3Qpu1tZxb
cNyshG7s4493gJOCGIo6BNmoQDrfCwy+HSw7qavgeXZTNr3kYSDVbemKr2wWKHb6TLUjKL14MGxK
fGlNJOGlA1YfUSkFHiZveMU5ob0Rba98Nm5vGnEkudDPltkEtzs4vVx2UJsKc3LOxFDfJU0aHujy
pPdQKrMNcN5KpxWQHBLA4PZ5OWj6flzSAXOHAB9C36P6G9yjr2X9BiipvVGfcl4H8I/7PBFciFPi
7BM1M5+quPCHjcj/MpYB/IMkN0ofJqCJ5ftFMFugCFcEN4VJaR3P97i/neJxQKcEjYJvIQGVg2dV
mISuo+YBQbqSl9HGJbey9rP6DT5SRG+oXS5WwgozqNSAsD2hyNO4c2QpG0GBSuOffPK5UkMzLDZu
75V3m5KNiu4XgAJkvxb7WTcQEA0HR8JDZ4q8AfzGY4FXnttFY32OwmrY5U447ToyitOnzyu89hmV
Cf1Fu/jsfZAZpTNRvDQsYT32Jj5qTu6kG+f1v8ttEZgg1IZgEtnqHCUuHu0YImkwOZWE48EgKzit
o0jVKbh97pIejMEOOLf8ryxZyWMMLxpTK2eMvsiYjf5UlcmYXrMwif2dSXAYkjUZ0/BQRFmR7YCY
Iy1bKpWpuI7UCZxZAilSjkIolo9fUyzjH9QGDoVOzOWnQweZ9a6BW4leSZsqPQSnFH+w0BxtzNTH
qE/uupQ+w64Dt26cyyBQXmEyOP1ZAV1NbyPotOemb/w3dHqiZ1HnqbpPsOZuDrRSQnEa4cE+Tehf
YbDUzw7ggtwdpPpY6djOJrPDcBfpw4uZwN93EyT4BmzTW+ULjhMmdmVGlj53eZiZe1xT89eOaA2H
R7sk0hC+hGOVEQErdeshq4FjVsJq9lnnlJkrsKEzdyJQcJsz6A8988x0oPuRXGl3YTtU9HKKIX8y
ihDHJrwYMA+383RQH/MYySEg4xqGqXFijzc5yeifzBDqnzYA4F2OrPGhD9rsB6KUibMbKGc3rkzj
+hdcY+21zqLsFy1N/3tbB/W7neK9cBO38fQVbhWmeDZTrZHeaO07qLQQuWJLSo/YhZHz+dSHsMVE
VCqF2hbb+tdMssxw4+1dubnn6BsAFo3nmQb+8XIbW7vRlLaV4JtHb+OgmnQHasU+6HoebTyAa0Oh
I41IBnE4UdIioqgwOOZnEKjIeT48Ib9SPOa4bN1E+LtuPBIrb+0MaVQp/kAOuHhrafDFPiZytifo
mJwTTD4fxhjDrOs3xMp1aM9sCGNG+ZHJLtbOxFgK43rL9nAskf7hA1a3YeTIEUwVzSZlKuyi218f
cm1i4FBA/oCqkgleFp8rboKYBh8J+ojshmR13X2qwl29PsralyL2Y90oD85VrY+j2GGvVBF4ca9v
lGmfdNmw19v+HThZsrH9VufDDQtnfebkavOz91cOqJtSapoh87Gwoz7jP4nBaelv9cPX5/O/o+iL
+UgQQfM0B4hGsTN1E9QvTjSOIlfAgT1fX7q1CfFeUfafxW6QOfg4Ifzt7QQzP+pYCi71DeWu341k
xb8+PQrv72yHN5PTLuon+B/bqVSHjhc0XXbQ2mI8KkWRf/4UwSGUeZTA1BFSLpYtRv4hw+TOwRUg
shUytN53zrhK92Jj0Va+DxkTRaZZsnSWo/i4aEKe/CxranoWZdu+Jn0MUEDVUE+ji14FG0HM2mA6
Ow18FZiuCz6C6neUXwSJDWQMfw/LHhRu0w07XMW2POFWghcHKDD+aLQoLDLdj/MKzJzIRaUXk1L+
kFz8PemP+4kda7uxkEoBIKCzf+UhbngKeffT9U2ycj2hkMynI8UhdFreFaGGglU2UXfHvDrbSaOE
I2gfljos23J8Rdck2PiMa9MFjQgNl5YQ/1vs/Sml1hoDzvAQhEjewf1ieNs1/rSn3Zc+SCkYTBgZ
8kPT1ejjXZ/s2leFJkGDFKEpKv7LsVEni9o5uwLeO90IszMIdYzaugf+oasb9+PKIYfepeF1QkaA
ptZisIYLxJ+swgKVF5iHWnOyBztT041RLqeEKgVdExoYc410uZyd1mKu2DS+5wB3OINsaHZtExZf
BmvT/2OFs4aiMfpjBiwdh8L4YkYATBW61KHv5RWFnj1Z+hju57JRRBlDs7+SUtS9i3Gs2e8bkTWD
W2S4nu/0Us+xxdV14sODNTTmFsz2ck/NP4wiMVwMOGtLERAZhSGzyaM5PpmC4EjdM/mFwKh+xIFY
KZHZa4TuqmNQR7u0wBb1cH1brQ4/A6noTHDZLs/QYBcYbsiK70Vta2Quhtljh7wR6M+dFDTFbdfL
2hu4yDQ6iB5ls09HGLpMmEdhBM1urqvFBVLUmGLiteEjDA7rR5ccZ5/LZXfIfUd7zoJkq1W3kuvy
oJBX26jHkO8u0626rio6q4XvyRr+6Z0uYJSidmCexhav01YR8sFQYlxASrt/xL8Ye0m9L5+vL/ra
xifhAkFCwdS66D/htNA1jVNLXjj0mjs6A+TZVOQHNbeMjTN2eZLnB5SSKXfGTGVfLLCVNGZQ9IXk
qQMWFXpMPm2pmfb/2EX0qNFJ4+GZpco/vgPWJNoyz+15VePxKCspNo4ijw9DgpRUi3XKPk16bR9Z
iDheX8r5L3/MLnm/cYmYxTRBTC2LXGELMc+fdN9D99d0K1PT74O2yl1blvIvEh2Irdd1RS1bh/k9
n1XGvOz24vymY/QlHG8CHjLnbVmi/kAhLKiejW4ys2OetfmbJYT2telyPXUtHO0tN/ftqMCfuqj/
dFD3nrSiobpzfTHWbjnwkICqZ10LkNzzaf8r2jQSe0rlugSSkRpJduz6JHmRzVhFrBV1vrd+lJXy
CH08/yFLTqDvkMbPn7TIUut931rx5FZSqSQbW/CysgMElXCEU2fMdabFj2qSWQ2ltiwvjuTnsc3u
CmTIT5HTGDdjoKQHwoPfeGxP+yCt0n+ur8hltZB14B9yGAQjLvwAzVwNNTOjWhgo5n2bJ/skrF2A
SOlDWoTA3lDbPF8fceVsgw7C95Zn06Ybon38BEHQJZJWVY7n+CEAcEfuDmGqyL9LZfw8uoHKLkEl
zxmqxrwgH4dqyxG+F51TL7Iy1dWkut1D+RIbn291QjBN5k4julvLwCOJNIJUSjAeMD3MTEn8yDCg
Gr5MvUay8fnVM6C582foFBKWf5wSGlSq7g+k0IEJqBDsab5HEsfA59nfygHnbbe4OQBjc2Hx7tHA
XLZN5ALWui21jpcZRhudRQeFbOcPWGPsMJ0aClc2I5DoamcHLzKWj1uHdeXmYnzCLHIC/rUE+FD7
sAmxuEdkW5r2NsSAw6SJal9YXepCWtvS9155CQCCM2GLhi10lsUdDf9UVcY5mW8bo78nGdJR1Y+2
ep5rs6LYAkmLgJwHbvHejJ1EH4DExAtGx4xujEApXrJI4xqWS8tvD4gNfR7rzi1s08xFkmAFWdFj
KdmoAVmc1Wv/qnJT35XZ5N9TiUu3qJ1rZwF9WRRhKLxgaLJYw1HKWqdnj3pDKffIu6J3XFOTdGXE
jTeqsytD0R1EtZv2/qwLuhhKnkDAaKOpeaEFiv4w9XQ+KJkZ0p8ybJLscP3crb0clGahWc0XF+oa
i+GSSpn6CeUiD2Rn9afPNMTAwB3LyS5OyZFP41QUw7NW9xNq+0GNQEznwJ7eJ4laU4VtYLMeBrmU
0433fWXX2gBjKEGxl6jWLO44BFCqJAug8Ke6VL9NcvA2GLn0fH32K4M4c1pH+oY41UWnTA59TcGv
2fSUUg1chUqhJ42g+6+Pcnk05oIWaBxw7LzPy9Cz8Sul1WfgYmsX5ZNkts6IZ1dkAn6Z4p/RGOgb
l+nlDceAs4YqhRQD7YvFWUxQurQaBb09eHz+kzD17DhETvlSAA3aTWPY/QPXKHed2Gg2iv6rU50f
fGp4QLOX13ij+EKL5c4C5D6MJ1BjJc0kzXRVCLd0IrXPqyKg3m7Q5OTdoBF+ceskjkmHvwKW63fD
qRh85Vx3vfXppx25n7kYpSJITAy42IutitAmNSLLg7wMz0vWgru8nn45ald8fv1QLaVQNO96Ou6L
Z1C32i5RexCZqGarD2rrAIsWDbqztaQcJzkyNqqUl2ESnUaINOjm0TFGcffjs1tbXRyaMK+AECB+
HptRfRhQmnA7yR9upFgfXYR7PutaroMbmlnZJq8Rz/Cy4wcww1GnpqSnWjvmPiqwB2FDlYdZAf7r
9aN3ecBBLQJfmDtsDnnKogoL2Kdl/ME/D2YUPnVNX3t2qfRbtlqXd/Y8DE8simss4pIVPGoCjUu4
fefC1qXSlRSl2ENJxINXVpOtFsDqYNS9gNDOJ3ypkYxEss7VmPnnUTbTU9OW+DGZlX8O/4ez82qS
02jb8C+iihxOYZjZYVerbEs6oZRManLm138Xe/JpGWoovQcuq2yXe4Dup59wB6U+Qnq/zD1f5UrI
VjLWJyehWW7c0NcUzM7s3GziQJptcJkx8hyWL/cZMkjNrHc/57wap1OJ8rrpyo1Ai6g3uuJ7sThp
4UeWUaDgP031v4VR5r/HgqbTuV/6uaTTIMofMevCFavHOvR0o7eEly41eOdJsyXrrRbxzVQ3ivCr
dcWS6hZCR0kvvLIoUdjNVdTRTkufReGJy3T+V6vD+vc4Zyl4QoBdPQpSADqI7DPaxiuj1SPWW9gl
ZjObreitbvCqMazfGtJCiytfohivykXL/12KEZGspSmG/5Y0ah7AFRnKKS4cBaf2sRcQPuQl+zAt
NjSYv9yw6wtfTXSYzNJp3NZMMBDzIsQBKQinNjox6imuhQrA4f4qN1sIkC0nkDNIxQVYdBNm5FhC
oqCbpGsLJuyzLlfaSSxK/xyH3On3l7o5gS9LvahFsNINXNmOkYEwDNAZVtMmvjY06uNS5Ecggt1V
uAfoJ61tgW1Ov4i+N9H3oJk2CueCiqTkF/DXDp7l5nZDrgX5klXnE6LFTde7WpwmHWwjvDJcVP3Q
6oSnSGryJXT6NNCbKTnyNtj5TnS50c1dgW9c6JuLh1FYay54FAcYeyNZ28rWJQSL58bxcFQV3QI6
eTis5plSMMVcte9fXwWlMqs1sEzpusRh/ZnKUutOazPtSenSZXBpbgzDKRG9GKE6LiNHJTa7AMvA
6EOqptMHtZjkj5OhdTGOdJPUu2WpprbPwS1+MHpujkZfO5+cqITOyhpv+Rybd6MsZjp1UNmuVl6k
7+WmT75BrpQPZIO0vU/AEkw7GIMCz9nckEqUSaI2HYhVtpQwhI+j0eFO1igx5gau3EM2TPbitmGC
ROuM65X0EDG0xyNc6ezveeJo8XutiKQBxffB+IITEIypGKko7SErsmZ2mT92lj/KBM/HAcWezDNi
o4nfK+GUGYjF5GaKjKzaGRcpSaTWg3WQfS8mfZi9djDAK6KMWRDhUBjUfMPq6/oca0ZY0uqWwVqA
M1r+owtcw30LQ/XIIXrvK5BqqvxFXYTS9OtdIxmpYuBeQB831WOCbT0HWlhDKL0fRfa+wgqrRj0I
sfObKDK06mgUfRFea10qfvaGFr+pFDHpromA/V9jvjgJAMzWqxUtTmdbEikDIh+058OrSIcM2uGi
uoYq8ieQdIN//7luMvV1KagwdKroGd5MvRFS70MtZDoxJ5PujSa6D3kmbH+Wl+GppbF1kQqsdOrJ
NH/fX/mmOcfKqwAdwYUG7k1/eIgRq5Ts0bnWDhBFt5oz4yHJaQug3Vh7ko0ko2oK4HW5sfig8MuD
zHNv44CWoHBHFIqQs9k4o7LIXKetczWKMA7G2Fw81ADy8/2n3Hu/IBhkmrZID8CQe7090ctcBiOU
nKtuNUjc4UczXIQRi68rl+9BksbvzWi1HqC8v+4Y8H6ZOK3XEVMOcsPXK0sl4C2ctsOrMS7apWo0
+TKBcgJdXBV/2zEgf+csczKYpdF7WV/1H83fVh9Q+Fv3a2g32VOhysVjUffWuamGo8py56uxVUGE
rGLGt226eW3RobkSBSiKt//UWrQyPvPhQL5v56tBq1rrEsbL1Aqbd2eWsDkmHQE6bbCz/yJ1GC/F
AMPWr5rR+bYouUZcM4r4kmdVeLBj9p5wJeq8wHXXSdHrl2llkm13TMGCquyNC/x7bTzJOoyr0/2d
uT7D68waoDO9AAp0ZlL0ql+v43RLVjA2iIIFdp8PzvxhyQffSbrpAU+TI1/tnTe6UtWgidLqYDdv
3uiszYmuxlESxFpV+0JYzrnqZxNTHTP9rNVqfVXtvPnSwRE62Jw3FebKQ4KhwvEjzDH0e/2cU1Y6
iFA2SSBMMH6TMhiXTojsE4xZ7VEszX/w48ODhstLhN68XMCcCHBhUsFgahvB59wEZmgJEUBNqEKf
3rKEhJBdRq1rjXY/+V1b5um5S9JSewgnpR2CHEQbsLUhjv4V+PlO7oxK3E+Y/KrhDnpSVD5tf5xD
VKc3XNGWbedqA9vUbXUpuijSZGpu4zSGTRgz5LdTrCkiaAazq4I2bsLOLa0O0/QE9ctfdj7DJZCc
5DpUfaO6Vekkz2Broy8mvrtfwkge/0siGZuuqAbr5cado/4EbyG+FpgVRL6JGFD8bBj48XaZoX9g
QLs8W2xYyPqLbM4eWsv1p/v7dfc7cu6pb0Gs3vR3a6dQ+lGgWUCPnLlXviid4uaqMxpum0eVeRln
zNu8CU6wdnAkd64qimoWxjeVHsULO+SP+IZeS4KUeR4HqdWL7iKGLALH2Ea68aHM2uYNG378IYGX
fkta3KtPaLsy17r/+Ld9Uvbxy55a83GC0+a+ShRN9KOWJMGcZl32Xhhc2+AZmdhDJCEsuT2Kqosn
4Z78A4b69G7Cr0g+wfFtY0+preHjMmipdFCR3I61+VmoG4K7R/oPiswmXJnTGEZtR6gsi7YdfBZq
K2+oK5gtE0NIxXVyJTEuijJUndfOtSFcozX1wrWFrhxUlXvfCUgxglIak5wbpIreA5igHRAFKiy8
0zrm9NNqDp+FAGMV5ib+rFJRnJIJwmHG0Pjn/U+0Pur20ANYZO6H3uNtARPOQzk2Th4Fhd7Uri3N
xlNIUn1wDnYyUQTGMTIBpcam3M7VZ5sKEKIVq0RUmsCe0ERhlfNYL0ehc3+pdXjKaBe09iZ5oQxt
rdDJuCIy1fG7ftLfa6kyntCwqA/y0P2laLbzWHBwt/VzFfVkMWkUBWk+djhbyfopL5bF7Yf+aCq8
u2UpZ3HcwgJzBRu9vhGaUcRFif3hVRSZ+YjuTOFLoWZ80qSifZ6SEoUwuRCejELouZsUmF5aKP65
v1d2jzOI/5VCuTICt9VujbNYEiskMr0yW18ZcybkwHVTvW1lkaJkgmVsfpkyPQbTnRHe3uCnUS6n
MtLGr6WuSI6rmoV2ZEi9F2TZwasxBU5LN/BUOcsXiygSBdxtww+k2Ceg7CKSP1th1z4iqQmjVh0x
grv/Nl76k5ujg2gUlQj5OF7kuvb6k+A5OTBBlJKAqQsa9DXGKT9KcOnfy2mWvxZqX38YZksUH9R0
KFEuqeVedmH7pejriIai1Ok66wMKOOnnBRld4ebWIn3HG3AovGLplU9a5cyxmxR1PbiyNkq6h4qN
0p9sM57pKkhVcx5KXYXz7XCx1mPVwsbrU+sjngjCCDS4f1hNxQ2+tfESt98YXxTiMcf08BeWvwOV
v7AqH0e4F6g6MjceCkAxsPVZpB/Sua5/SWlSjl4JDwCAPHonaCPlcar5WVGGLZFxLr+3tlIqLgL2
NbpsqZa/ozSUyi+tbZSPAERb7WO0TJmf6+3SPtbtlP6sY2H8TqJ4/HXwQW5D2avvsTkiVTTbc6ax
O0cj+64OieXPjVV7hZ4tD3+9EqR7IOuwOBlwbmNMP1M4jeRBwawDejMGfLuKcbBORTIZ7+4vtf7o
zSZb5xqrVybjIWtbphRtjQCz1CXBUDrlY7egjGCWTXm6v8pOJEP9k1qIuRcC1tsL0QIEi+XAlAa0
xPt/9TBLngsnTM4F7jkHaeatNilASZJMkC2ACfjTJkDTnUXP14jSYJSc+ns7ysu3GWbhPzLaLx/7
qhvfjk2Vf1fqIakeEjke8Vkatb7yR90Ov91/7p3Qwb3Lm6WsR1pjOzmKDRDGQ01+Avateba7BQ0i
rFnOTHwt3yhT9YtjCPPgk+4UMbZNO4aoAUL1RtCjcYRU1KUSBzVaWz5kBMgdCCA/R33TeXiYRJ//
h4dcB3G0KXe4Yghz9UvEUwZpktBjWtXKP0ZKYfFHkYRfmf5Pi6vThdIOIuTe3rWRr2QGAmjkBnFD
LETaiZltEFPuJq5W2At21LH94f7z3WLM2FHUKysu3cB8ZnsPz/iSd5Y6x0ETh1CUAQgOn2RdINrd
hTqyZ1Uk3klwMH/WRThd26ESSK21uLP6Yz7WXtfJqXKul6E++NB7p2rlJkJkYLPfzAkjFapE08dk
/6qSPY+SNV7G0HaesiU7mqXtvOpVcI9ikTxk7U69votEPJhFWdVxoMaD/M1qVO3cLbAg77/pnePi
IDALj4FggWfY5uhiYl07i6NHQa1y4Uzackr60JvldPbCDMpVj4LF30cm4Bxcs7T8aLFvQ+04Fahu
dliZFoYQJ92M5IupMJA3EXI5iOo75xJsLcLzeC6w4ra5gJhYKsliTIJqbqXHIbX75yVJpdkTZP3d
uZBKtT84ITsdBorCVaB4Rf8wVH792SoQvUqkcEJkTTRvajLvj61lz4/IispBnMT9o2G2tsSEL5V6
//7H3Nmd66FhnrUenZv5/KAuppXLJm3ESssvupV8HWqpfKfW9e/7C+3tTVwl4KaAXgcKsNmbcwbK
aFiPZ4nW8FvgQt9l4AYHZdTeIiT9oJUR96CLuHmTIa6I2kIjIlBafHYmFERjP9b05ogGuncEuAxW
AAwotJtNIhlKkcQdD9N3w8eaNvSF2bV11juRNBAZ5cpLGrjVB/tk71tRq4IUY+54i8M2C5RYcOoj
kkh6+K6pxtyzFXxhzHI+MnF+iZabjGPlv9PKg4ZFYN3U7DA2tDYyKxFA4p3Cs9q3dfoWmfz+v0Y3
UH6EPoJC29RF+kmj32i5zDC6dxVqE4Bnl/hrmg6oSVpJWH1vgQr9lKOo/1iIDs3FvDCq2h2dyjpK
xm8/v8FcZs0mkCsGlqG+PkgcIb2d81kElWZjRdSHio/WcHXQONhbZZ2byWuH7HZuYzs9ya4V0SEb
i+SUooviz3VW/fXBZBtrdG341BC5b4JCH09x19VIMi6mOLPhxaVplOqaNbAt/vZoMqyBTrIOgRna
3BR0jZ2q7TimgSWBpa9EW/lNmR8JSN2eGbhTdIA4LgrN9u00MJ+7Po+6NA3kDv1XV+3qpfPQx7De
hh2TWVetJqXxByAnR1CMlxrs9WZmIkVasM6JIEluZ8EmxRTKkkkegA/S1kSkVW1vUPtmOlXYgsRu
qiy6M1JkRWV7oR9rmq4kT/L3Sqj95wJ50OE0pj2USm5Tk2HT0OY/67xTMJGqIzQNYzAB0ZNTJjHg
V2Div2lDTm8N9FNND1KE/lZ34uRDrZjopdSq04CkKHNtOi2dIrD96zrb9NEq1YCUx5E6X/hexewl
YkG53QgHW8BgbvUGhraSd57drNIsos31xCsrWf9n0Uro0oNjEHLScqYA1EVjIyZk8I/v75XbGMSr
NMjb6Z2hZLidLwCLB0+pqVyPRZdeBDbfvlpWmVdamXMQzPc2zMq1h/8LVudGIKcK53iUtCkJJgRO
XRCr5g89a8D5WkPzEU4KDm1T+9dYXC5B5rHEWLpwKEFvQsjQd4pWZ6TJIEeUh3aG8CKXDpZwkyqd
gHPWB2fvtvEHXIWCzqS4A9N809Fpmw6loyINFLs0xCnJYv1n2pihspIBM5RiuYHO1uwUow/ixfqp
RjUy5fe/6W3+sZptkO5gmLYnvJXGmdSGA/lHlRahN4Rz9IletHhs5zF/Mju5vupq0yMrw+8/WHtv
P1FuMubgtd8iyhuAWLM6snYhhOOt+MdVQ1lHFVccNXz34vbqdGZSh9CJ377qTKopcXL2U4iIsD/Z
RfVQOnl3ELdv80fktUmmUD2hI4Sy0+s7SMzawrk1s0CVcq8UeX4J6b+7co20C7CLg1xc2Xl/eA6t
RSuPdCuFEaUik4wSDE2k9irKAHNkPqSg3z7ZcdGG/hoNppMRtfCO7YFujtvUmfQ05KCKmiQRXiFh
XfhgjsiGeSFE9cdUjo7EUl5gdZv4S2d5nWABAeXi3LyTKSLioWvGXRbhDHBZgL+AhGEigC1Thzz4
k4K6oOzXfdW/jcJJ7zxwXkPpJ30lPslYMP6HFXC+PJpyUl4NVe5WWetGx6Q4SS3fhGKXnuQhsSEg
Crkqr4L+lxTgkyMGz7ZXP6gQIZbJz0OzzcBmpkN7sI139hZAIxRBrLX0RJ/y9Vc36WQkc89nUFAD
+aTnuuNq6EgfaDBaq4rT9kUyXsWsE6YDiMnNi1y0pOIeB2jk2M00Bwl68YpbmszHgOZJRfMIoBPN
7T6pDeW9UZW65GkZ4wu3NVYqmwosL0fNax5DL7Xk4mMYLTqiHjDSJ3fq5Y6Wbqv3CBsOdumq2B7k
Z6cHnOilUSEaL5pm+w31CBDG2azkxevlLPmZdXrPKHIxf+T9on0wynnUXAWIXOLKbZykfqZOtnmK
esloT62A0uUrfW2qp3FgvEuXxZr+KRst171hnKOHsjTGzs0TRf5WV0n4O69C81kxZ1wcLECxn5JR
aD+g0COR2BVO5TyGBeLNbkXjMzzP2TJ8bZY4l1yCOEoLIpLS0c97CLVPVkR30C3HUWpODlbKn8mw
pOy8YDR2nTMh/7LDwhpdSW+6H3k9zJxfsJsRWiioort0NhLlTarX0z9Kg/P62YYAb5AXzNpRubvT
HaOKAaLFU9Bkv7llZzPGiQgt8GvTTkgz0ys9pXoTeZGcT2/XPuGz06YlE7OueJNLXX/qmKF4ltWr
B9HspbLe7jjQTmtBBY7rFoAfqVqejbN9RbRE030nGuLqVKdt3TwvzlRzstQ4iR4zxxnTS96RHaBw
L2XJQ5tOjeF2nTM6F2Ba4XzWtBEN+txCWiVDB9lwDVrz9hNjk7n/LStN0nkIJdH2ztkun+XeaAUO
sEuMZHzUwO+ZpEEuP1S9PVTnssvGH7mwsAdA91wp39j24rwxl9nUT01sNu9SQ0q/2BUGr5Ax9Czn
P5tafnmXz7MntdaYuhJqAl+TcpGzc27JHXDxOaEwWWI9Hz9AKufAzAijF8Ew92UwtkmPrTABZjoJ
Z1beytqCXZzlsM8OgslO4kNxsUJ7OOYkBusV88fQdqgRz1mm0rmqMi65tZrXjttRY51GhT0gZW19
isl0D1bd23Qsi0AF3HIGTNvxXFiugN1Gsq8x8gRuaoLeGLO8PCVVzzSrL4Vn523odS3pqKxW4yOq
W81Fa+cjiO1OPsL1TDnCb4Hpe4MjQWM9ZfTBD4FadhrrbHmW1KnzmUUZz10vT6ja59bZMI4awTuX
qbpqWyAGKa8qpJsoboEbcLRq3eyyU5zDNpW9tHb08yrVeLmfc+20K7momBnSCeFT37QqpoJRq44P
wNXOpu49wjrY/qY2GGy31RZmwGaeLe/TZEBy36plJpkQwvrkUz9KyzdNRTyhRpwRtpMbJaFc/DXC
DNw/WczKkKSSvmnWTFiujKuUiC01ws+SfAm0acwPVtnb5+vkjPgGSeQG58W/yPMZkj3ehqnEcAvg
7Kc5c5r19uidYOozC0dmI06OMkFlJ+temQ3M2g3QrzcIOpD5o9XVsXSNQtFOvtZEq2hi7hhgV/hX
Ogj9rkIX2hjmH5ORTL+JRd0H9g3D1SKbFUx7Y61zfFMJjfqBbDNTT6FVDf/OAM0Y5lmpdLanhvl9
Sk364WDr7P76tZol3QZSvZ3T0E4eFTWCn14tRCpwpMy0jVS0gASUXH+aNWwsIH9G56pU5McpjNTG
pS42PPhg+vOIV4rXSoP01tEm6bzYvfwxmtvxASyK9EXT2+kSC+lI02cnLUYwjxuN2hkY6rb6753F
ap0YyDFxRFzTJY8vY6Xnv9Npyj4luaQcvKSdowxBZlVionty226MsxpOScd60KfETwHDpPbKoW/e
RVz6R8yD3cVoiFv4YKPIsG1Pd4j3Y1xnStd56tMTLShcWtBpfkCKzTjf//g7iSZcdULjitC6lXIs
0X9DJIbnYpA8ecqCfnM5G9pBVbr3tVaMMzuax+G7vb6BeELSqbigRhBAT6p6Eb5Oi+gSkQid4lI9
wtjtvUBuO7rgUNJ2+qlQURrsQcLrlJv9ySCz8iV81F3UNP6+iUpkX0XAmMYoWHFvGpt6GFqTiNZH
S+buCWaqjPSyjemXGJKD+Lb7VAB1ad+tPLEbaEA3MmbtM+mqV0Pyppec6UrXsv2WK7Hl3t8WR0tt
PhhmM0o8RSnHC1GWsyXbtNbgEn+OwuSvle3prHMtmPzFtBRsw+u9YYEBHKH5htcUS57Y7Wet8TB7
GR8miyBy/7F2bgjaIighrAU187M1Ev6RCUlNp6ZgSuCbZ33kt/qSPsf5kJ4sY/lW9/FvvVXGg4t5
503+uaS9yQHGYjGyyVicq2Im0MNwt5s+lminDiSn7RGEYO/5aBeAWXlBO29TrnqF2Mj4fVwr2yye
JRxqHrO61R8Ls0V9doxGLsHFOuir7T3hao+xdl3oq20BrfzDpWv70MZjVc4CM+7pvZaLeo6MsTzY
ljtxBC/MVViL4RY6t5ttOePfqrQdKWU5SN1pQZbxNGodxnl6kniU6qZ/f7/srbeKsq4YNowDtjNg
2MFhPxSoO2T9kJ6Tblx+ja3xVe86NUjMwTmox3feJNUZnR7GoKSrW755oiSFJJoVaxLHaBIbuFbk
GO9ckJY88hvZXYpv9XJ/3vJopzKBtwjbICD4jk9aYczPdH3Md70N1+j+S9wBeBnooCHYhRIHI/Xt
PMAwBa5nZriqjzrKeZpzyaumQj9N4DIukmLNFCILxFoIas+NVnX/5GNWeKpSSY9RRMf7/s/Ze3LG
via4BfbSzSRKq1m/dFTIVaie+jMEuAdyOsmP6NQeoFJ2jiP6M+yc9drj+lNfh5uhGcLRGuD24YU2
P1VtGT0oiSSfmyUSftMa7yapTA/AJ+sR2BTYoAK4hxjX0z99afn8EeLkNhcI28/SNW2LyHfmInvP
LKI50CvefYl/rLJ5skrOSxP/B+k6mGlCPY6tpZs6deKiCw146f4X26skwefDfeVrrW7emyuiD8Wi
d9i/XaF5WN8xRTeuI1IUpyGEIUAq6mjvahzbHrtwcv5R6ky3vGTRgJLV4V+z3KkuIFys0wrKjJta
Wmso3lON1KyaZRF0piUCJ3KOTCV2Xy8Sd6t8DdT9bcUqyakVpXkVBa1mTIEtANHYRtw9O07+Pwzr
eKdQAkiTVr705t2OIArTugZEa08xEEzVKR7EkH+8/wV3D8Kq+kb7gcb89opAiMBp7BBodIgLhztb
M24gZobTYIoM7iCS1uuz+MCKa+8dvgRu4DtcT1udEMBJymQhkBvoc9TSG1RLzGF5m1kIafj+4+0u
tYpKEN/427YYKQmfAv0y9KNh4HnznGG20cr5NUS+7SBfXz/H9ngD6kCkGwLJLbCbCVpTyjW1GgKt
4tL3tozkSp+dEVFNT3k/pl8pwIzPXTT9Dy1pwIkmySdIlpXN8TqYjRMCOohFE8XjyrmUSG6drKSf
DwYQe+GLAot2Cen0Ojt7vQoK/cpo2Bx1gMdogTSSfM1UNTu4A5S9DUnhuCoR4LYF6+/1MlavMG51
kCyTGmOJXCSqalC03TArrolFVfMQWov2mwEZg9RmUabq1LTz0FxysRhr32oaKpdJQOecLMcCTrvu
jdgtxZL/koulaX3am+rRKGhvm60iytQ1dFJIYV//aFVd4glDNulaDPIcLHYjfjqFqvmmNSn/w4G1
gO4zxUOU8AZNiE5WM8qVoKFR5vZphVG5iSn3l6orhnOWzYWbl2V6wDXb+ygvzn5ot9Gltzc7DGSj
EzcycDMpHAe0HxUsMDGC8DNDem/aM3QFKFn/w9FdyfAm5SlNum1nylHh0ah4lgeWEukfs7JJPJS4
m5+ztXy9HyR2Tq7z0vRmFarS7c7O00Wp2hSYm1SglMQ4QW8etSRSnvG+c7CXNKL8o9np1XIBWnpU
+OwcK2pTAjydSDo92whlpfhb4QAbBcYE+NZVGhnMJgq48sHr3F2HHhidsBVnsu1c6GVoxnVrwJJv
smp0B2O0ziO27T/+/l2uDpBg92Tyq+27jHOUJBZ9oImJUlLAsBlRqxkwKPPeMEB2vvOcCJoglh9H
5f7eA9JaJJ91wLndtGZUhl1mG9Jmbfp8+MBAq4Zu0hxdynsZD/Uw+uUI0FicwU0YDPFFseYaymoc
r5KsS1K39gmywqqxW80LbcyxqCw/T508dKGmjBPd23hkWLJoveVpTaFVB8ns3pOvRFowDKA1b5rZ
pT1FRlrCvs91eX5u6T7ACJiOsvPdJ6fAo1hYwaA8/+sgZwgEEivIKlfYEcrDRGc6wBatPEUmFA9N
SCp40Dx6Bn0zuU7cD1e5c+pTP9r1Qbdl95ess3dsE4AY3tDsRqOXBg6tfRUSSianPAbCAC/cSOpT
Yc6W+YAEUY+Io1zjOK1SqPgVIi3NWQNqYLuZZI7pwU/auQAc0PRAV9Za9EaRxABa2cxGFl6zORHn
BpTOk5ZOynkFD/4PXxtM2qp2AYD/Rhc4X8oQcbGEfW7JsW90depLU31EQNqpr5FORE+ZdAJhw+2N
Ns1FqLU1vhRmBoIqrqvoYZCVDAhQE56qJf15P2zsvT+Qb7w6lW79DUPPoZguRbk685pQ/OUGaYiq
GHCQGTLx93fZatW4woxWcvG2c0B/okabKpIQMUvCS6u1qeTqZlM9De1iaGSisaK5mREv/9x/xJ07
lDSbqEhqgtLSFmdZIqbeYZBLqYQPw6XppSawrTl6DFMb6wskCIKp1Y4SE20HR+BAKCEwEPIptzY3
d1xBb8dIlPy+kgrdTyrEl7wkRouF+UdBOQaRsw96PL01N9Xi5mff2Fh1WTUgOaiYIRe9nOnSCRKK
NT90UDUyt4cFXXp108y9b8difD8vjgT2pMlAiipJP6UuVhzpd9qLE5P1fMmTc4f80RfcN7PIg+/b
fJU7mCfvWmcYcJkDBPWQVo1teQMhLDpIKfeud0IWurOIWYJA2sQtS4qrpK4qWs5SXCIqP1nZUz1X
zrm2UjrPedyW19jJHOY/VXK5/9H3QjMQeht+PuH5RmFVGJDIC6VGxFtVE7+vte6SJ+ERimDvsDoa
vRCwVetS69b7o7NQ5szX5ZGrT6pT8WDIjQxOFdPnsDKwOCm17KCv+IKu3tQ6XLL/v+BmVzUVrokQ
D1A9tUqT/nqbe6tA99toAiDInxxXnzFGEgDeXDVE58tKmJTcf7W7D00LkChFv5Hi9fVD4yyOjgq8
NEJGVb+dJKc5J0ukelKtGW7klEeT0tsQBX+HYQL5qI1k4Muk8Y+XLNVtOsRoxuBfMmAgPego/8BK
8M1QHBVBt6Hi1VLq5tHKFICRk66yzbZV/FjyZfQc1JQ8Znfac8ucmnecH0kFrR3219+Uh1qlmxnZ
rRYWm29ak2Ez3eSbTqnK+wwd8JCAUHw7CcXgCrMt32cR3T9HajGgEuZf+x6vjGEQpQpHFPL4tvDL
WsNeJrWPA03L47fxtBRPdl9XyzUF3Boe7OC9j8k5Qf4AfdlbKax2aEdVwsk+yKJIPGth2+GmEk7v
RNmlB/f13lJUhSj2vpAvtq3GSY9mPW0E4FbTqU5damMyhFSB32aoX98/EntL0f/CqsyGcXZDb5Ob
opKjDmZsMifS46xI4lerDd3JmrXp0/2lbk8fPTB6DaRgq/Ddtm8k+lyauXaAWFN7Si23haGN0TkL
x+xEk2Tx7y+3k/Kx3mq/tpqgkfutv+eP09e06ZxEI5q5SCXan4amCN1pCUEjS7niD30/g0AztTOO
DPMJo6vsqcLGypsyRTtog9zeJrRaYB7QCQFgjjvK6x9iijEeqoEfEo5d+s4pDcfTTGpTZAssT59m
w01qCex3MRgHhh473frXS6+XzR/vAJEjYQz9nAX1IsstSJ226gxfNrLszWKj0edWzZIMLq1nCMS5
0mhBj6lAFfQilM8tF3PH26u1o8CxcxtgRYPmBeKHHOEbSYOpZ4g1UJ8HaoFtRFG05qWTluScDhPl
Xi6qR21o01M3DDYfrYkvaTnK/8PWX9UXccijxr2p4Vtdwa6CPRJknWF5YdHIX5W+7zwTd7OD77C3
9en1rO7YtGVvICWDHNW0kCBSZdXyL1IKhezZqNGcpLayPhZ0Eg4CyO77JYEhWUV2Go/XzXWgxTpa
FYYUB2Hai7MaK3S4kjnX3F4JzVOphbpvNMStUlXit0ZNzxYLouagf7D31GQyK6aX/JUa+/XmQ6fe
LtoItpxSp/Y3uenMt8OcFWdkNdpHnQzuSGBsd0HeLwad4INuqByWkqahcIibis3WMnJZfJilNH+0
Ril+L9CGPkjV9i5dCh3kFlB4IIJuIkwZ95lWYXQb5D1KFdY44jJYTBjVFX06U9oO4alJde3D/cC2
+5SgO1b850ub//VrjSMy/3RAc6hxhunrVMWdW0hx+jwaIcPaKDnqUu/d8oxqXrgxUJu2t6xaN7nc
FXYcWLWJ+96IVIySD19nMzTQ5M8XjAPjzJuplt1CzL/uP+zeTkbFCUl5mCXE821PzxhK2vQONpYh
cyrcBSMFkUtFQW3oInXmcs6xzQrURrXOGAWMb2iXaR+KYYmtg3J9jZSbXEehHwu7DlEwxJ8339qs
jSkWUx8Fgnm2KxBY+FiNknyQZOyuQpUJjFvj0GzRWzZv2BY2s6I5qbVfdOY+10gS/nvwTncuJOp0
nLMY89NH3O5bjb5H3a8WOXIhLYZLm4g2YrIk3ZtervBxnukQBLIdW184uSID+4poqlsMoEtd0YP5
daU4XBp3dtiMLrahfeQtJp7juEHURnfqi2H1liyzTDq61Ne7cvsZ1lYdQXTP+EuQZztJrlCKm3rt
eNIYL0/pFLf2JekTXX5IyXFKUk+1+xLl8mCcLHuSH5Uwq75HXR8+maWw8xO5QPnX9gOr/TlZFILv
AMtu2pgjPAxRGBKgMikaz1PdaecYLP0vVZTy+6lYjoTw9rYKmQsNRXQSVl736zDAVrGkAZHnQIWX
HhhqiPhQD4f23f3NssOPQ5ufBAqUEtXizTwMvR8ppgsWBblIhe1Ckou/x6Gpf24XtWYn5CFqhlCT
ou9qbynTG2nW8gc0i5rBW2C/ts/aXGaWr+ZrTQK9c/oaWyYIgcpWJfvBMoTdICo0zF9A+Vs/miHt
5IsyceJPpp3WCB8sef6xtEMMRV1mOnb3MKIo5vhlX+L3ZkBDtd0F84nxPE5INDzMnT0v7qyX5SPo
Pidyx0HJPhZzpZpv5DjtK9qwfdRcVLAS3yz+J9l/XQw/HWhtE1l+W5Ei+fBl6ujjwZvc2brkvype
jMDmbiKZpS5ZucwdDF151gLQ2+bz2LbFw/1Vdu4k5oYETKIVzbFtnBqcpEQAgLlLlZbyY1ON9aNZ
JG0glix/hn342SlD5cv9NXeKCMoiQgm4EMaJ2wl3N1StmpdsfXQWKm/6P87Oo0lOpFvDv4gIvNkC
ZZrullpeMxtiJH2TeO9//X3Q3agpooiejTZSKAvIPHnMa3I9f6iZAfswSOKDALBz+QEdgHTMLB3J
4G3o4tJPsnoBNDTX5c/KsQe+aTp/wuzDeR8Kp+gPksSd9eDt0DNYL0CG3mso/SOBnkNbACrJgQiE
2gyBcoUMnOtMomElJK2ZPOiWcvLl/vvcW5ShxJoyUXDezAZx6c3quR/Chy6WlNMyqj+saGldc66Q
ZqyWI0uInc8Hf4N3CXOUwLrt0tdW3EJQYj7RN+VIvi3W6M2/NnSvjLXk4AvuxC3AnHRuuSd/54av
36jQtUrI9Yr/KGsUImRM8cAMagcX6c4rRLITHCzqIiuYe5sA65CwK5PxaiMzRDnXKt2JT+boRECg
nWYpT1VTCtO//912XuRvhBC1Ju1asBGvHw3DWKNFTVB6qEe9RvNwkc5plTAepNg9eIs7SzFXAQqx
ciEYsGyeL2vnJEK0DMBKPZRni/L1eai0KPfq7DBwqTufbE1zKV5WcbGb/jcUUFNSFy0LLHSXi9MQ
KtAxzUU2BtcwhsZ0Y8rIn01vxX/Hed7nrq4MUwpNK9P/l6ZJ/UzErRZfa2Aun6pUReN5EpF91mdb
+QqXxza9yKlUB+JVD0dIGrv2hzKo8i/NFiaGKWUyfrJx0zpyJ997LpIslc4+LZ2bVqs+9XQIJikN
qthpELufKz/ESuQgIu+t8ru3QtcD69Xt8dK5iYxJUIMb+pJdqxGJG0ebj3phe6uAaoQVRoJK+rHe
C38GKqGI2NaGLAAJ2D3F8LK8tuyOzBWPVtmEw75mmVFtsyA2gBJokxmdVbOW/8PmXsPRyjsgxdne
J8DzYbJDLgmqXJa8UaNfxPytPOuAUw/ixPqDX+eTYAUIEojh/r+41evXBmpkatslSQMlFHHjUU00
p9DM7Y+DYubC10bDOqP8e9WsNDoo0m+PMFk+bdPfnUvsVjZH2CEvNOVJT4Ol0AuMnWLZ1fRhDiKp
nw+Kl72nBLXIAMtagbZbXFiE+FxB1Z0FWgTJ7RK1SdufG2uyhZcVEOh/qtaAXoGea2HQTTME3PuB
cXd95syQnskkIa+9fstxk45MonnLXWUUj/oyinf0T2XXbo3omkdT8g4am3yGUdYerLz7khG1AtNP
0XDD6+5Uq4vBibPyIiuLh0e8/cOA8SlcW62O9u3t6UAViOOHwQxL3uRBxVhlfYuSfxBDxsZjfo6e
YOb1l/sv8zbDgzEABIm4Bb//xjsk0YqROW8BYRpJvQL1vsnIfXQI2tIdwprYWkdd+GzSeDkaGu20
VFeyAnogqNeRXG73USOLom+1NA9KJCi+hGUzPWdZYsqnHLWwn1FnDB+6trB8FPb7x1STROqlRVZm
rmnjKvYfPi1tO1jVYGhuyfQCRHWCpkZGb7P6XEe59RAZkerDOo4+v/2NA5ZYUaJrHriVfQJlrHa9
GeUByPQMbWFH/jBDWXedrGo/N05fnC1QkAdD553OBwI7KD+tgwBkBLfxoR1qere5yINiKKvzbAo0
JhRjehnpNPu9pf6a6965pE2HKGPWFid6Hkez4L0NzZdmp9E3WeuWzbmVxhC9AisNGhrkl762NS8B
13sQ7nefFFQCUFKQKLcTZ0m3hSKHRhpMTpN9wOh0cFxZnZzEzZQqWlHm4/xUdiI62Wacl25RmeOX
BQfDI3Dybda4AlpXG3sA1/ZNtAjVEbo6NncBnirp4laaNf6oUmifSGdO4lQo6X85zEzPCMoKUOgb
GlDToyXckxesFGLcc2wu18exZejvpWNo1m6fxkPqNerQGAfHZ+/b/rny+vd/JAy0v/E1apMssEtp
eaePtRlgXtwcdL53V6HapUXBnA708+tVJhqkIq9DPm3rGEUACTBE5zQWvePfP6O7nw7QCSJPgP9u
RH0jeaTacLjiQl2tz4b2CyWqHxh9qV7hIN18f7GdEEw0IA7Sg11LQ/X1U/WdPAkr1ZIgHVU1+cyc
JP2m4pihvk9NK7xghFA+yHI/Xe8vu/OMUPsYaREX4AVvWz6dPutMqQ0039seBPSwUB14YUILLFbT
9lEt+uGg+3Pb+0W8FGFIFGzRDrwRfAfWOVRxQ6/ZLEa66+5Yj2r9ZEudBCrWLoePi6wO2rku4iz6
t0WRqjvno+j0z29/cMCyq3Ah7f2bj4uikpqydBzYAKKfobSWfqU2AzC5UjxFVn8kCrUzN+O5AdKj
Rw3f/YYrNBAQGY2gPGNrPSZZUVj5QzzrT429dJfGMrEOiVIkl2a19fDKaTyscB9TSSh/kdYNB599
b7et9y7oqhW8tb11EWnvdZ3GTlBGKR3NrNel/Gy0zvy1buzYH3q9fXAqRbxdehC8M3wp8Asr0Grb
+xCouIVpztRKiDD39aXI/MY+Kzlw/3h4GjrnRUus4uDa2wkYJKkY0qy9gduBNEAhEAyDw6hMDpFv
qTrrnbOUR1ywnbSQVVABXCUUVtW81wc4ctTcoVBC8NSQYg9yRnNelDn05xzP2vt7d28piHrrLlqx
yduWfgGgpbQWRJycZYT/VHcNrk9p54SoOQ84SN5fbS9EQFGCYEODf0W0v36wWoJl3EZSEuTyhFNb
DLqlA0BwdZb4xwKu6u1Rl/qM9hhgJLoD2xxFJEupx42aBGqb1w+MuW2/GLX2gRIxPSWh0R7kvnsv
kybc2o6mYr9BxBWIiPSqxHrD2EZBNIbLqUNVxy+RFzrdf5O7S63ITCb2O5STTJlmKUYmPZBykpJq
KdRTOrXKtw4fpoO3eLvnIZSpa28dlU+i3GY3tq1wnKSa0gBVevJLKs+T2kGHvP9AO2kWy+jYy3CD
7PSMgOCbbHyVZRAY9rCZTS9rOXOqHGFD69fsF+TD6ouFpKkrKZPum3rTHNyctxfK+hssHL+o7FHd
22SUU9IhJTSTURpGz4Yhil+nQZqfEr63N1bOZLjE89LF9QttnTk54kKv///rep/10RpEnZYde9Me
lzthojBok4+obZO4ptk8pnbbnATzPa8H+eMO1TJ/6Kw0PjiZux+Zg0kLDe929uPrk9kpbY/Mes7b
z6PutCCbfmkLXXvzrv3dGGdaugJNYHu8XgU4aRHXKUJWUySFXsm/8sZGsXzRNtJBYNt7lQoSl8xD
yVxvwN0rj15yuoqlwq68jpbVnTtjqlxLXhx4U5N8BkU5no2uNY44WjsCKTwmdbZKVQbjZ1uRtbXe
KRJtjKAeCuvDVOrJz3wwQP+uk4jhQmsSc44skuJnJm9VfXU6Kz5xEfS+ObXx53aJwJog7vjmlg4/
i7ELgCNS6xuch9CGoZA0g7xQmPUMcisJPy7IQra+1DSAhu8f6L0dBasA+Dg6DBAMNztqElVmYRed
BCHi2ZqLPpb9uba79u0SgDwVhxVA7Eqy2u6p2GLwvsRlQtXfN8M5QdLxi4048IBehz09ll1ObQ85
ORMoEmrhQQWhKjtHFuUh9GaBbN5K6Vv6kFWdkyfBsix1+lHNuwnNMk0swldW5cFv+VQNSDkVSoy2
2JiM6uxrINk0V1UQf3NjW68ifBGSonSlGGSgPxmt3V6zZWm/d5NaQcnoqwE9xzk0z1U+T/FVlgct
dJdZj7SDAHh7raDMtnIuKIfYu9vepoHqbV4WaRI0spoHeTpNfmcb2bVbtKP9sRvwwY5zTFDSoQW2
CbZq6Ch1OwxJEAGmel8OuoZSGSpVpxl9tlNcx9OzbYzIOUFw+5/dRSDyFGyT3r5L0TBCkg6OHnOm
TURKurgXhoGALDjD7t20DJJn5bl1EPf2zgI5Kl50TOHJGzfNVCSJo6KzgS3kaT08GFYjXdEMs48a
BHtfjzUQwuTjocexeaPLYA8lcnNMVxvF9CM5Nr22g7HpZMI6YGXfZnI0IEDGofMFDP1GcYugPUJM
Gclylqp7VhCIx7KdluU0KIO/aPbs3/9Ou7sFrCRTM/pcdHE2r7BPJ7QXVyembNHkH6gBzcOps4pB
f8wUq1D8hmZ47WaoC2auU6Sl9RL3hf1eTjsoTPd/y95rRpN3bXOSEN1UHvRshWTPSLpHkIR8W2/C
IEoc65zgUHfw2LtLUcMz4+Wc3Kgm6qBIIIMC6y3BCg6+ksmt8jyi8+Vh3sLc9/6D7X1U6kpap3zQ
W5BIhDWKbEkpJVVnFN4EpOlRJGAPnDjUfwLCPIL37n5U8CEwjah3kKTe3BFqhaI6LTecb8JRzVw0
DrNHrdP16orO8ZJ6Y0n3AHUq8XkuoqQ+VWEjrulUaUf9mZ33jLjy2vxHz0wn/3qdmLS8lVFDr4uW
yTJ5ubLgKAPcKrkOxVgfXBm7axFcqQ8YxcJweL2WmvV8arxoAuDN6tV0kubkWPDpUgUSyv0PuhN3
GPXSb2IVRujb9yvGRo+gEbN90Aq85HlbnUM5POKj7N2B5DoYi9KN4Sr8/Zn/aNZp8wRtFwJFYKLW
qrsIUk4/8ZVS/gbYZL/TlKLEqmMM1eKxL4eKyxDvwekftNYT54Rae/Wlc2a5P+nI91/LphOyP1bJ
mCqupszYoio6qtVeQuXduJibpCuAx7ZO+lxlztuPNhAYimFqb3RRtpkbnuNMmFEvDiRTw5K3thU3
y0V6Tc3MODjaO4eNpQidXDtgULe1Rj7E2qCOcRaU6Is/K1Lf2V4DHemvuJems6aHs3JwvPc2HhQX
SEOkxGC+193yx2eKugW1jpzsG5eK+blvdftSS6JDNLF3DsqJnewbFw9Ap+S/YDK3D1fN5TJA62MK
ZIv4RSqc5GFpUrO88PL1ZyhzVsBcs8aOEp7hwTfc2/QUMeQxoIzI/dcX/8djoiUFdCNn7Rgdj9MM
GPPUGXF38IR7L3NVxuJKJ1xy375epdQGJezWaZpT57XpAmsy0GiXkn/NRU8O+gp7WwUcKdh2aqZb
0hWamgky912GT5uZnGI1qh4nSXys1KH0C8seD7SB9pYDRrGm7pAC2DGvH21EfKgagdMFRZnrfstt
81X00JslfUgvuWYcDbD2XiUtY3IwNKMYrG/SFiNOrUbX8yxY0KX3U3UMfbZk4Rea9PaRET4BtINo
HcLxv8HAUK+gpQJKK5DDIXxUqqE+JSI/GijvPhBiDwxNAEndqBwCr+573abN1c3C8iZ6s+/KytHd
BX3eL/cj/G33lQeCigOBm577TaswHUrQUVWWBnbTLWeJuMgMLLLfA53NL23bpg9ZHcpv7oKyKHIW
5MvEyRuEbgGCr65FSiCpSZUNoQzcZdWv+0+2twshpdCXJNNi7LU++Z/HOMcyXYUyG2igeKGgN27p
1PNZzEPtS0px8B6PVtvsQb0uWq4FVLCHMjaeqiz/J6nT9KXj6HlVO6en+w+3t0MAs5Gr0+ZBa32z
nKPO8CoKkQbzAM+gB3LgSRHsU1FyAu4vtftkgJKB6qEQe5NC4sO7IGjMZtQlyTnHmppd1VZ0XpzE
8qmJpuF8f7298Mu+h80OyviWdqepi2MVNo0XJ1WyM6l8FYSrqvL9VfZeILkT4hZc07czrkrHytfp
S0Tg7ME5GdBwTzOdyqvo1eY/fCsmDFSojFtIEjffyqZlnI0m4VAkanwuwzjSfGlaphPiz0N+sNje
17KQ1GWwQ5fsptlaisVqhEYslCIZkqISjV5sIeQsL8zrrLI9QqDsxQ9QNyBTIQ0CoFt/zx+nDNQJ
zJOCa2x28uJLk3eti4BufI6rVv6CvsxyUmPpCLa6syhJIjcMlTBfb5tlsQ/zJl375LyANigzVJPd
rDM7bzY74ZlSjplx37Tf72+Z3VWJkasyFBf3VqVJslQ4ptaSBG2B1WFMBX3JGBGdsyayHpHpKc7L
Uipv36erYCezSUNZe/WbCqcanGWokoZF5zZ91xdL9DFR4tTP1Uk/AIvtHAnqfpph8IuoLbafUrUi
3RlCfAknK1Lsc2hm9XuRgpx8KE1Km4PSYmejEk9W7AesyFVF4/XGmXDzyLQopB5PM+vvOqrDy9DX
7cWIR6l1mbWOB5fO3udjCEGJtspr38COeYlLMQxYPEKLk7w4xktE1SNx1SJ1OBfA4z1dxgr7/p5Z
z/amIb+WA+tY93dCtPl8am33g4lNe1AXSvViKdM7yljzHFv4clpRHV9mUUyXCbOuz/cX3vuYrEl5
gPTdbV9KKZo+BXhCIw5hr8TDrwfp33yExTSYZvgfvuUKWqftT9y+aU/NKikD6vBxoJll1Hlo5Fet
V2lVRDOshFL1Yhdc9Af30s49wQXIvY5iO2iFbdaH52y+ZrzQ4dZZi+kU2bONB9fBB9xbBR0xCiwy
PmL45gMmZg0tqqPnXedG5afz2m6shuIgau9AzzhvjPwsiD8UVtuHSUQ2VkhnA+RTSCK8gbrvu1NX
0kvDMUy8FNWKwm2LuqhcBSaQL4RuRP4SAzSRLa076DDs/5wVnLqSplcrtNeHE3JCmYNgJL3QwHqI
ocy9Av+MJ2UpzG+4hFffC3TK8Y6S8mvG3M3v07p7FhOqkfe38f4vobO6qrntUMYiZ8o4uQoFdZYa
jTdPevxkJFLMljYzJ2hD0b1rlEY/z6Uxv0e5WX6OGjzlcdHp3s5zBaQhO2wH5s9oHm3eCtbA5lKU
9HqbNPqZoTlD1Za0LqKr6mVMpPo/bD2yLiI/Yf8WJyyyFgiKYZJSKsny0bDq9H0EVOHg7O4ECo3M
X8HVYRXL2zawEd8wZ4FuegD4bDy1mv1zbqPuTKpcHdwvO7EQxj9BgmO08rbXo/ZnqjCE9mQVMmT8
pqz+0aMymR5yu83eybAXKreN8gLMS43pRW9PpnS5v5P2Vqfxi7wrWk0A1jeJiljsqs1oVwQSvVcG
wMBtkrotz0ozRde01s1Lg+/ASSWQHXzHvTdMG5KZPoGYu3X9ZX88dy+EMs9ZTqtbTudTYkm2H1lh
eqFTVR7EkZ35M+AB4BFQ8QmJ2x2KkgtRuB1FkC5tF8hy12Ajkude3orps4WGv1tgl3axIrwiXYas
b2cJUoCvlwA3DoF5O+rHNmLEvJtPPA/pCYbKcl66BZ5N18Y+X/bgxe7c6ERMfibUA9q8WzQInucl
GoxN+FAkDmpMkjE82VY0e43czH7K3PYUjbL4fH8f7TAGVwYkms6gBygrt83Klsy7FBk3goxryHRa
hMVU2FzMPD8tdYnDywBaDPVqLS0VeMOj+TExuggKvmGGgzdZlfJNUQS2BbY9/iuPUVb7aooVg9fU
ufSUVqHI4FmrCNQ2uF9Zl2GZxIdYmTodN6GuegzLdJFdZDlEcu6atvyuN6UyX6il0sxlCN/9w7io
js4Mu5qvWNTGOh8dxVR/zpzYvhaGOcd+rojypYAe2Ps90pDZT9rjFHdoOSynpet1cZ3qUijfVLWb
P+M/2x4hJXaOI4qxUFMY7/Iyt1PXFMlECI5xFBhZWF9ynBrOQ48OXiZVyf+SioHMHBYRZJxYvt7/
gDu7BjoCDRwU68g8t2PDKFTqphgZcqlVVAb4SsLenKL+A10P9DEG0SCImh5h53cOJvk7PHpsRUA7
b3PrOsMyp3dgR+a9qE7Oksl+ilz2t1rVMlR6suoyiWLwWgv82TCV/V/3n3kni6FbsJoWAmNawROv
Q1BpDUkKLZQEDSHyhza24rOcLc2BEsjeKnRaAPGRx+DUsAnwVY5HljOn64htKIWLj+/gl1kxHbQX
95dhHLG2I2CcblOyduF6iEAvGuNS5G4+i/yfIiqPnC12ChS0jQjYBLTfGebrdyZWnRp2PnaPkWM8
VzZ+RHGrqW6LYIJfjsvRPHv3sUhm0Y+BtMMmeb2eNuIU5RQk0UUnVUFid9mnKRuOZi37qzjMQR3u
Yv54vQrC/kYvuOrp96Hy74tZNjyRZrH69rQCv2Ngndx3ZOFb9IaVQGMHiYR40ah3wh2UknqrtFpo
y6MEyP3t+5uV6BZBq5IBp7x+qqhU1CSvwcxlBfZnTQUiO2oOhQb3YhYsG1jApGWgUjarmF3fVzUI
pEAXmvSO42T5CeJuT4udtihbTpZPRCk8RZneLrL925oK3o2KEsdNC2mRHLhiKbBRZWGAOZcytnSL
1H+ANfj9/pvcSVaYkK+oYDgZjDI3u3CMbG1q8jwOhFkNf5VGUfNkcft5Aih98NH2DtiqtA8VmKHS
jbN54gyaHXd4OuP/yRyicYJOzTLPLJavXdR9u/9cu4vxzegHr9t+mytAuLclLdUx++5F9+wYceTm
vWyfK9y5TxPv4mBWtnPO1sdCXIAWPk3uzV6JF13NRq1EoiZP5jOJxPywwCX17z/VztdiFfJZcjfo
dtvUMu6ycZqVCTNuNV7eTy1uOCbTwKe+HY9QnDub3wRjQ2bJCbtNtkwZ7yAMUKKAQYujB4mcZolv
Ln1zLW3JMfAWNJNLwyb96tSLeRDy954T6CikDWZK1KWb+6vQSnxj8BkKpjFrUj8cc+VTmIxJ5cuR
Op/vv9S9mhM8AcgUppw0NbdnQMpEWJi1WQQZGoYnZdZCP5WnzE2sTjoPlhpeY8X5TKGIB7JROJCS
lci3+/TgKO5s2dWNDf8Hrh9Ghevf/1E3oDVfh00y5EGmluKhQAnHm8Cqn43cIUkbkqMcZecLryTC
NcCtGKPtY6tyKel1bBXBqE1yg7RIHH2XJ0ltfUsJZzKX2HzfplHszxASf91/5zvHBZAf0BGwKozX
ttdFbY9c5qGeB20OxI8PHBovQra6Iw2lneQPcBp5H8B/jEu2HHY1XzpDgqUZZOMgUCYeoMZyH5+K
FpBfjaS31zZtfv0PD0fHEcwPQqc3ha9IKvTQGqUI9FBuH3O9yR+aMakPyuu9R6MmgQVLGw68z/p5
/9gu4FD1KpXmImAyZPxsh0W9hoqV/uVUpQabRiDlhPZweoRZ3/ty60iZxogB+HiriwtMBfhiGBV0
xdP+lDZWjOimOh7AxXYCAJMeaAZMhJBw2PbHQhrfUI+yMpC1qpRdYDzaX03SlgO2lOLQ1GznJNCQ
5uTRm1YwXtkE77ojQxukkJMQmk5/ta2xfWbaMnxvHSUqfEsDOunhs9sr4C/nqTQu9zfMHgCYHwAR
itElBcO2RtFDJWXX2ExxlglyytLrqeyCE2v+aSMnwYivNqrlOhA2ItdKRf5Lw7X+6xK104+6U+2E
3nInFFeCax0e3No7X4IbmyOkAPLagVzhH4+GoMlPE2ipysKez5aW6VcqH/ngNewEQFIQJuC/o9IN
IUwCwm/SA8vI5erKN5ZyeMIcsccabbVeh3J9EIR2XzuRliAE9OPWkVwyMgG7GORH74TduzYxjRdy
/9o+47Y62+d4kqUF/8Aplf0WyWcz0DKz+YTaKiruVi8l8sOSp9oVDD5ylve3xN5rp9pZ24HQ0jDY
fn26pSoaS2ViR5SJkf+U4hluu4TERzga+tth3rzx9QJYbQRvmr+SamcT+Qb6BFr8rxHqzpPd9MNZ
o/nw5e0PxWwLGgotyNW66vVDTTCGwlg1siCd09Kf5TimukJgLldn66Ae+V3ibiYxTMpXsClF+G0K
jcumMUdxnQddFiZ/j0WzfOjGbAndMXXSB2V09ItJB8Z09SRHe8cujdPY0b558/FxCCyM2GwK5Fus
SqIUkpOUWh7UmjLqHszCPvXBuq2gtlltjmRCb7eNQ7OeDGIt91ay3+s3XKb9YMsR6HJrDZtlOmdf
Z9P8B6FX7c2XHCsxoSQfhQh70xwfuNWLEPH5QMVByzXkcHmoy+wIf3N7ybEKOkyoWuKQexMYaZOP
2mDHDCbQ3/3CPpGvJHHpTw28neXKkdmfBhmN+YOvdhuJgIPh6kTgA9d30zNKubOTOpkQJVzM7BNK
wCqM5rJ9Z856LS6DFivq+f7RuL1WWZFilp48vIAbuLJVNhRohh4HYyxw2h673JcqSzmIsHuvk10B
y2LFQdykXVpJsGsZ1wdtnYlrU5bKac57+12Mt9qZUqD7tMp5vv0oMrZHKPd34ccfm0wliilUlIVq
Nk4K1U1Djt7i9JFHo3D+1KBs++/ItPRB6ZvsjAihcCs448XBJ917wUQ5gEjrNIek8PXJqGx95J0w
zKGTnl/CyAkfSV6O2iC3fT+GhvAi6VSZIJS3YRt8x6xg/ZAElSTN/WWOdecqcXl/Fipafme1G2QZ
/nuUfQSAG/cek9Tm5e07CYQhnVaVnUTcef2gyPaJLlcjuAPhIB40TVL8EbHcg97f3gnhaILZpH9l
kB+9XqXnJfcdBjWBaovFm/Opf0kbFT10IX4kGWCX+w+1F9cI5iY9LIDDNwi5AhUXnHmgD8gKwU1q
NA1Xmsh+6JAdO9goe2cEF0dlRcit5dhmowy5qrH9LKDdUVb5vWMAMUeLFIaJZUarynInrksx91/v
P+EOSZuuCOTdlaPMtb+teftZqka5pOAWRj2Fng3QxpumUH4SQF7/NfK26Tw488rFEOnsuNSKeniq
l8V+j+eWxHinEPbP+79p78ysH3dl4JIVbyvSHAVEu5mHKGjHWPuRCrt40Yf/YOi6XtN0oYBYAqHe
1oKSLcHUaBgN2EYXBtaIDIujDvOz2chHkvm/B2KvswI+LBJ4BEDGVTd4TmphJKccAnuSxhlmrqg5
PNX5mM/uotUtGI1UYJMmLGS9zglX6GfcBHPxoxFlBHtEbb8NZtW/l7sub/zOrAftYltseVp03WK6
S1TqiouEo8YMZgIVe7Y7xzjhmFO1F6mXq1PV2npGO6GOv3eaM86e1g7MAZRpAb3lKHFpeQt4Xc2d
FKkdDqL/zudcJbvol6JEdSuUiug0uZ4EgmIqnc9Kn5nPGcLsB2XpzkllEfYwPh/Ewm0EFFqmdmmn
xQHkos7HL5yZgLrUj8Ywygd35k4MApwLJmT9lLdVkxql1VyvmBd9lBU05Zfx/dip0bO1LOo/hTwN
B5Fhd7111sk+3RHyGqwCyXyLO1rKEEmMY/M7OpzZdaB7+R4FX/vg3tz7XOhyUBdSS92yJKTKGVDH
iNCpa+Se+ZwynWCodwer7H0vngctYjptt03uWixKW8K8DKY5Sx6V3qz8UlIVD2pYdVDUr5Fzc/hW
yXASgFU6nBvq9Z1RoseICwkAh6gx5p8pWpNez/z+OvVZ71WSnTxZOEW9dMmhadXOQ6KaSD21TuVp
56uvV1Y6heGihjiZQxvIOKPrmb6L86T5K0uk7u/7QXNnlwBSoo8A44tXulUZMhttRlp5pRPIc3zG
xqHsvF5nZlykrdS4TaGrBwXczkbBmJeqirkLBLttAE01bSmmuMqDJZJKzxwK7bJ6zpzuP9feO4RO
QHti7TzfOBSZkgEncYnzoGl1OtwiigOMek0PUNqRVMfeUuRQwLjJL+iVbzYKule9g9FoHqDDtfyD
o6AIPQZy5vcYjt6v+4+1c90jCAPoxmBayoW/WWsgOOuJgWFqqY7ZszKNc+OFeat+ikM1LtxJVUrU
UsvsIBbvL0sTDas4hRnP+k3/6N71Kzu5msHRNvZU9G5PWKncIcqMUzTpkuE1qJYFszw6R3Z7e++W
KQyoT3DkZKmb5505Jf9PIxqn3vRj/AU/FxrOp/kkqx/vv9q9pdamK331lY24zaSk1FCnNLe4CrrC
QHEGgXnXqvTslI8acIf7i+0FF+4bULhgb25VJ0YskufcxI9DHg3zW5tNCvq2Wms9mFljPCRLpV0V
2EPPSZHoR6TgvQelxQw9i5eqW6r2+mPqIGdnvSOrMGxoL2WtLye5jutzHNvi4KzvRZc/l9rsm6wf
M1FNClNjO0/ORWK355Hb499Fi/EcqqPw7aNWENC4Cv5u/q3kitfPpkltXcUFLgS9Mv4b60P4lLXx
EViLe4b/ZnM3rBcd24XWEL24TYRGCCVmzABoKqwiQ/+cU94spQtbXoKX26vyOVvi1nLDUE07DzEd
o/ciFPwplyGWYL1SFLlnKb00X8zaNitvFob8AZcb7ZvV5sJyYdYkDX4C+WT4sp615su8pM2/KRSl
xLXtxvksUqMoro6J3MRFs2tFnNqoKFtXQqA7yBQFV3cnT0PZi4pp/NeUCxsHltKWvytm4ai+ACX5
YRjG8GM6mEt7GnO1qHxTnRBwdxIxPEmT03bn2km073YhTYOvp72ovSLTltzPGNM4fmvUQ+9ioitJ
GI0uy7tJ1SrzoRp7sO6jBOTec6C5/jRaCsuPIZ02YkZopspFrZoW+uO80KcdkJzz5rhMM68LJWty
Z6NjJL8AW8QTcc6L9h2EI5yG68zOKrKLcvqRIziIwjW9JZAphZi+TmJKvxClrOV961jMpVyw/pnx
C7HJCSmIVon+apM6Hh/ySncu+QBn5EFSx1acyOaVxNNS2c5OoZyl5knOhY6LhC5UjbgWa5JXakn8
bgEvkPl4PbX/I3pM5qOaTbF6EpLUgIsak2L4kswUOf5i63nxspR1+6lKavMZeT2Ru4s5Ts3LbFZR
5WaNuXy3jdT5OZrLfHYmPKzcPkbo5yopZmNdCrnOUTgch+FdnxZq+jy24zC68E+F7VNXjqT3uZEK
f8kHuKOpM+rLVcYbT7hC5tY7IdNvZb4y93rjVaOJs2FFb6q9pvKg5K7Iqlr3m86JH4t5bHuMv1Pn
Oxpko+11U2F8qR2jLVwLsI79rErjGBiVMmYoC8P59WQumuk6ROVcI/tg53qMvUmbK27nwJyC6FON
nZ+Bj6oflDQy8d7isqhdexDdr1pH5s8NM8mssatj4uy1uMjLj1W3GF97KYwAgBlJ4WV9gaiimTKj
dmdQbuJloJhs3dw2a+lrMTWq6Qno1YFUtcsnLUHk/qXAZndxydmSgU3pzMPDFNfNl2Fujc7Vq077
VtXqopwRWjXLf7GkVHNPxUzjqIG0c1dSF9L/Y5JH3rGtjKt0EjD+IGIYfa69AMQNPzu1Y//Mqc0/
1a3yq5mq+eA6uQnpKwEDCSguSJKdG6X0NrVHq4ZBgJ3OHHvtirWrYik5zZLx4/7FddMyosOPWjMl
KdqYrLW5kCfa+rIxWnlgtmr2lz05+QehdSaYIyfpvlfoc176tC05efP0FbxuUp3u/4CbR2XkRB1F
+5F0lVHiJsJPydQu2VijG1075YcpmmYcGsORsq1Jz/9lKbQzgHZzpWxREslQFMKRIQKGI3zNvBAL
9ITKOKtSeGRTtf7q7YVCNsfoEAWbW45CHC2AHe2CeW891r9Wt66fSs+k7O0PtGrjckOumkHbrqKI
0XYDzE/1pA0c22aZEsez7cT4Z5WPXQ425d4lScGL8SmQuxVc/Pou1rtKm52CAiqFqf/kxNp4GRgQ
TxdTm0hbayeeHvShUE6lrExHp3Bvm+B8TVuMaTMglE3Hr6gB39Ei4hS2WEfmnd7Irsq6D4XUdW9X
wwVEAy4AXV6gazdwmsKM5S5a6KOqCpz/VCVE2d10aTEjOXinv5GnrzbKCl3kquSN4lt7U9eopmSW
SLIy0E6yZPTXhunj3Djtj0Uv7P+Zkc59Jed2qrp50xTPqdlE9vOsV5rkd5FkZ//H2Xn1xm20bfgX
EWAvpyR3V7uyLPeik4Gd2Oy989e/F/0BHyySEKEkJ0GCeJbkzDNPuctZjGn0XRa5zMh2oLB9eYdt
vvny87Bbg4nAbHSzw7DsnHTsSrNbKOrcw1Ode6SZB81PS+dHH1jaybbH1BMiPyJQbVJNVqZSAF2+
QEiR6Xy+2wolCoeg6jLKEDGeJC3PTmlZ9hcjseY3amRMR/2VzQ5bFqTiW+i7VA3rSIj0cCWqkAVz
XI1vxSSPHKvyA5SU9KBJ9SfQrD86LFoKEwaRtASXt/5X+YXrzQRC12ISqc6id9UhALE9qoMR+LrW
1tyLorILl4xlYVVWeYWk7RTXT2oSF+9lTJw+qUakT/48wYi/6zvEst08MprwTnMq63PWNOaAEUSZ
PAEXSL+nqgC7NI083qlXC2U+DZU2/5OPEmKfZS8ANyC4qqRY59W1+oU937Vu3Mxj/74O6dSdrAZS
KVM2GPYuaY9JUw2U3vcqCIzRpRywIg+H0dhxuQr71g0K3F/eEraSjzUyUMJVJnv4+vLG3ARYvha8
QXrWKODBj1Sfv8I8D80xzJG1j3jWkzmL9rMRSclrcXXLKnTBGGfCwNkEAtmKcb+S0+wmp61KnIuk
hzqrjlQttxAwlmE+RfyiCNlOh6I4Ts0UTOlttkR0SVMxnMh3ZH+M4o7vrwgvTFX9MYzaCJc5Y34K
a0t7HJhb+y+/1U2us/wQxoBkfpAIYUE9f6vmIGQ6Wcz9o0SfTpgREeylhtm0rI1+YkvsSYLjwXHY
izEsx1HQ8R/dUOs4ac68AE/ogQT5r8DI+mssBbblUl9aZ6EX+hP8sPhBIMp9RLjbO/To+SzIbvAH
ZMDPH5itVXLIyvxmdtNwX8tpD95MYI3WO0fyv7tLIXJMS5XVNuo2sVRS7i3QJcSobRqcUgBTBbGA
MZntg0Rn5zPaMgNWVFlpytHvf/5UVBGBNqHXc5sap7hMelLeysQyTwqjBq+swuJetkR+sOjO89FQ
Qh0G3CQTpHUyUmuVSWY+ZzekttsnDUfKS1R3bedG6mwdIeuUneuBfhlSQbTDd0wvaZxRQfRsmpqy
0a17Q7madZ25RZMiThhNsgtcPz7VSWf/HhgV+mUE5i4x5eYuhkRzkfLZuNIFaxe1ytkVlXykZrST
WTPupRuEUJMM1nB1gS3KQco4cp9EhgV8CoHHjGCJSN0Za4fiE2ZAzbcZ/PB5TNCIQm0jne5ePs27
72gZk3Jkl4nTKkZWNnCXmlL7NquJeS93xjsMKlDmHDKYUjicHOQye8sx16EZzNhyK21YmlU+M3HK
bqWtSJ/tokF4wMhQHi379DRbUzseLLhF2dCGhN6C2SQYpe3QsunL3EmzFsyqMMu34IiCU9aWIbpL
RhJ/x5toOKdVW1qeljvTJ9HG/RWuU3GQI+1tfFruUPSporb+oOoopXWmA7LJzCa6z2A/odvbV24r
ZdFBfN59xThnUaeRiwEee36ws1SeKzsZspudmu3JCiLngl5KeueUgXXfzrX1/eUdtPdo9PZ1gHEg
UnjG5+up4VgOg9nBhw3C5omVjNlDeVn/bPR9rR98zr2HY/tw6Jg4obe6OjAdZtMBFlYJWku4aydK
Ml+USq0uBcIkXmeN4X94OKpsHDFpabJrl4f/KwtLlTyxxIxTQslJucwi/9A743iKsET98vrX+PdK
y5P/tRKoEiWYSYduLUNmH1hYQt+Lvhv+sUcN070vRj2BNdJCiDTWZ15tcIFxFErCqSkLtwDH95A2
La5SsN8+/4enWjCjdEPht62ThQneK2a8oKNiOW9vkcVh9wub+DZgwyYdlLrLTlulzAtkW2Nq8Efv
bPUKE1plMl2i+NaFQecNtjbdh6U9H6Qie29vEdYkNTd2Cr+hMSO9BQ6LTvWsfY7nMDmNrTGfy7k5
avHsPRAFDuUGldUyG3y+J/rUoZ9UMahrghRVItrJN8A7Rwi2ndyKjUDyyjXAtHs9BMGA24zHCrcx
CJvoospN6Or21FyN3gxPoU17Nqr65kJCeBSq9l4lGToUDnCAWz55ZqagCrjUkOWKI/ga8nRHFyrx
0jEpzi9vxN1XyQ0HSoSB7Ya60JgjJlOhmd5Ir2E7Ty2amr11BG7cvW3IpmB8URMzH1xdp+hrh2Nj
LSWHcLpT3MQzjVI5/Dhpc3wmuUxjF32k9qQlM526oWswLLaKA27KFjXMnbewUqAvcPFtMlbRoedJ
8ZPiJd6qwSlWhTnSS4/1cx8jRQCoxM5gBUsQ7d0id+ruUhQZisZJgmMr1XaWuUAJuis591HTa2+z
EXP4ZfRMtmDtug/iXKgMAXLg0veDWTHEMC3pXRYVPwcxyj8cxNqeekYOBzfH3gYgNFA8UKdt6b2q
sE1Jc8r0Nsq9+WC1Q/QVqZIjaaq9rJpbHvAOfDWMPFbfHzMKNU/KLLtZkRX8k3Vj8M2R2slVRkju
QIhG1xmTI3f3vWPEIy2aPAsgdB1kWx0LHbtFzsnIDPkhU6asdIVjtboLJEv9+fJB2vuAiwIcziA2
/e41QtqsG3uWMxbjx0Cp1aKhvKAXIciP61C/oAkUvh0refDpTjcHpfYSwFcBfsEqU19CcqfjsyhX
/3VHhmUaIMpJPGSgpH+oFOnfZEyd31hxhdTAXV8fjDJ39syz9VZfsw6F2jvLCLxNlT51c7Wdfjqz
Gvsvv9LdZeBCwyMhpdnk4IR/6I2hlsDfL6QHqYKvzBD3IJPZC00IMCxMSqAf+kYrna8pM7fExqwP
1b6/Q2iIVhJ27aZvRqmp+JJpRopr5J2pumHd1rmLy06U+hl+Y68eRyNYhXwrAF/KTw7K6qaWraQm
+JEzVkX2pBkJLsJ2Z3qgTovX39ZYm2CBQEzGFWQ9OpCFXmtxi9Bk12XFl7aw6VrlBezAdDL/Q2aw
fEQELZdBxQbA2zPc17qURpyNzsTH0kqMxzAuhW+NvXVQtu21g5amIKGGpgQnf5UaYAOSS2aDqprR
6B3ck0ntfmdJWfys5ap8M8aKOCtpU0Hix0PtBIWyv6pa3ikuXnbawf7diT/sKNx6QZ6hQuE4z4/l
1NSlLSkkyaoZBl+7elI8YyjqW5oG0+nlo/LyUgClni9VYHPczw4wqXASkVd0XeUjWpW9lTQK55eX
2gnl8AZQMqQP4yz4m+dLNRpmwM2SkIeJAmbJgp8whnF0dcY2uVQoo99N4RF2YhsJQC4BF2S/UsBx
gz9fc1Sjqo3zmlb6KHBgE4HxibpRPtIE3sZRlmEz0gBa8vJ1yaaFgWXMDr3EvrenUxRE2kMzSLkv
pNx8EzXNkZDA3noq0oZQgtm0dGSfP5aaVIU2K7R9orBU3KZUxIM6hMlbVetN8EsY57z86fZeI4xP
gBoMZZce8PP1cnN02qaCp9qI3vrYSUrytpWV6mCV7V7EJArjCUaSGhnNuoyKdGp5E1GE20Dq/w+a
ueKcdOH4oMnJgVDc9s5lJQrQhb1NdbOuAxKdedYUAp+DUlL+Mzu4JnlWKxsXW4wMBdAtvRoGs9fI
xjDy4BjsvUvWXKgfVDz4Ujx/l+A4YBtrgOoKbJWuzTgqb6KxPEKS7u2Qv1ZRV19MF2GYTWrOjjRa
+V2gTsm5DKfpbCrddwng8+XlDbK3HP6Ki3kBGeEGARl3JOaw5JE6nsrWywfJil0MLIL7yOyaS8P/
c6BftvcFmYuS8SrAzTYTbLPRFDHASrzVSjW6ZmgBsUFDAam/UXyUwG7TlOzj7xi7O0dx7I/l3/Os
iZ4TuCj2z1L0b+o78PwdBVV2G+KpBRtikUG5LW7gitczH/lUVolCFJVBomiiuyVjJ70BtY+RFWaQ
X8nnzB9IrCa1a49ZnCFUJfqD/b1lFkDKZZjKiSWlXCwInm8yW02MgWEDBD+wIB+CpEjOQ92LT2gY
9W/wjJ7vgHhhYp1iKVJltuyi2ax5Qd/YD2lhhQcH+8+eXr8xAD38IopiovHq5xgyaKio7WHbQujP
3c7MRO3Fiabfhmywa7cLjTzyMT/MprM0FGXh2yMKoG6kaKntAWvSM9cWtWl7gHlxng6UNozexXHd
WF7bx/iRWdkM9ioKbTr8Y1ur8sEjLKdy/QTcyeQghARgo8sB+DtTruywiBwzuznUfiedJtK5Q2EI
TqhdP6gCdR8nRShuKoccDdb6SMt253wZGGyiz78AZDcVCSa8Dn7pan6z+1p6HOS+PStGalzqYnI8
ekJHco87yS2HWUN9kcKETvo6QnK4pDwIMHipYke+Tvj0eZWhfdVHp6g8Y5pnbJLKAgQCZO3+bVUZ
2Rd4UONr3zoIXU7ZItKDAsbmXi1yE594pplXnGS/VbWevYP+bi5jV+OuLuvsUZtrUGDynC54LOP6
clDbJCzMpxaKMJTcRSN+PVzhwUysQkbz6khwQQpwY4/MjvoHRg/jOVOxOKV5ekS+/hM9nu00BLMX
AC0XlAUV0VjVZKPtzHYsx87V0ZEdfKOpJiSVZkj05F43RucLctM2Ik9pF7lmbVfv+q6UTRfX+jj0
E2S9HunlydKdcCYmh7NIgo85m/etbKKLOuvNfE/2oB7VH5v9yY9GlACxZTq7iG4t4fqv40GjehzT
QrKvfRV+jTGYu+hWkJwbqP5e2+jVQda6sxx5sQnhFPD7ltODKWAjFsPUK2qN4wdhNY3HhBj/7ymQ
ftpV/em1GwEyKuAEmmqLcOd6I9hWIPc6/q/XQss1BlqJ6N5ovfpNSoX+LkO08g4kaHtwpW6yIRw5
8J3F85XOrU7P8vkrHbOy6qmNnCtgo+lq65Xt6RPqgsOAuOHLz7dJSViKNh0sO4aJAI1Wwa3vijEQ
zciWM9Hx823U5YI7HQzIvy+vs/1sUBWgCS1kEF7oWhGuNzhN9KqsazWkth/rqXS1OuA9Yo6ic1tW
ysE22QRt9Kn4bAgqMVOmnbrala062FWmNvbV6IL6vZMU7V0FoOIuMMripoxO70pWUby1R7TOJy07
ap9v4wcyHRQ7aNHR196AWyo9deS5VaxrpsniEWmH9Dtjy45Vjdx4QtiQS9mxqsB/+S1vNw7LIsfF
ZUGCtEnWu7pFNR6OxTW0pPmSgC/2kBd1zmiJxwcbZ+eDQtAkCaN5xOhjvXGCLEB1UOsljr38GYC2
eh0i2Tpjx537fTmmX15+sp3lFvMP5HqAi3PyV2kEaoVZseiiX2OzHjIXulfzfbCT6O1YZAjxD9Or
8VCgI2DO8REZ6y8T3edncGog0NEJcK72kNsfpaqU3RjNx2/AzpnuKPXvl59vZ8MsgpNL6U9YY988
X67D749aVXGuYqnoBri2b6ekUx41yarc2lG66yxr3fnlRTeZ9PKMCBUw6VnY2utUERoK8JS5dq5t
pjvBJcDprHSdbIF9zKCMkisijtKTkebKjyKr2yOn4m3sYXngGYuq2xKGVt8ULdZuME1Cec1Dnydb
S+4ED3nQtdpbhT8deVbucQ7jsrP+up/sWNM60drOtaor/WuFhuitiIJX9x0NNgsDHwNQC9z+dTs1
C5oxcCTIs1aU04aXGvXUlclRNr1zvp+tsnpjdq3rAX1+RNUmpzlVTgluWGiyS9fh6FrfeW3ghNmT
3Al8nXXADgq2vR6gqGu1c+Ur3aRetc4WBwFrdxU+DVBvlf73mvs1hqUzSGT0zGez+aqMCVj5YH61
byEfh2mVxRwHYgUXwvMtoASKklU1Yo9anH+ZW5FeslqJvMoyh4OslQqUP+t5DkeevmAy0L4jLq4h
A2pWDeoYYZncDLb1aBVV8K1Hv+JRmeUwdjstQWIoyiN9dIciQ2QNXIiafsl7A0q96DsTJGQYguvV
h+gOQQ8cF3Sako+hlMa/EzWAA8KRBu67MMmSh8hEPcwP407+Ry5Cs3OhaqgfrNYCJJrT1sNZMu71
h9DO0snNdPrPbkJKi4mzhL+HBeo28pw26tVzqrSV+omkPJNdAw2e/oT8uEWimWZy7BcVLoEexq/M
uiarMN+Zc5LL1DySlZ6kQedmczrF/le3E7mEvRBw3yT1qL+zp47aqAlmZ3bDoZqntyS5xr3R1ChG
9qMt/yhGJ/4dhpr1HopvIPxBQm/eNXE++aXXaf4hTZGcu+RE/0c0kkThD6YF/lLupETzelxfvsZS
Xjw1fZc53mAYme2nfSkGHDCt8FNiw6zxW+h3J03YQ3cnutF8qHppbG9FF9WpLzVC+xa3cDBo1WsL
ZidMpNPQaWPgmugwSudEiao32Tg0kTckUvIUIVgV3eXIfo2u1Si1c8YXO8w925Eq8KMRYg/wX0bk
xjrVqB7xN1MqX4ytWnp6mlX6dW4QdULPKf5aoAtf4cAYQnGRormrXKNpbdM1k7CXfBhlVufFBX+5
tmSUj4gWS4lfCcjCvknaJvORTIkORMsF/HaqwUAxK5q0eyuzxvpBUrOped8EmvwrL2ZF85IK1QW3
r6q5eqeKJLnEZoG7RkDPSnLButT/lHzn3hvmRMRe1eRwRnR7LN7P1jhYrhE7VX0nqWr1GyWCNLzW
LMmnUCHTuEZkx847My5V+bHvTVozFCbNG2ItEgog4UrQWFZq/cAcJUwgSfVZ/EHAKy0OtCq2IWWZ
8i8kRCLyVhFD2GCidESUr1zsxvc+EO0XbpX+tYEL3iGgK7yVSJ23SJ0ynCWG4Lil4QyUvI0RkHqy
IsM5yGI3z7KsQuwik2PEA7j/eeDK+kQSlmQmt57QC1Km7m6gedK7l9OAzSqER1oLzNoBAjH1XKU6
ZlQpMnS86Da1wXCvaI04GWZeH5TUe3eXzUVMlUhquuH1TNxbI74u6MJ0Q+TDh5qZ3HexX4vhyGRo
byk6BrRqFpE3BuTPXxumhiiPRilq8LOEfxK1GrCSKLlQNzYHLPedpUhKoX/T29qZbMhqUwxGXElX
EbeaF1d1di4rM3ijtb1zhDVavvbqaoGnhFsAtzFep+urpTVMfOQAgeOJoXcnc5KTk1EY6Q8pC9I3
Az6I9UGOv7MxuPzJ0RCcX2ZSq6Q0hSqsFn0urrPVjH6GQ4VfEZiOOpa7yyxToUXBfyve1YKuTrGL
JUMj9/TTqnM8p8a93UYcxDUHVf/H6Ovkzpwyzc/MoLjvq+knhzP1g9nM74ZS7by2LvqDY7GTktO3
RqGOagMQwjpxZKaEhc0c2NfGLLEuCJwQZH8ln1rLLp70yTQuZLBH2Jqd/cSiYMIX29wtM1YQwucU
IPa1o8vsC7RDzv0cAAvoJOsgUG63E03sZRBCErOIly+f5a/EeJptZAWNUr0qQZB2bhiMIvpSy1Cn
hzxsoh/FII40IbZPx3ZiKs+sgHErvb3nSwY5XNyx6ZVrNA62X6ObeRIqePc4r44CNID29XFhEYop
/l4ecoMfKZFznuyKmVKs93Z1wjHaPKtyIEyvDRFtcKextH4nOWbs5yRtY9uV9cyyz1ohythDzd/6
rDLOC3yaf5HwxyGAUwpWaOSeLazCTTS1qfyww8YcJ9pCfYyg14/4KhdkeMgD68lZagbjnVNjOHxJ
86l9SoFs/1LiJPtiOFOgXhy6885VDnATeKMRsnQvYxjNheqM6r9mWxvNGQeN4ZuFOOB0V6IKZJ0E
ncDvOeY/EbzltJnPrZam51kZeqaBdWFY14U1Xp4VJ55s3+wRA7mXuoZUJUBsR/cNPY0cT5aGDqEK
XGDEKSxGoMIK2eFTBmm4wCUjq2JXhTxg+JEttapb6079sWkgPJNq2MAZEPezFK8QHc0FZOE1C/Xv
vg5d0qpCuJJjTqqrp0GifB+zwiwAwTcpRJVEi38aUR0Jjywg+SdgGqaf88hxvkmlDYfFCfL0vlEc
UV9qMp3CS3WzCc8dfPufSaaI9NwZY/tBScouxvcgKkY3h5SWuoXWaW+GeR7me610wuDBSSS79wR4
rm/GEJnksaGF/HTmJPN9KE9D6tvIubReL9d4l+udKP5t8aPFzq9AItBXIpFI8LS18o3tpEnvITAz
6W48BtqvOc2yp6RttXu8VYrhpKbB2LiWFQfVXZw08h2mm3Lrdk4GBmTIpX9VE+lDW6mNp2lwpLuk
V9OfXd1U3+ocdwa4Dx/Qzik6Eel3qdCcj1OiTfGpCchPT0s0hLlsZnHuhnPc/+KjVw+x1s3KO0T+
TfNkq32Xvsf9ChPTHvZj7VeqNH3qoxG2UZb2/UWKp0g76SJr0WUoI+cRmSepgn8+RMxQzLk9ZbYa
h9e800ThkfKUT2kKKdrVo9poz40zy8mdZQr9VzGWTuVTNUqg2kIyHz/tZhisY2KIcyUHZe6prd5F
ft50AVtAlsZ6cgdlbD4IaPyL93ehVW/kgMLBbfPGsPxBFlriYjcI6XycpfbO7NPZuWM0gXDjiAHs
YyWFOqfBHD7MhXAemkKXP04hs827MmjTyM16M/3MDC6d+Jp6UJ+q1raDS2NpzRO0FohdJXTG/keg
zoPiZ06lUHkkk1FdwghiQBY1deLObVWEXqjY5eDbZZ/djZFS1j5BWP3QKqExv3WksfleF6bz08KP
QLrHDV5u78MwoLyQgqi4H0IztE9BGw/AfUYtVVzIEO1jnWgpXEZo5NJlklDUgl8snM+Yro3DR+Sk
eJVqzA7nfBLkHwtSiPYjYqBR835W8ybwupTa9sZXUYHUz+1XgVKZcdHzufxUFnU1+y9ng5trj5xz
QRMxqgN+s8kG7QylbhhmDPyryBuhOyLG2umnNKrh5s+NeeqLV/NnliWJJiCNF5muNbnMKpgNgmEA
Zp8Nw7mNsMkomzr06U/UV2u2Ir/X4+mgVN9kHcuioAsXwU4Ge+skMS+LP6LUkALHRnzp1ER/T3F3
pEG2ufH+rLLY8wLVoL23uvF6RYuwNg6gTIxV5jEMVTwo+NWHTi+OBL+WrPZZevhnKRqsi+YXCk+r
+5xyhz44Mso3rpU+coeuxOykToAuIrIg3BZfILBNRXpOtCj49h82zZ+RFXNxuh+rtYuINl7TAaHC
PMvymrK16K/r4ym1WkQVxiiRPC4C+enlVXdeLthFJpSMS+i3rIFbWRaitzEsKhhlZL9JMcl2K0uK
nxBAPWro7y3FjIQPiB0RH3PVeYP62+bj8nLnWU+8fkJpW9Gy3O+wpHhtw5I2MCqo6B+Qc25HTpot
Gn1MMblQc+UxIvO9rxFeOEi6N8kfyRFwnuXQOUh9bms+MMn5ItyG3hpErUCO+5NtMIuJqlx3HUr5
g1pi+wJpMMuL9AGTdLqxq1pikEOc5lsY+kHMjmglWbtHeHX2ApjOBy9w59mWWpmXR2q7VVO2eiHB
iMXfLguq7K5K8uRUp217qQq59BAnOZzbbnp+S/OcwEUFTbEJXPl5Wgu6wjDbaEhuehulk1+h7Sjh
VK2l7zMpnutfqpKQG4WaOjCWTcLpXT7i+tSHk6K40xQjfWOwue46a3FpfvmIbKMcIRyyFmdzEUZe
BwWhh1kf6lgJS6ndYGSliPeN6LoP/2UVEPJ8YAZvaz0fR6tphyQ2Tc9OLX0Jne23ZCz9vy+vst1C
HIwFt7VIhTF6WgUZo4Xoxu2ByEMTClwTReCi6R1+aruxPoD97y2FPyKBlJY+sl2rpUSCX0ECdeIm
WjV+mMbUeC+yeRjdNhmH6OBobL/RYpNKj4cJMwDUNcAEFqzmBANKp6qZyN6ghdFZU+ojasrOI3H/
LKpn3EToDq+aIpOZzAVd/BhHXekpafLMH6VMvaJBOhzshu1KOJMuiEjGrygtrJv6fVcZXZmjGKcb
xfxGVNO/qTVh2B5przbKXnYcDN/l/mZ8tZ7O6/EwN0iUJki1QyLuczq0cNkkVw3LI1jMZqC8LMXD
0IwDkbzBo7RgumTkoLldC/QZg662vjswTs8pKptfi8I0P/PI/bWMAsi3EjC0g2p9S0RZfgCARXp1
DLSx8H0eZPreMoqi5AaaWqsaL1kemY6rVbJTnqxS5MLVmNNZ72vcFn/ZbakkfuswbcDaUyBRkCY2
mjZtaFpuoEjGq3nd/DhmK+B1CABbEwzErhytMWhU6kGs3MrZ1C805KVLgcHnQUTby09pj6gMZRFh
Y0M/fw8oO02kdXwInHfh9mZK+tbMzcQdBiAgbiiYAhTNfATJ2Pv8AEZBnizz0g27uMUtALl1ZPPx
STdOyCwQyYfKvGjU45eWqdxnNK9nLxnCixIe2TZtLzRSOhxGaJEBM94EcUsb8PwryXMqySg+45km
uQFSlq7ItCRxcc+RD7qae+8YNDPcLuAn9P+Wt/FXawjfQllILfyG0TDElz4MJA/HHOEm7ZA9dGU8
L32P8iAh34YNnvL/FyWhe74o5HxCZByRYiFVfjHQB78fqoVJXh0qo+9EXCAPwCOXwAuHeLWHwABX
nQ2z99aPKs0QeruPskiOLpHlT1kn5IuXxiLWuehoLp/1r7eohR08acEDMSBTP2B0m52b3sg9tLN0
xS3GzLzE4fBNUpqjucHObkWnCJwNtyQQ2U1BVYGkrKYpuFWJ2v8MUL6aWa9WmOur4HVdNMOc6n2Z
W9Y/2pTL9T0SpvERMHjnJaswU+iNL+azG3ELpdcqqNN5gAe4OYHbDIOzLhVHvMedVaCiLMAiApCy
ySvbuRjJdOn1xygU3DvDGBqeFZf20e7cXYc2IrpBzuIVsNoyIDLG1kTbDrZ0pGCnmwaPKYzAgzOw
s2UAPGJKRI/fXGYyz7eMYiemOmSSdFW7LPeY0TrYeiszPaNKfWuXseqFaMq/C0COvT7joTo0/zBu
gGKsL23VCOU+Qtz4FgUCqTpDEieU2W2/C+bwILrsvEpashx2xEdwdl3DTgKtH1SCN5a5CBe8qwdL
+QE5Lj5YZSeG0cXgJ7LUH3L281c5R1XUSZ0IboWNn+RJqQL1l5GYDmo/Y1rbZwgr5XgtAmqdg9pq
J5D9HxuLORcQqTX2LM37urBVUBrtQLfMCZPaj6a59MdcCq+vTonJg22CC7qy4IdWIWZQmigFx4aM
fBlhd0r9kINRDKIz/kbqf3gsLoRlqAbsa9NPT/oEqXNhBagZBh3OKmlo3k1wUBkrR/lwZNC59xIZ
ulBOgUGG9L5sor+C51AbTi1FTXRLKi53C30mf6iE4duRdDTo2duPS1EKVs8iY133aGxVae1UnamF
cxE80F6cLpI2/H75S21h1TjAA2QmYwFUw/Bo9UCFUxuDSdZ2ozoqT7GW1O9RjMJ6vR600xi3lc+s
FxfSWDJPIhoMlDmnVwNh+A2LMAJ6bsjvEJ2fv9QwsrpYFmTmg5xV11SrlIs2oKZeBc10sFv2Xiqn
e9HiU7gANjtTihw5zhFTTdKwvbPHeLqMiR0dsEp33yo8ZNBjzLJQb1k9EQ1FJqAwCG5yqah+WKjW
uZiz2bWgwXud3KX+gKCYVyBC49ZTl72vhP5q8tLyVmGDALZHtm0DhYymqU8DuYyg0hbFOaIBAuCy
GFxAL+nBW907FdTxxE748ACvV+c9xAW77JoaP/cxwC6smyy3Hsf6aWoOEQ67S8HyBjJHbbXJXipL
C3UDjvkN0n18UlFF87Uxggcdaa+GraKuAsiSw0HzAG7Kqn+yiItpTqpkcOy7+iPAGesLwiSIJThm
aB4Up8sbWiVlC5yC5Ziho6OxumElTrel50i6SGnbn2VZ7tx5oWCrdSxd5Ly0f7587ndeI+ux3B8M
2ubYy1IXB6qMZk5XzlmI+LDavtEox94B1xIHu2PnykM8ZllqAY5vCLq9Xg5wFhbKI2Py2DfI9XwU
Epwc4YQk41/oSXxB4Nb6+PIz7mQt8FO4EcDDQFxd979ko9BKxGPJ3NViPtVqGRHf5PRR6xsZjdu4
YTDVyY95mg2vz1poZCLeCmFl6dSszsOYZRKnxEACoR1G3wjC0McbMT2N2aE/8F6oYY9ig7iIM1I9
rEJNY04oeaW4ijPh1SvXiszxVKrKeI5z04S9r6nVuTML66ZKAK/8Yqw6875ytO7rq9/2khrScqSh
ur2uSsmIglSVsDcQXf0QSknj0Xtj1puIX4mKm6+Mc40/jrDMXl54J6SzsAkxZtE932xlnOm1qTSp
msJMdR6giusPbRlHp5dX2TkwNL+J6Gg8cXXYyyb/6+LPg7TijqJ7qzKY+aTI3XBWg2nR0jgUOd19
oL+WWsUCvEJ7a2T8eGvH0vQdZU59S+6OOkc7p2NxJtapyBZ94T+cwr8eCIRrWDZLMZ0MQ/YD2m7w
WYW+cynJOa56nEcxDEIjZ25rdvnnl1/mTrR7tvbqfKja1Ncype1NT7L8hCyXxfiJ5inRQ3Ej3u3B
Ftly6Re+Pu0ZmjNLar9GrBVV3EyNhKgUwM8gBEQQpNe4TeyvNK9wARw65KzcBsiPL08i4MmdVHtj
BMX8gGpgdgQC2dtLi2QBrXk0iBFKeb6XYn3m62PJd+PqR6vfYqr6YIJlKF1dG7pPr3/XUNzhuGsG
oKE/8eOv70wjcNQcYA3oCpVPOTO2cxgjrAzJMfJTZXw1Uog3jVLJcq8Q6jfzSwcFI9CpE93wyClv
oa43Xmzpkh8GpnHQe9zbwVSkZI0U2NbGXlsNKzGEGm66Wg26ArioCN8PUoFmetgBeRmsgBFGHZli
9EEaJa/fw2QfS9OVsLDNecAjTKOBnOBNjmYTqE71S56QujHUsnsfW3F6sIV39gyCLNi5cIcSg9ZX
ijJo9pSCPL71dd++QzVK/10FQ/W97KXuKKLurrUwS2kom1uImW0wDepMhHRayxjf5MI0rgpQtGtn
QK98eXfuLQXXg4TcYACwuSlzITN7UAirYduHb2dpmM9mkPWfYqlSLy8vtRNWyXGJ3PBY6Jiv07kk
H0y5EMxp0tGI340Ag+8AfPyH70RayptTYU7tfCfB0Lmy5WXmVIXfp6atvBbAzkPfNdrBA6k7B4AB
H9ct5QyUmPXRlpCQiwUqD7fBni0J8HJp1Sc80XXnPAKxiTytzuLOg2sGzkrNLfOnyHUEfuNak5/a
GWNmSpNiAq9pKMmnJhv5X8J2MDFHkfoGHd804J9bYzKgcw4kwlaW2YhadWiH4V8/xb3nhI4U+bgN
seGDItN+4Wc9xGfZEBgQRK0Ncuflr7izYRisLLk/JKhl7PY8doLm6pwxg8iAjGp1gtE1nRwEJx/D
Znj38kp7bxfDSOCAKGlQSC3//a/AKdmJaGrkzNFfUVE2Bo95sUczueDRUODRlmWe1gUjXnxY4L28
8s71CEyYj8pcf+FArp6xs9paZGqBp1gfZ6eY9+FWSTJc4jZo3SyX+4Mn3TkZIFwZt+vcSFvMCbPu
CdMmMNCdqQenohDzN5D1zkE6vvfl/vDFlwb+DixCDcMZDGN0EzP8vLhXhw/SgDAZwrtHmf/eUgy/
8S8CQUqdv/509AmNIJBpKNRm4VdRUJ/hiKRuAln/4Fsted+qcGOquKDg4VlxmS/v9u9dMkG6l1WB
O4seS8PFbLXqmyohYuU5hYjO2Rhn76GZlsF/OAcLlgA9MBK4zWy7GhTrf5ydx67cRhaGn4gAc9iS
HW9QlmxrQ0iWxZyLqZ5+PmqlZhNNaMbAbGZ8q6tY4YQ/yCh1GTcGGAhfavqnCKc3feg0Hx7vxs3F
5NUBlkQEcVdHoC8LINaykidHiVKU5iIzQG3UDGat2guytzb+sgWpZVOxuHvkxPir/TEnaP/MRWDD
lf2Wh7kaWF40vzgNBZTHU/tlirT+emj7ExjBp2a7rE4aXmI22E4UgJwxtv6m6aD/1YCcfa+Cav3L
qov405Q3mPMkThsPKLGH+s8K7MRHF2KNGqi9o8wB8Q4enc7QlFe0CPrZdzv88kYMUMWpT53h22B1
bk3bs5mgOU1WUxxavbKeTVmae0Z6Gx0WagdMBD0j/mtdnuStGEwUY9KnsncHGt1K8aMm7/1eOWk7
BKY0Xeo/rT4dJB2iz8bodnLnUdq6S5ABWspOC3N0fR46y52ctnFg9kur+suwQZZVWTTtYGm2Th2o
J3rbfLlFAfr21EESEoO1IDuUdi4BKibdeUqKz543NRfAwm3gYZd8ebxZts4BRdcFJ04H6y7RlmSe
XWgCvhgc5TuUI+21ztL4ouei3ymYbB0Dd+ETE4JRfFrnBzKiQEHABTpGqspXVzG1b0aXZxG6ZrJ6
GbtyT2ts66nzgOP8AhzCEFwtZ+zh12Fbi2N33NZvORJz4CV4TdWKa/pqPYovRqfMxzxn7z5e1PsP
aVDMgmgJ5H8DFNUZEFWqiptaeGN+xIF5BDTtTkcXa9lg6vGzbAor3tk999NlUPJ46JAoud0B9GRD
BJOmeHYqoSgvumJ+H+3MDHIZ6Rgd5dbbLqysg4715U5daAMtwciczEWsmp7F+nS4s2W0yYiliFnV
2d80XHPLHxMpYSFiK3CEkgzfOW0zxAeEp4zcO5b3Jey66k2Dp5Pud4SwetANebx39d4L9ND3go6w
MCGMDUgW+ue6TlJIPmOlzhewHCU4JmTUw4OlDeV/GIxVFuwCJX3bzaL8XkSSgMgUuvFPBmhU+nQO
i3znkbu/TPhN6NtA9iWrpKJ2e8y1aqqUvCeYVoteXIwBeVO7hZP4eA/eH2zKCqC3kCfYEmd0ypTW
d0W45YWF9TQomRsHdZ4out+bXrHnKrO1+UjhQORRjFhUt27n1GtF4vYKV3QWJ8pzkVuq76n5dCSZ
VM+FasynPqrMZxN5n51QZXOeJFPgkxEuvTPPgXYC87EHagUmBTrAAHK6bXjGFA3NpcdLujXJRU8b
yiPovrt6S2N0aQGTklgviotrDAEkCcrQU8yDmyslbnBz6H5pwq5+TiWSrTvb5v7+pPVCuIKq34LH
WcfPURrZqckXfGqMuQvmPMneO5ET+7Ia07OpZ/HOm+ds3WJ0ValuI46yKPPcflMgT3PSVItH9WCk
r4kuxgoOcF0KiBYt8u/YMhYtHxdmRSArF3JqTsfym5N5nXt03H6qrlA05vYD4m4wRqThwp6Nx2R8
MxhSuH8NyaiIIzWztHiVjl5xK/agbA7kd5Zyae1sCs84DyeZ34Wz5h1iE/u709R4nXEsBjCuSLmG
ZedTqugNSAVD8zraQyrwigptVL90LXwusgGqQeVK+y+60W7kq3FTLnSZynwN6z5WA3CxQw2pX1Qf
cidBVXScFKM6or9UJMdWwo/wnbylZhbxLuJoYebDAkIy0BkbaPwpTDqpIN0Aosdyq5+NCd0me/hu
gbrVD6M1OXQ42yHnkCfu7ARlJ7GS1S3RwnPrlHI8SLUTsDKmIbP9WlqDfsi70HZPep/Emp/XajFx
fmOzflJS3OBPPWL4zYU4zvhclLXavxbQPepDMw3qO5UOf+L3oT3EBylGzfjw+AhsbELSAtQ7lzIA
e2LZM78lBlONR4pe86ZmWJr5Bb2WYG5G803K7/5hR87w6fF4G3sQEwRrKXF6OnIMK3BUoVVSKE2S
PuVVryuB6b0UKFrmfqhGxo+hVLsPxeDWOy/p1pWySJMugm50qtcbv0fAgucZTMGcRsaB2hXWi8TA
52YUYidS2Bxq8Wbh0kTXaX2oBR35JrFzMAWeLE7c0m2AqEz43GGQ/nglN74c4jEkIQgzLC/D8ir9
9uUsGPqySAaatyhZGH7f2ukHMi37LCZXfLcadQ/Fv/zB2ywEtRHKwRQyKeXcRZbCkQPAqAamc+GU
lq+EUYNtpcJ9sXMtb80M7jmF8IXEeSeKpdq9Ta8E83Cppm0w0nM+9FojfMqOAxnMvKeWtvXN6L/B
ZaHITWyxuhen0EQs3cUqyFBlfcYzqjlU2dB96GngHh9/tM2hUPwidcQXg9LQ7UeLeE0HtYzTJ1vt
h+cIDfQnrTa64zzb5v+xE8kCSHIMyLDa2jGinIFS5unEKpaleVS6zPSbKG6PsQll4c9ntVS66L/a
S4lhNSth25MR16hFz8WE1qAyTukFrbQwJMlEzf3xYBs3CJxbJPaoAf1S3bpdwsTUZlQ1Fmc/w80C
Q3pu7wNb7n1kKOqzQCX7DXWMPfDHfcpKzxAmkgF4lqx1fW/VeYWsqko8VExm8p22VHPMTK1x/daa
8A+nexHSj7GhWkFz9ezPkdJ7u8HvPSkXTBb/OirJdC3Qp7yduqO2vDu8n0+wzBxKUmWjvFG8EanV
Om7yF8Rm3OJDBGG5RdwfdH6AjU/9uVDVgvgiQZRm51NsHFRQ8YtJ1FLgpYl9+3smrdAHO6lQCZ8q
1P5QmPTbtNJ9K26zoy3CPT7GRoNssYWAVs4mo/airhbA42UCh0fIFOup7ovZmy5NL10/rWPnkFlN
drGdqj6ZkYyOmZQpxeY+fJIuhqiPN+HGXYhzPcVPwPoLEW71Q7TBUpPC5dlM87y/OKGVvPcKMzw9
HmVzvpSRaR7RNkdNcXWwWtqdKD9jkJK6C97CLbwTxtUmDu/IwHSDW14dr4a/Tx4UtBb6KVEHkMek
wH5+/Es27i0AWJTV6IDwU9bzRa+vqhy0Gp6meYoOyBlymViZDHAR36t2bU4ayArLSxdk6fne7qqi
S8KkgGb3ZIaNMfhq1bkWTFe9/UGMWL+FQZl+rpLeuljx/DKijE+qV+rXLu72ZP43rpqlTci0uasB
rq/3t24TnMiaWVudArc2zodnulv9O7tP+jPJePuFqsO0d3NvDIuAAdwyniM4nevyWCQEFToqqlet
nDAkrKQba4GBiumpha5UBjDZkQ/qahf5xsefeWNk+HN0C5faGH9rhdKonaizB5F5V9MSzkmvy/Lq
jc50VkwouilaP5jLlHu6XBtnCcjsYruyMEPuqoEGeiNOXDJogo/DCYxMfrQHahyPp7axg3H7oiVD
dYLa45plBUDdpU+IcnQKdPWgNGl0aE3j1EGh/vO7AZc+ytDcRRTH1uFEJGUMVJELsQZ14U9Gq78T
UarvjLKBqEESmNksYEQGWmfoWLBaAlMVNF4xKxuDUTTKh1RzOyKmMUoUX/a1bb6qIOcXRlTdIDwb
d1X00lDYSf88rOHTcUN5iEWwaVf7Bm3Z0AlVET2FJIunCtWCz2PmWH7syD1pwY15L6xjUMk8AEsg
sCT1v8W9RL05mDdQ3naJuWrphXLmndO0751eyCZINa8Rx7qW4cdk0YYIyrQb3nqiNX483lDbP4Ro
kQcJdsldX9NthnjouaGf0GgIMZOqkgDXWyPxKZSFMBg77dTF9RzoiT4fimTSfT007f8e/4r7bc1q
oNTxi7GJ2tFyuH5fjaayaoyvlWuv1ug783sQinJtRIetYucEbU6YjcYNwQvMltNvx6qrwoyHyFKu
2WJUFhhRkxp+Uhm4wuagJy7ICujiXMWqkvpOOFjxqbCi9gkNZHiNj6e98UgAdmS+FEYh/qGJevtb
GM7LhGVF9M66GNh2VdsfU3Te3hRRPfybKkaCg5M0P8x5O1/7CpnrI+agpuGXMkaj6/GvuQ8Ob3/M
emE0leRZwhjRS7X8EFsOil6jNjsvTVqPQT5rLoJDUMg8N3pXowv251cBoRDAVk4g+omIG90uRtPV
Rj+gfPeEojcKDCYR/i9k9HfMGwj98qz23sxDFZ7Q8lsE7hTvibVQyp1b4P4iX6DmREPQCp3Fa+32
Z6QmmzGy++gpsxxxKSx7VgKZJ12/M8592MnfJo1fcIu0VtbfvhKOFyujBpvEnCBzOSm4TKvqT9Ky
Yx9RNOX948+7dcYWPxFKy57Jq7yqWcQopUnTm7jdilo5dFM9nVs59D5SI94O72JrqIWXB3iG6ZHf
3y5h6Q5R6Y7cKamlJH5EU+8QuRKBvhJxjp3ofXMsMJkgBRf/ll9ijL9dHU5qlUVZZtGTSOMOMjCg
SKtTJ7Bl1l67bXOohR7gkpHSRFndUmUGgGCKbfRuczV+j5iM+bmwx+ENZl/e348/1tYmXPDQzoLX
sSnH365gFyq4r9sp7C1zGI9mHSonJ8uLncjc3RpmYccAJSWYoCZyO4xRRFYVjnN49ZJ+Sk5OYqri
dYaUHr0Tltb/lbRZrgWFI+k+D3UjviUwd9IzinplFsSVV1kBD8ScgOHz0k/FPHXpKRqoFfuNmNUf
U8vT6dfhVHWIA7VJhu+LyM1zS2QhD4OcqVx2sR39TMy0rX3eIlxoYiOZ0qBqc2c4iE6B4ygdK4kD
nWLLzxKiPamBZU3vsCeaQp8KUT69bcKK7ayihymC0dNLcsa0dZxL5KqNGQxxbJc8qblxQnOjaJC2
6+32MIhp8o7k/NmAFwNYoldVl+7nVMum4gUbX4FQNYqYx9lMsVns8Mi65E5ZgA9x6ji9yMw2vto5
ZgB+WPZReMymoZBnJx+V7qiJCsXOWq1z94Vwf75EEVqd/qL98sZQKjDR86j0X1o3L8JrbLTtD9Jb
Lz4qap296o1oUFkaC4RzoEOK/ijAkKP7FCaoQ7ZIGlR+p3bRRxIm9CfiCM9Zv9OxevPLUpsRj+pa
6maJYlbfqP0n6c5DsXEOQAMtTVNVs6iArmKXMKEdrKN/c03NMX/mXcfNN4+AfEiqzfHO+b7vbpAL
L8YwPNXIbnjLj/ntfIdtWxlR2SZPnh0lR/oJk49euDwUUhVHFAYOZZGjJejEewPfZxEgZ6hALLU0
CwLl6h3o9ao3WseNn0w1y76kOC/8NWpjig677oorrsK8xaKO7J35brzCuLFZFGkWPXaoOrfzdY04
7JvMpMobV91bl0W5oDr/djRd+Zx65r+0NZVzOw0U4qu+2bm4N3qmlPMoL0MMAlaALsjt6J4lNbMQ
ffKEjGjpoa811Gd8mahL9QIOYteaQ/WEOqTe+QiSFF/BGfXvesMjmUSuNfMnrTXOSdyPl8f34caW
o1KxNJpc3q87ALVTRIVMWhXUVIWLJk8n+WPaT4eJptjO7t767rgacumSBfCsrDZcgvyaLtM2Roko
saGUyj7IveI/1YgqP+0970jPeK8zvzU9rmBTg5GywJtWD2aczkU+uhAVYe7rJy4Q7RoiSvaSKtqe
4PfWUMiJkkSSnS+aCbdfOBPAzwiw2NYa7VaL3s9haLUBS+xyPj/+aBsRDvkwneRFvnSxfrkdKhw9
F3CKySOWzqHhV7kXvYx9NQja7qk4J1DD1J3TszEk7cilH7n4UlIwvh0ywqUFxz03wmWsjo94DFif
6D9FJy9GFC2zJmXnwGxslqXJS/MCQtZ9aatKjZEKBhLZiafzRPfTx7LNq6/gsu1Ack361jjP/8fN
BDiZlV3IUtBMVzdTDhzcsSeP3DFp+qAddPutMpckz1OXB+gui2Cq6z82b+Qraja1ajSsUIq3V4Pa
SBi6g01MN1kVQokRJUknCDkQzv/xCZdohBiVnBQY3O0n1KKuQulNKlcDU2qfhkYcGGnlHhYduXOV
5Mrx8S7diIEoikPpWZDE1IFX44VZWKSOmJRrm7X1V8ct+8DNrL2NsvyV27bTwkSm8k43jarY+tgp
ySBTJ3OVa96V+nmc+zKoZOkGXdVaf37s6BDCz7HZlKT0qxM+T7PX5x5DmXpUvY4KhI/C8P5O08Y9
4u25p+q0deR+G25NKE3BMNv0h8ndYy/x49jSzrNRioMV5/oRdNpeuX5rJQGj8ThaFP+dtc6YMOJu
dsLJu86mHH2E6aondEvNoB8UsYPV3RpqYR9Ddl508NfFqbmGxqEhfHnt5myZS1VfzHpiFXvY5I93
4a9G1mqDsEMWABr93fs6TNdytjInxhOu1MuLjdR4D6ggHa8uzfvXSQ2J68as9bIjNtbpj9bs29Ef
KT0DVOpnTqRpzK68iNJAzTsnebY/qoknxSd0e01xNPGRUQOk6cPmUFRStd5hmqaf3TKz/kpNUY2B
BTbnOc5L+6NTSesv1FCJ3W1b5sYbinJOeOKZr37UuVEgqjm44jUkF4q+uwSesw/vA2evZAJYFky6
FicHBwy76o9K6Hp+bQKR95H5F+73Tg5CPcJijb4mmJXMfm6Nqnl121IdgzBRh78zPR37M0I41hfq
cTxSZCio5Bsx4nWmokWZPzjdDPZgdtKfBaVzOkePP8ZGzEkZgn+W/JWHZNkXv8Wc0rZTO6lRdI71
zH7Oxyw8zBpK60uDiOSDpFkBJPJfDsV35+xu7DiKrjCHINgjNbO+JjqNAErFiRc/DKs6jfw/Dnnc
Ue+ZrenD40luFcIWGAEhLkqajLe8bb/NUtSKAGdmKFcF877LTG4LRUzJZuJrdqCSz4rP4zUGbWyb
b83S+Ib2TfP+8Y+4ny9mLuDTaU+YNGXWhb8CJ8TeKoEkFqL2AhsYbxC2jvxkiEzuPNX39/wi3rM0
+RBXhiy1uhaLwiydyKZVPdIYuhDdKpc8a/qfjye0NYqLOJPLEBtVFkuC4alLwndMHbWXah7NKyq2
+h7mS7u/dZFbQpkH8Im9AGRXgY6YGrSIwFmB1nP79xoQl2/ZMEk7QEYuHwIg1pTQUcYQb8lmxWfc
BeR5TqDFJlKzv0FeTf5Nx9YDrKzGn2ZsBC4j2/nz48X4hd64vdQos9JyQoWP4Pauvkm5Jtfdcoyf
ELDunipqNbOv9nHxc1Dc6EJagdCgDjXwZS6jgby3kJ8KmY3HOlWcgzU46mlwevvtENvy+vinbWw8
ujVIc9CuocdhrXZD3MtkwhcGIXW3G844DLYXK8TeprS1/PDnQ8EaAPKrky8jVHZ7zlzFpQ2WI6si
lF49qHmP50LZhMfcyHZl5Da2H3B0mBg8I2A51w3+krAARBzxaATp+9tACbXwK8qM2Tk0+vGbjf5i
HfQkr5HfWGH/FvjLMPigfcQ3m7KGeBER0heT2Q0mkDCqPYdJevr3GogX7ssuZBkfGVY5neJIFZT2
lKrJ/GYwuk+4NyZ/uW0xxr5Bm/cy61OaH9Io1JbSSzV99SzAuAfV6vt39YLFPhi2RFS9UzRUUYti
QqdMi6zagjylGt8EPRjKv3lltf7AG/JzGqvY9QXC+jYNiTltAh3vkJBqdJV8bGLp7eF3NnbIAqkk
w6YaTUto+d9/ux4VOl5ZF6OrUrjJEOiTLI86sO33k1HtQXeWzbY6JksTHlcEOg5Yg6w2Y+/llhF6
pH+yTL9qvRGfpWKJwC2M9qC7nfrOgw1xwI1e9ZNSzDv78z6HgQ9IwYF2H2I8NDBvJ6qBOHD7nMJw
a2TqoWg9cYCG3ASR52EsDC8EWGOzJ82zNWWDCH9xb0X4cH0ootEpMgV58KdJTd1jS//lKuxuwdL1
Y/ihDMMZUEpYhOe4rqgrNH0LRPjxudy6QxfS0hIn02+gBno7caRyxtkL9RDVa5Gx77y8uNIGCr2f
M84N2r8ehabeH2h8XAWoyeSCuROPoqSNrhzb0tTfjVnqftFlaf00x2pETtEZKN7LUdlDLmwtF80I
oPvUhjbqMo0Jistpw2thS7cBOQGeDJHqhBiwpnhl+yJJdAfujpzaS21HsfpZSzrT3VmyjesFLDU7
FbgMuGp1FTKUiUpmlLWEJ4Y3B6Nu5+/MUtR/TMkgQWI7whhYmKrrjExkmdOh165c5zpRx4OlePGH
KUIRNKjmqtVP6GvXnx7vhY3nlM3vQE6CTHNfFYlyYsysE+HVyHD9PLRKbZ+7Ypi9Izgd76NLc//z
4xE3rhfgquz/BX0DLWq1+TotBHreReG15UJsCKqPwqBeMOVZsVM7+1WPXV0vxPIoiiFjujSbVg+Q
lTVhlsxCuY6TrbyasZc7PsmoVIOknqbvbDiJcQBYJBDIdVnM1yzVku8jtZvyoJR1+w2NfqPxYdt5
/4U2+tG+qdjaq5WN1jv8QabR77Qm1QKpqRPCl4Widqd2UErradZrqmZORwX9P61DzyXQo3EiBgjr
yMPNYGo/9GOCl6k+TyGwt0yvP1tJR1GVJCkuMFMhlTwOQzMAQQh78Z12C1JJ+qSYnwZN0lxqa698
p9ApvXrUs0hYhGJ6H4hK1GfMyzTtYA6mXb1yfU/iPZ0qUNZunxbyEGo5uO/BbOR7k5BbCdzSy6Dh
FqXSXpKsRMfeLRstPih6a2Kvhqvi2YOOmr8n9AfQo1czWhGt601WgEeAI4Kk19Ue9+u6f9uooi2o
njo0T+Nc/dzDJfnYI+vU+kqsDK9J3tQRojNcyYGcQDdWhed+NAwSKoDbg/PGAAv2xdW6ygU4g+j0
IamcxjzFdE3Buct0kodSyqnxi3ag2YW5ZdQGgnUZfBnhyOQ3ZRi7Bze2Xe6jIsz7A3Y0aX+ADaHm
CLJID4LJVOXwTvRIUX0nq8t/YErgy4Skavrl8Wa/f2Lw/ITi7sJ0Qz51nbMPrbBcen/WVaWYfBSK
nvydo858UosBRcnJmk7YE+zFXRsJzuI0yq4nj4NTvH5jYkEyY1mtfZ1RF0MlyWxMdK7MarboSQLw
922jjf7LWwOvM6qTLp9Ej9s5f4awlHU7S3B/3m9/zHK1/hZOIEPEx1Ec2P1ZER1K7AiPld3ox0nd
ddTbWG0wztC1qWvRYl4TLR274GCNunnVuDkD4P3qU29VcYF7pfROkoPyKgzUxR5/440JgisliOGS
WRomyxX72wRh5omkLwbjOnBtnkNbbQ5IG8DNGPeU5jdGIjEHKsB/mOVa/jURNirlKRYyPdjtQyOs
9INQY/W56a3478eTunsXfqnqAdSxFhgb78NqUqOS1IMeeddaVz5IlvVJG7tPXpegISiNaO9R2BpO
p7HGg8AM79q+WmlWwJJSLE7xqDnKWJgBwYQWeGloBGYh9+w371Zy6awtmQlxJ4jItcgrTiGxFaoS
jF7oFJ/DQYTgqxQsTutSKnvyE3cxzDIYBTskEXiN7gqtGARGVo6s4NXKkiS8lOCIrCAv9eLY6HbX
B3Ju8NsbcOeIuCXj/G3Xy3JHLG5rgYn3frEgLR7e1feUOu0IbE2dq0vb+jWaTSc/D6BNG2L7vHyu
uUJ3Iotf2j43ry/TJpwx0Ngn47xLyUxu7wJgj3eNM9fuLo3W5fJg0EODGAxNYQBUhWdIqSUWHDiv
L42DJobwR1eO+lU4PeTl2M2iz3USj+Ab6i7roNbnYq/mdRfa8TMpwNDWBSFLrX91fBVX8vwoGME2
wBg/6ag2/+cMxh8rkC+jIH0IVQzoJ1H37XnydNhq+Gzg91o209e6mG0wVjM9/giFpM+Pz+7WjBaa
GJA+yg93h6kyvDGU9DOuqJ1MR2Li/jmpE/3weJStI4TQiQffZpEZWh8horuiIFlhV6djFmR44Zyp
r9Z+6FFTfTzU1gEiqQcXAm2Fl3QVx9ljh+MiAPZrp5Vq5DvWYPxd826/7/si/CsHlRBjdxS1hK7h
BILPpm0y72QAWwcIoB7KYwuNn0nffkANUyuMsmb3OoMPXOxAKRtABuuGlEJuqahXzEj35r3xISml
cWpJCcxF8ft2zBlRc0Jz3b6S0riHsiyai4Ho//Xx6v6CXK4OKhkWcQqXExfiuq1mtpqrpCpmbxEE
q7o7VLIb2yPxRfqxQFBAHFMSWfegdU0nsI6ykfDEcytv36FgCoRGJlbVBDigKNbXFmOkd32IEYoP
RDyKAlWTYn7jIYsTvwmduPpbVJZQnmWPMFYwe070YzDNghhbKeUJuV2vC1QLezAzVDDZ6vGvwOyq
04z8Wo9V+EWUTvrD7bPsIy7YhntA2Wd2L7qJT1Awts3wVXVmMCaTOY7/jsKs9tDtG5t+EUAG+rEI
OlAzuP0i6ji4TjZiXOa4bXvW1Kg7lYOhnCqRlafHn+UumKEeQmuOVx5VQx7G1VBlPsetrWDCPRNr
B4BBPL8z4/QAKUSeLb0gZUJG7Ph40PvC5TIqFUt6nfTj71AYlHCz2kI28YpEj3IiLy9JB+jffKw0
TXtKCCWjoKSn9zoNjfVWdlnxqlDQeCvsLL3agweHRJi6/dVDjjfeyec2joPFqqNXA42fX7e6Bni4
LJnW1AJ0xa7+DRVLvp+jqfl/1p10Ao6KTkK8Dp5To3NE0rjeVanQqEsRCKqCMI/N9sWB0NBfU6Wr
/m3SDEHxx2u/ccsRiiwPBAnBQp6+3Vutnrd1mw7hFWAyrR5PeAc5eWEw22l5HNNKfRJT7h2FFk0f
MOr9YxQsX57yA8ElG9y822/48s4ZyvoewaXVX2vhJYGS5sUlb/saNSstf2m9oj92/aif6tzSd7oU
W7MHkEc/xiMkgxB5O/tZs9NcaxIiQNdtvyxyDm8to1JZege1Pq0rD42Wdz4J5BhMjrqLjt6437GE
5DlbRGH4BcvJ/y2KZ76zG5Z5eDUX9i5yeV35LnXzVDuIXurvJqkrJRli2/yXyjFm42XOP40Vm88g
OkYN0WRpTBdBI/NrGJoEKaWZRO8m2NH1zjbZuoI8OOcLr/+XKNDtD53bDIPrgdC1TNrm66SnDmCB
dCYPH41o3HnkN44cWDfI7XQdlxx2deScaJqUNiIN0EG10ikV1k97Uvt/Hu/8jbUnfwIgAEyXYs16
7ctYy1VFqXiAMmlfUN7SPsezECc1NBU1EM0f078g9tIPWxAdKO7eRf+ZIdp6bGPvOmZleO4QEk+P
TtG3xU5meC93wUBgTA0d8BatiV82nb9tKqkjxRGmBC6lJnDNyLXZdqlB9MZXPLWU6qMXzsP3TjcR
x+UhEN/0PDFxcPFMas9OmdRPqVMnw59voJsfpd9uIHw9HZwuGxezzHY+oRUfvtcxDD42aih3Arf7
SsSyAKAVeMlAQxFc3I7VGKXTVrXqXicz7M9jDO4pgZzrO5VXXwpumwCiheFzZBKcSSeKVH2ZZzub
eOPEcLGZVPmXqggP2+2PqNNGZkrdEeHz3L6atgIfra3CJ1R799z8toZa2GZ0KNEhvgvzy162s1Ww
sypTRD87MfRHrMrFF8euPj0+Mxsnk40LVn8hkHNjr8IDzaKSloCdu3ZWZx6LMKo+yC52drRkNk4m
YyyASLDL9+Vh6dK4tFqiXqSo5Bc1FullxK/pXcJSR0Hm9fb3x9PaeAYWCtLC8+cppCR9+61EWggn
Ukv3WnXAlH1nbJKv+eSk09+xVgC5Misv/ibbvP8w5VB0gwEN1b0DsrVrF1Isjj4IAaDLt/oRiDY7
XVOOzhXlz/Ervbnw3GJO3PnuYJSpH5ICxD5kvlLSkGjbZzAC8ml2sTrZOT93eAwSjaW0xHu8dKnW
1+8sQ7SvetW6ejHlz6h3DV+zxuyYaqgcF3Uu3s+9VAILKaGd5/jXe7tKCmBLcGYXfRMUAleHxsFy
xxmjxr66Tu3Iozl15qnBI9X19UE3hhdELuvWNxCDuFSeEX6KhRN+Sj1Hvpm7LNw7whvBMF41CyKZ
S2QhN95ui5AUK87z0LrqRdthdMT38UeIDwcbWZSTVrf10S1a+e3xZtw4Y0gkOigJAgy+J0hzoQOS
bwr7WvT210Y25TNchHinMrNxZaAoDeYZTjSWQ+seKGllDsGbqYkEi/tCnRp0w+d+/o5fnd0cH89o
czBAGnRfAHhjtLJaxzRaHLZn6tFpUV1LpFueFoPYg9eN5p9H61SgwWnS0l76PatP1qqFHeb2ZF2p
4oDOKGpxmlUr2zkhm/uUoBU2Oc8iIoWrqHlSC2MM59S6SnNqsqOrlgXKP0WefggbLRVBI7X0pU+q
NAtwhIzf9DXQJr+cRhyRS7VAkfnPVxi69+I3Svf8rqXtOVXX5XPGTtWr+HmgsFT5I7y77KAOrtnv
PG1bOxT2CvAKAG/3pUVqleYk3c6+KrT3AkEvKcAHON9JibZ2DaRbALcQi3lKV5/SxGVoKCtGoY0P
Wc+wxiAzm/kE+qb/P5YPgjrv2YKLQurydoMiZVhbdclQ8AEyP/fG6eqlk3cIo1bbGWpr7dia3KC/
QNPrqDNOWkXWEESvqqMUTwPjgXSc9izbNh4T9FaW4h/9ARwa1yUDj1KJCx+cI5cU3g+BlXYYhFKI
0Zf2jNSxBjT1BzGSjcZRIXPMuqsyOxjmSFHr8da8f8z5JQu4b5GRJdperW0X0TF3E826OoCoXocs
G0BWCjsaMIl2ihd9Fvpe/rA15AJ/Wk7CUl9a7RwbxGoSESJedZhqF3hLiyIMlKtThAXY02T0e9Xc
+61KeQBYOh/1ly3D6ummiD4Uhps4VwgEwyEt2uhEPck6li2IwsfLuTkUBQmE45bi8bq7bEyqAULS
sq+5YhewplU825AsPTVdqu5QRJdlun2MmRU9H6Jphxh2LSRBBEajGUO1q1G3zlENp+E0i+Gblkzm
MUsdSqKxGyKd1WDQMKf7oLuFDnc3Pvnfwu+3bdDct6dSTQ0lBv7jXCecicBARO1HHLO0Z3UI8QJu
tPEsjbbq/QznpcQ3ynh8g2zNHlZha8G566iGAVm5TxMHqHKpZUbOVe204qRDrghMY84vmk6//vG3
3aiDLeBCvi5vy8JRXX7L75lbBcIYzrd9BXSNgCoCYPq/eRrPJC2u8ikHwXBWrML72LaTfZ2mErv7
Hprmi8zV8bl1jebcJ0P6wemz6efjn2Y6+v3XYHsjIIOcIMLD63Nspi5TB/N5DbPIG74RftXm+9HK
NSUwFMNpTqa0UTBzEC3TX2D1CJDSszLP/qKwpp2mGAPP2i+tBrmuJAMNaL+va6Xs6hcrM63sHRF/
lxybgj/vD+1UJf7gZM1PsGxu9d9c2iI6NRoI1hehlqn+0nh0dz9ZCRmB32Ps7j7p1RABF5rVSv4T
515XBnZnohunWN6MnY5tROk3QD/NeBiMuTfOimMU2kW4mjACrw5tM0Dfuw9/OthsFSAOJsTYAjrZ
UfraDWOLRCn09OkwoBnPc2RW/bfcjtPsBCIfDFdcIEwXRAr6IkHp9oU4EN/Sk+iQ153fxqk+ULhX
vC73uzZtnvo5GUM/gZMw+f/j7MyW40aybPsrZfmOasxDW1c/AIgIBmdSIinqBUZJFOAYHYA7pq+/
K1R5b6comXSzrSytTEYyEIEAHMfP2XttMP4A7MAh2beh6JigDGMPfKaqVqtJbEeM1J7Io0OURsv0
afC6yU+EXegiNXvNXw4iK25B5/X6vBK9lZ3lWW/aO1Ls0G2PeTSPj5V2GttPA5rjwcs2D1a+b90x
yHbSQdi9W0KxEg2Bhnarn5BnhPJyKYXVXsylt3b7oWZL8GnumsVMkLf7U9IuttvtRKsBRHVgP4c7
s5ZGDWd0Wz8Ovde6KU6P+p2CQm98Ire7u867yjFTXPWtNx/HbbSkirWfm+5VvZJVk/Sus1yevFGo
KSblfQq07WW3lj/S7YZw1z95fj9VKXhhxGOWKlBh4ay2zRhSGtRfuCPmROBVZj9i6y9eLUdHVFz2
slw2PWbNgy+5fO4x4DYvjDiCPqZbXxUxeBjrw5rZxniDWWux4sEipfuSOY9z7U3+NkOLcssvGnyp
fCzyul4P9JvnS7hRXXO78UgodiL37DIup2odY+X5yzkhOVO2n7duegQFY0fpahvzvZV53oVpVsZj
tPI/mMXryjNYBE2i1yJ77tjWebE5ZNWUzmrdICJEVhtEsRZBsSXYTLqXhllunriudG4HmhzThQ9+
D6DhymeMnUY7ayKdnuitgvXlIZhb9aLGUNtp1JRMLkz0OvqiyobGOVSGcPSZmHT7itVKzmlLWPin
JtJVH1eRNzixZDu635QvXgTYkI9NQI5t7Js1CK3cmKMHMRamxdyrsnScT3q5M6RBLViWUoxx5DGc
i3XvC2vvIuyM9mAOyXwx2IanS5YxYy2mwGKPJ5r2qMgoX88qp5EZb9IVVyWJr1/UHFp9allyedD5
6hcpCT3hrQ8/rp1Sf1ic4G6xssZNHJFpb890HbvC4MpCsTvTlvnkjID1jnXt593FgCMiM5LBV8Ga
OtimEfYVHkqrVp70iIMbsL+exyLKQGLMHpWfdhzjPnBlE1zQb1MPjWLO9xKuVU2g56iz4soaSst/
XMq1OqNYRU4vumJEqdvXy6wulip3spvAFmK4Kj0ZdAmEyeiCSbkqd7kRrVcyMpdPU7nRA8M4QOhA
afXunSwqZd5uYJoilkLYMKyktfvZYgRSJfhVo+XcCUd3OjCIHC8XGgF+XJOklccd3Bcokki51a0o
F5SU2dSTiLhhEokzx5pQng1l+zST1YjhwdXbjL2c3tytlmN9bcB1z86mTFbTTtNRyrnomtUD/ya6
e9m1FrrjlTPWe1v/buyrbn60Cp3Vu5zl5WbTqgywuxjmR1+G/Q1AXeWCtxxNC293p3C10pZaY+jW
WxCHSgW3AWA0F78PZLJLS0LZuMPBpz5sg8H94eThcDX4XNv7gucBYtGhChPTx6eTQAPv18R3SN9K
W7CG6xPxV9W6zx3kbBfdZglyYPJFdE+FMSrr4OJQf1fotQ32fLdhdM3DftUJaWfTjcy6fEnQBM7z
lVwDpGhQYQKVOmLYKlAREADjWqxjE7u9WdRJ0NVTv68r28/3sqWc5hFn6Xrn2ADxKUisbu81pJsl
Ip9Qf02V7X3W7qKsuNV2DQCeXVxMI4+LdyU2LA7WurtfUL58sgwtXoNgcG7rBnYMdsa2/CLGYf5i
VoFfpnLKxyCecRaY6axX9x2d8hJlqrWZmGS4/p54II9NGulufY6sPns3+ct40S3t+nUJ/YWpcb3q
h4l9N+tEuygVk37YP832VhOaWxvbsK8bq30InFE+y8wS7+glFwTeVLXcQb60CMQQU/jRq+gZE3Db
iiptQfd89UPmAueZWUzd0dJtV6TzVJg3XWhU/RG+s7jedDj7SYWiPIvVRM5cAlCqeAC8LQM2JVzV
SWkGjTwq5J9lytzbXy9V53tPBZKgjHAIHZgxEO/l6xwysYGkRXBUiJnwagCA7Mbe4EEZrn0vv3Tr
VlYxrpYCTvuqhjSbRtYzrwo2WsFKjXxlyAPvGuYtTDlVvmyJ0Zbi8yazzd2xqSBLyFXu+HHKO0s+
LUvYPDJbnA2sSB1QntYrWGlJVjKCo15lcQxJmuhYN5zo4zyt8rNLio27YylqzOd1Wnpvnw2ZRVZD
sZruTvWyvbaDZnh2oO/xkJ9tdaWNwf5AP0FtieeMeomdif1L3Nm83kF2q/DTflyQvcSq3mR4HuCV
dvCGjdMQV0MtwEKAfQNq7nft3bzli0fru6l1ko1mdqSUDD74bPaqhBZb9j5sAdkm4dqPwy0lpM3z
pRYS125URl26Gsb2uQ0m04s7TchKOiBRYO8Y+Ktzvig7LFO8+qu1W4x6MQ/25A1no6UCLzW6ciou
azvY7oep690DGZJc48ielsehRk+ZaGUHOinCqKr5Rno23NWANBcpkkdYHvWCvCbIbVvPPOih7Pnz
bHtQecGnjNDV3jedmK3E9WfYicvqNEaBJzfb/C+tGvvh6ddl74+tULQmp/4YmM8Tn/XN5nWauBvc
orKOTdC4x8oo9Zwqs0LM6KxsgeLczPKLEST0ZakDq//NBuwnWw8wUQCyqDJRqL3dxOMWN2ueaNYx
qqNTkZaLW9zATSz98ndskp8cCvEivV4I6UzD3u71WJCb2lCsxYCr5zSnjkqCLBvPViX/NvGHDwQQ
n6aOa9FdfruD7Rwz74q5947t6Hi7DLb6Pp+b/O7X39xPegAnoBqNW5su1Q+T3U412tTd7B3REBtb
jBFGPi6sSe+cbB72Pujgz78+4M/OIMJWtm8YxTFUv9mtTu7QNXMdIcikrtxZk7Iv5zaA5FVXv+OK
/uSqPAHd8XMQXUCK1Zt+6jJhFCR20GXp6ax+t8GU3mVyzdozlRnjARpfSM6RmluejdIqfpfE8eOp
PY0nTlcknQHYDW8+aVONos27DkGoyt19YIrswq7R1rrRZKbA9Nbf9HTZ/v5k70kIMt1ASCiI5t7c
hg1l/jaFtg1isDBeJIDDjOwG3kXsb4NTJ8OgzSpR7TRNid+E5hZX4zhe9pljostqSQHcrTm2W1JM
CIfmfZfhiz2SgRSXzDjK2M3NqU8Hk2cqjwqnI4qoN6OX1Rk2+GwnRFVaB1VOoK1rqyc3n4zlaW57
u0qk23ofJrNyWagMUSFs3qQPuDmjaDOhipcksDc4arZBSeqmCagMmwEpjF1lRyo751Wy7UK6p5We
yt4a0kIymamA4M7hTYbuZL0f+yAUO2NqZHhY+rq4HaS5uh8Hy1kcgqxsOOkUlFaeSBp+EGEKHnB5
WsvIaGITg1p28PNhZnOUWeN9FI3diS99Ssu6LhtLL2dILWwAH6JdGLP0jeEnpqkynbrCAagZlqZh
HWgjL1U6Gbnn70W0WG1KEdRqQC1+3531S0DJndt2Ka8n3wLkgZuhLx8COHNGHMJYFRf4lnu5C6Qr
gQ4RE040l4P948FlC3+zLWjsk9JXjk6kLrctyR0I8rE/om+g57Oat0sTTvUVcm7v3eZFZZcUEa7V
3VTkVrOzorwj7hvwO6JyhgPumZy67WVZNusxg+zDo7iRMr80rGBsY+ZbPHvcpmvgqohGDAd0fP2t
jk7SLYgkTUSdZC+nX4TEuLOJwsHjSbO7iNfM2EKmgLk0dmoahEoCkFH0KrRXjkkro/HOcMKGJwPP
MbU3VM85SKpudd630q91HjeRP6tYVbrur5tM9MPXchvaJ98UPtsHz13DC2GF+SUYUWIj2UtVOkG5
k533Q0XMa9QaIQRKs+7Gy2a2R+9sNXw2Lli1m8eorXsfG4ftcR8gAniaZu2fS7nY0WFcrRJzdZOv
56r2hi6Wwsumw9yU1pYqP6w/aIHrDxDh5BZxvVTOO+3J6JltTvluiXr7ImcQaSS68Jr6UoaoZOOh
a43oDIe8vqrdFbvlXG1BeQYuf8ySsWJQsFd1SeHQIEbuUjI3tYy5VU14S70dXlcFTCNEyS0ssbHP
W5n4U9O9uC5pedyCdfTZzZti5r7ZpLuj2DKZR+Y59hS4BNaW2BhhPKiJ3XSvzdatLs0aRAM+xjV7
cptma6Dwh+IDNWJQJ37tbe8j2uJfp603t12f18v7alukPhjYzRVYcuf0muUiqn01TP59vqmTY8MM
FI2g1muv5VT3HYNPz/nCFmAzrtY50u/mFrJrPGFxNnd1KPoKG88aBIcs1IJ2T0M0xb5Dq/Fq1L5c
cbggFIwnp3EaQgW89R7kXd8mBT1GO3aIMWiOkWyHgxibKEoURO4uMdcoNxNK+Ka9WARCNbhbpuDL
0grj8RZpp4sLw8l2opJZFJuG31d7dnQOuzvSpPlSDW/vzIVmumFly4W2J10mDB6WBkewZKQddGp+
P4khZMQZ2eP7cugCO0VW4PuJ5bH7YvJUk9xMaNSHfMxd++D1+ZJm5STBjzHFKRKVj+axGpxl2jXD
YOikWlE3HRc7J43AmrLylj23/7GxdTH85hHx41QFqB/eejrVSLl4SnzfOK0tXOaAWZzjdmqhMAoe
U3vKo9/1Z08v831HmsMg2OKhR+/9BxSMFbRsSvrSPaKM1WU8e+N4E7VlO3A/z+0rU/X2Zh1b71AV
wEXjyC+lf/KQ2qATnfL51wXHj1UA4llgpibIP0rTt5853AiYDuiBHIk46i6jjP2pYdv6nL5fcEeL
r4SjGOk4dJvq8Osj/6wAQDL3TXHyk8mcqvvRDsbROY6DHd4terHYY6zN3tVhez1bmfGbmdlPP+kp
AxqZFhTRt6WVW0A3nGXvHE+lXtxFqkvD3hH7Ous+ZlHjf2CL1NCrHKb9rz/ojzUd6HQKupPQHKvN
2wLcKCdMiY5vH/0630BgeTpd7Cqkq2WuvznUjyUOh6J9BQAN3wZxhd9fwbQ2qrL0cueI3GFL62bM
rxSL2Q1w7nJfOYw8Jz/wk19/vp/cNqeoSapV+vpI9k8n/i/zhslfx05vpXlUbt8fI5199lbzd/EF
P7lasKFw+ohhJH3p7RxXTkUnAOybx8VSfp+Eem4+EbOrrmC9R/1uDIX3G0frT742rhasO/yHhuit
plX4GgB67mzHtWIFNb1CgFFqxV4bYfMbxcqPM7JTcDNKjYg6mGbvm6+N6EV76jxtHckG2Xbb4Nuf
TmixA54293yAyJCwvxuAD2h2+eBTf7Mi/eTcgonyoV9AfUBf8ebwoqjqoGZcc5ygwO2GCQlv5ZcZ
ZelWJnp2/xc3BLqUUxn+DbjxVp/TVEzCGmVux8kezERuVQcGUkxHz5vq34jAfoTjIR7g4jxJbzjB
LOvfX5yD58+tp33z2GQdd7ZpBOPLCV/fx9ZcDJ+jmqwcwFhOK+OyjIwyYcu3KJyig3WtVV9hdQzM
iZjkJWr/9uaSt8auEnDgacT+9jS4vRp9Te0FmlR494PjrJ+saSmrdA6l+1laNE5+c6f+ZHlgpUcX
BfiMhJO3k8G+xuXnBxWmDNQWx8kcl3TdHAIZPanPT+GHica2+m11+I/Py3/mr93tvx9s43//F//+
3Ml1EHmh3vzzv6/EZ5ov3Vf1X6c/+3+/9v0f/ffN9DooPbz+4+pFjv/Y6/bLixJd+/ZvvnsJjvTn
O0lf1Mt3/9i1Sqj1Tr8O6/3rqGv17XC859Nv/v/+8B+v317l/Spf//XH50636vRqOW/rjz9/dPzy
rz8shzP9H399/T9/eP3S8HcXL9tLRcf+5cc/en0Z1b/+CIN/sqhB/+BRfAo+sxibzq+nn7j+P785
7zCEoikkhoHrt+0GVfzrD8/7J7t3WEAUE8Scsuj/8Q8W2tOPXPOf9ES4oXHmIUZhl//H/31z331h
//MF/qPVzW1HETH+64/vrxqGyEgEKBFY3ukjoVU6/fwv63tbuITLqWnb41cu/BN2tXq1pOeQ/eEa
9oXyGu/aFTOtw7+cpD/fx1+P+/0C/OdxT28eIwN1wttAI7xz5JfT8tuPPpxvUxJyMbibPLPn2v9N
j+z7FfDfh8INdlJUozD7ofJrtoI2qOJxPMk5OGedfYzUpvY22ximf8ZvEGXfVyJ/Hg3GMsJUqj8O
+/0JnXvEsSVqmr0RgAStAitPafHTmI2U2Mt5npnw9CB8/e7dr8/oTz4mNt9vmh6KhB+MArQ8na7s
DL7JMKDUx+D+VfvNuhPlZu3GeuzO/v7xECiR+gbnmdX37eJbM23LsNftm6JG2oZFg9FOPmzTnT+E
E4kiTQ3r5tfH/L4aOZ1c1I64f1C1cHZ5cn9/ckc4hGXI4G0/Vao8lH4r4rCzwsPfOwqkcXR7CFp4
XnNvuG+2Ciftmu8Owbz3wtrfhVIVZ31Z/q6yensHcBS8WqdGKvZO1u03PbLCJdSt9edlP2XAlxPm
VOKplJKN0Oxu5vHXH+lnB0Of6loc6ESdeHNVqsKSTubnC9YFKQ5+sTzk9hbsHWE///pAb7+h06fC
J4RfCFXsCcP5/TcknbJtGVcveyiHN1i2hkNfEKfzvziIS9VNajE3mfuGks0VDTlyVMs+c9zPjlst
F/mWhb9ZNn52yrAfcrZYFU9dzO8/CdhfZsIhnwQr63SQ23Yv7Ki7rHPh73/9cU5X7f/sGbnOsByy
YpxsvgjxWBK/PxIAjzk0vBpy866NfwdgffPipLyeniynigDXI9/9mxdH4rkhEmkqUBXb6IKSM7Ph
3vFLS911TT2KM2Y1kobIlpVePEn4wo+EXme/g9udDvOXz3h6G5TASNL4jzvKfHtPsbsNt8VCC2PS
AfoQdhkhV4Wwxy4RSxXKs6AtnI/LJAv/7136347Mso/tmBOBj/rNpc/k16mHTdf7TIQ1yLXW20Nn
XGnamt77X3+RP/uQJx0cWxisAhBhv/8iibFonTYCo9EXRvBg5OPwmTVNH6fM3Q6b3ej7CrLT9d8/
6OmWPs1JMPS4b3ZoWWmbIpiGet8hx2l3OlDqaYoqeUQQtQzpktt01Pqpc17/5nFZf2FaINdkGG3+
YALObBM9qCkZzUS5emf4QQ9wtG2fx3ruD8Ayu9vWrt2nXx/0zfICJhlAD/XtiRxoocY9/fwv5Yo7
227QwsvY96sV3s0qnOvUmcVvrRZvbv5/H4cqCzQCdz6l1vfHKUSGJmo0mr0JSB6wzuTeSor8uyJH
7PTrj/T2osHMQQTEicfHueQKPT3X//qRCsToVc7+kCmM+ih+s0fCH/q9SBLnGvUjKwvbpJNL4Qd+
tqNd2u2EJxwmRYbIzly39nwqKlOkM8SdE4RkkiqOBjgPadCVdpXWhEXomAUWVTWBGBC06tGgJGQK
ajwEchVRvJR59MFVnmtA8x83uD/BWMt4Cr08B4w25Cw1XR88d26tz2u623lCsvXyam3OaKXamcQj
+ikVJAj8mrOSOVhOO3hwznEqjd5VbW9GeJeDR2WjKpzwwMxhfiLH1hOxkHZxT7CT/6EaPeM5Q7l8
jaLe+xysXvDFJAjxrmYM66TBqIJnUXm5QvsCK4lB8Qa9bthktCTFSIZzQstoEqmvuvVMgXf30HO7
JpMxkrNh2BnZtSaudUwJdicoTbRVezf4m9MkUzu5UTI6U3701Oh5O8dSYkzJHqiWM1ClpRUbVRS8
ryfoCsxl+wWrATS9YMceYXHPQBtJOwkiY/3kFKv9oaidOorX1jphWRuG2Imb2/15ydK+MgBVwOd8
rcmgM9oc8RAOmPZDLmjo0ZI267s+8CWjgd5yLnKvn2EWld6WnWWIqJ24D+dN0ckdEfjkxkSwHIA5
BmPUOR2hC3Mwvs+qmttVhJaTRmuxkB4ADMhJPDoFy1nGD8gFw/d7qJ2tb6hPmvoY5EZhw6WD6bOf
QfV8IT56u/HQndh7Zx0cdTQqWV8xx8qc22rAm4Wmbp6SOa86hfFhaxdW/lkTAb4ObXvmhtr6sgm/
G3dO29bPy2o7H21EOioO6e41Sc41GKRqYhKQ5MoYSLJlGtYk2VLXzVXlNSKPVTDNfZyHztTt/UI5
94jJyalyt6X9Gk2lRKWTnZzjGJnVcxaIzj4GXS7L26E0l4verSPjADGFWs/2luaZos9yDp0lSgSG
nWGMZ3WOOjRZUU1gumX09JHxD0yCadwc40xRlgN0GteV0A3dG8hLtsLbdZVfMzrsepr/BlCRJSmb
Xn92jMwyk7lfpzZZEHJcSN8ugj06ocpKWq3NO95O6ceDOWqZZJlmsjKPvRUkgb9FZjz0jKuSfJay
i5fAn2+21qrahBb3+hE8IT13uurLuCP7WI2XVcac/mAIpiE7YzHMg2mvwZg2ljd2APRl0+xBOMBb
IzUXzY+NMjS/MzRuqnTFj3XOmUAiW1GlXmQL3pEkQ8VEq67w6gcri7wCdcxotueZtXLJbRo/M2HP
pTJ2LFAzS4pTEHCc9QLFXzFv9RSTZImAjn5DH+UkRecZewjIv80O1SlRSqsrc5mQKZF/GoZp9lKG
PZ67F95i20lfM6k4kAqq2veM5HSYTrIC4ORuUwbRE8XunBbDAO+4QMryYWbYcpLMFPrJ6rfBe5iR
2j0KHAA5jdNq/WJECtjL5qIrRHi6biNC16U7EYXEeL4woPOScuz856xZMnXMzXrIyU/xhyfyobGF
TsY4fxGZBypm9WrfiCtR+YwpXUQySdBrd4sDLbN5H6J+fXKp/C/b3hzWndfaoGYgpgFlo+hnVj6b
TQdm0+/rw7CuRrHzphMeixd1gebLQn+dpwUAkSVEdZ3Bv5R7cuq3V4SY/Jpra+9RWsxsk7BruQTk
6BgqDQJVvExR0d1P2B744zqDzll3lbAvKpDDbdw1gVjxhvsDczfZLcsBhezkHXNiy6fdUgnkzvDN
WKN8KxsY8shANucYivqzJkRguTPYTRO3HNlmjXXWR645f7vUxqbfd+7GYD2vNJHVdkksbmItXasB
KTeZvbMLN7v13bH+PFVLcaXWgF/rzXIy8EhV9XiKTVEOTynlvWrTN4LL3PO48ulVkf1g9Eg8wGtv
ctrxXaBHFGsLoT4cJvCENcNNscvFtCAI5jngn1l9VHkH0AVo5xrEHx2Ku3E4icJZjxqC7+J5NNaU
wUkW28HiZXHL8PGDHDxatDBXi8TTykiFF7VXxqTEp8Z1vrBXmBNBVN1NM0NMasUsD85Wox3uqDB2
ft7fOx3LDxNxs9Cgq0P5/K3JwhwyM7I4YFPLma3G6GqkVOA9rUt/Ua+CsI+ogboUL810njmldakp
x1gYOsSX0Utr2Dcjav9d2zRfWqMlNqfrcsyP6ounx+3dbFdfaVLuC9M+c0T4ru51t69W88M65Glh
Vh9UUwJQt+89xBqJ2SMjX2lLXznB1sfF5j24YY0wARZg3Bg95LxhvSCdyjjrBLfWylMO7xr4gWFW
5y7ELz5CcIAN0CX11AyXwxQMj45SRepWza0XLPkuLAVN13EgCH0SOlm9zk6GoCljI2/H83Lle9Jt
vjfkth6toSluiiaYLudVbuMOF7G/JWM5tMOJWgt4Juz6V6e35Bd/pLG7K8Ohez+g0zhvAmilY8Pu
DsUDeuzRtwwy1iPv87hBz+Czc62RW9zb7zaRqXuXSes+F9H6XlhDRtSepOFV8kEOeprNg8UE7wbC
yPaIgv9jVGXBpdNl083CHZQn9FfEh1zmcxBbbVjf9OSGGNRTcyOSWSn3S+9D042tRmfm+yEaCxft
YuVHD8gAXzIPu8Tq3fuktcfVpB4YwyLmL+x3KjS7pBoX+x6lIomPIlt7SCZOcB+I2fmqp9FPcydf
d+ZYUH4IEyoHT6W2Ep1OwIsJazcM5vApo5Qt0auO2UqOAlNscjAGc+dVTpslLf9npAie7I/O6JiX
nW2UbswUqjnrg5G7oZvHWxyidhqsqr9GR+B8KhE4zI+qWQE/iiYb8l2mu7pMpNmvr5s9Lufrsr12
XqB33Wyoq4wOQDp1jfc05ab4gk7We6VLD9S2qygsdNE9LgQD3i0gfObTLcLlVpr+fD7lGoZ9Pzj2
szQnTWaoa35F4vaRdr1zZ29O+25V6xnlUb0jqtH4alSNvuyirE/WyvpQhIj90O1NCY3Vc6s38xlQ
V65ZpvJtuIaxcCz7KEwg8/R3vZqJnA2121KhRM1Z6IRfp6Uz437NmjhbSptwIfzGY1COqdQ49GKA
I+v7KnJlWrVOvnNcZz6IXpWwhYr1tcR/ehvKzYgts7c5sNXe+2I+i8ztJjSI0I4r3GLnvdcNYQpc
zn8FokwIqtEZDItxSuiXOashh2NgmndUpdARhwavKjCb3TybdSpsZz9nHt5zW9i7cm7q3ZoNnkjJ
CaiOcJSdIoHkKM+zreGWRSK/77VDO1L7UVrpzBsSOZr2J9fN/CQqlsdM+9U7icGdEkpG63lvzm4c
oYPbLXPWPjuVtt4rbP+XYD0oVqvFvy3Bo71vg0zcm/hXRp4UYVagn7WQoVPd3ohtLFE8KS6qJpyr
S5dnWhwMTCTkaBeHATth6m9af9NpomZW3HJraXlnhpFdVIZuduE0oeLm4bVfNqSroh5H6hUgTdGI
K8Ia2lXEutHtOcyj8YYicMDTSzphJj2fL67xDTIUHIOkalhMt6XbTI+uHJFFAfvu+yTz6+KQyX55
RtUTxuGKlHaH0HHE1rDZ+Q3d3C1KJjIcAlKfJ6QDcEZZNVS4nc98S/sisgr8TfNAhp+zBns1UQXG
Q0ssA1xQGzG45xvZBsdjLtiHzLl9V3oU5GclWcOfG6ubxAXAstA5Oj6P06usY8VE6tpP86XThP6W
lovuqFis1tnR/u3HXdh31B9hxSNPdIb13i2M9tCckEgxrDjgVpUrkMWGlrk1J44GyIe48exVsrD1
XcFn0KVfqht4t92wQ2Demsc56vWx90cs0VE4FO991Xf6rjddeROOxquUppeua2/tnDHC4qM9Y+84
XcPbyNVDRI3z2nc4AQ49ut770xRp14nRvJnd8lk7lpsOS3UjDCDWxMegQxOUZUmAej/Adumz2RxC
8uJYhyCilmWRR0AFKLjiNY+W563SrkrN0WkPC1Tg/cJDllwdUlHZb0qe4z3711YYRorBgoXWp+GB
5is4AnC5arfyKTdyl0ySLOlbp9z5FD/ndSGDq8Ds80u4uPqdbxRhe3A3sqWauinwRzkOTWageHiv
kKMpxNPjraxXeSm0W+24eezboRlCf+dLHxDsYObYJyKfn7ujf+0tFmnASJ7Rw6HBKXNzS7TI81t2
VDLOO2ABtGf6M2Pha4nNuS5vysZ4GuTYHZxgtT7jRFofPacq2JUQ/sDGWyA5bOR64bA+BSl9ILnn
DDwyawDs6eSMY+OWCUcHT7Rq3HgOHc9BY+aiC+ZeaI+UhsHBGXqi5Duvyw9+WVwOZfjZ3sDosHW5
ctu1seEd4wmHlCums0AYT+0q1YOwjOk6zELztmjGdoc80InrbfmEz6K5kZbX3BDFsnzhynqk0zaw
ZloFlGEZFJfTHPnnTe8cQoT/90xHjsEsDJGsXc651flsEkedr4lou+ciRz0fDeZysOrwJFeyrO0u
C2gvxbazmRdlHkZnTq597JVUEHDn7CeKB/Fe1bo14sGnm47GSeVyVw5ZPR+iccnfh41/0risU35d
51gHk1Nl/5EnIyRWUNlpyFpKJdVQYAQ4y2orv1nMNiMAxe8/oCkxi6RcVPtg1J3JabWVnTBJzN7l
mTtdjqGfJfirm8DfSWyvl4Xj6Z0/VcaD1a7mEgNtCqGBNM2AHcP8cII4vas7f1iSuZ5esM8+0GFy
93mVbSgHuzL2HG9KRTugCJ2pI/dhUF+KKesp0aeM2rLDJB1jsOL5g7HrPfLB+VVMQpzljXwaPT0D
TsbEVDJTm3iQVoHDH1FzvMpoYGHHTb6OV0ND2uiDOQz1lwKKyJ4+cPucB4P7pPLIwcGhHIyWQxF+
ChZYbu3g462NN2VaKqYUxkQzmWQeEr5o3mTO/6HuzHojVdJ1/YtoMQXDLTk707NdHm5QlcsGAoKZ
gODX7yd3t3TULR3tfS6P1tXSqqqV5YSI73tHzuQttsRv6jGLpHUy6zYI0VHcULdtPXbVdXfQ7mQ+
YK4V0zhDxF2qYpSF4Go1YfazEa8FJhzWCqa7TzvKfBzSpvp2MRDddmlkfs1C28+egw9kAjCad4T1
xVjSaZ/KthHivgMK1CrgRauj+97IOk/a0TunuTel+zxf+5jP6tJ8NEUT/0mu1ratUZhu4jUPGT75
cbhJOoyGOOiF/pydyvn2Ebza0Vl6o7vsfbF67rbUuhaJmYLx1xRljPoLTsKbYQiDNzwAIbJV3GzY
u5do6nfDZAu+T3oma6o1w+42XPCR7HlAqnlLtL26dYPStpLWxVW3wRVU/EakVxaEgPfNAxGWAZaj
CrMtw5PjSAoWjcH2h5Pnqxg41Lfx0gbI5mZgFNxHkyLmxCZJ3GltFxUS9T3rNpiNle04PTJnF3bR
8DRTAtGjMxlVvQlJ0lUbilOcHyuy6fVZB0LcEjGEHZ2aS5pnSVRWNkGHi0a62jIO2NuOvOYDkELZ
chXIAD1jGLY/KTzxjDBaVe0mA2+6bSBjL9IY1mApQ071SBv9EHtr6WxTHvsHS5OfkIiY5qaE2FtW
CWa5ZbxQiEtifg0DvW7AetkKXclykqfaf9EVom1yx7vVw9EhOfcM/rR3ABs9bod5GC8V3zjC41Tg
RA/LnFiPXovsnkIMsx4aggl7NpklZ3LvCe2Rcl5zqI+pxpeLTAY20TcpYtrB8JjwanmcKr7J6tOs
JmfYrRIYhunRERfKBfoYHCqcHjOuKgsgZmHB8zlql6QOw4oUSZQ31rmrTEiKVz+2bdLnTf9SVUOw
JMFigVSRmBb/0VeFSzL5BYsH0J8G0fYQjWzjJmjvbWlzaTat5ESiF6NRyJFBK6jOi/ycEUurTzya
GN2wItMDtehJ/HhtJt672M+QlraxtHZORXVLElgYdTYoF82tH/ctBrPB6+7DNUQEiz+T5ig/D36a
3GXUxDOUfQh3jH6QV68BQvV62XuWorxVYqkwBxOX9GPj/w98gsMgBBNTuKi3m2AGs81IZPIwp5dx
sY+n0Hs3BUbHTRtYtjgGXY0EvUCULLdopsAdSnsyFzF2zngFwUA30nbN9A5kS99nxizRxopIX9sW
sWVF2w45Cni1UEuE6ejqbFxrq2NVG+hopzqiywSIX+U/5mVQeKfACaoV82leH0QqbTSPS9dOidNY
Je5CIb1+Q3i+qXZybOCkYuTeYwIUF9hJ5QXmMwwL8crfOX4muLtkxHK9LNgsRdz3NzURyh4jEGYL
MLi29M/drMrlVJWj/253OVv9yBr7rkemjN2KwyrYussUPEfSNfxRGdIK/FnOaO6zWuqOYkt3+lXY
vaW2WMZr/48hX8W7i6x4NrdMvTgrpSra78WZnAJ1lXbcZKaj07+M7VWW77JP4Bf3gL58vGC5PRzS
BmG2cbTH/6Jx3JOS6+J7P0yp1oBXspBiWDfUhWFOesjKIKuKczw4KKUSBF7x3OxsPaSolLWARhxJ
4ufHSki+CBsrOzYNKc0cUG3VUD9RNnnzEHEZUwMH7M423Zas7K5dEwteQeoEOxOvpU2FWoTqo/aY
7beUy1Ax3+LQ03u/QQv9Znt1Pyb4VrLukJWdDjdTvFTpFsoQA30Arkc+SGVHeluW3cTEzWHN33wk
yyjpZVWEN4Nm/d3ossaQUcEWy/SskBp3u7SrsuVdY/ReT9eeIxS6NavmNl9CEGos2DLfKYsWbkXZ
SdvHW9/XwSH3Zq95G8nhZ/4oWK15/GXt0hNsN/lHL+Z8Pdv+1eDZtU7b/OYembyzWzbNX+1QZw+q
UrCnmdmCdAESRsCACZX1fmmZag9lMET1jmpnL3sDO+jTu3KKFMNuY+JlV3uUIWwFe4+VLCU8PjCB
zrrv0h9a6xD2US127UKh4IesBojUsiM3EGTFr3N07xZdT0EtpzcpgUc2lo9ZmfFpwmRiYb5VZ/IX
Vu9Gq9THTBFet637laQCWhmyNKLQNxP+iyfa6vrDrpbvUQv7qfX7oEk0mk3rklbp8uaafvTPs57s
4pA6Sx1ffAlww6GWhzeW8JZwV2gd6s2ArTN4mGhHeAL3LTiO84Xylr3dpqSDiCyihaJpprneZbRZ
u4l2kMy8p+QYY9kU2p8efDCF8hCEqWVIlSAWgpCYwPz2BCrRhEfJDoDMUAjs/EyGP3KeHBBnsI3Y
3jNI+Gyakw78reY5IYW/T7vwsUM213H9l4zYsxPAhtujJCqz8erIwhbkFfUGl92iji2v5LhPF9XW
xznslh/G7sK/ugunmBqKxVs+sRy16S5rqd7Youuom11pLXgREuSGRDvZKvSqv7hVK8OgY7x4B5Zp
DRywuTaJpWHC8O47+XO0Mj7h2zUrfgAx9z093F2bf6MvIknaaryBlMbc+IlPUdzz6pdNSHphYz1T
N+E0h6YO9LIZRRYOB3fFq7zpwgXTrNPYxDisopPFCZdJuSUZJe7Og7OufjLYq/eg/NZ/rjBplRvH
VtPfmERR57zCnBUJLU/WA4EQM/evUsGzzzL8W1A9LSkpX7Mfz661hWUT78tTGkXBk1WXDr9tHOL4
w3heujwAp87PhtxxXCdR0K3n2A/b7KgNO+RlsnK/3Fej3cQHqvamhmulwkO76ysZiXtMQtXzkoXa
2Q+esUfGyj7/FV8hIZbpUbChp9NfMDI28LXPV8xQ1PaF+5TTsr5L8yljledJ0xtRrb7akx2IT2Lg
6SYxOO3vmMMUq/JA9+EB/21UHgrbBPNlaiU3PFoh8VF4hdWyubLK7py0Y/uMWGV5JzuZfjG6TGfV
cLkmBINjo4n6PqfJN/Pz56yLuZnjGr8s8eoKlLyjDnw7rEynu7rLylfyeYr8sLhrz5Ay2VgSF8Ll
QHMctexKtG1/22wZzCbLbVrZkcGLotn6RB3UZ87U0r1jK4YVsYFqR150x9uLcVE/dhbb+TYaY4EJ
v11rb9+7tqY/He7XOZVGVtVeTK3CWeOUUEoJv1zpIzl7fFQ6MMNVXEgXZOiXow6X+9KyNcBS08l8
HxZF1zzX9BDOu57wKPgPioWnTRPP/brp3Dp7VzWVlnCakNRJzKOqz02tWLMxq2P9x/heVqzlE0W5
xSDkZ7ysrbPtuzr+xBXD7GKXY0XBdA9fwniWe6ripUuL+S5zAsMMHHsUTYzlCMYmyJf5FlRptpuG
f5ekcPfTeFuO00Ls9+p19s7OQ3UzGjjTrWd7yx8qHOQZIq+EQxtK+6ykj23LzEv3gUk6ZIHW4NaM
hXP+Sg/EXN/FObw1/EBpDnwlsDcpD22wc0AOQ6IrhvVYjBU+LXJVhdnk3Rpbu0mpMLv0/EWYrj1/
kAnDcE9XjMjb/KZbhKcOa5MS4SjJGx4Pi85yNwFXBvWf7ZYNeuBOnJPJarJPd1YwwHAfwOygPeAo
UJyWjb+sWl+bvOrsm1j60Xzjpyyg2F1CpsOsGdt+lwlripDT5628ufLfiD4l8CgpNKB9ix3q9WgP
qlp3+WjT1iz8eXBwLRXXLkLMK/bgombMkXOujEm51EmMcSzl6pXNcRYZE3LfmuWSsj9nDHgT35iO
ItMcBYFQQKmCIZtIcgv0IwZ6DZO09g39qWToWxsOOfs97VIMdqKs1+xGQXX/wdW0lLTkCoJykHxd
5y9QGLUrWidwbgsux3aPgnVlFuXufXJRhEcJLlsv2Fqmq4NDFHp5nBQxhzm3f+vND5UmTDyxteyc
D7ha96WfuI48O8WoFqyC6JIhy2k1Jk0cR9ooSzU+9Uw48Gapsr5XE9T+seQjnSoMnr8YSkrMn1zr
1I1Jkb76jWvKLT/r60JKeaKXGKfwp83opb7ZRaVr0uO0aN9sq2Jx1AmUvgEsjJwiH44lz9tbCPtu
EomVv90h6ria2WzCDhJVOXn5TFuGC8Uf1O5cbItAkMiwzoGofpOZlo6PxCcVl7RgE7mQ/ATWtnro
aZKOjp/lDIAkPusSn8X2Okymp671oRA6Zki9J7BHBM9C9vE9yTp63lWuPzxFpTQTYE7VCmCw1uk3
8I2tB3MdzC+lY5v5kNujEDe95Ufp0UIdGB+nbuYjMt7Qtc30tOr9xAJtTqGzzu192RWSD52xyd/h
nzfXvqTZYsxLbY9MjHRS7Y5eJAfI1Yio2axZHV5kRRHpISQgpPtsu9J2g42qQSR20gfQeUcSMHwu
5MVMG36OEPYypM5nt05deFum0v/Kuky+ED4ULFVSkrbjX0TAO7tzhjC8M7h3GtxYpgHRxbiFWEak
ajoUGiTw1JRs+DD7AgRo55l5brj+7PBPF/nUAIxtlYUJPjm3ZkyTze/M8lHb1ih+4o2pMKseNDdp
d+NWFrD42iGLvFmz3Lc/UycfnIuVi0kYELvUCzd+S+ACmUAuIPEFgfGybP02VdmvMFdMIpT2ZstY
JTLSAxa/ULF/OW6h5nO+GlypeqnUtJ/CoBtO7UIyxM1SsubtwmnN52PAnaYVQhvf/U7JsGi3c+6V
bYI3w5GnYQSO27hRJL+8aoYgbftMIFVegj44zwxrf0tBvcK26CqoxqrrRfhIbecqnsNhnqvEBH2R
0x4VlN8aiYQHHcEeRkoV/7ext7y/EJxgMP3czd0RlcrUHgCzejJWGNEJrBJivumX3p2eZlcvH1B/
ebUj/peE6kHrDgjfzv2foSwt645XqnodFm2/5rhAPonGFw8juxdjrZ7aP4iZZJXMXtjTwi6EetQe
8wDW826GHyBxKd+GLfAECc9QZ0nhOstP0Ms0O/AdhwN1P8Kdd/UCL34r2df5hU2VckeNjv/JGAbe
0AhY1wtQJ4MTcpuuSHiZ1buLVZP5jK0P6fU1cG1jimKh6yntOzKsysqVxc7hBx5cTGjJaE/hq9Pf
Io/Mia8QXu8m1NOBjXpLod09gugh23QYRDn/unLt8FBPEj9qI/xq14L6v3fEgiFRot2ZhsqZDLMN
9QxezUwdcgybnDviaGdZyT4rAi66Iu+W+IJqO3C2WVlXzpGhOX0HaCAXZigtZ90FCAr/BkJZ8KVz
0LAa96m980o1FPsAWdfvQTmdeciNYXC2rNru3U06i87g9J3c9UxNZznuKLtlnKBjrYEkNVplF+O6
RIpXfji757UiRR35UducMyB2tbV97T/hkIW0VX5Mpm1eyXhj5Rn3dpnO49+iHOp+05DuCQjU1Wu7
oQqwVUhHm8Ki/QF4cFNopnBsjZ3iUzPNAWGtfE9n6TvMvaQApkjxJ373KV+1FAerhszcVO7U3ge4
loJNiP4w4o8vK2fryJkaFX8uu3Bj9RF8PhnR3WXOY6vb2lGVf0WUeSvG6al8CwfDlN9XQ0osn4TV
3MheurdZ3llfGT+0V7QRYk1Sv6x+HB+1zH7sIoC6eRF8ZYMw5i7P69i9R4ILDs3HKg4Fwf1lgiJg
oJFPWMHDopkAaVxp5s8JOMLFKzdUT2M7V8SwhBElGKbx3HYjoFsrel+N/6CzOrgb4S5/8Riji5nl
3LAIZgutTh3ULACC6r0X3+8bB5qYR5KjfZxZsUmJefDikQrBvoquI02FaDDpAlu/p2z/TWLFbTZc
+dLhPtfTuKAPK3nAXOyf+yLwzRfRm+Ix9EqPSoIKukZaKcNPDMZ6f7VV+7ssq39f3aincp4W86bz
SPyeAz/7DsFA60Q0o39JJxvfeIvf/sleiN67J+rNAjqceLm2EsDty8LA6lH9t5JJP2Uq+BLKNNYD
Sdijk5Q4/92jL9PgJ1IyUBvLU8O+QiGFCGrVDWOYcYvbYCkA6geOhpgF0nLSGyzbZfcZDF4PmJ7K
WsGKlmZOZDPAnCscxHPidKOBPF4tO7wnEYVrPBv4jEkqcJ0iMEFDcIE4CdetUw6W3rZl3fOu+roj
IC1vxW2EX85GoRIy3qEqZsjo17H4cXmFdcIJ6A3kBqZju0fXFVHz2RAptTFDATyjMl9HpCAZ+yhZ
v/WmVSBbtyQdNngK6iLGqB66lxzr27w3ce4+NMqxf2KnHKls0UbyTWVDcysw03MSrMv6I1RZvlqI
mHUiQfX/cp1NqCksLAzJSBreuhvF6tTIDUbZv0wYDpo8GfCk/u39SnaX9YpA/9AFZxdfXdQV5U6p
nCwJGm8WUoVUXPyBHlWEvs1Ts5yajAkYh7tGfJXHi7m9YjTjVk2zvO0QPxHfI+2meHWnIGc6GHKx
HihVytwv1AVE2Bfgc+sbf6IJ9rW9sOakTQjqCTGiq80618hymiZS6FWmUe3rgtz4rVVVo1FYAckU
u6ZigAVq0UbNiRj3BeR/SIH0lchYNRKXyCrPpXiXf5LBT2W2s/qcFwJ8D/4N1iafNsIGu0emkAZv
bZAq8RFHxHxcCDfAYbnqUOzo7azSRIh6Xja1wkuPTRn11fPg1uN5SHVYbsuIcIKNaScUVfZkyewI
7ScIZyZPqTyuPGflXVyQpUSqUoxw1ad2tkjw09LXaERmVwz9dW7tO485lE1Nulm+ISgtRDuIlLoj
HqvKGPg+uypc16OOM7v/pe22ce+ZcPBh0ezpqC+5+qK5Ub0j+ltymyhGuDVVQQLhximbheQ9iL5o
3YpMZ/CbRH65u4idPSJBseEzI9Rr6ouVRbj34BFMkxKGaY3NrTONyAYZlSLMNG1gWwRBxBHdTonH
4Dchhc3rjEuyFJpzbw9PJ/2Npg64EEwRVk10RxnwlX3lfifHm9Zbh6FNhmUu5yTrl/qLWUT3+34R
8qNbJD6Dqb027y48IC9KIxXZjlBQIPbW0v+21zqrHhyUMeFuRqyjzrGVFwpF3DyD/gf+kj2aZu7n
96Jw7OnW1G4zHdH7VcWuntcUpSm5cbZ7MKUt3mWWeT8DT7HadJ6gRS5r3OpKSuqxQeSBLNJKbO7D
nsPK6qqnlldRblxUtTNl3p4QF5tL+43HdyFmBJLluwoUiTnOMGq0maQFAP1WLHynVAY9Ogghg4hX
CknNRs6+XybGZ8v8rZYs8rerhzmG+BRuIJtLhAwc6K2W+6PQPCd3lCmQipXpdHxDyIbwzZMldDg2
2yI7pi4JKklt8e1yd0g1/RGTkjnSpZWUglTlAbGmnaz1TQ3rHWVkelfhcFzdVlhMwLqow0dUKQpY
YvW9rxTcV+5s6fs2+E7NDxgoIyt2aV4PqGDtuhRISCtUXe1W2mi89n6ow/e88JAoSIUYYN+V/eID
RAetvhFVXJs9OY1hsx+BStRN5sCLHFPSdtJtq0qSOAiTk/PWWcwQA9BNknDXbDHxsIuFsaZDOGIY
OCMrbO1Nvo6iwYdnagRC7gR1OWb9HB/SGHnVB3kfTDDsP6Y/ukbZ+Rlxdu1uc9ORUesPxZrt4Jei
lZQejhu2AhDPROUs6veTPQbehtQ620boNfbDLUUk6CL5qm15Xtx59JE2TldiHJ/n/MzbUDovtrtc
CcrKwjZt9av1mLptG1wci+zme92vHT7UiMvs1Fn9RKYmN7pFlSwdr4M4o9kgYwZAS3n1exr0WXdu
2E4BcEjrKR9bNzUFm5wHBtS4raXehmEFp0f/ng2/LQlL+EAsSDP86hsEopfYpVFuX8bt0lYEgftF
9JekQziiROYA4g7zmAKmdmd/ge+b67p+HObGmd6mzAvdGvuHb6HLWdNwXHeOX5bDRwCsyJAHaR8R
puu5layTlSGHp3+mg/19RnUSMAS2zTWZwyUS+IXnnzTnTWpX8agJHF1cdefjXqAh0lQIgizSGjNE
Q8CPehsXVt+fZNmq7MZUIWoO015rqxJ4/OhvU0RN8RZe+3xOU8Ae9rhiBka+QhNz7tyvszPNKESG
dfqgMs1xb1u7iKhxW4uwW69ycVTyzLAZHHBVynU05yYLsrI8+0021O49dR96jVDGW2lPETAcyaH1
lVXdgbL1zQXKUhRvQYiM5nzN/zT389Cg2KtV3MTXq8+9qNUui2QYqIMpghqeJwAkRYQYS+lRGduG
RxZgiMOCKQ4lSI9YEVcDasHEZiv6qsZrD4gu2YyTGOz3HE8+S/Co+Q/nyWbBssIjo2EWomASSAPS
w7jkmb8c0plptX2OSfMNxpOcJDE2R4gQV/W/IxJkeCNLspJzc45aB2vAKnQ/PWrbnlywJJJ+wvEX
CcGdB0WkStmaLzU0bH97jrbAHm/8ReddtJ+XEZiMC4x8gC0pOgVtALpycwfZA8mZ1U7TPYkQtCWd
hjE27wR6gGGIso7T04UP5DbO+sBChZsrQxngsubwkPlIiEuxm21vCJ7SlCQiyj88O/KGEwIxsTxU
nmtzVWg+W/zsBUU6H4mONus2C7sMXLSqVZ/M8xAdxsaTvzpSlzgr7cx+nL1V/ZCN300JVZLim2tN
kyEJSfgWrnX6GSPSnZIWWfGLnKL4sNAp2B+Va5WfTt+Jt5pY6fd8oBENQ4waJCnJOaNBQnTxUu1w
Ejm4WAoqCtcadvufaQD/8sP/y2D9H1b8//jX/60zv/2un8f++3vEmv//hR8fh9v/3Y9/+d0M/27f
55f/04lPIvk/Au/61JFngvD6ajr/pxMf1/Q/7Ag/6dW6ipPuGtfwLye+6/5DXNtpcZATMoHnDMvZ
v5z4jvcPMl98bGjEzl3N/dH/ixP/361tFnZBskEoXPkPq1nbWEXsByo++es9wpfB/h/8ZThJ/90B
9n/+6P+wPpZ5Vs/9ZNFRuRAC3roTIsYV5RiWHnLRei93n5q4EnfOYMe3jpT4/Yva/Vu7K8OAKtYC
wAO0d4TzRjCdeK2DkWXtPbMPw6bet8jjyLBbhH9DOHX1za5oHganAlYZTJS/jWkc7Wwv1vfUSrQP
kcrmV69bl081B/2HJF/4F33uUF1dNH7Tie5uZ2wFGWS/1z5Ka4yfo3El3M5W8zt6y+WeOzZnn5/S
jw6u8YRpFvht4VSmWTMsyp/BWrunIrC8TTM43rMQU/cnBjTdNsVIVy9VCM6miOF0SI0b6vHodrq+
WRVc/EHmoj8pRLrs+2Bou1Wk6aZiDC63qgyrt9FGJ2QPOIK2plTxfnFmACfEE39IdJt2Mbf0vpmm
ojtJyyl2Q2DUvRviaRnY7P8uqyq3U7oUTBHcHX7cgO8OkE/Ha/HisbOGDgtE7IDi9P6tcqU8x2st
iOhbvOwbH+n8289WlW90HMMWleFyd42NgNxGknInQZY3pdLBFu2wu4vHLr1FINQnfhF690EHs4kt
yCxfM7jxx1T4MOCjXB9qkvR37JjiCfl8uOXrg9+ikPc5lHk8Qd+I6BgbnbKrw9AbLmEFehlmp8my
CRstrHJM/Lpj8XQideIDCbL9XWez8LO9QTIcHgtUsFGCrmP4cS1CcJN+GJwXBCfRq421q0tcsoiJ
zEPH/jxNIj2kbhkciUMGq7J9iwYUXeq94gV5QdcTNBtDn/kDyRTTbdEuzJyrx7Ea1cXwXBahRdxw
VBz5K8hz75X2ZWJlrLarqMj/nlo4o5Git3shrf9etaKSOCxrTn/Qb4x7cgTsg68hyPbFEJXHifDa
HQ/m/IjIs99mcS62IClTEszRYG9kW6Wva2O6zVyzuGLxrI+IKPxfRWeyh2Zyi09S8/JbStCie3ee
iK8TeiiPtIO5+xTDN0gQ0vLXIFiiP/MwUDgyMhZvO1G21GCX+Y8Whb9tegkfsrSrjT+ra8IHMy3W
yYxw+yll61tTOAM6myr4qyhhfZz6urhvc1UcQCfjA/b17s8Q/ncZZJui2RAIbfuqe9QkLW6UFUk8
M+WYJ25sxchC27Tfh4g/jg6bIysAf7+/kd8PJ2VBbifYAMcu6d3Q2bYQRMgFambRxDIhqYNUoGq5
xbqHqpOWI7JnivmTGOrs3cb6dGHiEGe/c5rXwoaehL5X95KuQR5ZNbyNbu2/xoPJ7iTpdr81wleH
lSEY9gE/mRu9Zvaz4Hl86Fzt/fZ0qCz4pQKXUadp2KJX6qaB5tl1lMY9Zy3XdFgvzr1vlNed22rC
zjJFY/dk4W3ai2qybpHv0YCpbaWZv2pNODRdTQ2+IVbahxmV5ZlHgT2q5f0i0Xh5dJHz4CkpY+/D
USG6OTQbLv8HjXC0Eul04k/klYLJ+iCtb3lNLfaNxZuWl6kN+fLAjDelJow8maZ1uQpRugPapwh4
2J7u9IA5sCtL7922ZvOe+aVzKPplUInue3GawKX2S5BjNQvVcPYXFe5FOwsEj3l1E0oLMrqQ83uM
pmLrwKDuwRGcINGkJJ4NMz1Ho5z004jL/9Iu48wpR2jA87rY9ovxAlAmkl86NPUOUyQS0/BU5QAN
SWSHy4NEhXEZ8p5PA6uVfefGkj9eGi0jEaKD3FlpUE6JvyzOIVOyfVyKFXGmvUb9E+IUse0KNzvo
TA730rGGR3yx+jROZjxSS1j/5dso7vE3iVu6FOJ9YGn9hkIySsyatebRc7IBDxIeRtyAi0vzKvZO
/AVUg6XpHorO7zeqSfsNgZtNS9pRI38Lx9UUGJUpcsnFmu6pB0YdrSgFgVkHM/omojtA9Z8Rm70W
ZctOXcn+cY2X/tQtvnhe5KKP2reiS29X5sFGg/3md9oUm3JR1etc2vqyokT5NFZFPfRIG6h2jHcP
BgVVMOtsvcQcBI+jRzXskhb9nq8WSeVcPjF8fBaF8e5MWBpyRbAYIqzV9Jdactljvi33jlTxS1oH
5Aj4Mr7qW8qzHSBYJrWdY6bVvfxq23w+Ea6r9+ko1UfOQvTqzsFwk01YWXcSacNLXpbzQ97lw0kP
Zv2DXNPaTlET306ksh8zpAg1jpcMkwdX3nx2oDQPvneNUy2LmJc1W1GoLf0+7qPizWFw2umu755n
irj+5K7LYcLjlL8qv3S3TmcBnnOYZZfRNPpid2r91v4QEjVJPPdt1ofxdkIXvLXnVH80i2cdJHr2
DwpHzW5Gfor9s1its0Us2oEYkRmiSNjosLBYKcTn9XwPwpUyxsxtfEcglYKu0/blqgCkmVihIiQf
f+cO2gP7kc6dZ8/ybMV58IH8EbdNvCLbi7uUy982WKR8fKnjbvHW5RB3Knpso6LgEqPCu6CO5hTN
vXvyrL56ntvFuw38xr+BTg1xl5gOBICLB19YPiI7wKSxC7PaSTeNl2LtJJb1fdC9efLmEFbRENCN
mL2uy7NTz16KO7aNn8ToyUdfO/ULAa7dAbkAwvKlKwasnQZzc+rEiAohKcpwK5rGPtPIEd8KO/Ru
BkyZl9BAS6cWjDLzEArjdBzj29Rnp0e2Tx5CSI/JvZsKeSMGOX6h+UCZQEhwpx1oecpMcfXEU/CW
L1J/mTbwbtPBpyeIKRcrWMXCrbTjrcxA6XJEagEn5qpvVNmwJek07KyyZHvitzzFpdTZBvS7AcmI
4idM7PK6m4td2RIKgW9a3Xe9Cm/MEHVYYwQsJ97b4NPPaJEhkA0CaqY0MimBlAgEGPq3UgWSHKPA
PvPiroc6kwUTmslvRhk7Pw1JR4jFmpisHCdMQ2R0/XTR5FHDiqMi+KgXbCeN30R7xC3NrslMdltV
YXoMyaDdwj54t4sTD6cx17TtkKpKW8S162XD2CbJYMY8cFMJYfG+EXxM4mpFLoHfO78M8UQXr3eW
p07O3qlsB/+NPGUXPbHbPqI1Ese4wTp9EK1tvYHTjowc1rQekFrFh5yz42HBgvak4qrcIyfRecIz
3T2LPMi2DS3qG65VvGSi7Xz6zIWstmnrj92W3OLf4+wQ5KH0Xc+IceAEo+IetfLMIOn5e6QJDrVA
Kn1bHHv+NQEvvthDnL3M6VxcaoDXT5DfbjcHtTghY8aXW7bBdxpphhJ/eCMlYEe3AZZV8JYtFa6p
2DBohk/F8F/cndly3Ei2ZX+lfwBlgAPucLxGICbOpEhKyheYRszzjPf+sv6xXlBW9RVDvKRlP7W1
WWVlmaUqEQAcPpyz99pCHgYG6oUmF6HcoKnxbsbEDMgb7Y0bLfkcdiEs1cPQyoBIjr5/ShYgBts2
ysfHApzTfWwH6TeZivAL+pIa2c+SBpSJxXKP1TTfjUh5b7QovJ/pktdky1DdJSwxy1e2rupgTtsG
tTp3ZLXflFGuLroAMd0GngNlAejd8x6Z/fAsBrd8Nkt0mEkkENKvUcsNJ56k+tYYKrjO6jkh/aVR
9DfaQMxHQU3ibinq/MrUtPOQT9PNK7t2KHa51RVbUMrFsYhpnmyDfMbuiJrzuPR94/dFom9oKY6X
tOMJVPGQhB0iEVgBjjlM2QH9CZvKe6QedamHy6qQ+rJq1jty69zdWgQK+cjUw6/IrZo7Zz0GbqdJ
fU+y3vkQTYD1p5zW4Ca1o9LYtWGZ34NOiG9SZ3G3CBoYTrA2nuc55FO1x8J9ZF+F7Q9fznURCdhm
UB/bq7Gny1YMcLdXmwqEb5V1AfbKEpG3zZZ4JzTdU67Smt+hV+htbQy1uXFBa+3nccmvKrrA0I+L
6CJGkKy2BUEKO2jCy6PlxeGpdavxTs4opcCIl/dNPgLj8DTFvdEcc59Alu5gAUKusB229QVQF/do
RF18WcYry4NMKuMYNFb5mC0GpkmOadtSJuGVZ+DEFIMhfrp93B5Irak/xZVEPdbB46gIcfpe0Zp8
qJ1C3oxhpMByz80M7Xuq8is3ncYD5q7+Y6SjiaW6CXHrCfeu6dvqA26WGDVpVxPmY5PXlTqJc8e8
GH4XZWI/i4UkGB/+xGxxCpmifa0Hl3MSkoitq0HqFOiKug1NQG/XNtK4tloaiJsoFcMlum77uk9a
7+CAUdjiGJ/Jilm8cN8nkiOobQLdVUZnf7KsutkWjswb+OCIp9vQxUUWDOln+rDlM11/FriEdL+N
5WCEI+UE3SGbOom7yNQYV3L3B3Lt6aArwPYUFYubJbSWS0zXJm95QooPVpuSNBaOR9SIGFI4t8rD
ApvtZ4XSp9tMq9LQo2nwUeDvJB7Ga+gtz7J4bAZvPPVe4D0FpXA5lSbdvK2JL4StG6wqASSAASVo
2dOpxBuBwklZd3Nrut9oKWMfSy2M45Kd7g0sAKxNo6ryu6ylzxti0xuRKBPyw0hiwz3l3bOdx/pr
SNuruezmUGCYQlNGUTtUX0SSZpeha5F8FjHIiy6hf4HwVfspv2K15jKlt0vQX8UiTRFrdGwsDLLJ
QEss4bUwoujE0VFeyd5lI81a7qeJt4bNZOozSILki1VmOGNTqR5AY4X+mHuNoMMVypPd6uyurAfz
kNKD+q4Jl9tXgm3GRhfDp54WWG4vPaXpprN7VvgZjhYw/SevDOtrtTguiS2leVNRGdy34+LeCmkw
KtLGc25nu6eR24A0WUrTelo0PO+J/jSwmL79oBLDBNgcTajOy6TeGvHkXY+iKS6EiwzZIXyOjEfi
4hK4T4JxmpxkiaVDgjL94aJn/AufPsLnpV1C9J6D/Rh4bXsywzz9AEwFb4D08LZIa9gv9KaebRz3
P8HitIcudKObeYS9AdEJPbSW+V8joQosPez9N0Zb5ZeKFd7XFMe37AeyK3pcCeSDaESdtHgEmA35
AmvHc79MHAIGjt4zxWqsReml4KccnMns917s2c/UmJoNnSfjyMb5kS7E8gF6qwO4BiB6MRT1dcH8
ty7q/b5p2C+y+rjATb1lRjqAq3Ze7GEbIoC6QcrNUghUAx9L0nx2JWCIndOI/nNEXXYTQ1/5RLWB
42rRrWNfT4AYarf41LfBh7J3B/xR1nydxyWnPta8hL1XUR5bZeCoMwqXGorqZkjzoWUsX103fWrN
tNwZ9mRF+071xj3gFuO6LNvq42Bb7Y/EKJzvUbr+6JpsoS1Hl2BvslbtZixsWxP/AsVuQJRzNS8c
TryLyWojdKBMGewK1vt28qG6XDtUrAVedsRNZVxLlALOJiw8OAoLEtBZlOovejMB+gOcgWPEaSkf
mvxQ0unch5NR3nS1yg5J0vfXbT5kNwMV7cm3RxOPZkAU4n7B09Vu0JDR6tZmXd21tEDRLeW6PbIz
sS44j7Phwimdf+jsNPwcpSUFnrobfD6q4iEbXO+7i7uDriaC1ivMMzQQmyqKv1KVsyf08Znm/19z
/HLpdt/SIRQH9niIFVK33pmV9TFclYKyqQr0W91waZcF+liUFlO4nyhBWSwns7iwZoctU1rizGeD
XNYPpMHJA14SrP0tmz65bTseqzVhP9zX9LvFJndENO855TAXCofl0O9GAgjIQm2+QuWaDmbhMjEn
HNABH4SCpbmDjTet8Ih1nmvJYMTMdsfJ1bv0mqhA1EKQ2p4Sf3Njd4a66mg+mGy97HEHPaP32TRl
NK+RmaiNrmLIc3YxqfwCPIP1syIn6yM8FKwtcZga3RrN2P5QLr3bDQCt+nqcMn1n921s+VPU5ct3
N1jmuyFxFWlsokETWaMxQEFMpGK5sV3FWEpiGT6QLkQNRywyPrSwRgpqg6Xz7GTVeCpQgq0CZxgZ
SnXdxzCgV2nREbqUpGVcAMGK9qyhuGGq2htuqhqvlBc7xrDpllgO+4L1A1kaIsaP5MtR3hVmtbq8
ZNHtSSeRcOzbQj3ZDlPEXUAL/5BbiSTwiGrFrrPpc+foYO/Tga5vr8b2u7O04yWSt9XQ2jbkc7qd
LPZKDePTJHtjyzHSeRoNZXwHHU04CZ28a5VbebphA9Y9oqBACUo6xy3h7uPnAm8v+BTTWBXm+XJf
Wc5wL40hJHSWMyP7d11ge/L0REaDMzzUYRn/yAVmdrIoUrERarFg6yzKb1KDNnsMzvcLImlYRKVL
AxAfR4lvM8A/g6t8+RBVbYfUII6QshWG8bNmgsvQH3vFhZzcdO/lfPl5Ste7m9nQ4objFChiTEKl
WRo3KfqEEzCAEpkmKR3bOZTLX3qK+O5cin2onA02oeQS8zV5PSKPWS8ncFLBB7pn5ece3MMPSpRk
dTlDeOyyovm+9IZzbSLU/WsJF6IjVBUcXHP8JK0FmeyQ2PVV0Urnr1K08wMtAaBibp/bF1ljZB8B
HvUkURDuXKE02saJbXHqrkjVfAqSmk42kSHlLWr95pujkI+icxTdLZaOzDcD9qSbZYgd6FFlyRQq
9DN+XCBmqetcj4aQO6JvQDDM8TFtw9sAEcZmTDO/CKKjRWeii4JPoovj70mpSQoa9fAhQPt0wDhE
Pls5mBS5KpyZu7hFgWZWmf5I7Tx0mLlyeodao3ZGeVDqT2Ujlp/DaE1PM0FwF2qSFV3CpugOoVcy
fCWL2oUgwCfZUu9bvvRNyJTj5Og8PSJpGZmJk10nVSC/xXyYw6bsx8DHw4h13rICfMCud0jUtNQH
C/XpvM25jx1OP4Jmwnzsd5z2kM8aZPrYG5cUDDgSc6cvDVwZzK446fb14ISfISPmnxs3XD6QHxM/
eIw2ihNFeB1HHtIbSkOHsTOMQ8XJp98kFmcCTk4cZuoZ0lEfTVG2WZTbP/aumeBFMtRFy76Rchm4
DNT6CLZmjLiPcmH2C0OFq45cxkPsDPMuM1t129ZTdz9jqN8KE0mjO9TxtmgKQbM4cXdZYI/3IBKg
bESLcRxDx96jB+LsEwz9RZ4W5c1IVfRjYnY9++HeKE5pguKQTWr0jJPfvs1xWpPqUpJlp1B5tZts
Lp0vaDHqI1zkeZc6XfWZUCXty6htMHj8cukVFn5Sp09qnweWH61lwHHmBLguxzi7IeVsTWvsUcIL
R93QCW6OYTvGOxYE5wqlLAF35mw+Z9KkGaxDeroBsqB9Q+vkMpvy/D4rO2wMURpyFrbx01i6TODn
GPprNnMa3VpKt/UBCnZy6NEv/UCWq6+7qHcTH5VWiIGZOe7LGGXDuC+KxPqUWYN+LBpILhdFSUf5
hGNNmWTIuDESY1OrZxJexqsct97JisbhymidzNg6yKKcTy2JU7FfD5Bs9pYox+JEWWl4WgbDvEap
2D4OZmhgpqe0xiausulzDahzoh27ezXgcrStLzhoe4JFOZDgxAuuCJdtPiYqkNcN8TxUovFSEMld
JtTpF4RvG5dEUFzWUeLqfaeNbPXgNp2HuyzOjljt2TKz7Bit7+Fn/ZD0FlgYxyIvzFctyS8gMa2b
JV+MvwqH2O1N3S0UGlXtjB79Nbs8Miv3PfP70nxsplyOOBoEfwKloeUc0LHDpzFklT6WDjmHW4eZ
9lsXzIO56VCMRxxc2lKCJgTAwvxlQysa6Pcxk+CDzreTghcD1Trw7gtAZtl+Lht7ODKXBYcyS73w
kj9bjV9mx8qDvyS0u+HYtkivUawYCydcRpbXDtsYqxTTdqaaZqfydbZ2Rpl/icfFbm4ispmjQ0QW
KpraqKPPsRTKbVkqrbbEcppMP4zGwFjECa6tdlI3HNIcb7G9E3rbuNwaqVEjn63acTp1sc7tbV0y
v7iWG0d7jc/vIddsU3f8q8sahYjrUOXUYWMdykUk+96kj0Tw1pqmZfKRLAbILKXyOTom6HynPRz2
BgzXYGdH6oX5Q5l4zTbIIuMpjoVxa6X4KLZsucuPhauT5RKrUPXQVFnyfcHkcsAK29zVSVjRygzz
QxLbcPgQhMHhm0d3upSGaJDolMnyM0+MEnoEAh4qxaRzf8Zw5y0kQpXsy0zVclDKMEg9ybDI3V0z
La65QVSXMw0tT+4C63FTJ5WLCRz/w9EdcXTRsYr7y0xMw2NsF3IbmY06mfBZ5L4Nh25jZ2yuZlOy
/4667qCJg71GZyGumOf6j2huyMYUAAEx6HnJJR6d+iNOqOXEd1vcVG4YHUEpZfc0XMOLyKspyqB3
dx6rrHB+9maef+7GATpaqCQ2LJuS1LYnQKxmRqkFKIYa50c2JQSgsk/90TFLEj7pecjFZqv9EFsi
2eG5IlpxkZDBM9l9yLE94AnqHWMD/6P/0Mx9/ADqaN5S9i0fRDRZl3xWGNl1lF+Hqs63dtANjxng
BchVqbpqbTGTXb84lzQcxDZNl2xvRphrhqqSPyWOiBsvLGZ6HYtN/y0OaVUki66fZxAj0Lvr9GIw
bQFHYKa+06VNvY3TYnzu4lwT3DrUyQnR0gqNKNQXVIMuWrqsJWodtsFdbLe12vGlGB+7NEDeHNR9
BPeN9Ky9bQJAGkonoe4xOs9h1/Sp34LNu4VLEV1rsTKKzDG0aSCq+gZ4BCcIXArGrnAzmFrYw0J7
09mSnr6pp1sMP/3V3KObdguEuzqHVLJBzWbuhrFftkgRIn8VYH/G0Y1wuiU67q8kmFO9o/2jLyz+
dSTx5WTEbCZpzeoWPakF9cKore9NYREcZkfLI9rfwdj9Uo/8IyHNY5nzn3NtzIu0i8OPcs2DaM//
0Hqd/5OJ8f9IoIWJxOS/F9Acv8Rd/EJBs/75vxU0hmv9SwnhCYDahFasMpm/BTSG6/zLcZXLHshV
potcFPb1fxQ0q7ZGA0gAdI6Ggc3Sfylo9L9MYbuEUDhrJKbnyH+ioFnx2tD7wrJYczqklB4hvq7p
EoFCa8C1VqjzbyRl+o22MerIpd45jCPHtrg8xKlmcp6xw21C8O3X7jAYP7B6drdqasLE/+1J/Vt0
9d+nWvznFziWdPgxHmjFl79AJARecy50d6AW0n1T2/bWiQprJ9LgHa7zS7XQ31dCEYIuiUYbz++M
Ti/rxghyc1TUqS28KExKflRk+Tv38+cT5ZmCjrexNhM4Jc8ERJHOTKSxxBQbQ2reNuVstqxoSB6p
IHemsxdkPBzrujBu1NTLjxzLRfyOfOklHnu9UYmNAFGWI2Bbe6SdvHipqxXKRZnk7GYIxrtKteqa
7D7Pn1COUOeUxXZ1br4TMCC8VXX1ciwhoxKWcDXwEnInzt4kEz0derORO876JEaWURyZJ8PJSCde
IlF5OxIum/DUNdaIPtSrC8yspkTz6lVpeUtH2HlCtDHOSDIzyZaTaMGNSRLmFyADeAmykkj1DU5L
+xIUBQ05mERIgqalELjY6UmS9RlRH93Oc8HZll9qdYdGR86jqct8OqwYXHfTuEnsfE+i1oDEu3KR
cLqPwVNkx8knXlby4Ga281WnNSKa2bS87kiUo0POYe0RXTh78V8LiFN130kiPJ7IUcgo49PPSY66
N9TnUGLguwFMHfVPqTNnB0qRODk5KVogXNVigy3o8uGji02g2FmT41U3QZ+JD6FyC9x6sZs8LWrp
rYPnZA7VFYxT2aZs8C7sChH0X1SdWN/sUILsVVSfLmHhTRMVXRq72xXGq7a1ifaAXejgXut+aSHm
ujz2DQKlwGFL10kUyToDOpQzKOx9kRhV6VcV2zB/6KY+91moRLWSXuvI78oqPLFj1zVbvxynqXTx
SsTabSzf6eeF9STo5Y2O4ukxhOfprcL3BdZ5tugrdyQFdNtYsf6WZxNgIUfLhsSuGLjd4lnJwYxT
ylSzWuZpq/hQ+sOYVT/QgEJnSDH9Yc2EH7IVEE5+ItMgQTOcpwlPe5EOd0UzfC2TeK6p5JZAKhq9
blIcPdXfgi5AdmWgymmMkUZE4HTxfdbBVvNa5X1qINv8GJuYoFLbML0Ohsdif8rsgf0lbVzKJIZe
4SfucJkYnvO5Blp4J2obrQRVTgeEjYed28VDeD1NnqY7vVje/aCU2/gqnuB8WEQIYHWB+erTDGh3
AZYnhezJdJbtgDP+hgoojCInnwrL98BYUbKg7P5cpUN0X2XpaqV2EMkB1dMq3mZttnJg9ZQ85wMP
raDv76bqoifzsWZ3RUfnglJegISCSknuVyL3HmKXoiWuBi9P0Paly6GdGmPYilnLGmFdYSPzAsq5
+DgPVXl0xiz8yoF3hRN5GcQ99ORabbsB5EDtlcgn3DJlN8YRJt/RVerKrYAUad8m9tgF27mA8LZL
p7a8SZyiA1SeB8vDTJbyZxSJ4lvYlbHcTJRksIkk+pYqr6sADFfhU927jPFkpADslrq482LTQbKS
tck9Wq0u3CW0VxtfxDnqbC0N+exQMfiroRbw0ys6YwUQsfdpFx18tUJzqplcLAodcoQJjQUpzU3K
/0oGt0PWzCbKLTO2t6ZL13WbZOVkbZjLM7g+5oQBuylTvhPLTbw7Ncio88VQWB+DPLCBexQ9yMIw
xyq4Bf8mboCekCqsdAfEPEWew/+maD75keh5MWtUjtjHZlk5vhiFS4Uz9pbPNUW6aDNkXfEFiDCB
uILCVrIv8h6lk2djRN2XgzCg1SWatkqs151e0Df01paiXXsQsFDDWxsdUbvFYIqjTelqzAHvUpHd
GCMekq0rWIgOSzU12abj2wGVx44QiABtSaYBMxZMLsQPf5n6taECCqUC9TBV3Fnn2oA02DeE4a5O
GhvLzUDlGzhCnMptNSY4g0YaGF+oOOZ3C6MXjGMdCfigTbncIuWCDZbpIfjmoSpx9nxu/ecsNMzH
2pAwiUo2Aeue1MXX2JhiJe0mFZQE4ZiNxuQz21Ahmib1/JHUz0ccgZ17LFCa00ZUHNQuxr5jZE5p
o5564lsowZqFhmpPD8d6Z1VbkyR+X9PQPROZ5LkSmq5D9hbC6N/3R5qyObzWDAB83cv7rL0vrUBe
JEtWPTguz+rtvdBrV7PJc9RU/rVkV/jyaks5LqVqwc3HGV7MUeSLP46G3nN4da6jpPvx9uXES5Gz
RNXN/lGvcXu2SQTLr3/+2+4PFiZn3IgcZ9SC/X2kYyCAEf0JjEaNt6wa/gLU14gdctwlxmwWT4Iq
SOB3AwN/13l1m/m1o4jf7eqWampPxXRTokwNtsZQzOO1TYI05mHYsKQzzGHc/aBzELmbt+/D+vM+
0KabihXdZles9VlSDnWoPu7wGuyyfjTC7Sqhsr4SLdOyEC2kXhCTrSZxqpPcbH20HrS05kUQ3lsz
W/d/bwD/0enn//eAP5eYL22j3OGBS44jNHZ+e2VroOCLwL//9T/BgX7/H6d2/Vv7+0Hp1X/R3wcn
Yf2L9ojmdSrAahLR+39OTpZHPCAj1hNKmBAhFO/73wcnRdKf1BqAPbktDAfBB/tv64H0/qVdhgj4
YfwMjiPtf3JwevmpuiY1FeR7XJ8SIKNJnB2cnAZmGAzRxRflBLGu78dj25HQTlwufnU1vbOlf+1y
Eus3Jwqt2FufnSo6aoZaeuAYEHNFu6rUcL66jFaYmQe7NmFj+9v7eeVU9vIU8/ftEZW4nmR4WtI5
ux78C+nhPzd91+C/xtHqruWc9XdmNs3+3LZUrYJy7k5elJGxgPzjnXn35Vnt7+t7cj1A8Qtg5p3N
u0DJY0tXuemrqFKn2qyBFSQyO7x9l+tL+q/Z/ddVSKyzKH8TIqYYzi/nWyJWKmSvJLWLaiz8hGQt
UjgVO2MznndvX+qVByoYMwwZyYjhbP/yUg2LtbbpWlOg192x84xll8satTD4lCMYGws6lSd33Wgs
KIDG8p07/RUteH6rgo+GYe/hKtBnZ0JHl2i24KP4Na7IASJlZj0QDGiD4QI2bTPt5+TONT3FPNrZ
yXXuRAtytXLua9ytdfRhUiOUKsAk6dMylsjuwoGtKMZzI7xbhDMT5tG732hyxu+NxV9FiD9+OwwJ
Idenp+TZsphAnO3zxmTwYwTfqQj9T92zL/QSbdzlEwjDyTSugyKw/Gg1sykoFScGd3FsSyO75buJ
MY30mW8EgXF6+72uQ+T8t9ke1WxFodlkRX35XinAdUUVEC5twKXZjDhdD2HfdtsBe1rcciCoCbnA
Ai6md7L2XpkRBDlVFqv2arPS62n8t7Ubg2kRoCFbUDu6/d7t5uVUDyNipGH6Tgv+w9u3+ceXwr3h
6KJGJaknsF14ebWW06BnpBPntniU+0I03l0eAIv3CGp+ZxP0x6e/XsqxGKRktgp1/lHSQmnROi0Y
OaryUAR6ue2HOn/nfl6WSPjyuchaRePvLiBScbZjWJCI4gsnqWfq0PbNVlfvEqf57kHs28LRWLbL
QhbD28/wjze2XhPrm8NEYLquvf7z396YYfVtgg5d+kMZjBgmsvp6cAIU6sxDvi6s9vHt661Fwpdj
c70gRwyHDawQWp1983naT06tuGDMYXaTgfCCwRTidnB07NNn/9wO4XTZq5q6PB/VMS9ae2fIIn1n
Mn/9hzB4qHXaSvNqX945tCGAVdpwfIl9+YjWr74Ga2bvxmzl91rE4hi90e3DNgP8Lqf61KTgLPuB
RfXtR/Lnawe7oVi6tdDS4pt9+UMQRVRRTd62X9UAURXBjofS6XDDEJPAsXOFVOC7ePuav/LeX0wR
iou6jGQ2ShTH3LP3vjqT59T1OAMaPUo2HWwn0K8bsxCkNGDN3dmjUxxCY/0NOtwh62dSlo63pz7f
gpnFr09El+lHrn1j13Vz6RFR5hNa170zYF55OlRHleb75jVp92xK6SkjkJkEsLrvswcFAvg+tIP8
IasUDu+Yilud6eida/6xLirLI4iDpHcejhDrVu73j8JRMSUOE2B3mdb15dCu4AepYr9kVn0E7/Ct
NBgonq6Dfei8e+B67d1QQWemWSu2ilL8y8sTV0OCSKt5uGbr8ph1/UQ+lLNBy4SvlODjfZwZ1i7W
nEbBreaw7WB5zybgV9yycidBn+OdyNHBjCzkaVmBsvcErGUO5P7bA+nVR7WeDPmAlLLl+vp+mz/m
GaYIlnnTTyj6bvLRaG4WHBC+NQygPsr4VId6m7fZD7aK6eXb1/5jmVtfk8ewYL2hUyDPvmAXC6gF
2dD0u67tb9KAJAB2gs1F1SJwDJEp7hEAFI8ISOx37vrPlefllc++nraae4Eaj0E5NulO22zP+mLA
QVXMX96+x9eGP4ucYj1g28nB5uXzrUsJoWuBmzSZZberwX2vjGO9Cy0rOkgh4otAgJF5+6KvvdTf
L3p2e964MqtdLkqZJz9YDtCCIii+LaZzB1WX3mM6Y2UIB/dyiap/uoXgpUqbnFe2D9IVztm316Ol
Sih28e1Vtu3XTC1X+LoRp6D4Ag4Uy3cG0WuvUjpMhuxauLA8+9jmdiTVj+Bg38kLIvnSID0Eqfrq
smV95/jyyorDra2nQ2zqNHvU2fnFMJylbFj+wUXknQ9JfQCjMWD+bJ384M3AVGta8YdJD4U/IWHY
JTDXd4UZiXeeseUwas5mfw93l6DWgmaB09vLUQWqKi8xF5iwtig72ANIyCEGN4O3Kdu5ZaVvjX6o
YCv1zm4psIjgMy1IZGujWzstzb0juumCMIP34q2t9RGc/zBFvq9whMPOzj57+9EMPj/xbMuH9v8r
PuvU6OpeUBiB472s3oB8PEUCqr67GrvpJTU7r2EKLCxkm29/Ba99esqV9EctNtOIXF4+JJFBq0K+
ZPmji7yazXZI26qKj8lsuPdR7qGCK6jWv33R1z495mJFYxa4hTxvk6l+iFy4yJaPhJwTBWSwI7qR
a0z0OKXMlVsEunHTQwPYrSypw9tXt9YXf/78XQ5k4IPYEHrm2fPXkLX6jEoo7KNCnQSnwyvLNBTi
Go3JGoXKTmbwqIv1jBaiBrnAsj7d8McwmOXe6Fd2Ve1hrKqTagGUF5za3pmbXvteqXzy46TicHP+
gPJUNfBOessnoNzaIusiFrTDcdnKznunN/vaw9A0Dr31YswRZ3OvcJVqs9Tme7VS+QM0jAnkKIPA
PZSA2LCTvzPg/lzPBPMCGzOXj1LqX73M39bSkdl/ThVqpSmKgBZ0ZkXJs5hOOAbRndbWtacAmLdW
+Pz2W/9zNuC6686AJ+pxblt/12/XdQJEM2CLLV/if3kAM13SD7L1O2Prz5HNVdbOvk0XmI3g2Zwj
aqOSDhpjrKvSJVFNueCD+nQbZU53CtIZtC2WsGMlg+960vqdaf7Pd7lefdU1YLVRNDle3iP+kHyE
CEpjyyDFLqLu7EepDp8yVIQ+aH/jne/4z8kDlQQhzR6nKzb3Yn3mvz3TEa+qV0Wt8OkURLuVz7iR
S1Gxy8ZyEcs83C1t7LxzknjtRVJ5XA8TFOSoPr+8qB0g+6KLLHyzcEaESpaGA5r1//gLZGqgm47P
TNMsomT54tZ6aYe6LXrhk+NHu1iW7m6u5/6UZBDl3h6Zf37s66VoC/EXU/D5iol7OA5EzQ2hVJ19
K68wvi1m5/flPy9msjBTgpKWzYcuhLu+0N9eGMq1PoLBKPzBXBaSkNOvETlNcJk7CmAI0/9vHuKa
SU6ZlnqzOPsaFgVlfSA21q+Tll4Truuj8BKk4in/9fZDfGXfIUwoOSh6OOjZ9vlYFJCKG1uSxjoV
PSHPQTnsIg25b7L0jGAwn/xFe+4dkuAKPkY4INuESIrh1czf+Sre/SlnnyENRGRhXSlI+TF7f9CV
3oYs33u7M0m1NIrJ75A6b1ge40+ajQJS9qncWk0j33kor32fMHooxlNxoX50NogHljLYYoQYuZNA
JpGozSQIzNBgyKxh2QBbfe+zeW0GYmG3FH8hSDjfyZPc1FUdRTO/ciQgXIiiO5wTCZqf6EOQGvE7
i8lrN+gJ7gwRlad4+S/HMxE3kxUHTOo94tkT/OlglyOL2BKxeC9TEKaTSYv07ZH22gLGHppiKEwm
+Uf5LyZ4AASWsy4kM4TN0qguBB6iQ2k7zT3NCUDzVmQeVK31O1d+9eEiW2N1AQpFA+jl3dbERTmy
SoSfVMLblvSldysEyAffi9Y6LN77pl6bmDy91gBgTbFPO5tpx25KnJHgb8rigDPsvJckWhfR3nIZ
228/VPuVN8mBgR2Bw2MV1Olf3psd0I6W+BF9kmOm66qrT52JptwGHUeYNrRpw6r22VycvMzyrufK
9K4aAZgHJRG7IlKIOePoe7XyISKWQOL4lAFDptojT0qOo8iCg0mUnT/Y8ZMZhPbRlJH1JIwluoyr
LiV9IhSbwtQjEURIqFoofseupVhE5Mx4ipPIPeWEXVxKYDjbGTTjJrStfv/2U3jlgVsoYBWHFdNx
xfkxjbw2AWmYoRUBB/dVJdp7qhzlLoJu8c6XY736wP/rWufLKCHZZkVwA4eQ1jaucm/ut4uVLlQs
VX36JdT3FpxDFbE1e7jjck/IVrZPMLieqCJid6vt/gCvr9kOzVCgO456fueg3nkkr4x5HomiochD
ka55dnINMtGQ88FZCeqGdUEk+WOTNulzR/OM+X1Z4n/+jdH6NFn0OZo5CD1fjkMXZ3xKTi1bqH4I
7hEtdkdk/HLf4EDaA2RP33kPr75yKpNIAdjNsON/eT2SpLXXKQOYVmOF1wkE/i1eA3c3tAQNvD26
fk2+L8899KGU9NaSKMcvue6sflv9DScZjWQts+Rk8z4vUNBW36htPExyGMmIT6P4Lp1c987rzIcx
nXBMpml8BBPi3cQQQj9V1rSJavEDfb91jXkXHgUkJ+VAHoJaBdwlau2LqpoAoQclgU5l1e281Gyg
WHgdbHvXmsCw5BNdmiCoRolRIhjEpjOIHtrWdeU+mx2RMts6QuoBfnbC32jk0KcEFry7yYubCw8E
4kKfye4/4IfFWkzF1L1BLQtVoljgbUPeRncNMVt9kZk9EWclbQA8hKfDMLLcopD7yIWgilXD6jVG
K1zGG+mm3WcvyNKf1lD29CawSx9qJ/Y+Glh/PuqxGx9kIvobl/imT7nIh2HDNNbsK9kTCq6NTnzM
OfVke2+UTc+ECRljG5NZ9deY1PUHc5bWfoQHBcrBypybqnBxFaGxeiDuZTHJ3g2glDqLuSvAwRbb
TtkIufIwar+Hso8JB8iCwNwilOEzbTl8HKrQJqTk7QHy2pTA2QhtJafyVRb9cnws7CHcvm4pNdKR
OaaF+lRnfbwjsc/ytUL7NtCdfuear41/ZxWuOi4LOBd4ec0QiKHOJde08wXvJyN3Y4Pv3LUkQbwz
/l+9lE2lQ7EXZVt1thuSNeGcYugouvVMJUVF3FxU9OUn0qKsd2atV0oMglOD7VoU3TiTuWfLmYjM
AhrLYPot3sJfsLpLLIDiWIXeVVu6/W2Xk2lZmbreezNxlw2Gla1D4e9iZoO4DWMyiurMXk7jIjtA
c713+OfvWrIpX1UGVEG8/03dme5Gjl1d9lX6AZoG5wFoNNCcYlRoVkr5h5CUmRyD8/z0vSjX50pF
Riva/vcBZaPsspNB8vIO5+y99jLv/jYXzCZZ7WSXi24QQkCe0jojgpmovKJt8S4E6bDHX3dhO3qm
IicvshGRiZx9BS2ZzxcdcIOORt9Ibo5HjGAv5h4PyE2NGrwvUaomCDihKaWPmomNB7vjGD72iC8B
hxyD+6HCx2LHaVfcSHB48gu/Tl7e/8n0KCMAo8Yvsreis/z51x1R31alFIhuOsfgDpp+RFWIMXCE
ba+M5q4bJOk55TSvOkdZQRchAOI6RIpSLeEFcvycR2X9S9Pz4z6MdfSAYaOKB8DehCIYRvMSqZp1
W85RXNoBG5W3SmiMx7FEFN0pE6GAX7/gMwunTP9RRCBDKUJRTiZ7zWQKImCaGptgGGRfTd8xN6nO
CCXXtxpN/vfHE1YLUVZRvnOO0k7mDp6zFGBn5tU2xM5kRKWQOyaGNNEi/SYlbdaWcz7rr+/xzBdN
9ZSGLt53KgLW8s9/G8SIo3u07C2njSoOqdcWjTMjNoHXplYXLnWmaLtI+lXEBqyfzCLL6PntWoZR
FT3xMZKLJCZzgTSVXmCydBgDsQ1IRwPXKJrAs4aZk+bR3I2IQX0Bhs93oynGCy/3TJnp40THoQ6m
lHK6S0mawYLfBCuUDI6KOWZRtR6jeVvGOVFM4pDvehMQhw7lwi21pL1w+T91IfhqVBH3JiftRSwk
f34YMAk0aEQUcJVaN34cpS6+n9VZIx5gSAmk0JTbtDUpbafH+tE00+6+nEtaVm3Jo4r0gbzjnEyM
WOcU04jThcn33Mjn8/2Q2yx2iJOhOI9WFiQFtS8SYKVVKSZXaj2uZMGMtlmYTBcWsHOnfRRxEp8a
RzLJOp3ULPJIyEakpjISxuDSL5Pxo+O7jsVj46SRyhugjmQbrQLNQ4bHgwafamR4YXVbvueT2Quh
ziIYWySlFHc+vxIw2URs0EJww+ULjwdM5PHQy+uvv7gzAw+ZLA0rVTMMAxnM56voRtZLTTaAnCGQ
57YAO+QCJuxs4gNGX4OK5aZiX29yFdpSVw3ZhZs8d3n8PfRD6euY8mnTmE4RluapUdy5pyoXkALi
5mJhkFVwxBvbZ+QQGySwJln1UEaGcPP1zZ8b9ktliaOZQvcOSdnnu4+y1BDjjkpdjNsF62WmQyvv
LXcCtoMh3ZzWS1eAcuRoemY2ElVoJBlBYRwtk0GPvAKDgavE2h2i8fLCo1lWp9P3zyrDskp1m43U
yaiPrR7GY6jILoDT3o1mWbqp2Z6ABaKtlC7eWcyulyoE5y5KFwUBJMOfEvDJpDh2MlIoPWLQTV6H
cPwA+Hb2AfnGazimxm5qLzX1lj/x9DbZ5jLncT6TKHN/fgWJakVAs7iiNSgWyr088WURwMpwrKt9
ZESYmHUCTmQlIqVwAgrSJ9b4kFr1a2Ylg42nu77w4M9MN7gUUG3wF7uHU3FAdoSzW1Sl7JKBVd8L
eGtXQl8+NmWtr7Cc1RfmmzNrHsdhi+WOczEl45OiTBpS8FIyUh1BMRy9pNQ4I3XsJXWrMy9N88uf
dfqw0etSlsEOiVdxufXf1jzyzo0stDLFpX3c7mKtpGcStYkzjCS8T30028XQaERHCVSrj3O7KQnd
uDCbnxti7MjQbfKAkV6crPFxqEG/FvkNs5XD8+7BdYiz8ZiLwPJqKRGcMinevv7Oz14SpdKiS+GD
Oq17JVJcjKM6MsnNUXvIpQETGmi4hT5WuIhaIHG0g3XpeHJ2dmFmWYSiuEsRq35+2ljNSFWWIO0R
QRVsqozQ+pT47R0U0HlFPhHpUKBDPEVXoSEAUjV9YmNxirY55qcpt5bwEt0bFAMCl8EL+vqhnBvm
rPZMfKz8iNDVz7+uxVamgr9WXHWSUINYYC+MEmQ47ALNU5PRuvSlL3/g6eBDtAa4V1703qf6JIZC
o+JF+3gL5kZKqQvoS1ZOYBblKlDKn7Gejts0PIbXuBibTUCqtFP2Zn6Vj/AcLHA97A6HzdeP4dzn
R4sBhBuNoaXz9fkxaOWAKQUquTsjWpwD4kPQzuHCMLDmfH2lc6OQ/R0iU2MJbFdOrkROWRzHaPXc
SgiNvaFmKTXe2Vi1AJXdqtXEXQgX4D+4KEoeejWLNguq7OfbS5Aox6Haqi5EQwhRY7giegRIEF4d
ZBTFAxKlh69v89wDRfdmMJUbaMFPi1Kj1BOuUicq+wgjc4ZKpd/dkPaWklpzYeo8ozljx0KvTZPI
bMHrdHIqj5Uo1KR6UKhricp3PezjtSZauy4JO8cC/eCA04u9iCPnqjYyCLcUj/d5PomY37p2gXaQ
IECLd1OysfXyWQIN1FObnmBxf/1Uzm102FCiwLdEJvrTjU4SNuS1NEQUmwDLaYuHr+QW19uoBpoA
djHddtoMOqyIJA9xnHzh6stzOP30EMviT1+8VzjeP4+CvFCx2xXkO4Tm1PtZy5zbQRe7GwFSrqgu
ilfiMXnQzXH6D74ui7MVQ5DGCk3DzxeOBopdWpBx4UijKCKa4c4YhcHl4ND+J5fCs2RwNsYeYCzT
z29rm1ooYRRUjPQmIKfRXOiMWSQTeVsdW+/rl/nRe/zjeVoUd7kjczGufL4WznTcDiN1Rax0zUEq
uw5xejMTxCC9RTAEr8bISrYV/lk6ajI7GMKYNQDfq2yW0RV2HiQucQUTkWiEHIZgwrwrZbVog7AW
0QdlgF1ZLlYh4U64vwmSE4RKvXAX5+YjC4EeVh4mJfWjfPLbA4P+mM1h0qtL3330oxq+j5Kr1bYy
YIN2IbiaYYTN8vWjOzGYLXJxlhtxEUlRIVwUc58fnSJMXZo3A4+u6uJdysxlHwM0I6NRxG5NQ9XF
offUHfVwVRRttusLgiG//g1nZigmJ7zaiFXoDJw6ESO6XUFqMFJKYWgQJB3L69I0XuLxGO+/vtL5
u8W/z16LQw5tvs93S2XXGpNAVl0p7NHetjTpS238BSXF9ElDxSDdjZ0jHidO3roAeg6uw4Xv4lyh
g6M9xZTl0TP1nAxWTUX9LQa8Z8wc6QYhjkIAQmGSOzgMa0YfxBujIllVTYV90VK+P8aatYRDBfDA
QuXC9u/8z1nGnAmnYpFNfn4kACYjIU45M0fFQDpga+DukArBHuRWA8ymLHnA/ewr7Ni8gZrrJlNw
TpamRZwxa+uFN3RmF4TGQGRBZg3h95z8mliaSQgURRUsq9ntZokJaia98wqAX+0lhXRBnHVu6CFC
WVpRWAM+4nx+n6QISNdgu0JAFeic2iZpTRvSTjhSUgO48KDPXoo229Jtg5hyus+G6DvlIBtVtxYD
JhEc/TtDg2CNcfzSEFum1pPp8MMi+F+XWh7ybzNJPmQT/SE+qKSwIpsEW9GTm6G6sJX5qOf/cZml
IvMhehE/goZ+u4xhBkZjDmzVpnxqX3UKQQ6Kn9RukARuGlLSHEGScjCzSr4ylWkk6pVSc9yhtmza
LFqZHSCzCx/4cgr/4zcxbohJZlajqf751qOxbqpxWeB0ukUIf1EORkpJyUCuK1JTj/V7HEwqJMt8
vhqw4WwIsohWydDK3te/5NxApp6PGYNphs/r5IdoE34v2M18Vkk50JOrkitO1KSR5qhEiijVLm3n
l4n6jzvn2K6xoQc5o5xcsCRsUqtGzEWleKOS2G1r+fg9FAZt1U2k+AIImzOovUCU4jCBLEr8mB/D
vnmK6iG68FmdvXmcOQhGPtoRJ/tAuGAavNGGATh3sWMFOoiGrKrcCqalr0VGl11472fWTtpAND4W
A8Fykv782kvYH1lbVRxi6wj02KATnlfOqSMUxQvVwcQF7l9duOa5D/pDgC1REWQ4Lf/8t+EvTH1R
NkWvuAR2httjlg8uxlIA3nF1aZX+WJdOXy42J2ZovlZKoSfXMtQ5HEgRR2RIFdgTcR3REm5Gj/mr
hvIYNq5eUKO2Ugh+xcR+NeuOkoMEXvBrQSQYuRlCuEOSsdXastyQy3PcmyoGSJP2kJ/C7HFpypPZ
R84sXEQNqGs4KM6kZsWq0oiaykfF9CPBqK5Jeu98EC/gHzTjUpHtzMZYpb2B+3rpkv5xJptV4NGd
OisIHo+xK1NqduUo0lcVBSZCn1vKzGk0bepubi/MZueGLHtxrKgmTQjm589vE9sSqZlqpCIsNZpV
VxbNTaiTat3JScDpRBT/g08ECJYBBUtbmsEn10t73QBUUTE/NMYEOGbUbbkA7qOVcGMgKOrrr+ej
c0/29+udfJJKKc7Qm/kki3zhZva14tVCtEeM024aQs1BZsOYLqSpPnx94eUsczp0l1oa/zKwIZ2e
eCMtoU0mIsBAH5z+MrXc3CYTO1pznoZH2rXp1ZHR5MREifkDWN4LX+m5TjEGaMr2sHXQRJ/qkoW6
Fo4E80JvTDrYSUERvwRsw7dFZo2bKDcHp21kWEijGviD2srrCjfFgtMst0Ze760ulCj0N4YzDDW4
bBA1F97M2V+4uGw5K1H05zF9HnoJWXudOlUyJQ9UhHqf/1DGioOSoTUr4BOlUxrmQL5GckSTNsq+
2dJ7wFwt7htZJ65yMpKroSqVgxjqjdez0b7/+hWea8GoAKN5fCwwyABP1hYJpJRkcFWaK0KcQ57I
VK84yj/imfS/oSYPDvGH+S0jgsBXCJC1dUPPrsUgqi+squcGE4ZPi86/yGR4Og9qaSu1o4YzTJU4
trdIBQkuS9WNOQfhVu90HVKM+jKzg/TjaaR7+PWDODfl/375k43VMdIgyluI6MaxUR8DqhQYWyhi
wmYSH7++1IfY8PS7wR/0MTcQOXlqooj7RLQIs0WYlYZwE4kd9rpBxHCtasWmw71yF5pys5fJqGOf
k0yrUMyjTWmy6o15oN1xmvlBduC9xXFyi1ZTczVpNJ7ZFyLXJY30QAtoehUyHck8oFgHUHFjy0Pa
7qNull7EPJM8KQeDkhQGmwktLVaj1aPakcN8H9Ad9YElmH5FyPBeoxW91Tq58gF+dZ4s6YPz9eP4
aK+dPg6TKjVGf3QffwhfeRZqLnVoJVmsALpEmH0x7pFGMYBkAQqg7PuyM7YyeUxXST+XPsjuYTfH
YMNihTDNwgC9SXsJSnplGG5XdvNTNegEnndlvlL0JOczT6afc4qkVuuNS42Vc0MHEwiQW/ZFiI5P
Tp7UogZJPpqS2wb89OkY1Sv01umKlkd9YWlZ5os/HhW9YzzSyBwxSX+eTzQ17s2up4s2HVPyw1C9
2OS9HQ8llXzYXl3uTvh1r75+QWfvjxlCogJoyMapMQNUwVFSO7o0mpF1vtJrx6dhMF4l5GIXjojn
roTsYnmn6pkzPHl7HKAErlTXQ7tBs74NrF6+SQ3l0p7g7JXoc9MJRWyGcOvzg8TsUuHTZWIe2qzc
yIDfPZxcgScbpED8+48PIf8Cn6FSy9z2+VJzRbkOIR3vTIX6ri/8WaNhCxRHZnXhpHBmeODRoceK
GwJrmH6y3BwnjSpnQBukbsKW1DglXGlSQW6eNeG9TmmogpK+1Oo68yg1ekuUefj4se2cPEpLbUKT
bFTZ1QfT8soQ7qAqaqOtwhO88CjPVQNp7tDBQ7MCKeeUmdQAGbGCiU5Kb9UEf+uIKmO0I54YifqV
ECu1N+IH9wWhHr4TjQfk1lxYBSaBilhVmhVcfYrAFqEMEqgQl1VbIxWD+D+jD8W7Qk5kpNFK8bOU
W6oTWZCv6BuRwdWU378eFOd2BuhhaM3R/gSWerrcScTL/FNpgeuoWMd4LuxSaMJ9nRFh1Aclu2MS
um2jyRIya6ZppY9iulezY+EEJbQ8Qu9alxQm5YoQK51IH714+vonLuPyZK5Z8FSccRF1cfJcFuzf
DkFUsqTFaIusfEJCrRpjvU0iMfj3P/nfrvLHh2j2xFmK5JVj2YmEbRRliaPCF1inEeEIX9/QmR0G
44aG80KyYMSebHUywI5ay3keyQM4ydBI+1VDpAMaIMPyYl0ObtnPJndWrpQb9LjHCx/nme+Eagp9
Z8QPi87gRGUgdoTK6STgumNdx9xunGxJEngXhrpZfX2jZ6/EthxmFP02mFKf35zUKmhIFhVPVITF
faEYwwpiGoVzRRn++Uz/LW7Y9X+3YPFF1vT/5iJfvb6/Fv/j/v/c/Y78ou/1X2xkCn3/4NPFmYVN
ENaTzlbxr3Rx/gli9KXHuZxx6UX/C/FFujitWLTxvBNi0bAv/wvxxT/iXSHtlCAVoMQDk/W//xc0
6fBncfPP7/Gfee9//+ffycQnpbu/MsA5tHKB3z/XEOEM3qmq3xm96gXWIS2UR/IsB/h19kBYi0f2
17eu94ddm++XdNvfntFfv+P3637o1v6eLv6+7slgEyO1aWFQ9bt+8udum0n34lAc8vBRisy1WMnO
tdbWr0FWunpIsc4Y10axJQS3U++qdo213hHBWOrzT1FM7C7LPWsqnUK/BqpqD0SYG1axMtMXjKDk
R+yoINjT+Pb1b6cq+mmu+/vHn6xdBk6FYxJG/S6NN6P4M9Hesvg7GRhAcJ0kf9HICyvfc+kXOdz9
u6Svo9CdhxsRJZw1HqzpBi2hY2QH4SV+4z8tgU7FvJ7lvSTvr1phCwGI/KjUIsjh6MsK87qNWSBv
iOTcFt+rX8B23SXAbEP+1Jrm+/eGnEhb9UW38uvVtA48oC9u43UewkhXsLU9Dnc79OCqurEjOImb
evm1YL8RemsDbE3taJ/sIbS0HOKCb9QvQWr6cvYgA28lW6DaBNKLXh6y7DEft0fRM5THtCK1TYRq
880CUps24NrzDOW/iy+06a9FttuhTylsyrbfG+qb27RCfkj4tF3dEcBuNGudzK+Cv3y06PhdDu1k
ueloE+BUIWacrtF8FvDg9XVWP3DBngRsQLxSoztl4Cf1Vq32w/Ggtk9VviUqV9HWUrnWiY1R12N/
U3XXZggYfiX2G6X/oRcTSBq769fHwk/5ixQJbbqLBhgEIGPJxFojoi3fIrd7bJSVlt5F85V2lWm+
SkSUl1mudgfNP0Qt7Y0QDJ4I1NEbApAmV62vrSUE15e2ODCkCnQMQVvxy8A5Sh7s/lV9F987aPcE
yxg5AFVC3/EFSzpmeEIsHekO00UQtIQrOfo7qawmOMfsJYdhS81S3wjjeriPn0e59StL+jbokPXD
QxOspuaBtEw8RLmdUssP1MhJee3CVdy5UgHUF5BB/KqTzBQ69QqlHs8p8kaDRA+bkjPk0ShbK8aO
dFjliTOjYnmETBzdSdvE0xP+PltJDzphmtZT0/sUy/3eazaKR/jpo7WWt5pv+ZovepbLYVFUV+lb
Hl8oFZ3sd/76wmA6newiRiLkota0up1wn90E22orrWFEHLQrZZsfxkO+za+km+MFM/eJWuHvq52U
wshIwdqRcrV83z1Vh/pmvC++R/dsg73kUB+OL9N97tVX5qH4T694suWWJyObh4iGlnQtboOt/gTR
bBVdp1f63rzWtiTa7PW1/M08KA9fT1qYOT5vaP6+y5NaRZ8NnTRKWrdTrqvKaXm9jC/SS77hNdqO
G32bPYwEEZPs+zRtpU211r3ZT9d8Atva77b8d37tKptmm++td8Xv9/VNe1368S6/iWNHy/ysWUfB
VQuIVLKF2J1LO3SpfKuDL6dOKHsh5XfqeqKdEoEB7+DooSpET4XYQb4ibr17w2Iw3MajSznL6uxq
clGIJJ7k6Tappr3o7A+Ff0s1lhTsbtporaM9l3uZQgff3L7tb8WaHCS/bFeavpYIuz5Ywy5o9hlJ
ogrqUXv6NZEgx20/AQmbfo2Qs8lQInvul14QK2IfV8dbpBbYk4i+fq3uqoO1e2hWypH0Rhy8hPQ5
6RX+tAKksd0B17anm0mwA38JnNeQ0WwhiLvCNYFehJ55CMJN1OArNaGdiJfIPmau0a670DflVXXc
dtVPi9m3KH9Zz2nznpUvrfIk579C8uIM3MPr8V2+GnbCSyo4WuLSO0pWpNuW4boT7fqn+JZcKRvC
2zVOTW79Hr7NL4OB/hLMi318G2/E26eYHLZiN6bf+44YKrdWHEFf8zc0XGqYh9la1Je/wTbGgGh+
GbjF3uPD5BHrsq6elOrWUpd1RHGW0K51s5t2uJKGb/qdeCfeZpvoQXnuPGj0fsQnmV0V686p+Yha
9weRhq7up254bd3w9KWB6dG3WiesnJ6xIrslc29stxvFzfx0la+1q9qbbdWZffkWMv7goLyzKy89
cPgSnXLf+6NvXYu/optd6IJTdmKXF2UPXD5xSKR/rjzrunvSMwafDchDselPX7HobaCi+5DUt9xi
ubHsyJmgoccuK3dkl9+ma+kQfm/SVWsBAWNOfmr4DsKHHMR6AaVNBLOfv4k/rV11V77ULwyCir9S
NHireubQvDZxEnkMT82rjzYJPb9EMqC8+DHbIRnwzX5j5qv2QatDJ7qWqskuHjXo/LPLHwB6oxts
6U6c7k2SAG/FGyq7Zn6nmb5yR6TAbf2aHLTb6lm6na7NveAxQ3vKXvYqJ3VQwdmJO9sPuhOuizvh
2fC1/fIwBYdE4u13mKX8rzkJOrmb+5GfXpGfbb9Iju53D7rfriKPjHn/ZXTeR8/0p336gzio+KV9
jW+yQ3DfPfe1M3JLBGffpFs0YsufBjF8O29Zs9zIGRpbfU2VVRsDTnGiyiXCrxk86U1q7dzFj67b
qr7rrdQuJ2IiQJFDgp/ZXtj6dMe4G1mDgc+o7OZsy7b83CfckdCkH6Ati2fRso18Z1I7ZKcIkXx2
iAHX/ea+vNIDt59W5JMdXWFV7PkSSRXco5ApI3KJ9kCsD+FtLDwV3w2/3fexjYrjeHSHX0PllNZm
YuDLVwJHOcUXAbgr/mj5sulpGAi+q164VreKD1HD0TfSN+mbsla9dqMiCFhlzUbyuwORe4fqoG+P
T8Juvhlu+3eSGcZ63UROjT9Es0mwjRjJKEN7O3lPyIK9xWkXEpFa2Hm0qkw3zDax6NQdQTxubO3N
dEf7bejcZrzVlHXd7Ob2BtD4LDqV3NgtCV0ZDbCbYDqMpLqvRskbxm35Lb9Pd+Gu3TfptiifZOml
NN6s9LsufDOewxnwIZHKJLUGsRg5FDubh3D6JSR2nnjJY3abje1Dk2dvJEB6LY5UwrTxcvI71skV
Vk42qJE96qZHqiOCdhhB0Q/huX/ob6xvfVbSf6iqJTZwb1g+7mlXIJCMm+HFp3b18/jTfDHu5Bvx
Zro+zqPdsd/L7OC9fQ1f2rv+NnyuhptsaFei3nsyBqaxdIHZA3Lwuqpaw8QJ4u9httIoxQ5s80u7
jZwiflTrTZRustzlvGrXdzkc7Pbe/Nn+UIHK9zZBDGm/7w7ttfqi37PJ6aZnVdA3RhsRAypvloT7
iTliNOzpNY6v+34V9htLXsP3Ve+KH0mw6/O1Dmv93nwS+7e0+TFJG+H5+NQ+q7ciI67XoMo07N62
OmFGbzL+U6KPeT584oD7yghZ7NPc+UHu4z0DRg8GQrBLHEv9uC/ZCod6eGU1PxZBfeqqpVsOHt6V
StlEj2XWewUh6O031TWutMGdJxuGv8AkqzlVvNKtu6Pk58FOaW8qyS+V644EbtGrd+yeSXfV9+o6
va7uA5+09uhJixzyyLMKQoOTTw78cnR3bclWz5uwBSU4gl3g92q/E1O4/N6geiNJc/QxVoQKvrC6
cWvBXnWt2+A9/AH4lQYz6Q35zXR80cnmjDooAY4wbXrVR0WXA9iPvCFciYTbYD5igkBA9pPOS0Tu
vXQ3W7dauzMah3mOd5r86ic7vZH37e3E2CvXUf2qKLss2B/VN4scRw6A2oaMJ852Uv0Y13g4jwjD
h3VKfvZoH0s3GZ2goJexU5LdmL1JUWLrMsszyFYCyaP0Cfszuj2gvQ8smwYbmNYXrqcn5sZbg6Bu
vnphp3QHDdjfrerFd+mrdl0+K8X37HkJlP8W3xfXymMwh7bUPhGNWmwgq99J32+Yk7zWKR9BOFZe
WXHSijIngihfrPPUK1mdsOPlgBJc1VpjaXYKxQ5QBUzSN6p0O2B7hL70jriZWPVWs5fe1Esc4np6
C4tb+V6zvGMPyYjjyZA/dPcRf1prm9+kK/GhupFZzGC3Th6njjFyOFyOt8O7MjFN2Ay6Kvb6bEMG
M1JBnwGZvhfekrnqqN+MB9NvbjJsBKsicBfeWWun9+130j1i0Sdd0yp3hvpQl7tYdRD9k9JK5EOz
TtbIoN9UZJuPBqvzrrvPb7OfQuGMV4xwEmoL9mG0jN/iX8l+JAbYzgleeIz26bfgUOS2oJCE4Ejh
miDa+Uf1zWJPRsh1uWxsZNqsBpn0DtZOdAu1L97xmtFayqLzP+PJrJIiSPsd1U8sJUxGYqesdTO5
FZ5JIXyMTJsVIP2pJ1AEHEk8JM2VoKPZ39Ycl5rmSR5djV2OP5AKEvU5EQeuKA6rshZsVXiRqtcu
yxCzHa9QP3gcpy3peSACcCx+fWy//63C1/8fMP/w2sf5r+K/Q2DYosn7qjCW/Yj7n82nutjyf/kn
+t6gLIZCacETo05DKf6vupgh/4Oy1kfOEg0kZDzUpv5C3xv/oOVMWhj/hnQOfAf/p7/Q94L4jwV2
Dm8McYwEnAhazb9TGTuRSSwCAaRToJlp01F3J4LsU4GMpvEU6w0e9ri/IxapSEPCuVtGKY0s6hgU
ZXeSdaG6fVJDVzHnI8XGrr0IYLnBk/pSYI1RXlghWICK2F0pY0xPuXxJJP0huP679obCZLkMrgPq
9DpNmI+a4G+leikojwq57KILBRXDtOIpwbqpCYL2uslW45ci/ZZmxMk4TbatZq+ynBh0XOoKoj2F
m+qRM41gbPXsUApuUDhE17cs3sxpoWOSrCM7M+5M9oOdOxQOHYiMqBTJ46hk7qUDRQ+j8IZ+VxKC
Bcd88alyQnGS1/SH8kr1TpvRVHsijYTZp3MxvU/v1YANyE1YpTml6pgC551h7fPwfobMOg7espCm
ntGvoaoEF5pIf4wDHhZoPkquFGpV6OyfxwERSpUoLSyDSp4Jkk9nLxqIFU2S/i7VaD9oczg606zf
/vatnCmQnhsKi9JisbnSXjwFacOR06Yi5LLEsY++OHcSkUVNeaHO8qG5OR0K6Bi4sYXTQHvz893R
G55ogYF2h7rTA3I3XDDNUXM1wIcs+nf2VSWR93r9esyfmuwgadfosdg9+CbDf3JmthF2rW6kB05G
5nhTW99SlohcvDZIZTd2cX0d9+MC3diMw8ukPOrHyjb6l7A7jOlbn1/4fs7eDtoAvBS0n5ev6PPt
1FNkjEcjgTdpkkR2XVCUNOiIReF+mER2kBzjk6VIkDlsyNyxQGU13JC54BiMZHFdmOi9ro+iH1W7
bH7V4l9CtOmRZuGyd+rmUQ/3WU3a3LBJK48OiZEcQF5DgbXTekSecavDUia8yOg2X4+Gk07txxcL
TAMqNHOeKp3G+oXNHIxDqs9u1muLbgHn52iOLpztxA66nq+lugTtPZX6fFxzgeZaWDYW6uDJs1S0
+RgROzejNKRKE79mBJkdIk3dDxigbaGi+AchYl3gWnS6UkHFOxvu17e9fFsno5Os2wVAqOmk/Z1O
VAVwF6PO9dHtANA4FMoVgqHJE3sfpla80AU7dy1IpDBA9eVzP608qgKA4pwIMddEFwyWxhbJ7PBN
6Dq8b7H3v76zz7W4jymYVYylz2KgolBePv/fpuCpVEj2JY6YIDplXyQVp14CYm3INhSrsvopNfBW
p80SiHbhkz8zsXBlgybywieCUfj5yuM4VimeNm6RjjctkzZZTT0s2q/v78xVWNgJqDEgLaHQOFnJ
1E6UiYMumFfasLa7vAoJqFOmC+Pj1MWxjFGas3gD0RNg0D21FqXkS+dKR2qG1WcejDp20R1mGRKz
mGUgh2XJdS6kGvwQtolCO1yYpM+sDbSHDUgcH7qQj7ryb29xtoasVfV+QXnNvCrxtWqt0RWnnqpK
M03bUANJYNQXrnpmMsAFjWOEJiBqlNOdiZU1GMmyEKldPqYrwGKzQ/KxJ1LzD3pqPElQ2l+/zbNX
ZFY1yCcB2XXai06lKg2HEXFfArLJVqWBSTwKOB7OR8kphTS258S6hFk480F+dEc1ZRlIoEA+D9Qy
OBZN2xPFc5SutZrKaqjTZuqt4tdkKheG69lrqQsXCRbVYq//fK1AHSIhTblWAG94mGLBK0aaVHpC
LXsSpAuf4LmrcSWUavRdmW1OeqBBG2dhxgAhTu+xn+gVAfKOCS3sKWZxJPr63Z37EmGesdPDg7BM
pJ9vTRHDka6DxEwTD4Mj4/GjZE883tdX+fOW0CoAwNSYr6FWnOpCu3AeQtikPMCUfrKWfe/79G3S
KPrJSnxhR/bH3EknHbnSkuqGPpvV6fMdxZWldMhwRQziLH9DYg7rjsxCZ0jFp4k4NLGW5k2TwhXS
owuijFOP1DJE8OxijlvkuUzcJ7NnNE1lpwyQzkMzfp/r/LFJjpkzEizpNsXgpCjsjxNVLLCCfh82
tVvPzWMVq5c+jj++SH4H/lrMWgvf6UNU8Pv6EYyhjlevJrZqbn/IfB1eSSdugjafyhUVIwH6+9dv
+Oytsx1lI7B4svCVfH7sSWXCk0Pmg2m+C2yzC9yhsm71qh3syiK2FBX7bdwV+MG1yrQ7S/2V95bX
kgty6ZcsV/q0LWBd4dFz+kPWRdrxyeIiCqYEqijmaJbOnRcf25YQZ2ErJpXwVJna9RSS0Z6BnPYt
kd7WOAgU6c0tGUkHQe2jC5vOPxYBDpwcEmXgPPjHcGV8fi509ztgRcnsTlYZgqGJltnYqYhnr4Za
tyc52h7L6NfXb+ODS/75GWDhXgK3Eeygs1zO1b8PADkk7C+LzckVJawJx189B4QwfC7Kn3wzlMk0
W6EQSMEj8hrdt+ano35Q04PYfM/6p67byML3iP5fVdpqad/GS+9xWIcDCNCULHbE08Sz/MQeSXFW
pZGS3SOMmySvlDdF+JRML33062jeDunV2FwQrZIr9cf7XTTdbPywjrN5PlVezYIuJSPJx25Sr1Vx
K3D6NLQfk3lzHEK/bl4gUTm9TuT8Q5HtApNT6wNF9KH00dK6lXaohycpHOywul2MLXH7DCikNZ7N
cp1zrC1WR0pzll9VK21zpIDU4ydxBKq3gkMYqH4TDl7dborG1whOTnA57hnZSI2F8IecXfXyTilf
i/yK9ubLmK4VZBG62+m3kDPHyFWex5dM9rv2Wx/dZ9kBQ4HW7Sl86aRGvmnR8xg/9/AVhF9hBMlp
o9BXwRjV2Uc6WoE33U2SE+J9xwAqtugqbtp6J+M/rx4La63RfsofhvckcY7xXR5g4FqlmRMkrvwI
9ysXb6L5wHYcrn5FuwTbc+lSoOeYrSm7Mrw1NafJaVFR0BwejeCe7FwT4EG/YvsimJtlK7ok4Bg7
s6YEt/6/1J3XktzImbZvRTcABbw5Bcq2J5tNNnmCaDY5sAmPhLn6/0GPtGKh+HcFFbEHq1CMVtoZ
ZmUizWdeI7+29RY6Ct0WrwO1sAHUcmOFgd3fq/pOZJQv/cryhXKVenfp9GprD3GY7ZLuOMvvIv4+
Fluw+UV1q84Hs9k52BGVlH6Bhfqu8QIEsz5m1H5dkrFtOF6D79Es4AzHMcER4MILf35hsqcczjyl
JXQe3lDlv4RqLq8ThhwETXFpuL6mUTLG530bKeKLTBEgcLnXL7yJZy8vnDfk9Yl+KemYQL5Pjyi2
z2XTjEuM/waqlRKnk1y95KcKLOw3x4XIDOq2yst0JmyKv6dV4yExbQZ5DwpKBR6lfzDCpQg7v4LB
cdVvVfNp6j+O5g/D/NnWqS/pXVYpLZ9j3G7AkeCJalf+LOE8bZXq0CVby9sP2t7R40CDUuY+p72+
K/qtlM/xB+yAw4/KNWYVtHLRzP1A0mLqfk8YSD8qunJuhe7H9i6+7m6hDi/afvzhdeDtafXe1Y86
TVCEXugZ4K0HRugDJYXSC5AQi+5kflP1BxRgPeEf6QgWhZ+/yu6TmzwW1I2nv+ZdhHYnDcd+oyBG
VO0qsvipFv6Q5IFqfanm1648WOE1cjmokbrTXdIelXbnRc9Nc1fFB13beqAq5SMVARfqSLaFTNbP
G4mVK03VgiOC9OrOdK/a9qtFjfxDOH8p8ydhAlLmlEntmyto04jhqtOQ9gb4YysvQM/M6t5oKYfZ
xaapH6S4KvuDs0Cafrx/95/FWuSMEJ+pcXBFLv95uq86yPdOXYMFG+y03liJfLUaOrWKZV7P4RRu
/nw0FAEMDywi3Gh3/dDYhSmhhWG6Bw0wNanioa6a+04LA6NAb/z90c4zOkq+1KKQosE+DqOMVWzc
ZK1iGNE0bWbXpUcg8K6JDKfZZXN2a/aLEXXmjDu3zoKw1R49ODAXnp9l9VYPK2EysSyC46zvW1nk
l4sidaoy7jPmO84ez3mepJtC99oLMczvRgEjTX2ZYJmQeT1NFSfvzK3pTpTuj2SAEi08eSkJ/81G
WTwqdHiwlMTxQD7dKHruSQO4PRmUY+3yuXGCXgJy7zQEe7CDv6Qsfh4ILWNRLIKbCmd/rZeV1qUn
egl4pynt+pAqV55KGY1shx52sQkLi2ccLs6Fi309SYx0IHfjXw1wmXLVWiDRrcK5tkYpN0YxfK3K
ASSQe6vP3+s2US5sznXiwVAMAxqboAQxkzUIP5VjEdlDSVlb8/pbntcqcw3frr0npBbxkr+SSbNB
ke2SzOL67VrK9eDADXoDCA+eOQdpymzoYxW2CxK99mvRpxgKgrBwMO8JnGGjzoqz+8NzSGEF9PHi
iUOYTeq/2qBGrGq9K6H1VlZlX/VKc6vKZOMMUzD1SgbZrfWzVNf3fY+GuTpfUgI5/6qLNocNnRbZ
S1TvlvPzyynEkC4qlcxDBCyvKbNOFhgCwqZmotbQzd7H92e73rlMlrPII02xilh6HRxQXrLDXAGr
oY737UBvVDXBgdUaKKHOiXe9637rir/eH/Pso6JsyEFBaYVKNW2r1QwrW3YzgSxgGXfEmQnhId8J
rRINKrAOTdX/lQl0V94f86009OvlhroLoQ9FB5KARX5XXy2r1Spa2YdiU7oPM+q0GVJm4Y3bPDk1
cAKaompFxDhEflPsXA/UQHVUxQ3/RSoP8/ANEtms0KkHm/Itlk8pRgFKuUsAA1jVTV/e8tepTLeD
R8orfQeIC3+vVz302hN/BiBY/gALogaxdZ4t/6gihK+FN3P59P5Ez7YP80TZH74WQo1krKt5urI0
rcnN4LdVzWM4NEpQV2YfVCNYDcuujAu3+dnFQA2HnbO0URbdnrW09jhUkz3GkLQICDZTLwBHYHus
iErf5nn+12zEZdCqyYMszIf3J/rbkdE6IurDRRoywekHnbXE1rqyhkeYZj/jURu2zmABF5Gxsodb
gP7wjOLSVp+9CwOfrzBTpiBIxZzg4EzBvNeTrDXqFKPVXMUrMuqpmzskW1OHNBx2RO9P86wZgQLp
sq6LOwbSq2f18hyXssrqEPwtwWHJpoXyZ9sH0Y5Ha7Cnu7Idd4UnizsaZdHGztty40aXai5vpfHT
00Phnn4o1WZ+C82Y08U2KscaRTOOG0MDEZcfa4w8I/mk4bmn64DMzWSrDk8gyrXok1TontJhTY4m
+JciP7Lh5xJkkJpdd8p2yl5EeaN4OlARCfABpDaJ2WNMZ8rtdqr94NVHEnvyUORWey0MqrJGLH4X
1i80X4CFcZj4K4cQGf2gocBRRcc5/zwku86TxMQIZVcMdhPyR8cdsegf94f4JLhEUHang0z1Y61r
LlMkeURoScrQd4k2Rr5rie46JxEBZqQFQ4G2TV9amyayPpRdW/u6FccXLrSzi3tplgMjoJCKULS2
9jJRQyvp6plUAG07xZ8TdYsFrw8GyxmdKEiwbZkjZff+Xjzf+bzEizrYW1+Ye/R0F+RuXqddU/eb
uZtxkQXbNqdJFEQmZRHzklHA3yqjJ5sOwjfPwwKRYFheqdPhhqJv5kEZuo36wXgtP3K3qJ8tg+xp
m0UfQmcTTlv+q/JaiICuh9WguX8jKfq0/oiGGRo8pq8+zdfRcSxwvNqI8L62fvDXfvzSe/cguNJ6
72qgfzoubPQgjJcR8wW2kBLoiPyaKI0CQPNzVPj0j+X0dQRlFk9+5FEiZ+PhIx+QGPFXFKdRtbfx
K+l9sw5asUnhUiL1YlF92CK25tQ4QG+c/jB2kOg2mXFQkj1uVSLe5cqhtvZhGhg12p8BDIYs8osH
435+wM1iTv38k/MFaCkIhBj4q3LQigMgWs/cm9GPwt2N1Z7a83znkdJJGI9LUUt/tKNNaR+aKsi9
uwpjkWbXpMEiuq8eq3bXaftCPUzzHWgqmPC1t2+jPf8jMihesZ/1/dThErpboFzDLv3WpvdGdAXK
MvEBVMY3+t34PPwlru1v+l65KX7W1FkyaxtZ9wCihummNDpoJ7sMANn02tRPVfaaiA9CCSgDaA8V
rBztSvUApW9sNfB+xLfzhRv67GlYNg6mDugaErbShTvdOEquTabAFmyjthPbwMMbCy2FgzTwEtFG
I76aRW4GiYM+tko39/j+KTlL5Ny34cGXLE0OwDRL1eLXCM4qR1fvtW5jqcW2bHAHoVg5THKvtIg+
apNFL0dmcALCAYCAFOLCk3F2TBnfBgpAzccxMXxZhQAaE8byMmKrKe2ViONuY9f9Yz6DsJyL8cJg
Z/cQcTmFHou3Cacq7sXTybpJ7HROa3Qb7DyiQzuFt1TodxVeJL4x5S9Rx2ZA60T67y/ym3bU6nJg
3EUtj3cRBcvV5SCypIb7bnfYe1rhXpP6gt/QsVfKU3PPrS2QEjYWDIQWgB8Y77vcBiEtEy2gRzpj
95SAOc3jazgp7Qbt9J9iRpWFuE2HIWHJeNclCvXFpAuDbgEwvv/zz1eNEILNuUT45qI7fLpqM91G
qXhQmKRSXzdWf6AFFyQDMWPfouY8DuWXIb2Q3p+F3Yu8IbKKhPQ8HCgdn45pi8ptvbbDJbevgV5a
4962+ytZ69c0chSu1YualOcbcVH+ol2DN7xOlrqapQw7jxIKkCgKH91VrnzPlcp3h165G6b605+u
6NILeuuKY5iGOPnp7JKylK2TNOVG4S3a1yrVOFQ9uWfgDzj9pog874qw+A+Vo8m/F/VUTI9BECFd
sK4ReUnn2UNRFoRBsvZbrd0Ct1H3eYjKZ66pzxmiExe2/nlEuLDhl5onrXBaj2t9t8JqNauOs3Kj
jRKgcUeVcZDUNO25D4+FriQU4vLhKqsEbL1FkASBnziQWvbH1+zCESf2J1d9U3I9XfK+ygw7qw0o
9pnuj52FSqOHeK2ZiCCsYeXUbOHRBqprzR/e/9jnG+t0ZOt05HSYe9zRlpGdjTO64VZ6iRfYreVs
o0tyeuePyelYq2NTUX92uM7EBmvJb5NLvh/3BjDIyDe6u7m7Qa+o3iFGd8kC0GQOpxcc43KtchVQ
JQPxeTpHkRT4nvYxRcBIwxR9avsgVS7a7/1uJQnrSTF4KEBFro5oNFtppMRYKlgCJlqi2psJ6nvb
REngWvElsMFvtq6HoSHIS7JUhC3XT1M6tZY3l9AY0jF/RVv7r1Jpgwk9kduBl6MM621JTB3njnOk
8xjRFbn0OuvL67taV36CxQVooCEHsvF0XaOGZiWPY7Ep5bcK5YuNXjgxffsURZ9FHEZtZHJdKvA+
OlN7MScFshuNgDyeQx/ppeGmobCBcIfdbPve6v0mJeZ0Y1EFsVKkfhsXf/zCsmb4eLPRSL1YttMf
3BtWamjAYlFRVO4rWQMnN6ud3WSb3J52lKtQJkrgCf/hETPpL1MSAoxLyR1R1NNRXSUUoFDSbNPZ
idyVVfpNGcYA8Zsvhsjc/2YwPD/Q/CWTp0ZzOlgZumYnW7RHcF+LeL0zehqZ9rWvqn1L3/ZPZwY+
EjtPkjc24BnUGNySivAjDY8xar43dVscEHLd98LBnbq+5ER9dr7M5fgSg1I1XSr7q5mFbR93Su7G
G+qXBySR9lZoSl8nPvXHxP7r/ZmdvfDLYHQRiMd4b1E9Ol3GSRkBtWm0lmqaBzsnhQ5Se+4L8uE+
ikHyKOLBvvQYXRpzVWlXBM0apEmSjRuCfZCoOZUVlI2s6NXnvoUsMo+0sWHtZJo9BlrcHDCE9K4y
QvegyL/MM8mZPSrmtRO6uV8YzgXcylmkxZoAFqBOQ8PIxtL0dE3GqQ+5/zDIIQtQ4IAa+b3efa/L
cI+Fx7TxsvjBzYfq+P6XWD7rySUDuAf/aHMxFVhy2NWoYrQbI9LzlGqjEh5zZf6ueRfr/29t1P+M
4lINwroApD716mUjr9FULtijSNdDSKF5XO1UHCXow1OeVsXwoeV/+l509gcPN4/DpEzppve0H23W
P0/mfB3HE2DzYUbSKY5fuHir44DFiV9pxmPbGOmFO+z0Ef37l7qca1TrEOQCb336FfrSbIZQiTH0
qOxbwxN3XR0WxLpReqzIcRHZiJPoJrEn88Lnf7OMOFkj1GepTRKjYH55Xk6Pi8jsaQdxJpLukI42
/OVxOjR1nu+mstH3Kqjo1gJRHGpRghlBvE2ma1EeC6tpvkXD/Pn9jbFKDlkJ4kSk+96edbCTa9n7
MVUGR20yiJYo+G6MGsqYu8F8odl6LVS0qCxxQ/CeQd6oPpqN0YXzenpc/zU8RSMTdgdR8hpBmYR4
CSG5nW5wWsWSbxo/KWMLmUB9qFt4j61Uxgsjnh7Af49Iloauo4me3uooVLiLTDQVOApFCkLNmp0H
uH1z6YqNFU/GoZbO0Qgd6+8d979AO/q/psqzlN3+/9yj4GUSL8U/jm3+Uvxof2UgLf/c3wQkxfH+
STMEiWRyMu4oIrJ/K/MAIPvnYiap8vyzOUFX8aL9i4Kk8U+9Qc9A4S/OJEsP5V8UJP5fnG5soUj0
3gxttD8hIOmn1yemINBz6IEvl+ciKrwGpRajHIqiirUdUqPdPtWj8l4XMEpnzdlpLfWFztCSr0TN
P9xBjx4cdZzgpbcbtQYRXGUy3HgRoCG1m8DONhO8+Cpx9a0Uc/jQmpJ3SKbH3pZfczXTXr0Yrqs9
8iT/svAPf18yvyr9vHmZ/ufu+XsaHAB63MTXyPqv0pQYe52kMRp1N1O/rKLsiUSC6hwGv4BOxri/
m5Ari+up0wM9rorST6tFdiAq5SHOmuS+1Odqn2ujfVMro3GlqhHUSxfnGZhYsn9s3Kz6OM7VFxUy
zvs//Y1kc/LTkTDEHYB2A28Md8Xq1Oou9ZWIjHfX6iqmYprZfHLbaPxamrWsYEhqamCPVflSTmbx
saqHp7hO1Nsi0vq7RCCHGZhGkT5IVVSf03rO0VJuPQRfqDioFFDF8DPWpXcs4u4rt7BxFGosXxSj
obDvTqL40Ll9GSjqVEA7VZ1j45UgZ7wYN2G/7MIS8Yei2k1x8kW185C2h6mF9BJQ9fNQOejS72+r
8b9xl8ifTdc3P/9x+1K1/9j1xY+XLimL/xOUxnevlduX/GVqk5dfLxRtyZ3+vlG0twsAOO4SUb91
xv59oXjeP8kjyLQwDCQQA0H7P/eJ888luYCRQVeBWIa/5X/uE/Wfb88FKjgu/BcTfyzjTy6U5aD9
ZzdDtcQ1jkYCSRT/ycW1ROm/VGQzc5Y27q/t3uzn6uBaNC3myE4CDI/Tw/sn53dDsQKAOGHt4DG/
GqpAVZE6RNruO6M3D06RPGujqm4nfZwunNHTmOrvSdFJJ2tCP20xmDmdVJzl5Uhw1+5Vc/ao9XbT
HpHAausoTrsrqYh+BApd3+SyqZ7z3sye3p/oOpd/W1T0MxcLHRMHzLVr+ixaS4cf1O4dbqfH2evb
nZy0dOfgLPZkJUW6n8M6fZWZnl45fZtd1+pk+Lo+l5sLv+Q0xPjXSpD40JIDB4Pi5elK1LKvekXn
8xKLIwfQzVX3wbVjmvixLUDACSgUE2a513GoNQjkFOK2COP4YziofR/IKQYH24Xdp8xGGCpOO9AQ
3VB+nqzMOcih9C7IxC4/Z7Ub0ZAmA+WtROJujY60xiTP0nHu9t7UhIGhS7wEOxcuqZ2OzlXpZNOn
9xfoN3vSQcVxAXnQw9XXpaQk072xixiwn71wV+guLZgQkRJsRi6VDVZP99u3WCIDD2VawDN0IU6/
xeQBGVN7lBpRqEWEQHRFeixVVXabzijFM+raxdZOXTP1CSZwWR8x2H3MjS7h752N4j7TXTlTSBQd
khZoRnyZCyhiihZq3taKZU4LyejMKzvNaBYbxmxscZjui206JiHNqTSbdV8CmxMXNtn5GlKkNsGN
mMCgXFK703kVeSKjKQnbPZ5hIV68OCSZKaXWcG7DC3EDt+hqfzAUMvEAHGE4mIug4q+3VatIDxwe
RjxeIpW73hxJBcjqpR+2rnMf21YMrUxaF66T30zQopPMd4N1dF6ai6cusWKXbEifkc9OcxuSp9O2
gYnx7u79/bis1ckBWOJK5LxJWx1oR4v6468TLJpkZrvLZo83+HDVjpa30fDKuvDFfjcK/fnFnRon
lLPOVFW0Zj8Wbr0vkkr/5IWWewgHpnnha60yTHY8cC0O8VIjA7FFOfx0No02iDTFsHnvtpBSj0aj
ZD8mr0VqJDYa+c2aZPUjzCasaAZWvgmwJbelTwKEJM0Ewi+7TfuI8rGZWz0o/HaEmfD+eq9dH5f2
GIE7fEuXvevCYDn9id4ka+5ADXKDUldbeEXFsRpa83uK+OlhnqXjzzGiKNg9RRshgTGwqs4hc/Vh
Y/e9diW00byai7K+7srIvaAIt74OYdXZ/EAQr5hv0UFcNuYvj7MmhgbfjqHYKybCP2nTfixldeMO
HPVu1i+JTJ89W8twSIKz66gM4fhE0PHrcF7faaJRrWI/lMnW0SorkEb/ZErxuckmoF89qhom+Deh
0zSfNcDy1of3P8f6pL39AgqrGI5ShKZwc/oLbCtJ1Lq2i73sSrFtvUmg6jTbG+5Abf/+UL9ZWx4Z
zhgdOOD/61Y0hjNJRUVC7BPbCmCUKX6s51WQSKgVde1cuELW7zAlBeDLiLYujCA+5OruLxtZOKk+
5XvNSYHImwpCWl2vEdST7dcPnTshdNrahrFN9Ur+F4ODFVk8vIDnQDA+XVXXhaHVuVW+N8xModpT
4ZadOlJHDt+wtwBN26CkK/8y2LOnXrhq1jc2EyefXmQr2FuUeFZXQDRR1FW1Ot/PtWvdanac7aSr
yHusPQQnHW3JJNWbC9vobFDax1SxPRJurAxBAZ1OuNCkG9UGaI100ORBsqlR6K5RUxyKn2GGTqYf
jda0fX9DnX1iBsXPCHg4IiFQxleHNcw7T8tiVd+PeMPeNI2bHGhf64cJF+rDhLb/Ps2L7HUoFHGB
bLZM59dHg6vrrZHMNeYQ5q0x1kOdenPVoiKYjajUCU7wjdU1+oUm+W9GwRFvYVQjN+BSYD1dVF1I
amJubOzdxWyQ50NDwm2sL6zi2x+zmgwNN/5F9kPYusZTt+5MKVJLDSAhYb0b3HTGt12jUR6VeROY
6MNe9fk0HqapqI5Or2jXrY6igzpD/hdql985TnjRQOrsXkLwABsnngeUAMjGVrtYge4rCmpF+0bU
LddjGW2qsdmMUDv/rDzOE0Tsy2XP278gddYeqc2ETUk3xzoUbqe8znU1hg2GC+j7e/Xs8oPjT9Br
LPuGStKasQozXdp1wigGBh3AgBJnrybwxppeNw+dhFrx/nhnewfbGsC3JvcfSTBV59O9Q7xTJ/Ns
5vvK0bKDrSEpMuFM8qf3HKMsHFD0WYH3kB2fjpLidNUDScz33VyOP8pZozrUCnSoUtdOruw2Qic4
0tWEgjZCa+/PcJ1y0iMGmf6GLV5YKusGE2G1HAZ7RJ6ulWHt952jp5sUH0k/LA2kQURkIXq2UIES
PY+A1aG3cwF0cP5Rl5dsufi4si3c0E+n35ntzKWj5fuMSOSD2yHvWYWdCBrXXaQEB/1CA+HslmXK
gG+ZLaVQNtTy0X+JTpLKdhXhlvleJBJSJIQ2H3S8/ehmGpKeaeYdxibuDu+v89lJfBt04bcu9Qqo
taeDmk4zT4bS5fvJba2NalTS4kXr0S8zSqW+sKKrlgQST6vRVuH4Aq62jbLN93XoITw6zq32AyPg
LOiUqvpc2o7Qrtp4nL4SADdTMNh9lR4zI84uzPr80+pvfiZcP/wf8E1OZy1joSuEDGiULXogGRKj
1mQbsM7aeKtk5YU7+Py0LseI+87lLgIAsR7NUKdp6KphHya9syuczKEHrF3qbJ9lB8Dw8LSiFATX
iUrJWm2+0NNMSU1kNzu4XyixUUnbmdUkv48uwTgVXyejBGGl1SHvCzfZDGB1XrIZsUOzNZUnXUuc
1C+N2VmQphnpw/s77XwVSGaJDiEvQW1HP+x0zZs+b+I4bsVez1lqF27WTqaDciEBOTtE5LK4fRP4
LsBEWG6no5i12+dqxSidSwOuLwHWprOOkPiEj3zX2J81pb/kF3g2M1D6FKXA56PwhN/X6vuOdVcM
RZX0e5dI/jkJreKudSAW/+H6LaMAjV+w4EuDa7V+WauSvOhTvw+r3jtaThjuoA3aF2Kf8/WD1k+K
CaEWxAourafrx00Qq2Ot9ntbyXEUNfKaTG7S7xqLK5/ooruf6+wSvfY3C4h37XLvcdHTz16FAyHv
S6WUVI06RMA2eDvSLS+BTv7xApI16wC8NQAZZA2nU8vtRFH4d7evVHtGMF91AO9rqfPx/WHOblSi
RrrPYAB4NGHGrG7UQUZd3JQSl6saGMCUQompPavHYzGqd+8Pdb5udM90ZuTQ6abLtvpY7tiPuR46
NWr1Fmyf2LK3GFO+/heDYLdCMQ1PjDMTZ9nMuRsVdr0fpOGi/xOHN14Uygup+e+mwvVAyO9RwffW
fbjBKuJ4VoZ6L7zUO8Quxd6RfPNCInP+bejM4+sEogtRJk7R6RaIU0vWQ0sBIA9795qiehb0ZG53
vWzqC9vgfEJv2MlFyANCAfif06E0xZhiTJjKfaI103XeZOOnSZnVC+HtcrWcRPcgfpa0jPzeZPnW
T0sM1odCGuICeTSKA1UZ5TXrRXgFxGD4mLjFdOF6WHbU6XgcC+5WdFHwtCepOJ2VE4VOryO8whmS
Yt+EjfPRKkMTicESSXhldL0r4dhpMMSivxAenX+7k6HPsjJ9soopzQeU8yqktfOw2XSTqW3jdswv
3BTnqwr7Cb4iGpGUzc82o21lhSWi5aZw7PJGb4WGUHI//kQk2zwgTCgvMVDOb10Lm9mlAwpsCJLZ
spl+Cf2UodSnOu86iiezfWU3Wur6KHI5WwOrmOs0gR+YWyLZvn+yjTfM8OpzQj5dThwpogs46XTc
JDQLNMT0Yg/Qy0bRJGtcsTX1rPtRgzmCClKVVRbghGVi1qCM+nOdRONPszKS76LoDOiHXYP0eKEO
cDnDIi3qrVmnEbU1tmoKyV9Od+TPKISLqXW6rZrHOsKxtql4QTRYeRZYdh9eVwaxC8KfJpj5Bmhc
GfRuVh6z0cq2Wa+ZkV8Jxfmc9kjK65H1RQ1bXFy9Npc70brKDihfJHzXzMlrrQQhuaDJVCXfetI0
PmVuhRWzVc6AhaNQBxeeVFQo/Sm19R6LT6cIfduaB/NmWijXh7okUkI4V08ezFbtP/amMbR0iOfi
tS3q4ehJChDB7DUt8hbS6sWHOirUcVvYAySLgvjnoSR56zdlaUUPpiYSsVV6tTeuu6lB9znLsmir
yUo8DxNlXL+Rk6chCyGbcVemZXyXg0r0fKZtiF2YJ+FetpmBAEKsjTBbCiQYlE2hmjmSEc6spzdL
LaxBkV+b4kPeTnF120gztAI2ULZwFmv3pa8aVfjCyTsg/zKqrHhrtjWik1HTuWYwmFH+tTeL7rp2
ByouJnqc8yGa8UrEE95td/1gGdHO02fzkxPrLbo37ph9NtJeeVHq3PiJ3TiVP4307DiFXRft59wY
+21DU2zwnaionnJMfZCrr60i3+pJh6ZB6Dggoww7tp+VcJzEX44sDDPEnHfu1b2TRFZgdeVQv6iV
N6u1b/SK+2pDh33OR7Bju97JRb3vRuQ+buxJuuB4RYQFwkSy2gWikd6iHSkz7aqbE889xOgmNT/C
aa6noDY6xdxHY2F2fjPYOU7PY9fdN6LVYBOJTL+dMwPhlSw1QF+3Wg3hRJ1jEd7Ibshh4yUVUq1a
16eY3dEAdf1OAzft56oKjWu0J+NRTa2kxzfW0D5gFAutSk9FggNPnUzP+pQhFh958Xhn9qH6OGlg
freJDpue/S/kY8RFAXBDZCM2En3XDTsbkQRMH6pkWdyE1zKQLpQHKIpR8yMKPeVbpZbKjzgvHN0P
wyeSBLRJRjcNGkpPW9uUmfTbIZ4/9G7B9qqt1AXcoJb2TdHMxQ4KXjZsdFEi/RzmVv2kNcNcsOhW
KyCcJvbHHn63TW1DC/em5YzzTlEHz/PT2CWH4tFBhcagV/bYZFrjsmZTdTMbqZdthzJOpy0xAzg8
vFLdfDMkPZRZTc3HY0YAY/udGuEwNfVTpNC2LecZXaE4v25TI/3ETksfskgpUTUnjur9SpbUHEqy
iJesSUO8dVp2VTAiWPVtLAfH83GCnx5gCWAqMrVqageaMyRcTZEVX4MAxhUrSnJ8o8yswRph1Ny4
9JGYRSSuRQu72nkYxj/Fut7hNl5pynMb6tVrO+slLB8VJVYzEn0dDFZpCrR5BYpBfZTFC7fPDPeO
GzoxO2FazJZsfbrvRj1N9gqZw7gBvZsdaoSHi8fcngeUlPTEZJvIDq6fDrXA3ku7AfCtCTHZ27Qs
k+IR/3EklHDcRFnHKXqk0Ie50Z5KrM97XxmMyvAjU3jbvLB0ufNkVgz+DBKixdqLQhGrO84qGVc/
U2KLRnnL9oXElBnqUPlU+0LrivM6DdcjvdAveql0rzhLmw4Ic8v57iSZh97YaM+PCOugAeOlsvli
zqY14GUAyhOi24gnirQN8VNFgULnSEQprk18TSXILdhxWWWkgqaq1bwmzMLx1TnNBahMQUGnnyYr
32ZerWRI8Kdt7Y+GnD9NSYIhhc7WKzYyVut50xqiQcM47tUKanIhkA+lj/Ocd3IwFnZsFm2UaYgw
+Xak7WxTSQ0FkdGWHxpqGLjTyzTyhyqWQg/kWCZ33axU9gaTtrSDx1qX8AYpUFwPbsErXIQKT5ju
prV9OyZaj8Z6lHb6Lp5jmwm4SY2PRBSH4X05ZqLY6kPhoHQTchEHRjVQZ3VEW3OEOkO/8ipV+2hr
k/M6556BlnOqw6VR88zKdkMbQ40cCs1pn4QtjOmTIWyJI7URsad6rXX/EoYXfeZmN9RAbcIeTEky
yo8tqXYTpF0bIkXVhobcpJAUDcSEYu3GbN1GBoOIMQZqRq6WIIpcHtwsGrnjRNLpf5lRjaymgSk4
Sn48asjbVbm287S5bfzEk4gIRFGLQ1c20pYMPDsuf7Q5VYRtW+GEdG12SMcG4wjc1q/n2PxeWWmB
jFbGTfegdqr6hdp34ey8PEfNesxKYVyXYCLSA8IwBcL5vPKoIcnWUG8NtO6k70ZKb97EhSHmA5hB
Vb8QLv8mzlp6NjpdhaUpttag0IwaKuUoazrPeBJZbqQ91m3HPqawtzfNGUOaOB+GC1KUZ6kAfSqA
uBY1RLCpWECeRlkj7AarULz0YMrJ2fYUAAPLCy+pQ/5mlDdQFBgnykxAf09Hcax4HDPdaQ9qMWjA
PLhdDtTD9eJCHWJNa4ERtqB5uWtBlqB4sy4R1LhRT1MumoOR1BjHtYPIn/OskNdNhgVskHIVPs8Y
t7u+apMNw0Q2snEHfmf81BtFHQejF80fLcXi9ipmtbC3YeKW0cEQKFU8TLUyuTszL5s2SEtpvRTx
cpO+H/me18qWtvIiOg+RDuwnKvYnAXdpSCW1xrQ+dIrVPJpTFaFoy2mUpOkC9zVXh92VeTGwkSGD
TLuLOzl+trhSlI0tYYoTOPLnElqkKHLVIoWqfuEnrpIQAJE0+RbxSUqGBtSGVQKJhmhlm6FnHG0Y
d+1eT/PpU9hE5U+7N6IfRpRSYYqLVIf9qntVtpn7TINhPVYT/GstHWqfYrKibTkF4QcTB28CbwJa
EXDWJ/3Cgr6dnF8yibdfS3HX0Cgj03RZd5r7yekKNURrb+JeviVsEIs7eBPjglIDmQyymqq2T6sQ
B7NOBRRPSF+ikFgMw6e2oyS0MceKIL6go4ElC5AwbQvxzr2dqiTyNmgQm1qQGbnzvVFcu9iJ1Bvv
i6mqRKCnHuHh+6u/Okx/T2fpmHl08CF1rPaHN6ZgLevSPHZW2O8tu4Fa0g3GhfrNKqV9G4UmNhsR
3CIuDKtipVVgOW/WlX1Uc2Jvc0DJ35FZfHS9P3W8XoYip7WAAFCNgL26qnwAth+cMYnsYzj8P+rO
Y7dyZEvX73LHlwf0ZnAnJLeVUl4pKSeEUlLRBb2Pp++P2ThdpZ1qCdlADy6OQaEKldwMhlmxfgd0
5GOERLO3c13musn0/nz0Pngvemxkr68pEYgh1qn9j+vs2IxaU+eFfaADoQfZgMmdsrScwhYqr//B
o3grGEw2+otT5G1RwcOXqrcPro7Dz2TOaigstHWc218lXX+wIJH6A2EwzYENTlmIdQNpWDaOeUDn
k99LrNH2Wqor2DQocbJVVp3X5+920mz59c10A+IlMmr+e+rBS32ZOyhZrMMslkduJZs+7+4VwPCu
z/6aZnYob0m/EqF+/FCst1a7JlhoJ9vO1HqugNpoHSLVTc4a2Y2bpCe9MkPRtRlihUtjquKcOUTm
V7ywDxYdfHwoYXg2w6M+FVB5UusWDMysw5QzT+y+W4M1HfnF0v59cq4dYCQEqHVoZf2WxjAqeGKV
ozyU0XqNcBr1ae1oBQmF2Rfr4PcXQmfI1k2tDUGRj/h+HSCeLPMpVWaIoXQjTHwLtm4/Pnw+Sz54
H7xx6Wc7uFPS0tTfP2SRqaj1ziRbPq8RtNaeTie49i673mi+oJOekgmYkYjAAbmhggBU8sj3z4pU
M0dX4A6HMeuTYxRX2rEUjfmjrUjWnTtlvnKW2Al0Z6w2rhd7e2F6w51X5MOhn+1+D3xq/fEiYWxd
aNDQYqh6TtvtMRzCUVui9lDYBDkWhqI9lrYyfKstci6FdOQRAoA4E7lr/fFEWuUWcIAxOMAG6xSE
j7UyNvqlHg/c2GZfLg0xnqiqQleq9e7zb/z7RIL3zEN+IbRQeU82VAQbVq65g3lQZ50LNTQPVMLx
V3vpqdMFnxfxCMAz3PWVe3Na2XVeH+V1w9r3BOSiOK6J6LMVkqKyft5S9OkHQA8X6xdHf7HbMdog
tGgxVh+qo+qRBj1paGrpiGl+NidKmFhTej9PBk68y5JsLYNcXVlrNclhJGcqtqVsNBWh+Z9/F7z5
deQBtMbhvpygIjT000Q1UvPQtbZ6X2sDPZ4+Q3JWrp4Bn3+Y00Ly15DBJkS9TNIPxfDJET41onO8
zCJbDqJ+urOaSO0C2Rp6f4z0MSGHali1/A5yksioxKXBxZe0Urlw1SidkQjWhTKTUpmj5S8QImyG
P/+FH0wdGvUrXkgzmxrgZHuYYzfLJP2kgzlgZFobOBeXKGn2f/4Ud5UDc8WBYHnK+64L6k133brz
pIvJpY4MZP7DVxzD398FhRNrnf0HCicY5fvtB79qt4UkbBza0f0BgwCEtywNiCCfv8zvOyplC04b
sIapweGgvH+MbD1ttGVsHKqsU++41GKJW1vpvhnITvz8UR+9EbAu/yF7BbbJycI2FTHTEeeeCz9g
PFiZRmA7jacv5sBHL2RBF0b0jvWC+2vd/6Mea+vRTcdi1A+FVlgXmRbNV9aCQxGkpeELisfv5QOc
Lmo+SHvAGTzu/dj1qV5MixdpMHSIYA5bt3K25mzMe9NM+ou8jpClGUPd4JDalf2fvycCFeb6qoTj
hD8ZTXg6vZ5UVO14pTTn5YitJYYiy9EesOv7/MN9MKScte563aET9lsxqOadidDF5D0lPVZDI251
TEx64Hml/fkcWQMIeNr6P4DL90PqNPrUyjrWD1DQs702EoNZK/H/YI7go42DAKsLq5nTJoWIGtOI
ZtM4xOUgtrxcFMyjOpJoQdrA52P3waTnUcQKcHBCMTjFenVlcJ2BUuOw6CU9bcfF3LmK5i+Krw++
EK0W2LK0rulTGCfDZhZx3XqlYNKjcbigRSnJN6uHG/byr/DCtex5f/lduzq/8mJWcPn0ZlAm3px2
ea8j9Jyy6xQUIfcX1ZqMw2wXJDKa7XyfVqOifjEJP3zuSgpZ+XlYqq4D/Y91rQqZc8dv9QMK1qcW
yMRXRgzbZu+naS6tr47u3edf7sMxXc0A132R28HJA2fLHDwnynQOE4+WhJfScIDLTnhT/udPYjau
94B13qP3ff9q4zSILhOpgWnAoF03loflUeUMl7SK/5Ce5XFRRSdPLwjKkOMhCH7/KGeKXFgpnJD6
FM+QimX3rfOk8sXG+Nu3Wp8C0Ze1xXNgYL1/itsqTb8IJj15XzPRPktTX/UOIXyWWRq2L0DALG6S
iXj6/JOdqhBoPLIIQGTWiyvXOfVkJDVdOAW+HNWhH0eHxAk443euVY73ilm3xItbnUsPftSyfa9a
sR0WKq56Z24yxnSzyxbdwOc/aJ0j7xYLl2dUkihlKJnpepysy4pNTvXkUJL5JiQRx2V6N82G+gVb
YB3O06dAWkEKCksEYPvkoypzZNnxMlUkS3jRRqHfvV/mKtpqMcHM2ax+sdl88FIcA2hS10RM9oKT
Kstd5lFapiwOfZ+gkKwNcnub6CvDZlzUfjtfaa9R/WCEu/KlOOtOppFdaFk0RAmp05bxvYsK4K5E
VYe3YcybN1ARSXyFZyNDBPLqer8wvbELCpCdqy6elMeJauR+QsH5lzXbWhGo2Zy3ZARMc7TheHG6
XWIoVliXJSL1pDQ1nHKsEUAPjfyA+5dUjW/dUi1lmKdld+ONII5BM4mkDGSk4oGoNmV9NCobZVdd
m2A0GFnqsS/SpOVfn/EAwbE0B0zx4qRQd7FdVdGmlY0eEQI1L8+zg8VfkHZKpm6qcoiaoJ1EC+IM
jPxc9/US4d8iI2PjaeaICWaR0HP2lEh7tXBfyzfY4NTfY4EcJcgyGqz+GAnjseqn3Zimi+qXrdG7
21S4uMFM02Ld1JAmRYAYqscoJ1ctusGaIjC2wS1xygy53MwwM+BPui6JTsMi4tzXhxgkanTM8RYh
rJvgiOJgwQlLED36Ak3wIE1uyLslaZObcqBhHFKcJReznVZiI6aO+kcHjXopiLf089HlHw9IWOK8
I3wzQmj+IHsaoYHMl+ZWaih8/SSt8VqGf+HANRga41vjKCRRaPDxGl/N2vq260pkNwq5Lg8yqfpr
K1FMZ6NkGUaDbbxYnl+bdv1axaa8TiKsI3FPTgdCQ50ZAKy1SrywueHT3AZFphcrFykivx/zZa8k
2jT6SW96QW/FIkgTZSbJQaZxmA386NClLG+54ljOkxc7hKGMKHNmzHcKUu6LFlJISDkgzpV8wYq0
riPndnYU/d6oXVoCedcPD+TpLNnG7Sf9KTcz8Rb1UFbCLrXiH7E5CxuWRjZ1jFFkM0FHR1lVChW/
dkQgzLPZ5TI/mXrngPRMUxhW4qnjUWokykzcyiCWueaGRvt4ye2iZ07aTOmg7jMqRoS81WtVkdcX
Zmqa8RG4ne3xsnFfLEMOZ4lOGz6cjUFiQs8VyMNHwTMnMo+mPCK6XRuKnd26hGbnNXEkgPtKzDXY
UyWzymwWLIezVv8JDjSnmxb6QMe/RNJtkC7aqIHF1s2xj6QtiaOpi7PZaCs9qDTDfXZl11z3HpBa
NYp04vI85xYXbLTFm26BMh6WRpk8qLEnzzW9pNeeKHF/vdhJ8wAxBObhJFJYN/EwzPyicsa2NZba
8uZk0kvOlrrqTEgQcX4A3Rxx+Fr9OoJxNGYvwN4nxi9HtV5IzHVBj3V1+kurkgKPuh6UFTpAgq9M
YSsdTDpOmUfF8+RPPYua17JL2+tUz8b7grMXd1clK5/yKu+/zQ1SZd9LG3KP4nR2Hjx03HaYjMA9
gVDaosWfOcnenDyOzV1lqoV+RgKBfIhFQrK8G5uwhaq5hNIS9577UuDdW2xsWbsHuwLv30vM8l9S
0cIKUJuZhG+DdsAV+bHz61QacDbAdJqXIe/pGiWTmfumljaEaFsy35hGq14uWDwlG9BteWulDQ7U
qg58sdGmVhN+E0v8UNAjJIFjKXm9s6YYAkHZA9EEtU2bCzJXW/hqOyWWr3SgQ2Q7uegLq9hujdDs
C4dfHi09ObsjDqp+b3Y1mPCQlrpPvqIDbotEc+avF/dSZ0a37J9W1wY07HsJx8hcLpdSq/aG9Hqx
ysqFFc7oWq9B6bUE0V2TWrjI8z5nsZO6L3qlchaAs9ICWEy3IFBBFcwU3WrIHx/joSGSfpTVwZsW
8iRzJW+0fWWbvIWUTfIaG4iifTNCSRtoFnVCQHe4qQO3SBBB60apf9frhj886i332vIqky18aOM1
4ShifSdJKXHpbdiqrWZOnsmNUF8mTEV0X3pp/I04ZouITEVZv40yLSuKaHZG2MjYm4Oq65oIND0j
jKmGdal/j+u8Y/cypf3QTDBN9sAAjep76mg/KC5Lw/cAQSESSLf8q+1ENG8sjrQE1K610u0iNSgm
UBLKJxfJ1VlTYG0d4qPNAW4uMidSvrQl2TdaLcp9W7XVi9CdlKmH+8NTNZUkq9tDBw0w07ze2jmF
0Cwfmo68yOzFeV7Gtkp346yZWNN7QxqOlgQJS+Av2H6ZKd1zC3eI8N/OsvAstpQfGXK/1J9jy97b
MVBdsExZ9tarCouQ7nRchqaaN84eilX8Ng9p8zh3srTwJlcyQCOMDwzCTSugtzwXrRIsajk+QQ3h
JXrgwjikUaZpQdroyng2OrPFwZGMXX0nmsTW9/T3DCU0a6UYw27hBwY6toQiMMu2dXbKPCLPhdwj
gT1ds7mk1yU0lPM2QYAxdsPqYc1gEmlQjWauH7ixYFBvO42LxcyiDeqdPWnpuCf4Nc/D3Izd11mD
geunZcKHVWNj5PbcK8pDVmSdsVPFiEUBVr45XUKXNAXmUhXdpBY8lGXunTdzLOe3yIpjuFnkkmDm
JpyOeClAyMiXsK+IQeJ7EZAHrvtAI0K/1mtnfuRHLI+IHZab3Gzyv2CGeG/jJJhoPYyLMxxy+SFK
5VabwZ7JNhtE8qTAfPlLm1xyqftuxTCnNFWcUJmz6G2Kuvw+rwzrGuzYvZbDHFPdZJWKBW1tTntn
aOHL0DqkO+C1+FGEa94GAEpiEFoK3g1rslda1SXZyTJ+NOWwpN/w/G9v2aVUZ1ON9gDBrAYY3JBA
1edhNw7yFbfIodvBcR4r1Ppt6flFV0Krisy8iXaDTYBQkE1JPWy1xivtnbnk+gVLOJpC+tlZtgFk
XF5x8reT3aQhGQkkWph7tY8zLC1cSb5pZjr1VWOJ9EcWxfxKoRkRjEtiD1u/ptE/IPGdUoL3OPy/
Kx58ztCdaZbZQ+6VwRwTfY7aAi4WAY2DuMm6Yjonq3Z4aXtYnbzG4qX+VLSMZ5t2xRwY3jzjgV64
kco5j432NOnSCKKp7DLqwHW1ABxRKpbwHMgLTTvc51zRxddNY43whHBdvnKZ+wkx0Yj9yd8kJZAr
MGTBkJIQZ0l9MLwxXJwhYxp1K6lgpVHd9tOUI/2xCQnyoYOlfw2U+eqB0nU6c5ukmffu2L2oc/yS
Zmac+hQp3NcGIgl3HQXnXVfY+F5HFuwrf3at6iI3UkimTDPnW2OZMYOU6akT0i9Th9B0e7sJEH8a
USC1Ob3A38Gg6TcMMub3OPUQmHoTTd/RKyY/1Fao36SaVT9HRRkvFMrWV80ThrYfZ+wgQlHB9Qoq
jJuIAFkkOfE2yzYLMk3hq6ZFIdrQyDAe33dC57c7Xm2+2pHU72L43e22MevxmGWLfTFyzi0bRzbu
xRwNGoTUPFtiH65BT30P5SraDmkyFJB5Mu9RaqJIj21e8bUMlxM0HAeFhAZ6R9p05klcp0Mclthk
JyVRXpd4igPPoVFrVYUwjg2X1TFssrKe7hU7lrfGEPcwAkydmL5Ek6aLzbBN0ZH3DhrHuMP2vjN0
viGuet1lqhrjS0RmOxbPtdeBJ8i+/mb2Ktwnc2wcO+gbC9btQGxpFcxNS63XZ1kNqTYzs2ZTi0y6
UAq8ZD9rUXYOB1WHwZnCGQkKR81ecktXnkyYcZS81HXMSrIItduh9JxALPqZIvqnxpj2TbZgpkAg
uh/XcxgvCtM9iTrfctqr2pJby3Q3NhT5pVe2C6qk+6gx0IrLYUkwJWlazuRGTM8ISb613jQ85UPb
bhJI0hSB/JXovFuLSuAyUzP9Ca4xmYoyBmfcDlnlXiswzfwK76wL1P3Wph27Te5Uocz7a2PiCIRR
bMF5GzNtQ4cB6mHWHOvJuU1NYYeEbGwnjwiBImLNBfBwuEQp1jkMruPckrFR9jC6o+LCcFAntxEJ
iBbsahNiTqBNqedHjnmpdw1s3twef2iRLjcO0U13hZI4XNmc6VimrXqV4YZ9pQ1Or/munh4Xrzpm
Tt9tlNR0rgZlGEg6NSo/bQvvwTUhttXRncHlPUybSJ57XpTfLElZ4bf2jIt/2s/T9aTbF1ndQTlL
9yP746oRB3PDuUR9ntgSrXi4nGT+HOmwexGtbKApB42tBE7TbmCU+m5iH3Ai3g/FdOk4MsSe80aN
v0EGDrMs/hlzS8zzg6oNDQrM6U5g/TxKUcNsG/VAOnctZaKiY2qZ45aMtcFETzteyiAxDB9mAG3g
MLPTRynPHCKzuKmQzaeIeKuAo/tcP8JklhuRnJOp7eFVk5Yb4DgZRh660ppPQD9zpBaY+yvXmekk
arGzXUj7M2SZnylG0W16rX51Fq4WCoDPuYNnzQMnPisBZj0u3FpWc2+2tWTZWWIOpW1j2BT1+zKR
ocmZRr4zh0AjrrK8/tka+caNBvIxx968ShvrvEiW11QUpOwohEbayLF2Xt/cFG6c3ql1qp+NQ6f+
HHCTO8B2dENbJn2QE2tazlq1SR23D6zJuraRJ4WFgiIkEzeJbShnbVaXgVEYTxoFa5BAsffrqmp9
LgHfEIR3l2rTei+OUz0bNOBCzRbWRnInD6xWfMNpdudyzgZCk4s/tOkPMID2LG7mIijcdm+r1a1u
ZDcLOwOs08mfyVvA/ufnoqd3RvO90JpXd5Crod+xdlW4uX3oLURRpO4NPN2dUON71ZURfExYaKPN
LYZdwcOUI6wVjxgc/lENDl37/eL+yBPjiZSiH4kwHgw6lTiSY8ni20mMln/g/gi79n6ZkdABRFpF
fa+b8YvT1fFbnG0FW69u55xfeRSKibwPKcprwEA0DNVjrNTLBbz7+dYsE+dMy63StzstYP3uctuh
nUw02Gh1h1arKeOKbvGjsW5ujAp+ue4U/bF2yj0bNIi3yFUZWLGpcGF037jSsb9YeoihObEdWb+1
KHx8syaDoK+3VdL/yFKvDlaSlsXNMTqnUq5ezdT2XsfIzW5Z+WSjqRD3UOo9RlzBt7NnfBNGfJvr
mBUpBGFfRHa1ZlLLXBUBDc1NmqHioMw/mxXnYtbNwIATOjvVj9LsSNJJioYkX1decaxtjcK9MNNp
31LSD5DEUpwAfass9YOTzE3oubP21+zJlPBdD75hs02m6ZK58nOpSL+iD9Iod3UsqPxb8x7f9stY
iRy4OvWs8uPqM3M+zJkZcVqqgAKDNthHzaiMo2f+YJ7LEP2DUQYIBEdOato4yGCuG5EVuU/eNTmQ
Xq8d9aazvbBOMy+IXAMyToN9QVTEyxh6hTHsPFHFBrhJ1sxbHc/nrGhLh5NG86iA1Z5+i0rPITDF
QHcsHimhthy14uBgjmkHTaOo6sGN2IOxp0qyG0+dRfFN7TJduTVFi7LLh9Nsq09sa50TaK1jKIdW
kNl0mYimf6jgVDOgc93ZF65dZMp2Kkq9u1vKpKI/IuvmMNDBEBvomqiAqwgZxw5ILYZUzd+oUH46
yfTSAnigD+lUJqbwLMjyZV1j/FZHwi3vJ75E+9Nw68XggMV92Bym9Kep14uy5V9nI6ddFm25fxWk
IuQQATZJ1iEAcMtxghM4zFOy6xKjLrd53lZvSFqxg4WXo+/hjmh0URBLvJWTzZHX91gv7May7r/r
hGn89EojfcDzcXD8rBknui90lB9lPDk3HAMIX6bRrJ7pq+gGgRpyJluXlvxdr6LAIDGpicdzBqrm
vMCi2QxM0yqvpsTgm0HjMZeD0CG3hupQZfElzdBIsLfl7W2SuD1eJEmy4eY/iYPeeQP326bCNGym
XToGGL/l01Zn73mJnK7hj5azgkpHm4koMeuuvtWnIr0YbPJBYrVmEyuy+aKhnbH11Lp50qGR1ntz
QrWyTToFnj/yDHrxSk+d6Y+SFRgY1iLP2gT+Da1dOU5X1ZCkL1DqkQYtqZpzy3S1pOPETzuK3WEo
n5QupmqX5roGFunWj3xHG7f1fvDQjxjpCCNTGs1Pp41UA3ao6+R8moIa1muESju5U+BhAhDQdmL+
c0rm2lB/50gQb86SQv5uCdbzNprQ82/SwZgvTHphdG/m3No0zixDCRIdLRLqtmF+EX2eaH6+CFop
MVEhxClHRLdlbVkPnF+lxwnutdGdaMX0pC1lFIX6aOuvhUmbIsgiY2mCpRJTEYoSF+59qvbuhNhK
5DeddL7FtFyfs6GchkuDIJoj8YvRzDnpLuxcnZPTp05ppbL7pSkN6chQ3npvEk9GvhjnWmLMykad
Veozt81rbdPWkd0hbLHlTVosyu3Ypl4RDJNZ02HXMPrwayfVHuxBOrdeVDblVscx9VpEkNj9ItO6
Jz2x6/u6lcWtFdlp79Onpzgz+rhe08XkyuKLBFoZFSnejpS5SfwxFEIGwWqGDTvM091TdHJOhJbn
mLodajpOu56bxv3ELrdZbIvJWVv2F9DdqcsDiJNLF5ViHYcXYwUr3mMU2sAQcOMaDm7uRd2L1pn2
Mz5sMILKWvR0ygaN0MkiNRd6l2NmTTuPj+vHFS58uz8Fm/gpq/8W8mhwoFOoGf8lq2vyqD+YsxJh
Ql0Ol9K0uy9G+HeMjfGFE4e3A+R4gphOMDaRLssYq616WJRaG3dcW+xrL6seW6gW5IPnGnbfdrTX
a8+4hVcnjhNdyK1RWtEXONRvAC28W6j/BpgfLDFwv/dDn5Vuxa1AQIdtk9z2x2ymYVoq9XQureQr
w/vfQC+UY/jqrYIKHDEBSd8/bGim0WmISz3oo1nzDeduV+nlV77/HzyFdCs6wirkW3wKT4BTrU2t
arE0yfTtxp1X5uLcK4GlPp8ov8GzcHCgLXHFw3LKxj7j/btMBM4ZWRrJQ9TY2oXDtW/f2MZ4b0MB
4roVD1uDHLwv8PsPvhaSUgiiWPvhdXNqVgEZi4yG0pGHLiWcngAfdKcaJh3QPeQXE+OjUYQ7Rf4q
7I6Vb/T+/fJUaVtjcOVh1gv5pvW1cRG7ZvfFcvtoFDFoxZSN6bdywd4/xY1olrVSlQfbzI1LxLEE
nouRiKuhb6ttYXCVVMmc/WIYf9Ef34G9vNDq+gEHj4xCAN/3j7Uwtm6V1pYHEKsE88NoocK0+1x/
pRs7cYPCuGJY4az53jKm5WGha2qv1yIvp3XWGTOQxLSW0WpunuttrNDMbVQwyk5b9XN/PNMgvUCg
wMWR68Ips2F2nVb15gn+8UTHy1zTVggbD1upkCKXziiQaiiXnz9zXSMnAwTbRlvtUvn86qnQIBVI
OitQ4UMCwtYRKxoWRgYul2SPJfDv5w/7YBJgdUNQNB0dNiH3ZKo1bjOlVFzqoTQWTOmqeMRFrVHS
fjM5iXpTIqG8k0uqPX/+2A8WE6RxLCeRsyPdP2ViJqY3Iwt36Nz1Ij+LLBgPZcHtoCJi7Yvh/OBR
kFNwicNsZ6UjriPwD96NvQiIlo0+H0yvbDeNNyJwN2JnOBRlmX/B3/htNLFlgryJCwHTWzOM93P7
j4eIw5C9hpMZKsopk8wlBMFF/S0PXm/WT7q1AMoaNKZ8IRbvC9HbB1MOA2B8fiCnm/z+kw2V+0Bi
dtbAhlrZdsylXeCf6xb5MWZquBSEtAQ/f7sPtjh09fgyUnms1rInT+w49mZ13U3zqCKJzCQZFmTY
uPn8KR9tNthlQaXU2UXhl5ywQ0elgiKt8WJEc7cvkpVwicIH2L5PKv1BsUf1W5GiHYcRW157VD1n
AMX281zAQvR1I53PoyidN0MaQcyg/RjvwLCXL2bNR2OB7x03CesX/eXkR3ZpWdWtqciDCTEt7CRZ
vf3QD1+sg4+eshrrMggrTfbUF3yKF28eW285RNLVd0UK4tJo8Vfc4o9WG6nEbGC8DqZwJ1qspND6
aIxaeVgcgrH1wpy2C+gOLQSIKr8+7v+G/X79Vt727dtbj//+/w+m+6t93X+f5XH13D6/vImPwjw4
xv/23tf/hd3pLysg2GS/mNHTW9f/v/+jadq/NGy9VvIW8Mgvg/1/Z3k4/4JhR1IZDrQc05SK/+W9
r1n/WrU+6FXZsk0i6Nw/sd7/RdT7+5RDcWzCguTmcXLgKFGcVjmr6Wi12UWGO5UeFce8Vy/yygzl
7BxGQ3nMnfJipgrQWyPxPfJYEaLvtcgefAT0L+UcBUpt7P8xhlf/+eh/xnJY6zL76BedKn6tXseI
YOmOWa0eXaWJOeNrQAivKGHWDVucKFw/ajEGMZb+3MWLwW/QZuJLPrw2mf69cXs9mE15hBvybDrE
1muKSwBhp1ugOk6x1UrCer3e2QqCR/DRgxBhV9mNjqvnjWZCKYgK9SgGkksMeZSyupNFdsEv/77I
LvaRyk37EvBsX7QKLVa36je0HvBLM+Wb5UaHuKhCVANXalXdgUfcNQVxxUXu+AnufP5kZY8GMGjQ
KNrL1KrftWG2id9Wbxeriv1q5P+G3r6UIFSfD+gvluQHA3p6h6VeRYfSzOPRy8igHhs3GOhHBHHi
phtv0nwuViSSJ+GQan4a1edLnT1VpXOo4tz0zTkOx47LiTXR5o2qfRHbb/AA/GL8MTga96P5qs8s
JQQ/jLduORWHCYZB2OtIab1MHzftQiT0JMcB9HoWARYiwhemfedopebDqgSEdA6fv+ovHuRHr7rO
qX8WF3Ovjrnijcclmq4EubFtmV3DG/nGIO/7kcTv0RxFkFiR8xAZzF9K3CczFdlmlBhhWn2zn+xs
m9bxbTbhn+npL4Pbo7zpoOE5sXg0Kp0Ek9oor5Mlvhri5itRzK96+6OfflIX5ZU3Qh5Qm2MbxYQ+
T7vCOqZAgTQLQ4oF4iOiG7fd5jE+Po4nnkZb/W7nfeAVSZi3U1g7nQhEzvTVmgabECYtLAPt3MNR
2XOqm3iebj8f5ZPT/L/2jFMP5wTGNJkLSXscyGXQ0nKNbd2scT7LOOCPDdrbWkwft7oTRnYrW24u
pLyrSPjtoK3q84KlQpP5qyv1+7Pu75+z/v1/fvSMhW5ZRXt0jcEfaExZAyvrq4CsE5X233/8epD/
44+HoG7jytTi14orSyMamtbLBAKCNYc16h5MxrIPEhVIAn3NrhyY7UlCP1/oxW1c4ACTqcllFPdn
QwfTLhb5zrBokTkifcLD4lbTu32VOW+ff5v3le/fP/Z9xft/HRrC8wIsdJxLEZrxm1e03I1L3yIl
nLjOL7aUk27V3485KRexjOlS6I/NUaumg25Xvt0UjE+8G4F9TK0KnbYmEqH3PeurPJWTuKa/n3ly
UkVl3JWzKJvj5El4pu5ZlkO+9sxEYKNg/wWlNgphLyj3eTzADMz2mW1tZ12RodL2eIEQOOSDA/e+
iNXHrAEw6trxp1dN7GUurClY4F95M/5yFP9oMZ+cYba1KHa0uPWxn0YC2bEM0MGGOKcGCUwF7SvF
hdyOvXtd77aJJefANYuHVqe568YWefBdvFnU/rEYlDCK44tem8LCi8IJ3XCe4LIypy9Nqt+Ankqf
mkMNIW1uukL9QrT63+xGtHbeT3rpdg13EKM5yrTDzMEsw47mlG7Yd6rUH6ypx3xn2BVmHoxxGxIX
uMULzB8sok+97tsCnYmG4jWhdb7Uh5upUs+KzoFWmO2jAqmFEcM4+3zG/7rM/T7WCErf/9SyVMRS
RF5zzDrFDJRBd8+hNODik6cjKTLS3sQLFUoyD4s/TvBfYi2/qexavbQ0CCaFcHGbGdUUdxdc3Aq9
9q2oR/AYFcYqGu/2uCzdK1P2HR7fPZ5UPzz8bGBBit1AEpPaadjeGqkRpLNK1rOznLkFBmao+++M
8qtLg7au349e8uR0iJq8d3FxqI8rc9Iu0zPbjo6FDQUL1zWo3hd5+8jnOrOksTXb/gxnkG0pSuWL
Bf9LgvbR808aiSUOzgPucfUxr4QaCLnA4C4oemz8cq5qSgqAVRhSZaHh9jb9zA3zpUa0AfnModfv
Ge2OayHGP9yaxWKxbIfXuUDKAboDHtplcWAWGt48NWxnH7SyCGvZX9d1bu7nOHAKUi/q9qwQ45m5
il4Bd6ewTFxrA+7vbQmGP3fR0ewgDu8J9X4mkMKlNBsBYAooxpqyps6p8l664mDQs/I5lBCVNuoN
CqAJ4kn7wwKOx9krQt0HVR0D54ux7O9z4TwkRv40sokT/VGdF7Gxr5N4M08rBSgxv7h7/pJcfzTA
J4eYo3YTvB59OKozBW0XN3fdaKI5pTvsDwZtBrSO/dZo4XsoQ2/4Yir1jc2mGHIS51tCRrHozc1n
8kspzxEPbJMIXxYM5Y7tNKPinSmEP19xJ3qKf+/EWCC+X3Fj1WN+9B+cfdmS3DiS7a+MzfOgjSRI
ALx2px8igrkvykVSqV5okkoiSHAHuH79Pcyu6cmEFIorWPdLVaogpBPucLgfP4cO41Uayrt+vAUJ
KJqR70IK1jFIUu/CIbqKJh4cZo4mEPICdNWAKgWlUoyEQWfl+QwUbSPX70Xd36v505qVt5yI8w5y
E63oLtoZwBAg5DQPL/qVnpdhht8VzJzAwJaKHfoOszfNn6kAtIAGICrj/SO6+9egpjlnY7VfUugB
BA8lu0Hs3RFyU41/zQE/ywDOzmWZ/NoOR7+ZddmmGETO5TT2VxFQfGgO5eWzqhU/GNTdL33Rc/S4
8axvQCG2b5iAjhkCNVmhYuxH62dUlbOLsFg7IPdA7Kc9ENHTDhySfjBWOxrK8EIvALuc2Ox2Nf/s
gFlXNoiBfA9Mj+YKDfkI8HgwjF3mrFhu01qmyJXFPVr/6AVuDuhRVNNDYBz2WdzcYGY1e9Q1RvN2
MpL5O5EXw9NUCUAf17C/BRYS8NG6MRsQimBwRRUJ0yfymZcq68+2bd36y5w1OQEo+kpHnjmsIRiD
lFHsAvpO0J2M2zWhsjUJtHAnoLOb6TBWIE9CuQjV6ay7wZTFI+/S+3ZYLoDBkvs2Qs4MEJtMoHga
7kf0vHc5SnCA1hQGiGNenjGQReyCoGBoT1bAuig+7zWELIc4ewcpmGwfZFAmqIlSFzToApRnAW0q
JX7Q+UAa5WAs37UGEzH9UjxGKZK+LWtMddkcpNIX41J+QofpXQ5mlzYEPAFedNml2Z0g0MdKOQAa
HKDLJKMeAD8s1JfpohT8aMvqvXo+1wBqG2WQVPMmS0YQDOyDspwSPolTJBxHkl4MZb11cb9TbMDj
tb2C+BjshRn1ndYT+rZTlc770agMlGid2vNm+DaHQQ8obgtWwlm3SVwPU9KAVzDpGv+jr6MrtdKH
saA3dJUdXic0up+D8Sas6/1S01PSZkdeJT+UupqprUNetOWVUuKjHM2fZptKirwJaJ1AvgNb0Ufo
cn+sAnk/l9qcgyULkZIR4AJrCAmBTPAdyGo/L0X++GuXO7ojKzOhCLly5jUqGZ2f3/tLATHtfAzM
U0rrC0nY9CEKYijbt0uUSD/0D3lRTxdlR676sJH8HAEGiKkVNaPbLF3z835IsxN+daTuA7K7tx84
AJua0cZrrzIJdLaH8YJdRHV2TksALJBEgV0STXhO2L0BQysmDQywxZhtTSAzAJRWOYf3cmi8MzIN
AeoJgDq0OIgnbpgj7wso1L3dnb/WuWgHf7yqQ3UZrD5kTrKDR8QtF80lg6tvYDRwxu0rXz44fq3o
7d9ZBRV0CMplukpz/9yo9NyrIOGGuiz0CAXw4d65juNDF4H8ccaIU5G+1+DkCHJgI9oYs58rXd8J
aU5we78Q9/wk8NntQHz0aOp8f74CDvI9hdDbnppx2TVqfpcWgCwrjToKyJa/gd33GmiwSyqbJ0xR
AsAcrlECktYiAfrxa5ODI5P0xWcmyIk2xcuM9M/29uPF57UDmYerQTK51XCyP1PkzN/9xY+v+rHR
F0HW+QCZ0rM8H68VqmGl1n96UXMDxPq4H9EbuBjFCHHYccivkF1ODwZKnwe03x8joE5XVnyCBGEK
rt4lqTtzQj7o2I0trEswLQlgHkYMV343vo8w/5RoTM3MhmBGs68++cr8iWEusw+hcB6G5jNHfAY+
OZWoKcg7jGrd6jwD9evA6Vm24rzDCMEeorrfshpZ7YmTuD2yfmZe685jLVklmaLhKoBoHdB2xa3f
zaCS9uq/aAfhM9pk98jKgB1auxugHm98UNzsgDLAzipsDxH2eRW4sLr0I++RnA3TgbSBOX/Z328V
/J+bCv+3a/hf5/8DpeSlz0Gy+c/b/Gvf6Oa7sf/U9hf9+4/pf778OPvWHD6bz2/+IalNbpaH4Vu/
PH7TQ2n++X/xX/79J/9/f/gf315WeV7ab//9n1+boTbbaihu12+0creL7leVfoW5388//if/ktfl
/B+gfgMVCbAWYAqBPtX/yOsyKOWCKxE6mxv/Cgig8Kn/LvFT/g80KRn4f9EcwLT1lk3rZjDyv/8z
oP/YWnJ4faMNiJ/jR//zq7/71zmB1f5lir//+XVBfcvKfzhNAVgR38Y1v1iBZlnBFNmAmG1fxhKg
v7U8e2WH31jcCtSMgdpdpVjcJ9WHIA4B1e3/dcx+e99WPDYNFOKKuIoSYAyHHUaGCNhz198DOf39
hoFVrDeMSv18aoYGknNsvm/D+BqYv/KEAx+zuBUelwW8SqAAAOXbSP6s5mifeWBQcjO4FcHkVGiV
Dmg8NEH4VM7qs54Gx29phR0AnTuALiuGSZbcA24TgwSgmT8lt37MKFZGSUdNphAIpyRtMXaZ8eay
Wjx2cLKKTTlJ24gvY5NGCRRls/00RN87EOXs3Ra30rg4nqZB4eZIMkj97NeKzIehJm5Gt7kWeNAP
aFilYRIPDXkYjSe26SlwGrvt3fJPnUk2QuokSqJq+JRiQpm19L3b0pZ/NhgA01WLpXm1FFvr5KYK
f0+B7t/eaev1AL5al2uAJ0TbZsiAAzzS+t58c9u45Z5pMcyg4cXUD1jo/irwNMur7p3b0pZ34pRA
zmSLWdnSJQB7HyadnkgIN7P+JIyHlncCgsx0AGJ8TOEYsjNUrvdZnvXXCL8nir5HPNSWM5NUEnBo
5VESYISPe+Q6m/5yMgu1q8lhH6+TJyMMgbOrPho/t9nfycjv3hLUck7g4zpwKmQoBFbedIk5EnU9
+L8nN/nvY2hrKzHoP6QlBLKTkYY3bK0uQMGbuJnEcsx1miKv2fwe4gIJWMuuFHhB3Za2HNPHPJKH
+ife34SJq4wT/R2MhcV7t9W30/OqHQZwz+i1BVYP0uVjOPR3qHQ72sRyzIBVAwaQ8iUhXvDXCq2Y
XUT8EwXWI4ebWp4pFdhR5yFbkknMy1k0tvEhoOHvUR//70GxnLMWLcNohJ6TMmLv0jiCzET37GZv
694ktVkx+DiHCXQH3k9R+FeOUYaD09o2k3cJoGk25MOcYHLtGqwJdxC6OAHvPmJvmwewWtlAwLix
AKtV0l1qirtyiv9y27aV0S60iscGsjlJjQfITozjeUSHz25rW34JIirZsXwG8rwK9b7j8XdSrY42
sRxT91PTNnjEJ703fWuJ/pDRP912vX2FV05ZhbO/xgWs3fvV3dAMdx54ld1SiJcW4au1IX8bthA3
mhP0oKrrGnMoz0PQZG5Z/ksB8tXqrF9IoNp2TiYqvpZR+FSV8Ykb89gRtJyyxyTdoqZhSQK2YBxI
gm83lcItKXypMLzaN5hxcuqPzZykw3Tu6wAF8vng9DG3t+Lrj6nSWZAhbpeEoodBBbRsUul2um2W
aKiVrF2Pqc9k5OiG5lF+I0GQ4bhvyy2LrAe5UNuD0S5X4BEuryHf5HYzvFRYX1k7Ax9yKbZTotDt
PcRAGaDjEPVuJ9ymRk1Fm+oUJzER2RjsBgmm26IY3VzzhQT31dZB71IJ1eGgjAO5zGv6R4Y+g9tB
se7LjKgxJNBOSlToAWdVz3KPGV+3VNYe6sDAWt0RanClteYPzNJFoG3wTijiHfFMG3RYQvCkDzlC
StOju1tzeoDmheOl9lJTfmXwruGe32FIMmFL+2gy+cegmJvBbSRd4aOZKWHnhCKZfSQ6Hz8WZe8W
rmxsdEepAsFFtSQyrZ+jmT2usnQLVp7lmXPRcA1Ssu2eVxUEk8S3MHL7lDYWLKxBTa51OaP7RK8q
DEUCq/7sdLxtxL2kIPUeAjUnUIABPUhbPUu1Oq69ncxXhyRTUUv8HBZpRA4+AePvy7Kp3N70Nmsk
MsEQ0uqg9hx6/r2YQd8AmaXacXErkZ0MKBEyIOETGozAX4DYr6uXBzeLWzemDDo5dR4sLn1zSzF5
F+ncLf/2rDQ2HjxaSlHgCK7k2zzFX0NvdXEcVFet+1I2kcbUtF4SqJF6kMYLgOMgp5p4Pw1VWNx+
X4Igy0R4PSTQA31UMSoowNid6KMcW9tyy74E2Cj3cTWAf7w7myMGLF11Ur3k2OpWJgsR5b4QKY64
kV6cZCCFBSdFnbtcD7CLlctyVRDaFt2aTCCM+1T6Jv4MjqTp0uEgYnXLPQs2+xU01edkbaL3Hise
uXFxH6xs3ZkgsIDuYBahqkzMWT7ldNdTyJC4bdvyTd2XnYeezJoEbfhQL/kB7AUn3g7bV/uh/IN9
W64J6ZCR5R5ohrwhT9rRSzwzfYG23cHP84Pb7i0XBQwaPcWhWZO5k2d+lJ1hbNXlAgJXpeWiLEpj
yJ9g91mAyW3SDu8nVFSctr1NXLwJ5XOQcYiSgoBpaEkSqhVCkRH55ra45aLK6xemmn4FoMF8KPrp
z+735Cn+LhnAJJZ7phxyrmNAEcen8q8SxGx4y57Sozni+i/Sta9uNwmtk76Y1znxquZTE6TvPPnF
zR6WYy4r6H/jNcXVVph3uqg/yvX3RtH+1yCWZ5YehFPrFfFKZ2gRz7GODtA9cqmJwdqWZ9KVlguG
ytZkzZcnaKo+gfjAJSnE0pZnctmJkbcEfeq2ugD34ZMOW7dgJWyPrFomEFGCpDMEGVbKpiRw3Te3
fHLjDEwh6b0kXRdcean3HC9OKfjGDv7WJeVq/LiHeEASreNHJM1XzIRukcTmcAb6VEwg/MCHrPhT
kbHPa8MdoxS3XJLlqLPxnM1Jj7b+LmSgDs1l+N7Jc7h1YQItECrltQHINOfrWXgPazy4FO5hbtsp
877NvRAnsKLtM4GsaJINYIN127fllgV0VcB+EizJ0uS34DG4AEHuo9vSllMyA8Yc8NMuiV8Hf+Th
/AQQ/ClY+JEQaCsA5pgbVUEE15kDaFcz1B+5GD667dtyy9HTgOUtCx4P+fK1bNdPgkAtw2ltW4kS
o8y5hhgrNH8Xdd9k1Qj5lOrZbW3LLUvIttRBCh0WDpWKOh0vWipPRKrtPvxJesKse5IJVa8tW5Ge
FCX9ko9gxev9C0zUQeU83IPLz9GNbFKSoF9KohtUOjktP03BcChN+pebeSwPTU0Awq8Vx9HDw5vN
4fuViT/clt5O6asLGejueeEQLkoAmHlUc70nTey4tOWfGRtGTI+iWph5w30Gci2MyDgubflnEeaL
1jl23YJGdd9EGD2gjUtZbNMzeWuR3nCtpSqg3F2A/hH6nPNl3ZDlRLa82fVnx9HyUIzPjKLkPSIi
WcwnwOX0bZXm+sRhP7J6ZN2c8yIghJHhwVkz/2tmCswjjOyz00l5mYp9dVLCKppas2XKbVU9gNa+
2EFV0C1u2UigOYz5zGK0M1HnhMq26sadB348t41bl6cG3hATr2je8ZHfBgDyZ5S63W+R5Zh0kzmX
NWwylWDVG8GL0mv17LZtyzOnTUl8iCUS2vKpFt3nysSf3Fa2HBP3vU432fHETLU4r4a6uE6ZWU/Y
ZPvdf3LCI8s3g3CqPYrphsTkEgQFmSzn+00u/FHLWMqD069g9+2LbQx7jPArRKK7bhfx0W/FudvS
1l0kW9ojkEtYZ/E/k57cFUvgVlax6XpAyl9zI9CMTTsfTK5e8xXU0G4hMbICi/FYhSkJVMUDz5wX
vjgDf/uJqHLki9oYplpCJG9tcPMLXTSXEQiTRsyLc0ZSt6BoKxRibp6BbKtAgblRTzIg79dF/OX0
NX9AMXEFvnZZo2VVD9FlSMcM3J0QBHJb3Qot4E8Os7ZEZbyU+lucRxgCWsFX6ba4FVxCUJiTFASK
uPXbbpeu9fsMgFu3ta3gogtBl3LZTmIeP0CJ5TwFxZPjvq3wMpOsbhaGoAjq4QqE9OwrCB9PkWxt
G/xJdAnt6FJA+EhE2DjobOU+m4uzCmoVjju3rn6Q6DV+tqDsjok7zAQCCtTp6vcU3f9dRfgBxERi
A+kSnJUao7d7XYEDEwwWbgfRxgNp7RvQysP7J2+5yKAhUvXjO6ej8kLe8Oren0BQu1QcnzPwwCEb
D1ejKj64LW2dcFaOAVD4SLXAkiX3EYPW8hpIt+I7tY64URQCVGhZJ6C5vsdIyV0fOcYri73pvyBY
Al74GtbuWPHFR6ICnsYHN5NY5xtIOpHHHXbdyvR8xscsBbl0W9o63b6qMX/PpznxF6Chl+EaCAe3
AG5TBjE2zryofZztcD2DfMLdUMQnLp8jDm8jgZpU54NYavCQEwrG5JxC6OIUl+axta2rnvQNQJF5
tKCuPEJNK33SmFRxMvbL/P0rr0mhFgipU2QRKYCzF9C2kpdimPZui1vXTgMGb9PGMYJgRM7bJb7o
SJa4LW25ZNc2YJOWCIFTOLd345QHl2U3u4USW9lQrrTwQ4Bck2EBv6yuQLFf142bv9toIDwgSCe5
QJrf+bdeX1+nTe9oFMspZ4lub9dTJEAUA8vAz3/ntePr5IVU4tVBEZCdKEyHM9hO0Z3J9XUMQMOv
v+XPh4rAZGrlhBCdkwwcO5DJYSpbMdr+wtPq5/EVJKP10wgytVu+zhAdgCgZ+O+mW8hRrx9lGEzX
GOfR3S4qofl3Ns40HM5nkDXfTsGk78FFCB7h3njpJYrj8mGZPNKcmIQ64pMvY4Gv7NEYo0Gqvdma
049hkF5D4ufi1/Y4trTlNkEKSW8g3cak8MsPQQ+eewV9Cre1Lb9ZZAsWXFqNyRp/aTv2YFbHd6AN
05l89HcN6OmSpfKTfJkOgSgcDWJlaiUIowblz23Ca3XTdhQVYOZ2tdsgHTLmNRiaUfmdCKsOQQeZ
JcVP8fwc+5DWTSY5JJQavbbJRsi9D1NR7jA04zSAA35Ny2swOJ9hiBlW6byqOltTzHcKFZxI1Laz
9pP81QbqBGXq+WmFrzkDwf0YN+NHYZa9AgUAVF1it8ajDdjRPO0aQBfbZJ1M7iVTauI7FBD7yC0e
2jjAGOyrLbQI14RN6U0ZjVdZfEoeefOXn9jHxgEC5dF2UCKD+xNdfOgJUhaoQQmwigcgP3Tbv406
SiFTVOugazHEYZbDOEEtAXRATmhDH8x6+NVeR7C40KGK+jbRqcp3JTfnTZk/O4UZG3m0YO7aDxR2
7g3kXHnBWV10bnVPb3O2V9sG67yfzx3G5Ne4hJinvoLeolvdw4YdVSTLMbcfI/CWGsqYvN9GRGfA
at2MYl3PaR+RBhsPATTk4AlGJXtfkeAU48CRYONZwabLMwY5DWC66TJ9DDCUK3vfsR1uY49WtYKv
CpXVZPV60NSDPnD1QqfvCQbzt99zydpI1EJhUkkNYJGTud6Xc+S4uJU5b7J1i+lrsANEULgz+Xrb
R43TO0XYPLwZD+cRjFdRAoH0r3qsL6H55pSVC5t1HGLoHTgYMISeEaLBVKOnHRiinQYJffED8qii
JYbIsXoeQEpoKa5yOp24Nn5+CIUNO2rAYc6LAWwMGOD8KBm7EbPToCx2bSUBPtiV5xB0vomMB/Co
ZPG3FEwKTpFW2HzBBabZQDeDfXtDdskNvx2pm18KG3cEyRStqMLYJu0DknRQAZG8EgeXkCJslpEQ
kitDNbYs0esqLrw8eJrC5RQ9z5GPaWOO1BrMgGUUWLxtPwyj/3GtR6eMTtiQo7ELinZqASJbp/wZ
nPegyXHrdQiblyPPwYFMc5wTVlc5CBXDszAq3YpjwsYchStnQaUxu4UZ4nVPIcAYNKx3+5g26Cha
M0hQpByHMPPuRO1BQ9VzO982F8aEyyGKOjC5zShjXZrehECmysAtytqk8viY3hhm2Picjh9QI//Y
9uy90wG3YUdyjBbQfAdYeoLgL2/6fd5zp/tY2LgjIcp2XiBHl+RNe+0t3XXZcUd7W7n5tIii0MWE
AXbug2GoVw+mDHynN5ywcUeZmsthbGATtZLrnI9614ae07MWZO1vb2MJxZJyHrBxiJGpg4fa9dIQ
pzlwMMHzt4vzPINqUD5H0COBhCcokaOqcSrZQETj7dJmiFiV5SOYd6bmJl0JxAjdAMzCxh1JAslv
CHRjGhTeeb4FlMxf3LBvwkYeGWjFaxnCJNHUf0gH7zzoK6cSLcoQb03CwNi1hHSKEoznbEqv+3kE
/ZSTW3IrleWDF6hphE3EAqBuVXgfRlm1f7gtbmWy6aSFLDm+ZQ+WJDD0lN6ub08x2By51LjlmcIn
9TgrDN2TTtxWS/w8uTERbEI4bw3uYQCvqaqRJdXQnBdF/i4X4szJJMxyS5JzjwBlvVEFQF5vF/ks
xrhpI6/clrccM8vkYIrtiC8hVPlmr0ygH+80oAizWK45E5/rZsHeQ/IhMDX4zwmky9w2Hr01uQ8A
fW5KFAyWNPw8K5SXxyp2w9ALth2hVy/NSBhvirejMpBpfc7ziJ17HoTq3LZuu2cAO0cEDA2gqLqj
YXm7ujVQBLOc05+Bx4ATsYT0w9W6TBepad3yNht0pKFLo6HYx5KwDG7HIEuAS3O0h+WYHrpsudhq
PzxkzUVAoc4Iyk23d4kNOGrmwEDtTLIEQsTX6VA8QwHOzSQ23qjK6tznJkd+D+5eqtSyK1Sm906H
xAYc+dvgY1ojReE56OtinV0u0ER3s3hkOebY8JkELSxeM9DKV82cf4GgXuyWXdmYI9n0COMhSF/a
Fpq8oMar3qH3ljp+UMs3W6g0ysyD1f1iic5SlCvvB9VEX9zMbvlmOozhNAARAMoAGuy1UFDUXrRb
3cAGHqXLLGcN3jcQsKZfQfA67KppdTwv1tXZBuhT5RmebFCAgFSCp2qMFUanXm1bVP2x6Cls7M4c
Eo42CgJiFVJ5u+ZFhmHfilLoBbOxdcvkbBRP10KUqskxcapSeSchb2k87dR6EzZ+h0GdA5fFFgX6
yN9XPdRyJ7acIojdjt5PrGNDeIKgQe26xZEsJdJDlXblfpjX0C0DCC1nbWssbnxQS6oesgaGPc81
/+R02kPrElVVxpc+glnoyMI7yar2g1GTfHJb3fLUAmNWcalwJKmIPo31et7W2qleCxWgtxd0QUok
LTVowsCt3ezLPEC22EJm1m3j1jXK55ZnOOcswfDsvE+NglgLWx1tbjlq35SjmTETngzpAInnYAYE
VqzSLTraGB7S15AoIiivyAKK3sJcsMgNkSVsRGM55WR6oTiNtqqKDz5edPZ9t44HBAPfftFpznod
t6ipMhaCVRg8/5g1TN0+qA0+Css1VXWGRDTOQmgmB/7nsnHrIwobfVTMTK5sxps8XcZrH9xsUAF0
S86p5Z6SRMPfRyWuzuaRfvfG8dHpiNvYo3KOoVAdYNeKpdUZh5ZvLcDa7La45Z1dRtsxKimetgaa
bzmgmH7YfP/12kduIpuMKCJLVQHSDA6lWcoP7VqnN7id8rNmHJ34SaBbaHnoDFVhJmrYRocYng8U
N1dxb3q3rNFGIglIVeZ17cHyQ3qnQPs2M+GWX9hIJNmpgJIVS0M8EHNv4ktRjU5wTGFzEvkcMLic
wyaR9m5HFPp42iq31MVGInlhq+qBoytB9KKuJoh3n4Gc14n/xBeBdX1KMHFAhgZGKYn4MNcohMQe
dyL4weKWh9ZZVEUY3UFDpVzKyyYAihRvGe12VGw0UlykYRVsoSXO6edMTT1GGIPOcXHLSadQiiY3
WBz64ofc0GuhTkHLjvioTUwECeYsAzVrmGSKUr6rw0B/nWsCjl1qjO8Y1G1cEoRJuhRi6GEyZUVx
09dk3EMky4kgBl/WepQ2TQE2/wCHcqbLsh9GNh2yIDqR6R4xkA1PaDhXXtUjQE5krB8X+ZVDF7bU
LDyx/pGE1MYolLxFWT7dNp8NT6ztLqEi7Za+2OinMExJlY1bbbEFdX3TBZeFiLXbxWFzFfWZny7G
z6LEtPVt3KwXkoqHX98bx0xieSrg0lU7M+w7ryFWojvT7VAHdKud2wiorgHUcalRy00BWEuq2ruq
yeoGChMvujavilGF3xkzNfiYQ9PcGr++Z2XsNur5g5Q21IKhKxoS0MHF+R0LswvuRDTnC5unaC31
6hlvC+oifByi6lbUXDkeE8s3Az8TOgxRJp5ly3fF0H2cF2hSOR0UG/80Q7Aao/owyTgtT9LIyxiS
po5rW0luFJK2Wwg2rud102F8Io1yO982Ysj3oTYYTYiGvA42bOx6RkAj6HZD24AhGkIsZ4Q6bSIE
SKeYR5Kh1aujUSzP9GU3i7TGSelT+TBWw30r/fdu39J6geLlHDZRD78EGOFx8TydFBi2Ofx68SNB
3MYMKVUBjgDACorEwcc0kDvMwp1X/ep2P/8oKxzKse9BEMqkWcC5UJvHlk7KLVW0MUOm68Y2Nfii
BnIUhzGLAdiSQeVWbrFRQ4R5tfI201Sqe4wovWSeW8OC26AhUuupg+gq0mfVprtCRu+yMRZOR5Hb
jEVxhgQ6n/B6hmDMVVGXH6C64tQp/0G7m8zALKsYn3OooGaXr1O7nyHg+euj+PPLDXIsbx/PNYQ5
e79HLtdO5NCZ5hriME6fktuQIUYavOY4UhXarPWOaqifFtHyzW3fln+WkOzxYqh5J0GsbrPujzqk
T24rW9mtYt64FtsbTuTmwJtoBcxxckPEcxsz5AlKoBsN52l9clvVH+awfXbbtvX0RIz1GOcUK8fs
S9Hzb9PKv7gtbV2ao1+GUw9C0gRjXvGOQgQpGd0oynxuA4ZKyIfSrAm3XJw/ogt1pvPebeaN24ih
YRyZbHSAQAgRWmB7VLADuNfNLW3MkIzHcWYDrJJF3j6szX09MKcAzm3EkAnyPgsWP4QiC3SplOkf
9GycKkOYJ3zr8J6UPRUU9oYyJxSzWrpbaHNKgvNINLEhQ6EYFARBtptHdf1DoWj5LBaTui5vuSYZ
FYTVW9ilqKD8qILbKnYrxHMbM9SP2VD5wD4gniyNvyOQNLgWE2CDbveDjRvSMSSbytALE4gM34Va
HmIp3OKszVfk9+GqBO3RkhtIs2tW+VXS5YOT69uwoTWK0U+lsDgEvO5Gj3nXwm+Y21G0cUNj53ux
N2PjA+N3UAN6Avl44rZvC5wQbaJ//QBgM0TTRm8H6cThsuBzcWr86MhBt6FDEVuyiKWAfnE9foDm
sEQHunI8KzZ4aGWATlcSaMQ5FUlHs7t0cqNt4zZ0CMSvpA479Ibbbgyu2JB6ez+sTqkF/zyvxW3z
NrYYAmnsqe2BEwxkCB3yln7LgrzJd7GR0vHLBm//Djn0IHSCJgjm6Sdo0PNpNxLe7N2OjXWJenJZ
8dYECsIru/C2IeAkxsCM27gnt2FEjVjAMzLAPCifXS+Kfom7qnbbuY0j0j4r8lyjA9pFvdh7Slz2
RTMenMxiI4k89D+ruERyu2h2GGVa7EPFTglvHXElm8QogpyGkN424aD8vN0VOsc81ZBNbtHRRhJV
Wo9VF3SQfBjyMy+rntbVbRQJalJvj2I7+mQCmw5aialQuyyvml26uPGr4oX8dnFVlRl0LdFJJPFi
9qKElq4WuesXtTyVzd48ThxCGIxn+7iP7z3m1jAHtvntxv0O5WGlfJTLWJntcDD/mk4pFB47KpZ7
Vt2kVDYBHlIVcbdby0IlZUbcGqDIl99ufMlYF89AWyYynOSOevk1MYMb4QW3wUR1qfiS+R5LoPta
34V1NiQ9y3o377fxRFCzH2g0+1g9MP3OgwR30/WPTs5vw4nWeoa8pwFCcawW6CKuRuzyOe/dcgAb
T9RFkha02lL0/mtQxH+Uwkl7xOc2lqiba5Z13YZKXtLPJZMapTPpRkbFbSEzvD2rbm1K1MyyFUBZ
ni/9DWFz/N7N5pZ7xi2pVI/+EMYbAWbxTHQBVqDWLRW1sUQtg75bnXZbC4Geg7A0GU5OgB5xUJsE
KG1FDSHV7RE6ROntWpkvgqbK7VVkI4kMkgvlD8hF6dCRxGuG77oxqxP6gf+AIBp1ZtJeocgyxHlS
sK4AeiN2Y3bhNohIQUiyjwVWryt9UEW47KbGcTyb/4AhMrJZ8D+Unlbf7AqffqJydELLAEX5NiY2
zaBiyDrjgxrvWnXBZ5EpR4tbt6cPSaA42uqIfpq+25Zm0XTm5D62kFmcxbVnOkRyM8cH0Ra3Wdg6
VT+5DR8qac1INAk8zdPR7GekQnHpdW5h3CYAanQ1dGuHOZtaFe/SurudTr3jNqP+iDPjto5ZlumY
rcWKzDynXgJ5uujLoAmqOauc4mc3q9v3Z5N6hOCJlQDycJlqqnY56qBOa9sIIuJNVasqiS8qlXko
FcSJAYeqD79efWui/MQ6NoKorrqIpjUe52U6Fzd126fPUT8CYIlBC1Lu4jLgNyWM+n1uGXUsTtnI
IlOlY9GNGZ7WurpZtxpMCpazEzE+PvIbWX7bMwqNthzXKoaHveeqj6ogKWLRYyZ0Bi9b0k1zRHZ1
v+pmn6Y8BOEhJdrtINjgo2apYp0LAkFhoAT3EFn90JmInvhW4ZHfbPv3r3qaXo6R4rHCt2oD9rHp
jdr7fupG/cxt8iM69GUYZylNZj0paICHwaGMB+7m3jYACY11ki8LDnFUePdhuwYXbOlCt8BkQ4/A
zjynscHWu6W/HFvgPVPf7eK1cUfzXIc18Yut44MCE47r9AC8cHmC0OGI89nQIwYZ3rgttEhmDDbU
SS588d5TDVq+46ZQvMOV6XVnvC4X9D2GSvRuV5uNS/J0M0MrEiWceAgjiIWEJL5J/Vp7bgf1B2wS
+pEQ8oAXsGJsd3XrTzviK7d4aEOT1hgq8jwteULbKngew6G4z8e+KNxOqg1OormXKZLjMHEm9zoT
6063vmOrzMYmBa0JpiyDYcppKg6LpFdtJh2rCTZTEmMkLsWCxf246M48Un026+KGG+I2OglvLNKP
ZAtsUqTnZf1B06Z2S4dsTNIIWEkrF1wHaawfGlVV977yfCcMHrchSXoL7nlWQsbUg5r9xMSf2xzO
ry/PI6mFjUiaG38plRcD3ye74QuEiApvh8S8owfTlsvTr/+SI1HfhiVp1UrlEVhHkfkDEmiz82vf
7YFr45I8jTGiZURY9liv9lUOYHJdRo6n3QYmMa+Km1kjeLKIZrsGDJJnfVAVJ4x/zC7bR3l1G860
ypmBhBUyl+lLkKobsKS7xS+bKgiMUpQI0Cck4+zvwb5812Sh26PfBspwHz3nhsIm6+qhOJxnAaiI
tNuIErcZgkyoG96UqG2VK512Ai9zf3FS6/W5jZVpVs+rvAJYGWL0M/gM7xtO8hM525FvaUNlKqjF
991QbeVhRTALKpI8HU4VLF4AZT/JcW12nTU3psjHEOiHqhfVxfD/OPuy5rhxNNu/0lHv7MFCkMDE
dD+QVEqp1O5VfmG4XDJ3AiQIguSvvyd9e2ZaKV/rWhEVVeGyxA3bt5ylID5OAlUG4XnX2vauJ3m3
JlphB01lWcUfAiBI54wKKCEkQ9eULnMAwR1/Hw5KO29y9pqGAaU/NoufPN0pDK5QciPFjJYHOEgy
vypsZKekkjULEje5Ik6qsYseqsI1ZUojLfRFr/mizTmbJzdviVk3qOECGFWvFP9vAaujDmm5r1y8
fl+rPlYJ0NNNVhTK7Wc9sXVXiqCZMrP2QCOvsLh3kFl3kIsTPuihseOqOMkj033UWx3JM+Wrpcvq
bc6blLk+/1PMq+mzqmn8h4WYprgG/DB2SS6HckjXdXYPfp23+DtruryEAFbdjJe97vztClu/8KYu
GxldQYxrK642AVOGQxP0ZQEb223sP6L7GPvD6mutu8RTMeVbIsfRLDBCJzAEjJepg2wkDKDksoO1
9tYAH6spAIS8zacL2LQ21bn2KIB9sitb1fm6ypalox3z4gN8HIe7TiPxu92kaNuk4VFfXSoS1uSm
r0fKU2VQzb4KdNn5OzEO/cKTErI4AhsY1QpF0RZurV3aNi2fr9yoluqLp4yafbE2kaMgkUVjdR9w
uOxclWxzUF2ijsT63oWuMGjbUsC0E+b8TO9HR3q7R0RfyKRbtLRw/GnXbQd3WZhuZ2LMW3sWloUW
X6Y+8EOcjLVj7ZpZElspoXjeWA/HA9c16ps3Q06/w2lhHN7zGMinK9MK398GYRyow+gD1d06uc0Y
ADk3uUvg2jz3IgVdf92OD4k2XpfGYDWU7+faCX1b1ELWYRoOsNwySTdRPV3BSyCSHxs2ovHkbLPl
5UVN8JXBEamKnSy3XJskAsrroXCC+tup61CEiPtyrlPf+d7+pbTPR3c2DT20/fk42AOQznLiiK6F
jAjozsv8rs9r9BUg0tTS921ecpYZXchstIbUWbB1FKMuQgKXvj7UZUo2X29oz3TTzRCz4aaYq1An
fdGpxzyUpriMZDwi07N5MW54oaBukfsNoU4j2R0/jjnX+Ao049SPNpsaUX0im9b2nKsuuERFcgxQ
pi07craOJryjQ0f3k5z5kPadrllC187FO82LRiYqhJ10IocWHpkqFLlO5rlFbbqFvcNjV/V+TWQh
C5p0AfpVjSXjuYRJxg4ScvEjqN/o2Zpx02lfTlWbhbkf14TKzpyPxvPPfoxWkVhhTAOgciV9Bq/j
wp0bEfK/qmkO4IRaR+/iUWkNV+h6yzMRh4W+0INBl2YetyIhs1Dv+Sps1qvILzsLuZPyZilUsAvg
7NDvAS+0j8NAi8vKleVX1lA8VdNArjBtfeT5flJ5pR9MAAuvtKTQ1Mm2thtUQk2nxvthlc19q8GT
T0af07slb2SZ2ZoQmUWtrOHc1um9Vpu5z02AZG0VQT5nU28fWjtEF2sMh61s4bEfd0HXr2Y3jXT1
Z4ieRZNAasM9jUXPyTUpG10mQKAM9aHoHHpoGgQxv+/rRqdjHrT9Bd/y3p7hzF3tNVDB+1768Ylu
Bb5OV9SZDeaiwD4z8H2j6fSxL0P8ODoWw5TW6BPdl2Djy4SRVdwt8xA3l/BfEsACFLUVOx4u8l0z
0MYdQmtABSq18c3Oua0KrnRbO3sBv5nl0LewS06kgSpTOhec+TvGa2gc8mFrd924Lgucn8m6fTC9
XM5j9EiuqrCs+4xyEIxFiKLGldqilqRLtGqwJXVjr9rIR/330bd9vCuEi5dENXJkSaD7arkfVIle
SMG3Dv8OwVhGB7CR9Ix6kTfZ2vUzEEGLqrYHLUrPM8gIg1lH3Lg9hAJbBiwmlGkenZoglQ1HvJln
VV/66xzoXjS45bS0Z35lfE1lBSmopHFR486rtoW3bSL43CYcTO8D5SXfzV09flQrvAz9OsrxYmiA
6L0c13Ud73zXmxw9J4B8o3uj19pd4yzKxbWd1PphVYZWu2AD8fq8lgE0F9Jm4LBFg0lN9L2IIwv+
uCI8Bx2watRl6yDOt++hzts0SV0M3GRuggrW9TRXqoItFCX1ATNquC5lVYHW7rsC3VdY9ZytQ0n9
fX90SbvlotY8dY2hX8IYynMo53UFJOaPuikfpImHsj3wAtonGWQwSV5BdWOiWRVKcjbp4nttgukj
CvZbBjIKJnqp1JAGMbTskB6E8X2LntWnyOr5m9raZUho7WKV5ioXe1NxAw1+v1yHlriHqg5llOoR
koCmqfnBzvPcJ6HX3QEVmyKdQKNLqWnJPrS9Oix6m0jmZQQnQ4kfqh+NLc2XEPzdu0abcqmTMDeR
zkKNef8AgJgNL0a+kT5ZYkvKXd02qk5r384iG5iLHmmuIlTWg2nZUqzqMEg0cwP9iEXl8mxRTTBc
Fe1WQkKv3vSusXkVngNmVZsEU88e2tBCEZ1stN6XHAbCaSBdOCSQ3osvdFlvUwopirG8kI2Kr+Ei
N7hEV0G7nIuyrsJLXs3UuHRcxnXyyUhWy29NU8Zh6nsYFmWqaYv7djDRkBlLqvcFG22bkNzzKbV1
OyW9gx1YMkZR42+CWsUuraxq9rpvu+6wxPHWnk9xE9gHxujmUsBx0O7jBUKQQq4V30lpAn1R1XWM
yo8LuwQ6P391dO773ShEbTMlCnrZLLquziX8a4Yz7UmVtZG0KQ9nhFO2EfrTDHfjOZkszoBkpe1j
K0d1qMAIT6CFe1c3A4xsK14z7PSg0DRZuVBpdwwRR7JgMeYJXykO6ZnI+mZpyy6pSOMJvMDni6lB
DhF7GidcU57gTjobVX67uOrzamAbzBfBL5ZqlqjCmAg9bz7hHHNhDXXPYAEu/X4irhOXuStFkc6L
se562sZ8TiNbwFDJDGUQ7bgZQC8tQPFjLkEQU/g9JX08pO3U1U2ysG1pdkZG03DD59K5dJo6Xlzo
rYGm8FKpMr6cYsQjyTCY2X1fWStUEm4trP1mBOE+s7mXbTYMBSNpRRE7QH99IeMnWeaBzQYqc5fp
AkadeKDFvkedzFTpBvHpKwT14Oxzkc9/eSehT6PDnFSpbzCbDlE8qBtUZLf8PBAIrs5bbcX6Xo1j
KzCXmSdpX0xrdzeUM/9shGFYI2ugEaGoPBhSCQnaDn1xpqvMWki8nfMAKgQ7nquQ7uEF2aqMS1IU
DwW4T+SmU2KLE4QDxUXX04DhC3RsugFXKu+y0vtcpaZV9JOLg6VB7a2Kmv4icHDZTPoKcWuqRNXx
mxYIhTJtKgvezbzY5nZmE9qgZQgRhyTaANW7EKps2sNQSvoetfk5TrFv9ucxo/K2XlYyZXVkKvuw
0dE/4LnJn1zmEEXUED2o9mSDF0oCkVo5f9vmVbIzuHmjTrd0k1+zOq5s/BHk4mi8iDD6TZyOMVXF
n66b4Iy6VejSJsXSq/dC6qWGqHMZkbMAprhVugYT6XdFD3XdzI2TWw/QmHJjGhY9G7LWQckuRdBP
rqqiX2ZEv7btDx10rj5BKUWSRBsH7cnBTAuERWOzfFWsX2gJkIn3/YWdsUFf2Hbq9ZkdG7Dj8Kyz
gr98LUqAI3H0njk+BO0t9vFmeacdOEaHbS2Rq7Jlbbr9sgjFsjGGZ1OWL3STGZ1YGKYbjYbwovJM
Yr+ZWQnJ7mlapwu6RUgDfQ33448Ycy4OcBLvxifT4wg9F1G4DV8bBnpRyiNaLHerKFd6z+fAlWeQ
Ccpl1tek20VhTD9rRqebkuPszxgdnEC20E3gP3CQirM2HPItU7127sLYpeaZDOs+2KsSaLt7BKLc
pTDarMYPstuMuW6g9oaIa+4XlD7KadwRXPmmzzcEmF1X8vZDzUTnrupexOpz0IpQf55ZR6Jbukxe
Xqxg8b6fueAG86w1t3oeRXUxwt9HZAiraZMO0PvvzxanepaC/EDUE+fAFuqkopsH7G91wVUQR/l0
GRq0PdKtHVqDFWP0lgy1UEDwxoDcxZeY9QrfHwI+wW1F8jy4gy8UwoE6D7CCMNh1GbWgU2Gcdnwl
q0frBOJnCY0mR8BXCMf34dRGmHTgjS/60WhX+28KIpT5t6nJ6faXmjFz7XfGsFDJ0auxHZGiwgU1
T13LiEvWWC/8zA5Hi7iqUv7gGjvWWbvg9EqasUByW1RT9TXsoujzAgOvY1XeFCSCXXyMFYAukS92
rsOZuWY8wH9zmAA0zi+HPPSDXu8oHC7LNVUzb2aTYS8oewyqk5BEqZE06YzVFtnLVK4MsnzoQaoz
yPzaJuNVs9oUPgiMJEDiFAa7wgKVkBnJ9se5AekcRWhQE7s4Q9hIJp1EcQ4wcCLndg0/U1bzGJGG
pkEalm1V3M7U8+IJ2+zQZ15hLu1KN8RyL8Vs4LYg1DKqR1WOzD64EhWCh17Hpk2tiPoCWUbhYCTc
cmx+MfbR/ExQWlQKAK+Jb9cY1qg6bGWg3rE+qupzOvN5uA0spyybscPUl1oP/h0MUOHYanpXhvem
amZEp6gVkCcneEjPYgJq4QVATfOWjgi553d2tWROxNZ17eVqfT6fl5ZytLk29h3IHk8Sr4vlKwGJ
4J10hQMdJDB2hLKp433WaheaQ+x99dT3a25NYhm0xRDC6wazkMLisNn5lsQ13lJC69+am85IfYFF
6D6XpM1lwmcnL1i0ye81iZGuRqSNRbqiWWLPeFPF7fWEUTF10gwOVepknTrdJlvtOUbCbeIO7tcg
va1buCQEw5t5O4VzxsTA7iI1sf7A0a7jiH1wvCVF24sRAM7WMUgPWxx6cL5UfMcGaKqeKcN4822h
Re/OoCtqQ9gbllRhbSHATo0Z0VeZAgJyySJaccsU7O3uBByzdMpRhu7TDUlym1XbZMvDtlTCYn9r
S54ALA2SeIX8c9pzCNBfr84VdQJXKS+vbLiOyKECzSubwFU2+iRaK//iS0CmR0KtXW7LGEy8HYq6
EJVlWuR4haUXcAIDOq1MIxjR3+MSg7iaZSAn7EOUOnxyqMhBT7gb6uaCRL6DYbqTOuIptCvoR0pQ
eUoWSE28a2iMqgwsXXJkmkuk5R7nDeiEIcBSe1TWdQRjs4Yr1HMgwZCSYBgrQAWwzUHoZV6QBkSG
hNmQa+DYXFcM+WGk/QYnchrnLEWKJx98Oag4IcrLPjXSVp8jiKLtJ52PLC1YJz/kTgItPRhVvh+K
IfrUuLgRKSVN9RX0r+2dhE0EHtLjQEfmE6pkLrm6i+a8+hIT19Is8E2/x03WO77y4Awba3PfFPXE
ECwtvktdLu25KJaJ7Lt6BYI6hJ5CnppGwLCknqWwuw1hQLGDmLYpcM45uE/5HFvmZTB6Xb4rjsDf
L6YxCHMYOjHhd9Byi/JdB3g9WjQUpxTqNdBjTaschbabRk3tlV0FOatdABmfCp9jOBvHupEPEMUl
Po0Dhl03x6nVuwztc5Fno0NwP2CCBRSltKAdE7GgipRuS9lBdBrVkURUy1mj9A0T8frBs8ZdFK0k
62EqdD9+swvJcVh001RcBqvtwIIksuJqTmpQau4WwnmbqmbohiSMeRDc8WEtrydeSpIWk4n3m1yC
fG/7BfrfusmL6kNXwD3vLpdVyBCj0nlJXVUU9yRmcGBS1nU3ws4cBiRtrtfrBUn1ng9+OKw5C12K
3AkqQyLHQTohJWvu+jCUf9KubausiRGZJFpU6h2Hu+glWuEGMlZuHhFlztXyETWaHhF0AKIrUpta
T4dgjCM0Zke/fiLa+30ejBtPWpXXN2bW3feWxvHQow5BsVvka7t1h25GwneYR6nqxG3ULenaLMjz
Rd8GEIcSGLNzWbezLRPI6FT5u1gURh6COqguW9O0Ph3DZgkuWe6cwdeMpyeYCDZFItxUxgndwnU4
DyEy9ejksswp4rj8tmKeXYW5uneuBHgUgndyybBtbteWV4ZdtWhyP4FIH99DCEI9rhLJxWVf0ja/
GGlLxDkJo9Wdw+ZlnJJp8NWDAD3xPpzyckjGPF4fQVuMP7Pe95fNxPsz0s+7tUStRfTfPMeSSEJr
/Wf0D8IE6BhEa+jWY+fU5KZAfnnLUf+Gd5YFROBsRvj0saTbsh9wdt6DQ2ODfRctKJG2Ue7vQ8W2
y9nGokrWXLWXhTn/ZjafTCuczpaQ+Cw+nxSkJdLoWAkuaV28Y21RfqYSk6uSVQ/sUijcObwjQcsb
AV806dQ1GIoaNkQ3a9Gym6jY1q85inwfOpHb29WoiV6onn5UZE1WP34Xxfx+a1uKwvJUFJe12KB5
JgHpPIihLPcYmCAxFiYrwNH4bs0mO/ouwecXH/JgW+YsQvA8pi5oK2CFUGP7zjcIzGE1cNSg4eSo
HhSS5ttKOXkb8LqzOHXWwiYU0xbr1K7tfU38Mu82w8PmrKxW1F1nEg6PcHEhDCc356jOd8E9VcG0
p5xMsHbJff8tFNv6JNfZEBQgVzHgSOjk9x5KaH+FYq7xq9EwN2mOfTdH3QOleVQiS/aOFShQg2Ln
3ePA+o4lvucQM2jHccozreJ6TFgh8gXB4bpcuWWp6lSgPv8eKBi+QIkn6AskpdZ/QYnQ9Ls5GuQT
Fha7iKLtpg94d6Nq2lzzbZybJDLc3Q6RKq6xXcd/Nh3MyF9BXfw/mk2n0gDQdZ6sERVg8fHM9uCu
rinn6m06OPGpQ0pLUNpgTQ/ECKZ4MCPcalnw+LZW8AkIvKhMNcz1sXlI64t6xnZEmX+b1U18ahQx
zGGlLUyDz5blOH8MnMOrzQVv4yKc8r4p12uZ4xg9g9YmlRdVRLZLZtEJfRvu8ZT4DbR6jYI3IJXe
Rw8kv2Kq/vymj35K+l7XGqWWcgPqKrTJVkR3QcTeNhNPGd9oLoHw0WOuFEX+p/HdIx3la8C+n8/y
6JTy7fq4zXmJa4si/2Tlltbx2yz4olPCd2WrVtQLurVl0H8RHfpYxfzlLR87OjWJ4NhfOZQBIGjW
w8lB+IijCfr0tmufAAP5NJQKWSFI2R172tBgUQNd3tTABnDrORgBrSMQYoYjPTMO/oRJ3JTRog3f
BEKDBNDziyOzWTouQNCE+k2d1UigP6KFNrwJkRAp/vzqPFxRQLTHSehofkVRqjB8e+vF2fOLl9jF
fddogDGdvYnWOmXGvkk+Jjo1ioBWJArvEchT4bR8RGkRDurlp7fNlBM4r5zQKwvA5jnLx5XfVU0Z
Jn4r3Js2lOiU9o22aKS2sgTLPkArxw/BPq7LtykwRae8b+EJURExEO7iqM2idwHoAvLqN32XU973
XCx5vEG+C9A79XEe0JNCge6N1z5Znd0CZX5UugEvGdlFG7uztqdvOnuiU973HG1DHks8Nmq5O9/X
X1Sjv77ti5wszRHymZE4CuvF3G2p5816UVm7ZW+7+snSlCuABUUOecfaKQvD8DGjMKV45cSMsQRf
4k6iU9q3QB0Hkr3gwrTeIXYseA4j1ZEsgF1wg74wylp1Yy66iC7/stD6j2/LfxZP+u7/Xt3+87/w
52/aoGYAb6aTP/7zve7wz38df+d/fub5b/zz/EnffO2e7OkPPfsdXPdf982+Tl+f/QGWu0DJ3qMZ
vD48Wbgg/rg+nvD4k/+/f/m3px9Xeb+ap3/88U27fjperah0/8e//mr/1z/+YMew4D/+/fr/+svj
C/zjj7uyaitjqv7Jvvitp692+scflEV/FwoZOZQ7eMzJkcrin378DY3+jlaCEkJAHYPAvOOPv/VA
d5e4K/07ZgClEkgkgRrxEWhrNTK9f/wR/j2iEWUKPcijGCMBB+y/n+7Z+PzveP2td92dRvpj8dvP
5giUKSAnwgkNocCCXgY9xX41gtl1hJDE1Vg2wY7Fs4P0gxp/C799vEsYMmjyUgESmVCnCiG07szx
qNuu1Cz42VoNQ2oBwzn/ty//r3f79buEYQj4OuXgC3FxSr1f50m2albrVY+MPt2mYEulhWLtr+/y
Q6rrf5fVj5fBtSOQ7+LjpzuF+koF5b4I7Ysr7jWA1aWKbYFqeBl9CKgabwF88t+JFcP7dqAAfEd5
IUUmopbWWRU07DU2xMsRDAX0YZkSHLKN0Slh14W2EAsr8dZkthmBId/lmnN99vtvHYVMMWhdQnSF
nEad0dAtQVkYf1VNQdNmW1MBMUU3FGZSXm4GxkWes/xYM2znlFjZfdw256IMBl66zHQAZMSvn+gY
eD0fBgExHBKiMYLBIKfMORRHxhz2q/NVtek/4z5sdnTUf83BNryyjR7Pp5MbUUIjTmIsloidaggj
0plMxYb5ai1K/a0AAgkgzKiDCwpfbrTUrzHpfzLBUHeXIV4qEsdd4eRwKFpnEQrizeZ4NqkuQQmq
G788ChTmPgV93tZJ0M3xd8C77F+UmvI7eo1xCk41SqO//sgvJleIvYZCwQc7EN7/VPsEFXJgdBYT
H9Bg51mHdmo6YQm+sqRe3gVrljABjyoOy7FTZD6tjUIopsQhCAk7L0z0nWrye7ozWLYhBg9voMJI
RQqxEob531DFkvcU09KYq0HAPGmK6fChijX99OsPhn35+WQJGSD0ESNxxJkMT/egEcU7DaeC9oqj
s7Ltyg6NIHgfjbM824baP6Isbatky4V8zYnrR/3h2TzFrTE9Y0mEilV4mnOSvDR0m62+ihG8mDQo
6qbPxkHywzQvpUcHJkbPuDWIwgR8l+skirxwycgjjuZks5b3qOsH08NvfxAYhggWhZKBannKEm3n
bmRzH49XNcBd6GEMZuWJGUn/va3rQe5Yt4Xfh3pCV+7XN36xbEPOKKqVOGFpKOmpmkkZczb4tmqv
VF6G51Us+qwD/AgISzJdDU1YvLJNvJzEx/tFkgPrBm+XU4mALrJjgfJZe9UVnqV+Yf5Mxfo14Ppz
QtFxFnN8xhjvg9WCSXKSwIQK9jToGbRXGvgBdtOQeCuTeEOmtGtz1PEOsxqW91EY1k8WUNHfE/b9
cXvEIzjDI66O/xypef+2iACuWdqx0/pKjwqnaxNAqQSq56/sB/TF3o42RhRRwTgWPMVcfn4biH51
hR5kf8W2oANYOGibCJCSPvhS1q0xe9a65dsckSpICquHD7OKu08qGhqXFmtsP3aRAcg0soFeEsjj
jT5taoCDX3vMnwy5xNFAjnMby/2U2tpwbWDKxPqrgJbsg5/W8pyNW5fFvqzOY9XPH03htw8MBdPz
yJo45fXW7JUgwKBOfQ4EoznCAiAf/eup/4PG8GwriBmKwVyIUEEgNTqlr6x+rr3q6/XQBlN54xog
AglnvUmOoLvLTkbboQCO5MIDUHoRbtATKNeq+evXT/Hi6/x4CNSnMF0EIoeTuTKMhacM6hOHoozd
+1jk3SWp21fnCjvdcXEbgZc8BmRc4eM9nysLekoNtcdm/dHcL2nB8IBjLed9kfoQPOC6bNtHwLH5
O9OsYZ6ZrYrHlJFa7tBBroGWXhZoevz63V9M4BibfxhDAVxBAp+cCrRMY6NXtizLIQBEKy2tsvtV
ML8DfoW8Mgt/ciuFNIBisCGyh1788/dnHTfeTcBD1YKX2QKJtUO1bmhFySr6/uu3+smIKg7FOXD9
Fecv5HGhp9qbIujcQbmNX3IxhhlIsa+Z4r3YuJEkCUjtQrENKQlizucvRDaAagC/nYDjmNxFOx9j
aBOsO+dDcz+MPH+lPPbT+3HOI0YJwz35yf36uWUbx/0IC6ZsWQC/Rv+8ToM8FJmj22vaAC9ChFig
cgAhKcSt2EJPY6rJo9k1FPFwKBayAWFm7tEv/Dhx+W4JPBjyLPrtGRJRgikSCdgYUnaqd0bHpofQ
kR4PwAavBsGHzdEKnPQFhO3I/a+nyI/Reb71KCxIhZcDk4i+8AorxrXIc9Fv6KEi7EjCiuo4CTvd
0MyPA1lT7Y+khFnRutrHywKQRDRQiYqWhGZKov02vWeAhAZpCYwSEAYam32K7bIvd2VvgyJtRE7h
FNICKZYS0Uf0aiRFP6YGAHMwJybIXSX1vACRWgdyW7N1PlY+hFgHgCsdA1Au6KkvUgl9psdfv/3L
BYKXj3BoKaTnhJ2q7Xi1LRboH3KomUWBpQAG1Wr725HGMVlHZxbrHf9F5eD5hIUUke/7IqQHpYfl
qdtcmJaCiw+/fpeX+wruQgHHxMIgMT+Nn8JV94EJN3qwY+ev21wdO8vdfJYD6fDKBP3ZZ+PIYrEr
C0WRCjx/IbReWg2iFjlEsIRKeVWNQNxVrxFcf3Iq4o2Qxx0LKsiXT3fKDvkamBgBOVQcaHOYK1m4
QUYovwPZcyz0+bV9xKM4yPaBHDOZXGexdf1vUbMRQmH0QhoCiiixSFAXef6ydIwaRAGaHuLGA1a9
aZ80WvpXPunLbOB4m5ARiQwSLMxTpSBWgobYalRauZzMHrgABwCKtOttHo1o6A4TA5XF52H/QSpY
1KchPHZpEtZDC+oMAHfRPWBe7rVz8WcjjYqWZMgIqHxh08wMznE/5fRgyq1PlVdR0qt8feX0/dld
sOWFIUfdSYSn1exVjBzqToyCyzHaZFJxfus3/nsSwD8GErspai/ILHFwnLYPc6cKB5bIdIgB9P0U
oE5w6U3/2tp4cTpJ7CMRRXSJeJ+gtPV8ugAZKS0qsesh1E35lUDD9wsKvCptMNEeJhR4z3+97F+c
ThJHRcgQNAIXH2NJPr8f6JR+RrXFHwBgCBCd5vH4vtra/nPl+HgFsk2eTmM1vLIoXk5XSOLHKGOB
24VagDjtVZF4lfFcTPTQQQv60Jt+IJkaLbkHbc7tiKXAmgPAXd0zVSyXI+XuIwVNErC3ojMXZOPd
/tff4eVugcgZwQcyOczTY3j//EPMrAXFq235QXlAz5J+Dm3WdUN4H9sxvhxI1F1H9VBcT4ik99sw
dgqY3yDe/foxXuR7x6cIESQgvMXHOQ2GbFfXWEiaH4KuBIIa2HHAtMxsdnmRl2cDZVsSlFz8SYLf
lKTC/D7eGnh/GoYw/MCwPP8AXPWNyouZH+I+ar7ky1L+2QW/5yX84yYo2iKnVTTGij0VeVuUrNY+
mthh63rg0IqckFTz3/Qv/HEblNLgAIrTUnFUMJ+/i0Z+sKFQxg5zXoOjASLKHodRcPbrwXqx7xzT
8hjzBQcnYp9TVTkQbWw5Vz07RGCogPE5dDuC7Er/7vZ2rGYQhHIo16PYdjozWdAYKJIZdqjzJsx8
watUOhAKf/9lIoqph8ocE+RU9qySPWChfc0OgzwSRgirzoJW/54/44+BORatjkliCAzAC0XIeNCg
Pwy4C/hQl8gUp2zcJHllMb/c1LC54Cw8nruIyk7VEKIe1OKuc/zg6tw8AOi8fumAWc9IjQIGm7vi
ui3D6pVQ+OXOjf0DLd//w9l59caNpG37FxFgZvGU7KDutizZku0ZnxAOY+bMYvr130V974GbaojQ
AovFznjhahaLTz3hDuwgGsgEkusz1zjjHOtKll+0KK4vUqb2V4KVcgcZcjqGwDK38D03gqhBZ9Ox
HXq2Nrn3KnYbqRWFsCiKi4PlOqC3urzPzHDwMq3X71xRQWHtptg6d7NpXlxRtw95o/R3YLPqUx66
+Zak5cu+XhUDFL8unVAaAK5O2bPagjErcIAs6vxS232eeWKoys92U9gfSqn2/wl9sB+EzLNij2hv
mO2MEPqIh7Zx+6MBoR/ulHis430rjKg6pq6scn9J3Z4GOBTIWZtFsWWhciPqcwe5DP1sop8giVi9
tACx0zaw8wvsvfYYA9T8oKOj/cTkxrqEVdyn+7Ydhz9Cm+D15b2i7eTQRVt50lLjrjaOCvulTa3B
UV+Lpad0em2Q6NXFGoI48tRcOIfOrYpTYPeJ8BLbyAq/dNXmvgzmuPYiOUdyI5q9KgAIkxaTHh3y
PbzCNRhIouwpa+Z159p25CmIB3fnkhp4clKDje/zdeBc4hlfC8EGD4t1RBsnN+OyqfSzkgXtSQ8y
DU6+of8PqzC+cmnK2OQar2adba5EbYU0D+fdOcIKq09BEm7puN/atuUGMBzal2zgKm8YIjUuk0k1
znHjfMRo6pfSmxDegnrcSA1uLAR7aemS2I6m6etN0w0SQq3Jg/MivHoeis7yOqHk57gP/7z3KqCv
xOcLvoQBCr2E64/CzcBXmWbmnoUSN0ewzYUfRyLcKFluHAJWcXmvgLo1bunrVSaSC90KuQWiHnKa
1bohvAKmJ28/y41dI6ux9KVZRlRa59OlVddYMRriHLeaDmUxru7iwlV8CEdi44FuL8VwcomA3KSr
bWOygbjA5IpzCeL8V1y3Px22mCaEOW7Jwtxaioyd+9PhPZG1Xe9dVzJAUaJEnCUT/F9mbToHwzaT
DxpiFhvZx+uM9AWrAMLdWNrea5BTrqmVY2ZTcM5xhgITnxZPCY1WsjalyncM2bpLVzoxHBlY2ls5
yXJhXMdFFneohbjG3eVRr58T/koqrKgMzkMdp6FPEC5Tf4Q0+SPt+iE+aXls/nC7ModGbproLcB0
+K8s3eoUJ0Klp8eheFJtt1IA2MYZTF6YA/0hadP6p93o8eib7QgwQYUUjhzTVDQfOkfvkatFtSWh
W2DM/OtQH343SLH0HsldkHkodkBCRG/C/dLN+Wztplkwl4a1KXyuiOiYQjSJ4FuQDO6q2m0/17pq
Vn4fOOFH/v+R9E1BlMCkslI/d2OlT3tUIKwfddsa35KordNLCVcMClJdBe7GC32dHNFJMjikgn41
pd3q7NRVE8I6DMTZKN0vWVU+uyDnPVkoj3kSPCpRt1Fh3vjOAb2AQaIVs5yi1Ts0Rma9ajaLs12R
WMJQHc550MQbXd1bq1BJ0nzXXOSS1nKplqpOTrZ853AF0l0RCMtPEKDZwPfe+O6olennkDEwfFhb
D+ijBcW451kC13JOimkMj2bBuTP1ze/u1msi3tM1etm6tZpQhVKOPfSDOOfd3O1scyw+0uSA/6jZ
bXxHU9Q6lG31P20jqTMmSgtAyFkdDpGEi9gGMQyhj/KYxlHrNfHYb7ys1+nOgi1ZLmbKf7Zx2ea/
xoqIuEbGLFVxFggwIJziysM0VfJUDU3/GM6lxldjDGc9FPpdJ5Mta4cbWR8TUWp8V0UxhaO5HKa/
1gc6PJQNvI1z1xftrqe3fERUSPe1fil95qk6l64JCgO+eCXb+ME1AvE+96SlEuI3WDSt6J5jEOgs
7/+v39DJEq6VitIFeR9mLXqLFkZqDdHh3fcf1KdlXsawmgnE6uvLYMPJHmrbuZxRdVH6Kock68TG
BxCa7gYs89ZrtTT3pRYRFpt7/UhWpgdFPBvuWS+V4F+EnYZPPXPj/+SYjneG0QX3lZQ/oyrTH5Rw
tn+9/aQ3IgAjULq91B7LDHT1UqukAKg9KMp57NtMh33e6fsQKd+t8crNdQRpGAGN6n/dMTNCvbaM
1FHOTdVMH1UkoaB3a9bn9z8Nw3B1mXIugIZlr/86HjFM2apx3eCsJ1V1sbtM7kZpvU+G/OUQ8iVy
ty4YOo2J2PUqY1Tk7gDX9yy1XOykPje7ose47u1nWc7Y6hZ/QRQBxlERQl1XFuDS1dxCkONcxGTj
s1No/8UQ5x7roo2eW6PaHCneCNNMLGkB8Gw8nLk6iIWaOzJMO1LLcRnJ0No6D7JKdqGtbM2jb5wG
QBp8YPpL32wt6thrQRQlei3OvdGZd4xVxIl6dqtLe+OBXHWZ6S0j5tdfVhTqE7xIS5wLaxYnhDfs
j3UXITxSlumXt1/WjXsHmR0wRRa9DPK91WeE6FsopcPeidkq/awW6i5JmukxrRTnru9j7dkI5JYL
84uc8uqIuCD7LJqC5Hn6elaT9YzpaXk6Z3cyi/NY6Mr9AmL6A0lf+5CicDuceuRdnhypOYpvpW3v
knsG40VlrGN4zajb/zDeB22pIIHheLAU53/HrkQ8iOFsoPmdzNSvhumosPsq2YW7LA067lX6Ap2H
GtHYoC0TWvaR4kB8cCetSz1492h0aGlh/2tgnf0oomL8qhh2+o9OGEVMqQ/zI2IM9QQOMlSn3dtv
4kbmzRXJbJXRO8XYC2rmrxAQ4eoaNMYkzp0i86MQojxJU89PRdQoRz11UatJOiAQeRlb79JYfYkL
LE2u5vK/LSj813GhzMesrqFYn6diVjEoSsV5zIbu/XcTMBGOmcWkgxbn6qilDtcqZEgyUdyJfV1C
wk/GGC0kc9iqYm59QEuIYwrnurQe14GuLpFILCpCEHSTuxCdr72GQpNvNY61kSPeiAgUs4BHbewi
dXftwoCwhCqKQDpnkQXOQ1/raNvVTvX+rJrHYM8WxAQ576rYNNEGS1KKnHMox+YOArgL97z9/vYJ
vLVroM45AAtWnJr2+hiQmMXOkITOuXSQlg20xDqhgZAf01HXPr291GsULIh50O8u55zZwCvMOOGZ
lHAciQDoavj4nCKX49YfYjus/GhsUSyaytBrzOIu1+VunqfLWJVf/4cfYS/EGkcDL0g5cf3AVR62
SjWQdIOSp4qok2RvIkS3U+0g29E5c3fStb/Xo8zvebHKyQqwkghE3245Ut/aeaDATBVolfP9rbpK
wqTEVuaYAh9SxtFCd/BOKgPUKMPe4qTcuJ3JgOnAMHAEjPvqmREGA89NMo7spuOTs4ZP0ZC7dyrZ
wMVEJPP9bTl3CfOwGUjVWPR6j4uuz21cyAWJgNUdoBtXO1cD1fj2q7z1FTqLPIIJfJGUY3nqv4Kn
pTYOaoqWc6b4dO6q3tLOeq43GxHs1ipLiCTR4FtncHu9SmyhkIXvp3lGfVD1Gc/E1BDW1pzp1pXs
CpJaRsNLybLqlCmoiYWxqphnR9Qow+qB6bemSPxwpjRqrGHGkqXYYuO9PoHgeail+RKZB3EFXT8a
WGEthuprn50W4Y/eaaKdk6ctijXaVnB+SZKub3/WIpJpDO1gxzir0650g6MIPbXOEXILgaeL0F3U
lBun9/SM/oFXlW763KQ96j0I1AJuzo2g/WBh/efAVc/ozetqlB9Dc1ANGBh1Ve8F1G1UMtuim71Z
ReuEe7/eIqK9/nbQtyH6ktYC7hDrAKkYQomA7ptnSw+ZmeZTdT+Y+Xw3pLaFFpGlbA0KXh+4RVCH
Dv0LrF1d2+9lsazAdNXmeVoggB22syeMz8XGsb5RIEMbp17UTWpGgIarOJgMM5oqNL3PnQiBj4cY
8nmuLfWdPaHGlOhpdBpRqd9bInfOWZgOf9y4yTZ+xa1npYtK/wNEJeyo5c//+oRR3ygCF32Rs5EL
9TjW1i/khLaSrFuLLMSqRU3NIRytolGvqrUrqRLPfeYIv7TEvOvMOdq9HY1unRNyKe5qkk8m36tV
AmA/yDRq9jnENcAHbWMdiJCVn5OCHygnt0bGtz5eoUJWoq/I57sefURap7XY1lvnGTsND82k+jzk
ingA+pDdvf1oNzaQwTQtWlp7oODWIdCsbTmGFTkC0yWJMuIi0tJB/9LeHdCZelCW0H6jm0Huc30a
UOquo6kP7HPOHOa+NYGFJEr6+e2HeR1p+cshETALpC9lrf00iilDPano7LNRtc6+LCSDiUC1P3RQ
8HcdjqDnaW7MjVTudduEA0HNxbiF7w0qx/WTOZXiojVdu2cgFzMEoF6VX+emplMy9qjL6PzxgzK0
U7RDX9P9nk263jy+/dy3XuJCk2GuxKMzNLv+CbYI4sZtZ/eM3rf5hH6q+2DJzXvsxqlcggopMbkx
U9dl9//6oCkjS1eTLr2owXwSim48qPUY7tVuKje+txvPY3KNCJ6GOwWKxvVKjGKsNjeL4IwgneFD
1NR2YeEoGy/u9ips28IT4wZbHclKLxchrCg4J5SjjzlMMY8pU76RGd9aBWgfqEyVfqy2riey2Jyp
JDgetlsGH43Jzb02S8qNquV1sQnKG4CpQw4OxmQNq9fMhP/0tjhnTl3fmWnYHom26cV2E3p3fT1+
GBq0a/W+ep/Zz1JrsjIESx22FgS4tfXbMIuZnmFKp6sS2kdpVE2MJBfu4RsB5Ma3TQC2oWstfBqq
/uszETNxRh9qri7oBZcXIwpMHZ3lWkeHGoDwLo3Sdl8H0v4/jvQVRfpNmuoyZwFlBxyJaSpcoet1
rdQuAjMMygs8eB2lDRVgJrTVjTD8IqixyqEcKkHAIC8nxV7na2Y3KeimJZdsnmbl2BTY9vhLix8J
LaFVxy4fDBUldUP/0yjC/KyORtJ7chjmS4X2p+1PfYF6VqQgS+0x39IN31brKvbIyboUObA5Qm06
mebvipl2oR/XlYogtMyG0U9TWzyDk8CWTYNZEvijkJhidEbQaYcOxXPMdrlDov0gI/3rHMyj6gWR
XaIJQjj8g1Q5FFMdn3fFy2MnVnkjUTo81ky8jV2ShWV6GhN8ETwS7EAicmmLp6xchJDqJpPht3iO
nMFHthwhNzfS1O/pZGnqjum4Ku9UpUrLUzcNZYwqsGqBwbejvtuD7M6dfYW4rekbYy2nvTO2AYr+
cxx/Dy2pZbtSdDUWDkE4fp+QMet5ULPXfGccyqegt8puJwJHfbAqC8XwbGyNuzidgaPHdkvI7tTe
9cJCS761MeLefkJ/mrZ4rmf9nrvZHh5Mp7D+SZy8N+/DIIwyDwqsGn8wszY1fKXIqz+RJj45IMxE
YcCmS11Fm7jOEee+K+0MG7dOq1zb7yjV3INQe+1YhY3LoDQE1elZQZb9MfJcucwI8Y07sCN5AHss
Dr69fX28pGKrw7cgukA/iAXWsW7fiQHN9iix5aXvm+Iz+KDgXhSm8ZTIVkVfNpLdCeu+4c5RlP5g
Y5J1QBzG/mh0jVA8KwuRRa4S90lTsy3/8Zs/DVlUsmaY99w8qyCtybJj94vx0uZW+jjNUr+odT8r
Phr4JXp1iQzaPw04gemkpvyD1+ZpVz4EmUw5zU5W/CxNW/sd5FrZeEjetYr/9ua9ju8LdWK5+Snv
gHcsf/7XrWgM3GIlRNILJhsqSmJ0+T9aVoUc/tvrvL59WQdtWgOMH8zYdadalVXoDokhL4iJOmjx
KdonrdL1A20k++vbS70g+K/Pw4JZpM0G+NuiZbDKdysRtaWaqO3FibTU2Gl23D+7fZihu1RmVbZ3
J7eJ933UIRGg68zDh7a3Phic3S+6KKPJixGhRmNYNMXHsZCl7bWFDJAwpA4udpOYYNujmTti5i2i
8xwmKGgB3o4fDK3STEbzuQsTUMsL0x95Z6mfFun4fZDIqftM28LmLNq5d9F06xtrY59f3zNiweIx
AF6GqPBvrt+nPY8yQaVfXgYCwk7P0+JPhR7tcZin4jBAWvGdYhj3b+/4rZfLTbrAdri7XxE1Db2J
MWVwJJbshX52rDxGAAixtiQO3yf8tdzX9Img+VEaMgKj6L1+PrOIiZYaqsoc6cZvZz04Vb3ev7tL
xCqgqsSCRSURX30VMyQ9CO5aA+lFK3dDpVU7ZEy26LU3tg2yMhfLkvtAfVnlvdLU0A7U4uaSWj0K
fxOK0bIrh30ZR1uF5s2lINLyOLpwOCHX25Y5YYaketFclNLGuCNVVW9UYSbWhbLloH2jl0otu0iG
kFDRY1vPltGwqDEuJ9WBPmh4Y4YNkzWGiLQqffR5rKzuE0ON9gOMzTjxQKUs5kMgz/dhVWy5UL4u
bhiVwtgk7wEjDRHn+rG5bpUOo/MGgKVSny2MaD4qMFMjOjgZTLFwqptDlU/hXUa82KuyUzbupls/
ACL60swl5r1qb+qIMfahq9V4w2jDoWgde9y1qT4VuyAv5A9FcXh4rXUPBd/VIQL2vwF2eB3fl/bQ
MkchBWTCtLqAUOof5xJu2EVUZoYTJLrmmFbnh7cDwI1Vlkknyi4od0NQWR2vZEyUttGBb+uu1ABu
WM1dYavdu7/KBdfLCJJpE4F9DZxwhdvrEwXopVQlPjr0vX3V3YygN54FtBpjACDczDzX82L4F2mU
TLZxwSOvXJCocs89omxkzDdXIZIxTwWL+koujaSdxneUmpdoUQ2eY234nJDZbV27t5ZZRGoY0fDp
O+vmbda5nYWLA6oMRdo+NH0U3s9j4rxLO20Jyi7HeznhvHyDTOL6M3PKykklfpSXKVOYN1lZ8SCV
UXt6+5C93F3X9zrLLGBknuYGpDar3ZpaMDYvlVokco9Iq/JJtyJ3FzudCtqudR+nMZc7MeTjvkWa
9LepDC7KwXVc7sM0yw9S5treSKqeikJOeI8lzr5Bs3RPeonqeT+U+8w0o8PQBNWeTtxwrw/14FUL
KEhTayT2uzzc5aCgN9Kw1/GZiTc1vMHUzgSStGoZ9I5Blu6k+oVpwgSDFR8XlPBb1OI3bX9vLIW6
CuJINNeBd63pCbKMkb21NXhPgyu+uwnS9hVh/Isexsru7Tf2OhnhUehN07+nHfiKFjiPtOxHah9O
X1TsSXm1hwrW2nNaj9Gi8hr+Kdx82IgSt54PRARlPeEOBsYSkv/KaINscKYSQyv6gFN2N/e1dW9B
ZENovdfUjb7FOr93GVyRZy19EeiFKkXi9WIp+tkjevTgr6MhOqqoZH+lS6ndm/iC4ElU0kEbTKfG
iycO510hq/EOSmv1A7/o3hdOYH1quDmYPBfWtIGHeoHP/PW5/N9vg9G3NJgJ/qugXOZ9P8d2b5xT
owr9sLdk7lWYEfj4DeAKaGmhdWiQEP9IGKqPNVZvD1mlhbBEmWiokB4+MSMUaGdVxt5qNbwYnG44
Jyao7FDVIijN8xR6kNHGAxBgbf/22XkZiv/185fRIzcmswYD4RHUR1ZBxah0Jc8ae7jkUWX/LpCR
mE8yDfTWH2RbYCegpCEg9KLAACuwB8J0KhRnH9ezGe+wHp8vgO+M73qn2cmlddFKcZsZwzfw/s3g
GTrGJT5IneAPhui1tiOtri8u5mSqV1llW+8HNaOurgodxl0yUSx7Upe668ddjalejmBz7BdD27i+
YvWGfuibYfr89h68it4UjsvR4mPVLJo4q6jQqUwhcBUaL4YTxI+gbRY/9c1Jx6sPBs4H1G7Iyjb8
3Ve5YaCoSVvA8UBz2tQOyKeF9zWEkAMyuJs8xyU9X71UOqL0moEscfutW6ORo6KYrpjxxSxURFZU
vd1pmRYf49rUY9+W1fCoNkN/SvLE2CuWLDA1qEq/RJFiIzF6zV8iMQKWz6R9UW97NfKPYmwiF7GU
S40L4ieaJrrmOaCqL7mjpYkXKSIsjmXRWr8aoY1fRIkcDg5UlfpjnGZ6SnnHXHujervxKpgxAEqh
JmDwtK7eukgCVxZOitvAFO6zrtcP2Vgk+5TW0UZ4uHG2QFnxHmDCMRVaS+TG/SRxBBcs1c8o6WNp
j164EW/cADdWASWCSAE7vXQZlj//KxjDHXTIc60U+YkMXXmJz1/r5PNGrHhdctB6RMyL9ABIq0qP
4XoZ8EL0AuopwWvHSuK93ht4T7Udpkfo11NloPA+O5jBuOG/7jBbiZ+GQvk1pVP1BCdjMt+bDvNz
gBoyuYY5YNjW+qnzgWRJUdLLhJz0vhq6/Dh29dbk5tbeLi9ugWlRYJirUljN81bBKiS9BHPd7+lc
DKcai6SNK27ZutUXSyFnAJoQgDSIEtdbS9MvMEc9qC/wFeKdS5cEm+qyPaF8U/iFVeq7t2PejU8A
IjgYeu4sKqd1Qx6zNLWZbQRLVPyPTgGyHvtmnIuPJt59783BoS8ubQumNItIwLr3NcyKFMOsQpfU
nRJVe7c8ZyiCbATxW4cTotECpjUxpSHoXe+gPowUlggYXpRKutDpWjP/Eqb2lO2cyQ1/626ZHU1U
IH472uTgadfQ5vOkO1aYXQ2ptmWO/Copo1fKwWSuDtyGW22VH5VlZ+OvNOaXDmDTvofuKHCPKLtj
rbl57EnWBFBimFt9gVvrcsMsShRAl+H6XW+DEB14c1fJLmqLJ4fA43SnDFL1K7x3aehrc/1BU6jw
Ns6TsTzP6gCjmUBkWMTZllnn9brBnLa1LjEHC/VG5fp3egDvWaBpT5xqLPAS0XaPONW2ytcQQ8Zf
KHFUGHVFpv1Lyesi22O0W1y0wp4hUzWgN30jjbLvPEX6fc6k/JTKuToGejQ6fscwH3gI2qAOOmKx
9i/EifgHtjzobjA4zXZKqab5HfqWMLM6/K3yfamPyYTZazHMO1LX9FebCzqVtTAyjJBqxfqCSWCA
exXGlCFe3JN4IC0LTmo1aP1GFXIjotAnYJAD1Jfady24lmkhnlLYoyH/YAW+Q7t6Xzrm1gF8/UJQ
XeHaASzPMNZcH4SsH8E86EVywc5J/oqhWX0Z8AB/asvcrA/dqGaRp9Tp/DvNTduD71p/fTvELEn5
9YkgYQfQBLmLjoW6rhBQesDMRxEJwjkhN72OV1aEh/pQ/MbMucOmN3LPUdstya2tbAWd158B0YZ8
ToNYBrJxTdvHwQAG2Zwli1xI5o1RcmfqrXaYIbp6UT9xepD2e/d75dizFk1X9HVAFV9/AplWc+la
XI9p2tmPRlJCIMujYEvnfOU9viRR9N3BzNiAEel1rTEzJQ4cFf7izaXuYncvksYtUIbs5e/AdIJ6
14wCtzNLUXFlEshp557aTkbuR8Wg/KzLFkiKUk4BiQ8SjaHXI/X6S0RuJA9cFIWEd2yj2tBzQfzo
TZBnG5Hi9c2DpCJcdnA4oC9QQbnepcClWaBXjJFizsUhcPGYjo3P5ET6RnpwcyFSBMGXxjB43fc1
OiwSFbehXY7GgfQKFZdiFEODC1Zi4r2tGbIQ3gZCFBw4EpzV9W1VlRnhQt9dol6olyGL1JMWYy6y
kbguf831J4WsAjk9wAo69ABlrvduaOLANVo3v0SJIpEAgH3oYcqX7Ksc7GqcKMYW9eHGJi7zNDBD
8FtAQK6ukybJZNWMVn5JE5RjetfCJXsa9f1sqePGw70OizzcX0utEq1h7q1qKqHpq1bd7GYTPuck
3y/pCY7z71X06y2coq7A5djB3IkiFCtyIXcO/vEboeDmthH4bDQqOH/rRpOpJoMtMDq75En3JUdC
zK9TzaSlFczHt6PszV1juIFwNVBOyETXzwM4mRzPZCVdNeqTo+TNHhqq2PhoX8dydu2vVVbvBu9I
7J0cVnGkox4wb7EPZVWHu5quwqcU+5YdSJ32BD/r3cgYsqgFMgLa3qJT/JJ3/FXaxAkkurx3y4vj
tqjfa5m906fo37c38cbr4k0tWrsUzWRPq8eL8iY16NbxeL2r+lPWJHct7qO7UtWT/dtL3Xhf9IrI
zhDnRGFq3W/JrUYZK/Avl0EP258Zif5lEPQe3r+KwxtnTsCZgOVxfSpwuGyDJmSVqZDcQqBiltyq
dJ7fvwyBiI920TwEH3i9jJPDrYyCEJCqKjRvsByMgeMqO729yo23s3T91EWmHE7zWhsvtyJRCZNh
a9bI6KvWu/M+d6fpCZ3u9xfSqEORPC/0flpC63LdqC0F+0OKiDIQ+lF2otkHaKhsfE03wjiagjwR
9Sn423X/oSIdihAsqC5DWVjfpJDVYYp158OYZsmTk8tug+Jx48xRU5KRmDQogf+tYh4GdpU6uXZ1
6UNpfrBzffKdvEw2Stibq3De/v/oCIWh68MQFUrSZfpUXRRDrw4RRoeeUAe5sXevEztmnpy55XRb
MGqXw/JXPMCqGwmGkeRHtHn8KR1moAKRnPwkc7qHlm09Lq6IW1JmSwBYXbwLE3xpsSyj1jXWYcL+
sbRnF1wZZ+ds60NSe0FehTtNWv1DaIfhSYMdcK/1an0MmavdO0PdPid1sIUkuXV2FhUvSA+IJhBG
rp/fmQLUDtugurQYFT45pRkd60TG33NpNgfwK2Ir57jRweNdgvphTfJ5msXXK0IhXLLesbyoGaat
SmftdWeKd9NoV/tUAb7hoZinPERSuPs8NUbPGKrkqIpRl/6Yhxvx8yU//OtV0HpCl0SQaPGrgCis
uz62Viv62ITWpUaK2BsdM1i8TcGQtYoZfqjnrPNxfHafknA0n+zByHc4wPZ+FIvxGQif7UWzq7wv
/Xv5TVy/DP2Xc0ln7HqLcG4eeP29ddFUapw0hkXX6lI5vCsOvqyCZh3Sy6ANQTutVqlyPbEbR7Mv
GW3FRQZDHDJUJ3dBZ2gbIfeFPbvaZYbMxEHAtUyW1hyEPFG1bp4C84JYQPQwyALj55nEt/Gj2oyf
466lWEb1UvzsjRYofW3idoWGUV+H/ihnnHtEF8W+oowY2TdOXv8qC7WIvB4r5sRbHK2fp15H4bUI
Ojfa0blpz4rVZP9NuqI+h41mZf7URVAB0qnA6B5U8+QcWqfMVb/j1hv8utLdk3BGJPQGQx9TuIUi
mD1Y1vngk4DRZ64kjrb7ojVwx2aQVX7PZ9Fg8RGM83nI5mLYpemsXaw+aj7ppmztfdcZDCJjgDZb
xeGabkEbnHBPZ89kl9jYteBOnovEnHIU3sxiLMGj5pl732Q6dr7UDsO+d4rwZFdT7Y8TX9eisVUe
5szdgm3d/B2AthjuMy1cJj/XZ5UGZ4h2iKtdikYHt1eZMRYfg1ZWygF9a75ZgJqu9FRYeJgazDN6
jHNkIvvrlJa2EVdXV8bLngAZoS/IrQ5+Y3WikX6IyhhEySWaBvMxNaL6UaKIsTGDuL0KJRPjMcgZ
a6gBoJeuSxQVQMMoqoOjw6wd1TLZSMTXcfLlYXitHD7+C0ec1c1UgMvtMavTL8owjfHRTQbNOvaD
0f4CptN8E6LVvkwckgZ32Sb6AYMUs1o5DfE34mfxRF1cJ97bEYMpC29z9R0vkuWLXApzGOb51287
Qu5RAN+dL23ft98VXsJv+ODJ0wCWxKXbFbToObvBuMe8c8y9rBRhjtOoVRTHoMCT21PtMA73QeRU
M7221ugP+Awb/Ps2AtqbhbQbfT3tldJT61llwKeYuIraZj0TKgxndI5akw3JTrXG9GRNzvx1ljk6
wL3eZXdOOg6fbBmB1GxSpMB9CwrNQ5WrderHuopmQMpZlRjjjkPqD5EbR/tmSIKPoNawpGmMtn2I
mmj+bjdjqB16M4mBQrU14m7wwxTkFOZZJrtJhjWywGWtPE0zf62XZiYzr8HA0zSw6NnsmyYEqNS2
mvhVugOqW3mQ658aHtvcG4ijlB5YlSDB6sKthl2zTN52vMnkG04Y1j94JROo1NIuELseq2GCnmYm
/whRywUA6XQKVbpo73MV0OR+UGx6XpXlymeFqaruUXt0hxwIS+W7mDQa+1g2yBjFQZ4/GYMTDbtc
a9jgujMb6RtExcaDZtGXuxJ9Iz7YuKOXZak4lLiZq31s9TH4oZXlf0Or61+iKGbAig919FE1Bryq
J7U+YOA2QmTAXujJTJziY502/XMAfOBbbXfCOKIYq52kzBtOhx3Ed43dyj9YIxnlwbbmzvRcN2Ow
i1N18xCGEkuMIjEQ/M6EoHYylbTVzmJMylMmLT05FnlEt3EY6mk8Rpbe/xITo3t/rOf6m9rP7l3k
tM1vfHxH3WuQCQAq3BXND0tMFacxkMVT1vTdKdCN9neED3bn224mQH9as/qrmDXlvqlwAvbLsZnu
O2aI/3ZaUh+ZjRLhaL2X1m6B40d+pNblTwAK9BaUuHYu9JOH7giwWn3MDAX1yNxyu3/Vsk5+1uE0
PySymn8MiDJ8nvCImT2s1AGL4/EeeNYUFYib5nG/j2O7OFVmqj3XcduVKLAE9hfBdzB7Xat2GcdB
ty76NA3CH4Y+u89Du3xyO7yA/SjHJNarTavC2Hicq4chTdTEa6XpPGUwx+ReUeJAIZUuQ/Ouy6zo
q6sVw3Odq8EPxO/EUz7AWTr0rpPOu0ToyreukxgfF1VTDr6OqW2JqXWkD58mZjufc8t2Qr8M4rTy
Zx4pPYrWkON9GIED3RXlIO/ztDG/zaUOcnrEapKEBjjQf6MdAvKpILK1d2HaaPlTZuZadz/opf4T
n4b+2QLyF++0qUahwdFCNfS0PIqax74z1Sdks7sFM6S4/7SMzyyfcZ3QfL0fG0wz4mGO/Mkp3eJj
iiEnVt5iyAoP49Kpvp8is3uMkpzfJ/ucKDWmnUNEKUrlfsrUAil5BB1INoY4t73OqiDrcL02Pqyr
Ya9aiTujNJnNNdJec/MF7SF6gk1qPU22Yv9CpTlVufIN5zntw/J3Wpucg3iUGJFoWSUZVw80Ws9d
Gce/0z4Yws9hW2nP6ijMGL9WqGpeqqGjcdba0SYH7+r8HtGnmkyzSXBznDqRRj4jxi72BzRxfurA
wSeP0Kf/ACY6h59iS8vTfdCXnetNitkChYvz7MOoAdV8XOSZ1aOWt5AimrZ1Yq9KwhQL6NYNvCi3
xmiflon4j8t+qDmV/XTXSopLX7WLOfBxJNT/aP0gx4PTSwVcFiy08tcYWCg/W8Hwb6opSbyTiVWX
nsuDUdjoQfWjg78P8hdK5Q6xA/e/tE0ZhORGnJd+UI3D4AWd1VqeW0cQRTok0HPPmVrX3ilVEfVA
YEruASNWUFsyEGa4+3+cnVdv20oahn8RAfZyS1KSLbmkOM03RHKSsJPDPuSv34e+imjBghdYnAV2
DzwaTvvKW8Dn9K3PpmQ/loNq3BhWK3qIAZX7PVk6GegQaNpgUmPlWLjV+B1GtPOlU6flK2gUxX2Y
dU/5oapFnu2l1PtkbwAp6wMla7zFr/R2WAA7NVz0scyjb8tiegC7hpKbuY9y4OEzVOcvEWWG56zp
l/siXnhTuinjgUjQVySFlH0knux5LoubJpm06r5KgaGEepbLh6GVsGyGWsm+Qx+KvqZA/U9mbHUQ
imKsB3wA29oPPS29o2gVniHs5dNPmOko8S6dR+2kTY1qgPzvpRkiZogmdjA2lUhP+ImL6UaB9t3e
c75x/Rm1RFp3eTfMng8zOsPaCt0Sz0+Vyv2xFKMrg9pcGsLmJXJvqtSNP/aV0eJThy1CvbNzcCzo
KYh4ZEVLOwl6JbZ1X8CH4gTHbeWGIAkqdnZe2t7BHbLVJCPledopXdWlD66WAIKJvWrIdj1z0llI
kcvAnbPlU2zBQSGm78wsSDJVR1s+7ee7IjFKMPggkrNwlU7K/DLTsr+DTjzrZ0qVQs9rFo3A3e1t
j7MZiW+Lk7fNYZ4ipdoD3+WlL1tsNAKcXpYbL6Kl+1DRZCr82s0047MZVUpDtFE06a0nGvWmpCq9
b1w7SUL+1whV3J5W/aGTTqOCOurG37XWZPdxP0S5b8VQgoKBkLgnT43Zr2M+5V2g1Ra6gDgkWlOg
tKb+rTVl41H7E8u9CX654jHyFvuAbmz9UHZjW39KOspRqDTreA5oUauQ17BMnR8t+HKHNAPyx8Sb
cKBxRkMh0RnT5yaJs0dI1oYdqMjvYHlRJnYRjInZfoZF06ohzZbE41dqi0KheNRcKEb6eINuutkE
tLSNv5CAe3M3ODhhHGQ9C9ePHbO+6ayaTyyIUO4qbai+eZTOMceozIXzFjv2vZebGX9ZkBeHrdsk
vwzFNv/i30q3hxtNUT+NLJXke6TKvDOIxAi2FlzOAjHnUexHXEyeX4/rV6yj2jMCeFHjnyotx7+R
ZbadL9bWvA/qcqLTa7syTNW2+yjdDF4/5e/iWZhKLHdlmjlw5mtPzjclhoZfZ3JFCdIsspLnyO6q
6d6Zaej60is4bWgQCWooJIN+7Obm0xKlETodk6MmPtriot2ZHhaUIS2s5OOUe/mvGdgPFJNkvKvB
rf7MY0hxaLW2rd8vafYpWiyRBFU6GfRNIjnUfjQK63ti5gAsIqtXdF8peu1uSIe49ZUOwbqw69PV
VSGfh1uqI+2IYlxaG/slWdUkG0KWzjerMQdRoAL1C23c2L4WnZf3t3NVzf8RG+XZbsQw8VhlsUaO
vCIyMG3qs0ekK4bel6Iwch/i86TBDavnP+D90tRXaOvWYTrMBYEanYberzo7/oztZoKtdBYrh8GW
hrujlGidrKrjSUXVS4pAZr28LdQWXxbVzrFMGZqk3Y34QlUBHK62DtUomh7y2JvzHX9t+jrB0G0+
ellJYFf3qGoFU6awnc2+RLXXrWVE8FaMKw5QsWqw/W70IzE9PfUh/yGeGaWx+bEbvPEuliLtfOiP
FGV4UjvTT2otpwk/ltkflA7KNsxaXTsmA4ClMCqMiOMy9wQMiiLQ3oSIPT6DW+lN0nm1+qCbI39/
Qj8MhaIq56BVqT6ln42SlmaAa8mk+EBCWpRjYjmVN6JwE+zvvNR9to3UcnyE6GekM6Y5/anZSt0B
BGg8vFVMDKZ8s0XsP3CMsexOVmmOH3I5k4/nPCXUV+LW+1w0y9LuC9K+dodEYvW7kjS8Q2NKvfoW
Jan226xltQiLBM+mX3O/1ObB6BIe0bhxCxG0CapuvifdcvIrxcatC4kPWtCVJD33eXItneu3q/6U
RjV8RGZqjnZFIpIni/hHHMpiVOTnXsu9n1XvxX8wnM1/aFbJiZvljIFAHDtfkmyK/rPb0TtkHkSs
XZK4ZOulZEHu5ZjPGIEliG6HXWObiLsmKfccSKdIDWTeLbC1Kj5yuBjjZO1iqG+gEaj2NTuBxkYc
jsVsi8dBp5QZkA+O91Q9V/HNwZ6/mBiMidsIIfbpbpnG8XGcnBXi0xgcYZuX7oPlds7ky1nRYsAG
bRL9Md2cmWfqIh9iJW96sjq0Bn0jQ+EFNwgr+cINTs+a04C90KgVRu/bUrN/D5FWHoj6oymM51n5
6kyGm92heoN7RdF0w6MeTVyDCmWrT3rSOd6hA6if3Aiz1r9gsWc+GK1ndX8csFx6mCsdmn5VllZf
8K5ndyUwLo3dlERZRIgUiT9KVVPanNoaflkNwJufBA7axvHasdpblCTsOkS/LzE+FE5p/0ASYR4D
QTQc+aQ/7re54LP7McXMr07dOU9WFmeq71Xu/C2J3UULkpzGwuTJnGKLshDzK03UlmifqM1PMDTq
nXDVPg2XWVN/Ol3V/CemvEV1Wp+tB6u14e56+rwy34nnoqBx7OqXS+rwAMaHIBFG1Bj7dtVE8c0C
F+am63W3C2p96f/K1UwOT54yym6VPjLinYEbiBpaqJz0cHGr3rhStd30D9faCMgv2JmAE1dMxlrV
/qdqr2ASEQ2tME4L/96xEqNY6+cz5ZipXHK588yisYjWei9l46TzNXXCtfZyVgahgUhxFyFOStka
HYTz8SnAIE5YA1a27VYEGdrNQRmr/e9pEcU7dTnWuVIDAi/4gihGb+R8rLgrK9z3avWktpbxCQEK
C+Eay77hTF0T/tw0A9ah0JFnVoB8scR8hRpcqzIF4OZTL4wPrS6rO2oX6Q7wpvY8eNWVKvfF0WCX
rj16izrhpnJoAr3uRGxpp0joj4Vc/b1m6qSC2suhFfO3t2tX2uvhEFsCDgnef4VGbk2V+qa3G9mn
8oRLsZ6H1lDGyl42Y76Hiq5modLHMW1opSsIJhx7aAOFO/dbUpjGd40wdvKHyC7U+9ZNYlB4zTJ9
12zMr/ykiqNrHIzXGwwAyLrHVidlwKKbb1O6s8TlbVxYdIQHZpK2QEaSEvSo6O/rs7HoaNBT5qec
B7CAfsNmf7mKkawNqRNaidpOKrIOLXcwPrz9+Td9tpdRsNWw2cVMCVOS81GSyMnqWWnnkw2Z9zgD
lHsczbr2LUVvn/C20sK+m67JVr+u1CJ5jysOlATgTeANzgeFQqB1pRDzqZtVLYi0cQg8yh7h21O7
NAqwOIqiFt08aG7no7hR5S6UmufT6Lg1IaRn3pTJ8j5Iwcv3M1Tkk9ZbDwjGZirDKoJnpt184jFQ
T4hfJLsR0sQ3vDuG/dvzubD3aM3hxb6KriAiuRmqmdUuK8myToiwJjdWvUxPro110WDQHbxSUb40
1qrXxB6k349i3Pm3W4bGSdFrWk49GWeIuSIlLrFUO4bKrkzrwvmHEMUFB10LevnWBD2qHW2Ibeyj
GsoEet9T78U/O1K0iOqQqV3ZFJf2OxgQANicLBZuM7GWp7dyKsTDeDFnXJ8kmphgdKMHoWZUx5eu
QM1Cjld2yaWt+O+om7dCdTOHVLvEOA75radKb568Lm5+vX9/0FthE64+fK/a//S8op4QXsMeZp5u
dKspD1GnRM+zXIa/bw91cT6r/hVCr+DKt/4Vc5caFRUV7aQr2kiYbFlBFI3LlRvw0s5Y3StWKTnw
xtu1As+dV7ODKWo7quVu6a34NqPynQarF8noN/qMgP87J0bXmZ4rIBeosXRFNwul5xGxSYzFjpaW
3aHoKVd6baNduXRffb51FKjUQPNBa8ClPj9dnSkTQNQeXdeiTPZaOTYBAXx+BZx2aZR1iTjHBA/w
v85HwbqoqvN1lCnBtSjRROuXbTb8P6OYLsABXkYAn+uB+yfkc2O3d0RtmadOk82uKISKq45d3757
XRDPBvyGWAFwiK0ijkUcnxuL5pxSUN2hnedlMBZecWUuW3LB2noHTgz6CHCnCuxg8+aapSs9mkbO
aaws/ZPRlpiVisUjODfrg+Ui0Z8ssDWqydR3XpG6h6aNosOcAUt/53y5eMH1g6Clk0zfdPNDpjJr
+w4pz5Nm4wff9ONX3emi8P8YZA2VefxfyAvnS5dHZd3EWEeeGrwQAsqhip84GM+/PcqlpwT0E7Ey
gZPJaT4fZa7qgjaIpp2URiWDprEQEnXGOzu16itPyaXLHUsyLiZsm3mON0PpJuVT4CrcgJpO7RN0
9a0aGfMxhwn3yExdKrvlLMcrl8b6ZpxnHXy9Fab04htEEHs+Q73m6u8mfHPdXLMRmWunA9VRjxSr
LaLBt6a0+FrpS6UHlUaKdGX0C5MGskug4xkI5QMZPx8dt8UkjaBznrQ4655jNLTNvS6HeK+CokiD
ti3VIhCm3VwZ9yXe2Ewb4wWODJeMDjVrs0dFq2FroXXjCcPS4iltE+QJUxGl6U5qRqMeqqFrfpSo
wUgysSSHhuAN9UfTqhCoUuaVSJzZMZS8xKvKG7QbLTr3hinQOrK8+TtSNqijja7WJ2Fnmt3nAjjq
c5bq9i80KOilzdVcZ36bjXF039QJ2l+xS3sxNAe1QBmpmeevutIUxyGjzBEucFjnwCgj85caT9Z0
DzZCxL6Bd93sG6PafqOEq6RhoY7TD2D0JKjUh3UzbOOZstgSJ5CPoxxcaqC2c39X1nKW4Iqd5Aey
UZSGLDdBg7oaDWQGzYZSYkF+KkN6WvEPRyv6Yh8tbYv0ZpcZX5KxHqhwM13bH6cJNUzD7J670Uxu
3HIlzKA9VyGiJiMnXGiC3xdsHOWEpome3zej4v0nlci4F+jvOEEXKeMXNEBae58uRNHQ2CxxJCDG
aG1GaDjFqkGY370mpRakD7n2zdDLsr/VadJFwVRp4mOZu2XmqxjU/Mo7wykPWm1SxHJV3F58IbTp
Cy+V+wm3mT67d+dKaJTTy+lxmnOh7QYFBYEdHXLD8HtahNc8Pl49ZGiXwiojI4XIiRnTJvBN+4I2
qQEHPWNL7NNuap+muWMLvH1RXTpIfEtvtWrgEtnirtxYQTGO++Ek5Eh5DhLAAf2t4kNZj+29WjmA
GRCzvxLjXEp/2c8OLDIAX6CvN8fXKDS6q8koTwX83Nt58oq9yNrmP2PSxa4bujyAXKPu3NaY7+l2
unsEJuMbz6isj1VXTmiVCQQYXFUTiIYvdWjao/L77Q/zImm6OencLmCzIdvQCdzKTTlqLAozb+QJ
dJb4oSqz/jDPcfxL0fs2WMb0v8yQShDR9Dix9eKdnMzhwSsj73bA2Yk2j2vTY1OrII5r/fD2j1u/
z6vfBpmSnwXuFWDf+fXXpQ6PdkoCC3hEe8wnoX+KVX1VmVD774nhie/vHm+FMmGBRMCDFMzm1psk
yDVF6ITyosDPVa88A9zGFN3RQR9r8GdxfAXkfeEBpZhGYI8O16rVsRmRG8XqSJa1kxn1v/PcrYCv
FU1YOlX27sqPzkYEIb9SuVbO9Pm3VPWyY5k186QPmgtNKCcFq6U8lkvd+w4omSvjvQZ5EmRT+Fmr
W2S0gNXOB7SGmKSW9sHJ0oE5CKR0fgqhUvlVqPr4Zqdoe6HFpkMbKHPucPwrjqowql9JI9tvgOZq
OhPKVVq98XpLgYeE0IbSAxXfLWl2UoGMWKNjnijq8LGTPt/ZOG399bJO/jAcoX2VoCXpSFflI6Zi
PZ4HnQVcpDaqW3cy2ocmWrL8/WEUqw+0cHXkBJqw+VT12LT43yXWKR9JWduKMrqjpdKnhXyNAH5h
w60SyihbwQTDRn69j/8J6Zm5MfDGmacmMv5TrcK+GTzrm9nJ7kpUf+HsIuG5lrmYGg7Smzl5Mnaz
HHHX05Iu+vdMzNW9rue7FHTtbim06MrRvTCvFzz+WrpbE7DNvAQi6MYIg+7kSup2SUn3DQWahU6m
2l3JJC4Nxe5hB63wS+SPzj9hHJklBNNqOg0zPfeykxY9qzHZdVp0rX6y/urzC9Ag2iVVMKgSr9j/
86HSYf1uMfYpqGdap5Z2RJg2Q3vlmn39OLJKKpkkZS6opltfdjlaGSJf6XwCnuF9UKmTPMWwbL9C
pDV/JKpqPwl3pN369mV7cVS4g/a6Q4js15P6z07UlioxYtWZTgVeCXj4LWr3dUDO+dlqq/I5c0R1
s8wZDOS3h73wSZHPhczNaXtxzDgfFmf2xOqmcaAk3bk7rRfoB5XtNbzq690PPJc3f5UbgO3p6ptR
3Ak7s6hHWBHC+K6hAU5LlVbxE7eJ+WmKomsi7K83pYFgLncIdTZWcyvvHY/azEMix5MDgupQ99K7
gSnS7T1Z1j/e/QWRMIPThVIRz8n2tvKswTKVVu9P3VKqBwt3n2CStnnz9igXviBFFIYBhvtidH7+
BWUNUrKt8uW0JJ32yTKlty/0MT1kJt6+yyKAqr9/wFVUamVkUCbYsv3nGkZKVrvzCc/ppPUpfaiH
yGyjUJkL+1YkICLeHvDCTsSBmjo5Zbb1P5sDgBSXpqTo+J5EOcVPWjbOxzEV7pV7+AJYfNXKYhSY
Fhy3LY9M1tZAA9iYaTBN8OTJij6qA1wyL6m0IJaLedDTRN+vXsPHWIf51anRO91d11tlBYdT8qCX
5nA0zhdzRGbTLhS5nEaug9vZcdRwLtH5ToCuv/+rki94+AXiKgJgfHM7G16sOROo1FPU18qnahw/
E5i2V16bV4pR64SgISAIwyUCmWgTTXlTGpOq2fMp7sb6MKsi/VwAnjh2rpt/sFpAe4tEHcBxpQLa
ObJCWQsdWZViuJF0n0c/QQb1KEDWIjdseN91kU83k6G2HyNBJ3/OCpRXVmPwotbjK1SyC5EZ4hoQ
Col10aCG3nq+GqVIF2SS8wmqi6R7XxXtVAeAhrPfMMhhmcMhAo1RZ5E6PY4tGLQDtDDtr9bGsXtL
ySfqTmLKgI7o7mSPn98+FRfOvWXzEhEVk9igxHf+40Yba5VsMWfIsDbqVHbaHIwR0FPqoECZRY5+
JQK/kACtDZdVJ5HNyZCbARFshptoFPOpbMCnITiEihJIdjrvjpDio551AK7b3Gs+zG7qxFCRpvpg
RPlU33VJpP1SQJr8oQMPnHKWk/e9dyZKAe//KERTMOG5EJGO3VwVQKlM3ixvRhI59Xx9jFNfk/PT
POTtTk+0Onj3cGtHw8XjieoT6nDna4CLk2onIJ9O+mI2uACgU97EUXpveJn6Sav06cp4Fx4vqoho
ISAwv0qZrf//P6FAPLUD8KhsPmlSloHuyDms4rQOQCleczW6MNRKO4RCSeuBYHczNSdTTNkls3nC
d1IQiDoNgOl2vFWq6RqB/ML9Tkufix1iE5zXLc1xUiNdtJFuntwm/9ktSCXQefX0X2+v1cVRXnjP
VLhRqNpsXzhcdpSYpFma0Icbg1LGfd+2xtPbo7z+bPxpd20krxhY8+UQ/bNCUALKDBisccJgKQeu
EsPBWrHKRlS4V6omryeEERNYE8guLxqPmwmporcG3OX0U1WnsBhowiL13jZXaEseW+o8sqYduR78
VchiJeOdbzl7VkdzkK4Gu198c5PkHkbtAzZAHbVBBL6K2RF+r18jqV+YG5EFxUFe+zX+3DxOVrUo
skD6+lQVUR22spvDabTV8O3FWn/7Zm42YuQk3ytRjVfwfG4maKy00mhZR9LMqCWIY2obE+paekFF
R9tlrvve3hp9Lu5OgCU8iVzcW8DMlBE06Hnu3YrUm+6p+g5hiZzglXtiu2jrKB71C0Al4CZYuPOJ
xUDUM03HWbOU+QLe0s7anzrExMdK1ztqy8piP9Z6Vt2awC8pWvbXOJWvnk5+AdvfWesHSDXo2wXE
3dysKqWIbp3azgawWQa81HguzVu07UG+drE8uPCm7vthqp40bE1zSqia/RWs7wRxZHAeW/g+Vxac
uHiz5C+/i+huFci1qbhs4pHaVlLEPLXoNhKD8tmC79X7Izlf5GfaMhiBg5JKe3RKEwGmAjtCeB1d
jhu9OwwNlLFKg+JZdDF+m0B/zSTsezNF50oOIueV760+iBW9tMMK/ZKfuZd4n5Vskt5hQeT4qBUW
Xc4BfLjws4TOANwkT7lPVvRLYAG3bHzYHSrcjMH+WViaXaD8nro2NEVziG6IJ9RbiCmmt1djJ9Ph
pAJcuIkMR7mXXRwBr3UIn0DTzvUXDBo83R+yJQIErCaQXEZUqUJVKuhslmW2FEEeuU6oGVlXh4bi
WfDS1Flot2VmFTdpYySf2mbQPgpTDA96YcMNkmaOeGct8j9Co2JF1X7BwyItEP/ZRUIpzLDwutqi
ZtVaECzSwQNXINL8szAjoI1L09eeX+optyPMmWGt8SL/6SDunGPOouFVAAnEUZ/sMkvHO3dJjTTQ
O3P6kqSNlQelMHWU9GOR/lC6dEh9p9C1n67VVfdGDNMFiL+Oa93olq1GrtrYEuL8vPyx4sK4r5Jc
IBuD0czfBuIAmPHaGu8bfdGKoLZFdeoKpcqB2eJME/RZj+cZBm5u4FVz9h3opPiyWHP0LKIhgboX
K8Veh3AR7QtBPhJEnVElmGfEruHnLsQ3YcbagBo4UIQQmez5h7MY1m+MuGauy2iUZmAXE+jk1NHl
3huraPQhWMAVoJlSfCwSwI95b3gfuhyr+Z20dOVXrUbe6MNzMSCCjEnxpeshe/vG0M9dIOtY63wX
SFweapCfHtteZL8lcIjvpjfA1TOiqbVCpGVxQO89ZYj2/WIioOgOfTMG2qAuz8jfIJ4Jvrv9pUGN
ROVYpPJLCRAMjbO1AxZG0lmeZ2TpMt8ruqIkwiJ0xojOo1LZJKM+7Uk4jYIihRJ/IFZc6HNqeHvu
2roskmAw8vp+cPP6SZrSgusYzQskiUhJx0BJqu5nPEjIf10+Fh+auV1gbbZa8tuqB83agQ43osBo
p/Z3gXyKFjqTafwBZ17Lg6Yp1SnBWLDapV7X/snLMv7bxflqroAfc+1rmaJ9y8yofraEV36ueJ2T
oKsK/UGW1fQdplj/1I80f2AvZvlK1wODxM2QZ4IA35IQ31rOBCdHlq2f1tP0uTdd/S4DQNH61tzB
ZxWzoyw7h5VAiLeMM2OvdY2y+IasAV4qsAS+mmla/J1yUw47oN3qQ+OVcxV0rll/j6OmanwKZG57
i1O3+8ttHPfBNIvoM11ASDeUvQx4n1IOXWgYTT4EsZBThjF4k8e0PIB53eFDiZ9HDBL5QVUnqYSq
8PRHzG+45tKkdX44kTKPu1LR8seh1aJlV4/GmGMPlggZsppQ7BWvsu8jekQ/ltH4bwJBLvhklb/k
1qpix776Sc1JZsGsV3Hnd5gnfEjVMv5Cej4CMVdrXfExjajjvQJ8vrqzmjj9AOMghnEwRGXjA1am
at0gw/q9LVT9zzh6Wbtrozr+PKcr16c3yiGG2zTH3yAnkM/MdQIUKjEVxfSHwWO7lJqbPSqJgphh
avfxF0ukloBempoAf4s2/habSfdBy9k0YZV6uEuW3lB8H6LUu+25gPvdWHKp+ZoN7bK2pQMRRUlF
7RdW0Xx5O87YpmqcAaJo6gprrkDhdfPotNC8StyPoYm6y93sFfbXzk7qfWLow22lJc6VitA2rHkZ
Dsf4VSF11U7YvP5ymHQjjmClaiB+H7HUju6K1oyecjL0ENlXE3p7alwrXWxDtpdR4QJ7K+sfqM0m
N8m0eSIjN7Sjs2j9sYHitR8g+l5J8C6NgjYOsdNao6EVeh7ZyKauO1UptKMiIujFWcV+0PLiSmi9
jeLXuQB/stcEGznfF/r7P1F8VpguCg6SBQPefEo8fQm4T8FP9mBe3rs3OMyo5oIMIa3GW+Z8QkmC
IOOq/nFrt9Z8mJRkeO7TsvqvoSD/0CZ59vft8V5vDlqEoEIIhGB70k07H28qzQFqs4acBJzSX6XT
dwcoCPW9BWXG8Oe+RZxxAlF8JY14vW5ADVfU8FpywhtVPx/W06cFaczeu7UybgdDyeRzks/plRzv
9boxCuhJ7mYyFVbxfJQygl0l1QwpSwy8IF44np+McCXVLLuW+l+c0D9Dbb4j7d+yzCle39r1MofF
iuPRjOKabfIrMNYaryJHswoaUNSg5Xo+o1jkWpli43VrF8BXfBXk173kww0+d9+quShUKw3qmQKV
X5gtz4SbQxUK0Pw3H0GLi/JKanFh3g6gb84GFVlAWZuciTderV0v9m5TGNy37uxqH4u6Uq4c85dt
+G9qxrxpK9MSWM1ogcVubhOKhppQnN659ZYePEuETUe6L+YUu6200dJQWvb0se0riClWaaOtThRp
PBoqYFbqInn8qwZtGgWqaWG+je23gU5KgxoBQCTYMLdaYcr37/DV0pik66Xc+ZJ5/HNnQDI2Egyh
3FulKc1Qm2YnnHsYgG8f39efn5Y0aR06ImSsbPPz/ZBSDuXxFdbtUqdTgAVgGqRCj64s8qta+HoB
8nAgKAnVAgjg5glBhiCy3DbXjwWk7QdDVdJTA7DtSy4cUuM0jo+xZ0G8Iva+0eOxCUc0b680xl8f
ZoquIJDIyw1gXVtNyxybmXYtfx6HCgZN5s3R7y4t42CylPJKmfpCugqSgaeSZHltNWw1DHM1Q5Z1
ntWjlaucIYx65wd8qE1/ciLQU/0Y3Sgizfa65pTHHO3vO2nrVYDOSfXoNXn94Bi1++ftpV6P9vkR
oO7Cq8A3gCbwKlWt5JQoidOqR70Z5K3aFICMnNYLvUhQi9bhp7493oXvDc2Smh93J8fP2pxsG/XB
QYHJjVBtiYa+V5p+Py/ZjovuWpn2FeCHnQUvh2YmpTKLh3Zze2JVM2D64MmjprT5yWsaRNQi3Tvo
kp0GkjYN5jkrdwA05nt7BOUVKWJCdqKbnmI8OMJ2scippzh7qofODCAmeteOwLrFN5+f2wd+BsVP
yoZbSd8+S5QCPkh/JN+EqyrN3SiKz8qg/VXQC3HxvrFa+aVO4DwqvXav4Lu4e3tBXp913BPo+yL8
jgsmIOnzs14lwAT7xJqOooDY7zgw/mQEovLtUS5ss5daJZquFEVfkQHAuspsMRp5XMxo+GAai/hI
dKwFrazTfT4v8kpsdWlWa2UIpzVzfUY2Sw+wLgbnaMhjneXKkw7zEKZt/l6VsvXq4nYEwkwbhPLT
utn/uY0XLRPCkibVBXsZbnurGfet6IbPb3+7C3NBX5U2MskvyLXtCg0oCOkSxdOj5VVWCLfSCWq4
x+/fB4yyohvAsa+Fw/O5qAZ2mFnECpW1PQR23ot9p9XvxdYg0E2lbtVbXs8kcNbzUerOUjLMnIZj
g7pOiAaPenBSswoGaiZXbprXnw1o0coTWrtq/GOzscuizlbZCP0YDXF1nGGf+uVgJVc22uv7DAAX
yFzaGNTJzS1kDPWYKc2dwTgK4tH7UWvigzSb4dDgYHZ47z5gKPzWqbpS/Yfmev7tcMTtPORJjKM+
JnY46nUVIAF+DZHx+qQyiq5TiF/hC4jjnY9imDJyx5lRilazJeJBMn1MHa0K8MZr/KGt0/u3p3Xh
WWREB/Ft5P7WNuNm55l6M3fRzEI5VOEem6krTlVSz7dxDfxqrlH9Q+NFwRcjTx8b9Mb/jOVMxRDS
/7M6DfnJmors05XftEY45/cynxkhDGgjSL6/ehazmRtxnjv92FWJ9aGis3eXqG1/sOK1POYI1961
TSPDSW/tj3j2iMCs9CwJC8NAG0rttelBKK34Ho+J/pBWRv7ZMKTjI7nbha1aXGPjXvy5wPqstQvO
l9wEbI6Se1Ii2XjMrTgOh95of/DauR/gV9oHPbPsoFNWbLpSX4NMXtouYBFovQNVohCw2ZSdaU11
jz7pkfjYcX2iveyYFXrro8hh3hfNWH98e2kuD7i6rdMNpUm82S3CXQCdp65+nOJJvS0URfFVHvpv
OZWzvYFk3Je3x7t0jdAgosRBfITDwGaCzVwqcEFH/TijoPg4Rp62N7302iG4cI1wSxF/Em7zFm9z
SqQBkUuyS+OYJTxVZd8me7BQlJIn792vyXpVATVY/wt8xybotrGzKBHq1Y9oEBXHQqFwXmbjNbzp
ha+20skYBiI1DJHNhrREKfpIRZfCauxyn6R1dvRQmrp5e20u7AWKCGAFaCFzgbwiZHh1ElX00I6U
m8wTKWyB5oiwbyrU51BOa/oruocXVulsvM3rNTXVEls9Jba67PtdFptzoCnoGAwDFhlvT+3SB1yp
ePhakAIj1nx+DaNtnuH+l2hHCowySFx9DCADXDN1uDQhwmN8tMB0A7baLJOkaEpIWWpHWZYpOPJx
JDbrx0OVifc2W3n58TKByE1eT4yxDcYzpDnmFOLScer7NlQRLvGzGqWxtz/bCzhhc3FzhlYSNxsC
Spdx/t1aOO6526nqUcV13A5VpOh/UujruoCLvtnbPd7nQYu0yY+yEblFXc9WUN7CUFUPKG6rD1T8
rFWpZopnX9eKGXFJGAEyQILPvR3iomnCPnXL/8ylVP5buVHIjURihQhPBn8Ir1YlJKGhG4Bl+TK8
P6hZoyaiKJhz5G2b22gSQwJF2nKPuTm4YT+PCe2f6ZrgwoVzxYlZt92amVAYOv+IpimMRc0N76go
M6qO9KG43r0mmIWFrqKIsishwIVtCBOQBJwbgVbGFiVm14opAH87R8mlslc7ZTxMdqIGU2cbV66M
S0OtWDHidkDDRNPnU0vp70+WmbrHpO2M/UQ7wzfp8u0jq/z79la8MBLrBGMXeDdwmi0GGs6AHKfe
M47ocEEdGhDl5U1W7hbNHW7fPxTK3WsbnOIn6dX5pJw4m4VH7++oTlX/XHWq50cQo56zOnXevwFf
hDigEaxaBltSRqw4tqokhXMcuiKjn6p7u540+QoM7MLt5xJ10bUDXQDjZHOKxx7jwDZu1GPVVc7e
RrsSoUnU79792dZGibNGubTpt/IbfTfZi6l26jEH0nU0NSXfFakwD7H4H2fnsdw2soXhJ0IVctiC
SYQky7I9lscb1IzHg0bO8env11oNQRZRuhtv7HITjcbpE/6wdIf7S934orCPp78qmx5YbsrD8p9K
0cvgw0FTVoMuy9MHj5niwUMi4VBoA6Luqf3X/eXkRXQZBV2qOOlgQYjgq1ol8Z2e60rptCVthWI4
gjlIz6OuRodSURn+EqQnZLnohNxf9frEQ5wBRgPMCkwNvJ3Lh0yl6UPCfDEoTLs8hKpZfy9yI39z
kCrbWOr6gEjXEcounpIJ6Lq+90a9ZSxY5UFH0UrCWzEMbRHavf9AV6uQwKDMIEWduR05iZcPZOmL
1fazvQRVuPTQwbLu0WqbrZbY9SqkfEya0M7gmdz11zuldcF4sw6D0IHoCM2/QAVtNjdOoIwBF0dC
qtkAGCO5xLmAh7p8FkNPsABOGi+oSyiEsTc3se8mtrWH+J8dGjQ+M99Qi/zZjg17o0i+Ov2sDeyO
OhkMGVXKKmcPpWKhVeZhMMfoteWR1/i21rzpuvVt6rQv91/a1Sl8XwjijoPYBQ+6emnz1Nb9bExu
4KAi9aIiLPYZtfXkiIJis3Fv3XhzKNSRZKDbQUdX1y/3FKdX3D/hrgUhyGm/iZVuZ0KJ23hztx6I
RJABIcN3qRFyuQrCz4Ti0PKCNA2nc0Okf0JSs9mPVjFsJLjvN/vqlMBuMcECyRd2NdUdl8QeB0To
A20W00MdIQTaz1r21Ol29C+C6/YDSg0Zagq6/YQ0mZR59bwvjuiTnaun+UvYeda5sFIRMF5cLB/B
LXQIEbgWAByK5vjhV80skyaP7CUzbVydKzBDBf7XjhMorjI/WFpdBQa/54fbjMv/sRRTWosTbMvR
y+qKndoGtb6m5iVA499H+eg8ANrB79AVW0wEWABX36r0vpLdB/rWhrs+VziLCDASJhFhdAYMqJtS
7UA6LyNakqrEHhSTFWpUOKDBj9yjMIrHqmkclPtK/deUNuObPQ2Z4Vf2XCSnJAxFseswLPT8RYmt
L2HS5kywoHKPvgJu6E0gE/cEr94oyCnnMAw0oaQgykMRdnukt61lZ3Vc14jLCuePCUrcqz1hyiVJ
i+ULcW1G4Huq869659I8L0oR+xMA+k+KiDRATGplA5nS84Z0FdmPfwHiVT/CqombPc0fC5DXFOmf
NDEUL+aidE9m7qV/dr2mpb6G5AmyyUVtRXsljobv9kgLAF3DbnxjflS92opT/KzcxsyJapHzbxzl
dXIYmevo3ypPK4s93GK13GXJ3D0w629/F57beWCaPQWfL4At2XkqZrML5BzkZSyt1tlnaDlEfo4V
RrVr66pnQXMoVB/OgIgeJnAxcKRwV/jXiQ0F6kCWTIBjy5gO2QzpwS/HwR2Otjo3D6adtjryyK1h
7OJ4Ul4XHby+r5uKtQfXGo9Ho+6tN0PN+m+CMRU40ch4M1BUi0E4NV1+tJNYq/dRY6HU7CZ6N0Nd
99TnHOALQ+HC63Tfw/ig9b2uXNx9lFjIjdpFlH5B+jVsD2bPB4kYntEiW662+D/3NaYvO7xlwuXJ
qY30T7tbwAEq6VJ+sxMz/iOhnPs9mnCxQIwV+j8OMl/1Xih4A0KDtp2jY9TdpxJHQIlXrG036Iyq
BgQ4GF59iAq78g6gdg31VbEyqXYxCvXXpCscOM8KkRtPyRGMU10gir1zChNSp5UZkDIMoRXDhwMo
jRUEligtJEZm3XS2kCiFNqcVj+hWI1Vrc+wzP61czPJ0A+OP+0HpepoO5oGsHwIYDHoSvlUaNAEj
pJefN49LV+nf1HnRJsQ4wtDxFRLqf3SwYr/1hUtw7y5sOIiuYoaFmTYucKUyR4th6wddxxNJXESa
BhY1d+L6SgQyACh9Rki5cVPL3vdMIud9H7r236Vnp+XOnVTlUekz6D9zaivhma6voz6ZEfqJyJ5r
xuDr+VBMB8aDFMdOm6FionLJJkfDjfW/4gkPY2QiCvFXg11Mc9KF238HTtr/nWajAWF9LlNx0OMm
+7seugRlxqiNPiMnipwWwvmp+6UoUUFvF8SsuUcXLQ8GQKVvNQVn+JhFoZpQQVn179z0avCqAC+U
U6yWRnJAPlRND8Pogk1ImxyNiVpJSzcwkjT57OBOOPg0E+1TPrRtss/CyPul0u+K/H5xyh+1reU9
fOJa6/ep5dSfY62of2Zihv1owP8/ocY7V7sMyxOEzx0j8w6LgcqsP2dZm/pGoSrhyXZT9mlMvGZ6
wLPAhCtdoxnqa27uPrVliFmD283GCeFZsG2iDBMkPVPqjR15ZZecEe8tvlf9hMk0aRgSr73I0Lsu
sHh2QPq2fblDbB+NaTq/yudGy+1oX7ljOe3LuXTFjk6R+WuggxghLz+hRcHvV4qHaOJ+8Vsrazy/
DpO6fKYSxZ47bxQgp3biTenJQ0Tk8yStrHaT5hZwsI1a+WOasKzce53ivnW8yZ+YGwixi+x4aXnt
SfMtmh1CN7VSH9A57evnKGoGhtdRVGPPYKh/p94wzoEXh1F3Ktyi6iWxqivOg6YsoGBT+tIbhf1V
yUP3lE4FOSYKdGjfr/LbLkZBf7TK8rHtIhPAbNR+J2EzHxrwvLsJh4Njzh/Fxrd1nQGyKq7ALk5W
TEzWs7mpa6sh9awSi5J4OBacjy/oCVcbAew6f5aryDqObMABlXGZATJ+MMLCakto8lImhF6C+jLF
Tn8EGTM89Vq3hQi6ETCwpiS1ogA3VGvtS54V/VTbqqgfEVObH8EC54+RsXgvbdqrG+/t5lJScYra
WGIjVjm0oU5IR6A9/jgOlkMLDpOAJVGZRHdYjN4PhDeXYlLrebKpZVmrpZq8QtbFXupHqHzYIlnl
blFLHHRnkAD3V7pxLIAbwJ1ipMVYy5CH9T/l/mLAfc+muHqsLWs45/biYI9kKx9t+3DRyKGErPPf
TXkvV0HId3Igy3EsEiRvG7qXvoYbyz6FrruxdbceSI7CECkwbPD+q/RX09UmHEK3epx7TQmm2HSf
S9X+cX/X3ts6l9UHVEiJ2CANY5i01h7ryozhn9mKxyJU2twvylzmBYa2fLUFNgnA/Gnm+NNiJY91
2oZI9xqN+JYanVYxqCtG9WHyvAJlltIc1ANGavAodLxxwG2NVRbU2GIj+o1dlEH6ZSe/stAef1qR
GgUipz/JsFHHMuf+Q934di0QdXJAwZjzSjWlQd6i1cdZPOJU0/0yVGH4zpLlXwxwzec5BlR2f70b
bwopM2kBhUwtXfDVIZ8Wr13swRIoPSSd34299sPLPW+jwXRrFXQ+PdojlPNURJdHz8WzTPJC4sci
UcRhHjOstVQ0qu8/y42YjmIPHEuiH3Zi6z601nXqkIqOVTAPCRaNtEC3UxOF7Xmojjpj6e+MFLZk
1G48m2RNgYlkpEREWjUfsVyNlYmO4KPmFC62ScYCuyKmrbdxMt5FXi6PO3M4j/aV7Itw5ldRojdn
M2zcLnrEz6A2fW3oouXBDOt+3EWaJaK9lcaJ+XW09ehHOLaR4btIm6H+vTT999LKhrcIIyjMNvpx
eUZOvnF38RhNpl8gKjU/eFpGrlTUbvWty+bQw+SDuZzfDzYOUgio+72aS1j6Mk2/EJzoxc4dF/dP
JL2NHwn11bDThTl+ZcSXPNvQAH+XGtWo36OF9A2jUGy5NQaxk9+lSgfk0cPD1tfSaqyeItEu3b7o
ouTnEg12u7eo9wZSkcnLP0WVFY/7su7xPTEL1452dkjfcDc5UZftkzId/i77fLH3eCTonxq9dr/O
om7dvTr387dJTeECTiQ1SP5PWpTvTFjeWLiEKR5YBmyZ7lADgy72Of1377l36iwm+fO01zJS4rfR
yrXP6jh49hH3gORBxZTtKa2iynvw8Ehx/K6Lrdgf1D4zDoVXLN3O8Eqepje17JfaYmoPlcS1msd4
xuLNJ6UrRhzw+uiFWrP8u59LBRaEF+uaj1kCVumzmdnEmyJehG+XTd9LbOH82Z6y6JM1deYnflKL
wVXlQfQvisQkRgm2H/uUFMmU+1/UVTSip0YsotloI8nKBOnyu60ZH2CkPCWBYnrJKRZG5Y+FbmIF
MIenIduCSl9DPKXitJwCA3LTJRrvcj1R1qXaolQXuMniPJqV17yBrRh+hTWEo9zI9IPRlCmWBaGi
pD5vIPqLxnW+0da6/qIZjUiAgpTjMJDXuvwVi1jcJami5BGh4v6YDPXyROG2xTC+Ti9oBiKaKZHL
yN6uu8WxJVo+vFoPvMqLDm2IdVEXmiM5vWN/9DUC0TGRDOKahFN6LeeTRBEqdK0RtCIyf+XOrH7q
LL4w+MY57uz2+P3+sXlHOaxCFYcFTTKKSIAQ63F0UmJzoaBUHRhkog/0+GnJQKk9qxWn1cq98qi3
Wn2qMef4pMT2/MWzinCfY6HyooUmlVKal9+SvtzEeMoDe/nD5JQXsDKZFti1daYa0jWQlMbkcUoM
7fsShrbGdUQK7meGaWS7fkRy8BAvCVaZid2bB8cZqLMnTek/b+yRvPNWP4UOA8A20iO+L2d1ynLm
CItTF9GjkcU2TyzC+Tszcfdfq5vyX3lu6m/gxYtnzArNAa7YiFuSo2LF4Ttqb/xNhUkY8GAuPISD
s/zKEoT/9nBB5n4/5D3eN4WqdS7qYMvg/Lr/268/EEAaKn1NiXlC2Xh1E+FUuNCBW8IgLRJOkWrX
e/gvxsaFd2MVtseUfH84Q1fFEtL6OTojRRi4YY7sXx7+UiP7g3a+dK3BZDLWA9JA2uWtv0IX9H6M
7YobuAL7v8oIX/oWFucSe29ZUW7MKa8sKuk5Sx4+y9B+ZuSwyotTfo6KJEV4nvMyox4Pm2RXNnn+
kkR98i9atpnPkDM8lDQszh1k+n3bW+qL7s1l5Gf43qTHD75JhoxEOfJgiPRs8SrgwsEOJ2/urbPI
JgiRJlG3GYtwI/5cvUmel7EpCaDkTSDvchlQe0WEttcDWs/hwx2aAb3teFC2RIJvrQJWXCqeSrWN
dSNtrKto6djNwAjdGU26MNqFo9ZvDKeukkxih4Tw0hvENONKVrkyukjt3SriWTr9NGauLi1lIu7g
vN7H0Zwd4sJsNyZH78fwIljIVSl2ZFOOGK6udnAS9EItvYmCGFS63k1/iMnbmWP1GS5v0HnIAFXj
U5mMp2yq/hnQ7neiFEuZ9pPol0+NZe4WIz13vXVEqO7ctNF4KFMsGCtno5yQB3j1OwmwgHb4ifzU
NUXGy/FmsZohCdBziwUNr8H6WU129veEdMLRgDDwsyMzwrAKV8+NTbq6UOUeOYC30Qhn/LrGGoAA
kB87Hw5dCu9YLXF6MBVa202ph6/3P5sbeRFfMpwu5kk6HY9VAGwtOFBLH0bBIBA+dTDVgoWR5AB6
zfh7bGItuLGvt04domMIT1BPUwGsLosw1BnkhczJesQVgRiZnq/O6hG+durjrRLkdfhRV4N3KMV/
llwdObtEKHlEHTiI4/xHk2v6YU4h9aRutJWeXH+4iLoiY0p5Qw0KDP8yPMxez8EoJnZz0ZZzFoY/
h7bqN5g717hhqYNOIkSewa3CjXu5Sl83o+padRokIzHWr03BlGcUbk141frfoeZl44FpsLB9vYuT
0YfyaFLkK1mr+7EWIkpMKmw/qxmAp/3983Tj6GIMICHhBBVSgdVed5oqjaj5bCgmogMYFO+Zko65
Wmdnv+8vdWOzKcLlpW0wbODPy22YTXhTmbEkQVHkaLFBtz90dbLVEby5ig1RCMwF6d+60ck40uCL
d5LAatN5b45T8RLZnfZRehsSlWjW0GEyaZpRf18+y1jZWphbRRJQkeET7LQDA/XR2shDbnzszLjh
u3JDkoyoqyKION+LRrHTQJh2/RwK1X5Sp0h5mHSsfH2hmuPGFXNrQVkRuPArWHfN9GXYCtNXTfMA
oBtq0INqEalRwgR53oNZTobjh48EkyfG4qQkcJjX854WnVcvLnURlJz7XbwgljcnqfnxbQSuIgkp
NCDleOnyZVVlW+dzLC/OUYuPSqufU1MXh7CsX4eEufH9Z3pHbq5uIktiV6BA2ISVNUFFDMpgG4hj
B6LSM/EQNWP9gudf+D0SyxAsvRRHAOOk/bIaJet9Bq7jP7jOI6ThFVGJiKyXFfpR9hryx2KZEVrB
9rXVHlipfZVOcmgBtLYa7xi011jYD3W9C9OqZ2ZqSbpeiYEP2Pq5m069OqnZI+Qy1doxs57sPdSm
em9ge2kf2llzel8kYf5zQJT3i6Vn2bxxe1wfKNk1Ag0C/h096/XXyMg67hIn1IIx7Z2d4rTgTwuw
oNSEKKijzb5xoK6pdFR/DC3JqqVuNxyDy3e9xKLDNdNbgrhUKnPXDXb+M67DutxVkTFOvu6MleW3
Sjlo+9gwKxMz4VQ3jn3XexHQW+HIKaNef9arxAiPqYrDqqMnTLxTQQ/q/lG5jlX8WFnMAGShoWyv
mpNx2lcUp/zYBk+tp95NntsinD7aU5A7wg1OB1TC7NYlk653HXowyhKktKP3toGzu9Y708Y3dn2P
SJCvZLLRsiFgrUJVqJco1tSWHqRJb+5xOK0e0PIdXiQU56NeUZJOQTAkEaa5QNa9yoFirURaZO7N
YMSRyI8tO9/r6AVtPNGNaxvyPKkBEg5AwQgcl0fJBQ4xMLdsA9LtXa706SlpxH5IiwBWjV+l4iin
qX1rPdMNelqi9hzLj2vx8i2w+I1zQl+KchHVYAlqXW1upWjAf2OvBmZDgo2KOqIhufFRcxi2FWql
jFmUZXL0dPm85OypNvd6g1CG7b41ZEK7KUo+TFNhFUIB4RioA4g0/XIVlNlnu0ntJoC97B0jpekO
kFmjjx96pqvowJKW2+iLrcIA2ArRGEpYB7YrnGPhasW5rOlJ3P9+b3QN0X1l1gQkF1gd3/Dlw3i6
6KxcKZqgi6zwjP1B+Yw9tY3TfZZ9UvI2PmlTbyc+KjvRcaEcflbGKXy4/ytufHoOPUPgAyQJJJmr
0+EMzVxjVFEHWENYO1sX+Vmx7fBJ04dkY5B3DRnha5OfAwLFJOikcZcPXBt6qbOjdRBZM+pZRb4H
zWLujDD5hA2rAlU8AaOpaAwiajODNj1V6KuN3R/3H/n6g6DWk/g/2ZxxeNOXP4Ncuc7L2WjAiRjR
KWv6eq/And6IANeX17tomwTiMOXjm7hcxanxxXZsLnKriRTa/rZ7NISuIs2ji+doaeONy+vWUzFc
poBFYJLx7yrgGPGoqNEwAikRcbwvkDvZT4Pp7D+8d4RnNOOlNg20j9WZZTBO10lR8qDPs3DnLhVK
Zx1oqfurXB9KiFsQtvnQpeDdun+vDYqTa5leBFaPKEC8xPohsTH3FHitbtRX10uBauCSo/YmQhK5
Ll9TnLk90kUqEWWaDAUYWGzt3G4MD/QBNhULr9sMxEhpfCEJcFQZq8UWwx0sE3x1oMbh8Bm8iIb1
GFYPdllzTobO+FaFNThAr3Htz/e39Pp4MMiUrQ0pYyi39vI5w8JBYkrUPcdjMDDULvPXvLCt0/1V
bu2m1BMC6c1NwGV+ucpIBhWXmd0HXud1z9VkLnvTnWHXOGa9Vd+8884vU2WLEY9JssbUGTb3KpzQ
dMpMa8gHwKqVvs9wjXnsU/AQ6BerzrM0CDjTRXYR2xp64aPTh3QbnADljwihqN9FOuFXbaUE2I5W
ZnE0EX7fiAE3tuMdX4xlGqGGL/NyO+ZJClemwxA03QTAxEzz02CDfsc6Kvtyf+dvvF9IdHT4wLyT
DK47LWbZl5M+qX2AWGVxqBa38h0Awof7q1wHtfcxOLYABgGUhtTlA/W4lS16ROhETPU1xOA5KdrQ
XxrjmOUout1f7NYj0d5mpsV1wfW4Wsys3N5F26sJcEszXzoldE+VyLfi9M1VsIuAyyGTi7UKTFbH
aFjqWhO4yzx/WewS/0Gz7zai862TQEJBJYPUJI2ZVQc9NpelA9vEKrU37VJnekNNMdk3zvz1/qZd
L2QTywxavNBvyKdXC8F/xAQdmbcAnHp2TuZlOCHurB5xat8iSV0fBo40qS0y1rDo0X69PAwKc0iJ
C2+CaIqKIzqOk28bKYA5bckOXi+2UGi3Hu2/662SPxTzGpTj2UNsZJvvJsIXfl8n4bfBtvONiYch
057L2IJFBEJi0kHYAiCxSosSWiSzPiUtfKlSbX6mIAA+2UZWe2eU/rwChDUu5CCRW1KUVGTLPwVM
ZBMxwyVMTylFtcAlPcEIvDcVdaEPEoqOibqWJk9OiaL1gYNvuDtDzR3zKDpz/h7RU5H25b33qqGr
BIY9t+Yfel2IIIPpmfmLbY9/hnGhcrv3VfGGs7M+SVcwoX34w+P6danapR0RcdW4fLG1aLOFuV4e
8NrdU5GJcS8IW/v7J/W6NwwOmFYHfTamK1eEoHrUo6wQVRHk2mx8nWm7fZYW3pEfDrZ66l01+1WB
7v5+f9UbhxaqMYaPsBZpha8123BbaI0lVoqA0TK26gMCkAsQ7YHc1G/LLYbfjZQXBAIzJFpiCJxx
CVxuZZTplVeXdkFlG2VPVIs4E4O6+Wx5SnbqM2hxcYPqp5JAles60QcpPu30xsus2HipNx+cggah
a4eKY03U5HYoOor5grFkrUZ+asbGF2rU4tBnonTA6yrqRmolU4rVN2TIqMoATUIE1/FbGbDSsEIj
pZvC5sZp8Sdqaq9NYQEI7v9skfnwdc88jsby8Z6dRGyRPspJtWxgXO56qHaxbi0iC2xrEKdiwZYu
VbRi36PMd0AENtrIV6/zOspeMgvyHgkdWDuvUJox2cA/AW0PrUh2DdMO5Adn+2dIH7ncaUUqUBjG
mOjLpM3Zxom+vsBYnAuSKo4yg2B8+bDTlISwHo0sMJBleYtAuj9pefZhsTTyRosuAjU3RT7iRper
FIqzCLNJ8kAZ9HjfNGX13JjjvNFCvvUsxB0TIw24QVfgksotM3eE0xO0ANYPXagZT7Ew64ePxwAI
AhBiyYVBD652LLIHdxrahM44VmAn1Zzys9YI7ZjQZ37wutTbiHQ3Li4OhgRO03fSETq43LvOaBeB
zxpwpHdxGXvIKj93wHrNYWR/+/izQcZglijFmljtcq2xDLnMoPwEda3guFiBEjlGeVhMRDdrPiPY
hlDr/SVvvDRJQ6RgowlJMrHaTo/uRbdAxg1Az3p712i9vUAD9+OrkHDSlWFCKo/iqsEUA0+rE/D4
QRrrtQ/5bvw8GMLaaP3cuJTeEzRgXFJBdI0AipxFHZOGnFM12vxFGJpy7tVufl7wh/qk12r8pCL1
cb6/gTfOB4dD4tVMThh16OU7w4KYa3Ao6wCYxfBA7m7t4bw1+yI0P17ukkkbWFIDcOaVrYUAWye2
9E61ymAw1HDXmsUvrPgMCG6i/PihlyUCnTp6XPQGV6ci0acM4faoChAgzw8DOgGnDF7ZKU+6LebT
rZfG8VPJ15inYXFwuX9TIcTsTSa0SNGN+7hzhhcHZSpIN2mZRv6iVcMx78VWY/XWsnBIsYpiP7lq
VstqXqRDnevKQH7ze6XJol3sNJ+7MWHI5qnzUdXKDzPCUXnjpuFJWRk109WulhNCzmo6l0Gpp68Z
Cq470c/uxqu7kSpwmQHsp9cq7RxWMcSaO0TyUvZTGZv83MQzUyBXUZ+w+cp+p3EnNuahNzqhzLWl
pRHdaeRZ12ZwMLkpo8umCuyxyGafwK29GvGgvkDuibK9Us1K/JA2I5RQApp+Htx4Kn28yLfAAzdC
2TuaChIyOJArLA58MGuKR7sK+trQnlB7d56Qmf8wFV6qIUvXRSmWICkNl+dVL5NZGbDk4HtvvYfa
6IsHu+nKw/2ocut4/ncV+az/YWfMZWXEXqVXgTNH9uwDIm4PtprQAyky8yxmyMwjhOetevpWMCPn
guQPt1cGtMtlB0b/oQ6OMohkaYHIE9jpYmDEXZmT2JqB3TqpDk1l6Q9DX22dlajI9qqxytQhTqDc
TwZc7FSMlS9qTD9rEvuNJPrG+eBzYB4GUocIuq6MGriCOEyWY1BMnsmzzfXeVeKtIfCNp6JXR5XC
LqJnbazuA91onEYM1RCQKDUPiQDUadd9uE9UJd+VyyaY8MYrk76BlPE05YGhyZP0n5NidYCxk6oZ
GHGTqA84Bjy0Zpwf3c62jvcP5dUGyosO10BuIWRCKGkvl3LdIemMXDHPGTp/GV+6YR2FCpX6o9nC
ap3V4c/AWLdz43LO6zp9tHNgAWHShRuf2FXezyqSq0aVDHLsShmzMApsVEkiz6pT5NZTldrqa2dP
LU7XWtE+DWZngBuOmuaP2WqTjbN4a3GpkizlfRAHWLc/4WvkwzKk5tmN1OKH1U8YMdaNnWn7Phk8
72FIdO1hGiavf8ibvK++fvxNcmLQupJKClQGl29SRTB6QD3JOIteoHGpzopvGdH/8x6hSZGzUHfQ
VV4dzdqFsU4YNc7Ue2Jnxql1QKHU2DgtV6GS7wwWoESowRsGurJ+Fit0vMoJz1alitMcJc6L4U7w
vPPm3a5G7IYs6b/c38Crr04uKpvyGFzBQFxjDvVIN0IaweHZs8T0VSn5thFrFGcIyltt+WtgO+GY
RIUmC9hxcufVA7aNkTXGVDjnwa6Mv3ASHE4gddI/tMJSnpUoyj+FTSqeUbkvT1nVKKdE2PYp8/Lq
mHqq8n0YtLg/jbHdbnxB1/GAH8YJ4vfRrkJG6nLnw36OnYGM7VxhMn/MRFJ9XmZ7S+jyxlaDp5ED
fwnmpUF6ucqom23vDrFzFnSE/hSL1j31tP9/L2mvb+Qy78H5ouvxfvOh7oV+teQQrE6sMTju0lU6
awn8w+0sIcx1AEe63VjhquuPSqF3vgrC5GcZqc2Lhbn5tEMuK7R2NNN1h3+RRM/4vdTDHodq8Z1l
8hemWBUc6NmLf+Ep0tY7/k905RalQYPNK/QJd76ajmELa8hIE5+ja4a7gtvCggWoh290eaBWiTzv
Gx8DEPpACaQCvwPOsdUYvs7n2AOJ1oMNQ14O7GC135bHSUkN+7woPZrODr2RP/purhK/t4zu6Hpp
/sCtZj5rYpz+XjS9XtAY1aP9/S/s1uGiIABbK4H4ZFqXPyMxekhuOQZhAhMgqaWRwHAbxcYq11AP
nlbOXZGF0tFpWl+fUxb3YwRf+7xofB90o4zeL/O6wVclLo4ia6dvIaxz4ESV94JAdDrjW99g8L7o
uq9T6AWgfMQ/H392qYCEMLAMnuvGY5YlqjZmOLvqMYh1vWz0QzN+vCXPo7uELmpJdOUBTl3u8JBl
IvasGYdOgLA7Y6nR0avdbpf03lbSfPNQcdWhFcPEj+Hdqqk3WwscmwI30CYbnNbPSxiS8zhbQTeo
eHm1kbXThrmAneN6fp+6aCQ4vdM+3N/XG6FECuWTc0KIoNW3+hUKiMqqDgvmAE5t/sA/YPjizB5S
B6DB4rf7a13lgZLsI5WdWRGLgvVacxbiCsaoh2Sp6dA3c7UD8shm6ovOsHbmkg0f1opjRWnUAgMK
/TYgNpfv09DHqPUQhQSkhOxNZNX9Q5eGP/Ap+rBCIStBeAUyhIgl2JPVSghIRC4eZsp5nDr8tpGC
UOCoD4aCw9Ci/R8vTXa+AS5QpvONXj4W2ZAzL5munFFzM166sBgPhTGYrylaLRsX2q3zIW8YLnYg
73iXXy5l5rZQatOLggmzx0dHMePTSBF7CDHm3gg8N5Yi+SO+0n3gal+3+jo58c7zLAoSKe8yKUg0
6aiC7puyrzcSpFtLUXTjZwDikA6V/Pv/VAjGOMJF9hYRqLNWPczuYj65YvGeXQCkG2mt3KDV/Ul7
T6ZEcJOJqquDEbtWpSd2FAf9gHez2wjnhMpIrfuVqoxfO7Us/wIOKoZdOPXDH0J4Wy2W67yatjBs
H+t9YkNYu3zWXlomLKEdB/PShUdHEniFiUAYIlz7WWE5MowdCY19+PDX7shmEnrkyNgArrlc1ypI
43ulDM9V1iZ/JVFjPimJln3KssX9bKBYsJGp3HinDiB05nyYIjCrXT+nNvRK2PXKGQrcTz2uY2xJ
O0EOmiin+08mr/v1K6VCkLRKvkI0iC6fjCoogqUGt11r3cXbm0bn1Q+L5+Wo4GSG/q30mgX2Hzfj
n/cXfk80rlYGXCf3Uw78VomIaDonHMldg8lO9f0IYvqwaD0SgOUQ7rNE/5X14SvxG3mo+QUFhoPj
KgckI8HlaKI4LlZc4LcZDcdIR3/ZK7x44yXcOu00RzXJzeKovV96//mwKB9L0xgNAq7XaEEWCfOv
YjSyN7sf1FM0eLXvonjzCFMrfK1iRHzub9CNGwbIE+Mp8ClyELJKjHM+A0OtOXNtq1Y7vorsC257
7RPKNelbaeXi+4fXc5h/8H3T6OPQraJj7mKYRbEXnnMVf6cCGfADTP/0JXHHYuPQyZi+evX/XWoN
bGzxg03RjgjPY4bRkVvNyIeh5/fxGMwqlOFUVvTU17gOr5wIwAmrOFoXvU656u4XRSk/zxOet/f3
7hqdTk8W/w1IQLwzEpDVYS5o3hedXoTnZFGqsz6F5W8odNiqdnXdgX9K0AWfk+VEi7+kwGjqhzJ3
lxNW9B12pr0jznGq649hlZp+Avr4uxM13uv9H3kjeAKbQAySLpK8/1YHShX22KjKFJ75OUezBNEw
luWrM42BiqsR897wpezExtDmViSDtwdfh9wFNNjqVPXsVVSjpXueBQ6kvVHYX2JgEU9O0pj/z1L0
W0A5U1DwOi5DWUubzIPKopyZuf5hWylEK6B8x04Pt66hW/kuIUuirFD4pOe/SlqWUR06zMhC4rO+
HOIxX561Akhi4eSQA82oe1HdsnsIRT0d3TGZH9oRPt/913nrI5IyK5JEhL3Imps6eVFV1eh+nWsH
NTuu5XAP+X7LyPlGFILSBSlKctxAZ6xuIrXMoF+mrnfOnBngC9Pu6qFlyHkoDb6jPQKg5cZrvPVc
SIuDhZApIdff5WvswyEBS17DuQQAvcefEBcooWxxbm89F1KwshBGiwOG0uUq0HaKeQHifR5DGNBM
ndMn1RnS85TX8dfEHpSPp7lc4zDL8ItmM9eSLqhYTkkFMOyMjuH4I0rp8pQUma8jQkEb0fXWJwdX
ma4Dulka+3j5aHFdNq5iO8q5Nufyya7S4oeDlcge54itpW69K24LCIbcHJSYq9PRolaK9mcawdqP
7aAXcRtYWbGFRrq5Ctcw2S00L6rZywfCc6gyCgQgghHjnl3ZG+Iv2DTpt/vfkwzRq0sJbiFLqGTu
yBatklu1QI0Pgwj7bBbO8tQqnndwml6gqF+a42uXIeJGPpBvfWBXb4tqlfsJEqlc+4pIFdadSM18
Qs0lGZz9VEfGQ6JU7qGw82XjYFztoyyMORd8pDAniF2X+0iZkoSlUJpHN5ucZ8NDwKauxi2q4XVw
lL4HjCuojcE5Anm/XMYeUSFOh6h5DDNNw0kXAZ5qNwu9jrGOyrOJKUZlfMIoNxlowA864HuzjfaF
6Sr/fvCV8kvI3SQTi1h91TvuaM17GCfzS2xr7PdkwRPOVVrqvCRzI6aTkTgeUPzYRlvw/spXuSPj
e8lABqr3P87OqzluZE3Tf2Wi73EW3kzMmQsAVTRFkSJFOd4gKIqCt5kJ9+v3gc7ZXbHIYG1PdIQU
aposIN1nXuMRFRyjyYO2IwZYdXEAFo/+Y17oJiKP3mTs/MU0z4Uvkr2j1+4vuxSatxe1b5+ASb6e
bJqXAQwKzmxi1+PyT5erIRnstjkYTRc8gdC3P5UwOU4ca6+B3lTXtiIWtVv0HpBBeTnZOZd7l/Zz
c7BaOXwM2sTaDfrUfwVyY4VunRUBQc4yEl5Qw39cXJ/kMDBwj1qUJ/euaiESlNpwBQ68hmZVeSde
wxurkRSDIJ64lmMKqYyXH9CaKkPoTtoeMriQiBhgGh9DCi8/dRmfwgF/8H2kjXk94ytwtZjZdAaQ
628HvB6p44aA2MTluEW32+iPVKL0MZD3s649SCHXG6dU/qUacufvIrR+j/Lb3e43IfD4TkNHvV2k
bA+F5vXxILT6w5BZRfz+0n6Nm9yGoRdJIeW3d8FRykhFVRlTNrWH0jGWOz8rsmgZc+2yaye28tqO
Z9Uo0hsnQGCpt+3pvk7VdD6SZf7t82yTOyJr5QqHDeYeHTSyM8x6GZ3yQPHeRR8ZEccHw+nk1/cf
+I2dBM8fUAd4NEBOr7lgZBhomlQHr5JU9d0+QJrmpBfp63uAKOs3HhNsJM3jo+unSPyy8/OmOpQN
7qohpEvjppoXB9pvU80P7z/SW4OheMlEbp6LHBAv12NV6tJZVsRomsX0PoNr1T4QjQXnU7eOJzbg
W2+Pk4FGCBEkxOmj/ZeA1Z66KWgPAYLb1iL7SPOhBr7/PK+iuU2gg0YCXIGtmnAM8hz9pvRat+4O
gurwk526xl7OzfyrWNc01m2W5Pvj/WaivggWGBBcNDUhQnAq+N7LF7ikvoddTFYdEtzHNLD8gTEj
YUaUEpWLVTYhSnWIYdp54111iRng3l6tWADV0yQQrsoy4eGmhGhNaqMpGK4LPUC4TUh+R8NUOj+X
YlRAJWQffOupuF/2w+Scj8Mk89gw+gGpvjTxytDu5+SSVkqPaICYihvlK1qjVWZTtl3a1Xos2hG2
CeZeCaXBSu+vzYrmIhoNZYAYtFbnaTygGVmE5egUdpxK1V70Uy97kN55B9lPrmqJ26mfP7nCMtMz
axrFg7WJw4UZ2LIh1NXkl7gkZ/p0oaYAcGuFcmuHyPYwqdAf9c4I5z7Lof4kU59y9tbNj3oak/pW
KK/LLk7MDC/+aGIgJmJti9YBr+5YfNIekHHPcmRCOy4tFOGhzXteWdNWO6lk98YmolC+MeA3GV8w
Qy/XgEZykU2wzg+6Krxd0EE6cKQOWdQ+xR98LUvqcfrQYEE+m2j7FTSQ5qE+rYKhHNLSWMB/PR/n
yt0lg9IvUfP2L3ttTZ98lRl3TpAMO7O17bsUjbuHzhdGVLejKVAhKNJzVGHLG1S86qgpai9UrawI
btfsCvKCulxRvt3ZXmn9ROjA/vj+3LyxS2ng04vC15m35m5HxR+3oIu5bdBsEq6p5liEBUYZL51E
FjlJ7Kgrqm/vD/fW/ADvZ2poqnush5fDDZVmQEnWOeRMdM5mqxrDtvf1vZa0p4jrr4uZHpg0lNSg
KnICwel+OZZF1ro6wyAOdsf9H/qpt5SxkE1wl66rIXZ+28n2wuccVGEXzP6ZHmTLFJKd6rHZg/DE
8jwpvUh6KrkL0OB5EjDUqSStxrBTTtGrE7f4G3OBPDBM+02AhOv86AZok9obOzkMh6L151807Sw0
akaE+zi59PVD2nin4obXIbENJoUdScGCzsgxcXRlfYmlb/RDOg/GDvUhHAGmcRmfjZnud1yDhr6q
UA+7yBdvujTcRPT79xfEdigfnQ0bZYhLj2mihXD0zAncy03GTj840ostS+h7PxMfC7v85TRVuQcB
cAoig4P16zG5juB0QIKkE3Scu6K+ODSNy5hZVuE90cscPBWHvrlepVVm9XHnYkh7VrISzrwmS1io
qe8kSEJbmNTVvSSwWcFws3vFPDnhCKYtgIPi5D8Rnysv6qZf5tB2s+Rac4u5ONMbd/m6Yr9UhclM
ja13ccygjIKOQrjodXPLkb7epWWt7tBQV/C0BFIAlpN39FEwj2MZTJ42clP54t526gXU2bx99Mqc
xlt3DMafnZWueH/Aaf7kZFQcw35tp2+VWRUPXpFk693kakXJrZOUnxpw6d+Wyc6u4VT5970w5Q83
tbsi6sqp+NAYaaHtBpUEP9ayc/PIGtMUffFmHp+H1BNTWKOZcreUNTAc104+wf0X6P87q/0jhUrL
Fasb2kEv8uQx01WjwjFbgKkaSVoj2F9MYx3OFbWqkNa387kL8q6OuyEd761MoZUPQqMKVZ7xcmAl
AIIYchhPwDV4VejSDhhbrIYn8EOqA6q5Pq10M8qHYb2RtaeeyXM9AO9DI288XUuTneu0kzorpyQT
e9XMvoqGshZMWyuCKRxhrMnYyxLjjHsV1ZF69tCxLAqLTnkvpjUq+EATejkTXgKJGKefWj3SzeIa
q4cPTlqX8w2WA+1wlijk/yOlFxWXb2L7a0RurZvc6SpozrIRSCnAxD5lVaGcXUdw5qoHf0J/PLRK
w7uuygldGbBnPL8xuwJl/tXPd4VTGg+EJ/VCPl64MuIWl22k+i7vIsPvSmNXj37Rx7M1OnUkp6a+
EpXltnGCIwNKvKbUfpHY87AiTzQXcn1r5lGWzPYTzMC6DrXE1JOrbJ00Pxr5S4WNcMWPjQiUhZ0q
TLUD+VSZYZIXjRtSk9M+eHO55HtEw8ZkX2hG+gOgvCs3ZtaiR0weSsK6lfDLEYWReML5S59jGmiP
XwrkuaZIEe2yYI0R04i8RS8/TLolKS6Awcg79KOrh9L3yp/jOjljSGClqhPx6RtBMJUAYgVkGuF+
HPct+w3kpBtKPwww3KI+yIqrpD15wr5x4UHBsFGkg8jOCbed+X/cr+hqTsEy2uuB4k+7I+9d4wq1
y7jzDHHiKH1zKHCwFHnIfoA5vhyqtax1EWutH3zurg91i9hSUIrlPA3wP/j7p/amlEUpGATAKyk3
9EozQQS/Hkyz7i8rWghx4uvjLmmq8YdX+nC4Fqd/fH/QN54P7AylWvpg7gaUevl8XUt9f+VwOxS6
3t02GpDfkBJW+zVdhlNA6dcgJY+CHGWqrUDANXHMzPe4I2Qt9OWAwU8iQpsbgyMO1w0vXNd6WCI4
UdrNajg5Atn+mq5hDhvrF14uxhKOXKqfJEfAL7sSjXZinl8vXJCQG3wIYOJGiD+KoWqZpmIltuTS
7ttvDvrZl2gRumP4/uveXufLmxk+z/bwrKgNBnlURVp8r0rT1FcHgQF8ZNt0otu2bsKO+Y27jEP8
/fHeeCzGI45GSWrrDx5FAnqJMMZASe6gJ1wxfWZluwJ/xN37o1DYf+u50ECjPoakBGHH0TJCXnGh
pzocOvrIS2Sak3ZJKR7/LEMrqna3cKnT8Z6CQnwozSy9lN5coIrgJo6KnSHJ6wiQcNXFgSPnee/M
hnmwnXks9gBTvfvGrs3PAn1SL9arTqyhUxQJjXshTRGnoEPxzhGt99mzhw458i6ngzOXxqzHqd4n
XZQHdvvkpn2nh+Ok/HLXt1r2I0lGqnTC8rt701sSM9L0Llj2vedpRthJNXeRi8GniMpZ8+edxAz7
QZWpnhFK1GYdFrkLjnFuRvwSpOEMd15lTHcNKS5p5qIsa98Msyh4ytK6rrlqZ5xwAGbHpqaqRz/N
xUNlZqLcqRWjpHAsbB8/IDsoq1jSqFkiSZTShM7su3c9dlZlJOt8kod00SjwJVXul+HIJ8uhdeJJ
elMG62B+4qVDdNBKV/6cs8DUzkSW9U9LLfPHtBtUG7pDOtDSn2tJDJb0nh6CUEDE2dvydrRV0gkD
NKttI5RbmtupA+ET0RJRVVRijYLgiuq0Q2bYy2cNJMyPyXCmc7tb0jTkNlLfZ+Ilc58pHAFVI7Vq
H+QOU5ANK1pp2qTrCinrAJ1gY5WBvstYUN5ZPo0S5Z9UM9bDXJZb8iCRZo4nMIxPSWXmAuXmFWFJ
t67EuW4pNcSAN9ufjTPkY1i5kmRE5XZ1x72qhp2O7tV9l7vWI6uqN2NkOjQzgl9cNpFrrSTLBtrZ
/FmOATIr2khE9P6e2A6M451Ow4OuPGjuTaPg5Y5Q9mxII8imw5Dlc5xRNrkgmyr6MB3TNs6qZP04
JUOO3+X/oAgLUA+wqQEDhok5FtsavGoy8CCaDlPTGyGQ1zTSe3kK+v/GUQa7n1h/O8pe17tGFPOD
0vTlobGS/ApqwnBrbTWQol6qGJyzPHE9vnGUUcEDdMCND07+uG6or/5kZGWuIFIUzvU6TVod5n7S
/e3aMqUFUAMAKUCH8Ggv500r03HsrEId1iWpDqu1wRZs9J3fXx2/NeuOlsfWf6Mbtt33gJRfDtP7
3iBEm6kDCvazFQXQJa6RA7SHEIVfbwhhHM8HX1PDg942A1HnbBIAsAPqNNS8yv0uKi/5Bl7LVqGt
9QPsgCWzvxg1IW20OgjLhCsZSRPZeuvlMOvX4slMhkxc2FgrPjRmX+Q7XDfWKp6kRjYskoV8pJnU
lIQFPglFnAjQ3ZTH1KB2lTfhHiGLHrF0bUxvUrv2bya9lE+qWpNfturLPQuxFyHs4nzZZyMuMGGa
50EV+zp6saGpVgyAuOJUgIME5YCIEFJhoAEL7RRN93UuuuFgwCv85i4R1Ry9XEy3RJXp8pD1gcDK
Q2kCo5q8uBCZae5QlKp/Nfbgf3p/Tl+HUowKypv4ZgNRHcsUDn1T9eNgsSHsMrnPFk9c4SPvfIBJ
OZ+IVt58wI2ATDOVjsBx1w1/o9IN1lkeSDPdYm+S2t/aiPzdoiEdUOIM2i2rOVWde+sB4dOBOea9
Ato7qnAXpTWVSaLJQ0eZZg4TvUs+rKZVfdZSxzx7/2W+FVGQsFEChP9Mfmsf78N0qGjjctv5VufM
0ewndjhS54+UW2tRnzZLF2qWEmGhp/2e60P/KJe5/KCIoCOz0IN90o/9ealy/YFylkYtoqpvMAKY
z73SDH7YlUo/9Njz3XpuVl+xN4zLvrPrEzP1xjujBrSJY0JERkzgKACz3DH31SrHg41zzIG8tDwn
JZsvhzbNzt9/ZW8sig2Fu4GLCbCpB75c9fqAI+RkqvFgGp34QhGiqmLSQaoDOvU6t0y0uLYNtM3f
H/aNe4ByD6K0SBUCYjkG+WeBK5dCTuNB6eAWnYFSgJ+I+uC2+vi5nFr/xGO+JrewhoPgX8czOLTj
ip6k+5D7lT0e0lboP8zCWTnrtNYtIqOd7KsB3P9jbktxV3XrGk24so5L6T9tBQeKHC36USG2n833
0g7GzyrJRbqDFaG+DO7YXWPtjut0D/b3S50lqtvNidtfTqvR3shc0+4HKZJraWTyC/KV1VPueoMZ
GoP2xc2pFJDxGnW7Xxr4lNH7r/n19ceZuDXONv1C0pSjM8335qyy13I6tFrgYb/aZPSXzVOGTK8n
c0NzA+DZUOPgarav/5FZp66SulX75aGqxz29/Q5iwyS+pNIxL1raECce6vWSRYeKBhOgbiBDiDcc
DddUnQPevjioJJu5XuZ9oScdyNiqCovE+Axw4BQM5Y0klDAC/fmtTgnp6Lhxkpa4WrWuVx06xKGr
yFXZXGyXLgRCmBxruTfJiR/7dKqfe5LCPrQRH/4GnwrJc7OZ4FBhd6mpHc0S9be93+AJgaGH+U0n
frPzefk+/BLAHQV0icfhSE0DUtZWcjy1Y1+/9ZejHPW1jQqTJX3haOUS989UrS0FOVhaHkzyBZB+
atxPgarP3l/AbyAouKnopYMMYNI5K14+HM7U+Ti4uTwohaBuQcx+awzuGo9aW1/4NNuvXDtrQI4W
04UlPeO89/Plq64MNxpHXZ4JXTmHKiiDj0mXVyc+3etzevtw5OUAon5TQl5+uIDnnT0vk4cSnBKA
e9NBY1hXu6Aa/rZkP5PMDBM8b2UATH5eDuVpc70uXicPLYERPmNypsyrTupIb8f9ywiTYWgR/4bA
bhvs5TBNY5kibYjPbRLPmGpk8rWh03mTj3OLRkSBNm4SyB1dEZPO2ljsNDHNnwfhlmdg3fr/wfvF
6I+5p/pDoWB7/38cLCLVJLmsQfKardoBTtr4EUPFYT+jT33iyn19UtIhB/wLiwE3E2Kkl0MNA9k/
XiJsImHJkO8SkdfOxe795fz6pIRJAGCURuUW7x13eUy/GOrE4GKn3p2fk+ar0KKeFQ+gEne9WMWJ
fPLUeEebtkVOKVPkJofFqeQXiDYqtheFfGynfZjN5ZTIwBvgF5YOoHzqVdwItP9fvsURF2HReYE6
QMdBOgWPvDb0MrM+70SXfUkaMVP6yGbvTExuc6VmrzmgQj5EulTqFO3ujc0JpJqO2qaI/FrRU6RJ
bnitQ9WM1k+YatV6hZwqCpNqOGWE85qlTAgFfNsJIGs6MLW21fXHQpVDMLbST+Qh0XrvvoROn0dC
DFi0e4N0aWwV+fLJrzEkjzS11F80zx+/IE+C8mRpUVaK5o7zbLeQ82DDR7H/lA/Xdkwe7WsU1BDT
gvNPg/mY3NXU3myplRKimzrelVkthRP2cAAva6sfI6MyhjOslIbIGY310/tr/o2dhf8SNA1s5rC5
/n3C//FubFSvDW7E8aDVZJZpUltnZi9PJTdvjkILAVIn/Voohy9nwG3rpTREMh4y1BPiahjbM2dO
yhP79401BRqaNu2GjYRhcjTPuPBVTbLtJ6dCaNNKi+/2MnixQ+vnRJDzxvMwEikMulEQ5Y7lihMv
NSabBtphWrGIaqZujCWu1SdGeX2p+5QtyD75A5OT4wN24YPrfsOpx/HHKTTbRgx1AMcoa1kjGiny
LF+1UxrJbw0KqZ2XSI5GXeYoXpGU6IuuIA/VQD/thVoyoKZtF+fzMl1aU+3eDaWmn8DNv545WDvo
XYAR4VziTnm5PgDZ9QVUJhyTtfmT7BBq6832G94Q+YmBXjXyOfwYBBYcT4d+/tER2HbLslS16WD9
MIzfE9lZqEfV6MmYldDuc4zmy31XV951gVTKVSa0Pn5/v716Usi9WyEBCCLAhVfdgl6jgAqBvD+I
vvTDobTWeDCFFRUE1CeWz6tFylDmBpOwwBQx5tGzJroWKM1L+4MMpipKZ8+I1gmn9r/9QOAREOVB
QApC8W+rrj8OkImG5RRoTX7wdOnuoZbdebir72SW3r8/0GucCq1B5ozqwdaNRPTy5SIZazyBErtI
D2YJagh71czrcLOakT1o56VtInxFK8rn61Km+8Xyl5tg6ZcvaHflN7k1jhX27C3GcXZfezVuGyr9
6bTjslEwW8+Gy45Axvn7n/nVZtqWNR1LgDXsYehLLz9yidVjbqe+drmASHhEg0pouJi6+SGz5XSD
o13uRp3ej3/X+osjHYzyRnthaHq2L4d1gwlZkjbND5XlNKgkDSrq8qbf4dddncJFvarqbIgYyESU
dTh7N6DXy8HmJJ2zyV4t4paiesyhWtyuzUxGbqYOXu5BZVTF+bIu6WUCr2iMwNeu9Tcxrv2dIQZT
u7XQ1LE/qjzNL8pcq7tQNxe3iR27diYUcLTeolQaaEFUoPcpkVXVPRkmpS6eUb5MbianAA2g1xDz
wkJbFiCKNYJiQAVE4dD/8VKMfcu60OO1Gzv3SgatseEWBjIxL7G78lI6aXmbDp7XROXYJnituIU1
7AWquij4t+sYz+nUO4dgEcuXgGjaiLXeTX6J0VzuMNzGfteQpDlCLvirBYkxI3mEeeBD042afpHV
yJ+wIQp7iLw8dapwNFSuosx0KyfCFL49nxI9wTon7WP2jfWjtot60/Uoh6vErFIzSqu6SyIoQc6M
9CLmWPsRBhOONWsOhqOeR/8Sp870B62YwNmn7tTlpLTwu6JKLE5yXq4aWI2cUtF14+U024g3ehH3
zureOEm/yvPAXuUaOTaIgp2bq+Kr35adOAeH7er7xag63CCFks2drYpO7ADBpV80XYFOHPAj4JFK
XemxbtEL450PIge6kjk/kmBK2GAQgFFNqOzCCH3Rtj2Xs5k9VTAJcB3CNwU9L23F1jOp5fS9qmuB
pUkgcONZZkf7atWlvzdXYXzrkRaZ9guWwDf6oNXavsrr6hM2aWK/5I6/L5daz+IJIdqPvGn7wciF
edmr3rswgynYjcoYboNpaj6TJdv7QBT1bSNnQPWe93lZu4aPh2rMl8U1RxEhvMfSgVaDsvtiPyN2
xEGjr/K7h+zYQ+cBQR4w7yv3uKZTjGzNRn1vTDdb95o/4Z3eZXn2tc5k8UThfA5Cs+CAi5vOGyAp
q446BSragIQy35qjxRwyG//SGoR2j0xFG5uN8GsMDC1XhOVkDs/9VqKCTyt/dWxwcoW1bL+vfpZ9
pQXb8sMlZKOd1SZJHmqY2n8UwTBi4bb23+mpmo82jnnfeWFpSWt+dT5ZRe43u9JsJ/CwVW3VMRid
wo2y3rAP41qkQZQnpnlmLKnRInMyzA2TNS1JaIuAtjaq/LK47SiwEEKXti7Dzoev1YulO3e9Tq92
NdL0j3XQbdPetuUMg2FQfugWWs9ct0Dwo8r3m+UigSUH5kfpw6Pm9tXXYQ1kG5PwkaEsGgXPMwuK
4sdK5tUQ9gsImqgfEkFLdy3qOSqMeXvfs1TFRQMiz4z8xk+f8jI35G7FwDiNiHfGzwaHSY1BazJe
p5rdfHdUPzR7eFHppzxfGz9KQSsG1x3o4Osg7ZeDWVvGFGbglUzMG4PZDZsAS/XQd4pl3jn43h9I
JZHLEElafpiIjFbYwBN98dFuwfT09lh+yWb0KfHqyWV5SRYr8oLg3kFawVkse9exCVUkjUpdlKZw
CxhUs3k3+CiQR7Iy5RN+gI5C0SxDwicdiIn2gkcKzgJN9vOOnKmSsdF52Sc2otLPV1rV18LNa87E
FEGDEDtw9dFekmWKax4qCIVYhB31S+KHc5FN474jO8pCpy/8fjcXDt4lHaSTsC2nbt550lr7UE5z
gZhz4qdm6APUdncLpyNy2lL4NtJAmTECfSo6toHi9A39YAAICFk5vZ+6ojTDQgGPidaZAzbS19pv
d2ltgTrOCsTU6qw07CjQXOdHahf+p55bIPkwjsX4NLGEbu1VWxFBduiBRolVDNdlt2CeYw/5fK0P
XsucSsv9VHaj7GMEQErq1a5WLWfmAGo29hYvUR+6CtGZD7JYAJVricHNCwi+uw4ao/k2GR2W6UXe
dd+lZgJDpw6AdMAAck6EEi8I2DWQoyFQJAKX9cRY6siqi07Szx+8g11aSbaTnM9xaq5pFikzABPv
4bf2bfQNELza7FAL67YOmlvD7T6rq1y/czlWDxZ2ZE0sqZZeg6+3a3TuqbVctoupl5w3dv/NTdb2
Ime302DHp6EKtaxdsJeoUNmKAI2x35WZJje2jxFMqEtPP9MXwo4omxaDjSYm67ZtWqYlq7pMxhin
Vm4I1k7e9V1pqT1xtikwtB+cZ67v7iM13NU+Nzh7hpBXM/0EblQMe5VQKr2xVdDZoRsUMo2DKmE/
D763tvGgC/GL5rvLF7XZ7za/VSABuVqriesWYOyVrzy65Y6D530MGL/1z4rCw/3UW2btl5cs/G+z
4L89UqFGHzcrfu+0Tas8+5gV6GfupwT/oLOlMdZiMzNRz8jh6cW+V0HrROgeSucc7hjXUTr2urfD
8a4ZdgOx/cPg6OVdruzpl6EBK9mvIDOWyMo1EAmehFnfp3P3qMyqfYJ4UWB33cC3hwJvlvva5Lrj
3aWWuzOcbGl2Zt0WeVwYHTlf0NuaFeqob4F87eb5xtbTfNlRh0iMcwufXzLQqh/OMGhYOCLpVfTh
iHSFHXZth6a2sZY3mmspOjtW7T2JtQi+FWhtPbTT2ruxQRuq2UtoCfe4bQGaqjtkJDK9n6BCIv6+
C3Av2HfWSDmj1FLQolWxYIOq1jrRIgwCLBnTuq0/Qs8szGjNwdmaol/sCBtHS0QTiMEscjsLQa3K
GSwH8aPO+2aZjX0NRqcobgfwMWXcEwWi7Glr6xzXTp8ACHCLDnQuvP9rKCFcbVg9cRR2ndGD9cho
5UZr0kPVz3vOdWfyxwamRx981BEQ/SZloH12KuH0YacJYwYVZJtFqBlu90uhhvRVF35lAYl1p6vc
MXi5s5Dada90ZNarYNEejdLUbwyrNqbYmtWSRCjNrAd3WMtP5mIicSGUBR42kN1qxrQk01/lOBj3
q9LLH5qe+8HOGrDtC6U/tL9cSqpW2JIQVuHglfoSAu/FhSirRus5B6RTcZrlSx42ierTCNfX7gDG
dKl3+If4Vtw4ZCbRpCwWuNUaW5BXcRTHos6TGVp9RQVtXMzyWzMa7SdtGVQaedWmVZm2hvajTivA
ONWYuOci8cSPunC97wuXDOtfKPqkNiWAPlKDYyTsiGXoQjSrXAiKVL6oiFJrf87Goa3PJ1povyCR
VCzeRI7m+ZAHOEU4SyABIgBx/aTV07LDAYHfsep500VenYIECKamhd9aW+iwG11rE+xUQ34TQDmg
fTalJZivYh7XS+gvyJdQIq2vxswyvvnaYqKGvI7Ohb700ouoZmr3jQ7qLhRyqp7qZMJdudWDuj0b
yITuHCl0K+qqhkswkR4woanA9+m86oW6tZWprEiJMvvmyHaSIWYL3RCWyAde0iktnhq1Zl6cI+3x
vcj88TA4RUltbKWsF3qQUZ2PzTjhczAnnVOGKUKuD76w6tsZIK8WzjONxEiYaa9FwiM8L5ZFwzEM
Y0DjHPFaLSocc7Zj2xeFeeZiJ/aj9VD52Cl4Eg8lTvJBxPWbHOqxdcvbPrE5AzKxShHp8AQfZuoP
90tWK/+hcnPxq20amUdGgigjYFYANtFSoTQWeqzOHPGh3PkyjIH33ZRe1Z9nyUQqCn7eWXd2VYpr
UfiLj74uNydYqlX8gBKBToMngwy6Fuiyj97ia0C9xs5pwwlHgHszzQsNlHBR3FUKJ9PQHotuZK51
454iu/VTIQTS7XvTS52dly3QwimIB/+WMPlfT/N/ps/tx3/VL8V//xf/fqJuMuRpJo/++d8f8qeh
Fe0v+V/bj/3fb3v5Q/990z03n+Tw/Cw/PHbH3/niB/n9/x4/fpSPL/6x4zXK5VY9D8vds1CV/D0I
n3T7zv/fL/7H8+/fcr90z//866mlFrP9tjRvm7/+/aWLn//8C6bjH2WA7ff/+4vXjzU/d6/AxT83
uZCPr3/s+VHIf/7luv/YVO2RKaMwAx1vQ3tMz9tXHPMfHIxwfijK0lgDt/rXfzTtILN//mWb/9gY
OnTHHbgYIAL4FKJV25cs5x+k3htXnNLIplXy1/95+hfz9P/m7T8aVX9s0XURfBgS9j+q0fjSAOhF
9picnr9QL32Z0I8JnfTKKYOd2Q1iP9k2qSqOLdEyTc7Z1Gen5CyO6lS/x/Mx6qTSCV3POu4YmyAd
m6B2/F1d9jY3gExW1I/TxDzRbjmmU/9roE2AjtIbIPNjfwaz6P1WQzBpV+nzUp+DeBHVWW/n3rVM
c8/4UNCHzyPXAwgOitDFILYqA4uoD4TyKXbNUR1wY/JA6Oa14VIMcuC4Y0gDmk624ya7TF/Lc78n
UHYLvznUy1qf6rVsE/ZiQqnnMpGbbOhWDDwWlJ8HT/WouQc7tHy1cGx6cDVOLi/kGNRfDTlkhyZb
848aSe/THwv/30vrz6V03JnfHhP4CKNuajMuZ+/LtVToGURrdwx24Pinq8qzs1tpuMMHd2oRujZG
Hd4F0PmZS2UUNxnvmXpsUtyL2SnqWO/c5FB0bf35xMc6aqT+62P5tIWh/9O//t0x+qNoaXRNMWqU
GHdO23d7v8y888Za/AiBg5oCzqxDuZuDvTWk6D50aobyoiET0BGPLXbSnFqZr3Ycb4lmwlaqRSiE
rffyLaHxnE6OZIJavMIkIkq9C5GmIAuOJli3F22arqdAE6923TYmW4JmKRsemamXY8q6psqxaow5
9/KqIriN3aY6JZX6aunRQ8DsiqMOzVbgq1uB9I8XXQetgPQ1b/dMN1jXyhhldtvppWrCgZT/adY2
HdXRbLzuvIVt1J9AmHJRMcKfi59DhRIo9U76ClTcjxtchZb25pBAIulm/D/IfksaDSEiProJv0mo
xxFjkId5NZ2H3hjzz3apG8NVsAQUzBLRtY/NYlXPVZqAX6ky7NV33Nlq3We0uoIYqBGRYbJhT8Ma
qUnzhgpQdTMV/ZTt0tJe7qu01vvPC5rnt+a02F5Y26n5y6aYIG+gPSk9dF1Ulz4XwzyDWJ7nXu93
fqMW57M+LoNDTCOrYT3Xsv/N3nkrSY5ka/pdVscYmIOoAIImJ9WZVQqsKJgDcDgc9On3i55d2ztz
hbGrr9JCd1VnRgTC/ZyfNqO+zNqNmiwc5pFrXTuuIhLEi+8rJgsqa6dmAl8Wu6ySm8nouW6qird4
ow0eK51P8DSsxHLqXZQxU2L1Q9iexwH94xO9qOovD1npPbsYnw/DNkjUj7YPhCkS9KpeTDiUssLu
GaQz1llvN4sDlOAYOyPLgF09AT7z/+Q2L/pt1rMwZzJE5PgMnLT/aTfl9plF8ttPwLnVOlKx4tsH
RvwIbGipljGZvdY4Cd9KBIHLZtxvi09sE/N2uX+rXANyDlBirUcOknw/6kWZm9wrNpwabTnxxtn1
12W3GN16366ApFziuzIW4NhNkBZY0R3jmE2QrBoKOtOQO65JO7CK3NmVp82dW8QYCKUVb/pY726o
CUG2Rz8D3x3aU5DPvnVWwrWObetO24MJF//BbUe8ipTS0HzFoiewzOVKniUCjjDJyWjSiRpZ7RMP
dvAmvC1L0sR6VBlp3gfzH93Hpf06ciwGV7sVPdy7HmT5FxuI9r4S5I2VDox2Yf8Vdm8fiNtuxevo
5HUJUjyX9o891jFBvIvuu7dNVbmDzXp04oeejMYqPPHxrHWKtqlZPibevfVUCCNvKd3LCOaz9JwN
jObVEHd3SOg9ILU95BAaD2BToIlyNLPPKQkum+LX56kzvmGPi+rQjMdeLHIgE9fPf4azVTXXBv98
ke2zVYoMstm3E2PFtcjWcSZhDPGW4oXv5Noyb7t1fehHZcrTLhAO4fyQTn43rl4L0u+IFgAWveu7
E07+Q7tt/ZJNyINZRIGeScKp4oBySJD6Uz6skXOzA5gGhiOwNd6QFcOFY+Tw2Iu5wDjXldOFo9Ti
tfjx0GXbIH2TedEOY+GNwXaKh0bXx32V0n7STtljbXZq924M9ohvqG223zX/+N7kN0CQEcFxP3lc
A3O/lV3n3JnOAgKhOaRjE1rCXZ44MECJK69zb6ByuBQ/1q6gaUTUay7OiA+D7jRHS/OVbJpGHpiC
VusUr3tZH/xW4ZzdfIW/h5S91T7s3mKvp94Uy3o7x5b7pannHBs6XrbMZp9jOw6LlWWvkcFRCFlr
yiC70svqyaggqUyHLqkbwhgBQ1mTaWQmYTkHmfPOpl3TuKewxWqa4lGpSFaSaGoT6nxAAcGpos8d
2fejdKd+SJWq7IWTMNrmrAr2vM+GbXB+ydx3L0u1l1Arje/c93upv5XoiyFY92jYT8LDXWn1883b
qbdteQSOiA00nC4WaprxwR2X2pvvJXZi/SmKcADLHPK8zECs6VdLd+qsoUy3ivb2lA9tlokrBly6
WEy+j20QPVUdQqjU2p05TJq+d6d0qYCpCK71q78iZxcj1m1CwvmSNqp/Q29aa96OHFPAtkemxPHj
1BvxftK0V2iC/n0HERH37u6BeBXGItyzWxxZwaYpFO5erpQ8juvOZxN1czzRzCCi9USAWTUBx3vM
PWMn5Uc3S3fDJa5nNo9iCU9y86zfHMuxBQVVWOqoStf7FbPPkaRB5Ol4dCrj7Cyv3vzJ8E3od9j5
XnfgGEZwVdEQkZ/BfbR13v1u9C572Jb9VZWhFomF4tQbkluxWnNaLADKtKo6rVJ3ci03aQLV7Snu
Ka+895Rlfhc2MUuv2CKWMLWKJnzRrIf7DVKtwCzHIXiA0AXllX5eFonmH2/AC5N7AgYC9EexWv+x
aNE0aT4Ww1McKhHdVTn43INd+eFuHd1g0I5KplkadbfqvRqPoqJWYmnU0CStUWJMxnnzfrb2bolk
klO0JRWnn0kamQdrUkcqPM+wWl6K7cytEoRnvMQmr+NLt9tAX6br3fueeQOX2NhXdlb3aE2ewlAp
+26j/bj6wLik+3sQVks+9hRRNqdCxpbOCP6YqfPlaR8790la60K7sOKcJG6hctrmTNDsElM+pjEH
07kJEu9mpvV1OBIWvBAyn8ZUO0SZGMzkgNbOZs4IXAiDu15rtbeJtGkovOqlKqdPJOWiSf1m9pBv
KCwgp6Zx2ksb0IJ3aJfBbD+xGYTdkxMUmMGNsib0qiHeHwzeU2e319UhIOuJzAk7zxYe2w+tuPfS
YfE6YqjCSuJ6W+vlDad3sX0xJd7mh7kZcuu5c6vxOZyLdSRO3fGqa99a4sHSudwyRgVpYSckVuUt
tqziTwuCONzrPohBjFdt6IqflayvzWQX48/cXYb8EMq1HD+1wvOe0lzTLc/B4I/PeSjb8uvkVPlH
5VvQv3JYxzHLrW6iWGqgzTXzSr7yH31BsfI31YCYHiNoPEbDKng1EKhQlISAhUe7cQrApqaLnjaN
6D8dd1VwfNFdH2JOM2795OhNfpYKUU4qnJEzJYcBU6kYigaPGjORm5CyldMDv9ukwvak304pas34
p09u3RcoiS44kJkXPfPNd3+Edl3eDbs1EkazBtsvV837CxxWQ51m7um3eijrnZ1wHx7rHJ4Le2m9
yt/+3BevJg5AJw0gkbpfpgpAyqZ0VCfuXlo/COhi5puaUDKF8Mqdr0tngga6tTX6bcSx+1AH0YpH
0ELOfOdoVxtqPE1rZaUrwVelR7oqkFHZvlT2POJWFCG7eVmEHzbhqBZ2xgj/YOg1glwDUl+GREa2
Hi7kJS3FYd5CIKK6je2VqADOgvRmMhKpwL1OuFhhK+jusLGibOaoo+eo5JhJ3HA2ftpFeSXPDU2G
HRRHbM+Q9C2+FA748i/ZdHy6koard2vy9Hpw6rL540TQhtBMbf9rmaP9E5Y+HlJ6yZs+4al1CDAb
Cn6hwq7tL0EV6u99vxHIoIzrfO499URpWO7lD1Y1ZWi2ZzqbE9UuIRSuAKg9YTiGoA+GNTAfPA9j
9KvxtVBfbXtwp8st8tPZDjqfCwbVmmidOmtHvxaXAJHsMnOJ0zBwrqQo+++MRv1jV8cEjrWzV9IC
4EsvfpvLJijvPEL/HdIENpJbM6ft8vy0RzPKAQ4qV2grlczZMXckSdu/hUvEPc2IYc5bbfC7JCLc
m/tympdv1o7X7Vgt0/TFqoalfYwZV39Ylaun44D3oDmWG1G/mba25kuY56uX4XVaqfPdfBmlgvm1
PwRAGOUhdGQA8b+Z6YlChoAW0LydOFWDJRj4460KQdX9FX5N6fy3LSAKsmYd4/uNNzBO7IFK70SL
UN+Yi7w9b6Kpm1Pltw3Hb9t6n7OsRJjt2ve+FXq0vt4qks2hW3O5oLxhDUkbVc3fQr+esSKKGMYh
Gqt4S51tBPxui5XbxPO7ss6MRGZ5DIMNVr/r63BKBhjvXwCwrZ0WfV2LYxxZLky8LwlAoNnET0i9
mMF0c8mtjNLDcQ4g+hBOiGXCnzbPyXijNip1qgaDHcyN5coFVewhESDcZr9E1cf3Pu07dJVo4S1g
8vvEXKkqV2WjGsOXEEKNXKnYRMQthI758LYiDI+Q4T1kd1OFAQwfTxO02bwfiql3fpv+VpLQd/bU
p6iP4/rsGr3D4wZmt69Y7vyvoH2ef875Hj/CLoZ/hIv0gUgOtSHIqGPneRLKdg9RU/F87D5ylAl1
4nrcy6IuLxuA+B8i/zhqRq9a+bHwtdXJ81f3w8ThumSRsablUG/VBgrdVtTI9U7UHGtiopyriL2J
LX5xluCBUCsZXm4taXwA2CPc9dDbBOWkiMub+TD7g2JnMvuMnXApNw48/KTJiq6IRK/K9nBmidCi
bZoffnJCrLVHd1gWC5vKQGIX+UflB1BIGR1u1KZNqkvBEzXg3PWzvB+L7x7p1RMslNuEJ9NNJBXW
5GanHS6IH91KykbGo9rEybbVuJ0xve1RZkNse6fN2CCAKK+n8eziapS/WhEU3U9bRqu8kNtli3OJ
Ftc6l3Xg5gdZMF0f8eeUPtxbF8yp4F8EmTE3svlv5Oj/g9r/i66Z/wKi/TdQ+8v+gwrG/wZp3/7S
PyHt0PvHTWx4k6kG9g2EBgr6P5C2+MfNRyZQIFIwGSM0/n+QtvgH3pGbrxnQ2v5n5Nn/hbTDf6BC
Rely078S0wFq+T/AtP9ViIduEP8TOjgQHhZagL1/Q9jMWAZR6cny3OYVGwrSidNqDcupIOvq0I2u
+87yO/0Hbdy/ik1vPzTgRYPlM/VD2Xv/JqX1wFfD2g+rc4Bzfs+GOYbU3k3AkUGQK6SejB350BBN
x2ghyzGA7ZSr8x8Emv8Kwf3zt6DODZQPawONov/+WyzrMvTSrs/Mdpeq9xJCbFRS7O6SmqD91rr7
O0ET/wn4paH3X4C328/FGnnru4V3J+L739H2SiPcscTYnyxhli+TwDobbd72Ogt/2PkcvPUlMBO7
Vx5o8avqFVjLwOGbhg6i46Sp1+2nNrRYfZu1cj+YsNVyrurdC76sZVeLA2TIpDInEJ0+l6J25Zto
gsm9Z3qUJzPsXeaptnucYz1VJ65zlllrCp6hVx4HWqQohHfs1c16l9yju7wiiNwi4eGj86ksEGqL
IAEkSBef3YCsqI09mdbrTdg1FZzct6vsdhvYpnDSQLrNlyAuu9+4C1osiZafFiM9VdRkXDpqnH4j
wM+RfnjybJGRmNWqiE/u3jwTm/AcL+VHsxk/I6TTetlW9krWQvMGIjhcNkC+JzgCEmmDzv4jrZZ6
orl7i/QSvGGAtTCfuibFgUbVRc4PqUMEFPveNadw2P5eT5+CYV9ERhD5V2fQP1iqP+nmEAfE3O4p
Vh4ls0T2o+0ixI0L5g/bP2IAZKtkR80uQXsjqbJX4cngh9mia9FWaNRKXmKwO91vhTHvZzQrlflm
ne3XufA/WiLyD7Hl3a2CWKTjYmFAOFTDynlP2HZ1ntDxtQ8TwtsnH4VyurXzcHIGa/u9D8qMl4Wg
uhXd1XyL2YtVIZ+n1RqbFHe6+1RPs/jTS9HD1cihqe/4w8vTAmdKgka5GT6ULfA/13KLUG1EBBxe
43BawqcSPC5OTdPAqqu+47rWq9M08ORTO7y6JFfpN2TH9nqWZED/mGJrnB+GIRy54rvYvQZAm1Xq
x91sEPvw3KdrtyE/29dFTWfRueGDtfbIAEQ1rdNdMcXmPSc177Vsajz+jgUCkVr5VF6c3jPFAbVO
jOPGrdqS37N2u1NYVr1I1NCFr25TBt457E3cXQhNKaxjowfnZ7yG0xe5d5vNkGnFKo1ITHdStczI
LZx5kgz6fT043UM+OMGTv0Rb7SeeX7EXRW25i8z3m23+wXO8kBDiaG5yFHHzeMzdBoVAvYDpHbay
V6+N8ZXIMKN33whxsOuUFHhpHUhCrJ2TjwjhdQpyY11k3znqHbc2fb6K1ELy12RDPjfUZcfNPhdu
lIYaLgLpr4XuhDThoDuuhlT0gzMFY391ebHvNxV5zO5kMVu2FF7YmfSDwr0AAgK59SAfw1tV1MV2
9KASjn0dDDTokG0OGtXKaLqS99PaF9t4SIgdWVhPYV/MPr/A2MJ+t16UH0jrcM0BxJ+cFI18fvta
T2Uw3qNFir/Q5eLJt5UCGZlVtUvgW5cvf5k+8N5i/P6se920ysxjbOE9LqnDyJZOV81XvtCmBu13
RfEx49jRx2qzyjoZdUkubdt43UPdMbykCHA2hCFlPQZvJK4MwU8kLJt9sNttDa+YpTwN6+9O7R0Z
ICO0SMhUW4Td0mbTtrsyC9rYmd9z7W4/gcxVeac1+3XaDrLbEzhPN0cdaTThjGW8H2u5LHfe2JWv
Akm0OFpBpJbMB+Euj0JpOroB2whLs1lreScr1Frw4dMX7EcaNpbYlbexayKqRgG17QuAUAOYsbd1
d8eX1svvlwok7QCiub/6K0oPFkrBbmtose0f3bVFi829sVxRru515rub/h0Dc+uMvdN5ApQR88ny
pdizjQPoJ81WU3OaK6ROG8ra9pcihuVRNGi50kEajRQv8JbwEPrh/N1dax1ddd0ZVrmo6ElhIavk
rglbKiuape32DG3uQIrbFrY/Q0/GL+TajqRZEF+5pgoWNCmDcP0upVYm2UiXOFhNRXrsDJVF8Gpk
vQtnd58tlCx9UvpleddEbVumhNjtduKJDen1UFVB1q8LATbzGCv2Hhj86zw2Qp90Ua/Ti9ScCQ8O
iYH7g87R0iRgS2UF71IpVqlgrJ7CjXrqE960XqcdldRNOqJca5LN1L7/iE4HU7Kg8+G5EVI9WYYA
naRXKJUucCgxF4MdNAuNfzw4WbkgIMus3vX6EyJziAYj1mEBzt/yp7K29T3mK108G/pF9gNJq9VJ
84t849wsnlwp0RhalZRXgZDaJ0Vo/PT7/TKs7bqDWXB/JQ0NrZ8ofVeViNgMdwEOYIqr5qp/rwtP
bdwWtX3sp9H92oXx8H0gtZL0I+kMzmEPx12fismJXs2kxgLXPqpez753XUc/trZWM2Jmd+1SF7Kp
PJqon740XWE9g3qT96gLEzwTZ9I4POHEDJ0Wvy27bAhG2z9Zy1a7BDHh8GEFRrObVGKbHrlPb4PP
TAnsXQNZmR+HYYMIWOjFik9+s+oxm1WOiDnf5C+sY0uY0Y3VdifBCWOlZPvjTNAIOfQddqyxvK5K
bPxHvAzEB7tZY0srehycbX0FWaqoKIjIBz0uiPzM0W98uV9RU/WnfrtJhWrcfPqhx7C9p7rTUX5H
MIIcL+Pq5swFvt//mlZ7vo/wMqznSS/xnO3OIB64sZGwo5AKv6sG5WpGiN1o8ZA7u/04k6L2my5S
u72bqn6NsnFwxHgMyNgdjk0dFwvHg7P8rre5qO+lXUjSdMnjnDJ3YoAlH46ENi6eAtmYf2ucb4Ll
dzejlp7Haf5pQvFUKsIq+ykioBf7zTdg2NTdnA/je4dYWOZqI2xPKhcdI7pzcwRmlim4yXWBnjs7
ZqRIm87kFdxFwq+zinIl2lZHaqEsVX2/kxz+PZrGPFlYY//gW8+vDc2SF7X0/hkAyVw7+gKzfljQ
71rGefS6xvwOwlZn2zzkX6xYNl8LxAZFwv3n3VGn6IZpaM/NvV9K55cpieCzPLQGKh64qSuvOLpx
XX0Dr7a/1EK9Lhp9WUJOJRwfLXBIX+fXPR4fGUi746Dkfe553/obTivb2zfOUhCyDf170xS753or
+rT2R7jFyqChdrfrMM72eSqKMNvIDUKjZbZzaRu8UsbBnB1QzRvGVn2oIiBpfGhPjEF9Zka0tkSa
v2rTMAGMi3MiuyLFHf2ACHMlQbC5Cqc7NWWhjvhdRBbJ7jy1IOS+IJRkbTJ0rp+R5+ePPeFiSdcT
1uUbjne/HeuDt+r4Ac5oOkKUzGeOhz/oZ5sTaNC3sYgzg83qbIfxXzby5yTY6sPqzP1TQwLIwVnL
K38mv26jVj8Lt/nsC05nlEbuqdnKu0jAQZEfOsY4K3oSxTvLfsn1zNRkiTNV8TbJZtTGkmldXyEC
J4hqiPhCAeELxJSGX4LkpCq45v0EkdfWz4o0ctLEe+uBTzBPh8CpX8v9llM+uKLkuFryB8vecxQc
i8YsO0IBIW0iqM0Ba1PqmcGdOAhCLyhCdrEyg4yJ7+R9LHfu0AXvnrsE3+u9Kx8Byb8JZIzPXilp
8o3s/KD6UF4t33p2vWnNRpG/O4JCyXwOdMJ2l9pb+ElY+oPWUXtmCzLfleN3F9EGp7LFq9CLXlw9
K4TFWqL9x9zsp6GUCSmaX90pcLKlzrNAuyfLWIde5urTdJpvEU7mh0nt6qR04xG9Zx72tb445VrB
JZWvkeXVyazWCy4oBTwUNw+x/SuCFxlJM8JLU56VM70rHXDR8f+6jiVJc6HfPgbBbCdj5HwwudCs
LekEPnQUx3waHf5VLzSBrhSoCZWrE/1062Hq/Ns1VCSgi8wghqqMALmjizLXwzLy6rdtf0ea+cu2
h69w+tOp3d3gMVi66IegeheQZ6PqOhoQK3fTe6Cbe0Qw96rLu/uystCUkaPr+e2BhH0oS5vqPiiB
7TKaJriIcvAO2Jpeb01rk5m3TO/LkbBCwvnKZgDckcVy9WN98n3/1XK3E9VE3Xn0p+LO9gAKt60t
P6NlLt4LTwfMjbH83LrQfSzDVarDsoX+Y1lOeVopXUJEBc6LBAFH0rsSSpQTd1rVleYUG7uTtW/e
r9yrCJGpmKVgLKL7qYMRtGK7Oeb78pec2/2gYqWuKDCuvV3zhHr59EJCX3hdyv3djq3obKO6+Lo6
IOuBBgJQYR8eupk+EajYqz9glcilVV07nPdnBSxIKMko037JCePr0ZV+35X9tg2L/47WmPcXJTIa
2irPqNZ+16FTvM41eV9tg8YUFQPdbbZZ086r8NM0+V+1q+8Gu6qOW1uHAjBzESXfSGABlEfB18IN
CIDiAL/zopblS3UY6aq4eqDeuTqC7p8WPprUXpAK96VnH8JgynpnG7KGch4uZYjz3eucJ1ROHPW9
wd/VW/mpihuYswkVc5o79Bg7NDhcnQ02PWmJC/sexoV5qQvlPd3MZwn3JS4jzyru/K0ejvRP3bFw
VmQfrdZ7vtddk3hTJ36E4foSVyb+jlYBUW7STUVUPy6lioYUwXQ5ZyjfLk5gX3u+PAzk0lzWmKAy
WBHxEfIxP8yhVad9aLqHEqUXyfIhfXKrV7RHZ7Om0xAFTTqIwrx3tbxfOsdL0RZ0qXYaH6ED08C+
582rnoLuGrRBFmA4gZADtkhohQmePG8Ozq0NXLsJVoLWyjvitCEjh9X8GSfGBxdC7VDu+Y49wyz3
Xg8H0gzV+NBWwc8JgJMAZvsSGv/c2d5pV/VxlSyFiZp1fMjjXV0r0btX2fG4jmu/IQjohnYFTPCA
npcZgdVbKWaMecmqAN6ffdI8vPFiwa3Df682+ofXysxFXB0U+gN/O7Gf6W3MnEIH1gEznwtpP7ph
M1ho+cU4sTFDLiF3R0PWEoaZV4zPh4Xky5uYZ1PDjyjOpznAuyWFX2TrasrggHUgUNHR9gAQuczH
fim9Iy4S4PyfzuIU8bM/Dl+IZR7nQ+VWAli43vlT0cNi2xOyTVvgZIWKc5hFpYxHYOuYwvM5/ISC
c1v9vaGYW3TnVYVjYC6xnCgTy5xK09Z9VAigvPWE8c1BOTEHRCIRsoBDYN5BtseikpR5bqNXT1m7
z/auEA2Z1bOO5d9Mdg3fGRx7gna+FaPKk3zwXURMUAFJJHV0hLBysmGhbH30izFVuT7FrfuTS9ek
MXKMNz3Uc5X0yG4PfmVtx9BfF/B2TGIi7v8Q7KyOreQ9HcPhCwzGYY9ueu6gf9KTdaUkwzrUVr6n
/gANgznPz0gr3jlgag4MPsOvaGAIKVl5NAcYYMQbdCxrT0pYQmd25nTylts2Zn+2YmyvfBX1sSgh
+yuvtR4WChoIx4Gp7Rc7SPEDRInpbVRNi8ACH5vgTu9+haRrIOuTL2+brpKbxATmpZpGj5czruoj
2ut+T3OjCy8ZV5+OBzWwO60Exj7F3dZ8day8Tk0eNMfBD/vhoAecLxh20SdktouJNimQp0jstb3c
E5AkEIltKNl/d9iINQFwZJZwYoXWpIzLk6jcYs7UFnofZYUqKkMiUl5dPtoM8g2rd0TgPPSA/GJD
PGGc0Os9WeVBJvftcR395mImjJV45eqNkgmh56PfIgyCajiU6zZcvG5cDghSSeba+x0j2pKf+1EX
T12uzRertFNLS2YNSigeG4etI2FcxWK0YbIcF3e812Z27i3Leq0qpDCWE4uM6BF5XGT5sEQ4WLXj
Zdqxu6sspTzFM6Nt0muJwWHCJ4VIbwlfbbEIODvLSwt73N4Gbw2+Q9EPyRZI7zLeLFf+UjinLrCm
61i5H8qL1cWZIOWAYb/QxvawCaRMNzpGn0gsffGWkWt+2r17e5//wM9QI4/Z8mJCfzg0VHxdfH87
152zvvTLzUDNV/2prIaArs/YPalAbegN+z4ges/zrIcJk8qULQAZzzgYqPuFvPE+gGjyAwLc4Wy1
XUvdMQUgFkoJiMEwf2dWrC9BUPHQuzcD1uy+0pc0E/7dtC997IYMPPl6lbnloBfsK5EJanIyqwja
Y+VV+GcsmEZM56h1iHstChDOMnwISiRKzNp7fnWVH52kH+N3uaWrnpZ8qu6LZrQObVGLN+VKrJc2
Fou0mrXGKY/dBJnH/JUsPvUXhpLwJOqYyIDwb/GQWJqH3grFczsxD5MqM7yhAcUiR31zGldlcwTW
cHTCeeBkLXT6yS/pQKoXx8FDNhxUMBx1bMyPyaZE/ub5PtdTz3JgtXtGHsoCeeoPv2pWjLt6Krps
skV5MsQVP5IpQRiuyeXRincOf7KIP9jYb4Ko8p/yqO1vrZTTYYg7oyhBQ1WtJcwoYPIhD9X4uLFi
38f8/u9gG5hX2fC/mQBQMhXF+hfxonGRNJNhRxpkcSzWlbuQmOGDZcr17IBEz4ujrzlqkjyN0Vz9
tVE7yLsb9odRWkMa7rt/GtdhuDo53dYG38AXM7L8ethwf7m7/lOMDMmgxZ3I6PCY39DYvG52oVOz
N1u20ejwkFP8c1mMdVP4MEp0Sw6stxXHyvfkoa79TwiHPmkwxiV6Y8gnD3pijuMGjqo8PA397N63
9JSd8zWKsFAblDp0RV1InlyPJGlOT+QEBokXSecEUBf/td2UbSHGx2nNu2ePuOFTGDiMIczaP/GT
zkfpWfqR5pk1q+2RJudO0bdg7OJMYMT2suTmEyTq5EoLfSJTnYiKq486LrGh/LO8oxNk1t2rGGV3
mf4W3TmCASbRCzpT1h7Mm0Lx9SbWa3g11kp08xB2h7UayvPYtCigcJy3rl4vcRuV92CkUYaL07tA
2atne6J1Yx9isSclXapHiyrnGKtlk4qSKXBpQgUxP2nvB7Fa1qnVToEjuPd6jFFos38BRe0/m0YE
V3RxXN4t14KzISsey3E65EFgPeGKmEmQs5pHG/iq5YI35TswQHfEjIWhsFTiovV03zptewfOiES0
9c8oDqPHqlweNPrsNFrKc1ha28UM4/qMYbU8d1tefER/6x11H2FBVLuDS2nFTfCCXqtjIJUcpz31
bKd1GC8t5+iwum/A1l2a1/rLVAzhsex4dxZ3fdwmeyIZdDgR2AUH4YsXZJI80aXYiXECghofSidX
PwYXrwMaOAfhC9rMkf7UMK6P/HX7GwgCks3tb/kmQ4g6g/GHl8HOLZ1acUsRJNO6c4fG1LsGfd0V
F/G3ELSJl2xHWwP8qYpfDBbb90nE3Fn2jWWKhdsechMc5LR+0A/LJr7eA4KMmNBc8qpxTd/3npAH
omsQnoyCQXijkZDsg5sYtewZg49hXCJ8dUJWHHdwUlqUJNM9UZlF1R3JfAt/b147chf3awao2T2i
snbfcxSzV1p52J5qD9v5MljiJacsPaXz1CH3yl1xNc49IxyzQEpApL40EV9MQcEgmuV6e+uUq3hs
duelF6s54JjjAq6oSjwhlJH8kr6pX338vjIrqoWt1dTm3NBG4eAQhNJaHVBSSY3Z82rJ/sPhfktc
0OSb9lozpE+ld2jHmbxOB58REHP5Dv4yHSUzXLpYXn6H6VKnI/LGj9zmeIdQiq9EYFCsQjHM6w0x
egHfEVe3HocrSWpIiWUXTOew8mLMJLH/MnOrvfe87jJpdU1aa7WRSq+gP+RSr6//m70z260bybLo
v/RzM0EGGRxeL3lnzZJtSS+EZFucp+DMr+9FZwFtyQkb2c+NQmWhkJnm5RQ8cc7eawtPPLd2mT1h
2EGfPP7QKhvuelkIMDCelx9C5hinJEoRzWSz0sn5uRvU8sXIXBsXS220FI2q+DrbCbO3wXV5Ptie
ugjW6b615oE9tkuHukqsU29G2oVR580pNazhIkvN8AsJfaTzmSUEjUp32Dil2fDQ9U61B+2A550W
5oFn0fOjYkSDmWlZSHv4b6F2YaNceUHwcllVrq9hLZ225Q9BN+olekybmM8Tp16ZVt3R76x6orx/
CML1H+Lwgm5g6Cu2ym/91LG5ARWU0ntzdUCDk+5aw64w64wUmkVoxhlX8YCbv0FV+bf0nHmaXaKe
T4pyC1+jvp/7djnkGJ/pBElrFynTSXc2jZSreWzKZ7PGIbHh+8vKNJmNuIbY+8rozRkC263MnTcp
ceWInvIfMQ0t9h9a+GaVxY+aYjDA7EWgG04NSGK6M5wiapourDR929VT990tV009Mlnauk2xPKgM
d+pI7oyPNQPViaXvvaq5H/SEB8XGgzDHVymS9hp0EfS5rYeoNIiX8iFRzrOnXhYsYJfd2BxcTBNy
E/KEB91knVkbfTrb4GPicCOngZHCQgeYOe/epR9KZy89jU5ob6I8vJhTps/Q3djz9mdOeENKjAyA
Y94q0cwgUudqZy+ASPuqhV2wTnOqFQdS3kitZIYRogfv4quornb9tLBM9pN5GHpxN03MvxoFxU7r
F3yooC3tNn0qYJIEmc2nIsG6LhElGvQqDi49/6iIz8Dx+x26V/4+//Vq2tyMko8COZilGfskxgE3
as3qaQnHrYk/6t5hF7hN4+marCA/dIHFebwjwZChdR3rq0Tvr4bQWfjYtG9eWd4Qq6T7GE3SW3RR
vhr6o5DpZT5IN5iThs557Df1lB3UrDs30eieIWAMQShqNFT5q+m61xL+mDHYV2FeNAGpZG9minCh
hzF3l6EJvy1m/bIupq95pEa/ZiWlSWJvatPZF3VPfCd044BUyviU82naLnTJNmHJjhfZfnJOVpsJ
O3eEQzluYkbC8WXkkXnOlooRBki3wCSCblfQ9osWdNAFy5vfRebXRdJ6J9gnK9PbwqT7ohQVLBFC
Fex6ONZRpBfApHBXw7H5wvU5zEOMmtP8YnpxHZMQ0jhnxRKyp+IL+aYwfUpxJV+SMTR+4UXwNp5R
4ipqQdGgEZuYb3T2OG28Rlr+FBsTr2LuRrzKs3nN/tVQtJ1npj60afG61D98L05m6FcWhQ09XwM8
O8AC1BQl9gSjD1+0uhDbtT+xYcT93Fu9+bauX36vF9nXkAmMOmU1zg1OnToM+ALa58uQwdhEY3G0
RyItRjZ2YyNs69rJ54ryTSXxPeYpj8jFsLcLfEsei9epLaskulgpsQV4lUF/61lPN//dFfqUuH2f
HGKcQfmTEOWwC2XT1Y8/yZT+wYIo3pvr0KG4nqSnKOl8MnvTvQ8WNMx0nqr0ODqYeKZvcyvv7kaj
YfOks52YgsktYQAYWL+YF/U9PegGBUAHV8MLn8q+QhFulpbmh1qeO/vJkpI8ECbj2FNG+hgbrKOQ
bhQQmHQ7IK402M+X0J3geTQXpl3yh8wWfaXeHFCHRDDJtzV3/z8Wwv8Xpv0XzOSf7vgvwrSn73it
37mz13/+b02atP7C4ImCbM3sED/brC3jL8RlzOzISidpzXH/12a9erH/o0EzxF8Gf5sH1dAFpmjx
byRowv5oReTFE4CxIfmRprcCk9+bIetumGSCRokukBZrYBVjVd8smRUnQR11XsQkLJ8KDRxq02rJ
BXKCQjKVKZZrZyFk6GgjVqOat4TW7IVZQtlADtXVQS4KYQQOW+ynWQym4zdxNH/JUJo/QfFaEjQn
WfXFNbUUcS/0K6wYZIloDuFiEegfShnUscsmVHzrU18pWWLi8jJQiV+yOBzgJtlRRcZgTtgQwTut
SrW3LO+tQvnWEAP83OhTnCDrzrRUGCcm2AL+lx4ZxKSNZl1lF3RQenPX0JG96PReGy/zkYU5WNBH
jzvWj5QumLm47Y1E/28dozmO2UrNi5LzqZ6brHpxO91lBoYmBqUSDDM00NCcsh+wDin8OavyWOxT
PF4EtPVdF+K202l+BHLs5QusKVdHi0NTUfex1i0mueYy0cr4nKq0Kj6XpttQ+k8gcD+pbKT9Xyv0
C7gFUUfDmokz5OOeR8ubkd1MxXW1kEET33pL6D1PRTHVRxIYh/hySiqb8maUTPBVYEptDgGycQps
lVL+MCPyI3epC2tfuAkItjCqi2inTNGIgk766PJkAEon5q+49wBfsbBvQsepFp1OOq3menjTaR/K
eOstcy+sgF5hHH9iCIZMbQ+4pmNeHJlF6QybQdLAxNvbVBn/ryqBW34VQz5MB1mneEFw3nQWPnjb
Vclb01uaQFAWlXugcoSPSM3LPhEIAeXAwX4lY2wLAcwgjBR6mObnJu/r9EgEqyounZjgEJA5jnyE
7qlMstTo9Z4QrhjRoY0FcJZqgY2HBjtny0xvucOGd1v3fQoQKa6wa9KVM25NzcSWLoaRr3fRfxL1
6D12elG/pnZ6jSQAowOZi/MGpY51W5lU3MKN6PVbZo9DX+i9ejSRZKjrKbXyx1qf9PsmGqagHGrv
aYlEdBlFJKAEsjakoq3vIceAArEbE+3exOexYf6KGSxZNxHWLLvnUU71bR4jQhTMfSek7+tkogRW
yOB9MXcuIzM8jowWi1Ek5F/r2q4lXMks6/LIJ0AnxIo8P3cy0UwX8m2xFCjAgdqvXfQH/FDEq/bC
vrA7NoaFJdRd5JZ3Q8u+UeTWRF84VWfMj2JblQTN8nJkWyuFu3ffFoD0fA+f/OrFoJQCiZgW7DLL
TLfPTpWbsZ91YZqd8D453jlJDPBUqAY7d0dAUptd5brBN8u067h45DlIx2/CJqbBL1paU1fDQDsa
0k+kMRVK25nbi0gpoUDNJUouBhYlgKa80K4WfKFEOFIAONBiOsfeCsplNhx4rN6IKcS2oYV2fTfA
Abih0FGvrpF10MTorxEKN5G7yJ+UVJ8Yjyl7nwpt4EfQOOVh8oqy3Cp9MPQt8rSlDhBRpOKmpQfR
+bTcV+pKpAsAXjRZtoZhNugYx9qaecvTjP4AGTHlCzzBjIrGGqv0oNVLhPHRdsJiVzBfM+lPI8Ac
vqDrwrsXoRkXvtkjx79oSKrT2Xwp6C743ho7/+6MpUhvrLqp611nYu9aTYpqXu7p63caLKhG5GdV
dgVXp0XyFm0Aj1JM//SF+4ea5n1Jw1dk5aBSyzjkA6OO/pib5HijN1ql5dHdQK/TYlM5270ZbpQ2
9Cf8Cd/+9eH4CNomtApJaPTHkBinc82kbnE056mWfJkayzxruSfOCtnAlUkk3J9M+++Uw/SLV0ql
TuAJzv31y823+WdoQLSMqd60s0MFGePI7qIXUrPrjT0YV7NNm1YMxR+O+JHG8eOIAFN5vHHAg0P4
cMQkMpkcc0Sww9VucdgGwO3wfKVnzd8OgndUnJ+RGO+V6P85OcuCswMOg2bnhyIAwibO1XRysCmS
ipdl47izpegfHChUu8hIk09OO5rLH56YfzpBogMQwRvAL4Bwvz9BZeONmSWhjC6V7l4jTW8r6qzZ
tXXe7n//tKwn8DNwwdRhxNFW4a/YRLiR7w/lRBGyyRBHsjFE/TnR2BMOCGEOvz/Kx1dgPQqYegA6
/A9vwqp6//pyl5QRRBvjv8vObbPJKXjm8yF+zVSGeRpv1rab8+G6kFq4+z8cD240qUW8B9JYf89P
x0tDzJhu2oB4c9I5iOGmI6+z5scBODZxXU70p2yNf7qMXEOxvuMQKT6eYIycL8PexwmmHT4cMq31
KqjZOvxBqf+PxwEnBAyER/oX9ghMxWmBjRmi6zSa1xpk4Kuh4uFfP/VcNLjv4EbwvWIKeH/5lghN
vj0qbOqDZx5AJyY7r8rLO2C67LjrrL0ER1ne/f6e/QL8WR8S1EQ2rivQxD8oSz/ftHykWc4qHG5E
UQpslZPJplyPOlLil3TboyzesxxAoawab6Ujr/C3GkfH59//jl9fPsNzBAGw1P6UP/aHl8/Lics1
0Q5tcAh+QYIcXVBO0xh2Z3X8/ZF+vZlCR9skiOBZ09LE6kj56SldNYNJZSwau9LSe5BLaOyWdjb+
kKf36/mIdQHz8JHjbAGY9P4oJRLbgcE8fgaPb17rEdgZ89JfzB2a0H99QlKSimBx5XjpfphMfjoh
1qwU839Jg02F1dmdjW/xCP349wf5h/OBBy9cSTgGMC7rw7ud4+Lp0N97mwaDb00nLAS9Grrdjcjy
bv73Z2QLg2eRbCSHveB6C386oxQnElILnbH03DxqOgKiJcqSPzwH/3RG7DWBLvEMeCz87w9Sy8bU
Emv0NgvLU8woqu+yMz7nhb1T1TZD8PsL+A+PnU1Rgs0H0w8FyYcPtj3bPPYG55TZbb8TqkOYArF1
+/uj/PrlZN2ATcaklpeajMX3JwV0RxvATLobYyyHjShtSm8RO9mDJabxpDw8qP5sN+O/TESgHOG4
1FmoYoj3MZ0PFxNTCw7zHusKll3rIQc965e5V91iLIXOa+jDvVYlf4oE+adLysAHfjsP/5oB8f5k
8WuAxW49DBGJgrXc5rr5igTlT+Fg//SgeCZ4LtoRHvXkh3PLWZcNuJvIPDVGinKOvlGVVfvUm8I/
PPf/eCRuCQ0XDkbc4PsTGpCez1AgPBxTRvvEdnpFWC6tdZDQ0P9EPFt/9vsahO8mjRCD0oDV0Pxw
WpMdqd6wSQyuwpzR7GKTMO98xeLX7mlh/CFT4tdbtUZMsYJYUpgEAn64VSmy/RA8mEdvZUBZNoFE
0SQcit8//T9KtPfntB4Gvj7xr3jUnA8XMI5riOqo0zYzYsMw6O0Rv0E/i34ObK0qPX+YXa5pOjjx
oza4CsOh3pZEGCGKQCfM6yF9EcZWgX+Nlue/XgL4detyo3MNHCE//DrJTjNsTc7aQeXg22EPNd4O
pz9chF+XAEmKD/5N1k2eyx8dtp8WT+wrOI77AtFDm2kwZubqBkRKFhhuW9/PTtc8JpZt/iFN4df7
K9fvKVEvDADX83v/5I4a9OhhQWnRcln3sZwLFO55/Ieyef1ovru9pB9yEBrVvGHwqD6WzXmtZdqE
B1TNpfoqE0YMmyTP6EQlomiaQIUM8K/iJi2sCykTRAy/f75+eWUMk/+4rOMr9REy3vuzdJYWDIUN
K0jVhbrA4kjbwlLGdMDjljWbpUuK7e+PuP6JH84YRyrecSyaOgSODy9p75H5FrPMM+GLrfKTFVZE
BVBNR9ZxMdLR+8OO4ZfbaJhUgiZhPdLhuEK8P0FRmx1RHTYhcN0oAg/NLEKI6U9l+y9P6HoUVlQ+
8HgaQey9P0quYF2gzpCbPMvanVlWxl5ivyfHUhi+mRX1tyaUf4qg/7XQNVgPJO8dG0oO/zFfCREE
GnuI3xtEPCgKjOkxsY3PpedcuXH7IIvhFau+j23qIa7s/g9PzsdcMb73vPrgO7Fys5E2P74gXbd0
ozHncjMBG9pqlr4cwRn0frbI6cZuaKM5ZFXfYl0Z91or2kPvy7Gxvv3+cfpwfylIYWmuP4M9rli3
hu+vfGpA2vVMlImpU7pQRBim0guf/H9/FFtKFgKTuBvX+rAY5FlETkTiFT62idlHpFMH7oJy5vdH
+bAYoMClz8KddCW1G9b1D4sBboqRhQg7g7cMHiPK0PZeupaIVF/DIzi/hLYc010bN9Lcjv2cLy+/
P/6HV3M9PqSHteShQUEduT7lP62zUkS1Gy/g7U2Mp3d8OQaBfsCexE5TPS3af3s0UyeSjlwmugZ8
2tY7+9PRbFpkUQnFhfEqY4iMS48kPUt7SGHO6KbB74/2o078ad3h5CyGPrwtIHjhQn5kkk7GQkg7
WiMfGqeG3ZapaQnTTbXOuB90oq9OWIY9EbSGsueHxuMHbe2Szvze9hC6XVnKI7Q7QFYz2C9KDw0n
sIaW5AFHRMbDQNhZrDZOgvLqNivHCZxzbPROgNhHf0a4ovRtmhm1twMwu6B47eglVI9hqlvp33fx
/2eC/0W60U83/ZeZ4Ofke0dX991UcP03/p4KshGBsey4ugeK+91UkCnfX+yZSApcv4OM6Hgv/gNf
FuZfFDc0ZNaxoY0+lVfiP1NC9y/qA8Ct0EUdngvW/X81JqQc5nn/6QHlnVtXGECwhpS8fB/fB6cv
YoJx3PpQ5zGpBL6BK2T5RHcirS/bYZbjdT8BPfg81u1kXhXNXObWRnRZDJhvwi2ijI3dRY6xN9Eb
eGdcOepb7VpLcTssMfroEMPr/OyAz9GuPHdsnCAOVUpSlCeirrwYRlZYgzIzr171JPX6bTMnkw4z
EdUjoHu9xme/jse2erqE0YkEl/rGDYcC9FurjXsE4coAT5lPrw1gmntpz0gnlmTQxjeiu8llAENY
YCzgfSmuuw40NJhD2wrxdHCqj0ZVO8On2kz0BKxeUrTtliij3j3hZvEQcecISgifJ4OjfdD7pqqP
iu0noky7aD43MHXkoTKTxUZ0NYQ1BDunzY5xzHu5xwQW3zP6LMMjbzp/vjMKF78O0XMLinZCIs9p
OGDZRBeBLGEfYqedXnsjYn6mF80CL2rCPAgZFDL0Fhqlpe2mysFTMYjRRedtusPe6ZRebXXgNNKf
y0nPfcJhKgOZsL5Yd4Owa2PbxqPzxSpFvJwtWRE0Svr1jFfH0LXZl5U51AGrSBwR0tCtDhayo2II
A663BhC0FdLccPS4yEONkqAeVcxgNS0Yp5RaRLJABUEHPV81a0TfpIo43hOxyz3EhsoZewJiHXoD
NYShCZ5iKNEk5hphPG7hLcTXIltc5aFd1X3RqqX+rkvMKccpbUdqi17UIC5r/Hj71JyNtiaRRRjf
qtYgiMMwMi8kpBDgGGOJyiKaA4vWdFz4Z8Itjg5yU9DhYXweysgSAFCiZvQLeGEv0TDMq2ZQLC9T
XDDAWepMxp+rSSW4sZcp/kwgJ7sfFTJx3OlkohTneJbqohmsTD616dq4RLORHRHlrASpuEjjZwt1
Gk8rtNIC+HCbMopbwr7aqcmu7uOWZJ/Lzqun8ltjRUb7PS2rojoyUI2WnaFh0j2VNLitk9toOuQ6
RzYwwZao2whl6SnwKUvrth6Lw1eZLxUquMaYHIkyBNjRlaZ0a/xsjVbonmUBCveoe97yEprDAsVT
NLGxR14XmmezxB+z6+YBE3uSW4lxsSzROF+jSSeHYlaNam4Kk4wdnVEBNAotwG09VLeMD0X2KfaI
YwhEYsFgA7FkLAdTAGTTNxbkx0VubKzMNE0qJ0qZkcZVbK/4Qww+FyYOBZTW9rB6j2ijaw0Mr7yo
HjCk/xjJ8pOAHiduZxSbLrOm4lQy8zllTdW6D6ElIwRKRrKwEmRT1PZ4mCVCBDPX4tovmxlrxkoI
qM7gJ9x7Puj9OqhvNNyES02krjUpQ9xjwbFemCRiw+5aArECE4mAvIcDopefZwb+l8JJ5HIsCOAZ
j0Oy1AfPCaEz5wumg32vazlTT1LoRlqRQ+KaGAh6qb4x61+Hy9OsA3Jms6yg0DJr9y3Vd0awZMzo
LiZVRMuWPWNWnNBU0WdnyYWUmpqycPy8q2AVmLkZ6buQ7LkVbDGk6YrDmvGygwWIMWTkytunS6XZ
D31jz2qz9ENX4GuazDxwC918WIbQXTamVRXWSRA2NQaRW89gWvXRSpiNpCp+VO7MfssehJ4fHBFX
2QHXnfm9YTON0HOpyK7VddKV0oLIjiBJwq7dswvBAOxAtaVc0gr0giDaRjSuBgL43ZDPXny2czZ9
m0j2RbXVjMV8ie2GW0QJM+dbmLVctEqQWmECZ+tAwS3li6d+DMLAyaa3MxSdYZvNKXxmo3G6Tzmu
6jJgvgqXN7yU3gzBla4FLcaxO/RuapFiJ7xPxYgyo7IikPMJsSqqhR7bDXd9XB8jCCWnDIejPTaY
jBSpyhkzcaYT6U415XZJms8GGpELVwux3xTk2Qz2NwMTwDVZVyTtxHl46WK5f2wmJ8NOkmgsxHgD
4wyem5QKNnWVfE7Jsw3SBSXlNixL8nxslPJvaZNGAZq957lcHk23O7DrR96RwE25T7E/bWJznPH7
VvkWC8XGkfZtUpZPTMLBRKT5pYY9OAukZn4DhWi/RbpzOSM2jXK7v7D6zoNAOkM4bhpG3sgiCBzB
nzwlj2jQ8FFCD/EhI0d7dBL3TjO6wHCcvTWY+ylzQ/Zu7ZfGJprM6be4Z+zAgeKnyXA6YPcT23jN
NevdiNy3IjtB1t+3FAcH0Ly4PUv0Bdpqt1YuxtJovBEJKUi63l9gb0YuunTlW08GFDQDsoRTZvQx
LPDnqtKS70WDhFTjsfAXGu3JLL5Go3GGjStuhr5pjaCFbbxRBbscM5yPZHNJwkTklpTzBYBLFAZM
WdDJh3w1mrj1c1mcDRjXgcRShPrVLP0eFeBxYUB3jlxdq7FFTDWGsxbdhGB83AIYzzcW8VebqZEA
DEtutg6/d2isQInohKMAiqW9DHuIxSdACIGi9gkIXNybU0taNvOcwzBnQTtwNEgs54rJxbHoteWO
dGfM0qTF4a6ptlMKJrHHQrRpW+s8m8v0uS40OA3mj5Ac1qYyCrujGyINTKm4MK8NEfwflb2FUiVb
lwUflNn4ZI1OdRGFg/wUem14rA3sxkO2Ej8BL3+3ydHBgzFM9SNEnPKbXSLUwDbjDlttEfcelT97
DYSxFnPnL1zg5LWtF2JolhyDZCnu5IjDNy9GSgVHnYs1t44XnQ+yRkIBPb/mOOEfmSIy5cqoO8Oz
loReRdlRr4kRn3BLvIRjtRDGw48iiK7Rze9YfEjJqowSN3eTn9GiCGoNlZ6xHcGVdFufDMV4V8ES
8/GsJztk/8CBlvY7xmwG8QYOSJYhD1vi3IK0CWEWAPJvsHxiUJATI43kUlfmU9LDYq0njP0Tu6Oj
hVKKODldTLcNkDIex2SCShAvx3moV24jDONtSuog9wRFbBsuLx35zs85eAltUjSfXGRLG2eqMQzg
C8cR9dkdLGIR0lecWnADQzQ9jZqu21ivTr3yjlMMSx6NdBWMmXWTyPgaQHodRI2iRdko7xO81ISs
JL3dTjp0ZUT5Hh8/+40xJWBZM25up8iO8A011x5W3a2b44cxrfmCVxlBNDJqVz2VrtFvdCTpfsGf
vpXUBpvImmDhatNb7coTa+GJr3MEJ6bqg9aCk+LI09JE98Nihgein1B3VSDMQ3WKrOFKJrZ6BuZr
fUO0/zLq87KfMF8ThHXw7GQJwAJtK6IBnmsyUzboGMAh2FDJBdnQGyuHjUSzUiKQMBp+YEYOIrAK
1ovwiFhM7bqMe0xpjPgty8AOMRPYKNO8LMGa+5nbezgnMJYW+kvXaA9aFWlHs29e+iJyH4WVD2cr
XW6yXJkXMpK3LWKMnU516nilfRgdFlmROu2eDpH0a8+btyRoue2lVSzyou+da3RCZJSJAjexbvfy
tsKpAssssfgG1W3gOA2dVdpyTalVD1Glm41f6i1SRFu/rpcp2hNbnx34CmRB14QHAw0OglrJYHeZ
vxQmPuFa6/0iG9RDhFL7mx7mfZAhyyds2RvgX3GaZD6TEde1T2Peknmu1Vz7ZDrpVmhuw3CYtksO
xbUQg0uSKx6qg4YxDOGhJaIvbRZ+4nt6lyjse90C9pUq054o8WgFAUcqWa0zhZy+zSvfhPwQ8JE8
Vm3xyPrknua66H1jQdQl9YPRg7NBUtTez5FmPuB5NI52AsZl4ybCXna97gbp1DafKgBkG+Rv7rWZ
Tt6la8beC6hm7zrCNXurWbbWbhTZIfp2wFtzM1m6djVgD0KtqN+4JOxu5Gzpt8BJHq2UzjmntkVt
BvvEpd4TOIkOcygwtCv3TIn3CtnRJDWWTK9DlJrAdpZrxqIPmWd99lR+HyVe+AUDxzjuvVFNX1m+
4PZozc5OsWPPoQV5XrHuXFLF/IhM21eTZnzOkoj6htL5gfFe+MZaALFtzPXvcz3cD2GyG2eB2TJq
mcK6veWVOwJlMSgZ38rBPNgmLcTCMZ/IS89IvULHImQ/XNSxzhNVxk1zXVi6QcXhztssmXBDgDd9
bhYQNDgevYCrGR+jiUzQbkadB0spOvTL+DWMrOLchKta3aRmfO7x/Ae61d0T9KGCklkDTqnybrbr
2xSoBjspvO8jbgoJc33EqABTH5K90z6UTXdhRsM1AswfYNf2U4KY6jpDpBpUkXlfgGbY9O3gi4bP
NCen7zMveaCFTNVRGy72Xz3dtmkJuRq5pm3vMzjpez1vd2mPn2PRmHsmotnbDSPjqFlf9al77bLk
gXmytsXjdCkF9TAp6/F3NdhYf1uGQssqy5/tbAYARBLd12mWzjbOZsH+PrR4AIhKfs1ao34ED8yu
rNAN6Gvja9Sn8pwK5NU+gJd8P4TYK3N7zceBqMz1IlfiGp0t35IhHDeJ3VWXnYUrqWu7p4lSaJ84
5uO4lLuktweoPY4OLc2It3NLboMwnr0iq4PGRVPf4IJma498M38Kw5LDu5shTG9h8N4kJYlMGBIe
ZT5AytR9KcsgVcWD3UHYw0PJiG9ic+uU0IXgFZ3mjoU/n7NyT0LJdEqMKQM2o+L7sRnMjnLdVThl
ojra2QAh5Rl7tfSzsSE+1lvOOvQoTJOT5yNOuY6kfsxt40h8o0SiOLVHEN4Nrkj3dSjb4h6TFT87
s8Bxd+3ZACW/ONkXdIdb+C6fofu9texvNxhL8WJH+slG0M3yBM+8SI3Sn1o80QyAMRXwy5Aus1bT
NkSKgyibdCR2WfMldrDjimh4KtoJ1gi2FBl2N3rF2p5YoOkhgdxpLYl7q9ySx7GNk71GKt7GBSLo
N128vIVma+y4fSdPke6bNTlsfTGToGtisbKxMF20ciweraLbF93IkirM69nWDjBLcci12V5wERkg
lowb151gYxBj4tuJPl3iNYuvGkWrQZbGIVKlX1nDU5ss6mTmqc4UpB5OTaJQLnl27QTGZMM9Rqf6
1cyiUx/HXxOd6m2I+C45k4rp+AKKPYc1fC8UmJvEMUKfrAwKianBlu9kY5C1s7zOuqb+6mkZEIMu
GV8qqJhn1HZwhrjX4caJsLj6tNeKHTzgGJO3Lfszem5iWszoao5bsgktN8dLrLxsT3srPRZTOx5L
K26x/EImtAATQ1lj2w9/IDs3vai+kuN9kdozW3tgrwEs6XMaRV0Q0ra6KiLkg8mELyQlSuo1xL1J
z6u3HxNKVbzqznhCGz5cNMZ8qVKVP9ssO8ANyqsIngJmLE3/2vPcHliDPg9R3n4XhPZuYWT3vqc1
wP9be3rMzXlf5RNkZ1e2nwGUsc2fUTykCrIKiZpcnljfNzNYIDvWnVuRUDjZ5LkwIs2KC3qHBS48
/pILSBG6g5cPbuYzL/pjXkdvdVo9hXz6SO8GIfJQqoxlSrd2mavfOUk9n9jasiJGrw6N7JupNLIt
8uwjIgx2psWWr0niFyp8SwosQkZXky0S5cv1WFQV3DknuoDkMjcof6MFlzCEGyiO1gOdPC8Y2vDC
Sq0Y+TSjI03iI28sBejDrj8p+H57QP4eaahhdE+wAZadxsymGDsYA8RBhGugrIZqW4+r1glKHKra
pmCOcR67NQW9rqovphrETUWXYwsc4MKgQXTBkKM9ScyUW3g0apsj1dqRz6KuJtmJq9lSRBxgJ8Tl
GrHGZe3jpGbnFDnO917P013fsEMTQ4bN1OFJDOfb3IXKGnqhG4wKyoTC/0xuCbc4tclA7jyCoFMa
02CvU6KiE2emBG+Htq43dcTccwL/dBe7Y36HsCUkWBmcvsTsX8O7xL6xq2dMJP6S21N3wBI7cfOT
g1WnneS7TveRb6eojqULPWbK4rL1I1VpOwaDAQyrOd2lUeg+Z2HVHCKHKeQECQuGR6b7jpt+me3x
Kzln+kNpjVm7oa/jfesBTsqtTS74lRTLc5xpd2U2W49FVoFLrKJPtmi0Lf7C5CZCAgDM1N2HNhxC
yOIWiPjnLiJ4pFdkmIsMYr0Jznxw+qM1KopuXg3i/uSIttuFwkR6KKcQLfbG65s3kwLiWsuy/oqa
1rrBq6Ee3Lr4ngAioTXmTHKjMGccm6RcrqrRkKWv5RY7msU+uq3o76purH1A4C4tH8D0tSffuio/
oMBiUzOVr/Zg3XlVml91XXZVqXgiO1xGsNkli9xUye+RNS6HNspJP/V0lKyMpZiZ7fIFiySbtOMa
691UZbRNyi59INu4RF4F+dMKBsc5dWUmXX/xpuTGsbHebUwgLgeznUu5kY3Vf3PsNhQ+mx+bOAja
BrbgkTw6fZrdDu5ElACwNiym6PYnpO5aOm7QOxQ3WrgCipO+FG8JvOInPha5GViiwRzoFsNRlq3E
fjbApMEFANrPSIA8N3JLAs9ESj3xrmAIsjiYQUfxWpl5VB1UZbCUMJrma5m1bEV8IdlCmHWck1if
GpNfAFt2+XSO9e2EieEcl3RQswqiXaJbdHs7BAxbNSV8mLK6oDINUxH5YJLExqrUcAUfFtJU5syF
3BpNbz8UIiXOJbZnkHdVkgzjZsgkTJwIwNS0y/s0uhm69jNxCs05MbWvbjFJYGRWpvmD0nikqai0
G3x3luWjjTHvoyLSPxPo1X8XhpGgEAtbxRsS43jZVK1Uj6LWSwANOSEkpBUta/Vu8JSy6KUPWSXt
c8YGYmXPLrdM9hOi3JuYEul/2Duz5bi1a8v+iuO+wxd9E3GrHjKRDbJjMtnzBUFKR+jbjf6pfqN+
r76kBnhkS6IlsXwi6qEiKnzD19KxiSQS2HvtteYcMyBO4mL5qv9oyuNJUknGxc2I/n/GJzJXYU8q
nNjGlOrk4cJmjSVd1wAMJHqRdq5QQ9mrioJSUrbEiahLMpPl8rFT7THC8CrTAYvSIMFOIQUp8p4h
viR+Sy+rq7o1AQp7bCHDM8cNZ1tUcnYy/PBks3usnK5EhF/wJMqJfJtV9rFJo70EjYInMVv4UnWB
syJWvOHQ8XJdv5vGfOTfsmYrWQNuFTBCcAvIxqObHJit9BmR8UNsCIIRJZqv1M+f5lIJxzGTBYJ0
qgE6nYW7i9ZMEiiLBBIymKoJgt846OEq5OizxfKBYCSXy6064JFW6dKgCirsQ6UBfEk0NdAxLpjc
JcfxpF6irsDE4zxEjvNUD8GuKutqO5NeeSPM1A1T/CEEgUsQ+UYQOmTgIFfjmI2dCDH7OsOpv7aU
5DRlgslqtFNzrXOxT4RL0QCH1Rvqz9gZjyYGGtMvbwQs4Llrma9Nu6y3AMZuMOo86oIeaadQ3GfM
snij9Og6yPrbinThi66o0VNoEaZbmAgbWf4swr4Tn7uc+8FZkkG5I7PM61u/mSwwDpMDKbYCdYyx
PJ6ki94ZpHalfehpWHCumfkOnAdSs+P5KkeiWPAFIhcJd9j9Es8y2VmJLCf/pRejvbBAyG0ruxT+
ZlRSusnEofWfMfrAP4S5A3QVXEtHCwDVYE6jJleTBRNuzVqx/ogOVIBhP6ujLx6kuBGk2UWjfdS7
Zh4kBfCPJTz61qKXjWhNy4+LWLWzZtIVy0s0Cli7kL+R4VimqmuEU8+RXs33vp7m9P5Mld/BoMWb
g59iWV6aTR50ayNhmkaURL4pbasBj2orzy2cW3UxMB67D5FXPJak8R7Vjq3UlWm/bkVDgNqiyYFj
wniK7gRGNnsZi0F+MUT/qZXieNE6NRscbTWJo2AmsuYVSgY7j9lr+rRh67NRLVDUXdkxsfSrCqz3
aizxDsKHIFJm0GJBEndfK2filf3QU5spXoqIyjyyC487J65ruR8eYrSgAXWtiGBFluoavSI1YwXr
bm+qDo1STTLyV7gN7ZlPGfU0YlnqsSYSckHoRULwowVVQNEnbUkb0MXl1e9HQZMT6kSoAfJyHMzU
sRq6YTQhPNfqeNqa/Cyy2+MpWg1V+Mo5bteayQxMF/BFEk4K7Sqj+42tu7BmInmeu5Iqg6pvQnUL
eay46kki9wgpM2E6E2UlEzveSY++4ifHsYGcPsSWdXSSoVpTEqp/tGzHex6PJUk+yqG0W3sWusWn
pm7RYsg9zhQUPfhGbEIDlITuYDTC+Bp0cUdDOUvZV1V5zwK8nGRoNUZj+g9tOzHSnEj2vpGkyv9M
fjxAq6ZOpfl1JqtwYTUyP6+dyHHfS60CnZI60n6VAbX4O/ScvpSRclI25UrK004s8V0nJI8PfXeu
B8G4yiEicSHH6bCKkr64Rh0kvWLy8gI74y7T+1oYYWdcAj83jqEZeWRmWdcC59Qy7XG9OYyKUA8L
hdSyCnMobDxJ1uEmG6sQWP2yHo3xc+7MqXQN7J9DzPSdENgs7JchBPu7NM+SV/Jqaoekr6LBM27c
pbSKuE/FjQyZeNc20wbj5gwGKdkLIO9IDK86TVxsAyy6zED6RMccSrgqXkopfgCNimZSB+G7kMs6
Pca846twZPrpWEQiWhQHKw7Qj/CHHACWWuclYc/YQ86ilZJm5B5gYGRwXdWpwOxp3yVlf0nyUYXy
VEcnrImHOJZdgwSFlSkMz1bQAHTDOZFERIs1sM/+IB5sfCbHhLn0UuT6Z5kR3SLDivVHX6hP9pA3
bEj1izP2t5lcPSpGXKxCKP5LRRR0fKVMATaFSIsNrdI3cOnkRdnyrshsVauU4++qTA0Q+j0B5a0w
5qw6B4o+K/8NZGJpNVXJxEknaZIDo/AnRedMBSj+vsho+0/NpJ5w0YduXQm9XhDySIk8Kk0F25TW
NxSbUZfKVT0Vcwgf/loafXF1RQDEUyxyw0Pg0YG+gW5KD7hsLRkGDXvQkt4v3b8CYdBeNLEsKEpM
7U6a8n2hiX0RwFcmyoKwB/q94sLBkLFnn7faXVv3A/yw6EvOJqodYXvQrJZkWeIna3H8XFQq89sO
jFFsk69bTzrlduz75q6pRub/vGJbRQpykq58hbF6oWm0jBoDiFCvTBZkiSIZ5hQsungWbxvVJRVG
Xfc3MR5zxl4NkgEiRW/UOuOEGLY8aH5OV4rpZXOv2FKM90rkGr9DWXiS1MLSSNIjwjKs4z2lDZuJ
hvfT4TA70vTAITFSGkmPtaI492EgsXbJ9LxMAL/ETmix1C/HkQZmbRqrJIBnyVIWMEUiLHY5kZ83
UwEXxMTFZ5oeCfWSugpgVHes8Usz7ow1xTvYnZa9lyH9lRGVvosms3Yjv1PdWhvapRVFzzbhH2u1
DQygqDbrgFOzJhm6/8AuY1xl2YTj1/SDJ21QMfya9M4tyVyADjaWHKvkI3kC6qUPMudIyJRMP9LK
L0I1mjX3QfFwlfuP7SAPu6JTLGYG/k3mq1/Uwbr2JX3bWt2sG1ezLwzzhL3oW9EfIihw1ybnXYZT
Or5bzL8nJBiHuvR9N3Ls1CPzc8FTEFwaOWlHbkTbrieyXq4Gu4sjtwIuzKsk+8WdrmoRaKPEvOra
9j5V9eRGJm4EJ/LQZfwTDpTjIgx1X7+u2rI+gKLmrGYDreiARQW2tjaMprNcUZiIFSKlSq3VyOEq
ZWBYtcOStkbIuSKpUd3UwdTctDRPFMidQ3IyZDI1F3kPrHqBf5iwproTbABQp4zqPJZpoB78XG/0
W456ZUBDarBUBllxS1A3aS8Sm0CuZbeVP+Jkb9OmYQE0ySneDHDSNkVD9OWyk2075gOXfU+bfKAn
4MOgtAmQVaZXzWgAlpiTzLw6n5Dv0DkQSNMViRjUPXPPCZMYuXj7MlLwRE+pCoBGn4wKMBCv3yrC
y6gTuWFJJ9xw5DHoAJAgUGsiANQaJNkdAcYRMQ2FrZ06A2CLNMo0E3vbgbGrhfU9Mes0iCHHJ+7g
t6BdghqJAMFf2lNplnl2cAJf9oQ1+EQJ19EcP4iu4oGxvtA3tt+OfwRar11VfkAiTJJF1Bal3k7V
uYNz5ZWToQDjGWUAwzjrh/IgK00dbTXS5TjttlL1miNAG+BLko5G9K6EtsguUYUgfgHiukgK0Kh4
nhU2uJpi/jWykC3h1c9Q62hgBb2S5gPU/6DtUB4wCEOswygM9w1XrtDdDKik7NJyHpUe7BydRWbf
LoPT4lHUSXtobLII2IBwP4MJhsO2ltSi7RdQiKunpFJ518ak/8ynqOhPssbMkzQnr5bBG4nRbokw
ZVUu9MpVdJ+iWwEWG60aK3SIyrU5Q849UeUzPrSy2tX2VHR8QL7qRQkmCWxc0JvZZkzsIdjzVHPY
Br7BaStUKvtUZkjct7ViqSwkti2ZOyik/bCqMoVKKUAWHqzKXB2N6zitKa4N2gRfiDEfboNWI4SP
6hoSU9FX1XFUCzXdllUfXVpNy+3tZMuC02it1uOCwW/ziRWuORAMiBbAkhFIZ6jmSsbjGXQ1HGls
EB2Y2y8Vcln9RYaXF7EYD2a/rlDEVstUJT3eQwMH/y1tQ+xISObSZRsPZoQznwPswNn80bECNWRV
zHqTpDlwW4upn51yzDE0kKwQ3+DFynXMKUmBG3fqEdod0NQVzpZ7j3gIKX4kNsxXYEOpRMGHzABb
NX2h1xUmTEFzpbmMvY7rioN6xwAVBWp44ysDbLipqzPjU56w7F5EH9ERRckTlvVL5agYC5gCSCFT
An3Kr4HfsULD8LWVdaOQQL4y6nasl77RM3EzJNIyl0Jt5OjqO23m+U9h428c0dxGDfiginEGTous
vHez61hSSDYuRs/YRzsWf/9Pwe//l8H+B8liszHsP/8RjPYvQtgr0dRF97d9m7/Q+K//9p///I/R
3zyRvuSfv9fIfv1xX1WyujlnszGOM2VTJ70MleqfeW6KbqCFReuvEtJtWYju/6mS1QHuoODmsPjm
JlNNPB1fVbK69neTH8LDg82eEhD/xT8+9tdnRLz78/fPDDrtH0Wy6Gy1meYE/ADPoarIs4j2O9F4
VdgmOLq4vjM6+iVEph4rBVq1acSvBdkiq5CEIhedQ/kKkdBZJ7lVuG2im0dTLcsXMiXHVVPl0xpR
vXEapWBCOpnTtoCte9ShjS4IzbrXqTBWdZK367Zu2q0U1rab0enfdIMWbSfItytD9tGROH1xIACE
nDFEFptJLXQXEeI1ER3muleSF83KRy9jMLJEYtWusy4ulxnkDbdoWEZBkKfbzIIjD4dZ0DouO1or
aUnGJRG2ZemjhizCfdEUtovvZG2NFBtOkD9XgrXVmUCY0rWsPctOX5VRu7bZxKI6/pwhK4HlQlt4
3tV8+V4PZ2WSyNZ2MT0JDrcLQaoSUJaDJIM9J9gm2pjDxLonFc9ATAmNLWihgDwrmVBYFOi6mVBm
NCoIuOSLavs7HR7szmIEvwVt9BqOpGyKsLjh8HtkGEIMddSgauygwec161cr4ldLr7sFiCLkvSGf
v6zl+LYqldSLsii8srGT0ATA3LX3DQQ+5tipyxkgmQNMInyWnhXOf3szB7Itat1XDkNpntqkGjej
OZzL6lluuBq81ee0ywm+6DnRyj13Yf6rwkyfIa/eMAHe+xPnSzXnv8xUMVv0VYzupZM+KZFSuDgZ
uyUr6zFkM3TrLLSABiMMBkF02+bRZ8mkzobk/FyR/jUzjIYdyuuI735g7jU2wPMLeIorepUjkhb0
ikMk10eZr0d1gvpxkGFblDWokzqJv1B075Jx/oxt+uw4dGedQCFGVYaLPPF9RHEIEzMX5XMZO+ib
mV7AY9SUAwq5Ytvbhn4a50dn0MTRIY5l4RRde3grbyx6ZZxKplyh5LMy9ZIGafmqKHJ1HU3tY9kb
GzVqbRfOIf3F6LUkqxGeIfJYZqyncsifhV/fMNjPcIPkN4JPG1fikSTqM0LDOe5+YGhTS8kqVrNX
q00+j1CNaZ+lhF7oGgnnmhh2eQEmW89LDZbSPAUNpV1YlyCOeBRUROku7fLPamGgK1SuDX8kfSeD
OVVEIl4kCe17apLoVMiZmAP70iUjCeO+jeL8EPsW524/kUhfGdOzWhvbZpBmmV9+U4+8Z+ggvxij
glzWHqjmUx67KP9ilKAxU2BLS13NeAhNOQeLqY8cOShYRUyKipP1xzgKAYCWROQFebFNY27tgDw9
B2atIMpp+oJY6zE4mBPHi843zBUmlmNv8MwMBt+nzBh8nRLyzr1o6K8gfboCjwVkSaDXdRKfBooh
yBNzmASRn2Qse8VGpQUYxDW0ihRmO56I8yM3DJ3DI3xOximjOSfh+gLecRB+bgrnE+DiaudL0Rff
1jfQW2kIWYDs9Qj8ZFcZZ4tlUYN14Jl5prupmPKNE3ADWnRNrhpwxcpB+iNL0z13Ela/Ix8Z4Orb
wk5kt+PMS8tWpWoU4ecu6o9DlnwhjbW7T+MSMBW5MjS0fHtBHFaAOzLMln3c5Js2UAfPSpnkapzU
Ejt4rVX5xZY7EO+AmgCW58Ou8ttkrfByL/SEXmWiM+61R+b+ttGx0uYd8CMScjhDQ4QuR6PatXQL
aTPn5RVUi2lrD3712BYhCF27zA9Zl9evZYHPrYsqRDZdyxSd58ZokCXzsoWc43mlnJq2NRPkcYsh
mckV69FWskcGqlHkbAy9/dNG+n+hDDlGn1gKiy/Nf80//FNRgk4Kwua///hHtsuv1563/R/+sKJv
2ozX7R/1ePmDFYP/6Z98mvm/+X/6D//2x9tPuR3LP/7bf3yCgtXMPy2Iih9oe3j/Zv/Kr0uQG2rJ
Jh2/lhvi+3rj6//2a72hmH/XLc3GCWo4Cl5b2BVf6w1F+ftMHjKxqes4xHSu99WVwz/BdgyiT5YV
3PnybDv+Wm+Yf9dmwgK+fR2jDxJ87d+pN945LCVQChb/0t47yeuw1zr4jRZt+50wcnLvTTdT/btc
UTZSXSz1stg5GHLITfruLv2kKv7Rj/vtgrM177u6BiFhl6qC12aSNboGpIS2nE7tKcL/UL7+/hrv
POXfLkIF9/1FQPP14NyC0UvaSz/prp43bm+YbhCw4w+vPrjgDnUDoDw6+PDZ2ZB13/zgN1Rmx+03
n9O3q7/3UJqZMkbM8Tw57jcFx3AQ/8uCWb8iMoqLs8xclV94PqgspSE75NkHVuB3DqtvV54/0Xc3
V3MkZnSVRPgJy6RdbDiYewaN4CAY963cnfFC7a3EdGt49v4Qf+Dq/OVD9K5WTXRwo4ZdFd44rJyr
9pReNQ9IaPL7Aj3CBxf50Tr67Vd7ZxmVlFDFPlH4HoI5BPpIJZx+M9ZXTCXctoBoTF7NX3t63lNm
IgQnTtUPg9eb9oYQL7i3yEh8ou6RAaQG5aY/bViGOZbcGhod8KxefXDp+Y795NF5j54xJ2kIJ6Vv
PB2Afyefmx7VYB1sI/wuBqPmUnBH9X1lm25ofuTKnek5P7voOzes7QwSMqyp8RKVfnbvuJpMf7nT
N8AaXH3wN/6kzv3UzV/8Jd8Z4ztDHu2qsW2vfCxvoj/QpNNmTol5eqiPTBzpkP/FC71baxJcf7aW
aJXnSBbN59sMabg2Om+PD+MsOJLLCha7Emt38ocLnPK2dv7sfr5bfYyeiqn3a9JG1qa1jO6Vx/xY
hMcQQZ29Ds+5p+56JJ7JtIQv/YluebhIT/mxE9thj9nhk49iPVz56g56+gmtg7iPwWS/dAdpIS1Y
KwPtWL0Up+KSItl2UeNtDOMorTiYrGv++jqOveZol8pDWqXL4QHx5OKTDfoNwa1ri22j7YS+dNR8
ET01l+4i7KOyUpbFgcmitRFevBq3hift8UIM68HVl5q/Hjf1DrCjvNbd0cu3hCP44lN4rE9iG2W7
ZlufnAsTZ/Rw+WK4zS7Sur2qzih78+ha91/jB+0QbPAOIszZF1vGrviLkMR/Tq9BY8q1i4FfZ8E4
STtGPsOm3pAVHO/brfiLK+N7D7/SZ06QIvr1qPyYzs2c9GhrNT4Nqi4+W/PB09fcDB+4zX+O8KV9
8AzOz9rPHgb1xyVZ0mjVJVgFPLKwgG/h9VMct8bV6KvPIeEYxdzQqp8jhe4ay0rXlOcsUjdgVVEu
ffSGW79aV96v0AiqxKR2PpoeouMKhuoOZTYqLiDugmwu/JkIU9KHtJf3fkYsXWEEuyk04MpQWOrM
n0UJo1LkjLdp1g54G0MKa9yui2HsJQrhzkGpVF0YBdQBJHIq424HPDRaU6SvkEi67ImtCz7ySpIY
uPcSc0CVE0PG/GGBbA/JccdojHF4GjxYI/1WebyLA8UDo02cL3CPZdeOT2B1r8RAzOgcf5QG+nlQ
jCOSI5ecnGqtEeZtV8Tt5sSEW9kp7Bgfx5nLufumCMU2UASIYCUj/hE4IMnR2Bsi45RDwcYjv2zK
18B+VpoPGoC/KkPUd3tWDE8m1avS9/xoG1fQPoNXW5LdIWrPVskdnJCulBekCvY0YvxkXMgJ4PfP
3S/W9Bn6/H0l0IaB3BkJPmDFr15DTXFzW3MjjRLAJ3opsPZI1BdNrX20pv/Ytvrn9qzM2/Z3lYde
20OEfcH3KgQR7JQzqZ6HfN41wZBcwg7ofHQJq5HlPdha1kd8nl/VHu9RDhMdrGwI8NIR8nfOk3aR
I+NKUYyFJeT/uNzr074zCOu8/P7G/upLfc8e07UMfK1RxzuiWx1nl4r6jgih7fylzonfkPO7Oj0b
Cju1qe6nYOd4v7/yLyog5d1uNkp5m4jSjHed7ewrXXXlqNsLR6ISGPclf57LoN9f6pd39d0WVsh9
aiO2Ur1ilM+hL+9s41aPTV5rcUd8A5URabrNRGvjIwrar6rmt/v93RM0MATONZz5Xuc3e4l5id9f
bGj7WYgIV1H2EauhP1pXbx0APkoyWh8t0mCIfr5Kv32o7y6u4/XR0oiSb+hQyTlbPy3XNptDXDTZ
Qhkc5DAF7UXssXRrmkMOkTbDo5IRCVnVJ4Ix9lPae2nlP5VagSeRHmGyQQyKijdeSs1WNde2WCfa
rhLrotiPE0sRDoi1xLenrKXGX4YtMiZ1i2MPJem0tKWZdTCwym5DvlmIfRXDYwZ788a9DKdq0V+0
ad+Xr3p6LikSw03XbXCGMQcK5O1gbad6aw1reVgVtF4XEo1PCjqstKO/H5NHTT31GRKnR0O/tOqt
MzyU+pdGv8/yGwCqiYaK9UuHf1R4Hb5u8kCVDd4kOdsow/yhRbiuh43SbaVuGwZeYHhGCHp4TYuM
eeei9GnuSaV66OyRg0gHWdrKpW2saVdJ3d6Sv0AOZMyvNZ2UINk7ZeURLrVFK7mio4KFq1ujhvY6
Is+66jSMiTfF2g0q0007erI8nXQbnvFdV9DTGsdtSsCL4HVvSn0fp8Y6RIUb2gOu2nhh2eMNNCvm
hpr9RcqVCzPvO705KUXtaal5S6YVCa3ZJ8IT9lY0XBTMonSBPHwcqzCt3SBDzUd4kOJIK2UUn3rJ
XjtUOZmoXSjjL5Ps4LyKwuvIpkE7jaw5+l2WxpupyolX5WZIAvNnbMsHOUxu48ryEN4b6R+kzS10
gYqyogH5JQq2NR1Qx027McO01h/DFmkAMetyYUxQr3smuOa2QijeoGQYJiDfib3rNdUL0IRk6nQe
CSq2aTB1Zd9iVdwQekVU4t4u7WslrLd5w5Sx1VynIgczXE4B2w2aqk4UN+mQX8UdKkIsipYie75T
YKdB31LNt+aKM+VtkzxoCUP1iRgK16KdSov/kmT9pxJ1DLy1tTOVnqW3XlqKI6aL1RgDI9Atkqsi
+w9dHW7a8ogRF3QDL02REGliZeaxG7eqHO36QL8g/jrS+bvpA+vVZhSMg53ocXVLbOB6NIwDSWHm
eK4SgiIr47qT+4OKCipHDd3L7cagX6FlylbyC89AJe1b9tYMz2SorABL7W2C3OM2WYXqk1T6vL/D
dQgLfkG57cdYCPQketEdQWQkHQECQDX5kZV1kVjWMo/Oihl9tE/+aqF5V4gpaD3o/7WtV43eJIat
DawylepVFNrE/3Hc/JLFM52TksqcdoSZ/X5B139VD7wrRSwfHbYlEFXZEP79wD8GDS941q2LWD7h
DeN5plMsmkVbnpDiLYrsBsqxG1DwyeYNhoslxqulFVRumZpLuQQE2LSulTMAQBtTzEl/VJDKgDBo
clM7XiaM9/X8VuRPsky18znqVaKHDKZFOntkwnspbYhbW3aUaEMrVi1Sot65DrpzmV8Si5g3uPfW
bdZPy9/fgjfm408qcfldSTSFQO4gMSWexlx91nemu1S9zeUndhgihFB0DC0hZRK5nDhcx7PATexQ
s8r0kWW6kYMn58uhjxe5iZ2hiVzAGAcqNwg15uoaz8cHm6/zixbZe9IXHcIQJRViv2zUvJBN2JLw
BgX9Jq8RM11k51RDP8GvAovgulYVhumZl+TNQfWbddZbyzrK+R7PkXokmafnIVP3qYzfpOQ2hzXS
mWXb6pClH7WGx+2VIeKySv2NIA81gZYzYKMSDnoINNumnxNCV2DiIM7CkBcFWUC5tBIG1iojJnt1
9nHdZngEnGmZaWIha5/S7Mt8BID0uIyacCVQMieYjhUY+41OwF4NdJ51iuQFqX9Wgh5J0KEEuq9K
43WjjSQGywBIrpPGS9Gvxle6yrQSObsieAqlYUl60KF4GEr0Tqq9th1mD3G1rHoyiGOxzvnxNaaZ
wU9XQWYuneYpbxCsWbekfyxwgFosuu1Uf/BYGXOX5GeP1fz335UOkpUHGgZDzs0HO1Y2RT7Jm1Q1
z2NTQNufJ5CegUYpvg+IDqyGpyq8Bli3DHqO0ma7mlp7SUzCrd4GazvFcOWKJFrWuCE4ZO16a7wx
KlJ8KlAcdX3UsPK0kBMtrWXu42/Qbl85CUMi4q9Z+haZqXoZJGaV6Crmmy6Jrcs5F64n1DpPglXV
TVtCuJewexaEG+wSx9omauXGGfuqAZ2iKlZxFKyUPCC9C/PPh6T2N1zoz+7Tu66P7tcKbmm/xm74
5AtcFJV5ZPPey8RS6EGzZXp1qiLnWm31z6UU3bbyJrTQuvHFJUF60moSOs3qWqk9ncc8HqWrySyY
kCZ3ItQf1Ex4JuTrlkRM+BZL00HVlc+H6C7gTPJkivrQB8MeIhr8GH0hpy9osVGxIA4JEEqN0saO
yanmaRxz6UrCF1/2pheUvRvin6/adoueVC/egvAW3VBgMh6OJVafMSrRYfqbbEY+8f8r2WQoam5k
OAXxfdXHK3M+MRc3flzCaSBbAhibFcFXSTY4aNwB8Z/P/Oz3q9zbMeRnt/ndKQGIBkMDhk07wmxd
26mp08V1SwMTgtV+bK4Gib9O7Q3hpG4lQJn4WJLISUyV5lyNDtnYHzUdtF+0PuR3h4hp7HyG0+iC
YU8LFi9tL49XYiwU2pnM+5KpfSXA+ZBa/S3lt6dNN40XJMCECoX1lxlv1VwjDAWzMKm6jDLzYUzv
JiLXETyzzmWvWTt5tPV38H3ngDLPsJvLVBTxTkMtqjrb3vCwPn1wY39xwpXnv//uPbdKmGtNn5qA
QHR6Y+GjRkerNN1GWeo4omJznzfBPTPIfTHsTU1ypwZJ2F+8+FxOfHfxZKqUyMZh6Gk0hEdFdavc
3hel85Lp7T6sVJSz3Z6cRNhAzdkhvabma5WQ435w/blM+NlT9a5sSXO0J2odWB4QritEoXutMvCF
Jmc/psePV+6td9UbxOLF97+/5i8qFvldxULigUOAy2h4CsfanGGRbZ/nc/3cOUkpTfpQXiBt+f3F
fnGqBwzx4w1Gm97YsxzHi83qzmRtNsgiLo3PKoA5w77NIqJZDECIYX2WjHGPZnlvcA76/dV/frJH
Ev7jxbsqJwyCwETP7GnJZeZmakkCIeObXxMowwbv20f15/zu/esXCfb3x0shEB/DqeGcWI1XSq+5
sZ3dyfyO851FvLmpv4gKxbqCE0UXGkZTk32A0jTWPnqUft6KBCf44yfImcM2mjbZXsJumZHwRBrs
ksCctcn9rLjHTaPAtCZai9Ij4WP9/h7/YjamOu8WxjTtlLrXR9sTcKUT63F+dyv/XqhvKbt7hVtv
5pI7lMm5Kj6837/6at+tgU5EnIHBBNcbEK8v6QOK/H4e/i9i+m+SYS1MBdUFJSc0pzbY5bYOmOWR
1OXnVovPAf1orUZrhVT397fh528VIrMf7346+weNlrM1XqcXSAcroSNLlI1N4o8U/fIeOc9e8Y2P
nrefLxxQV3+8XqVlTJFJp/J6NX61GT1myNmhEczrla2FK5XYc7zLEYfh3/+Cv/ye3y1VwggCg6Al
x8PruYl02VUJtNT6Rx9LZaiKcz/SLC4fK2tD0udfWqtICvjxt8zCFmen5EhU7N0+mCBLMC1reYPn
ZdHOrb3MsBJj21+8q+8Ti1pDTdMaOKMX0PqbF4yC93SYNHbvca/W8sLXSToFbWUY/p/X/LdkHrdF
xv/9KNd4k2B803L8v6TxsGQbFQXr0K9VHseX9GV8QV1aR+n/+h//UyTznzaQiD+/IDrdvrwW2cs/
JKfiew3IP3/2N9Upis4ZpG+8xXbydH5TndqmjryR5jdyUIv16asK5E1aKhsqjCkdIahh8hJ9U52C
gp41ojYrGrGL+r+jAvlxUXhjuyq6DXoK46mD5vTdYzw6SZ2quVzfmT4zRSKQM910S2G6hdy6rORr
+N6buBg/mo+823X/vDAhlCaZBiT02P8y9nYUtWoarbkrw3FVWzM0WL+LnGQlpUiXZOJtpV5g55m6
I1ID8E5kcy9AsOE4QVFGSNNmlnALXez0wUTinT3H07gKqcxztbvEIInTuHUDvAV9VZ774lUheXLM
8iWRxddZmtwW5WtIg9assoNeTCuRmbcYto6OSSFJ+Dz8xwJpGcXeNJBraT7B28Qsrzu3cgOqAed7
Tbs6fg31ciOL9ORMM1MhetHwSXtdbd8GGYfRunyiPLwjpMXToH2kUfQ5xDyWhFhv6uHSmeREzEl+
EE3tU59aJDSPl/lHooL2OuSbGBd7L6ntq96BopKTdrAmHYKDHznkDTcLIvu86AyttIvZWBvSa1cc
nA+57H8CRISxtM+3uRR/DsM2nrO59I3Vl4+O769KbXoexsZYiFAK6RqDrJm6lYpP7C3bXEc6bGm1
tGx0tKgVRxjYGYxMEcvSssd7Q1MwFbuSPTXXswPWLIBrYFejkSi69qO968cDxdvjopKzYRrGTLT/
l02sElXWDvBo7hD1uvJggAAWa6camTMa16PfxgvN7K/w30OrDvahk6500C14NE8RXU5kcjdlY62r
kRCQKRKPQTrcp2S5N0W5CSVjSxsFtKK/wj3vGpG+RVR6jZR2E/mON7KjLbKCeb1ZnQt/uM8E/J2Q
rz02D4yFHhW/ZbfxmZQM+yqH2dAjyJu/nYmnmLMJhiSHqbzSXmRjfsDheUaBDZ+UTKo0ZR8O0VyE
6TOYo0WSGodKYPjopOy575CVtvgbZuVjO5ZPqVHvwDWSJW5sob5cO2Z2zlTrgGn0KtCGq7KqbrD6
EIEtEcmt34URR19HvevqYK006XL0s7PFazKE+ilR67WlD8cu+IRMzDWz7ByUfFYcxamTuJXCE6I0
ay3NPDtvdzygBxISPwgaUd7OUN+q0j+/WEWDNI2tRdfQ0/+4j3ZJXWd5b4q7WnZuS9O5jcke5rS6
Htv6sZZRO/cK+tLBWJVNfIR/gcK4uPjdptBzfBzDFfSVTV3Fh8h2yLsK1rAPFmqpHkuDzFIwzhhv
b/WxdaPUOpQTUwcwlHJKb0lShn1dVZ4xGBsdbXf2v7k7r+XKjWVNPxE08OZmLuCxHF2z3Q2iLbz3
ePr50NLR7mZL6tCZiIkTsxWKTZGLBFDIysrK+s1aR5s2O6OxeEM7vonJhENcOfC6A5wq3dzYzlkB
FQeJibjsT6CpXBjOH+O0vCyzToMhzdmkLa97BN7bSeGOOInBY0If0GwbR9/amgClTl9eE2cTZXjp
M3JG1QEIY+jbe/qiIY5219aanbXVmcMFZLUGQ9Kac+rhmij4wCm0GOikVcbKqr97QoqalrRcK0sO
sE3dHeSMnK4HazDlVFnQarvXsNnu4qUNm+Iz1jxA31F1W3G4NT/1WMAqMjjtvj9NQxvSBr7PDwD7
2OhRq5D5Y+H+u0X0/vc3+wPN4Sj2f3rhB22C5QZLr5eeRwh1VjosyeGZsb5i4uRKiRYkm+YMah12
7FHQ5sfVPXkAYswxl+UJeRuM6FIIK8NIcHD88A7otmepWYt0ahO2MBJgSfm9qoaxrjrDUtzwWnXX
ZnozmGBvFOW5i7NPxyyRmbdIM/k9wkrxZkVoRN7wWfpFJfpXz6iILOqmCE4TV8Qfg1ot5c7Qi318
TnMDeiXXXOQJP/GloEf5K/X/b6fAL0cUzX+EywwsFuCq/Hi1GakDdIRZStVmPIEx97GZdJWxpXd/
HjvUPA1o+rN2gXvrrOhFiRPocGmOU9uIa++fX+83F6fvbwYmzPHA5uGsKSI8/2JXrWj0fZVlXp4X
lKj2vIsEDNzLY1Htap3DQR3yB1VGqQa9oYZz24bLiLaipvkV8wmiqas3+i0fldtYsqLCxEgn49IA
FF/r+j6vk3NHRpXnOmqsCaWF5l6TrftM69+oe3IGGM7pjfxcCfOjPvKY9Ta9qab8pgjr675ULj2C
n0mefK6qLpjph5nbdBVLzVWK7MvAqi3r692QcxFKoMqsn2AwzDbSdD2CE93gmPH2WuIz6Mq075JK
ecCxHvW1kjwvC68GUb+sSnpuUTn9xQJ4RMyPw4ohianAUBIlnFFeQhBaKYb8kzKsuqCEbGoDpYx/
f3X/qsz/2xr+B9T2337quNafG4L/GWjuw+VIPjrSf1/pPyET+6GY/gvP/b/c7EOzTSPV/cNUf/7Q
fF/c//nn/ijuZehhmN/xXgzqaOL9z+Iee4VvkxFjNwRbv+W5P4p7WfsNrpdoWIC7DRMDH+7uj+Ke
HwEGs0xRxr8SazH9XxX3VNI/hM3v2BwTuPiRoL5rHmr7ohrZnCvXPMrO3Wm40d8OFbvl/No2r/Lp
+E/1Zt50D+767CNVF24n6Ql2h3QXP2S32Y+9+kr3NYy91Ue44g4ThJPs9O5wyi/FhzKqG1uxbE7w
2oh97zn3Enf1dQdZPqdwZVf39BNyDt4cqs7E16srB61bPMYnGfDiek6dzenC7jx4qgNa8Qx4JxJC
SGEureKwj6Cy+WKgnrqgCHJ38wS/CfVT+5ScFFdyi9sQZKs9XSUX7rDf+mSPW3Kb4Yj4ijuGyF5c
j6MXpEcvxRWdmZt8Mu70oLtt19TVI9XdT+Uti+aw9atwCEpf9YRwOpmn5iG+F27lU3Gybs21CrsD
6ehljsRzch7jCVctMBxAdZyWG3Z1Te/QN4pp74MSeY7vJ6AE60fgkRFHnl7On1X8wf4Sedii+6/Q
+HCkQHczT/bir7rDuPptqH+7DdWTQv6C2wWKy4GN3USD74n3CLqfsqAJKBsd1OTDKajd1IeuG+2e
EvTnyZWCPtTf9WeOKXzF0V3lVFwMDw/6oIikYLmvw5nfWh6rh9TfA+thwl45ApT6sLiGUwTViXPB
IpgdEmewubMDtd3OT+kpP5m+8lU6FfewmD5Z78ew4T4Gt7enV07iLO5oG87saafhgt/vXROpfmyj
rB60oehXbhpOF9QH7rbL5nau6Iuu4iCs7Op3+aN4qT7vr2lhHzRqdLlku5ud/ia6vafdlJt1HaLi
qX1GfSdav4r+6GiR4Vb8kew+Pc+BHOaBBmZ19CSv8POretXcMog5OEW8SrWzJ+PeiHquZjlZgAqw
vxf39Slz6a4GmSu+UcP2JJ+XN/RuXI4euVnTGz9lfL25Yqg+VmclmkIrR0vCMW/qo3RPJAaxl/ml
1zFPRL73eTqXz9J99pH5wyfzBzAeQTbY+kkNBD+7K57ya36RT+VFv+Ly+ZhfscsJ+ksepaf6hD74
L+ye4aP+zVQ/dk7fTfWlQR9PbzrpujmLx5Ht6o8ucuQOnlS2YbfcQ+9+/ToGmW8wK8uojXZX9UBr
OKMrvOIMxh686kN6j4yMg+K6O/qI1zmiU9ivkeX3J3txZIeDfJhQoeT2ETPML0IJJK2df8o8rE+c
wkndzsEmwTf8wjN53wpRPp7V5FQFhcPRuoPskwOCJFjD5kE7A9rwoGYESZAFGWrtdmmcoIwPX/aP
1fMcjmfOyZ4RXFjDLNjucEcg+gs0Zs+PgmM4wms0HvjeGMbvUl+PyrMaFU7sNs/mu+QqR9ItyS4m
sXTV7wjIKInkV/uj9mh4gz+fjGtlhEk0n5ILguG32B989U4LlObe5NM42jq5LV3XAP0Gwns95oM/
O0jV8v2vk106H96V9icA0R4cShsddXfwxNPoKvbnrzm/j42Se3w2dgC2OpuNAjrQ5yHSTssFRfcg
J7GaN+TAAFpr/gx6xpbcxZv4cObXqL+EFvEonJM3RJzbOh90W4wyZ3dAy3Nzn8nhFzXgpVyFc33B
FcGdPDA23nS27ktH47/QDfNH3/TMR45zywDwO6EnB5oLDNSFmuLhk+Bodh0Jd9vpuG553T4mdzrK
9rUNDc/JvcZPPaZA1IWNpwZJKHqrW9itg6LJbXQyF7ai17uLozrSufBER7Ezv/AXe7F7gOMTS83g
oVZpT/bXhBVhdsn69urWkeaCwU9tK8r5VBeKj12Yg/kw3iVuT/hlb3v+OuVYJLACCYRxzqOBQnHj
RyMCpGPLgRC2/JH01D4n7uR8t/D/xe4Eav6PldZ/lswXNftioPOnUNBfO0+/7ixlICACbIfdLqzY
MPFOEMP1e9d0eAKGEl2XS8qbYNPI4Cx8V3CfQCz4k6fxJfrP9mtUxPzNq+zPtYNjgI1XiRMHMyNp
uG1QnrZwOk9MQ2iW/jFlJ662uu/NQA9mn6UZ7H/u069nVRy83i8X+wibY5HkBy4MSwf2sTfz23og
+X1knmISVe+bpPLYQ8nDFt9PpzI6/uAQ6sSY6FS31e/4KiVpdt7AP5PXc0geQCywETT59o3iwxHP
Q0ijnv8GXBEVjyp/qANZiGSfJ3OZPFqclYc9/njnSVFOsIzu7w+SUyjQSCEZpK7plu5OVOYRv3Xl
jMdB6PT1xNPJhI/OwxBaNwaNRVzxyV48OXPDbz7kr/j7jKtso9jg6Z4YjP7OeEpu5WX8oztUFSf+
HsNNTAn35XPsmV7HLW1feS1O6zIBPwJYT57ixE6fh3NH7KjB7oJ2cSBsOnpU8Z5BrZE7V7/mdVqE
qeUDg8dShMRnBtDIqFUIdBc9chcrI3tzDlbG8bNjzIAt8TITP2HtoOPHwgjXlYkA4J3ZyKSL6EP5
Ryg3nsXvSW7DRWqeoQIBf0Ha2Y3dODoe5yiVRn86I0Dp80tcKA4YID4h2EfoQYtm8Opof4sw/Glj
OND6903ePfVEEAftJY2GU3cEqqsHwt3xpg13C2HGErCml/h9UHq98wQOn2fYCLja+UonxEZpxU7J
CgVz9hgLzQbO5Zd8dQwyesAUdaiZsg6IVDQcx+4ELLcTyucx0EM9HFmVkX70rFA4k4POwv0SDiFc
V/+4lkqVd8yRxM299FtgSiwVCzeaO23Q42UbwY/jarJnMPOOkKgv5KawPCKZ7IIAsJeSPGKvD0aG
mLrDaVmwBm9/u79NI7AZm5vCNWlQNyUHGSz1BvGtBsjPl0SeyKrcfeSEKOp9OiV8Jw1QwmcWH5GK
2EAA98YXwt4PY2c5WxEg3OCYDiMfAX1rI4HHcgA22U0pdUnRjhCm0fhJJQ1blyNXlcHEkMqE9PGo
yFG5NSOqEAa9axBVWO45m8eIBkypB/N5eVBv5DTedeVK18o9xrvlZhCZDSl/Xf6aXbjI5JD1Yoca
yUf+zq6D8hgPJ+MzUMiZkKT6YOG9LDeJ3z4Sv8LvtBEmZx4OVUzkzZlZKJgXlNFiYF61TzrTV3zY
ApMlpnc2t/2A0hFpreF3MNN6TQRQ9aNRTeJZyMEmIQ2KjCtjh+vLvKkyon51KNvC2MU+x8dCwwHO
RCIwPcttXIo5p2SQR5+BdcWT8i23id8ifPUlMtax8hyzdUNq7VuWqQNmqqNQf7Y8OpBYVLwJEoGs
ibS3M9uxi8Cdh5RLyjBS7hyrHrcyX1JqC7R/beQ7H9PPze0Y6u6E8otTMgxkT37eehYluRnkr2JK
7PauCjoKldRVyE9dsJ93/VrfVQ/blzU8CoWRyiajXOlDMgdTPQ4kPmbdrMqez+xKvJJ5XFyTUwnx
xOdE18VZywdedUpOTVBuFzhu6R0N4etwHb4gBmBvvhWAYXcogsCmPZc+W6qQe/EFG9KtLfoEmJ26
S9A5q53B7prt0uYIg6q79ZHmoIKiuKXOwSbTzuzKwZiUYZFcgf1J56THPz5y0Z8FJ2HPYDmtd9Qt
yNe5tb9dp9t60Z3cBzMNEcsKMABx1xDmxMCfl2GVZR7uRLFj3dpQCZCZpGQvHDFqz9otfqUl9sgX
4pPx3OnPW+/pFwoxL6VrY1eByVZCC3TFYRdgZwwLPAxPfzWTTKLxjGHEM+NLoKiufIeGWICt2P0i
oOhkZ89qJFPBKe/Vz+YrfE0ChofP5k8Jt6O/y74AfTzr91UA0MVHSDJDGspLEid5EDzUecMqYImk
zDzqUKxHNC8JBK/jORF6chK+HbNfqpzSnp3JhWk3hgWVlBbwDbtzBvue2vQDWjONPWK0cMkuCVKO
zuQrweK3HmVeiOiM2oUIIWeR9V7T7JRfeys/xQgPEid80bziw9R8x+sFquzD9dVgCRDJJmPYRMc+
zPr23iz+IP3aD+p6Ft5TnhKAwnCJw8E17eSVkthylPXRHuBY42AK8E4iHj4hf2bHnxZ38VfvAy0x
kkJvm7bJTOQeDcfwVFu3daJrcFtid+S/NvcoQ+ll2+q3qpGGM5egPVwBoGbPxfZSdCFiY28X8N1N
GO3x60BaHTtna+wl43bkT1WURb2X3nbNX79ufu/FXO6obiGxrWy/Oq5Q8vdlpq3JlbgL26K9GgoP
sq/70K24jZE6OR/s5HP5WN62JFD9hsXtKOsogkhr+DM5bchG9Gp4RDtpPfFzr3Lp6XIt0Zf4DN5r
AWsOL47YdT6MjsJCy807x6RBv41/jxeA7ZV/FNtHcO+n3Xn+mgdHPXsM17EFwdmL26ERyxLdOuIb
gRyl2/MJrKnds2QfN0VCsbGv4Jk2OychUZ2zEUDpnP9fGLKRddEg/wOdoJI+qjrhnDssamxG0ZKE
ccmaWlBJ8RwMOtvQoPZGbnZyd24Eb0GS/FEOgvun1M090+9eNSR/KyoDaJDfaJKAcvgky6+z3mk8
gBpaJ+LoVRcxXixKHFC83n0odyRlk7U39+bADNEFsVlIg6P/MgbpkYa9Y5TZApCUKQsuM+TDrwMV
o+Djwenl3sLaQuFi8wvcMIWUn0biKbvl0VFjc1iQ+bLNDkR1Vx4G/prXfmGrzQpzbBcFqop/rr/p
jv/NNvb4/nfbWEC+WbU1rXSlSKXSrJAVorHEuu59pk7xYMFsrCG14rAB4AUYVFZYLtILonNETkMo
j/IJEXrqs6PM3d0kLO+PemuNcF6gw4F0C6uCRC+JytTe7+Ln+Bpf+4t110eyN0egNehwWFSsGAq5
EkX1ctLoGQ2vy1ebl4RjhDMfi6FOxuZw+WjUhNVpuJb+fIZqwb8ciB6LxnU8I9dORpx882k+tm3c
4fxmfbPa9waLUBUMz7td3+E39TR8OZYB6dWxvlU0bwpPCyW7YQkYHozzan+amdwV68GRqiwbmXWW
fvI8q51KOKeuFnLuvPNjTshJwejrOLmbclxEnXmsK2iKnwWyoeSaJ/2rROFL/8htR5J27tcMHo0l
mnTHkrKzsVwoUbm+Q+fE2fySS+TucBSt/rEooQzqLy5pgs8cNVr8sPpHdaPRaKBqtuXXu3vUBkf7
TvZafyCRHQPBWhoIge437v7tcdBAoCjsSFO8kYFlRGV1xk3tVCsPg850txtaWTMZHVVSKmky+YoH
RTDRIOLE/olHJw1wkuvNr4WHnYmmeKunnDK2+hqr9hyyMAcb+VLxmBzsszIfoTcW/5X6p/ePOhKA
IRXiUWOzW+AZFHb22nhn3bdX8U3+UIHwFSn18uvC9D6SCNitxHEqijCk6iFSE4K9e8QkNgpuz1br
vJ0T/5mDaGeKepujXHJE+bDqTnrqjwQSHltbNtfM2YX3SGFuMwHvjhJxov45SjzF6+Bbp3Z7Kj2g
js5RGK4M3BSxtJJLWrLGUdK1lGV0cijqWuVybEpQuialHpmLPHaJP5W35H5xV3LS0XKoSDOc6lLP
/vNslbS/m60vMF4Y3WhFmZrGNf4i3aknq7FpQxz13rP4uD/h1AMPwd/do5A1SY1HaSn59b1wt9Bl
Ht9pUfak3TdnumoP+yekuu6Wr5xq+0rIGu+ZJ7DKfnoX0z8+qof4HpTc03xuz1KgnPavDf1N2AfO
7sl0OTc/i3QKw/HCBpoyhq1xNFMSs4nzkUK/K6k19Pv+bDzvJ/p77hCxaHrFqSFEskt1GdhiXt+x
OJL6XfFWkPB2z6tpusj38rvxVF1YhShoZday2J9ocna0JvRwiKwHrAuXT/Bcu6jzkWg4W3dlRH4n
i9M+p/Om3Mm34WxEbL29Y4OfB1b47RX8q0Ob/8+wWWCROMzkJOPvT2xcjqobUFivPhRfUAGsPvx4
RPPH7/9xRKNIv5mGwqkKujqYhh1Qqj/wV8dPwF/J+LRDMwWI9Cf+SjF+A41gINuDX/WBzeJc548j
muNHCreIrqOIWRR/8N/gr15wXw0OZ7TDslsz8YZWNHR/flz3ZNHCaFUrMSuovkIjXMUefsPhHEfO
K2uv6ROnQeTJKEkpNDnquP/FWfVLJNZPd/ACPZnGY6Hgg9Y8QFvHuBCdOZggDRiG5bpFGpgfE1m1
6X2l42YPU8ASPv/7EP7bE8XvDxT/9/9ngQ6wT4SZQdT9faSfP2AZkxXfx/d/fu33ADfM3wwEIzVR
VuGJEd+cAPwe4PxEhXKlGqKGtp+mHgJUf5xBKjIBriuGBTBRtr5pV/4Z4Md80YEWgrQSCUyw6f8l
tvVHB/WfZC3/RhNFNA4hq+8rutjIjQW/rzhIyuU66DtbUwG3OMxLPqIEGcBaCWZEJbp5crLMiDKU
Wia9OjXFE5459KKlhyWBEpLPOhsPMf6QyNBIjFKmr2IWSKNrEpJzCMPLSyWf1xKJNb7wlKF+W+iy
b1kP44yPYGpeDKkP8Gh+tavTs1RgB96V9/vY0S4w89QxijsMO4AOLmzz1c1RzEdZSz9j64UUrzHx
veG5yOtPXaVEiSXl7prmCKdo8k2XBizK+9yuzP7gU+V0ntLOTxQD4qkAnRUbATdPdGANzCrJ2kwH
ZqtnjQesLxm+CH37aJVLEI/s5lp0uJs2Oy/L+GZOKE83qL/pZwPROKFGdByT+adDtWPM38bp1wnH
i7023y5I2GEzlr3JpLtO0VpPneYP2KmxM2qee1X+rOUI7QC9epBETCMQvULyF2uYypSvvVaIp1Xb
7rakh96X4PCIIRpm6dv4HrMZDh3GRvI2eXmNPe5tB9Vx0nWtfWugl+6sVT4HY9X375ECd2Z53YA4
9T0FcNYMLURBHXRWoquc4Ziyl8d9GshGp1KK74N5v6P8fZv0jg9Kw6uqWEBx5qqfdUt3nqDzfNni
rAXEIWfPeoMPrtSIlxJ4pNvg/ADVKvb/36ag/4G4hz+yBAf/f59c7j8IZSZ8SrMPaLpMf5Fj+O0/
coz1GwDhAycMbOtA6/4JYjas30hjpoxmnmi+WESV3w5hXMMyFF3hV47E9F+LqPwb6yqaeIbEOgpE
49/lGGAR38Nj/nNo82L1tOStzVvgrWHTqBk2XSDnagGR+E3e+/dWAmR2lTE704QFAZgmg2UCT86L
t4xqXS7lNuL0FE8Q08w+GHPfnHpxTV5raqOdkr18i0f4+3Xqhlu7GLS1azwa+5npZPa4aVH/YsiB
mbcct62zmwI76jQvg7KwTmlaGo+pgk0oPkrACzGXvxPiabmU1li81opCfQvqUW3cGYUce+bmr11d
vo8TmKHmDqV2iNvYV2UBUpKiPUnaB7msemeW0K5Os4HzAqyxannBA28YchxUxeZax+kWNm0MWbbf
Oogdh2HSxqdDDQzxJy2r46c0x7PDnqUkuSybrr9PWE1OSbEbXtsZHZjvnT3ZsFWXscQEzK0RyAAZ
FTdflFxFw0lXkrARMG9ut7r+tMtxjJ+ynryKJcl4bYwSYuCdmCFmUfQnwZKksE4y5aFrNsVjW7f7
ZVlMp1SqDVcyNlK8JfJlESeoARFfjo4xHYoP5r7Y8dghilEP9JRUK7ktSQ2ZFZ/lKNYwa1eWdvo0
AOky0fzRMKzEnQTfT7FfTh2DeYLUonuaNSiBigxg7o5rmV/ntm6vm6DX94iE1WGcaajdlsUo+qle
TIGCm/IVYyU5bHMxv+lQ795M2Yx1qRAbj1jBWnf4HwqXOmnm560py1PfaByjQRVFDa4q7/a2KW7W
2tG/RpfmouJA6+qtNOvo3MexPSacZy9Nml6nlpw+5jNdeh2WN2Dnxl6hd9iquUvk+W4XvCLNke0U
e3FAtXB0zFUhG8bsfi1ze73MSv4xQWv2qmXzg1m1nLT2LH+ZlZl3Rg+ub8hhpcYjr0uRobHF24D1
Wswpmwq610jl5b+xC/m/KeH+B+ZPnYr/7zNn1H95KTV+/MLvyVIA32VRO1mYn2u4e1rqnxWZIIm/
YbRmkPQU/feE+WdJpqFBbrKjMEz1EAs1DzrIH+lSQxQUnsAh/WnqpEx+9C9KsgP89R8sIWUgu5eD
7KFSNuoUoNz494WZlBgI9W49CgCy/A4XrB11k4ZFeq+EQKuNyv1uZP7qTP1HZMrv1+POj0pSZHNn
vGgWFDLaHnjstM4AHz2xhXivnFZOAEAjbOOP+jwGVizRdgdM72IipL3NtU7FW1Jtonaot9O4rI+r
1hanrJxoa00y0KpywB/3n2+U8X05LhqiqxogdJKTph3j9l0L0rKafa9zNMoRGH/fNUt6SpWOTtiG
cec/X+nnN8DW0tK5GqryhiK/uJI0DZRjQ0tGt9IuQHdSD2S8vbwZQeD3xmr9isT78xswdM0gcCSi
S2LD+eOTZXKZVb3c0IYqFhnJhB1/waLOQCYXHAwtx9mGIpi/eO9/8ZA6VQEEJknSoT+9QAKXeYnA
iIrWaq0YuMGVFdD9oeDwYtq6UGmEr/88pvIRRj+GNbGlcCEd1X9L/Abs+O71jUOfsF5RRuP8gInc
AFb/OZXQVLYbsR7e5rKERwoBJDwpRivRSNt7ZE5KU/tsiE3J+aXS5uDRtl6qPXTsNUylhakFHaPi
G+rGuaq/KqVZ+ZQutfge2gn6PK28m095hdNk+M8P81djR4Dg0SEh+q+KR6h+9yx91kmllrY0XXGe
udR9z/nIsO6XKikar55k3fvn6/0c+lCdFWjIBAjmFS/FsDC9ag04wcCCxKw7C01sRDJi2V4P8eYX
TcMfS7UjG2CPoUG+Y2fKv8rx8+8ezZLK1cSXEF7HBsMYV4Y8NM2k/sVVXnBBuQwpls6OosoILJM8
X0SfppmCXPZcRtRxpslbQHpSHpsf11kBNdhkmMgXMTCDFKoX7RdkptqG3ZUc67/gl/809wDzElqY
qwAQVthq/fi8iaH3AhwenA9mCPompklOW9fauVx72rjZqriYdUnRP7/PY0L/MBcOBDEbe4X/GdAE
X9TFxtLPCDCiH1+XSo64FgJMcScAxBiTwh5kPUFpdgSZk7XZf2PgsT4hiWqITpjsDH58XpyPFU3I
eN6UBhtEvhhyW55ybiVg6IbLKcdoOGnccr2Xz9PcoE+aGwlSFfL6i/zzVwNPjMGeZNClbxrb3wea
NMXCWDSo5WNoxCFD1lwqpO+RVxsA8iaWcNpFs//FvP153LHkPjou5HaR3dDRL/8uuPXaxEW3O8yx
tbINsHnARAyX2BMmV5wAG7hFmI2y0wNJ6l+88b8IeESujtWcVuJhHvIi4NGPMrol1Run0Y3csaq+
PY+TlAYKRfjrdaSPtxVgFUZ8cj2cFHsvmdTKnXo5Cf459n7KJSY3QmuDJqlkUvy8uJE1x5a7r8yG
99zTEamPBsQMdyJfzOoXK/ZPuYRLIbmOpYuqaHTAjtfx3XCXSzfLo2ZgI0lLKOxKOBGaIm6/SI4/
X4UoYjrB1AWuz4r941U2CeeyaV1qpxPFHmeJKntcBeiP/3bYdDIWucqiMSeJL6uyUVpWM9mHGn4M
sltzWnFkCbvEFuda/sUD/TwzWFM0jGYMlY44BeWPDxTnHQbyNMocoU9FzjRbVfDHzNS9Ktdnx9qn
mHP9ZCh+twv4XYf//vf08z316+fJcTQcNYuOu0YuNF9UPVnXo4sHY8cZDKFA4E1QaNvF9WWWlu0y
jChRV80EemH8VTa0zJ8uTb9cpD9B9QMtS3vJNt41fVS6si2cQTCGU5zkOA+anTzdZ5mIZU0hDYDs
J9xucStZkwhlSOXtrDfWGfGriXegYn54Q0liBhi355hdqrhZgVwX9Owk0OLbvMw4nGuxnNi+KFWn
ve0mVagiBOdQgR4qtrhrIatAbdK+OBVDkitev0n1a+bfuNipZqYr+oWmWToJhyPXusBOAaP2UT61
Sp885LE1G3id6FntqGaKdG8jS2Aaza3JH9dpb+/aYRY/dGgvUpVIZQ+6DyEgcETbYD2OUP7ojI71
xpEZljulM4urDCZCHbvXFlbfvde0RbLYUoMMY8d6ktp636JyuOdxp4Xq1AqfYjiYr6nYW+ztZKl7
W7b7cF9Mh4lrZ2RGaHSi+rDnIupH84Ie5UCdoV2ytSrfNc0IZNDMxO4jxEm0GHvL2FH5RAFjUeiS
wGaMIeNiCgjFb1li8dOidPI7tVqE8r6TU8Vw021Y8bNpCoyFl3odZCyNaRTaSZUdOV3vRVSWTJUK
r5c0afGaLpdApbYpbnx1u6RXozbk575qURAVcOYGvmGVEkfmNRqH3rYtQ+VspWZeBTlfUaydixT9
8BKabjjNrQByWiuy3lPzGFMzazCm50Vu2Ryka4qB4DRm6rthEc0EKUZxG5xtaGfN24a5f1+JUjo4
WdIMbF9WCwDkbDQxTuaqmNqZLLEa7WnX3traHBgJGQdrh0y+gIWrd1X1B2UcFz8fB4gb0DeT0pNb
RUtdAYnCg+pJEC3Zgm6mmSM9ScvBmmK7WhqFr1WxfmO17Q5S3eqFd2VtTSnOd8li2ko97YCWjUK5
jNU0TbYp5uubvl1Uy2lMqwNrvYnLu2XeiaLeytcPRqtBdljqsbuHfL2hiGeNLcbNk7knsNLVbr9t
qWiB0x1TNhP5tHIeTJMXO9p4amA0j80Au29LYlQ/941Tbfpr+MRpnTFCGx+ke7m0kszDgRvnv5h2
VuJNKc4s2VIWX+e9RYdOkWYUq3VtucducQIYMe8KMPutSG5yiViusxHXi58gMwi4duzKu7aSIbQv
lPLeZtLwS6vDjjgZxMmuZkj1vqUj8Ocuo6F/TEVtf1Wg+sQ2oJ+Gwd7wtf1szBPAMnSkx3eFOcUD
fr9rAzG6R7PU0TMtQxxRwHvOHsxujaZk7yzm5Yq0WpYDa7GTPBW/MuSUWuPYaru7b4v0dSvSDGA1
5kyjN04lEvW7sfeNp+E1zom0JgnndDSlGtXyOKnctRZ30FtppgGzmGtmeQpP/aJrxYyxxVRPAxpo
+lo6I9TKzpkSkdZStY0i2n10PxOvFkptsYex3T7mirYoGDF22f0omONqj9OwQNAYKhEik9nob2UB
XradF2WPhXuDXaVRdnQcs7mzPk/SxM3GaSa8qsdie6gWtg7B3OpJ6ixtFbaiCFaf+awG+lZ38D0x
4XsnqK31ZtiZRLaEIQv+i1u94D1IXqvtra2sL5Y5pjubQ3HBk10Cb4iYnXwIsXbQfJdFpmkwJEnz
lI3TDNhlahqBEJWHS1GO2kZXQMRPYNN7/WGoF7KBvtbF4PQ4dz1jiF1UyO+I2mdt3Mf3I3vhJlhm
LEIjXKCAlSYiiO9RmdkljMa2Kk5eNNOjXmfwz5OxXid/mXOEMUvTmIF4L6s4R+nQxXeFmqn06LCw
khzNSGlD6tqRnqV0yRGzi5XRXctEeSMvkEvbLRbHQNvk6b21G10ZKePSFZ60COrbLW1k3U6LSuuR
dpV2mBjp1F3HrTew4N6H4kuKG+WVmdi+R1q7+aTn8gDWfEBalIxvLKVb4vp0RqsdOR92YemdaHYl
5Ay97mXswRPt864JPSwTVHrfT0WfJk6KMNJdPnYKTeg62erDslS8SlgogURl+174s64NimNs6mp+
5XUu9SO6gprkQo5XEWutDhslLLPkz3mclLvdEze4RFXG8yAI5fsdOb/dTWHawwIql0k8NXS/RtQP
U9Qixypf3rL3K4C0Gbt2t9d9CsSrNfD/iufMhA4ibnPp8N1BZGnt10tbmEvlSG2sfZpNRM9o5f8f
9s5kOW4lS9Ov0lbrxDU4Zix6E0AER5EUSQ3UBkZJFOYZcDjw9P2BytvJCDIZrTIrsyqzXuQmryQP
+HD8+Dn/wGFAwtKJjDBtDCxZJzydAU3LEukyr6w7sF6ZlsdIK8/aGeXhGcesVlHobkVt1kHSaFhZ
RtmCoqIz9fqW8lha8IMStGKlu6AO27eVpp0YVp1fo+sfwWdDMgbM/BxFn9DscvEIriAlbzzbLL5w
aQ1E3oleXEMJJAmyJlq+42reJ1t26HxXYn7DbJQd1/csZBPvEDU0QXjVugWhZSj8jv/q1MNGljnV
5HwonRZ5ezc9KyPaqBu3zJHLdaMcrIuYmhzln4mwjuDvsqwKzMZljVtuF/TF+gnURLrPrdXW4N8K
NwdAm0SKTp82cyhjSetx6GvcQp2FMrJpFTqY3dk1f5USH9QAujzSk/QFCKejVqDsikUh1ICi9n4I
P06Sy2Vym29SjG0ZLvFs3VoLn7AZUhNFBtzhVGBEUvxwW1d/crQKLTedBAq5ZRn9iqVXu5vBQxt3
W5Q1XiC8pLHMMs0GcF+ZRygojOZPc5kG1JCX+ls5zvZ1lCgfc+/c7LC712BB1SrruOqKB9fR1I2X
atS47ZQOwiZV+rAlwOS7Muu4WHQz2eVujMNwna0e5HU2Ba1ZyQEzV218ov26PNh2Yt1rtTVd0K9M
Y2qkfQczwh37h4nOCK5iCdICSCjamCqaldWfZos9fZkWsfqyuab+ocZfGEx75o1fMDxcHtXo9+Is
aZf8Pqorg7hqdBjsTnox4yxeDO0lEmjZV8uOqFb4bQWmuKVBvsE+rgCHK0m8kRZJOVh4zo/nXeM2
YEJGak+ht/6ZgEt3/hWNZUlSJMwGHKxsy7VTLMXdUs+YXLTlvHxpa0erw56O71VWtz6Q11zxUh3Z
Qj7FVuV3t8qa4PXKqHbv26khMhuqR6xh4yZ2nQS9iHt/l1XRgEVIukSPo2F2P/Hoy+8dX+gNgpKj
0WBhX/efymQt7ER9Z39l07r3STM159xzsbvx0a7QQqG8sgpJB1vslvXUgRRU1CnGkZM3iI2OOFCy
Qz6ziXCALRCu9pMiTc71wqvP2l7HllLLNJNeU2EYX7XZ5UJ0Sq1Z3V2W3OVGMZJLI9FNxCQx0cEo
TjTjRuhd6iNbiwBu66ke9n83o42M072g6Fu26YU16wqGTFH4t/rYOv6p1Rs1sGzd7u+GiL8Y+H4y
fRKLnZ2Oupxp5CNF8TDXtnHLi8f/2ZT6fC/cYV7Qh0x1LCL1dDVbbJBd4fGhRw9RISWgbH0o2o1Z
aAZOP/5UfezTWodX55bPQnEJZsxJb4G09qKMRtAUE989GU+f0srBEl0lM3nakI0tP45EAOyA7Ws3
XRaTojmtUZ3JOiYkmZqW/7RynYRvGebm4ywiA06gwKmj6RpaTO4oQYSTEWAQp9xsTdPKKWq3uYlq
VFj5zXKT0XgqyA7c5qfuiISnhzAieAhpj4VFE0sYH7EDB6gu+hOV0+23uEnytVnpnOJbKliZcZQ3
ak7IziPZo6Req97KQ93o52vNmaSkX0tB5qNlC8RnoyWZIH/IRTxZpIgAwLQOIistaNDscUvVXJUR
lLzUmgBK2fTUJqRNJoWu3ZCqrYNOGnipsR0fwCMgNKhLnTmNCKZPrRe7WP+NAuPmLEdQ3XPLVNvW
pUidnSPHxEX+OqJHgY8GrdbBwGN1M3dR/ShJhiIMO3Kexr5JZA6qTkxQXLrE/YB5ZA73VSpFHCAj
3HSurmCJiQ7LxWhZS3C4Z+sfrTSaAX6mbQ2byBtpYBTzMFvh1LbDB9eclzGIQWLRkO4xDTS578nK
+dObqMNhiAqaKZ+wvjQznj2gX8iGETvfqA7df1VPXREmnQk035auwO/UkeoerccJKmydmxsstPOz
XDRIMkseyijkSjYcrgfW7SjVdI5Yl/gi8dDkhcDRhOkDROZbZBgQuChrtbulJR+kedAYu95uB9qe
CVf1ttEs9TFyNZcep5O76Lo6Glyc2hOgj+sRUSVBK6UP7JKYg7mMRlVSz6S6teaKyLaklrjBS9t+
GsRAWt9GCSBWsyx/+ebQ/0ApC5HgrF+aB7vKRvJBN4spakXp0AV1WzflR7Aw5texm1MXrE5iQSvx
BYo5aYf62CbRe05OjJoZXETu3ISmdqa3YdQ3yxdEtmBiGJ2iF4U9pnkligojTt2kHB4UrtbiqDDz
mlNsewevVdeKtj05L2DTtCx3k9dhJO+rJVMI6szdZ8yGfBmy+OK66NC+pu7VofWOQSzYar2HKl+P
6NMYmUz48MpPLv0+rkWY1M5EVukRkDeTqKv73E4c2NJYY/5oC+F/UBlS3wMe4HBW2s5ZAsqaxcPk
dgqMVKQ9ZV6L9P6s2VF+bsp8coFCSQNJdzLXD0u8xpQpyiaxJU9aHyq5h+0rj05Yb63bP/huVfSn
+lylZwPOpj99fzbhhs3diAKSp6VxuDSCkoJv2vF3azR1FqxG6MohOzID1XrFEMhCTMgVRfhiGK3Q
IKVkrZ4FVj5gs85vis0dN6KPNqNuatluAH92mmCwWZMwW/kjZsCTHc7aWF4WWsxsI3aSXhmWtH5l
3Ww99anRXXip68pTkjdecGry08/G4tqfjComXjhRiWNGk1TZ9UyygDD43Bd9ULVVctYNaQ03JXOs
X23eIwtnuYOKH/AQsig/GwLhNNl30A46iqubro4XRA5ESeqo8mw+q1uVWzwZHUwxZNY2Klg9XAsM
m9AyDocpR3ciWbzU2+Zup10oC+AUXvZJRuxJJe9krPnS1aGo+TEYSdaGdh1PV7mZo782DMNln84a
nrul9q2gsuwFlsLlPUhmvzLP47Y1yQq4OQd0xZquPc+zcY53vBibx64aIpD33TIbQTPUMUbtTRkj
WSAq/a5KEazaSm9qKDOUnf5zUB5S7IO/PpNrM4lui76v46AQhTtu8k5kn+xhsr72HGJ1Vg6t9TSn
03LbAl+NA1yNEli9feyAiMiEPWxqO/Kov7S8QIBRzNpFThDm/85r75Op26WPEqeF67BZj4SUhFOQ
g/ZisABJVpmfTab0Lv0qT5lxmSS4Ua4YEAs/Z1LSajS/u05G2wLf6b46A+VhS3SA8eDp8a6GD9TV
Ub/BgteljR0p3Q2rwRf+zsVXAlPgLKOhUyCPhnW9M5aYHevtFc2vRKOdV872STss/efI7bvrNjUp
Tut5k0RUgJzK2pUtFZqgKo3uZzqTaG4Wkj1QfkofP5ZLrKEgEuf5Vzo+vEzTaUBCuOMwc8fUBsAT
fQTLd55kPankxup4X27sXtgQq7hsoGXxhhmup6y2v6eCNg2i+LPGZViN2RcjGSos7xerQ6uhjCB8
Y+Oo1WxJrc5PBIW+X3TNvMuF1L7fcKzL71xx6rIXpQPTmpIkCGF9svFVa7PIDul4QYjTAeOF1lCX
/oawFOFP51jRTQvkl+dBZnjtOfWT7IIHxQzXY+RBGbS95SyXWPJMZjBLagqYdzf9EPhgV0jvlfRF
fqf4tmo3jRrkaOmCtRxMh8eR6Y1WEJsygeo6G/I79++I+JlrJB8UYB/7rKwztzrL6sImA3Kd2kaD
fd2UmVPE10Wdqa//sMtK6NUApqqlinjTyHa5nbx4uPpHFeXz4pQTbd6iMopQ59I+7QpqJLv36/Gv
iuQuxWLTRJsT8JFhOGub40VvwWm7PlqmGmJlrqG3QI3lUtPMMewzN79qQeOg7u70Rxoar7s4jGp6
lq3TxXaQEDuokUsnjft4TNugkJNZbzB5htaRFd1JZ7XZVtcK7L2MFiUSSsFhWikDgT7E/+PaPiYX
/KqNwy+hZYkPLRB1HwTf/vdrttfXiFkCbVOjgbT8KE7wdVF3jj4sR1qkrxos61AenQGxNp9p2O4P
ZYydo3UWcc6imndh5Xg9t8nYnL2/oG+O4gN9MVfgIYqD+6P0dtKL1iXTN2OBvc5Qa3dVDVLtT0ch
EfV5T0AQWEEXB9uG2iFV2LXzOrYLREfc0MC90HQw/rRd5NL7WmfMdFdeg33QZq2SIjKnZEDRjT90
2q4fUscWJcJhTo8M9cZJIGVBvpYCGf0246BdNOcRVY927VvrDhaBSz8FWlzgWOmW1FOXwd+Obuce
6SO/1bExKVAjg7723KyD7zPLKWlwRcHko+MRN0oS9ClrnZPOrr63kZjDnhZrEOXuUTey9XP2euer
Gi//WzGrLOPhwde1aC0rYi9iSmPCSBfgMe0Qr0G2ptHNS00ZlMicrNl0TTde1DRl9KBdvCZctLg5
MgvPJnqHP8bzTcEJtBH8PWxc2X1JuwZUeYB9YXOb96oIDUlNbVLL0ygneVlqJsI5S5ZvFm2QZ9Lq
ilPf6lWQJ+sDTqbIY8WNEbq1296AwTHOoljQ/TAr50jAfHW+PE7Weq5cAxSbseLhXgZMgZFk5A1I
nruGUveFr5JwNvX89A/PF6NATOB0ebav00rcH8WOVN84TQljvjS8D1XtflWZ1nz8TwziQnejoW77
z/JxLz9FjpwpfQQQ75m5dQpYvbiRS+0dacOKVyF2/RawSg4sJN8FpbL/LaOpOllWUUVDdLSuUE2k
3kpwuSTF1jY9nYCN8Dt95/RW8nHUjSzApyoH6GpnRphkWXVa2kZ64fVK+1Tb0nt8fxLEWwvq+/BD
OA+WboDR3ltQQ6rUiHgLBU1p/9LTuH0Ym/bWmZb6AsJQhg/iXAeLPVIFcSd3/AChpNoKd5yunHhO
NrWlqJqKbPry/u96FRmYNSTyHHYbdKlXktWdP84WpfY6KBtR7uIaH5weSHPol05+vrTyKS6qcidm
/+f7476xWta6JVaMJmVO7yCy8wBZcfFsitwh9ZSRR+4YUXKd9PIYFkCs+Jy9Y7/y0uwV6omIJl4B
B2kAxV2pLW1KazUv6ac2hR6WBTBqXOagtM65Hsg4RaGur9wr21/KTeEv2pHzfEDFXiFUq3YhUI4V
OrhmQ/vrX/gzmfZAVwCaDtxKIzfwGsGqztX7jlftnJ2JWfnnlHTUY6MNxjfTV786OGLAfKgYtYaW
XOdeX22TtnVvwJzCgjFwzrpLZkpYcdMBj+/GRkEFnjObEkaqexSv9GMA1Dc2jA3e1QYWoAMUOVw4
aqmz3ogR/Iawxiccvb3biNR5aw92dbu4kfYFUkr+QZm8bd7fMusyHSwjWp1rMgAA0oaDuD+DiaUP
jU4xJSgZ+fvkRfqJDvD1FrAOylezf+xovHFioX9hWuLZ4AYBgO2Ph0A1KIrEQO4CAOEtWLbxeq4s
88hXvXEQ4IchhgWIDlDMYVwAx5Fmwqf7WrGwd3pltkSsOL328kYc04k3X88g94nJ4oEYBEh9sAfV
YFtEmA6xk0EkgTDLgjfIPF4ICRs7GXB7HCZdUNDXOSupAfV2Kj+LNLokS4kuDNkeCT6vZ9gVhBwS
g+eky1p/74tXQVO0cT7KEp1zTWQn+KWgPwG848jRe71vQOYAViF/JAwACtofxTfiuTA5QwE65emX
Cp/gUHb+dFoB072qK4om7+/T1yvKeDZAKiCnAM+NA7igpeWwBw3Gs4wq3SHE3O+owke7pO71P948
DIX0Kfed4bJVDz4tpRxatKopAnccMQZbUUhL7qkzO8VB8P2vemOtViAacPoVCgkk7mAWc7pZbsGO
kUVa7+wSN9RECu3IKG+ule9wSWKHQC5+8EGeSPRcTXxQRHORZbK7i4paUDAoi9ack8sjCdCba/Vi
vINryFVQbOAb8lXduNy1Dj5foMmzXaJwZXx/At8ayuSu46I1bYHs/v4Edn4fTZrg04jV6LtYrgj6
oUBQYoytI4+zt4biooN0CsiOwuw6yy/OVWxMjRKSZlbWDNaZHHLsd1Uprmp9OGa5JF6vGBh4XhQe
ysAOL9yDh2CJSRw1DfAElTDE99apQcNamXfTOLDD8OpFj2zEZOtTbiy0uPtu3q3p/o2TtDD47aYt
N1UbIaMEwJy+yNC0IWyKYxZqrzfv+iPZVALgmo+29/6E6AN5YzMSZB2VN6EScK1iysu7P11hzyCR
dnC/Wn0VDqGNFOwBaEu3CCDSlSdJVKLx1zoIhOZ2e2SoV69ID3og3EESanJeKir7H1Sno1NAP0Bl
I11w7qCd4n5WHq3HWQwKuYXCFXGAefCxLPaN1bboz3Eveha4WP9g3MgHa2SRTAdynhwsNOIY6T9X
DKdSRBdMfH3L4vfnbPXlypAWjnm5W58kSR9vGxdgeJC5Mv2kRH6j01i5F+20/HH0BfDskGvp1Cao
Nh/8wtgfVKMPgA46wxvvND2uP4w6FYQk1o7B4l9Phs/DjD0F1p9FcA8SkrbMdR7zaR4Umu9/M4zc
20ia1irshrm+aedkDt/fYK+3sb8m61xiBEhcaw5ulqyhQ9M2AJLr1uo/eZM533pwBo9Zca6/ez/R
IrEzMdbSMR8x8JPY31yNHdm1lyug7pRazxdVAl8bqXiCK/PUilOjgygnbzrTqNBu/IL2+B9/J9UY
MmXLtVFyMA5ugbxfhG+UFOtIo/2tX48ZHD4V370/yusoiYgFdQDyLtv0nhliL6MkMbIDjzBklLxN
eTvM8iP8h/KrXXDVvD/SG+sGhwbOArwdLmnnIEbObQyNVpNAPXQ/2kVNKb+7ut/cvz/KGy/gVXvA
N0HpU+Ux3IPtsdQNhJxizAKldUiEGgOdk3zwVOjO+CSkuR9vnb6YQ8sYaDQV87hVzvRjsHsUYkA3
7WiPAxXM5iEQsEmOXH9vbSq21foA86z18bC/qQCyRCRdPc3bNOmvexBTGKrS0cDEmdYap5mn+GqW
2zgFiDsIEUfGf7UGzAu7hqgMr4mVOIgLBMcuGm0TOe5M5p8SzUfKfDUkObIGbwxjkR9RhVj5GiSc
+5+Za1PRcyEnSAbYxgz8OklOsCEEo1cVVPWdPPcQw/YAyQjgadsyWR4tkeAYDxJvq6XjsO20wv2U
0H8Jn3/aH4nb/L/RSq+bp+pu6J6ehg+PzaFL2X9DdinJ6Cr9wUv133NMLx+bIXks3qDl89d+M009
/S8e6PQm1p2ysuhZu39Kf/h/8WLiTBErQNpD2/+/PFNT/4vQsfIM0MnBzmk92//kmfKfeOs7wkf1
xuHowzv7A56pcNat86+w/JuW7+q8gPe3VE+VMJdtu5Z/BHXUHpAau/mcZt8ZYGwQ6ip5qPrxxJrF
g4KqsBmBKfAqOLOBh2yinEx2NOsHIeKLvlQPZGhfZ5TsxvzcM74BBUd9ePxodG4Ll738FZXLvWbM
X5Nluh9ERr3CB2Sr99XGGhoniHvoP72ZXNVRfKY08Ctdluz8wb8apx4SupufFE0F4NElLWnmfgeA
8pFu5wYTbOjpnXO5NN2mEnQdl+KXn9l0W9LLSM7fikGcNjh3bxZxb/SODyAjQl3S00+dAThpJm+r
Tt7Govua9M4PNVgPs54+jX6C+MAIPM0wvmS4M4+dDu7P+160oIXNmX5hpLAqHN3rzCvCHm38uknu
FMgXIMbgEOgZekY2hTXCDnUh7uN4QtbO7p56c7ot6ggpeEiCyUAzD29lVY2ht1Axqsv6w+zLEgTg
MAIuRzPMSJzd3MorIOrNxiuBOadp/LPxdH1jrcBNS5y0TYqtrAYmZVkQMW5RbiuGjcm/AdL+1lZN
FNjFBAbZGT56S42QsHPla7k4c3LzRNPd5FOOTbif+g+8YqdtZCB47HZXFbWeLcabwJ61OQeAP+Mv
4Ayn8ZwjLqIP9+4C6p27XiJMGNfmCQhRPB/GVF0m9pCegrg50SVIvNkf5fUSd/ZP5QGGyuBnAkg4
7ZNZ28bK1E6xOkPbVKJX2Og3fo+hWWMA39gUMdqJc1ttM7dADSwy2lMr9yj1D7nzK4FmKbPZ/93o
+i8IaG9LHf13jGREj38fwzaPSfeYVnsxjL/wO3rZBCKokWvzz+FBCyzn7+jFf6H6wc23RiIo9Oud
9Ld5ioOoCBRSH+EQnzqMTmz5Z/TCPIUQiCIXzzaSMZ9w9CfRa71e/xW8aAGZ4BPgE3M1UvOhFrof
xGzNNtkaM5YViTfuZuBAIexwE4Myz71cWq0ITfB3QZ4pZOwSf/lmJNis6XMkN6Y5HXsgW/up+++f
Y6xlYQrQKyd4rXK+eCHbTTVpiGSiGNssI5JJ2eif+904qG1RjxAWVBo9ahbMrk0/yDJYKFVtOLxA
JfQILwp7TL7Zs2ndeG3z3Un9GQj3ZN5F8wLqLIf28XkFk9HYs7QHs0v7dNN11AQCPEcLMGZ+4342
YgtreVdqJ7M7QF6YU60DOQreCxRvHPlhCuPzbl5sRONBGwUgSVJr0638XOB29QdbGxIr6MDwPBUe
z3zwmBbqSYYzzb/gJQPyrPJSmRvpz863uRv8TanpoB9fbMCb3wv4koX23DI7XFfsehyLaiLKb85B
WucNS5FpSdOFrTtuBZJRxsqJVz52cegjDVr0QZY/RSNOZCG3Zv+tKr0TN7ltJVaNeryr3bsIgXF3
lzYwgTJ11hbjZhztTcP/nUJoifI09ES/AThzatXaERLdfrb2extwAGjLWOsVvgrTvdwGgPAA+mQU
4MEIp2E89IAv8rQ6eX+S1n/lcI7gscIfxvBIwJvaH0W4SwparkC4nPrxVrNZ0ir6uIKz3PLb4vIE
LtbuxPuDPjeS90ZlK5CC6jCHbV7shzWP2Oz6rHFAFsKhBVholfrlBIeFywUk7aNtZOYThxafal/E
9Uc4eQ5Qy0xPfjTQfS7tdK4vCx5EuPDoJWTCJNEu9czIvmStIH+mpBq2WLCdKGe20en1YuvY1tp/
MbA4fADRjDx6RY3Zh/RfAslizzFI7aSQvKnNCesaCDrBgpfkxsicetdhPxgsMkLmngbjLqVDGmh6
4wa1WIugfYJpgJYUPHPqFjZ6058uJuigcrKRKcV00HZ63EsHGZSrDVrJg/SDqLXpeoKMfeI0Oly/
ubrOs7gKR5s7+v0VIlTvbwsgAIJYzXMEWScC4/62sKVm8rMnxM7oM58aXXfWpp4MYsP6hSsaaFra
Ye+P+CrqMSI9BqxuESdANuVgu4PwryMQyW3YdN393GZIGo2TEeYaIj+9uX1/sAP0DevHaJSlAYh4
Hinwc0f0RYyt81zvegsxN1t3IKnYw67RgZVWVqqh72Yi1TyXPP1uSPC83ApT9ev9H/AcxPdOAJIg
hKWVPs02Mg5jE5T1bh4BOYex48cnRV3iujGW0VnhLlEQ9TZSwrOBRH9FPWNs4R/WgNc28AcauGVF
vWnypb/UpY/0swvmyhzuYTLOYDETP9DQOgqNxEKWKK8wNChB11UeKK2xcszQ70HBxYVu35fqo+Vl
eEBOQrspKxrOCW/b7ST9+LbPNO8e8jAuBFED3DNDY2rxiaE2iHTAhYMH28p2kfnvsAZQFj6xoJ8v
FL/tc5q047moG8hbLkuncqCiz9P3X5Be/U97L74vhxrMIE36l0nW+ud/J1kmBnVsZhRtkBelir+q
2vx+Iq4SkLTxUCESK2HfWUnTf6tD2n/RbCMIC1j8VKHXcvzfT8RnwzsKeR6NP3Dk9Kb+IMk6DPkG
BwlYgE48ob6BYtL6gnx54nxLij5KwS3JpetoY0+tgEEC+45acDHedbaUHzXQqZd+Y0XfJ26lFVkg
uu8qw9l143a9gVuv1XzKhAIUuBIaH2vbab72kUsVENiai1B9RgUwoI6bVLvKQAJy9/65Pbgu+QpX
p4q1ohEozYEc2v8K2B1TrdPODmz640GXdhgB9JkdgOREVc3FwgfmSJyND38+LKUzwvEK0iNL3R/W
Vw305QLm4RzPG3iiIZ8GV6W8XtRy3kj5YeqOIhT3S5AYC/OpL8c09sdUmN6bDaUeHGxRVo8aG/e7
CHPP1vj2/sc9l7dexMLnkdYGM6An5EtpFe6PBFfHhaqYoWtGls6FV0Nv5CGXJ+0mq6R2P8y+dVEm
M4xuIMYZQvz6sFHLOHdblcbOBUQDjGRtHdC8zCHJbJrERGptSkcMGaDPPwJS1oB4m6TTm6jw65vG
7JFhQ7MtL35Xsv6t9IGwD67O9WsAdJpI8dGbX8sr+18D/IDeap0tiKHoC+juBsHiAKr7GIL+Empr
2UklNlE1umrrlmTgoVa2y1d/adz0ZJpsvMomKT5EUbVMu06MsOGHGLBLYs2cGKtovTuvQohpo7la
1ADPsGoIT0Wjwep//k5j/WQrN/KzIW/oIC9jwZx4Ta0wVlmnalonzY+nZZVbhWpTmWgTFs/z269T
na6T3uZzjF3b81pM2oTDju5FyMpbXqxvzMYskKZPSqDjWc1DfiF+1OeUsuEV1WpUbeiNNdyvZVG/
LNXEE+bK6SjQXrVIKUESmr9ySHjaZirFykw0NFxUpBHBb2pMiVyPsicru+yTTvGPY9g8BGXfgYkz
28zBis0yKegM8WKILXadCYs7m0MU5oaIszsqBedtnCEGJFChOJ+qLAqEs+Asjb4qvLWyLdWXCjWR
NMhhvXB9xuNtwhV8P+emfGhtmM2XicAG9kaPfUouQ1SUtyRj9Vmi0CXd2WAOlp82XMllO6kMYDv2
xUpdKepZUIomLcWCR/bzbe3VC+gFZ/bZ3P0QxSdOkZv2prCyDgr7YJXuxkPXRAvokQsZenGPjw2Y
aLwAIAL2m1xHTRHtoBneChoRW+giKBqkPexW9GthvAWTZk/3RjR354YOV+WEv8U2cdwxNgIaNovc
8E7r73i7xSroo9j4BS3UnzbEY/OpTm0bt5vMMMlBczk+ohI8fW7g8eBQlbLQRdyWGMdkUNY2ilSe
Ejk9mVBJ2XYXJaumAtKLld8I7y9CfFdHacHrHGhqY91+7dcgLdNWtYGzhm5nDeLTczyv1tBe9wZR
3lsDfrSG/n69BJD+Gu7+AXafF1DbGcHia/4WaKOzVbGe8m0+NvaUrRTaA06v+2Q4Tu7fp1mJ4u/7
oemgbUEQdKhqcgGuCCmLY70e9he31gQlYkpcpnIx3OvKLH962SzxC+bJWo/ppRohy9Ak+tWMSHX6
Qx8uVBEtu0MDKJa3NCTRqjnmvHzw9nj+TR4yNciYg4171a3418TA1OOLjeeP93LUIO3nObGf56cY
tERgaMy0zesEPk/M/0/A/oPI+WKPhI/D4/96qoZ0mK8ey6f//R9n3eN+kWv9478TMGdVwaUBvT7Z
WRVQq38nYJb1F+kV7X0EB8GKi1UY8e8EzEfTe9XoAfikr399r8ql25TLqJpwEa9/7U8SsINraVVN
cvRVm5e3BlDrQ6BhtUASylrD2Jb52ETnsgdQCnVFRKfKkyZ+RzXKcKdQrAZdO3KKDjKJ56HJMQE4
4RNOPe/gfq/aJU1zK9K31phmoVZl8/1kSRwNpZ5UR8Y6/EzerBYdF4M0wudZdYiWlyUEnJyAG0It
nXZ9b/5Mp07tliJ2voh2aK6SOJsuX+yANwpNb475rHwI2IEu4sGNb2u5UnXpYrxkzSbilqp9ogAW
f9Gg1F/lbXOL1K11ZMz133yRM5nrd6KrLFC9s2j/HAIO7XEAnGlR3LOaOAF+NGTmdT4Dj9polSru
yo66yftf+daIvB5A7axQQBT3DkLh3C9dkdRYKiFlcWHqbXbhuIux01tz+ozg+3jyx+OtRSLqD1Sn
KAkcjNcXWY9MbouzkhlfJDIPPMhjV50Tp2embkxHSlJvrCFSKwD+DJty4SuBsa73+zRVBr4hOeoz
tZqvhVZ8SMtR2ziVfWp6yd37n3dY3mMBffboKuT/DMk5SOmRVo+9Ys7nMDWcT73M/HN7mcsjc/jW
IA4oBXCiKI75/sEcGpoCZgCuKVwigcxzP2GHvgHf7p29/zGvZ49uMgGOiRNUxg4BeG3etIDL4GrE
U7fgE9mVMr02ndqAv6gBA9tSFU5IbDOafPaRjPtwbMLq2v4E6QJ4dK3l7+9Lo8zKqkUSI5QSySgZ
N8Mnmtb6LoIEtInTCn8w6Md/BpugcMSo8JiIzav2HbXA/VGXfIlcbDoWSkNVVIaWEwF1STwRL7v3
p/ZwCSEnrOSiZwAbVKPnzuuLDGTQnK5OXMSEBvjQmylJqo8GHMcj8Nu3RgEC5XgQIUx2/0EIcz2w
AZqdAD73xPwtz/zeC+04Ec4fHjO+hqRqbTlzoteB9qdNtk6DJFu0hPbooFdA/N7qtiivdaccLypu
koBq7RAfuRQOUPaslrn2d54ftLwDMS/YHxYxJ1TuslyGjnHSYFrkUdHq8VsyzNNe40GU+duoGU90
89g2ebU5wdazfjbp44oZ5Qrfyx+tcYYGn/eQJV0TKfbcjEMqZ6gpeJW0trGFDFs4gIu7eX/THN64
lKcN4QtK4GDweIweDIu8upzoyOsh3IXZ2VqduUTjJovmVgVFVWvpn/YqGA+SmkGtGOgXoWb/MxHf
mfQWqHsYd60IC6dG18fPsyNH4fAGcrEYMChF8bQG5gBDen8UFxxfL7zCC5t0ti9U6s433VwtNJ81
tU1Uuhy58V7NIuOBfacJ5+okTc9agy+OHkzFGvZV4oVm4uM/2/kqRiBlQlE2HbgujmzSV0eQ0cjx
dHoZJGpAtPe/brRUiZiO74a9q+cw2T1szxLVHbGPf+ubHBBLnEJaPqDA90dp0iyxtcXDVy9q3B+V
Xtc/AEVW/abgMRf+4S5cvwhYGakwWox04vbHGpRL3apwEOLQo2LbTn36AfRmer5INR/Z8G9OHvV8
WmUrmvaZ4fJiqWI3XzJnYfKMOGsuKNljpe2W/Z9GyfWDOFSC3Itb7lDx1uhtfxqzHMEGV9b3smqy
8zLOqiNL9NY2fznKwRI5JZV+dP8YBQmmC+oY881sjkm4JDEufvSMPr2/TM8gnZe55HqueNoSbNeH
hu0drFOnWZFceWth5wzTp6bJ0rsJJMZFns75TiCmsHozGDsv7/XzztTGkEqBGS7GiN9nbu/0WOZH
uLXriK9+EXkY1lzr1nlu37xYziRvXHcu2TluL8udJkR3ifa2u+unKgk6ffypT53x+f1pOCjtUv5m
FtCdWV9cFKpXD5OXT/2xRHgKILobKtPAd3mylxO/0MoTRBO0zzHo4Rhfjw9DodzT9wd+80gi1U5y
vuJJD+mUSRcBOShtl9qWNE9B4S/bdPw/7J3HctxIuoXf5e7RAW+2KJRhUbQiRVEbhGwCSLiESwBP
fz9U99zp5iha0bO+EbMaNVksmPzd+b8zraz2mMEvqoY3rYM/vuO/P+rNOR3Wawnpge84Zhp9Tcbq
0IjPblZ72Eg61SnsTTYNcsM+QExrfnFTf/qO0udFluxC8n0rSW6w6aCnzE3tCk2nM1qdI8zS+r85
dP79KW+1nEosfqanIEhWZ5qv3RF5Vx2F7c5r3V9pkX/6hbYjmxMhYhb85mqWqzYUmRM3DhrMsQ4C
kP7N+KtC4afPJQ8mcZWVWyaWf30uDfpwnii4bDN0h3PkrMF5SrV4AfPjfm4srz5Tz3vHULm/2jz/
+SezPAGhgLfj7ZA7CyFMVCzOJqWWbBJDWLVOvpkbB29ssvOsXGhsfr4eNDDAr3//Tvzs0pLykiTy
SkCIeRMMV2C9BqpkPtrJscPCQeec27P4xcn3szfvz5/y5tIuQa9Np19xw22t4kBv3GVzsEfcMUfj
PyIfcNs4Xf78UfZf7+JQAUML6SkndTD1VwXQjkM/QDn6+8v2s9DBjIiVMspLepbbv//p3Axqs2/A
xeE4quooAXcz7fqIjMxiIlbEa9j0/8Xb9ucPfBM6wK6ZiPTsIFHQuL7WmNtg81PmH3o9/kqk/bNH
gvYVilYmiWQTb24WRC/Y3BFhceo652vQTctVp+fhFyH+Z4/EtplEN44oj8b/r1cQHEqmhMc7Ld0I
nDlU+2u7jSrEQGG2//ub9dOPstkVdSnMWWV480h0mSmytinCRNWbP3plNN8Cev+nMc2GX2SyP712
tG7YmyCX/Y/ngnHD2lEUBMnggJozW9XumYjJXzwMP/8UZs8I6XG9Md98oTBix8juBF15poUHywnb
d0ujx6u/v2y/+pQ36dEC1yldDO7Q0hWc8mIy9rnTVP/VpyBEoZ3Iss5bT0PWvsx8njj7GrXC44Y2
HFuyyH/xCPzsu0QIoBAQkShTFP/1aZNTurqY8eBxzWJCzDZoxdnu/Ko785MHjaYrURexCRrLzRzy
z6dCb3sjeL3WSqKiiKBZzAwV4al6+COnKXYFf39//vPTtibQtl4ALIka482RsAL5GmXKWInVMDM/
+CiJFFmkNo0r9g76+hcpzX9eQs+NaNqjEWXayq3665ez7DyEuJfZidFV1oFUCoaICJ1fHKw/+VJs
zW7pKIP/rYH+10/pwxFVAG3HpAE1jQ1w0MIq8ToxMRDHo1L+4+eCVRyHPgXNtG2b/M05PlWKlIJh
ZsKmvPeNBtfi7pZ61r9qx1z+7r8m2iAWtp48s3ewlW+1pi0C26X1Qi9Zp0XqLykYZxXsrcAwlysZ
wSxEgd67jnwBFesiVZ8cUIgTwCwoy3ZKLUEtwL880vS280NDca4OEKNMxmMp2F5IWCDKqkOKPNze
p/3EQHyarM45/tNnblOqYT0aYvJCtvImXRAdOpKhgx4P5dIP0Gx6wJtHx4WfNMu6efz7T3sbZYEl
Beww0YTYlJkMfP76MHDHoLB4SLRqpqew6itDvoI+a8AP8nMossI5/dWK89sHkM9kwRmTRcfaNjre
drDGHpZ2WbsR8q01Cq9bzZIcrSQIe4kcayCZf/8V375VjDy3NXxgUHRz6CG9Ocq9KJ9VJHVKQwe2
dbyavvva+ZP9i1P2P6/kpqTZhB9cRzyk3nyMEdZd0QxZmrBXpIrEL9vg+1KB7BVe2n7yJEzR5J9+
MczJtv8R4+lJvBU20gnW9IrtlBdZdydMx4qrVvfhLy7f9vrwEPz5zaKc49djiQXuip6q8+YV7jvd
10yBmr2GVy8/l6YPZTIISV4ecxv9wEEoc0adsaTjR9wkdZLB3YAmWYV3YnJmRC4gFwHyAgc0wFpm
w3tVyPQzmgMj33XGAPUe+8qPqxRIOawn3ArdE6uZKevbRepgVl9F6a1VkZn7QNTuSXRLxNt0Xj5k
qxr2iC+K93Zo9o+GDYqYxRY07dcoVtr2Wnsb25vcKjst48ygTlrWclsHnYcUBS+CJ28Y9UbmdK9M
5CgSS4zCw8s26hALquXWsNX31jZg5oXjasJSzaxvVaFQLll98claov667YPynpVzwqrRdNmTM+bV
IcCqAIqqhbVDiLLF9ZYvcsbUJh7dZXiPbrvJ4mhaajsBk2ml8aSMYI7RKhR5sohQtEchtS/2QKzD
Pm7XyTPguLeadp27nnxdhddqMABclw6L0JmxeRKDib+t+qbYB97Y4dzUtzYcWGVi4FSby40zjc1h
cV0JCVSyfgQ4uzKLvduXYZwbaX+zCAxDdpGszdcgneYPBQvVB1Ql3k56sMw1vPjxYGSZ8921J3ti
/dHIqjgbcw3rrwUjIOzhVGTkux+GNgB1YQAQ5EqxvRzcZoXGqxg9CSvslaATeUj9ClV0mGNa9uI4
pfZwt1DmB924ARbB2oO4a1hRlbRAWT+XBQ5FO4nL9w8WmOpr1DRifDIg2yBf6BATAoVsGkaMAupV
j+M3es9Wf6/WILPue8EPJk5n+3fBYkXpmV/b05xcJSuo2ezb7YH5FeOxQg+ldQNZ3p72CJfbE3x4
t9urcoBH6TQI1uwqtfxrYeIkjCw0m9o7xaHjHYPKy81v01iBrqojFbxIsI1nfFLWfD+Gonqx5+LR
ypYmWZqx/2gvdlDFWJxCsYQs2Dp7MaxuiTVEE31drUHeL+24HqaxzKwdQiB5ow07nWO0q+7ONcth
eeh6NHacZq2vE5qeiHVUnQuEMbWumnk35MsiTsi3tYe8qPCV10yHPLA2TJ10l/bKbdesOtR5VN5C
spVmLAEc651WfXs79HzYTvtoakC8h3mZFL49QOAk7i43RZtLp3psKGPotcyC5exnZ5wt3iPd4hZV
lOzO7KqKzexHAuRYHGxbr94+wAagePTRGvFma/Rzgl0At5yau0gVRnUrhp7NzA0Taw8Q4gTGG+sA
wiyOZADLFP1w/0HpUIW7oI8M8ak2Ze2cAmxWEaYXwkBeHQ49cGZEIsi1et1HsJcXM2Pk2VbpLofY
bR+BPq5TEjVBEyI7GyZ+MZKj9BCEfRHs/RB2ZYJeBVkRtnwRul/0KweXdxWXF7MuwOMtYXsfTrxJ
4CvK9V5EawgU3J9q5kzzQqnlKOF/q9IOEwIjQOLDCk7qWIcqg427C5Vm2aYVS17vHXTpbRKahh3u
s16uHwxheE1sOLBsMaUuhBXrcs7u8rao1zjs6hYxnGnfeXOq8wQmv7EkjQX2EngzY/nMWnMnCbWW
V4EtAuMc5pb4JjqiX4JaaQ2TdSnmnHxGYB1Y1IWOEqxX1y+6ADOPw1s4vU6rLYOjW1gMWYymF599
5P1uUjXCZNyaoXOIwfYW/L2WzF6wiVNI6JTWxp4Rv5Ef2NaZjxoZGKu5OQLQeJgbHzL2aiqWcR21
XC/DOtW7TjClYo+Rncs9mGEWDFrhVPa8r9mkZovan4vgKtCW9m+I7fRoeQYq62yyciAPZpUH7+SS
LxGUWWNEDR4Fs05cd7ZfMqGi/Dg4+byykADuEmjxtPwwEUtkVxOW5fNhyoT/LpI5IWvyWnzKnXC2
7m3VLvnO6tYe9uyQBT9GS0a3pE6Oe8ry0Xv1/WE1z84AupZl0AJUvNuiXtuNTc050hSu9b3V+bTu
3cprX8uq9vlSemma2F0EuzdzYA0vazSEKBjzVbangdDxgHbQJkA06xjtOrDbOvbSIEp3A3Xbu5S5
zTdDNgGGvJbW+IuqoXcA2GI1frTwKAYLMQb+Vx6yATMd4rC1t1bseeLWWaaO3c+id+NmcEuMPabO
eciaovAOmTIq+H+6mb81cE3x0fGXPktGlhyHA/bDWZHUYobI3FYB0GUGRNGyM+1eM250C/LRnqfh
k8NvtNEXgHzdOcHsDPus641XEyrmJ13mdIFhDjkfC7eSHlcUG82jxYD51HtBByVOgaaN14olkNhs
7eid5RWixA+jS78r8NwyDsCkQ97vXDC0ymc19CBpdOAX4OfjHVAzX8VBY9DLoHPXN3t3ccuQfQNn
DoE8sUaZ9GxpPg/5CoisqxwpicpajQfP1fOXNeWwvvXtbHxOV5mPh0hm+pMbrPKdHErTjt18E5wO
tai+GyNnI7BiDEAeoF6vxQ7DhlrE1tIDmR2rQTfsC89ZiOlERnybcNZJcbOLtJNADQ6MI4YGFXtZ
daHq49KskH1GLra3a+XCV9SWaM24mEsTMxJm6F89vJOdaxU0QRHju4i/fe2EKxbd5sIyGjwSjOp4
xfJ8V87GCCZfcs5CX3UygLaBcApE1VZzm02ptGMwx0ZECpELSMMIvpZTtzTmoekgyO+CSHfjRzvl
pL+aWmkVydJrz/6cQkqz9qtr9xJ208rAPsYGusUyrJ50nWSidNTDqrxVjqybNVnxJbDzvIHXbPig
F4wgH8ujq/1p7Z+pKcu1udXBMGKhVo/mKtjMVQIQ7wPiU22nh8kbutTap3OnW6p6IPR0XqRdel3s
cv2acW+2q4JZiR0EbIVkWOcp/5aXmS0/Bihj2fYbek9zFJGwubxpGGMf2spflkNZ512aeIPsxzgX
1dDepbiEnh3+AH874gvg/b1bfue8HsQ+UF07QuTOVnS4FW0oFvtUY8ddrrPvfSHSzcRsBiBWoWU6
uN7qHbHAMstDxoAzx5SI/yfhBbZvKsY6BNWJGxo7HHx4GrUkQjedaxfRYalE9+ryu419iJvL0VHD
pI9GBUsCgweS0rgaPRnu02rWDyWuwv71rKXxEWYg74ErApAO5Yqseo/nSAdDWhXe3DFPEsN7XLSK
EXlyVSy7ygjH6VCuhTibQln11di08/rcQa/uE2JGG76UzQa+a5sg/zyhBVxZzRuIfms0rdFBjlXn
7PRId3Sn1yV8P5cbG50rCGQ3G2EjH8ScjdnOsdMQfkleW8U+tKfoUahF3dqtX3jXRm5M16hmfEjx
Y5G9Ik12XkFBNtlT0bKrc2QdvbjL5p4Tq1P5cO4WrccYFIHDHl9UFqSMDLteg3IGE2fTrxCoyS2s
IoYRfOPBdLvwvgad/sOS1RIgr+5HvATYayN1dtiUTNwimB/BbtdfOBHtJ0DN0Dc8O+3EcXWKIohR
XfgMXFdf7+p6yH5sKgv3WEl7/LYYfWNSwoS0N9N2aU8LixnpHh0ci/UNcT+mUWPC/5fDdA8/CyMl
r7HS74XtD9QurU/qrkByf59Dwtm+wXydbSc23najAVuI6q3sqeFSqzvXdUZaOPVO0B5KIsLBkPSL
EscqsE+QkdO6AFpWhSUWGKeP+A+8pOuCW2wpPnvawWm92r646w89/iTL+GNQQAx0qvnNOHjcWcGc
33Xh+I1dCEDM4VLczKLmC+R9h6MRgafp7zPe9adWz/kP3Obt8Srzx81yYlQHv8rYdiFLwMWBUNiz
UTvh++IHxqGQAhMcR63Vl7Gc1EthuO9nCqGM9VSyoxiDH5JVHDbcI3LrOinMfk1YlgCbnvn2svW5
fDMhH6eWgZqbWFmRPlY6NFmTYBHyXZgaV2sRZoleZuvJNcX8bpU4ZnTDEt6EWaAO9hJFHyIGkNcR
OQIbvzWOePhyGU9tXhuvlSvr97odjQNITPeps/X0MIWVXcRQFT/VbOhQhK7sBsRzQfW63bYuaddw
PWfk98c8rbKYAyt4EWGv31eRt+5Se51uXQ9UWw1ckGIFXbnvVU/4hp+ssa0QrAzrOxtLi53ueLPB
7S/rbjLZEiL12VaFCvclV2V+spqq+LgSQfaYv0Y7VyvMgNI5vEHonm8W43bq4UDO18JK8H0fEA9Z
S3PPesmHq4wOdjwP5jtWhK+D2j0OAfZWaFSHuE5dkPAZrb7IZ99Xaot1YUwJXkxK7FPQzPLYNLP9
urq+TwewLD7UtWSzwhdmcIdNwnTo5vB6XtL6eTF8EBUmW8ISu7Lr1I3OBtOYH8vUqys95R+jys1u
HdPAJd01McjL4cDPpWe84Gej3i0QkJ9gQw+PizHgoje5aUnFqm3z5GInsjd5FJ11cg6ODF4nys14
XcwrxkzNSzfS1l3Lutjb7EnFy6T6a4rQfGHsakavuSoCjPxmzF0wBvNjt+rC0yoKkSy6ya8Q7PnX
ZV+tP8LQcE4SZ4pYSztPIsroVZuf/NY3HstIpidbDMY1Zrv5KW9pR8SZkRc7axb3Deieexfjxac8
97GWnkZ5k82zcUVfYj4tQctZNi3fR5QahyqdrdgD3/+RfhTrwKMc4jTs5ddUivWM94f1rvSazzW5
F5WFE8RF67pJPy35ta7q/LMhquYJ2a99ro2u36uUjgMGcT7XODRLFLJqOhSklJD7XKN0Yo+u06Gg
qI97XpkrpFgPa9RF1/DRLJyTsVGL8YfnAa6ltveZP/lJy4TvbNa1cW596zyVOr1y/UZej9L74KaO
cb+GFhZAvdtee2Zm8jyuc/Pi45tyi0TmkQMj+F4VLrHBF859INMfg9u/jHyHz5Qf+LVXWFN/mkvM
j3AcLXzcAYv+PVZ4w7lc8+7kmPoe20OH94ZDNV4U0CSWuZ175BikXe6gX/MpZ0djpQKexzRnPcSh
EiEuOeA0qxYldEyh36Q85VX60XKwJaSIok+2W0Y8LHe2PfhRzFbGeipbRcjOZzmQoefdDJPe7KcZ
P7maPZm68XHFCq3HCbOVec+f73W7qKarkIzpiI+tq0oDV1J6D4+z9shaw660r/FYpcMAfsD52HoV
DtyG8O0vKLKrQ+bCHzxIt2EPZh394nYWeFfEtIdw4oH1oUWiuFvFDrZrixlOqQZ4X7rFmYwjFrMJ
4XtHln7s8sg2Nm5ruJ+Rb6W9ZLuJFVbfwUKopiULRn29zSIDf4ScZ0jFIJFM9+BWWA8evK6wZFyV
HfZeeeuM1hVew3qEe8zFi41lhtmiswnnT2lmACD9tgzujTT3Q6DgRuDFMnSWV6OwF6zgWHHBQ9AQ
zkuDETa+DhUmnhSBcK9w+vH0TeOqYNkVVhV96xqj/+IPw3BfsgDds6PlCpFMnNpfayMPJZYlTuUc
hi5SPJho7cQOJ2273+d+4z7XrcHRhqYyl4k2wo7ARG7Z3oy0URY85bRsDxMlUQS7sMRZoOj9/n09
NTl0NPQYuIrg3MKjwNzuc2kvhcsksgscloKHGbuBfPBoiOla0oeyROg9DIub3gy9VWBAwdApjee8
0LeR18LbrPHQpeHkq/Y5GBb6xtgZpi+uJ2fiLb49InFJxX6MnWSRqKmm9nMDPai6mm0T7XCnsay6
MZytaIY7Ea67uknxa/ddSaCx64WUciT1BwWTKvXaTiHfoVromkYTnaOYk5arZwtAPXHI3tqys+cW
ZiNMgPBmqsvwcVVT1GERl0qf7k63QB/D39lMAta+TSwDybERHHSYsLKzXO4gUxTFwRonjsi8Rtaf
IPYA2BPVoc+6VdmZ1bExe+O0pN6r41V2hsG8KORe04Yd0CPDFMGdBoOr01iJAW87zu0PvnLS76Ig
8uwWX9WPYZ73WJiR1BUJRaxl0/Mpw28to8lpL4LB5BEUmLiwHh8GO8O2Wb1v0H5WILmcdMXpvRbP
5ZTSyeYBhGZPi8nHgtAxGwxpaBSrWAs5zTCS3I63014ceYCmNt2sTUdBFk09DaQ2rIAs5WaNlNKm
gRTu+tYMqR6rYLSfmhAS6I+ikHLYj2Vl91cWTbebehHt+N5cG7c9Gg2vFGWI2lbIa5jt2SHMTd3S
IWmmKmEFmQBiOpPnJfna4l4+1xHwVAfw6HVAtfKtYICjd7in2XVsdUVtQvwJg1sl6+KzNUfQnlSe
LXc29mJhPEInwGNsrWuFtZ433GIOUudJhs8aT2RWWU/TGIjgOIzL5CZI+lwsuFoUujtX4DcbTx0l
2VnVFjc+UZluBz+2Unck+gzt7D4PTIDkQ6f6Wt0UCHswc8rsslxJ30qmwKGj0x9qKSl+WIpvNtOx
FtygqNqx3Bra4/IcDqVR7mvOOvq1foAdKtVUcd+MpUlirErwJyqy4R0MYnT1PvJ1md6oxQusmLao
h9wm9aP+WLeyR7yOlN5GmdX2GpwUYMoBEyi4MM19MHCOxu7kreGuwi6pvV+k1Vk3eDxBxoiw4qUq
qbrRpDfuyPHoI76mFNWK65Q6ogqusHipW0QVZAovC+3BKRk12eHBA+SJMSAe4rb5AfR+5nmHeWYg
cB0tQTGfaWROw33fI8bdc+Tb03tgfdRVe8wCDe5kVeWFf2zytFNPRem5FU+OofVDujim+NE1ZmWc
M0Rh7TmcPbR9HCyqe49Rr40yrYVj8KXJnBZaXc1uC3hUK3cN7+gxGaqverJcMC615eMxx5uXq1ss
l1nhjKMW8i++YxVTJCue21E35m4AP7hYu4qB9Q84KvMX6VGpbYjXmTYdNs5+6Z5hr8/lFe2ZIXou
YeUiIZWVseJMU0epr6aYWhATvxiGXu8/R7N05rsVw4/oMS8xe0qsnJXl9DS62BkzG3Yd6oAl8qS3
nymkq4/0z0u9NzK3N6pY4RpJrl0YGOXe+hWqqvbIuNJZj5ZndfLU2HSLdsJQBiWkpyd8vdZomX3y
vJppU0zzup/7OKi9QmE13mAAZWJJFZx1mhr4VDuL08LpIQUU1YdKzXo8BmqeyLYNQrnxqO08MyRL
v40xPyM8LjKVmEU1VMauW6JGH3s4m9F9VQzLcp02US6ufYp8XCrHCUM/PH/GPFHt1BUlsS3S8mSU
3dA+Mp1K7YNXS2+6LX27YRAfjdiPnWWKoBYL6b4O6zssrAL1ubYYdr1fSlNVUK/1bLTt72Ph/99S
/B/m8n+ae/5sS1H9mRJx+c9/31J0w998ABGbYBEuLKtVDC7/wESEv8GO2ZxYIAVaLA//e0kx+I3p
+iYo++MfkT/8C8UV/caU3wMpyd6UHzBS/SdLir75ZiIMSgcZMgp/j2EwoqjwjdCCdpdXppNZcyhj
SrXrut4/idrbfBRr6rY0L08phmARo3ZFCx9Oqs5OHrVL9kxbjihnzpmXPQQWBNwnZs/E4YYpM41f
rooNIrBhNmL2PZuA1WBGxSEgiImjqftZHCIijH9GDVsFZ3+FJOhj0Ng56hOmt+7yiG0rfS7PKKLy
XNSYRX1wF6zVOIfYWaFp71dWeMyYPr2aGFcy+ZG07cjbDEJDejnfx8tZ313OfdFtMYCAQTwYt9AQ
dj02sNT32EVGl+gh2i2SZJeoks7r6sfmJdp0l8gTbUEIKJej9rAfx+Y4mctAoJom1rFuvDFw5QP5
NdGMvXoi26LUQJhjQEXZnbDlp/XZu0TD6hIZC5vTBMDVFjH1JXpGy2I95ZeYOl3iqy3leGv8HnVH
SQR2LtG42wIz9NbnUnr473VbyA7bmebJVuQlWH45NbTXLb6HW6h3t6Bf9qC4AWdsuYB1yQvSS46g
LvkCIXOiVeHlVnboLzmFYHeBBMO6ZBsic1djT26rnl1lYaRpb/nIdElN5CVNaS8pS3lJXzZvhv7g
XNKaZSzTea8u6Q6GFqQ+kwpIgzaD8hstHFcevEuiNF+SJiFGEigZVXy0Wwsn25d9Z6rdLPq2uPK2
3KsTs4E5wCUlE86WnrW/p2pGnz5mlwQOmTDJXLjldRgZbcOTS7rXN86QvVNkPI/ZJSEMttxwDpfl
Q7XQWt2r0RjWU4FNo9p11WyxaAYnqYchsSWbagxfhWkaJ5yfSUXTS1oaXVJUSiJSC/uSui4T5oaH
WoZknPAm9IE5EYtrdTALHF0vCbCTtuucjNaKs7p5SZL1li8v2g9unEsSHV0SaueSXNPmBjlR656R
iV1l5R3siG1ktGXlODiEY2JdknWUYJtOyKvUgOXsltBj2Udyj2EDif5ySfqRCXXVFdTh9jNTI8oC
Z6sQwnykGeFdCodqqyH8SzlBh799XjOPIiO9FBzlNOjbouiiFJhHKSHibdUJRQaFCh1sihYj2wqY
lrX9lKp5E4ZVlyJHUsl9jizBXkV6KYOaS0kkt+oI87Wu2OtL0VT+XkBdiqniUlhpYKKYtl4Krur3
4murw6JLSeaEtEd3/aVUGy9lG9MdSrhxq+ZSLDsE1q0eZYqa3eG+hqn7RW41IMUo5aBpTvpG8SjQ
htKSgrG9FI8e88UXeSkphdzKyz5ol1c/VxSdwtgKUBx3/fvyUpaCPg+YXa8Rk2/zUrrKsqCMZV5O
SVtfylv/Uup6l7KXnIwSuLiUw5HbUhrPW5Wcjxr5Vn4pno1LIe1EYq4Tz84gdSwuK54n5pszgzLW
k7+CJaEmV5f6PE+nEknEpW5v8Mzgwl/q+YnT47a8VPklOtH0kBuIPrAApQ1w6QiorTkQXPoE4Tra
18ule7BujQQ3DegpTJf+glfA5kocFNUYFgH0sCHW0Y4obXqgeRkOj/2lWyEcNr+PVHJ0MTyEMQwh
tubGmBYMzxaEK/j7XvofHoCULMEtMv3oXTok9aVbYl86J+6li1IOLs+cwzDhyg5xQlX5Ou3tIrur
iVS5jSmplWILCSz1mXmocxWULZ1Lu7hFvT6943aJ/TKYD9IT+g5f20TIlulBKeTj7LvXZaHUvQzr
x9Lt87ulQiQeGtdNl71PkdsQEexrLJ3vU63AtvaYMGIFce8sG85EnX2JDJEKrzWrHed/c6rImim3
fSvRrVIP5HFntzOvMrHSwOurXMRO/4EYJ/kD0segDotnuQD9gCu5N/kjfDPbyW4cvwlzPkJN/MDW
71WaZ6hgWTTHhda/w6PgKCPvC3OoJwoQf4cYmzuCA95p8teWwYO8WTeJu+yNI0KjL40vn3soTTtj
HM7K7t3vrTUfFir1m4ENivPs9MOajChEProin2M/m5bdMPXiytfZk+I3WEhKBQ3OMBM7jLKdkgYT
z3ucjqM6ZZ1zS6vOijtG4pXpIvNpOeUam2GqsO/sZQoPTl5hCoBXr9hTLYkktefwIap9+7SuEutW
KzPQT5ifA6aZyBYbieN3ow4iL69T3ZyHzQrGmfLYxcq6zKuHcpDvjGkZQNh0nvw2dt6NNKriGhPe
+SGoiSg+brK4sUl0Thgbj/n4VE30zqBvGid3KZ51l9c33PYpDikw36Wyt6HkzPoYIv6hRCRRlqb7
kFEnHyfPx8s0kt3Rro3gZLjyWVV40rKEvNwx0qPFXIzXtpvSpa+ik3LlTRql7vueyQHjgsp6sEY7
pJRwHiDLw9sMdf3Js+kWhZUK71ODcLL65kKxRahG33k7hBhU72RENynxGO+8n3Rb//AC0Itu2FhH
aIfLYRlN/2Yw5uYOnN43uxDOlTLqpFkoT3Aplkx6PbuPdpB6v/eNddfbUBrpDrjVyVxE895vNYaj
s1nGVV/XMT28/L4Q8yR4qcrptlH4dLcZHtwtZH+BAkDfyzai/siyp27OXsx2MB4sUtUdW13dPs/b
l3ScprjU4mtZDp9oo5PSbDrb94Ywmycf1OsBh0PnW2Clz4VZrc8l6s2YZW/yl5WW3QJESrv5BC8U
aQ6zxp3KSnkSrfOJRTA7nkf3GxPZnR+g6cBiAJN5YbwPkO+MyVT6ibcw0cON9V1rs8U5Dwt/f0DO
mjfvpNLeLfNHpnHOfNMjmgDQ7EXFMWC0dzW40ZUhoXhh+fSA5/J6tRjow8qeKTISwkNoBeX96Av7
m+eUj3hYfFzs7Ec+GlDTDL082XSMP4lBoUG5yryCRnbuAd7gy9etfVQXc10wPqzu7DlQbXbj+6wG
u2MurXkP43KSNzatrpDm4iBn74dC4AR6yobs6iQYxWMGW41u3z92A4SRs111enJ2bjZF5Q9g0Tbq
Qpl2eqB71dgrRiaNWdT1rerCjPWJUgcTegwpmQt+nUJKxXzfsPg8V6iZhFPLWwZJIwR8qYAYnSnX
R5ZtS7tCDReHIfPahyJzBvUeiYoxv3pVJYJtjEse5Zz9ZWW95ZhVGWK2p64yLBuxkV+Zs3wHwZu2
/T2k3TLs7ycZ2bL4nKoOrlHSp1P6A35QACQaaRN/Uo8w7JPLymWssr5baSD6Fl2/yfXn4+i0/mMR
gV+qzE6WB79FNAQ1f0KUfNsZheE8FyxyfHQcuzX3tZ1Z5kubY1P+B//n/6va/6Hw/Luq9nrUn/Ph
L3Xt9gP/V9fi4OD8AcG/VK+/l7Wu/5sHewInWHpCECkdKud/wXfM3yx+xIe8c+HrbPL4f9W14W+X
7dOQVXonBLYS/pO61roQbf8sB4b04UHcZ/kmQJ8VvjX6wmpmZMqGaMmi0qxjQblC5WFyMnU7k0O2
6Tbv55YJqYfOf9eNvsZrvjWVise0M63dNIscIyMhIX+FQ5OylJtn6dmG6JHv6ilVGAhFc5fGVZ5h
XA4F2pp35HkivRmlLykG6BnVJz5p/tqJYkFml5qblBiRtZMAmp3PmxCHgDCF1gOAHUFnGvEsPST0
LDtSwwk13TiGHJLIiNq4bS3EuyYoVYRMU4s4KVD1FQnLbMRW25k3Rhr64anuy+xdl1curUTXJv91
sU2/r+xgra80q2oZ4bzvpkTXTQhBp06HvSyX/2XuvJbrRrJt+0XoQCaQMC/nYXvuTVL0lPSCkCHh
fSJhvv4MqNqUdLpbt95uREepSyqRmzCZudaac8z0g73o20XnwS0LiXUjQ2Y8/IAEUd9j/0k/UXMp
dnJED+ZkMeyd6Lild8kURi9w0WxmwZyAX4hNdxUF3lq9L9Hk0RxtLVjYXhQP38Mhs9S+iAm/oOaH
o3ZGNDvGh8IDprhnTYl27VynzIX9iKjxIJm75ja25lptyOCUbNY2pL3bwRAJv/WYQW4NgQsn9CVi
OVIcO8l9lYQDx/DY0cQHpDq6013rDPvRYa7nxH5QnTKnbi5T21buV7I0U2Z5Qsv3igJmU6D9vOOk
TFhhyVVG3pd6jxHB6td9lxnK7GmZ+V3TQdRrAqdCTjM135JcLxu7kr77UcVyPBX0X70NqU+3yiHt
wKvwTJVcxo2jFYIo9xwVXfHqk9JktkxZwRbGHK4o02y1HzI5bpB5E0lPYyjdkwL5QRO23m+GcfHM
LrLbisR4mJhmM+UI3o5Z/VtiwQ9Gxs+vDiODtScEw9SmJ/SLScCtk5BHZBl2TZymh7XgOUobp8om
9OxyZOzmGXSnNbeodYCMbiaYcJuqqrwT+o7mgvzUv2/82sX/2CQ3USWYzK9Xjkpq+p274FebBu4T
XnOAG3SxsDb8Ckly9RzZeZEPuxidaUqeixPld1HaBwF3OsunTUajH00VRx7cB7L/TFfHni5OI/Nw
77S92eUdNg/Ug+7SbSYk3e+e9uL3cFJoTa2wOhEO4z7KJC+orMsOBZufZfUlkZW3q5Lq3cuCG2f0
69uaF/GARqMBhEmY7C4Gy/8Wziq7b5pFfy4ZapFqYypgvshoHH/bJyJ6KZVlvc1xVN+3blDclh6a
303UOshO7Z4vsSWimO72hG/sOJQ5wtbEKqj8/rSs/xug1i9hyD53eoVg0Ez0fkSe/GqJh/DqmzGR
A3yBVD3UZWc+Dq33nCepPM1xoa+UHefbqkvmfUsxi+RH+1gshv7Ot0YSKUyqnyNO9ISPmfkSwAs8
+K3OD7MlzW9u+a8+Dz6qtzJtcehx3zE//mwGCk2VoIbAuLB0cniluKNzkDXLoSbHl0kh3jccNtgU
eJV+h1H/d28GPVkSC+jXeriC1s/2J7tvGHZJUM5IvmO84VdVjopD0AxB6Tc3T4FlxK1TSn0waV8e
5qVndlfD51zC+sAAftnbefgWlbF17c6ypPYL5HlC3f8bNsyv5F9uZsAOy8VBTgDi7tdksCCrprL2
kmFXBGSZABHrd0PcR4/oedg7lpncpZ5hSEJ1N0jgMdGwjwxxm62ffwzjfjyZ1HM/SkBWnA6lddtF
Vr8XgSlPHnKs0+QXwzGuJCVOEiV/Rwf9pcPWf2VIQ4b9xnG0S+NE/89/zDBav98//7P+f34EF8Vv
9dq4/+lfUGqDGrwf3rr54a0fCv0P5PL6X/6//uHfgYVPcwOw8Fs9VHr9aqiefiYXru7w/xzocfM2
pd/qnw5b61/447BlBd7ffMlxzeOhcOTKP/jHFAEYR0CmB7gADi8CuPqK6fnHeUv+bX1QebFx6vkB
lq9/nrcEtGlntZyxxK/cIv8vwQ5/filBhjiE1nr2ainDXIZ39ucXo3OMSNEFtjfJGKaY02s5iw+5
2+bym9VF0kOaAeL/on2prAMbYLa8/Ola/bsVjEPln+xffAJ+bgfLv+cqyBD033/+BOlIUZ7rxlzX
PcRkotw7L3yk0hEMBQF0NmeAtVLdRV039XhoMvpA56J01iS7WHTxMm48OmeoGn7zuVY77L82Uz4X
+iiGLJgWcUr+388Ff1JpMRbiWmLb6XcB20QMxzoYDfkmeUw4ElZx77afHIRZhHRgxAicck4Ze1Jj
3bUz0pqt6yaMGlXdQ/T9zef7eQNVsPDIgZHrbr9OgHhYfr5uuVO4snFUc81phy3frm1nZnu0gjtr
ssvmnYzMRV9QNan+YCQKY/Qr9LC+Imcaul0cqu4B42xgLviqyuVQKEand2NlUvUb4tAvTDEl4ICv
kE8czmLlPf/q0cVIIFxrkuLCBl5MV6ZC4EpESLBMWA0mWL2JV1ZvdZ0M93neAfrLsAkpWjOTTv8S
MYiPQmgcjLE1J5AHj//z80WrKASmwhPjRUY+MUqtKPviZhwXR6FyH7LmU+q1ACl/c6/WUdyfHqX1
u+JwJDwE7h+hPr+edcDloG8kke9S20KhGljWxpLyctvelnpR7dOCpAqtA6EK05HxAb8/W1lgHv77
I/PLE8PHYPT4g3LG4+yqX58YWMmV6auxvdhTJq1z6xhvuHLLbFo2bcOs6y/5zddrzW0H7M1RHg4m
U9Sfr7UzN0WStE15kR2H8nk7NEi50GSEVTL9xtW8+oj/fIEV6yHvAPEQ3Nh1afz5W7VRjLPKldM5
zyycVM0fl1AknnMpfVQEz11VuvSJdK3c03+/qP/nW+NsXrm0XE9AYfzy87e2PLfAT9XTXib9ejrS
TBmxRzSYAesU0f7RYp6Cxy8erO43T9Wvt/PHGJkdAAoTrz+tpF++M31BRq5Vc+6R3uO30SVv+h/L
UeKNPEn//QcVSv6yJAr2MAGyjj8BY7Uexn7+jn3a4MO1GnPsa4q7fWz187t2ltmcnJiqfs97XVfb
LCwZR4dIM7PCgKMv/EgBDWznD46vO8Dz9O/mZi52P+bSZVoHl4jOPfbfinJeT8yqO23OjBmc15Yi
4NTalvcwhl66nbpK7J1B304qSh6JjBkxrxRh1IbWoU0JcXXPtrVM2nozRUHCXdcO7yGRlV+boTcU
RALZirOoWx6Hr+WAMULZub4REyKuRtmIM2UkTsUSlGojWxlculzoI9aY4MmaVPAhrUNy62MKpAlD
w8FOmvK6m+p2hzZqSbC8FTkXRSJlFumz44mOoabMERWXOadclZ29imBlTErPI6kk92bEkOahLdsZ
MURHHa4TfNwuX5pBv/uaLjMN1rzdIhrBRYK3Fc6Zzo9hOEHfUZ0Jj1wGZ1MlLp5K0OAbYWVYgmk3
nLSTIWZTdvMSibHcS28i1rZrqu4LXQx5BGnhHyoE+U9x2wf7hSIRE3EgvgYjtR7jv27ezxhSb1Ak
3uGe8+9VgGlEe1rcB1WSP5jaNu8GUwgCSxUCW6KTgxVIjdU9dnt34/NJzEZgj+y3qmJQshnIQv6s
IlKKtmgt2mvaMeo8NXrZqiTSRzV74XHwmkcQDs55NXPsWS1GLFgkTCfM2bbV0Gvm91boWBcZ98t1
lpXDUxTkyacMzWK0Y3nIPuR69h5FEDkfrDgxLyWDLKxFJmQEnFuX1nMtZJgBzj7w/aLbwGwn1Kpt
k71VlAStdswRvB12zOwbrd2LFH3RryE+doyrxrewwZSP5MDycN1O7qQGQvLmb0o0ajt5PTF+2dxf
4d2aLibEZ2xGixFN0pXZKbHQBW506pPpZ3fkhtnFdwZT4qpB8X/MHMS5iUcjv/UphpsxO9gI4bZ4
MG+GeQLz2ZBr8Ty7TKZQN6HgdBf/wBxPbjED5ods8PONlD0BM+O83LhRXe5Yk+nNSxmVm0Yljz7Q
+EwqpJR+/d1rkTePTXwlmrl8FCp5ncXK0A8yfcA9NxJAPdmfRBowTimdLcI7ADXxYJMdPHyIarxE
kp733iny7DQxhdinTCy3wgKbySMbjAcy5fvtaLLldtR+eJSINk+SCvuucmYQ+0tU3qZtGt+lUTxf
00dp9107DReLAvFHnho1/IJ1DNY+vJZu20hj4r3ycVHh8y8QYUdJMr05mBvVth5IzE7FVNyIRGc5
RexYFB8T6EoWUu+ZqaoOA9IiGJr4WXLThOhHv4soE+8td06+LJXTPVRzpTxaawg/bgO8Nd5r6Hdp
9NI1bOfkQy5plp4NJJ/8neQGw3xOIoZ7hAZmf++Couw4Dg7dcmdIfZiOMsW1tXPiXhSHPw5mlYXR
pcA9jiX4akoYoW564nn302jnJAFYyOvSbYBFKaX0Njie8izhVNcPw1QcwqyWydXYF1GwreeSr2Ac
K+mQWqd4BUTs+jQ9myG4jit7cbe0TdP8rGYuQYW0Zqq760kUrrn1WYldd4/nGiIb0lHWlZchyTFD
lugMbLLcBoIpnaKMEU6wjnpbmv2je62aQuU3bQjh5861W3ZYaY1L9LbMvB83ZZO7XxiQpepMVOjy
XKF6xC+fiY7jsefF7Ep+m0bq49QKrk0fsHZse5oh50XWDZxXJ6I9RVgcHLoeYeI0L8USHRyhfYNM
ro3z85B4zXKnqynwnkovqIs9hq2RvjBPp8FEPiLD3XBjIxnwSrtL9Qa/Lyl3LTz5+iL7tEuu7NBA
1F0ta+noHRZ0LnayRwobdmDMfK+6AekonQNed+fBoRjK0uvWBifjba2ibbPyRhR9AUNCDSUon207
TpAHAQWz9QazMzKZ4w631YFM87A6pnZtet59A6J1XwV2Nu1Mm+cN4o9k6WW1A/3ifw9LXEe0lQQ6
0XgzGU1Cp5/1xke9SZRznSYxM3AXIeFwpHU/4il3kqC+VoXI43M4+a77EmL86t7KauS2WIHdmH7H
uStjtxz5x3Sk/MyCdh/XOs2uJRac4bMeR2yLeO/tIli3p6h236A1aFrT4G+VdnYZVVH8Topt19wv
nE2XKxZJt4fsyIKJh41j+6lOaDM+N1r23i0RHth8tolAlvOp6uaKJSsayjR6aElbmt1N77WFixeV
oor+djEnbfaecmzpqk1SVPAptmXktjUatJ40r5aZ9TRkTzhdk1c/xitqpag0iiBszXHq8/YKTVgE
F7+N3FvtqOmzqvroWcwmPDdV4m3HVOB8L4T3wrH8tYUJc8WPVx3GihoIOf/obeoiv3joq4pDO5BQ
uWnKWt/RhP7SGuL1is5NjxGmvBt04dF2dGeeM9n0V94UWY92HVXHRTbsLRNjCc/1a77lZN83rCto
B0L/A3IGZ814ZYw9JGqXtGSNYKP3CAcKCVlsF1MfckuF51law74JY8QS3sTCEmCc2i3G1sUDDIMC
JT0Kj41FKTrt2jArzkkQYM0ZVFvf+Cou8qtwce0r7GLRKS1zcXKESfZZOSIbScYX0pdSnySQuMd6
QiMTa6m6mKmbz26m2ossyR7mnhQXA/VsqzTXGtaaF9AXbtRXPALF0ckwiBXTsGz6cmBwUQXtfb3g
4gmcGrTckvb7qs/e4HN1DyDhqk2P22RXA1LG4FQnD3XGl+tF7D8ros2xT7vwzjqGjc5mxvfzIRtJ
AVEwrSER2YvYhp0WBvXgYJ6XsenKfarriT0PAzJmHT819r7To3gPIyu4zmbXeZERxfAGXnOx7ZuV
GRDaWXoYCJIxG2qrrt0nSaReciFndfDDuAw+uV0YZ7d4R7J+E7D4UnWqPuMI2CcQFVRQoYWqAjJX
Zjngv1s4HhCyVAzNY8pmfY7jVH51cAldcmeUV3Iq6BeaMDZHB6JIuAnIDT/lesU9dHVIElNmuuE8
xXp8hb9U32nVcaDipw8eNLYt9nyU709VyVhgN8dGvqbEmjyDi5nO2N7rB51GDpk6FPY7d576K7ud
aDUg+kz32LMBP6Spcg+216wpJmbU0XZw8+g7qv7wRQmckFtvaDT6SWvm79HgCSuM0BM8mzYA2kHe
vEZqMeHZadE+E7GMjmc7oUUThwGP3LkE6rlpHId9aw0BTrYy7VAEukMzXM9p133GY5I/ioJ+9yZs
h+XVcVDbV3ZTIBytp9C5DTSC6o2wy5bc4a7OboiBbIFIBHP/rCn471nQiRoWdpF96HD9n/QAvWKi
/z8f+tGM6T7OWoyqVmGKrTvbHqb6cp5uYseLe5R/CSLNieuNsn3KMcVGc1Zc5Bxbe8G450tpfH8/
dal4NAM6C9qm1TZBZnTou0kduyiuDwTJp095VXwRde6e+AGJ2KopsV65tK3azUvT72Sdgqa0l9A7
oASZj3HSV5eWuumIsBT3FVxSTJ7EP5hbJhHDXYuz49lL/bFiOY7G58mp9DnIWjgAQ17eNFV5Y7Wz
/ja2OrrxYAR9kCbRB3uaFUmpQGw2zCi6I46gM6ymjB5T7kooOll3vdgZj1gve2oqW1unxiu7D8yl
rC8BhQr4cmtZvvGyynJnO171qUjn5otyq/HoDsF3WXHA5McZAhLrF8cdOK6MFFfpCp5IKcdwOhLv
K9L4rcVmd7YA6u+6KhXHDP3HcV6RAH1X9TdSF91eqObroPMxOEwBtERLGfHoUQUjKyqTEzV5s69m
9aYmK9mJvrzEpC4dQJWE9zZavydNDXC2OcVuZReOt3qM3S0MTokYeNH71GT+R9VH/a2VoVsOgEUd
a2K7Nr7b+Aw4THMs3V4hREltWue63RL6ey0ClB11jqMSUX+/1Rjrodl7xbkeI94RHC2f3DGzD40b
21dMkjA/pEWKb7Y/RZHncBozTYhlVHGiWvhAmHTKiAz1/Bv4NIxrBVFBxuBIzYSeT5UXFbvZg1Na
WAinyhCByXESzvhtHt1niLr5GcVkfFZZHW84ZT14oJXeqbHqR0MdeUvKlc0o1Zvzaj8G1vgQuRyQ
d0E/NB9kb1eoQEverg2+iuCSlJOdQrzqAgVGRWlFHHk9e3dppawnxkVhcAxMlGanrPIzaDCBjj5z
9hG7QIcLmkSvfGDOLz+Cb+rxnZAvu8GgTVEmRP4STITCakXQbV5F6sHOFb6YPCyu0lp+GkbTPIzJ
xDmqjcxd1bTjeV5CRpudLy6Rh+894pzwGNlkoGZ1ieYPLe6GmVzwyvwJrxQa6Q9pJl8yLeTJS2aa
gHaRMJILixsmqVzmTvuXNkFLo01TfmMp6zdxYk2v9dCQbeKOfnG1VKzXMzQlRlvkde2LwEy3U+fP
17zbxcYxbng9tSjUMbB9pTTO7hl7hSClWnlfuZpnnR3qNGEQOcR2zKGM5yShAdHmV9CNsv0si/QR
AqS5JdbKRqtnz3LLWKv87LZW8xG1YHvr2oGzFU3Znoq0tb7QOGURx0Zy4In281MgreVAyxprYexE
4r0bXb1dfL/YY8mN9+A53H0fdhjzRI7zkyXHByfQsDLu3boyPIxJue3z+jXRXX4n86J7QMCeo3sj
dDmxZrvaVFZ+E6aczWwUxqemMd9TdMSaKX7v1ce+ShHN+3lDODFeRVulFKgV+zbP3zS0e07DXxRf
ttymM1lhmS3u0IfV52jda+1W9hdsNsHNZKR7S1vRue+NzMCflb48mSS6lFVMBl29FD4qS504WNuF
c9SpNU57xQHwMcnQ5Q2OSL+EheYFTBf7HdhPzsk+olwdCbvb0aiLHl1b20xhDUIBwrzFNbGA+tCl
jbG3QlTeuQGKuO+XcDySxH1l7EZs4sKyD3HTw1nrtSDbixJdvw30ytdq0uwqUFdkxbok6LmZ9xlZ
rvyy0IvBCDSwjnHe54IFvX/oOLLuuQBvhRu+NnFuYWVywwd3Ec1ejD7msagsTmJsxVa0eX8c2y67
it2u3QLDwpfU9WK+tgopBOdopV5t2er7yfiGlgjgrqL2L5S06pkQ2wnYUV8d6ACX7n5yyGGRFu7u
Mh5nEshnZfAglmpior2slA9PYu7UefG5WIqx/zTPvOWcjkJzEIAOlk3V1e63sIynNzZLs025sdcY
lrKdU6PW3ahxdh8HN3XMhgxhUqAtf2TFROjebJ0gHndpbfL0Qssoiq8jL4h2fU7n6KuNQNYHaUWg
D+xzT70yzx2xKyCHTwTFS2hVwJ2Ep9vrgQd70K8ov8yIciJ1jXTadKtFoJvS2U24NSeIS/003swi
Ea+ZkSuMx33t2GlvkIbBvkG/QXMjtox7l2vRTjWJnUGd180WpZKVnc2PGqZL6AzcwvKglkyMLtwj
HZjVobHA9v6ImiibLq1M+VPZNE110+ZB1zIljfiduU+iyuLcqJaWNwzzl8GJVdvh7TL4Ker+1rjm
KQ61e1Noq/JumrGzvc9D5Ui0ueM4R/vIK9YciNTW1RG1v8UbuLQBf2tuSZM8Jmmbh9chInP1MEuH
hCsC5kG4bVM+GDUCHunEPTY/ymcW7mj6ZiVhjnQ9ilQbPXdoGZ2DYBDQH4IxDsq3NETk++AvdkFT
D0wEJSbC27k7LvBSkkuA+za7xO5ifFztWuKJd5KUDnuN0JFfXAEchZN+HLQshlNp+/FVMGMUgKqI
T7RQkDTulkxF6eelLh1amnA+uNuz0/skycreD846s+T0QTo9hT8+DEde2kZMOWtrkVglRucegMiu
aWNJ+RtGTnk3LoiwoD+7PV0QGAvZVTsUc3kJoI51ezscffc0sNIw2zBRPL2Caq8CktpNBV2JMUHk
HgMUPfrI0ZRmQYzYVVzNaUDBwFRIh/EGzGEJWiDks7p+yPh9rKY6e7fSrqEIwtKirxpRteKwILa1
YBth/pnfFxF0C5iLeAm8d185WZ1tJ4z83q0QyToyq2HtHhyr4584WzzzoOxCUpdqb2Gy50VIza+L
ZE3xAhPD964IqPE+shhn8o6zUNZxQhbtvawL8SVPCC1pV5pW0VHDO920T2NKY96chglJtJ5lbA8t
RqrN2tjt1BBtnNDy3tveEuZpBMPCrSvAMfCLr7z1YVGzq7yNVhAB0UT7EdVIE8WwESOOmE8E0wE8
iia4cRt/GbOz7BPfPXRRxiIlOr0490O81PWhjRqJ9IknGizjhIVpBQss1V2WZfycSQ/9A2UBWv3q
XKSx+Ij8X8/Tpo9HRYIpdeKy9Xg0TmyBY3i9cNS19uvgy73BvA4igI1/kferaxMuS4pgOolKj2Jw
DoA5QPrRh9Ze+KlpdoQXwH0TAM7CrJ2zPOZmeoEU1T7SnAgOqQODkuFYVkW7sQcFtx3bhrMVC9/U
ngkE4m+56GQDznzM3M64XJfgrKKhSq448RgoaX9MRd0ft7Vzpk48ymIIcV6grm2vok5hTZpzyyzX
Vl94ZlOXjTbItMtA7sMFCtXt2LewoLJpsC48XFZ4O4BLu1r4jt0DBLu8+RL2giiYGQP0kUZ21pwp
NeV8YQY3+IesC7zqVMihtB8StIjVjoWQdKrQsk122y6eIuzWFX11M7kg6FVfNtFh4bDPGbYKvfCa
wqiF5WbnE15r+sfZWWmZ0tx1w+7VhGUVbdBq8tTSptHhNp+WuieiBsrNTrim/ToPytwB3Qz80ywF
qvMwxLPFoRSF82GIu3LeIdORr35R8r7h2KOYkkvcfHe41V/oEeXOSYdTPR+8KQzqnUzrCOIYC0O0
X98wlmhSvPxTUa2Phs6K+esfL6fuBM9oYOPtOdka4WK+6aC7LafKiIK8QU/SGCyHeunPMivVCIwI
mt1Bd3QSGQo1ldzD9MguwsTALVLH0fiwgfLM6Jehpn9w7KhuL5lVweXiKDpoeqmQ56grdYraReyq
kSzZzIM5tc94cMEc6zAftnFtZRcz47e58m3RvPu9PSbvTq3EQudZRh7WZNels4NIe4WYRFVZfnQx
Fg6I7GGl7DFp5TRO47rA4bldHH64OykNt6ABZJcf5VLGx1F2kgA5DFfBQjYtTJij0n49n6nYGQ/j
AwPU9p7R28nPbANefoNGMlvTAm0e0wPjXzrrlmo8EGNZOL+0czVfyzlnKM4gomP9JB2Z1QtcM+fu
rBthf+Wh75XE4mV2e9AgGuZxo5taRi+pn6j2GFoqIIkboVWRsE6X0fgBA02cfginNKkPQRbyRADc
SJ3jBDCz3SVqGrDxFH1u8TM0CP/LTQ5WuTj3ZQCEfbSD7LTIMFUnkRQanoKJwmfXrQFK8AY3xNsF
NkZPFIVdssOX1n610VaFW92nAuA9LbGPXRtEIy69rJDbP/aIP0alEz65bA8jQTwqnCnxDRdJ1fe1
Cyho061mv5dmTrR3+8eK6bcyF8+ms+vsMAk7VYQFC+lATXHxXh9JW+TGhX7A4NdNXLGuwHaVnCR5
4NkVJqbiqjGJC397cHT/3etkBI+CHY/Vxys67zhzDnvO3S7A/l4V/adG+LbZmzlYqmGLFH6EJppM
g8dJmZu8AjlicKOnygfrcxAzgsGjJcCi3Y0u4ws6nzDsjnZFcMYHAop4h9M6HoLPhQpUcQOX0PtG
m6Gdr3tLg+7J2BbNEyciZR5iTr7LXSSNY578eGh5fafaXLmZ5Zlr7Ov28tARtm2ePKRFA20QnqT0
KrK6xP2WVd5si0Nqs0lenGWZ2zf2E3yAOy5ZmQJusovFuu2Z5zfHMcNpe1Iu1l8Ky0GSyQrkuI9Q
Wycmbr1vEaGZK6sxTurroMORBkbEzsWys2xinJMd1Cck0zsRMlAYL1Vbz43ZqKDGEdCWDqhCz7DT
fyb7UI27CBAxLxXDgZARQRqiQ9kI2uachzs/qcxj3xWmuaeYmNMj81gVXKNjI3Y5y2RZnpqozD7l
3SwyHtEh6NYe9sSU41Rh1xG39J/Kdk+lp51zzNCUZjsI9OXl72ckZQ8Op6459twT1DOQQRtUGb7m
LSay+jYG8vBdpDMrgOWhktTbgENl87lTUrv0AkZT3MSZ1UyPQdMAbUnjgecM4z43zc5CVV/Rumia
k0VoNwRFNeXD42JzpjnZBVXPySy+9cKgqT+NI/aSravBpl5HRuES28aemaGJSit+831mn1+oWa3q
Y+xL+6tvyaz9ZoMbpg4cp8Tz9WZsk4kzADPLxM43upTxV4glY/JxDKc2+qLmiGcjor0ZvjNgmdrT
DE/cXHUzUGhnsfKFHja+EE5EFQCMmz7mII++kOBo0AOJaeCrcmFPTp9a+roq6aDcRmgxmsNSapm/
Kub8LPToSGHMiiQBpHiAdCtdxoccur4D1fIMDMuoBt9bzS0jRfChVFS9wKkWLOWd0yJ5Yj4JceI4
85FHeNZOni33TcRY+lKn2uu/ltWAlB04yQg9eGEKNVy6Rjb1qUNjJ9YhS7pcL1hv5G1Dp7yCwouy
FdDbSHkGn92q9fyxVkWb0h2p4Avhua3cB0OkkHtCJsza3FKh5zcYWLzlDJoG2ue+sXXgT1srn/v0
Ku3hPNxlke/6t8GiI8mohROLR1OkEetbrx1rvlAzDIAlBT2RV19ZabinDVwO/b7AXISBbVg9mxz1
4jJqd4Om9dLROa29uNiXaCqs5oNjGS3CG6vGLZlt0oKD7rAnTdNNfwex/0UFuJbvqLBxcCiXKCEU
LT8LOxRn6s4z3XQ0dek5j9qFPP5aZW6TfwESwNAO/y/H+qXgDn0Mi5Dt54e45C+JR5/qkv/9EHz+
UwD6Q9T5r3/7j6rRP4tG/+f4Vq8R1P2vX+r/R2npGoX1n6Wl129fv1S/iFHXv/GHttTxAFSgCvo7
lEL9sOiQgIrKeY10RgT1DzWp+7dVLiptgtml4izwLzWp40ClAG+BMBtTkOe54i+5d9TPEiFym3iK
2E1DFGar3OzX1ACEO7DSmUKhh0h1x/Erj78XITvxFtxefkP+JACBTOefSnbLo+UTTUPhmVuf/aDz
At6NuP4+ZKkYt1BmiudUj9FXrGi+u2N4Ju4iOkcu80eLYNSSMIfP8UouAzA11Rs7t/JrxhR5deBw
u2DO7AUzq5lBdrfJOhOgy2myqGBhFUwW7DAa39cH+rkqwuwJDUn+FFUGp2wFpOyx9mlVbWrjNtdl
OYxP5azTWybzs95lJo2vqfm0d8AREiU7Wv/IT5Bd0olXc/dR0+ECsQwpr9p5aohvk37xmy1NJ+95
MKhwd51VVdNxaQZCBAQktn3oTjOj0KGo2VjVQEuSVS7/FKfN92Ls8mw12Oy5h3g3Kb8YNpvSxoHI
HAd5v4xBDbrL7Nz4HjA9JxEU+ZVC1EKdUm3zKJ8PgTP4+BkHHR9kwpzVok9Of72QWC1sqZRYy2vj
IR6w7XNTmIrWN8iCz6qw43FTsYYy1BoELt51Qm5tmEMX9D/jKtM7fhdIjWu1bFpwudY5cDE+mizI
bvte2RzYMf3xw814XQumYXRxNe2MXTILOzr6/age0r6aPwdBVIZH9KTutImAtupVLDjuy6JG3jv1
3vQBjYVXbIk4jrDlgAd2d8othlc38uJqJ8fR+cQpJaQFEni1hXqB7uyAn/cb07n8yNQmag8zqSvv
pQy87ykHzfa8ABMRW7Z+743LhdnRXqwZal6Tp3ynubzCMmXBGA2H8ms3M148eDYsDkpoYBObJosx
bXapC9co80IqVbBm3X3ag8ne6AjkHwaXIHqynaV9r53arbbAEzVtRpX3T1Dyy8cCUFaxA4dXio3n
NO35f9k7jybJjTRN/5W1voMGOPRhLiEQGSmqsrI0LzCWgtYav34ez+pdZiCCgck+zWHN2mg0kl0e
DlefeEU9m86XEU6/cQhQXK1/IxZfddf+zy7Sq3D+/423qYS0/vNt+jb7a4Hr5z//fZWa7h+wprCV
5Ibk6nx2sP19rZp/X6PCQtzHEi76JJKcwX3zNyifq9hUDQPSFUo9oEBfJ+5z+h6jkGlCBQH1D2SN
TBQvpdP3OGpR5wcaYnKpODrCc5aJEh1qraq+c8dJe+yjWWmPfe/01QMu9vRyE8op5B4FEj549NU6
gnajXv4qFX+AtK2U/ptYFL1P/N2hNig5u1LeWHPRz8AT8bvTtATnetCXOCG7ToI4Z5Il1QbHJfO9
kvf9J3WqQhO5xyKeaDyJ3NgZbglBy1Ir9V3bKuGXnLI1Wu+hIwUBILiMG2QCS3T0ilIkNziTmuld
PBch1HB6rl8z9K/rnRhrVPzJX7HyiKqq1jzTVKx037Za0XmiiM1bDF5j/5BVxC7boSvn+bbWayk/
OlEZ2rscIQhrZholXpNEkf7BRSrxbmyT0MafQY/5+zFGD5A6HOe1JQnQcGrq0GfFKNXYGGDWlFu7
8EWyS4ZQfw92sywopeJbDlGzXrH21CQU+W+oMksL3011iYt1sN68xXLpXzCRUl+DfYVTLExxgGg3
fYcoJeDOLBtuaCFa72IuyJ1vKtmuFaH9Rm3U1tpaaYSGLv0I54Y/OF8B6EuGxcuf5ADshStvaHiO
GwB7FrtNS8sgCwcXG90u0d9oijXi5TbAwwvH9pbCh+O9OHWPv//k/5N32WMR5W3zX/+6MB528LbB
oFDpKKWcfoLBV/tUUEDfZbTHvK6to6++w5MEALP5rom4XkEunwKlQZ6Skmsqo6nEI9BdFujwrmwS
B5diZ5cGTC1RguEWv+p460d+ujI1GSiffkqGku60cMwIpk1Jdnmxug0qfQDCdGenTJhYIBFZfI+G
kv7U9S94NgzXD1h+/iqgqTyzg14OEw1tEc8BfB3Qxs4+QLTbQ7XEXhlFLADfNqbowiSYI/XBWpT5
LKaTDKMxRDO5duv7DSBaazSVcacFgz7d9nobVR+RklXNr6mhaAq+riL6RUAgyj1aiIXjow5dm7zl
qWHSMlFBGo5vxwHZLyQeB8P/GiNhQlopwCjmyIxSggNtA3BpEw9qkN9Q9lF+giOvsgc3IBm66cbZ
+mwMSjvt57ZjAyVckmi65IYpGhpiDZYDc2t2SMo7lLm+hpqsVW9Dd54yTJkRyyVWzOFaUO7X0/cD
IErp9IQK144qVOkeoqbxjXe5Usl4dbAtFdkUVGKy3Wz2QX0H4Q4lMYlMouO3QTGkd8ytjyHxs45i
aE6I9wEU3waJhZKFkptT4OVaViDbhQ569kabkYbftVYX5xkCf7Cl7zqclNmJWZao+0DV2tjr7ahM
c9QS6DzdZxDfo72J4Gr6xh/U0vpoZX7fbx2kHs1vNcZD2IWLpqwOoUNz8U4tcv8LoiRKs3NnZCm/
jFAmvlMXTN+ZSYJpyaaptKh9nBFliz9lbhjX73RyccoVrl3GN4B4iuhhTnIKNk2aZ6lUEx8QUAId
JTCZMRp/6m7auewrJNLHOPkURJMRg/JDDD7Y6nUY0VbLFXE3UzifviFRl/NTWjpRb/vO8qcdiOs6
BHJHnoCeSRnhGhMZJqykFCKOElC5pNQgaz9K3JQ/sJJJQDDEbeB0N6YyufpmtrQGFJ2T1YryUelS
1/6YcOIKEFCdIzGTs2vsjRri+Mcm7ArjfY9P1vgJMdIg3zeBM2Igk6VgNzVHmfq3aTXngRRMqlL/
C6GZbt1qtlG3G9TRtfxP1gI3ipuwHWwNeI9t9uIvEXS20h7oh2XV98BJ7WGgG4x9yTZ33AiTIzrQ
4I/0SBM7u+cBbXNLUcCtDEmwQyWkz+9S3XegZdddA4THxoTglmK5fcAMR7cOJQCADsE+KbYEurJ0
Dk3fOXhQKHDx9lRllHhb53OYe1UNNvAGnZfiKzDCVOzmLhno77duPu7UAe1/2GiBT9Ez6cDlxcNU
tlt7qH0wSK0BpDotYf/vDeQNoNH5DmKsE+1gNTdShxa1Gc1w65XW3bdOoyHiPhg1Qvl2aaDNNSIt
qPg58McOGRGqvHQ+6S7kEwD2yKWZADEhpPBilaiY3oMlQDZQdbR+uglFad7FbSTopmKC9GdU2EHp
of5vBztUe+PSq6rIto5WVoUtPa1OqqhoQG03LdpWUgTIyR9EAtrubd92tfkBLLhQbgq9A1gMrjZ/
0/SmXXIflUWCN4sffDB65rtFlpTHxeGdQShH62I9mx8moy5TZQe8QM/4ybPF4vLLU5txpKBdGJFK
vhmVGEuzDPyYcG9G3g1uIGMOaiJ0fBRFUN3iQ1kJ2TPP0xRlBCeqmp1iz2VmHKIhh/ewwvxePGrU
aRAScHjb8CY2VN1esH/y3A/CqAYQFoJppZCvZjuy0AEAr6asPGraKUWTZ4CxIEPyEvCEEt4ungHi
tJIjZ4c7te5zT09nAPHOQPFeFOYnSJrRU4mIKv9MBG98R1H3AP589DLC8nj93VtEDvKHkP3J8NwB
aq/pi0m7ldrorZQvFsZkWzdc4sE3g5tm3ERgRGiZ1VQkVz704q01dKDkhGq0ZhA3Ae0jKx4vnvQY
GQRDMYxhp1XDtANPB1pyLF7pY8oohF+SlkewYhL9L2KUfqTGV/Zoe1OnNPYBaK1D7yIDe/37nc/F
gCHHl+M1J9pbcm2rgogizcBO5WGrvqsbQxwHpbG/Xx9FuzAMigTQUx2iIAsa4OKT5Vmbo/CLUyPd
OZITx0rAadeUO5N9V9pu+WnMIBAcBYpL0UFVAvFnyw3u3ucF4Ov7KsE391Dlo+psKbJMLvZ+eKV9
vP4rZZT5IlRDVZhPQKoG85ojxFc5/ZF6I4axSlPKT1Vq7023MrbwHDTPBTt5GGBx7PA9jH5vpv+f
e//r+WD8c+791DVN9NdLkvzz/+HfJHkSkD9cF6675cK4/p1Z/06/NfcPi6Sb9MQGnAKLmOrnv6ua
jvYHLn4kyBaUCq4mWbVuiq4N/+tfhvaHXFYVwT02+nMt9P/KA/w7P0FZgJoxwgIX8hXz9K5lBxPN
Az2EvY8zNIYsi/vP14sQCxF3BlKiGoHX5Vj9bYMuxttqpJJFMY7mf9J6RZXO9aNKW9h68h0njm/c
uHanxxqGoQ5qD4NhJ9sNepL1N0iSwDejHUhnvUS36F1SuMWnMIiwt64ziGQbhC0jE0Mfy7feGSEG
1J5SZEqIAF8OMJ0qqKngqUjSS2aOomFsDdQGK9E9mbAHBO0/RX1E0Lf57oIOnh7RRAEbUo4aLjEN
pKQtij2WcXCDalCx++jML5psgW5EDD6e4IF0QAZo6YOJxQ+QcdxJwHUYLWDFvMuhK4NqDhsvjszk
SQkM0fATqNl6qug166hq8ZwantVMfCrAE8BtoWHVwdStXGmX1sZ0dB0ZIRYajMjpMUZErxd8M7Tf
lCKI68001HXDgpTuHWXoOtpdvzUWb6HcCybvD9fG8/+M55TpxXPgR0HDlmuRBYqVmMRO4EvaUPoL
jOGbKgi9N0jOV+FdkRdT+n0GIvKhxzf3yzQ0bIEpAgSy8gU4AS8uMn6RiUMvbxQiPvwNBPvTL9AE
Cv5bAQL9mwZsEdZMCnKOoCsUsTVjfZgPdjyEzd5JyU13gmsVXbvMpqh7/cs8s9j/vlBlC4G6Bhe+
ptFM4sAubn3k87pZSX1ARBA6EfhD0L4Qb5M8idxNQgCteoav+EjpOJqa3I2Bpf9UtRSI+agIKXhX
ivkvKlCN+4ktT3P5kI59CEEhcSj6/KCp5ttPRqsP4fsBvJr/3ezHBuKlKtrBzH/f0/945E9fMDkX
DjqFGmpwBD7as6TBi1WGMRXifmTiyxpFTgGCVrezvRXqPBfXv9ppRCMHQg6Hb4aMB0UD+3m7vRgI
1gv5FXBIPpo9UulRelhLD0aGGOs2z0bcaQY8oLqV6S0PDaNyZKhAET26eHSL0y2DpiUoGyvEAIaQ
LQCAVU6ejuHBro7df5eb//FTns3QlLxxOu6aVD6g8H46VqDjPwB8WZpQWOmIrJueCP+mnfLeuZ2q
1kSytRvG0V3ZjqfPOx8WmDua7YLTIbta5mLYFmFpPWsCC9hgMFvbUWuSx4yyBHLMrt980qa68drM
Knmz/t+rdumtWBxGOSzQP4rAjqw0OYvDOFO+mAoQEwyrzjNgN3MYH+A+IwsVAbz6fn200zqxnKRh
mzR9iLKoB2nPGvEvdo/dJqKfgXej96ok3U1dl/aBGgWQEz91HxuQAnv6ubiM8YFXthCF7bOpkvKb
xMa2TXMcXYnThfV9NIaiSmf/AA0pkTdLgBHlT5BCZly8iQ0xyMXryzUPjjmDTwDmh2QX2A4lzdtN
UhJ0+4jEtgAr4GnU1vRoj3ThHqZeb6ytmnepeFth+IiXVZqIFqlJt5uL+d1QNGNx8FngDBpaXree
NWhTCMUc3d/pqWxVC5VzHyvHd9hwRvMvPapKc7hRGyuZsG4ebHX+WEW90v8M1GoOPg7G0DuAmicn
Th4oeAF4j3IVSGfuZta4DUAJ0dsfUnTo7mBtTnABBm2gvDUNaTG9aRAEyPajM8Ka99AOFnO37bQ8
EvjUFa3VH10jyIxy08XY1XwMMWGNgK0FEOh2pR0a9CZ1wEhf0AuEdxX0NO5wpSxBpGxVwOqKc6QR
OsR3baDq4RvZxowP1lRkBszrGXdgD24EjjfbhJHjb6AVWv9eBEad7hJLc7k6GsCwDnadNv247MjO
lWa25WiOUv6qz0xeddCFSbHpbJzg9ilp7Kg/ZtpYTcavHOYQ9u/gc4Ef7AodpAAq0vBrQnvb6f5k
4EA/4TR+RHNRcX5Kx6juo4BZPP1KLLO0YbUWoV1+A9BWIrQa5lW1jfSxCdu9q5F7/CSysdudPc1h
/NN10zS/VXSfmGQDF64S98qYl7AWIzy9i52tqeOwT0DJJMnGGJqu2ApwQelnQ8waNuEWqoS3orPQ
9R0CCSA1A0CdR0BEivLGQi+D1wf4eti8DyGQgHyNzPJXFpcOfpI1BCdr25WmlnxpDDsIedNTCtUb
KwG390BUGImnKadWCnsS9LOnd2KCjo34OHKIrUl4tIN/E4wfp7IebwIXNIyH4gkFrVpLIElEZRYP
5i3uAPWHSM00F1nXAflqoqOgs+ZvDk3tkQiTJSsgGjownA6D1sAXu28qNFKpC8G+SssdchDhPMHY
MbFQVTDs3apNPt8NaF2D32uyJD0iQKxjsZ3aLTUxmGP4PtsVzGLXiD+QuWXdJ6pHYL63sBnU8Djq
YHbZuo6WjViy6xJ23qhqREW5NQe9+izazlBviz7oIaT1mLwAqJ7x38MypzNQUISOOrSWhUKtgvxJ
rVMSPOpjXyrbtiyhgMO8gYGB0uzEl90UZTUb30ByatGRxQ3ppfpaq+4wLcWZTkA4UrfqMIzxn6OI
VceD6Vp1b0rI4vn9PDna9GDRkcdMOaIoXG0TMVT2jewqjPeYXmnhwZHFugcNiGX0yQbLnHQPfZzB
99jjEg/+Z8vmMMZjCaDfd76lmEU3H/2oTRCVhOycQusI7YEUduOMvht+bHoIcTeW0dDvus0AU1hH
EIKJHnjOiKKYeIvLhIIygZqB83xXOA5CVcgR69IpcfY1I/2K4ahoP3dKhjkzrTtN/YTbgtrd2Sp0
o6NS65D/FD9snwx0AIzvU2vaWGhffyvOQhpiDUclrAEeourqUqhGo4JO0Sb2f4VToN/GnSaOpg1F
6PooZ48CXADV1Olg2lJgyZWRx4sXyVe6OZ7GtP6VcA+XaExA+jwUKeHGoRqxGMc5xEBG+vqgywjY
AXdCYEHbnwYu4fmioURZWeqxtBhN8fER5zRguR9qAeneI3Ub+mMSJTBiW8DwpC3+1B4dlNGnL9d/
xfnU8SAH88KriDaYtmxrISxIq0wP5XsY+sTph3IEh9JtYYzo9QOKVjwDG73S9WrlKT6NApBVdCWw
x6V7R4BF8C1X/sU3F3owCXyJgeah/4flaDhOqNaITntC0LqAK9mAyJshiFsApM1Iv7k+79NgktQc
zW+L8JV2iFQ+tBYhD4xEqzPMyJbICvUGGdbqFjnV8I2f836urPSFscj3hf5ctUE4brHSKe4SOs0T
G2yK497TLYDfgvnFI0bA4/76tE6XU06L+iIIJg0MJVWGpbKmD34mURzf9qpJgeeWJ82xycBGjzb8
8hLZzZVVPB+PBgrdQ4doinzVWdSjYpVJd6BsPApn4U0eFs1NYasFJHuCmhmFspXxlrvGAUZDFksj
kVOj04893TUK1sJ9O8DNKJPC2XJ7j94Y0hYxIFzeO52jQYnwaWRaerGS8yxyaPlp8eMlOgaTZqGx
Z8hP8WLDdgVxOB1gChpd2IS3CU/ruOXW8O9UNaw+q1Y/HVO66DiY1zXtNMQMMi+u4ibZWUWurbTk
z/cUv0beG1xaOjIni+OT0jUYJrNSvAG1DQjWI7xxqAJwL1S9LVdE0U7Tkuep88DC7aBoBVJPFadT
n5DsMU1cCw5oDThHWL9I/hvYqIqy8+Hl5SpcVATSV6Z4YVRsp0hLbMrMgvzkdFRchQl+dUNB5S9t
3xVCDEfLAtQsRlW8T7Fd2WpKjxv69RO0EP5jstbvarNl6LYr6CGcDuvkNmEILIFDgVWEeoASNxDY
i6lIQSlnlueqgeLjvDoX3bxPUxQ4ts2k2gPyDXUctCs/52ydKY3QQeA3GaShPBanv4ZGjR+UWGQe
ulijK4yfVJ1+6rsKaPokbcGvT/7skz+/SCS8lPYdVloevxd7PIZY2oquqQ6OU/cozCRZtUUmAOTy
lGQQObLmR4cqa7pyqs9uEXTTSUB5fjhb5GaLYY2+gr5b+cCqk1F9H+tieFLzBkHdruuUDbUb4HPX
J3r6+LLItgpgivoTB5peybKWAO5f0TvCv0OAfICos+BtrsT2AcR9+ZlNjRxtnD9lLZ7aAeHcu+uD
n11ihPwa8CeiGhaVp/D0K4+4QaeVhX7YVJB0JqlGuSgqmg/IgeBOkTeaNyilvaNRPa6s76LJIect
hEkoxdNAucuw5HZ7scB+kEuFsbE/9NDrDpGDmLg7Zu73eu5HeItGhmpAixy8hltC2nfAexLLOiRg
VGCSOsoGJi5SkDjBNCsLcrbP2UaQuqTWJqU4+nKnP6woUT+P2xp0bTXi3AOYFBbM/Fef9WtP5NnX
ZyQaSjpsSyzyjGWxw4xAkxUw3A9pVMPdzoV6O4dNe0xiU/kKJKy51yzbAoEftM3++sJfmqQliKJQ
XyTnWlY+0DDPawMptANVNd4ss8e7iG7gXy7f9sf1oRYa26y0RMYTC7gUWlSAoYuVNpQG515t0A58
gQZvTpRvVDRcDnnmJOiYWs0WqlW6FRgwvxndSTu0TWxt4b+p78sZO3Jg85+xeS23AYka2h1a9pAl
SfgTyOnarXO6IkQPQHV4Ug3XpPoFmmtRDW+Ry2IgJ95hjKprt6kyGvOfipIqXACBn7y1S7t5kqCS
wty606CurMpyeK5WYE+uYDdQPOUaOt16yeCMPcoGszcUdn/MlTJ/Z1b9X4kW9gcqCKjzgDPDezxq
vetrdHrb0tGUA9tkNehh2jTGF2+4mTUwp8ZQ9QB45j+Q4BiyXWjX6gg12i4xoDGs/lNEu+jj9XFP
r1s5rgwQQYK66HazNeTl+OIS0ERSBHY9qWgNOeJA0V3scthPB+xCWelmSI//wXisMQebYJGq3+l4
5aSPFHsopZu+3dzZszM8KIAJDzXGT9hYqCvX66XpCVkFdwG18XYurhJFL+u0cyrVs4zCfQtyiii0
DTtz05GMU3aDHL3ySF8ckXKtZnCrs5pyh734oEWruxFUeNUbDDUAo1+Jw0TZcK/7fQz+wihWBIHl
jvy7afF7AVk3jbwFsBsx0ul4ANf6ZiwFH9TA7ysIp/5p4J/semty/oOh8DMRDEYohN736VAIJJMn
CX/2Zj8P9800KeamKEZnn/hoir3qEfg9L25HlGm5vsBKLAZDuTqYDCfSvHgYzfsGDO29VdXlJqda
93R9T55/Qh5AefSIa3kIl430bLAsaOem6onetfcudE3ERvzqY9JU9quiZzkrkM6ulNnVVHLtZazR
umZWoj2hekgmlHvT6KCFBHhjhgPZi2qGxZ77JfFePz9KJ3LlpJyfuThznRUOKvAh1XOKCEM8jFKK
D+Ai9fRIXJStPWznVyisaQ1ctWwKcSEtjpxwO/zC+kh4ka101VsN/1+Q0XmLNCe6Uo1eoe4n0MKj
CupMH+KgBDmyMuHzy5RSkexzM18k6JeZqJkIBU+XTvPEDI4QlNu4zcsUVBYVn20Z29YezE36+qWl
Yy9bbjpvl+UuXi4bgTVhDgxaWdC2Za3nGPDa3U2Rre0rfTJBJ0/1q4+k5diSEuXIVxMVrNMjycft
AOSMuhfF1pdeTQdPm3JwIJnTvL2+iS59UxkosX3pl9jLtrHSRGOnw+TzVJ1gXORpd6TjQoyYJvOh
V9xmoyuluZJoXziZqOqikIG0BKdimdlG4Adic0ZcpIsmoIQWwiRdNSc3TVqZ++vzk1/q9B5lyVQa
CvCUeS+WeybSKeQq1gTFOMvw+4kU/Q3qOcO9j+IXhpPZGl7qwtTYocR9Nm5VcN7005XLrKJXhpjx
RBHoO21ux0cjzH4kUpjy+sxk6LCcGccf/iZn0hLL0ILe0YB6xTR7pRu1X9QOcBOKVXm88rKfD0Pl
gfIsnTSLiGJpe+XODejCPNA8ZEmNia4JtcStKIT++fp0zu8XCmggaiR6kMO27No5rjIqTWxoHtqf
7AkuIvi7RfVDDbNy2/t9vaeQ2XuxW60VnM63iITqwCQTNJ2pForTJXOMNsqCedQ88hJt34Pj9vJK
/zWV4fgQptZaUfjScNSg6VBaZN+AvU6HwzqRJgAtIW8AQbHjlJfpHsqttsEhqztW0WQ3K8dtOaIs
Fxro0FPVoRZLRHg6oq9U6C4HCNblCgKJvav97IR9O1pAI+lDD6984RmNd50SKKgXcFHG4nOCK+9d
VIywqlF69QhbWj0oWYF5a4Z7zBpB+MLULDJT0nyqkyTci49pkqsWYctgZSfCA1B5Fex9B3muD8at
il7oyqE7LSrIHgKT42KWiDD6CWLxCjqRSn+3N9r9qLXmMYdG9K5zUx8Rxg7nUMZrHvy59o8CXOoX
/q5auc6W14scX/I02D82kf1yrzYJsdMQK+2+DdJxS+U89iYavNKae17ZNWdDSQQvR4LtKClByyR6
dHsfAIRe7ofGmr72cVqGj2XVNajFR2XyeP30XxrMNam50jIgAn3u6b8Ir3UgawiyGcRJiGDfIZ6e
792CFina8+Xr50W9UdYiTDans1zCEW0wA731cg/8vqpR6Ue/YqP4RUMDcKjyP189MV5qDh+PD6M5
i9OQwC0ACcbZQ70s9EiTnE9Ay+NdG+bG++tDLZ9yqio8B88MQMoPlNpOj3ls40ZU+Xa7z/y2vYXT
C45VGHscgMiLJj3eYhtWrOxHTb5nL18hBqVySeBLiY3tsrxbIkenQ51iaG6Xbv6omGwTBOPr9mYG
qnrrJ5p2h7ab7wGBU/0ttbppH2EfCH59VrDgzQ26F2kRrgGKL3wLsMpUzkmEeRvP6m/ImOWaTTMf
06ncy8fZTbeVUUz7AOzKDYKkkVcjsJluXrkE/HGWLHFSsOeWkEaVL7PEFuIQxD6owcAlJsB+oAqN
2tS3gLZQQ2xrqg5au/JAnx0dOabEGbISpALq8nbHR3FEx2nYG1Oa/Ir0zvUaAoZjUarNazezHMqg
fsuqU9NZhhx63BWQiSJsWw1T2aQZROu4T6tjPtnJSly6DDvYTARu1G8BuMNcW3aFo3mu5sqyhn0D
yP1NbNcYYqv+8NojI0ehK2zR9qH+voTTRemMRp6JD63f6P5hFEnljZGNsD3yIeCxNOMOwY7Ze/0m
cWXPgzMKREkih19uEpTGOx1S0riHmAFv1pzxngG28y4sI5idCSLwadflr7315D0ucXVyniSMMvx6
ccFGfjJqWtwxqIWRhIoC5RvuoWmviax6/fxo53AncAho5y8DHFFObd4hfLofxKT/QGd+RItWz/0t
rKr2Q2Go48EnQf12/ateOAbPgEiQZ7LQdtZsDlU8xGtt2Edm/0vvCu2+A8VCmc2Y3v0nI4GPVG3e
KuZ4+ikNNMF0WD8cuEgNbmZL4WpBWh2iEa6V14daBsWcAib191CL+8T2Q8U38mnYO1Cf72Mb/tum
LxGYtxK9BRjmh49Kj3mAUhfDSqSzgNER6sixAamDkZRqectQo46dyC67edi3rTtsVOLioxsE4WNq
jyPwYqwji00eNeZTgerHvLEwL3lUe398qzZ1c4fN3ycBx+umj6as3PglmAdyWlVZ+UIX7gnaxLx3
POSYWiyX3SeLdA3KjXutbX9peTp96OELrVwTZ1EmnwIGCj1pkJtk5vIRfHF4ZgtBqgFx/j0OCMlt
yS2MGrCv3zt9qO81iO8rNYezKFOOh38mJQeSBN2Wk34xHtiqksu1Z7zKEF6DOwuoLiPyqEKhlex0
6LoFY7BFui7epOWYH67vurPH83l40lgiMmoPYjF8Z2A55kcg2ipLmpdUWq8eGssZH+yinp0NNhfd
29ZsTWPFZ/LiZybDBCwj+2ZLjM6MOMfYq+y4VE+l7Ofs3DWtLXZWhuhznzhrXYELW9wCFcOu4xTr
5EWL49U3QBuhbfb7soJluQkbK0a0VjE/QIsY202P2YI3Acb90cdDvytxkKyQEjOqnzjHJQ3E4RIi
Y++n7b5Xx6jYAJQuUJgbnb+uL8j53cZmIFmkBsV6AJRa7IeizyhK9/1e9CSm5ZyU2p6MsUD7lzqL
vxKLny+DjCdoIlIRwozNlr/mxe7jsOlWCc5tryfwjAEqzV8hanDJ+PhP9L6ivfo+JaigWYl2HUeY
uPx0PK1ESLifnX5PJw/N2Jxq6/gzbedZwXjGEcXrh7Of83xq0DqYh8Xz2yInU3Vouu+bMkoOMx22
z2oA3toXQRxvry/c+e2EmDuFBfJFJsguO50aILrJmTAKwOaha36K3tCBDNvD5+ujnAfhhC4vh1l8
wcYYarjQ87TvAb7tGrsNv2i1GiPiRYz8q9IbW3nQ9EID1oxS0GcQovouB4O7R15cP6jodr2vEA/r
dtd/19m2fVaTAKNkk7OytIvjlZLmISxjoiGMuhsqCmQFReirmDjhPXN9qLM9S3lfSkUR6vNkEVqd
fuigCmYfNV4TmnXfPQIihKuYgfNDHQSb6QkVkpXn8cKAGgJVtGCFC8l12TQJhwTCl60Jz2nM/F5l
8T/pDtwexw3NhxAe9rjy0J29CcRvdNb4C9U4jS97OkMSuLTNp1h4o68Wb0UUWE+qnui/AgM2yiYD
H0pxTqWNcht0rpqhGohE5vWPfBaNyNEdOBo0pGQjd7HNCPVcnLV64QUYs35F5X14o1Ij+KI2LZb2
sO6RF+1UC7KGqFa2+PlW4lsKeK50veHOLQm2djh0aClNwqO1IrlNptvscXLujkE2Ge7KZjp7/5in
Sb3z2aqctthi35a6nZrGXAqvR2BpFwFCfuKL/sqmINqZ0Otu0kF7/Vmhc8B961JTgtqzJEt1bq+Q
MfBtTXNA2XpSmmFXpY0N+20WU/xb1u4fuS8XNhPwNiEAI5JknRXgR5SdTWNodY8kNoIuPY136J6U
u0LTy/d6OdQe7tzpQy9Jf6kqip/XN9LZtchGAWMHFYveBkGbXO0XL0wQz/7cSU7rbCXZrY/yz3F2
43ZlGRcwLz4jIQSblWWkXwSwbXEpAPZDjxlRZg8FNP9zNebDsYkM/0uTIbiyaztfSSGANWm4T2dz
LKVMef8n1WfbWPklF+aLoo70HeUiJGdY/BATbEJT0iPzxiQwP1Wgzo592lQrKfP5lSQBR9wOUFiI
FZbvtlWPDoqRWIWldfTLEJCMNqrLyoIcz+59DEBXroMLs+K5Jl2kHkm0ujwmemIFmM8Phkew8D10
dLEzFWetfyO3wkl9iYUjJEAFh8uPWHRx7TUKL8bcNoZnTNgwFVVRbkjAmhtXtMnh+q48+34UGmDm
Sr0tiZV25bXwYle2eU1iB1/RizBi6TdBAETIQjP1EfuJd36c9Lvr451NjfGk5zsoV54RmkWL8VCl
ae0ZIyPqN/5HFXzcDvg/siQGjHR/ZbHO7jQGs7H0RlBY8t6WLTfFzoyiiWPNm0Q+vZ/dtvmYIbbq
6foc3pKc0ZDHUH4l/LkwqCwho91EfCf1EU5nmOEtC6OBGQLyLO9LhAPuEL/GfYJ2xd5yG2QLTKix
1z/r+bFHkFo1CFJBRwFxXDYgWqV07TlnqiiXBo+aUGrsIfV6p1lmtIlDKQOR4e7Sa0bhdWph3tY5
itjXf8SFtZVHQvblqdgDMT2dOcYngaJYJWubhea+UvserMOM6knor3Ucz44h06VvS7XMlETbJXy0
7NA9r+GseMJ3sR4YpwCNG6hc1yd0YSkJljkWVBltOoKLt19By81BOZc2eBEaXhj5MU6QCOYoamTc
BVZm3AFMX2v4X/qKz00rQMJgU5aJqNXZc2Q7rOTISm+7NE9vwalE4GJh81yf34XDD/TFRmSWTrjD
43i6YAg8qm5DD4JYNVZ3laIrWw3Hw11UVtE9QhBrLfBL35PXgEgXSCwlOfnvX1w2ug9yXkLlPDyo
xVvRFnQiclTAgce6Wx2vm01nJbF3fZIXvyetTvItzgWX9+mgmZisuIIN4Q14L26qFmXfUGAXpcJi
WxnqwvekXEJoAcEWHO5SNwTg8ij6OiSeSbFk3pQpIQ0dTsP9CuXS2AWmXa88fxe+KCMyHFByEsVl
vSqz4nmQVhLegAPOLqjjGYizsA8QCWt06sM/J7zvVrKACx+UbclYNFd5o5bHPLSxS+hYZa7wNNha
vRF7aOGFGyvOmsP1tTsLvpFxJOzXyZmQlUAu7nTtSnU0ROL6qqfD5/QSvSwwEwqKnY41k+TwzV7j
oP7p+0jIXh/50iQlVJw6CXkmhf/TkY3amfIItwgvifxsB6iw3TQo6u8D11krjV/aNVIImNCNyAJo
0+lQbue0eEkB2YrLAFxTNc7buOuztyJs4Ocr7VqR89LUdDJzWRCXfPPFgUhAaAfdxAUTyI1jTUAo
fMPPbkA6/Hj9RyRM4m7hTZBh7+nMYqVCuz/JmVQ45eLHMGWd9U5TQhV/JhHMX66Pdv4dSYV5fniA
JGpj+fDOcy30xOWiLsmbPcVwk31EynhA9SK9RVF/LdQ+/45SdoISqSVJ7Ya6+I4tWAJkHXLD60IV
f8AUdEOIkuKf2DeFT9enduF5l2MBc2cvAkWTctIvb84OPQfy/w4Nj9EuzXZrYbyWYsUW2XV1QHoh
DjyzhcH6xqoxf862AL8xOEZ6tKDdR3HND47Xf9H5xYNgJrkpgHvZh1tKS5d0d6tCSagJo2iGaCYv
YhJ8Gy18R3dIFwfZnko6IE67jxJtZewLC01OTJNTwlcANst//+IZMTUbtTd0+b0ggcrAE+KI2zwU
Du5SRbW1gR6vhHTn19DzDUuTk6DOBIR3OmCK6iIhSO56XVMkXjf10Rff6fMjtUF1H1dK85DpWG0O
fl+s3O/nVS7OKMVwsLeAqQVq4qdDh3arI7I/gucMS9XfmAGL31eAAPFbL/+ae33E+w16aoSx+72K
Qee7qi+LA4bgwwfDrkbMD2exshvPvz/lLSqXMutCM3XZc+9hf+uYgRAWGUV4h9pjt0+mOr8Li2J+
U5rOSu3y0nDA5qSWOX8h3Tv9BAD5eOYA63oKXYD3lUB/YBs7fYL2jo23EFbGbrry7pwfbeogMq0E
YUosvay8sJhOqcHM9fQkzBu0yws41k1oFV6vYQ688tYsZWghqELY4UJmZ1GcIB87neGMzBp8VF5U
ZJvqHYa848ZqOvE0tjOa5U3f7lDXhrSepdk3bs8vaGbY2wyv971ZYC54/WTLoO8k+eTHcKOBSqAf
QRlTnvwXpytLQGd1/83ZeS05inTt+oqIwJtT5KoklZtqf0K0GyDxSUICV/8/9D6ZkjpK8e2TnomY
iQaRbuV6nSVt4JZKHUoVzcUG/VfW3FhU18PKc5jVXHFXD7nL4prUBeIcMrpbeT1nH8hFy0lpsKpT
BZkw9srwx//8s6AnQIte29/O/zPQ+M/P6gu/TjMXdmkx8Y1xcvAeydo1b8AIf5k4/BqOhPU2jabw
Yq4S7pm2C838fVMK94OaspLol0Lr04Dbux2//5Ou92Bgo7WZZIKchXzMtyM1d8XMBTihP0iOyPfM
iLzvKJHS5Z52sNHvOCdIt8kl/hU3hu4vv5JuJNshZ/pKwrw4jZQVqLVaW69Ey3DysM3IY7J9OgSD
hvnx/R/5l2nCswDluNaule7FdAwtWgSTSz/Lm7OKjCaPPHQHSwRUINkuC4rsBgv5r89bAWCGkcV/
ear3oT+FQ+Bz0uI5fVeKsDwGFCv3YYe/vU3nZ/f/8fu4t1MBrkTrS40gJa30pZrdvVMJfxfZsGib
Igk2xXoRmxNf3TpR1sF5s745r1ncFC6rkzCI49tZ4xAs54Rd6K5+pYHct7UKXo18IuGOVK1+ZxLE
SQBpIN00Ntp+yLZB2UcH8gz0zqzJGYZcfGvLuZpPvBIMdzZcZpUD2ebtKy0wT6UH43pfc/0j6dSe
dzV2rvsymIsbe+3V8PKolQDno4GlS3p5dmGxu+SAou4e4LV9TNthOhBIne0UBre7ER+7G9Ppajfl
eXDN1ialz/5zKZLw8iTBKM5x98qW6Ax78sbaeJlxUryxGVx9Q3YB7kjQ0miZ0zK8aDsVuFQFRPLa
B5am2KvJFYc5kvaOnfzz+zP26ifBL2PfYaAAS8nxudh2ptAgOxnO98FB1/LKpMEVvrCzG5LO66fw
VwOJrxsMTrSXBSZ2Jzbk7t47WI3hkDpfCNtOSVYspz78nz8d2yK3cCS65A0ElxDP4pSumhoVHhLU
TT/Bl/y7pJ4xxypM/T9zdwOkqiuHlichq7pcfWWA837jdOEhL1zgI1OqLeZIzjlx1Kk0jeQG5nH9
FbnDQiiDJLGam13OipFc88KXmBa7/jzt6HsuJ5Ihjbv3Z8SfLvF/9xQk5auuYVXd0S1DD/R2AY9+
ABW4Uc1WGxprYseSZS3vUToP/jYSrZ2O8ThAOXtghfBJbYQdyQGcNHOOiBP8EjfCgjhao+8D0s9k
XaoNIbdk7KZTP0sydlPrWzd41e+sTeUrHu7h0+p1+uwlBCxSD5fzRyi0wykpfPtVT4My43SoQ2uD
8N/OYy1S76eYVDsQ3eqbD1NoTt8zbeP/2NEZPilBL28bkOsHqCjtaDnSw2L/K9xW2XEdENYV+wgY
X1JtI9uIbCScj2YzqvGctIEz7Zqy8H9FTo/O2M7c7EMiS/29spcMpkRAc+Sc9i52R2w+nbpLPJU+
Nv2o1X6oAmPc+15H9C00tqrZB/iSdHFamCLY+dpOredQtv0vPZDKeADhJQQMFxuMs7xp0b8cEiXx
nZ9YjdATnVwPm1kSFuFuCL0vym3piqlqj0OtcRUQPmA0blaD9rOD5QmsyWIVpjIhrIVExuqp7ss0
26Uy9ZLfjjsNYkfhgbdlbuZOda/aaQk3YVZ1Vr/JyfLs+ITuQPeAcjTv9pWjo4pI4RDwwthHfSam
+6ZW0/S7ajuvo/3mRCPb0TDPn8ckcIolxuNYRoceeN7d3piRF4fcH2oFt2UwalTR1zBDLRerJR+P
wFfRHETrEmgAdaSMM5J69wPYBMGRBPLVRt3spCJw+f3nXx4z1NAUgKvTAioLqvp1t/5PtTkufUPA
hSVIK56aowr678k41Hs/NLp9YDfqw/uP+0Pt/e8C5PLPzsWhtkrhgRkvqiTPTjJonYE4ps6aXKqJ
G5R7opZsPEtrgMLtklW5vnft1vbug74L1Q7DLvs0LeYQHYLJs71D4Ip82eO9biZYl0piq6vOxTUp
7fOw+NYQZJvFcKIn84HsyiJ5RbeGesrBf7R7nKfUPIKtOmvcbsSfBmvhpaIMHz+rFEv+nd1pW239
oKBtQYDKFJDW7StcwSptJU/V2DT9FvfOmizyIKUSAsao5dceOlKAX4ORgcmixfvQ2uj4nwro7GfL
aLsmXg/dH+RZYtQsOyHqxwizB+eglZlZd7awi38tYljxWzc7rlgxu4aInnVgt//0Yky/MlKVv7Ew
7nsQVp+PD6TDLTutO5W/auy7zBPvOuU/Cg/85hPxgulyVssMgyRxuqDBZ6EKYFzWBepjTAXgn09W
3+vnfMIX9jAbUVMiMp+ch4gwv/yXs0T1gfsstJMCFAZzfA9AzIjFABydbXwPLSX9GiHljDm9rOwv
HSEpU3un8yxr70I8bXMsREVqQdfC1kzFOcF43tHmbmpsR3zr02dnFub0itOg9UtR1lknmmZWigFS
S2yzGdpltUsirAI3rsSl7Mv7M5Gr28XSW+1buGTRFsCnl07/xdTvs1zbbHnNEacYq+s3Hb2cYI+W
mAWfGU2Tqthj2cs9thv+h3JKpn+jlG3hua0TjvaigSkc95KAW2IT6VTeLXiM/zDDOntMGw7yXTW6
OOw5lt26u5wFkTox9lKIdnElnO24yjO7fmKOEypSVyYesO28WIrxMpvmeSRwpH2BZ21Uey+skmZn
mtrLN3VXO9LEiwyntfMoA4vQxtnEC2VjZjU0zgaRafFgVCLPdzWxCSMGr5jphZ8JvnGXr76xhN4X
W5bNj7DPHOz48A/q78M8LUkAwE4Idzr2A7t8jGa8En/nM4EzbER+L+ZH5ZeNdZyHYthVNZnP+ygr
Iyn5TI6TbwKIgf03sL1gM5cEbMZj1kbqKJbMa4mdTomSjOcEk/5tvozNQtqjSBMCj+3iEUv4qMc+
EX/6r75fjT7hHJCD7vOBvLe9SFndD0mZtrDemIyKDBZHHJNeGgPnZ+X18wsGaNEQ2+a0BHuPsNa4
8OjEvEit67s5yqZiA5luMO/nGnemk0GJ/2J4FalDcShJKeWotOVsbDIZKPGxIKrly0IEwICRqmT1
4TBjdJncVqWqzK3pkJW7Tcq28LZBE3rGBmQja0hBsznr4hpaFXbvoTNXC6SNsR1JScia3HwiQjYJ
fgaLYyx3YnaaaqcyOWgzhuwpyhcKF+/T1NV98YHOM7motSXIpxZh+lOWpfVPO6Qj4eZDYRKIgevl
F8X6Se+w9mKQBczrziADaLEPjilEEGu/QXiPnZjzBQI9uZdZMuREDKdOR2QJRn7f6xy52VOP8cr8
vY16h2Gy7KkkJDgr8xi5yvSBlNlAbGxT6S10YoBZRbTlXdrgELaddYuHWJzkmYd4G3M0Oy4x1S0/
1sacfHONVjlPubIWBlxoM9ujvq7uPG3M9ocAv7f8TAD3mnXXjk3+IXH6StgHXQZ5cB9JZv8Qy1w5
stvS/ykqkhN0PX/A/9L7TYwnWSqxu0B5jQnM4ACKyYdT/YE8WzJZ087KEn83u7JfA1/bRXwPFvCb
zzpJXIPi3Mf54ZSRiOEesyULA/JWCucsjaDXd3OL7Jf44C5wTktiVNaWqOJ2BJbGihRhTDhFO7sh
weYXANoYnfi7PIrVxBnanRkQxzH4c4rhYppnk7MbUyNfNg0aiih2ir5vv41W55S7vvftn2YCEvBz
JAS232bVotIXY3DkJ9fq0KfU/uTMh1nbbrOJ2iw/DcNUzA8S7dREA4rTZVcqy7inp2FQ/BErUwzx
0EXRIOIZH9S9ucoYJjrwVfYFEUfZPAhdDR+7Go/vf6nBnBpfuaRpj1j8aSuehGn9Ss1M3DIVsNaL
+pszH0LDGgNBmwmU7OraoskybUOj9o9gxMIEuW2bZhuO1CWnoHVE+Ai3E9vNMc3Do2Fzi5pjOdsB
WStDUCR27AwyCl6KsSdBoujLcvwghB8KiG4eHliTHnJ7w+FXPvr8W/tIuCLk9xunxeX9ZJXXrwA0
HdD13npJRna5DxUT8PYxtIi43Q1OM5T3mOVFcotZekHR2uBkX9ZN+NGtva7adVXQBs+hOzvU4RPY
w9moiWJbLxbkC8UN+G/yD1ccgboqTW0H37S6cna4rjTW575QgrSp1vJea7dwP4eeslRs5bh83vst
afM3uN1/aAhvh2jVJtElX2UT1wKUSEESTVJnPBKDOLX7sjbNh8HnHtsqWT+J2SxIc3GJ2IyjdCK7
En/Gr3KuG5LdsY49GuH81QVZ+Q0brYTRWc3jR3cYf5HVbd8SeV4d2/REIADaqJA5M2krvq1YXfBO
GfSzPjKv5pYI6LYXTZyKFig4nopc9JswF+ZjYOqp2a8UtP/VTgWEEOv0FVeGxMJ9fK2p/1Mzu0MG
CpkQL6PoOH4EQlK7DhI4dqaCDX9KKyrH96ffZZWO1mDlzEAhgSrHGF20woQ72KPR9ebRYJqXB2tJ
5iUuAuDtKRZeb1kbNRBs9Pr+U/8AkW9nhUOZheIboBLN4iWYl87wdLKp9Y4FN676JZQLuQQbeovy
p2OT1fzoyZG8O755ZuyMQVbToc0qCgJ3MrzlOZowjozDQi//evO8eJu+qUc1xImHme5hMZL+h9b9
WBA7r7UZ4FdhhWeXUD97W43DMBY38JnLNjRGX+QV0+7+0/K+chsYyjQoPGcKj2kf6vuWguiJPnx0
lt0U/B6kNsghLepbjZTrp9KEpSfswDNnzl7uHJEzdIk90P5ty0B4BylkpO8aHYzhc1oSkf2hiBwV
nkMLC+hbNe66Ft4MIKgXPpRQWShzMUK5mKkkchv0htrq1BcmOTc6xIFYIU5KX3Jg0Wej63Qbi85x
+9jCFd9+ygocR/duOidYoknMce/YgfPHWYhR1vHckcZ4mCq7/DKlNioQR7RID7jf1P/2/EYHV8ik
jW7oGq+Ojz90ZnBLtIZ/aNZvl1vaE8hlmzVxi/6wn6M8/a49Nf9mIXjPnIXpbray4Qm7Uu/37C3J
jfbeH++gt98QUxVYOdwWWAzYIb59vD3mbY3TdnEaF6eztlmU6nOpOp9uDaVHtZ3yAhfsycnc7jWg
Xdpx8nv9Mxbr3kQMWlEFX53Ua9KdHVDgJptxqZLqR1gN+cMckGC4LxaunJtmaoJ+ijPIacau5JSQ
ZGAOoa2eNaT1MxaQROJNLmEIyFlaxJLETbXuL9czCByGV4aVTaosX+0wV8/SE4hVZJ+G2dZhPPdF
a3xtFVdlce862g83tKwiM4s9S6EINrOkNw/v7x1XRADahiu/16HTC9GXf7z9bLVeIhpjpjhpPyVA
zolmdbT6RT/SQW8O9AHEKQIbj00r/dVOoXVEVaS+v/8SlzOHYxonCogPtDJhOV2266OmzdPEH8ZT
LUGC7suEjTRmjVtEmowjvU3HEb65dS2pnb3hNWZ+cvPGvBXv+JfXABFf9XpsBCE0hLefYloWbYVl
pk4FwdXOTvtkwg8Y2U8bz86I783CXO28tDAexqkq43ksmxuT+E9b5b+TmC8By5MwK47OlfR4MRoy
ymjJ5Vl3IgQjDQ+rKQOhfmOIm+iiBkJA8mQinI8rlvzhdiq0SQBwm8dCTYNcYvyyg2NXprhRtKMy
+v0g81FupdX5hYqVac/qLhwJKN0jOO7PzWLW0/eEMY6Oo27CU+0meA8ZQdke+yiVWPOHsmv9vUf0
xyEhg6DevT/wlxgDPxcUfv2hHO+r+9LbL64t21lSI2hORuj/nMzQGLciKz5nnWrdGxDjFSa+Pov+
AQQDxhfc7+JZQqiQnNWsOY3a+DmhPHPJx67I4Bm7OT+0A73ROJdO0OxlraqPOskywgur4SsdufEe
UtzNtXdZLbDRm6ArTH1YJxRJFwjLTENTy1nIkwH1Nd8oNRJ2SWae2pgeLcyN3ZN2eKNC+SOefzvD
Vt8p6iLmN5vHZa3AduKbU6eGE5Z2Ibcir2ydu7Gx+/FOFwpfTbfpqjE/9QR3Ga8zqsH2qSPtYlvM
pSq/LBkNqi8RjY6nPIuMdFdHpTxxs7MDWqPSGn7hGK+nfeAvZXIQdO8VmY5pkG/rohD+15G8E84s
p86194jEpdAvyL44dLnXqi+G2+SG2He4DDWbcWSrpnHjTuEjIqIuvTH5rhpLfH+IVlh6w1daeZwX
M6LVieHW6dicHN9Rj3PmmSm8k74t7ywQyhAvsIJUSOn13UIokmp/ou6Ywr0lhJ4R1TFJj4gjzG0O
4SPHOsvPPhG228x302IZYtvOtnM/eslwk5u9ToyLMUR0wkVn1bkAzdlvl42qIQBkupGnIGAGP/UN
J/tDntEdtizsd09dYXmP5iK95GDYpZc9GaNb9JvB8QtsoInsCT6/v47/srjgtNAthsYD8nwlB7Sl
OYcFbAi2Tqc9Tf4Ih3IgZ8KymqehC7NnraPkmVuGfS89rxOxibNZu1JZp8+phDR5Y5r/ZWlhrxCu
nJOVinxJ8ZmyKtF6KJ1TTyOZfs/i6ziw6uXgduD9iwkMfeOJVwcpdMuVNwtWyu6yGji+HZRmGEsr
MUx1cjRpshvdBvW0cVSVm1sGs2rrWLra7v+xBP/TLmxosxILTxLdzitKx7sxItcfgJ/PS+DJgEro
6m104Cap2fry5PWBn9+XCyDY1kzd0f8RpDpvtz0ZI8b9+9PgT7HwdmKidwcFX3ESvK4u2cO2KMj2
cFp1qml1Ow8kLySEJIwCri2gQZ48t4Vr9DFcsKraJOXi/2wZJn2GDZQ9RsZCQ7vWpZXtByxQzKM5
RaVxYP32Tdxk1axPrVOO34SNGGeXz4axT+bCqW9AnBcG5py+qPaB2PGZWUcUPfzbkSwI6V5sI1Sc
FGXRf1BRZz2J0u/6eCIvSsRFIpb8iH5/fJJ1P9QvjtL2AHnMFtknKsj6RlVwVZdwJWCzXk2TcKiF
YPv2fdwUwymMn4tzwbeVBTXAUiwbrJl7B/xD0c2J2zRoPtk5aS5bEoos+v/GUjk3mB7Xw+v9kfRx
p15hKDD0ty/SezJa8A8TZ5G4U0f2QaN7/aXxGjva1Ij6AS7nQCr3Lu+5pcZ1D467XWpLnWc3HdRJ
h1J52RZWVpZYG8h+oVnGxkACqbVpnMoMf2PTOdGfT5PmHLQEb3BrTvFa9ZNxlr/en6zrV3szVyF8
onZFfboGSCGtfftjMiAnrdLEPkc9XgCfzYa8ErvlwCIaZmzFsMnaOfH2i1xU/fH9R/8hUl0+exW2
WO66XniBt882Cbcd6qF3TwBR7lRv6nkicMjMcgphQEwM8T8InI4y3gWAwIudvijHfFMmWvZ93JGX
hC+XJRKYH8pPv1DgcXT1Yxp6+9zJhLMdPVWcqsGcwn9sULsN4SW+YcbaKivjpJK6+2qHQ/OPoQBf
8fqKlDwbSW6WTZzYc4XCWRbO65Srqo+zYZpIuopq50kRg2QcykHM6ZkOpDyGGcDPDlA4VRtnJPtr
F6DH8r9U/TDXe6zKpgcA7ro5qGLs0j2MxHb6aNNq/aRGoPWtArz7SY6uGZyb3s2sjeib8GeYYw5y
rCo5/qqSmWMCNnjvx5h5OdWhwZ14OviB0Z7KxgO3V5XtHnqC6Lo7EBVSkoOEDIk1Lg/h5bn1g54y
pkeJu/dLb45Oxur+f9BdYN0XbdSQ1jS443yjtvijSb8YYQ6g1Ztm7aZeUVorc/bgtBjZ2ZatEvda
ibq1uETBzopx4xL3ma2T/Bh1QxOJOBRNZlcbKYOJnIJAUX6RsHqGVqTsXROSB4+DJGSdz5hyR0+e
GFfmmmuX5J9pu0yLR9hU84eupW+yk5GL9Y7DVnWEm1C8khxl1QfGHcXB4vlyKbZTT+pRTOoxwCM5
O4lNPl3vll6cWHMQkt5lRwLexPuT/rIfuDoe2CiDVvEFbfTLs2HA4aNLVRSdAl3p3y00k4NPqNWX
xXKTZ9NAVRiPjiZ5ccrq6MYO+kf4+3Y44JTTGGZHp4VOcNzbBRcFM2lalR+edEXWPUCg0F6/wami
/hFkjUg/cikrA9rqkfU9DZSXf+yphf0fXqjJN8xpZo4b37Ct7/QwlJIxtljzk6PTYLSOlihm8ZHL
DVbKcRniBj9tgNKMT8y0hZanl1QEJ3eZmW9BU0MkyYsc9T53uyL6lFpZ9BQmi9NvVMdKlSTY0Gk3
QCyaR5gTDX6ek+x+TNbUgFy9PyR/vvnFZ0HY4IK5uRH15OVnWTAQtf3W9E7TQDwDNTrwXvRoed2w
m6ql6/dO0I0HrxIk7mSeUX1xDRZ8E0OQ6JaWLm4vot+dzPz8aGZZnsc1FhfG10h2IB2CKOIaYz3P
z8tNmg+uu3GDMfFfJxl2ytg1oOgco7WNFDW2qpITwwuF2x1cuWaUJnqK/G9eRSzWq9VNYfMQFsRz
boNe9IygF84gzpPI3XvpGHX3Chuydp4L2EvjWeEvRvBDNi3tRlv57O3glTSkoFetbW3tIVzqg6xX
JyyQXz4r7xW8yIoL0GMUFOKfug66ZIgnf8YxK+zbLvncCFOsbohzpzGiCAtXfPEThxtbz8oxPqrO
XU6Oqsm4i9nqojsyV3lZIsUIlIvxSpf/5nkRgs61uZF+en8c/9DHL8eRytuDXw79+cplMC9NqLnD
YJ3Kts8rfI1k+J1KKyWitMeN9qeFZ2QWKytZdhCc5nw3o27QuzFgAWwHQrVSGctk7u2HWY6F9SQD
olpehFTOxxRC6doLruhbf2uwhQpe06zgvPBM3TkcTUs2fmn7Msh+dhn+ovV67Yh2Ude70SZSgiMs
xBf0NeoqK6ezLKp9m1E/bd//BH/ZXXgntM0+Vk/ke6718H96/ZBzwjKsovnkG0nYHzGeHJ4dw3WG
B9acbZ5cOcIKicYh7x+EMpf8lvTxupyAskbfhlbWypC7jH7R4I1ookfrRJ59nz4UykwfpDsoMuvL
xMx2MxFl1Qli0CL37//0tRx9O/hUEWsbZXWoB3u4KFezsoFZOTTiDOaqi92ijPplsku0l6bXBjd2
0isE6k+TPOBqBQ2K+XZpxag8UzqI/sOTlVajpIoPUye9SzBkwdbG0XXzZehg9G60o9tiQzfU8NgI
DcPaV6ayw35bDnOvT90spkOIVM2NzSUV40vd1qV9z3TVFdmGWGKnNz7T9QAxK1au5Epx50a0zqD/
zBDTKkKR5aNxKqc8tA4Ag2YVB0sbVv80HjTk3vfGT9aw6hDfH5916l2MD7U7nYCIWyGQ5Prf//Pg
Cps/xx6WjPxzTCG2yAOHOxcbYP+ArmC5U3jKfX7/ideFOvJUHogJLp3w69q2riQmodxGzl2Tu8Ov
aNT2N3QY4XjAyyZtER1j28mBk5DuF0e0ZzYgQfC6uJYLT9OwqeEIZHCNl1hzMKfHosit+bCkjTdt
XdHYPhB9lH+ajVbnj14aNsHd0LnyVrLRX6Y27nDMMgBE/nQu62SSLCZDifwcZrjufVjw77I/mkMK
Ry+mBvbGWwF319sI9Asaknw5k6uWddECTqdx6DKRi7MSUYNdggkjcTtSQifPVNNh/hSaidXGveqz
HwMqov7l/ZH7y1xZUYw1u4umIKqSt3OFG1YgJq+PTh0h3McpWXzGJyjMlwHroge7TJbxRll2kXTD
bdeHtc556K0QK2jAxU92w4hoJpPw01FbAQ1mArLGl3yssJ8zzEZ2X8pU5f2mmGQOOwhoSm0IMc3C
Zyudq69+aqUJdLURYt1rNc4wPGxzrvxbfcu/TGkPEiUKWpqmqEQuffpNQwdt5Mv03EUJZXc8G2Ox
/ITzOjwaM02QWFb5AmGudoK4KLP2aZV+rTQslVhPWd2qOt3D2zHU2Vc01WLfrjLjMapLP9/IuQn7
O2NyvB9GYhnEig+MQb1Pg2pMb3QXrrchvBzZkBF1s2GDcb4d4Xro2qU3iuzcTJZ1FDi6Quk188y4
y7PSIqHdgPVbrnnedXuLHfHHq+XtVkRzBn/wNb8Ffc+lRKpyPLJVJxGcdKnbZ8Tz4xcvrHvqr86v
bRkHrU7ZfRdFLqfbqyTB5NLWbs6fVkPsDPE751HMeF/MkNskxQ+G6d8Xt6zkRwEtY/kEp3qYd72R
R83XrpudO88vxjQBOc7W67xKabHvopC2zWZaqrrYNtCh+l2vcS4/d1Y11D9lZ7S5fMqINe/lLjNG
UafxTI6dEW306NfBeXLQrH4Y4T7fgxi17r6vQNFizjx+w4J0sI/hR9TfWaoDO5gXERGdFpPxTTtm
OpV7l8xdmtDvL92/DKy3ymkD1Fqopy69QQvYXutlPD2HbFXVFtN/bjRhtqBNBmvQh6X3wy3mWnCw
/ucHr2IQuvVrP59hfTujgKm5QqWwztE8DQVXD7jTciRQ14gMacS02sQZ0PTWfe4vdyqSFbhTITSH
mHylJA2yiup7TJZTiNgnCDYQ8Hy5n2ENlXFThuNvc2pFEpPNakXHxA2XB6nqWuESq10j9gcXRpPO
RXgSYg53I9VpsPbTrGSPjVGebxYzquDcmQDjn7Elownf99XcP1BwW+FdQh9gPmXRLPzTOJMQ9b2c
4fw+GgF953+Wzi2+jxMB0+Rk6dTfeAl0Nr0bQtik/rZ3i6Qet3SFb7Fe/pwQb5fYSsyhEOcAAd21
L8oMZVdG4NRmdPJYMdY9qVWB3DqqqOd/urqpP7FUKG0qkUYfuM80X2EajuGES5VY+oBeqZfVh7oW
xi8c7SGsvD9V/vJ2rH0HVyOYKisMdtnBG6XhZUlYnqdyWBKsR0Wrs3vXyrkbRUsRBofUavoHneG4
/dFuJ0J7Y9j6ORbfkzVkH6KK5umW5nLufh9nvBxvJQRdryIar5Ro5mqPsqoQ305mtdqiTk7VnkdP
i6MZiqTbSklBk94TDC3mAy4puEK4ehC1vFHbXh++6zUYBccaMot+9GJr1rNaihESKUTwPvwXIYiG
Oi7zO1nQIIwtv83d/Y3xuEJy0LvTS+XiEK6s5Us0zg7QsojErs7e5AvuDmWS+3dRosODzOsXi+TE
fwtwixj63fzBlxpXjE5HzYsJatfe6N5ftZk5/MEjadEgdqDYuvj0gQjansh3mrX+YupNEdpoiaRt
VJ/TFFrgplMZuNYep0ns8fImqL+LxnKN4cZrXNEQ15Gnl8cdg6jD6y5zkU5hi+mtOotlNOZ8Y4+t
OW4psUMs+mdvstxnD2jjaYAfY2zgqnrly7B0I/qavJqNxYDwMYUZ9G2zz8PXrtGj68dLmCjjY18a
bvLCZmhk9/1SLu3dykTLngma7/xbNw7/akJxFsBdh0sEzLtWsW8ncwmhuXLwhDyndViIb8Jxsvof
PxtD+KYiso9uMOcNnCu2bWgVIJXbsS1z/Qm/p2Kf+wbUfY4uqys2hOwlNYxMemcbtvbga2IFVf1K
pk39j5nPnDdluSTfkmIkgbtrOOC2TVuFH/OAiyHG2DOnjnDcJDjg7lsKYkhx5HFLACjX1UevKXJn
Y2TJ5BA3LkLLUFuFCKy6S4akCveLtr30m4+yatyS72x6u6KxGgDjJKMzsNg9mh1yT4fqMfVKh+D5
JnK/JVpYxlFNtt//Y5QTfvFF7avYziSBtBBJ7PxOeTKXCNfg090PLI8utrSrVNyaaR7tiH3R9r0P
qSG5yyYL0NArbUo7uA0BzkwqWpbvpC56NCyxG2lT/JGltP0NYSNhVcSQlkvjsw+5DRpk5kj4Uu8v
3qutCjPF9QZM5Yw7HryRt6OLLZ/voSlJz4ZfW8OPzBvDDU6OGgmaHoxtNJA4nxKf4NzaxK8WKg/m
hAE4CLhSsle9fbDKWvCQ0E/P85LpYNM70XRWfBQFQ4Wk22+wsvP+mHdWG9xJqLbNZmZf++Hp2v9K
WmGBaMucimj+auamiRcA4AAAaazzph7uCx9u8zF1LUwqYgXx7UfGeXZLFH0NGAcYhQGwQTYmw+yq
nLenYnEquxbnyKCDdLDEHGyJgXIfA0cmZ3AbSKIhshb6gKUuDxVdqGzjCsuJg6IIYMfD67zRQrrG
/XinVaprgppCGL1UTqfc8JQsq+rMzCdGnhwCl7gHq5HBuU/T3Nig0qBoQEng7Pu0kz/qIIm+wvNH
k284jR4+vT/BrrcPykkCl6jb1rvoJT8hVQElFcEMZyoaos27Ya62qlNSw3+ssnjokxsA3x++zZvi
JYCHSEOWKzA0EKhYb2dWSfVSFgQ4n40ibDMoQx3iJej/ZrGjk+k6G7q/eUF555YyGzfzoPkM27CE
1ebGVWp047OVe359ouROYUbAVY5gb7n0fDSO1+lSZTcWw9WFHSn0n2x0WjpgC5fBSrAOwOwG7Z2D
ya2PQ9EEr2GpZhnbfjO84rMxFTEOesZTPWbBjc91fZ1CBYtr3Mo0gMLEefX2c2F0BJVviZwzkyas
i3ujt9pPyjUbpDUEd6BXUIGTeeB77ZxX9s7Le+El8TRLtC2BsMYwhmfiDTHHvmnGGaKAH5kK5+ah
LXUhX1xT9POhsefSisELa3sj4Ui96G6c6NVDIHSyTWhEw1LsrL7I51fTNNzwZ2HJ4rdb1DmSLzsf
iX+unDnb2GDqH/J2DqZ4/j/KzmM5bmQLol+ECHizBdo3KVKUoaQNQoaCLQAFVwC+/h3obcRuBTtm
ZinNVMOVuTfz5Jw53ja2vSHf4Dnqg3OlT8Sc7tTYkVUV2gldx6i2TenkG+YazdjMOljcr+ZQt3cq
T2WiwhIrpDVECcrz95NllP6N7sRVqZHZgZkBfrqzcuOv4n/pAlLVlnp1mtqxdsKGeHgsOIun7525
Gp78LMNj56wmK3Yu59kZxE7FXn3QG6xrTNrkBtutcbKN1H/KK4X80sVVGGIqvXUWulwKKFHxz3oO
YtvIvvpiRk7RiuWjJdqTXCA3+WWZ/arpExxmqWnbxgQ1XBbajdnhH2MiUoQWTLl7Hf9iTEoItYo7
TZ1KOeqHbGrGKNbNKiIzSx0MNiZhZnnjjVd+3QL/PUEwN/zRRxvszyi0X8Kom7xB++vL4VDZi/jo
eLFXhCl9F2BmOs2QG2/A5QT4ZzTmIrBQFNSv8H5eH2g0Q/Xh0ODSpg5WZTrOmc5rNrMxpbygwWjd
Ug5d3VaucK2QoG/grcO+8PqbTsxRSYn+/TCUgfNMfBKRUI2fFNU7e8p7vG9aW34UPbutG8f4f91a
VkNOjChOgJyZrwcmKSoAfGUMh7rv2o2nnHrZ+UWXdSGKCu9WteLq1lLHpisNM8Bb68OXivOWYKOs
4vh9FDbE1Klw823ANmAHCOhH23DieHsp+1P9ePXiMF4Afpb1daUwXIG3RaCGoFrcQ4t8rsR8Jedk
GCK7ykT+KHPDVpE3LO7y4GZzc2oLrXHvSmxIzaMULUd/uRjJN8wbZrZphaZh+e8txCN5wNy+Md3c
+eobpf5dMqORzjLbVKtcVecfK2itxZYFLwgOmV+Z79WcgvQtKnOq76o2cNUhyEqRfgoISnDSXdXH
szS3vHB2/DPDs2h8T+moM3kguOsXFUl96MufLSWoWYQyccZ6I3JHppuS1n6JfjOL+0gOYvhpxtLM
zrpGatIOJ4qXPBecvIcjyK9mIzFOJkf8qKOMCFeBH10xy5p3ir3wFpIqmvRWWqMbYX0da4n4wTI4
BEEls0/VnFTDSkIb249eHhS3wNL/eDdWPSpVLMRzeMIuljXNsDkO5WV6nOvEWD6aaW6EdSH0FzW1
y/CunOFl3Xg9LqcVFAHUdKFDUYpGu39R9g6ykb2eU2bHojXKd97gG7Czicn6RpZ0ditt63LLgMvi
/x0gqDVYdP40U//ux9R1TyljRu2DV9+ivEHpEJ3stPFjCAda0jbbqvN1zl4amSv/+UIRG8HyZP+K
HuySxepkCkZqPjh85FNM54VM9cRorHt7Mcefbw+19kYuvrg1w95HPMn+xLzUVhOnt3Bea90DJwkV
SrPO8SVgb/yv6QzcTqBbTJl/to4ALl/PW0YAEJk2k39Ikkazn0d9VM5JtLY+3Johr6ZmlKUEm4Bw
QbnMVHIxQ2aZicod785hIEDwgTa2etIT3wCxUTULBIuStmOgxvI/9mRWMiCZ45xIVy3lleqN83Dq
OM0SHDxBDuvOm1F/7gKTvW7ZYcuMXAQh9eHth3e1GDAmXkykKtR0V2/Q65tK90mgC4q1AyXYvL+f
dUkJ3UZp8Q7k5bf/OhYvCewd7HIcgBjz9ViedGRZI1JHpKR3P9Uk4u2A6s0KU2/WH//rWC7WUjyM
xFoy4mVsiEhKzU88lZ782EEaM06YxC10SO0G6+l4a1t2PZHxqVPJYz3FFwei9PWVrd0yFzlcfGzK
wD6Uwdw96vksN8sQ+IhyRXcjcegf49HhpfTLoZ5bGlxU0LBT6yK3U/dIr2EEKDalh1GvKUxg6Qn2
eZdl04355N8jEhiPltAkBODiCskds6dlWAjRlM7nzJfGo94a3YnZRUWto8b924/vsvKwmmLYG6Fp
o25hX/nUCugJ1NF1h3laWzbUpuxQc/R6aw2FEca6Nh8y0S+bhDTPfRxYYvf28Fcn9HV8lLDcXpxe
0Jcv1gmB+dXT+tI/KvRUX1PoFeekmvSvurDFV3/U+oNTB2aBbary7wRogjUjzT6JxdZv/JTrRYRf
sko3mfrWpunFR+NYAjYzhdRjhZppg0Fm/snJydu19L8ecqPH490gwDkUqCBe3r4L13MDky3CQn7A
H+TYxfK8sAHvMqd0jxqL/6mHnLHNgLF88Gp5aw351+sVQLp3WSp57Je5zyKIC1ykDNVUdrPDwF1v
pF/5oYZoe+/OkBzevrTrGZ4pgYhPKlv0Kamsvf5gKfcDG5oNXmdjtq1Qybw7+zUnG6PT8THN5AdE
3NVbhorry+QIhfWNqgeP7KrrP1Qth9t4so8eUJQvo9GK0F0GrBJWp0f0R40blabry2TrjS6U4j81
C1i/ry8zWDLbBZyAO6S0p6hXmbkJ7LR/iuMqdqDmJeWjNpjd+J93WQyLIIQOEFcKR+P1sEkV6+us
azMdjtneSKRz9GmmhUllujfWzH9dIflnWIjWbQFnxtdD5UMWQxkV9hErqv67i/32GSK87YW4ZIBT
sAot95VA1H7jzrJM8n9+ve2hgfTXyNbrkQUIB1TpHb1F11JPAorteGxal7OpIWidhFMbFEFox33r
vKtr0eg/qKV1R8l31B/1apxiZHyZw15pNBXnDmtGdRCZC41Q1JAm6QNdlYt5WxO6ogNAm9zHJPcs
tbH0Wf/IOjN1kYk0QkO1nCjjmOEpHR51CzPpdhljIZ/NzlXznRJa6z+ONQ33rZcGDcBnUpbazYwH
z/zSIFIaI9vnFp4WsyZM0xpJWdiMbbOMnzt4cNYH5mEDMbhA3hvqLU6tsCrK+FNtV5W5NyvcCNsa
Ts/nCj9AsjFFNrxrLNAtkcHFvkOtKtKzBEz0pOXTVIZZ5pZ4uEbssUAU3O+eKbwPvR0vIJVIujmo
NrF+mwi0f+jO2GkR2t2qDjVby3LA9LTmwt5qeKUHRMu7tBkKuaU/lA0kKXX4fxZhuu+IT2Gj2Bpi
fvCIfXxaXUNfK/Y1nN64faGH9POUwzNLI0tSkYponPjik2FUxRiqQtlf6Ke2KfJbY5Fb3M+9tfeH
ajoPYtIQDtiluVWaJN9vISBUhfx3wxmFl09HU7SQPca6bM6ZNwckaaeFBZ1pDCQcNToY7r0fN3Ue
cfjQMKq4qQldJFfc1gX55odBtkm8F2OR3rcKiUGo+436SRKNc2dU9jhwaEu0nzlkqiwkMq38mqyo
zxU+10r9vQaEJr1zyCMsH0Fv2dqPwpLLqROJH/xQQSHy3ZSaUmzGURvrSMlmCk7QMvU7wLoqDrt5
liJMgJ9xTndmQz5UWOApbZpNae8Mt2YhaHUDw24aGMFD0mS+A8ZulLTRoZYVewxj3RRlPmiLn40x
5s09JlSEF9IGKPC7w62dRg5OHQzaoreWLdgv5ze9YWrvnqDmB3Ely60QgKLhPMTk/ADkcRfg1R6V
yg0Hxnj4rJctKY6R3Vv2XY8OrhtCtDBSIRmbJ+1FyGB5b2MBWb4PnlPPFRHLg/jRQMHpv5pzrH1v
VM/XIwnlG4EsxVjZMAT0C8dqmTVmBWGtHeoeq0iqw4mEilRtCg0b7tkDcZFMYeHqc8HkkhV6RPId
Vgk9LQrtA1/j2D6VZg03g5YdQrK0a72fRW9qIGWWEWop3pV+DnDX6+lzAZQrDYs5IKmPl9n5qSv2
G4eyV9Q+8SGtTq7E/NC7OM0PwF27x7wdDI+waABiUZ3N5UsrM2nDTmmktrUqX478tq7sn2m7qB6u
QSYw7PcpBcvZwXib1IRmH6rFCJaIeRuzf4MIZz6XiOq6X15G4fjXqNlN85gWTepAKDTiEXpX79RO
ZIuhPVaIdOW+mkc1h3RlkTZqgdIp3vaa05CsRg3+oVBTSV/MsuZftPeDaVNmtINplM2ZFo4d/d8t
d9bsHtEu2/6GSr7x3LaqeswczfV3SetPdTibNXSrwSxyPoxuGT5Urj69p0lXB+RgNN2Q3HerTYT6
RE97x7Cg77zw+qf+uUh0795PamwrLiih4Jh3ZvKpoqtM88lL+AuBpbpw8NxkpenxquxQFpWn1pYN
qmoqB2ehrbpWUfWliLpOa2Hr4DPMN3Mv9c+BWLR2ozB+UArNpoGgGC8TR99qLWvT4+qSoIgWlCpN
t3pGULD79p2UifutEpP/wIl1GpGGDIMWzqU95ltv5D78aFU+kWreQHWKprGe6EjTPkNa5k5gHFvk
S8mucdqBYKW8zWjOYBYwQ5mq/EVDz/ZblUnwY3L1lAa+JZ1oPYqR5WEE069xyJl9CBmYz3mfpE+L
WyNtGwPFxFGmafBZ00YLfk1KDOGeMtNyBDo5wymP6/h5SkpZooMfsm8TsQj3nqywq2pLM9ynZuEn
UUpy9rj1B206BkFXfyk1NI+hms3GC/1e6z8n6Il/t5oJ/Lt2Oym3sWjsIRomL/uFfLzKwrb26sAK
R7QQlCsq2ub7ZgR4uDRGH+wncFekD7WjZkTToPOQlg6YXppOfhaxKZjfm8jl03AenKF8CNJi+txb
Sfk+z2LAgFrgyvrBzqVmv7dsLZhTghWxDB4nBF+/+3l15bRWIYv35bQ457lXHhZ3ba6+NXE/fdVT
6RQ7nRoeEXPEd9ylpIZB0yp7+103F64RqsGVlAXa1kn20ljcO68yNDP0prr6SKiu9kKzwJBHUGSK
up7seCo20jzOiGAAIpIJXRHhT69L4noSDnRx32DpVDESp4P1J5a8QDdzT53Phodo2eIe0YqLc7zR
kctIJzi5BQsEwHU7F8c2lqo7WhxS+m3e54O+bWsC5MI4B6kalXkn76wMOiFE0SwlMqcue2RLHWDe
0M16R907aOcfFAc0ucn1qoNv1gkbWKblZndlkATTzq/J3rqzaeD9ytt4hVMid0LqqESfh0NmdU++
wOrAHj4r8y1n1OFlwJn6tbcoR27Bi/ZAyhy9okWCzjyM4YW9F1ncDGQ/6uUYGiAA6MIHPKx9psbh
qfAXXEOr5+ZhrhuPPVbGaQz0qrc8VKXtqxCvEi0Cg+11FU4dWxhWnKqmI40fQ4MdavQe01Bg/PTI
z1RoAlV/32t++11LdFXcWbrqXgxB6SNcaoSKH3RR5gnPtPKfLYzZXWQoMb7kmjEVxwGjZnUwjSaG
q9FWVhA1GpDJsDPhjvjwP/Kzn3bqlzcmhoxSVzr9Z6Pui2abdK0+RPR+LeNABOhqw1lm2nCZbfTm
Plv8/slJoSpxgRxfNsSc+z42zLiNOeqDspqHxm1OaQuxIiR7xbNeJjDY2d5fzLjYgFAYt0HdwUVl
1zi+jKwn/a72JwRYighi+94plEv/L/GSL4HdqTaUrjTzDe/zGEROQhBRaFJYS49TLeZ8r+n+DO5y
0CW0MdC3NuIkK64OZaHSLf1AfN+l11mfAUks9bbHDoLYe5jZlwXBMq8ppRNouYlt5NY0K5f6CPs0
Ktza5HgHEQTFk5ZpoDYSeqh+1Cye/wgg0phR0xrGfRMQAnLqDEk6pzUbdnEYisR/SYMKFBySw9Hd
ianK60ikaSxZXxESbYpm4KkHdVr1JwAgglp2b1Tps0QG1IZ1PBh7vVoIjQLK1oIIN831embY2oCj
XEPcx0hV4r1ssFiHWR1n+bGIE5MPUeF6AKQmUZVUc+bmhGpraf3E4d1Qp5SXHsZgJWNQdqlGW1hL
SJ2sMf79wsxSPIGpYyvoeKw2J2WiUhlUyQdQQNM566XLE4Js5nohu9MBGlyQaLAk4RAtoVMtbOlK
iQ4ttOe4wOPsDbz0GzebRn19qXOB9yMBkWD7qf4hm2rPeAyWNfPYVyKToR70CoyIkxbnYlomfzMt
XfHgwuxrzxAQ+k03M3FgUqh7vt+uWab+o9MPQbfx04Zf4C2O+FQJXMEf9caIVTRbVc8HYA55sFOt
VsN2tLrUOHIIHeBPTnXTTw+mgkRzNEn/CsKuzkTKBJ42QGnGVoHzNHUsT2sfil22ZyKzCwPajM81
+MWWA7k/JhtjLPN6h4LYC7adHLT3RQCR/Juf8n8Om8xsY8he0tXIejZK7RGWh8HWgJmr2cAeZliS
C0R9T2++Y5siSu1J1ov66LdBmZ0dOfQFXW16RFrbM3/7bE6nqND6qr4zF9MsjrY96lZoBDVPrjbU
PLyj5eQFUV71jbq3O8F2hnpYroHkKdh6OYmsvA8o4LWv+Jut+NuiZPuuR1fX77VO6v4NRPu/Dr8E
u1AuodZJY+binO0UlAyGPrGPydidlrHsP5iGNKN40OydLubf3aiZ+7cLJ3/O7pfHXpSLkA5QyHPI
X0scfzU1FNhiiYfSOmIT9fI7qx4nayPYwKOVATOS0cBpegeWZyvNU5wyDYWNGs1D4Wgkc2BTQiZA
0l7wqUjSldnMFO6FlB0zKNSUFUPXSNI7vU2HdmMmmfsRiqdd3aHUM35SB6p2RIPNKazbgofXz6jv
NsM4AMmBx9lbT42XZ+bZnJSY7lqFaAvmYzlyM7oij0q9rh58NTIphhrWv+lb0TS2E9aLb//GqhHb
RwMC6CfUSvF8V8vJeXZ7rDZhxRLyO2NGsfaBG2vZrrcXcJMUJZrszDcqe84NrY+cAac3qu+6bIF6
TKRR7rHdNv0p87AxHuc00/sdVYzlPLvKrHYGJk9jm85u8WkO/CH91Ggx0huOhPRs7KGwclaH/r8G
hiMARQlKaRVgHSJU+6K2ifFg0p2qgPebwfmZkeCfaf/OUdMK72Mclzcq8f+opTIe9SeaG0QX0FN5
/cZgV2qo5sbO0W2C7ECEe/6oLcpfNmXrzp/NFvOExz08m9mADQjANtujYWzsk04m8o2S5j+KNrRY
mNThWxs0yC6unR2TGfSV5xzxwI6HthnMXT5hDbPMAEwhMJj2G/E1P/I0jr0bFaN/Db2mr6LeoK0E
lvr1bTAAttD20d0j8C+2POzsd6yi7S6g0s0uLq6GLx636ewVgNXf/mj/9Qgo5KJrQLpPT/KPwv6v
j9aypZ8Ib3aPFLXjjUlqhRfy1cQNigNtiCgZgCFQVB6M0OiRw2AkmGhek0/rv0OdUE43Jq5/1EHR
A/AvFga6sc46sf39e7BVQMz2qNotY7dvVBXIjTZp+mmYyiajyJRP4/bte/CP28+Qa4Yx6gBKkxfF
7C5AXlfUyjmi3jE32ZAme+XQ0k8zOz2B9Z/2XYvvw1ps8fT2yP+YpYmoRHiNE4eEgT8P56+L7YwJ
JeFErTnoe39Xxkn+vURoHM5gjY4DXuxV2Ur42Nuj/ut6yRlDqcanx0e3/vlfo1qmiJO1tIT6GK7t
97IMrHQ3gsuPlOkp8g5UDEd7AGSwS+cluCVx/+fw9A74ZwWMXQ4/a9PSe4PGRRdTt6sQ85/9aVaP
UvVeFXVpG/9Msro7VGxwxY016rp5hPYjoOlnEDHEluNiWawmqoyc/emODRzCwRkyKUWcYfGTB52q
8jD3BxFNJocJNxvde9Qf5X+ugPMlg5aky7CqGy7nPBg9FjkCvnPEQW7uBECCY02uZeFVyw2h1PW3
TXQF+FFMsjitaPZfLMidp1DTL8wrA+XOcWdVqA1WUCA1JZHapbwbRZkV4eqi8naBLHL5PqAEne6W
Ivfv1GiMt5orV06/la6HcddYKWi00i/756C8KgOvrX9MG+nszZb9bWizId67ZbCcIZC0OVSJaXn0
StmX50FHU3i2KxefjVhMsUF1wmG+MLJ2q4kuvvVwrj5Ifh7fIgYmVELQpC4+DXw5UI7RIh7dtErv
pUltOKrIoLrrxWzckZ2LJMZ3s8PbH+TVnLeOSrl8VboA/bnsVFDcFJ0YRv+IZt17hP2AktVsVP7d
tlH6hqKw/RsjrivKq60aW0J2hmzWqK5xGLxYcabE92N/IjYBnLcJ2qYS6SGbyeJLmX9uCQmuPni8
6KuPFO8kTdsrdQYNpQ7jpJWetKCyn1RnLXeFyEwRqqWc6NEm3s+5r9t9Og0f376x15fpWGjMkLDg
5UGvfrGYJPQLMMLX+Sno3ZPvifgFx0KwswzoUzc+6+s3h6Goi66AD57SFT+ShCm+xiE/lc1IkdvN
xx0NUbkxEs98WewaxB+VwRuD/uPOri1D1KkoNNBnXzzGpbM7mjpFcXIECaRh6ybmu9Yr5DlNknI5
dmVmDBSm5jw9JHDe3f+6kCBq4PXBfQ05E5TQ+vP+WkgcXZrs1mw8Uorop55sGmzJNN2o2ZWGPOS9
XF2XTjxutcQdP7z9bK+vHRvZnxMOPjICQi4mN+YMZS50oY9x0uI0MBtDwHLjgJ90iTrp2lAfW7dX
MkItp/9+e+xrWTCJR6sqmNVkDR27XEfA8VtzI9Bv6RhRP0G/aau9bvQTx1koXcdO0U27myqJvqRL
RR9/xr2CWqEZVvRz70I62dh9PVZJtODGLb8b/tSYZ6xCib4vRGsd3KGYvrz9o69nGfYZ6ILX7/5P
rNHrp9UAi6WgajdstuM7l8rPlxl9/c502l/jFNi3jL7X3x7DEdWHRIE5hhC018MZ40RrVrrNsUwQ
M9pUq39j8Sh2fWV0+X/t2a9bKNpzvIr4sxnw9Vhws1CW1bI5JnbWPRVDj29E/38GkwGEaKsgjn7M
snm8sVm9XmG5oyiJmLgtpEsUd18PPKAyZU0laaENxDidKFWb296qxvuMTftXmVILaBFWVqEXlCCt
8lrrXtp6pIqPriG5If25uuPA9lCI4TynlQLX6+IuNLNG9aqX1tGo3fm5owf9YFuJFRxFYI+3gHBX
8x0khJUTrQM2Bwl3eeUIsIlvqJHhUDE0ib4o+tY4ZLx4/pH84A5SrdsWcTQTY1XesK9fvcg+syxB
lAGqSN4r/eKkJvtaZhWVg+PiTqUZmnw791ZFw682xwe38W4A769vK8MhV4CkhV//6oSUAH+YKFSO
xzZ31abp5/wROHK+n1R5a2d+fVPx5aOpoYKC4gW7wevXybFbAUGgGo9mpud7YZvxNi/QEomE+jH2
C/OdMJL+huX0X4Mi5EFozv30r05cyEDQtzv2eAzWSK1NWrnlGI3ktiUh3WC7PCSLlC85+by34PhX
Uzj6QmbPYD154U28xHE1lMA8vwiWI/Kx+NleEvM9NXDinax41LvTnOHLh0UlNDPKgjgzd29PiNcX
/kfDxe4AKwEq9Ivla4DupnGutY/4bQMZ9rqXhqUNULlXhbktOvEijbi/MVVdv03oHD3mC85dQCov
C3PZVGj5zFp6rLOmOJWGM1oR3kavjTSKdvHh7Uu8+lSAAaFRdldBM6rKq5JckNJlMbz23MhGidDP
GtqCSZLSlIXT+EK5nDv8n4fEk7iq80ybOehyz5VVeHl8IkfOyPMM2seqpKFZ5mwQXLJ1klOTEBf3
9pDrLPtqNwu3eMVJrHJmi0X5YuJDfl7FvEjDWYcEZECs9vrh2PR0YV/eHujKu04FDrEUE55lcn3Y
9F5/oC16CjfP9emcSzRhx4zUyCrKqIdnv5Jucj/4TjfNQURQdVZEXZX5X3XeX3FPkyp/pPWtsp91
5Sk3hCrjqRu7weuH7a1zP+d6qhlgoKzXP07rvHEyk0E/N4KKb2jicghNxBnvfaxvB9HNN8p3V58v
eANOSWuqBUBQMp5fj4cNFvjtBDpelNPknTpyc97h1vsNVCTdA1M3hve5tPRDPqp8//aDuPqKAhhQ
JFxQxbAttp/rn/+18zRSsP4CY9sZC/PoDqGAzt7fOxNpPXf41m5lpV+/YOulIqilNLr6VS6udCHn
y2/iCkqzX7f2Z2jhgN8JeHKaG2/y9S2lJrPi02hgrrim9c//ui6/cmh2uytXkh1NNm/7ph5hIelD
8Syc2Z+OxIXH7XsSFsX4043t+uvb95UdGiP8/S39sd9zkOHm8ktY+V7/gqFiX+221XJqVZC/cyfC
LzeaQp0XiiD1zTDrK+vk4N3LIyQR5fRIblvyuxssoLRVXlTep5bv5mNlyu4FSZD6BAUyKQ9abroa
hki+ibsAtVv2tRaqnHYx9Mv4TlgJwJaRRuUdWg2RfE6lnb5M2Rol41Wu+mz1/ThC2jXbw0wrEGFr
k2i/0yaejHtJKzSdqfLnjXzgGDrcYWNplyqkvFXlm64bhu7jTH+32JEc1zgE1ZSLbu7RUNtGSAqU
I76LWhrEGtK1+yYXOXfvwMkS/dz2yCgiPNbW4zBVY/2p7p0EPM5sDAT7CKtz9INtVfVLqnvGg5Eu
w7dqMlxQNni4PiW0LtJQW7Lpd6+MRkMJ2BYSd7PFhjjgyQI6t+FsajJ27O1QempXxw6lmAVDwc60
Uj8+BWSmAZsB60yM5xiM5ccawUT+0Bq9rg7W4LTvFHAlWtrekDoH5Sx9uietcoqjvJ08bZu1shD3
bVnERxuj0ET4lSuH97MrJyMyarqhLHpIqXYJWqVkIz2AKVDUOfZsMl2oT6qPRfVgZwbBZnW14F3U
/dE9z7Yj48gZBqqmAQEhcEy7ug/nehrPPUblMawxM32rwAp4yNzlVGxyumXDJsFx/RUDvq2Hueq7
mb5nOv0YNKzLYYbs6MVXhu68GwsLbkxfmuZTMMxt8q7CgTrfN21P1Go9SkGY9DKhcRBzb53dXGDL
hBdH1nNGEf2bS3zne5UuRA7gMJ1JkEkyL43o/6YWtF8r2Hkkpdp7I7Z5RVAXzy0qqq7Y0ToeUaPy
ppkE2VKv2UmLdLeDEivelgkc05MB0OnXOCfyp643Tr4lfs8oH22PAI+7xY9tY6+NjjTug1haHD8H
1/+8DM7SHIMRmYTjOWogU6W0jDvKbOVPb4IDHC5k5KXQ6sem411j3/sBLHczvgxySppzQwgDerLB
Et+QBvjJbzrmafHeIahx+u3QJSqA4AdevCFGzo0PViIbcAhDUdHc5hC+V2yw2IxP1vw4WEAxt7YF
CPU4kzYltnmyoDAUfAPNprBl122IYMCVBAd3tI+TPVKHpmOtG098uJr1gbxiWv/eCGwzKi1l/6SV
p8pNMq5qGbB5thkuQ9n3nxDRmM8E0lfTY6dy0jnrUjc+ZumATik2fM3dzB4zy5d8jhUnBgDNbnAy
k8X+hXGf9wGliN5GXrGI98uSuZ8EUa7FZkh15xMVh6n4ZLJNJULO9qYuLCkNdsc6yax5R5Ja2WqR
b9fKwBSAjmrcEC0UVN/ZmnXfqQYt3wjM03/pmaDHNKbINr71XdHWNBg6f48ZLIBJbMWQR2NDxSTQ
WjicN5ODchdd9shftIM+aYkp4cgJmbLTn8piWqsgU+/cKV3gz+mmwZGbjmzA6ixx6y2RDZV94y+d
BWXYI4A2gtwxPEydpPYr9XYRXzVaDYgIMebxfTgjOQx8D21zR6UsHra69GIn0ieXEoMJr/yEPYzV
z5qE+g7bpSG7AUVTH8JsDc7GYE/tdiE+yNnFVeNA2jFUQa5vvsRfuoxkpoj6DRhTZFT1l9GeGxmN
mWq/zEHDRxuzbX+2siT4mg+jbd97ZhJsQAY6w0lr43gf1La2BrF1gzhwMK7LPCypVZ2axcyKPepE
dh+i0RpzinLbcZEL9k3+ZKTVbJ9qTLzp0SQx9CidZajfN7Q/GzMEsgNvGhledh/YxTCfBow8J41y
tEF0Wly521VL/Tko0fJthk4QWBN3htKYkWvrK/kokkjQACXtno1p7m18hA16lE6wwIlv6rQYiBd6
AL0Ig7GqPwSC5e3ZzkqzemyGzutOrd8iMckbsxEPknlHO9SkM7/EnWMsBMdJk0TWXhj2tLFUj3R1
RkaH95Merv8lSMzgGbM1GX7Q54QHCgSiwgYJpwsaJUF8fUQK7Ssga7aF08/QerQ3+cAR92Hu+7h+
10H9VmdO+GReRmK1W+ZhnVVd/5VIxCY7qsDs7ko/KIo7MbbTSehpqT+NwWQDG7UrI8ykqQ2b2e3h
PC/6KI+WAUtwwzHGFMdmHPs8Ujhug43D9uzDlLTBJxs2pH1o69lLn+Naz9XjKkT6ygRS/+itVLtf
sswqTyk5n+0Xh8Oc2pLKy2Sk/ck79BsoVx9R/hjyNPhxupegNLOtDjPd+M4OSQOhYsoa+kysH7VB
YCCFsluTCEPCo+mgH8kWD8C3ly3NHgLw0vAlT3bR3y3mnHjvAJ+r9mVwU+8FyGhd7zjs2/1BX/r+
19wlaEnrpoGjx0ee0ys16JDWm7UHjyCGDdR+ccgY+0FBSDUb1y/tlwA2fkxs6ZQaO/TFhr2Z3MQx
fjapa1R3wRLIGM02gt7yOZa8p0dskUb6GwiNaYcFvdjnqcTZc0iypU0ivxTjweAZ+kdLy5zPJfkO
OYmns87Rh0JXevaceQKIXbWadZg1T9qRyqBmn8G2qO+Zl8E+yR1N186pdMvkbA9emURBktneXTz6
+j7DmFfuamji+id90gPidyFKhAgWdLHDPV5XPzAAywQQvrTR6XgERUUTegR3T9SMbezWx+lGUwcr
E2Zkr+1rG4kVOn0O9++YoRLIeklSb9Oxp/AgtHkpGpIOut7dNIamN/vE9sVnzcpR9DXaYMc7UVks
+BJc2A5Fhqk2ZlaZ6d5bpjnfsUckeCMhyzMPRyNp5vtqRmcbaSpph61BdOywcfveeZ4CNScRrCF6
+sDjvXyr6qD8IWeZGbsyGBG99Vnp/Y+y89ptW2nX8BURYB2Sp6QkW5LlEjtOOSGS/FnsvQ6vfj/M
PokoQ0KQdZQAa8SpX3nLzjGjgTDGKQMiNLcG8WkoLgLu0m5/2gleLdi1hmr/n13awIzKLoGBhZgh
ZZIh0p0EAdxZ0ztP5HNySosqs/boi8ebLFh8d5R5MhqEUwoh0f2xWwuZjMoItoTAEuSUnQrEwHvF
jr8jNJER60bj9JRSKWp9q65Ev4kLZ3AeSTvb6AnT5KR/lYNS3OWIjxDSUbh375SutQtgd2UogV3V
7UKs9io3lUrngQK0n+GBpNUJsS17/ESinLxXpIvF/eQ2WL4TYej1ZjQq+VUpB/DRXiWyXPcHesrV
vdKqg71p4sxStlBuQH7jLVJthsKaBn+ETD5BAQSSVODQGinjLwyIUc2wq9Iwt2xuAE6OnkvqL5Ts
UG0wcvE9Tc202QZ1MqbcVFQwNpNut+K+xtnhGOLoFPr1aLSn2BCteLQraDYYpAM1rY4lChDmVihg
Sv2IuAxhDiXRQOpmpkFBdnTc4gRKuWqoLwVKnfglwXH+gFEInIcJZC8oBGC6S8RNLfOlpiFkETya
tWIveNGamxnlNQkAt2nfpqaw0o1WOgWG6DbCVVtjKvonMSeK/DXOSomIZJ6M+1pNG5BaOUYemIFg
QtL6Bi+B/ly5Y/syq2GfPgDNdzG1aFsXMSVYKKWqPsy5Fn0XSNU1+6B3JfcWCaD+CU8OPJ+B6hN7
QrZr8TxACjoavBCpJ4RSy5rGehbOkbHjRe3zjZNQ+t10mCKGmyIcs3sRINh/itTB+gmIu6L/3Ll2
dKdgr3Afo6OEy16Tplg1g1NRH8Z5VAwfnHjcbFB/0fJdHhOv+RM4lDeGxui7q+VcorXUiPGOTVRb
UF+SSfWD1jXSJ5m1OGdh/JhTGKmi2teHaXAfUaEmXDKjqNDe83nBG2bYc6aHKGhk9HlK+xZFTMSb
70WYxeoWR1MSPA1EqemXKcC9jVWWKq1YKt64NnhWjSY7N1ntFv6ASXBOKNKl409HISDxss6xpm3o
uhlGNFpoVR5+yq3cE4/o3f28cEbn2hUIz1OMDEBP0jLxeKk6l63QFvq2jQGtWyn6yafCxe1+yyxD
wYzUhkyjq2bxlgud6HPhMITHVuZtDVNFwIvpuwnKSJZPMZcVznpj5szRmzm0wc4lyg/RHh/d5t0O
9CE5YAcSv6HVbsttJqH/oT6UwOylGdsn5XaKi2zyh6ZvsvsWmzOLzjV1EVQWNTy0vbwBEg4ws7ci
P5hSkNN5LKxvwSzBCAb6rDhbcIVEzijHVBOW193cWSSRSqz5UcodUaKWYmXpwxQLuz0pQkduXsdB
8T5sHQdHP8guxLmg0zpEAaNJZd1ymfrD0ARfhQM+xhNwlzZzRlYIA4XiqV+NU2Efwoj+6DadhuG7
7E18OwZDn9otEUjA7APWFe8IUlRgK8U4pAeedGerGNNcbDRk1H433CBpAExAdM2vLi2Tb3WumtN7
npXQudQAbloxxsYvOAS1PNktSMi7USvC75ExD/Kg5o6DA49Spt1LGzTdIUcRp9xEY26M92mn6zuE
010wgjKq40Ne2mGpAvbGHPxumPEz3ISWLHnIjLgHLEDRQ3HeVGTOm8NI/vWjnkPtvyoW8BAyx2zM
OwNRqt3EQ5Zv3cnCNazoDQWb8MqI6zrykL6FQkJ8DoROb+GI4Qo+oXOIHJi6A0yYzYeCQlq3s+ey
mjYkNdboA5YoP8u8BnAI+EC4cpvXKTepas3mF6zrs2krB6RetxqgZW1TG9gM9/Qd8y9lykfs8khX
xKsO7rX9XCs4QuJrnufmJpytyESvNHZsz4yxEvF16Evz96AV0/TIIzx2G27u3NoP1ODIfC0VCFad
Kpg1g2+2cTgA/p4ezI6fD8+AWyz0kTIX/V2K1F3rJQm4YG8GiBGZXp2nefE4FqE2EiSKuduS6KgY
UoaNOZ76tGlf4Bi0yZ1Aide6WzDqh1GACPDwbIHyYSHZXd/NGho4NLcLtTqlHJ4fTcxFgfM2phG7
pEabFwA6El3xNjDQZ310Rd3Z7zy0mv05jDXCfQ/ETfNDC6w2ea7BVGgPTtvwBCCsUM8nSDMa2GEp
F26jXbs/uVl5x4pyiio0JIgmPbWWwHybFkbFNuuVOt5NSah+acE0qn7TR4BvA2RNQErKMfwtwqRT
yeOE0oWeideIUtxohK9hRRTNTBMu+gKnogW5boaptINwaDKDQ6vq9S4IpLYB/lNSizAaX7a1vRl4
++7Yh5Rlhi7eXq/arQu/y/DIjiGdTe9TQw3wvGaXBFk7loZL7mykxV1Z0HtPtZy96zjRl6GJ3Bvj
rauUjAdIEWAF0nlUCte4oiEO1YaGWXScQiX/ZqS6ibqfpW8TnZzMD1jKHyP+13emMmThjaleN23+
jL2g1+iSmdQoVxX4dKqVNtAZm1wlwSwxqg+gzyFz2NX8tRvz4n2KmunLP08w6A50g+hS6Qs7/HyC
aQkkjsya+BgHNAe8GDrpJ3Os0QTqJmQeE6hN4Y02yoWXGx+KizKynQ6yjuyWZSL+KgVDitY1N5yT
I4Ka0batogADyLR7Nuy424hJZPcouFV+j4qwRqESnrDdC/fGbH+w0gtWjSwbeUTq36uWQgKlsG4h
ChzxiTW+uEGvPSnllB8pDMENtoJkOrg2FWLLhSB/fc4vrBGXCQCuYIHfQWzgwiWyhTypzUaXHKni
ltl9CvkGF9QQHgFF27D63GRQaTnhDZKsczXP+0pGnK80VOAsdeOAdFKjyx2KhckOXQ/i2Byp5QpJ
hyMo7uTH0Eb/qg6zoNoQRKN2j2SeSbf4fM0abU454ypmlJmeDU+J0EKCJieDFwInt7prbOqSn3Je
sPb++mxdHgtAHcgkWUDrAfr9aVz9tVuEkbROkuK7aJRqsWvqgoBEUeARe3acdHdtWWfDITEbccut
4AICQXcRGrvtgICgp4ljwPk3dynktBAr9yMgGFI5Km6ZQv270oEAhKEKq8/Of4ZTCglIR7DCE40u
/J5i6/807NBv9Oo//DX0PIE0AyGma71qX7T2ZOF1oWA85oA2Ieyf5wOtA0zFrL6qPtegzbqjTBt6
dLCHvic2onkb0DpQMTWYPNcX5eL0EETwHxk6uZeF2sL51CgTlt2u3oUP8WBl73o2J/sWOzakK+Hk
eENaTfd6Z0POKY1bKtsXT4IBJAw4M43YRRVyrcyHVBmxCqCbg52W+Ve9b4IdTjSwh0xjOELgvaXA
dPGpbHwUUYHfIB4H3W91LWuoMc6FIdPDiE2gH42j9WTVpXaa+Y1sgaUmPXZfeJSjWyt+8fYy8iI9
oyFgDU98LT8zoSHXNqabHdoJVgTmqU6TvBhWLydYvH9QG31o+0ICAfKdaCqizSDJdHY2rrF3Um3g
mAnZS3fbpEPhfkmUSZ3vUqIUc2eJLInu8IKX5j5ztLTYBHDVbt30F0eXDwClu1gGqQuIaLVLqjmw
m0KZs4MkfBYE66MuPkFIddTlRrPbX7gZ5IhsIplc3UAIfzQ0HVTOC+hTWlRL3/OvW6OaZRqUXZjR
lM/VR5Ypj30Dk7TPCgl14qMp8B8ee7eM6S4PKV8MaNFkuegjCX31quQBGgyNI3MKmKo0PGNMyztH
Fskn5CQLchtQY3eiseMYgp7uPKZ4eqDvoJjil2h4Bq8f0g9/DdeWDpYQoBrI3/NJsHQQxc4sskPX
KhFIpkV8asC39c1UeKE9SCf6kju68ztujXjSQI1vEx/G7Zw84eTe3UBxfXSSFgNygLJLJ3jNwRHV
2A9qruaHDou6WLTDdlHC8/IygCffh1DXbJ2asxrppIHXp2K5HM96vzDGYEAQWUFBgxOyusoziB1q
QzHmoERWfS8irZRePdo/zbYMP18f6k+MuB7LQlXYgj8D/mYds5JuFbCz0hLYQJTvDSNTrE2RtfGL
jNKyfMNwrvwGV1+JdnRVqhjCfKeFXxUUt82jmTm6juxCgiJr7Db171EM9ufeiFJtp2qjKl+v/9iP
5gX4MFBbtNDQ+F2Ff1k9d0OcoucyUhR4a+vwPZFNfzICEdwIej4ciTgLBDpRD9fCai/SlkXmPqwO
oaLqu8W0mkZPhBpgXi167Nc/64OdxpWzAIjhO4EXWf79r9Pvti1NJUOrDhDzDapOdj5Oe4A64eOo
NBrdYeRkXyXefRWaBbkz3tjoH3wreAp6IzxRaFitsQ5IbsxYPKTVoavz5KmPcvHczu34TVNH4/5f
v5SBECdzEGqmSOasrlilbAazlcVwCCEubtIOSplSwEBpDD07KYqITmo3f+718BZOZblAz3Y5Wk5c
LIRm5GZkiKv1rItBtQOK4bTMnPgh79nPFGls88ZUXtzjMDwgYlscJIoPOLGdr2TnxCLW1aY/zHam
bacOhYEibOY71NCwIGia9n4K6y/X53T56eefxssB6tyhRwkO21pd4qK1U7sSFkKpuhrDtu2yelvS
cXhTJyg+pOul/VxWjUV3NAgJg9Mm6/53/Sd88NmEG+BkHIIdYpzVT2gpH0eUUN19aAub1i86Z56m
z/MxwTIz9Usgw17Wo6N7fdjLRRXEOXj2wl9i5LXLtlqkiTUS2x5KGP+Rpw1K+mJ0gCeuD3P5MLF3
CBpV8FyQI0HYn6+qElf0wyA7HyIXzNlnZF8gGM90Dcv3ZnY1JLRjrCdjz401ZY9VRtHtRqLx0HOc
DC2W+6qHxvnp+o+6XPUFIQpwEYASYDh7mZu/7oymki6aVMpwyHoxeXpn1dCtzXTac8sUhoeiS/o7
SIJxCxCt2hsdVYHrP+By8vkBMLjAuDEtsPbOf4DS02vqrWw8YAln/M+QitF7SmbO/3yiHAfoJEhq
OFooXC/x9V/fmYmxkW1lD4dh0fnIjOwdSpmzBchSPTgdcLqlabG//mn/L/J2fqYoqGD7JjREaBdb
5vNR46qjzSH06SDZtc+g86vKZzFUjL3rpdaqAOR7i+3OoNwGiZgAUVvUDcASy01gGaHu4Z6hxY9W
rESHYjADHHbBaKH3gpMNoV3atvYm16ZA9an1U3Ns4BCDu4HlbBJ2tRDDbAT/X1Xkh0p/yjvt2C26
GXCvJmfAem0OsqccY6fqNXWkC4ueRs3s20PXv4V4n/K/IqquXmmWNfQJxjg230w65P0TB8q5Rw0+
1b5rIJrc3/OAXLw/KeBHtn08jOIBGxN0RppJNILOYU1rNxaRmm+pMndsMqXsvnRBWL2jBeJWh9oq
jR/UT1pJMbeoMTjlftCKjVjw8X5VwzQAw9lnd9WE79oXYk7ld0F31r1fqDKUgZkWnKadjrLhkE//
ReXkPiBbBqSAvdc5YAfs2b0b1J4Ehgbx8OBOsb44EQXNZzOR6Vs64JMHrztwgdoMrTUAmWjS6a6E
0/mGPAZNaWrcnA8Kzj0VHKCi0ZdZnwL9joZxMv1OE8QxttOkDnjTJoBd9hhUwQBtrRHsSmMbyomW
9fCa0Ampv8WjOzwHUM2DTWNagCUGew7npwqjGuR79MYen/UqShUP7HH8GpBqpX4oMMXcgtOrnT2K
a9BT6iQHxN7GuCt5hRXnzX9MEi21uiqiwu8TZ9EDyW3ne5BlfXkjurmgzVAYQScehVriDWoV1ipL
RGB4EsSWmHYbo/qOMkwYIWFC9R+j3tb4qgPNkL6SIClzMjJ70gMfXfdlg1W9+pRZbggkL+j6CX4R
eOBd3vH1+ySaDfTfsLpWaZS6RjXfuoiXuHd1LJdfCwebGgc86dXzmjpxOEgVPxO7B4gi4B0OEMKT
EnBI338OYnv6RNpZAnRt8scW1ss9sBft0GGB+93KlVn+a5z+xyuZp54HyCSkWb17KDYWeaeLBsQF
PLYkMCmrSGW0Nm6oyRuP3WUdkk9fJB2W7+cRUldJAZx1UCl20R443iwU7w9aJ6XZur+g2A7PuQac
onEoOdtZmX+KpjraBRmIyRt7Z7n6VmsAJJUrk4ufHGWdqrokiv0QtLACWinuQDYNJ+wh421mlNqN
oS5qJ0upk3ICVRvicHgY57ewTr2IkGNEs7XR65csLcDyDKHkZsjKqNb8oYqqr9ev/otIBqAJeQWT
DJmM7Hj93FSFDVVNrxejCOsFkaVyn6uJctLLfP6tKCGQkLRKb+3rJbM9m9NF4sHUicGp7IJqXj03
yVDohYvI1RGkKdAowA3i+wxdjx6PSLpfiAEgK2bFVtv4BLfy54jGXLSRc6fEC2ZPvfHmXsw75V6k
Tx0NbDdJwbqSOGc4moahbR3bcDb2MwnLrstMZaPpvUJfDObC9Ulfju3q82GLwbX4Q0gmqDhf53kQ
dmM2kXlsBsva8h6Mv5JMb7TdDCmj3KpOm7yEUVwlyISmKDldH/1iyUF3Lw0UWpU8fljLno9uyhZD
KdCix8DiEPdQRmBQNuMRd0ZABZSM82fTLZVbosEfTLIDElS3FhIVjNXVsFY9Gc7QO/oRxJfr55oT
N+8ZgeKvLAoL9T0Ruvvp+odehIyC9AeeD0aEoK8p6J9/qIzgwyluoB3tWOrvTmWhbgIk566VtvEL
FooLMBU4Kw1LU78zaZRVN/hiH6yza2MZYqHmy/29VvYIxzalL2doxyYOy6/51BuvGGgoG8D1yn2a
T+o+E2F9gvjc1TcW+eLWAnvN+tI2oixKjW11rvW+y/lLVzumspOtB8NpftMblwZ3SIXyBpHr8qpm
NPgQsC4YTxCjn8+0aRhj2XMXHzmsS6lZKbdprXbYKBPjbgrutXvFrYrfNXiPV9gx+rif9Cn55+k+
/xWrbzaHuA3mUdXAvAbhF6sUXJlIRRlgL4Np/kaZ3fSrPAwbL3SL8BbZ/KMZh9Wguew6Tth6DmQO
pKSYmPGpD2y/BrYClFJX1PtFpj2+sbyXOwvjEnqRKokQSfCauB/mIldFjSZkhFCcgVqBAzKvzMM9
fUgRA5wyu1+Bks7xKQvK/hYF8/IoU6ODZQXvlFQFG4nz5TaSSJbQiMRRmQPQziEQALmRfYywbWXH
m6jSrRv14g9HBFTIlqVuRGp6PqIDKNstqZUejSKvthn8ZeRN1UJ7qdxGgIPX9fvrd8cHq0l+T4mJ
F3lpqy2X6F9pmNlrgYpPsH2stcw9GvNo5NtcSQMVIHBX3xjsg9U0eAYRQXJpb9PROh9MKKoFWd3W
j6kQ7tNkpOIVdMV80Ie59lK1GBHRt9IY5bbAvpH6XXwnoRV8MkFcA/fmooAzDgA4mnwuj0kZmu1O
TSeVyDidq3Jj6zXYvOvTerGOVLrZsVwIumADrzXsVbDVhDZqzZcuPjBaEO+h+qZH7LyifQaO7l9n
1oawIBD9IMDRBC/PamabxIZekjZHC0W0XVVzMhF86vAJNuytVqbal1SJ4s9aNhgv17/0cmKBYC22
BEuDkntxtYHcQbEGS5fNsUs6/UUVs/GUKnnqJ8C3bhmrXLzofKVD9MbNi9sJUlrnXxnl3OxubDZH
Om/O3gq79NDwmoMUHQpvRiSy9vSkvlXF/WAtXcNg/1AwRl3DWI2KEFqeF+GEekAOOclHI1l5axD+
fB2ADW2BHPc3Ns/lMwNrFTQEvRKuAhhxy5z/dSjnKHaEomjdUQnM7BNYp6D5JVRkp9myoqDMh1io
mbwHlpV/a/MgafYowQeRS10qLunk/OsKG6RAgugVxiPVyNWvAUvN0YoceWzQKEfObYEohPIXYdut
+/ayIGdD3SV1JWJGv4dFPv/wssv7qEE2/hhSQ8j3+oyoRTKoQX2njwWV3WKiSr6ZjNDe1rNQmjd1
JpwBHFmaUnpgOark8/WPv7iy+EXAUTQ4AWhwXHj5VCjYmRFQ9GM1daGD7IjWZugOkyIdQb7jxBYB
UIz9MCri7q4g83berv+Ayz3PRcmtRdvSJvRYx9Ayd2RIs2w6miDP3ifH6AsfPlIm7uc61s1dDEl0
/G51jnGzmLAknn+F7zx6yC6gnEOm9qd7Z5yvBhdWZ5EvhE/ArOv5mNksgX0EuAq2wFNgIdWFn49l
mP6YejTYt2E4lxBQ4Ay4r1rSOL27qTDoA6DBp9najRt9vVlYEgxCiNpN3Mn5jWsu/7QMYQ7B+BQi
6m22qIEoJI5eHAEHv3dKZXxCmgsZJkrzUyi07RxQ4M28ubbrcq90Udd7HXfGfOv4rrYMs8WWIUDi
xiBowMfkfNqCuXAVeH+QzyjkSW+khN3eR1kPJaMR9ngcpCVPlgZXcVcNEsml6xvmcl64olTrTxZP
OI4G1vn4Ld1UjXnRH2rHqO5ylkHwGCAK9mso7PBORz4n27kyS9Pcy7SxqNDWSFS5cbtg8jWjuqn5
ZK72ERNik50ggMBzqHOsz39QgS1iECkJDpqQLO7RIKulF4Gfv/U8rPIgJh4bIDolSNVwi1w8ulnn
SvTXK/vBzhQYOzA98AUdrBQx8KwAXLYd8qIUfgGbMvfkLILYr6fWzv/tvvz/n7H0Lqg4fMBl7mlk
10apOA+pBYzbyxV+tIdWfDsgro1dxI3hLrcbX03vAm0SWoxA9s5n182srgkm4Tz0po46dCq1cm8q
AWTIMkr9Oounja1oAiFpPKlvvFQfjY2POv1Nijlo0CxP518PVdzXeTUNmYM7MlXtfUHpij5UMOr7
KG1C5R6pntD1olgWrwus6xYmZnU3LjMNrgCOKG0Egrp129iESTtIEtIHpc2tgxkOxYYby9rNitb6
jZTKfRvFt8KBD74Z+Smk1ehz8jSI1fHSuPCtVO3cB9LxpN5k8OIReu8ruRFmnBzDFtIDeBbrxWhG
Tb9xuD/6YrJdkFdoW1CZXA0O7RcdLopNDxzTamsPbnYvk8A4CVX70hbRsKWC7uxuXCgX5wqNHXCS
hCNL45zVPl9lUG7hNCOVfVLT0ECGPzFb56ehBtpbaZnIv0KPcnMv1oZBvBVqKsOvU1PRoaQPEz/n
Tma9wkPMsk/zPOCEk1mhhB4lJ7sIv6DUFDQVVLpZ631XrRYvp8V+5foXXH4AqjhL1O8ihLoIKpx/
wBTNGT5NkTj1+PEiulJprY09BEx21bcTI6/eutxQO1o2wUQrCHmDDnZH2xt4h1z/JevNQxKJbQtZ
CNuHUMdefulfB6Z0J/gwVMFPEvIJXG1XmRGtQt8YPW1U78e7qrbH9h7nWzX/rseVC43h+i/40zb+
+1WnHoYkLL1F8iCVDH61mqgtFZCBa/XBBb4ebno1rsL7OQG35iV9bSubIJzTY4IVcLinqql9xhyC
S8STRhta72MJJ8DwU5d+12MTcECQbi1Ke/Zbtcbb1EMQZcI5FlvM4gk4v5ggmDDQWxVGkdhmGpBS
vDDVyHjJg3G27qZpmL5aldZPezvoVRUzkKYf7kIrL4dtaEa4H3e6Gj61BMDRzjRh5fpd5uLe5Bhz
1jZeEQy6WtO+yp0N1JGi84iuEWE28p7Jc3FEeavIx7rKo92WphvFam3oWoNhwdAwxzHTXjI1nPZN
iCrxk2a0erNFGsAwN1hh9fa3ZJznNzUCx4WwMkqB99fXY32i0WpASoTHkXCBWuVaZQ2OmB1hnh49
hNCltZ2lD/VTWBvKYwt5ZmPl+Cfhw3uzZrhKaoAbc5KXLQiunYaovWzUvzYijgdj3lqV++BgUeOX
Stru26LkGws5iZcUmsw/9hcYkXCIvH65nggD1iKwhZsYSqon7kNfWM4msClq9DgebIjHoKRen9SL
GIjBLJvM2+Xj0Mled/bTieZR21TRCRTYrCGAHYPtimi1Gt5M409SsVJLZ1Mnsls4UTbcaruTarqJ
rSg6Lqc4u3HyLyecXwQOiCbrMgf26tjhjkVzOBzDU+E01k+JoMFnElga0e2C58Qh4VbxfQkzz885
A3Lt4XBMSw0JtfMVJhaaYsQpw1NpGd1RZ9gdDb/4IMbJuvEqXQwFUwFk8mJjuVRF11dKHw0BWQge
9g0Iv8dej6dHdJ9ieHPtLX3Ty6Eo5y6tzcVccrHhPv+qBpty5EM14wHuX7mVbqIlvuE27ol7TCo3
ttHF2VwUNal1kv6ovHvrXaTqKKIWdDeOIQTVLap6QOC1cjygPTmj+JBon/rBulXRXj9WiExSiqNv
QBpMM24dLQ9ocfQAmsQxc2OMhbq2drdDF6BbjftXl3pKhXrqqOi915jR9M0tpP18/fQsc3i2cwip
/ljHUWkBCCJWCcw0Nn1VN1l/UiP0wDdZa7jZQ1jLXP64PpC+xKbrkRyeZOf/a4LWajXrMBV1ivwC
6RBajX47G0ixjJERbKo8MJ5lidWRV0utikji4DX64Yjxw47FogbutXEmlDetF1VzyvVBI7fI+hF+
kllCfHcSix49JEnhvnfk64VnAGh5D0LXGOwbcfDF4WbGEExCf5SiHzyh1XdoTdNTmg3bE9WR7tC3
aNU0aawdArgu//WY72yvT9wH4/F8LwB07lKaqKvLRBtardFE1J76YS79zAzyH7zFuoQ2mz/nVSlu
PFIXp45KtA5iFXABTBkC3/NTh/KPNRCOdidnruWhjQXuTpNI5x9kfrckZS8O3TIWDyKIPm4vOqfn
Y4GDcROndbqTWjf6SUsmZYc9bnDEylDftb01/adHk7yxgBeDLiq2gHMtiF74s6+1NBdjqhFmsXoK
7Xn2MVfBTlwf0zutr8DXAfGx/SEt0xumvBcHbRmVuBQtKEpLNKfPPxXvMx0ee6eeKm0GUahYsfwG
yjDaX98tF6sHcoqoj92y6JLyBJ0PU9EjMw3F0k72H3MvvTDzI5eeeNFHW/vXnclYy4akws9XUcM7
H8tUiaBjCLenKTaLA2cAkf+F8WnFf2yQRFG9//vHLTVDHbggeMl1/FSpMXWwZIDvLVtX9di9EOFx
qIoQXw/HW/vkDz747MYipeetI4hhgkBErk66dIo6taWVPs5BiH1a0lAe3kxu0tPuXexU5ro2XCSg
rOa9rET6FQAQmgQIPGL5VbpoTipUG1VfD6fukwFSqfJzrGSeMPnJRo86m618H6j0YmeB63T2q51y
tqJs7Gz4TmiKUtQu6yt4x0PW5++YJTqf0L0hCsZyBLw/FPO4+gIoVplvaTmudcuotsFJZFtA0CPp
vkhdgiaawDOE2glnD7V1yZIaZx59QbomcRKMHGxdRtd8otYWwvUIQ/M5MSqkFRKT7IYOKQrchwYj
JX2fxpjH+Vpi2ZOX52mLOWZL+dp3apxf3ssxz6Ni29BFHx/ybJgQFEALCn8jz4r1sv9U4ig3fSPW
1+JN0HaTcuO2W2Lf8zWmlY30ILQXmwLe+rbjJmjHtCKmkGlUv5qJqHEXwnflvoYuyAIgVNXcB/ZS
/W14qOfdv+5oAlaanbh+8xuEu1z+f4XmAO4cPDuq4MTrVoKv1Xtcf4YFrkAaDork+miXH0sqSEwF
RoMOEh3A89FqzV4ARqV+qhDCwbEri7a2iWehqyTxveWk5R4xIBQwsvSWTcG6zbHUb7HEMCnc0O5Y
SgznQ4sefZk+mvWT6MLkCMsw3utZhNxCgki+F9UjdixVp5+w/UOvWTqdR0u9vVUcuHhLqWmYyx+T
dAidJP38VxTY7pl9MpgPKOWpT22fJS9BbCHQkZbS10FCajdm/OKt4ZZabIPo1OEZAObqfMDBLe2h
lB0KTHk6/66b5Nu4UJEQtwp8BH1MP5mTf5Sj504GA4HxCQ7IYORpZ52PGXcObpdtkJzGUomPYT+J
n4gSfI9d9xZB8GI6GYmKIHr0PGmwTlb7SRqBqTajmp5mdAzgZmtBVW+MYpSC0xv23zG07YobM3rx
wDEmmC7EZuHWEDKs3tG+Glp8W4P0hLhLsZ/DXgHXNJYz6FMlfLt+Xj4ciwNjUAyzAL2sZnKIcFOO
EpGeJiTcPNRQtR8G8o0/jSIe0huP6Udjcd1SwaSazdqt5rJk9Dw0tZSzWXGlQgnfBI7a7xNNSW4I
bX+0bCZPG1EQpOCLz0JfhY52kGdcOtWy7Xv1FI9oMFvYNJYI2GndLZLa5THgtuHGYUxiBdyszrck
6hChDZAlPSH6kbxbceK8Y5nQBgCAk47Tj1uYF8qKXP36Al5eO+wWjiA4QArIGm5a5wNLNcsyhEhZ
QXeIfqBxY26HrF0kJROn21VS2qjSuFrs54mJih2Cje86NL4ba7us3dkjs/wKAiVzqYtQYF1dfn1m
WQPOd0x4r07POB6erKj+XxpOg7pvEEH1EG6ZDRwngSZS37pVxb5Yb0q5S1uGU4OiAgyx80mY7clV
EBGWT2aXlShKgg3rUE/BqNOi0qeiKtBkgxU4mxuTf7HqhISUCih/UiaEer4qxXYdlrkNUjtPdhrX
jvCKWklfDaMGueTXTTWUAyjJCBBKZ0vtk7aAT49oduaZL1Di03wZOMn/QM8jhTngq+1aHnm0PR7s
3Mrkg42GtQl9z+5/3vjdy7E+Wy5Ej6kVEZwtVXBKS+fzNdoVte+h7h9jaBGbUsqeXnAEPR6zQwMC
Lpaovo3q0TFyNeU1Tkv3DuXcqvNHUCCqj3xf9NYFXXhjF63tXjTgJbTWFmYuYeMCrTn/XbPVuUGp
DMPjEMOx9dB4yiIfVTix2ENjQgrupflMdIYYkIcjQb3rKmG2m6ltnAQjz6qaXnCHW35hrLvJkzYl
inbjxrzY6eBSuJjJVonTESJfIpC/4pm47M1S7ZL0UZVT5fiRoZPB91bymLew4zZlMrYmUkG9AycV
7d32TkS4qd94Ii72HSRYnkCqU/ATmKnVj3CscqyTrOkeRU73sY/0+KeV1CoaPW6hvUlEZDaoXM5f
rm+by08nWaa8AX+a6thFi7qz+gbfXNE9lk3bI44bDHshk2kRsUzRDdD90sqTjSIr56US9i3zhA9G
BzUAbAMEEsGNvrphy4BSX6+6/WOIwt1nFBvUfkcKPGJ2SvYd/hjKqHumaFuF/jhkE96KNeXQl+tT
cHHREMuCgrU59QsHcl2qKOm8m7wA3SP6PMHOUaLaYxvL/zmtFvioKTbf/nm8BbIHxUfYDhis1YFo
7H7OcG9InlrEFkNvko0Z+26RVs8ackq/RSCr9O76kGvRcg4hoFcBcRWJBsLIdfwhnaSkRdYXTyFh
roNGbyBDxSOoVAxMKvsAjqAwooZjVyG4us0nRfQ7Qt+mwm0PpNy7pYf68GCgbRHDFDHrSJ1uXBQX
oQSMEPqkyNTTtwSmu+yVvw6hLJFg0OsxftLR7kKWsJU4xxRNH7ynwSTr3fUZudx54FWYZR4W9h/l
zPPRGD6xprGunly7kNDnFHTM3Nj6EuKj+lp3zjfq0tDSo0EcUCNU1RuH/Q+x9uy2JpAHA0GPa0Fi
Uxg4H79J8gZwyBg9lRBXnlJsMg1fwLiKnycR1MEpmkzZv0ew54sNAspJ9RgNqYkDPZf7t7ZJZXBv
w9h450JDgxJpXzcE90k6tsuws8TwUuIwgPpPlaB6NSVwhTCX1ac7J9XLZ769IAoFga15rYoQ4GPB
Pj9RNkhecrdRNFya4+Klwzf4/zg7s+a2bS4M/yLOcF9uJUqyLduyE2dpbjhpmnJfwf3Xfw/83USU
Rhy3M+1NOoEAAgcH57yLd6hBfDa+MyI67Is6LYpdUBoZ4m6VIaACZJWGEaYIlM8IMerJK14g7d8B
Tf0ZSdBEQ0g5RJ/9cdasmThSp/obGnnBVxCCnvFgS73InZM5QfY77DpRHVNtqowvqEu109Yzssbw
UccKA19AHELmp8UBfI8yHg8fBaJ0tZ8oP4wPFXqCzoORi+KZWkMVby2sccW9Ar3JuO8TqNontlCp
7cd+NjCdQmUSmpsSCudTNqhVpHx8d/FcxXIV7A9SGBdpsQqMH8ma+GS17fAwNeX4pgNLfgxwKOD0
maL+raS1NVGd0WLccaPM+fCVhmIOBU+ecPwCdWkEo6Zqx+kmi6H40n1qlCx6i6K89RtHzYItSoRi
Gyuq+WzGVbCnrKKupFGX54tTTA8JSjK7yFuWK7PGmelZ6cFzYEVxs09Kb9Y3njtY2VZ307lBhLyZ
bfN74nb1Uwe/N/M9ZDHTlWV456+cnzMeXMRYfgehDwzI+TnLLBthRE+PT3Exz/jNB2asfnYbQzwO
Qy9cuMJ5/si97Hwv4LQ8FEWZfQcwHrqfZi5/+1uWVFXypgV5af9lZfTAjkkmFGutjyPDzeJn8liT
5WuyTmqhi3Ak0JHifUFjVQMu9jDpSdBso5yraaNEKFlvuLbKX7cj4GUHEjlo2vy03yjkSNjT+dLE
OWArDxHkUy9Apu4UdSjeYlcUza7scykXGlmwJdG6E3HyZY48I9/qhTI8DVpSg+RXjDC1Vq7G9wv/
bB1kmsgaSJ0FWmfLWo81F5gpDbn20pRN5j1XQdS1LxOPeP0R9zIx+Cg2eYhJFqYXvU7WaClPTlpN
4OTUso82epNE2RtA6nLYqm1P501Hai/d9c1UpF/BKgzVARu/wXsbq24KdyUdo+dGm9Tx09TN+biv
AiNUVx6uusy8F5OSGlYGsnCcScpJ5wtt1F3qdoVpvMD5nO/VKZx/uV1ZGJ8dPQgPRlt7yTd0CTmX
XjTE3oOXWyK7N9uu/WbYNSKmEejsR9vMTPNbk0X1ozNQrjiAsu2UR61I+/yLZ2Ft9Sl3el3ZNoWT
f8sCPV4jvb+zr84m4vJSMThQlIa4IdXFEyOyscd08qw7qcIRiOPjwD76toqs7ad+EE68yVGSjO5Q
1R3gnWYdhjrZFHyeQzM0dmmQpPzfo91WH401/BZq+aDK6cnI3uv5+sboN3UF3lsnnJgd7U6JjPB5
juvyIQAetU2LLP+rDlB+3LA+49s8uB8U34P1LesSFER5Q1AoWAaZPkhKGhXeeDI7cOYbgDPmP7nd
xNZ2QHD0s9pGw8qUL0sEaPvKYhnYDHQPLlRCjMgjbQTldVLz2PhbHfqHCU/NvYSRbBKe5fjVu2lQ
bzUnKF8ED90nSifZfiWEXLxZ5K+wqRBSKqR/4y1Wfhz12mh5lJxSfUYWp6trs/WVYpSC7R4i1ugg
a+O92lNjL62pL44GErIYs2HeYCBxT3DWvo3KbCRPlt32Ji4jqLz6mpclSACBghk21qStMVguAx+/
mvQLliUvZgLgIvfSRACBGDbvSYgK7kOm939zf+Tzruz0+Tlo51/4hCP1r/aNs1OEFNqEf/2q4Mqy
ZjYqj/75iYLZgqIMWTfqYOAxz7euGZtoJKRyASvT2UeJ+49ZtvqbCivqOc1E5a3knRe1dIDa7y0S
gz4imlOL63COHXXUW3c6Ec7hfUdifqlQED64sR5+jrrZ2syjx/lwusb6fnuzXNkrVHKkSSUUT67i
xdCU7BvK2L19mkXffu2DVMQ0TRC/3gWIV7wYIvs3Lr3u6+1RrywwOlOA9aG6kAotX5gwEkavEpZz
wkg47zdKHKX73rHnv/JWJE9dHf97e7yLVwzlAzJ6AK+ObDEuNY2E0zdigN9+mpF1vctrfXzr2qZD
8rNYQ1pepFiLoRaP59lOG8UtE+tkFzlAYTdqgOmoVtn6UR0N2Oo48SH18mw3GmNySgxrjUJ0mVzB
p6FwT90ehQxkUBYlC1T/kNcOPPU0mrWb3pt5VYm7JmjmlEZh3dy5BfbZO4Qz819FO6DUpPAQn++z
tjafezpHfxtzn7zWQAi7LWySeF+k0bTWPbncdzgSAD4mREE5N5b1J6XXqpEkVD9VCkq6rjp2vmo3
w9sQTGP3pKO6dghCnBI/iqYCeAhuROJgpZDHsodCO2BsEjL0EzQudLhdp8LX2nReSyqtdxQawvvb
G+9dGOQ8lIDQo5QoIxuFrGU654l4NKuqd07osNraISWtQIwlzWxtU6lh5jxErdp2LIA93mvdYE/7
NhSewo0ct2AHjLpQtkkM9fsA90078Yoah0dj7hQwiJOp/q702J0OTlu0d52mTsE2dMo63dTu6JQo
vupq4pe6kXm7mce0dehaDdgkPiC91J803RRJ7wKJjjxAs8IXOlZ3r1ZnmYcAGkb0vVCV4TMFwab4
MWlC/4pavEJkoI/jbvq4Gu6jtp+Ch4bu+fd8qItXpMu74HHgmYx3AOzHcNoUQ2v9vr2ql8dZ0gGJ
IBC1aT8un1EWBt1d2WjOqaVfFvlBbgXKrgCuKFWF8INYq/xfxmfGA/WKnxTFIaBx5/dBGxoK6suq
dcJdCtyMUZpkfymtCaS3LfXg1I6YD9oUd9g82Hg57YyecH1f4Sp6F8WO3v4YypwUJClnRKJl79fv
wLliC+KBMd5jDKxR1hM5edvthVpKtbLXpfinLgH+Mh9ZakTkVVOM6JO1J5SeHH5orke+PmO64lAx
td5CUxL4s1HR/83TLt2ltK/cFwRJCuwdi8jQdvHU4BlTUSzYKmpX9ulGzXSn+6lIQ1+hu0X2mRUP
57X28mUYpbVMkZpWL1pCaISdL3mYxp1dA1Y4cSRmiFNltFELx3gQZVltGk/x/GKsf3i9mu65Qz7c
amXZ2FxoKYFXILeW99cfVS/wZG6RDl17mrg5XzUviH7Aynd2UjfnME9d87URPRCz21/ryjaTjtHI
BlGbl83Q81GVNlPm3nHKkxiHMvAhIQW+U7nGXYVJiD/iodXeEx7zuzwsgaXeHvzySuYJQUuAy1Ey
QZeDl2Zpxa6VNae8yPQ7tR7LeKu6uGwmlCG/Y8aW/rw94JUbAKgWlxSAGDA4y60JE6q08ynpT2Vt
iN4fg3LU7vMuD/24ioZt1FchT4U8/XJ72CuLTN1DsvKQy8IgUf6sPz5tm9bz7EbdcMLf1Mi+8wNg
IjgOkG1/CEUl/mmkxPZTMWOi+9kJpnYldl0dHzCVNJanwbFMcwH1FaRhZXdyFR2dpSaGR9YZ2PYd
Jq9BxGky7EnFNkm48aFULLzNbs//2rJLiApfmFYmt+/5/A2I2lWmpWgg66lWb8w2id296fbBq1Ho
/QaZCOxlx1GJVwobV/aXTDKpIhCMEApb5EU0urwejTLmPdfDvT7EdriJ8Mr5Ww9ioukQeGspxpXg
h9oCkAKJYoDltBTtKuzUqNm9w2l0nXh8KEaj+JcYj+B06tipOHbAYv9JZQvxAIk9+DU0Tq/4TT32
wVbHmMA8GoOeKgcFjyAwwyGUbOpjDpZsSGd14aE13eRLk/exvfKN3rOC86xB6kRQCKISLuULFpFg
0BO9LCe8xxItHl51vJoNvxJZSC/fCPAvD9PkJQopT29nPICinYLpgvBnfKSao4iiuKQZitf0phxV
JfXRl1LrzeTRE97Gbl15d1WVl2IzOE1lYIZU6un3CsHHYVtmo/MvFk7aN6xwOH/4B9CQNMqhTDfD
HEKCu70ZLzcFuHa0VCW8X2KWFg+tMXO0ynCU9sRWTe4aLqUvIa/PpzzRY59T0a+kY5dtT8pYEsmI
0iR4Ba70893fanAKPbXpkT2r02zedMWY0Aq2a0h2htvl3T1h0MS6A6Mf80fUxcORs4ROvxUWePPq
hQUxxYKN/00vtS5+1ezZ/vujayLhcsRDin+oGS0zRgX9qmQU5nzSvUgzEJY1I0B9XiwF77p9mqgg
lW+PeBkSGJHCNP1gzicx8XxRmrHy8LIZ5lNromc7mJn+EI7KW+BWBKgSs4xfBZHocHvQy09PoQSd
YSqL1DvJyM8HxcEwd5u2VU+lXk5+UaTSxKuJvruZejeMTvN2eziLv+78RJ0Ptwg/Aw1KRGEH9dQj
2Yxhi9f+MCLre55M+pfbI11mLiCJYORQOaCMgQjI+cRS1xy1rKnUU5VPYu/0Q+DsqT1Z2d9o/JEP
p7oY6WoZpgDZOaduusV6Gq+Nze2fcWXCvKvZ6lQUYHIsn9gd/onOFAXWydGmZt7Qq9fBAYbqTgAh
XTlWV76lzMQJ7UDzCLnyt/xxp5qRW5fFUPI86bP5AKRiMjemlUGpaoR9z5sn1/a3Z3dtRC5Q+N+y
kcMj4HxEvJBMqG4j1q61UnxKnDQ6eKM5IteXd6E/Iyy0kq1cWU5ZmiJDooZAUroIHE0ocCnEbfdU
9PM478zc6t0XNTO9aQOmLTBX3qky8C22K0wVUiOeyHRel51hMKu61zeedipjAkyuGF5yAA7e6CtV
8MtsRKIJ6W6QiMgXzuIUKlE1AxpK9dPQlt1WEyaNoMwa9jnsPlwkFPUe0bcEZb2WOvKHPyEnhAcV
dBUAXUtRlz40jLGmNHtKsxp3qz4O7o0A5Anc4M4vkOxYE2GSc1muqUbuJmUOIR6ri08Y1xQXgWHr
0OQKE5uuBEVIT2BKjHnpoxYk3taDaPbaIs/zpAS1t42bDrsp5F/WlDGuBFwkp2DqSHAL6hAyhPxx
Xnhk14WRDNqJKzn7PDda+g8U6OzOJOwOmIHm5uxriu4qK+f02iamOu1w0ZINXdQZu6GaYrWutRNd
X+PgDW4fbxQZgbCJdP6+/XmvjmXB60J/iTrt8s1MAcpMS/78ZJV1/6PGAxJtBwtAdK8hhvIfxpI4
Ct66kg+5SCNKJcHtcGRelZGP//QBhG4ETPXe/Fl2qI6tnJlrXw8FCURNKOwAE1jsIy0xvbmhknpC
kdu7Mycj2plJIfaeUOe/aPbPm7qZ4y8fnyIIEfBA71t4WbgqK7PrumbWThASSTvCVH3I9TrLtzRe
6KD+h8FkFwPEPgXT5f5shVshImjppzJFGuWoQizfGa4CHyFWMmtlOa+Ecioz4ONsXp1EoMVyloPb
DQM+sieshRPPTyFfqTy0Pf1HXQ+K3/Vxv+Yaf+0Lkm8SAkg/pFbx+fmbI9Q9SiUzTo7i1n7slAYG
Xo6b+FpCV1drDGfPltZWAtCVEwGMjEoSFySthWVDbHKaDrdnk/gTV/pfXNuZ9pNairjjkjPN19uf
8MqqQg7iMkaCxwXqIH/MHyEGAdfemyeb+mrcZPdD0f+uBDqkyDY6KvszNdakT6+sKQMiNSOPBAns
4jM6LtZ5MTWtk21UaverF7033FGDtLoDezqg/K3Dv/BRQgrnFV27a0OTeziQlAD4s7Lnc8VjM+mw
AzVOiqNUL6C38vTgGCjgHACtpT94IQ3FdkZD/z/kPbaksMKX5VRCSjgf2A7TtoiI4adZsVO/QRIE
I9V4Dp7m0K1PapeVjX/7s17bQ1LUBz1BXgYgOc5HDFGYUA1h6CfKxspLbDgBBpy4j6b71J7zdGVh
r/TkbEceSYnWAKmxbISNWgUlylTzl7nhNehGXm77Tt5SNsAX5YEELd73uK9shjZHSd9wwvg5qpTw
gXqK9un2zC/BcpIjCfyIf/kPZITzqbtGFqZCw+s1Dm2+ddm3homq9Rh/Kpt5PHKrtPcimaqnbrKH
AHXusfftamz+ATdJzTrJEM520RJZUd67zKCoMVPY4NlEqkYIO/9ZGgbCnWO1zUsAFwRl7KAirQCs
9QgCiHowkuyfU+k/Gk8QYVfuvffYeJ7SsPl4zUrKD6duKVABii2NsNBu2fTVb02ZQOBHlvVYF5Fz
iLQ0/1Q0Rb9r9djc2F2IL6OV9CuB5vLwuTqSAPScJMGTB935/CmNw80q3PGFhCbptmMMBm6kPPLa
anaCspie41dfI3myckddBjj2I8VZ4Ey0uGAfnI9bVG3WJ141vEyB0f+eXa+9hxMklC/A97mCLTN0
wg/fVCBMqV6RlEsTkGXF0pzyJsQnyT3loXaImlTX8W3GftQycvdTPtfBz9tb/vKwy2ckii3oEHAH
vJ/OP2J4NMcDIvCqc+KdXP7u+96iPmoH3wbIkp9vD3V5upA4AeBD/oRLITft4ko085DLtkibZ6vL
53sM6ov7rkYwfecNefBgZshl9VGn7qI2xTmxHkL9i2W0ERLvlhZ/j4yp/BWnWtmu7PCLdxCMC7Cn
qNnxnYlBi1tFb4K6BfLSPOedXv8ePXWE60QvY02c9GI3SUEe3pHovMDFviBGt15cmFrQTc+wOtzh
YBaYctpmyxMdzd/iN76+9v72iq+NuFjwILFbpAjG6bmDqSG2iD1ld0HYiscYPMwhjvXD7fGWm4nz
KTtAkqjMlUW94fy81LZQIDXF+VNVmOk917LxVBrBSUOgZK13swyJ70O5vFoxr6W2t+yeZHU+4ZST
50+xE9DjMvNyAOKXld8B0cLFdFv7p1aWxbRNtdBYOTPLcCTHpnViQRfgXUtJ63yanbBGfejc7Gkc
6UnFWW1DA8zdTWh3mMDCHzV+F23u/nV7cZcf831UGf7YpGjoL4NRWtSmVylRhjzPrB710v2mmSIC
aDM/DnmVrhzWq3OkkUgDm9cAfdDzOWIBgdWg1eaoNw1w4kK6RfpmAh0Y7CotbLaiCs0HmMNGt5J9
XA7Mi4eXIykBdnJwz88HrqMgi1NzzJ+SIJoewqT80nX1LOghB9pdnI7xCc72ePfRtXUo4ZMzY57I
3vUWXzTv1SqwirB4CnErzjdlZnhin8XmOPiFFRgwEwZRrlwu1yYqWYhURcgrwcqeT7Svw0BP1Lh4
whsOf+NMeHeqASQ4BBb+giZEtqUxvjbo5QnFsweIJVB/Dg09z/NBw6if6LdXxVONZNKuj2fNRBqx
m5+SBn7bBwOrlHihxkiFiecIQIxFNiXqGDPc0PJ2oVYMhmzqBskmy9XxoyV+BvKgbEFdNejyIXVx
Pqva0IKsz4W3iwJuk2AyzU/wpPuNBCCfWrctP6ZVTz+R8WRJiSYTqdHyKOIDpylD5Xi7pKycvSjY
mbg40ro1hnFLHW1luOVHex9OPjuYmcSVL3anRlvLjRTd22VuVf+IlbbeVa0dH6IsqVey8eVd+D4U
gqouSC3KC8umkIbsEi7dJlCOvLT8MtQRHtPbfCXJWQZvuSFATlJNAbKCCpL8FX8kHVY9oAuHTjdm
VXhDhWZp78wIuIeuFfneVnhplN6Ag/CI+fvtg345P0amHAYql8cx+/N8ZJgUuR7YPao1ieHtbW3o
4BeEa/JGa6MsNr6OWldXd623I45pKA9o9j6yQUHcnsvyQnhfRVZP2s7SVH8XRfhjFdGmMarCaLwd
VWpJBBnMbVhG09612m4Xt8gg3B7v2qwoR6HUgSMIVfjFNiSpqxsTOP9OzE6yj2fYUvqQrWk5XJuV
ZEu/a0aCCV+MogZq1bR56O6a2bXvUqpx0abRC2c3l8a0s+mirfn2XswL/wUUTmROKpH4yy6R6sxB
N7Zaup97t3xq7al+wko48W+v3sUhBiEMUAcpEEIVW17++R9fK8Q4vjVSgLr1rNdb1eYOHZsi2blT
XawMdYHWlmhkwi23GRRaXm2L/afYlaLgHJjuRVgnXzJgiwfL67DSyRHP+GGiA/RC/I93hnAxQ2pL
Kzi1trB/h7noQEpSFjZX9uryspO/iJyQ9itrTMN5MftqzoBCBJgYonmX3+eGKB7GKip8RGrpd9uz
9jDRf1wJZteW/M9B5Vb7Y8lTDB+aCnr0nkp7s2+1JvADFKq2fQKf+ONflyK0BB6QSZC8nA9lobE0
4x+a7s2ojMkJIWXBGW6n4q53k6L6D6OB4HnHp8FfXNbBuiDtcD7LgCWJGNXgRueobMmnhL1HtqNe
K9FcHEkJbic9km10MO7L53cPHGpq8yLd1wg0PKu8YrbqDI0oyaNynyfOsLJZrn033EmYGSUhrlh5
YP/4bqGVBL2pcwtMZq1TOh3GnRE7hV+HZGW3v9vFTUSFC40N/pFPfLCs50PpkamHhdcHOxP5YfcL
Ol1mfmelUdnc4zPqGFtsUQPkzEgdASX2NaqQK1H1ymRtE/AIV66Uh1hyUFWtRTE86ZSdHgzWP0Fj
YzI15kb1gjNMWa5Ehitf0kYdlvIw9EOQH8b5dNVwHriXVDKJtBxtpC9i4ICtU0XgBqmQezykmrn6
6G2PeBVPNKC4HA7S+sVTAonllsK3yPYT3mJbdOtavxr0bj+js/7Cnu38Nmyi7ZxWayaKy6/La/T/
p4QHKb3HZZu8DWxQrLPRHXOAJ/NBIl6QFTHEMxr2/eTDyREeIkF5c0zSiILO7b21/LLyLSyFeKWj
LnoyS4cOaXvgBNCYjmruug3ejV79C8SVses7bU3AUu7TP4t072NRIYRBzsMbUtT5h41jT6Q5IspI
/PZ6tGv63MTqNJhqDB1ivfW9Ok2ST64dDvctqhnOIymDFx5uT3gZ5PkRYCxoJBAAqZ8u81QjUtDt
9hJUxFWnvAs8PXz1ksn9lFTCe51Hpd2jSr9mMLTc0owEJYnqqNxcLmXK85m3/JoZkc7xGNXq2PwW
Zepl6t5DzLXdKYk2tz8Lwkj0cnuqa6PKP/8jRLkpSgF0kYbj0CRz+lXDetXyh4nSwDfThr2y5Vk9
vN0e83I/0ekEZPGuKw9+b/GNVaW0el1k07FQxOzuCiPuex/cdqpt3FgMa+COK1OE7UW29w6C5rV/
PsW+QpYAf6bpCD7cPvRWG35JTe5tZOEjLKumJF5LkS73D6hJnHso6mBKDjz1fEQFydTajfAz0GYi
xcbSWkxXatFq92qoKvZdz3Xw3Oq2t9I0u2hBsIdIyDAMevcgo/FxPjB4jsYK4mk4tqGmfHGboMPL
Mo8dzW/m4kV3a+dO68GLvQQisJM92pbal0CxnOw+McN2jS5zGbWk8pSULYdixWIs3igeshhl0Ufj
sU668C+A2+FDWqq/O+SRPnOonBMdmeQT11W9ErAug4hMGWnIcphAhiwtTOaky0Wt1MMxGItxr8dG
6IfIw3ytrFZ7LKIoeR16ql5mMIsTqu15szL+1YnT6aDZIFGc3uKiCPpeayyHz0BdqweyYHsNZf0e
n82wb+x5i9dF9rU26uy3PYny6+3TdWXzQWRD8IYMHSTgUk81opTXBSOTz6JZ2QGOS58ab9SdTTf1
rT9YrYCkoDYrT/uro8ICk/09KLfLTH2kE0A/CeOFqIzi3WQ609EBLOHralo1qEi3xYGYuYZPvujp
sOHpJcq+G2JDlJcWJy3V1MhqYXkc3QA8weSNqm/VSYzWrx15L3kw4kdQjtj/pdZJkZmfBkz+8B8W
XJrWYCrHuuuLr03fhahJX/6oREH/EwXmH1GkRlh5NrnyKYji+lOrRN7+9qAydTy/J5k4ilXyHSJR
gYtB1SluZ611Ry78xj4ocBsqVFij4J/bw1z7rKSV6JHSRmV5F+uLgqhsimGMomFlT/RypnTjqopa
bVE5dsKtIVLtNMF/rD6YOssPSznRlfGMbsbyCJsTpu5pnLOLnaraYwMbvAx181aIvFjZudcOK+Og
KUKmDs5BrvQfNyBPRLXTRT8eJbrrTdTT9EUvU/dOCTN92DvO1J1CvfF4ewFCXQnYV25C7npIE9JT
A1b14isGM/wbarbTUaddvOEADUe9T8rmwZg1bY37fCUqUp0lIBgUTEF1La56FBrcOcRU56g1vc4b
pDL8yGz1e57Y3aGP83+QMzf+tcfkzTSS6teHN9J7EZymJ7AcRILOV9nmET/3mjMfMU2Zgj05ZVeo
mxgTrXA7Tp0XPRZ93Km+M8TzmmXJlS+MmigAABSmJXR3cSt2RiISNx25jkHQKZgHB9H8aM5TfHRb
l9pCk0CKVVsF3HcS98WaMMI7onNxVgmLkKJ4VcPAWi58h7nykDUKX9lzMUlWC89S/NCwevFU6PFc
bAdlwpMVoR7dKbbh7ITqfTFrSeVTgLB1JNISHJZN2Rn/oWITgOFZnJV+pw+O2q9cXVfiCpxM+ojw
ioE0LTOIuXY92Nj6eERfcPrumoG5ddQ6WRMTvJKTSW8N0kDOHXngYjv06FBYCP1PR0oLCeZpMw7Z
ptF53Saw86Q4jFa3pmFwZfu7tNfIyYDCUghYZCNtGlZJok/zEe0wHdJIg57XnDjqM0q95alttbAA
qeEY9X0a2cPPuFHBON0+BFeOO2BpfJTeTUupGp8fAjPHtKi1EpWf0Iu9UNMufgsgLNSbyOqz7INV
I0aSkZO8Vyqo8Jo6Hy2ZvNZt1Fw9ZnY5PVVGB6d1gtak3RdhnjsrYfTKTcF7jaz3/6MtYc0ARuIs
iAv16BrhcEgAdn+KwXh8VY1OvUOJtodPm04rr5dr39SBYkjg5vXEq+J8ityYY6nlkXpMwPNsReOZ
D6Kaoo1W6flutPECH3UF2jsG06fAqMOVS/janGE4Slzue/F6MXw0OOiaBhoeoZPh/Mq72XmkMxQ9
ICiklVsy7Kj07UnigG7vo2unh1Tj/5rWl4VeV9GjMG167WhXxhDEm7KYs+654aYWe2kRj7ypjndm
8O/tYa/FUWRsuD0IDNyUi0M7GmoR6woHM1JSw9ew7/jsTiquyri++EAykl0z0l00sjFbwQ1dy/No
vUmhFxDQQKsWe9lS6XYgYTcfe8pX8baTR0dQF4DX+pZ5aZdskh7azF9tlw/S5aN0trhP6tomNwLt
w+BoeYZpBEprIFIi8DTn284sTA5QX83HqGjg+qQgpOsA9a1JrQZ/Gho0dBFeOAyD6d13SZP7QWmq
G4FA4MpGuPbgw8OUPijPaJjhS4IcuAD0NC1+CbZs9c+ps6uf8COUrRBhfBdPo4EtlV0qG7drqKLP
8VQ+eC1lFG1AA3Pl6rhyGmgm8tBGiceR3ZzzVYm4ARN30PlG+dTeWVTmdkSbefAVo6+e9VQtIYcV
0ZoM2pVdiVS2VB2iDSyzqfNh0TIuC7rr03HyFKFutQY/g21KZQdtHNtFeXRbCMgWbjBWqGRrVA1X
5n0lqlODlHgbalagKBY/wFCob3cTr/1oUk3kd7BZRRat+O7mjrYSZK/OlTBL7UQWe5dEX7PEMJ7W
H3cYxMPjJJLx6HIiq81AwHvSBTSrjZiSNH+t8FWqD7fP/9VTCKaAYyhhMQgRnC+1UpSmQKKbL4w1
xLY3J+tZ01AyQ6G3ih9Gpax9SP3VycpNntgjtfWNVZfB2vP62oJL1hfvPWgB4PnOf0amlrVmCbnp
TQ0GQDHFfljByy8wDV2Z8pV0iFIOPWTa4+CKl7rVBig57JAd9chjS3+t7UzsMP7TXm8v7JVr7GyU
xckJ6wZYRssorZ1p39oxC74XKO7ttcZtd4HWuZ+dIsjuHbtufAPA0Lfbwy8PLtAjtih/Icw2brMl
KpNMMLZGd56OaRN4T66T1d/Teky+qVMeIz9V6V6x6QQSe7eHXc4a8C1gRDojPCtM8AeLVlNOz6fB
A8o5GlE+J9sQpI63QeNoOqR5W3X+ZMcVhdaq/ly3Lr6OOF56a9Sh5VaSv0Gmn+D5eE1fxCxPG4Q3
pZpzRF6yd33ZMzV9rUlAeWSpcNKVUHG50nQzUYiEU02vlmEXO9fDp7xGSAOvmyn7kudJvc3xGzja
sze8TrDOdk7satvb67zMFuQcZW2ZtZaqGsu4HLpdUplF4WIqiguVV7mTtWnb1vlcmkAYZ0inYnd7
xCvTBLwvaaOy8XWhyFpXgk8XVe5xCqZ0q3Zt9xqNKr7JKHHEfqOI8rPmDcWapv/VYQlLQPlhg5ER
nq9u2llY5eGRdAwT3brXjA7KLzmo99pFne4j3eGgbOyMa+FoGSNYXwm2km1hGkRcfufDoiRpq33s
sYcqu0s3WI15np/bJkC+28t6ZbMyEO0B5D6Bdy/fsSZCom0YZu4xdyjAFKnX7evA0u9zyAvf/sNQ
gCOkrifcnaWbiShrM/aGxD1acxc9icbSkeSqq+2gI1T+8aG4z96lSShcL69PAYvQSerIO1adVT9p
KuqYwKCsb0PvrMHPr5wE5iL7vxIfQYPn/EvxKPRmBa7nsVPC/tTMWHzQxwmOQxBGL6IavfvbU7u2
MwBXApeluoy0jdywf5SWRq0sksRptGMSp+130c7pr0DHP/L2KNe2PTBKmr4UoBDiWNweeGUCMyGr
O7oOvoHbKUc7f9M4rXWPHIYaHAwrKA69Ebtr8IwrARzfKqpJ4E3ey3Tn03MC0Yd6lxrHSm+1eQO5
Y3owwWHfCUtBdxgAon7IbXV67KARK9vAyqO1gLpMiOTZo1vH/QEcmSVYPElQIHQSL7T149DVptjM
plOiqV5m+yYf+27r2llFlpDEOBLrGf2lj688ykiYalD75XmyCDgD4aA2EQY8OpGAwzBWzR3mLeUu
VqLm8xQr7kbAUvRvD3ptU8nIKicNfXh5XsDeKJSzIu1oGG3ux7Tt/o7bsv7r9igXuR4rCx6Z0jKq
IxqtrEVUU4vSjTDv1Y8FpoIPBU2and0K0N5Kq+/osTtA25TquQ5hiGctCqW+iD336+1fcWVrw9RA
7ACQHWFgibbRrcLV59zTjqNl9ma4g9srzG2TwpHe5miCpWiv078K0fjuC87Iys15ZXdBX6YuTPMb
5a3l6yo2esTehGoeuyEMn+Lc1d7CskXkruyydjvNY/7bwK/bd9HGXMn0r4QqagqyuA+mQn6I87PF
fVKKKa3NYxwboryLu7KztiLVve+GGK0q2tUojetreidXbhjkJfjmYGMY1l2kZEFYe+qgt+ZxhKS6
C6xZfELgxQWQbqy5nV0JHrxjeMvArLVl8f18gs6chdVQVfpRMZKi3LeNPth+34SVicQEIFhM33lQ
WKfBVIr4cw1L9b4YKm9NePPKaYKrxcdlqfnQy3XOXUSsK9zK4G16mbdpYzPbIXRmzitb6cr3hOHF
l4SShRXQ8ji506C7woyNYxt74b8lBalmM1u12IXCxZMq6sVKa+HK0SEVoeAJfYF8aBmbZncmDuqF
cewHdf6ZDSltQDG/xn3lHkAXD49z4uUr5bhrk+S8IOhJkegS72TqfQdjMTKOmYDs6w69Cd4ITKxm
deaOh/EaCPzqeDR42UE8wKl/nO+hxMzIXvvGOMaJGftOgPFxrDbFtjby7EAC093fDkdX4gHFDbTp
pFArekTy9/xxn6fcBEk3V7hGYodblhtqxt74VxRNbreDEauN4V0gPJq9QZVFyrgfEDJfA3leCcxU
/cFXeWiVSoOVRVLRpk5ZRW1mH93adKtqq+VaVH0Z8s4hxWhiPIetJOl7fdd6SZG8ARyZOoT7EA7B
dDkY07X093JReDZhyEhhnTozWmDni4I2pZNOZW0fCyrs2S4sRfeQYmW4DQ0zfU2dtH11Rep9/R9n
V9IkJ49tfxERjAK2DJlZo8suu1z2hihPkgAhCZCE9OvfyV51+3O0o9/GG5edWaDh3nPPUGXL/+P6
x2eD3o2BEhAREOZ/+2wTIFLE4rpzc7BHi7sEJn3UyKmEAZtU9t5VO7ct4DckUm/guv/87wvin+cl
Fvs17+JKiS1hhf+fnx/SXSY8GvI76K5l3oRFuLMVgYyNjrP5Lxf/P0/M64chlPVKhAWf4vpl/m31
7WOKmzBfirty4b6vRracJs3KS+a2ZxQgw0tdQOq5ZGw5B2PH5S8n2B8/Hs8YcCdcEQC1/efHc8NV
Qc129Xna/D0YaZikwUvwg2OJ7yCBh72/AR22c+WsEEsOu7v0L+XWH582XD6uTwEn9e+zqRohE2UZ
SlzHSGz+iIihD1vq5A0/jr9t9D99UoEPAd0PQ0/y+1xhDXLUhFX5XaTZZaZk+E55Hp9ye7C/3PN/
2j1os6BaBHaJN/vbEYbrFqaV2VqAqlJv6gn+F0sJ41PGxfEkmKGOddBO1q/gc8b0LhwIJPzflzCK
DPST8BcB5ej315pN41xoUtxNwWV367wdH2KmDbKhyr85Bf/zrr0O/MDoxszkGlJz/ft/W8CTnzKY
ItbFHVILiG4lCnreU5Itn//7r/TPayHHk0TfiPvv+gp/35VRvqtc6fIO/TI7JdXx3m4DrNWnAcnU
cgh/A7L+tFqucSj/AgAAtvy2ManCXagNPm/IrT+abbvGY+5uWS7ELuovC+b6Pv59mAxCEUSu10EI
ouVxuP3W8UQawZRoc8o7Wc3kBSmQbr2rAzHih6+OfH1LXTbbZh12md/8748VB0xaQa14zdP6baVU
u3FFPA3kbo0xMm+qIqpaJYuijcQ8Tk0ip2//jw8EpI79d/WW/H1iu2Y6rSStyB2sedV+qWaEacCD
b6bv7Cpq10Mu9Tes7E9PF8QaLB+U3aAz/fYqrbZVZn1EUPEr/aTtYi+s1ORdocx8CZzGWztXfPnf
21hQxaAjhgMpqgqI4/9zZ+DcnCC0xAoq11y1O1iRaFjXab4fuYLRRrF737shCs+Hif+mi//Dbklw
ouJMhR8FCqnfav5UplHGGa/uliEyLQtz1HPB+MnpeGjBpF/+soz+sFsgn4CpYQ3DUmya3048k8Zy
S2J8HkDd4gYEvereGim+OkQk/MUY6k+/Goj+V7Eynuw/0N3yQBObaw9kjqisj+0c9yDc5G2YEwt1
Ufk3YdEfPw/II8qzaxDW77zh0c4DKQcAkMtu9c3hovoxEKG+hdhvj2Kyf6OF/+lRAkuGcTXMKbFm
r9/n3w5UXlpohhEiA4LlsnQbsi0/OMQWfjoyH/2N3v+PUSPKO9xRuPsh5r9KeH9bo+MiYKpY0/pu
sLo47YJHH0U1hn5btD8hindt8yibcMqW3nbJDEyqKYci+QxQNvtLb/PPSxNf5Trxw/LBpfk7sZRw
1NiYg9S4riKOsIiRfV58kVj4Nu/zDUl89pLnmsrTOkzL238/lP4h/r8+B4yDrkDvlWOa/XaLpWtF
4VOx1XdzSGNIbJflag5Zb29bzO3cHLmwN3kNc5MImXGmKRBEijFYjdifzue2+nyN1bl66fxtH+OY
+m39pTFqYByX/9pbV4f637YW1UpNsNOwvUxSEIRkMU1ZC3hs31s2UXhLEDHEc2eRvvh+LdDoN/uK
uLjGGRltZxu5demKqDafSjyArDcMPIC2zgz6qmyWxdqRZM1vhykbiv4a9pK1x5EPn1m0A+WC7sSH
l+uc55KoOYpaVwxj5tsRheuxt+NYE5O3Ik/nBM4Xg7HUwCZTJGNo4X/Dh8cxxMv0GdOu1b7RONXw
UieoES7Qr4xsaxADVQwvkUnXPW0GkZWHa6s58hTR4dW6up9WXh8yMmyti0gz7MK5jzmipThisuGb
dGIBl9oXQAvSw+hHLvwmU3lUvxaOldVlQKiJ8s2GKyCxTa3tsJ3hJ8dWqDkDrcWtQlajacoRycs3
JFY5bTdbDclTUWkwXidlrGoZpweBnwZ0WeoVAWN4QmFC/qzhsZ9Nk+RwiLrxawrtVu2rlZ836rS4
95Wy+TtGYYN258HY5ec03+aqradUlIia8Iu4wIk0nm8WKE6PT6BmHKJd4Jw49GntSf66TaufLvAk
HpY+M0Phm52iXTtF6zZU/S6yRLQY/1DdrYSm23tnkjT8GAAoZQ+wOk+OB8iAZ8ebuoBxx2MEO3tk
P8J8YH4yhLDwo4jWiZ+qceTsYYdfYnQ6kNa8vy/pAhfDCUFJsoOU/6qmSgREBHdgt1l63ID+Gup2
neejet0llcdPjLWPhFy9c6f9dia72L6HAaNl1bndwdq3d9Bb5y2M2WvsrCQLep6bii2UwTA805lJ
W+Q7xLRquIRm61Nq9gEzHVyPu3yoZ6+GjjK0fXuDXEsajU0dsby6DwRudn0kj91dUoiG8GNh5hJB
W5gIEcYfhrCX6wOPIEGbW0V8Nicd10sSLgfmWXOCXwL7/pEiWRH9dLZPhLJWOUH0Zw835vkW1jn5
cFqyGYS/HqbzI70Uh4TdQY9aGiFZLWDWandN4rVjDhrhAGZdh+jyCXleyzYocrvUJcTEAUMSeQOL
8a1+ShTPRtImJpn5I8za6PaDDmHi7RGP45b0jAizba0LG0g/ea2Rhk4iWBGKpnYOjxhudRnjrk0k
w7yuM0VIlr4Yr7aMSwRGanOYqC7fIgHRH/iJiXxYrR9lMyTTXjdXuZF4mZAfYvpdqU091OhzAXCL
VU0vwGTgukfFsKtT0BjupW2WMpI+lhhxhm6wW57em4Lo4sZXJVqpbpYgkJxTPwj9dRAYEtwuglTh
2c1WHwx5aJtJmtGFif6AFRfiv4AfDbxGPTvqOCDRPYrJdob8fgHrKSplJJsQQjzgrKoMVZcx1qW5
gTRshKdFvKX+aSv8hswlTelQ3x0rLUIj5FjmPyaZbhQp9qOzY8OzOrrSUW0ZDz+GXET+LVNSrS8J
ZYe6XaedTR8opzq+SnFo9BUZGVkO3B0h6o2uQ14/DWts4lsGRWW4GyOypekNgw36oJpNYnjQpRT+
+9NJFAR8CT0rQb6yTEf0Ozd2LcAQwuiyZ6kZzXlSKtan1NiU3uLlruq7gtXE+kCOIoLdNcmnGHsB
wVLMfTN0mcIJ0rBqnJvEFNZeqIMhBa6Zak++A9+PKW1WmMH4D9Gw4oeyig/TZU09KU8T0Dr6Tm3a
2MeE6cjexGoTxwsWSElamABo05I139TZkuTQF5bamF38rq7LfVkP+83LshzD3bpTjJ6InZPxBv47
brjjniuLQ0pFGAildOXJmwWBYbsZK70gpnOHL8/bonChtBXISPvcEFntNvQZXccDViAKGdAvoZZ5
sbeDzqHciCnL46+QharidmHe+/00H4La1zRbYf/gKlwKyQnXjjDnWhGEpjRAnqG4ZhBcICBChXGU
7Tg4py64A7X+CGMMub2CKRd72RMzbPrr4bF8cFkc21KiyQF/Sb1LE174m6kCBe2xJAzYJuT3w3DB
3PdY6pbtlMgbERse3eCzS/IcnHf8E6PY1TewdS+Pi4pSDop5UUjPGzih8nu7k2FHZ7pV81tBIuLu
DOYgSCrN98kXL5gATHBcn5UjaYeLAE5RsIqFaxAuTVh7nSddeOMQIwzF4tmA8rN/AMacyw4VuwQ2
uapCEdWApoZupdYgCj554NpLvyDLBCadohAS2XFO8vJpVKiiH/QogugnW0XZ3oCxTHknILmO2iWq
yIZ8MvjBxI2BsYi8MNj647LQoO+2eLcpLDgEz8mFIn0LRtETaKl39RJL1k+Rl+xLQWTtbzNyrLnr
j0wgTBjE96r+YjYb8Q/w30tNT6DaXrPLupYDsp+2HYqiBp40CtFLMfbp8ljmjn0yMRjD9/AGHKKz
DQvnrAdjmJeqCYbw8DZtTs2/tlXH+IYSSHf95Omqw4scWT6NrULHHFqfiwG14wFLd/eYmQ3JV2Gv
M3+aN3iqItYF6QI6b3FPHsPzANuCUxCR3kEvgyHxeYEuMX2k3DN5h9kZBK4dNB9IsKmT6xOZwaD8
gVNpOfpdirmDrwFEmT4N69ogw2/WT6OO8Kq8mxd4yOJBIVdG1cWvmU38uVxXZnFzZ7CNMcZuqM+Q
e3o3HX74rvmGKXykUDb0nsHBr00xv/tSjFXFH5Vaquk8b9W6nM0yoQCP4YEBnTNN9QnCzkKcjBoQ
TjFoxWDgiktleXTrUJT4NNCdz15u8CBSdrc/eGVM0VQV5V/hok5f1szHoDXS0iYnLsyMOGkKv+Rj
Dm7sQQIxcNWZkGBXnyF2yaeT8aU298cEF7BLEhkwNzXHNXor5sU9Iyl0OJ60rqL6y7BMCW+gGSYf
cgDI0YcI7nHuuxaCPCcyscgULYbhyYcCr/PILBxK41iYHxPJcbvNucqft11mT2sSQt7US1rrOw8L
9s5fhUA3MRwOx0aVxz52ItkJKmGdFyjtUjjCI7zJJ/KM05YWF5VuB6I+VbY9K0wBOC4FPKafq8z1
2sIXOviuIgMMk2Wu2PNgsSDbpIzEM5da/Ziqah/OaW2k/xpEmc0/fEBaWevLiWA1M5XESI5DGvLQ
M4fJ5VcUmKZ+jwhN6V72dCt2MHcp4ioCbHOWNhbRKO5RJykg2duEYmbFZY4wOnh8le9xvfH41mE4
mXd15XPTrOtRxSeO5RqQxUnH8tcA7haasxrt4ZmCu6LOiGaOfOsQnDuBE2Bz85SuGCHew+vJudc8
wtiqUdK4pSe0ovVlggWlRBEVKD2PhtCs6BCJQrB8iuwo+z1n5W1+eIJqOcExeG+tifk5yWlEOMq7
miB31xbxh3maj59jjHi7rsA3+ThlUb33uMLytCGVtf5dGHxSo4vKUSbAHzH4mneIVQIUUsxaT93k
rWW3GC8L1o0aYY5wAKOlukjoy+svuD5F0Y+4paIzhmlHGJoQx2vUOQlBGGbVlVjOU4bU+0f40GX0
81Su5dI7FW/ZeXR5LFvPimI9wbWGu4fNrwYTJbVs8g2oiZn7qJxwxdEMx9kXPQaZ3lw5gBwiBXfU
F4qUCPk5yy0560GtoP6IzMPMUEzHxOAIR7h7QmdRug41YwXLeKURIJUqCEfRLSJEbBruYlmNFNs6
G8tbnCDXxKBirVbSjpNGiDGo/LBndLVQeKLpjtl3eiDuJJ9nV7aQ2jF9DhBq7U1e0Ul8lmucWbhS
Zyp0pTmM76ZKDrbxNQzxb46A7r5P4bo+d6OCE2abTQX1CBVEsOqrUTOCaRcJQ/IYWwglFr2gr/LH
/jEARQWRAgzt2oHauyW7ME00Ejrzu2I4ykQ/RTbDVYs8kgUdKIB5gnnEbKv4ttznJO8GrbfqQEuM
hF0UsJCd3+tgE/hx4Sji7ZIf6ieHZ56GYDD1/oEIhEE/onde8m8Mb1R05qgY1ptNdvRwNMdHbfUC
mmlyGPLsB7BPuxERO0t/wH7rtQJJHntvjbJXn2ccoVF6mDGsSZnLbhJq9vVWISSZtKzyMObk8VY/
k5IXn6aM+K8Fatm4ORCssyNfGvHh0KYkfu6xi+HqNxFPq7d5KeOxjQxmLlCkIiMBgXdTdpOFOX8v
0G8BKNmSWt/4JdLyrBPEmTQwDvFVp1a57Q0/Ilp3Q4X8sC46/IGQeyXtOzMloAkl7ACzYR6HdL+b
ZO5xHkAi1ozAJ8fOJ9nKGuT5xcXl4BPNWgbf41cgHjU/SV7tGezd1aJbuGevqh+DAocrq1iZNweM
MJdmqQTx5zQSuOaQtHSctm2JSZMjW+9XbTf6ZWFpHDcIvSO/4rWm30gog2jdCCuqrF4VMrHywT8U
0ZWZEM+FLVFz1GPUqzqnc4PA8+LVYSD8ix1WWCTSG+1bUlvxdSrnHK0TxzHQgTQu0f2ocRluwhgb
3VYSDOI0m3kBxicQlW7POar9sqZ50mTwWvhWwPhbN8gWJEej4XDxkaxoThqeHmTsj2kuIzDkynlq
HUSG0Nw6g4jEKNq3CGdpad4vTqx1OwDFuI/sAYzGCpNsvc49RaQ0isyoyTZvEK+c+8G0Eqbm11xQ
syQtR3PCWifXumzm6GDvliNGVhXR5ghnix7kHZnYlXI+wFH1BHG9gTXMwPf7pByhvj1yE14hBEbf
5wYdgA7oY4VTNGxCPpp0REqUK/PpO9ozCZVwtPr1clz33r3V65i0iebcNoOtoSSu/ZY8VVmYYI8Q
1/YpyvPJdNx7YrCRqurewY3mAbKJWbU1DkiHw3dTv9JtJHE/rGaGwd8eyfMucEZ3YEuNW1tOc4zL
8hgYbWaKtriJjhqT01AviCfY4Kj/K+ILQnSTDTYqLVbZvLZ2kvuHHN8s6cH1oqzfY3+EjnEPS70J
oEXZIJ9KfFRLesDa8FC4HdiGgr6jhCffRRbDe9bIJBm7EcAjvgsdkRsCV0T5ZBD7h3OBROxNpvsy
QdY7xVGDhhZs98LMDtFvaD1OAc3JA6hWQEErNxZo6A4oHnqYVxHbZWyCZKQqd/LZSTTZe4VoB/S9
ZH/BnHwpmqwIWYrTOWQHvPJi8CvdCGrgcGywKqu3/RpGtlUocKrA0BMk2WgGPONrBZceSBzp5E5+
IJgFElWRet6mU6l/Kuexb+LkZWJbde1si2+Kj8nXY6pcV68etjrxsIyPxgJswWkyVB819Ss/rRnB
hcvA+NENMl8JMBAZstd9qJMZUooCgZoC2MEF22zJcFDqRDSb246sGTOdl92SBk/xfzvRw5xJQeWf
wamuAXEJEa4JcmlmPB1cE812JMkAHZyAE2+1eIIaFHlaxZVQT1wz6MlCh0oTq5tSjSmFgaAUokuW
Kn4kfNtjXM5xiugzr+sUWblj/SPPJCJqGQ6+V56ygjdkQNheU65Wvkf9syO3LRPIY/ZEQuSZohpw
70FeHEAQ8PhaGjtXA1nJ5qUTu49Q9CilXVvy+cjfkQGMXjyRJD1B3Q+EKxFxMXQFX/g3VAwplDfa
RD+c3KaiP+aVPC+4lEUrDVPor+OK/YrHXe494Cf/VaRIxeuEQdfW7AzKtDYg2mx7BnGZines3I/t
UcaZvi0t4c98RMJfI1mCvE1c0sspVKD53iIFEl9yMWUiMV0wg+opcix/hdLtYzseai5Q3GeYPMKP
3l4mgIllOyFWfkIkdk2GBmsLCXkCgAQ7gc42y1MO3MmfgB+iaZFkjhult4B7XdqBtXkeTXtLC2h4
exQX63g3A2fmfYyJSv0xtmEArkncjEZRjK/eRbzqNfwu0fOrXUx9auLxPeFRHt+k2DGuhTB2Md/n
KAYzWs5rbu4TDYj/ZjDQIFwGHsb5pkYtoLoBVdGzysII2AUuTSBZLKkGKowueW+130r06CrNHzym
6UlzLPB4ANeaFOmZHhvxnbeG4Uf2Mqc3qEWOuK1EFI4mzuCQ0WJgillTsviRIb4NDnFtxYs9xovJ
8bezcVad5sx58RBFYdk7m+fYwakRY3yJR5AA+arIdJbxPo4Yg4Bz1ELyGNctOnKkNmDAzraz0GZB
+1Wvrngti7G0p3IDHtQignoUDeDQff+OwMgCA4UIvWc70qoU3YKYNyQRB+SAVlgAsUyucPC/iiYT
Pgb0NNP7KqTuBfQ1pIAoRfBRy76z7YGNQNfPCzXR8w6EN230KlaOCZSVpWxtiBKIseRAfuWpwgW3
wP1FNJrXaIEXA//3JgG1J+oduqKjDemW3qh61/q8gHbxQsG5FK2lkHNrhMOF01CY9WWd6mlvPFba
2M3o9wS8RzDQ6XHTAzLM5MbKPi9F+U5EJfCagrk9hhn6jNMOx73qy5pHU4vRgv+A1PHqNaZRNd5W
NJjkKdVaoL5JUbz1UCdva4NbRWcPV9RWdyn3IdyUIGR94NBsbJ3bEHTTTwKb8pQEO5AWW9o45IOj
972BCGV40vFOdW9UkXzAnVtTZFPGy+vmTKGbcLVtueOxKfJ+yTVan9pl2YcZaClvVLJE36Zy0UsD
bm4xQEBtFOAIjiREdHAszVp43OubfITCvqW5ML/w7qOfxtSLaibUA7/gd4nmZpFjmJt4zQ/MIjTl
V98ozBBO9TjTsd8nW9N+RFhP1c7lNn+XWVBbr+B4gvs3ePso9yL7ll8bn2YLaB/OaAYExaB4lrdL
hV678xVLh84pa75wIckbwTzw15Bw+UbrCI6AwxCtSRMj6eDocbmgqho3ATBsEzBkuZ8K4Xuh7Ca7
CXgAfmd0dY0qJv9uttsq2n30xXu829JjM+fLS65LOcHxhF2dbZktXgSanaStVDA5yldSmhbfTcgT
nZDNcwoITkYkKEw6kOmQB3b0Bif0w3VXfoIB1rC2FdRmoh8wyggnxIGnz/oory4Jhfu0Vgc/Oj7B
zPvi08M8g8eysC5f9/CkN9xwfbVIE+44QGHfo83C6+IwcKhbYSOMghCsulA8dpuPLYETwtrug85c
qwCRLP2KxO69qQ2YZE1xzAytWjUFPGe2EN6GPQ9Xm2vQvQRqXwRxu7HWgAo2XnblqqtunC1MdwgM
GE/AElJ6yuPt+J7gTic99YLeWNiETQjGxHAEg7kNnjhuYEA/xlyyk8kXPMEFvrWykZqzZyMJMHWs
3eVVJseBWskRN7UCJo+q2Y1cnoLmWnc6jcZPGLXHvMWUO/wcLBqjjs7zWrRq4tXzIbUuzxoG6F9r
xGrcumjdzT0lObvhBdsIyvvEfRoLt6ftCGbFgdHSvvgOuqLRnXckxd9MQZf1qRoQut0WmBxF6Ox2
dgusxe0NgpnqW52DI96ka1hda+ON3YFUMq3tTNJBdRMumlt0wxqOA+Wa7Z3YlNDt6kE4afWq2BV1
q2UMDQFwTUCoVmKUO1EDTa0O9NMGoybdF5g7oR5DJTZ2E432Z9TT0jY2swjUc2xCPKKB5PxXNlSQ
CE+pDA/4xQN7KIqIuVvuLVr9VBT0rYIPU9SsFiB0m2NJPVQS3NTW1Kn8onwFBL3ix1A1o57Na1h9
NDReVHpoDbAJf6IQz73EBzSeMaZyXwZGok85jYc35Bpt8LKWE7BqH2oIdQG/ItZZOBnfrhmVrk0T
VtxlqEltm+V++RRWOvw6cAL7Bk309C6HjjRrgPtL0xwwWk1aGifRl/GIpqWfarSALWjUYeyjOlsw
38vkcY0HXqq5FSa6EvSmFPDTpGp4HFmChdg5CxVhn++Bo9TzqiANMQruPLKmJWL8Qmm2DhklGCai
Ncb+OMbVYTISFQuSFGvMJTu3FugF4pX57LYwOkpaazYgRCq3y1OZuavi9th11cBGTCDQoV7ASRrE
8Vpa5ejJF3VkO+BFdriJ6LqkjxHIo/OJEoC9uK55eQ9jbJcCwhH8NTHwMEThm0oBtOCayCsP7e0p
yZGL2cL+Cjelsgn2Rqm9Rt3pD/45U1h+p5IxhF/IsLCfla5CwMRr5/hvacnyLsK4FP9epK66cHQ0
1ckUDAjakXCELeVsZudoxnDhvKpF2ccdatKySRcHEBBzD4s+eUUl20M5pKsW1ezI0b/hjD6B9zW4
y5DsRqMOSZOP41GycAZ2jUJ2E8xNXQnvmuMdhyAYO2e+Bo9fF/oHKJ3WpbezWxNcEpTNMza8ZhGQ
QET+ObiiE6fOfN/SHpE4ej9JZXLdelOpqQGCUMcXks/FZ5ypWJwVgACsvtkhxS4jpohwwaMogSx9
9XdqWncglC7afRMBseLNjikfcHo6HiNcBPeqbl1MuG7TkaF+rNEsz82w1DDdk0CmP6fYrUi5XVNy
fSGmHhssPfypaTLdinGrnwNSCEkLyhvQR4uAVgi48mN88xjhoKpZQFvoGfVpchmT1QdUdcXwloka
prTZMZvQxWXEbku473zeGQOLOalW9Algl9RzPxK3K5T1oFyA5xbDgHuyliN7u0JlAnHuaFvYF0yh
MybNXxdND5jb6Kx6gEEjCvc4ces95heSnjE0TMRtVRbD9BAhApB+hMpMRxeQTXDlJyG3GPyrxH+p
udGYiQlYLtwVmo/7Z6yIDZnSxQ7jjBGVA7D5IXVju1TEYuCXiWzsOVMljvuS2+pE3YAhV1RkHxAd
y9L+OJYIPz0RHsMamkoU6DHUqA9Xgp1/dABgxAu2IRNTM9Qu9Q/zkozi2eHOfxloKvwz7APxyGGJ
VYk+g9fDt3zNNnHC1zoYRHnwW3+37VD0fZmOZNcPA2jd5uxStvWVRXV/kYvAlagCcumbfM3J10Nm
O2ykBTbdRcJxPbvETi3xcw76Qui8F/nWbxVZcSjDN8bjGNzD+5gL4S/gAmFu1IRkZcV5AXCVNHrB
QOfeKyAPTY6SdX8vxYE/JyDfAU05bJ+KmxQT9fJ1LkFIgWKptseTOna80ENX6Q68dCzk87ixSLTB
IiD2zo7oaE4qi8r6KVhio9NOpFU9XBSFvGNVHNYmQ8QfzEfDEluMmjO+t3LJnbxnfIbq9fqQ3N1S
h4J8dLCqPx4TrDCKWgbDvOI5FJtLih7Ux1WPfc7RGKOYDAhImA7lvy9e4N6yuHYua5UOLw64E6RH
9sAsDJP3qmy0WVfbDRNdvxmLsV+P2dj0NYAgxHpk8Mx1Z4lfoDfe2fxoC+LFDY2MaQEH2VbH7D0a
6hVn2vQO983LQKqhrcm6fpudWRHhrotXfg2w7wbl+NcAzV30mLgcze4GBQB2TPU2wSj3pXTF5wku
HbAem9UnaiuOmFm09BkyF+XcIe9tOfOVzi/JfuTkFKt5B1TAjq9lftQ17qp5MD/mLJkeSbwCzJtQ
gZgm1zpEt6bmFZLVTQ4sdFxXGNfstqh/BrNjVAE1Ob9QXdSPYFsAuBoGWn7XWU7zE27/Ov8gS6/S
E0O1dnRipBOsF+OJNAWiedMLLdJwxtA8uwPeBVwvl+JDCirqCfhGtTQRZ/Z7nsLdfAM1AudNPu79
WqnRntwi9+OUIYsMSbwCvkGsgEVIj4n/0scFgyUb5GNFV6ErwSCnHIu3cWGAASpzPV4o9cM3jLHV
WzX6dyCa10s3IcQKiPdaI2DdppDXNRtSV1gT6bTsV7oDHN344A0iLHd73vIxX1uyx2I/pzPuqIaZ
kscdlk6NiF8yrTMKSbQW+xFsjG2bo1lA4IR5bwe33WwcCl80TfX0FQWCeATTNUYLRtbismJNZujG
TAZupqJTdZpnzn7BrYtco7dl+QVJP3WC9qzy3yUF07N1g+I/S4aXUhSB7e+hNy0b0OcmhuGbWR7H
4ijnk7VyzV61r5afTh0TwOZ4BzJd7sx/hnMuRXsQrgBQkcTR/STqtX71YABlj2O22FcWVrMAaRRH
dBlmM48g5qzIEZML2CtNKCJXdkJH2P3VnmJeuIJNfM6GUA4nHZd8fdDR7AjGfaz4ySoZ/wAllm4N
1Phx/MGjKoJ8J+NufPbz/3F0Xstx60oU/SJUMYDplZNHWVaw/MKyfWQmEEwgQfLr75r7dqpO2R6N
SKC799q7HayTTTzH32LLeHOypaoPWi9jcQpshPI6UITdg1TVVxgrl7yTHJpD8rsS6BjLeDBB3Xav
PII0gF2z1O7RMc5od2VY9cPBUvz2e0xJrfk2XTHNsDgel43g/HfPLj4mRpo9Q7a9j1oy36/D0rv8
c30CPs4FnZ/KKvYLhsPWFNToOhiPBSuuWNGMMpzonQIBqfdZ5LJTQSULJfywhXyqMKP7UxHY2XFK
VkmvTc/R3UzVIwuii7oTO7dyu0+2YPPX21JO5Iv0WxWn85RnwA2Jz3TUJ+giobiRXAaxKKIxHWD9
gcFsWJfXfHBZV7t0XfAtzKzHx1XMFHdyIyUSFMVJUvZbhn99MZl2N8phMXux5eAzNgZa3a+aRfdp
tlbddFXbtnrHW2fA8MvhKQotE/eUW1dmB7Nye6XJEpUMZ7qtPyA7QH4kpkpAjuRUUjgKBik7PYUQ
LxV0EY302iNldGoshmvYFlt4jvD8GRbPDfl6YYeYLA4lP0xwnBfWniP6BLpIQ10FD8VSqZeuWIZP
GpqMhls4+jXP3ODCXWOcfbJNPZ3opm+j+kmJy9BseZPitG6rQ1YO+nVFxv1TLWvyKDu/s9QxQ/nP
UFIycEaBbXf5hKDPoHubvXO0+tRe4G1PlbPO344o6zldgOf8tOmT5q5qK3PpGTSSwILWdatM3SF1
GuV907Q3gIe+17y1UVNX+6F3kd7qMVduCsXlRDs3NsuXKprlwn2/3UVM6NE2ZZGrPafTS745/BfS
icVSLdx4r2K1EsNsC774KHPA2dhSb4MU+WNNDiaWw9WrlP2QpMQHuzbL2uVQ2lVdF5S59kriqJIk
cospwNTYV89ebuv5bp7ol0oNRpniyieb1kMA89NVusPH6rXhccTlA03gkax51FTUt6CrsqI1Ef0Y
MTKpM5WaLaEY95ayew/iqvnmPAQAqXNVPDuxUxxuV/22jyc/zr5jkMBjHGcIrZUbKGiRPhs+MlIw
EGMpjGPS9rNA7etGcxZwkxNS6BUARLw0SnKhLSt3xCIHO7G2AXcsMEZujzPM/n2yLdwvTKvVuCPt
eCsPIB7IxoJddOqVFZb6SzZMKHZWuo1/qR1l1H3U5g2qljd13bovC69ARIOvPKD9GHUa+TlBTk0Q
NCnTJq3R73mMD8FQlN1ehb1EX/ArmoZlIwX71NNG6EeTTI69ZAyLEEn76dT3a/U6IpfXB1Pklfqh
sho/U8XHpXZo+BFZToQAkufYsc6mzEzNL4K0yyu7aNjZFWy1ZL4ooBTux5xWac/9x46zjdg5uu3A
CpCFRnvM+0LBfu4a6J7efyWxZmc84nJSUyk97VVkzH9LXecZHzpW6sCYH1x3ovn5E0Zt4e2RiINi
lyjhOzvlZNHvIFgIY1gQrvdL3mO2b+ukOEZNGN0raYe/fKvi2+nWrjv0NKHO2dcRq4gjEErUKRZm
9Q9R5Q0ThGHVjn9ArOnYAci9hzbatreR16ndlZmY71Zq8eXg6sr5Q665vV/J2ypOVjjxq8VsIlNP
qWk4h9NGNRs0pvZ2vCiVwrRLWuHOb2aCsQwUKZOsPmspFFpimmgQsuhjC1bGNsabfRbCdlmXPY9K
5uVlBegId5GcbUNqVeRPO1GXgXcsRedwAUzuNO37jVxdVHOVOKc1DNH4BleNjxtxQT0bsrKx5QmF
zg/SzIkscsGQJPNJZsuSna03QDyxg44OoospSOoqrvwLTRBWtom3PdhxVrJFdSwZ/x03VfmP5IYC
iLheV7p7Z9wYrjKMnaI0DxanoxbXS/FZlGUsfm00UPmpZSimdjyh7eymqC/aXrggg3kPo8o8bwE9
iva2aCGyJdlU0XGKmHnurA1Ce7bk/bCjtvY2rmwouZxnuuM6acPG+Z0AtX5XgfEUHyEbg5NLExLd
/iR3c7XyOv5AS2Wp4CCymD/Z55zUgDbOKysgLYAyFqgqlQJtZYnG5meVwZY9EJubF0ff6uWzrs1Q
7mxZhf5R0psh02jN+zJNw8IRkES1exkF9/WpLkncvZfMvsSR/isyqYecFZ2osZhiVgzxnDMeFiH2
vZ2HO99MLHXQGedAHNd8vUL0/80qDKdTXJpMUoGU9caBI+RwHy788nZNX84vpoHmZC4UDH6aDDfM
XiDr6mOQbVX+tCnfJPtw8uV0DLkjon9e1EUfWGKz5bigYUbXKonHPz7vNfOPxmMi14Usx0odBrbk
5DU5tMo26GZH8TQ8uJ1T3VXuKI+1mO1D0hUu4QJcCY8tmwzeQSTH8LApLA1AgfHoPwD4IpOJwfdf
OtYK57uhJ7v0mvVWvgVDnzw1sl/rPVp/Yw/uHOgfmAD95i4H/2DNZF046GNxJs5T0jNWCZfWcw4R
kiM9jaw+1ik323tTtWF93viJH7GE1gS5hQAxJ1Zvd/f4gUBd+hmHxI0TqXqubZy6XOphHu6hPG2e
Smskte4W0BhH/ojdXLC6jwBqQi9RkpLMMEUjCnVHKGr+j4TIZD1FeI7WfcXe5r9QsbDABbNtg7Qh
t6PFi83W1iK7EodrusPsL+X7OoY8azc183Vdc/p2RNUbPp4XxtmZuSy/FsHYNw25hwFds1+qGaN7
hOrlBRRl/e+2dRifAWNuJjRArqSXFHXT3s+lhHvRdpaHqQyqj6lzGcNYbsK9A3S7ph3KziuczPR3
mSEnaQyq6NkPizlLdUFE2W2m391N+RJfx6JN3lok40c2w6jvMZnopsZCmmvV18Fz6c3zUzu400+n
8xOKjmS2Tz0fjkF/F6jPqqeo30wwLanpBvndbLypYFtkvdV50Nw1/eZQd2HD20v2Lj70jYOUyF3S
BJFeSF9vwu2vOzF47+YbnG+C5qeJ6X7WSlHXKCQvLw+dXR/L5XAbHB/KKeyP9aK70+ZG+rtblH8x
WRBexsnR76M7une5HAUyqqQlCnRX7JMWqS8YvQcAyulAH21fQE//K/Sc833wYXRFMpFQLpUFyUyQ
LE22nVWR/MZ/R8RHddOfuv7kRJ15goML328v9Kn2kPTEwse2myzP2s/NKdbxfd4xAPfkKlOifBGY
g159AfImj2i/xyRRL1rFHvImd+2uTeSxmtfxLifrQTsTe4bj72ayoAh6vWtBFFP+78IYK1zux25s
37KB4Mxd2UHi2PeyE7RXpH1OOxN3c7uHlAvf49sOrEMQjf5O02s+BEUYwYh3ZvgvDDcvPNauih62
UfUXO4Zjzuh36CHh4xZ4pJwf8a3zdDMzgPaO9TQet3Zup0NR1SthNp0b7cK4Dn4abxMvGwbQjyHG
FFK0+fDUCp3/Z+HFKa1IcfgdNtL5nGgofolByDctGvcJNbt9dkbVXPtc2HHvFLV/zLkr7t12bg4J
g+g7VH2q5Gn1mn8smMwBbdqlSGPZhYcJcgj93UseVxPcSKPZHJizql9uDRuVqsStrgq9+BTDSCOY
kbb+Eeo1/m249a8ecum/pIE4ih5ddJIeln9iZk2d0x8hJZYHUiv1e+4aqvi47+8YlWFbb/Kt++Fl
xvkd4Dw5UAYg3s4987pk877EIEFFt9o7TOMg32PelXNt5xI5Y2aQWdY/cu7tZ5e107yMQ+T9KZOb
6WIJcni/YL1y5irUQ0+PoO5J6R4R16KPJN+ae0rkljcaKv3ZraX65HKOkO4y7+oIQj+BINasZSdd
6ZwWG6s7R0NmAw4JjbziNssfX4riZQnx5aiyEo+RrpfXrRq8JfXH3jvOnVf+EnPmf5V26BcMF8N6
oVgTM9YRmf0gO6D5WojzARp2Zfk9FJnP359nJaORfvZ+MRAwrxiSOmiVNeSZW1rF31MhkD9DgLNE
gBo7Ty5uIwWzyAQDE8cIoTVrnGMbmC3vW97ij+l0Ux5s2/sPwJTdnQGPvPMAOFIT6e1pITes2IHn
uWIfWA0IGRccdYo+8sCosH1OunpF0WeC+J7lY/lSI3qDljpiYdyct/mvac30hN8KhMhsov2vmMZ8
P4LGxWlogoSmIWBtaupWxcpuaoLJHxLKyMdOGGxJIf6vv+gqEIi+jLf3Vid4+hMcXhjHwpsT65oL
4f2hvGrYsAUtai5bJ7ObsLJ5RX+mKHHli2+c0rvSjTEp2hIhpu+26a2TMmNzPvyiH0OwcRztX9kM
DH+u+9w2f+dJRtPJ4D+sf9VqbRwavjgbDvQtW7CLJ1G/QUIGCjil1m5zgDOx1b4fVbfRTOnQJYlo
6wZsOcum66Dlh7O1d8XuUa8Xeg0DyHfbyonnh2EDCUo9tqwOp20n2Ek89Ksy7yIs4O12KPjldiyj
PoueTZzF3kPeAEcfgiCPL3hitv+Ixy6bXbE2U3Eu6AXaZ91QNBzhgpbFORaD28TbYyvCPuqOI31G
lZ/GiFldmcb93M2Y8ZJuLX/0PVzuzL1ntvhLIz2Eh6AsW/M2+c0N91B+t664FgK45fHkD1AdJS66
jU2i7Yr2cACUjcEYzJb1uIYFKIVzr1ooRjbPIcnQ3bZO5Y0djDfiUr9bQO2WfO/bsHAfNUpTfPaa
0WR8n4g5/V8OOY9hqt16dzYXL2Nlx2czbrM4gaKVZkrjGZbXp4DPJtZmOfEYryOryOiZnWMUlzZ/
m9gt77/GE7GTj2Axw8RMY/SdmuWgWAjeQ1dN+jLjtIsQRai7rxJkIKGlXazdydzLyD9XgJmHEuqv
vi9kZLI9P3c5OqhoXrz85DdSgOGHdvk9Ybh13taBk/LXGDnNQn+wVoz+0nzMG+eLgGyP5JmNyrV+
CSfjDo8diq53wUrdeicSNAZIeTkgzvAk1B3GqEU15WPYoekBRY6Of5BIN9FJtZk2/8JQ1yNKDQTy
D1wNmf5s/clFh7aex4TEX3rq1bns3PJxaXDBMjhnx4y3KzEiZadtCRdUNpo0rg7fEYbCt4E+3ecx
cUd3DuRGtuH3iP3yKDy/9H8WpozEA4rnyq93GMW4PmZIXPEbzhYMBo4uWvJutzapnhXoMMvTSf3J
zrgpoywlXX7dLs2KQe9pTMoxQ+2PfPqLTfCPFinfVpyfRTyty7ormZVJfWSa25YvpPUE1RPbPDiQ
t9gBqdBhFzADYoPZMDyJYmYUkuair/NkZ9AtguDED5hEZ9eJakhlnMmTumBln1CPowEpPQ1tm+cE
O9FBBz8dFU/ub1mx5vhQW4Nn5YCzuMuQPDFD3aKDsiGZTm1OEXTo+ISeu1eG/e0nf2XHpn/hbI+p
sqdyYFakvc73f3WO4BGJxlp4Yncj5il+Bd6tfiY7K6N+xWcTLPfZzOQ25aQT7T7j1xlN0H+3YcjO
F7qDx2Akn7kfldP6/XMAMVQ9ZW6MLt4zpBj+wXw2+VXG/DW4lQrQ7dRnhpJfOxPa+QTDaLPfJHLb
4d/Qt8F40R4D2wOUb5HxzOZrf5qiyTb3JC2I5BTFDC7OedRurBDRWZbt3QggdJdY6ctfuE5ldSBG
39rnCp5JHEcmgnhaNTbsdI1iRmS4kVGwC01TzjQw77eDyL0u5CH1SN3ZO3Vhvb1bKZ79Y8zEO/+k
ZjS9Rv8Wi+9cg6QvJ3vkevEQEIYyKsXdKhoYV1M6YkDYrklZ5/oINXw7Rc9iFb2dnoY7KeekQ3Qd
TSX3fSTFapiWmNX9IRbkB1QmmvIf4YZPBPjW9ecHUa86OgUKTejdLg0b2zA28P9v8jBcwTLg+7qz
YELzDUteqx1LAvv+C7dxZS956/oBpxyu1pZkuqDC3JB0pjqsfCnTes4Ccmx/tH2LvOD5razu2qxz
4IT93EEBOMRMhfsnE1VV9atzq5xXlV7f29S+jbDKZkcKoMYzx6ly2667aGxGzXBSfCVr9xEa5vVf
Dt4Vb2VIy2v/3MbBqMJ3L/PxN6cFyxnCvVtOcUlHlfcqvuou1/9mTpJkJ9RcJccgNzMGZth8Zztl
i1/beyLKscJudFTzc4SXFGcruTQvkZ1dGiK/bpadVcT68GaMvjf+aUled3ErBogM4bFs2SHyNCXt
UDc7JqKiuo+CWsivaGvZBcqSo0kfdRew0CHtOIoLB7s6FrxLH8oku2+i0GUmoVipJ68C77U6+JyX
HLRwjcndigDQXkAXJgTs3tPtQ+91dX2NuGcRcyxiR5uCEdiEh2mz7jHUTGbPyl/YtIg/xh/yT1/U
7KBnRpkI7zy7a+e778PMefu3iPy2+NQ1SV4+PCoOWpOiO24jNBO7q3Q6j3UIHVQZGKGFDQ3FIZiZ
L3i0kXY019FPGFQdLNucunttXAw3ZCTV0bgbyUgtX3SMUK1TFS8t0DGSoEpXMZTJ74HQwDFnOC+K
siA8kMzsoxwqab0Dgf2hPz/FwaS3Cw7rTv/BH4HgwU/hi5euY+p578bA1MW+Ezn9WmOXKXvFuG1Y
OGCZWmQpXmEA59ZjN/Ydz5dfIxlteZBjFs3EchqoYP8LtrA3V2kywijEHE4oJlGfdD82p0iGn4UA
K5Cca3XSXRGEjGAkiUDWDrg/ZEafU/M9FfsitsidFDx9uFvyuK5PNOsdNggVNOqvIkiseA4JvWj+
QU32xT/f3nZ6pqMhnhzCHZhtpU4rnR7jVh/g4cRD6O+FlzcB49hyzj/wOKjqMoGptk8hPELxolx8
V8etkpG+2LUyFEIbCVDq4pdtQMsc4SrE4hlvgYOEDGr3e9aGO4moPUPhM9uxa+aj6oyo8I6bZJ1P
ReC4ebuvZrSCMzZORPnstrXtzpnqUB/6ZnC/V61U/QKmH4wzjCrv3rWB57pWHoNSSnXswD/bKYmz
v1DqkxWpmiCq9z1UWBTvw6yLuj/OUmfbel7zPJo+Ak2ehU4Lj2CnNCe1hIwXNB0G+fGc1wFRvkFM
v7V4Sxjt+yaf52OH9Np/NQPDdtyRjrt8glzMGrMF94/75oPYcDMJWbbDXkvws8fOW2NUr9V18pND
OBg0jOysYJbk1tmRy5+DdWZ4jloV9wKJcTaon0flVTdwDInUR1B3Fu/iestQnTLqpencRpT7FRVg
VYuvjVEHZGtZOsmnnFoCHHaMJzOzpFMkK/UfJX4OuEv8LF1LgB6b3a++iXpSOhi2viIBTf6ugt2m
4EJD1c85ANb6kcOAkVkhuK73bSxC+Zf7pXdOFo8ZUatZyUB7LggEKFO/D7L+WCal1z9iuxTlITZr
J//LIieax510GmmPFeldFSUJ/PLCB8zD4TfDK5YGS5Kvqp0rJBOhFOcdXtw1UB6cd14K8gSmGEVD
OLMhWG7Uc8cS6kyPwa1mzrt3Ec0L0H0wlVVzNIOJin8m4ziDGM0XZd+wX8friTOeXHMaoCUncJz6
0L15yDA2AgvSl3hu5+s/66Yz6+w7NVNLTMPMCxLqeY3eyL231T2wDa7uar7xAUM0lc25bCcHBoVd
G6Q1mLH21zdpklnepIqwu8NWTEslomqtFmpIfFy/yBYZhlMf4EM7m2RRreFJ7sTyg4gJFLxjt44M
ZtZgxmV00lQ9xZ6tqp67HoWFMD7VcU7Dy6/aBqcmmEJoSkAmz8dXNi4ZgHy75hjtbOap4J7vfVsf
p6Xwu6M085z8wZPKibV3YmPYjZKX3vrWsf32CxpMfnXSXbjFOuCi8r6aAoaBBzBTkhkCb3KLO9fT
AgMYz3k1wI8YZlB7Fhep7d4Ugzd+Un2O/adnsWOzM5iryt4ryof8TCEWDft1wjyuLjzveoz3K1UV
rto54gIV9FGzid+cGq9FfOpFPeXQo1m1sZhKaTLD4y5ZxmNfj6v54fmNsRa41BZaIj500Jvs7IE1
Gs8jLrHKEFu0Te2TG/Fma8b848Yj3A1VsfyAwRfF80b7vP6qIVTE74CkueVPnbOw8dJysJYbpKnj
Jr/5Wtv1tA4hPBTmyaXK907TmQXcro9pqZ1Zrttf8suwOlGszdLjTY0SGHHEsKIUfhoYwwCA57Cf
RZ+SgSFFgvoIpc3tzYUb9vcbEcbjcGDcGLUavmGcQ38vyY1oqrOc/a56Z7dCC1kO7RAs/yVbPqx/
GQk45i/CXei9TjhYo3/FVFvv21n6ca5TRFGpvAcFSW3HQ+boWZ96pxx5v0ebzFHMJZVbE+zdpSVR
Yhf1Q4e7RTmmVCfFvJ9YBg9P+xm1vZSnZc51/NLm5KLcEXHam9dad3HwOPQi068DEmv1s29Bu46F
3ZLu0UGNC1NfyIodPPT35e+A4X92CcCnuUe4Rd39zBLtcucUktWMLhKQfN+Y/4evzkrNSvqJr29/
Axr3/TKvsT/cEMqVhV0DVwiCZ+vPsrnLcmdTn0GgguQVTxv+fdrk2tN7t+NEPidZFbrnngmXPEQt
J9Cd4bnoT4Q/+ZA+nUOIcFywn2K/LnjOr2vZO/YWMrDRgwTEMiwcSmsv/We4nE2eQ5fIp5IvxZ8m
cxriBG4G2dtuOHmCNSqvMw9YGO4xEUTNBVmq9zZyqCWTnSnfSnFoEG8Cw50LTdbv2d5RgH+1QSyG
P+TFNGraWcyTpPOvvVjkXWddvYj9ho71/05twY4M71vhw8QNvAXVmkJr+uLb+pQjHbslw2w5gVHa
8jHosd6w5nrzi2Ouxjw4G8noqiCGgt7iOi4bJi986u10w1NDjNgP/NaclabYbTqQAJv33gUntpZH
vYnGUHw0GyEALQ62+IEaTLvPM665dThgxydcwuNknR5M1Yf6WPTLFHSQJIkT/qZUL8gVwwVMSzY2
oabPhJFBr4a6El80EMHCEw28tOykBG0f96CXOendJUaOubpPlqLU9Oa6Nv6XYFYlX/qaA+tSLEgc
dxoWGJMgd9ZMUkntuvtRh3HBLLHKdXWdUEorMos2DjOCWXpm3MTF9MVx4w8mL3MRrsNpJPJqfBsA
SG7nW+tH4Uez0r1/E5wQd+9TqBVmrsxbIux3Ggn1A0ONQ5JJCEv7MbeJPxx72uf2C2RgzeDwSCsp
/9rOmbsXwEdBIYdFkdcY+sKbX8RKkjE6mltse3BL1bzEzXRDWNzepfwf4gnH5BwqK6I0afusD++L
VgHXDzlYx3Ez1TydVmJeyoMk9CIgo2GAv7iv8wgXcCKXpfnRStklT129oT5aM/Gz2pjqzd2z1G2y
P23B19tR+wScvaemYsx0VczG60PAd58ku3rJE3nKo3j4Gm9hAHg8kxWUZPZd+zueDGmOV2Z9CE70
cqS6UE+zRPA+6nAC/spiWTKbp8frqPk9dIfqYyOdwFKxAc/WFPYhRCfcWoaREFaiE1+KbFPzhjRl
9DuaMfpo2k5jYR8gEex2+4cZobY2wXniacNEu3QTvQ5PbjHkdXRYk9ZlCJ0Zn1Uh4Kx4Wmbt+Hja
e8+sj9ybLaKUMPg7wC3bepwLxPZC0hNUdTA28MM+GEHFXKt8zBLZix2GUDP8XtZx685w2225y8uQ
AISYcgfSqMwtgaDsnpmCIE4ZCiiElj6Jl+FBFr5K3peuTaB6ZRc7MuX4Knr6D4+snpTR2BLghYl7
PnKMy3Rf4oGL3zeN0x6rZZlxrB1Kt2KT0hC0Bjt520cCg1mQu3rbt06mYvmYux6Vx6WWPbubw771
1u4ZBmcqglcaK5/d1WxljeRblTi+vSyDIoCaiS1D6LxZk4g5U1X6R0LyHO9FNbo0L8HKBPzdkJ3g
/nRiRNBjRlCJusNLTJ7r7MxtnKVhEWQh0QpRFz/aydTNtS7HFotoXkq2upyKVVqWKQ4+yfsViO5a
QNq2t42laONe1dDaB1pV5lebTB1fRuG6VxsnonzCEdfRCg4tpcxeYwrRJzF3CMQpcCImvz2hS4AA
KHcFOQUNFEaByaMeItpWbAXZsB1QgJmhxjD89GGiDOVwINNpTp6Y7DblmdMGRYp5n/Dir7aj6v25
Dr3H1JBvD+4fIyITMVzArnyfxEq5nGJjB+0ijpHhMpJQ5PCRab2qy4z5VO4r7qm+2pW5Zp4ZsYTJ
e1UZpJLZRbrKty9DFAbBcOyIauEVgL4zHi1f6mk+JD2MKWBgUbnegbAgqLnGmePxeUOVYv4PtJKA
oImJ3MtozYHNSaZQ5dkrjWmKh1vszXBQw7ZCMo20YfqpZijglJfpVpeVFBKYAvV+mk0LowS7GU5x
fmVIRe/32NkEuwLEfWCmf3TCuCV3qD438kqHlVp+DNYlEuzIRnZX39H1r873NvZJ77PKbyg8cfTk
Uk8sDJpavtFtQ4PY49fN1hfVFU7zSsBLHNpLtPmyU1dcJ6Z6xKBTHVua7/qbKfocMyCqgfAMNlTC
RDx3enNtONG+dsb+XTCIcV/mm31lLhFHJ6dty/+KHB413ZZg8iOmrs4omnTj+PKPYkq2T8lL8V82
E9nEBiHixVJaSv+ulstg/1Heu8+51CWC5lQk7j6YsCthgOq9p2VkRnVUIivqi4g9fWzUWvg4NZfx
ZXZvWAfg8hz9chmptiSNWCJlIIcAKy2G5erHQOKgfiy4hes/M75Ox6UrT4qZoZM3+vadczaK/dQJ
23D9GOaVCiOlVXLVsWU0d8NSvWl7HDv8iTgWt2HeuYM70vjI+dYRyDZgezN+IGjaogde8hY85nDX
YPPHkSueaIwoH6MXLh7nj1IFBDimH/9qg6hoT9DONOYz0WAez2hLR7ubag8HfIEHLGPYUyKt+826
eXs0O/09e5oM/AhM6g1wxwd0IAbV+zk2MWs2VAt3dg6mrq+vVax9l/TzpPEOehyr6b6EZOxfAlai
+Z8AuEZ+5o2cvKcsZphxJ9hxOtyVQAekxKiw8YZPRpgyuJCPpa7d2C+M20OdJLA3xLyekqwgSJcf
VtSXSmWZAUrN29D/A6mnB2c3VATDXWByoupY+BverdB1EvE4lmpm2N2sdDwpkm+8fRR10NgHQCJC
Iez/0+LJ2S6eJagoiRPKJNs1aURovgS3ZWwoFxlqMlXRBf8G+2/cCeSNvK0ZBAWpDklh7nOeQN6V
l9ph1rpRO5iy1AxhkyZaDvzilqTBIgE1gbzXqiapd4HcavAv4tiYkILpZnr+9BmYSuizmPG9W49C
3lFGhc5dDos33QnsUBJOtG7r6VMGQS+uTgKlz/g9WDwouGSch7PHDD/4LZKeODgWKAT2Yuoa12mX
tPUT0Omiqbj8qD64wUDBQF1jOVViu4VkvBAiU8O8hwnnVOnyN9PVAChXzSK7Q6z0Eh5VlZC14xGC
iImwwuDa7eFEzG+a5sXuY7pwDKWVXX8soqqYoHrWJ2wpB5V89Hq7tTeTRvjMKvJ5Pqgmz+1hRIKs
nm1mE3/vcKMXj6tab2YEW/0q8es85qCJOPJc8OdDqIL1ta9grO99QSDX3cIRiaZVD95V4WWiRKbo
YFS+RVimXhjS4eYkscnxT72HcxrwnIn58+DX2UVx5GFNmqDkn7h7yjGNOcji8w1/kSlxE53LkxBj
HJNTGGJwikprnoBna/+vJV8ixzkqWfcjIFvXAVPX3I9Ax0SlFT1BxVIBlwy7hB47YCbWUfWyoGSs
htUe2N7LgoLcod3nZLSSUNpdNThmJslCiIT6unX/cZ4q4KQeE12jr3kJzCpPGMmKae8yDdsO47Lm
krGm1/yJl9Xrxt0S9+0XmZ4YictoauLbrkMjEh5SJhi4xTC6doCNXTFfWcKo+KVnHtEppy3QUUiS
e1uI9rwtjlpfCPHATUVvPa7vawFiTDKNruT61La1/6/3/fYbT6gTnJIgzh/9jBLzUJUTVZWj6VFo
lWkJwcNHNizjCivNzwCMdT7mFFuXKC9JkDaZUARQbKXPZyNV4TazbkJTHzMYllew+ArzFi7ieyIE
W9zjMNvukZ/Df8Xq9T+OzmtJUiQLol+EGQQEAa+pKytLi67qF6xED1oFBBB8/Z7ct7G26Z3NTMSN
6+7Hmy/PE2V+Kvhx6kOltWSnAKHRbhRDinPmf3w5FI5a85dOLv+PdDGOnROXQtgdyAMcQRxauXHZ
K4WIFXP241fh9Kp4wv04IojsJe9Hpe/H1u3f+ERD8JnW5WC+ZcYKiKX2WDYnL590e5NVGmG0b7s0
2SMiw0dJ44FcgmcJw6OKtOW+gzaBBT3La/MksLTbk8NqGpSJV5XphUur+aYOuQoPq86TZ8Mq0N91
AdP1vsYYNXEVEL1kXSCzaAcOFWt1SsMIbhY9uG7zZctRplsubqainKNhvxfUMZTfZVMBlWKxlQwV
AelGikLsXAeZcBPF+CpJnPXVFJ5AE6cAOKKCsZA0QceNZPc0jbXdFiWmr3fLxI78r5MH3XIjepAh
j66bJvZKiaJgFSt3VymgDb3HgLn2GFo3hTugwG1icnfF3pS5gwMNLJy8T91h/Me+zpG/BrLphx68
vHhBBsYJolCb79EHAcdG6yxu0Mp4y6e9a50TW87ol9VTdY4diF2kMoKs2wdKqSc84mNxCIcZOAv5
Tw/2MnjgGoAAZdLbSoOxA9RCmBofLXmNB5+UK2vApM+BD5SrQ4pPjp3YTkj9/RvZUX1MWHpbRqwS
vAaQws69T+DmFDdtLDEYJ366ynMfc/sjw3vRQ+pOTbsdF/SVMxvDqWKi6sD0Ta2HzbHjRbMj5jl2
wAjsfC9wZ07bFgSYh20qUi8zx7HuoLlg/nOAqV5JBK3ljIo31T3EZVInx2yI3Ju6q/rgwsqSfOVQ
XrEvHK2y15KVD8w/TgtiC4Q1OloERtb7svJIgDtUGN71jeofXAqSqy11YM3vzIWDJjtRIh6yxaM4
An3dobSkRrjdeHnjhWxEMIPsykaV9BhP8aBOTAIIo9NculjOkI/otppX/czTADPvmmfDsoNltOK1
RHj246Md+/W+UbJ7HJM5qI7hVRAPEW3UMVy6AWJrTDYgv22p7Ar8Q8MPVZ6QQVIOyZy1vH3vDFLp
c9SxdvHevc6RY78nXJhhBSBpUv+dTegVl3IgvntkaqtHCljD5NeisN0mxou64zgX0O58ggcfGb5w
hFLOzO8hXA+OfoxPdGSEvCec0wJUePyaKqI0RybNtdmlheRRyFqeSHhahoJbjNk5uE3hGLr7lUWX
/QKFgqb/bfu2IUrtJnVWARzsEpdaVGK5UYpHoo9uXf6mql9R3jreNKrnkYE/hCd4/uQZWyNnelnu
pXiJ2ixZrMXHnKb1ezXE66kdPJN+VO6agFUUAJKmQ65to0la4NTdmTkESDEIz/M3wp/iewi7BjWp
xyVywIaLZuQ4DlihyON+w4WtaVMicVoSlub1tWKvX0bzkYOvXaAEtUu58wGGxXt0f6i9ehbgc7hC
zi5xTH2a6K68j2yulp2q7UShTDaZ3HumimQqf5e+71EQkqgD4gNsxvP/YKKiAmEvOBq1N0IrUFNj
08afPcpLvGclxxY8rzphTl09EhOPktScCaLJ6CeyYB8+eMbb7AJ0Qu+WGN84aopZbnK+ShYjdQQv
GntG/ivKkOJp3qLSoj/08wNn+KV5rWDO/TcY8n/kkrsK/ICQK4/JoRnKetfnM55iEkI2vQRYQVnn
FDPID1Fj0rkRQOXhnuS1rY5zGS/yYFtd2ZdcUBiKkBpH3bmHa5rhEhJJf4x0LUnadqx1N8WKpZZd
MPzXkpUkisapm7MFP1YEXCLFSl8c8Otw2lTzUj2FSOLdLh9F2R2WTBiAKFXJuzON4tncLV3RnTuu
dbJmanWOdXct0zNN7z4lfeFE+8KX5rL2q4cPfOXOvq1wlpKYbntzU/hE8XepMCUBAJtjC00SDwl0
Q/dXh9FwVMNlIYTOCWp19KVJezJ0zcTA9qod3oxHMXGQ2SgrC/m3HklcbUoW/r+8YtPHaCCBfyQ6
Vjw5sxPAQbiKReyd9aJxNKHBOxs4HmhTs7fIvyq8Jla4Vji5kzKEttKTNN1Zr88eNYAC/v40pX8G
yuTmHbkKr/rLnt34G4yB6z1UozHdsj1S+E3Z3MHlqiQW8liJAFPvSMTo4BHI7raRnZy/4eCMC0FG
jyOcKUC6Ebsfvxc7Edi64howJIV0uNEgN93Dsues7NES+La0agQC4vlYraAYz39DNqv5Q1W4qSGy
7AA35JFZ6/Gx1VoQeid3VBwzN2SONc5EHIFirwYdYaVqRC8DMYIlBiRN3K7Oj7r1O3PXM+maU1/O
6fdU8BBms+our6mdZn9v7ArOKUe963cshJhpoGm7/baiEeYEOHxiW58V5jVOcxkean+ezWEu5v4n
ixm0r4fi8bkpHAmg2mDOg7gT+pB1sNHOZInX4E+Fyb/al6X1y82SFVzEQcWLf8NJfv6I0041u6pp
/GIH9GFC6+pEdGzWNicQ2OWXOrXV2whyApNk05R/MRqm1W0HC/fdE3B0bsEX+U/o/NU7iJ0VNU+k
wzmKJkPCHCMO5rfVzoQpk2X1q3vsadE/FNVU3QRg3+YzJru2v49D2dyYocNTCjAifiN4DVR9qohV
Y7wqOnsf1CkR+7xEgsumqfD3iApmj6/Qkg/rTcVKhxKo7ortSjD3AjKK/4XTVNv5EHCenw5FJ1Ee
EgGP+9BRWJBsgVDE5zLByLIjp1jOp3LywxsAieMRhOFI+GDOYpzbM8PJPdnK2t3nrXVIdXd0WRCG
w5QusNsecz+jOWfEasfJb7Ulz55SueEBMNn65iWFcO6yFrHqikDXZBIhBXADJ+Cy5zH/RH91uWRt
N8XqvgqLxHlGmkI9ihapx7Mb9v5ws/RppQ85RnBnUzhx/HfpE1AUFRMf8N1FEMcKhyV1T6QjOf3G
DYLIa19GEtHdWZT8IGxeRLw9BgwTbgm1eTcY5SUtFnJbsCDyrUI3XFXT1LsugawNdDwdzacnYo4b
m2TIxreJTjB2v96od2Z0VP5cXc3Cm7GJnf6h1HRIHceKssIbIqGOPY6Fq8CETT3GnbUvOc8OA7uL
7YrPjoMjfVf6YqaoaX4GiAcP88ip+5JokLFYUPHps4gJwIRvxqEImwsbfsBicO6mHteEy8N/tiQg
d+26Fk9loKqfhM/4MhQcdsj480WytJymV/Cgo2bhWK3ov8oC3Yd5jjzQSfzgftcoVuFpVza7XK1R
dwotni0ea2XsnbWK1XkZrP8uo7y+p74YsI6Hpe09cwVErkAJSKUsMZcXy/gE/4WA+XCHaRLNPF0w
cBJKN1678zKnUV/rTFvGmfbBKDvmA2dyTpnshncd/DpCxA5URLAoPG6KkWjGVgSwXTcKHM4b2i0/
cGGbhOdCNi3jgemyinalnHzAxq1TfAwynN/AmLND7EC+veOVSMoL1XbO8BmmirI8d8r0gZ1F5d4D
YJZ3jY/cgFKZFz/WTZtLpitd/BuE72o6WlhLM+hH0E4peUC0Yh4GXjlNdkThmoO1/5iJxhFlqfnd
Tlj3i7eR0oTybRzX/i5C/a2/IhnI/hE/1PzfCLWv2Fbe6v1lmuqaM4xqXeOFmMvvTjrlYz24JQa9
UECWs6UbY1z3RjvfCemSJeJEw+ZkjF2tn+JMIjYqfu2LnYr8x/iJ63y7RGUJLCpt1YHLIuEsw/Gr
2nlCkQtCIgxOy8Aq4AbazRQ8ocMp97lemUR4+NatXG4rNxPRkyI37+9w9C/l2Wvr8XfyYrc7mjmu
2lsKIyuknFwiTzYzvrNNH/XLxPLODu5uFiHbpc0onbV/qbqgjh/x34qF/2Tj/mvLPA7OQkbC/SDP
ap7bsUrm85DXkyIS4XkDvFe8uY+cTarktSOfkGwnfOvLXoOHfV6wA7ZIDma4iQt27i8tgF66Nnwj
j2UzwANnvoe4RDyhwBnxiU0tlHcR5N18M0X4PWkVo3ThVMY4L0neFXF5GNwIU1iMPLMN4ETvgY5T
yWnywPEf9UzL4CWxYsR61Zdm2aKCsVas53h5ymxKqRej+zhtrZ/Lz3LRXptu29Sr503dJTX+bAn3
Do9Kn5H0YSgAiagT/1/QsjK4c3Fe/YG4V7jHBGFCQRES47OceUntwqwVK+UiXTH+SuBoSH0xmxnY
tHzZ+5rfGXPNkHusVtahlbu8QGa+ZD2LPSFrE3yosTf+d8T0eTNQkMAakJaa8scPrD9sGXRaYgbc
EdghkjE+s2rwONavdXfJRyond8TiEjirLaeqbeaiZ22g5unPJvAy9PpWS0mSWPXfcdkAidBroHMU
qRHzPzjf9ddJfE4QYKGD37UmrXGXzsYickVlggbQcqTpByM4qnEUbjc0ejCuQeLFNTDpyuHU2kzQ
6cBwKq6lKqiGB7pWWNgg3KZqK8vZQjId6HnUmM81pKSSnhGOWe0VOogZ6oQdImEpZnBMeDn8PaSn
Lhy2dNc2PRscT7wxsYeQ+P0GslhZQmbxM2k2gtfSf57FVA4dV7c/FAaklFZwpOBRnLCn27hTMj6S
+jS8vXlBZoAjo/l1xmbyA/IdWkOcT7Pl6ODCByP3jNNZWrmcPIbjZcMehrRnD7fpacC+ilewgqGy
6XEM+TuYkOYzK1eYoiWbK6pWgjos7vJVgc5QJBWw9cqp/VgHBPervUgBl5rr52q15sgVA5AH5oHz
1OOZSRjYiv7sx7FLrFI6AlpwaYL//NhlreH4fnXIbel8Y6/H5SV1XDyYpeMhl4Dy6tj+VvodpwWA
WFXQRcYuVAzbsrvujD3CDte4CPzQXewv4r0Tmfsy1FPb7BGk8V+Xphb8EtO0/LIoqd8kQUAJkgup
ZiNq39DAw+aE7ATkvRoMXCiJqdbrZ1v21fcaigyaKCINZXl1QKotGceEzV0ZhmzQ2a1uPD+qn7NZ
4UKqZgy3fLQp/LEwVU/8aKHdZlA8enJwee4c3Czs6Ae3V7NtXWbdY193IiXgmbNwwOo2ZlvfxoB4
aYxdq63H8ezVNGH/yKuzAlAoeaKTZ2wotg9xXb/X7oxnfsna9Y+pQ0yA3Jl1tlVTGD3k3sSgwEnb
EIwUjq02xhOYRCFttvB2EkJ2h4TkS7Sl07n2OCEUbMDx/nfv0yDWLxgChSKwiXs6RTAELi+n7L/r
+Rhk/eouL0qVEpwbZivGOL5vZraU3adtqPkIWuOQc7PklF0aNR56oRZYu/B6o83VbnmkdqaJydhq
wu0F25B8W3A/38C3i/qzrZCDNxlcC/KyWYS/dSb38jmLcsYEDwL2aSoFulLVJNFPRZgWhklI8Peg
ujB692zN4rxihn1mx8k/4mS9FtjkAzemM5pO7ddWwfoYoO6texEl1VOeetlXZ67kQRJ3zqHhtZNt
dTdwdUHDSe5DryZPzPSAWMgXwdvYJjHDtErjpd0u+fUoUjcNU1Ilwjbdt5M/sPQr8h4zBd1hb7hL
UdsJwlyj2DbWN5OHNWQ3YjT456xO+o8mIC1Q8iNxk4T1+mfiOWi28VCpj2VxdIbolOdvhIPnj6qW
IiIGFpiHCFiSu239Gfbe5PLW2uQcZV/iwUtY4IYGdhASNod+v8CyziICGyK5qlKeCzW0f2LLVuuc
8OX9YCOEIwJMjiP+WmbqrLCx5oeqhY6ACWA0+8Yk6iGU1jH7QdbZRdQLj2R/SYoMVofsHqahiX5s
zu1yIJAROxs6lES9Bx6JwDghU7CHRv2ljiDkHLp2C6KTkcvs76TUQFYRo7xfL1Mejr5gkcMpN0Py
VNY+WIwJg3+2W2AXt9u2HWeoVDp3g2oz+0JwsbhzcCZx5nzFrJ9iZvClvOe7RLceqIS8QfriE5AC
Ss2hoc2JM9awdLdtwb57F8W+5U9Y9b/4CWJav0Hi8ZgZAfUTdidITT6FBVDtXfzMSQApdDC3/hS4
o9QhGoD1EwViZ6IfK401dkOjEndvs/ZAJ1CZ0+g2lXn07QqN6dtvdf/fPOE8oCKknUeKP0fAnj+r
Bxkl2NRep6P7Kx0ANxqXVYvpjRW1j5MfR0cjjjNsb/NRkQHQhJFpWFggE+Fcol8myU94qzt2CZgY
ppEmWJdR90NJy47+YDlFyhO4VCRNFDX4wyjZvHL6LFpO6M2ErtpJ21NBMQKzoSozyrtiMtky8/uv
XIc62keZVwFZ7sPsu+PB9EVkgsqudmzjjBN2xtpuaUYSq5r95G8cd+GabOusV2N7XrXvRzcsgjvy
tjG2Wr5+LbUJLhMvovof9TyWU+04iOZaCaWvRxkwbjVHii428V/lYRjbsZRNJSEzJJmj6Jrs4tfY
jrfXYQ5if7UQR7OEAEh0VnootmvOzsFUmUfm30/mLzTpAOuB1zXLxQI4j0HHC7rl+XLbesY2BLN1
6p8lKYs+JNmj6PrIGd0JMqfsaG7MqvVb6Rb8PeoobPeQLyxENqpyoq84gWrFVEbGYNPguS4f57Qc
aGQpk/JbsXKNT0aN0Zujo9niNwyJ0/h1a/7rbUBGrIYeyQ/jgOalJZpT/R5OX6SP8dC3r9gWtdwY
xl6wFY2q6cpJ9aLeRhoOX2fY3ZgJ/HiwJ2/x4VqnlOrYY0ywutvLtnHr3ahG/x7Nx4w8Cti7Rhvy
WmV/O3s6H79TZFb3n4NfXfCWGCp4OwS/j7O/hI/pzMb1T5fPyM6F73bzTVtGNYFw0GlttWWZlVdf
Br1zHHZNRt6YmcKmxHE3Hqk/58LhhpsLl7T6ncwIApCP4lSXvFn9GDDLIJGTk6KXt0OEBZNSpTwp
NmMgO6qloDoN4iFKrmNgRwHACpAzC3HC+WVZYAGZZ7tFdsuAc2ENqZd951aJhtotSn9+4NGS1f8k
Qrc+BSxuKf4wbPU3UITS5oV8e2ufvSK0zxYLK6uqZYq4wdsQeiHXaj5DhV8L8bKyfc94jcdT9gbb
OV7+ZEMxtRfXG4W4y6gC53FXFAEwBfICya3By0e9UU0cbq9C4kmkj8v/C1CFfmCTUEA86opS7zqq
vBlVJQrLhl17MjxERlt76qtW3/J651VD3m6eflmJUW8k8R9hOrAJBjPTCP2W2qJRd3MpY7lzDf+P
/1SmaIMPUqWeelKwXfm2sSSzdoWUhXmIZizzwEO8ZbTuYNPt0YoS9zAbkx6ZxnO1rWaB0M7lZ9pN
jZN3+MITziIUzhGex8TOLO+A9gCRTKtl6t9ISwHCSCOdmHskgVbuW8OO/dOs3CMVvxkc3wOehip/
gjeGQhKEpnrHNNmHm7G380M2zBCOmnVasYjCc1Unv5Ldcouo24v3dujWaedITQ3kBt2bTPecuF7x
H2LB4t9oMhfj40ABXvfe+iGXCbsU1h4SRzYX/e+MroufSNXYMVZvUNBEDV57ajJn7DocShrqFYDR
B0RnkI+6W06kHLtqnD7BE+0UOnrzgXWRfMWKkXxGIszcZ9iGE/gvTrlnoDRa3RscKMOlQq49svto
Glz4mBduiJYA8Vk9tpLfwDglag7GZ+Hc5JMTFq8MjBjlAfNX2p22dUGQ5TVSugleCYH54ATZwxHh
wwjpbAcAFgQGiSS7sM5hCLzmeCHCI+O+e8IaUUWviH90cnn4KvNdF1rxONd5Zk8S+MFlnlPvNYlL
AogOaYF9aZr8LBuX3RuaRQpeJa8ZluKRS3+7+FN1WfproiQ0aGdPtYOWfh7J35DqJS5C1mCy0Hmw
FY7OzYonMiPF6MImfPCHlOZIfx1me4+MhFWThu/c/1t6qLaf3FOF3GP0xPLBSUXyCjcVHs6/NMdj
vFSsFOhyq5SeakrrLRsLhlxFKmKjAt7NZ8GSq79rWtR7kmHJeNfHTowj0AXCp0ikxcRTNfI9CQSw
0lmMHjxilrrz/bh/xeTUfHGGVclXzMf8Mmpgo1kKUaKk5GvzHzk3HbEvqwQa0rIsWXaztGn2hAt7
TXcj+INha8C8Qi9BPrhj26sR5viV8mrbi+L6OJKkuba9U4udLIK+fk5sN3iHYK05p44L3lXwKfNq
6f9y1YOMahkdyrhhUSCjDCWimRZwHkndx7sAUYmrLs/ndjfxPnbeJSvd8GMcnbeUxA1hitY5BopX
RdDwDW8ohhDRHQ0v68Tqxm95rWsCRoKRNe6c4r4NlpWQ8VjmyJO6R1GLrFouo6CmmjENlDklHHFt
upX4QtTetZWr32yvuyvObfXcx4JtsXOnQaQHj5Dzy+BouNv1MbLcce+tYLzajB68OaBz8VQei1HG
n1kWqX8RFmIGgjWefss6rCl7GEwHkgCg+4sew5ryTbp3Guw4zfLOuRZPh80n7xI0WKVo+JozhpGe
qNYpYYNJ8pq6kuzG6yRwIRwSxEjXnPaFY04E40thXLAvV8aBfYgxnYI67RF197XN03wb4iwsjpXb
51R91v1PFVduyznb6TBOOvHsn1KGtXYvMflf+hhZf8dm3Z1ZKnZiBrFK2hufc1k9TLaXKEiQUtx3
iDhQ6aBVcwScVC3Wy7IWwHo9P+7MqQ6Hrj9Yl6U75pxeVFtaXz3nVJLd5oDuFzC6RIjDc0s1o8tG
UJFy2iXIYE+SORKiKOzjYcC8anKuQ+s09k/w/7aZol9yoraC2rc7LPbLDZNQkN0J0XYfnEzr4Si8
UAJFGAyA9lRkw46YVkcqB4LawQ+b+eAoSkI2dOna5VAPsc5v6hzPOyQUL2bjyU3Dli+c1XJM0Jfq
e48JYb2VMpzkfkyUuPZ85FPRnoTMgsfETEH3KXNqpCkPsYM5ouaq94QSMWhsFXonqewIKBtgeeoK
cuGMM8clIWAcKCaqIOxDxu04S8PuKbBedROEVe6AufWH9eCxHOsew2kd/sX4XpEwrI28+nZoU7sz
4srCZru07iaHZf0t21rkDacl4PA4geen+IbAxWMloi4/eAwc1yaTtgg+ekzzhM+X3PnyfJd8G0pP
UO9x4xk/307AJ6oT8sP6vIq0j5ejII4UMGAT0Rf8HLOPMu+vjnOLpQl/SF0njJpp6KDDwtQj9qnL
4sDjxHnEwdh523Ykah3T7leG9T4KAzVtmwxJAXe19jmZmsb8tUNU3soFo9Y2ZvceH0Pjhz30JNg+
IaOkYsLd2jrUvMGJA6gbDtPegrc/5EUwN+CKkURWsAMremaYxXhfm3ApnT8ZHsRbbSq1bEN4OfZA
kyBFqL2Db4CJkkkYsNE6/lkJBdUHrHggkkcDogj/cPvEA859oSIkWZ90rxjw0DbbhllpIXNWdVcG
s5S1AwihGj8orsPU4eEjwhHbJG8JTri/iImi4DdcWGBgjhL+qa2j+sHrg/arba70kLWHmdzHsfUv
hTPw8h9XscBVKlr3tu48a75rN4+7J5cA44GBueNMb2XYvHpdLdOzQuiuzi6LsmOQ+xpLxdII96lD
PsTz4YXiK/CuV0oeiZnev1a2cFD8iJinBX4470OqSRImE+Ox/Pa8tNutXQrlm6JIyoPQEPzsxS5T
Euxq7BBqt/ArlPsrSzXgEU+V54ETlG1404+6eNbWndxjYCjg3MDBYMmCrgZIYxIuQR125sZJjojJ
IcLhkCZKHpOpM1cxZPDX5yDTyy9NF+G/npHoAhUyw6AgaK8+DlpN6xtmcqYN6S3JrzZdOt5pz0ke
eeBAyMK4PIIV80G3bvyRKf/m/x0hH+5seUHigdeJ+BlVSvez2xMo2UMq58lZd1njfDkDyV4hdBk9
lFku3wl7tO4n4moTPc8Nz0mslLwKXYqU105uPemu46e/TK6DanS1PuyyrI8S3CBElzczJwAc8nXW
6ZscMK96xaMTgMZCFHU+hzUIbkFdWQ1AsPCIS8WlgUJupA8/3eUPwKlKwjpQrJrz7Kl03gWMPBes
fkN6x09UfRLpLCndGDo1UffQDndmAOkJ47abptvRyyiV22R+nXJD85M3Xyl7ofAj6IZBcHBoSiq6
WLniVedMxM9i+H2Z8EBqBTx7anq4o3p0LoT/wMaMBFn+wjqII54BbjLdaB0tzalS+HUPgeKBe86Y
8OTJ9WVyV3GSXB+DbsX0Mah1SSkMyUR6wykYN/bGRahMzv21i/sRT8G6Ht1cdu6D8YGQ18DSsAJ4
NVwrXfWGKbXh05J/LGMhnxq/1OdrSHbdt1eBAFiG/xgCsvonLLu03YRLCrcwveI7EoDemVhwiAjX
Rmk6vJbTPEw/o1MPzYjxSyv73EZZ5ez1vFwvdCFCjg5MUq+pKGmG3sxcSF8oco74vDoc/D00xMR/
9ObcxDdxx2Htrq5VeF6ptpAX3JVsBSNu8fEPS0xTHePKd5ZtNsQjNBirhx3olGrcDywteJtG1xjs
tgqDcPmySTLAJ+byXcZ1G6t1fnMAefsPEqwX8jP90qz7d511CMFfz2x3uNp1f88uMRwOLYcKXBhZ
xcEdQ2O5fI22MSwWdTf/FHOX2Ec5LT3h7XGKKc7heUu0Tc5yemKT4nn4767+Kl452T0MTFWzgWOh
hphPqdZWSDs3TxR2DtUxmxAUtzMdIme3HkP6LuaRp2iZF127A9+nHq6RXI5L9DMGm3DxauexoZPM
bqQ/ULUy9vAXD+5MHBwCGIXwu1k66QsdIMI74/BVfAyTTvVBgxF4XXoA+1sI6or+lGXKkN+WSaXq
UOeec6ZJCc+KKKDy7JFCmaa6MfL6bUG1JymcAmsTBR1F4dUWinDq6t0KRic8+Gzdvt24sAlyRDzc
sw66mjOh0e5S0tgr38YCr4/gBxPInBnwYCws6ubAAgaJHcr4lXwm6JHcqhHWuN93i6aJxu/mHUvd
9jEtyGNv+2TgpIDDXdOLcG0Ith7AuW00OpOLqjfKH9XVpn0bSX6LByRfV2z7MPWwfgIsvMN3WN5q
aIvrdi0IltGSVhfzmaK94p8HGig9pKDPbn2l8xTugd8vb03RO9ibx9i5LWhVCi+566/xOc9lWwHM
CpZ/sehM/odH2fRUx7lqz2i1ZGU3CoHsqYi95Uoqdmc2idGEh9Sn1JIi86XjcDEjmbKI8hhzPDOS
oKXHetwnbdZ+EEJcqwd+zaY5k6GjqM3m4NBu0BAJFXCZ+/a3YOThnWHCod6S6xM0FQhW2DteNOjz
TpfM1HQ3VBIxUCeVpH2kxNfekb+PNp4hWxUBznUx2ebtuQImDcKHbdhJ9VRQwBJkmbUzeKFoQEcw
fV5xBqoTKmG4vFWjIoQyQG446UCX6RYr+7WDkiKc9nlM8e+E8Vw7L9FCtJLHG2LfI+uD4Mlp2Qs8
pnxD1KVnCSuegADrUTkFJtUOxeurrakc3nSzNngLVLAcHVvnd+j2IjgWPEHOs7vMGdYQYJz3cSAN
zSk8gAuf7KuMmgeCs+4xpNUGZGXb6OFgMwz9L8iV6StFqk13asrIOc71SBuJ20f6XEbsG58W5M7i
i5i8gXMXhWv+qwuHQlS4oFz4CKR+/2fCsnFWTu/SmbmQWp96J60v80oqd7Po0odzrAjWbyNSz93Z
GujYqGCxrA7KOAukHUt9A38yQ9bx+Jw7h44HthITahq9KjJ9mEDgLWdIPgDZM2if/wE/NHiZ0PWe
+f0zPl+kcrUvfVAE+AnGyvypqqQlT63QDAUdxWwg0VuaPa9DHRxH3jokcyh28jbaVoBIiVqYS92g
VT26mhQUuwvywzSi5u1+7gu4gwggK+MvGF9aLechWffJPIPOlaxk1CWAZvqYTXTYbbssK/+MdVT4
h4ja+Zx29VU+2MYbkz05pV6SVrxCuFeknCdMNAgc7HR97BCFF/8lhATwBpDI2N+3LMXVBl9N9xcm
XcbmKbmSDgtGOYSxiQSNE1YFhX0FR7yNtGASnuLZxUso3KJ7apnK3BMHBfFHDsZDHi6i+UT/aLM+
Li7uLDxoeLFJU6/uLa4jiscW3UXxc6bqSO9XUWjWwqP4j43ozPGOK++XkXo+YxTFgezyLAaNMmn3
v6v5mQZKahX9cx925imCZyS3jjNj/8GdRm7UUvx1pWP3dBSZsvr1hhwH+5bJLjqAbAmSVxMN2dkD
cVn9I7/kw58j/ipw8uVDD5BwZjNPYbe/uNPRwJ9Y3gMOs+5v4vl9forwO7EUJMAMMt9rXqdE4p9Z
gzwl/5v2dIHukMum8RYgRgRZnjjRfoXGT1ShCezLAAiESSvObPxJF6CCsCMAA0I2abJ7ShYst7T1
MR9ljhI52Molp4kxx0t6m0R58d+gQjxmIfizkaVMVHiEFK5dm4TXGYrUpNOXRa/TZbaIxduWUtpk
6461pTKRoNmD4F0zvMomStrN0I9NfmwmJwAJES/pPZIaH1xoQ7le47XiNh5hAm50spIZmHGw8pzC
7PLNhG1S/sMBe/eNNnQgnlQF7eNkBqc/tgEp/SM1BdfJ0EFov+nrvjwtGof/1lZqJdSXevoWsOzy
jbunriiQYNK6t7kJkl02tBHsYoP/fQcMURJHDYEdYLKnwuHk6sim1BEECd18Xl0m/7Eu4pEBK8TE
O07Mzhe+aE6PWeuCckyCwNTvpU1WZCZJdP2Fcz3oVEdxZNzikMA7JgolTlToGXsI1zbsznOVyfbC
qLfwL4r/cXRey3HjWhT9IlaBIAiSr52DkpXlF5Zke5hzAMivv6vv29TUeCx1k8AJe6/t+P/B2Bsh
Vg0yOMZRGBJwqCv0twl2+u5MniCuuQXWWMwonQ/sPRwz7xXsesiGWOOrgkuTSHgbOULBFRdGf2K6
0Y6fSdgGgb56lMnLV73a3jlbojjvB11hRWLSqN41Iha9zQZF1BYMg5UQBuM0AxJAnbaIAsnCBAQg
ol4feX9SdTRRAbsvR7TzOvTEk51AoKfw6Pp8krdoAwURVgwM9FjU0bTLuaA1dKOpcDA72OlmGxLh
XvXd8ghKSCrUsdFw67uwU+9l7sXzAcYBOTEo8OFyN7MI+w3hsjBJuXCnO+Isb0Ar1Ln0Jot1gDR5
+bpjjTD1u8gs/cdsyHSihkGQtmeChfsgDOT0Bkt3JHeSNuBr6huWyS1iYo51SGsCIT+xVZuYdiYi
YnkYn0FakU1BT+pgWxOyvfSD0f2doBm+0RbHwBxdUXcPvKbpel2KWf3OnYKunZSOYb0r8kV8DwQT
tdt4bYO3wRQ1XTlefpJJOUnTLf7pamHBTzuwh+Go32iOE3IUcs/pSBgR0YMtxBjeD6Xhggab4b6l
posemFQXGXdeWjInr425q2VDOBTclPnQr6DR7guTZY/WNWGy7ZqerD0nn+r0wsVTPFa0rURBukEU
3lvGrFi1vdH7L4e+cXSDpUCvD0PywBTE0ReImJbDQsbpE5eZMBsW2drdmzVDg5k2wOYkShgep65z
PrHzyz9h2RGviVO5OxIHVP5rpdP81CPhaYiQYgbxdLJ5XkOdTdwnn/xKCENKOkgx4evRDMuFKcV2
cEd06LE7sNaNvZHk1obp7d1MmJvc8lJDgRrbFTnfJuDhXXbJuvjTtlVQe3aucYpDwyDP21Zt5qlf
bNGLaW+Jcrqt4Oc+3q8rqG/Uqk7V3lM0kPq3mUk0fOGBqUk+ZHpJF+XF47suGkoxkRMrheU7QjXq
zrwU+zpElL6DfoBTfMDl+0/JOXwrKGtJZ7Zp+wNdErWItGaZ7lvTyO7DY+O3D/py8hkZOixOYLiP
H0R6AGjSaBkfRZuiWierGcUOaK2PiiyoaIv1AnJExmnvs6max4tfhVbsCumxICnIcX5aFMPu05CP
djybIQufQRowN1BMLSJ+9InE4YzPnLwlcDobAiro8usoJkMRR2gansLOD5DySFyXZ6LCESMDIZNE
/REh+e7RQzg/aIxjuFym7++tb5LklzcHaKqZ230i9EHw4/vYKvdMnlKW7Emp6uHDb+JoPdOtTTN8
0SYCrR7Gqzj1fNLMv0kDFDdqkl8+k8SxPC5TQJuSYjg743FLqkNLYmbzwKorvELi9XnoNKYdkAsN
3OmV3JryWoFmc49x/38+uw1D8KQNMPyRjKx9tMaqP2YKrMdvVPry0ViKwp1LJMa0lT3kLqqvBdjG
FgFISliJNW1Q9psW4kBxxCc4Y4T0HVdyeSm3JIfAW3/N0guY/hZm+FXBb2NiPPp4uN59QS7AdwWi
Ql8jOLPAxKIgmdz2KUwVmuodf1u9OFzXhcvogpmnxzKUC9HAQApLoo9XOAM82NnMbN9FXPMCUsE0
B2NN+IvCUjX7cbX1tR1KMe98V+Fdb1YKkk/aojQ5sjWYGYUXcrhEHtS8HcWGF+3LUQ9v9TLRHrSp
MFCHlsw/NQEz573spf6LSXjicJy4PjZtXcuPfJbhFfRk/hk2hFxsiGiZyMvrdffd9IKOumuIWyAK
F8XMxmdBRofjjv4TYs6YtLygGcL92A91g+mxKc4eIpvptDSNVUfGMyQHUUKyuLUFSusjiQ3N10qG
p/MpxELWugMVr6SfiecT6aX2KcLki8DC6Yrm23GQ6W4jsAfUsLpBSkgIn8PoI+0r7zcs27U4jwQK
3A8AVuxGxsv4H1SLXO9W5WGXXTWO7hM5FEbvmZ411WU26826AIAJ2SopcBHrPYzsaN384U/gJv5P
2nZYvUNnLFfsdcQ/p3ONVwKXapme09p1fuFu7zGlhUgu7shniMWV+jxGCr3IzvjHhhCt5ExIb7mr
phi5xhbyUVydogggydV4CxgaeAQI2RQD7S0dTZVe2dwuv+KMh/SEnXPhbtYpiZ+9zxWKpA+OzoHK
HnncGpjOf8EWR2xnlUypt8d+hI0AoaoxoDEUSUyQ1ehcsoH5OUR0b0qzfTCWmvQMOEWLvbUQ+EvA
lPTrZzRPxj87ohyyP0VRYFF0ql4SvgKOHy3fhvpxpbLnz8HZO7BhLXp3l2Po8PbERJG/pxtFQ1vR
zq2AILAHkhzF/3iHsQrJPoCIcU+1H/2bkJGOyI87FkGNol3Y+LT9zHH6MvlIvJqR5qNmDRO/kBeH
zxJIY4Rxk5cEIcx1KYfW+0cVsuaHmQvqX0MWzlc7EqJ9jsIOmpVhQbMibJBsTXgC6+iCvaK/kEqQ
xJe2G9yXMdIVryXbCvdQ4qcyF7Ij7H+kMos/NVOg8vbClOEe841mCTqG7brrBYRutITO8ACuzThv
csYKFS8ZUwbmjYVHo5xkSLaYjhXTawVgRtzHCbPsv21BXMBxQZLIZwrGSn3yAGK+2A6QnuJTypcv
f3o9Cve8ZKj5mG+11ilPQeCJAvOqVP/RRHcI+C1f0SW2miTZneOqEX2kYgr31/FzCvCQd4+whHjo
xRkCFoZiBylvfHIXHspLjNsVS4dEPMqJJKHRx75QbUCSK3LrrY4Z5U47aaHFgk6Bc8ImznN8rrHJ
4xIScero+xYwM7zRiKJnn0TA1/dgN7R+dt2OvTN2lzk7iJmf+AF1NOIsM/j9WTuO9s5r4JfM5JTG
qjVD6vLoZRy/OyRdUD7wnMYknM1M6YEeFwBogrHS+ww6luIjZZlsLyJFhMeM2A+DtwqPA6C4sg88
FsTN9CmyVn53aGei1wF3ImB8FoSXyAwTabs6D5455x0SzhbDqBU2QX03t4ogzm6t0OpDsIlOA0sq
cu3d0btOYIPtkRKTZrt1wpDpIr6WaueHVvkHJAZB+eHlrD7OqaEkf41SECabaUxSfU/UBCJouNI6
Q12QVzp9YSTr07wXDAr0ceygeDParW5gisiHzwo6PWB3s1sTh551E3Skmr4gsFLVwwqnKjswSYt/
6gZIKZ5F5GiHaiQjc1u5hoUULRI5fjZo7aezzvYzDYx2Tq3fBuqemRpePqSUxa4HUvK3nlqFnFHn
HjzXwXWdTYW326At1AyaVrQKxWaZBZ75fJqs2VcE30TkWqm2Po0OOZZ7vw/JdBVAWJxzo+d+unAz
ufMp9Oi+nnHSzDdvYUWrOyYw2bOIZf1mxWlAKJkSxO2EIvZ/Uzxwogw1ldhRLgwsNjGCBqS1JXFG
xypSxMxj8AR1KkffPKG9Dsu3gLHdLUJ4kld+gcXjZEQusiviCMKm58Hojcp2Kb8ijOoLhIE2m51n
PdTIXLIJyAouX/Qa7wB7NShBnDso7g3yAL3vp3zIrjGZzohwHZUW16U1qv5aNbl93/xQffzd+rIL
3O96YHd6wo2eRIfGG7yHMaR/wfKdJs52LoBaXLhvVuiTlID8na6uneccVhXjmbXt1vHFNKIpUH9P
EAcuE3wyfZh8RmAXNhPT8p3KYv68kUxBzZh1Zu4Yx2IHpiFVjGzcKknPuKgDBwJwG6ACHZNZXJ1e
6HBrSR9s73Q5k6wYMYJjgJyppDaEn3F2grGAPJdu3aIPH25bF1RLeVZBlpwAem0Q9gbXXMYJGeIQ
bZC9kx5OT4wYCsDrrXtp5jXIjzascrUn/YaXRw9AXiAn8iC8MGcOYQstEWc7+BLHbG2CZg2ta6S4
xZoxif9gYZmjX23PzXtX2FXz+Wj+bPSY62kZXsnC6/NfGn3OTZ0zuTFVAzk5uJdZZp5ruFeg+CDz
4a3Pl0xDtMKUfAhsJGkXINe3yPqyOD42OgXWv3EtnxMWigyK6rqrrNdLAsIDVX/Q6NpfQnu1C4g2
w4fAgExfBIskhybeUQjjg0K+kL69ktVlSsAde6yLVbiTHKs4arK2OU6664I3FWV0lSwj1wM2bFwO
HcyfEdk3mxq2T4YtfhbI4I3jFTU4zmHN+9QHE3GIkLZ+D3Mg/6bg5NAVcVTCIY0YFyGzEOIjZfBK
JCWKQaLJRev/tllBajWlCMnwdJkETcYtQTywTbgun1ABkeTlubX32C3aJ1EN2jj1YjMEnGObLobg
g+28h/cgiygT+wVZ0y30RPviuAJofWXRzB6lRlNdHDUjDWRgyf8jkYH24QqZeikuysoohz6vCRHo
KyoZFoQjCaVjb9VvVCjQStiY4TFcQubykFY7v7xGVe8fPIYUxLp0pbY7SkfJyUoWHcpynVuWbtOE
0Ivzp4XLjjuC4TPXc7yFqpH8y0bREbjYzKClo9X7O2Wk8CVlnP3QA4G1QIP4F3os2Q4uHvGzVzEq
2xBAnjs/nMNI+eOBh3BPkUj0Z+m4AZKyEvrgXdMoeHTKm7r6lFlUsYjgAJU/pLTbvytmVfku6IP8
VbTq0U42Kh/73Mq7IJgKu1163yMjZgnAOEaLI7xTp60C9cE6kJk42IeMIwKt5gt9+qgP7FZX0gzW
iTKnLJecSrQaqK+g/K2mxn5Z0T9CKUIACMG+Ln4FrZyz+0muxR93bZS7ryqsDRO/mUPbs6V/X3+K
BQ3hsVq91m5RpxK9nUz0hBeX0d+wrQM3bzdOoRskD3UlPvq5MB+d2wXdoQqNG+373HW8a5NE8SfP
xNwd4Zj6ycdcAuTeBs7AgDwIFn1fLfQUuxC9HzHRtk2IeepiuXDDxvI1Cg3hdG00rvN73xkQnCby
xV1Dwkm1A1RCMiiDL8/uGlel7/UicF55BZgMrEbsF6OdjdDbbYUdhuoeb0lDRVvXqHYWdxFXsfiE
Vbc4T4FjhMkkULvlFbXfq8D5J55nLFjZlYC0tv7N2HyEC92nWKUWnkQbl890vskn+D2Ga1ixmGlN
QZyorZ8IBy9iUqH2rXYDMQOI7BoNR27bp40z3q11MLXbhb4ne5n9rucQs4Ef7SIkZhgJZ8Z8YM3w
pFhkxn0Xl4pDfRJ44wZn4me8aUwwpTBgBQXFAz67Q3KsmwH3a1tWbQQzHTZTyxqjS3JmZ3mLf6dr
DcPJOtMTQl/jhC7ycGx4NBXl4LmNOKYEmpj1HtdxykK2c7Db90+yzTr3QOfVNu9LLVaSuzyvHaND
kcUDPnKd4lEeNB7n56pVEx8sZDmgE4iMJ9yWLLOj5dKvyBgPlric6r4La63v8mzkfLy6iWpIVkGp
Hc7g7DjnFNyD1p+OrOWn6Yc9lPU/Yzak+XufVmiZiUCBlbB1B0Jtd3nfrvWdYFiPmqxiggsmLIxH
cFFdgDt+ZoReHt2aP/6SlvidQKyxqkCo206+c8kn5tTHVVRp9tSVaDU3NPwd/1FlTArELiEvAM37
3N+Nri3tV540kgA2Z1HENIiy3katGq5k0aj1RcCZ8y7tXAKHctxlDs4TjbDdZJSgxIeSR8GModYL
5a7qwDAdDeuDP/Q/Bm9AEbiIzCgiUVJxSddQgBKwQXRS0EMvPSvVaRtPnlzpj0Fq71wIn5AQtDD1
bmzQEO8i6Uzls8jJ/Os3nSY8975fuLiQe40Am+5ZP+jpOZfeUN9TSC3Du2/ofpltFkmy8x2La9BD
iAu7RDfjn9H31vQB17y8q92pf0XmLaqT10noYBoziGBg0BBns3hUgmUtmQU1bi3YBGXdeJfbCQ5y
aWKL1qSbb0SwBlDUV52jjsUGVIQ/Be+X2QMW1SWRLJScmzEFJIYUVUQQ0PliVHD0ughVdwaKV5+W
aB1Yt5GYWW5RbBGGCqoZN1JEGUiAbAC0j1W7Me29bSRtet0BkyZq16IdLAhdic7FqKbw02Vs+9Gg
/EXzggjnPi3zbH1w5llUv0GM9NlTjeES0g6YmBU5eF9GwctEn9btYC2Y72ZwKNkbn8rkhB4+/kQb
3J6hlaG6RxcneOlpp+7mqkPFON4KNWIdmTi9snDogitAXXwFAvGluzWdde1pQlcg913ljvop5eHF
EFZC+HhwJjIddpZr7yfskdMfpfanFAckw8VN74Y637l1W0YXnmjSKSD83fIZTPvFZqTsd76mF4Ak
MiwXy/cttsZnsHzXoStAtQF7drz2bZus08mfVrf6u/rh4lz4G4LqJXM7+0TyqxV3jhT+B5WhqkrS
m20ObhM6A9qSbZsPofthK2WX4sh3USQsorEP+kwWiTj93abeFB9KL8jfM1apxKwVvHzY9m4A9RcW
llHK+juqx7c4T5Iei73sMVGCwivdg0+FVt6zfo7j37y8qwcMl4U+2oUuTcSODvPm2x8rQ1wy/qY+
qMAAyDz/HguAnbezkg4o96W8sU4KP5A7GZYM9qYyHtBQTlmmuhfDP5bnwucU5gxl8qxem3W0lzTK
QTB03C2k2+QNFuVWw4wHEuzfHrUi19+0YWr4qDCWXnjCDCr6OcSZJVtNI0iiuoLymwAh/sGH5atT
EOZk1KeQ7duPks1JS+IU3zpm/sVFaNaBGDxIVOIfPnHxD0gZiAqEdTWYA0ljckRkEbeWUUhQjYyo
QvUOIlIT2VbOjveGRl81R4PwyD0XNwIQ5RQZRs/ax88zmXEuTyXw83Sf+26L7xNx3NWkbRIRpYTL
Yu+5OP8oXZz4LFqLx2hY8+KHl7z/bbC5Q5PVwvtkf0Qu3QIVMTqmWhLazBat/ayD2CXCdh6S97Wr
picwU0yuG9wOyNsIlsbh0ai5/qEqi8y/wvG4X1qfWMxdMvWZvWAuqZ7raAr/S8GPGDLZpQkRw4aQ
sfJ0rIst0nC7vgdWyfOw4JXcOh5by+3IRLZlhcNVdGShGiMFricoKVntq5cm7JcCtxVEqt4tbxVT
61Yei4tbpDqa89wyLiRm9ByOM7Kaqp2r6pCNVvc7Q2VGFCREdhKFERqT92tb1sZplDRIZPqM2SV4
SsSM1GZuT0LJJA8TMeXOvvB9/14WzoTmY/XyR64XNvFzJCUs+T7wWdw3VnfBNnM4nQ6kqNjwGNvg
xgYHrp2PH3Fxow2VfZj06HYERswhMcN34WZg10IAQhh+SUOY8R8MzE2lV73WCHN4zynk1MZgVIEa
iz1aDs9mipADbNDar/J+xkr835qBCt/2RjnFtlqY5UBEIAunguqWvLjSw1nFM7+8s9mjgoYBSDfO
HGKAT5q5DRLewDj/hrzLrqpqouLSrEmbnhyd1Pd1QXA2pr9unuXGZqtHdrdiqrObMZR9WRxyySXT
EPneqRzy6yT6Or9ZaKPm3pAcIf4sviR5Cp9uDHLHkf0njw1c7gSTQrdlfuyDN9J58u65mGuOXSVR
Wp4Be1f2a8YbgHzV+lF5nJicPUMIDP/OyPjQ4c+Vq75MPE72npgfojzRxwJshsXfEAI2YsLfhKls
2TS69R9cFuE9UbkIGDxcHi+BkeQPo5lQ4jF0GHp1Z3cVK/tNACzTQ+36I7kxoq/cJ3+1mXf0uY0i
pOCOKvr2MM1FaTpE6KQmTMDDEBBSwdd+KJZrROUXgCRzAzVvIEIXDs0KK3zWhZ0I/+KKChU/BPnP
J/Q4c0DcMdLcTZUNjB/wMxpwOGJYsEtn7gDIvl40FClFt4TjrsLtQuVp76KWZO6DMiK8QJaIf+YA
pOZuKl2v/aSOnHMy7TkrviWQjHcwJhOxIEn9L+hnc6yV9d6xZAT/Um5koi5cOgI84iRzEXT+EKEt
MDvZwcLDmGKb/+iv5+VkRQ6uryUA5B1NNoc+hjpu4y4WbEKCTjKlSY324yuY4PU3qpT1G1um9xus
Mb+MDFnrMMHDUncIkBDdonQw3WWEuayndaJk2OInwboUUQp+EhHtrnzyUWRPJHFMN6cgzfkjc+Nc
P6GeqgUyFyqu7t7PpF7voBU6yw63YICfnAgV2H/ujbvV13RJvNsBYMAeXVX107XaDOcWQBNsg8DL
y2sMz8oByEwsyrMv+FP5JkaVyTAYrT3HJ8gI9x6Aa4GtcO6D57UdSdlApp+RYD3ha+NtIBE54wp9
81rh/MUI73qnAD6Z+GXTMeb2Rk1AaAq+tGbXe1WVP9zU7W+8JeTJDHm5bMHg5JJV7FKcpNsVIKuL
mHiuP3hZEH+OsVSniVgUFqS5snc6ygd1zgnlhMlGzQ/NHssR6SpZxNq+eXfKvKIRy+iaybLFEL/3
5oqwHTXNcoS7lpr2t+1lH+y8zh3XI4vbYrmEzLXYvUNcrv+iI474IHLe7+ar0oAEj/gKPHO4hQMt
737hzOM2L27sT+AWpImw1uri6NnLec+pXJXGM4a9H8hSCMagL1rSajc5WpWNaByyc5OEcuqio2ro
APGiOY8Pt+scGExJkpZU403d6rnytWZdlrIFXYZ66xG0LrcrAZ3zS0klnx7gaInnJgG9uRG3b5nB
ZjVmR+w9RcSIo+FELZPRoCQylbgTIqxOxE6SVUGLtHYnwD0IBXJK+698CTAzRJy0pxmVK78v8rMn
gDQ6/oE9luGdSXRHyRP35AGyXlru2V+QXBGnvgP7cvYhdYUcuW9GLojuJuWyL7Xa6yE1js6yF9Lr
vKd0mVduG5z8iIHQT7+OqVxwIq5Zdz8LrudItiY6pMplMsVCtl5R+paKvFs0H/0z/USPiRcf0b+w
6rzuSsaAIavAZtMd730VoMsV7SvCDIK/0XPQv/ROYWKAhMuU7qfG9x9z9oQr/EwMo1nfrT8N73tC
dzXBNWYs77u4Nln0AUKBaRtDTcD5SlRBcMJzww4ckAzMvY72D8mVF8n86HHq1OeBLmze95CW6+nA
8iSTe75XF7N7akJ2S+XkrfuO+U407PqGTYs+ouoYOR9FBpLSfZZFTpfX9b7jHMfGW/qjLwc+BZmx
S+BRTNCH5M4i3iblm5Jmy0GJ0ApmTjuRZXHwz8J3iUmBIrUDoVkHOK+Gg43GytiBV4zJavmMcHFZ
HvIWexXPMhjbZppbLlOSEu5Zhk4MRCdOtyOABP+bJYdECEtfPR67GuT8GckkCqusgKiw9XFqvN6M
YCn3s9Nhk6jn4T53KHDJdlzY7ThWjsyGk5GqcSwlYj9CDhKcQugZxotxuDB2mGA4Oslbq5OLJv8W
WP0QJo9M1WEAGXw6Zh+EarVvcz6SmULZkIKnS0il/AwLUd5HCRwDEplxzmDYRgo+emrLsJTjPHa6
8EchKIGI16Hh3Q3Myxkx1On0a00GEk6YPIQXkjdIX2yLOLm6hRNG752YplNJBkix0eGMNIIksAU1
GWP5mzbA9KsS9RFmpzR3bF/T4Bn4EQRfpvThQ+UKgqoavGn/VlIuxx0CSqO24mZTOOkqtTCN/Igu
3EG6atBVeerUpgsU18knbYACqA7DA/XLZB5bUpH2JQ16sE8AcXh3Qxj13b4nyERt5gkcwaHIJRXX
TJ5afrZg0f51iUVhhx0R0Ca5gP/1K/lxp1QHYL0htpCocmL5lK3nbjYACbOcgp03WRGsDiarT44j
mxtWukHHFf3QoicJPL6NoZ1PRTEMv4fcjj6KJvKebynf4By4t/tpyNo7vLNdOJ80aXzDpRCydNHx
cJ1+ul2L+6AyMIeQZHUVX42Rls1mh2dxi9AdgGNPG/PdBW0xozhYumVGmAne5SsWZXMEJ1aJd4UY
vHiG3xH3DxYQ1sq5T21hLMxFfQtKzWJsdpLVM7PFFdICejU8w5uOQVv+oqsA9UFArnbI4j6lIs6p
3fEpFcmgH/BMkAPEBuDGaFkJF1q2jRzYMhTFPNx8K1VBpl1WMFB0I1//WjJyB05BGnJmbXTJ7Jwk
u5GoG1S6HP9sxsuF1Wy8V2VY00bxVKo4P8iUkEv4LBO44eeiEm50A7A4g32OkOgjs+j8tho3BRGW
S3KgwShVt1uXJvrtO2WR7jrXWYe3luS2YleiSH7AcmZfMifOzQa/K4MeSxcfbgfIxfc1A8nnqqdQ
Zjc5mIsXeqg0fYz7z4mTZHQzhpD2A6GZ+TlANL0cW0i16suhW8/JaEH9k29nJ0/A+61ZCZdymIf1
a1UGIe6Wl7sEpCukaVHPwiH7GbOpuuVfRUZ3Dx7jLe5DBqBo2EO/KGPWpUhKl3FTxS16FhFk8NhU
yoj4YQqQl1xDKHJsBKsYfeSOu85XBzK6nZA0C+LJmwcOwFgh6kx89o8Y6QFrbXuOJUW+eJBAlgFM
BQ10R//WTHIjWThCbkfHlpV/Qg8VGqcl5zI6fLK2AKgVRDciSaQOSJ07p7NyuZ/qxG//Mgy0TG9i
V2jM643M3GMN/giVXomhHYM85Oc1HPfI74vku3HDSO6VTW1ylaBWJpItXZvG66fluvqbooazlFGD
KH8R7oIfYdeiELEUu0PpPuRZdPNO0fy+9xU+vWf2jp76bL3RAeIh1exmd41Ye39vLTiXPXLhYvqn
6CFUzFI1hY3Rz1y+/gN7W79Cy9jEcGypdLz0MSQe3UXRlOU9ZrtymfsH3JxzseccLOtHAFEKLSGI
u+Qu85FuPPUuDfZPbAe4T3t3UDZmeYysM8Urz5JG//EpJ+RN+huXnx43Gx6PiSnWJRIwlz8XrHlI
4KuhFRl7t4ZdkTGs9tqdxLQd7SnyYd/wfwQ3/B3ZadXJq8LewFKRFUsWHBtWy/PPoEK3x5mbts7B
NL12j2E3UjOvYAFTSEQBGRu7AUVYRPhVGBuBabqixNpKhwwV9txp0NyhAo8SwtWyVbFwQdUyJ+fB
7X0Bt6vTZvlpiA0OjrPSrEgh8uJM/ipy6maElzJNdrNq2gVxpYmqO1t0siE3PaWDnmMYID+u8eHY
GEZRI8IHLoH4EeYHtwOePZdVVpQKqLt1O2M/HTJQlsHcAnUBzBy28rjma28fYNAGiokbhBwEP8JG
b5aRR7kfqmgJjhMem+HQos3O7bbyx4rEe0g34oXsIJI1GU7J/iy8diBXOFNFyZmHpccDYNLEM4Nn
UJNOQHK4pTfDTLHKDJAgYiA0+RH1DTRceAwHqIJdXZwqIA+qwYDBYUh62hy4vLVEB+Vis7Abb7+K
cRz1q+4QypK31GtiiUxA6uW2yU3qDVjJ6WjZHzMJi9pdkGMt4V+yrfipp6Wot7jtBrOxSSzUVxGm
fZ5eeW8CD1t0gS6/wUsAMn9DXAinNCNhQYZfIvoYapkGEbcJ805DwewVeQ2swyyAJ3hFeAvomFt+
mZ6L+9My+/Du2FcU4p+uUdYjxbUO+GLE0iokTKJgGgq1mDRzLZDNg20M1Mlrk8lDYriwUrhUmknr
yagwu7kdhcepTlQImVeYZ9Dgjcz8tz5Sjt8lddz8F30DYz8ijGQ4kYbSQUlREFoGrjxjnOeREAy6
KmV46JXbaa3xf7NXvw9Aj6un0IOgM8HUBeiEE7RJp+eJ8quLLkyzB0BxW1yfGfidGrtvmT0EEINM
/gCcsDHhoQGy1nV7fL+yArFYi0CEW7D5+KQXsg8M6vUwX+dDUedB+RVTB8zXkCdvPJq6J5uiSqLM
sEavh+g0W3c0x1a4JPA5gwJXxNgCo6txl4V0pRtl9My4f5yRAafoOPuhkuDBTBiSqJ5A+9pXk7bn
kt4KNSgfUrWr0KuxSEatwMAsL7NnlLIdc35/Lkg26mgbtgs+iHZX19T8O8dEI6UR8wu6tbQmnQ7l
tNwM3jKmJwY2/nIK2PyJHSst8Sp5gKKTIFT5h1OeIWOVa3XXeCMhtrJfP7pSyGkvqqI22MIH3FsK
swgzJT9GRYDbgLloa9P5TERU/G9oPOKUWz8Oh3/IQ3z/m9bGbflKUMBtNTIW/0S4cmd+oZ4j9may
HnSFJh+q4MBcDwZy0Q3OtiFajXWfNzszyzxOpGHX4ukzGE3WUP0UoWmuaENygHrFShflUrVTEJW+
xeSRSMxsIUhSDONdkV2HoW+iK9CFucHNXKJjSwixl3tWU5RqQZIQWRLkGQ9W4DQ56s3G+iuHIuRG
pLxh+umMTbaeKpCNA8+2W8dXTgFkUuMcjn9Sto6vohSWlS+OM5TybkM9XCvkH8ymqBMYitOwbcIi
bPyNxS4HVGLRvAMOyFPilSId/XaBBPhPi0chsqe60QhQaFDSC+kywfyIVDzPzkPkj+Ia2HLx9yRD
pG/DrMIQ9S894D388u49DxFXfus6YSpX++C0drHPXuDQFq7zOwn98t+Io7zm23CHt8lZFyxVZP5V
W4PS6wdYDBZ/cnhZIbTxLX9z1qJ7xpJcyfNKctufMtFtA8oJwjh6vnbNSAxMjGTNl5vrAH3z3zij
AYNGGkXrL3Kz0scG4tNyjKvK77ZseG/hNY0Imn1AmjMhM31Qn1AZp2rntk3UMQNF5PhrlOyaDmNP
LNXjOjLZf2FbRQoHn0/acNwSj7RhYeAfaZGg5aVD8Q5CwfvPb7L8hKQazD3GrexVdVPSXXLtgb4g
Zwcuug4d8bAkM85fokWr51mouTlUenFDEpYiRZQeqNtuo3Q2vHS1LRhOcxgdcsTN9THMmuQxVKy2
T7PHtIvYnTLCljoTFbl3hk4Dj1JpLDZewAD6Ma0ro0GNTwpzwzCGDGSS3NlqN8OCQAaACs7MWOw5
cFyc3pMJFG1CnWDuIQO6e4DLS9yOowMcpy7iIUJqscYQQxFp51j3MakYBUqBgumz6onq6TP20ASL
Ok9NaIESwrXJvQ2itARVJk6n22mNqe3QaV7j7zjByLYLYsd/RncEtH6qTfKrq0T+Vzm5uKsZkzOI
+z+ky4l8ZPvFut4ORLz3iBKrZYTBPuaM0sDx1nc+mAr0YeMgbjppG0dkIIEzK27QwvEKayBAbjas
3Da6qMwf16UGDkgygLIRNNl5JorgNmfC/YcUcFZkczlrNe7+R9mZNNmJZFn4r5TVurHGwd2Btq5e
vDnmUTFog4VCCuZ5cODX90euUqEyySoXuUhlJu/xwP36ved8x9Z1M1+gbY/qS8RpWCKmNH6l6ps1
IV519Djg9VDnRsUkXuFsyJ5Lq6+/pYTHf0+hbIrzNcn50WqRXG6ZMpbnDV8p2cVYyWnXCPI2HivR
BU8R6+i9mrI6R//F4mujwW/txwKkbn1GGs94YO7HXfZDjyBCt1Zm6yE+7yhuAMdOwJ/Db7StXOQc
UMryo61S1znZjZ+8L7a9fPcZLpG4OCzpMYBgiyvPym3/RKk3M6YM+PYkVNsRVlVenYBDrm28XYH4
g2ivSHWXPSBByXScJ4W+SaUgd8qMnhkJTMu5GUYP/hZC+yukVn10xi/oAm0WaJ93pa0yBh11wIlu
srIQSHefd+Kix8OYbAZ3wlfFzltez21iRuwJRkAlckS5cxfoOpfL0jZPg58NL/gcwekElp9ley+i
jtwOvVhPiElUf21oBsE8SWiyvZbW2H1vFxvjfdAbwpAQi6Tav8idUo/fcN7RngU+rL9FZualHBzZ
TBuGe/YPYk/nH0xay+GyWULkmBtdhtG7QMKTwalbOvfkJyR9byqAO6ymqOGdAzJyv7waGl+Vh45j
nbt1vUa1D7IIGYQTaxcckAcOZHwQ5bq+tG3/aCIoLHvGqCtKEBEFAUnU7SSowX/htJuWsYvjCKHb
1vQSw0QUx86rZhysLjvSwKbHEvc0UBs3LojtRbSE2dkawfq4oSXO/CHIiXPJWspi3YeqvEBWRkYo
wInqPbUWutEJhf2DX8nsBSdZ9C2Eg2f25czejZoj4GTajx7O9kS2N2FNlbiN4hFqetW30StobexH
YJs0o7kqbGgGRQzxED0qwD7oGoed8lyysAiqyottJnH5E3DvraGE0pL3iH8YOOqEIOaJeG7/thDa
/Q4wYAR0Llv3LY/Rk5ywW3AidivEPoR9zd5eE2dU3rjYRjL278TOroWNUe/aJK1aKajwDzBR+bjL
d7nylzOo6xOIwmICmWgXQe3ukkngd6lN1kmq+WYAjYm+sD81YzUBNoOmIY4iQCHIpyoIL+pBkexi
bMX2BneHP9yZliPPxm+xqp5XnUpP5cAp4WJu4gZAeEsHYLNwAFL72BpS78DaPZ9xpJCIgYly1da1
kdgwvJMdcujZYzB1x2faorF9U9TMET6w1eDT3g9eDWz0MCKmTqIrhn+ESB8ZNLhdv089PKWcP5xR
pdznLHqwJlslwJiCcGgvy0G5X1jEPW+v4jjttrOXR68djonu+zLjr5Z7erm92GqDd5vAbukWb02c
64uhxz6AvQQpQUEIFBrjXTbLoblCiDd3h8HMFYJCJDHWtFNUYiFPu2PhgmxCWnf3zHhxRChYuc0m
m3MngNHgOe2zhvNaHXHh1tX1jDPUwjYZwnveguAq41uSvxKHzvdC0wbVzYx4mMEpVAf85STiQB3T
+Taz5GIuDAtjclpYoNF5ERsY4UFGZHSGfqTnMCm9cQ0a0AGLBpa3fLsoe/oSL0Ercft2RXtAViSK
vUCReK8iTGY7ryA/iHaKlX9JSQhwrsJaU7zSkEBuSme/lV/oyg0/Al5gamVfjUQCTpptGe+PtpkG
Ely75alZl3+vaoqjrtXonWpBa5mpFgibE8MdJ/pOvBdiSHCFUh+qOkbo7WHwjU8k6Mwug3PZ2uWF
iod++M4G7yRXQCG4XymGvRWiU8kHZ63X71FCROEDlKl1ojgvEjhBPvNYH1bHeHwwC6gv9rjId05S
RYguqWKHZ2+O5+QYRZj+N003YSrjRI5knbO8TWMlFhxeNCUjZBqd+8U29al5tyUKJXGvONQzWyiI
Uk9vYh+DKjsACKlsgexMUQT1EXiD7ysfMFE931L1OOQC+FChroA7qh8dgI75kjaG3z2Owib0jZ54
g4DIs7yzIgOSdGcSSt+XGseEPrkRzSEkVKXBeh4v42aOlDU8x7Hyq/PKIKjd0lmtbeKtmja4caup
s/c0Km32BuIpqw9HMBI8IF9TME7jMqYF6sLxfEDfPuZnY2xomdGPCZA+RUg75Z2LAPV1wA/mXrWk
FvcHEVJgwFBwsPvMGT/XYSS5faVFtJNptpj7YhK02xbRyTsdEnzfpATIS8SAkwAWT5QBslQrrOPH
uvDnN+qKebxrAgKciSgyQh1RwDlYhqxa+sUGrXlZX0VR2aUXpDV46XVdMfzZBQAMGVnj9Shp7gDt
djFsYgMEwO+40FVpgPtwmNBj1U1AVABute6yQvnSt3dTocL0ccjGBH0/PwuL1pwyjGebCULrNtHC
a9tHThqG6NFIRAUTKGvpCaJoZNjr5xqDygTEYsCzzp/4bvDc+8HcfU8DjtEnjFCDOo2+EskzW56w
bumYm/BeRmnTnShjSBY0k+fiGXcFW0qhOlneTmiz4/068xEnW+F52+sE5RZnasbZzJpsMkhCid08
LBTFKWVOR8wspAurRXQkD/SmDRW2Q5iRf15HGG72WiVd8Q6QAK7FFHvJSyNNdDZJbCw0lBxysRCN
jF8cTacD0VxjpjMxpnjCZGT0e0jeerdtaUyTPpRZbKJeMDrXtMKJIslSntXduoPpteuqnwMHtBAN
bzhRDAArsDTIhIBvlp1oT8toDyutqsFQZQfIPRnZzFkNVMAHRdqW/nIeeliZ6HlNMCOb0bcbAIGG
PJ6OvlC0zXoEKm3uT1+tMsnv5jiIY4xTsUKxiRQbcjNMvOepZn/EEtlGX+wY5gvdeWNdWZgccCp1
vFBbBHlU84jW5LhG8CZP6K37j8TUqJEsJPhMlOtE8Z9AyKChbiUgyykAv2O8xoKsUBOHzJDx+u1U
OGCFRP6NNLk0i/+c6Sytdg1y+xd0/Qz3Ej0ZcmbxGb6iqXEIDCJL5Uwr4uv2I43xp35ZZzydU8zX
LQ/pFUxDGpt5VvnDM1jR/G1ZnG5FqpnQ2sbe4N6BCjL3xgn7VzIryw+nk9m3kLzZc8cxAxDHGmH+
ZmIzx+aGtOiN5ijKq3Zu2nrfwmGw9kGRpy/BUILAE+ifXxN8ag8W2vgYeTPyk53BsnhdxARmbYK2
Qn8FxK197zKqFebsTnaHldZ9CmzX+ciS5K+0pmHwtotftKizB93YkC9FRjQg6mOmd1Epdlo4rIsT
0tNsxxS5uPBRZkI+Iua42aBghKlswJWWLHoN/sVZNqQXYY9kkJGGrGukojA4KnyNSciRKevtks7Y
KJoY8drG72xOBJz2rBxHn6w+Wll3ekuaZvuDOqtK9o4pvYQCpoTamZaOd9EjOrRxUkkm4X5V810b
wm0SjhVekJ9rN+8xFrFeDYRFIVz1bTQq6BXTcDyyGBQ/zNjIb5ZhvV2B4IV1PtS6efcY8QVo+IqS
5NeAhvw+siBf7YdFNte9K/wH9pxIn0jiI75hRjcLDKPkPm0G1lVOb1bitWctLVDwfmOUP7RNRyil
w35Nom/F0HYvGLl8yG6wHg2K4NPS1M4NTOWVrgOWqWNmlsUITtjatyZIneKYhBEmtDnO/Ys2X4Iv
JRSMYTvAcUDdWFXYRhKHIgUVCPbegIngrYVopjkzhe/cj2Mf3zWhYC+MJAFaQAei6Vp0YwmYAym5
u4mBk11g6lu+2SPV+TZ2ybre6IlTOBNWgaNWjtP0ZOwZTiaHUeaezKxb1NluSU84Doozhdhp3A6t
6u8YqzWPaTRXV2lJPNYGzQyNM9V53V0O9ZE2TeRNHyJL0Y4wCdNHN+vz6tDb5JMfLIsE+i26cwIs
/WZavmKfah78dowQkdirN7gfRVkcqJtINOe9r8atbVFO7UuVLGZrEh+8FWI6e0OPL7tNMzv+hu3J
o0dkKpXs8DCm9wEHW4+qMSzeBtfy3oO0H9MdTwIZWTVHsvsA2g8fQ+Dj2TNEaC6C1aawXaLCotO2
1NmXNpjRqRSWUZdRLUrnEFA5NRuvS1lAo5ZGErFBrKubADjZSztNHuZjze9P1RDyaLChIRBibYDN
PtSJuCULkXUKIJd4i5gT8VBVgzx2c5+/qMHJXwC3lK997yKsFPYsLxk4pI9hqWFB9yXt+rOxSItj
PkH7203MtV+R4XBCCr0GKb9ZEEFRO6SUvZ5TQd50UJvHJygPDMc77K3jmSw5Pvshgm/wTjNzrpaX
ETxTXVMOEGyDyEp4NjRjzo7kSWaL906We2vAmKn2peC0+eBqi9BlDCA+dqDGvZtxC017CyfW1zyO
xxvjY9KjvHYURdtYyGUVYtEFAymXf7FslF4brKM2msgoCsyObk+X7m1EQAg5O/rAm24IVvw60xa6
OZUnnnzeXwbqusxAjxsOu5uojYZ+S3NorJmLowTYI5yA90yucfasCP6yN0tmiDXP2s4HKzfGJEM0
XcgRLAIbJg8FS+W17y3RBcKYetrBv0+j17SL3Y8EqZPeoOHqaK/nPSaMIq7eElANF3ZiVvi/EdCJ
OXVEPsEqc/kM91fMNzRrW+gfKLau4mlyijORTpBMgHYUoIqcBrJnysGlOpVtugovYVDAfWpaO9pb
oJfHC1CVDBNli8KTZoVQ12NTWD8GxNhHtX50eK2RwTpHoum7nguB+n1YBezuqFbJa9bCJAzSunnI
psL7FrSdYRdlDcSnCgtkP9uOhKpEK/RSDhLMJgc0UD0+0LT8SOoh3Dj2ycZsWscpJqIPAMghD8VG
CEenyY8kFlc4hJoojE+qriCN+IbqfR/DH1Ms6sp8uCQYRXvBUahnit1Zqymh7s6wcooXAOvMcCfN
TrRN6Fczz7XAoAMjHb2Shoetwg07GqMRYF9MH4bED+6RqrF1Y1uLrpgJM8ay7ZGznS1M+ZwTjptC
16/CJ4T62DrDyLjHumdwyY+Dn1yQS7hmZk7+6q8uObs5dfHa5kUZX1BAyBt+/wZVeJ3G37AgV18K
v6D9XIcyKs4jCBs05i2bDkHCKKk7tKNfPYQk5FA+Z5G6kricwO9M2rxGUc8uzYxDtrtYOJG3HzU5
9hvbKWp0PXSsd4ZJl78ZUxySCPW79sbl4Is3X1nNN9508jC0DquPCdcPebJILBCqyiF98wMc1O7A
SfJQ2jEcKJx5/V1A3BCtxrQqzxCw1yP9J4/YsbXopNnhTc5zDmSeeQiz4tXLTAwNuEq/PMujeG3/
dxl6wQGTMHkFzF/ZjZoYta3rTjylBMyU1xPA7fcIThFhN0uTNNu4z6KnDjnpxItb9td+VUwWQwxe
1o2TDbhXcrftSTgIwh884LRzIA2XNNdT+4GVsXiIlrItd6rv5q8C68UdA4debWmvN6C+4WFdh0u/
PjFk1j173mzOSKqV9nbpAnvlUYXAM0Q0ZhFgkml5EUidr3ADYqywB0Aa3D6btpunxhqdPmHTBqpo
DOORm8Fpf54E7C6bwSpFS2apapcHlnslKMDIakkK/4L0b6xK/JxOtXNbl9HhPLkUYz0Bk/bWMq3D
DJvqBCuQWAKzbzNLt3tE2tx9liHvKZcJPdsYcQ99j6Z2Tzz/fLW6EM2zdnyOb8U00sfoETzfzcVq
laK49XcleP10bfRgi20oafEN5ZJj2YBp4NTiuiGwJRnHL4Qalg8cvMdvU5xm2Io6YnIsWg31tqRn
WWxiIsXtbbQU4uj0hB1Sr67m3dYtsyck6+1TB3kvZXNcnQyJNTOxDoB5w2NICfRyx8T7YFHxvR3e
k9Tfm7w3bzFUrOelZv660S5d3D1xcYk+NT7GsmNEzXrT+QNHL9ThKdovkydPrsS9AIqTYPrzuLPK
e3SFMVodDPL4tMJyeo1raq1tXNKp3MFqFGesXBzoO0Qo+c5CLmBOWAmia8xcTLVcOh9QGRO2HZLJ
CpVu8RrqAA9+ErEHMOoGkh5V5luRM/E54Izq9oLoAKaEDWIb2p1ta+2Y4o/xPf3liHKrrqzdhBPS
vu6nVEy7oMzRmc0+Y9qznoTRR/y83QlgoM14cEHuyLiWESsjbCcd9umwhKAXeCTcHSQe93WweriR
LQmU/VnsY2Y/rI+L4vbyFu2ZZsPc4AAKrRLdYEsml+Xp5mBhe+YARRz4DEuQ1PGpaiivcl/ChvAl
4QaIlMh9ZbLa2SAQg8ocfWGaYUvxydaBTbm598gqiw6N0NPXLplW4kvrYBhm5CpRMCD3ILarH6o3
eq0SbIGDDWVjITf+kgK0gRIjyNDbNCXiy53MMlg8tp0gDmkhaoOpSyrx1tdAprcs4c7NAm8ImYwy
ZEeNaLYIYu3lzDA/WLGyXZyZ5UxMadIdykLnz/48x2pTQ9lCgEG9kJ/6rg5IkcbJFx7J6uIYQvcQ
VGnL0eYjHVI8kE6PmuussLwOWiGlDL1HaWR4imiVYG2fyL+GN5RfLfMoLbaXaCwftUf8yQ7bRBhc
p6zPX4fYxMyKqsYXu6YMDcdX8ny/0RiANTJMXU1TiVmeewcbpm53+C3T2yRrXYOsgT/cYVheeC+w
kpC57VPk7FxlxS+LLFB9R4kb3eZj6fZ70p3kcfRsMpUmlQ1X1HtTcnQ4UiYbyUZk8/YP0HQ6KxPv
AJ7SNzHAetm2tVW2j3Da/bvCHpgsmsVp7aMaUIaiW2453DFDSOB3Q6Cix+M06Ru20/IH5nJRbXM7
xLNB9KRY9pbUsYWjC3cHy3pi0VPhnAJpj+IuJvVy3LFhtlQykL1exswH1NcOvX6TevFbvDGuQIgZ
xWs6tR7GUzgoiRCSCLvy4FPx/nBpQEa7FB05BSa2llvsQmy4qmJshwmr/+HTomlpSTgeMCVcceFx
tHHdg6VQxROKIUZ3ddfLPQ0VFCF09DjI5ZAWHum31ZcNTTk8VnlbmscCoKG3QZDDtAVtDqnKyJgd
2pKpl664fqJHo0Ilp85WhcdTXMxA72m3Dt8XlFXpvmuRWOwEeo2XjNX9e8ly9DCDoE22pdLL3ufI
CR+/itSTO6Tlhd2RZLKTlcsU3VXV18JzkdHAkKpvAZvFN4vrS4wGQz5/0KWdftjYWV4pJ+tzn35r
uqtB/EGtkn2xz6GNPsX8wPcMqVAKZQOt/SSuANc3QSnRlBdrpy2oh25iiFMQO4WZJ7vmDYNpRK07
mhrkO9HOw3eKL3qovJR1mt8hmok1GlW/Gh1aESzPOxHPA4uI7agxeAjwopWHPh61t3HEbDLsNq3t
heOm8JlDD9tFTHN/mWROxXwZoVX3lRwAbpOXMWOmwd0ltnsWwekfGN1Uc4PyiLYyc/Zyceh4bYVV
MAFOeD7XGI3eTY49cYETs+7Z5k1pRBRkkl0PLezZiulwSX1vwIf0WeBOtw6yGbwUihWsuQ0dz2F4
A1tAk7+W6nyInhwt7MLfDvzmOECbVAH+h5EFxvIhJRQaSL6pveGC6LpAHuQwp+qoCTQs3/G0Oh68
CKfuDAzGutJ7wA5AEs/dADIr9X8kBqDzcS40Ll6anlN/FfuD15UnPyBzSV/g12cAsU9iP+GGTG4N
cWffZbgj5B4U4QRGJSa3bmPT37fX0wMnfDx9E6VaYC23OZz+4ojkm9EdCE8WyUL2bPjsUJ13npIf
aG0nUVakTiB2InAVo9XKAjOA2lPSxxeAOSQDb+MYyzrIBYflB/dP/JwGEMY2aYsulcoiKQUeWq1c
zufUejtJZOm1QlpP3n2LVCTvWJ82+K+try0Ntw8tZftEL7fttimoAQqqgqCWbZ+E6pmhNgk+Q+UI
NHiK0PNdUmGg2dmRn7vbcdTtxyoZJgPAyHTFnrQKHz5SdrLOMxfkKAByyXFsmj98jdGaIOxiYiKE
rJ/KB0tDtseHZZ+QFDqKFkTdXtWDpeYNtO/gm5eb+QDpne48kRo9yqOhp4vmSRdVnBn65HVCov81
Iigv2U+lW9J34rBG4hhzMXXiczB79zk0LCcMU1T5AIIpyuqpAeEeLWqQ/N3yr2RRA/7mXOchAlp6
HIeTplrdQgAN2z3EIwLiK0WqSDKWwQuddeQrWGELfa4Z4SOp7DIEkEFfWPe2lvRnlJs2HzFN2Hlb
LEoNF37aOg/UfCi3ooDCeLPYJIfujUTzslEKsJK0bTc9I/sEP0ldMlDZYn5EfZQ4PhnurrS85rxf
H5Fdim3GOtpmWhIIUgLxbhimXrQlwCwF+SEW/4vmRMswFR2FQ3be6GAEQ/tJlkiTkaZuZvRhE2Ms
ajiHpk9dYwBneSD/jEMwAm9oBCXBIUPc+vrUtWV/noZdpHfJ6Jhx66uQZgT4Ff5tuDpqk5ZV+A0l
UfccoAqlSMVk8UOJxv0OIGzkMdEzT3bt9MDiJ7i1m6QHXrrD2iafA5vu76GkS32HYIz+Et8tOw1o
7O9ALE3fVOnWV44m0PaQMMMJ90TVyGDfEcLGjumuaCO3ZW69kw7G461q+IHJZ9BtviVVg64aLNfA
3kDaglngj+HMsDRNv5d5STZr2ZXWNVCnHPabZ7fnZVbCV/a03xyLhADHswDL/YXdt9mLF7MgkxEK
SHAH7wANIupm9Eui19LbhEtSPKPxEPj8gHF9i5NsfjcQjDlfozbpNmqOkmRDY5izD8dhoLPcDnb+
jp7oFx075tVZ+uo2VPxQ9BdLGhGlBbeeCDEXXO5s7Le0UCVj+iG5z8TaYU0Kdx6BrPs8b5LMOex3
E10bTnuYCCheMQR4kUnf7Apoq8iSEc+CBcgB39OSPAez8PQuRksYHGoG1PWGgoBJAVBlhUlPsFkD
ODcxoAgCtnD+Yp8juc0z7xz+ZmKSm6m/4HfENpSKMFlPXXTjNgNLETDL2lH+ylTwXlUgV1vyUkCj
4exVIocjj+KGI9bEid1K1HCiM9k220ELdQvGZ3rDv9i+pZxY3pnlRgMHvmV6yfEW3zP/7F/AdrcP
E4xyKEOxAK8jXM03BgLJjfgvnG+oL6n09w180vrU2F4MWKMNRjK4hppB0HmCrp94Ko2PwNn/8x//
/X//+z79T/Sjuq3ymTH7P8qhuK2Ssu/+9U/5z38wVVj/6dn3f/3Tc5VtSyUDVJUeDU80qPz5+9t9
Ukb8y+K/YjuJu7Zj0Fy7RX81gsKvw3i8/f1F1K8XwS7iO4SoCAcFm/vzRUZuHY+bJkhLz/Q5SbxY
HlGI9ih6Appam//4aj41vfCV62qXL/bz1XgUMBv6Hso3m3pyj+cK6PvsBMO5y7jh4/cX+/X+CcV0
wfd0gDaPFMefL5YBwmeMTtAX4rMWnxJBnqxRlvvy+8v8egeVQJdqU7050kPJ9/NlalRVwKACCWcM
V9kVgA4dPxvU+Po0Sz8MH35/ObH+//72WMgg8DwCvVyFaUs5sBh/vt5MN3EgUU/flXDN8R1UsB8o
5aKBBuBmUl1jjoxmEXcXYhwbEh2cmTI8GML8m8V0ytl7k4pZ5ln6xpERzNIt8IDKCEbIKGsWZp2m
DUQFnD7s1Mc/fHrxy6f3ZaB5/RwpPTLe1x/tbw/1TJQpIrJF34F/LAgocAEBzeQ+Fnga4qul0sVX
WIRr/GXKdsHelQMbqc1LLZ20O//9h/n1TvKoBb6wOdNqRTX982cZZkpqBgLxfRl5HRlVMtIUbJP4
atrYg0WFzchmzHPx+6vqX+5AwLX4izeOPEu1Pk9/uwNlCm9zMON455sy/E4sU/HIUspgZPWK0xga
pZkvf39J8etd55q+40jh8iIItf75369ZrAGzg23fzfw2wRlK3xkSKFnczM3LkJQis0eeq49szAW9
2mDSef1qkX+77ObARC0Mtx6G1x9Wg+DXO6EFMcxu4GoUFsr++VPVC7LjaeygaJGL23s5hC8ejjPj
pFJtGdGWUAolKxGs3tI9xTMb8fYPN2b9if/2MrHE2iwMCH3Rs8hAuZ/XCK+HKDOH4q7kKMFRtx4T
feR8vFgvLtF/t0tfmpLu/ghbvovnLiZYyDbFOfPNwM7O3TjDVchBThWAYliO5O73H1B9ekb5gCwU
YBfY3oJA8EF/vkdt1YZehqX6LjKNWNJzPWiYUDQ0YoJQDQYn61K28zidLbGPUZdp2+KJbdrqQN/Z
vgngObcqY1JQAvDA1lESz/hALRl1F/jGIbLT7jIfLRBnwlAbi3n+tptNAR0wBRjEYX1IwafO5E+F
EwHRbf9AAGncNxglak6DxDBZfr9zIkucSPtQ5jAJypIbworr7MBhloISXd843/mwjwwYqT7u97jO
Y7NPcxQp51WYoMRAUmke1QiSfE+yJxPzbcz5ur8eWHnlXZ39NeLNrdToW4J0AVeWnBWXLUgiMs8c
RGxHa8ls655Plb8IGkVrEz7ieKNyk4wngyu0OB+a6XqxQLDdonHDw/uHx/nzW7b+VkLaAWMDMgU1
m/fPvxWhNHYJT1PcGTiWlwCSmWOs2RyEtEKl2JaSKI4dxhRcBrQ8QjCZpmGYFHsHlYBjePz9o7M+
GT8/2g5PDbutGyjJgvtppe0rIyPgKM19v4Q3ppviU4DffGvyTk689NmHL0uwnmNY/WG1+bcXVsoR
FBbBup78fBssI2vIRnV7D5ArPtkpcfZe2dF4q53iNgU+80KjiH/YoiE+/f47i3XJ+PSlWVw93mah
PB8z+c/XRhDGszDN8X2NjCvYURGTjjvVePeQOSPoQMaZu4/JKBAiEFp2b9B4P+cBR53ff5Bf74Er
Hdt2HKGUsgN/3QT+tuAC00ErW1n4VzyedBkKZyPyYr4sgJYebdkkb6mt4y10Zevp91f+dcGQmm1F
B9x6IpicTysaeIIF4Ghl3WHmm9IDeO94vuQoncqdlM68E5rp9qZCp//HxfSvb/Xz3ee7Ij6xBYhA
zPOfthk7yacO1Wt+z1HUI/RodHEmHSZYbSIHZwOVl2FQzl6PdJbUoziQ5fIwTWpoN/2MnyjeIYpM
EaxZo6NPePxMeOew3E0fU0tmUfpjLgBeX81j2DhHkxYmPvaREzAThSBHjGg9xIz+Yyy4G10Tggfr
pxXOXYvo64LJLSGJecdbyFAlsa8IJHE4Uds2cySyhxCV4GskgY0+7thehUuMJQgbSwWEM2ohOmB9
z4bukcKsusWWuXwNWQHDO1U1jT5Ok6BZO+LGCA6NtNPu2OEcZajda87nsR5s733B81owIMFhc660
ggABlsTw37pxqm8ZhxaXZWoG6zjDBkLdBx0FZe3CDevPW2hlhFCB8ht23uj65Dd3jqa1ReZH8xBb
9IpvSafviwtspqTc0GLxs2hTqTEkXxELQ5JcdlMxZQevnfx7QBGgU704bJ9xQ00p1kbguK9KF+or
mDbIBUyjOuLFvVIfh4SxPzpXqGzb2ACYOfSObU5+gXjpyci5PSEQTtGSag7P+Bsp8Tb4reZ4r1OR
YWAlIrBrHUygnUy/twx2SAuDZhyUx2huZPPVN5Gnb1sHF9Ctl3Yor90qVoQgzyDQ9x0VEcRXxEQA
GhpT2lfM5by0OSxmQZLakpDjb7EJ8UpPFTbR11YLU116SBMuBInq+oeZCx/YV2GenGqemH0rWi+7
iJwxsjiK2uxxvzpIgrCwnbLJ45C0Reccd1smeLO1tfPFP48xU89HZfzqKzkCaHAM1rFnbascFKel
4XRqQBVEAC2R085HbRw7fYHtmgZHGKv1jG+4QarcVj7hEKmvYvg8szHMc9CsBvnZ7E65fUbPe/zW
5EVEUwzAOH5LCW/qS2f04l4OmPy9Q+wg/QX31Y9eQXRz6qxBlnK8EF7hyYd+FtB3VxK6SHayCPR8
w4OQF28ddubwOpycypxZyDVBr1tWWh89pkc4PIXJiosyS3r1qGQUjZdLY6tuM06x875AIeHlMrQ+
LoxT4F3ewr9oMDfGUAbWSMj6WHgosh+tZrGW6KA5uJ4hoEWEcViLGiqqwrO/TFbtxxCndb2muoSq
OqR+50zFNYBXU1vorOfWRS6adXd4TdP81iHshBTyrLDCm98vkp9qcHZq9DmMUTjNA6OQ9qeFCm2p
1VZznd6PQxPd1gkk4A0qD9qBUwLOhzrH/sOG8Ne6+2ltdCXbErNWBFye+6nYJfeDt5l2xV2W0Bum
IQOhdhtrn9kkmXeZQIZDAtRClJl76BvSaLm/YRwQjilAf1zWPp38Y9RHVXPOTMdNV9o1Lw0AlAUa
cOEQTCEYEMFRqGY3+E4KNfxpFORTUpHbgDqaIWDSstb+oUL9dadTiu/DUcZTNq35T9+r8G3CIxEP
3vGW8FGZNE4DAll67C6CgETLY4wEZbx2mYxW8a7DTRD/57u+8hwhQRDyayKC+rTr666AXjslyT2N
RmouOAPZTRcQ8CSLBvkC9rCTApR/gkzr3U2B1e0t5Pd/ONr++kzxttOnASwcsOkHn6q/CdtdHggi
0HJVwFBAiZrM0ZEXd/L3keH0dUYjTHt/eK7+3VXpvlNq0X3QzufzAYHW+JkJo7/3bDu+q5A2/OhD
IDEaBeoN1h3h/udVrrY936bAEuxSvvuprhzrnhh0t6zuOxKdypOFvW7CaQGGr22qyoMEHfv+9dyY
JxyM6XFE9Iu5lDIRVXgsb3//Iv/69Gnb15qmEg8f3Z61GvpbnQV6cAlqIep701b51w548iWQWQUp
cKkvEGosWMUjlhszWcMf6utfCy0qHa2lol/h4in+XGh5bP/51FT37tCl1+Pg2rvJqOFt8nwYhrni
0Izt7P733/ffXFRo1Ah0D0gTcOxPF52QvJWdTvr7kIn4rhsqf5/WsX0521X8BSpIds6kSv7hm/5y
k6kWOKPD7mHl8j356fXKvJk0wdoO77NcDwdiGpJHP/Wrd7BzZMxWFCLiAr8Zjv8+oKP9+2/8by7u
SMfju0pus/rcMAIeXGE6G9MHFP35sgs61ZyY66qjqAlz84Kk6jYeLSJ7Z5dE8P3+4p86FDxTa0+P
xYWKwluPFT8/XowVsS1Pdf4gVWwQ8Nv8slRKl/aUA6uDg4ygLXNvXOQo51aSioffX/6vFuVPm4Yj
1lYZf7exFtLw+/n69Iih57AZ3f9FTt5aaY4tpfJH9WMKyLajbyWRcNhed0wbXT6CVcXI4PP+fpnD
stj04Muefv+RfnkAWWLgFK7dCL0+hp93zgx/v5UTjpZmSX7vFp51sn2XUDEH9MMpzcbwclwIqPn9
VX9Z5Rj28oYBmmDy7tD//Pk+LIELVy6S8r4JrdC/mPHtXoZNUe2dqgkyMk6s4f33V/zU1eWXd3y9
3l4E6iKQ4tNqju8McT3+5XtkasVj15BY6aFYPkKRdf/wkP16S11XKJejumb/dAL585eL/p+z89hx
G9nC8BMRYCqGrbI6WlK33e0N4XZgzsX49PejVyOqIcEXmJnFzMClKlY44Q9g4loos/4JPlP1Le/0
dxDGFgKyBrDvxmvitaUU0b8m6USxJm+mrgruTwoX54NWWO7gIgpbNqwN/56czVmqGCMR5nniCelK
+77MCPsWRA7tjQLo5dIyMihzmwCMIsn84hz1Pu/jpAlOObUZzE98xH21tvKf0WmBm3v9O6L4wUzO
z5ABZ82FOGFyiti75zPN2czkUKF9JEooqwMUjK7k0hohMK+RSzfr34CCvfYFvIUKrMnXUsqOhOC0
rvOmb1XkEVxw/7WUWrax9EL5hcoE7ml1GKZfOowfvY3RYHANVQmMCAW4sg/uSieuDYwbVBtLvrpB
ExmvoEk/WwIRDCfOQlrtuw5dni9E41rzE2iFmzzFwilVsixklfpn6HhY0EnFKBD762oMpg2y6q9F
GqavmEIGOIiGIeI7I1RcjFQatfypcSHEq9yKKh/cSm206JBk8VNdNY63IrBW8fAKsuo3YhsDGgdN
XchHIJHKeyTMtnnS4r7+GlS58uZkTf0zQbcwWvt9PX6xROphJdgCbXxQjUYczT4df3ZU4U5BWuHL
EbeUlgEX9rTpQ11H5JBOV/DYGXoIsFZFqf5OplF+bDytkfssq0exyulMLAskHZw7oPx4DNGQB6lg
ogSfAsnuR39H+w30owMB9SsaygC0Gr8u/oAPhLwMxaaqt4mjdsEpI3NXfgM+K/MvQxNHK6K/vN8I
dzJy9yizPKBNBD2Ywq78w9+mfiAW7H66FviktSkxAwCepravSgfP8FuOXChmfbwLd/hmGs467Lwm
Wg2B1rxDBCzzdVSNWb2ggFeDv6QkaywKsFLEt/x7a6XDUkATXY/z3MKs0KexiT2V7n5xyJb6jaPm
Q/VgUrsIX0UdYZ8x2Un1MIh8A8JuT0i1CPDjspfCzMWuyjMUUqk45vmigWZibkWYps1jOVA7QUQK
wdCvtihj7w6jTRiTOJV6IbK85Ftu8T3VJ6SvgF/ztbEHL14BWmu2LY51xgntpNqkbw9weoMDOcB5
wsgBtobukqAqujf2YDRy543ivWv9BBYJBkAi+/5a0jiHCY0rZXQv8CeZ9Fo0KAOp06T5Pgu88Ae2
3QosTT9USOXbCUS8aosu+unzTGHR1JTf0yTD5EVBt2rTuQGCyFHoO4+yGjGmLT3Mp98of+fFitLd
YE+uQ6he2Ox/ZB0Hdwi/teDFfnH5y/rQwHJ+AsCG2UIRpDQNGi63Bn6ppCuGELz2hlSoVL8gPWLR
t7dDyzo6HkX/hwRx6Yeual11R0zFLUJNIAbniG9uUA4gcsIyfIYu1vcbdwK6veZt/1dByTaDbsFP
HVRQrSktJMgxSmZs+rYDWekhhN3uYEoocDXaGDylbdf8ohrNXPEYBZV8A3XW/ByR3PyVaGxuQCiT
mGfduvV3qKp9+ICLWZTv+yGD2zIOiOWYYdQjN1GjR71Xe09pyfay8E00OMr88ipHmpQEGsSM9CbS
f5am7L1dXDTY9SUpAfKqw2giBMJFX3CPOl6CRQrOkOYhcNFBXcZG1cmfXg1E5q4FaT+eokZAMoR9
LakeCkuJtyXofpgdshBfe/ajANbCa7GLB6WnvYj5GpCQoI03URGGxVIt/B79OgJoNOl6gH4rtXU8
cw/vMUJPyIaOyAoigoaeUap7VPCSUFtJrzKf7LG3wQhHEGrCDemwRaHQTIo309XCbtEIr8vBRtl4
6r2P/Pl4SMEz3WQEEOJVGl7TPLYe5bRlqjlZte1TC7qg6evWV7iCsKA8s6oeG1a1Eaty8mC+NwqY
Fxu9pUixMBUtSje9QPYFPW/aCLGZASl3KvLMo2s1JRezi5mOtexBOhcrSDwKqkT54K75A/Rya+Uy
/x0PYfcbfHz2aiBN2Oxalw8ERAQA284vVcxeVQBQFONtUf8oWkMXT6oRYuWp42KGoZxRGMHdIFXI
hZQKUT1clT3Mh62igWY5oNdT/ckhb2EinuTKb3Tf/Pa+aVxRrktMF4N/DlNMGohTk4OWHanWLGIw
jc7EiW4wjvR3feQTRFSsVNOBjyqG+oi9LDJGft50Nx7wy9CPYW2yanIQe1K8O3++xwpsJyKXxnEi
jIKrQ+SVS8J5ipMxfbKs/EbIfRmMccJN0jnDEXiAzcsZMLKHzNBr46g4Vv0dtvLk3QluBMciiniT
ONSuLNXkX9NYurKWoF5vU4MXUJzOJ5kXSE1GbZCckOVHZtd3S6T+8rR9xowTOqUyoEgs6ZcshFs7
+Y0Pe5nkOJqmG4RikD6cC0BBmKoZJYvWOTZdAVjOMqmTY9ATgtkR0PWb2AT0OlLVWRba6H1DuRss
6fUo7ZOfYFABoCRHFYnEYhZt0wSueiw8spPsY0wouxhpoA4TIuDO2GzS9ESr01fxqoSZiuVJEov2
6fovuNxmyPzSqAFro6J3NY+HSXFVdLjs+kTgakxqH93kTKWZd3Cxs2OtV9nr9QG1T+Zsg/6a8img
MNRwzr+5XRSyQIQP5iGqJEhJdpmzD0qNMkI8xjYqeqKorT+IXIXP1I4V5c43eNyQuq7o5gJrhPYd
RzHuNyEX81qUZvp7YqPTVuk8CFDCRcVnG4VV92AP6Grf2DSX58RxaJyTBaKBpunubMf6ll3jthxU
p0l0pCD8a9x1n2gOSkdqqwCyD9oV1wXC1deX7XLVyP9016bHRc+ePXu+am6lKiycLE4G1BAiZajH
6VY2DpJUIw4gBDAS7x6wlUP31sUNfDJ4iX5/41dc7hYyUV1MOSkpIoqI57+ipK+RoGuYn0b87z5K
xsWXOYDw1gS5stT7Ud1fn/bFgK5KscfmijB5wNgEswHVGnYCtlInDe7cY9mpw6oLTXFHZ6e8MyKn
vZFwXzZSqe+BhxAUdrnyrXld0c4t6HqxwD4zx0eFDtJf518X4MiiURQfX1lYya/d6NgvptWgYwt+
OH+GxWyKG+niZRFk+inMmyeHV0A1p634nxqfLQpplFHrncys6TYGhklPkOyLZci9VdNWzcINOkfK
qvNV7z3R0VUNtcr4Dk5dOxboPLo3Pv4nP0hQaZ2AZXwLus2zjBLfe3T+eA1fkAcWeBKVwXsDpwAd
aDFkwRJXtXBVgmSi/K6Pw53vQ0RexdgJfxN6oX7IFnmq69vj4lS4gtKYZlGC51tRlzxfIuCzbllp
ARJZJQy5BQoGzg+Qx913MxjFA0/L2yAQXcobVd3HIQbNN5Zkvj01IgOd+MSZhhc8Y+fjuwici6QB
dquUYRHcxR6ynV/sAo/rHaxtVPPtQgTWjSt7fgUxKKcCDXhDWJQn9dlnyPwsTKPEcb7ECPP/kpKs
eVvzb/WtrhIxrK0eWZoNlo5ldbq+3POaJK+lTmEI+J2uU0ifP1dATIGsQTk+AGNxP3ChwtM0HzVY
JrrbuWsxRso7BGUFF3ILfOuNu+ACZzIBNcE2qEBKAQAC7jhfbRB7UMqE8A95VvY/el2x1jjjpsXS
gOPynvi23OI0ohwwj4XyCtMPgeR2XDgE4LdqVxf3BL+FGjjNByRSQZeZs4tJKT2zBuuQHLQ0HO4c
pLUgs+vRDjmr8R5BH1DAjev6ePcSyG09Z4y/ttXoGbvrX+ST38GFRA4KspRlocR+viYwGoymo1h8
wHk021fDkD6ZVW+TBwJR+lnFjvbDNvv6BKxf+U2B0l/DUL/xpF9uC4u6lspBpKpFG2i2Fm6MSGqU
tOLQtLQ4l1YGQ3ZFlqC+VipMtVVg4lyD6CzGgwtYLs0twPDlgSB0sk0Kl2B+CL318zVoklGiM6v2
B2kY6SHW+nQz2pMppAf7ODE6Zc8S3QoEpoX9b3mNt9/RbF4kDSgjJb3ZKUR50GgLrKMPtRyRbrG8
DKO+LhHKnspOdOOeu7hnGIa1JVQG4MIRmN1zIaiBCgMt7YApG5wxixLuIkhr70+Ild3GN0znRpgz
v1ineZlAOkCMGbQf9NmAddrX0M6AdJnj6KLHMWaPVgAy/gnYRbtnH8df6WSLNTVcJPCcMQmc9fWd
/dmUudUJi23VEGL+8ps5SqQVzpUHWGY+Nlte1Q5PPpLeGy8LNW2f0GlLbrTHLzYysxaojlLhZ87E
qOcbKQRfktbxoB6E34DGFzAsdpRWGmT7ndY2HqgiQetPPQ8Z2dwLfl2f8SdrPr0lXOmkYqRhs2Nk
yZIzg0zTgTcN757SCKpvhWmrG+RfUrnj9Yq2WUCVqg9SGwMnr91f/wEXW9pQOb70ulwCDvps0/L8
J+Cg2VCog6LDEaf/I1cmBoXmHhaVsqhcD7eG66P9TZzPThA1a03l4tKZNv3j2XzrINOpIbnuIYtc
AFpl2UIXXCGa3z3Q0ZOYxNYx/OrUC5Bnw3wCWGaOZInyAZjEMKhYt62xa9AeX6NKFcabBoIqlI/W
DAAvLUs0btJ7aO9qgZRdLoINvTLYVXkkyKkLG0mrQsdRBQG1cagXowWiFbpLmILGhXpMSTwsitaC
OeZgctuLKUWUrimfw7aP5K1Ybwqc52tBBqax06denznbeXUb4vQxetYhGXpKTm1+iAyzNxc4b5gr
DKxJ/gLE7e8bzHPXKLB1WxNz9h/opw9vro9LC9hR9daPmj7A7EdNOOVJw88xdBo15/shMPVWBEY8
HrSMYvcWHljlPkDew/QbvnSm4AOUFFQZW61014XUU2Xrc4uFx0grMuXGdrm45BHmd1CSghmt6q4+
R1eCfQuqEbeHg65nASZ7eeCtwqEf2qWtFWLtTNWxKPaM1fVd+tmwLvwdsh5iHmcecySFbzemnmsH
dF5VsUd8wAKrngdUrcuyaJWHGljUpi6lvNGo+uQw8p5xC0wvGvWJ6b//5zD2ldADcH3qATBa/Meq
HBwKKgVZwAjRvfLGLP+SNWafGvQiA5JZEtnPXzMeu8zFx0M9eHBG3n1a7WggkZchu14mwYqG/hjd
A9/HqASxHNwc/Y6GhZZF1V4DY/wA/X5ov4Star21cBYhtysj3Njer9RVZcloWHcF3YhTA0A7WMqg
Cu1V7tjlLhwFfrZ5XGTuyuxwatoNVTth37VBoh8RGC6Mseuf9JNbnvRlaozBCKC5NTtrGpYyTdX2
xqGIXH896SYtLaPESQs0eLGjxIwxx0iH94+SBebu+th/+6fzhaalPi0yMbw1z6FMcHNxXXv6QXMB
iFA1dWOvXNbO2Fb7AaC0cUK6o9viSG+oj1Q7skeXlBsbLNLVez8YnQFZNtlNCqGKSB/hJXbPcZw5
+o0d8cnzS7Vzqk3Ro6VpNHsLNF+M2KgTAFSDrX6F3I61V1z3zTJF+jdbVU4Vnq4vzeVnATpLu99Q
wVuAGJuNmCJ+oKVJpR90Sx395wap+9dAV5Jh1dutJkmuVO0drH3g7w27Nr9eH/3y8aUIR6mVf/L0
Qhk5P26DbA1wfrx9zUQVqtEt+Wl7okUcFxCVUuJeTiXQxWeL+nitYE15ffjL5dbQhqAkxtEj3nKn
a+g/p51Zmlyuo3Hwi1CuW4Qv8UpJddRH4lCj12DK8UZ8dXm/ELhqdODdvxCPeXsYAGWDlCO4PC/0
oTjEtkkTEBMHe4mNq/7l+vQub1EGg/ZDhsIi43l7Pr1hQHu7LjJxkEOAN1JvS+UPvRSoAJah9o+D
GgcvqZT/HtBAInE0/rJJF535HFnSSEnZa/itKPGHojiUA0G22HcYMeAq/e9znCAzQBk0hE/d2Q7S
adUgFs1gBQIwqHP3inKwWk99BoHqF8uAVAg7eUxurg97mQGyZ6ea3PQmWtZFRVIPQiCWuWceEBnB
aX4wIblBX0ExR4S4hmdZWv+qacJSz1fCdTYKf01ypL//Pz/DnlJRwyBg12afGKkrpIsU2zy0hqIB
FDLijQUlAjAOkmv3eDjA846G4ucQhM5TXeceVZnw1mt9WSKgo8Tlys3OMbWoHZ5vNEuUEvkRS+Mj
1A1mlgPd8C0tJt9dc9+C2mqrwPoyxr2VERRiUAW1GPkULpQgmbRyyuFwfV0+OdggqTTYOuDXwMzN
fhAKBVmCYLqJNn0c3qlVGGxgqOiTDHP8INHGvnFvXx5r8FIqUTOANd5zZwo0/3ORBBHhbiwa78tY
8jAv6iotvqkJ+jEZIqjVjTvk8tKcgHFMDJ6WI1C3OR/M9eIAlnIRH7Qe+elnWSEsvCVzbFeo1QW4
naJ2bq+yoCzfLWtM3ly1BQXyz+eOBJEuGZc3gMiLiq00BqHkYsgPeVOnH/yeBqM7xFeWcZ4649bz
fP0+RkDsRjx68WG5p9ntExyUXJES7fncNR6l1u9omMU9ut0bFyIlhUewrnJy65lcJv9xI5n05Yi4
aEWSkoP5PB8vh/E2jKHuYUyBp9ReGk32YhZFnQAh8NH1js1+vMETvZwiQ7KgjsmVRityNmQGRw7c
guMeaiGLZp+7Itziy+OixCayvsMbEBX/G8t6UWTm+IqpxCi4RCnsziPRwErw5c1T/5ig6IYy0qhm
1dtknDK+9HVvRljOaG59p5du8mhTCRjWg+vDNYPQkvb7UpYY47VovCs3DtbFXqfPD2FSRXWYys9l
chwMoiD5cg+pLZvXuOrSN4AQDr34OqzN5xbf8R9lFzTJAbPFbA3rPryRj33yOaj3Ii2pUm2jNDIL
kFotLVG+HvxjGyndne6H+jumBTkEL8x0kUdLfPPGnrsIyZgzjckJWw4VGQj/+Z7DBwOrcpbjAPFo
VO5zI0n3SeE4nOYe4QqE7QtzhRcWipFkF9BHrm/5i7vMpKRO+wMyGckfbcrz4TEflXEPCuUYlBLP
vA5ZrW2NlFiwFS3iZ9cHu5yrxbXJPCnlU1yfZ+CtIUMkq8r4GCmK3BeU/V5GURrfyWjfXPBUGyCo
WETTUaTldn3oyyd8+qagbIHa0l67yP6NHEg58tuMDbzgKzB2c6thBLaXnVK9W4HIwXmF4VJ6SoXU
WBb+6UF03Djsnxy8Cd9OS4EC6gQ2Nc9XG28LBevt1j4YdQ+XZ1EYUp7C3lfEs4Nj3LiAXUT0ElJv
hm8PsNzbmUqG8pFWdhEacXqgP1STGPeNbf+3n3GWMsHihKougJwD+L8IcDKZ61nrxC5RHE/7WmqK
KFcg1ex2kVTqEEKec9C/KgJfRSPGqlFNhGpeIxNW+f7OgdQMDgY/3gjvHQepOmxF0m/q4DjGHVB/
xQQeM0BPicDEbhrb7f8AL2y/SOhX4xF98wKXSksti3VQyOjjxpefSijzudF+dzXuV1zErNmiR1E8
arZsOWG0Tap16Bv2ElNOfy+5Zqgnhz48Oc2kxUHv/j4Z9GE72lX8YCO4fOO0XcToLDM/BI0Cy6S1
Yc1SkIZnx7aoKqIsa4h0B1/U/4qLX2Wva7XzJ2UrB61LHxfs0/VF+GRgHjXgB8ByyUXmhF0EOJvc
4wo6uKLSIDTrif8WguNrt9Be+iUFqPYl8ANlvHHsLq8XIjJo8IJejsHEZ+Wtv1pB8Gb9o5RCSyGP
aeUSlHWpLQRyejdKy5eR6URPBeQMlpskT51neE5RyayFH3Ns8O37HXh2HW9RRjbkc4dwnVgPoC4m
xrSlyIdUYp93AiaBIrKhxQjh1Wqp3DhXn906pCvTczZhoqkznR94BflUs2yt4Biir/la8Jo/NblK
i0YzJplDGZaLNIn7fZqi6Q/Kt+0XOBXJ7fWv/xczMDsCf9tHtBxAVZD6n/8MjBOAweCnd+iUJiv2
ZqhgzAp/UYdBD0BqXKdh3gI7QykQpGFrizdf1CADC0zQm12fK5n36uEOh9mUmQy/+86AHuu4pf2s
ozHxZdSCAJ+WVm3LpTf02WmAfCiWDi7i8gmwE0J/jZn6j6MfJL/thsADfnFmPFQuIOiNHxtReHLU
sAmWilXjcgd3f2BwJ4Z/AU/As+40lNXXovHDaoMtBupBXhk52lbkUsG80YEFJDxYZBS2VM9d0SHO
w5+RFpS7ClADir9oJ0bLGp0bpL/RBXI27Fi0L11niLX7xu3wXiS+zb6UQ9QODxLmdodIvBKUd4jJ
qMYPQyToMiH2pw/rHgkLWKaBg7uPE5bjM2qMxvfCzTR3gSpZ+Hr94/3N6uYfD6IILwfIOKDtxvnH
w/I8EQj8ewdpZsOvIevKcRs4ioVvK9hiBMyhOGLcNEhkbtPaSZsPnafsr8QREt1xLSv8fdtSPpkg
mRFDdPLmJ4DNMlzi+14XN664v7IWs59LAcKhXzslDPzk858bZn2L/JqrHIIxS9uV32DUu8x9b8D9
g1p3cN/qbVI++7JWna1Cc6yCw96RydQptl6LAggxSVXVGciRK32jmmu2drNrkjoCj46q48foqewD
I1GLH1oXxScbSzKUjMJRxZxOAuha56OePouis4BuxpZg4DqNcBFscUpgl7cxAsIuPcx9UrJeiyJo
h3ItkUK6df51JjtfDHAu5IhoBkxv//liqBRkkAJwvUOYUpT7wUMHL3eRgwf1F5UcCvMtQywdx7xu
yNQnu5LuHR54Sn4HBF7tkHBvZXGXU/W5lcNeBroTi9+E+IRGCZTC2cVsSdtElcnIjnGAM8kz5jnj
e2RWbfhUwS/b0aOpb7zDlyNSjaXsRmCP8pQ1r90EvYG9UOymx9CvdRXGu05Ak9pttfDr4YBzUXzj
7flsQFrmXHfgKKhFT//9P2k6bg+arXt1cUSm39nxAsJeHpok/FV42L5t1dor6t31s3r5zNowkgTF
Tdp8l5XnxFdSd9Sa4gjppsZKObXf68QY8VjBtXlpINBXLip4/DeGvcybiG/IWfkHWL+LsCLNMaIW
oZ0dOxfnxSdc6Np8Gbl9+QsOP0h83XRGDIE7yP2LUSitFS0ENILm3xecE0/2BqEOIJk721OtjY1D
RQRzBDMDj7tWxZr7MHi3TA9xhjIvboTTn3xgg1IufTP6VQ497PMPLHu/U4A9VMccRv02zb3vLiaB
D6Cx6y2yPsHx+sf95DFnanRw2DaAOC/0pTI69N0wGOXRg7yHndOAQQl2CNh9EiQbw6Yi3gjWxDia
fg/UG3Vc0eaYsWo9op83UuXP5u5S9cLBA+EeJMjO544lQQxtu62Ovud1W18fiwcj1owRkET+jOQ8
nbrrs//LBzy/ymy2NTEkpxgYyrxoUEeR6VKfz45WaKIl5QX4DVMg693dWGAlj6rnJM441D5Dq9Du
Q1DFfv6sgqnLECY3OonHZOlAKlEzxYAApWFB7QIGRrfHjEmxS8MsVrWfYRulNiNGZQ3XCBKPTmNA
jMnjdhOgHotPrgNBY6VEmLt9cXtcna9P9JMzzP6lwueagL+AKZ6vrGtGitFbMjmWVZO8qNiubZJU
SRnQ6O6KYoz3vHv762N+khjSDiH/mkJFy+EOOR801THurLzRPpogpo98zmqFoqzxvewqfWspdfRN
D3C9CtyGlfZ9q7groe7rCCWi7onMjzb889miS6RDOefNmmDJs/01uDK0MQyyj36oxRnuPcj4pehU
9GtkO/WHIgb1dWPhL7f0VE5WASzbQLXhVZyvQRBi+he1sX1MWrxIYSMBjWcRhtcwUmMN1dKqvxFa
XWYnjGggJDQV/CbqwfmIHfoFTiIZMfbG8R1XLnOZjGOIoXeZtevrn5iGPn/a2QGC+AmEcXr/uLaY
5/lonohLgrzA5Za2x+ZHYMq6xUckSpLogzIMTr8bfwxQCC1zGepI23QxBA7UnHzzlZOduG9gr5Ra
XXCisDwFo6tAOcTLI9mJ3Eqw1q1oKtMgjlpnlced4//AWwCRLIHqp1hGCOBVuz7I/LteRbPnQXUk
8Rbcox6+T9qZL740fPNpAlnHi2Iyn2chtKjB7JE4TyMm0YuBOB+UjpasEH5UhjuorPqj7qe1aJbA
G1SoaqZodDLKwdVfFXI0HoIi6IGz4oGLYpCJWJVIDW+DRAXCiUKtcFtW8I74ZrdG+zQF9PGusiKx
gXQVyFWJ9EG26jiPCW1y30UKRlFBCi87BH7U16Y0pLqICTm9ZdFV48FRStdeJ8JtPwITJaiVI3Kc
G2WnnrReaAP2J5nZevsoygvvwQpw4SOI18Qhdbw6AzqXaN9EFtfDosw170uU9525SkejrlY4Xuu/
iUeF8TXjGOb3yG0jbNbGY/mBgmf1o2oon20bVavvOc+Ksoh0Hx+NOMaH/KXKabgaXZO8IaFUHkLT
LwfkUGPviCiwgGNXxPEybSnTrfBcr+/BH+fRMix7+2jBdvuKBUj7Etux97ONXS1ZUH3PMM3Rff+t
cFP3N6VJzVuDUC/9U5bT5lymMXkA/hNwNZfQ22XylGEr0z1FOAl92NImixq0iPJvaSBavlASiLqL
oNFRlhioFxar0K1VCSsrqz9wd6mc+0ALItw68VkJsVcKXRzpMjT0H53Rk+7BhjCPRIiaWveOPnSv
lDux9qhNF29T2LPuskKvFonVKkDhdQiH8mCNGS4CAOR8uYgiqyhIzqYLAPvM2l6oSuN+RyEh/9EU
ehc/MalghTi+06zHzgvuPOhl+sLs1KY7DQ4elivcX4d+XXlx+bvwAI8S7qndiJel3SSvDd1DHW4h
NqtLs601+wVRS++jwx5FOTUUtnFsV2OsL+2i8YJtkCLxRkFmaCs0ZPNhxB8+VU2Ja4LAS6ig2/aj
krRDsB9C6Hsdoag0HS8f7bwwlFgvNLTb0aHpA41czC1adYGrMzYWkVrCJbD0VntrMwiC71pRmvqz
DyGoORks/xsVnLz9MAP8J7HYdms93wd+0j2orVbl37HFy5sDrdgRVEdXoTGEJGdt/2xqP+r+1EFo
Wk81gNFxk5ppNiwKdP7vcjV0+wWiqAV+eyrQXhHX7nOBaYO4xwBZ7e+bpJ1sKCpUKpcIL5M1rTwI
tk9gA0V6x/+YrCWc1N5aAkWkPJkQK018GmKFHd5/Wvg1FXGAxo5ayH0ylhgBjVIOeCQBvkHY2Mdh
AO8ps7SPgM78nO8b184KgyCsIWRVds8VJoPanvRH2VptJFzsVAtsRiXiTxB/myFsN5krERPSy2QA
re87tb+3RncYX1qzwPWI+Xr5axRFPdlkUgEk00rd+mJK6WtrM5Xpb6nAt/7XpxL8EOxoiosWlVN7
Lpqa5lqEnqianLSiKb2NGun9bwULDtx90Liv71BV0m8E/JeVrgkpRcRAH4eMg4D0/C1BtaepTT7j
sTbCfJEIyKsRTlmPZV1yeSNbUjx1qCQ6q6FO6o8i9yZvNhMFcPT5cTK8/rRdPNwTIhkSBcEo0YI7
F6SL8OZJfT3rjzhRCrjhmlz2ipQmQuzSPrhS8W/04y/ebQZEUlObwBy0fefSFVmo2mPSGMNRFMm4
6MpA7FIj7r4OMvduMTIuwsFpLN5lICuAKoA4nK+0QTGsQJZzOKq+Lg4eOGyspbld0BhHkPvOHE0t
3HqJF9+Cq3wySVIbRFxdkqkJsng+sGq6vtOSvh+tJFN+4e3wIilIhSsdxaX6RnD/yRekDA+ggG42
2flchUU1kaMQieEcswyz+7wY04+AxLVceIMQR11Ww4305TKXot3E5p1mZoB8nDM+R+qGiVXqsOsh
vKzBSatPYZ9nv5rA0p60qu7vVKs2ttooWgzekLfH/Kk1365v3HneDIQBQBKVad7sqSU6Lct/KgQh
PWwM0Oz0pA9Gri+Mgh6n1uThB14C0aZSIxLlEbWdHt54B5i1wjDiRoVovr2mn0CDn3LIBLtE6vn8
J1iRo2CO6OenRlS6v3IN6QK2LBGZcu1IPgRNVaHxnae/r8/c4Y/9byzKsFhk0nUEfEptei6WHXQF
YpGVXpwcGG3es5dlXFd8qvrbaAT+tvDb3F+lGfnWowHr/tv10edbexp94vny6YG/0fOdT1pgKwVW
8UQRCEpVmuX2IU70dm/VLZzu64PN9zYCN5S4EHghIodPZcyCfHuMUR+IY/ukd3JyPDDdYAFuEeUs
+mj6h+lj8X1jyIt2Gq180nLUdcB6wiqb10DhZnd5gC3cCxbhMCQWqToIA8GAzI4Iy8rU34GO7LSv
udoTqxPPj+4KwIzxkfs6rc/K8fGu6evYHrHhUlWcL/vIiTYei/QgDM/igTUwbkPI1ukfybBb/Osn
M5ClRNvOP3FlqcOi9eBOLJKm763T9SW93LRMD3IpqRN9XJb3/Ps1kRd2ZDPyRfp9epzQig8VGcJL
LPthqfS1dY89R/Dn+qAXsE4GpIeE0jH4L57aC/Bi4zvF6GT5C0KdVbFMKw9Ly8YO/XtfNLbYB8he
rlBzSv1NOlTCvnOQcdoVtVIZWwgqbbHQrGYotiS0/Q7b6aTf6dj89Mfrv3N6EM6P1gQl5iUkvoW2
NC/XhwJIDNqe+gm72AJiAdUSuTVwW7zx6l4eIsZxWVaycIqNc+S4JnOULWnsn9qyjoZNNtq/BJgz
LHVblTbHv0+K15b5TOpF3JnnXxy+Id5jaAydlExB5CH2s2BvIy8x3AhsPpvUf8eZ5ciNo0VJp8JF
JRsoceF0QSJg01wP3mSHDpTs+rQ+Gw4qCNpu5BGXbW9UDuyid0bjFNL/5lkvwnshwuSnig30rero
5b6g9A2Ncbp5GXIOfgijTNpBqJNreHH3jrE4riYtdc3Xf50Sdf1JXGA6nxNX6/xLlaWqVxFd5Be/
LzHU0ho5EpfRbZs8b/SP64NdPCNUA3m2AHVobDV3zpmyUIHWHASLXow8bjCITDP3g9QPAo/TmMMD
OLHwRYRR8Wc0HbO7cQAubqFpcCCIJlkTunVz5ClwAWOMqUi8kDchsePqdWqsMrSO8Gv2E28rizjb
a5413ijWfTZpNBGJkoDDEYDObr/Qwaq3tqvoJZCVRzMHQYU1Vvb+y4gw4EseT4l916gWti+itP75
OQPCQCEFzJgJkISfcP59bURhUG0qkxesROlcd3G2xPVK+WHWZbFvgvpWVe7iiEzjEX6xaYH3inn8
C7rTC1KAhS8wERzlLsB/tNj0OD6An4mzwb3xdF6cEkw1JvAVSoCQDVFgP5+eblW2TmyPZFbly5Ta
SWr+csfiFsn+goxBO37C202ZC3Q/Y56z4GmFLG+ZDi9OSIHkO1KXhr0aS3xjV1HVNo9WQi1tpzeW
660NWldUWTurLMttJtzhLrFDgWWU1dXjDo15aa2kKAZnjURd3QXkvUM13pVWmVQvjoO5S66qlYZ8
gNLgltSOiJJVukJej/UxOb3c6nESUqQpMguhxSr6EYS1f4vcc/EhsUXhxbCJcyeYxLxbUhHL2dIL
mpfRUmzwGL39piHUtC2tprqREV8OJYhl2TBTjHeJesDyz+8EAdALRBT5EgSxq+NsXR+RwhHN5voV
dBlr/eVzqRM4B3wXxerzHQPiNiS90KuXZkT6eOv1dbJDMdjFVcwLZfUH4yasSUG4jGIbGE1xAvM/
Ujkfe8odmlenOcDdcQyylVrbymFQ0xJrpbLugQ20volKj+mPPyMfW7Alukv6H0G8tqN7MBQbRU4a
V5ES1OVzCZ0xvYFoubhqJnaoS9BKnkKgfFFaoCMbY9DevGh23eKgA7cY+lfRfOn1Kv826NiCm4hI
bhF8127crhdh8/T1NDJfYHoTC352EDU3xQ4Z9aKXIqCat9QQfy8XKLOZzbIK1bLepgH2TDcGvbjS
p9NI+xDqEAcUqNT5t2xKh0cSw6kXrdSafosbaAYqBV96Y0W41j1lcLE3mJj981PCuDQQUSElGoCO
M3s0q0rgemVU7YuOqjae9KjZ/Y+z89pxG+na9RURYA6nyh0c25LaPiGchpks5nD1+6n+sQGLEkT0
B4znYAJKVaywwhsekX99cGHofO8owKAiaOtLWffVMZHRIZLCNGxVhwhuFux0ITr+jeUr3/KWqiZu
WgA5Vl6npNnO751UbO+flKuiEV1LB/gIzFceD6712SxBG4Fry8fwOIJWf4pKmtFa2MfP1Po+RFWx
t81I+4QBfP2RUp11aJnyx7Lq64WPfJX7o+fAhPkZUv+SJ2z2O3ALydjuSXysg3rammmk49AT1tJZ
E3Uu/GensH4eRSn8Fa62AyV7QCLQCuzaW1iSq/3GLwHsCD6NGgRh4OwxbaJe0DAY4qPBe53Au/PT
fR9N4V4TU/XqdaOxJXxfuh6vun1kolxX0sxDFj/Qn73c5jUqdF00OOkR+2/xqUSyMl4JNTMeqh5f
0JWvmEqESF+Hu6PZ4ABQucL54AKcCtetKMst35D26sLuuDrwppQVoCSD3DXlvPn7EPue1quBEEeB
i3iDD72LHUBttPiW1qZbr8KydRokI1Mn2Ih8rMrDgMtBsk0RCPvmDmX8pzQV93emNPR7jZBUfK2n
Ybuv+7RfqP+9Af8vciz+b/mOsYu4mew3H6t/CjclJuX1VIbjC5jPMserhlgNXE8Ehg0MTd2vuijg
Wq/9VAN71LsWAnielf5ndkr2yrepx6dRFMUJAxr9vZ1TmvKcL6AYiGhQMzRlhHPx2zjrRusN6OU7
GOGgEfNVrzFhkban2QNSKYg33v9011+OEWUb0yXtpFk7ewFz06u7XGmHlzTyMw97+9B/xq8HJ9IM
e7hoJQYDQ4j/ZUxYC8SEpqSYX86yTbpM75xheInIT786toszbSP6szaiR8OhN/+7P97VS8iqUnPg
exPAEL7Iu/SfVZUAkIbvOLyYk/UY1HldrCM7HY+6cJSSshkSeezg+nNZ2eK9jzBDg5CnVMY9I9m7
l0Mj9RK54CLHFwrq9aF1FWuD77P1uxBqvUtay3xQu8A9ZrnZHO9PWk5qvs1JNEDogw2QRazZyJnm
u27NyFo2JV/MXpQVnXhN2yiBbrw3ZgNiCOABEBG5jc29eDlWIEoPd9hxeklarX7VBrd58h2laTd4
f5tLtYsbO5bB4CvYYEo4m7N3noC8S9BrG18AsVBXbdy60sDAtq1Y1WobfqiS0luiBd8cE4KkJPA5
/Jmdkr7pULnqGiYYWL+HysU626U5qeyKpDJ1vDIRrF1IZm58P+lVxO4hpKDSOVtTLbIx/4wrpkkg
+iL04lNeJ8YpHcdf9zfK9TvGqfhnoNlpdCsoLZ47jS9cz3j4GhCJvWrU11WbOUcfJMChtGLr9/1B
rxYUpgAdEVJwwNYS2He5Y6wSVwa0j4dvFqab1coLe7yd/QSNyF1UiLRf2z61ysP9Qd/KWv+eCXoi
krAvQeXceiCSLkcly53wwXbEMR6AUWLYSQUQSG5K9BCJGEPMkiLpAzJB+qEMtVrZuVOpqQ+5Dhd3
H4RGXT5O2tmxRXWG6u18NhG9R+NLTM8l2m5lg+idg8gqwrtOCBN7sEd1P5YG0oGTYlH7IlJEnLYF
QxC+BKY/HBo/wAnRDmuUdwIRB+Garo7x2UC2pT+Ae61OXZTChOXR6V9jLzT8P304BNNPzHHEnwKx
3OdB7wxvDTI0rPel0N1kYdGuIj/ZSIL5TY2EcB7pydmnMkXn+GNpi2NlKUm6CxEsxlS7GQd/r5Ht
ZishLKXdxMbU/RoaG3fz1OodvK8tvTlUqFa+F5tJdq+qBD5UEqHiIL55+RVVIcLacf3mqOUAOfDZ
LYBk+znuM342Tckmq6t+4TBeRV1yTFIKgKAUxwBSz3ZOgJFT2RdFd+xzre2R+R0zaIydmeJjjHC3
uXW0pPvjxQK98hJb7w8BvNVhN4nOBAOvTUW1xvkE++CFp3R+S8jfhYOiFDriqgdcd7kWg+gb2/B7
cXSaLvsQTK1/IL3GRJsHDR/4++dnfmgZjGLnm6QbgZ47ZyBV9NfAvSr1EdcB45fvt+5vMzD6YFOj
bYgytIM+9sLum19ODElLkfUGPYiO3Btg/J+nuzYaAG9O2R7hiU/rysvLEymvuqvhcv6uuBGLp9Tu
in6hsya30MVFQT+e6gPvCyGiPACXy5rVaFcWnal8M2Ivq/d6YzufjNatv2tOjOpLxqXPdZU7xRO6
G8XSR30Ti7wcno0tu+FURVnneZ2u8iN60WPnfFNTKVxsDW46fJ/iAH9Bq7Kd5lgbAGPcrLfYcoV/
pJyiWIcRW2N1rZtN8jNDk9Pb9xiwuPsRsdQXd4wRakj0Wqu3k9kBn27G3sw39Fh1dF2HCk/5qW7d
6mBieqz05A5e3Q97uBl4lm9BO7e4Dyda324G4bjuzmlV7+iOkRrvJz+vKEoFWrxVzC5M9knBTpDm
YmW77QMcGvfIJyvNh2EIvf6TRgvmL2mcK/728TiaLyO9KvHFqkeTcbsKYWF8uimFVh9sH0bgn3du
YvYv9Wa4+LJIQABx+WkjtXVKdwq8b4jm4PntmErwDZhY9iT0SNhbukMoxd8f8moTg1iHgsh2Im0l
q5g95aU+FbhJlsVxyKPSXjXISH1qxjxtt1lg4/Cs+cagftUCXMF2/8PInFV6X7JZq8+uB9SoJ03x
u/zIq9dzUoS6Uhu9/eTkmkpBZKTGn+KtujDfNzjvv/sX8itxvUVziQa5bFpcrrEDNsdwef2OAwGh
vatqzTqDbXe8x5J2jLMjsZYW69iY74ZYUZ/ozSnFuvXMOnyk025HuJhjg7VSkV36mSldsRRczb8I
UsYSAcIJJ5vm187ON97kKlCuQjm2iV2Z2EDq4ieNgKrY+qOJdKE1+i/l6LlLJOX5df02LoVUQjp8
awjtLhcmrDrqdUMenBTLF0ewdMYmqzr3S9SFxfb+p7+qlPzfWLQRebTQg51TGMZec0WpKcqxGkT9
1NSN+InaRbZVIh3FEq3E0jRDcMNaY2SnxkgTavZDYzn1khDf/C6Vv4MCFXmIlOGjzno558QcFQc+
gX/EDdY1DhNwwte0hoJdQGipVmYdmNE6D9pJf84insqFzTh/tKhD0hGgfEUrHfLuXClvwmZOOH4V
nwZfxWZi6tV23WEue0ZKBatVT1f8hZW/nrAcUQrxsrVY/dmEA6kDonhhcvLLvn00E0ts8PjrP2ap
q7SryuB1VgNczSng2/X+/leXG/fi5En6IgQDKPA0KBBAvlzsKMPwrgGWfCqDVIWm0qvPRdr6O9ds
pGJ41XfbJjasT4AEqy3oh3yhPne9wZm3RAGRCWI3O49HEsyQ3Qad/lOA0PGTohXO3sqRhE5aU1l6
Jm+tM3tbJkdEgbo7KwViZJlEvhalp2HCqAELkOx77Zg9Ss9VsofLOX2ncguJq0mTpRz0+v6Q1V40
kFSDJqI1/8TIN2PKMXjJyZ3sdJdVXvyihq3Ut8+sx6n2yrOvaN7CZX5jJ9NGQ30ODi5kknnJdxiy
tFVqKz2ZiaaJlTeYVbaKNJNedxTFkuhtDtp71fU5PjKxR3IQVVmizNmNpWiGfN2L7JR5kf3YtFPz
jZ2FjI1Dc4GUx7Bfm0lZQgXe2Eaye8HCUq0BEj67n+PG86fWmPKTq2ePTuSiD9tTXdnqPWy/heN6
48hIJBPVGSmhd71laWmRp1rZqfD97kfmDx6QMuQpIBSIh9At9SdBXeo7ABLtQypAy7z7xDI8PXek
e0mJ53AfFj9Qysbmq7b4oD4NEGHylVtUVHGztnC+lmPXrkLNV61NSMK6KWlJ2Qt35I3tDHeceorU
95LGl5e3RhMNVKv9JD/5tR6e+C/qTeJU3qrBSiPCUGIMVgMCQu+sjcmtBYeCIBfSC/XH2UfGL8Wr
ehHlJyxEgoON9a69BTVW7wtR2wGmqU25VnOvD9clCdb9Vb91lkid3jApDmqis21NxhpD287yE/6s
irrui3wINjh4//XxQU3hgI7l0tV4lUhLaRjuRY4uRQiyyNl8Q8izoRMZ8VkoOgZDRV/F8T7qm3Db
WNgyrYoo7T8jyq18HDoihT0BtPXoVK4dr9k+cbqQ41wHCPL3AIUibVSp3c87CTq+pl3VhNF59AMj
exBF3/n7iKPC3WLCiAUhVkfD1ktE5GzVocFXowJo3iJir3hLcrJXp5Bb1Pq/QEWX/ZTZ4oxq5Lud
bgTEiXHze8wK5xmgoe/v23gYhz2EX9qGeSUqa93aehw/5GiJL2yKm7+BajDgUh5wfAUvj4ExQh7C
DTs6V7U1bXrix4OCl+LPJOl+9urkHCMjwx8898NpHZRJuHATXJ1CloCOFs82ZwLRg9l7VvSiL6w0
Ds65GjhbzksZr+ijVpuuabzvWquUzzpF+feWNiz5fgEBQyqbugop/uWsC0DfUx1XyimoQjy6IGup
a8TSk32qe9ExMwdnm7slcvGh2jybVREfmjEBrx2o/aeejblQS771EXBQkKV6fhEvzuXPGUhIKvBo
wdkYOq1bhbmhbYaxmNSdkcO0N7LReQ78pDoUo1tsOLdLwntXYQXrIXsTsk1EfjhPvjULq4/YnsJz
YkfBt7xJvJPi5eZz6pjp0VYAsm2iqEx/DxOo8XfeSgwNHcDmWJICXWncTPoIO8JiB2hDXRya3Kz5
EiXFpBINcwta6EK0eGPHkY7Ss6ImChN0niIYU6R1mq1EZyKsHh5L2pCK6SoKJ5a6mVBF+BwG7IZ3
T5K9jdSgzA4l2//yAycuSM+h1+Oz1zr2JxXnuk1VavbLqNawOJQl3aBbc3yTXieagJLoyn//TwVp
JDWwa8qC51gJ3GdDVaa1TtUBC66w89Z2oGY7fMa8hcv1KoDBf4O3XHJdwQldveqK6CHuD25yzvEX
3sE8BWTbTupeQzdjqSx3a4bgDwhE4fLKnPZyhmZb89hkQjl1DqyjgWL1C3L31rqbYudQd1ZCUosn
wP2veOOUgIuWLUoJ36MJfjnoFNqKgcaNclJaBWH1wIuTs4FOySZIrW5DtG506zwv9Ccntp2Fe/rG
S0osShXWRiSW4vS8oZeLXtVjy/ZPQQGGbaXDdahWDdqk4VrUmv/DJgUA9GGl2cojfm3WAlwtZdhh
pMPZpP3+/lpcfWwqhPTkyW/5CDJCv1yLkMBxFI0RnmycWB/sERWjVVQD/dikDcCDhWDtKnSRo7Gv
SEDkvrZn56dCbj2pcTY5uUrkbf0uU/elnzy2ed6Wq1CM3sv92S2NN3sVfb0cGhRgwlMbJNHfyfHR
PkFkvs/WY2v/wkunWfLGvDWiFLkipeMvCs6X66lmsQiq2gxPUSl+Bko77rrGSb6h4aEyQXzl3j9B
2duzLIlWIga5HI6mMITOJIhPalNHX83Kyx4zJ6h2Cu4lLhTy2o0f7o94vWFIH9EC4IGTzRVrnqXb
qDM3uohPNmT1Vel1mr6KEYtZ4VigLq3m1fUgZY3g3sPUkOby8xqgC65Wo+Yan9yYu06JlcZ/REas
EZuhQlt94zq+8aCF2LLs7s/y+jMyMJcfjGx5VRizl1wb9cSqbSs6hUMDAG0UXqpsFDNKtG0XO/Wx
17RJLKzs1bUkJ0s7EWobBwRc9uW3VIFuTC7WtKemaYqjH7VwaK3R8z46yuB+86d0/OMbFa6VZhoi
YHV/wtcRNVUuOrYUWk0KfIBQL0eHeg2vOsF7geDG/5FVbvIly0Ij2CuZb/3ChBCjLMrr+mfDCcnd
67Eetnpelwu/48b2AhtlgbbnZQcvMQskfYCaWVs78YnG1NRtq9hKgq2a9CNNOsX5dn/SV/GanDPx
qowg4RLMt1fFY1p7QklOvAe4AXj5UP+qRuq2LnWrXeRRMkCzphE/8jzwaRMkIjnd/wU39hm581vA
TmkVob7LVcd2c3KTiZoTksmt/kVMItwnAa2h9dj1wU6d0lR7b5Aqy5k8QTTGOVdXbTeNpsagGFZy
msq2qjdwy6lf264oXhAnLA5uVXu/gxEhyj0UeAjKUe2HCzgmOauLSh8/gfdegq1I3GmGXs46HRIP
gXElPZU+dWo4xU76oauU7rdKWdnb0ozo3bOd9MXCqZa1++txSVJAYJDBzzuhCeYOCdj19JSZcVxv
47zTx0OJRNfCV70xP1quZCaSOXK9r+zWa+0swxzWwwn61Wrc7EGCyOHzde43liP4NKT2uPC2XvV5
qVPLfUz6p3JjUoK6XNUSnn+AEmF2ArU+BD8T38QTqwt0TAZ7xQheCCUrc6PyrLe/1NbsUV1Mqrxa
+1rXPtRDiQy4gtziUlJ040Rjwy1RNmQmNq2Vy59lF7oWZJ6fnTQD/vdWDLqzoi3idk/IMFXDQoR+
YzSIGZKFRhWXAefXmAnUoRV80SJEpPlLkJaOs6Lm6SR/LF83o4U7+9ZwJP9EMlAZoXbOzi89sapQ
KxB1dtPg0KoY5Fhr6l31fwrKZt/vXxY3ti/rx94FxwPreM6M1eo2UUa7LE5ZahloofltPjz6cZ4c
749zc1KokZDMQ0ngmF5+MUxfi5iroTiNIhHfNU9xVpFR0yUvtG7hBr7x5gHvpn4D+QE/8fnmwKCx
hXJf5SfbndoO14eye5rQ0j6kU0ruXtvat17PEUidjHbBBOPG1cs7I8140Grjz+wSyvUMFxxjzE9q
mdnqyrQr9n/iO/t6CqKXFleKha1541bgtpO7hOiX5vxswGEEHGqkTnFyoFR/9QI73dRkYYdgSpMP
oS/KYEs/Cijn/a95a56QFsGakN5zI8mv/U8SqTVlE41GKU65PpZrJBSirTCSYmOMNWoWyrSUUVyN
x/dElgucNb6nEIxnuweL8pqSS6qdTFrDT4Ve1IBbTDrvq5QqKS44jbbUL7zasIwizzolKIo27pzP
rJguZXZY1adgCuJdmI71pyRsMvx9hhow9f31vI6UuGhp2oCKBFLugS66XNDUaApg3pp+irWxfnHy
sv/s9nBLdlkGBGndJ8IqD52mxTsthSGq2aXzAFrgvdh9ohaiF04peCLaDHMwgEHbMeMVMk4dmdvB
m8zhbCl4d3Gz5g9ube2RoY2rpcnLyV08oXJU4KCcF5ryxtxhNceicwwSUz8Nbpue47CL94NbO5/b
sUZUMxiG8heUomE1qM10zkUVbwbomh9c1UfUbyrtZoXSxvD3/ie53nI8fcQ0wJxkPWhedysSeAtq
axknJU+jX10dpf7GjnpP3xLtBNmhwrG13dwf83rPMaYlORtIQNAVn23zhmQdkRzbOOHI6PyMEaP8
WPbJsMEiasmD7urely+75A0A18eZcZ5T6l08yQfUPHWI8jTrJgjydFP1ypIT3NUFxTiydsuVSHCI
Bv3lxg7cVsWkILBOapqKZ9r65o+gy6tVHWj1H8sKk3TVGsbSE3Dr42E6CxYKQAMgrdlC2so4FAm/
6NS0aoKzoYWmEUFn1XX0153XofUwKn7/t6PHDC0MZxupb3E50aopaWMEFXpGkTCflcAxy33aD9W6
LDo0Y+4Pdv316JgwMaIELidGuxysaGidZ3DxT/C1dAWtS3Bn26aqVfv3/YGu3lKyJsAZUnIYmu2V
PQMwcgAzk2WdIkMNfFBQMh/HAkj9GnKX7XI31O1Nb8DyGDAFT7f3R7/ePIzOvSiVzHjj5tx4qoYi
D1vbOolIG/a1ItJD1ZflocjRdAtqACsrzx7L3f1RrzfP5aj65eKmSRmlqa4wqjp2L+Hk5Q9Fa5rw
MnTrv7gcp/398W6tMVEs1y1hOkJ5s49ZNVrca3Zhn5RhSrepq4dbSonRqrSD+oPWo6IU++g91160
xPe7NVPmSnEA3wIeO7nN/nnG4w5JraGd7FOgWunWSU01wkEY29Jt4bX113AM+iUs1O0hOSF0/RBI
mZfYuwFhK9ym7VOZJuYBVVV/i+wkMHwghTb42MQuf91f3lubiCajSkRId49zczlJZQSimKA8cmqE
7Z67atCzHSr9rb6OA72xtlpW0NRFPy54t9UHgiz0NxkW1CSWVPPqy8CMSms0rRNo/BCxNL/6HCZY
iW3RTK0flJBvHoDRdw/3Zyyvmov3VJp1yUzcoiAtBWkvZ5yMo5vHTZiduzJQD5Y62AMwt+KvS0ut
WaVpZpE69s7G1hBIzzz7vfsZECF1aHw4YFYbVzWntmtUexgUcW6jQF+NZt2ctUhrt/wzhOW6zDhq
1Wg8OVkVLox89akl/8EBk0trgwWfo22MYrCgnfblOcYMHpddnH7LvitQrIiiB3MSwWOEY9fCo31j
taW8I5xSPjSX5Gy1SyFcSHd1dQ6RDztXRVA+W36M/WBHU9hLI21rG6HYVsNYfjX7Rlm4ra5DR7rn
sjtIrxJIF5/98muLPLC8PDGqsz21ertqHMX7a4PKnT6pBhJhe4dgCVlL21JqQpcozw+K1iT2QzL6
ysJ9Lad6ufHo2CKUICvyBtfK7CYTQ2LyAZL6DGOqblfBZKzMaYx+xlpvLbyAV1RlhIFxXUHlE50f
gCrzaipWWR6ld7M6p3EovHVAWItUutNq29zw6udqbJVgSzDrb5ssDpHs0ibK5SWO05SfwghqpDko
kJkTG+m7NXcf1JJJSYMIFUnF+WyEluLvxmqww1ULaXZae22BQXaHGnuzdrMycdZhkUwvaV3FX+6f
3+ttzLWBZ4ps+8oy9ezGmtKiL5var8962lgbXG2KVWJ71SYKleqhacVH4jrx4f6YV/cyy4kkDA0s
+GS0zmbhC5BIgJhO0JzNFLNWr22H3TDQS5qmqt6qrnh/bVgOKJH6krMApnx2bMAWeRWGdc0ZiUvz
LGqaj1z+yi5wVOWRgiFgl64t460WI32+Dl38g1C/C77en/aNpWbGtEFlMwA5/9mv6LraLwZVtGdw
TeEnfikO8VGw7yBnb9W20g9+oy+Bua7ee5eCFaAO7mekraFnXx7YIYjhjg1me05Lz4/WBWcaDIlV
Gat2VM3H3sncvaEnfoD+Z/Z6f75vNLfZEaXaQ67FXxg7WPPBdVEj792lZ6rT4bFP1OzgDlXrrEsc
2aELl/W4K4IhTVZNFvbPg+ZVP8JGC/9TKtF1D22ttfDmsF75g+Lr8Cn2/XTXWkVxsDWMng3xOSx2
qqJ7hxhe3z5qgXqv7k/h+r6VQCnWTlKwycxnpwO7467K0ig9W8kYf2/gZj03qQhRr0TWeIsBULrR
WhoLcILDVTkZ+sP98W+cFJgv9FQoSQAkn7M+vMavi0AtsrNwjfBz2avhx1DRyodMbzyArMJZqCnp
N/YLGuBk5JQEQbDOP1mbJmh4uFp+polePde6kxyKLu9WkY0D6kqpzOITzu3ht1J30N/3u1FV1jny
DV8SaKsfU92pX8apGtpVj/rCRkxOeaJUP23A3nub1LKbDYBF5Qs9zKRdFXXaJusBrv6hMvTsBcH1
dO2Mk43wlsH7FmWl+ZwkSOsufFZdPg6znSnbf6S/sJHpkc2O4qB4COcLPTt74JDtlemPTr8RdlXk
q8aq+x/gFb0Hr02QDaVPZwTbqkGy5mGwo9zYjXGI10XWiehXPQnlFXlTs9pBTDOt1SCoeUigDNYZ
CNAZj8B1SjBkemh/EDqCgOv7G+SNMT2fCZ+JOorEy9DZvDzgJT0ePCH6hLAnqnBk0GMDIVQEfdY6
RePD6HjFuJF6fh/pZcTyfdGch8wI/G+BVYxf6t7sfxoqzbON7WOouYmzyd7pqpKuyzD77/6PvXEB
cg2Qt5JP8m7PxS87miNAMCpxtlNNeR2LrPsILgSND58wNfTr5CAsP/sfYha5OIQtMPZ5x+Wv+ifx
GPSEVic+UWfOV/owlIZy6IyofZKJ0LNq5NMpoRcB0VK1HocgzdbRWMTf3z3ztyufG4Ro+Qo+3AyZ
ipRMW50RSGxX9N1pAPdu+p1S//DRwKBlAyzPfy/GE9UfqnwO4hGy6DJ3xdPMlKJTiTRgh4D0th/9
gW9cjA9hqB/DsZ0eLBQAVnmGTfT92V7fWgzIfY/UEknQlTy3V1gqXOSiP7O4/UNTG8GDP6jKdhDq
z0y49cIleX1nEQ3LzBJZNSY6byvoQVw3Ie4lZw/524Njxzgsj+6wKZzQ2ARGGn+p8d/+0nutuzDR
azCMRC4zOPAT7Iuu0mk15sYaomY8C1zIH9spyzaOYnrruEy1o+qryU7gocxzgYI4cjPuuKnDXj8M
yrs1SXhjJWqNWJg9TrVtdg+Ew1RmRd8MZ38Y9b8NmLODZVTxuS5La2HWb2DIyzsHNioJAOEiOAqe
9ssTlXSRYqdwxs5eN3jF2oimicu8o+27TibHDVepSLkLcZSIcNaxxPSrpZwM5xcSSv0QFl54rDTb
y9atH5efDEFjGUP5wVAek6zPflgWTWM0uLXcxIF0bAJUuXzreH+Pyht+PgfKhVRBOCTEhrM5uO5Y
mmTkw5k1haw5Ck0p0J1AZpCyf/Xj/mDXBwKpNekUDerXlQ3jywVDEKSYGt6hs+NEPtUslK63UzZB
0gcLAheo1FHg3d8f8zp0QQ+EdwH1AUhgjH45phV0CD0brXbOoEuvdUPpNlrjBCNeXiqK4FWo7fMS
UECT6FOwhqcxfL7/A25MmpI2IEO5wnTjZgWfVFJxgO/o5z6Qnq66XTxn2aiueqHa/0X4Vr07vIZp
5ULAYffTOZ1nFbpflVNIceSsNK6/tZ0EhW8G3dpa5e2UQAQbNwTP+j9MkhiXZgYREy2qy1WGPQ4S
zGz0s+D13aOmnT5kbdZ8tKZGbHO208LZu962MCUoN0BxYjdR+bgcDzCykk5EJOdgTJPXeqobnLaC
VvsyDp2lLYRJt7YQdUIJF30zvpcX7z8vJyEfWvVJbZydvNLCg2i9Bts9cqlqxb3vi23RdP0qMPu4
3ILddj5nkeK8mwTzJqNMlokWCe3c+T4mHReURQ37XOklck4mMNX9iBDG2goKxFIRcidHtRZz1KtH
hWFdGjJvFWlCh1mEmClgOCyrNM/55Lck9B0S+REs8E0cK9bZobr/5NQ4DroQyw/v3FNQ/iH7yOaU
rCvN5Z440YqCiJV1Bm4X/4C9Gz96o+98MYWeb/sIvtX/MJ4kZNIPk3XS2U3hjoM78ohbZzM2c65t
ZxDxCph/9NHtinBfoRexMEN5uV5cvsyQoITkD6gDzPLZLqZeKDSfs3rGB7w/SrH4TwZg6J2iVeUm
DfPuWGW5vRQr3xiVNA54Go1dshtLXlj/bOckm/oUHr1yHiPn6IWBvy40rd1kvo1OWtkYfzNAiEt+
P1cHliuYJg2Nb2D13MezfQQ4KYWXrStnN+2yn6KxeQeNUhy7znGO97/j9ZaVQ4GDJcAmup4LGLmJ
alaY+Chn347UJ9GHYm8MoflaGVDketOkyNFgVUqM6i9hd24ODWafVqIsS86zkKITrTZEYfBq0Fwd
v6a4/n71rAyxjFTN/ZKKmWLtkKaDeJn3Gprg92d+9dTQMgU8KgFLIIFZgssvO5YxnQy9Cl/NWBT/
ufnYPg6DU34ZtVHFzQur7fde+3JAEwkw2fRz4FpeDmgOHr6UQg9f8Y3IQuRgKW8MovlOtz7HpgEj
tvsTvLGLZK+ekaR2qjM3yEybysimwPDOo8CFjbiJYGKttNBbMQbgClpYz1vDwb+QEuMgwKjeXE6v
s+Glj4bjn2sURLZWST1rpeq+etCrPi3fv5Z0g6SsEKeTN3S2lngmI0LgT8HrAMBKO+Asae4adAi8
tUVxx9rYtSgf3r2cDEliRCiGBtYcAywSWxDARjiwWG2GTmjYKS9YTw7DGqmAP/fHurE3abOb1I9A
VLOeswghRNTIcFC7fa0ST2xiDYX4vErxNx2beJfpxt//YTjWEWYfwmIQ0C8/nYIZtTVybb+W7QR6
oo4b81GPq2YXaNakrMJpWNJivjlB+u1QCens0d+/HJHOcIvbUBq+pnqRNGusM6LusY5zR99UUx4n
kFkSyEP3p3ljhyIkR7YDF5dnct7H7PAImpLSUc5KnCrqhxL5gHwNoXFsdoB7rKUn+cbTweXG4aNc
BL17XkMQ4CDDzMvCV9RBmnCNh46S73BBVfZTPJTiAyXlDwmUi4Vy3PUsYSoS78mz/8bWvFxaLasi
sucsenUrHTA1eC9rXVQDL7U2Lh3Dm2NxdyPNQHZHU+ByLL3QEkhVZfSKRLj+YOWNscMapP0AILBY
OPG3h5JyUAwmkZ6XQ1WNa46GqJgWcMFiMxSqvgU3bn/xVFyx3r1TWEOu6v8/mHy6/nn11V4qRapu
+CpwjShXhdONiCTqdqwc3Di3Fy7q643CaKgISvA3wc1bffWf0SpFaz3FYGrC68xxjfQ9FU28W3I0
mdzi41S541POdfHtvccBnhOJD1EccQ3l4stJ4jsRAneyo9co7qKDlrbeK3oPxVYNlUV7zhtfT2KC
JX6TqhLlhsuxhN3odh/q0WvLtI6ewJYp9R2Iq3GRLnn63RyLSAYuomwzz4X0Sn0csqqfwtcxM8xn
mHLKh7RB7qsf66VM7tZQyCHSQn/jEc1hfx6QP0qjSvg6hXi4rsq6xofKavs6WPMwOOHCtry+NWVL
ARY0iBp6b/ONgpeXaHW0VF8rgJaf7b449tC6ZGdD+xb1bfv1/ga5DtAuh5s9C6NdhFYQxOFr3k+Y
04FgyHh8+t774dZ2+ckLhFp8q3thuauEH7S9P/rCZOcZjRJBG/ZwuXq1u6ijHqB3K5/o6bOC8xvw
bXPJrv3WeLLRR8BNe4uC8+UWzX3f7U3ev1cPucCnxIuVl8B1OujUo/WzGjLr3bwwYhcwZ1xXgCDA
buuXAxaNXuQ8H9FrN3r+izro+YcCdaF1g+XWw2R37QIB4dbnBMSDC/Bbf20u4eeZrVF2jUXAS0HZ
WNVt1Kkf2jEs+22OX9p08NpSdbAaHKYYWTtrCRN2a4HpD0kEGtBN0CaX8+0Up0FkWt7gwuyxkRPE
T6NTnrNcLf6wGsrCtXrrcNrShAGCH8PO+zVpqkRGWPvRayqq7mvat9Q6DDOKH+xgQij1/m69ORgE
OL4pVWzNnkVsg+t1yeCq4Wuh+HX7qWq68kEvxCg+DqkRLxTpr0vICPSA+USUgEeDkthsrwLi1voW
CudrhvaivwYbkOGYOETWCg3qqVkNQZn+cLEeXOthjzexk/W4suta8jyQiC0ExjeeL4udDDofpDWS
3rNCZZ7nadelgoOjFbb1yQi8ocbJ0vd2vc/OXsG0CKMDpTWxBGm8Zn+wDlArDRs/DwnpkF/ln5fT
b7LISNsmeY1zzC83pd+MR9P2UWisE5QGTe59/q6hfL+qkak8Y6eeEzs0lvdxBHr/AU5fsb6/EeSH
vixTgESURScZQcgGw+VPMkTmSMew+DXPrGxc426KmjX228H+/jg3ThOqB45UsnapE8/hnMEA1NcK
p/RVN8VAgq6CjJ2mOg1W7phNf9uydr7cH/HG/cGtSOJBVwjblnkZUU943gHEZq9pkPlP42hHA4oT
E3revj79iUpP+Vr7Wr2KEtdZYGffmCz5K7clQSZg/qt0wQ7zZJgAGxhd/lrWaoNGvR2VcJeV/MsY
2v+PtPfckdtYw3WviABz+MtOI41G2WrKfwh5SWJOxcyr30/pHGxMc4gmRnvBwLItA9XFSl94w+7d
vLGKtP8oQ9NEJ15Z62MPKh7y/eDxddOiH09V47F5G5xXu517Y2NmgLMoCYDyIOFbJ+lTrkWmGtdF
UGemiolgKxDhFYnb+IXVIJdgt3ta/1uXB9AESkwW5uXMUq7zs0PTIycl8mYpApGE+hmrVhsj50X/
RXUxetuZZfJA8a07QL00rYPsyx0yND7OqabM/9zfURs3h1R5Jn4iq5ZYqdtfMjR6hJRMXAax0D2F
UilStknF2fJtQNCJ6kAKNzL1dH/U9SeXam4SlCVFtP84VtyOCpiyd6iWztdm0Oo3Y2WKt2nSc3fW
4/DLybzotZBSOSAqpPTYuKMIhFZXwiIG3iJmSl/NcB+nNOreVCOAB2wyh/6dNnnJKyN7OSCZvOyf
yDzQWq1w0WVRAaFJvxqgCcuHGEzcL70HX3dss2WvsycX6fmFJwejr0f0RwEaaJ383M+2U05lUMDg
Va/hkuXpkUJq0X5WPCeKj0ZT5svOLbS1epJ2JtM8OsbrkDssK6lSrC3XOG9dfNlR88zfmRO4dqf3
3GOUGdOe+KBcn/UMeWsp+gBX5WlfrV8zxJo3lVA7sI9ZkMmkrSFUq3wcUQyID9VCCq9qY/Gdss1y
6RNpcHt/x67PifzEYHkoP8vAifji9hM3Vl3XQ51qV526VOHrvW58LiyacUrkmf8NSp9+HEwv/3J/
1PUd+P+NSl4KTZj66Pp0ok1rDUs3a1e1abTSr0tyLZxsLfN4f5yNFZUmWTILJZ55UctDiLx1kzpR
rwtOLu3F6qBBHHvwocklSXX166CP9msh9MxNNi8IGzgewPxWMYvSFcjheJV+LXSQ5Pi2wTbB9Afl
pPRtH1Lh8ynLVcr3+zN9AYVlWL4niAMoJ3zTtcULissjla/RuKbtUn2MVbM4qmHdl+BmmpG/jU/m
aKaftWE2YwC54/KY68LeiR43DizN8T/lfng8eKHd7qbUACKXQQCmLuzkAn6uHb5RYyC8vpXbe/4f
66BBzhjmNZq4JKwYJaw+NAStqUGJw7hm4bx4b1UNAX/YsI+dlwntNFketZvWcKp3OHnvFRk3NjAX
BCcGeAeSZesCR1IXXk2j2rwOs9EXRzCNqXnyuqh6c39ZNzYwbzeunn/gsMCsbz9omesN2YthAhay
hAeEO8WZqI1DMxjnJf1Of6zxHu4PuflZIfwSEFEQ8NaS2iJT6IUnIVMbx2i+tFGNGWPndprph4ah
vOsWL9eOw2SGQT4uexCWjQtRCrEBSZKaDS8I/NG0lHQdJt4X7Cl/1MC2xAVFXj07A1we3yJHXM5v
AMyOny1MIzFrsLByfv0rjnEBGYdkMMAQk4v/7NmJw6keeivTrmBu0+xxVvSa9E5Lau9DAS5We1fq
7rSX6mxOnFodSvjI0eMTfDtoEtWNU4NMuNYi1rP3SjgVx1ZFp+Nk5MPoHDAWWmQAXFYIP/MfNz4+
hlpwf+23thuNj//7I1Z1A0VPxnjRav3aqFr3AURV8b2gPHKyS6sF+I2zzP3xNl4fbgniF9qg9JfX
Xe3GiRf86D39qisgMXiV8+FI91P/mnY0CU9zHs0/i8mzw513YWtcnhOiY0lYNtc9nm7OO1cbMuMa
V6L9EVudHj7FBYbh5wTzcWyT5tT9V8fV5fP9+W59Xx55cnnkYKWq+O0iK2MbhkVtGldKzO1JSQ3v
HPbIlvq6vSSnxZr2+FVbE4U8K50VQVuDuL4dEEwoHTrRmle30tp3mTcOT5VTpS7SI5mLAkxZxtEh
omy1R2zdHBhoOwBDGLVkILcDZ0islI6ojKsyVto5gVrvj2Mmnjx1bLCST0JU8MNZj/O/WFlAChBw
qF0gZ7c6RkjUDZoZCeNqV0b7HoXC6fNQDPR7dBwtY5+m7BT7dtrZe7acW08fMBiZQXJ7ASi9nbDW
xFUyJirgFANIJ37puttd1MnEREhdYMf8zTyBmVCnoZdPQ/92OKvLoxG0j3m1McC+ZrWyfFzgPoV+
qS81Z1XExqmKpRvX/R28OU0uZik3hRbsGty46FmMMGHF6+DGmn7U5oX+U5J45Xiccso4OyWPrW0E
2Z4wipcc/Ka8NZ9dxXlpzpMlCvOqJuZ7RXER73GH/swnbs+5sSwfKkOZv79+imSxFJ4QzCEsX42p
RYoI+4FIylMn8Y+hNOgNgk/LzxTi2mJnHbe+J4kqKBAyRgTwVuvoqLje14PDtmkU5xe0OD1Hl3oA
KWrOajed709N/vRVuiHzG6BhlB7A/61ORxSigqTZrX0tNSt81Ou+Ko7VVD01QgRKneYXjVvRfath
bOgXYVjvDL+xmtxESPjywlEGX5PdwQ/B0HIq+9rOmElflCG0I+xQTKhjaDeKB1sRanY0i2Te05/a
mDh7FjkXgHioU6ybRGE6OvaQu4xs4R+7KBgBhqme4ENWh78JMjBoj7DMjvxxqgDdT1ViqjsrvTl5
W1YxAUCSjay2VVq3aWUWqnOtbIwShkKDhq1M9DZiz1qQUeOqONNGzXdO0MaTQ6cKMDKmAyTIazSV
5tLo62rXuTajoSanxjKywdca77eSRr3u1/Zo7Kzy1reW6C158cMvMuWHeHZmZ2NRWebEufbKGPX9
IZ/S+L+6T4v4qA59qCDeObfKxTOXCikZ4ehfBf+m3klst+ZNJVsCBSUwcf0QIH04q7NInWsqCoGT
6mj7OPTFwrfS8DOCL/GeBPnW+j4fcBU7wQPCNGkO7avaK1V6QnRM/ZxM8I0eQtAmGIqDIfO1FIXn
0/1DvXGFkMBLri2RM7njihQkdCxG87Jhhcu4rtECarVHuk1lejCjrt/hypkvbxDAs7SUwXuSba7x
Y4Y+5b1thtY1yoQZ+ujnJKZfusOeL9zWpEiwAI6hdQR8ZHVTleQYKXELyZ2jN0vl10Y5fIqnGppT
MhmzuL7+G0rshtR4pRK93i2mmrcYBhnWtZrjvn+bxK7THsLapvGZNqW7Q+DcSLFkqQUyBM8aAKr1
pW9GqcpVb13tsvJQ2E1ANeljp34p0ez/x/J69QPO8+XnVB+nnVtoc2jQ9oh2UfCBWXV7OO0ypz4w
2uZ14s0FyW6o7RszM8v0jQ7gSLzVmwHbxSGek58K/7wnnrO1rH9UMXjKOZpr4Aoq30ObdZ1zNWJo
djCp0n/VoTEPc+OIHbz3y/MImAqtQ7YPzw0h4e1M9XyCTJRo+jVUIzEe0Cyvf8YWTiTnPDes/uSq
SZ76alPSjb2/mV5ePcjAMT8eWQqk1EFuR3aVqe9GEolrWdrRsdGQTDnivmvqX1qsxh4Wq4uH3/eH
fPldGRIZVE4lAC5KerdDagYuu6M1gNFtiv5dhLJicWjIYQ+qksR73eWXdwAIbOSlXBJkQrN1gKR6
C7KHeWJf9aFK/qc5s9aeo9xr+lc/XYyDkC2Ctiwige7tpCa90+zIZRzLXUR5zjInWY7p7CjWxTYq
55jZyOruPF4buwa4C8VQEJU8Yuv6tts7dmtlwrvScTWac9tUNKXSBpl9kDpt+FgjOferdbRmr1T5
8tUkC6bcQjqMnhV753ayfMSZni6Y0bCqLO8w4QV5TuhuJme3jYwfResuR3xcsEpWsJcwj8XUZ3s1
iI2N+/w3rFtTjd5ifxdFSVBaavYharskPWU1GhFHt++rA66O6IXe37gv7yOZ/INtl4V3hJBWa+yO
btcPFkhdnpwlfkTSazAOTeJlhm8jvPTYIgAr/HQuum9h2vU71/726LCwsRWjxraGYCczmTNmyVGg
h5b2daYQEB4IJ+yvojPB3Exl+pEQtfqSRIWxcxFvnFhOKxESxX9SqXVr22haO89NW7lOVGMeTQVV
9SJzlC8deKDL/W+8tazQS8FCEsiyuVY3YZ61+VJOWRRU2ij8sRqjj14azsd+yb/ok2d9vT/cxhHC
FROWNfkMrihrZ0VwMGoxzJlyzcsYKYpF66f5VPDxk5OJyNMU+WIGixY5k73Ty924mECh0Eiho8Fl
qK5CsLaP8Beywzigzj7b5wzJT+fSOYn1Fx+U4i8KH2TBlFfk73gW4Q5GnVZNbCWBhqTHhUdm8hcN
qlbuLkN7SSyFEvv9b7q1hDwp9MLormLAsjomohhwi5yMJOggLY7nBIBAefFmYcUPsAgc8aao7ObT
/TG31pHeEAE8/VzSFvmbns2yyEKtDE2QwnpnOO/GRZ0OhRKqB6vqvE92b4lTaxZ7Aipbx4LaL9Ux
vi59+dWgygK9RG/cKMAz0pmwLqyqNzpeC59aAWXx/gQ3x0KzimRfKo+9kACiPqeAKgI1n4/NRzVT
60M4Fq13rHosSHf2zNbeJOxi9eB8gJo3br9m6WhR7nhxEmR6V/xQtayKLl2eNOXx9ZMCJUKMzteD
fSCvvGer1saIVhhZ4V2xVB3OWVU54cHoush4Y81Lu6f4u/UJ2Rq0ClDrIGxe7UvDqq0E0xSPctCo
OqemlXIjZqeWyalNjfjn/bltfUOSWRrsTA1AiPzzZ3ObwtqJcyKNq0V7/32jl0CAAEWJ7HR/nK1n
gYf4D+CKa3MdJEv6lpv1eXil62EVD17kJE80StynRQPGitGSWw4goXKR/MANVBU7w2+FAlRHpPuI
9GtbaxipKqJpw9Io12zx3MJXjHY41XpTPVbtADF98poznzi5IGWRtaeibMt/7s9/6+TDDgBbDhqU
6scqFtGiOKvDlBs87uvwKYTX9pSRs7wrrSWn+WDTFRKFsXMaNzqYOpg6aX1E01Q6x9+urllqSEuE
iXfVollkT1UlQr9FqcC45FRtdDw2wyJy/XRYdP2RflnxPrRQwQlKdWl/3f8AfxQObwtllMhAFZM/
kA5SBrz9LRFl16H2qvBa5DnXkOBzP0Car8PDkGvdW3XwokukZR0aErN1UcAEFwfSUg0N/nGcsf5t
smOD29nD/d+19QzgccBpQ7MMbNbqEola3ULNNQ2hVFWFeZzavBnf1JmaQPGeo/5BQfHizV8MyRGX
AngyPV6tSqEpfaRXpnOdusU02IxN98TPG92TYU4GoVlcWN/uD/nCM1K+qoARJPQO+Cq51O3XrxGh
K4uxt5F1ql3tGqseyizsDEU7U2QWrQ/HQkeZM1UKcYjjIXrn5Ib6PVum8FPoqUmH7WhcvvGacCoD
Q+lH63j/F25cEPwsSWwjh5fGC7c/MHEqLzSsKKSPU6eNj+N57x1m8uhrN+hKOvq1bhUny8hd66NV
t8ZeFr+xD3gaKeAi3sChWYdY0zJnbotgUzBPrfVE+b0/2niFHcyU1AE5+HkPDrlxJQGmknQhl7ju
hUyp02qdqk9qeO3BDRb/mWU9BHo1hg/N3KjeUwp5qPgM98yyP2pULbxDs0R7L9vGrSRFr4kpCe2k
FO7tRy/JE4dwWZQriIowPjalpxKjN6C3f44ZmN9DVtpN6FtzJOqdG3nrbgJGxr0ky8doV6zGRuQz
1QewT0E6DcPJ7aP0UCPBeq7iUPEeHCtzfjdQkt63ZikuatnF6WmxxZ7G2OYXePYrVttuaNuxHVp4
cLNRteNDbgB38L3EWMQnO0mmX+NipgRpqTD3GI1yfqv7kAeRL2BztgHHr2qMeVjArsgM5arPUj+i
nk3jU1tTzcT+GvLY608Xdy7b26X7/uL5tXAcakQ0xsEAiV39rOqlrviTBun4OJhZ9Gi2nZv9QkZh
vJR12eo7w28dLjp4dMH/f421233mLFadV6KJglBAifPqIv2wlGXzPfNK8QV6V2nv3CZbhwu1G4k3
Bgv1QpmADpYXjZUTgZoc3fG4EAGdGkw6jWOnuIp5WUzFQQg3xbj5gFZyneGmkynNDoZ/a4lBl5OJ
8gB7lCdvp700da9V6AQGKDCHD6PhhUckra1jY5d7yJ3toeh4gf5CkmF9khUrZ/zFigJtGrNvQpf5
ku5Ntq91g7PHBd4aDFoAeEXsUNnEq+zX0Lgj7Q6aNWzO6Ukhc8pRQWlqND60xNJ36hmbo3EhS11R
Wt/rr9hp3rig1x1e40ZoytHOjHg+j0obLaeWPe2c7x+Vrb0KeRxJC3k7g5K/XTS97aaokrm21dDl
GB09O2aIMn6cY9RLo3B+ffuXeEgiTvmc1K3XVYtExUt2UGvlavZ26NeeQwk1H6Lyq2fG+R6ceONc
uCpqY9iJyMdn/cqaghaOAl3u6rRFfGCey1sI+dWbfqkf2nnwvpZG4pyNTEFK360QnNg5lxtrKXHa
0toV5YUXAWkNBzGkDxAFnTanD20/d499XGh+YzbhHv/qBXSaKILBkIWCqQf4as03sIThdEXXK7yw
lSjfO5Hi/MTgSCRH/vvmVIypSA5LJsVx+2VRq0PjekV+Kp3GGY5NW7+atCR/EJ1KmqbQINDolavz
LNkKIyxIEb5ha9XaeMmFYyCDFtOyq6euf6vxDfZAdVvrLa1jIO1zNbz43kWWKKLFujcw9eE3wp1L
cQxlU/PQcvc9OIuSfAidMD+FoeGi0LY3/NZyy+KrlKn6I7RxO+FIL0wtT0KA+VZq/Ju7I5CKeDF/
lFz8P+8f282hgOZTdsBfkBTvdijbifrW8EQa9OhahgcyPhiZNOvG2p/UvNkpi21EqwA1ELhA+kbm
DatkxtSndOoEZLt86Q3xuaqtQv1op3Y9/iOWxPEOizcMxf9CTWsvwgL3u1NI2rikkDojj6LdRFli
zc6qAT2FUe6mQR2Z2MfGtLt/m2BzvzpGaw3nwp7iva735geGOOn+saR7gc+kDgr2GO/GwCzteTrY
k+XkRGxDvnwI00nb0VPaGg2RNOqrDtiKF9ifsAMjjqxyBn9kCpG6m5pocT4UWKrr/yXjaL7+jSH5
k0UkNCxlAfl29+R9UcdUW9KgMiGt+CO3ZHns2mp5aJwqfn3LDhfvZ6PJ1X1+D+heWKGdmwZGV2TL
p7lZRPiYVJ710+3i+fT6g/GHOUH5ga+5npqVJos5KDDMyzoLu89TmqfuYemhKH9CYjK0dmoOWyeD
YipJnLxz8Li5nVvRNZUy41AVgLEdCt+qSZz00tYqBB8jO71Eo+tVhq8XQ/uTFvHY/cXJgBLKlkEm
hWvAvB2/Rk2simoH5aRWOD9aZ3YuCKJnp0ppjU9JSZN4Z8JbOxX0jSytUtRF0+d2wM60+4TyahaM
mlCXo5cphe3rpNDjoVAb57XURfmG/HE+oD5DGXn9hgx1PHQ16ITAjo0RopzQluzQqk5x6NxR7IDP
5cda5ShAqKTXPbhwhFBWgd4cdm3Z5WkeeP3oNo/qnCzG4zi2yevbkp50uDEkpJLFW12nOC5Eg8Aw
OgiLCcd3LTGtdPKTUcxnq1GW5W2FovJeSXLjDuWos2rQQAGcrwOv0YidZpB0xH4KS4pgkxl7vtJP
Y3vsqsywzxot0j3C4cZugc9L7YdiGKyGdZ8jopxt6Y2aBYolYvgpGgLQIEWbJqyToxWXKBveP/6b
s+Stkow1otk1b3nWxRQtbZUFVjOP3/GPe5gj3agPdaMV3QkUV7eX7G2k1NDVUCeCSgDxZ60dqHVR
m87JkAVLUZWfzYXb9jAli90frIZb9slTMlu7qGrvFK9/lekx05cDssPT6K3O/jLZ6MKFdR5QQyqa
s1V38wn98MJ4yrGobQ7xpCML6kd1qLoHoRSD++3+x95aXc2kyCvR1yC15J8/u9gpHQ5qHtlFoBdZ
9dMdPOXJHgw7PExjM+3k1Ftj6X8YajICATtwO5an0LxNMHMOmqix3iVaWf5DahSGWF12P+5Pa+sa
gC4h2x80lQknb4dSTNwUPOBPQRlG2nQsZlQGT61DaHV/nM0pIeRBe5beEVfO7TiVsPXR7JwyiGLX
+q/vhQu1sC+PVVrCiP6LsRy5U8iEGHC1V4q8s5Fn8IrAba38IQU59xF+v+P47LA9qOTmvLg96d7K
+vc6X8YFaez70syDJoMD8SbLxvaC/bRuXzQRl1/vT2zr+BFeSBosZXaUbG4/4rJoMTRQOKrZkNrg
P5HHctUo/5CNpQk4cJp+CbTZ39wfdHOGlNFR0Cbep8R/O6hwsqXqcza+yFq8vLu8/zlbYkCXuFMw
u74/2NaVRmaOUgB5moNEwu1gxWRCxFXZ+Wle5s5FYAI9+4kmhvKgLnqECESp9nvmJlszJEnHMZeG
I1y01Rnw6LwjAwkP18VML/FRRcVszpjdxzpyrJ17bHMsggmgpRo1AXM1FuU/Ww+XsAg8axxLnC8B
P1bWCLlAM+LXKmkQUMA9hXrF1CRWbzVYYjqJa+c2Vf2+tXDrHhp8ndMYpWnEiWL3LTnxnmDP1gI+
H3K1W1yQEjXEnDIoWsXu3yW5MfwLb0E0B7dR+89j07+eRcwk2SqqdB2iKrCKStOmG9ox76rAVmFn
tLE3vQ+VREv9AVWPN7OWll9ev0cBPBFWSMUD1Flv96i1oBuOGl4VxE5cXEaW07fR7Dv0hWgfeZ6W
nets85M+G2+1iqMVFbkZlVUwwj/tmCGLSOnR/EXsXf7ItdrdqW3KQ7YODSnbU20ETganeHVXzy3b
JWpFFThqIYqjsCe9PrSV2+yEhltngQhBQk/AS/D/tx+yxlyrB1XNhxR98z3X0PZuo6L61M3eq3G4
CDzLC1q6vMPEXo20dIDztHKoAthhqX7KuzL+0SBVuRcCbi2V1IuzDRdSC0HS7YwwRkB4k/sjSB0R
fSqqJvySLm3/oA3T57IRxs5lsjfcaqFGS2nA5qVVIFzJwxowrParUmohT0gI1Efbaf8i5QQPC0Re
7n7phHE7Q+JmD/MYs0T5CDmyo5M6xtkOC9F8sYSeuTvPwdZO/COQQBMJVM2aeRYrZZNF8VgBUbKc
j6nSJ8LPmtraeeI2EltCc+kpAEcV6OT6O06YvrWzVQY9QKjwEV8ttb/ktd1cajKXd50FlvEgwrhS
n8ql3mvlb63i89FXb57qtDJccQmNFkP9FGGo3mLmqFWenznepB69Ghz+/Sts67vKDwq2BjQhyiW3
q1gKO8crXivxtyvS8aIr2ticy0F1/mocMj84NDAL1o3Apiso6JMqBIVWKvX/vEQb648e5R9lZ6DN
b0gbgf43MqpsmdsJpc4047nTcxKapFAucSHemlMFdrl03sdVFZan+x9wezwYZRLXhuKN/PNn2YCo
l1AhC6wCcwqHxs/HsDrOEVK7oul6+xBbmPDcH3Fzj2L1CDQbrQXadbcjlo2RYbmiVAGiu+KtWy0t
1h268XuhLXjhtLafII3gkKDz8t0feSvqtJ6NvDryoitHY8yzOlja1D0p0zg/5EpbIJFSxpcF2uLV
q0NlZ7qbgyIyjBy+rG2v75kqsusIYYkqCGlQT3iXhK5fj27mp4QyR5VrvD8gE7b3JG0eDKgaEl8L
VnstblhnY02nPOLCcemdXBBpddzT0prqztO3Ob1n46xW01tUKhKpTdAyNie7GZL/QSLTXDzQaMqf
EpAqT1nUda9UpJTxIOAU3ifUm4mvV6Mm5tzX6iLzh6VQpks69aV6boypNt4lamrNO9fq1vuOlQSY
T95EUpbVoSRraPtJeFlgWpmu/AeXoc+ecEqtbRTk6Bbv+XRsLR6oOvizEvz5QpyoM/EZ8uKuDNxc
UKjTtJyAsBGevccT3jr99AcoZjE3fKrl6j47/baGABESBnngZFXyX1ehnvNQ2ZyHc+3WLX4zltE/
3D+Em0PKzA+VKam/tHqiFn021NnrigBiRhF/8KzaKH4Plda1b6MOOOEBRVxD7MQXW8Au2XUGi+FB
LnpBKKWH3jhqglBrKpbI+tEusV6diaYK7ZdmDtVyRBwz1y8INNnqh3zMNSc9aKIzrJy23xj3vlNN
jriIpo2TdzPB3j/3v8rWDiMvRQVL0tIpgt8uRNvZEfpaITusjpYv5ewtgz+n+fwmKjzvy/2xto6s
RHUgeUrRktri7Vhkv12ZGEoe9FU1i6Max/X4Re/MNPRVKvEHL0v/dd2lsHfG3drV0hIB7j0gQ7qM
t+PGHUXhBjWzYBB97n1zPLNTkoMG23baGWlrj8kQCLalDex8XeIqJ9EpaT0XQev2VXjUk3D+Dd1e
feyysPzXarX5cv+Tbk2NmjCsFTAAZDirl8XJK6fo5oRNrRTd9CnuFpFfROWWe27VW/tEHh6sRIEp
v8CM8IJZS1aSlXZZbqD4rYmkf3DVuW/PbTyP7s6LufkhsWvjqIJSQY/pdsmKekAUxM6roOym6ZLo
hvroLpBz/KRLHOeQxtMU/s2nRB1CNt8pZa3h5yIDWKbqShloKQyYE1aAdEPMPq9+3V+yzanB6ZAB
HXtyXVtDO3Aq847k11a6hPZPH8PBTYSZjAe9m2L7mJZdsUehkvtgnZDKj0kHBkHzF+X8IjOqbB4N
wlUHEKmlpiXuZfbSHp3FnbPDQEcOPcUwfCjSrP4Id6L+7/6st84+hW+KsSSrZKqrBQVbz+1OxyBQ
kRRJ/LBTtfqcpV30b5PWwK3U1m7SIyxe+9v9gbc+N1J/TBy3J6651QlJ55RnkuQ/cCtFPRGs66Zv
D51nH2kGt/+0INiWnSBhc64EXDAOUQUHK3O7edW6NvC1UYqgK50xPWde53hvFaXuxQ8lXWIgpKKD
Z+AX2L/tBbnbY3MTSCwbN8LqOzd5bY0alPJgMagIRFZaOI/gUiU6x83L75Mbt4Y/GCDpdrphWxcE
TQV6/tLsBiztatL23Nqz0lJxR2d6QAsia6dH1+bi++wtWMbtlai3ACwguiC0Anzi2K79buoWwQE3
S6m7i1H7Zk3xG3PUqbqr/RS9ix2R/SvSIX6bIr33Tc9KMLsWHntaP1uf7u+wl5/8j9o10RkqOqh4
rp4XLZkqZwE0GCCX2qASoTiPrvRB9RuRhsLHGgscc+tN7cf7477c2Yz7RxWK5wat7VVAM4C+SAbs
pgLDGeqLnptheuLgWt0hxwtSLnWd7cSjG7hUOSb20FIEy3gRkKrLpAyQ+VMy7S5z/MFZ8gedouj4
j5T9Fj6tJdt5OyVem5/nMPtJmtB6EW4qU63thFYvrzR+CgkA+g40DV4wJx0HwrvVO0mQNmQ2S1JO
vzBtXJK3RQNW+RRO9tRdFERLyBCUwj1YXWY6l/tLsLEJ+REuzXQZOsGBWecDlAZKtFGTwEmJYHVF
VN3/SqNHgDFr7ZOTJPkTHEtAa2ziOUjskX+J5mh6JEtpl2jn1XwZDSBcCJlU0oC5dtYXT60vnUAf
Hw3vybUbUqFaK87U8gCI35/35kDg1P60TSkLri7ValbBLUHbCJpY6XIoflkynnMk2PZwNTsDrZ8N
oQvbatKGgQyveUgoUqQnp7KSemcht84SqB3AA9Q3SUnknz/LR1yhqlnmTknQZtiloJhHtfxiLooz
nhvbysv3Wa42e9xfuTluH2V2DToz6AxzX8JBuR20oVWrlBGq2VE1VvHjkhrTf56WR++nqpzyC6iK
GKnycRku5dzY2c4abu5dJkJAIM3ZXmhB6onVa0aD40E39NU3x8CCdoi7yDpPEXmMn7exYb6PqtRe
TinVWtPXpmHEm9QNXe1XWavday0YKM2o6OCg5EHnkb9WT0hnIk4Teqgvp6NVfsvVRdBrgZl0sgvO
0et3sA6XAf66BDatI/UYMHmrLWkWdGMXTk9IYenlm0WIydsr/mxtYeipskoPR/Ul0DIZwqyLW2YV
mfZ8rEHOdr/zTqn3uiovX2CESwFTs6TSj1Fb3UVprreNo2SAe/T8vTrF1Xdl6P43L7PzN/cMtFpa
+PIgUAm53bh5qNB/g+0f8DPGHP8Yr0dQhr5Au4M827rjkYeTGo9SiHxtHFjY4OBLh2OZxLEzf/aq
MU9+CN1KUh9qXp28z9x4CH19VJv+Mihd9AHdldA+3N8rWw/881+xeuBVY1B1IBNp0HWt+jC4uTtf
CgLnYzcK862VW/ojyIp+z0Z0a1h5OeCaSPL6ArCR0sS1+jpOAycey+wYRZH5poQ4+xWcFZwkNE1D
BQPXdtmzud/aSCbK2LI680fh/nZ5k35EK6TR0yABH/8ImJL4RXfG2T5YE5HB+f7X3RxNcvJlCQI4
7ipi9eLZttJxSoMB7tupmSfvi5fUMyW8KdlJz7e2E7c7mC2Jz6e/dDsxnJwb06oxncBpPgTgreNZ
5esEw+khaiNLP7SOAQi3zrI88SOBU7eqxab7+fUTtiQWTkovSlOr218htL5fBrOMAze0IrryU6LV
n6oiGR3fGCqoz/eH23raUE6jd42oBenIatI6/PQO1yoMYCj0/Bos9dvY4yOSJp39D5judGe4reV8
Ppy8Dp+9pFFjzhoCtJCcbSMTp6kB8PupXhbgFSS3yd4rtnVI/pSUJGpcxjy3wxVt5+pCq6LA7s0q
f1foWOhkFM2wdL6I1FP+dcJmtE6xIuw9dbHNmVKiANDB+/GidMYzOE/QooDrW/b4ecB0CmaeUudH
t1Tdv4j1LVS1JP+Pc7IG/3Qz2t6GYKy40caDG2nWY1P3qg9MPz7GzuS8uoEt6RZI8pDKWegLrm54
9Fzm0s6UKFhMs5yOcWFH3lFZ+mjngt/6hgTvlNMpTPCerEqCztiBt0f0OWi7JvmQClHIoouSYffQ
6YhD70xr6yxQepFSswjgUfG83S1eMRRh3xCuT/SfZn9aTOuHMlfGycWA9tsyoQG783ZsTvAPoBG/
b6SeVsfByCiGYvUrPRSi4ZwPsVcflKzqflOSCffUvTcHo7Esu2o8mGseeR3GUeUA8Q9i3RDFyZ7V
avb1RMk7v0L1eyeA3PyYQKjoiNDHfoHWRLemC0XixMFIi+Ipcdv6SQOxeQSFk1qHRE2IFV9/lVF+
BNnEDaOT9d4unwY7Z0578hunasoPeMz+trAS/lQ2+BpoiBge/5+GW79MwraVHmE+jFCsajyWy0Qa
Z0fZifw4+b1QTfj1N+NJLpwFRPtFg7KfNGVRDCyY4syxfwKEe7JmW0sOZW/PGAZZw19c1dIXTIJt
JXJr9TI0Nm5/Go2FYLBLbT7UaMJ8RS0r9C5E+nvSu1vJDkfAImCkt0Rt5nbt0CZvx5GKRZBrjXrS
qfk91MDsH+1YxS/BNdrqDWqFnr80uvLj9d+V4idEYuSViVtX26YavVwVg5IFc2d8z5VJTX0bs+5H
U5v0py5S8+v98bbeJGqdfFhuGGqtq/GyrGitUpmgZzh284vSalceiyorTwMisQ+Es96DFwp9Od0f
duv0U/LifyA2YQSulrN1CphtTg+Qsp/0N9NIIeogbEhMZVorr9cRpfpDmiGZ+qgQrgm6nVMlbaTG
OSi1oQ1gQHNCLGfoT8Ix+z0Z0c2ZgUUlEwA0A4T4du/kalJ2Ka7oQRZBlWg7r/jkKjkNo9aK/yag
+AP5Q44CdP+a4VhMUbEMQsuCSemb5cFxs+WHXcflxwSOvd/NmbP4+hD9H9LOq0duo1vXv4gAc7hl
p0mSNTOSuqUbQrI/MxRzKIZfvx/qO+dsNYdoYnQMB8AGXF2sqlWr1nqDvsV4XoumJITu7GFL/F7W
T7FYc7C5gJrRJlX9zSxc9yOJ7HSaYqPX7zIK687Gflndpr+NuHgvTm6Mx7Nr815EcAMGZ+7tPKUK
nwEKmDtjFm/x7WyMTrd36Voc8NAsnnWLOR1L34CMAqLbjSOsCSp4z6mV2K+GkSvKARRwrO+m0UP4
NrXVk1En2BzdHnz1I8/UFzpYtPLNxUvOqSzRCBByl6Spx6ciNXL32XXL4ClQmiC/L2tSrK33/+pn
RvKH658pQTC/3rwaviWR3arpJc95OSLc5NX/5FEbf5OT8Pwx0vojnsCi2LgrV74zOCyOjAM+Ceuf
ReKBqiKl4CoWF7saXrJAKffSFRXCUVJq2QFVgegstAJ3iLFJU28j65n/54vKFoPPLUkIplS3FsF+
1Mc+TvJG4IlaRfcVD632oVCcdKunv/JtQTjPZXeyupnwd/1t7RqnRoZhkoqdHbANDw49gKwK7W/Z
fu09IBq5sPpvt3fRSjgi4YFpNAd4SGOLFXW7IYcUAx+OTT4UfpS2wfhBiWdlDrNoy+j9pSqGo7o8
66kBIZ9/zm8vqqEQFn7LJZGhRuPC0xLrHAEK2+LdrZwNTC2o5szn4y03TGpTM8isShEEHChYa0VS
O8d2GH0nQZTLD6tID463P+Ta8lFInW2pgAqxVa5npoQKLhMxfJ+4N/X4BXASenEKI42HsC/N4rtb
hapERxfHwo2Hx9oOBT7OAaFgRu9kEfwA5wLKl5BvUW5zZ35TVFZ7EYfy7g+m+Ns4ix3qSjG50P5T
mjRhtRvaKnyF4FAdunISd1kUa3uEueKftwddnZzJFp1pPjOJ4/q7gmee+tEwQNd4RSv/EqLS5bMd
Jc3+T8ahNMYTgORqaeLperUDZ9tNAUGOhrrvG3UKXwrwrd7GRlmdEK1FcA6god6AE+Hr2m3V5RlG
Wql1Erk1hAdka50tA6jVDUk9GOOTmRW/7GukqRXg84eLl5064Zes8CLtQNHVSxFSbhz9gaSr0Q62
Q4F6I1yvnb5Zp+3/jLxsdBDDJDoHjAxIRv1LcyDC+4QeTfXHPHN/Nm0ybcTotbnqIHUpuoHqfqPM
q6jI2hCjIYp0mO4Fahx9aPEGfVajMTxkaRHv7U6RYmPUtdhJWRHxeXIcjKsXRz6uzKnsmzy/BCKh
MSgA0/3EWaXkSecmf9/enmvf9PexFmdcDFVBEhezmrHRfvWUtip9BFatu0ENnWeZNdXL/9+Ai8OO
qgrdSmwSLxn4OSan2HF+sKRbvmqNbn6r8j74gyfxjOmYIUDkxm8ckCKYIXoZcwQpjZsn0VlW+8FN
PGB7E2JQ2X5yEnuL3792GqGJmHO3m3LU8pQEXirAcvDQKOOpqYB147x8IG9WNj7n6g7933GWZ8LK
kwosDmm/MkU/8PUYd9BS4Sm7wnI/56Lo4/sgDpythG11i/427CJ6tmqdRdJp0ouk+q7tLDcLPD+o
ikKcsOox443YtjYc198vqAj8imUzJWoTOU4xEK4SAM5RtKN1T2YYPsg+2zLTW/uggNNoD1HWx2x1
XtjfMgmuqTIUkUr6q5vD3yIym4fc0CGip254st3qTuIeuLGIa4eQ8AIXhj9myaHrMe0MH08r4gIE
fSScnYWR1X0OCv2x79IwP7aQOjbKGmsgBRDe4GYxBNAxv9GvhxyFXbS2Arh0QDHgh5MOp1rKe0UW
zg6blGwXjiU+EJ43Dq1fK27ZHq0+77YAyqvrijUZ3CrSU0Q+rn/F5LW1lRmoUChYIxa+aqbdYwge
yN3x4ii3AF6rSwt1C+MB0PSs7fVoVqI4ejjSLApso72fsq60/MGe9Bc7m9Qd+kPuGeVIcyPCrkWC
Wbl6zt9gBamLCGsKaPUjknRkwhH0rXaU+DLGWjTsbwfWtW9JIkMG7NILg9J7PbsUX7kqNGBNm4qO
KA7CnN1xEFOl+V5WBRvAkvXBwJTMPeg5Hb4eTBZ9l0feiFs3CoQ/lCBVHlTQ9F9ATHeH2/NaOxyw
eUEB8JBAh2YxVGuMdk7Jj1VD9zxBF4W/DVE1fmp6Ae7Rs2S1sWJr+wRlKhMqEDU/4CLXk6uyQs2c
PILX39YGivjF0P8EuYXveYeGQ7tXaIHXpxai7FYmvPZZOQ6zwCdPb8iG1yO7DRZQik1hJQb11+7G
uNQOExXAfo/GibORdv8Sgl2+QGlPUxWZzUjevEC5EYN8FG16seKm3pWmGX2mPN8eC6cyTkqS45iE
24K5o7Tav5pdZ8tdHNnup6ZCysGb+F/v3BHypy+CcPqK+pl9f3vp1+AXuH7OmAc4s0ARFid2bNwi
7QJ+4Ti5/VMf2M5dptTTfwTCS/9qQhN/KaDgnyWqy6UfdVrb7Ureffox8vqN37J2jHk+/5fBjrjX
Ymnavlc1vEiTS1o0WeEXkRrGu6JXm+gP7rrfB1rsPjwwh0aU6C20mdp8n8opLfc6QDbtvisaNAxv
f+I5+iz3gMPWBe3PlfcGnKXCXW8TF5mcFHpIsZv0RlGgTQDF2XUDomVzCfNDNSTxRxUBlN37B8cN
eL7y5uftEswCbo9g7YXu2cn0yfabRDXKT20RmMprmehjcqqCzko+1E0u2s+Rk9pbKuwr5430nv0/
y02DvF3E5q7so7rhd50tvQ3F3ksxUrkzW5A1ZYHI7funS/gHvsNNR1lk+Z5OpXA0SmjeWTW6+rUa
tKLF9afypqOF+We8d/LGVfd52NdPSp1Gmx4RK3FtZpLQI1WhWtBSvI4u+oCmv6hMxHxbQF57JwSu
kO/SoPKeR83L/cCMo/DFyrcFsNdCDZgCJP1xfKJEs2wvBInWVglyDGdb0gvYyQ6ADna2k/epzMrG
PtYegnUvk9J4hDqvR2YZGYBnQ8Wc76AEXl3vjVb2w1NoUhPYTeXYGR/GIQcxdHtHrv9QuqwUPmns
wl66/kZGTTGrjvXg7A26XeBImycYdlhy/JSbXN9SGTPha5Ka+M5th6m7D/CV7U94Qgy9n5bSCk5h
xXUV+qYnnBO7wT1pqfoHCAJeFzMUj+sXP5NFYKzDqu2DUnXPwDbl0fQCSPCYVfxtBH03+be/ydq2
IRVmRX7F4GVtTaSKEqpZFpwNrAurvWVOFm6BVa89KjIPq8Svmj4yd0hVevEGYHqexiI6zaeThhg3
Ig/hxTSnUBlmFJyHE5tM7X3XBukD/B9e/GaupvVfTW0V/6akH9/BqqUvQ6poycYtuTZ79Br41iBR
aFctwnGqFsCJqsA7h1JYZ5ErI2jHsjC/dMGUYhKJDN73MejFFlt4Je0hK6YfN7thUghYTF0P865O
dQ298z5BUAiBqCrfJUAss2M4ifiUUR7PN+Y6h7vl5/4FT+cqcOk8LFKtyRRxI8sgwL13qOOHUuIv
m4hCR0eZ5+wB37Ku9tspBylvTJH8dnufrQXjX1j1X9o7+AQtjp6n51qkSWhgmaKPe9uLU0Qkdbcy
kjtptvUWyfwXqmcxXRAcfGWQAATEpQZeL9k9laKgC0rFqvHVynXup0AU2tcwGdQXWRXja9KO0y4f
4+qucgc9uXOVvFT8rLICPk1eqAfFDdSNYvZa2kPGM4NOeaO9vZRNJ28VWaLsi/Bf/DWsJ/lB8G1w
Y411O9nLRmYfiwlNnb2Rp425n4j5n9JIpsYpTufPdXthVrYiF7EKZ4EKNNWZxb0RwGSw+xGB0TSg
ZcCj0ErM/0xpPPk5VSlIao5JM/X2mCtbkVc4Spez4j/BeLEZMpqqbhuH3rmrHOOhyHWMIEqUJt29
Z1eiPJh9FjQnih9h4Hd9nAZfb4+/ku4xXeqoVL7Biy/lcLVUyUq0lR28UkX2bawgH+/QN8Wx7vY4
a9+WrgXeGrT6eB4uwgtIZr0ynHK2hsBnzM9HTX1yIqkFp8aLmgevL6R8vj3kSkQziClUbxiX2vd8
Dn+rcAya9IrIVbyzF5bNYwLtOjq1sS58KJ+FvcvqBJmRIkSlbX974NW5/uqdIJBIdJnX/LeBrU7a
tdf33hlDDCgIZVA5vq4H5mlW7f0itbB+v3YZM6X0TjgD+oZa/vWIEhL72MR5cE6jBHpRrIffRkOj
OU3RVt2XXTxox9tzXAli3FQ8wee+F5fGYj3rrsijKGi9syCYHiHNpo9Cjz+Lethipa7tUDJJIhdH
Et3AxTLaKAK0ZHDueYQXt+8cXuI7BQdy/Q9WDXtkc6aykGgso6QMbersmeKezarBPbc1qwhOvGG/
GEqcpce8UN4v3UnUA/AP7Hxuyi6vXHvQurig9H1uCrPy9iPhzQYQVtrFQyXNuH1/LQO5A4/PSH1x
rkRdb5IhiuIEIwOKP0kW7qHLT+MuQ8zTp6BTb2m3rK0aN7oNvo4sk4TierBEw6Ve1zHUcNmMB4sm
TbYTVjptcdzWztrv4yzqe4gwDajQTN45T5z+BSM4RxwL/LtLn8qwF+xcHG/+effWn7st2BjOslPk
bNdT00a8wUbMS86Krv8wA+GdJ2M6wxm1n28PtFa8ZKQZoQxTklR7kRtl+TDWscFrAvaNOGVtrX6Y
+jh0fEup81OutPKQWl5aYkQTu2ert5K93pTpf27/jJVPDKCP7HNWdSFLXVYEeMp1IhrYN4hEH4zE
1r70Pc7LjJd91Mq835j2SmjhkUyhlEoNZJQll62ISrRHAk85Z2FCAj654bMIIu25ynRvy+ZvZZvO
eScQbNw+odUvAqcnKjRzdTM4K1Nut37gBWN1VOO5Yvruj4jqh6tRaCPhpA5xvWn02GmtPkHR2nSb
ZtjpWic6v84spbmzKE81X9BenfSNZ8VKckHImI879ikkWIvZOV4WhHU7Yb7W20b+GuWhe9D0QTr3
Vt9Mxl4bpR59KKMwTu+yodraOGv5HePDn4YVxsNquX8nrbLragiQ9a8dTR51NpLn97UMvZ0rAu9Z
s0L9nrIESHA17ypf4CX7bejrVJ4iD3ju7v1rwE+hcYwA0swxuF4DvASEnjsAmWNlNCgFDM6BpirK
4rYY3F1iTdrn2wP+UkxYZN6zRQuJI+Wf2Qv0esQodEo4vrgrFK5SOffURaxLxiOousNOMXIwe7bR
R/nkuKER7DHQTcyLTKWcHtwpz9SjOlAcuguLNvJq3520+GOHYlLr93TD6iM0rj5Ge84Mg2YH5zHo
zwM36Aco64r2l9vEreNzs6jiC6y13kSSvzSdQwmkA/5rErT1z9uzXdttlLJQtkDOGDzg4vOGgrpd
b6IiX9hksAJ6fuUNf2XamH8eZO48Z5qT3Q+p7TxJLA0PtwdfCxo8b2Z9TzLZNzjLCmeS2aYOkxRP
a74GMdJWupPnjS8AuGyMNYfd5aoSk2e2MRUuHi/Xq4qN+aBX1hic89rgiairYVDvAql3pR9m/QcH
XdeCJ4yrNQcZ9mrvd6SJycZmXslu6fAStYhe0EeWfpmG3nT12M6POjMKJFCy1AhfgzxSXwjkab/v
jLT9MLbWkP37/i/NnT43YPgAlBOvZ482voqISYsPlFYWB7txw9AnMvcHFXH10+2x1m5AKKxgkSjc
z2SHxQ1YVZZXgQugTBVGk+HHZRY8qcoYFju7T4ZPWhG34ui6LQBalJApCcUwn51jLeuh3GolztFy
ueyzsh0tJ8Tv3ghm58loaREWS+fEduOnbjDNT3rp2Sd31DIc65X8FYE44HSqnfyFMZXx1U4tXFxr
ZeLotWTjMX4Z3sa9srYNWAwkiynwzlK+16vRoV9Sd9INzqWeue7RNppcvStEH6u+RDtS81VHKXYj
/dE/2H8w0ayZaQPudwneCB2v0krEU85x6kbRzmmG7i81ckEZhJTvsbkHbXWAy9q4G6dvJR1BLJmX
ALrBEDeWxIYoQsKxHQ3vbAhr2ruTpULzT2dks3ZvjEa/seyrw7nGXDuH38Nkrz+wOhU2BrAR292r
sy/2QAHULxNF3w2OPjUP3Hyx3GCmrMUXAiiZM01cgFuLhKsopr70ko41lXpd+XGA3YmqiEh8LGnF
Cb+uTCxhDVwCv9QmMklm1Lqvtw/eWjhltqoFxBDXq6U4fGFoY1MPtneOrXy6kyRJ7SHrnH+6JJLF
/vZYa/fGfF2QIFAfQO/x+gvHgkq6PTBdK++nO9fD2w5fFzn8k6nAWJDMCZVnG/dfFrsE5fkHIQbS
M/5Ssw4/5OvFC2JUikg2HTdHX1PdidK8ebFD20wO5uhm5sEWPWenHYPLaLjHMMokEIECbOf97a+w
8sUBtYH5QAV1lk9eHOQGd8e2zmrljCq/9RWNUKc6WX37QyrQsje++OpYFBuQ3ybJhnZ+/cWxUog6
bDlhdGV1fC/crNd9J03tI1Y//R+A2ecuw8wgRYqYJPh6sE6qQ+diEXaRlZs8zxA0fwyy9IPMy36v
K8VWH33l9PxqpIK2mEnJS8QHmmHYEUqo7J0hjGbXIiGqHPu6rdMnOxynDmrCaP9Uswm6LrbP0eOg
dlH3B194LsbMNQuH3sWiBOT2oSLwIwU3oMytdcBvxecewOfFbFRjI0L96mctLiYMvP53sMXWaaVl
gNtDOyAyU+/vGEyyekKPsjvVI/LWpNpdAHJXNXvryeIN/toW0gSfPCR1kuByK3Kqz8j8/HCVYtJ3
mtmNWwqZaxuO/s18TQHaAPJ/vQcMYQLrj/iFo2oO04NALtk8ZUaLUzxF8E3ti5WYjZq+x6mGUDNX
dK6HK+LKAmjnMRzKdfox1aFPH4fMwSU+BegTPWFFsZH8ri8C7Lc50afYuOwpBFEUhqBQwkuueyCr
/Li27JdSjKPup23cF3dSlYp3jxpv85Rnnp34recIJ/I73I7uVXIXylqVAIykAPD+x+3MXtvAOa+t
ArWY+eKkaEeh8PqzYNfUZSMYOThldpfsBFjuXZEF5Z1Sd6O5kZisDjb3f0F2zkikxRqEkeFkDYyj
i+YGcPFhprftcUpl1p6mKsr/vR0954i1PAJzA4EqKE0kiNTXU6ukNTrRECaXrMojfGIb8IovmTtO
m9fFfB28GYlNDJTEQt52+ZAHlY48RJahd1ApTrwTlLp/5HZvegd9mkWdQTy1qHcBmqXYnAz3gZGU
B/Csxa63rOquiAx5vD33td1uAbrm5qRaxHP7eu5pW3Y4nKjJxf2exLV8gG9WfdSCKA58MzGbrXi+
lpNzVwJi++94b1yezSY07NyOL6aZaPJ+TMYuO3ao0NY71Y4eK6oswafeEOHOtlvNueMF5MXYd1XF
FilzbY/ZYE8pfoN0Y/2vZz7fJWRQaXLR86wafTWIkv2US+Mf2Khb6jNrX5lSLQ4I4KPJBRf7eWp7
b8KECPJubiWq3wxOhg9nB6zPV2XlmDtSM3UjN1nJjCigEtgNikZzaLme36C1yJiiBnCZLdjzD14w
iPakwZz80GGLJI5x1YfjqSuz0djBQ8k3iWhrdykHmOojXWEsKReZaJnFADlNciOlwW3CHzJZHiA0
muauNbBLR7aRn30YKDp+sSDh+Y6Sm38AwUVgldlTB6UIujSnUxC+D1RO98UoFPm1L8cXmace9xQE
7svtk7S2nyjBkG9iw0boWuwnpNljkISQYKNqmJIHu1HNQ2wK45jlRafe3R5srToGOIZ3zEwJp6C8
+Lj9UHbQrygJerVi78s6037UMKiMk5YV3Bq5oU4PUZtGCr1pJ/Z+dmQv7r5LvJZ/0zCJjTxibYez
vxGxIlWjsLC4HmKjy50CgWA8jBTnIZzIkroK04NDiaZjs6cPk326/Qnm/buMpZRrOE1kvgy9+ALW
gOJeYnBnZkErw70e6NJ88NCCLg6lYqE2q7gy3ZtKGIcb+dn6yDQH/zvyUupUDYRaayCdL5PrdsaB
zq4lXyrReEDYB8X5kHkZQC2PhGhL63p15FnJEtgjPhJLlTDTFKXC5YJ9MkSmZxCHwQMSk4X5Q/Kf
fAnux31AQq76z/s/9S+M55yg4EW6WFwN5CKFyDYCnau1R4mMuB8Txu+i1Iu+yrIf2p2pJGKLh7w2
WyQmKbAzKmn54qVRCdfqhpCSa9FOxiuO6e5rk07VQ6X2qXEUmUgDP0T/euuFs4Z5IFhwy88hG5jT
fNR/68EWDMztG2NpqWr9+OhiyHOvqRCUd6HaOi9TWWW71I1r5xGIrbVrHGevVGwGBHe7aTx6aql/
aYFW/4HIxdzJoRXOvsdGYf5gv/0uYypJ9Wo2HvKeMOny0e6/62Pa/uNCtv92e83XDjTlQew8wHHO
NNfrseyhBvBtm+ElTHvN3BXSGbDrrGEPOVLr9mlSblVGV5cbTeW5agDv3F4sN0UveEtqigSeCIuX
YXJpwMXl8C8uT9L0J6oKexVdvN0fzNOkIjtrCRO+F3t7oBzXJm0UXZIpni70czr1U+9VxvQSAGuq
92ajbXbc164KsttZZmauTi4p2uZo1kZoSQTThNd8qxMkS6nQu+XOMTK328ilVz+rReIOs5tG3HKw
Qs/yuIY6CIU2anQ/K53pmVeDHu6KwahT1PbERFkoLvT3Owhx9dP8oxJEqYDS5/UWMqYEHfCJyzdK
1eCHFJH75PZCGkcaR98rbO/qjbVc+64Ue7kRZ5wqy3k9YKCkelAkBjobMJz0nR64jfogGqtsD5IX
dbwBQVrJsGhoYuvBI5HuwbJDVblGSRmCDRvxTG+eGqMvMGdxwtHdZdnUjB+7TujNnZMGsebHihj/
QDgI3UqEUkE4gs16Y+g3TVMxIZ1y6SJN35d6OSv/Wu4/IyjH13cfE95GbKEZ1Q0bZv4Wv4UebYTd
LUzkZwZkfIb9NJla+aBQC5J7zR2Af/Ye2oLvv2ipLGBnPhOz7TegA7urKipqZsxzSWp7z6sjb483
mvMvOjjWYx2m6SnQwLlubKM50Cwyi1kJFk3lWQOD2u31XJ1Q66RiAeYAWIsoZanGsnzOOvxPNt7U
K0dztg8DwmHzHoIoej0QBie6HaIUeOYNHOi7NHUij0eh6wR7N8R54LkpDLvZ0a8H3f/+9eRcztQm
Sg6auwi2ZqRXmTqmQCxwcH+y4TUcZVK2j5D/9H2rKeNGFFr7psBHZtbN7CSxZGjD06rSZGoBGshA
6+81SwCSdcq038CprJVSEEgAYEGLyeBZu0jDLbPNFS/t3DN4xP4+KZRoBzOmvx+dUdlhdis+6xiG
xqewLg512iv/UOrBAS+0W7u5g+9Wfy4mp62ORWds6fCtxQt4jliAzeoNb5oPVTZ13dA17hm0kKc+
VCmPozvdafvucyKkrfiVYnYvACmM6mTSnQrv37/mZA1U4yBa8c/FmjtSWrEzgZZ1qsw95VEz7kcg
e8dxsK1dNQV/QAzGCYDwz6MADtQSz86bJDKyhvEa2OU/1dLQUZHq7V70+7jEFNvHSDLrH4dJn+Ln
21Nd225gFrjW55sH2OD1yQpGqEuqlinnwAGRtTOUqpOHrHWav/9gHO44iGszCmQJxw0Mp8icCOy1
McXDnShr3JpNCnRbCJCVmw27CazrkadGfH1ZICwibUJjAzhi2+A7ho1P9ghqtzlCCIy/3J7S+lAU
IkkzeV8ue1Z51ioF0BKmhATonczUnyKo+y9lw136ByOBawAGRTpLGeZ6kfQusxO9ioNzFkftXuSF
9OtSqk/s4WDjql6bFBU3KhHzUr0RMsARUmIHwdHTYnvyx6zJxr0TlzlyFKXXb9yVa2GdLAS0Ki/T
WaT+el55OmDbpofK2Y5C/GZjtZ+obpRyynfCTIt7j7bj9OAZU7GxdHNsW15c+BFRbVFJnzFuvB7Y
SKnHWgCCLzxN6h+cj/I1ddSfZad7T1oSBSe6gRhYDXFZPbWirY+313Nl3q5KPoLoB5WAN/12JYAP
24aS50nm5a/4Eg3jbpRe+ahbMv1uV178igVNq21c1ysvFR5rXCxzF5urdDFrUZF5hK7AJd5x82/z
PQ30srEC31aE+ULWkGwEl9UB2bJzCOdFvNy3bQDRorSwpY/CqfhaTVHwaWjCVy3rhMZFkoYbE3wb
zMBBUaScke6MuIR5V6kFxFLCYxndPHkJNJP7iiTM+PHO5YM6wsqBB6E+OytyLXZPoma5YkXlpbHr
9NXLNbf15eCUKPKORvuoFoYb+01mvVsrYzHuIgtCpQNj+xADL/jdXAqBYz27fV+cMiXvD4kTqx1O
8cF778J5UOo3GhqHwFmXT+l0YGNGplFeJKu55+ln7kVdksbakf7ilV3x3ljHeDwvZxk3KF5vAMIa
HEgqpchT2HDYJTyJ0lD9trVL5a8YwNGWF+6bozgPN9cFKY3Nmr+LFFbEPOecXlQXi7bCXuDbt8dG
Nb8TtVWfitK0dyZmEhvn4u2gHH9e78RnMJ8gha43ECKmZWZaQ3GZyyfYn3mPIoibyLd7qt3IHlN5
jDbN099EdoNBeUXbPPuIttZi1+L2VkeZ7hQXzetVZx9RoXpJx0Qd91W7+QpaHQzQLksJ04Nm+/UM
RWmNqH2k5aUi3/mK+1D57JR0+KdWUYf3ZszzxH4ba5Gtydite33My0s62tZwaEVopj5gQ7HVbHsT
zuaBZgADidrcZ52bVr897fSpTGhL9SinlKX73IsuP+IjLnaBE+oPyeB2Gyn62jaBhY6Goz0rDC4T
jIHboAayiAMQj6P7ls1xbzj52PtlyqvOKRrluYrbw+3g9ib3ZpK/D7rYJuhF5hR18OfM6mJ6Ymco
3c6JcZs8uGOdf+2qNPwZechVycwKNgLr2q5BcghsIyBD9FQXH9hAr21ArwEnOyNvwHOlrtwPUnHs
Pa3t4Xx7om8ui3mipNuo/81KGUtNscBNcXNJ8ODFkbR6FoMyOvuqyPOtIvjqB53t60AywsJaHnZd
MRwFP1X8YUbak17mtX7oTf+p1eAnNibquOsKK6KtVubpRuh+k+X8muH/HZl+2vV+rSaph0FX43vK
fv1azgYV9gTgVe/C8i7tpPd5Msqh9HM3T4MZLK18vv2J1w6M5vCBQYoi/7uU5TS73ivL2MBxsrce
db00P+q12xz0tMu4MPX8++3hVs4LOBvIHsRUGojLMlPpEbQ5+ygdFWZLNWLIJr9zKUoSPMRnR63d
pz4JttTUVyYJr44XwC9vvTcykgI1k9zr3PwCXN95jNUiOEGuyx8gPeoRYGt7erfhI/AlLmLQ1aAu
EDheBLyq7OtmzhwvedmKwxDVenVXt03avvsqvh5nPq6/xTssvul24kV9Gbs6kLuZZ36SndQdX7QU
P24v3spm5bHNurEYIIuXuWKXxSQEcYGRm1FWGpxur7vXurr5e0ZS41SfQE32G3I+3a9F3bgvCbKy
3un2j1hdS2SAST2I78Aur2dcd5UWU/xlLfNgpLQkplPYBu4dCQm6oC24+dvjrQQ8cGiuBiKPMd8k
O52mwHaWRn4phV4dlJYo5ze0Xe+mycvzjex4dXJgilE0VCGwLTM53arawArwCZ3GuNuNUTG90FNX
7+sm0j6KMQ03juPq5HhhzXg0TsgSIqY54SD6ickVQtZPQ2cqjV/idJBjOjZ4xvH2p1w7/GhPUh6k
8UNTeZ79b5vVLnWnTpu4uHA6Bj9JMoQ/A0d91tyu+8SlPh0Co3H+vT3o2hRR/QMNg5YHxZtF9hja
ai7saOSEmJr7wSs1aF59Yn3PnWxLMWRt9eBUYN9Ej0mFp389P60wkqofIyzO2iQfnjIjiZWHYui0
8QM58hB8VzuF3uLGnln9qrBWwXdRjOSv61GtoqZcDXvnkpSq+hkkGca9rTqIn1qlu5+rQHwo1MhR
NkZduTIxVTKJ479qK8tyr9OaQCaNJrtgLRB/8ZKx8ttOL92928daugtyy4v8aHT14i5SMhFtJJSr
k4YNhkzALOy0xKrS6ykCTUG0K02L1MeNA/dFHN1cX2lr7dBFE3bFqTTKjdLL2gpjUsFHJhAQexZh
HeGCNiojBAnZwRmIJnfacUeWd0mFPEQIXuYPpjkTK4BzEe54x16vLYw2I49KfPpg86TfFKFV+xp+
8qdJbeW91YIo3Qkc2Tdg12tryx6e1R/oU9CVuR7VVdTAAKmKVJgexLtgRBeINCg8a2ozHIe+Uw6d
YbZ/Y+AjXm8f1rVlJY3GYAFzIKQBFns5n3AQpzeeXirZOh+aXGt3YYI3kF+W5bjX66zce1a5pY22
cq8RXWY0AKPStF1eKVJFwCMOmS/J3h2WRf1Lj7HMPh9hVO7jprR7X+Qd11rkBdZLVEvn5+15z/vm
qtg1q8sCCgCqyYam43f9xSchNTWo+AW5PrnJQyzx4qV/4r5bM/zXOPM7ha4FjsaLdFNPIrOuHKSG
qtBx612Xjl13X0+1KA5xXeTi7va0VmIv2wgvkNmsFAX/xfalBqNTjreTC7IX7KQC/pb+ZAdmMME1
K1IE/d4fla4GXAT7qZ9s3suod3dE2n3jOcrgd4rXnMuaR2Atm+IuH+L8p6j66dPtua6EBoYGSEMb
daYDLeaKX7kuhIOukhG2Lm6aXeeKYz7p3dfK671/RJJZG5tm5bAw4gyqRkkPyPxiRFTKh9ZsTHGp
qzr6SzUiB5DWUKQ/YioT/+aKxK6ssGW08Y3XTsvvwy6+cSerXNFwI7l4Yf2jKAvnMTdbIXy7kNWP
MqgfARL9ZbVN95CrcVEd/uAzU44GVoGQGYnS9Ulp8hFwVMsKT7IML2APH6ssHH+0qjmezNbp359f
81wAtsMTjT+XOxjJbqEkvUhx0ml/NnUxkqKE2gW/R7yob89sJeoC66Ogj54/0lxLbIPWdUHuzeYB
GDM8BFWZPRh1MHR+o4TdCYffFm/UKHAfyvD9eOg5LPw29GJJvcrFqrBB5VrDHRSjoMpzDp5iWmcs
oYeNL7q2a7knQYYD4yDiLa5Q8Oj0/oWZXIqsk80umfRWPuhVKptjrTjeXih6Ffiy0qzp7vYHXotG
FLpmQ28QdjjqXW+dvAu9NlVAfYNuHR8HCzqaCzHgb7Nruo08YXUockBegb8gX4uhAlTBOy1SkgsQ
5PrerabmXhYwP1PUxF/+YFa0UZkStCxusOtZKcVoCZxkURC0s+TkTlXsD6IzP8YOF8kfDGXjbwp+
jiL+krzgTGxcbfZGqKdKSl+K0TzakdnJY5Q6xbARZ9bOA6Iv/2+0xUbBVGJA/hFpRB3L1sbvSqBd
H7SgN3dxikdA5QxZ4CMh7JxKq8k3UqC32G6OBOBAhERQN2C/LD7rBPhSDSWjY+mnQQqK+hQVT13v
0VOAJuaAsR70J8pw1msWN7a6m0D5P6RCSbd8Bdf2EsJkhDyYWbxhFrmBXnWjllRJdsn6pj9KbHAe
aczXB9sSypbPx+pYAJl5o83Oc8vHki1a2FYaZvR1heVDnHWJtivjBlB11dJ6vr2d1r4xOBxz1qJE
75MGxvXWTa2mVMa8SC70TdsRnK8m+sOoTt1BpnVnngxb6/odjpT2+KC1WvHR+x/OzqsnbueN96/I
knu5tbewLCGEHylwYwEhHo97L6/+fJxzjpT1Ilb8L3KFotkZT3nKt9gCywZQX9W3j3/KO5cS+SF3
LwYYuCasAYKRh3d6kyIuFxepc5PHg+EFjjL4VvgaZsnyzTP90v5+J2Cg+e3ylrm8Y9SPT2dPJ8ye
pxKAVwXm9MUCmqftnDqLncdB1hXCALGbJ9uP5/numCRNZKkcVF7x0zFbvUB1dcY60u1yeR3OY9HR
PBnGK2im6m3Uq8qnpbhB+CypKUxVpLjRwz0dEUkHVYx2iODvpGCNrCvuoVFkegd11Q1sGQ2XBnwn
lAYzw4ckREA6Y00VMIa2UJ2eAaUm7aBr9bHYJtqgqReW8r0tgzI1CTBJNw/aavM2WmSPkeaylJgo
fdNlU1aHrDCH6DjQ4oz2VelSWwzRmBg/OzInhtbUgl+jTASq4XRJ4xi0hK5B8ckHj8Qa80JbIN9k
lClA3iRCjwQcbR1YXu78/nj7nM152Tc8a6RoiDsi6HA6MuJDKlLDXvcr0miPB44m0e7AZURA6Y7t
0Qi0fG53U69duirO7iUGXqpGgFKAKFJdOR1Y5q4bF2M2IIjf1l+Kor+OOnSI/anIhs+WxJagclHk
pcmh0WxcbdgxnuoQJS7nV2I208+sM8f7OApF4PWTcyHiO58VQ9ES5sYB4MApOZ1VVQ/W2GvS+dXR
+hy2hQIeAN9YazxmuZlsPv52Z0d/mRZVMKJmcDfgpk4HKyWO4bM000cXlvoWZ8/5jznY00/RqMX3
ZZ9dimfPNwuT0ymqUe2H6riWcJ9LI23qNskfB2FlW7NuauHP0AmOqVfOT4iQjQekNr3/YZrk8cDS
Fg/nM3xBGLZ2PkJQf6y82t7kuaqoPtwTkI+enV2VjWy1/2lETH0XhAxCp6ucuuQkSprh6WNWzoM/
wvH9kjld9EVMMt+VhTtcGO8sLuJDEje7i+LGIqG72qCTYZeDMrrZ4wgfaDt1sbJtVWv8Trel29Ui
wnAzS0ZJ4uCFn7Qw4sEgi4dhCx6Ze/0s5cxyKXSXif1XarU/53PQXjIvWpOBCHGIuegxLA7KS8Sz
HJp/isTIiSid3RjaszZW066oy/aRUh/UgFmFoGyIx3JslF0CS+A7dYfmRnbNN+BQ7cPHx+WvJNA/
JRl+B3C/v3qEC8CR+/b0d+RFC1JEnasnS09tpfQNJR37Y2RAGD92nYfQlF/AKYi3aGGo8CQSGRmN
74SNHL7OqTmbV1HnFt1r26LJsclaz/3hhHb94iQAu+C3jHAQDkpcAGQA2+r1t/Vg40SrWNbPTmnV
xtfMrL81SruLXy9MbblXTqeGmRrIGMh0y1W3vndaux3KONTip3EA7nwL0qF9klNs4YPlhWDrJ0eN
tgkq0dZVbFSmsa3sUU2NbR7n6Xyc1FLT7pxYEak/C2cQmymX0QTTM57LPcahSXirAakuDjKi6HEw
RjR2DmWmZ9q3JOGPjt0b1gWBp9XtxlsPcIIDv3C/F8XKpWjxz66ZAfSFjlNNz0CNi3u98+LO9zSs
FVrdi3Z2fsklEvLqehFdImTyLUo+HEJ1jTAq4yFXUph4T1Yal9ZeaSYSMR9gfGVfz9noRNuqR+o6
cIDFaF/qDuKYh8bRtLXCQsv9pVqT7WoZuU+qEIq2Cb0pkz7wr94NqhhzvZ1URJ3fZ02iJv5QzNFX
q4P7cWO5reEAt/GGfC/cSst/NmYYRscaVaO5+jqPbVm1X9psyvamQY/lfpaISl4lRZdZtLClUmZ+
bdZjv6cbU1+rMs8av05HLb6btWj4ktu17kJg7OSL3YgYZrRZzw9mjgbPplF6zmTqpNVOTtPYX7WZ
koT7QvZ6E4xpVGAfl1ZS7rrSG7vr0Z1rKnCDMYX2bYGV9WtCWaz3HT2sq61jKHn8PJkTgvJNkjoy
SLPEivwRLU5T7ux0COP/4IGkj97Ekh1zGuVOUFlZKr+UFXrdHcUCk9a831qVpRyNKnSeHMIjsTUq
L/1a1XPXIrEQSntvIaEWbRtvSs3D6MZauWl1cJPbua+HcuuysVu/TUfvHnlVvfTVwWq8PUi9JPQn
C6p6MEaNUW+S0pjaHZyeLj7UCnUalA1m5b7hMQuvCpQHMh/41SgevGoo3W2u2cLdNB3o1ptcVcsU
yW078/otyh4qTo3IqDrH3iw0h+YB6nJBVYUSetA0uj8MyqT20Zl0r3ogezK7W6uwchMMwJxc6x06
Av+VgjN7U+f1eKtaddf5qSViD63auY4OVa+PHg9gXVlb0yi0bK90niO/qIme2LclRtege5HWn6+a
2JWe37oCFHs25xD0zVE5xh0NuaBX5ZA/RSijdcHIM//i2o0zBZVdlHdcn8uqSTMatybq6dPRQFsi
vXWKYf4dza1AK7stnDLxJTIqiD9gOBo6ul/28eAGvFn2tI8wj8lu50FVtNQ3Ei7XcqNkSAh8MQlM
wgesbrTuUFWRp30x1VrJD2FW1GMRGF2VZw9RlinRbkT7UDxrvY3/baM6aVtsmjYN9e0Q6iVaVE4W
q/JHqIhO6P6gNU6hB9kQZ9Z/KtBD+5gVQKwOTlVEBU0jsoeAo9e1D6qr6Hm002fDKKNgiBWn94fM
NsPrYbBH3ErqOEpq2N196srWx04Emcc61BOx0e0ppLKOsdKvchKR+l1EtXo/0xyM/Jp7QR5irmZt
h+S//hbiGYbvKkoBG9jiU7/V+1o1HmahTMOzZpQGcJRe7eT3oeytW1MxRHVjdbxNPjcUwsmuG6n1
dRUO3hhElt7Wm96zAecMepGp97LK5FsH1NW6VVXyoonKnu2PiszmoJDS2s/IPGu+Wjv2iz3nxs8K
OQyN7S20emNPM7bFYWkMKSRQp2n8ApWjKNCraEYH3GmKBsUtF2kJMytHAEdzrCGbO3evriamLGgS
JbtrAC66vrALd7zKabZMft9E4ehbTl5k1xWWVM1OFa04zEZqaJu6bSfF96Z2alHCU2SnbgmqimyD
Qq37tccOuPIbE3fejRlahdgbptTNZIudjoKuPIzR5NDDXGrAImDiaD0iTJK9hr3JuU67tBEbRGl7
8yt8vLa7Tmv0aG9QpJd9tpPqbNrXcR2Kn1Yqp2aTzoYlEOvXzTxwqsh6gIYuh40yT07v+ug+9kXk
Vy55dKCjm/01MpOw/ZV6IJcC2kS6xCFQXWZXlL2yobevlzuiAES6yo4r6lvR6/2VOuQ6SVsNlyTI
RpHNx2ZIw+4r/GsEE1IYur9qmkd/eN7M6HuUT9Nu1FC3em0xXtYDq5mBeqH0nzZ7q5zzO9VLPCso
7FpaW2M0u3I30XLqg9KuzHGn0NwEwZ3ghOlPCcjHq5Quidjkoen8zMF4TMehXdjGbmqZ3aFrvcUG
tYgLf5jbNr+pEzBf29KOR/uQawP7GZa2bvv0EYv63ozzuNyDZertbajmYNKb0lG0m75Hb0jbNEhW
aS9ThkzVrQrNFCq9NcpUv4mWQipogIj1hAU+dkFINlP+7ORQFvEenrqpOJu0FHMWXIiGzLOHHHTn
30YK6A4osqs6TFNHrkVTQT5HolXuJUSW9gsHvig2GiB0d2NFVN/2udVb3tcsg7O7rdS26rd1NPOS
JoYEDg4RqDqEIKkfTCCcPbW51uv/hINwC3MDv7qLfwyKUNUd5IBMPcRe3fyucttO2exuVhxnkGn9
FQ90blwAKJ4HRvQuFjV52poLhn9VLOjlaDfoAFnPMyFOvVzBWnSX6KI+Dkpfxz7lxaK+UKBY5bUE
Y4hI8TgudLdFLWwVOtdd7k46Vbrn5arpfEDtQ3zdKeS7fuFF3SXp0lVDitbt4mgFIImqJfXEtV0B
8Iew8yYciWVkNf1VEbXpQ4VOePc1NEJuaZdAQPOJF+xxV7StUfpZ3rmfFDpafgU1WiJP6l2I7az5
mrhVaLYqbO05NNKYdfWqX1rrJTkkoUtyomfflKGovtDDYONSE1l29D/BLvQTKaK21J951/JfzdRG
R0fE9VNbzlO/LzUnuWRRs8o5mZxNlRtQN1KaVGLWhZ8EsbOE1ES8eKkpLF9xyuFW6zPtplUQuotK
PCGcosQDY2y18sIBPdtN3iJaTrnpb1ZvrSGSuTXQ26sV+dK25VgFyWTHjxlFxY09pumFrM9ap0ac
M0ojS90fFiwDr45LNCA3OotYfR4lTmi7stTy7m5UmmE+WiQyw9aqtRlWDxeBtcn11H0CndHrAc0Z
2FIT0h9j6ksYnel/okKEz97DJJ3rW73MO+0qnSLbu58rQvTYl4u7cu6XhiHKt3gqQ4vwvIedMPoF
Qh/x95KXLNqG6HBkt56bZlmgA11Mtnqna49oTA6ab5tVBXaypItGklPK5rrIxCwezLq06rso14su
h20+dsUGlLcaBYpdK4obINcZykNmAir1izjUMTyGtKlsHT2xZB+0dq85O9SA5xnrLbNx0M5hq1Eg
32a91Y/FpivanCZaKMu+uTdnnrCfXhhl+Ysjaqv5ZO2Knb4QBUnvcFcHR7De8KgQy3ioh+mRfkG0
jeccxyIRu7fObLxg8ahc6HOtLxQb9hsJMlwuCqk6La3T89XWYtQG0aqPSkGusLOnJNpNSqLfqamV
RnvVnfuN7qaG9BOBaIff2EViXrhD12ec34AyLwecEgjttrWq6RCpSpR6uf4Y2ZERYLiePORDIXwq
+CYhB1S2C8XIs8LL3xF5I4BrAG2iMnA666TUOquSjf7omEQVcQt5PxV1vBuKMPSVwZ73qHNoQR63
P5RYkUetM6PArdJLgvrvzJyV5/1AsIJCk76qp2WWyHgrUuMxbOP4oMK82pp9PX0DeKUeu7Ybrj4O
ALSzMw+WnhoP19uirspdczrxenK6wRps83GSXvPbaVP71iPvsY/QaRzVjzvpepu2TeZ0j/2XQopb
K/W20/ty3oQD+LQdWIvwQkFjVT2lWcKPQlMWHgP1WnNNLIiw4OmgupmPwIBEoKO1tHWLqlP9uc+H
p6xAi2A310ao/rywGsvy/lscWgamgwndhjv3XM60SSbwbdyMj0K44Q8wJnW2QVyzvKpEa3hbUYhp
3iShFI+JV9Q/6Z7KLcRbVftk4PL3dzA+YCUq09QET7+K6cWFtIbReuya3r2Tte4EoSfsliCwcgg6
3SLp9h/P/Z01x/GHyj8VnYVSu7r86Uaqyoxq7WMZx3/kYBZH1Sxwn8qgXW0o17U/cCLSP4cbWj40
AiEwik2UhBcRjdN59holCTXr7Md+HNQrUxX4cgzzPN5T4DZ910qiS2Scd643RKyWRUXsAVjLamU9
Yuy0L3PrMa+bud7mUz0f8XtxZh9Z7vAWfFabBIa0+iGAD1QEam1MF9rr63himTRTpYBNY4Dttjrj
nVG1atowaRU1gH0L+OOaCK8IRpKsjZpAPcxiI99Mo3XJ8eisbrcMDW4UhBb4Vbwmluvnn+CpMyiw
YV/oPsZjmAxfZM6OuBepaYEGSSy926IfltS3UL2NYLI719j2ZPBDINEpvy2QvBOHTA7KVW+H3fwH
83m9i32VrkO8axpHG19Hc2g7iVOO0O5n6BVuUELmuoEa1JSffiSoQNKqQk+f7hEA9dO5VHWBQFWR
sowlT7i0ulb6YjRT0BJektxqIIouBGPne4cRAbfRR3LpQayF9O3IDLWWGvVjP0A6mk2l/TUq7bRr
RZZde9hXXTWGOu1LnrZ9ykN64VJYtubp5cTX42J0CNKW87J6o3AkbE1yY/vR60W3192i3UTCG1Gj
Hefdx5fBO+8hly9HEg1agJI0PE4XV1BNncKxtB/toUbRrUO/6dB6Wif8orLNdtO7XUoVq9O+YCif
e1ctx22r09cCdheXRfTpy4mfwzMFhF11l2766c9BFMns00mzH6tJ778JO6y2opzSnSNKzZ9hlu6d
1PykXCmXE4Oy4NCwkHhHfO500NFVYF+Wrf1IiOjs7UIdXqTjAApp4O98rvH6/8ZCw4MCPsJ56zyc
ErHR1DKxH7VClz8G1BT9HNX/Q1MU+YVve379LPNCWGN58cGPr+7cygOWpfDlH1O7x96KF9jvI70O
pqQ4xFakBNGMkqNuRfGF/fv+wKhwAZyH17aeozCoCZm9ZT8qQ+NtxrjPr/CmwAUq9xDT7optP9TP
oaVlF+7btZIIi4uoDoOSvhFTInl6+iGtvostU1TpkzmiVPIAvtjTfMONNFq/nZr6hUW3ZzdlxmDu
qsysnA17K9EwxymH7GgKrWXDDyVV5KY35NbAceWSWeY7B46eIhH+gqGF0Lzu/MVFWyRFNhpPomyf
wjBNdlYvRWCkqb5JIiwIwWKagdnMpV9FYxo0Y+TtJaW7zccn//ySwaoKFCZGHQge2OsAtI3VphOi
dx8R6xIAj/rxrql65XkaLOVS9ek85AABiVoERRqT7v4aUgfAvMxsMrDHhA7EMdSM+hAKSwK6V5Uf
s9Ym6GvWl071cmpPb1H6RODdqRzQmycION0Mco6cdLb7+KnWDZoXNOEfO3wqGpIqs0N/sRt/f7yi
7w2I/txik7AULdb+TlS4BhGZqnzqG2v6CYC32Xq1ru4hNEy/ulZ9+Xi4v8HxeoLEF1BTFjc3Wtan
E4R765Sd40RPVeyW9n9FluhlQDWmUY+pUGNfKSmNIrD1uxlFeKwNrBX9yWm1fUnMu+3tJgFJOcRd
urMGnOh/lVBdLyzJOx8eCXCPe5wYBPLlKgKavHEy4rBxH8PaLDeFReAlxzallpIMr2bWuX4tJA/M
xyvzztZGsBV+GbkFlK81PVpp0mrGXptR0XgBrpToN7M3Wr9URTaX5ErP7zr21l9ZSaJNgpPlt/wT
aCmpJVOBbtqT6sQyqJqi32d1k/o54fvRFmp3P2ldGUQJpJLPzpLRIFIAPMNX7Ix2UGJS0AydSJ+Q
FHMMH5RSHgwNjiB+kpmXpHff2WyMBpoOaCYUZfSQV/PEb6ubhiZ5wjZT1YO8rUacC02EeO8UibHj
1mwLa9pEKWpf2zQZXOcZqvb4taQHG/qWHqp/VIQQneNU9tW0RYfSlQ9J27BPP7ks5FJgqx1MkChT
npWCY2wxcStpxUs88egEBXajG6LkKdwiTH0JP3H29ZdIBVlPUlgyWMAcp6syJ1mNzZMnXjI9TG56
O0n3bpbRJ2d5/L5QjO+1Hd8YTV9feGLP7pqlTEQBgfgUeSoYGacDi3ykUkZh71nyPjxTopuPfV+O
38q0Gp+hhlyy/3h/PEBcxOFUp86KRbljFOaY6M9hk+VXeopdVz/m6TZHMK/yI1SZL1Sn3huQDAbt
eJozPJWrCTphOsRxOJrPADHc57kf7bs8pTum4nu4MXozv/AcntdHuJ6wbeIM/83anPWn1FRRd5au
vLpZ3dmbYqhaMh5d0AIPvTg/GrVI+5dUmxxLOQgIz8U9iOi2/S83piraxcbcV/VVpo1Tc+FbE4/z
NU9u+oUDDFeCR9TRzuOaRo1k3aLG/AoqQCAerHuNIJICyxs7wTDmrhXeuNRu9pHipvNXs6aXQFuw
IblTpCW82zLSsw0iNLmzGTUrG27bskMaJndMtbmqc2fID6MSITSUQrRGgBFQlHU1N7EZX9VYd/a7
Qe0z5VcbdsAfKVQa6dbtWvFqECsIbHpaovOh1+L8PkmRgRcBDNB8klu7NOqq8nM6x9/p3yrTL0+0
zqNhkRh/0czYfCQ2l+nrbPZRt5VenooAwEL6ItrWif0yd7DdK3EM3XtRhcr+0I+TuKv0mlJFWxr8
18BSSUZQ36MLOhyKyLbie0fK7h6tynC8UvIw+88EzzT5yoJj2kzSoQ2oJGN5nPRWf5i9ptWepmzG
cqtIkkx+7ekmHW00IWN/pqOYLpYgdva9MUdVPbhjA9bNnxtw05vGNuSNB+XVvTYj1+h8J1JqjFPS
OsFBOS699kDTTVRvTUblKGgqraaeP+vFvYSPbNKkj5P0Bj8hQ+XzeeF3y+nwd2m0YrJ9y05M5IMG
oWziAmrAHqlm5SbMstEL4sEp6ge7moQ6bDuzKpN8a4do8gq8gCLh7kYg7b9mRarmayJ6OezijCrv
zqsU448Zh3ORQWRyPQrm9gAkarjwAJ9di0s5awF8E9/CW12X9TQvUuOsVKdXroh2L9Kh28VmG+2W
rNqvwd8hvovlthoPyYUU4GxkB5IYIFr6qJRceAZO78XCRhogm3rztz2oWY3ABLyiDQg67RutyuJ7
DToH+wmqn4W3b7GNp3Hw8fNzVjog8ECUBaUpcIMLUe70B0zZGFtZlkd/WjT6om+G27q/lEGbCcSy
+iuccymPcxXWWym67Duv03ThIjsLucDZUjugkUXmRbd5FZDQudVyEpfkhfBe28d42kSbMp9yw0e/
5FbBUM6lme6Vl0CT6wubaiLaMATchNxL0L3KvVK3aseyVu2XCQn3XTVP1aHU3XKfoj6KQmKFA8bH
K22uLkWaoKhOINNA3w787drLsUsj9Iad0XtBsc2ZwRD1qa8sb/QFnfR1NLmg3kHa8gqh52FTUjz9
oqqilDOvrPdCpSj2zbHpH6wiyt4A3VifFEZD/gmBgiWeJHrRFy+o07H0yQynWB/CFxVXqCvZzO11
E1cqurjIs1T9RSnlvwH4vy/L3wGBJUH+47AQxpwOiCR2msZe4dHytMQ3p/f6r6ELCblXh/YwYfwW
+WFJzSCrS/NgVOWz3pbK1ccf8iwl/vsj4HQRR7Fz6Syf/oi610raoqn3klWdXm9Ce3b9mAjvu2j7
6XqYXHMrbJm8DmMUvuliHr6mVq5mvpWp7u7j37K+P/7vT6FUTX+ImvGaJJ3mnTrObe+9lJ7b2Qev
7/Pa7ztMSX1vQMVmY2jVTPuxkN+0boq+fTz6+Zbm86Oj8v9HXy0EQlym1SH3+VINebyxG3eKAkNc
dus9P6uM4xJWQUGnBrEmW02GPg5e27DgqZ78Z3pwcuy5tfY8jcPRjr35QpvnvfHArsB/xhIISO7q
Tip61548b3JfxsEyUHMdsTufpiHAIcd8aqs6vvD+vHdkIW8QGXNogccv6/xPUtYvSN4xi7yXNKqt
O32so8dcuONhNmV6iUz23tzopFNqWMhGRI+nYyU1EWGN8/ELRvXOuC86Oz0WRuzOvpIqHra9qWV8
//Q2AXaikd1QtkHMaLWcppYPriKL8EUJtS4KGrpX0U5NeMovXLHvnIbFtoCPRqeSRu0q6Svx/phw
KAhfGrUsgiIPPQA2pbK1Mey90uspDaoirB+krJv9x1N85wsuWQb0fagG1KVXX1BvEeA0q9p70bBx
9/azOktcq0xz3qoj8LsLUcP6zeTUI0dJAo+IIopfa1a7HeutkmqR8pKaitksBdkp9RvdFq9hqaRE
EW3mR4YX/vp4ku9sHS55BCCojLFLz+rOuKlQYbZY3rCOEJoo+itSxfGgYGSwtZLukpXPe+PBVYEY
QwrHmEvs8s+xoBlYp5o6KS8LPuJagZWz6QtYVFvFjeWNySpcare/9xkXHSzioIUio68+I20n6YVI
mLxEaG5GG1i1YaDotsyDXMjwwm595/ZkLDIljv7f/tfp9FJrEE0p+vAlN8tOp5FsAk7Sxlm9cLu8
t1uIO8j36d6zXVYn3uvrykhmJ3xxsqg7zPowbZM0ia/pW4c3TjWnh3qawwuP5HuDLgbkFLXh4YHZ
OJ3cWISFlzRd9KqQKQRmWg9bfKQx9BBaddWVnfml1GN54RSeD4peGsVMnQYqahprvsEQ9mocqnb0
2sUCemxmVT0dIkhpO3eMqptcr73ShwVubj4+GOdfknGXCIi6FjSgtTEPFet6jITDmUhao/YrPgQh
CSWjPx+Pc749uUDRaGI5wdvQpz1dVFzR7KwpOvE6Do53Y0zZ5MvBse9NXfG2nx9qYVGA9yA34Aef
DpVFcSIxHowZashuJkWXD3hLgm1GyuLT18pfA0bYL7y5C6zmdKioakQDrYNZeUb+JVMa5TBOGkeh
FzeuaIrdxzN7Z5OgzcHjwB26iNmsbhUzLJ2si+HvNGpjbWJnbH95ipEeMk/GwC8NHQXa4pIw+zrN
YhHpoKATTuuCMt96juBb6tzMi/hVVYdhb+gy3Bi4pPrxlBi3VJhbeIaj/gOQx7j1EtW+cNW8t3EI
LZZS2MLeWmvxh3E1OZWhxK9U5/oDz6QMTCdP7525jw8fL+/5pU1WQCUbaXTOArv19Gtahdtbs11l
r82YGtVWzeIiuXORzNe/U6Fqv0UlpOtLwlPvDUotjINGMklos/qmWZkkQNiL4lUbIPmq+Bh/oy5k
3ExjLq4Q2Rgv3G7vjEedgMQZA09SuXWgkXv2XAN/Kl6N2rF8gLAx2qJD026GaTD/SMrEF1788w+4
vII0pNDYo6i5rmcCDJJ51I3pqzrp884tIud7HxsYA2n9rH96s0CyQ7KYbgQYT6rFp1+QMKIQw1Am
r0pIp+BhSmrS/9ALM+VQQBd4+Hi/nM1syeO0BQa9FL/PlhKVyagcjLh9XWSenlq0j3yNAJXHVzH6
/2EsMjMQEkupg2LY6cxAj5W2Osfdq6EWFigBZK22vIkQPBolvtSCOLtnSMKpzS65ETMjTzwdrDfh
LFehPr56Y9PcGGFsBwhQWl/HXh56T25jPU8unL2zdwi0HLhy8Gk6x8BbIzKL0g3zNJL6q5qohC94
4lXqVqdWeCHvO/9mC6kPs3E69VTpjOV4/BOYeUnf9ORp+mtLjwJ2LR4j12IM+zZIVe9SFLis00nK
z/dasHbwT9Ffpgd8OpjWWHBeOi/9nVqdAfgxt77DC5XBPKYOANA4DyCyedso0fPfH2/Ns2oDMqFI
LCwq1+jPqiCUToc2RtvIurqv/1AytZ9jhM6OZFbTfSVhG6V1NPwuEQ98kKY2XuM26f7Qs2m4sNZr
q7AF7+wYaJVSSCeu4d/pj4hzZQyL2WrfDAOawHa2ZVj7VtxFFXWxqUPeJFbRPkLs3/yumJkAFDcZ
2lU2WHVCzTjTn9sEIsUhVbVC3V1YofWOWwD+PGcI1ZIlI2Cx+nFGjIBIm1r6G2JFxn1vhsazAtLq
FxXvGgczDTrbSPVoW5GJHiuZ907gWYq2cBqLJZgw+x/1nIw/wfB3lxQZzloky48DQLo4rLFTgQ+f
rpxWu2nba7P+ptat9yWm8/RLwwey8vXGNb4OcAQH32uRVfIHyvWZT3dCiE1fl8NVawootMKshHXh
e66fjuVHkQgTCZDVLGzt0x/l9MSJfWJrb/OUjm9WpRV/rJSqqslXu0es7JLn2Tv7hwNKjXqxwiT7
NteROMSiTGij8yaLWsWNYshbVBGdrPUr0URfi6bM1RtHTKpvprJzNwVP9X2Ym70PPzD7nU/EMzuh
t5ncfLx5zleC0u+SrJMAgele5yVuWqAr0Wnh76SznpXEDmn35/1wEzpoN2ayfvt4uPV9TKWX3jrc
fLYaCcm6Vhl6XQOrRo/eIh4Bf1bxiGmUSjnWZdMeBiPvr83BFduPB11fXn8HxbuLCj+4XSq/p18b
upyAY8agxQxktTWEuafl5UEILLS7Dt3T/YjGzKGJYPR+PPI7q8sdTV2bQvcCVl599mEWlWV1SvSG
TtHwWLZusREyNo5mNyab0RVXHw93trrwT9Ac5ZbmtUODZDVRIiU1jqWUbxycJvMNhLVeR6ObGiQ6
ssGnroVCr2X2l/LM9VOEFAiruhREABWcF4Q1XGs6XCOStzrl6MDeKjaRV4cWXr+8e5/dsQxGaxNm
OaHYol19+jXL2tF7N++SN6AV8eRXcFqVbWpQ/QB/r2wR7qjLTwZjzI86PsQlA1wQscTqDoMkKWmU
99mbFUX5VR267hE2cHiYYyCsH3/Cd5aSoQDg8tAgYrNmbM2QustELbM3kerxNvM0ZTcKXc+hJVIg
uDCvs+25zAvHkSXDxBxjrUNCFVJqCrZjb6AXRRAno3HV0YzaT1Ov3GV4zv0v4yFU4xJkAsxdO+ao
LagmqcXFWyytCEWIsqjag6qP1jGq80Lxy9I0LkAnz87+MkVOw3LdgA9df7pE0JNXEid7s6Ucv4Wy
Krd1IW2/7hIAN2qjtzeVaS02yeVwKWh651vyvKCDxN5ZEr/l7/9EaJNFwhBB9XwT3VhAZ+qr4qqp
BhnT6c7su483zjvfksFIS7jHieXXVI08N+IsNZribc4TY1vgXr8FUjjue1QZgwEW54W75t3xeDlp
nS5YsvXCZrreiTIbi7eulvYVBYkEt8A6u+Phyq8anvkL7YDzxURdSaOuCz56MR9aLWY1Zk40ZFry
NjuDel9FXbWhwDzdUci/hB0/DzkJouA2kTj/1T1TV/eoVoLvJFhK3yK3KjHhmfUUzQXX/uk1uvyG
YzycMalWIKd646sNfXXX9HN1oYV4vsD8CBoEvB7okFDZOt09VCUnVU4Fh9OZ5d5KConcRG78dsYy
uWq84rNoHUbCows4LEUDSk3reja6xn3ZKnP+1kzmc9NV7VVk8HCVs7OJSZV2H2/X888JNIxOLGXJ
xbp8LVsFRahLjFDp3ozEDG9jdUa4RnrxwTT6t8+PBJKQsIPmPu3tVawXe9hktkrdv4WDXt7Muie2
Qx/FO8zm6/3HQ63eX2BdSFqCjgXCoCEDtrbjmeYGqQ4l0//8H9LOqzluJE3Xf2Vi7jELb07szAVQ
hlUUrSSS0g1CoqSE9/7XnwdU71kWSkEcRkfPtAlJTCCR5jOvEVmuwzat1S1VNfFQiNo8pLYhNn4g
12uklT+OOkPKOOc0Aux5Ib06ZnqAmn0TNMovCA+6vm3sUn1o9Kbdg9DRnrVCTR5bRFaU9x3m88tS
DKHFQzLP9b/MP+nMgohWGvXXqI4KLlyZr90LNLnvgrT2FTeKq27l5p+v2VdJ6O8RseKi9TyfActy
qDngH6OKTPsVDHSRRJtPD2pkSStVnsW++z3K/FbEGLDDl/C8tKEwmWWK9qsBx3NAcAWYZC9B/czj
DJfJUcU39H24NYZ8qc5zRZFiEm8vzjZ7aAdHSnXtV5njsr2d/57uyzGEwhG2gKQmAo63V+pi+/0e
kdMb7gJVQnLb0zVTlBkqgWqi/wKCGG5rJzIPYYBaqdTp0vbtoc7nk2SLPgBtMv6iLXc6VNs74ezM
FQhXFmM1ghCbwo1R5z4i4nIKdUJrv797RJTVSIg1HegG/z8dURF23hsgZ4SrR7VzbG3nLiLrdTZR
pUP0rTFwW1mZ51sQyTHmkWueCx8Ow+mIo48Baawj3eG2CrpqVy1EFIRApPFXnQz2Fr8z8U0DDZd9
e/tN54vodEcw3qw6SA4LNXsJJHZiIzCdpEJYFdSnfCWGNjigEma7WlmIR5HGyi1aNzieWLV+aY6y
teY6fb6O0K2E68RNidAEU3D64o3qdGYj55FwY0MHfIKl4w2zDIVbz9cYImfbf9ZBBeYyj0XZa2n2
WWR5L0m11Qn6LeingNhGxacrUlG892syECQb1g80Kvbj/LVfHahWXw5j1ckDK9ZPp3jroLuvbpIG
Ea+7jCPRdEHUNeLYqihwrJw+LyDck0/K4MRxc+WQPgXn3OngfmkGfTFpLCUf+tK4m6giqpdBUojb
MNUQIktsq5HBhgM23IxSKTtHxUeaDBbSlHtlJMzMLbN8bFw17lOywEEhVolcNDZC/TZP0VXzUO1o
dBekrIk5LhoR4TcjanPpzqyKIDsakdTJEO0xy3M1Ux6Ji5UBsaTC9eGGhoOna8L+jlJR9hSkAWqM
5mRVWrv1p8rW8g1FoAm+UIXWw9Pbq/1sl3HZzN5IRNOUjZFZPp0aKsqllgyaIlzTSetDVvvplaaX
qRcERfaVRHB4qm27WmMGLFIIukZoLHCGscNJr0kjToftDIRm9DpVhRtAIaoPfZmPldd3KPFdJkVn
JUe4Uv0lim5Fui1pgqzlEWcnKBSYWXF47szBTV0ib0xoXtB7ei1AiUp1Rhfga0MdGyy/7OVO1n43
dWGsnNpnL82YSFuiokHkNJd9T18apDhCOh16Sq5u5D9yrNxuMvTJadz2zlEdBn1vgO7fmcNkruyA
P7wtUTdm1Vy9Mx1jcZaSHsWGE6Ol6I5VeGE1oowvhKpO4r4JtVr/kBMFpyux9tnKokdOMWoWAIVo
Benk9G0VobdRS6EwAoGr626DEmHjKZWhpG7ai8KTCsm5qgCw+CtHzUt97WS7k9GAgZyZfSBJoPye
joxYUu6kmgbFpJG7JjsOpJN15RWtpiSPDVx/EMZ6qzQXNo6AYeNZNvCdD4MZZu2VlfVc4TsyajQu
KnQfb9p2kgJXqVRg6KmUtsXGdhp9HxCswuMravSjCbIRfHOh8grrRxAnZrvRCY/lg6WRrCK2RM/O
v3QadrPqSpmlhPhlSfW01dNUDq/NmCLLBn3qqtgkgBzfKelNdMeZhws8WQ86lxTyT+cjJn6WyXvU
x95pN4b62UkCNx0/vu8gWQ6ymPS47RttUgL1UfuIXIbkDqMb3jgra2q5jpeDLJLIJsD925CE+kjq
5mqKJ6RjFR7sNf3f5dJdDKMtTifTgpJdSC/vIi6se/njeFh7k2WUsRxikUHlwjBIIvgmCA0EH5TG
lcaN+Sw+NZ/V+7c/zPLUWY60OHVKKOSWXDGSchMfUeEytsZVcMSO5e1h1uZscZGoYP1zeHfqo3+V
baKN/BGn+tu/N8TiFAt7vfElP1QfOag9feO7wVbavT3Ei4vJ67NjOVuL4CvEgkgrSl6j/FZel/td
COvAbT934PR/hJIbPjkHsZEOSMUZaxXRpVbAcp8us780lMq46Xm/SOwr/aL2vTG9levGrSTjqKgu
ejDXhr0V2kHRJFcySgA5B0m+nOodz7zp0ewwPyHOVkMwfntaliHpclYWJ4gMeD9KBtZQYH1P+7s6
+9JWK+fHHzcE18Vcf6Z3siRtqgGRHxocrJ/Y/ZQela/OV7ERu/zi7Tf54zJ9NcxiN+RjFDpBzDD5
r/gifx6fpMO4/3tDLHaCZBaNltKufGy3Yjsv09F9bzT98j1evcViJzQadPIpmYc4Fh/EUT2Uh3ht
J8wn0NlOeDXGYidUgV5Ylc4Yyk3muN0HMFm4rlXfi8ptNS/+IX//e9O2iBdq4chSk7L681/TpfSg
HbP92sdf8tJ/77BX77RYx1asBIWEqPSj/7X4oO7zr+Ztz7197Kpd8xB81ie3eQpWzFnWVtziYmzi
fKiCkDHH0ZMezXIjFZ7zyfz892ZvcTNmhUhQeGT2+u1w8XvRaYe3h/jj5UvRlHgZ8S626WkYgcPO
BEgvVh+t6phLH239o9FPrtZ/+XvDLNa2nAs/iSaGKYKtY+yj+FgUXqivbNKXdvTr5U2KD92I1MfE
WwAs0OICbix451UiT1+c2g4yVwmH9s4H3thBE4eYvsuzHF07lLDCCwmzjmwTo/T3K4wrnbADK4SV
qsNycgFkgLuaQaxAXWgdL86lsR8qLWp85YsdJ9i/yUN2UxEhE66VmksaOqxEUvMsnr7+LIZDhxsx
IIqqS3YSSms8TuwEX4WROrrrR2GCq7NvrYWFy5uD6J+khzwA3CrAmaVcfTv4yHLrqv+lq1W7DDyw
bq18JDGebMWjWVW/07ELQA0wOWJckPIz1/3lkn1VaEiAq4aiSoqvWpkaHvsukz1bws3KMiYsgKOm
WNOfXG5w8maurLlOjOiFhrvM6b5oqFOBvdLCb7UqhZdTEIc3Jp6GVwga2zdTPuUfEgD7K8XGs+83
+4MpNpOKMA2tlcVmTLVEHiSEl9F/VEGhUHXYYwygem/vxbOvhyr+3GkHyE0NDrTX6atJhY3geqpk
3yqpdAoPCe78ozNbKu+BmKQrN875K8GEmT02wR+Spi4lLe2CeiDGN+m3wszaDxW2jXdZaaxN3Pw1
ThY+APgZRqYgKASlYQk1lnykivTYND+HQd7tCsk0rjorVC4ikT70dmdeSNhWFK4kKZ03tV2/kokv
+2AAQ2gk2uSlcHDYfEsHbENO4lIKhP25DLgWoLoOdvXNGmSA41ketCjb2lUYgrWeYPF+Qtw0Ux3X
FCKWfsYJv21l0l8Alov5oO6PBh8QU/5lCfHmOvQRZtfFQyOhfYwUSFxb2d5om07cpUh3WJdVk+nK
hg50VXsCIWTHlXVW38cKtYXiJx6+7eh7Nep5ceOaELLN0nWS2qyPqVobxYZ0t+lSbxQUty5GvY70
d1obMaX0ReA6gohi/TCnp6u0TBxsDfpY/zx2pnQNShhR4Y7u7GNlp0q3QwQnBwT19s442/Q2TT1K
U2xBmkQAn07HrFjAgW2m9udCYdIoevouUhjWEY157eCDE77Sc6tcuYHP1y57HlgRb0smDx7/dFBf
7btkKmr/c1AHNL6qSK8TnDRrDY5429jWPuk1ZTyEaSdnMAPUzN+oPRzmlVNhmVG+OA7D7QUMwo4E
J3n6GN2chulQrD+bk6inaxRVRLXBgdzUDgGos3IzVdTztlRoChLBKPWNlWDn7FiaVUXmDgvVNEgY
y9KSHBW6Ecpq/jDFY9jTFIiGYWeU/hi4WWuKtYPpbDjmGrwdiwsEEIDXxQFvi8rCbcOKH5IpSaj5
1BkMeCmCVu7GzPunt1fW2ezOhBZuTCSbuJuBh57Obh9DIjOCVvqM3dR4l7Ra6xWJlu2LWPSuPVFb
GpNo2FCws1fW9PnZ9FIgxDtn/gso32JRU6Uy0IdJqgctqKTrKnWcD3oXOdf52BoeL61fanGq3im+
HlzrSvBLVZp0JS4721fcaDNfcCYM8i9LxqBjpLEuiZJonMsmmnX54m2h9vGPvjeyo16KLyG6Zdv3
TTna3rTpwUARB2HevcTsGHo/RxSt8VAVeXZb0wW969Ne7+6QDp9+9arVmJvUmMro2g8mf63fs/zg
lJ/pb7Ow4Ndw3S6dOFFGL+PO7ocHM7fsD35CGfJ7XahO4oVaVNE1AM2T7ke96ff5iCjue7/6S/mb
65AmAH8/Q7n4naD0aYbjQ09ypHhBpNrHLLbb+Kh1mNC4Odj166xWi49RWZvHrBvD71ruD8bK6bYM
gefnAJoPuWJGMlKqPl34kqH0ztiW8kNZN/7oEiQU1b5Xm6RCCE8IkEVtWqwgYM7HBHiMTADD/m64
nY7ZDikuD0j1PzhYo2wavXNuptJBeiSWNqB81rTDl6sbXBhOP+iakHTIiM4tTpLYaCa1rovqIZoQ
DAm6pr9C3GPaSY4jVLdkoaPxm9Y/3l7ey8BKg4XADYW8KquLu36xrUVsaAWIeeNBa7GVnmUuo0dD
H7W1O/FP47B5UA1kMPpJi3shbXs7rND94ZzspPA4+VJiealaVfrKkl0eyLwQiEzOYpAhMy1m/vVX
MX7djA4yba3yIOKhdmPFz7c9GvBuIPtrFobnm5OhiOohBAB1BW56OpTTQp3EZEl5QCs//6BNlXXZ
9rpPa5YlChsh2jRBPn1POiSO3v5q50sTxt3sQwcAhm+2RBErtWOhWarKD5inWbssqSz5WBJx2G5J
+PpJa7FReveIUP9pBbNECQiXkIk+zuS47mTxYAVxvfNNq9k5SuZsbeRNXAtC5QpE42w3ADiFuYUG
I6gXbL4Wcysyuvdj1k4PUa4m+2qkrJQB7/Vk9shBpLK5LfL26e13PFujYIZn/II+X+ez1ubp91S6
GAJ6lU0Pce5IN3Gi6TutHvOVC+WPo9igsSCiQ5BbEop9gSZ+i2Xgg6MMzWYsEx3LoWBYOTB5dJ72
dfCO4NSMqcONF49EWCuLLNDosqlFKiP87EuVhKBfNWJYamp5GX8fzDKsZTeIYUcYLkC00olcLQqD
7GmqOiOdFeFBUP8AZ1GPF2af2NisNEmAy22U4TbjJYCunO+0Qqwxdh3EGPwnzYn8rvSkwOwrxwVw
3Upc0YNpTp429X56U2t5C504G+rG3NP4bil0RTBQFK8fq8CINz7GruOA8K5VpJei8LGgcOnMU/nd
1zWLJPCiZtJMqu02lkEHnF3A8rtwsxMb8EeVdvTjtUQvOuOixQQYk44xV0vFdAMQ0rFFZRLlSbfr
IWl8cCIcaq7hcGhVv0FQaCjjrVHWdnyJLlmQP4WRmucf0YcLwuiAwZsOG7o3ZR9XpTEbRhG4haJi
4+MGSNmUkquqRYI5jaLlHXmO1Jj0A3ujLA9UNpTocYpUPO3dwEexQnWnvgjMlkyJesVFKhvjdNPU
SCHtyers+Bc4LwfrAl2g9HjjG2NL2RPLwmhXYYwVPsOpyrJtiFsMiSn+hWBMZEDn3bHnBvF3JN9m
9Csfmljelaj69J5RTp35oCGeVLqaEavpbgjzSb61hR40H1SRGCEuNlrRxsJNtGCWiYsa7ERdS4/b
5LpR/ATAy9Di7XwBhdqSLoTQmu5eBweTol3Meb91BicxbuMKj5YvskyhZfCUKEWGw4O1pGsViyTL
xUFRpfwnqtnFrFyrDuHWT7Te2BkCh5e942SSvBnVeqg/4itYZ/uRUDfYF9Tlx0NgFkm3KQbNjzZd
Foh6Y9mS0L3e75P+shVape+xaXF6ryo1bJd0vyuqI1aTpv0xtqXWfhr90akmL+qAu2wHKcmFF1Zt
YOwRb0kD2Amm3e2Ix+AsGHaNyW4y2VXnjvzscNMp4FNizwnxu0BgBpizNbqq2dtxxWLHQmuLoEWJ
OR9Oh814KwWSNB3pSInmpu9aNfzSqbVu7HsfNMnnqUs03OJFMvRuig7f9E1EeOxtcdJo04ygrp4N
3Ci+1fIn6DjApy1TC0x7q1sFOpyok+razjSxnL8CaKnPxFazQ7jFFbVRyxmclhG6uGu3yEi5WuLX
1Scewe4PA1lrchGVnSNvW10b0vscCGrxsyTNjzHYQdrkdrSV0pC9EFUsoHBqj8SXyvLDdKec9DH3
itgyxsyTE6Wq0aknKk43fDotxAluwnrjutADCw/lJPQ7/2vJI2HMI2Gt5hubpNYR4ejLzB++6d0w
+FBzNIFoc5pxEFxFsZ+KA/TO0Da9vGiiZnaRkjPlk50G6GTqIAYIg8JMRJPhwkJtuVmVTEjKRdcB
af+RAZ4Im4tYjZiPjVqSEf2AK2GH2wwGkvP97fvi7BZGcuO3wSfZGNXSRUzDy0RYvCXSJyWpMzBg
MpBCL6mq4cpMQg4cOSvClWtxGd1AVQZWy7FNDgh9dFnOAOUDPKiS0i9RYJXNxheqU+1aKdSGZ+RU
DOvX22+4jHD0OS4EkkXQDU4DMOHpjZhFGCM4VVwxXO84XusXVfAT2kJmX8ZVx5mjxpHVZXz4qan3
gWoMype3n+DshUE8zebnDkBbmOtLdAqQ/qLg4EkeC2zbHp1AC34Msl3fqXqJnd+7x3pR9pn1GoH3
Lm9mrcbIcGys6LFFtfUiL4xB3VCXbjo3SEu7XInhzuYWVw9yacreOtpYyFadzq2qjxLObW38qPQ5
bmmA3px7/Gmb2z5M0z2GhOoXwtxY3RRWkj++/aZnHQ6Q4BQS0G4A2o8iwDKfCnVDwjw5bR7Rk/c/
FWZE+WJXi6Eo8E+WMr3dJgJrew8PTfU5r0YxQG+Cf9Banjrpg3LXWb40rNStXxoLr0MWlBNJDZgO
CDIst+WU1GkIQ1JU8gOac50W7gMUpNCNz2wik1vOrGFIdg3gZ52CTjRZ1BKjoLKfRGalQPHqLqlz
5MBlnG88p8xscUFBMDPFBgs2zhit6FcVMM+WJzkxVX2kuWZ1V8Bqpx/RkfJRaH6mPg0IApr71Cpj
9aIvHCIhIqRgLeM4q8LMSvNEjkTFQPlnjsvpeGHJSgxHQ35Ko0nXrim/q8PGt7W62IVDmYKf6gXH
w15VpSZSXIsjSNyKwui1XWVYuE++vY7O1jCQX4JlwJMIR8+PdPo4QymrotGt8KmufWurJPEAZA51
XSNS6o06Bd3On4zSG6Q4W+lRnU/8rAXC/5ADAjhqLKJbPr4UFtwKT6RlxJvaFCCfXPiOjqQr/O30
nbUA9JsJo2f+hDnzi5bJedr09ZQS+j5ZkxUf4JOFB7N2pPswaKKD2arJO+EsjIfwl8JxzzFE2WMx
sZmkVI2fDPWT0uQ+Vkdmlz40YepXm6bM1cqtJwPWnZb6+koP4nxeSYFmrf15/wGOX1Qhetq481E/
PBkhxjPHMnKk7CoIsynaWBly3Svz+ocFPV9pCODDckd1fClikdEgS/uur54kiE/ypzCqidvr0s5w
PBmFHh2pECCrl2O/kW5AATfDJkAlMvTsPIzXihTLC53UbxZr5lEQTwb5PE/Oq9pBGqd2EHd98DTD
UzejYfqHWruuLM0T1LQu3t475zNNdgENkMoxcQsjng42+CoK3/XoPNlIJnyGgqDcRoWJzraM+uX9
22O9dI5OTtZZYJ3YFfYBCojgek8H882sccy2kp7SJhPkVejjWnXoIT/r0AnNiyQd73Ji+/QDklay
hPsr4gMPRUk770OhSUI0NH9mkwtsYKre/yxH5TDbTmMYa19UTVcrV/FYBMkxBbqGkDomYcbnYLD7
j2+/yNmkAfknIKAaijQIXer5C776Qo3AUdbKZOWRRo4VHFkb5RebpDBAoyA2pc17R0PKAt1RpKpf
ehmLWdPSSkYnNzUfdSk2HjG0BVZmSsa2LAp7ZSPM++rkA82qGeiawbKZFTOXvfARDTcsaU1jxqAq
czYmNmE51RcpMukbWim6G/FZD1y70VZMev7euHIWVJ6F2PGCAAe87Hy2BqihOCztR598JKRj5GTx
LhF4qVwKITvSSuxzttGg180yybCY5nGX1IIW7VNKPjI6zkbbeHo3aV7UCnFkCmog3Vm0grNZjseq
AeBMr5omPMXcJYAsDrG0dnpZ/d6p5q1td+JYxWb7qc/TRzKiNUfus9FoTcwVe7jSSOWANT5dpEXd
NzE9heEZ4gC996mS8cG1cifcq1YRFtsRdeK1iuCy2gNcxZyj9JkQw4m65PclXVP1bTzJz47jZ7fQ
LLLLNrLKlQ3xhzejOj3Ln8w3PinP6Zthtxpmup3Lz1Lrdw9GZwxbrAySTT4i2uiqUvnzfRsQXyYZ
oDYFeGr+wDcW47X4hROS+vEzVuayWzpBsu26MXW7qJxWAorzV6PLwkdju1M+Jpw7fTUKUcxtlTTP
2WBWe7mY+j1JyVVBAHmFolL3zlzjBf0OnmfmOcyst8VwBLFROZrTiNpmPztr2M1O6CLxzNxc85ma
f9Tro8UgyKc+Pe8Bjk7kRE/fbIhmTIOFJk9ttTk+7el0CFFn+BBgk/zw9vc6m0Q+FPYDSJtxiRK1
LMJTVGjNUZuM9nlsnOTJRqfFFlZY4PvYBBeVMFeutTkKOn2zeXtR3aQezUW6XPSGPIFPgCHzLKzC
ejIi2aCGNsg9xtatNWRbdDaAvM7QI/HO85ImJLIEtMXYcrN/ziLu1/tCHic7S5+dnFvOJYrz3Yks
2Bs6XKFX1sr5rHKe0Mum08zpxeI8/YCVWXbYjhoj54npXIg87n5ZMA8e7YTueSvytfPrDGwM/YU+
66wuASIF7NLi7ShxBQkkJ+k7Ajf28N0E4jYdJCsKfcWzk8rPas+axrhQtxM2Gv2hGEKMJrIyzIPD
6BsoErpdyGJ0i9Zu0k3ThVHWYArWZ1FzGXEvqK4ih7LU4jak+anitggJWV4SIXMs4TxatTRQkKEp
1rSwljM5Y0HQNuIGoIUNk26RNci1kqajifD36CvjfU4F8yJxxnKLmFP8xVDGfuXLLbceDCJKFi/O
PZxj5G2nX05uC8lXy0r7iphR5IELGVx87uN9TPdrLXle3gCzYBNX94wz40SBzHY6Vh6yB3RS4e9I
PXbmz0J2ImTFxChaKdm0+OzkOzGVlJHVyOA29LoQEOTghuVMFvWcZraK8KCrRVq0qcF06fix6FXr
cvziV7AyMWcFCBPZEqAxJPozGRe41enTcnMGXeIXyXOrO03/Uy0xmoWg2sU9Pt3UcqWtFtRy/LMT
Ep7zQ4My/Z3A7DrzhJ2FUJQiOmBlvhKXLA4UijGzOg+cJDY3FkHLOKElM5okSW7urZxARNU6Zwfd
gzqbbIttjFTSvi7ydPv2obnMgV5GhcTqWLCDsThbFhFSUUW+mRjNPaJgYHOiPrhIMqc85irFj8ro
u0sCiG6nc2p7JjS9G2xQ14Dpi50xPwNgJQJPoIPskKW4X2tPVe7rTnlf9HEReWicKbaXtqO9t6ra
vm5EGKzx/P4w2VT1ZhUEYFlkXYsFC463L4ZcKe/jdtRus34o9hJuNE+BcJqNbXPkTL6u7t+e7D8O
CiqSzhuAhjM1USkEINSkfXWfYsVzCOhV7GWlDK+QVPM9yIydK+VRv/KFF8fAy+QiGWawqKhwAY06
XeylYRdUX5r6Hko7XLOo4pDTgDDDpXyvTvvvsUzKiXSPcAxexjFJJFV0OdTqPsglMzu0FBBkvD1y
3b+cproWuwxiGb0d1Y6U+0qJ9HET+GoVubotqQ1cNkWU77ss0fXg8CMamLGEIKSWsMYJottAVyS/
79tIg/dmJxeNI9NM8Yd4ZQMvDsHfQ83BACNSH1uKeCCr06i9nGH7koTiSnKUbtvmwVqwvUjWXkaB
/s1hy/1PALC4RholJNcoi+x+yMfgqs3r5ymVho9g3QKEmIxqqyHngYNXVF4Aofz69gpeLqZ5Nqkb
67MMBATVJRQ2koQVdUIP76XJie64pSXPyafuiDpevrJZ/jCbM5pwDgTInEABna5bGlBDIhlpfi91
qBCKemhucACIv739Qn+YzRkVQm0CxCtOaYugMUljH8MgqbiPFdh6uKJVXuT75kZzAmvbtXp50Y06
bepy9jVPC2tNLG559M1qKLDPuZBA/s5pzelbJmXca1bbc+jLVXAj+wVdalkL5WSDBn/xNTOEv3ZX
zxv+VeDKAprhoeTcyMDNylrzKfWqjAGqo4iDUm3v8S5FjK1WZHWjZhM2PeB+MrFJ6J1eZ37TPjtl
kx5BsTTPrROkzwqCft8T3uMvR67/eh7+Dzprt78Hr//z3/z3c17A5BVBs/jP/1yFz1Ve57+a/57/
2P/7bad/6D83xc/sY1P9/NlcfSuWv/PkD/Lz/xp/8635dvIf2wzZ2/Gu/VmN9z/rNmleBuFJ59/5
//uL//j58lM+jcXPf//zGf/4Zv5pIsyzf/71S4cf//7nnO/81+sf/9evXX9L+WO76mf2HPxjniCU
dkKW7u8f+j9/8ue3uvn3PyWUyP6FFBjVZireNJ1mxE3/8/cvGfq/ZlUdOhfUfRHZY31ledUE/DHr
X/O2wVsP8PpcVZ3XFlrVL7+mWv+a73qkbYEP8U9q+f/zlCef638/3z+yNr3Nw6yp//3PFwDV/y4p
TDBmWXxqHOjAyCQnSy26JhqUJkSo4QqzQH+H21B92fRRe2Mj3ubGVd9dtUPTbxWlsV3UTadjm+XZ
VpXjBHiuXRKdF8NGw44KXEIg7ySQI247JSm4Irl0hyBsP4UpFbYIfEw1tJ+RS/nWR0P7yY9bOu9G
mYOLz4KV83wRG/FaIM+JE6mQcoFqZ4XwvhRODkBtuEqKyT6UuKF/LbrS7atJ2r88qGz1nqjD4FYH
pngsynwNQf5CrzmZWZ6AAHUGIKIRARrwdLOCf3QirVDkq7mf8WSXY3ablUOUX3QxGnh2NeyUwZc5
+XVVPJHXB4XXIRH7KE9Kfhf1WV64uTnqvdvkznSRxiQpLnXa7KnF6vSZ0nB6E2lxe+y12lJccLbR
YdB6yODBRG/BgIJfVWWeu9gh1aqLoTO4trImsVU4jA0XuyZypxgvi1f74K8V9npFLQhxTD1LkmgS
IgSlOtRYF1lgVQbtqJR0s1Pu23uKgeXkcluQteV6Xf5S4M+Yboej126WOg/coff142AoN4FaOmj4
EG2405hGX5Bl09bqJwuFz/np2E9sx5fbiZrw4umiOIycpFfUqwhJ/G94kiWJa9WxvzfKUf+ixb2B
4n+liZtIFMMRDJ4EL1ilZ2zWRJ2eZCPF6ZZ97K+UGk/vzPm55ouEVUJSQzC91BOpw9ox46rukS+I
vjYxXfMOKYGVbfEiqXO6JgGokTIASYafcVZi7HwDcUmpnK7kTB68quqRLtIl9q4RfIzLsjlS4p1+
QrmXtsEkmx0wE6napYS+n1KALyF1piYxmQtw1JM8+t2GkmKMzoom7bVm6j41WlYKl5JYdG3WUYil
zthsrSCz71IFBUMPvO630cgdgEGzbppbK6H+UR/s9KuVVl9Do5vENghTaB9+HWz0JoMFkISgWkK/
iVQ6snArp9gsf7Dw4g3XZbLmD/6H9cuxwdELYBjhrLNiZTX1ah4Fg3yltXnzpMajTqFmzAy6Z3Ck
PSkPZyAjeVVN34WCRmt9NIMyjb3aSkNn039CZLmKkh8r22pemKefjvopq4Poca6ULQUE6rpuSHyc
8SorutqT/EmldWKmG8Re2kPay5MnSX1/mPKuf8A1tNyNkWFdYIGcPq08yXxwLZ6Ea4OyMYBOeGpL
MSFl0kWUFZJ8JQ15uaHfCG9En4CIuVGN+65Ta+YuEjn6iYgoj1+BMlaqm9dMYDwYebEFaloXbouH
2ubtJzuNyObKP1VmIlvAJc6sB7Q4cRstaUTS+N2dFWffCpVpso0g9iB7QC4e1MPboy137OwDB7Zl
5ufN0slLpx5pMIZKB9x3Vw9a+UUfkmCHEO9aFfbsJgPOQIgAjIUq82xcPz/Gq5gPl+/ZLUYod6Nc
4/NWJ9K2LtPgcqK4sBm7qHblVPtaWHDcQTuGX6O0z1bi+QXAYp5YphRYLe0J9JzoK58+w+Qko6iz
lsBscIa9VWfFrtflemuprMLAsq87x7qyazO6sHxVdQ2n86+guV6n/Fw39x0gF7LWTZ6PocTadXMa
E8/PRm8SzhDtSRI3oD6LZ4tqgz66n9w5mdJ7ZoMPpJaGtRuMBLtThMGaGcMcKoLGwNQToW104QxM
XXybdsDYrCzB06Tkr6dhPdiEbVSX1TkLe/W1KKQN4P+15E5JlWRvCIzJNTAeG3tDLUQ3PxopVDVD
8+W1T7Q8Hl6m4dXAi5xLV4Hhq5Gc3A19WrlaUcvbQdYit0yz8rNfYh8VZhh5Ym0BhK8IK4ggc83I
ERdv74qXqvLr04HElqSIhToHqXB0FzMwxIqOaI2E4RygL9cnKgZ9mTUXfqvld1mUoTkc1LGXSTNC
p/2SG82XOjN2Q2U2n0FLWLdRG2pX5jRMuz5IqpXvc76deDxUe22uQDJHujanH6hF+73xKUnfaaIN
NgONgLtemy4MDB0vEX/mkK/k9jqKGufS7Fpjpwhaqm9P0bwilzOEERWgEKiFsIAWn4peWBRoeR/e
yUhqlqMh3+sCuDg1aHADjaKg6eUH13ZpFSvokLPzkXenkkSVkgYjxhiLyhldJUOkk8/ApYG+R8vy
CNI49BzJChBOFcnKWnhhDJ+9KU0B7ntYoHAVTycbUlna6FUU3RmwN73Oj/pDiZepK8oUIUNg225R
V+o2xe/R7c2h8arJDvcUYia3RW78SE/ma4nh6w6oQ7Y1uj7zdOpMEABzfdMX/vi1ps2+MYbmAU00
ZSdMTawAW/44Z4SLtPjmNH/ZlO3CEJk0HHDu1LYNt1KsTZswiZ4iJZNcJdX1lQhtnpGzGcOqmHtM
me+zxYzZg+y30pREd2VgffLruNsXgEt28hR8zyPnQ+6gDP72ajw/3FW2qoyWF4kSvfxlmc2IQ2Q/
ZCe8i4wK2TpffZKr2j/0YeCWbR270IoaZKvye8e+doz8OuzD5kOObmmFLu4WByCJmX/7mc4nnebH
zEeFPMy/OfOvvzpFM4Hyv5Rzhih0OD1Yrw+q2t1NTaBsJj+v1mbgT8NRQ6JyT7hHzWSxL6auiJt2
bMK7TJqMxKt6oOeeZAhVdqthqn7omXJLFQqMfEiMk6hV5oaBRNFJroNp34VU/l3VuOjEaHy2fSP5
xnQbaxr1/5ey89qNG4nS8BMRYA637NxqiS05+4bwODBnshiefj9qF1g3WxBhwJiAGaCarOKpE/7w
+itujwZfEjNDisl5eLmk55N4g+Hrp/hZJd32xKBMn1pAR6fQSbtqk5falIHgLlK0HeyU1Hroo2RX
WHxrWwXGxIfeEN2T4qTpTzuo8MbtwUu7SWN2+lZtcu0Rq4PqEpjS+Iytofr1/R19nakufj3javrn
iAtg67Dk16KHVpDr58FzmqOP7oOL3aU4mx9zZ1JxnVa0Lam8yuggUrdBkuCI3GsPYzOOX01fcY5j
r+puVyTHuhrwpOjicCsrbbgpZVyXQ1TTVDvpz6rUz6jBdtM0yrSJiKfOgBacXpuOWwhD31D6/kZp
Qzob9Ytt5skH33DKra4nw7ZKpQ9D0qpPYV4PGw0T6WNfZfYeEki6YS6tntDWag92RwWy8m7uvnnm
J7Sv0XmdUbVLJxppTOTAGibpOpZB56pZA8HdmNYg4K/XynIHKGiQqmRkQ4a8uPmcAKipgnPmc2NV
WGgYpXVS8yLdJtxF27pDrrFMqnbXSMr0IaZXtGmqqPMAmH0M/Xx6xMGnOKcOIz1FxyrWyj51iWNt
uWc/muPwze+zcDcF2U5uqv5Qqa1/YIRZuLpgSyrILiuXqH7/0ghbc63MKB8k0OJpbLkbaUoq0lVr
EslFBC+9OlMY/3x/a95IF+aG/QxPeLVbWwZHXypfBfCyaxTxYfnCIqkNBqpjLff0pvViP7T2vZ+j
4JfJj0ZtZCv3z0I9jIyScg9VSfi8JCwMJ+aM869YKKMlqQ+jkV0rYX2MyoNlPEmMua3/Yj3cVa21
a6zkAQ9qMOj7ehwuWuUc+qF7LMM/gRpththZ6VQsQIH/94tm2VXw7vRR5EV0nqrUlwI8WK9T0GpH
zaf7pOBsvEfkIt3A+MseAFnKH0VVZQQd+Dh5C5tL9kWxle123GlDIrY9k+1fEvjf84gCohsERrcr
lSAm4Ursfz4r82VC8QJwcoauL+pCy+r1Skn07CoYjezGvuk3kQMB5/2zcjtg+d/XMmNfHRaAHavO
ad9fG5XKodyOhpZd7VA0B8QLg02qaM3WH7s1Vv39hQW7cU6vcYMBk7A8E6GITLnonfg6IRK5VcfW
dAO0bt3IUuNNoslrO/7Go/3/egx5FxekquMCK8woucapfYpsQQzQ2ocmcY6hruxKLXzM7fKcaihw
ZiZEgGMl8kOvQbgW1TkY9u+/6LsaiznzrBQxt9MRW5XV2xcdgOatUf5NryWqSm5p0FXS4/DQFyI8
AsggR4zs1iXNNzYxflC791d/4/gziyVMU/TTraMavl3eqEWeVsYQX5EgnQ6mVdcf/LGyHi2tP4dS
LEeupGqPvS51qqtjxnWEe/OU5VJwyUWTYB0c5eN5xFv4GMiN4+a+OhylcgwenTaOLtDmPr7/g+/L
DYD2wLdATAJ4Z2Zw+3uL0vQ1jSbatZlGjfTFzjamiI1tDtJmEwDR2TeW5BV2sdZtfCN40rrANgC4
xtw7WHpPWGnecz788EoDb9z3WfQibH36JIT6C2DE9KVVsBjVahkUpwPjjEbS2sT1/uDyC+aTMksA
wgdehCoVpUqTxkN4dZrmJS9r9VojOuD2eZ6vvOW7xjLWfFysVHU8LSXmUvRmjOO+KhkaX52hAGVS
9vSKE+2xk4rmwcqapxIjxKdQdNsSAHRX+tugRo6Bhv1TN66aRLyx50AkyJ5JKqi91MUnovaWOXXa
GF2hbyKd2ibNE/68xrNqT18RdznWZp59kLM0Xhky39/KJDG0PuZED4/1JT8IKbKqstQmviq+YRwk
4JIbR0XR/f0TfR/+2M25vUBXbIYCz7v+V6QtGt2fEiwMrnE9iBMyC5BVw6TE7k3/0CjjCsLzjTPE
FQzmAx4coXaJgdcrM+nbvIiv6FV9TPM62WMggZqTo/UrHcX74o8yGW4R+f3sArycAdRq1Q9NksZX
0Su/inbUdgoQi8+wXH+mYyv/gtayJlPy1sOxKLw1mBvMqxZpVFFFmdrHUnRVYk26mFrzOXBM6Zia
8u9/3jM66gw08TWngFmCEcNiEFPD3exVkYpGVtqaRzMafndosz+MsrQWe96olubmNGeDFIU3uhTY
wRvGp9ekKt4U5tYjus713g6j6YnpEg0PI9pWdiyOYWJNF6Zk9rliVvTVQYm5jirrVINtAXhqoJus
1XgVdxBIDl05/NHCIXmJK7jsKM5HK2D+N/afUDUfMlKI2ef69lyrYWX7pl5oXl1b+rYUZfwsFfql
tUg281pqtoNTrOkSv/miZoN7Zk4zR3RJjRj9qMzbrlI9I4E5LQfntvmYdH8A9v8moTq2oXDT0XdB
/2xkgTxRDI/ZKs66f2jyDM0K8cmeJIcYY250H2p5363ElPu3QjChIwLwgc8Q3vvtW8mgqWkx1+dV
LeRr1zkvTS9rT5VqX6A+ZC99XoUrmdx9FJvrVD6HubiYPWJuVywR4Jaqyg+uNNJiF+l2e5emSnd4
/4tYYBnnhPFmmWXbISfj7wvTCq5mtVdBCyZOehaGE0MjV76a6fR1sttDFkiXWh/+Q6psbVyy+gMW
b9YYIyjqwgmunI691GsmVpkOqK8i3XeluhdO8iilztfMP/tmgMnZtKZdcx/ISUs47bM5MPF1ubW9
XyW60AqiT6X1bh+z1tj9Qea92GbNl/df92uz8bb+5Y3T4qGTx8zmboCWtihVRKocXLUqfpEVkrC0
NAJ0GbLZBEQr9voY13+oXIKHuRn9TZEr+6FFnO6oN4RidF5DlzTHuTRjIONbXJopADnJjN3Srn4j
oUaPvZuqz/QX+gbt7eAgWYlvubo+ZA+SE4ZIVaRWuUURE0PbQDU32ZCOj7EdOnvVGJMn1U7LvS8y
8z9NqtJNW47+15m2erHZpJVQ89be80WhJcIgD8TfMl3xNZhaSRlF1w6I5xn/v982g+Gzr0p7Tajd
2bAEDfgporNlBcWOwbHyqdTK4/ubcp+nMM2Eok+JjWjLvS+JrNPwrZXwanAMN32c/HGmKjqIuk8u
VDnVVmm7X1nayn/+eV0SCLA3Mx+FwnCOOX9lEBDOpyBvxMxxNfGFJ9F/Ljo7ePFH9SqTxJ2GzGyO
wM5X4db3F+6M4pI5gZDx5xnq7cqF1HVVxUzhKquM7iAA/Gl93EIzTU3LTRVEEXdj75+dUvosD63z
jGuTelAIRl7chuHOaCJwOKXuxbb1/P47eSODpa84e3TPAqDg3RdJI/zteu4ROV7sqD9KTJA25ReV
MfxXk049A9Tkg9kml86k2uzV7NxZye8GA7bHMQnWPNjfiMBzx4VW5yu/czlwRLckqE0jdryoToYf
4BQTV7amZOUUvLEXQFWw1+MAQkRezoKKNKLpO/m2lxWdJ9JwuDSxgz6YqNFhef/lvnGJ4bxJtUoL
l0C35B0D0sP+V+19L6PdtkscEe+DKsACxjLFtkL+ZZOW6pr11xu9Iz5w6I6gMcmUwSneHra8UiOz
jkPHk7MEOJFe67igF6jPF3r0LRlry82EGR5SgNQ9Ej2qv+0n/1mbcDx19KpK3La2nE3TltIZhbxu
Y5e2/Kfp9M/vv5y3ghEQOXozfImoii2N/KZeqsQkZ7YX9GZ2RH3H3CQjzIe2VrsvBJAf+HyVl6Ed
kauqEvtkVzPYswvXun33nYXZ8xe5Pkb69GSXSaqTINHaVn557aa8/GIaaXqigIxJxZD7GZntbk2K
taNq+rhHj/1OkMdvBeJDpTTk26wcd+oQG5deGvEJmdJoP5Rh4ebjID2kafhvbEjyh9lejcqarA0h
kTu/GQU/YGSZKkJJNXQbGbVnt2vjT840OZthcv75CLMcgF7iNMkYifV8mf8VMxNKBb/HpZISuouB
C04IAkl2tUX6CtvFMG+2XLrpCuT1LhDMi8LvJplHxxAl39tFa44wLogs2tOJ2dCbTt26zcaVa+h1
LH+TG2h4OPEKaRQgWQhP+HYZ6lazkOXS8ZImPtAmoa2Nnk4Su113ciJrawfaNgsOffc7FQ+FdBoS
2RPiE2JPzFnKBwmb4MCtfg4ReopVvDfKT2gCu3ok+Lu+8mPvAErsO980WS/BC97GkrFT55Y8VVkh
eWg1BTsrEy/WVMeHuQ76CF4tOaZRJ23H2nmxxsY4iyyZExWf2ZU8yDmtftk64ohrrlSv99FGYyfo
iwFX4VfRIrt9iVTkST+MY3DtmKbvg9qPjgFF0qkWtSuHZnLUS6bBlAzBky3H8cFR+Kr0PuwOLXil
AAkIu3OdmpfWjtHvgGnkM7CraSXtnrfyZqthjbDPdBAZL9KwmU/cX8dYD8q6VUJFfRkZzSMg9F/Q
PjfalCM81GfblcA29wJvFpvZcCzDZpHN0yBaLJZMCdkidVwp2aZXF7pnRYg3VbEgbQxK6xyajfow
57t6YccPZqjILoOE/5Acy1yJeeP+/R90X+2hEc1FB00PfiwhY7FHNgxtUhDVuXZ64xyGrpnCLUUf
TUqwQy/d1EePtXC+2ThNHXp4LTsLwS0k4w2NPazQDK2MyN/4aJ59tEEE/SwriW6wjApZBXshwJjC
sf+ADsZ95v1ffrdt/HBaiHjTk8XDuF18oXpSTpMi+/p1CvvdNCB1KanFMwM6rgsGQP++GBBJelkk
IfOCt9sGHCtAstbQr1mSjBfTyPONnzNtbCHK4ukaqivr3UU5Ho7mi45KIl8pZ+V2vTbnAGZ9x8Pl
IYLy6LRuLSGvRbk3V+EUzoIraJks0RhZhiqsXZv6FXbssBGYS25yR1vTJ3rtUt2eeSCmisk1KqOm
SWfp9mHAJcdpKg3WNVNUcZGltvtUoDO87ZreeLG1XKbrmVFhxNYkuU2T9JsWbKO16yWQMXBvO8Vx
gUoJTPCEGbhTOPp/rHa0ELxo/A89HqmRi86jib8RCSvED9o3VHFyn7tiqO2dahXBk5VkySeA1WB8
oqFpanegpD+iR2TQKlQlQHMjfFiXrCQ7xTX8ykDi3zdAJssfTiiO0CBB+zp+rdabKVDD0q1MoUio
wKXqlgGJzwUI1jEpTb4QRWp3ZTIoe19PAZmXQYQnIYZz/lbi2gpWvuG7L4GbCtIfgEDKcgu9kdv3
S9UyhV3pyFc9yvEEBXDrtmWj86vwdtYYNKwcTu0uKwLAjpOzRWpEsgzb5nbBNjMS0abD5ClCPtvW
N0Vo39vOvszUPhM0RoDei/29CMeXPk1cBUB1FadHbYhc39nQMIUQ2R7VvttIFpyOP6n+m6Ews2KV
uXDklhXiTEyVIx+/MvVZY0aRxOFDySApp2mXSZ9sMbYbxjHPXe3sCyXfyam0bft/YpuRTc1PyfwP
uRjUy8BI3z5lR/Ley1g6et0oqPTVurkMQZX+iqY1NvFd2TGvBCfhfwcjjHZvV+oDLRR2qE+eiK3x
C0PuB052fpraNt29H8fusT0sRUN5Vq+Ai4BP2+1SIAIV33SqySuMAfSj/rNJ02fbBAhYiOYYiUJz
9RELktpHNKtxYVJf+1nZMuy3pU0DX17zSLyHB86/iEuRPBKld0qi21+UqGqEcVw4eWFjtZukU/VT
oYrQtVrdD1zgchi/qwOSWKliX2I8svrcPDcZ9ABtkPKtpdAtEWZpP1laqW6LPq1XBu53URLnUsUC
5ooI8Kwgu9idQqb4swpL8Wae3MmwKzLApLmubMz8mDdBklXIa+edYU6CKPvtaxC908J2UGXkYum0
Keqs5jCihXnqyUVdLCPtb13hXLXCUY+oAg4bf5LByMEEOZhRGGMxWXbWowj9X304I6KiKGQrEyVx
Bab1K8foFYGy+LVMDuF1cCUCR16KmSe4Vyh6KHWeZXIL4jIeHSw9MvaZMqkVlUeTnvHQGx+jIG3c
Um/kAxV8eMWNNPzsB1p9TR1dPmRabRKlwNLhU4poaA3jFOJoN27CsnFOk9JlG8GA3YWTHhxEZ0mW
qwU5j1TotM3kVHY7vcgOjjbtnTxrfiZqo3Nm5M4/VYYfbPN2bA+5k6JkqfTwbkYr2tNGUE+c836H
5Fa9HUY1OjN8/J2NUXcQpdZ+iMbe3ktRiGG84nAQSyX63g+y47VlUewZ6A87XxhP3NqXRoudQ4fy
1EqIfTUeXrxg2B8Ik70Wn2Rot8ehTOpITrR28MxC5XpzjJm2jmRnH/gTCPtK3g7N+LlRYv+J6bvl
Rbo+PgAfjK71VNmeVlJ1dpkVHapwaA6T5hQPbRfCnUCb76kEX/Iw+on1W1cybUvDH00UqWyODt3X
lYN9f1cwSCD55w/IH9odtw8izCExxjDsPfjnyi7sKUQ4vuJQ54r8m9P1s2ojP3PbUbR7XAmUNaTC
/N0sXySg/FlJh5yUGv52/axixtHImfDUOLY+K1ID7tka7PPQk5GSgIwHJY6qT50RNN8biSoFx6Zt
o/i9GyD3uZL+v47WF78GBhSQq1k6YlZmu/01aPypoitby4MuF59kswLnak+GdTGH8WWyO1nw69po
m8RCo9UeNz+yruh+Kl06vjBwaD5qwjfdjOTwMa5l57kCyf4warn1JDVZ5oW6k+yhYmWuXcrZltl0
vG+nWOzMIaC0cUYI2yW2Htkm02vjpCJ//B0AePghL8vSWTnDd2nJjNYEhU52Ti/tbvRbaAEtz9ru
PE0p632cNbEH5iY+gABW0Nbt65XOwH0Z7MwzZtqQgJrB3Sz5tz3Y+lJRc9tTfKnZW2U+faeACB4j
p2y8LqllfMSVbs/pFwd9mKoNljTiVxdaxQ9QeDU+yLK6UUfYae/H9rsLhAYCA3Dm0uCA7iuVUWix
jtKs45UVQ06RFOYJEf5/M2AlXWFqMhfbzIopU+7MmjQlj2U1mhzPUdtHUajS51btz5AGlf/ef5z5
vrs5w68LUSnSQARJsRykxllopAL7ci8TXf5oWohnWH7YHMpGjVdK8/vqlLUA883T9tcm+fxq/6rN
UV/RRltNbU9CrelXnsfaMzWo/M2ss8Zz4im8pGP0VZPSajtUxZwgZs6HQB4N10GA8LuE3RDI3NI8
jhlqT0otxV/NQhLHniJcuBotRex2Def3+2/o7i5/ZeIy2kbUX2FiuPjVY5facSFa20M1M3cHWWlc
M9LUmdko+ktij86jZOTjp6lKwpWb+a6tzNIzZHumMMHiXeoWiMIIKfQSx7PRvNrJ/Ys1WPK2R1Wo
bs3QTUZ/rfv01sNiqEZPg74rChyLkIZRF/YpiWR7fJ3JFlMGcyvKPHhiWztaYFkSXmxmS7Nt07DW
YbovLXlceuhQlUHZzJInt+djqGO0UYvG9tpoVD7Ied2jLtu1mAPZxWMiOmUfNb6zH+26Ld3Atqet
kSrFJsemfdY5JW1AHP3SI0U4utUof5/imSYTmVPlIguP+c1Yhby6Cephl7TyZTKk2jXiUGyVlFsr
9Eep3hqhYe4mGJPHtg2tV0ZCsOMQtG4fjuleNPXoSbMCNc2cZtPEEkLARVnnO5FJultGjjO5oCSj
Yy1H0TmcpnJjTNB0dds/+XlVnuJAtI+xk/iboup1zaXBEW0yexg3ZidrH98/vAuzrjmQQD6fkUJU
/fBRjPmI/fXNxXWo4NOXoA4jaYbbRwLSYJU1j1E2WZprtGqyaXm1D+T0n6o2VVDTN6MtIsfiRK74
IWrVeBcquYAwimkXVNC+ebR8PdohtbEGVriPRfxWMApgH2msoW11+1sVYXZSE6VMv9JG+eHb+U6b
IE8HU/Ty/lu5v8wYQiDnKc/jIf5xccqHKSrB/bSap0xXklVAqr1lHVu1/DiaykrKdH9fsMAMHOXO
BKy2DLBWMRShlhqaB1pOPClNa2wyMUjbf34iLmc2iVY6EJwl0Mcc0LLQdEnzqlEl/xKdvEuz8L9Q
F6Vr+SAP3l/ujYcCy85on1AOAudOukbJusrWmVPiK8Cc0+p8Rmp+363s0z3EkCYtz4XWFIpjoEMW
+eZY1H1nUh94chB8N7oQAD0aXZHbyG3symb5EI1DvJ+GtN7FTaY/q2Hy4f0nfc0zbi9IZnozTIQM
HlzTUn06Hdqpx7FA89opSXZalvbHKY/sa2v4z8Apxm8w8rgSjLpIPyulWW1MuvaDA8W6i0ftsVbD
L5Ex9o8wGLqHCtfOvdTK9kGzk2LvlH5zDZQicMNJFyc/7WncieZhxP2jDWoI0Y1abmyRPcQJ1JwU
wHaxQwXacmuowtsa+aVznCvFWu41B9rFM8+iRCRgdLfRopg/1L+CRh2OVe04ne5FGfaCk2UNl7Qg
xdKSVPUCy66+1JJzpSNFxGNSAKxBscS391/8XalBNgB/j1SLInr2fLn9DUYY0JTONM2zISedOsPo
6Etn+kOR2d02y9sfrdHme9DKnlmN2uH9xd+IRIj4z3M36niAK4sAUShqHPVWqXlpaFxU0aqpW+TK
Y6fXQJLfX+qNT4nKG402hCSQCVg2oxUrGkcpLmyv6HHJCpz8eyVCeeUUv/UhsY3kkVywNCasOSL+
taM4TMuSpLGKNpoQbNIeN3CH24+J6DxCauKLJQlcSprcOhiZ/7tK4O28/6D3qcWrYi5ZDMI6lI+L
2i2JJc3utMzx+sC6qPr4pI5Z9mzStd6MVTGbr3AlZqVYyaHeeL+QGOZ+D/n0rMRy++RT20Q63UbH
K7JE2ZdOoOyCUlrL199cBTVSYj2HFYzw7SpIrIsQfULHkyCeXtNIvmjKkD6//wbfqImgh/F9zzz4
eV6yeIVGFzhNN5i2h73flSlh4CoQeM5I8JeX0tSrF63Qx0fdEp/R1pKfjTAz9n5jNftUz/tTgt79
uTPalQvu/kNFqJtJ5azjhQTsEq5bKSMzI3BZHnKU3yXRoOVYQR/0nULEm1huk41m9rDD8QRJz5Kv
2yt30f254nZ1WB6pT/Z3ySasbTlQEoWqQvfb8dznfbFt2ipyteS5ara1lOdbmpZr0KZ5Q29DJBwB
Eqt53oIawfJmSsNItsdKsTxrKr6miQBuhnBE0ccvjG5/aJIQKyHptZm7WBHx1Hnw6kBt5pTdHrFE
JEqAAuPkkZt1B5Q/o0PpTNEM36wfFTPYW3atPGA+UmzhKmQ7uzOUbQ+OYcPgvlvrxLzx/NBTqBOI
W1DOllWRLJUIJ0eE567MjZ0cc0m5dhRn3xMmKw9NPpZem9vKL9kJJOQLus04JVtnGIAaQSDXPusy
WjaqP2W7SpfDa6lptJI07vV/Dq/oaMHvZfqmEPiWBN84Qq27UskpFT0yr6aTP6ZdF658AvcIF3xN
OeIz33s2IFjuDaDjLkb8TfGCIptSN8RtdRNH7bDPxvYhTLJ8iwvTuMs7Wd07WvehmUokNHXf+bMS
Id7YFq5LBMQ4mHM6OE+s/4rzvjR2pLGS4vWjkpwwxClOpW5QANFCioXrSKX+3Q9HscUwOTmkjTVe
I606ddAHvzVBaT86JYox1HyotzN1q7JToGbZ2enWqur7qEFqIcMxo0MOBmSZ65sMfBspVkxvUqXp
d9AgVFQIZZv7ujtq1jEc4k+p0kzfCzSmVo7EPW+d6lKmf0hxNA+cl1RJqUN7EKMv03MwOKMncmkr
rXQTB+kq6TxNP+vsVyWGn0VsuwDUTrnZnW0aEm4+kedBZ3Hs0xA/otzoCvshNhEVaJEnNcRvyVlz
uLxPRDi7iC0AoUXsir7J7X6GYQE2MAj1p9DW/+QiKp+yNCi3ji7C0/tH574mmqsHGPBzugPvUr1d
SQ7iRsrKXnsqlVHfV1qm7Xv80nYNgIvdXLivpAP3wyvWQkIK7A1ZJgqri4vZkBGDNtoUJwXsr2jz
Z/pBwh0KQE5q/lRzxzibVR66/ZzvG4nNX/xwR0tE/5jipfY9sGNrX4sq2hTYOq0kDXfqXvR6IIrT
i+CAzJCheV/++o4QBLWLUWtNL/CfAAWUdblD1PFnqH+VMmUbIXAkEvNB5PkFoznc6YzCTdT/WmN6
NoPmoZGOpo220EdJ+hBI5eA68lOtPkb2sylA3IYphbi2rXElm+WWBlC4Q3Nsi4OQsNV6f1vfyPx4
ErJoPDZnI/HX2cRfT0JxP+Umf2iwhZ/DGkc9TOBrt4278jnw7WTboNXxtTOVZoMCVHloSmmFYXMf
k6gk0KNiYPBaKy5OFmpbKG3HpuqZfaRcylR6zjRn1/X6oyIq0H5R/+n9Z36tDW6vytfaBeAzYD/0
BRbZbqC0Zh0OAdWwkZ11lDcFg4rQKLZJ0+yS7sUG7a9LQNLlaD/hWtaFQCPN4pRVxedANjfV9DLY
5UY2zqF/QSMV48PSG1G1T8KN3arHVNvAJcdjrH15/5e/cZHwy+FNEUZUsJJLw4dKLqw8TDTVo6we
nsKsSF4CMcSeVTbKhruMC94Swc7QJRn7Q93Y+ZEabRsUz1fOzat3zeId0uDhM+ADpfZdXmmDiuug
CDMd3bYJ3IH+ENvSpszUaxL1Oyd5UeLnrIu3thQeq7E98RGBFBh3klHt6BldnXCvhtJVlJ8H6Qxy
0sDBVjrUBtpw9s9IfjLQryuvWlJ8NIPqWDn5sbfUz1F+MmWJ/yXwrLjZxfJTV9OdyxmsBCFAiDb5
6avGoVKnZzj1H9K8ooHXMgeZJOtz3jmPs3IApcsah//VOnX5Nki6Zk0XOiyQjW/jgVnMxWopZK9G
m0mXCPuT75rJF2noNx2pT2Rdx/gjDb+GYWMuu1rkCeUSDn8m7cugKZtAeHTThj7clwGseZjURS6f
Olv7jhYeRn55+oyegzfl+7b9VCArJBvHlaN1X6IgLgEzghKT0Ibi8O0joBuDelvdTZ4eGtMllFQk
D6gWrxmemvtowk81booe3Vo/PshS7QNGT7LRhU/dbSVDTh8skXanMBBrJidvlDUAGMgkibQI15mv
snZ/haheJNqIndvkDW10jps2ciOzN46Kndp4BFgSzV2ca0lER9SuTfGzzadob0yx7DpO8bHws+Gr
qJuVIPJW4GToC7cWFAODi6W5Uz+gmB6nUNrIhZRzo6vfSG/DU8yU/llkYXQwzRo98loFo0an+WyF
2pqc4XzLLE4dXFPOHExkXo25uP2F5MRGoYHvCLTkqCATAEYAxtYDtlZricY973lus9DUo6ZBdfuO
MWL4yPYJXLS9xh7FGbWty6RX6dmAtvYYJCjRVT00mTqXw28BYNoWFFDGgRXh9MAtnG3zOOVWLLWo
e3SEqvxwUCQ+qrg7POOJYD1qkS+v3Cv3Y3VaCRxpsEuE+dnm5PZEd0oS2VXlDF4nZ2doFYMXtQy+
MXVW6QdGhpsSoV1zsPTnRh7DBzlicO7jDHFuRRKcESLExNIOx6emzgZPyWL7qTcs9LOs9lKjxLuj
gjoEQYN+QV4l166V/gtMhFlWQu1bmZcOHBE5MZI8ACO3j4FhvA6IrdOe4jrbIpLgb4HxeLjfdBun
XDPCvo8CZF3UycyxgDxhpHy7GNA9OzSqSnsapE7ZVJJmbaum/v1+rLk/t7B+GBcTU6h6uNBuF0li
DECBoqaer4e5V9nNyxg5xuOUlP9c+88LMSKlr4UJtbzo08F894WuNqlnBVJ+dCrxq06dc9xH8aZX
kktO7u/WSfbPMk7A1Q2GgZiTAZXl9N0+nyj8xInlrPAiywnw0DW+qWP4US8TwCyO3R2TsPD377/S
+32bl4QHoMGaoR5YXEA+rGwrm9rCkwLbvCD7o15aYw0cdZ+pzQhA6leqDfiiS+tyuddEhsoHuQ7Q
j13cjjY91yLeWWamuoOq4lORimTlM76vBHG4YM45qz1QDC4Bj5gbBH40WaWXj0Z/4AqWXppS757q
2P7h1PqF8bhCD1obL4VPi2Pl47vnBrCXfy+/aKtEVixNcdKU3iTXrsie/RSBeNwahbPT+m5LU/Gj
n4mjDty96P4rMAPGTPrY1/mHKm4ZlH2qyN2T9jBVF2FJLm3173ZZXx0EqTed8hI6a3KNb50E6i3U
3BjaQ6Ca//tft6Uj53lpj1FFwxip5tZ31J3tFMnKe3nrKDBxof7hCiS4Lr4sWYYibYRyiQxOEpzS
KOTlJPnn0caJeIy7+mpN+hpp8Y01kS6CPU44t3m4xVao1Wg2k4lL4zzeN0G/6kbzYkjZNtLGXVz5
mxoR5U78h7jEU1x+yBz7pRDo3Mv2We2zq66Fh7xf+ybuozO4hBltNBs1QMqZf/Rfr3uYirErEyX3
4qL/0ppWQUdENk+TnqGqUZWrZfH9SwCBR3QmHWIGQ2C7Xa9U6yrimTsvFXr+JcFke19X9vQ5GlUg
V2o0+6zrcf+UNKp/anXnJeeD/oT5CdmQhc5g7YMxw90o0F5w9YtOcWlNPzLHCD++H5DeKFVmAD2B
l/xI55iotz+0iAyAYHWJljjJy7GxVP/S9prZbHQz+To47RVDoD32IeiWKXhOfKpmz8+CemPlDrjf
IApbbs7ZJRYVpyUJI7aVoE8b0ItyjTipJvXSvmuc6oBTL9NCpVhTarvvN7MeScccKplRLwdTIA6r
uICS5UUiSNDzqsqd0drxY1br+9YelEvRoyvQRUO8XXnjcz5zmw6CQWEgCgZvnqAsLRFUa9IkW1id
l0SysYvyRj2I0ZDOfgPDAzNS6TkMBihDZYtEGpTeb3jCQu5AYNmb/LLZ9pmzJpfzxmmlPgQIBSiK
Q/BaN/31dSRaPcgZQxsva1XzSCbrnw2jyrdM6YpvgG2dnUiHb++/h/sAyF0BJmZuPBtIZi1u33YM
+qqIBkEjnJLUVhJrMylonr2/yn0OA1LplSSC3Cnzx0WiFFeGFNdpXXmIZTTgB7PmYCul/DyFTrQy
b33rgWb+EOxcAALs8e2XVLZpNWIVVnpDRN7gg2mhJ/Q/1J3HctxYmrZvpaP2qIE3E9O9AJCGNkmR
kihtEJREwfsDe/X/A1b1P8xMBTGa3SwqKuR4gINjPvOaZs3K7rUlcbx8Fuov8AoOV+btVMEKPijp
DNbJt0lLF9qcsuKCAOq6yA3TU9u43lSl8a2a9PGqR0fuxRFQ2jWLDDtrUpgbdBE2Upa3nmnMzyOR
0XZQg9iFQq+hJZAhB12Z+WaSev37734J1hVpCYRhsJ/UDI+npzGFNQGgCG77CDeoIYW3hx1euxsa
yrfvD/WLpI8gZAkoZb49R/7Jp2hz1HyBw9QHqB7PgizvQ9z0wWZIw3Cbx7bjZpzce02WaN7jMIoW
o2hXFt4yxNvPpGEJRuhlUrVzKCqcvq4YO6spDCFuqXdK28GOw03sTPan3s7i/ZCW8b432vbQR9p1
2WfhmvjYGc8PO7nF04LaOII4C83neLrjKcabzx6s2w7J56vBVuuLuA63Y7BIvcnJpkjY1ZGmz+Tm
6Ze4ww5X6qH/CfKND5XUq16a1dF2irC/DophX8ZKt3n/M52eOoiZgoaj7bZUM7iUlw315tRxwhDO
yKTHd71T/4iGwaDmYjcXspGWB60BMKvFRff0/phn/bdlUAqpxKgEnPzvZNCwQPQcTnlyl2t6+DCE
DvwiI0FBJqPlaY9wr5FTjfaSpgpvbKXiGq3y3EvNuTLcyKjWEoLTa+/1cbBJ+ys6Ids6noMOKAGQ
PDu+GyTnW6KKp1wzdpnNjizqsl9Zk8u7Ha3J5d3fDHayBcmZY8r1Vnynd7F9FaQiACmAVu77U3z+
ShAXl1YuwS1B+dnNqvShOo19fKcKJ3/Ex5AchK/sNeNo7hUyypXdfnrEU+ZQAC4SxrDTUOY5OeJV
6jlxUPBWQ2h8mw09vTBSUXnRJK1dk78caenfkKJyc52e8KUukb91Y3yHS4dtuAXaXW429tqMRbmR
eO9P49lB//peRL1A/5YrRT55ryGFyckRD3tAEV6lJVvNXrpXMRKCwzjO3hx0H6oU1BHlcJg41sYI
p72cz9sqT2+mGZNFhaJ4RgJDYOMiq7INtfAaNZnLOExXgv7TaGp51oVwri+APO7zk2dFRg/vYtOJ
76JqUiGAFPaHWajFpurRoSjleMBF1gg2ejWu5Z2/+iY0ugykHMlm6QMeb6AitZumGBg5zg3dVTAh
u4qzIHBDWS9+k3S0vCSd4eU9QaJwxR8PJc3mZDQxMlxRbOXegDWCJznDsPLdzzfpskuB5LHMiBJP
25pBlEoCD7DkroLXSLMgJQyDSbh9f3X9apNyNZCesbQQMFn+/M3ZayJyCEVxiO8CJ7jNwqA/NNRk
L2tpGG9jdNQu/jfDLTxdlC5wUDm5kAHu4C5SsUeheSBEav4kxKw3jmR/UzN13Lw/2Pm9wgxSH6dP
huMAkdjxuyG3qlbJKHPMjb3hjkn0Uss1Ul1dMuyy3L5L1Pb7+yOeL8LFf52JfK0wg3o9HrGf1Srq
9IE2uG6CK87GZov0Z+f2Wj2snK5nlQ4CNOxx8DRjNG2BWR+PlfYGhKpCNYBsaFu1DbYjVVB/tHFq
tgZxKQ1C8u3I/maUD2qo7sf4JtPvyvFjlN+1DZBD/VIBw6xGlEOzeRtLo+o1VvFRWXjhyiC2dqah
JFWuPPZZnsljU9+jVrnI9AHwWZb9mwU3VLE5OqSXhxRHGjfJtcFHp5zYNUpsP62N6nOCYqBrCmHe
KnLfX/YKKi+J5YiVlf+Lb0WSAy2X1MMgFDj5VkYjGjNJEefGxEy5Wlrze9zu4bQC3l556eWdju9b
a3EQAKbA4UQaclLtQ8bfqB3MAw9FFKLYhGrgdpSb4vP7i+98Kx+PcvJCZVhVZhOEE2VMG2y6pmLg
YCu7VKOpFYTV7v3RXjuGpy+1+J1BTbcQS3iNvd98SEVCeMdu2ukQFspWaoPHylYDL20hFUZ4AlzW
wxcpCa875bpI7szhMqk/xMmnKTkYwTU+1aF9MJI7NS3cfPK6uvcq8w6Y3CGrntv0W9tc5sOPUITe
LCPAs1XVH/b8be6QssdjwNlQcnG74MuAvPjkXDo2ei4C8e8nUd2F43XsfBscDZOCBsb1PpESz1Ee
NONemh9leUNmKw33wkEvLNkZ9U+nvxiUT8jm95QjMd9wrein5HilsViQ781FZ+hbEX4epNQtku/0
09MICkv7bMUvRfEzhyFvBzphxuXUXirq58q5tTsQUKpfICUsgd+2sgtsT9z35/8styFYBjXGPqKn
RXHttGqNGEI8RuRSoAc7WpSdo3xCht/4LpwxvKrVKEQePlcuoEvo1yWwPhfdXWvN0OU1TD5ZBaQV
C1qQyB2F72WXvVkFeTrakLmC4SAaHMBj+TKp9pMhnrGQoFAUZS80ATN/zozvip14svKcTFT6CrcD
iFPjWadd9vF8nbVP9vhjVl4cZZ/Z8Dmk205/lkBWlHN1k5ZXo9gmpfVZL9V7I3+2RrrHKGN4lO1W
ToXzAAaIMLkpzQ6u3DOqryFHkTWYmXZQY/jXWvQoUTn1Ykg6W70wiis0+13NqY2VYc+apphwv4YV
y26iZ3TKDVLqAokzY5wOnc5HSqy23o0z4peZEYidnoDIQ3u4V55iLdiJvMge0k4zbuIyq+7Sstdv
RNcFngk09rcvbMoy+PKhNwqm+QwYWaapEWVJKB9aBGlLxKu3el/YHjUzt16AaO8v6vODEpMXzhLK
fpqzIECPV5Ns56E8xSWjIXm7naqugAA7roEhzpqjTDa3NEf/IqGJ4PHJ1WlBz1WVSoXWnksXASey
uADK7GbZQ5/nrME+opVm4D0khV4Sgs6clW9JUHw3y0pzi6Z9QGt016SZ149w7rXZalYil/OjfGHW
catTtyBxOs0G44Q/FhPyBlVlDEh8adKj4UixF+Bl9ECLRfv5/ryf34X8QKYeKVOQyOppdQzhjdqk
NC4fVAlmtnCidtuH5bjRzLXY+Rf7C5Y+F5VBI3Ghtxx/4TnX50gKgS1YyJ35YQysEdpv5wbRfB1G
O4pqwffB6D6+/37nVRC+ODEH2DTA1gDAlgl/c0xpeQm2KMrmwwA7/FMOSPGK1leJ4L4yHQoK2oeo
qAdMb8jxdUn6XgoJ7ap4qjyhhUApyPN2PYzUCxMGvCtnTY9d1JB+ff8xzwNWm/uUk4BayILrP4kT
Ytw9kqk10e7QghJiV6vcF3Vr3lb6HHtDbCQbre/Wup+/+PYUQUAgg7smmznVliyQcmuCQeGLkDHP
o2JT7cYPAihAv7LKzjCC7DuY5iAgod6QPp0KOU7SBEzLdsCsqInpK71s3mXN/DGr0hnEpSP0l6lF
o8upsns6AK6JL+WXyjHGnY6u4pdmTB+1sG+2vdC0347Q4KWY5HI8HtWKUwqZmuVN1I5Vc6C1EaKN
ZEhuNVb5yvH2q2W4dPpe75blO58sw6yuAM4YdXOI2xlUURZNVzYCfq4CdfBGaJK+TcZ6I6si3hKI
mH5sDUiBF80BrQhtAyir2Jad/AXa2exliwPLlI7j2kOeH8KLAhZtADgW7NBTLLglVKS5jaY6RNDA
PurGUN3OdvKUj7HzZDRRepOY1rPi5OKDZPX6bWvFHQDPtr9HnPpzEjf0KGo5W7sazgQvtUU5j5IC
TUw+EOXC4y1siw5ouNmVB9E9xeiQXapB01zqmTE8FQVIniJ04GYGk3E94xF0JzCF2ch5FT118nA5
5GvOk7+aJZYL3DzwfXDKTh6nE5jfdC0d1SyMqse4LaNtX6TzykXwq1HIXan7QMWAO6wev3QHhlvU
wOwPlp1H190co/prTmuWG8uyOw7iQIYt3CwatYvMy8m5k2WgHOS6rCHikw9Bpqw3tW3MvilFgOzH
5DcbJMuXZCxq0QSOGkDW45caDLuax0otD7iLiSu5kwkAB2ulj3h+rHHO0OQlblmsWE63mopPO5m3
WSHSEYYQy9v7clQyrLbDu/cP7V8tTMpOSwuL/bLInh2/jqrMkZVJTnvgIkPEo1OCvWolOzNpp12J
JsSPqlH3sRDT136cYg+Ya+d1qpaiFK09Jlaxpk92hpdlfpczdnGu586jFnb8QJUAg5Fg4Hpoo2Hf
4apuJxUyXZj6BpCZ81T2ynzQHiJ2jF868kYWg+PPctd9xndxYX7qTkmzvhxcJ0K3xkF995p/a7tp
LvpNMiCIy91o9F/tPOlcpCWnx1448kVb4lQoZ6KZ3UiLgc9lufbt/clewoOjlUo3h/BkgXPTM+Xj
nrxaN86ofU7yQW6Br+jRHCMFWDqXnYJOSJ7b8UUPGvOxVKr4IpaleaUmd/6tOReRS6NRri/Et9Oi
nJ1FjTMnmXLIxjx9DGxnXyXzuA8ybQvSErR73wY75L6+FlWSekbZm76FnYM6Y5c3zUOxArY5W+Q8
zsJYos2OFcGZi02omILmUq4caN5nl5kaRtcT9L/nOg/W8s2zk2gZin4jpDvWF/I3xzMfdJGYDKdU
qC6U851kWK03qvTI3/++Z+Eho9i4tFKTgSkBk+R4FKgFWYS8vXxYyMFepop8r5XKgN7YNB7YWs1D
bRj9pkZwfeXaO+MIcOVR1CWDpa4GTeC0dA1YvO5tR7QHrJOxlcvT9knCJcQf80G9qoUy7a3I+FzI
ABGTMgQ7idXfYeoi+2GysJSlmdxjHRIGDxli4/uqx1e3bOqvYNbvyNJlV0kdcTk5Y36QopZ7nLLM
Tz1b+CYIJKr7CtmsrTbiyjpU0rYCIeFnhSF9oW2ibicsW1eW8lmsyetShYWsyn80S04C8ayMnR53
aTqPdYMsKvUr35rx+0wmBaMAzenQtbLStaLRcrQf719GXVo0QAlxBTpz07RmO817vT2g8rcD1WG1
nwwqgFLVA5HedMTWtZ56arnLm0d0cdxhuBSQMaTiKUzAhuf3Ydv6yzFb6Tq1zvtgQDBCrRb9s72U
4GXlPFeDuk1F4mflrYgkHBC2yDdHHd0PJd9XgYaVJUI7sfBsPd2EKtMfoXt4A+c8TA1PEqUf9cM2
sZItTLy9lQ0beLg+ang58ISoQfKziPajXmzaJPOXQDFDFDHjnwUY1Y57oYcAPoGrgC+2N5rRbAsb
42n+Hw4ydsv2Vs9iP5AuQG/vMkvx0vCbzNOM+q5T1V0bTLucGgkCUk0fJVyMUOPf32Pn6S8FDvpj
FnnlUjc+bUkXZivTq2rkQ9DNbiXNvZtiMoh2m3MtaVN4mJit3QiayVfNrIH70s4IUKb15WRaPyWt
Li8yo7D8gBaFhzF0uJFgHPhtY2s3pG9rosJnmhegyZH9otTFmuHoPzXacFI7UKRMpcRkiHJfVHF9
jUqrQtFwkK70OVRuIzmL3QhItzLY+kZuRLBpM025wmP6CxCHQ2HRIl/EZGpvTpNhG2hOcafl89rN
e35GgjGgxU+Zl64Dfcjj08ucdaG1E1ipimqBP+VjuJ1Uq75///v9apSFtECzhsCT1vXxKE4lGz3E
wA6qn42VWIkQrimj0Pb+KL+46ohmQKwhjbSUxE6DwqYrokDW2u4OGyTrkk7YFxUvBLfJ1ZdRhs+n
6Tm+j/2OupyXNi0CNlYyO24epvEV86v4K8+zTN7x0QEcjDY5SRooXaQbjl+7zBujCaW0umucQvO0
Mh0OdoFqdxGHxjauo2c8ivvNAMDPK0pCLwzsLS9OxcP7z3E++wuMg/lA5Br6+em0GHE4Jvi+FHez
Yz07eoKjWiiXK9fg2SA6UHjcL5Bxosd81iQpnDbE7CORDjOim9fwEan+tWO5chqfBVPLKMgasvgh
KJEAHM9oErNMNWWSDpJezhuR9dWmM8t+71TgIGw7SrZdPJgX0mRbO/CB0kqE/qqFcPRF8SwDGLrI
k1Oeoe55PL6mzoWWGINxawwxYuzYs7rKiFtNXUahT4qnw9CiTug6MRV8e0I9Lc5/TE6vuXGa3Wkt
UmWtmk4egjifk74HSBRKPfaKjaXejU5i7W3azldp2w/uhOH75v2FcHaBkv3B6ULYC8+ZRQf4+OnL
Mc+FEEZ6SPNa8ak+FfCpEgpGg9g1Snxhxp28tifPrk8EZ7irFy1ZPhlf7njMRh8bppEWT46Lkiew
M7kbEqRDrLHUv1uxFl+MJbVpZZ6NG/ww8LkMzOqinWN7NyHv6L0/A2fRJ7VJNsGiWYraGLWd46dx
0NgPqniu4FrYuK0Ysfa5RlD4pzRJ+sruP98QNM5UhFhp1IGVPN110WjoQSoBV6ilIt1SdgCuhIzi
yihn0SezBkoXFsryVWmrHL9QB79honaRHAKrK7ZJhA9qinzZFpnz8FOdD/HntAyibUPba2Xk87Yo
gmAYh+K6pQGJI5Y/Hjodh0DvTFEdukEY/hjJ3Q0ODAn+g8m21Md0G8LrdJssKi8sPA56xBq9pND7
b+9/0vMjYRE34sIFQEMR/hQtFliDTq+mzQ+GAU4ESRGxE4blKck03FfJNCGDToOn1AckloNWXZmF
8y1FUoVEPuDJV5GPk5h0UHGJmOUhP0CtidwCwtRO74zeZwd+SPrU3hRKsuapdl6TA/zA+WPLZDXU
WE4r0sihzoh82eotF5e+IUCtNkR6Ve6LVA+/hJKc7yN5huBfInnqUvaJ3HLskGMPzfSmqFLVK8Vc
0XzU5K9G1bHp0yrVrrRMdn53vy3MaiQxYFfTcAVWfrxGkrno7Woc5VtdUj/SJe+pOOlo9wT9yvVz
9h3AZ5AEAW+hTAune9mNb6rlUg5eoioZaJYOVp5/sbCdLEqkJ5om/RTkwVovefl5RxfBMh6dh6UA
9Vp7PB5vbvSiodUv30I9FW5kjbFnhlm28lZnx9UyCpLR5DqUn6m+Ho9SpFmAWNwg30pSjg423nAX
Kie2S5l9XqlwnQdPjKVDZXnlsnGQnByN1RgreT638m1kqg/aAqzF3CX1dBBRL3o39ru+lW+CSn2I
zdZVwdnXbtqEzi7M6ZYWo/3j/W39qlJ9OsM6OAdCCpoLhI7H7651dhOPTi3f2mE1+YUZBRukQJJL
pdQ6N5MDZ5fIUbqfAzn5WZk4Y7pwkqOvjjprKLeL3NlgqNXumtASLtbjxTagVbEz7azeozT5YzSz
aA98UtrJqfESpGnl1406cUxJ2pUxpPltPJfRc20G01ODdvs+K1Xjqot181AXQvE4z7Ff1fv6movM
eVSKbtVdZzm7j2eAJibgHOINGGz4xx/PgGWVSdKpFexCpTN9c4A6PvTKfZqonlMOBqxkfrsdGnT7
NDv06kaqVwKG8145ZQW8moi6QAYt5dbjRwhMK1HDAi6IWkiXmiFdd1rYburGGq9ytPou2yh7HuY+
uSpkNAQxmKzgHSQaXhtpHl9nGROqhbOyw5m2/2mKTPeDtsGgOYN+n1ThviHI2SVc2Zua6GczKKN8
3dp5dVnHmvBkCel9b55gVM6TZt4UQay7dplL14qm1PgtFpz1FppNcXH3/ur7xRGLMAh18kXPB9H2
0/OkHqUq6eoUhs2kSVsdJfrA1FqENmKl5riMRXedS07jN+m8z4b5QdSZn2lY38p9a1zkCT1YgkAR
PND/dHyKGofOHrSV0/X80OMh4YCQVhFjcBEcfx07BEfV2K0EVlyvL9spQjIxg7mU2GBU4iYZ3bbX
5JUb7/zko1JL04mSl8PFd6q8l2BFVC18jEMdhvMDmmHNjRwlay2+ZW0frf2FfKSByVz0QBBAO7lX
0W+ueQkEFGTWvzrpw6Ych3QjhqQGULrqQXB++lFUoHlEGEV9H0nT5a3f3B+2yUlrZJNySNIKfe+q
NamJdGP7VA66tKmDBmcCLb6dWkW9SLTI8NIS3XhVGltfTbLxAdjbWmh39nWXR0LMi9iCg42GyvEj
FS0aINaEkg7yc0/8l3tZXuXf8xKYSqjL8ccpWBNiP/u2r0OCaEe8hzznVT/3zSxgED2aUxkohyk2
Qk8ge+onYzn8bgkYFSR6lovIK00iiuLHLybLyFanNEQPeqOEW3vO7KcO6fZ9LpXaw/v7+Cw4JDJj
GDpRTCBMsZMdklRDguwwMnpyk3a3cXrVOQ1GgI4jZR7iQprs0WLfqKi9X0ISXhn8HCGDydereCTV
INotp5iIOcXPLDZFfhiQv9shvRjsU8NqKEgoCsRN7K3kzVDLj7IdVZu+zRRcCsp+k1MUd6vBCLww
NKeVI/08bF8eCtgx87JQCk8563baS1zsUX6INb29oKgt+2VZOrs0bAw3pWl00cvqh8gYvVROUG2K
032gZmtl1XMsGI9BdWSRtyGNIJE4XgQakEoMfobsUNTKzSTH4Q1am9qGKBsgk1KXfganw3c6OfXH
AnPvLC1Wgqvz/UVUQepA8kA14cwmI5/DlKulhyPe6Q+6LoUXIkE1S4oq4aPltcm0em1L/+KtwWkB
kIajI2OSoy8B35sNliHXKdq8zA5TVTTIsFbO1yaScKMTKaXLwZaBd1A5SKiYsUjbetOODkWC9zfF
+S4/foiTuCKnRpQ2TZcdpDSWtrUpJZusTMKPvz0K5H56PDRoIeGfwsNy4ShSmifRQR0iMHayIvlD
AYnp/VFe2ajHFwVlGFqG0LYRAaTmejyj8STrtZiK6BA6g89l7ubpp0yLfbhK29F4ctS7xLgU2id9
KDwr0V1AtK6Tdf4kYTXc3VrBhB5zjE+h7Ir4WZ3TW624NPSXLtQxjH9Qo4/BiKtECvSyGzy7BWpS
Z3si861dDB8hQl3bYf+par6WeKRtmuobase//70gAHIHAiLgIjhlJUP66cIuVsMDnipXdi6peEW0
qxHPWbESkIINiBApwYUkcBpvozE7EqHU0SFFuH5fGZPlBTD09pNTbiPJCjdYdDTeYCeOZ4Gl2xeZ
qrgAHNqVL/qL1bmwvsA3g50lmTu5HVpEPZwOfZHD0CcazQ3MBuWlQvr+ujnf/HDLWDfLCYBc7ekp
WHVOH8ZWER6KuXkc5Nl5qFtLPEocVLigxBYpDgv4w28PSjgNHIS4HvDWaUAftYCoIhtpoVlus4sZ
o4grgOX4rwTjNkul3icSXXM6PX9RUmImklQVO23I7cf7o9XHiK6wKFBVAR9omInxSbZn4dvFqPgs
o/AqrvNs9/6LvtpwHO9KRgWcBNAEPA4qFcejOjl9tHpqioNwDnMZeEqEv6GRoTiWuyUMg3nYdnC0
i8cRDK48PGYS2Zy+CYaLKthX1KrM9FZ0Fwi3uJZ938df9drxzGnap9Ne0XCngf4FNysvt9oQuYn2
oOQ3WnRrOZSBQ6O9N2dlO8lg1tsMjcfWjblWnTjfBiLftUhl9orwBXKZVps+5wCfN1MGZtZuACxG
AregoRn270/Jkim9nRFKElTocJu1FuQNAMnjGbFm9rY8xMOHgsthX8v4otWYQe6lUtbozaGhIKze
2uSdvnZEvkZtR0OjdbvoRi0iNaikniLFbCePZi6l7ANCmaorEKB96DLjrlFFeIF/Cy20kLkO7DzY
aAnb2+wGfZ8IkOS5OSGX1ecqrrxmfIn+j+5xCE3bmiPTwrz1Yc6x3RqDT+9P1lm/D2kJMn97kR1k
FZ1ZPY5jmEZ6Y0r3pN57RFSqy9KS4kMVZe1GqoxmL3Wtnxly5UsDAcw0yvYm0CXlLrFjZz8KHI47
SurmpGI33ivaw2T3jS/KML3L1URdWe5ngd6C2IGQjzkJJyjNj5NNVkpO3Vl9o90HSkiioOrtFiJB
+QTC/KsUdKiQIWLgyWpQ3oSzbbi16XReGvedb7dWusVSqfdwD09+8woGtkdnb0ljFwYHleLjNZeW
s1Q65ajeB2UYbRJTav0ujIKVytHpgf06ChQZTMfg4NOlPR5lrLKoGObFSmOKqy32e2y7uhYX7y+J
VxWWt6sYgB/AK6DdIPwI6U/vhT5XMkVkknGfKE69NRt98iqUXuFDy88oA1wOqZZuUjt7NBeNjqnt
NkWfVJtpRPTXsUWzKfMx3TuFo1witvK5wcXH7aKHKIojpJLtj4khj36vFeUldXaT04EMCGWV2lND
JdoUulVfO0Fu7KOoKjxlltItxVnD0+XcQrlToPqGT7VX1Lr+aKdm5umpVaMfZ2crN9fZdmYimAU6
ChyuxKGvi/FNDBlXw+wIbALviXU2xha9d2/y+ot4Q5n/avTKm8iH4neovoqX+CFYucKWJXPyFRZ0
PcCdpRxJlnj8sRFaFmrUCPUewOceFqfeWL6p7xTShfe/9xlZ7PU1QV0gSAURHaT38UhYL9o5u1+9
r67tnblLb8dtdaFsYVq74UZx5W3uabvqU7+x7o2ddSn7xS70I1favv8cp/fn6WOox48xml0X93Kt
3qMS7BpIwWXGV63aNaoJfHNljZ/uJGJlcC1L7EVkgpTIySvr2lJNiVBbG5XCuLHs8FNbOM5K9v3r
QcBOU9bjYj7VvSWgqpsgywFPx7gplnESbzCQi1deZbngj9YJuiRAIOj1L9J1XD/H02YMEVKuc1Uc
zC7EvRmuNXLQZbgw8wMfsYyvtAbyuxrMnCel89riOX/HBUv4VzWHsvYpY4/i8AQPldFrOTVhT07l
kmGtGVeejALYa0EZ4L+7tNcp4WnH75hnVH5yhCcOVHDzzp2BHe8zEur791fgKTjyr3GogaMBQi2M
PX88DhojAbtBzw+jnIwXUTEOdGpLryxTi+tcEZiLiqrxmsBofDtF0xUw/PzYGnKwU3o86UTely4r
odwoWtNfTdEUuXMK9btuOnMXVuNFF+3TPv424PXnCaW5sqv0AVp4sivV6vtkBulKH/0kGPrrjegL
0cNaENCn8gkTrPFAFFp+qJ3wftIp9zZ8JwMiqIuKT+zqIRqVlSLbv7eZX8fV6RBxghNR0Z49nskJ
IKSFhjkFmVYxPmZ5Fl9WHSmd0PPQzWrrc1ut2UH/YpGASAGhTEGN1z1FLKQ6F8lQx9lBWHq0D6bZ
9jINatTrGvmP7+N/hi/l3V87q/3Xf/Hr72U10byNxMkv/3WoXooH0by8iJvn6r+Wf/r//+q/jn/J
v/z7J/vP4vnoF5sC7uh0370004eXFlOh1zF5huVv/k//8B8vrz/lcape/vnH97IrxPLT0Bsr/vj7
jy5+/PMPSnJvNsLy8//+w9vnnH93z280Z3//5bkV//zDUP8EBgLngQMTOAb4mj/+Mby8/on8J9hA
cM1sFSoP/I0//lGUjYj++Ydq/qlQ08QrZuEfcz7xj9qye/0j/U+uMpJBjH9YGxTU//j3ex/N/X9/
i38UXX5XxoVo//nH8SdHzoF4m5EBPSwQ1zNDDQthrkHBWAV8WYXEMH7Fl7GsrpwKZ4MsUgXEnEtM
jyPeGcy+nDDJMjTQ28REl0ajGPu6noKVY/z4uudVGIWwdkkcF1WYs/opzYWSbcwZUgfy1WjGjxGQ
pm3cS9m2lCVlJUlaboX/vjX+Hm7RwqNmROx/qr8RjKEEfRTHxECkzx3JmR82TuXPOGe6UmQMHtyn
eOUsOr6p/j0mvG5iDGgap3WPUgTyVGkyY2Z9dp3UoXMh0gZwj9B6/Mc4OiVD25OkTBeJ0a7VIZaz
+/SNF2yp44D5B6J8cof0iOQHecboTq1ReRj63O8rbL0iW4QrL3o+FKbsjAFNi3LZGVo4DoMu61u8
a8Ka+7CUQxAATtsgsTGtSVf91Rg8fi8CGBwKWYJkBfJp4zAviwBPAkjOWTXqg1eXXX4Zq1b4ECuR
WWyWG+0rvhkDqXmtKbE32UMHRrPLvxIgaLveiIbETbLEuKmnPvjEbR+VfjOl8U80eTV3LArraaxT
fO2rUd4Gqu0lqj3S9NIoWlco8kbeXLXt0zRn4We9D/qvkhLFjzQ0Nc0z0hnp0SAQQvbVDO4+YmWR
amwifRzKrR02s5cjEXgdQViGojoH4jofAhPb167WsZRFsPETsY/yPZibTt/0CMa3/K4KsamPVOfn
CFJZ8sy6nRK/rtsQgEBhBldWolheRSp449AifQ66xvkkENH7iaF4n3ldVhU/hq6qlYshabHOwK85
/4gJ9pz5tlLAckA7+WM8G/bjZEz6x6gptQyKrTnqnrBgQLmhoktfINBP39WpV2IqLkOi7EstT25j
c5AmN+f6wwdYRFmxCU1Ijdy5fYQcTGCMwtVGXOWwGGiFb6Az2CMlObedK/dy/Nxacyf7gRnBHjUG
U6KRQnjuF5WYvlcQ0F5kS6pvALTV3U5u6uhJNpL4kYJHi8cuotuPs9AQs+wSK/uB3jolHGh98s2Q
SPWtmkxg+Sw5pK8VO4U3L9W/BnrGZV6peufCblyojbioFy7C5X3qDeYsma6kiWHbT11AL6dUDBC/
zQS8WZP2VLSQYtDadnRzJ3F+OHnW3seyjLq8rEYJHG101W6kaMbaASmJosMheE4+BV1lIi9VIWm5
GRLQZ26bFPFzVaU6Lqn1aFzhodsEW2XqG5n+0dKabHur3fQKnsj0MNR5H5l66YdBbfkSuo2IUg3j
/GPKk6J3x2kWLZKcGfHXNJjjT9j75adsSKbnNm/6z5Lc4NNXFDNVGs5kUs8RRbMn26jVye2bsgc/
ZfXqZ6tKsLivlAzV7FKYF3hl2LswivtviIFpHxoZpb24nPufQrSJHw4K5u11VMj3aqe0a3yO10rp
8U6nFcyBTYXxVcRmOV/fpKNVN5ea0KfWx+nUS1rHRUpuNzgfi1B1nW5ExDXFmoLp6Ey3Kx6q+vug
XbVZ7tXOreFcjwRjSe1jVGYHj2LaZKq0VO12vx8f3cTfm7Itf4rjYOg4qPo/F0WpC0b1P/4drZxF
UQ/Eis9vo6jXv/9XFKWrfxKrsM+o4JDKIMrw7yhKM/7kHOTgXvD2y3XBR/07itKsP2nu88UXKRQU
wZe8/e8oSuPnUR+nt4tTCP6q8HL//Vz/gygKmM8Sjr9ZWsQblMq5PBYMPTCU1yrhm6XVdkYzJkJC
zECTcnQ1tHRerMtl7aXIpqFHxYpinlfFrZo/K3nRyp7eJh1iU2FSkqcrYeUalRhSsBtpabuasPHa
zoHCYQyfy0WO3wQPcDWkEk69VlTZ3+0xLZClaVJyV7frhC3hPCPFIvEio4+NC00Ogo9k1qnjj5wB
Q+YK0He4WdBRtUDZdbI55r4jaqWON5Py/7g7ryW5kWtdv8p+ASjgzeUBULYt2YbmBtHksJHwHgng
6c+HkXaIXV2nKziXRyFNKDTiZGUic+XKtX7TNzDwixIcqs8ZFV6x1XqvL8tbrXDM4QFv5smkxzr3
U0++Ydu5w1OuiotXo2jliM9L42WbZjD6aY9K1tB9niIsMgnjwjKAK7X6VPhen03Wq6ENeBYEej9M
2c3gTa167ypa9CMFNKkRsmfdMCd/mIDYPjd5MWBzUE6Nvpt7h1Iuvt+aHuTQa9wmUAZ3gTlXKHP6
PY6n+RHGT3fXDCbXX6QFupzivVNq4if+1s9VZNz28eiP8YRPXd7vZlX108n4NWB43sCRTIJuNU8o
h1UArNFUbh+vCDC0vUFnRD4tAlANrff2Gpl1Y2NVIiNkK9f8rC9RZrKmSd3cdJl5HNP4Ku77l0ne
znW8LUtxlRU2+jtYO6luNB/Ahgs0goTz2e6tay8uA9qF12Y+b5be3DtVtoWYbkCnqJ/npbmpWWH9
Rimq5ijb7m6ZsaoMZ5oGviPFJ4na3parIcUetR+O09TdLugRbzvHLP3IGoaNOc3Z18WspltbWObt
gNuC2g9eycaInHkvMutB8iPR9YqfbSGMPY3eDMIxWPBxHnU/9qJ9LNt2V0wzfo08HeFZmk+90tbB
CJfHL3QR7cYaDZemj455CptonDv9Jpty29snkaGiwl0+UDwL9bZ4rrM+Dj1vVShpBws44jDVTeAu
tXgaW7062nbr+drcgHtuYqTovV/AifG0py1Y+Gay5EEm22upNEG8OAECk/qGKnrlzrdxSddoUxmG
+VjFqOpvajXO2lCjQefDmhA+gK19YrWfE3NpfeSxyu3YosXlZDaiM2XuYwJ1CxCpDvj2oaDDULWi
2sMK/jw21d6B2RTKpS93uDM8abncFjHN2QKn13su/dqvSMboIEHXSJKVWcWrB528eoR5VczDTY6A
NP/jfBT5sFxFJWqg3cBfnM6xIoQ67ftBiVLloDYavd2o9EGBp1OgJfRqyz7Uyyb5AVHfrANPpH85
9ZCBiDeXl66zDASF6ymkxYXynAdLxLF50dmJVH0T4hTUrCbnkmu6wMXzQwTYISMpU8t225UDGWhh
3KTk5L6dKtFNN5heoBezFTIr715PYpOmFA5U1dbsphcc5P6S2G5v677Qbulb0ns1K2VGY7PWdmle
AjGldGOFTVk7oZSqspGKEutHJ6aRs1tskQRKAXVWlv0h1XuJ2ZcOvkY30s6g9d7s5mK0OGzlMBAJ
XL1xw8Wb4bzqWTwO15LeD8LXjfKqIWXcifrVjmwcdo1EsY37ueofu2l0QyGmx8yp60CDiSXwCoGF
jZwQsfZataJj3JpfZ8xElB+FgaKPb7s+3smHVFNhRLpqAakQnaefKCdU9P1KFxeA1sOaVLtNKkJh
lnj56EeVcm/a4tjiNoXIsHlFPPeHGg+1fEz5P7koLVizh0fJ2Ju+QlUsiO2Bm8DQXsu08kI7dzPf
GJtfrSyi11Y433MPp4wRxUzPyAp/UWt3O0/Rl2icb7RMVQ5TXyxPeqlnPsXD5pCOxi0ppZEFojIr
I+gQJnypIqVEOkrGoWYVSQgEeJ8hFIXV3i2l/1b3q8xFkslREJcaaDDqA+hF3pIu3D2MM9A75WlC
ja7O5JWWLjfAoQ2E5GL+lj2pX7QGKynT64TySYsb6wpyfU6oAXBQp9WD00ehiwLDUCP2bllZADc6
HFwhA9mpO8OsrduMy5L+KXqwti1cua8bQgZ5/+sEi4yYY4VLx4URAyALktl5iAzxzYrkV8eqnOuZ
t0jZ7Cu3QZUNGCeiWNdLFAVzumDOZg9fizRSqSIOh7K9tpbD5FX+mDd3GQBoIgfJqmGx96vmOW7V
/iqOJjfg2YhQq15fTV02BUPyk0g3+CnGqjcT/nGfjcmM/zLGX3mdQzvEyMRXui67TwgOc5Z/8nrp
W9q066PsGqk8Eap1c5csZgdL2wa53jWfZw+VU2F8tt2XurfG61hNw6lr9+0S3fHyulGrodsrc8Er
rmryramJ6ocXD3e1Q8NIaDcFxipzmn/K9IOqTNsJUl4THbUYcqNRkgfArFTljZIM1/GsDQGyK0/z
bN3atXLX9KII4rI9ANf6RfCV8cHhjRggWn+XJGa+RRz42lVea+3TUHGpdPmW5ODL6C0wPO209g1e
GV6deb6TZDsTFHUSyib7WRMnq/pRN364PIFHYfpt+tdQV348VXfkBlsVcTS1vYkSPKB4l2CO/piY
3HyoE3oDoBYUgDq8mhSR7O3+tlUeCqX90gyHRE/3A1e110VhvPxybSVo6zywHSUcpmabp3JflMOt
vRB8vq9CTgMRxbG5220ncNxb2to3HNl78kmQiKQ8rbtv0FOSA6z7kmCcpNhb1bs4GY9Q3fe91uxs
52feWnduYtxjJbXJGjcodOyavZr84ht4YqRslwBIrUZKMFBu8W6KYY2K6M7TWMLpDKSwbv7Vqjpx
Sk/uB5rzThIfp6pOg3axUZvnPa90G1ehP0exwY9iOWKI3nvVp6WrAlOYR5T0tkIn/5i8u9rltZ8V
+8G+bzqRWhwHnsQi1W/KaqAzKz32iqrXnzBIJxchR3YDabUysFOX8jq4xr0aFYfF2Flz6aOguqMn
HWo1uyXnKcxL/iiHPAudaNpRcbqTKJ4hC6NFPR+75hqOl+7T0ij6wQKSdKwUK9nH8C5pj2xl03U3
Vdpz9sv+azebBuL5FY5sNjznzLejpP2ky+Rz0d45AggOPdEmHOgX6W4Hh2y80vtNa7hzqDuVCkW2
cAiRGHhZRlE/T4Y37rG6coPMAXcWpFjmVOarM2f3njcdYv6IL00PjfbiISYTCWYcj/djif6DmLVt
kbVXLaA2X9bztauKhwa6SAi20uf8HXLow30KZBuazYb/UGIpv2L5Ko5SduxuM4opX9ikPalKucLV
xYugg+Y46Rda06SHiDtEs9iIxNsZWKfOTncwrfxRZ+SyTbAJtlVw4u6zmQyhRwHDX/Rbs//U6OuO
N3J6PMY2gT3JXRwWoDhkNV9riTrzfVkYP0MWVDgKlt0jDr/uPkmqebvE/SYiOQbsGniSzZpMe7TW
Q5Gr+OGR4iHBEgq8qWpF/Wok5JpAZqIZ3wezuk2nWfqKYzx1avtl/VN2mz+rU/YAB/K7Z2U3zoja
jKa+9sr4JL0GGiopge9FY9A32equ7cGVlDyI52jb5Om2mJobFUi9YhRHJ9G469XYVyf9QTO7p0kt
Q6P60eUcL4cS1EocV3ObHWB/17rpmzfIb27r3MTYruO1B91w8raKHu/KpH6aqugWUtKe/pu9TQcg
ODUSDJu4V40n6VA3sW30htHAmvmzDTFXxWaFok9giSw/oCq3ccQSqAqSW5Cp7DksYioU6eL61hJv
eRQkNMpRPPK87/2YtFdCn5p91AJxJaPHtGmTz8lm6LFlM3Ic/7B2Mr650XSVsVd6uNhFJEiRhMqP
1TfQtz2E89wjtAMfP0gshr1pbw08p1LxbXHt2bfKuYNUrb7QLQuxifMrMYcu0TGNqFlFdii6V9Gb
QEaqUGm8F6dTHr3IeYzzcYePml8WuRWM9vTDyq4iRfd8s6bUo2siLIV3Z6fjFBZeEUbGcpWupnKL
ZaFNmqVX9kR2bVr1HpMzopBBprwXfaYjqGZ9VaW68/CZ0/Vi68jaOYpKbh1n/oya+YESzO0iyuuo
5fVApkKU2TRd9T3P7A3lplAia647XeiMY+Ba+XUd4fy33FVq7TvmVzCsG6N/jSss3ZfyUzKPQbKy
u6qW5K8PJ9bILO/WHiS25FVokRlHkqwqxiwA6UhKZnuT2y1Dql3J+lAt0u8UwG4UW3nu+junnJCo
EDcdqGMtfpHkk+E0e9vYtm8yMYZpL58r5GADkXN7LJmSPdazy/1gtAt01hg1fxEHUaK82sa00d22
oBC3YPscz1e2NoH6QjQKNYlxbvKfWeyZw3XkWKR5albxwokQ5OQ1ZLjpF2fIHAKhOZGLU1aKfmJy
TOUvdtFQ+SwqD59LrGc8c+cYEa8eVFzUX06X6j812cefW1GaTFxL7BdRt8V3T+3wXTLyvnhto5Kw
3gBuuimwfpwfzDl3DF+N57m5EdJLD0ZP1y1U4rnMgtGzGvB/qpIqPG0yDSO9IVb82dI6O0hto60C
sqz2ReWNSJYnkJ0NnCg2FT+Lok6huDjO61MrjiV3ViG+53BWeJSYrQqHZh7tQB0Gm9s617MJpZtO
UYOiGXoMlI3B2agVcEDHbtUyyKzSEhtdaLe2PVVfDFgwN4Mu1O8GjVOUDAqVN3+uL1ruT8o8t5tm
KjeiJUkODUHnkZ9vVbafDDn2PJOiUECtkU7blGiG1Vcli0t2NQJhDxWQh09xtziEbly+b61kpHg/
GBopoLTm9qtZDHYdFG0eCWCKQ2dv6RjH14srpz6MmjS55YfJx1gZ6mupK0bmp83iPBSOw6ZJ0Jl6
TKc6e8waz3pavEi+KpYmae3g0JHzuCuhDwGsKqSfd+vLQk4q16uVW2m5bcycBE6vTIxcFjOOForq
TiOwNLSKIXQIGE5gjjw3eSi39ucor61HN11wqSzmkWKvVltSuaY0WeRBP4Hl2qLVKOmcqUuRbYwF
8lpo2bRpfSA3sBLMOuf0D4Nz5zZopPtlXQ1XZJaujs2HgyxHBuWbWpM752scl1ZP3VpLH7SetiMp
gWehUUEBdvE7d4xfkqxQnrU2n2PEMzBOecAuAEuFIjJV1GAXzYISnlK5lsryE856zgaEPGX5UJNK
JZjlrLX/xtb8Ubf4/9dqKH3S/3c1FBei/tdf//N/2pcf/7Mpkval/9W9LY7yx//TYrb/BaIcwJmD
uA7U9dVY5j8tZu1fFrwJNB1WzAcELCqg/20xY4dgrdIAoF4R5+Ef978tZv1fsKLA4HINAmxGs+xP
iqPvu78OWFIQhyBrYD2vldvfi+62VxQN8BM95LeM28z0ygNGApeww+9bo+v8EOpdCxzvxUFcA5Pg
uh30EAx1GyiVNL4rw1Bx56nJNUhXxW9Guw2XXhhrG6O6QMJ737AEvvg3N2TV0Xsn55EvSVFF9myG
EpnqjVKoxN0VSGy09SXPkbeAlLUJvA4FmoBhAPTofOzf19PIc6FD5kLAqPG2ZrE8IqhrBUVaNRi/
dYk/KiXqQnry7bfd95+a94dIgXVYAOEUuS3+y6kgQzu2ipUXSA9IkUZUvDxklKJo/Hfz4w025PdR
3jfxAfVj7EMHHzQtdh1vJ5ehNLe4kWWFKm/Ca3Qlyu8K4/paUpjXapYNPz+e1QnF6O/V5LzgyL3S
P0BVnOxOr24gnkvHoBA+Umiz+uKgUAejgh/pFViCHExsYPM82Q66br/KpfieqBWVr1Krny78FuNt
D2H9svwWIMTA0YGLOCeT7yh0OJqIzbAYx5pCiwNYOLmLqBzjHBAFxrLMQRV1Nxa/+QCkDP5qZX+P
kYwLFXVogo9/zpkt/ebXrB2P3zoabtFhAWoqRmhR/Q4Xq3tRIxDDatWhHvDxUGdCBDRGCI2Qp6Gw
uicT7821JDG16+npvAO98oe87vQL2N+z82FVQE8QEu1TmF/uUBUpS8SmPE7qESwyNQknBU2G3deF
XXxpqJNNZUZYm9kpml+qI7j7HUHhZKhv+rjLNv9g5ZB1gKPFaQHZ/fYjGWpMjYmIFNaUkjaVozZX
Ejr6H28FYDWcDuIazCWIcG9HyVJql7Xjkq5TyT+UxTIfxiwvDiQe3T8Y6m/FHJRcwamfklsFnykC
wFyHhSz65yKNlf3iFvpz3EXtzZ+u3SrHSVMRciFd4dNY0w9V2lAmqMNZOvVOVLy9edH9mU3GGmD4
NAirQKfgauBueLt2s+1NKiJ7iMXg1/XL7oz0Gt9GEPY2tVCJes+PVB+j/cdTe78B3w66Rprfzu4w
OU3hROSsdqS5z9SbRmpCKuoCWu7ZFzb7+8O7fqrVi4jrgZbt+vd/G6tqmsm0WptahgTd0KODcGzM
ProABX5/McDChYDJ7oNYBkH17Sig3kmsR6sLqWtqe6OrnT0sNNM3ZMEyaop1wYXG4Z/3Wz93/WwW
ADzITzADAeKdhCQrn7CobjXqfF2zluOWCpsHZ6I+TP3w2KT2sPEikJ9//N0AMK+LCFUevO5J4HCQ
ZjKgwAwhykxWgDQxVs0gBkM31doLEzyzoKASQRjSsECY/FSNR4hmnOIJWgfSpONdZbXDg4qSUVjV
FFhN4YFQ+nhuZ65ablnIMpCKQDyiAvn2E3Zx1k16k7QhZF3D17u+rLjkGqvxcwmgLEoarOjtqrVe
asSyi6Dth/6Tp8nmU+I17ngh0KyjnXxg8t41VQMAsErivP01SV9mToGaKpaPBi3kCYmIcqP1fTaD
gIqbz106w5bAfUgDKpJq0DE/Xo4zG4y4zGbGjYAFeWdmgyGlJgXjD14fbZEJqMNcAmfiTfkypJ44
NGgVXZjzu7BANXglda1xD7TEqSqldBEi73ss6nWtTDfdiLwrYAMeblX56+PZvf/YDAUw0ianwe8B
A7q3y1sj7O7aHW9eWfKeDAuw0juXftWhtXt0HmQjzR30/XSzzJ3pBHoknIMrzeGIJGSThB//mjPz
RpcB/Sf0J5j9KQ1FlvmCvjWUoh6ZO99RnOazlWviscGv+cKl8u5YwUdFaUrn4bRu81Oy5lK6c6RY
BWbHaiU2bZICo1Pi6SkSVErieXC/fjy1d9GX8WC3YA8CBo3+90lctBX6721ExGiF5/3MeKNvvb5V
Dh+PcsIa4xZjGMR9QLpC4rEwfnr7OVOk+0HzSaZVZ9GV1tFgpoVY5WGPqQ99KbNtkeccuhVPgZ1h
E+ODnU3JUaKwfV8oGQKYEzRlajB9svn4t51bAQuGKntN5yl7Kjxk6/lIiQh0MXQs9TgaxrRdqlxc
yB7XCb4JF8hNkP/wb4aAJLFusd9uuWSIlDi3FqBjWVKLQIxLdp0sGf7zdTPoO4PO7k1HSA11Wq97
K0G24cImPtH9+PsbrKLMsP9p3WBZdpJJxI2WaVU0dmEsMn2De1UUNlFZ0T9Y1X7yBhxCLmAIxO7k
PK1qaPedHIqNm4FN1pdW29cAHS9cy2eXBVFOVmXN3U8jSqxXupOVEBz7qEpop9Qqb4VZqj1tOPAx
yAt36DcjpLPVy97bzLWmRBeC2rtAypcBduXxLrXJHE/zjzZ3LWXCkyusU625q1kN34bfdhgAb78u
CnZTvbJoF475iejO+jGAb6pACWFo0Fw/hX/bgzopcZXLMHKML2Z7W1Y9qEAlLBXTtw0lQLzqYNhx
MIn5Kl1W8fqD4fw1dh4qSMK36NoW8XLBHvD9SgDiJ/Ej1K2Yt1OAtvA0lO1amh5WawzXNLr1267W
mvvFJIVQ0oVW3OzUPz4+fu8DHlvSg+Kwgp7U90a5TSkH167gtHVOejW/Zh1wo7rYcLVdMng4Mz+u
zJVob+AATLB7ewYLaeL5tGRLCF63xUksHTZGWZYPGX1bRMIT93qBP34Biv5+h3NtwGKk+rHeH6dK
95oporKhlRMmLqso9DI90hbt9vlcW7hrlS7cQpoehp97w3zb6/Vy+HiB319ejGuuVF2Dh+s70D9d
LAtcarKEaosJkeClfBU5VfdNtrl+Yaj3odQgI7Sxs2We0HBPkl7EB9d8bJnDCWOkvwo0rJ7Lwfj2
p/OB5UZ1h+OHqAtKEW+/Yi2HOI5dBpHq0D40mlVvlEoYP9H5uFRXeL83GYpXAKw6ym5keW+HkrNo
J02kc6gNbX6wO7OGm6ElxGwEjAORzJ77x5fRekOqCAqsdwUmpicjMi+Alf0cRnCB9kbbKDe6HK0L
Ie/9d1pH+fu5BReIpPpkFDVuB6POOehKNoVauiovo0Wx/fhDnR2F/BgRUkpS8FrfjrIMY4IvajeH
uUbuUnSpfTWk8XRhz535RlA7YTShek9R5tQ7KBtUWggOVA+pT/qhqhr7UChR89k0hUAkRbskRPb+
OJmIS7B6qzk2pfGThGnKBoxsLcbDzgCduFRRPJCYeen4xTRduh7PTQ4C8iooiZz0O02nLu+pOmO2
EyoRrOuUvnGqxq+qmt6ze8oLL4oz34t3FS+JNVKtd9Pb76XFbms3s9uDtm083kw9XAvRDPuPd8WZ
9VvPEsIBACtM+GtvR6kAj2KzaA1hasa/ClTuSHaMbz0hafdPBqIDwfuUAu3pJleGtjW02hjCcWjK
zw2CPIGk3HUdLcOfRyR2A0zL9R5fubhvp6S4xZi4kTqEyD/V90Zl4d3uKPXDVE/GhW90wohf84a1
tv3fsU6SuMUUeuw6PLub2omvR1BNbWCAa56CpNSiT0bfjfa2QNulo7fbLggB8SDvd03pkPgZGDgh
aRMZRecj3D8utNz0vgfrNbpwNsoWlRKplPWv1hp13Z+zYnbCYoF8G378bU7Eof49DXyIOT4Ii0Ka
Ol2yVqRiVLDOtuZY3QAZ7m6Gqe+/zvArN5aHoqUTRWBYMCRTrvUuifazY9b/YCuui4koFjT0d6Tm
YeZBO+vtCDYI/Fask+fWqj3sKB9ZF4Y6c5DXPI9MB/1CUquTXT/3dQW3UY5hkzfo0oIvBm4YK/V1
CzLcr4XR2Bdi/NkRaSlAVIG1CMPh7abEAsA2x6wfQ5OyySEx7GGPHBwwyxhk+42R1eL+4296Jnyg
L7byKEiS3utnakuHvZg+y1B4VQV6bAbGpyOG/PEoZ6YFW5IOEiQOkoBTXSFkNVG1l6YMm7RWw1Tm
w7HJ0na/qAn2YN0yXBjv3E4l4KPJQHnVYTVPdmqRYoamV/0UxisNI56bATCVDuw7TatHYB7KCya5
KWa+tBA/Ja3n/XAHkqB/cO7J4ShechNQdrLW1f/t/QhJHNvLeJ5C1e61TZtl5UGhph4HhimG68nM
xZ1RujDedYHksQ0SAoFDNaDRjt12PtT3uV6oVCBn01+AaGyFRP9txkYwzCOOInwF+lToLA8Xrucz
4X7tR6m8KlBZRODy7e+eeb+AfVFkWCOZgkCNrUx7r5DafVlK+fPjvXFuB7LjOdKeQbrrnmx5TyIH
rRYFayQAfoiqbnyIbJc0hs6OwmFGrWPVqzy9JqXiuRhJlxOVZASc8i6tjrU3ikv77v1jhXoBvCKS
QHroyISdLFwpJIYbbHStiO2/ZN50Q1AsAohoFtneQS1idHV0CrurNmYJFhf69O3YqfnBM+xXVTrF
3iIj2c5OFt9b5liN/kyVYz9h2/z88bqf/amk++Qopg54eT2zv+3NKbHMKUdyJqTIsRzmOimu87hN
gYxF0U7mgGAHrTZ/fDzo2Y3l0HhFYBPa1KnXVOPp1rgq/mAtnH1pwfgHqgqgL/aWP1MK/fuuomzz
35FOptdR4UzVipHKsYQGCob6Riz5nymF/u8oML9oW+PscXojDr0dR5TiprBCNc1vQTcWftLj/lLq
XppdCCdn9zA0G0ofdIpRCXj7xdIsGvCQJ6hlMkM9bMXeIRJUXyjunBtlrZtS61jL9aeM+saZuDCs
bgpNKYeNhnEN4uvTH9PK6Xj8PspJ2pppatdoBtSVgnfcw1ChSN9P1fxs1pGcL6zbmbI0g60lWjYd
CnanXQ+pmbOaxr1kGwwyjE0XXpBSdvI4xoX7RbYoLk2G236dajV/0jNQ31E/JFdmMbv2pQix3jxv
S4prOQ9RBM4AXUj7ZF+OALg8xexkiF1uTqSfkk2hii+T5rQ7iOevI9KQ5QCAPOm7xbenBL8bN7mQ
Zpz9xhSLkDAj0UZ47WQnDZFQp2WSyN019d5CbM6vmu6Sz/HfEg+nc6WvhbwXN/+qQ/N2GKc2XSCu
LHmHyPnVgo3Np4zcFS9vu3NDPbL7Y9LFziads/KH4vZFEGmO+1WnpPcCG0S7lIefiz6//56TrMCs
M0fCoJdYeLiLP7QsAP2MelPp9j85qyhgORYleh2Qw8kKZxlpCa0QLoIZtXeMKAAl11m8+Ticrqfk
dIGBeq01SV6bWPi9XeB2kO6IkpEMU3L2v20DAW7Ltff0yVQzwOGI/0B7mjsqVUaUVtk/2Ef0eXB5
4K3L6/DkFNOzjZ0ltmRYQR09Nmj5BHVWtJ8/nuWZPgQnBZwVuRT/gtX7dpp6IzKYrhQ9WmMWL7lu
xQnGaoPyiIcbVIRqgi80pWMHRasUP63Mm4Qfj4BjDkuvKV+k3pl0IiKFxm5SCECWH/++czcpa7oi
ChyK4n8Lw/12kzZZA6x+VCXFDKQSV7ttmGO9c7+4brG3KxiBpllYjx8PusaJ00+/5pVYB6Kx5p52
EuNVcBXvSOJIlSebRHSQCKs0GGzrm9Yrzx8Pdi5e4I4BDIwMinbQSdDSqwH+18xxoWGsH43G7X01
tYZ/cPOA58Mdg+0Mym09vr+t46ihPV0krCOWfYD/kd9a+rF9+Hgq544Mgk5r74x2O0Twt4MkAKtJ
sekPgK/unqPe024Ld+mOJb4s3yPF9DYYOHW+p0rtwvTOfTEHFAMCMShpktm9HZkG3ZhWYIQwHIAB
JZJWHJsa0Y9NYWdwVAu1yJ4+nuvZz7Z6v1CSBGl1qlDXVPow8oumUErPCyELmqEyYn7z8Sjnoioz
AkmHIRM6YydRPhGt7spEmzCvgxdqIAh9pBXTH1R43xdO2rmPh6ifuRrLgPg8RUHmrWmDys4gU8SG
vM2g6D1FTl/uJ1zMNgWf/RArCd7FemT8g6Wk5IokLlA9lO9OTkCtOh0dUoV8xZiS5wTT+qAoSvNC
L+fcB6OmQT2Kl5DD4/PtFlkgsidjbhDoOtRkCk8Whi/1yvsncRuF9bWDt2IOT32fay7h0q55ly7e
pG086c07e66b8OONcS4u0rQkkQTBw6KdrFkTsyNbc5ogYUXyZkgi/MLkgGtuq3qtjVhOoYSRmssL
GJezj3+P64ihV9mP011Slz3MIY3cUg4mrF6rbJz7qJ+7J4KjvY/GaTx0QEB3S5WOd9IT5X2+NN8/
nvvZnBMwEYhCnlirUMXbT2kuWldpE6cil5G+zTUPfxpbrV/SLkp281Kaf6kYwXzjnYDpa95BhYjT
3rqP8/SSC+u5TfX7LzmJeGlp23UmFhJ6TGgg7gl9m3ptc6FVfmYUMOPcDdQMKO2fpgLIWJgx5HfS
62XMBHILxgLnI6+1C1/3zDjkrGTP1PPJCk4bv3WhYTDU9bjDia64ntJq3LV0dy48Gc5sXZq8WKOt
8DZaYydXUamWTWsZQgtNV4F1M9rzz6LIyl0LPocmYGxBxwLvsPt403jsiZM7ne1qUo7TGZJ+7ts9
k+qiKWORa6FshP4JrpHY4t2GzwG872CI5va44GUfqJGYV5WI+pIX3plIDkyGqiOg9hUydDLrVuBE
L+JYCz1tUO8LHkIbp2znBweK9sczPTsSRTFSRjpAbJi3M3U9bYlz2OKh7Nz5qkG2arNkjfKgoiRy
4c44s2FAyqzGnlyCLqjFt0MlMq1llLhaOAMv8yfHljB1RBR+PKEzNxNCrB4ACyACAD9PPp3bWlHb
IpiKdpkDksmzO/ElTt2hDqNSyZC0ynpxi4RXZ+I6V2blhUmeS5HfjL9urd9yJzvrhN17iR5GbdO+
wrQb7kZU1TdLshI6q8Isd8Ygi42pOB2UAXfSdh6Wm896oly5UH+rBGGV2Iy7nx+vy9nVx19xxTWu
ofDkd8lyXDAzhQsnqgIi6zTnoTPb+oXp/xsG8/bokHf/rZq4tsx5Cr2dv+oM0lM69MJKZXHk3kFA
5esCCdLUlm/GDFEtd9tsZ40u/TF0ZcRj5dRVFnaa8EABD1F5Gys0VIIevRgFdr7WW49D0irxHdGo
vJmGBa7c0I7w2ccmdtVjU3jwpmd3cu1DbOhpvU3a1olDO44Rma6gkX2PphpiMHS2yvJ7ZUacKxLT
vF+WYeZRj7BafF0ImIc+v2GekMWYFXweWmXOdkUEooqViqG1JO0EgERNeU6Hmh53YFw6JDsmjJWw
EJN5gsVnaebuxpuj+Hq26uVJVktKVa1cGH9yca7y3dGU8caVbdQfMznXfZBAsYBtJzKotZqsUO3R
pUO9TB0yGfuIlhV6iLpP9a1tl0Hfl5aRlNtOo6yGFllqOZt2BGzjd3pXu7tcmzNBR6ZaWShCGvZu
lKmzSx3Fy49uO3QI4wO4xJGtol111RldHofgd+IYn7Lafogm6C2hiS467ETXSyQGgOmUBVWXWNmT
ESeT9ZThmfxJt1AgpjY+LYbPu0tpsKFOqBiRFjqo6yV68kWn2AAZCHWNm6pR6q+W1eH3pTvtsZ6B
/fsSYZUqyKUwHkpKFxn49rlRjspIvoT2wLDsazOyNFyuZ2/2aYO7TmDFRjpe5foQO3AFu+5zZyVm
H2puRrk67mko7/LBztKgiCLnOrUdpGzMaNGnXZegnKHH+E/7GJsat0k8C1RpBLH+QOEHBwmn1zs9
sCeRN9fI1hc6TOuuXem9Q3PlGRH4ugyNPYHXzMrq06LRafajq9aYnjml8hzV4/gV5cEhCxxJ1+DK
HUr7x8yOfbGxALlrNaiUbrEUtJ9Vqfu8dNSVHJnKR9UsUMlIzVYenQrOvA/GRusDLa763uO0FhNM
dzd2b9W+85S9TLx4+ja4bo9fO4JNsCD7flT4a15gDj6qxutU4nGH4omR7kalVV5xqpB4mmjwVVAP
KNmxKtJYnwmW6CYs5VJ8sQrEWPwyplgSUBAU39O0dg9GkhS/qq5N7qU2jbiHxo75JUv+L3vnsWS3
kW3tV+nQ+EIBbwZ3AhwcU97TTBBVLAoJn3AJ8/T/B1HdTZbYqtA/uxHdow5SRdTBATJ37r3Wt9p8
QHID/DuchBD6zretpOOJqVDqVsGAB3hKAYOcKm/pu7B0luxDrYhWQikxJc3NbIJF3/kjE6BoDbLu
1fFE04RFiWs3TDypPg+ZAJLcAuIqYi9PnQ9CKyd1IDOa+AXGSNZ1IebAYdA5i71AT6MR8husPVHZ
Cy+lqqsK8lJBPE7sdV4J8Epbg+siLTWszQm/SIYdCJQvX1oZasFivHYcda7qwFIvcEk0DXwVMaGh
4xf2hww1P6nBnlwnHoE8I2kIDUoHJZnq6BRgldZ3WeBT0NUBDJyoJ5X2xuRdBgyfIkmJVILVIMLK
Th6ZAaHnFNiZbUOsqi3GUd0o6Vm7JrCCcm5Bz5hpDoZw1EwGyLPIRqh8elHL3eQ7KieHXJucKFu7
wA19TXQjv7/q0rDtLdHtOLrUH81Jh683qqrJD0tA3N/e1IVfIftWSXHsJncE72Pi9t3RlMdFktXJ
gLArsOrbefade01MrQlsYMWiDYBwMgiSL7JpV409xnaClb2FBYcOBchGAwqNQ2L1YXa7BUBDm7jr
WaV68kx3FZQMNL+j03tVEWqzlhj9CzK5etZudW1aXTBtOtyg8rGZCx9wZTknZCVH/1O3+Ox8VFI7
1Wf1Fb2v4N5hKXpwzE6jnQaPNHYztzzLISJAbpgIoYQrGXWtZz4uwsj5a5CljyCmJE9U2Wj1OzXi
nwShPloPJku4BWjQI6CxftzpUsSNCk6Ivcvd9J7bBYTAICOo6PRy16iEwrTu2p2VFK/sSliwc80D
10LHhmBtK4Im/fj7Dv9fr+4v2+iWOuI/u3UPTflc/+N+fHnN+qHLvgzfW3X/+OlvZl14hVQnOpkh
zDkphr8ZdflT0NscVMkoDqj5txPyPymG1q9Ir+G/0XJAeU2z6l9GXSiGGFRQtDNB49/6GwRDdEI8
LN+VTWT+kjNNXAVHN4Ry9lsPHug6YGXYzKI2CcCtV64NZI8uLhrik/LLPUSTi9UzPuCQvOlsqNrp
GC+NdwmT0Y6boT93KmLx6CtjkbzWNPesUfYViopzfyqekExf6WJ9VLM7h0PrnZXjdFBdfzQKID+1
+bLo6Vln63eNzYlRKyCr0id9rYBtVMjDQmBZro9xPeyr6VCWoEXIG33xisL9ypbX56G5msbjXAfj
wXFa3latcc6U7w0RVFnrNIsqCWGQjE9DwWjfMsv5s74ksCOgzUSaofm3UG9fiv45LWRzzezTCoV0
v0g9m4HAwbddur46I7ZL7Ws2imuWH3G0cxjwEuyrE5ZD6p9cC9Zpt9n6we3dp7rTfGFP2fZQzqga
2OqrIR+dfVNaNXJ9DgfIyFswIEXtO0e99j605CVSbgUAgu0B+ItfMuJ3OhPCnbyhlDlZOUysJG+L
g4d0UnJwA3jU0+cuk7hr+G96bzorqj69DSp5GloswVXJMKBTUdIUh0BVpKctp0k1dFvE2QLPxyvO
+6k49/P65FuA+SswG8Op8a0w0eu91jWh76xXWdaGcoG4nyfiaUkV/0FzJWy0ZkE35CFuzRcn9fa1
Od7w1X+a5RpPMo0M/yOl9X4N2jCz69NaHvqWnCzv3quCSKuJ76lB3PGZbGCzeeBeGEJDozGPN3W7
1J8kMMcSNpo3gCxOUvmlt1ZnlztijQ1b9ifDrIsnazAxzdTJFUOVU7eW3X6u9c8zKqzHjX8D2UM/
zkmeX6PbsbTmzEnyr7Y6h6e052XbeznQQo0sNegIzr3KC48H+EtX9OWN6Ujn2I/ZWY6As0j4FatW
kQw3Qum01LIvDEYsUPBeeQ60aPUg7vBrFWx0iTyvyvK6TLzqEuPLEPWtczEjFTpZ9mJHmQ5Iymt7
L4ScfW2vax2SIQSuJZg+JoIa8+8vy//ngPtbK+8/L7enL19Zb1+/X2RR3f6Th6AZ1q80Gek/4463
6PBvbo1v66xm2hAReNc4n3MWZUjD8fyPhdb1foU1zngYce0Gkt284H8QEVzrV7yAeD/4mU2TRcDp
31hstz7Dv5dajv7ILPgfebQs3Eyht6X4uxP60i3kXYzEfGGRuO6aJoUX1M6H1iehNYACHpVgkd9p
Y20d1h+vibAR2zO2D4N589s2C/1OkSRC9nEHI+BZTXO9NybjtvZ9daMm/T29049dne0jMgTYVPOE
3btsNm/mq4OOH6Sw2j6u0f0eEF4jUDCBg+u5fG+O/tNLEYbANsjVkK/9eDcTWOT6aGA7SA0NGpQX
AAm3xyUJQp3dJP7uMbv5dsO+5xNszYO3txGjK7NcZkbMId+0kGBfN0ZlND2I0a64ElY3HrKitD63
eVHdD9pEL7s0JSwd6tvLrd3+zvV/9jVyfkWP5ZIRy+f98cMqXYehXmodSHS/OqeEW0Mf4fzFsI45
vULtvTn5T69Hv0y3MdgwsXrzeYHfSLBAVhcjBWrv/LVtL93ZUuf65PvnAae1v769P78cp2t8irhq
/jQ/rcZgclK7iyUmvV2gle0O5aUZ9Txqxynwy+Pfv57LLIeqC5E2Z7Qfb2eP1qmmZ9DFdG/c/ZC6
xg2gZMhLZtpeT6Yl3/l8b59V+rkUki4zP1YgzDpvvr4S3fkKjbWL63y1b+jU5fveLAXJA/V7vI43
YwdCHt5c683pIDAnN6+ttouhHvSnwh3rKC3JUCD9vA4heY5XaWrezMzMbzEujVdymu2LRCaB+f/x
oXlgyYpCx0p8xJu1AGa8Ir6GX2QJ0CEsnjY1dD2yc3Td08tff59bb/X713PrlzNkYQbJzJhl9s1n
RgUqU2cVbewIGjZZFnRw34z5fmA0HkT9MH1J+UHMSWmb7P/60m9XBhyImJuJG9uarxTxb5YhaRRB
yxygiqunLNaubNr0H7XDuOzW+795IVY6Njc+y6b3QG/x4zOb2gOMYM0XMdovP2x4jyLU9xSTQG6s
uEKHcfILgYSdBI2PcijHd46df7rHqKeRNqIcAejDCfTNkqAyl+Ny06WxXars3BKuflydcb7wBZgv
Jn2vEzivU7rW3jtr35/uMJQiRjDs0UhR2Yy3l+u7bXMs7dqAg1nGqqy7IxcB4Bz4+dnSLjQ/SGiO
VKOpQ6tql8F60r6zVvz58ihnNvc6W9rW3t/+/rvL0wANYI/3Iu5XZ92bTLUQ0rRQ2+TgGrFZbu0V
a0Hi4Q6Df2woL96jA/z5zttMULGuQOHhbXo7SOzLOtPF0Mp47mUb9X7+mm3A39YV9QFyZEOTtg72
k6F37zzbP7/wht1HSr1Ro3786DIbU9DPUsZublT7IGiCuNDK+rDqFt3yfLQf50Xd+UJ/z7i9PUs/
vM/MpbkgMhAqMpSIb95nzmiGkS1+QwPO73favMi9Dpgm0iuzJGub51826/jOevWTT8vsi3d4S/ZE
m/V2vSJkGrHJ0sR1O6cXkwhAqbumOskKeNuMbf9u8nv/vg6c96zMf77ydgqnOqQFgGT97ejCmiZv
7nVmM1blYCErtOZTqhdPcrGtoz+CWGWUfFlysnxnkvp228WhhMuA79XBwekiOvjx+53MVqM/laax
03ZelE++EeurY537iwXfOXjXTf6T69lINjYqmYWP860kLmsgWbawBHdWbqzPKsuMHczkAYAkuPKj
PyfdRUKMcxZKlYuLlP7spadp1ssw+nADtyxAxTnqJCfZP2h2p46ZGUzvrDZ/evR4x2ncsI0YdEU4
Mvx4T4oFVU6eIGhzJQwf5r7pjvNZc3TtkiTcWaiItWg4/PXazkq+/bs/PPI4u0nk+r3mosoM3iwz
nk9sQloaLsbimdgH3QFQ+dmwyM/5DUxS1RIc3NTzBf14TSdkIMstZEr5ypjFEVZ5oEFs5od5mufy
vgfsR+9zTZHxMsxJzOzzmIy6fsWo2zbuoQZwDLe7Xs6R1eJ6OivmWvTHxG5r57MyoUIcoeevxW7p
l27LICeISUdcUybrmS+sqjyOKAGnaDFlP5AiW5bVlTVZ/nPfrpX7gROzSC+ljclplzQWcN4C3jKI
fW0YXvTZXcwzTaTqCQKEqUeSMAE4Kzzq0BXNdr1LrZk5hpgZ+ZAvUBR2PFulbYZJ3yQ3rQXhM6oa
ikM63saiP4zQI77SvZmZT9XLxyXFDhX55Do70aiC9JETC5hYrxpAnCg5+WQQBlp9swqLBpcm2kDf
wVJ0Fcu71C62pPl0rw1V/xzYypJ7AVf5wKAvWE7ADch6qFfVj4fVE8vHEeXy7dbQgRu8OsnnZZpa
BV5eo7Oh5s67mn3M4pAwPHi2C3gzeSiCRKImmIUnmRfQl0A2XtZk6Sj+23hG0HfozAVsa5+Z/TMc
mM6IbU8bnvyxY0TU5dWyBY532DHzPp+fZ79WV2PDSHs/aUOirpUCoxVloxTjngGKAeTDkCOTQNfX
TiVBfxfGCjFA8O8RG+vn3lW9iuY3y9EJNzCB/junxdWGMeJzZzJaJ7Gmx8TPTMjh2NIuPEOHZDsK
OOdnIgXwj2Yt0A6d48AGJXJ2yRG+A22LnGGhh94lqXvllQF/4HYDY3GJyjOPA6KO1U5MTK+iVgjf
3E/u7BVnmZ2nRiS0pd+z6VtJnFPUpQcLc8imoxVNEev9Mp0DZR9FrLVIurH3VrWKRqO1tya+0Yyn
wGjcbG8uMvkKjmG6cntdH+gzFd0U+5aWBuClV/UAN3BJmIQQDgzDiGlcWAxawtTNVc2HsrDNLMZA
b8BXZjWr93ZvFQ9WnWZ8Dd2QpNHSJ8PeWrOhuTPpsZc7Y2B8cqtPVh+bTjGDP14Y5h0IgBn866FZ
fXWyOENeTVNipect5db9DDNAC+HGNkBVFz3x7+UAvF6ucwt3X3gNV+imxd8NuSIPzKiWtA5rkVnd
oVuM6aDXY94cRuRVN3ZJr/JIBUEQQSlzxevU9i2FcCUBbddsexVvVb55lEs9fzT6IHliPyONfBWE
k4RWkAQ340zqGZWMS5IYrSxYaa40R+JSGCa9uGnPHkWFCuvAQzGWkaSct+pGGEmu35qirNqYJkd5
a5upqx0s7Ak0xQixicusawZuhz4GN4t02+CGg0/QRrLPLHk5ed5830jTKM6CSh8vss4QXWwiCf8y
F1kxAZcaVbJz/CY51dkMmGemZMujIDM8/rgwzRTOv24Qu+C0o0ZqmjU3uzqoxoUondJhbN9ODClr
FvPXfDD1NSbimmCV0iaIIVsDcYSGqwdbUI5+PeCASfI+uxGio2uZJY7YsZpweBKVTWdZL2sngGsL
mukDWkMiPwbZ12qvCskYzW+9QVyP0siy2OiEFPRlJ0lntZl4zUWDJXq/1Krpo9Qsp2nvgMbQd2UV
OFcjpIXlsVAFmRs1i01zyAc8Gne20+KNsCF+5xFkf/9rpauE7q7LETnOXLLoQreb9XDOe1VFgyXX
e4JkSZdwawMmStFrQOAnb2Ss1k26TzaFZ9Qhsb1MwiWRQvrJzOmT1ous4SCXQWpdj7o9Pnl65+nH
VB+n2yBIxUPiL+7Hqq44Yam674nJ4LE5kglijqGrEoa+Yi5kQCDZaJMTgM63jV1vnpC+zPXq7hT2
1jlKVCZX9p1pqiJ3yepHWCpQvUGD5jdul9cBPgSxjGCBB49+QOtX9zMJLyygi2vce3WdksyhtnCP
bKFvxuRPfi0W6slT4/Y0uQvec6J30gANxToOCkh7UPj7qREee3qfjWxHfoaFOS3aLmLknaWHdjC8
x2DOBKjkySgsFsYlSUIP8hgxe846jiGu+8MMuurMRSmyhgCQh3s5N3kWEoYxna+9bcpwyZMNtA8w
fD0wZiBArCYT/mPXr+tvNbLRPCaBzzWOI+FFjGpHk2FqLRjBVks3ayENpCrb80ixLJHTll+uQUf6
oDkl2ldDOMNtJatFnggblDFCdDyhuSGxG9lwqppQkBB1ZkPCULus6JNyZ21yi31CblIeTr1F/DWt
EHaisW6gc0/4TcQOOYijQuESOhPalSK0hGmL1fB+LObLRGzAhS764MURToHOgkGLHyZEauwXSezV
bkZVJEkWz9aX1FDaFgqho9FP3WltdoXmudet2S5rGDSuYmCuF77gLzfpyZBMaxJVogdB3rzix+Hg
anmNd2VZXv8wzESZEMosznqHULjdOjU2A202+BdHlbKiLLPTS3bBXu0KtXgvjd32RLm1hvSjeSS2
JhqC0l43JzTRw/PqF/pFNrROj9Gk6y9tI1sfUm9uP5XLgGtC4IHt7hdvSoKDREfWRl5qpK/aCMvq
QNaUIR6rbi2uGwBDU4ScjWk/dFKSWAgZLb4sDcGbnZuObpy4mLQPigyih4XHGlhrrjtof/qt+bIW
RBJ1riq+JAxzQNwbI7kC2G+LianZvNW51ibhsN22CCdKuPPFG8fyVNmkze2JVC/O9MGYP01yMY/S
L0jTyO2ZYqHkC692cqlrLVaGnz6ms6f2DKgWGZOXbHxNBn2CIaoNctrRXAtuZmKKxHH1MPXzyiOG
D3tN6DCrag99FhWTf9bU2qBHa6ent9Iu+bZ63+h4hgyQQpeu4fb9Hn+qz8fqrCCN4c3lY2RDU0sP
hqsJ9APoDOW5Rp5fxiKrzOfGIVo7wtzI6lW6XW0fW0YxdRzwQuuM8tQi9uhrJJy9tAyepkaSReC/
UE3a1iXWrqxhq6JNZQ3QSbNVF5Ezyw/KQI5dkw6VhmnXpAWdQ4DrIejK+RE8ahPD3fYf6jVvtwTT
ZJnOGGD5rxOFKA0hV5gPtabSh2Wq+4YCv6w+rLKZ5CteCBRy9rBa+6Cf5+qSGEtI3Qq7ahatpTkX
VLdpO4B1FPnFOPSOvFZO157lia/kXnq1ZBXTpDWdIJDnXhhUS3Vctcol27GgZxSWijjLcHGUW58R
q9gIgk4knQVtIpATgnfGUEskg1ZddUpXYu9rPSEHk9ur8SindpYIL8pCHMmKmsgbbfGYnErpr2S+
VFNpRDTgpk9l6iReOIu6888peYfsmHcB9kQsRf4araY/PAcQ73j9E6QrzAzL8tzkvNgfyAuqqGz8
JD0SUWx5IBHlEgnSQqyjNlkN2zrBGXgDDaQVmjUaXyQxa9RFaeJGK2FbRDqN9RpEBMQQjUdXyXjQ
8yxbQnclLjMqB8ErigEc6i7vM+T82RsJJnDa6YpMBNPYBG48sF6AliN0bNLYQ0RTAf+gvpIaCdID
Ipc5FL6K5yUB7VFKmd/m7cCaaLZGfTR7NsYjiiKpmPUFXLNeTP91yGwP1o29zF80YSNC4Vtj5fPs
ach2Qi45kZz5hJCZONY2Ow5pU1VgpDWdeLlyI05NFbO+sPNy67NVZ/mzKmgGHfqlz9Amka92mZVJ
0MWz9DKy2ZRVfsjpsNQ7gpZ4QzN/9Ao6VZN56qQ1UHbi8AEr0Bt4lGhMkGIHQwktm+23oJ613p+w
CeeFqKjiiHegEK67/OQDej8gtsmD0LILZ7he/NXPI1sOmTzadq9RhRDWuxNOxhmWsQbBD8ui6aRz
DU3xQbF3MeTuDC8c7dltGIdLQvDmIM/GsC+oM8/mUlc2mQ9TAOqA6jVUVtESkjN6D+ms92feMHfa
vpgSDnoukT/7xnY0PR55tTsmIRlprE6hDVhOHJj/VtCVx1rrTRWOILqfCnoiXuh5cjSjXGquOjQg
6PhCua08mN7SEKMzr5L0idRUr/lE9/HMxrSpn+cZiqNXRGjL0VZBM8Z5mdUvkPBbez8mc/Ul5ynl
TbHHkb2i9iyJYZbRHzGt7HQ7MMpE1YAfhI1PWup68IJhINaD+6QdapEaeMnqOd/G2qW2k9PQnLTF
Ldej8irtC/dUraHj1XkXgvEo+VZKFZwtzbzccYod2cDXnOKIZFoVGpo559faGqgTY+CgDo02Xc9b
B1M9RamlTUdNeesU40hq7golB86ukxMgwxv5PsIq6wkB8KBpXDddYfesvvr0iG6v2n58CXJ+JTXe
GBQeTxo48C5SjIr0sDHM5BbrQ+JFdcuOGWdra627Ol0pfcWcVBcjzQMr2lBGj+RMZjwmqc3yR393
DDnHZGZoliWns5nXtjsGJYCScJ0GSjqBdIz4jE1JFRq+MmfKc9ff9wNbTseRbos7MMss6pxM3DtV
S8ngZ5n+WPpVinwqbfx4XHq1Huykt/m/rdafofEMgpOfsUCi5NPRITtzNu8HKbr9mM5SC/V5IP3Y
sGY/DwHP0HJmEkf4lGdNXkuCUrEe88rtkT3ByiACjtC/F3ecxbRHSO/d+72qL9BrLtWtXgnylYTI
Zyq8ZglmYlX8wdxZXsauZ9EWSa+ZR7kP9rguU6R1qXVp96NH2hApdmjbUr/yYlejcXGuVSW4DEgO
5I5lJdq1uFmGTtG/GuSVCLxxOSEUmUjNwAncxlnvwhvyCNtMz7E0euOBRX9VJIbMjX2ochdgdJkG
bswdTZJ738HwzQG1ISoRepHd71H2yu56dLU++1pmiBMLHhTW6t3Ip2LOY1octsZqQSrHZLQITm3u
pUvYESuyHJ0VBVM05LbeEmFLGPEhbSiv6btJ/8HtmnF9aBXZJBTF4/Lk68Vk7h0jmU4JnkrUOTMF
XTRP2fwZjoIGkECwIrlpvgXvkPXyFWDJekG4BnHWoe1kE5xEV5C+AjutDsui6Y1dRtkxXzSmUQGt
qL1xiHWjZ/Dd+CzDuz6FoXiSvrkB3grV3ib6DD2hYffor1F154SEWqOVXQ0aaO29z0amhTInsvtY
jwSDhG2hBaSEURurndsEXrZbtW4Bn0GaFqWZnVp7NS5OS5TIXP1ml5p3KQMkRHsr3b4SvbNTdnzV
ujuXI9YWNUOHOrJSmpQ4+63+k0c7zIesaLAR8moqY2eRAGeeLQn2IX/1qNBmW2ju47xWo8PRG0bm
JhxH2cOM+tZbrFTcz8LulsgZg8xDOGIgu679ho5z4M7ml6bq7CRkKUaCRbOAvJzZKFOgZZA254vB
yXIjmhs28zCYtMDcs1tVnH6HJOdEMcj0kXwmIjnsWnVkBQ295HUh8o8h3Dr54gCpRJBnXvkD2hNQ
Ah0BkDr+lnUBxBoXJWdIjhadmR6novBT9DYzM0SLH93l+TRe0kvwVtoIyYRHnawCKGSy7ga2KrOC
5DCCxiQYS8ueZ7MfrwRFLS9qY5E5t7XT0pDuRpZzkO5KJOvLmj4ZVcZZPTHm+aIr08KNpC68i9XW
hoIcG5n8lrHyvlSD6z92Wk8uV9UmGZ/AVkxcVl9291ySYE20Rs2T1QB+Cy1XJK9i6Rpk3MGimWRB
eMSlr70Dp7qWrXdNhbguR1dl1XzTd2s6h8wmpQRtVfkLkh+ASnt6AZ3Hujz0hAelZBhWY9O9eAZR
SRFBeN1XjXyeFx2xFUqefqRrQT4q1XztDhUlNV2X84bGjYgt4TgXecqM+Ti45pqd2lbqTx1bzgdb
VUAhF+J/H3sv019bz5jNK9kiYI2VyAZA8jY/iIBqSg9gUcjGQiKeH20HQs9+oFdGIvpqf2FkeJBs
N2aE6Qr4ZJ632WHsLc6wTUdhT66Osd64U26fFpz2r1YrjICdQTNeWD7G9o4aWrjHPlk8nyA3Cogd
fYaC553jmIiholKN0Bpa6CwyiHpNey2ZI07NuFjokOkx+no6NgSw80Xbq6t97jkacmAmgH05eEtn
N+fZWrZEkupqhMQ/bdhOGib9jo0cHf/U95p9XHShx3IkJHenW+VMO9Hqlr2TkUhAg7VWfSwr0+Po
WqxqiLzMGz5WVqEplP7sxntlKP1lxO+bh7QwGYshtm/vc9cu/PMEp78fmvYgsQ7k5cQTiy++OndB
RezTdqyZRAzE9pC35MFe6qztnV20Tp2xMUHY41lgttfIkvC+2iquS2sldWdsBoRyedoDOTZ9rbb2
JMeOZCfaLqcoCL3iM0tdUW/PQ3pVFEH61dNSgaZZ73NJrmad85W1OFcOknmTHlYpr0M02iT9Rlq7
aA3z+4oXRlFhkPWWM5wq+BqjZtSq9miQb0empaySMm4VPuYtVtcoOWK3raJ9hwdiaVXzSctye927
iZruaq9SC+Kc1e3CPvUNOGNink8GgGR6Dq1bVUckcFXLFXrWoaIu5FOqM/s6BYpF/56GTRfE1Wq7
lD20Me29Wkenj7p0EHSqA9jA6OPEkh3ohHByZ6UwOurTpvFCAl/Bn7ogTDi41DK1mAgoVR546IZr
veFAbDjANMMyM9p94K2Et9mI5EHvksBM59ZfgaBlWlqBs2/c6krIUdCKEs76RC+H4ZmvE2Ip1oS+
hu7l00c8/3QaTFd8GIMRLZ+Tu0pEA+cQHBuWltfhUvYL3zZd4wR/zKLoSKbSes1ZsGgqefZySIhX
bkJMpu1hKrr2kbtjyMjSAA1LRlUEPKh1OMc1Q4psb9bOgQWBk4ya1nmMZEWs1s5vVhLCOPFJEZcy
2MwR0u0S5i1kICI0pDaIMCuNxn42JJ33mvKZE42f+3MkyHkwI2OtDC9iAkoGLkjQ5VrLkiTYL6Xh
9HsWetVc6A2L+sEnYSA4zkqvqGpSgAm72cm6AcWjbD/Rzy04Aa2uY+5SRZDq4vG4RBNjKnXQWrN8
GPJFgB9C0nnEjFMZocfx71NBN9eOEk3vbwkWc5rzvNTTS+49HJocCcl14jQW4nI2hQT4g9CpX9K8
pv/cJ/ZFhiUJMq+D2Sgy7TYrYrpcAvU9oIE2xLfnBhgCSJral3pjiShL0+IuSIHhk+/qT88iayon
xCZAlA+8ePU0Z7627ta1X9llmQbt5AC4BSgvx+2FvkMSp8w9a3IXnLrf5Qu5NSEs1XI8Djwfn7ul
MzgO4RKoL4d85SlsgtX8YiopGiZatf/FLVrzwV4DiCBbr3cME3MmDDRPzQKSt7C+en1XqmghL/yD
S5blwW19WolBomnMN7xqwR5F/ZbtM2FZesws25pRMk0f0TaoF+Aj9EmSLCH4r5/a8lC1K9pQtjpW
Z7J+BRJkHss0GoOydOOmBqccDxoTrkOjVdlZ4XoFWZDp2vrHql+cu4CTUc46ClHlRnBSNmgHoQSm
wb3eOUGfi1jaosFxbKOeuaT648RS0pBLzm0Lt8AddqO8R0kr9Om3Fgl22fFVer2HmaEJnF25MIo8
NC3v67m2zLm4NSuvsq7GeVbLtY9VJ7hrzK7wLuzCzYbPsDcIVisID05CppT9jeEUeNgZPEr3PVnV
n+bJTGjRRKCg93z4I28FlXYlF8ISbXgKSTaRj2y516RRwiCslLXHWz18Uwj81+jwC1hPRI2bROs/
i28fxvrlH6d+E+D2Pyhw//Wzf8SSOb9uUhlkinB/kGRteto/YsmcXxmqYxCnHNyYQ1vKy79jyUz/
jT63p60k/vcX0/2VAZuHz8XhN4RI5f4dEe6PWgsPY6i7efINPBWYJ5hT/zjfN8yKUtHB2OQxEyxG
kpoZDXzMreKlGkV3CLDs77HhfXejbr6N8b+Xj/7um/73dP/bVVFY2Hir8e3o/pur8gd09XPhUC6T
Kj6wNoVM7c/yJavOlJ1dUa2yobrWIa/KG7zlXtRXVXZedOKRkQh5sjoZqHqd298UPv99on+B/fDd
d7R7Hp7/gTklG5ar5+rr//5y+QxA47ksf/pAbz/67VlGIPNrgN/K20ADv9tt/vksG67+K9kDLkJu
GDwb++hfz7Jh/+oCCUFvjRgaEuAmZ/3jWUaFjsRno+ZjAqKX9/ee5R/XP+hhSAK3tL7NIoRy5Hcp
6HfStMmoymrSs+qO8V8XGe1WWPr3anLZQ+bWf0ek8uOb8+1qFjpynD1oWZlC/PjmuHk6IUGW1Z2X
9cW+ujXX9Hqy8pDN/5KdO6OB6mXH776Un7w4P7kmmmAYadxiVFlvmRIEugtzrObijinP9ZwFzXEe
5gNj41hXjXdAL3GeseP99UV/clttHe8VuwtTiz/dVuVSbDdGWd6ZKP6OavBPpBt9GDT/vMyQ/P31
xZAx/qD84b6S4+FuCyYr0yZgNd/cVw8AKCWVexdcO2rvOzv4b37xiqbdmDlQovZznbCuP47pvZFf
5+MV5bJVH+n9dEmkpztzIPPzGfNWniDMePXTV795nNsPYrzR1WlQv1n2yc/jcdgNggj1B7u/dsV5
6UetE2eKA0DUVQe//7QOeChTSdc9Mh/G7tSLnX2R3xJnslivS/Ngq3tRXwEsXb1PjPdXefD9Q+Lc
MRmQ5q1u39GvCnsDO6iJOVfeDrp2wBI+esfsMJtHDj47DZOLdecnJ+vgnVkMPukgNd518LQ+u4gw
HDLty7PsEz7fF1NGhXazOl9KrbrMyHWV5N43NxOhvnb11dc/Lf694z+3hBIuaiQA9dZsX5Dj7/qG
es/8qpLPg5PQMQecu++tk2rqMM+wFbUfk/X2/7F3HstxZFt0/RWF5hmR3kzTlS8UquAnGQRJpPc+
Ffp3reJEjUKLiJ7rvY7me3Tp7z1m73WCwm0jX6SAqPUQlBvNEeYX4zqIVXkW4l0zbXUcotlCB0ra
idW2ol58IqSVA5uZ9CWm9dDyeRfCym3SnRq4xviK8kBXV6HgxuWGyuk3r8m/vSXsWddJgfQK2EM+
vyVIXRq6OpZ+HmPSM10PaEa0c+DOokpxKiB+Zt6xsi+YokMYXD+Unfrd6KQv38XVi8iiQ6iAOhKN
7edTmA2mJKWoes6d+aNjwLnTjS2TuSu6M/DhZPfvV/xvR7tCNfnsUfmjxvt8NKYPMqltwVVHR4Ux
OhXdAL2vnGJIsFTRqf/70b4sNCbLMiJujsh3b7Iuf1L5BqNB81uZsocJW5GtTLWrdsajUQWbbqRM
YMWPSMqSbxSnf2wU/zcs4NPnqPBeFNxHbDCgmD4fldSoENXUSB+wBr12ZF35YD4yF4pqspnWqAUo
ajaRPnltCtGC4kxIy+shzod7fSxIOHtT2cBRLVGOUfGckvPfb8ofne2n8yNYU9Gl8sZhmYIU9fn8
YlkTctI/61JUB6rVPG1DcVA5k0FaCgoM6jnrOV2TuW7E0asCdzAwUHrCb8YEMV+a1vqAKefSrRPB
YXz8odlJ23qjbY3VMsPScKPasQ56zzU6/MamsflzEoxoGieOXtoKBvmt7iM/Um2KR8IvYd9uy7VW
2fqxfQ8v0VbeNW/ZNvSjFcPKaVU52NxlgxKPG5y117/fjT8L8de7gXkMlhUmldsNMKwAXM91al3M
R7rpys+wdhLZLvkEGsR8TvBh7MrHrLPlU7bjRqACDBAXNn5N06C0m6c6sDGK1xcUT7vkd/nOdSAD
hET69/O8kZLyVv15av/3PG9kvU0ojuMyRNYl2VR75o0jeow2jV/uaPCsC5bRD+Qiykt6ZAL6/fAi
3RX7edt7jGILjqm8CiInOEQbax0y0fqsbBTyYpLZck0JislPQs2wdLeKXCYhJapjTo+MOCio4QFY
7GxqQexgAyojL2JY9drYBZvxJN1P51kg57ernN9IVcKOI7fuV5lOAfNOnXYLYuvgYJWnOfghlq9d
dy4obTW2+pIdqWL66rpaJffVobyTqShfmkOyEvxv7ttV4H37fDVECdcUw0ILcyMAT1Ht5kE0mJf4
SdxKd9JmuWNo4zE/0n1eC8/qU2vn933N22rD86FqrHX2cuX1+wLNdjzHb/nkZYVjlk47bZrx1DQr
HKKF5DStw5/LmlVvekbsL9oKrwpYBXNEqunOycrUnKBCmePUqidFTrtPdlrqFm/sO4bpCVdOIB+d
n73VF2Hbb8zn5E1/lg7DMfeFExuPUtt0vie8w/bI4nFBsoe6kK4jKQffQ12uFdqwJWLd1bi41uBl
KCkZHBXZ3w1Cu+Zw/3IXMRxCPr1mbDcb1YyfV86JeS7BITjET/1W2USPFIbcbI9ZRZw8gf5k6Uet
c+0K5HZ+0De9n+2KXbyqXeu+3Eye7Ku+WNjy80xD/VCu//6gKQ/cnCNWUMiAV7U/aSVelpt1t1LL
qV6Cer7PzBUKzVLa0kU3Gx/9hR1mKEymXVoFNqySPNyE4baKN5lxrw/32KVF4Ibjrq1eVevR7LZt
6xnhQZsdUXHnYJ3ETv2zMn0mynfltvuY7wBNCZRA74sO6h29Rlv9ldLn/xGeqg9Z9/ryMZxfzOZO
mjx+HS92NtsJBvDRMXtPw5Y80s71m9KN5QuyKlqcSFjK5KjkHgP2QMllkR+H684oiG0i5tSPtqXc
ZeV2EB+NXHLm5LikB2B3UXJdZIn+GE5nL8WxU2krGpYrF4+6cgQPyYc59L85+bpbGaKXnE0I4O+t
REflkva7RAZqdD8IgALfZ2JFvVgXDEbrkYrWhuKlPXGIRgNT5RI5GbVsuKVEgsgpIVSwRjLakle0
iKirJcu6o1uiocgLAblIiCmQtp+N6DT0h9aM/cF8io0HubhKMbhb4zfh1G1wAbZDJ8DnU2eqGinU
zacO2ajVF3Sv5+JqJxqnZMMUb8WrYYA4S218s3N8OZqGuP/qwyUbZHm+DS5E2DR6GafNOUR41DaE
bkqaJrZYoyePKvm7YsPtF6gxUR3MxHXaDWUWZBSfd+0uZsYsCp6Q3gfELZTRixsXxU8M0Nc4fxtR
A3RiY1MMg7IP6xptBB6HJaTNXxnbpkSL8s339vWEqAZhkeOk8K1RAvp8QgKNJxxMk3iWzOC5GSPN
J3C0I0Pfh0pPyT4MVp3Cpirk91YqHOPauNf0a0EkFOmZqtl/TGSJ8AhrYMoQdTEx7Zafwto0hTns
RRhE40pdepqrNIRomvjWIgnuwkh3m1v837zR8O5RVGHeMphIAT6GOtDnu4BQr2OWci+e6XC1npi2
ojNIIezHijfv73f8NprVNEYVSkQpBoUu/FM3rzcjC9UI1VJ/7uoOnFaAoMBosUQyWslM3xQl0d0U
CMLfD0qofLusMokPCyQvOXdVNP9sDf+oR0A6qJQGwcM5Tbel6eTJJlJ/oR1x0vJIl19N1r11NMIf
RT6Ad7BsRtPZing0xYNmpVi6XrX6Qe3OQfVUiKdp2hXTZa6e5va9pkkeTZco24/de6zv1G5PtJwW
O2Qf5rwu6sNMsxc9iuolCn175dohzp2X3GD05+AkG3hZKeN8VbgSknm3NAhi1k1iT9W9EfPVn4r+
ABg0F1/FmgVcFY71slbnQwq+ipxjQajbyrEdCL7B1qu+6OG5t85G+VQbZEJrgxMx74TQl5WfWfmE
nLmcji3OD33NHjcY95m4AVMN0UsqPiwjIR7Y69adaXDROYLMFQIcenxbVv5FoC34bCaP8nKUozMZ
toEliGtC5pkKW1n9HcA6GX5I5bFQ7uP6ISO9haKeSCuwVe4wbxLulcBGi25IQPTau1Vueo0ZuIp2
mEu//xmVgmMWPySJe6q9tVFMN4EOCQQ3B21A2d4XM8nOGq1IqaHG8GR1Q/6sGw9D/xDxW2O69I1y
aWdnMp96y5cUT1bW1CjigMT5ula3lacku1H7ZiTfl12bsIwJyTjlIDtQ8bzZteu4GENDC9RzFIcZ
CbueO9UVa1SUGLZnTQCUJ1XGf42mGeKh8c2qV1IOh72NFfC/jD1oEeW86L8K2qpICcrFE2uwXOUu
rT9a4SimNjpcpw/vlW4bKtsAX2ZwUOunLvdZUNrpVTD9zDjk00HOj7EsYlS4h7ZYa/ez9IaVBCJX
RT2BoLHZjpkXUtrRt3NyatUErxx3Fkls6Q+WO2xlY481Q3kkqltOQeDo1r019B7ktlFxGZpy7XwE
rigg190uA3g/cVuI26n9HWJh0UCVeeWvQF+J3Dtxa90P6eFIA74Z76LkpZzRrND/qWN6sT0qjPvK
oPnZPBnKNhzAENL39pECFPE36FiAZl+WDnqomD0hj1IMh1fxeXE0WxpMzDmRzzF2tPiaUQ37bKOd
Ao8RCR/DYJcH5HTNi4pmhvbZbIchADpwa8G9uGwniDd+Tko6oeiJ9pn6fv0/Ier8OH9CjZoPNLjs
pXJl2n2TYxGxX+ZjuWwT4xAVh7uSWluKfKUgalY3KnuzMv+ehs5LlZceP69R8sO+nDa5VPkK6KLs
zYp/zMnBouZjAdlZzfElij15Wgvv1Qm3piG4UrgLB7fQn4L5cegHxwxrkLE/QvVeQY+qIUNfVoJ+
VwHmJw4QUR3meCXQd83zD7PfW6VIwnQWkGPiiWHYVe0E3RnHVTwg1uy3hSkzJscNNXtY3EZf0TjM
w4dWK72gf5dApl0JN1rzIFrXOYjOTD7Yp2uRbaA5yCTXCTl8jH7LqdMJ0Yc7P0n7Xj7UykoebV08
qvG5+QHMVzqNmVPhtjWFQ6arqATutOAYJKMbDyut+aWwtkUHuZ/WMfCiYNT2RXNqtScpxBwSXl0N
d3Xn/dBS5Nr9ezlpaKXjTaTwF07Qhab3RGJM9G8RI02dVzZqal8qV0WD3rD2je4ngjSMGKzrPgaB
ayoUNNCTkWuisxuY2i2oD3m1DeYNguyqp67X96dQme1cf6+yX5ryINt4zYRppaWrPiZmXjMYMkRb
0BLm+6VpP/IwV8Xbk/wu4PdbIG/6IiOqzsIjAlbpV5j4JslL7SujZ5WOlXrNdEijFfvBcN8d0Zma
kw8fqHXZaLJVhMTGD4xVKTIpOffqdIsUpHrs0h1lVT/L7MWbVDYeWwk3oruvstUIW9Ip+OrbQ9x7
keHra6bFeqwP0Wsa2uVbuLP88pj+EE41kHjJHs6T12/GdU91+K6nlqpvIEJF5+gNcxiqTHFdX66i
kXv6ysjJ4021S55VW0RjfN+orvpcfDcV92uAC38FPg7tNEAMX/gdMO1DbICFfE6axPRw+OBGqgeH
BDGydQU3UC9B1RdhGOPyq70wo6NVWrtMp7AT1zpIKemxFYx9K6bf7BlfQk/qh/DUIZhJMBMM+Sb0
tOomj4Wgn85JlPXISmWMKcUQ/9eIkktXyCIMhrPRjjZvdiali4PaTGbxzIBaqs9a/4SU6YTYiSR/
+dGJy2lMrG/WTGjXt2smtUqKljptKO48PYTPayaCZgHn1iyd88yOaQ8y80+EjwCgkZXARyhO/XtS
PIRnhXyETxrxni5PGWssVfhqY/6WYved5Qc/DiWLPtsZ0hnbmTMJr0ZdO9NwjDXWjN0c/e710zL+
lvIXo92J2fvQn+rkVCZPxfCxmL6pUMVypMYx0GAKNp2GNHF7zSHmlKjC20bt8w4kkV/MDtJHa/JK
IqlkGzebAp/I6Mo9ogVUpDY0RT5dOg8R0FjKyr7mqGt5R0FjTSByj3/HCRzqhS6lqxUTkJzaG3wQ
QEfzPngrP4LH9KN6KT3NLXf0Ufh9dI18bGje8Jo+5+/Sa72TNvLbfC/wo3ZCsBKLtinSRqEN7PJP
Ea4ZpZ4u50FYzwWzm/fTeF+sTGVd5e84d+b8MMk7cfCF4SAmd924EVrEtnS/UN0P2iWpkeK85G5R
7/nAkZbG9VZKdwycFcJNFq/RiFnpappsNuwixPfr8O/hLD7Uryl679eZMneJBcimmYfNcqFqBNvo
NX7/e6xOovv15WFmOgb3awXkazYyd/AAzaxfziDOlXo96esk2auqT/s7sDyCyiv6XHfleEMLzhYr
vMe2+mbVbqN6Q/VQGO99eaQWby4HOtpUGVVpNeDcj7xoQbNnh6Rv8DErpz1nr8ILpq3yCO7ToRjK
IqhfusAbJTfJPfkuuMwveuaksw+JVbtXX4Yn6SM6F0+o3JX7cF+tOaFtfYh89IeO9cb07Qnk6z64
632U2K68KZ6qH9oTMhU/hXEDte3Ccv+hAQrhhUPxp7ugBvoKMoxdraM7Y51VtvgDeZCx1jdIAhvp
Qb/T/WobvTFYHVtA5rWb7oNKIBsn9MFX7ZByagfloHkQ7Lx8la50t/XDvW6zmTii33hkMMKPhAIN
H1TiKG/UWsRLsA8exJF6B1Uf8RfDKRgEayuJg0YRNvF2PCrrYa3/uvqVvNKX3+VnZmnDfr3HQaE+
1KPNF7fQ3MII7aapN85bjRqqBDd3LdKzGn5Vxv08bGblElXLCm21FfkJnAyMhXh02RQK2ziLr8Vz
etBfsYH3PJJD/lgzYa+m+OzxTxO4usCQGtRnDnrSVncieC6Ml+dw49pqdwN88OFQjiLVupd23o7U
MFnf34e1sTIxnC5U7bGZrWLFHe5TuIeP4y/t93CQO7oYdsPfZNo5PcrUo4IkDOtGd/DwB4NfpatW
W8ndMc0Ooukb2MVLB5JkodrR70gF6GrrCWN9XHN2xd4PtG1guU2yUyRfk/xA2UiSb5bbaLxPKbGG
a73/UGPiqYtCixg4RL1q1UMZOEp7N5KaJF7XufxkD38PkGTpdiNLnb1cIX8OhW2aiCNdC9p3dCK/
ySJu6Owk/zozMCQgQ8wsIMS9RV+oWpObRpAvZ9wzWI1GvvAgnpAFDvQ7otTYdulZavY6JMWi9EyU
4y4eKcHJRY0Sr5J+s2N/2bA5HbYNRaeTeIWP3jR2GqWZyrGPpLP0Ajtm9kQNRy22t2tO980+Ravv
y1KDpJDIwILOzsjW22qEmAXKgGR+OTM7ZV1v++O0H59kL/EtbzzxaQCZXCTMoNt+eqhSp5FRHNvl
o3xSH8AJmCeq5MlwgmSbUDEXyEfIhP0YozG2qHhlYrr+uTzOou1oP/LcUTRb75zMQOTmUstsebdP
suHl3V3WOiPwPRywndsnHrrzhrSMQUan5OP6od/Nr/2wVpKHUD3Og4dcXTzNp2onvzbrcJPvYelv
w1W8ss7pCujzbj6pbrqitvrM77tjeX8qfoz76gjNgHVJOaqKXSdHg1cycNvE0xY7aLZIY7v0sHSn
KT3kKufhqqcpcaj4qvV1OQwU2l/MIb6X2HIkR4ULoDnjSXi8ro0H8cTph28lYfijeKK/Jr4oHwJr
ZLajTmyEdvC6LC59GBIi1hj9pJwxM7ilI9mav+yJb33Gg7myK/vLR5PZmN6Fx+LdSpyqdTjf9HHk
uzPt+jc3+rrUrJet/hKd29KOH8oHUiFhW91nNR/oUFx3TeuXdRrxG0i4Fm1+vn0fWLRoJaUkGHb/
AU3nUN/FL5RNtuax31pr/Zz8Dtmfx22zzx60n/NWPqTvlkLh2DZOFIX5UZi2yaOi0FZ21Z4U2u6k
naZcP9VF32fDfRvsTDgKlov9rNxmw3qe9tNw33enWD2EKiB+v9dxebiV5Mcmiw7Lg5sJK6tdWYor
9OslXsWRPyKzmnHMOfobBWu9ZeF2oQxpCW+LnT5j17oqCwRb9+buVPUHWV7PPWCJs6we0taJdKfl
uou90B+y7g7+hpNqByt+qsJt0NrGN3Xdf/lm6VQgQmKQwpUEeNNYMXvFsIKpW87Lkld3ghIXuyGX
EKQPk+rVnTb/5zUCUKUEConahwqQ5iaoTUoUa+MopOeAgrLTxUiZu6belmL6azaF7+YeS18qABR3
iDlkhm0z9pvF8nM0ayWVMvSRmZ6Zj1NhSMnfNbnoT4qRImPvfooSC+ZMlhR15XXOgYtwvXDAtrOl
6mxXXS5Te2pp1c/CqhviyKmsvvOt8Lt5FrePgTt/ZQZSXRd1DaDnTXW9nnox6Zglf64WCw1v0/Oa
6nrHiCPFAcLz3SBe6baWez0ebDl6klcZhPEnC/hHURWiQr5UbRafzXgZd1k9M/ImMH0ggi1+quVn
jV4ZkKgSAzNcaLQAkvUpDRf4prJmNzTkjFxPYwuJGqx1S8BQpVXGvoq/G3j4Z4bzP/unaN7QT6Ci
YFfh3mg3d6bNhTpIsU5c5Lee40kYnO3sQbhTV9olWJnb3Cvv6ZdGl3Bb/laeWeppisZvWeoIGI9V
u4l9PTmppZ8TgGEZQwDRg/f1lSsUwU9Tl5BEC1yZ0o8Us/9fevWoDmvrnCe7UNoVgaPVO6I80P5J
A1KIhpMPVHlYPA3zapRhc/D7hiDCp/WJp1WAbo+tW6Z4ey8E55FwP/Hi2qMmQCAy7/ifimDH76U3
3+NOqKEuozy4zmJwBpgbNFEIl4jl2I+eO1Y/NFaGE6P+TtyGIFBzqvG7MOIqerm9xYw5oa3Df6i2
36wBKThLyq+ZeMEHuC/6HB+xMWlOFrFRVsIkw2rSfwwF+2eVEl3l4p0qBR8gMcoNTZHT35OI2y9W
v5II2ddNXm1UvuJNzY5UONL5ZIuLLMcSXZzsTlWZlBDEPyW5J2p9nIdynYyT9U0/6bYO/Oe4UMtZ
nACTg4D9vFIUOF4sSB7FZbAEv5MQdVUTM7NiPQAYhXNVN/TW+/ulfvnouVRLQpzHBBtL/6Mt/ScE
UFClrpWUOr8kTAzzGmM3K3pAkkc0n2AP+s8Hu35I2OdQcphc7efrm0JMG5WmcV+T+iWOwI2kivm7
lPrHOYu/i0xvgzP+eooISBsIB6/byk0kqNSKSHE7HC8BpBjawi2xtkzL5u+X9Gez+PzigrWjjk5r
CIgjU58+X1OiKlMr1fpwMQ8U3Si92tMDxoxRt8WFz5+gz2GmA257MztprQtvDH+fhqC1eOzjTVns
kugsWHfVtKs0wGcrrAmOluH19GTIF53XM+utPirNA54yPCFSu5oE11LXLTyI2NeCHdPXDRJFaxeq
3qx6zbK2As/SaFG70gfpJF3riVAJg1Loxg/5g/RkTA5WFrBk1ZHYi1/PntIB8otdY4nDokz0CXeq
A6vhLtmxVDzYClN+TAwfUx9J/BI6pgD8YNPUPjSnkGE4uy5fi8GKkRXDoVj139zkLzsFewT/BWfL
8gC18Wb9VUUhj+JM7C9iujiWPtzR47MXC4f20DUvvVbeAZT6bkW6PrjPDxZ+IH1mXqPry3o7SLAw
orHINF280JNMSAMnF5oErkdNQ9s1tADoFJGS0ACfTehCry6r79rLXy/bIK1SkGhroPswHHx+tcRw
wZ4JYeCSCepTFudYz9Ursr4uaq9LGCqUlB/Mzcm+ufKvSwJLMHpMUH7M/YYl/PmwbT+nTTxgQJ31
pt125kpAiwcox8klMAJ//3z+fB6f7zKjIHG5sAShE0Rn9vlgkFj6YGxKDjaal1qU1m2RJbQEPqLx
xISRit22vw60oYWUVeU3geC/HB3lqQL0FRUgqat5U0Qt2e+jIp6bi1CIFj2LheEt4UHpcVIzqeYw
70cM5jQBwyc6cy9/v/Svt5khjtgmoM5CZWTp/XzlshpX4WAWzaXN2x2UH/Ia0WK96Jl/ZbXfrlP8
bZ/vM0ejLKaiqEdyfguitkaxQeKntRekFd2aQtbYbSYBtEwv60+KDBFSLqqZBjMI0r9f5xctKBJw
rpJHTCEXVYoif75QZgq1BrQY+ZznMyK3RnwA+eQU/aXvhF3R4CEbZFrSU4cRzmJDcFCImp4abxjB
jASzykQ8y6JvjKp+aemzf3N6XzZ7yvumqrDb09hX+Nw+n15SZQJi3FA8z4xGcsJp/oiGuvXBw0Ko
SunuEwwYSNdpZVrpxMrckUTX0XMXA/zQ1Fz1OxMYD/Sb1KmUs4whz2tyFG9V8s2pfnljkKviE8IV
doXlqrdnOhQLMEGGm14saAkI9OiYMOtTcgI5/RnVKMr+fme+bKBXTbZO3wPNBWOX5Jt1gHFhLcwj
o4QfNSlIytGtZMDpv/kGtS/rrMxkTUJrQMAmHOjrNJh/RiCj1iglzPD4UiNWg4xpya+KNJ0hAm2i
Oi73uopaLZwXmsBqXWFs5jwAqSsMrtPvAjG0TmVgpX6wIO+ZDKakQJ06VqA0dqlETUFfXlQT1yhk
Gf3OigR0QwuOVJyRJkJeIQreQcAJG06DailFYTmbjvioqHYXFhNjmhm1gUig0qnMUUuD8nxlfidK
xwNYFnVVGbhHQRW6QWcO9wvG+kC2zsgKZq0rT0aNbaeLvwlPv2ZO3DJkiPhj2J7YnG6eTBvDeerb
LLksXZ44IZMhnUGsS/gkUumIsLzcOOmCbd+nJxbzB+xio92J1m+xEw+pHHjKpA7PQHuBYFEHaGSr
8SFFq9/s2vJtJR5jETIkvHLXOAzD682HX8tFyOyXIr5ooxCvlHFQ7qSuFLxw6GTgALxOfVCiJqgg
Pyoy0tOuX7c4+J1A7UqnoRBwCovXHIopFIR4nxtDt0lVBhRkbbtXhXDXBZK8/vtL/2XP5RXECWBd
t11MAfpNCK70RSNE2jhcFV3WSuGl2NNbs0MR6boJLtfOzKl3//sxWSCvvGIDkdGf+/iPRHiEqSnJ
5tCc4Wn+XLL2dx5lz1mQbnIzYBOk7yWIkf/3YzLa4XZHQLnHrssvXAulrCifv7tUURpZz7rpDMVM
KQ66ejHwqEvTE1CTkAloofSi5Qd8SF29zXU0O2gzY5u7Qo4aOmMN9SWGTIafZ4bqiycDYrmrkKm1
kGMMiAMhvK5Kfjc65L/v+lTip9o1FPzw/sjwXIHMZer66lUHxjUdB9Q9VboO5lN3naPpFSm5JonQ
UwsKYKgec+l9rL2W9l2vbVTLt6IPZL9ZRGVQXwVU1HP1US/X5jOw9LF4UZTdiNFGYtyS0560K5qH
ThiCH9qkuqf3jpUkdj99CNU5pTqe124xbVLjoOp3RvMYUL/Tn9VMBYlyF3LCzXmmZlb6zAACFado
xxmShGkLr6y6NLxibRMYvnGVmfJXeWmBuYLtHCHkCtjR35/c113AIgE1r2ZLCfXlbTCcifM497rM
CqkwEzAARkf96Bgiqy3HIf3m1WQN/pfX5PolWOwGIMS/DJXXcihKtTqee9Uf5ftSt4Plrm15eNCM
4A5qGYUC7cUwf1jVIeAhlsEl6l6iftsqr4r6W1J/Twy7C6pTWP3OhEMU2PXCGMHnpV+heevLXSDS
g3mUzMd57kE+PofgPrreApGn+zFtMqZyQlV0JkQVA5qRMd0E/XmMDqW8Cs2XHgf7XP2SGQSx4LIf
eEKMOHIkPbE7eAzS9GwF2zkCF4ubZ9Q17O1XmGkG+LzbDJHgKUDIZmdEQKeOzP1TwT93FJbTzp0H
5BH00qwSPwPw2W6mJimq6IN5dYDTCMpvSfsVC5VdSCfrZSKZavB9CQj5C6oF4Utdgkzk1Gfq2YzF
sWUsTGMgUl99QhVjixDjxJbdJKXBPbxqb1gHRmrxjZ08DYiVMnCd9011TtJfKs3jVLaoB2zMKLOt
8MEK7+PmtdTPIoqZ6KVEu6PvmOGHGIgG7PyYJ+eAk1GtjQVHt3pFPoWMmZndCuoJ3th+JWiuiS6d
SnS9MWV7eQK2UDjQgQDRUWehj9Y/yh8SWB+XDrikIu5K9zJOBZXJDG4eeX11L9zTFRzeld2UO9Tn
41UJJ6XxQKBSiVKRcVCvQb0muyVKvuuQLjc130f5SbA8pgTRC8ojdxjdPvVAAdWRq/crI1lD4rfI
jYNtjIxxfLNaSpIb2djUs580/nh14zEpdRL2yZ+fnmbYtojQ8ce10zMYZ/pxr335OtHHRYU7Mm32
afy1GC7tvN5cYS6kQdvID0CNruAceRt2L4w7y5Y3Y/ix8GaamFdMwo1rrxocc8o6xntCV9RawWRT
TNecQLU5LIX8Uwz7RrikKKPSDTnZJG/TDOHAnmGZSXXUEYoU7Xt67SdPdtpuCule5eSF6tcg3Q8Z
42EvCc3GVvMwi5jNRmdHL9PHIgLLeFSklRyuonwLvylI9mm/TbJt3V/Te2VZo44sljup2OkSzCI/
187z+IyRTxke+8zPN30JOm81qX4VPzQp1sCz1J96Gv/Bs8znsUwbzYJYvUfInmtruVhbtEiRQW11
GpLlN4Um9brbf8pArgN32OauKjiJcO8mzh6KsitxMQ/nhQZgjLYUBBHIsG72Z0m8JLBrNkutj3dq
V6t2m4f7YpJjN7CCaBWJVFHqXqYunE4WHwKKuTol/DUGBV6OnqNjyANaKHZvDQ+Mfnvogmv/Vi69
zGAQd3kVghWItbo8YizVFFKBGSrRH1q2qcwSU0eLnhmxKoENBj8DhhjfienpUFbiTEfvuZSrdECa
9feV/Gv6SUyE4/CaB1qiqEnXpf4fG79QaW3ChLjsIgfieNKjwa2h+MkAK+1lkNiMB8wsZvg+9W1r
i2L43eQT6csz4QSu/sCr9/Gafd8Ur7ReAtKnadmF5E3dh9WJasDsV536EbdIB7sOQHDWUBxu5ml0
inT5hWmcnlPFi/73e/Gl9Hk9E0YIybR/GAMl3YS045JFVpYM+WXJxFdG3rB3z2RcJaHuSpePmsW6
/vcjfg1Pr4fUFaZxILkl/btJwOEWZ+0iq5Q+W6hNZlnA406Nn0plmadcDTFO9PIG5GOOHrYNvEBt
7ppJflDYDLe1OaPo0/PHUG74Y2D5CYGgtXdNalvyb2Ni08L9PH1zl/6ouj59RMwZZxg4CnRyVUm8
DanjJYgZ5FCnyOB4PwapiFbDJMrOGPSDy8jWzqsyII5ySLqko9ZNrDw8MYc2DWk39vAcfTW0pNUs
iv1K7pleXLclsIhQ8sOg1X2tKK2VCTDKZhlCjNF27aqFb7KeS1RXURT/nAuj3c9SvhpnWfzm6tTb
FYKLw5LJI9FUbBzGTUTK8KopKNUlvciYKmxmkjzMYrL+5ql/iWduDnLz1APQgrKcBghpWpFGx2Lk
fizB+fzzL3DNbmGEsq/rGaXYTI89vbVe6v6umLLKTyCHw9BATjLKd0xHL+xxQPJF18kRkTK4Cwwy
glh2hgnvEhNHMfcJJjO3Q2wJlWD4lsvTVb4L5b9+xddiukwVywQFxfSvz8tIFZt6xAxJ4ax3CJtK
g3GStThQHDDDcRNVJC06cUEf7rXpWt4NQwiu/BkEWqP5zSO84YGYfEzXzoWOWPLawiBL/XwunaUG
M2mScO4hAGmdwviijrsoLOqm1GRMCnI1+wuqPMiujizNyp0VdwQJ+CS8UCMI03I6LYnxnZDxX09M
uiIeAD2Iyp9Jtf9ca4tqLJKsaYRzzURCpwvHs7LUG+KDzGVtw/xbdK9DH7hXGBz2QWEnUkdwjBmV
1CBMLWSs6FLm08s3r+OXLIz7RWrMl8xzI5m/yTebfoiTOazCSxaYxXEhn9WVHsaYCXq9CDY6uF23
AljoTOokQqGGr663lb5jdJeXCLup3IOu9VSxENZh2+XECvpHYUWzz7xR0ZnwRfw54f/PVfmf1Lmo
jl6FQ6aM0UdVVZaG/zc06H+dvYt3fvLc//0/nn//H9bObDluXVnT79L33MEZZET3uahiVWm2ZEme
bhgeOc8ECfLp+6OXT28VpVPVPt0rYjvWDnkJJAgkkJn/0PU/W9ySpzb5+lJA6M1f+X9ck30COMgG
HZUMCsB8+H+0hHBOpvbOdZqnWTxcllvBv52TbWAEXBj4ryB5LY5hf/RXLPNf9AnwWwYODBNrMVX+
C0NP5IKOYvGbD/5yu7S9tNockxYUt0MI7I5zERluvEuqegYOT087GYf4UDnDrZNrD6k9fAgBpnCQ
XHaOnV7pFmTIVpaHvMX/YYDsS3iUfneXoez9xfNUuB00O8UfgN6maUYmx5j70Wo7MpM8ra4mg8ar
1072Ox0V/l2azL9QGvxsa3G5n1Adv9HycNyUCnZqXrwfa+itRRYjDdwj5SiGyr6sjbze+ig5bhBA
D0bfJ/Fs/QQu51C1zfvWjF2YV8ZAJpSowzQW9LlRqdwaCC5WSuxamFNd4dl7fwBkmMb1vZ1YqJt6
fbKZk/apsq2vcZvclQUpWCwoBesImzZevOUv0zQTd3OVfOj95CHVjBtL12/jxDxQhJ93RdbJG2eg
vT441hh4Kb4RDtqwQSv8g61Lc4cW9C3N4F86JgcgfFLgUsoko5hvpllHFcxuJqgfHsmwrv/EQe5r
F7p3Uay6TeRpuFDZWgZ4v3X2qh8xIu5IbsBu7wwxca2uHbUzBgTPu+waqZJsG5b+Yxbml5XvvZNc
HQ5FX6mfbdf8oukJrMGBipFn02WPBGOXUfspva91qC5DMKl4TmNnmTYpntY2sLdQvCuT/JecWmRb
apqIblmQ+Iq2fufO1T6SOQk0l30q6uiykfdEfXdpTvrEPVOz78qWZGvQ0/ZgM4UbtBrbHWK5F2js
isfR+CZKROhk3CXAzeLHGDMJ/JxL2BUO6sSB4hsjrZF+BD7yXMTi0CURsyxdNBRQIr6fYru66dtx
RH4lg2KjjdoVjeHPXRf7h6JmxYn8+4DH5L7HX7uPKZXaziCucIwG+dCo8rozphvqweVBG9Rz16OW
a2S9Z2/NGlg5diEVffPazC98UbzL0u4pNGa6p32QUgFI21+lRG9gsYa2+kPj84KdtLayjAEeJ+AM
6ssKCf52+tJw6mSyCSrQSN1UPvSlcWgpdAyIrzaRuS31z0PVbfxU7cBf7jSYVsriY5RN0KQOm8O/
V15+EO097FTKLLDAk71/l0kPfwKgHtYHO3FuS5XsQg+sm6YZ7yiHmpt+jHY6MEQYtIf2+f/jybGc
P9+rmgAKzKn7j//55zxa1K2O/s/ut9LVg/zZTu9/djLv/zPILX/z//aHf/SynjBQ+V//43sly375
bVFSlS+Dt0vc/a/D/+67/Pqjatf/wT/BXRPowZEJAUGgUufQvebK9k90R7r4X2Q4htBphJm0npYf
/Qnvxr/AD+C16XN3IpYvUNo/0V1z/rUQurkqoFqChtrfxPZVRW9hjdAA9GhqW7Cp+WUcIi9Du6Yq
GZNCa7sZTVMU+58s8MJt8at07Itc+WASDhKtvPJDLm48MewMOGu9qi6xEjioxjzEZrvT1XT5Yvru
/8lhXirJMbsvygPLU3EtI6dZTl5weebq8p9XClMXn7qQ1L16OygUeMeu93cdhCrMgBDEPj3eItZ3
PCBAAo5fJHEWgAiJ+PE0hLOdDhzLLozZvNM2jVs6xV3vzhxIQ5zBHokspKk3Y6kJFB10mVIayUrt
sUMBEvpUiPD6RkVNfoeaetJCTAkxndbRjAX8oXfag9HE/UcoaCHmuFmKaxG9NorBjbLNT7WasaeK
hnj+GKe980WTQlHh8SfKyoOHqcZj2UHZpkDmLNXAKsHddXkTd9fldOU2kYahwMGlqUvR3G8Xefdm
+Zp5WoLkcGYTrjER09hWUz7va44555DMXkSLe0qRvtRkjiypiZVaXES6u6lqy4WImZfjIaH35WyU
LCnEOsUCVbVjaAZlisMvuLdRfm5sV4OjSKdmj7bnAJHLMHEHimvhouWQ2S0ECQe7BbKOsO/h4EYN
vmxGMeugnauy39sxvJ8ticL8HXNARcEx7Br/Kotqp94mBbyOTWp1FTIh0Ti96yxPYtTJGYHGg5VS
3UR1ljL04OF9t4taf0QMK9YwWJCa5gC70XPnWc4NfBxVee4HpTWlvR3z0ejxfKIpi3UBKfLp1bRk
jf/Oy1m9NI/93+kXrRRKKWzqoz0lUeBSWNjRtra6S1fP/TsXWeh6U2mGjXFXrurLXiMbhyMiUQDT
B0phZ57h9YI2ML0k61oiBNz4VRrYmVHt4bNo7KpWcD/IOWhATgyozl/NosxYKdoI/j9UeoN1EPWQ
7p/cgNAc/aze2MK/izQvZgEFQBt8F9/H0QHL/yMI96KeNXcIS8s503djMlpPkrvefYrCcTDJor2R
gywv/Ry2LlL8tB7DxLvRRgW4OyzKLfWfKIiHXpyp8hzXFBaKMxhQkyeCC0Sny1nCzotHEppbJ1QR
jAAvt/zWt1v5znfcP2fbf/nmb46Cmzip79LHe2VhrCL4ahIqjmlxSUBLOqcPPJ8TP1jVC5eXWXAi
fGQTPrEPiuP4ZQDl4UIf8jJ1lXn3/uA572XbLz2WKJCzZ9/5k/+J0GwHlBy6bd9k8ZkovVpjr55g
mYgX0+kZlT6nKjOCURm/hI3ST9VBjuV+vqncBk2XCAZzSu757q/216txV2dWOKWVnSSFEQyxHK/m
2tWu0sb+0sQNXNG+brAlwsnvx1S64KMLvZrOtNxXp9Pv8VE005cKgkGTbDXzWqmldWRrOp2KJtqH
NtXmOHbkPfa2+RXuB+630++76s7+86ktWvDgkwyWlLeqluMoW4Tm7OoBzflshzu2CDq9Np/jHHiu
KdB1cfIMlnutDVQNHPUT0QDx6OQRFInTj/J6baPoATLchCHOlcZa7aBKJzhPpKpBmGLfxh4z35N+
ZA+nRzmu//5+X3YozXfB9Bq0wY8X1uhVuLPV+E6g4ZI+9dRoLstMiSfqWv5mQguZ4zLOwzPgk9fv
tsjAmaDdFgQQV6/jUaWGmV5es5wdDGoQJ6IPNQ9IR55+t2VxHoVFB30FZghpVIM/1y3Uqoqcic+p
B7ZAm1EVqjlUAxGxQLD/8+mhXq9TGztrE5YB8GHA1KtLzYzdHBgnrF/neBhvSypxHzRVYmVVa/au
qqP0DHXjrVcTqBtD3+AEpB19PIGaUk5ZDp4eVEnVIN+h5dwqRziyqojPDPW7G/JiGgnLBL2l4U19
kYv1GiKOqk6LC1+ECHuDy84uMkpXbpzaqb5ZUwgpu3IBl20MrxmGAGGe8cLUu6oMpqipJ8AjtU7/
J2rU/Rj1odxlda/btyoRE+iOUeNMPv0lVjPD03Kzpt9FoR5ytlij3mTU24KOpLnDMouMvZ8AHvSp
2uMwHp3ZoeZysh/PDGNhJr4QKkgRft/4X0RlYwbSVGaTuZOu1L+g0J/W9Jmd7pkiht8uGeTS383i
3DokCv9hfIs9+8rASmDaemjuYZmAAKYKXCxDvxYph8vezkKvx9LOsp+6LkeyzAWkZQczMiXkmQYK
/Zd/PV9L1dhFDpfpIhc4Xkl4SCjDKRNrR03YuwGojcqH2U7XYsjk+9NDrWLN8mmWAhdxxjFdtLlX
sbVsqHy0LsezjbfDYTbs+cGZQ0pPc9p2O6PUwyenSeWZCPe7N7P6SuB5F8EoVCfB3K/2ZiVJtZu6
sHZFmXTv06YJy21GRXpvtCHCK31rYOIAZ0ld9pky6CphsoMQYxjj9JhZ+K9c9HOLq5kVzu5V4qY0
JaVMkgMVAFyHhs5PyisaE7lzrSIcrg7wDBoopv3gwcY0Um8MTk/jKnj+nkYA2T6fzASNtiSyL+8C
pUdtadTJUkxMMm59WfsBtmbxmVGWCLKeNYBkfCgkmAhoq1ttWBdjUSsM3PO+zG+gZbg/Kjd1o13S
e/GVFRbNPnPGGc6I7T9JDqYzR8Qb4/vsLsCrFIfRUV3dPAoOXYR3HaJnVN60rXVdm/ZVLJq7xk1+
FtKGR+eJD7ZVfz89u6tIvszuArdhU3uOwDZ9tR+aUjORBdKdXQF9bJfNbXep15h0ukOTYJsAAuP0
eK/fkzK0DVR3MWtfysjHX7OwG+C2WmXuMiVbNFqs/NHGeusyI40GRoLlA/pNpnawfZBGIrFRNTn9
AOsrD29M6s/eAKLMVQtpi+MnCJPETkyBdnMRj+GjEAWlO7BOvUuK28MdrwwKu5eNa4yLz6QL2Rxv
EHBCrjWUzw1a0ue09F4v8IWXxpKjCsDkrNXd2phbuNZa9o6fOluvKX9Zs5dvT7/279f69wKnXwYr
kEoMwunYDfHP6rWFo/VdWfs6wmkpcAQ8SZzvdRcbKvDCUgDrILjfJ6XhkDuis2ZSgqVUdxj1Mv7l
qjr/DLgADoCQWAputAIl7k2lo2YR+3PS7a00KaEd4yZRYCY35x+7LJuLiyjzAPNFVbaA14ShnZMc
XdHCf7+VS6nKo5u7XHzs1XLyo7DCCds2d0Ne7LuIXrGZuuPGkIX7fVaz0mFG59oXrI4FYJgBxdS+
SsF2GHOCKPBcm1s7KZFM8LTs+fSEHx/MPBmkcIAGEIJ4OHAoq4Dia3xsGA4CH5UEwF7vWVjKUMJ5
8CLD+fCXY9kGLdGFu7EU3ex1jUnKsekEpNdAcDJDyo6KQPYzpWKBCPrfDkWy4OomSTjofn7p8e7x
YzwA50l6AfUk6ybDFxt9sxghI5GLM8nQKs9nCpfEhAqmy6fFc26plL6M/LkVefpcM5Ze1ndwM3QC
EjpQEjOf775FwcuzqCFVwyz3uvTNq9hNgUU0GQoRMq33DWiEM/nhq4+6XN851DlZl6zpd7HvxQ3I
7NvSMjrB22v2tO+M3qGgN7qXtJCGv57o46GWQPpiKGG3ulnmDJXEFe5zVDWQg8kJlD28qNPf9Pii
sswzBUoAuvpC2EC5f1UTNb208EPpucFc6sP9oLfTh0pE2vtZTd7D0EVGkOWldebAe711l1EXWJBO
QRJo/urEa6cSSS08vrg5j+Ix01NoGcpOL/25My+ipQONeBoaUzGmXW7SxTfE9Oo+dpMWSFtrItvl
O6C88sb8+49MWrNITFImttGBPJ55jNJSfLt6EYye8vd1A65FtXLct0mo707P/BvriVI8Ew8WBTbU
Ot8fq6iyxwLeRzFX+oUVde4twrvZnV6J/Pn0UMenzO+PvKCrCEvLOUPxaPVWOFhV7GyG6lwB9Y+I
rEcgTU+Pcly4+TMKxaPlwku3dz2KqzltbVuhwLgM4N3eTA3ns9VFJcDNFP2GwfTlO7cqZxRRwu7M
Ml6d7P8MDqucyUQiVn9F8eiibEa2U2K0DLjhikq63GNsZr9zCwjxeUHzLfIc5wNlDWCLosmRF6LT
HglA5mem4fiW8+dJ6LYvPB+qaeveh15GYe0rtJmAUeW33Rxm3zu3UXeF8roLq9SnvajM+lmMuoRw
KcszkiFvbGh4NOwpYv7vI//4W2d4e6d9prmB72jqutB064OyZbhPZf/EzV/uHcSGP53+8m++MkRG
oP4cQK9OYrd0J81TCIaqKp+3mW9SsyP5vaxjT/vG8Tpdz7ZRfBi7SWHS46qn08O/tZMoHYGoIN1a
lt/xK8vMyFLMnUUQerjfxZ4l71WRhbe9acofp4dawRn/fN0XY61Cs47OS+vlAH0Hp2gBPPUOnIXO
wrpCNteTG7cXIkPnP8zn4cERY3inRyr7XFqVeyuzKf5vxBDqIuxtegOI8a4uGpM9RTIZWWv61IxB
3xBH9aj6xWVI/T+OtA6MWlSWGXbQQZn7E7Bk096VC4AiH/QmODPHy+86uq4uChEv3mp1z8h1Ixzy
vEOtsgasO7tFhEd5Yb6LbSSo3CbdeS1uhnkjgFbj2zHc0m5HHRAXlNMP8ua6WjIGapPU9dfqpZJC
pc1xAI5gmFBNc8J5a469hdhTcg7U9tZQcFQJzvCqqISullUcdpORd4QvK1Y2iJbe2ZuNsoKc8s7F
6bc6zvr+WcGsFxyU0Jrw6Fsc7xYfl3vNVVxOx5L2oh275Rdfb+W17dvFfsYY9K9UBP9zPK4WXIvJ
ONdHajRJEgRZ8TUbjBgBo8H6NuFVn36rt0IQitQEAWp3r0lV2HwXZmMwyjwb3VUzztod+CDu/Tpy
Em0JpMTvEwvVIKu8s8axOxP034q6L4dfLVlldUK0wxL0Her2eRcjjoT9KLrCjg5ap3e2FIrSw+l3
tt/YJxa0Gfr8QHWtdUHbGSK90tgGfEm0bnO7zC8nbi9nRnlzaaJSwbWXiz8V3+P1oiV5UaNJLwJ8
lnDJLJVzACaOQBqgrdPv82ZwZU9RIKBaTnFzNVTWcj/JyHMCnBRZIfhq2lf4IqqLPJNBiYTNTpkw
pGb7os9k/alxxPyVZro+7WrquWdW1Jv7BALk8tK89Xr313YregBKvPdAjqmPbXNrF5Z/26VWE8ix
PydW8+bXfDHeKuOBU1Iqmv28fOzX26aP7I3JeGfm+K1RKA1ChfcQx+HAP/6aYTFoFabntHrwhkI1
LY0CbYz1y9Nf8twoy5p6kcD05VgYyVyz5905PsioEvuunpPd6VHe2vNc1NFPoXpGGrx6l05RvSw1
9nySN4iDiSjRNlmTjp+HifYZXED0Iy3YVOZGtI1hHHITsefTj/DG5qDZgsEinm78yzopzP3UCoei
9BDijOS1jCXamg0agCVd9A+nh3ojxCxiEZTP6PXQrVud9a4etrrSKoYyoawOOXLhMzWjrqvqLy1H
2D6vQn1/esw3viNjOmJhjizJ4fJML75jpyZNyyfGjBKMEOI0Na50B+WO/8YoJsuRDhn+C+sTSQzY
SUxt7gUSY9nAM6tfKKuck5x4c/qADPDPopC1PobyzpKTa/ClEqsQmAnpXrbDVk58noU031Ffzh7G
1LD+frtRvljauoRok0TveAK5ieOoPjBqQ23ilnqrfZ3FZzu5y+myujD5YLtJprmlkFmvQkeHM7os
NIPQMSpE9aRoP/YqqfZeXKBbp/X9Uzpb86EpwY9q+mgestqcLmHEZw6uSs25ktSbU43ePOgzqDZU
N49fejBwI3YESTTFXX9Cl7ZUCECbzSGvp57QXYy3k20B8Dm9jN4IB8zCv4ddZunFYo2TWGhcmkTg
TGO3M+sh/Dlrtdhlvd8ERdSkExDhFoamh+NMr7zkzPhv1KwsTosFA7I0SNmpxw+QdCrq8yrygrZU
2QcOOFkg7AtDAUZ3J756gwNFEO8UBNh73XiqzNL+quW0UTd9gXHGrp6dSKfEJejGnJ6alUDc70sY
ugfgugkdXJHWh1nv9rGl0B+D/GkBHJEusvtmn2uQB6V3l+Sa8UlJ+5B2PfpfZgi7w5ET6Gp3eppH
2/6J8cpnIfJwq6WJfdn4CHvriZe+S9wE2eHYC4czJaK3Ig8tOvoSCxwdiMLxXE5Avr3Cdjzo3qWF
rpCIL/UQNfrT8/LWSkXhwKfnS3fT8FZfrIlLJJz0lC+Wo0pWJ6OGDp4IR3wZInXwy8nErLDS0E48
Pe7rYwPsPYosQKgoJHIzPn47hPfSVPhkEZ4B6SyG/r1rRZzv076OgtNDva7KMJRFYwlgEhnG+suP
aa1JH8BboI9lcd+NErh6CqdIAVfy8EHKLD1FVV4XxReRDeocYmyF8l9WHkvOROWHDhOcmHVwH2s5
FYUXhUEmQ2lvM5hlPzPsAhdaMHCiNDd9bDGk7t44aanmnduPj5pe0CrtrA7Isl3Gs7vzdVl4gd3O
6bgxtQIfhc4F6rsNnT6NDnoz2F+TWdXDVs1hiGd7hGq3N0WYEZgiaUcEpPT2PVdz82EpTH7tokGb
sYbPMdMqyq6FBVg06l3Zp91ZUiqf8jg2Y8JKMQjgFsuVQvXxp8bBxTPLlHQrc5Jx11Uifd9S5fzr
uiWjLLgM9gqH1voeUksncSIfknfcSro65ezvnXn4mZmFOoOReGs9IW1JfKN7yAJelvaLKOsBM0S2
hZHArNaXIrXMZ13OGAzUrTMjPiqbX+bU70bNsc71BF7HBF4SmUsHyShW9O+q8ouhzT6zi8KhakxS
hwvfqLAC4lxF90OfxKdwjJqDcGtcyDzR7YeEo7ClV31NUIPIVAAaQ1zlwanD8eH0Fnsjb1nSW7KE
BbnFv6wKUH3ncMblAwWoqXOQWjU689EFDvpEH8i+U06NoPecGfn3KbI0nDh6D/Dk7LEJkRzQsEIs
XDn9dR2QZ7LJXZYkf+ktH3+nJHRjzIYmEbAqqzuI0PAW5DD/MGzUm3Fwm3MsI6JzCJq3AtviOExT
kwYYF5/jUaG8sAmxVgqSuRi3kelgnNKKH4YyvDMhdIXVIbBAqF3coByiCkqi9uoF29DofJ9KZ9Do
HoL34JU3taWi94QbeZN4SYrSQjyaX/K+K/YydSTCAZ5NLbhJMScu6u9eY8c/amXq966mGmRXOoT2
T6+MV1eS5RlZGMCh2CuIKh1PRxhFWlwDoAsaJ1f30mm17yF+s1+7zJ3RvyyTWD/Ubqx+SR7t02TO
3eH0A7zaMqsHWF3FWng0sWOXWiBlDtw89p8xtzxXhXwVEpZBSMC4WMNsA69x/JZpLxxUXXnL1NNu
aOWhTmCVyINbN60zXPe2897p2jP3g+XrHoXVZUxQsORcC0tt3WwYG7uOXS3RAs/llrkZoyIi7Lkt
2WxzSMpI+3R6IlfA2D/LzUOlBHVWg+x59SkdWBe60ATaucjJBZGMnCDtfFTIp9Ruf6mhaL7BbHYA
9xXDZmrAEbrFueT91e5aXvq3CuTSgmVBHU+0Yp3FkYNmYgJKdhMT8OiA6rDfalk/nn7fNxfOi6FW
9y96nBGAGRZOWSobq5/4/VwY+cXpQd76iIu8O//7DfBbDTIJe1Bor2iBaeZxuCvnevYQTvH0Q1h0
+kcF0v3X6RFfXfjIZpkln+ABXBI6w/EMat00gcJqfKpJYXdtePl0KzqRP+Qqwt9glmm+L2enOBMG
zo26ClVZ2EdDPrVYUPl+tXcAGP0ymyjaN50/BMJ16htt6sIzx+XrL8jpAihwIQgh+rRGBzbZPLsK
fllgp4m4hr7r3hhGlJ+p9Lze+4wCNoUrjs/lUqxebSS8eLM5hEHuG9PGjwdw97FNxzYZ0coAZFtE
hyKbJow4Uyw8Tn/N1xkX9FUP4Uy08cHQcMU8/pyZxpUxr9A1nnwzveuWNGs7lH3z5Frdjdng4Fnm
TX05dbF4FLgPfyVF0/cuvfyryUNBzW68fHf6md6aEK56kKxgAyxgyeNHqhMnacu2CYO0xbjEKKvs
QgkLI6vWQOPcNivntindEZcTcz7nXgwwgt++DouwRLCO9YCyvoKEjkYB09sbol1s9d51tKDa0Bus
ZoRiRI0YgaZz+6lE7bxLIwMuJ9mpgiqSjDnaY80i2QK7s8VL2mlc51DKOrEgyuj5R077+CMNWJTw
LDS8apo/9i7u4tbZxJlV4kYbVqhlU5CeYPwllY08k/Tjg7IqnPr8qmvvGz20EMjXjPEByqP+Dvov
ltWpXrRym1G+qJAg1/IsaDpvcLEIzsBLy8IClFTrfH3c4wbrB2wL9asEfX/jo7nr7zLRph9V7+D5
UdLlpc6uZvvRqqfqQwsEZnFRmZoPTib023AQCrvVHNOGTWM5/FmGM80s9CZyNHoAvH+fe2XGG8ft
tR6nkRpVgaqtbHUl9GHoN33YTpjEVmOtKIYn/YVf5A1OPbOH2Urs1sgfaI45AWPX2+YbpqZRFLjN
rF8CVZEfFSDpdNfXFl4fbu1V8YM24phaeGnmPWXW1GbDrhmbFmsAjCAGHKA87QKrPB8MRilbYw7q
uWiF+WzQKyIxErwfmmIecIEGG6yiDp+TyKLFkXh69WTE+KUaByn6vKAxiP4pAngxHrd2WOCSZ8QZ
in56KDI3cFxptFj3xnRKtEbHlVHF2Zd2oPm1TXUfjSgrt9UMicZDV3iU2Yj5saPI+2cjQcofWW31
c0Bt46GmIf0zHjOBYplb6Pk216KoQ8qoy+cPnVdE4x6NnDC76Fwbn/J51tE4VChGQDcxNBdeqvS4
tjVTNzwaXUkpx8gpZgV155C1mlkjzE1utf28E3DUsK7TIiwMKXLn8ab2JhRj/NiKcHmLDNBA/ay0
X1PDGlDOYFBesaP2nkpLS9E0E5gMjFwdtH2ahz1L3RrcO0i4M4KMUkcLKK6cfNPW9HDQ6EA0oo61
6QftAJEGkyWi941F7MG8KBT3A3DGDstiBTc2nCxwV5pTZJ+mMuJ6MLRm/o7rpffQT039CCihrrAm
qmrKnSaiXlPdpICjTdWOy6och5smrNBJGYWGPwFGcPWAxFWFGhpfDnq87yj9s8lme6bSM4w7x6Si
g16y214mra4Pm9Sp7DbgfqS+0XAevlp+xy+iGwjHEEf6GRe/epgfnTDSH2l8ml8c6oJ4WQ9ZNW0m
ObdPZd7B36aIOtiggkMXlyCZwOGV9TSzxVMv+dlb4XSVDpS6N8jrx/ehbar+yjKK4irT6q48dJz6
3qZyYtUGeqyN4AYRuqVNHgECb+gSRjdeZ6v3WquJL/OQOfdOJ/r4woUGzx4NMycoQg8Bv5gs5dbW
UqSt8lKI76P0I9z6mCj9UtNcc96ADUwLfG4gK20L+pkzdXFY2BupWx0G4SUKcU2Pyur9oFlwn6M4
1cYLV58MmMrkdNZGmKrCVa/Nys+NWZefjTCyPnRaPGFi0rSLskDn+F+8NELmZDLDmtJFHeUYhhcj
Mkp9kpU49Gh1xBnXO9zJWis+jKk1PrkqMy86J9agcfrWvKnnK5nlyTc1ASbDNTFPP8XOItEW11lL
AHac9lsxRPVTBFTe2Pae238y+hwTMtcREwow8BRdtHSy+FmPXPcZQn/W7W0vVR3G1kmhPlM1s1Qw
KNvJdtDXzQeVhIM6sClCnjqxdPk9aZvc3BYTiGr8oZNOXCfRpPWXoW241j5vqUxtjE7R7Pa7EHsq
cwqFhjoZAKXdFOUZ/tKxrHLU15R+hVy8jiMV5XONunOmf6ntbJYXk10hnTXkWp9Q4iLL2aTuoKNz
2tk4+ilZV8bGRdwWi0d9ocl7dS++DKqLPthOBPBr7mLsOetBQjGblK51mKKh3H9ZxXYUofgIpOoi
K8R48FI39bbQQTJ5YeSQzk0NhZVDXbltcdmJAUcDHbiTvwE4hJCaPkaR2Es9LJJr01XYusWd/sts
F0Ih4ieZvMkRh8F7O+VGvUUaYMQVrcel7N4y6YMc+nzuB9ZL5PJTOKYYBww07oLcy8ZPEpdOpCad
JEPczmo6rONq6HHPSB/L4kefYQgS1J5KsCB1u/rakP54iNzEfdYbf/5kcwO1dkRQGzV+K0w+ulYL
ozdFNVC/y3qoS7vMLsv0W6hx6mwMEzo1iASfxqguMb9tLQMbn2yupb8VIta+DlrnF9RhKE0EeZai
yzebcfIFvJ+6m4t0zN6ztHFtQxPAuEiNRPve2raUlxaKqV91eiVYTDjdXG56N4yIHX7vz9ZVInMO
gQo9cqTRhD+i2AjAx9kBwgRNANegx2dicqePSdEbHzQrDOttlGTECY17yFcv8aMbGztvc1NmBUe7
bvf2U+SG2qems5G21CxFPqB1g4XSFVXSHjuKLP5olcKIEK3ryucCGJEZNNVg/NKaof85WvP0Gb70
yMZr7PRahC2avHU5IZjhz7Zgd2l6fT23VJL3ZVhN0SEXCf6oTudOG1WW9j2FlPyLKWLzrnVKExX2
qar6Z6tNk9u+nK0Weca5uev4W+GG5mzt7nQzzr7FloGodZKWBZKP08B1zvXS4adpjBzWyLm6N2mt
119k1Upto3RkHHbD1ENA9nDyvO5LH3lIZCRwjLfrTPO2Rl6a4EwkeOWtPcTET3+eHex4ysx+sGMc
ncMSGbCDQI6pvhtme/QCd6QMyjVO+oKuAusaTdAIu9NWAmtHMMQp42CCMobZrTZMX7O+RPDcSgut
Q11f0281UQGJFhWccajmeTVsm1RdhSaSY6NV/LSGGHPeGlfn29yKU/SnaNs4owu7OWEJcdpQQxoO
+Mpk17lXN95e98f0c8V+7LeD1PIkKNtazlskrbVPXmewCZ0+7r6204T3xkAG7+xcrfauMCKuEFjU
dNiVBvC5r6XyDrqFxVQ08LybojDNQ1q1evetUAKPg6TIzWSL8HJI30L5CyOVBAEJ+aYLEw5/MV9Z
6VjhRjpr43WryfgO7Biar3ov7Pc5Fi6UGedqi1ENb11kKddjuzE5SkazzmEEDhXHdxXOFZaMuTZO
0JprZPGtKkJFMfXwIkg1gAM7MUYIpRH5MVE14FDtmqJC1s+Nk+aHXSj5y9MbbkRl5Ba3SA2CG47a
YVEFnFJXhxblYeFA2tRa29acW2wnFQTsTRhSqNsYjRPJLVTNrN5y8yWc+TTv4bdjcdHhXMPULEkW
KoSns5jfbYHjRAIiDA0Y/lyKiGt0atGC5synWAvgpMRQhMhjaiy4qvp6ooqEIO5kXVlDmNIpsTLc
uPvx3pnR+lR5Ej4mbqXh7SjwiZCReF/MvkNhGovrsh1wSR4GC5HLvD+kqY2uXIl3JZoDgNdn3O7S
rENwpW6eT7/QG/Ub+KWQmuHX6IhTrOnzzTzMY9jrYbDg9g+GK/EqNrBOq2vbuXV9mW5zI0zvuGDj
Aqqgbt110o3PYKGW8sJqVm0kKh3ys2Vy14ViofyxHVSOHqqZ99tRT+V7Yg3X8XJq/j4xPxpqlYdq
Wt80VUqloyu1+CLOjO4Ra3uD8kbRHvIJosRcN0821+OPp2f6jboDBB+4VPhK4Bq7lpB3C7sd6Xv7
5BW40eUZ2mEaUhtnFuibMwmcmQwb9COuA8dp9qyXmZenqR/AECs+Ftg/dBsPBtuBqttZls7bg5FO
A9MWaB+sihw+J7rdJtRv7HQxvqtoknLzfO9P5E2nJ+91/o66AsWM/xxp+fmLFkdVtDHoc74aDTF1
EYsQuelJzYAPBcjdqB5RJsrip9ODLo+/WpWUNUEPwCFls/9ub7wY1JFjGNe59IMJ8l8wmSILEv0u
rm+MEKne02Mty+7VWFCQaOOgDM6bHr9gW0ZV34nCD8LGtH+OfueMgeX09mP1v5k7s93IkSxNv0q/
ABOkcb9pYEgnfXfXvt0QUijEfTHu5NP355VV01WJnsb0XQN1kRUZygjJabRz/nXu1U0xptVTUunF
GyVI2nYmz+/lv//z/4unE+jUvBEGJMTC1fzrnz9ZEWO3ADfWxWS/yAJbo62n45903N8jg+7+/IbI
EPpLpNA//99/P6e/2rqrf/q/JQ39+kfy0L9+0b9fx98EnbW//+382XT/xlX+/dmTEvTXr7n9yf/3
P/G/I7wI4Ov/nV30fyqSi9rPf84u4vf/GV2k/UEPBg5xUDJsj6BVwNh/JhdpfxhIRm7pRJCw7Jc3
I9vfg4sM8QcvFGAe/hVw2d+Ypb8nF/Gv0A2B6mJj4ddvSr1/RDb9yyf1XyeMuDfQ+T+f0BthRhgC
rb63nHziT/8atCFcZlujhTmOolr9SnGp3BkzSbUL4WL+Cg/tdW1R7yOMcs+jXfS7aJDKcySbE1qC
eOsWSoCX0AeX3EM6jqRecasBdKcvc3uLsDcNJ4hXJiXSnSo/m8dfpdp+rHExbkZluY9IV93aelkE
M/iZT8Bwvi+sdfCJ8a69MTbaj1ZLP+TsvDcTmWHMTcdljp7pgNdDoo6TbSRbkO1S8UkTe24seuDW
KfsduRB+NSV3dUyvUDGVr3IZR9LuF/sgRN1vddEvgYa/itDHzvF6be5/EUfxwF+lPI+3rCSk74E7
gRpWxpyCjSziGq9OGpYaDWpVt96k/6nEUGmNm0ipCSSd+iOeYyVEpl4Fq2OtYT+1cdDU+jcprNEm
nSjazM1yOzjJ+JQVzYMeN99RrrwaYyT4SafmjzJrB7am5Il+PGOX2/Tq1sSfKbkr/aZkpV6puPmT
PP0fnd+nuuR/fz2I/3wO/z+P+PZ3ffksf3d//U/9LzzTN0r9vznUQ9f/JX7y9gV/P9X2Hxo2bQBv
ehbxPHLc/zzU7h8w9jf+E2UfZ5tb5j8PtUvmGHQal89tKrJuU+g/DrX1B3c2QQww6pxJG7P+/+BQ
o0341xe/DY4DO2mR6oDRGk78rwWLWZz2CfnoOHrdMTp0SLPcAj3xhHAgTuxQt+XBbTs2jq3eqLt0
NnoQgQ8bGtkfRUHtMkHIT665IIsiIpKu16wO0M75SzwT//60sBB6SWJuI72m65kABC01Ld/NQWrR
Modp+tQturHRDCoBNGrw6FSwaqolNMIenXjcU2MCwvmGloC8VferbYfDIhxip2iDNeY23xhdyjDO
1Wwf8uQqBnc/W2PhwY2fq4o6g5y6BkTTlfGqaKCRANuFQp59uTLZquvVsHKA3CwlvV1If5oLf7GV
QGnPk+J67aps2IAOarG8kwvQEySYb6WGj5KQ6Vs8tdFFb+Oi7ETeJ96cEZcG6dJSplt18JAHrfno
e6oDUufNygO2WW/Q37nrGgIPq/l1VAaxWXKh72y33IwdsF5ndYd2UJ+5gbdVNz0PufFrTdbGy938
uV4PYkGp6eZu6OT9qSDjH7i19kEHjm6u7GwKdFE5h4ORx4cJ/IaujWRHg4Q+R4eJTfnFlrrfOU+2
e7Vly/dpOjfvKHFd87XNEt2vtHLY5vQ0rHCb9zKzwjZRd4pub6UoT+r8kYyZe1+g6nkBqpVPmpIO
ZzWqX/peeErbf8R8o52qgs81t56Kd2E0h56ic3rGCKTyS3IhvTXGR14mPTRAbBS39WlXYH+33a/V
UWjBXY99MY+bZm6Cbp0OJrTzJl/0/cjYNToyfWmHzpdTWRJ0qZKI59R37RK9TEYmv1Y5TL+d5jXi
QjLn5ZMbaxNHzh0U5l0rJuwx99yUnhLhgShuW88cb8qyqf2ygTLxbJShAg1I1xpPSDm6F+LYqEik
xnAuq3KX1ksWyowgjp6wMxIvGcZ0zUfysbHJIDerZ0RIlNCfSba7FxadSRFFwTgZAS0NSjzdSwRj
E0HK05Sxw/9337jRS13zI10kJQ8Ho6DFJYd1cq0ttU/7qAQ9ic+NRSY6ueYlxSaJsUPvvMFZ5bWi
fHZ4uE37O4tLv66POemXXZnUnk6vtXk0xRBynQHqwSK53ZNI3Me0+LXGx3jJnkVz5LeeLT0fAjEa
G2v8WMsvt7uH4jjoyYBvbUvJB4q4mQC+oyvoMxxq/v7acpyU/kuLbE+d5Yy9/T4S/LpekkBFyUPb
tXzIgH7AKZVMn+Wi3qFRe11i56KuBhVQxFFbvr64dHzO0nfsQ+GQMeESZiXd5kla8X1j7/W52NvR
SFWFqe3Krrbg7BzpiUw2nhgxWyBs2Smd8kOWTHo0nexOy9uzLoefKU0/4M+SYF2ytzpebRBNNZCj
DtaR0Yqj4D+vMnP5pa0yflubxrmfCtIXi6jqsVbj28fU/JQY43hYZ6e7sqoPYUuaHTl4GkernRM/
U2iArdz2TnTmY6vXD7kznXO33WZkAf7k62IS4zhRwDJgWZCCZBM95/crHh9YQwxJHlMi2SWHWO12
YE744NRN66xea3cg/6TZ9iWBoab40op2BxlzbBflMeqdzLezdwMZURZXfTDDaoYwE4OvOIsWxANh
I4ZiJL6Mg1h+RjN1QnVl+/UorpX+M0lwnMya3wbjWDOZFM0wvjo6LYqjFSffUzTNVNyS0+et7eIu
uzmnyD0iila3WxAykgQ/YLrsk9ZSh5hUTh2kXd8Hdk6JH1kK1l46NplHnalsOnnLYV02WWxAksD1
p54u30rhPCVaq5KPr3TcFKv6a5SO7hOkYPjdKpcATD+Q8pU8irfMLkjNi97a8qBAGz/I9JvaYs5z
Yfs4GryFQ5btRg5HQ80Y7dz2NVUPBiH6g7vt9V91C1jK0QAk0rEhMnqW8fhhZVSfRE60K2L9kHdq
mPMYNjWPrP6ZJry444qKTvKNHXieqYC7Uv16Ns4F1B74f+zZWrJVl7eO95mwlXdy2TY2dAzVGUa+
BTujisyubW9xpgctcoJsak/CQXFOMUxiWo+Yn+Fb1KIujk3pXIAtP7qZNL5kmCF/is1ItOTYPqbi
1JkbEnQ9HhKhsuw6944Rv5dpuolpziHFD2fAyTAeJe9XKSi3UeMPI+s2AgBS6fNtXM8+8ctXF/7a
qfdde+rit6iXH0rHoZaHkRhcE9CcjEBvZMCFt90k8Iq5El+AkLd2rZzNuXhP7XlvyeeyaN+cZlk8
3oJHpJD0u8Q6dVHE1lJORQVMYxVh4vb2xWpiGFW4nGRspbf22uR1MHjKlN8L/uy9sTYkHMXxuiOO
0y/tC3GTWztxfTJqL4UBQTbyKS/uN30tYSzFxnFaIDCzRxRcFFvMcsc5k/sBUpoA99sTi327Hse9
W3WoZotsIYYvf6+V+imaqi+jaI44+3JvKqNNmcHy8AQrqxXSizI+DpUWJrnzLWZIXxEb373lvvYa
mb/EVR0MTr4XYyXwAIiscBGacowUg+BLk0fFrRxftdF3Fu+zBZ0FJkHIEDmkxlS8aXjJ97PsOIvC
mT1HAQkv+WbU8UmSIof1vPd7WqiBxJAhtG+mXj4pWkR86aqFsm/CRAILjymiyGYt0q3Bqyrp15As
eyrqXVpWiMSx5jCat3gJ/RpqJrOGl94a9/j++OE3ciAwG4ZQFUwmK0yJox3ruroOGSCfyOB9hLqV
Nj8duVDTkh8qe8RUZnuRMR3Tast0UA96uucSE37e4ZYu7O0KSmHN6bWGrBhU5feot8TE2BuXIA+t
lI+NXt4vynCFSHpQkjqYSQqijoraqsF6zGX/rqo/Zalvh/qHwKnDhN4o/ozNwU/0aj+pAwq5aYcV
fYvQgTfCqVFh4atz0pxH5yMSB3V80TjREdGiKUROczCX18qtAqkuuzzboX+gFIpiKTpdFPdFJ5Xc
mT7JEw/Mdg4JEkj5QvRVPh8nn52xmVWTFcv0q3reTRp9TnH5kd0GvF6txGtbmBsRmX6tI8FiYzWd
edmJyaFJzbKPSKV9e0w9VRkes8kh0bZNwMazH7SXGzLtjrExndLaoZatHS9ZsgdVPs7FsqnQAVzm
WW7SwfjVDvTaziqVZ1m903qFpDLCoKNmB95OI3CTopOsiMiu761cML7NXzBou4nkMa8dFR+h60Gk
1r6IweXVdQ5Nq352si5AT/ugdWdBpdwK5zmkP7YKVQGD5dbqoUvEQV+rO8SL6WYtHTqq+pz3/PAi
YxosrB69SqR5eosCzZxoMnJfjBE2ndHpAoHRkCAeaUgGeHEapqLy7EcUSYzlbHnWIn2V2rmZzyJz
aifsVdrZuoNunodyVnnp6D9WtD7XE98COCbk82A/3ExjO4s12S8ycQf14pC6jTC5/bIctd+4t2YX
yuyOaaY8FJX7AV0crJqCSUm7Ej6/n+pvs0ZqYLI6lDDdh0JFFc9t25nZ47A+VyQZuuhIRN3tdYDY
ZL2R3LVzVovuoLXtS2+QsO8ur2YyveS2OBepduSe8CdW7qxWjwAZm1QkZ1HXO6EIZAjrcJw7KfzG
GCfe2SgcLFpNKmGESZIJXsSiCZosOUqCWhpjQBoCtyZbzS/r4SnrIAIUyJE+fVr4kZMRu6GRlmzx
tTqNlXA22E5gkcf+mRpNZt1BTYIpW7eZ0VBfhtKyyfrPLmULmAb1F6Nr+05BGqTwrKmXmBIUXh5j
tU07HVZr0Ixqo8SCQmotp1VMscVC/LiEGGzSXSyWrWw0fQdEZe4L7I9pHz0CsMR3xaxUZJy1zXO7
ImT2krqc7KuyzPmVLGXqnTT6nIyxKolWuFVzqgaz9DYi35/IDZi4yg3toWD0R0QQJJXyOjt1dEcS
cIBwCeHK2s/hEul7mMhmZw/m06woF4dEah54hyeyqWcnbJVJ803VGj1RrbvaYfGrcS06MLqvCY2c
MDF29KFY7l2mKq1Hr2MHF5xfl8xeQzHR/lXkvUNDTM3rwLCBWupD7kYPdqurXl03l4R+Bb+qqjs4
qByx3HeamQGGc7GxjEYPZJorflZWn7TbZXdpFnffmrl2VIsTS4VcxJ9SRjep66s/2ZmydWqlO0Go
VT4iGSaDNPUliVknq+ciQxXgOdD3B3M0noRSJBv4mdov2LTIdCTKTXyOotPDuhrkjiQnZTNJKvTw
SJWePbb6nvln22iUvTVN5i8qLZ5kVjt8SGFTtUgI1isBtPvUbu871b2WjH9JSoBoPn7bq/QmYx08
q4039ip+61V+qlbrag+SWZPDIgbbFyXTY4/0KGzr1PLXqUquzPEIbFl2t33PxxatleU3ZtmFS6sL
XzOXkp2o+2ha8Ta12oPeiN3S2aeatsper64zT/YxT3+k4by36rCbXPunSrMNxuzfN/Yr7aJPXEE7
Uf5y3Jd40l50qJm2MJ5MAi0P0ZL8Umzr02y7j7rs3m1leEh1vnvFENcyaQva163PJuYoqGmwuAkj
89zj5Ws2ei29NP1Gd7UcE6tGeRFpsQfZZnkmchy0PTmhZpSydQwS2bC+tqoZh7VC04ZElZHBKSuK
snrdei+aOdnpxUejkX0bq2NN/WR/rW1pBWZBnY01dGfFVMyL6IoSCVsduiwKa60+dFwfRpEfxNwc
ynT4SmaqL22UvbxkLJQ/BcENGagFaqE6jl+LisqbqriQJHlpRL4xC4apZv2+tTDqXLx+0mq0OebJ
BgmPTcs8Q9syBQtxoGqRbdnKH4pmDHGG5OAZy+ekjLth7ZChO/FPypijxdmxkOMd6Ubfbm/Rd2CQ
sr7aMeexenNWOwQ4pcXD1hnaq6Bqnbc2o8sXkweUbUPEuLBj3xYbGjI+0qy/S5NoZyJt1W8XibBk
UDhZERA5x7IabwqxHgrD3badyZOvHSpNP6rTgAhleDZFqXhJaW+j2Q5Hh2Qlbdqk8NB2qvsmoyS1
XlQwWsuuxQBoxyBEgy5eiXGfvNQA3tA61myK0ujVTgaLUcr+NNJ6VzrdYUi5CftmP+hAGnOk0N9I
jLC3uMUpZkRdxki7a9vkYqaEPurKCxQEaaYKUiZpQmV7RGiPtPs0w8mul4RRdN6jWCYGnuz4/pWJ
aDi5UvwCCPd6Zd1oE6Ofk3SgaWNsXsZlosBUJwR+n+hLepns23Ci6MnfWEZnvociL+LNZFrTfdaN
iM3U9lGXTcY/6Mtb34jD1OSAUihbvX5MKn/Iui8UqIE7f2ezscnL/ilJaXBN9d91ZfS8MSd5ifVG
aXzTaJfnOLIm2lzjEqBJcvMawbCoC9mtRRuHdibrHaC2+kAe5pG/NqIStXusFj7BlUMS9Dff36zP
17FGolF1ft0TaMlvvhZ88gqV6VMtz4mahnlp1Vu1d7Ap4wbaGP3tZ74WG2ei9SrtgqRIXiKzDhwD
WGaYTJMSlihBq1GrPrIQzt3y1hTOHvDcCCujowS+mQg56OqHdsjT07DMS2CnFaoaTVCSMh9WnUuZ
mOLZM6ssf5Jt026gFVRPm5J8o1DcxKkaeELK+VdZU5aqNf1dNpAydEMpSPdjE9lNmHGjcQy1Uo1D
NUKEGKQzj30/xtaFl3z+6giAvYxdgPf1+3BrTo4n5pce/WNrpokHXb9c0APNz0uZLthW1fgnr4A7
h4sslV0q418QCOk2bnSMRrlZ+w6FqCMv00PRoCdWrMNYvJjIMNM68uMGVZ0zmI+DndyEZMD6lrUd
9X03Gz96CvaRL0pQmun9XFehnq3hGMUsZK5cz8nQvCq6ui+V9mHiEHuoEB86dYy8ODJ/+oReF2YU
3ZpodTkl2VHRiA62DN8wu63WFk+O/ksnT7xIi6Av9Ae3GpdNKfWzPUzfYpLcorLej21+TO2y2Ik1
esgMeZZC26oz0NQy8qtjz6Nf3H4uSZE+tKV6Lm2X4N0YxaQi9ZRq5fcum0+ip8v7QVrVLp7MELJC
uwJMWRC5Xl5sm2w2EVFJ7WPtls7vMrMKKKbZNDQ+GN18TqOvRn9MV7tD1wUm1+pvSxO05psAlwPT
m2k/dsbsks6Kv3ItKT16DaWiUUZ2I7PI+gbocSA1cKdpQCBUIh7smuuv0FgGNPk4RgoLXGq+47ck
YzS3cs9iQgeo95zceUgb08t66wOhTs/F7Qbw+bTe9uQ8TZk8ZuZTF2O25mXWc8cOgAlVnB6LGroG
4UScggB1lOvF6oLulKJ7hFs+vOw+Zu1Br++LaVy8fnFe5wgFrBk53qQQ25Bw2xA5Lj3a0jrl2oFK
I8R0GhFYtyI1kyalOfKsLiPreuV9tEZuvCFlaXpL4vtS+ah7EUxU6ip2/HM7YNaIwL2SW6VV3/qC
d3E35cD1y2WKH2fbOXS2ubcSFc1uSnnEdnRfc56fOVLvh7L+yEnS8ccxCtAE7env5FD3jzWvi2h5
yqxoU+MNnvjZZ3N/HkdjeytkaCd3W82/Zq346Nxks0ZvFsDEMIbT4vzO2HIUANB8KDflmvjWom4t
ezjkc09TRlARGy0ek/m3KD8L520pRi9KvnunPLotPSmD8K38vUufQTXUMt02oNCqsd5qLLA/mCFp
EMdU0y6Gq4T5WACrVd2xjH8atL25Vp7baIYAVLcOoabRgnIskbCBRuHjifE11aFEOXNCJXm1rTxk
0eUnZ8QHkXwkQt9XRblXxrtCA0XOrWHXlsYuVXJPmtadWT06+mcxUOZBytVYi4eyYKlvDWU7CLTz
MKrXLs1pYmZNzyoymC2EoEjrqhWUmt6Xe2udvujE/K6xRHtz19wVBJHy17szS/W08taTVbovHHxz
wFrVgYjE10ZLPEu+yvFSwYRE04ump2ET/8zwCTJHTvVaTdcJwZVbvtTLzA+38w1rLe9WZVAPk1Ht
lfkhH6Ej5s7aWnOPXMU5GOl4UltMknW8GfW3dEWl10xPBVZCRGDZaD+MHZIz2rrx19DScozNdyN1
UHuONzGW/TyY9UQlWHGqumybyuJY99fIHRDl076cK8pO3iS2UMplR54xcqksOqJc8isEqbqggNiM
bxHnPi2SXPwOvYF3MrGRGGOiponMeKqG1SP/rTxjUIj7j0EcFgDffo/Gjf27v+lh/VE9wPNo7Yld
ytCOZXNGbe9RCRMlh9zZd+m6V2LKfQeu+CBnWEyDWx/Pei2sMjTVD4VrPDs19WGO7V3GDJHMT8aY
nac0oB+cSwQpJJQZJTZpjvVOyk3BI3NbDQ2l3qXrd4QQmfao+6IuPTm/OsaCH7RDFNwR5BzW0w16
Xi+ayRo56SGxeXfEHwaFpm8zfUfU14XAHTOHxaJa1ydrnfpMbjlnxNAq9rY0r5KBKXrlCvAiuwpU
eTSro1mcLRXt9q7ugYtCPdVQu/+eqxe9g/gKkByHWmM/yJLfqtXnKAUSgUwuRitUSC/3SuWl1XBp
pJAdI2JKSfSPs26XRt9h+/Cdgv6t9tIi06zirXSndz27XxFfVwSv2YDmWXOqiMVOBx+IuNd5saS8
pkRouOvGmLUvbXUeE5t49ra8I2ZdQFZAgTgmInb7SPax3MS45T0qY89jkbmoTe1XzFN6gIVnh+KJ
OXEK8ppOas1CBK9tqAryEj5ENblQbVpwNlQ7SESaPyEgFSwJg82+ziCU7KOo0DzMsuXeWDoWtOLU
aIC2xXDq1r7eVUpz7ZPoc7LqD53C8bUfXtEqyNdsLKoDeg3GQi1vzovbvufz26quFAZ33a+6SE9t
ufr6QJsOrfcpVTp0nPaqE5bKFe+bdwPJ6R3atrbCW5is5eUa0bSjLR9KJdmEDX+QdfpMkAAQxw4R
srKbu+0sCGReYG1vkO9Tzn4hVyqskawHJZXbZXNaJAN/FZTuy6K9yOyiU0zNiE55jwxqns9FL8JI
nEp9vNO6X5Ou7NO63Qtq5Pv0IQOFFeldpPawMm1grwuzjAxbkOS83idEaQ1BEr2J6ViZj6Dcl7bU
mb97MuBMgQZWBYTqZE+ZcJb4Sq+/IzvDBPfujM2psXQsArBsEiWqLYnsgeHKivWsLvp3FX8ZgMe0
qdSBK2icx0KShtKuLuAFOlhUM/u5MZ5Glb9kp6Z+NZm70uzyaxW1+bu10llPEP8dZ6sPMniSgIgl
B0TCVd7ZszlONixQN7zna+Un+RrqBQ33JbYKlThxmjYQW4qzO8brIZ2roM/jnez0FmCOKcVRmg0G
gFstOeg0cOhGWezdaCsuxHIOw9sqX7XiXlARolZRjQsNIc7RSfvxCT3yJwE1qEPc+UEDHZrd9mfo
5X7JIsVb8riH9gLxd4En/baHE5nne9fN1M/eVKxdtw7OwWJFsdfel+bnAtXuuQYZ1V0JxBKPVrm3
3eVMnZ0MNJu62yqKZzDBRN4rZvSwDmwfg5k8uyLWfZDIxk+iRuU8dfEuKzX9vtTCCBcb4/V1SiTP
ljJNXpnqn26ypsCo8cLKORtXyfvIc/pl2tXCgEaP1TR6ZTF0eYTc9Zhpcb91Jlc5lHLQUC8TMxFi
QWo2RtnuGnt+jWc+DTkZc2C0r9Pk7JTE/CS2IcwtAyLbEC+xurKCibArplvV+NUa5R6GOIwdnsAu
2TdCPfWuerHJhikyhbhtMc8HRO4e8v7kNOMW2RSrom5dnqQ721qOWh2P+FmqOKbUxCxCtbEXyvyy
ongVQ2NkgQAl2XadIZKNKjJ7YE3ShcL7JH5KCVMjI6tLAC/zhD93ky3ZdrKKoGv0/qDolILB4ujH
weB76mAdwGj7HIdG5KRmiMS/3nZq9WDqonqoNQhSF8/ItYmJ/NGrrA9yvB7Pdtec84luAlZNhFQ2
NgutYbcZG+omyxqoYk3U/lGCugQg+todnsSE0sHF6nf6WsBV0/ixopoQ6XIvRwlHfjNgho1gN1YN
cIdS1yiZbH4NDiEnlyoibt0v4lp/n0h8/RlvIG+MON9vJpCmIpftz5qSg+PG6/CbM4imPdKH60q3
VaDnLehKmUEGN4o8l3wdSoZlZK1aMTCywMTG6EFQzAFU5vfYLJ1XJIW4ay37ZXSByIwm2mWIN8Jk
qPR3KHeI6boZaL+kFs9QNd4e1aRt1EYtiOpI3bc4vxmOin6iu1T8JpnG6HcYRc2T7Cb9s40hvWP0
Dr+bKptKHOZM9lgKUF8oO0rQygqzgARps5LhhAen2k20hZ8sBdCpjnZ8Fj3vxtk8VLL93Y9aczXd
hM0ROpL7drb9hqsJrEcZDea6Sd0nCnOZSl7MRSsW822sXFn7Wte5P2qKqdMzVGXciqINgT0mM0iz
eqGfLZu3GOXAfaNEdjgS4LPYg4ul+N0adv449FHzMFZzB4Gy0uQ2rR99VJWhWq7Fb5cSunbTARZB
xY6Nzm2cVtl9h4TcU1ZGN0p9XD5kl+1udHIGg1L4rpzEu1YR4YW9VLz37DX7BkXZWUyr3IrWFJeS
/YEJp2GiqrGci42eaZirSAfmVpwi+M8ikhbnWqtPKIqBB6fE2TaS6krDqTBOui2ESpQ31rZSz7mz
KDCJs+F8N+ZYBjcXRbuxULdc1bpyv+gY1bZYDuxgJBHlHNmmGqrMBwcQaoYo7tJrNyrzq03Wji9a
Yd112tKFVjHSoWM1pnVsW929OLlOxmzTo4TRWSl0lyA2b5aTZJ2wxq9iis12myoKO0tUqH6rt5V6
aDvHOJFZpD1oPZEjDGd2HUQudC4L2EKBDvFxqC56iD69785IQowWUHiJ7wYA4GAwtPEuxxYlPUwJ
sNKaPYXu0CdnU4MNjnXsuhxlVrlc9Ntcj83YVxr11YmitQ1lmc47oyycjzHH7+6rebkSfq+myoPI
kf3YtvKN8WoGZlii75LIOq+sIJ0QCmtBipyqAqKI3Isbg5q0BcamPrMdPpbU3GudeTdHsuTWxHgc
RE0eA21YWIab2tZe8eXodwA8LkZKqym0i5XnWG6yKCrZDxqNMhplCBTFyTTOrKhPYBvg35mJ+94w
b4lz6IGXzLm3m3jZztGUHdU2G4OaGEM/ti1759QtfYfFnN437BdS2OUlY5BE9DFFP2nTLpMXydg5
N3V6N7vNsk0QTGpVq9J+qUPkRisocSOEn45N/IZDlkyFyXyd6kpejb6a74ToicjOhB7wbVEXhHFq
B4jUH2UeaW+3V2FoUtN1xZ+4PE/qyIfAM/EQ58LcLm3D185UMVgkx+8No16erMECdZlLjaB8RDRU
Hrr3aiuGe5AqkjrGdkknrEKja22SiXgiwnEMk6TsvnxOYBIiZzI8hJ/TMcqX/uBMneRExMoGQ7nz
20gpaszoKQ5raiR8zhCkijR4PDTG/O9sSpYzgNxXPcCYd06zddcRJrnPgWOKea0udu2yPmUd4z1x
cMbNe6nuLKJYDu2kbxcX5UznOnvbrkH8HVv6tSoJdV3K+6YyhjOkpRFqcl7O+tItgdIXnLGsrTYU
j1gPc1QRpe5Mw3UZzXmHGSd/cWr8rbC3wsAJP83DRYclkV6UYgjJ+Fd3M4F5YXJDY3uRkCHT6teF
z/bm61H0ADrJ3hXJ/JJmTnFPBt1wGg07esXtroK45W8a6IKPqUrbrPNc79q6pNTZIEdsbJtNxNT4
7JrDGxEiTtBMN3CU1szhxZn0xPZqGVuzJ60eOGm1+2bXSqxRJt7RMwYZmP+4VkPGH3ikAlbCMSAq
VwjSKyk8yLKIjrsxycc5n/CsSKv123z9AOgBn6mn+SuK9Fur+4z2YrIGIHQsS3PTrjhXYdLZGJZI
BM1cAniSDgBbXFL1QZRtGthTUeFUSXouDQaRKu+acBnGfQmaVyAQZn1Zow8R55rBC9tCNOSyg2zi
2v0P9s5kOXIky7K/UtJ7hGCGYtEbg000M86k0+kbCOlOBxQzVAEogK+vY5EhKZnZUl2dy27pbUzO
MMKgT++799zyA/DBtbkZY4FHIINgIozOzdjPBIHDDM/J0NfpV5M54rIg+/V4a7arZ+HkKaqtHbdk
XW1jn3hAy2OMU/+zLmPMmSwl7zFxePxBKjqAzgvZ8jiudUcej/9vWAspZnsUmGwOb2wzsQSii4qr
8zKk9zxt3Mul7iu8Tql8IoOL7BWLqd0VnSupPkIF4o8Vb1Wl9LHHWbdshJz4tWRUUk5brd08pMuk
nu9d8m1IRrjY7iK7Qls3zXwDOK/A8jkSdyNsXbx13BHwfPXSJd6ezb9N3ct7v1pDesSIOgZljpc6
NfF8wv/KRifnvyeZj9fJuQjR9Q+lv6SfGpp+v2nD0b5fKqv/tQzt+rusqvYUr/ZS7mhrYFPgTdcN
7Jz9wIER3Fu8yfcuAtSJjK1sMccE4AaWBhN25gxnMyKTm3xwjus86fchW7NtRrCc2CoW7HjsJUjt
uN3VJOEoISRWzP2Bb2JrIRgOmDxexnSmLr0srom2dNqDfad31HUtklzQRJPRxvm3tjPlFQuSRewG
uGOrfFnJePX4WGsj1P2cxce5oIy740i6CUXjnFwipViR5ua2112zlcWy3M8tdh4lo6eU/eQelkbx
nouyDxPCqcN5tMZ2a83hTln5+qMnovdCpS/2rKJl5RrNwzdb81BtZmkrBLohOtNegEHRPHph9h0F
HjOCvai7qi+8w9C44/0MIqMG3h/Fryocu2MbVuYw1Q4xpnbUj551PRjmqeIUimrepMO64mUTDfal
dRF3KxiKLd8Z60I81P9UGR9m7rkZ52fWs2YnArejnN7ZpNlqHteioOZiCu0Vg09YNMkc8Yoog8J5
42XyObJVvGEtHG98pIWdMdayb+Rc3F7bKqMkzQq+CyZYzQeor/hRZLdVyuojP8fBQ1rn9SnMMvWr
bjxOp/QCEuaAnr2JwoERQKXrPnKup/lq0fiNTulj0o/nczDhOlQgHBwfS2199hvaxQcVB1wn03Xm
Sy+8jL5mK42ODCjBT3YS/jsnR3rAq1hJliVR8DPurfTbWDf5sULIYHvOip4Iv7ItBvsi3EYdDdXb
qiLUYPu9SlyRH2pHURskv9nIf2MiVid7EN6JOpSjSpHXO2VYHrdqvakixHuZQYawAaquWhJVpmO8
XC+pGL9ZLX8HkDrGa5T8YPn60/T+/8MB/01b+Z+9Dv91OuCCFDN+NPKfQj9//jt/Cwi44R9wgv4e
37nGdP5KCLj2H3BTUZBChi9iaNfKjL9iP0H4B42gPilUmiWwFF+zaX8lBALvD05zOoQh317/xr+V
+nGv6Kx/SP3QuhrQj8LZF8IhDkkV/nMuzE/Za2cdExBcc1rm4NtAkED8dj8skQ2YMOppeau6fHpR
8/yjsnWa2MDyS4j5a+XsFieP8KMEQ32edFF3u1VTB4meYAlrh4V3aHaj7Kf4AfLnos8wT6xlq3Q4
/zfxNu9/yTn4YBqgz4qQABNK1L+SIIUWHldUNZEMX/P4uGZ9Ph7EmvsrA5TyMHVCoPglXRWfo9ru
v2RHmDPJeqOzRHYSVUuxj4alF6x9vuVUyV6HWsmHEKS2x4p/rM6z63jFdpiz4cnOBomSR6mrvJmD
RZT73qtdBDEhquyIkWHuj5pgEce0bV8rvQEw5Fxe2+p7OnLAm3pS5B+0YSlP3t4ga2Wm/uYvco7A
AdmVSvK1x1tJbLD62YmcKchklLhs82pBgDB2S0ucQn/qWcG4AvhiFmJoaYxgoJHLVNLVa3lOv5lC
j/oBv7QWMlgq6x4gJJkqibsSdJCOJtHRIZYCESj5JV/maBCPoagw8WeRZ6Yd15DYJFNLUyW03tDR
x2uXndljQ1YUA/aLOBHJTruDg4XS3YRR1f0SklBJT/j5XChRUwNQNOqmCib1XkQFzFEWrx4fEikS
fKW5g3slRmA69mrM3nmnDw9TPnjjvppdOW1rIaY7/Aqjs7HHxnDGWKsV7pyK0WHT1ZzHG4uYVbYh
4Vjc13JCEJniBh1+ULzMKbzzfvelinFItVcyZTXiqCPT734h0yBhUpZA6d9iUV6eD4V7D83GvfQm
/PMe0PINMPzE5FqYc7sIaBMKqFnhFmWeeYrCjNuL1LST7+c+0PespuKBDfUa4RJkNPG2Xi8DTL9M
rBwiqHNbUY91tneUH3xrWlf8lNwiQiAFec6VVjclxfINzycbjIbOyjyLGVXD0sFEj/WQC33cqPl+
bXIzsPK0C+7FxcTtl0teHB/mqpjUuVfF+htYE09zTDWMz5UUENWeJ5FIA05yYHOsivMP09U5kg8h
pXfEJkbbyl/JoDcQcVI6YDuDdaEI/Gd3QPEI7bDhpLnChqLZsE70UtxjmxUMSMtFP+2tRMqluuH5
QxMyqgwOlj/ayBXcvlkar6lhF0JGeqdqMT7EvaPJtUy4LGjdFk+ON6/mxXN18b2o2ohxU8zmh99P
1cx8aGH/xvnEFhD/VJjfLNZs46Nruw4Wxuj8HK186JI1b5YjUQ8hDuTzqt9NsAwsqMv2JYTdXuoR
as3EOwQuNV/iM2B5Nm95Fp6C2sd1l2Fbo3FSvA9wZvVxzZf0ZRl6ftm5xdNn2m74WQG2iG/iccHa
p2Gu6JPbFVRJa7ujmy2KGudzGYvJOVi6F98ZiafhyCAZM952XW1Ye0yeTHQ2R7tBl7gZ6CBloHEC
KK7JyGTh7crJ8ZYb7rYeWwvdz7ykHCv6rcfKKW4mPu+tuLqc9qMVwXfVwSgoi1OKRafFu5tZxQbV
w8x61aHWONMpmatKf14dc29BkzETeZWdnjI8CuWBrclV1fH8od1OFdCqhBPJfRkYKVySnwzMLCoz
1rW5yVn+ciNZPsvUbZtdOle7gntl9thi5Cp3Dn9emVgGa+5GzteU2OQr/wqf5aHB2q6w0/Bqjdnu
SYwseTrOTWIFVA8z0UwGu1BU1zst55gV+mTYsoVp+SaX6+gXzhWYaty0dYAQXGVPqL/FlDijxObr
aNE059gGKLXJgyFltd/H7B8gAP1p6/VGd6PCGbAyKTnpPGQpjdesnGXfMOo5dbsPy65glTxytcVR
5dRyH+NEv5PM7MPRUn7KJxSZSFzqmOscslhlPlxX5VgqtF+D2ivDX+TS0IjtqZqmS8gLvf5FXfpK
gqJ1cRWsKekp2/EwqFbKjdcTAhbsLl1ADdh2brOcM+MKkhvCnj9KUTq3ch4YBXkx+z8D33Wp6BQY
s5aUvFeCZQ9L6BgP7nMsQ641fbW85mx9Kh5y3TySzhb3UV66j246699KtO6nQX1U+7L04PTy7S2H
JNUAIPEVli7rNsu73mzTIVQ7rjTByIGVZ/cFqKEqaU3AFTfk6aJlIs24o3WD/ljkWkZslmPdAiBY
sHKpriP/K4doeJV+xBJv1iveAj1FwXJMcdiRsjCSXZNYpoF+eSgQmwV9GKtZXlJNmZqg/JmTY5y3
9F6PbJFandKy2+MRlAz+46aqh0mchnEhZsilyHkIvT/dxpmFhQOZROC4cAd28Uw0uK0yHrEtCR18
T9UoNVoRbMzy4tKi9GDUMLzMtZ0P22Yw6cOiejaKpYeWnTg9W4/dvz88/x8m47uv5nlQX18D0fj/
C7Kz13n2v56ONy0034//+Gh+/cfxS61fWQvK4J9G5eu//1eUNv4jBFrmEXcnFQu6GUjCXwH54I8I
hh6oTY+M7bUt4++Tsh/8AdcAjqrn+vBNyM3+fVImIA/7nUodB9Y9BW3MhP9GlpZ91D/Pyq5DxzTz
Jdh8IKousfx/npVJCuKHnaADYpPnaSIry4IvRfm9dey14rBtOkSFeczKDY0GEU5ItcItw2t7tQ/O
gyn2cAVxrfh6NB/ZYJxXnUdTQQBpbUgg1EoVO47BCG/uFDi0f4kBcmPgVr24IXtjxq07zfG8xWvL
0mYOU63uAntuiDnqxf7NcgXE4TCF6bwbaRLjjVda1Tcr0FzSSSFna9IE1yVn6sdcL92BCmTJ9eRb
bPnyTWV5eVHxSFbKqUTwbAyg4U0alNfEwzoTVSRLhrksiAx/gcXQ0ZGTW2BPiRGsyEKp2yGuMQ3U
rlZ0HbJ3JsxZhbssGtVZ+lX8bNcxb7YlxUgbEjDbeA2znRnBz0jeXj3ux6mDGO5NNfr1yB5jKG13
x09fElbO1LmqUWJQDBddJrI0QbqxaZcle9o7ZNcsr+if8JEPv3Xe1Om58vnct31psdiLGczk1jMV
X+yePm/vuPraTi8lKM4pWQI75QCzMemmoSKcHHWx/GFoVJ42WAjjeyq1Avbwgwl4V3JO3lqFDn9Y
TDKGo6GZftL2G/20/G5dsJaX/XkIQCRvU+SbY5YW6BieqPM+mao0f41YLKqNia6cx8kuy7ta1MOd
drVNdFCAyUmiPOUpy8VgAE1xHl84oRAc1ZiSzWqk+82FF3VTFh1ONfri1ZE6zUAlfPjQp9ayGcON
U/vyFSsFEhrfi+61iOrss8GYyjoxbSOx6UnXvtEDzf6xzrra2kWL/+cfbds45XBts+az7eBhnWTt
bNuOWxc2B5SlPcsTNz2H4UjIc22vW0ORhs4ZzYo9XqckF6OuKHJnI8N8eGY9zo/WR5zCxEGLm0ot
bXEDnHT8rIra3EXhWn7K2R7u5jBEgYUD6FxWU+EBGoMwfR5ilYXoshpTbpUW2Hfh+IESdaSsvxtU
jmZn1dY1BBQ2B6qR14cl4pe49UoT/aAQEH/ROmuS0n5TLw70eZ0/w7SGSjjKhfG7mKw3wY3ZYy8+
WR/8SMtjE7npdAwWGg8JfEyBlYzSlOeOXZhzy61IzIlnpTgWW2y28XbOQudb0CMvbcpJDy+u4bpG
InFVIgks7k4n1l2jnfTcxGoWsPhy7+BJzF6yUMb6C0M3oYU4ttaHsoybNzlX7s84rdUXC/kehD+5
wptqKR9ZnJrvmF/M98p2yyfP5N5ymNhAk4DB1WoO7VTiaXbJJD6lTJFY3SJH+xsnmNmKzc6Cw8mr
hIoJU9jw/FxRmcdY2jGj3sAlN6IPXHlXm6ke1p8581xEAEwqLOYOe3XSD2v2Es8BHoLB9v3ToLuK
6B6p2V/YmP13Z5hWb6sxO9C1LUwUJGqCeiH7tvUS5om8oum9jB+1xu21TTvjdYkikItZH3mzP8QO
aaFK+umTzSuM3wo6+mYGtsUOi3VQtKmWBf+Emod+ufBtDfheR91M242pHqFcLRWXM2sgJpoDfWYT
MPM1c3sG3AJb2U9OCavZkiDqFpImZKOtmJ13wlcgkgkI4CrfWcKZ3zQFNUzqgYSgOixjC7/S0Cp0
Kdp8CbCLeGwprLmwogRjwlDf1ZlqyDSIgo+R0eoxjfMGpGvQBk9kXO0vPdM1knC1cootdedX6+aw
usyUV8rdVrK9K0+RQBRPoi4tLKIcbe5tGntlHyY69stc1gGsj3iWraOOAKYCU6FKmBxr5n6jb56w
SB7Rn3VsaI9+BiVM2Q/RYmyRFg3zdzxYdZyEClT9Y08/AmFWzS8pcbLM+b00UB7IEtMv8QyGvKpO
alkt6zWMLf7xnOMKrKLVc9OIXLSBM3J51m1N58TWbuTI/hGbyCOKY+Q1FhxFQ7S3Rsu9s8NyfWpb
bTnb2CL8RZA2nD/HpqneQJC147Ft0+gMexPQXSP1+HPIpbmf+O1d/WwR2fIpvseY0bD9sfg6ccsu
gUCkY57/+Id55C8Qzn80Y/3QymbQ//N/XE/tf1DAONUpMhOgdehPhD/l/gswzMdmxHucZQF3Cv1Q
W1l+w6l97fkgNO0WTbCt0BPOMOeivzGh/i1B9f/RmZAP8X8zE35VHxAc/hGSdP3U/zYEeu4fVwHP
FoDEPeDqAqDJ34ZA1/sDxArjlx/SG+3hbPn7EIhcCuXOCa5DIgWfOLX/PgQGzh/080KE56vlMLfR
FvlvDIHoidfn4R+eF9pswCPxpzBxAnES/zoFTizWSpm6AQ5Yt/QJhFbxHnmGtdy4ctrrThACjIjW
js5WjZa4CarsfjI9RHHWCNWZ0ys6NH7zo7eJ0zgxl+u1DYhmLBY94BzBbofN0uV/ZDNq+7HJRkQN
TqjniKazXUW465q6PvVgROG1AonQNkcw2UmcOHq0tsGS6RP+DYhw6/yaCopXcgxU8Iz1ln+KRZ0h
IMQ9eYYEQ8JgGWQ34mtil15HAB3zKKgfZxAex6nu3jtfPzLBoIiOmq9fpu8bmNZBafytSnP74riY
HXrO3w0LxHxnw2gUfdcdQq/jJUYh2bmemOy6OCZyxW9ok/WZOROl+AWuROzaqHkBKRwndWVuXbvR
D5zH/QHabbRvHNWeroLFDagKGE/aKxEf6/bMM5Jtld2zee4r61imWh5dTB4JPGfymuVIiV4Z5fle
+A3tJyYl1Ki81Uri3A0TEuvFN0dwqbdXlLyqb8OztLoUCxgrNTcWRIC8PxMG68UP5Ph7GMVxgFzx
1GTTyQ+HPslrSDNKOJeixwY/t+7FCx240HVKKpH/fr7LTESiphRfPVavCs8GZvyxRcXibJhf+9L/
hZSgzkOkiZApFZ7WjjgwWNuPwFrvCblPCYlqdz/hTsUEVPb3OaYKrINXEnlgViKAeCYHRz3M3lRe
aaY/fJu1IoAqHgOvim/QmoctSaUomdMoxpgM4bZir59aIypYK2HyliVIzra6lm7Ks1TOjzjvrV1n
wduBvEP49ToYsBNcrdwiwEoIjElW/XBsyq5l1lfH3PS4wPuAQBODLd5vMRESCj8KghbXMOziWBfY
i1u/6rdl2XKY83sMOn1hGEh6J7zkbXDKmvotpMSGh43fBdkZQrqFcl5n3SDlBNhgoZUjnSvmVP84
sTYh8Mgm3VHOeiTr0+/sAHNRM0su/u2oAr4WNADx9fT1t2GuAnCyEXHoSpr+TGREvU5MydXas0Yc
F0LoZDj59LEfKU7G1cFuy960GN3DpAyfIDYaQajxyD1X3Gt035+FNSCFem6BkDdqTG1jt/dtWhRx
hi/Xll9ruDj27J100Ps9elEf7Vqsm7v66vgbgNbbJbACvymck6/5TmhvkrdF6oWP1aARnuM8/GXK
5S6uhx2JsEMrvZYCas7STrjT1g4Km8w6VysU2PrVb/ED1ez+vtOiVjzUHUKYcIPlZIAwJemEQ8B4
43wAUB0RxxhRHddgmB94uC+RdsfnlTkCKJNFiipGf3VRhgjl0FhYjGBbYmbtdkkPfm+RYOoFiYMJ
GPJpTB3iECumtMqYA11u+YZw1IDVq8D8EH1EYR+dp6m3j5EsGbAWNd8qNSKELSy3cI6y6B4dhQ8x
XK1H6Wo8JxMij8hdREwzo1vK8DXMl3eo2NwVXXGIyzq9ySaqDRuBaUzET2HrTDjBAHXjtmi2c1BH
e0KSvGCLObtIbeHxF2l86jFrcqfMnOCu7VKcWTmvi7wI0oe2w3rLKphfCtktGVqk+OPfHRGduoPi
McnyR6BC73Zli7vw/ri1I3zJGocqf+4UXCyRon1ZNU8uN/EAZX0c7yfichdiTYi/cK+Tqcc2NUy4
wWPd3+UiqF7xVYjEciBdzxD1NrPVmZNimt31yusOnqe5BLEYPNicN3jSyXnupnrA1D76ZDjzyt/5
hQdfYloiLTcN3GaiJlO1r1INCwFPgqHiLnfu67h+X5bxJl/RsTknMhWd5s7eFaR7nXja+WPEEbYk
RRwmBfIdPjVyxqHejKH+DNEKcLTyY8tLyup79N27ahYPWSzZ+pASmEa+le0jU2u/HVxy2YFDshzT
B9diMr/eML7X0rofpjfj58/BnyHY5dHHdfezXbg+VsKC/8L/4BxXD1kE99cAGyKOzn2CW8fI5ajo
bgrncyrELTVRkJ0BZLAR6GX+GOWefR9zt7gwt2rcjO3SJp47Dttlhp4Tzy1m9tDEL10mfrX1TB+E
HbxCkjGHoI8nfli2cJvGuCSrgn46T87Eom4yqC92/psnTBzjoCjdbdB3koiwXe9chG1IN/5CKnGY
ofUVHT6qUqX3TkUELtP85HoO2BdheVia4dbN09ADK2+yYzWU8tYlcUyjgwD9ly8ssyLTiyc2FtkH
EqbzLRQ4fTbEZEBjq1peSVKRvJ09pzzFTdrfrp7tfB/IiczD4n3m0UJNIyLyp0K43Ogx58mJDTOD
N+PD1IMbHC2sHOiatolv8LAvx55imBfTNPHdEtndvdbFVTYvyarEIRfosqt7nrnrX0Mv+moVlluJ
rUTRpZjhjszDh7IgiEeh0E0dBqiuYjrlIPDe8Yj4cNpmeVzynC9npcZHhUFvh5V/C0t+/bmuOHp4
Myl8W5DhL7mjEVl49e9hbzy3JMDxVQ+faQOgnwWXxodXLht3Wp2bDFfQHvOc2llhWH9OUx7T90Hm
DeEGcrKboXLEgX3TywonkQrEU16P0V0F0SphVRMesWPepSJ/pwlxuJm79b0J6muAXPGFGO2NUtzs
zFLaL6aY7RsovtVxxDa0b4K5favrNkgqDmd+6Xl/axl2ONxT15SLghGXmVvSzuo40iCMWXtWFlSm
YOHedc2wXjJkvQMr6YZvVHdfxEDliB7Y8BpGE278OOO7h2JSgME4DljQ3mj9AQ15Nfw27GCXDzml
7XtDhGDvdwJE+cDNbis0iofOSQAWHj7/MQ6qHWWUj+UQ5Tjp6/Iwgp7aMXYRmakaeRgd1su1wx4s
GDi9JgMvRU4q3eq+qw+sNEDfnhjx1K3OuDD3DJZbAyHaGmBcrgOqlQ0CzQ2e+7ZGu5+eq9LeSJuF
yUAyTqNVsq95yJwUmIwgeYbJhYwYudtdbi8v61oGbyP35nqRyyGu2uKnwP23rYOxOekmnx5aLe7D
pcW8WgZ4nGs5fBasDO9W7Vgg2ZE2d0EnGhgK2cMAwP8twrf56uGfvw+7K/2dBSKTM1EvJbP2peJT
vMSYv7cyQM9qJ9i+48S2gRejWyZBPDFekhodpnT+VaYC9oew9t7qO5shJ5xQpPXPzJsxRbJHCOJu
H5XmTsUUrVwzmKEhQhNCqeAhDbruKZrXG79cIMtkN+Ho5UwD/k6HIgFFc3IL8V3O85sJOiLFNiHx
gOFuzg7ALjy+mQTXxXK1O4K0WvJ2OtZp/q0gA76ALiPkOz6acWVuA68SyPhE2wGAA5NuDcaiw7qO
TwIu/zX6oI2165ufJJ+2RBrOZYMewg+jftSWAMafEu4BJDGJ9nUS9W9qY/bY9nJIi2RgjbgDtmAS
EAK3zbU4QwwnNqW7vCWS17TPBYZrpHuIEKsD/8Z9ymie+5pMFW5bMtqnfhyDS1eONqGcsDhTItLe
aUMSo6J6sJAsJIlkMDRlEUNSlENRoAFik9twKTL73dKcv3ONTdj3EUZa3nX8SLI6wmx9ayQ2CO3w
FqO0iLNUAvZw2gMmaxtG0wK+BPzDDEiuI8ln025U5jqjN2OpbhEsvOPUsfTrQFEcm6grH+Y134+k
Ri0SBl4WO+8OsYwfQ+DfZTN0V0yyLi1s2PaUbMyBWF72RN+J/WEWVe3XsgDlZI9fXk7WCgH3yu7K
xq3DapqDITL3Sxkvu7joKYZaA+++rv07ykseZ2xiJPIK54MKhm7PAJV/FVJiP57t4rNZ9d3cUOwC
Lz+AXPFmN0XzGsOhBHkIYCU/AOG8BgI3HApksAAoJFHZzXfkO36FjdPR6K0GwkmcpJ6Nlxf1tt6p
IPzKHeyAEP3jxO6Cvem96BbuuuiIafRXemBKs0XTfqWjjrbrsri3sZe9ahe9Hgw/kTb9WRT4oAme
kVzt6GCQTnnrDkX2EcPNyDdQyIs1oXiHTIwjAKqgMX4gOmncdIrGFLFStEv/K6Onm0xllcMJiej4
qVktcOzVx0X5NMXAKIxW80wwF/MJhoeo6R/p0HlGM/wOavgW8YrkcSY/8VPiicnkDnrn0SraE8db
Tqn5KE9UGfu3xMK7G15H8px7aEhCowbatR3C7qwuqWZyi/tmPfgTCUA8zd5bqmZ7W/tt+EEl8vCu
fGfrYfrAk7stJqBXDKy7FkBX3gXf6npwE65BuAO9Y8VCgHqq+Kg4fw5VwJfaxGRjRtGefZO9Tj2p
lFksjy7FN6GfktSsRXkglf0xtbggx+BLBOXHwHoywaoRkUaiy57lJwd5x6uIyNbGxwe5cSAcXJDT
QnAg1QOI4vs0taMN9UdHh7aT2iK8Oe0D44dH6XanubYIJYfVxzBPyLlugSXDN0yzFt+/LAuAoqyY
i6UJvJcA0xfqsBL70AM/qLEWEtsjhtY5dsIi7Oco1Y0H+u5M4Xlx56/VvIujckQ/HsUZ/ugz1bvZ
Lkh1vGmj7ocwaXwUkwiP6NgVVx0Qcn3h8G6N1wfPql8DzD74AjqWQPiK+f85ebL/hh6IXmpNIF2M
jxQuudSd8TNxtWLGb7asEPDD8PXcxHilwHTZNcNy7b+KwKnIVzma8cu1bgZdaTIRUXOxoqDHZoZi
N0T18MjGuCemtq4gAqac8LS8ogAqJ4BeiWvrQXbYVHtHtpiDGTloVZsuLcf8FzV+xXEZEIJD6oou
dRC+EljsjrTi1J9p66gXLOHurl9l86VqD9aDvzT7aPbLLYVJEGI8TLExhuqt53op7xyv3Ldw2L73
eEPfO68eP1hfIm7K4KtwR3Y6gn6EFeDMHvkVTUUgm+S1YJOW2+0Rt8F4iGZOndbk3ckWWG/Syit3
a72un2XeWYeetowkWDoMFGlldU/8ajBwVzFtNCkNI/YSzlMyjj253WaKnv2xQB0P4Xvi2PCeBi8i
iqSsuT4OaPK43jFpMDYqaCPB+OBNfffAbVxc2gb0lh1jK57pi0rYTuA9EOOYLAUW337WDCBtu6LE
dxn9lmrZVxFWOSEt+wUEjLxNKxoaaysqbwvoZEvtEEdNC30q0gwyprLq6Xs/8WsY5ni58e3Wvlns
ALQpJacjT0s2DdNeZNQRMc7zaqWs05zHxiVIi/UqmMzs74aoKPgIl4Frc0/I3o/67sAI04CPs/Nj
ROD5aczX755d32Zm7O/sqhPUnJQ8mVk0g2cdnF89vbVmQ62auaMwpSZb0rCxSFqq3Z7nav6kwAYI
Lyve50p7V6ZhFKN4Z+k7iE2cDbDUzBY4q3W90xMlya16VzftgkaokWCI3ER3lEZ5kMSyd1cKgjsy
AojKBec2RoHeZMQwrlmlwn1PgWwds3CYeEN1fG6+hBLaEW9L7c80WGis4uM5M29iNPRX+TF01XOe
Lu8WTj3c6jiYyG1t+4moahYuJ4sY+tbWkccoOuHtyHuSsUstrrHXgnBTabFAIrvNDkxZ/nzTmyqL
N+bKyEuhSm8d7WTbeUG5GCZbHEMckm/e6OTHhoUhn5iznhUP9zlF2b8vMzrPJADiN1HZ96qnk47X
XMqLuV9ZcQttI0lmjdxZ9FTrTUd82djrxFO4LndBRCvaMjf5Y9v29cleQa34meXBooQSz3hW0GNu
hi9UmhT63byeIFW78OkttS1IiISFZx1sSCb3CyhKcgJJ34g9/S0wIeY5fema9nfLmMZ2gTkhod8H
Y3sM01qtbgFQB5oXoiKJVVtbN8rh4vunOg2Lw+sT18pwr+u0A0rlcJEk2mCbVsJYvjKH5CAMWOt4
n6oQbC49hAVYqt6OmLdLgKh97JEKwN72TAtLdqF+zMXYlWY3EHRB8nEPeQ8B/VWDtx5Vk6sz60nG
KD94wMt7V+ZR9dIFmvtSJ5FPOiNuwqBi8GSfRhKp986un3J8zto+DcMCWqWSy31LV1fMJdQ9uN1Q
bws3Q/zEbD5a67Dgc4v2AbHQrVNPH7Yb/UoXlLlcMuE2lFGCfHYqzzp2cci3CQfNps8ddAmdgpIo
JjgqVVmBifLzH7MbJGBxLUdu0/VEi9wWV4MPablYnUd/bq/szHUP5gDcd4970XNEy6TXs5MckKWH
ewAyt/ba3ZuYSXixMwAvAyMRUgsue5f3Vjfuwnr8xiPN3TEPHmsWSJs0tr9zMTtR0rUDcnItYpsO
LRue32gYWx1bz00dZcytffYrhcYhMSnsm9wHwLYq0AG8wt8cOz4Nk/9kB4AeSID/BvcX79Dcm28k
yiNSoHQehisB7d6bP52mSPepKZ+IZrOvqrA6hgoS5eCypUyKCifeRDAkdPL3DjnFdP6TJRpQWqfW
InJn8UHGVUy8rt2jjSRX811ijyGJg1yfo9BTXOu76S4cHFor8cmdPKXYZGMsza8xzWKk82BcnpfV
GXZLtnz3VQBww25+O0qTUaGxSXZRdakWF6eXEQeDHH2kv6s/0+xk7aYuPwERG28XXZujN+a8U8Da
nMs4eo9Ck2Ju0zsDzpFUV09pGcWHnKCecza1/uRqzmL+Gs2lXJKzZJGwTYMlaZl/gZVP0n8gxMDf
xhiQA2uzgma56NEuFeJtQWh5NBY062iQ97ZceeWoxfH07X9ydybLcSNZl36Vtl430uBwwB1YdC8i
AjGQwVmkKG1gIkVhnmc8fX9QVdcvMWXSn9u2MkuzyioSQQTg7vfec77TzWa5b7HrofpiDk0jLu2x
oszVEOUveGbI3yxzJrIguoGFbVGEuYqLL3ptSA8Y5PEvLUDpHYOqYAycYLvUSJNV59nXZRIa6UXg
JgyWcXK7n8Qg2woOsShfMe977q62mvilI+jywmpD5M+GiIhM6y1q+rTonvDo5wx0p88ktUXIJLyP
JtNmjNKscBeuIe8dhsack6IzSwa9NoblZ5PS5KHQNcq1SZqH1EhN3tXOu0Z0mT+MRRpdLt/Vwwae
Jd+IAnM3BEOP0MBmelOkidj32HiheVLmkXUWXZpVlwDCSdTJk2LnRAk+ZqB2dz2+Fkfbn6vIyeio
EBRhehAMQLzP+msHZBYpQEkvbH7r4yT/2NNSviGgMNgYaB35+gu9r9acRjVDDyJji7HPAgdhaVjP
vKhytzP034PZjp+xV911YkhOS5WXfjiP4T1+XWB2FDaOwTJkFEv6GAQJh5GKyXDAlMziBMbqOiaH
xWn9VEO0Se3sYkip9EQo8Molww6RGJkcAaS7yWLOkeV0uJMucHcOEh9RK3pu0Z2YTO91GNrpS7vK
t+OF/Y9Jv0MM+YL8VBW8ctbYoXYeiqC/y/v5lik3y4ZcDyupuiaNcvTtcuQtHldteGpYBxkv0akN
k0fqm0ceUmvbYFkvpfmJSGkfut6H3l1OTeHdIcGW32h61R0IJVhbZs0bFBVp5vdGzmMROM0HMoyg
nJvm13AE6pENYC03o0yOJQnffhZgJJx0dY09/c1e2I3BAckbhAMbW0FlHPHR0b9fMA9vSFvY9sS0
fqbrXvjkxEHtgOq+KzmNbFoLXYPqI0Y2qXCOPQyfUrXTFu+DQrkCYm2NuSRoe5IeRTPLPfAa4tr9
aopsP190cjDGJQZXU7rqtsvHfpsHeb9XQwiNugrR1kxNurcnrZ49o1zjMM3gG4meGBva3Hg2gfOz
n7Cdzxu0FMV9WvfZM2O3YrdwoKVELq7aKf62VAiBMuMVjpLjS7eIPyF9wbsW9ARXFl9dnm62dfDv
xmapwd0iFMaWUJT1MSipozvUwwdK/w+eoPtvNxx9ytj9yvaX+XGFg1MsQAmD4iqRzgymq4BRYLbN
g41n9Gr9BjsNzsdpkMV3dXaPGj7maVts8Fu0JccswH5sZIjSgQTCu15u8qQqDlXbtjs9QBxaSKto
VYIUN09f0Qo/qqm4GCMC7Yz0GEpic7MopbsHMRRTePPkMh3yU242R+ak3ksvYDZbG7faxsDPC2Hn
N9aUD5Ta8RHO5ryBfDiDZXfHz+1o6gchO/NpTBIyobta7ywKhPsiB0Yypam9ts4T37ai6MyoMbqv
5wRFByOqO9OSkG26UgNQ9Y5ob7x9MYUCHb5p0O1ZquxDy0FxlwOf3k25Z5zczkse4M4Tqarifk2A
nqctisp5n+u82rHuyZ05KmDHqu52HGxf2S2tQ42TGyc/w8yVUpYgxw8OXR0/SNdQlzJHfaKa9Iyr
BBNMFXGezdqncFm7b0A7W1W/WaI7CfCw+zmPq8cmcq8AjEqSnTm/gF6z8GuXQQP82/rSKyUR/rjQ
vUNxbYVm+Vo4vYP4jhBgzHfZjqDM7LGrzPLEw1hcuyp2LoP5u1UOfnEe3gd88Iuw9bZzus6wMLRA
6mZ2THlZ2Jdehh5xyKFsV8nHDuQWwyzN/iW7q3Iy7Ita1eMRmhiey674QFkIUWu0PhjwvbEMlbcF
dgbfxc6/Cb2WbGyqqU0/M62KAHjYDaIfKQN6u3lPeiFHWbaYgBrJmF7R0cVoYIouuFMlmLIKW8eh
oeebKuOr0YckpvPbmGxC+EmS2ruyiFn/zsGymRHX05VdM8cFq/zU9f1bN3aYrAtq9JbgVgqHZzec
ZrZ9OrFWJtvbaJm2UxNdeMGIBSHwh1ZEu5yW8basrQ91hJ69Sy7rWuFZEMm43IVLoq7Z9Et/schq
TEzQ8ukInUPEm1iwngYNUMwuDyEM9cFOY2XZpB3zCDSK7JyyPXVDRm3W33mDSi/itjzHAxDLWsVX
MZQIpqJ5CvwUe/5+HHMGwdp+HBiWwA40kpugLowdGBFat0ba0BUtJBLwiZ6yR3k0xfOnnJFFyBt6
4g7d4N8XWw2nkqJEbmMr9/DAMPqzGdIcx5bMTBEl/dc5gfzUrk6u1FsqzqwICf1kDb7sraDznaIE
+j4K6MdgCD87NAQvRTvQsO7UvkUNP/HI0NiWiLU4fbhlYz+QbA7Ob5iqI2YKBVseV4Ib9cl1HYuO
ExKaVcg1CS1wUN9mTe+3gy5xrHJxi4S2uexn9qsIHD95xdnqlG9Nl9ARu3vBaG8fvUR9Qsme+WkA
bxhyHgMLxbwxLyzAVggRfdK9wstANxdiKYwD6ZV+kbqfWqyqfCrkmKhroR4FvV/HrLKAJuXVuGSs
/9ExjJqvLVb/FjZHN9WHpMswNyHoGi5psG0ja/4ga17xmHGvUDj7q2fBFxQv+FqS7MpxUc1X4jmr
6Ce79YMBvwwTGs+nQX63Q/e3wypkoX8eCTMNauvQofRUg7juJnfclwNgHMsbiQ9pLkYTtpQLrRFs
xCltFQ21wTdnjGBD4Se8R9hW/AoOxzTigUDQ5dNV9IsunYGUSjoJ7GNtxSq99IQm5NapArEeG+JF
J2Jr8aYkLsPBkOTvBueCBGRUQ5OBkAzTsqsPywgOwRu2hQuwemloLxgXkdCa+XNOb58BYZAdBAfN
01La4sbK+45nJgfjVeqJ+B+Sn3086uaWRuntQLF8SNNsuo46SIpj1R8Th+kQbSXuoWk+LiNRzDjO
bkMj7vCzuDh7bTci5agud5XX4mQIyDrA0wAmIqAXldJWvBKj9VnrGGFIKdIT74adnuMwr2+BO9jb
Dqzeqat7Tv4luxmospdJOcaBpRHfGJ58g6Eo+7b9CF2RxSuOsmd2C0QCRYlAPAm8Q9SQrdAyE6xq
NJuZWS1IBs03t7Dnm1hX0Dymtqd4jOedDSmZlrVWH5e85wXOmOvRSycQ5qBKgASJpgSXnyQlCsEE
B8+C3U19QZ4vfKWx2vU1hFcaz9uUZdF3SnEMdL2zleJ2uPg1K+03dUkw3OwdAc1eAB+pfTclGjKM
e0TwOERAQ0rCoiR9sWeiKU8ytphMj7ukRHO8uLhas4HSsUlRCK7rYvI2194+gpw8DipiqY0X8u3k
lSZzw8VGnrdIhFGhOAerBkbOmXq4UsreOyadfQCPWhjirqWqo7px71NolYYNYyeb6MqiT9wCjcE/
A2aPkse75ZswbioKhU9StBTaXdC4hx5vOZL4NrauEU7yKWhgVWa/0yi+qm+Sso4RYj65x2EwSa+f
Zxu1N3gBJ6Lzj5usXAfAj0zCL9uQIb4l2NYSuZLbMjc8e0b24I1BftkHTr11FOkuNGeozYLY4BQD
K1FmlyEVfpng5k3U7Zr2oOP6fjHiJxCkBwLJD26jbmNb31txjrmUph/IYwgGofAeQqtmXIXPwBcJ
gJvYiZbLwq7ROZl8X5vJicxvWhAJvcG41nwUJXxPU0RQqRzpJo+FYC87DFEUJnsG0b2HAJ6u91LL
a9gXKMRCjYUp3AbggfKqpyEj2PU8ky8ROyL0OI6g8Kkjx6QJrWuy0TfC8mDBDbyRO5S1i/rgoY/d
lRFIsWYIzccJdgBOokw53o6L8zo7JSJpJ0t5001V7Z1uKe9SNw8vOEkiPfPk2sMCAL4dhAjfCCRF
rgepdW6WHY5cCyd+SpBLbee+XhubsDuJ0pg5EBn2cO3grNq2prjRRGBjrOVVLQxovF7wAE1pXWJl
t21tKzzpKGyuItSO0NlArk3QM9DGRTAlu4/IxygJZL+cyiYP72aI44XL1CGB+oi4680E8rqMWMNs
koF82dY0+RcJKMwbIBGqxNhabWUCF3A+zGV0a7IM4UG5S3jg8KI2F1VWXpsTOJW0fFz7n/tWi/Jk
46bZyhE6lymZDnigqzATxt7jPE0N1k/jukktFgVFiwGKccsAvblHZsY4c/En2u2bMgv3drjcuGm4
XdQ6Gl5l4aWQ98IAWmPhd3TM7AMhZNXBdEqossHClJiQFA3QDr5PTYuLkr1hD6dhRq61cV21XXQw
Iq83YJJAH43K+SVHhL2r9OyBzevDrYzorCVdfR4059WiXgiraNEgjnou7zlPqkvdmz27T2GcoXA5
h8z6/koRr1TZtQWMP8GC6U3wsaneOpNOsztNvg4w4/YR4KEBcwans5AZ+IAquuzxwWQCXT9BqhCE
AFbvsW9fcC6pL6uqNA5NWnZkBOR6E8ss/xT2kbXVS+Wei5gTX12Nz5WS4zGxTfKLgraE5gtrs1+a
5cC0zr2O2/ptYJgAjz0cfUBH8S2OU2vjsD5DbDX91gte86LnTBeFYAHb9mgM3rjPh/XkanMqo0ET
nD1z/MzgFUcrLTikiIbcGXLwdkVhhoSMKHrzyxje9vRjdwkk8l3aM28JStskFh7vhrKq6UPLqeWC
az3GMnZ2eGNBXM5uyXZa1AFcWbvxnYT1obFgPyk9pB846U/bmdYxoA3p3TZR3Nzhf8/Y2DkKUX3Y
L5iqx0uk+MsVAB3cSQqKhu+5gXOyVcXRyOuBtIm+Z/SfJ3cyc6xLzArjVYVKEz8o+ha8lbPudq6C
pEHna77LYap8HXOnon5OAveDM1i3HCMXF5sfvmYOjB1DUgA1RvU8R1gJ/BRhW7YD1WbuDIbCjCuY
ge4MPj20KIcMKhBj38rKiurPVQAEbZshCv5mDbXDooaUaxN5Mxq+yrFXm2w0ictWtiXno6q9arpo
iPfdvKo+Mh5Sl2glGd6mVrncYfukLYPdjcNYCRMmAkYQVStGEqgaxw38LZy3cpMAokShXW1qv5KV
3vM+Nzu8A68V9mbSqKJh0+RI9CFac2qzo6Q9AjcEs+neWgV5TZp6Je4X767Hvb9D+Gpe2g3zMd+O
CxBEqT0Kj2oSPYhBf2/npdNlIK0PVellN9HIcQiYwHm0vepODKTNwU39Utb2DbRbuUlgbmE7suqL
PIWGDoGK97UkS8kKaZtFNr9Z0USE3COuSEE5hQbZ7ljSb2VCys5Qlr4s9A2e612gh+eIMy28YF/C
PGm74dLk24mT+kvphR8TXCtmFLU7OgHnQHmnqc9806Kvx9nQh7+H+UYMRrrv2R2hCykZXtRhP2z1
5MQUObNxuQDE2SVdZB84BblQtTEdh4nDNVHwrjOj4bPVzvuqNAmpX0a9FxF0f1LTMt9jBnhBppBz
X0Om5WweBeJLq5MeXUMVDE8LbpCrsQiSLx2urF00g+LZNTjk/Uaa/bbjcBshGWmCs8iq7pkD2J10
a9wu6EDAZIbtcEipXDZJXibsbH3ypvI49Wlw35fSJpXBmW8iy3wrHRg+lXEyE1DNSUna0XRdV8O2
JaE2bqAAlM1DUDgvJKCwRRc2dWPjScJq3MDYT4lRPSqL2fAGDfd1msRwyUEjINXNk0OSO341TGza
iOzxevXulLlfskYzGJAdnNRmKcAx4nn7NHWc7KIwBr/UECtIkZed5Fg4vmVBdCsLcdOPTT+Cgo2c
sxppPW8o7sNPEYBaQjJK9YR3b9mkU5Gd6JgAsyPpYxewJ+qxu8kxsD/macbBPooR+9RgfYgOgzw9
iGAvDcP6RJv13mQWdKEzXg8KBONr3jsGyue49B7zisckLeccb76bHCenwNaXy+U5ii3aHsyM31BQ
lFd2PicfYuSyjCUM41RYNfejEl8Gx3qtPE6/LhjGG5jzn/qst68oV+aPpmUFeJn75o4QhfbQomJ5
UdQIp76q6xvTrOxb1PXWJXai5Nxyc29YlZldNHizaXFOm7QpxpNO0vQFshCKYJQZ3oQxyO7p8sm5
6c+FtUTXONpyP8yb3azCxG8a4UF29syPyaRfkmjoLoeRfrPKUHWTFCCuE2cmeH6y7/IuTMdjWmfy
c1i0005jJnrgfd0yJYUTFyvzhDr6nOYjeITxtHRhdzkTIoCqZEjmY9ZXcJoce3obCxRgcYa9zgbN
XQZ9s3P6+auhhw6XflXeeX2FpD/tYBAtIrvTw0xv0XSBzZYZcOeintVDUvKLQTaS+GSW5Nbp9CNS
TedzZ6dAASpY9m3n9l81CxwxcgiQKaV5vWjy06RqF1EdYm1Z19XIwRX2yksZGgwSRhtibtS+tVkc
dFDj0nxfGr1+oAKz4KuHcLkS7k4cV5+TgRHjaMS8Ni7ZKVU+P5YY8xA7xli5HOdkGW55TT/IvpRU
PkgLePfnZPlE7hCecnP2WhSLxYMWsKkACKv52I7qc9R73jlfxxzuVBQE5ykbAAumgWXgSy1SpCda
h6zf8fBWKokp1Mpx2ZY0gZfCtPZ09pBi9TPKERl08a6QxrIfWxPVfR5l+tiVDu2XSbaFj1osP8ph
cBioYwgb9aI/UXswMe7UScj+sqstdFZVYPdHZTrBpQDwedAQHE4xhSzdDxGcZgAX216A4q+9BAK4
dq+JvnbpT5DyhVHy0BYuKFSTto6TpsQhJJF7GyydQGaijQNvxMIIagk+WBlHjsL1QCNGyCo5LmTH
ZSGycsSbfTA5cH1BA4gS0qLXq+mqc+4TmPXQS/lOE7ELhuLjEKgQ4LuHmneky8i6Ta4hPRMORqox
H3KG99vQCL1tq1R7n7XeBfmr5RYA2FWpo9d4gYzAMDI5MwyF3g//z09QS0DYK6h3pG7UEXzd4lfI
IrbDlL462fhEIufLas1GJlf3pxZ/7rEDUILf2hH7soUcKdz5aYqMGxTYNKTBoPWxBayxND8NGAUB
1oH9jM1VPFx7J1UU10VmP3iegKyi24Ic4RzGDCYgeusO/jkZHooiMP2hLu8ttum7sU3bQ060oC9g
HxyloYhadZFCQbfPxkerqO5QGzjEfnotqtl1AjvTjTWT2VsZpNeMEPxxhSHU3x+OonDuJaoNnHHz
4pcRJzXLogNFyhrz8c5113CMdoQNYm4Nk/I1btTO6yUIfmF2JzSc8ZGzNsuOWtwnnFikiVU17bzS
qI81cVdbT6XkvQRQ0CCwOEenSZxz1PFMuiH2AhS33Xfuvixe0c/oY4wFNCTFFdBOemUasXnd9wbY
m9oOuC/kj+XsPXsPX+O2dDjRIAuhLO961hskuJOs012IIZKnlBp3JVxEiahuR6uWN62L0l6G8+q8
xGD/hGx8PDZDNZ05ejVM1IzXZYjW3pCQBLBUN1Vbc9aZk5y+0nrWCvMJGKccz+RnzNffzWv/yMZ3
8ztow38vO3293muJho4MzK79P9/JDyisd1+6Lz/9F3pZcTff9W/NfP8G9aX7f3a29f/53/0f/8fb
99/yB/KZ/D3aoc/CL+9y0def+JePz3L/UiYmPV7N77a7Fcj1bx+f9Zd0NGwsYdnChmL2Xz4+2/4L
EhmWTHNFWDv4AP/j47Px8UlH8VOm67pKi3/k43Os97ZPIBI801Ka0jMtk9+Hze/1y31chHhExf+y
xziAPMCjBpkruRnkqvM3OMPjBy7NA8cndFIVpmNGDtpWb7R5cL+ksscMH5uU6cqtlWB07qTXjR0H
7XZGSwW6cclFsE2g2j4L28AZ4jQlBg2i2Sw2N/41wbaTY5EXbU0NmnwQzPeLpBJgbw7tjtjadZQS
RcK96w1HGxsxWYrwCvg+yHStDLm49EJ0SYIvhzPb9JTAKTp3wcJlmXunwQYOizZP2sk02ScBUxb4
tH0KuZuRdI06fCw+Djnsae3cWDK/iZzu2YCOOI0u2WaMrGl6e3mLvjjdrwNoB0+YFYJnsXI/qqZj
UGBgaAVRnBPC/kQOfjat0nuXAg7dnewAAZvyxbGeGq9kGGtG8FxpbCJh366QJJyaR7pcX+pOXwfG
uCvc5LKqPYatE4cqcqyNZI195CeB7qAYJiO8IE16og6aIDq3qDHXf/hotBpyXFwTSIJckyIBawS0
qSrcz7qXz9hJ9nORn5raLqZ9zphW4sDp3OU4xWw6WeR8turJ+5SxSe/jLmHWWLbT5OzKkvJXgb/7
SIcyfBZ1iS44kpnxNlozY3JBZ/tqaKg0WXiYVU6mJZhSyQZ7iohAEm1APdEH84A7PMbYyq4T1ygZ
loQSSjXb+6ErKn2ZpdgUrRSP1ZgODW58FcX3nUJqH+MlmNe8NwwCLGR0IxRgjH0jxgbNKcSqGNe4
jO9hg7HzYxUifYiH+RCwXTJR7/I7UxGExXjC3I9EdG/MZnoYhzpjngDkE5C5B29ADcExFUXI2BLu
lE8Ie/FtjuBe8uSzN0L/36YOI0IXNeSp02V7rNuMUqNoo9e5K1DKGw7yVE426U3IoMgPQdCHNoiQ
ZAr6b0WD2sSrQSq1QY6kyxM5rDg9lRM2q6nEvoAfL+ac1I0D5/MyKL92FHHP0dhVH1Hx9ZDcG1ih
WIKkR+2fjEjzy5Yv2FOi+UpZ0zxNi5d9RAZB3g9WLFDZNORa+CHY0uk5th+bOXde5oJLb1h3Z85Z
ENbOjkzo/tdpB10AOZODnjaZHeYXhfcqOVLwjEUW/S4vH8jxzPUatJJF7UsbLr27hcFGFEwSNFbp
I5nz4n3GaQm2XuWNAOi7ZPSnyUzfWluvuU/VBMV1tANzizmXP30w55lTUIWv4Ewidv7G1GZ81bIh
yATyVNm8pEkqGLmMbXGoMRUioNZG1R8iFxflXjf0LQnPDdGvFjPtfqw1dtAQUjrLZx4e/kZWJ9re
Na1fElttKDQx2ziFwDjk5TnL+yQ+IQ1S7ansdAq6psiJxnWWVNxlfYN5KkgZ0cFDMFw0gbodac8z
XDE4r8ALOC8JHrnDOHU5pv8AIt02oi4J8GlwgGOOaBq2P6GKCfAKczpfp9acdGkH4mvqxUBvschG
lCER0RvWBnwUK00eebTuimkkHDoUvNY7blWtNyOgiGMieewubFFxDLNLcy36rXgNW/XW8lm5PZr0
VLukn0ljgks4cv5HdtlLtScBA2l8RHut8vGygJSggTDexBABBEr1fJ52rLCKOBLw4fLoLkhLifhj
AHY5ccYlOx6nCZ8FTN4GIjGDPma/bbcbM8EQNVEmzQ/EYl59rr3W7U5VH3Ri62VFEu3LydPPHhHQ
yzEaZkR+zegG7b6us0GcMDqj6bHICiAt0Csc4qpcx0DWNdMpu4BGXYznPOwLWLsYZA5h37r97cSh
/3ou59ZEgNPAJsiY45VHNY5IcSdIosa+qTuGKK4ICA2zBhmIAyB8uClxbGYWzoyQ4AVHKqc6T10X
vyGyaFqmqi3BNFqVOcyMwRKRz8wkOWE8nMjuG3IUdDqsXNunZ6icPbIKTopJk5LGOFJbf8E7NJyD
Guj0xvKy/iIPMwWo2pSoMvnBQdBAatGeLxMtHfqiVCLEDvBKtmYXT9uuoY46wejps1X4huMwVxMg
GQoY+3NTJHboJ+FgQsc254ZRToGPTyaDuuynCuHYaKTqPLZOluzMAKgcSbkBKnxD9Ckq/gFDNNkX
DTN4JlAo2x3W1nbrse/wb3BYVbsa5CWBSe5oaRgljbvqxCVRbDCC2s9zr/EEelUwgjSPseVt3SRI
9Y7OCuzvwEZxB1GQOms3yYiOgQpA1RE5XJOsE2ZL+TVv6+Gll/SgUOj1EBRlGzjnmNr5ra1DHF6D
8uj704kL+p1Nf6oV1kPt8ctFHtHFM5PIfEgd2TPCz7L82GeeI+ksZfOZbu740UbZQGxSN+0W0Sbl
rk1G68WhhUWOYTCuJu9RxIirwvYyG5A8oIoKiuyQl4TMQ1R3jLvZyheMGmEJe1M/hcC5sbfb/dd8
auaMytieHtmeJPVmiAh046rQe7WRh0KEQy16M89Gl2+jfrTwLIkmYNANP4C89J5ZFzdYPejKJnmQ
JHY8wKPTARQ0x+rVLdy28YO6KeUhB0KLLsoMIEYxNyKDAwE5sfFTTqsMdaTe4qkDh+Chf+QE7cpv
4BLlV4ywtH6NepKfrVE6pFfZ2kUSNSusmHYajSx9sJwh7ihXfKO1ToNNVgPdDAr/FGfCUsKfrxCx
k6vp1LRol7TU92WL6JlQkbR9xYLeq40ee76+rlbEuVEN8iXB02U3Mj0OKpBskNW7DPs6nWX3sqnr
fEu3B91KScgIrAC9BDxN2kPAgEiHAaSVr3VxW0w1EIFF2BdkfiAIR3MQKvzV6bifK+3GWzZoY9qN
sqzvIiZ3aMH7JPrMO+t9XdplRAy3KNKeoM9ChCGpDEerVOOQkAwTTfcZMSh3a57XF+05tGq9BUeV
z0ibon4y3WD2YaDXFwgHOHsgSBEMaPMKj0VQJqQV6Ry3HMb0drH9xaSBBJV2sV5QS9K54p8dfgIN
AieDkRuBtXRie/vPy6r/P+ko2vx+J6j3/l3f/bsau/6Sv/3v/+mzU76jSa8/8J+qygK7hd1GOdLU
SvwHkWeJv7SGN0x9BMjGEvZ/VVUOXD13LZ1c3h6Ln/kBJq3/ckw6wADywNq5pq3/CR1FwGb5iY1i
MlrD3cX7Yylpa4/P/WNRtVgIM5o4EcA0TetSL+1zFar2YIjFOXfL7F3EggQ6aL/ewYXge5Cc0MgB
1llNQ3nRtDBpNF4UwKIff7iFv4D8wH95/8FcvIN8MEyKUKLffTCNQz0ZM9tkua/qy6KDwUsRw3ZY
oAvaOgYqxd9f8O93AlmnFooqSjiobSlkf7wT4CCauAXktYPp1G/Nxm0uGml0f8BevytiTWk6lobC
BoVGW9qzV2Lhj0UsTWP01427i2VvnqdgkSiN6hhhI3iKx8Kywsewr63bCq/5v17Pfz2Uv7ijQr67
pdJUllbU74AX17/03V8YuLIe6LiGviSU43OIdRknLxAZ23YGRlKZLA6opQjSUQn7AZBWXAoRVI3c
NtV1plt1Q2y4++n3t12sV/2RzrN+KrZAB6+AKZRtrZ/6hzvCZhN6Mgg5fk7SwE7n6GMtShwShVHM
LPZLdJ9MnAHRx1xWM73mCIT5UanB/AjzjgdQeHdGjwWXTVZj9/nDx1u/kL99PCWBG/GmCGvFuv/4
8eBYuwu4MDJsQ88FNgtcw0zs5ssErOyo51R8tPO1VlQxTQghko65nxORnK3Ky6qlV//7z/P+teBu
OcJlzeBddVzr+3f8w91SC0etqG0iZrcuL2KCa96vmNX4ujKN58jx5pvfX/BXTw29HxYhF/C94ln4
+QYARMuSGHeT7zEL3i8TvtBNWtL1bZqZiWHBZhqCuftGTAqCrKTtrmdaLH5pierCoLx/NEeI37//
UKyZ778UHmWLAAzaRHBE332mqYXTYmUofAMij+6aDnxmY8JZscNgws00AEVucu8Pt/79AkFXjDrU
gr5v8f6wYL67EX0lezDFCQikALWNZAS4OFn5h/v9i6vY67onHMYbnl65WD8+b4UyGi9Og9SfyDKn
j9AljGJ6md//wztIDAFjQXQq2vOoAtY7/MNzVMQsE2De6WQrbNelFdmnQgWEhhIXExyWnpIxMXJ1
+/ur/g3FxRvEek4/kHYhrDD73V8HucdzajOGO5EvRrDGDRrfSE6Min050+nKRxRXWENWUOBoNDPn
zaKkSd8sozVuaZAjlDfYG9EpeU33kBp1FB1KOeotxsrE2bYOJMdNY8/VfaOxbmw0no/7hJjaM4+S
vElA/tzVjiSdE3cDIcL1HLTncJGC6rB3sN9XuRlcMXwtp0PPH3MgF9oqr7mNQIqAWEx+V8hqj5cJ
uEyD1eG7erinjohE90SzTV2bRj4W+yGyygueE2JsJ+3RV0jtCO9ZGqck+1i9zh5aN86YJog6BNM5
9tWAfJ5oortpKBBSANZ0sVfh+4LYM2TY3R28sJ6cs6fJs+Jgi9uPzEsBtROvltnJHOnmqF8MBgrN
Du0wBti+PrUVCiYap/VTZgOWivOGvOnff6d/exe/f6W2FCySWrA4/fwkZdjJrYC+MKwJQmbKOAsO
NJCVr+rVRLtkwzUSt8L//UX/tmmsF4WoZtmS3+XKd5vGGECCkjCjd7lsFDLnHKtXwVwYX4X6p2sN
ax9SJq4k+A/N7p//PobBKUcnj0vxVlyKGbVMEEXpFmmHTewTmnuljOwPe/UvbqoSQpJCylqv3LXh
/uPrCdcdzMWSKkBOXneVztNNgHMQ7WbQ7EzN+UR1wMX+8T1VQD44CHISFKR8/nzN0mbkF86kzFFp
2nuPL3xbxS6h9vRtj7+/1N92McHqLTmCEGVh2xyEfr5Um9hgQPrSwVRAc4BdqzmZSKzwXXnLlcjz
6Q/XWw/ZP28YwiL4ChUE1+Nc7bx7XjLUM2WP+XKXq44DTu5639xlzF4gvscf+jS3nglQ7MeDWcIo
oylWL/dmoCfkbpTypHJVbnlQdH3BzSWNeUs3r4p2dgFTpy0Mt/vDK/WLp9tlbUSVtIajMHT5+fbg
AK9GY/WDFOjMz30f5xj8aUiqCn3A77+JX12K86jrCaFYleW7p3vAjQVfIdQ7ERHMObpGfEpIpthm
rMp/+BJ+9R1omtJUQTggpf3uRA+Kq0VhirwYyHxw7hdazIh4iYx025iRf5cll0ynhj9c9Rd/oOeY
tmd6po1Y1Hx3L+nnxYyIF430MS0QqNiACxANbfoQbMjv7+Xfn2oqCHJuXJsZsnTdlUP5w54aTYsm
SQPPAYYHGCr4eOEM0O20E5RqIu2yq99fb/3oPx1NBfAoWxMGJBy2U/PdQx1EMs09xTS6VLWzb425
O3vssH94Qn71V0mpGPytq7v6Ppb74a+q486oPLuFe6uY3WMN7g8wEvprqbxyq1Iyo3//V/Er//53
sTIolj++L4vT7s/3kaBmjzqsMHedwo0CjGbCv0/M0QC2E7oANIBS0q5uZ4gK7VQT+NmPq10haMU8
bGBnJ/c6gHvot66iDTkBoPpQxgOzPhwUASLyDNEBkyOOEWa+MFMJk+GJUzvxEjins9f4/3J3XsuR
K1mW/SIvcwiHeA2ElmRS5wssk0lCK4fG18+Kmmqzrls9Vdav85o3bwaJgLsfP2fvtcNq3mETGb9b
+vu3CMOAuYWHzclNDM14j4TnbF21noqiDRO65Dothf45pZKyRbg2YFtGWuR+qjb/aNJpghol74E3
qdT9V1wRHsvgPoJ7NVrmCJWC8osOZ0VXK17S5sQlTX7ilpuAVtN2fWmhP7xkfNvfgHLCa2je00mG
YUFC72lkr6ukESWqkMal7e21hp2ulJyq36qyu/DouzkNSIg+8wPW2rvO1KHZtW2zBNHiXMT6agtN
DxR+lMvAJltyLn9d4p6IScer70/R9GViZ7sLyEDFOHXXFJupr81nLgvDG8QvmGZZPhrRGeYMszR/
nslyHDSqNdCqhFM1AMORKoxl9xYjdK233WJxj0PDV+TbLMFSHuDWXbIdUUqK0mlCvYZEWrMhTTov
PhFFiB846xGEV03ID0LsBI+w1zMaf7w1/Aklofos4Jt+O+Yw8ntlSdRv8b9GP9CJhjWyubG+aUfU
r5RuHQbQMEHQhuakJGe2aBBANoVA9zUCUYjQfJrpFES2ge0sZVACzQMFOAZbq5TuOV8Ylx16x+te
SPZ1aL/SJ2akiQr62JmlBb1tgXToW3jkd8TBjCdgWGW5Kgyb6QuELyw2fgLRmVylMjzxDU4GToEZ
re+83J1V8AsYpPLd8hdJn8PtAGqyvwKq6frAF9p9TiWY0XVSZZ53IUCqOmDSjv+YlelnO4xscM66
0Zk3GVijQ2KVJSB7S0aPg7OYz3wQHvep1dUr+YXLD95riPxhXA9f0Dz9fpfhbylXZsEhx5gjbG4O
VPx88++X+V+hvPdqyvHR23p0Dzz7r5tlMqHqMyDlr4kVUbumdKo1R7B56R0xbig70NbJcVy74ahp
TdiHf//p/3qr5eN9UoEMOnO4T/8qJihNo2lMhK/kp8EeB74PFFfn5rL2ZmZ5RafqbW/XEQUKTt26
1f7Ntyv3ZvKFM1/tx3ONNP4/VJr/elSxnB2utVQpVGLqL0dVJwgnEAXEABB9E10Z/EjCa3xwDX7+
+B9+///h7KDsuv/yPl4o968lhp9VFlzKDu+m6YwoEod5TVBjeUY5YZ9AzrS/YuUC8knpzBsaMR8X
kCqYPQwGjRPGgQug50SMVbn99z/YvxYJtqIZer/+okVxzPvZ8N9OmyR3xtZISxcRFFJ82Y/3DG0H
o2FFhs0qzJzyVXTD+B9exr93cf75KLU5b/hQ9izTo934zx+7pLXEFDMyDw2H6FonbPi0AetD2Xe0
dkKn3y4WZ4sjMvfBTTr3gI6zLVahTNqfAtXa+79/Cpa6i1n+6QeiYex69CIlEQOI0u/P6b89B4Ps
PiT/VkQFMfRHO84Xtc0croXgK0IgsXKaE3PH0L0HR5ByHTFrXp8V3nPrGPEO/xmAWbJZLKV7mDLC
AOA1373O1qJsCbKU+jK4J4XUB67M7HWlH05HhoaEWWsD7kJQ449+BQ8n96aTjSbnL6GAq6Il+NJM
46gGYoNZDYsiTFLic9kkg3FWzlusIkClzMyNdq0yGEospj65kg4BBIlhJUxhqFp4pGibOZ91ObHJ
dEUzTgcCjTSzG6XHF8LYGYDMdgc+robNdTD4Ht6t2oK1hMIDYapuCm/mLydt8dlElY0rcu6ld8zn
CbTRKiEXAD+9S7BsZW8tNKk3ZdXti7OMuJeNxWpuPfuuFQBnNDC/pLNc1snk6OfWpZWw6fF5G/vR
I7pu3Sl5ARbrlA8DewoOVlAtCOJimb82fYShdLI9Z0fuCw0v7AAICxsm8ZCNkw52xIR6QAVW36Cy
qTr1J608vJ6ci3nxxcRGds/4VaX1soCvMfcNvh8GgbNOJUL72u2PHNztgaiE5krUqDOcG3KabGRN
4QKxKp8q+5COXaMBEWLA3aI91cajCdhpK2Lbata9RiCLh8LTSaCQPNdBlbfxDT+vj1QF7cOzjCaA
y07MwIFvM3Ka9dxrZldVUhvN2pQwD7baku1nHIbjIwd19OnyEqGLzRL1m6L3Pjv2S7QjlY1FA6kq
B2UZy/aD+yRhOnmqQ6JRqqQJD9484qNx2nGgV1dkdAp8zI+rJGsRIYxN3KEhhgKByH7Od91ceVBM
QL88V83o4kDXOdGqSUI4XeVafb+SbZhlm05MvdwuJa/pPXMA/EtsD+4Nrgn5uYiAyUbWII1GxFhd
+0rV0JKHnPpMYSudFPekM/qfW50nxUtHDGZBrNWoKO/EUH8hV63ifW3X/RgUpWH2AdoMHDEIL3K9
a5AkndNFA02TSeSZZ7+8f46LgmcP3wpMowKaO7OVQ9qpkQ3jUlrGAU7n0k2M9NtQvpCmyAtIh1z8
dsa7z61EYAHFbmlVBnUii98jNY17UfgewRyEy8o1vnnrfSln56OHkyZWXR86Nk5ZhgnrudWUhUSE
J/J+axVNMM+SUMtoLqefI7QKejJQsN4Xge0uiHzeNEhpdrVr9HSvbCK8kZVAPgVZFJCb9O2mp1ht
5UvfdlEbYCFojtNip1/KbcVj1Eq4y3WeDL8NJ0a3OiLw/8gaXzzjfnKhM5ItgcTdGgFY0KZ5Yqmj
MRmdIf/IUs95H0y/f4ZBnH1j7RwuxF3iTxfoG6ZVYbfLi+nX0e+8c9HV4QXriyBFPgMvTcdogVhn
fYG/nOks2grDo36uJ9B/XKw7giodAs6DMJxR1IwEcfqr+6BpY9oRQgNg3EbCssyNG0qhkECNBE4q
HuzE+jkAk2ROmjXzkVCk+h5rE6XmgfhLDM19h1gcFFPifbaTwuU1Zh0GHDd37WG7cLN8CKdmfJ+K
EoW56ZTeS4bf9tg2CF3XZo5fg/N8iS4GKSlwhjPXmEFsjF7O4L81bcTRICKZy8yW2nOwoB8bq9Es
DzD3ZYJgxUXcBysyuRZABcZA41uh9eflnrHRDoL2dWk44WNdV9WrEYPrBAZsJwtGj6H9gxWD/cyL
UnEb2CWJpmxKDDcdD7YPyKDEgy2mTL6OnfC9lcWq1GhwETdjy7fjVxmasBv8RWPPqKZ6hnLOnHk9
yozxVeRVWXZz7a501qjNp3m3kCDwbc1N5uzHqhdvfNM4oioUjDWPYKTMVghPcDYORpKtBlyM7z13
hFXdRClOGg9uwSovAJ5u/Kx3Xoaw5MyK+ir/kxiLLOl3Yk7omO4/NpJBAzLksjw3pNxZqBbJMAKv
bE9h0MG1TdbS7oTejFYJQFp71fQ7cswKCR9183toNMtvHQsShGKiPL1Vh7gUEorZ9ufJbipmTGgz
JWI2MbuoKof16GqAwl53r87AGRnvhe6gAcclUd1raRYDvrwwGe1AoNSjA1yYePL/XiL8rzTM/58O
26mL/99RJMHy9Rn/c3Szy//wf4fthvc3794XpptFDwZuCmXvP/LozL/RAWKizmbmEkrn0Cz5r+Rm
429Mc5jHuszcFYBKir9/JDfb3t8UHW3p2kSH3Gdf1v9m2E6P868lvklXBJEO/xCfw5D5rz2wKAO1
4tz5BrqCoI1bqUUSucd78JKWoj00s48IMKV7r6mvAt27v1gu3kNSSJJEhJ+utfdb2tljwkAumrj0
13Z7HmqqJdHZl6VS5VXZ/sktSGjP7uxzp3Svbh/LlWqrw0JNZA9WDfd8OuW63dexoaD0blKVEpNZ
sf9WF0GKQxpXF18VP51CfhLHASBDf7fCv7itdZS1+yM2h21vY15/jf2vajoN/mu3yL0ipXQ8lmly
Ntj3sIe3KYShxs4DySw3BCSNtLCxyFyvf/PTIX++wEml7QIICAzEQ0dUHkFZG4+dKGFmMZSHOUMf
10NXjU4t9E/Xhr69PC35BXMe3QpQj0p8phlkBmc5jP5y9Xzg9E2xF/7zSD+EycQt1R8LcX01a5gY
M7zxwyqKj2TNXSBeaCfZuc5v4Ndz/xoVNfOk1YhNwr9j3K9mdyT1Jeg80t9b9SUi8Vy2pNoW+Nlz
+2EWIXid9llHvzzFTSkMovwprED/muneaKbtzA2XwdoD1KGNisne0vIS2/V+kRG6OR9et0vjQyj9
GU7RsbUGmDYomudpPLtyvMVIehj47ock+Z3p7ZT9qurszqAugpkypCT5Az5HEtWPuH33/iDYFW82
uVEB4dTdgTlm+hjxsTF1amYdreFBI/uifUS7IajHh7w7YsQhQHiAHCrJ8or9+ECqynnIDIonEQUq
1D9oVQWu8YBPcRO71hoB0kPkDE/ay/oVlqpda4E1qVFKrTDBfUxVVK1cZ36MKu9kIQRcuQm8QG/Z
ym7xgwlnSz3KH63iIS9Z9k6x1wUmt0t7Mb4N+WUbHeykarjM6atsi100YM130WgNbzUX6AMozSBV
GWN4Cr5mNl9aGDw4lNCj3VktLk2Ug98NK9WVEBuaNBjaClL5xXL679Sdrq0Pe0hDGeyqXUjmicpA
Zun1gP+x9YoTCGWCPk5z/MT5CvSnW/fq19znLwTH7SPAaDlzLSWHB0D8NSGvkJv6wLOMjdMmAU2Y
2Fi2hGS9dWb/FCYlMHfSW3Azk4R29efnaqEeTNRj69aBUeeH3Bb70RqBPMtPP1cfqBs+U/2OCrWl
wxOCgvELDS7m1SUHYsDdU5QAx9wnInNIiPNjBNG8hs6w97LwMRyK7zhSfCvoisEdGQZvec9Jpq79
MnS/XFN/+mT0xH//MjoYilLTBMNkLez7DLM5enP6wUn45nssEqGs79aXX4YpId56g7/JQasxA9/Q
pzyZAnCahmcfFQ+oNDZy8h4nNJvbQi1EOyNZ3hrj9OSm0YevMvAfTebexGxR3y3eIa5wbtwN4OvZ
E9F2ivMbg1LUvIN+mVlHemJvkPkeNCeopY+l3iRKvWdhuQc/1rKJPCXdp0EOJ7fHBeI26Zp1/Nvw
SOvARWFSZdOWg3aDLRUstmBCJ0N7ueW9mn6wj45rw53PRsmyZuT3Z5TehsQmGIA4QXO3eapicU5s
aXMrxcjazC99CQ3INgdmPy4VQ4GOvrKfMsQQ7sLkyu5aWs854HMZtk94BhDFzibm9vLW1NluwVNc
OpN3JMAPTFtUE4Sj3WJTGcLZLjFL0+3HlFoy+ZmZ7any/A389xuADIHc9+xV9vysCvmm85k4h/SE
ZPNqlG0Q2qdeRMu6HpKvLhY/uCiS1u47Xzok7GaixKZNnsZ7oIBcsHIvPWq7INJGTQ8D/tsPq/Np
cToxAP9ZmSRT3f1rgwZ+5sDsc2dWky3Cczgu+po0DUX5EAF7tfOzq0Iob90MXLam1XDtGhs6FGkN
qwxDuJegD5eWGEBMYSCXtfXiYuk6pABk7/Qy50loBT1FgxFRQl7COQzfu75sGaZOySvV1LhV9Pcf
eUFS9HcRwTdFMp0im0Fs1NqoqHM07yUpE5s8wopasMGuMbASgz6lWdAYy8XV/rZZuKXNwluLPt5F
lgjY1j6VHHtIWZohUCKzp4gW50ZzUd5EcV0dDHhrK7P6U3fRkyFQ0ZOis53NHy0ggHNodyAKNRRT
zY71oF0s/w4q6/IKpK7bWnE3/I4FTQLSZQHbzC5V7l3Jw35rlld3hA8yLkNDKtECVsx5FmqqD1Pq
sj9y6w4mCub78ReZP+1SynXskV8wQh3N6m7a4QbhIddcjJoQp0CWYfIo7Q25q8xQ54wg2xge+Uif
zPXjtxyfyCytczTV/cGe3ackm8uLjZP5s6N7vKrFmB5DOtXQ8ZQXMKeo1zOWj5XdUPz3ALd3Y1M5
W547ZYFj/i5gmeELMHhhnSbf4v19ULbAC1jmIeHOAghXXXT4du7/Guo2HB66uJWl+csy8mmnam5s
5ALti8Z7ZvBxU9IbA6tSzbmXFAruK3o5f7dEMLp0OmFNghhipjhHQSkmJ0+NkANab94X1F27lq86
EM1lnnYS9m+yfEddck8u5A6aO/ptKcs/gxM9ZshNNrFXsBuY+QV/4YuVtOAi5wuRYI+LcLeWVe47
1T+bulgbNidKuHxObvazIhGAlLGd5rEnSb6DhLPDvEBywTa0zwx1mM3fayYFIE0RdKQhiyHIMka0
LSGhMvFxIaSQHkO/y+HQNHNzqRSpMFNxi/w+yMdb06p9WQryjWrYkM5GDPi+CEwFNGNsRMbSwERx
5dlTQTwJO/UBwJTuRxW2w2kZyIC6wz0bQCwDl1ghACUVuE+gsdFdywrt0wGQdnhwacLvssictpqg
iHUX46cmBgCg0aZrFkla2OjnG3tpyZBB1KT2kcuUCKZiknLPNohiqi33RJHs/M7EHVIpw+rEeCcL
4qiTu6rGKYuElZMRzQuhFgDu19jTwElFBO2ZBYL+YejgR7amEbQLBxMGjOU0xLb4YcR+uuvHBQZm
nBnnQVfpT25wzT2IEreOWKiSWnJbnpqwIuLTgnaN4zu17KBspuGm8KcfmlrJfUqoxJu2UZqB+r/7
wMnaCGZRlvta1vNzuszGRfuqP7Z2p74LI66CCvLeoy/FLwVHi2quSbur1yEamqLqjmnjVnlNaQVs
e8CXz7Si5cHiV7+D3cEd9RQp6RCpQ2649X7yG662APGDhbwadr7YWjuYLYLRGIujxpacBW5jzVv2
D8va08ncT7kTHQc/eTfbdrKZbEr1BhQ/CZYBvl/r9umD70z0GugHWcTzEMKxSmsvfHGG3j8QubTw
pUJMi8Cds/OVY2AUrTiVGdEBS+pbbxbpdu+FhRfHskZIWcQHUyoiofy10OFYiYY4UTYnuGCkO/SX
qRTpO60s7zAZijGeORb0tcq8Hv4seW3vp0Fwn427n8rpJBsieQuugLJgVt6PxFc7cncQvON00463
bTQ8CikAegwlFo6pgFZBJpwViQuKrqunp1cbXMs4j1eTHiavEuaVE+V7u6bJwrxrFsT9ZuFPyx63
OaJduhHlGXPA2Y85AWcvP8i+evbG4sXKl23a4ae3iRWxq2fO1aPVehto+d16YrK5oXvzIXoD+oIw
tnSl6k0jqwU0Vftg4pgNwHoEBJZDxmO/hNgYXnKzutRGfPAZg4ilohc01hvfiV5BXyMRC28tCjAK
QIknq4rjY+oB+czMAZaogElE7N3bMhKE3Q8mDx9SW2Z6v/3JwSGpmDY5c5Ic09mun02zkTglF/t5
yROcm44Lf2Xk5oddBcBRaoCXS/XLki/+D2z+iGKjxQu63DkWaK/7xI22YYgGsdH4TeqMF9+LMJQi
Eao3uG2OkWtvzdr/MRs/K/gJVo2hZtC7kPYJJ8rGRVtnl9ANnXSSK9+sweFNuwmrH1qXbn2nxwBG
ptGGHDeibW1j0Lr6xvCnb4Er0GUr13Eu9TZnnBcYRPmOrKrkTiLmF+YOQASzXPphPQ0VfRH4yuue
OpRzQhRIuqOjZ5jXSLQIyGX/UMcjxidXebvcRxWdtPGuhgevAB3jknHAtobwMTb5UDAYBnNSbjkd
3Es2KOorMwLJmljWm9RsCW3sMH02stbZ2oVU15yuFJS4nFBGKxk2hpHDcCe34MRVjkVALmixxS2T
brGr2XtPWfFRJHn5Mgnhb+BrxQ+5madBF1vum5X3886RWu86BjGYSZfJf7t7aR8cOpgvKXrKJ1f1
5l6qodv2tJ6TwMME9GYqFCDx0KSXvBSQpXNBQDmOQhMlAUM/mY7NwZBJ8TZifSRjsyx+TUSp/B6o
L47d0oujRGXYbvvG6F78we1vPUiFo4i9/KcTZeSQDtkw7OxS05JVfuETWY09s1MmEDOdRj+MPuEg
Guh2YvwKk+K5t2br50KWRAaPyTUYt5tNuIZcPu37NAuhE5Tus9KgtsB3T9dM1fK0GAlXMJcX03EL
4yk0m7voTxNCZEckjGm3ueJHhHoDEIqtPs0hZ6wBATtnNv3ltNiQ93hzdPnWkQ3ISzPD2pD6zmVQ
8TsePOSLVjy3byRkdeYW/ab5SgNhOugotTdonqHJKfjVYFwPU5SA3fM7bf6YDDI3ucf2am1is+TR
DBzMHpQ9WrXxaw73aAOcPnrw8XF+92hJCHGMgJrgnlkgQIQkuO8W1Qzw701ju/QuN0NsnDNM9Ygz
wc88tCYDo5Sq3JRNC8BiLM8xb23iTwdjSgOMN4ysmXplZESs7M55LoR+4JxtVxizNdM2gs96+0kW
MVeYLFzjAE72xiRo3zaCuMRyMf7gYIXET8hXQwgPJIy0+Jr7pLuSC39IQgDQJRf0Ta9g7oXC22R+
9k62U74zCREjzGaTWuzZbpY8pqr1V7EH+6LOPsqKhDsxm++6KK71XefSCxk9eza2IQAktBxKqHeF
i8a2LpfhlCOiLeLvhV7J3Y469PKtj8MDcK/NaBM4a7Z3v4C5IH8Mw3WXW8cJxucqITSNCLjxXJn5
dshcyBZcwKyaGD8sutwfHz03c/jDcYCN2fvreXh0lhcIgasZHCnRvFhmM3B/8bNMOpoDVlVhbl0O
sNr3CqQOOh8Df3Fn1Bez/urM24LDf2Q8goetuNL1cGmfO4qJHMmQYqST4TYwRry1758SeM5mk7OG
mEC1MvpKjXKbFu5XPSX5S1kIgNcwmdwGAbJfhPbeMFuqbJP7FICoGzepA4/yj7AYk1l9KEDVddss
mn4RZfzAJsce3y1Mruo/M1MCWb+HYpkDh3YJoZNjgGQJhyRE1gBgk8eGkKmdAyicAgFXrCPEK9OV
DUoU7qR+fer10p9k5kDmR+Hcgs/aaLDA0LmLAfgITUIV8t1pRpfe2cq3UZp+YNG8RVn9CXRvXCc9
ZybQfJJeBBR2EkzsHaeOh5aizDa6AhYexzRRmrm2YBoVAERYQkFhVqQHk3vOlu+xtWDDNtpnBCHn
sAdKSSTsq8ZO59feL2JdGR2UJNUZMrsQUOQD9OkZxmGRR8SpoYEU+AxT/xKFgH37osv2TcpElLgQ
tWmtmnaLP/8Oc3lGVu9c2bPHDQSkk40qB81B5W9KH7ICnd6A6KazpA+0cSI7/QXfmJfQaaq3pZq+
sf+q7XK/eEqdpxvGcFdGREc/wgg/p7+ABcizHTnnvhUljTPDuPWl41+m0ZpuWatdUmPQDcfziZjR
TZ/0JqeS+pbgYsgx8C8O7wF+pydf19WrNS7uxs7p3zI/v+OyCJ6bBhAuMiZEugOrcBZ0nJ4si2cT
NVh4OvwQOlt2ThI9FiUlvTWYrzN3bQb7/pVYZJ5XWSySlgx0ghY9RTFkvC3RCwqNfOdjZzw5hH6t
uhLK/VJtSZLTGx1PD0ZeqOeC9mLi4ZuJyBMK7Dx2d1C23K1ZzQDCSjeHhVp5jyLOPhuIgeZiH/lJ
XjkTL3e1U+F6v3A/09ciNIDLC2cjJvDD3RqIXy0JCJuQGyWqB8jjtBcVojYvS3YMz1Aglx3pDrZ3
8ql4mnKaf3JYGdT2wNtoBZ37jNgm35QpA6JZPwyJUd8oDaDKtSfnvi6G0UZ+MqaPGbk5xzaMvowh
JjTVWT4dBRGWwbxHYg+GXYRoj8LSbJJ66rdRrqtHhIcZtQeU1BWBsh5ytsU81qpW5zn3o1slzGTf
Gnj9kxGpnpzLKmhsK+Dgesgd9GBJ7bwicNuNM+pd063rBw6eXdkQyWwwEL51imFtyR7sqvRmOMUT
flP2K+vPUC9/P5X4RsK5gZEBHh3weAapoHlREIX3kc2OOndbyQiqSM111zevlvMzselER5O0bnF/
iMJq7ZqPULOA9f4S9OGgUas7qtlrjoZeiDrVhv3E8Djbed0yPMOKrEDjTv0tBT21MarsoBF7XFTc
z/dctI/eaygME/3a0BKjzc7GyzyMKxMhQKt7mlTdQCk10TSfUzllZFzxH3szzk4xFMlS3gZTTcdU
AIjQmQvlCEgt9A2GjBvpVDbKWRZE6hD30Yk5p1ChKYvBIPPDgzTEZYyQJFqA4TxCHZMXil7S4zSC
Bg30Xqluky5ciGm7vqHnby9wXgnexaketE1vrDK8NJo9l8wMwBC2R0gPt32r2OuOpkgNT799zxpS
MJFxq1NZtf06THp7X9pQZMkdG16qrm0vHJdESQ8z52BafxP4t56qrEFNJmMGJUu6dcwexmYeC3Vk
aMlEQrly23bFpxm5p6wpz5MTAVjss3dNYsJp6B19zLLxUBRRvU9l4a76kCw2gobzNTMLgON9a3x5
Mu92o9mfSWtkglqwSqy2OQ5J3m2Med4MpsWz1L99IwT+JEKGkpDcziPRsahoSPcdU70tPJuYKG1G
R6LKP3vsds9pSBxgqdZDZB+BQxJ1Vort0EPPzSJ/DPq055AsO2msp6xofzee+pXVjR9k/mA91974
zGvw0BdOsq6t6IvqxzzjnT5ao6NOkxKnaIC2JCNawD66jA3GloiSI9xISKU4S4BJ9GI8RLVVBubC
BbIqrAsMmQfTJcIzArbSz7Qc7AKkZZQSLmBCEoAPgqE6Y3Abn810PNoF0ZvCRLTrUdqSW8tVdkot
tiq1KYr0mLWjv7LSS9wf3WLvZs9ldmGUeuOaijSNAJIZ+IxCS7q9x9xhBgrAoborXOjmuuD2S89w
i5/yYsv4NtjGYy/oZ95pq51eSExT/s1y8Ywv4zRt/fxL4NouePErWeGenoosqJJ2b8nuYerSJ3Vn
4iPuuxm6OeqxmgNIetc+Y2zUSJKHEnb6JEGtmHRRkPIXbi7BlKvMwVCPJIZ1Zs3r3P0JwOubUnvv
khmE5hgtzuw9+U16Lufk1oX9n5I0kbPXEmCUYOEG1qPIoRTRCUUrLD13eesihTeorji4r+QAPvoR
6LWJbWuBNmHN+7IjZnLx250z+cfRb/01j5/Az5FskWZ+HDx5w8dLIhfpdyxMIJ9pMe6KrMWDngMx
1O0TX+uKQqkgb5wiqQ39hzm7L2AMjoPBiit0drOrBco9lli+zSiiIUbuJVCiEKlpjIQB++XKlCYN
4Lw6RMp/czk2V4TxXV1N5mn04Nz784Z4w47vbOQMtalKESBYLP4+rRbAHiwp/PIhBFtXHeipvOMy
fKwGfpdp8pHfMYyKds0iUB9PYlco/wPkxqrnnR4tUBxd/2dAV+Y2cq0VXJer7xfbyIm3uDkvTQgV
CFdZzq2x7ln3xkdu4vQqnN9jHEJblBunJumyRB1hPM/64pTiYk/9kXlw4Emx75ERJUl4guBCrk6Z
ppSASVBIidaCXtsTJi1inyvTI/2tof3mcFXO5fLkM9h9bpCHPAE7TgMUxcazVY1ggVoVhSCJSS4n
RIrVURInrnxyByPIa0fMN+Mab85jyv2DDrUNgLFBfGws4hBVIsIY6335hCMFBsNb9EwLGNyK5NN0
mEnAhajrZAXMfGBJQ516AaGi6lhDJTk0Rbr2h/6GbpqKCkgidWAOdLUSj1mvjyKPHnUKqsizb7HI
syPgvx15R0SU+93JND3SJ2wxbicQS1kd32adHYyICOI6n9wN7TuX4OOWlMk7b6iQ06mgh/iSVs23
lLRUZ+T46Kj5ADH6Ty47INLljiYXPL4dfr76JMwOqjLswWH5Qaos2ueieBxaO32MSfeFiSj4nQAC
dlfTFySUwBnPutsC/C4m7VgQHNXNnx1SZal+lFW47wtik1GXU5czEc7hrrbmDvLLD0/XwDcgU2R/
AFRvKev3nZexs7B1HZIUvnk/7CRO34R2WxM1TLkh4KHUqSBGlTW2RBRfJNi71Qkm1Dq2n52svVls
51HcXBNTrCfiBVxrrO/fmv2BCLzdoKWC8t9nJtpVB+61E3GXGTGx4Szq+e1AJG8T5xmGVJDpVzuf
t0gzr7EdbSN9IFwpn87KjXd29Anr99qDPmqoBsSMoBIkj8q/cfFz2kIBy/wN2vh35w5I6T5jeyut
+h0F3q9wFg9yvGsLrHU0xAHx1sDSiJztznlGdlnyq4zzoOa6mbINE9qWQqbqSGPEkrnKHSI7AMIA
IFxT0OM9TI4oYta1i72iUQmBfNirmOLTuctsw71joeVhIaaKUKXakT/S3I2edNQ2D+hv+OClIZhH
C3+HlMMMTIvsLumT9FH2vNGiZx8KdDsaGyb1WBAaWgv3xE3pnTJw/3ctAb/qHM+Xuu7bY2gR+9sN
qt5URWm/ggrm8ja1bPUpstS1r23MtBAG7bQ0IKawglU9dzRu8+i7BUlykBlbNEzv6q03OoTQo8Tn
qVOv/jHloRMseXoDgumtsiS9W65tbz5OLhb51GwfMGdmzxNFPSbofE1gAIM89d744d4tCGHW4sXt
UADRSv3AW7KB88LUi7jbVWX2j620PQ6rVwbm1a4iVRJkJUHKBdeEMhGBA7plRW86PELPbtbEiHya
sP8Z1r0C8T2QJPSNE4Irxj3WV+e0BbnJ984PSJKExdDXrSd18zH8M5O0yGpjtbRosvCLs5bCd3Z5
cHBVT0/YWiMyWQ2KMSCC+2nVSFbLiPCRKYZtVkDdrO5xHjGyeFXxoMduv/jWNcrtW6Pcn8JUcC3F
MbW684IsMlVo9mE1ZHyVi9hHWfoAQtilLoyeCE8+Flb3bnO63tn8nOB2jNItF1v6o+PKt+Mn+DAP
hYzXnqArXVlWME7MG8GLdUQZhyEMzsT9P+ydx3Lk2JZlf6Wt5kiDurjAoCeunXRqzQmMElpfyK/v
BWZ1ddAjK2g5bavJs3yWkeEO+JXn7L12+yqSz9ogpALKECPKaFCSUOIlIrIBgS8/FcJKXidbW4Bo
TRolqjT+YRw4nJIdswi18Ny22isXrhKyaX9rDclz6yXxogzKj9YPXy294HjtkFM8mPnWyrWdHwi1
6EMs5hqgJhu41xScAKaliCQKOtrBKUTaew6G55ahxZwQoksSzzhvjuc2ZuPRF6TTZNkhtthOC8tl
9tUBNYJ5TTayFbr6ld+P4yJHILsrKh4UI/hjOcmtG3Ynhj3MDUV/UebeSi/KdFsKriy+eh7L7CL2
G/Z+N7zRQ0idVYWkt/OvW2taQpJ6JgdkD7jzQuXxJqBWgdvj07Q1fROY3m1UoJ1oqo3SiO7AMgDa
uNqC+7F2cszHjcoGaz3Fpgce3Ga7Tu3zgZOiyqzLLmv2TpwRgNgELzgI3YXuaM9GO2L3aYzP2MAx
lsdfXW+KyCCxgK1foGE9N/XgQiMS3WnUo6k1F3lXbzQ5Xkvv1Ws3GKPPaReWS6mStXCQ2qXgFlOy
GhR3n0TvdiAJPgTtUCg+cxhMrHfB0pzTK4yzlAa13VBiIUkGC/sSCfj12N64co9ifoex5GrIbswE
sKByZikAjNhJFzWSdfKkRj/ZB95wWgGaWIe9KRZDKOi7EP4BGyVdV4Z/Ec9pY7FB1WqaCtpI3Gyp
KHO41VWDPpnEvBh20BLd46njpST4xsjpg8x516bsgPTjRrSkpk7wtIq2sxY61TrVkL6kxeMmHKib
d+xpSyNQpPOMJ+hK34Nake1uXNNaW8nYPaPGccJ1daQfRl+T++WicOqCiN0MQEs1kkFUbIEwbFsg
Z/SCagOIOhwP9MsU2JE1M+ToQHIMA6lUdIfW1d/tuIVsb91VJTHJMjsdve6DBJJ3TfO3eusThYmM
YGm29Zty4yuwm9Si2vr6i6ZPkFNU9iitCDIhZcvIcBe1MR29Tx2vxtqWH03i3tVDco5Bb654ZeZ5
nVYHRWBo2E/6MgPaVnZetvQK1tF2Kk6LkBIk4U7Un+L0kUPuXq/ql7QNH0mEsuhDEGPcG/djV33m
NHIXJgU8yt/arc7UNihAbafxYxINPIOCVTIwZ+i480L5GCZABEQYosUle/GJ6Y6XLvnFHDC2sypD
psaGpn6PPD1EGt4SLOvyi4rRPMR5dkHJTi7DBHCt15cHLUO5FCZasQyN8RNkP1Oek6rqgVqlOp3Z
tClXcJEPdVPOCDLO+42pRlobOHplSwWvGAlzqzp94aCQYSgPJ8QCwRy0qdyiTTE2peNdGNgkD34S
hkveEXZAJ10WpvY6KYUgKrxtNbklMJW/sYvDtZW44WkUjry+kq5YYFoF49E4zWk8LGusEktVw3zx
matsDzgR0PZsawBcS9+MPkXs3YyQzVdpbFK3y7Ze0D0rp1259iEvacGMNS86jKOV7OrnvB4ONveE
cFNC21vYJZIMR9yj6V/RJBVUOZpuPXYEro15+KLV8R3A8/AUHp25SsxUvFqa/unkNWuq8dL33LNg
uxOqHB8ibBx0I4K5IfWqGvOp0MnFoXMaK4DCzAXURBUr3OPkIZPoUw5RxD0dkF4jZIj2tmte8nOd
ah5SNFpKl3Fqr0oQayXwr2WK5gFP4GIML9rmzAsJWbmPZGyvlOPsoR+eBFO9q6ru2k3Tcq+XTC1h
+LdCOYgjWkQwo4Go0etPHGt4FHEF82EwcVAr/WYqCQX0slNj6M7xUN7iMdt6xIzIsN7YVMQWfeZo
W0V8hRZYT35xVWto3Upv2uBM1elE0s/KwuuK2jQluYUdelcGukYVDA8Euj1XU2htVR/fNBqBhggO
fflhcWyAE3fSC3JvOe8TtKX12zLZj6JErUDXNUnP5mlB+kAaTktITS19Pa+9jqgH9KRprEawrJFO
k6OMF5hRNlDtN8NIzUhlkXlCbJ9+4vbJIZRIwlx9fRfC8L4Qc4cdMVqQXFWhE95GVehfA8WsGQyE
F5sjvEIs19Muay3tI5EpCShhl99MyB8/rdBlhzGx4pCB/pn1UXgeZaInOIu8YVqto3rA79mfo6JF
lO/qpPhNbXwKus7dj+QObdwwbw7jHKaYiSR8JcYCsqzGvdXyMRERA6dvMl+vd5p0Uf/TE30EM/ni
e2hZRPwiK3pJpioaei24kxaaNNfIActDF071WYqf6lxamb43mu4eRBJOE58q6NrS8ntZJoLmuNla
JwbRTTQ0k/c6AJ2eo1cItM0E53NonVVIqALw04cRVP1Od+6bCIWpEeXVfIm6lJCeVlrO+gYho7yt
Yke7mhNCHOuF+IgK8IKExKKfAUm/nMMCgxZYCgWIHXUkDUZkna0rqIe7qFOXVSSv69CNrnty3jCZ
oZci1eGkRii9GjD7LGTanheO8UiGzWlhvsUE4EQdNxA6M5hxekU/Pk62yYhQnR4VnrZHVz/rYet3
/cFwgo2k5xI4l4XsdjTFFxUHO2l8aD29xVDbxa22Gq3qGdg/in9qyPfM2yX1YG+GiD6TxTVuACPz
fxoNhQhgTBJgpheiinC+IjkVTuEsfRrsnBblSSJnV0J8HsSzM40m7hggGDSjh9rz1Xx7qVhVgtVE
xDYoX37oHDmWdlm43BhY+Eimt819kWWX1ezHcKN2bZGm/Jigb9xYBQdrCJRDn4arYSoewnzbldFp
EY1X8VxMGrDjrnvNbfZj43HDHebMue4mbb2D37kw3RWWmMmNhr05xcEahi56bFx1EFJD79LXNfee
ymC4sSaPc3+JK8/r9U2Xz30AdGtJmSAFtS25wpm6BjDNmaUmNrZy2VrTwZGLNMXRIcKzIJk23WA8
gDM9bRTa3FxsozFArBx7757JEkl5RXuSBsbhEcfdWewQEuxq06lW9Fu8HaQVY4jXooT8mnjoOGeZ
+J/wLSMN899DKPlYhyCJet0ZaR0HqT6iBnwwdSlzZ4txWrZD+sKWy9TpUb8Vw2NOjFeRI3F12dJp
lYN/9AgVwUe2Iuz3TcZvdUn6HaW+s15y/m/5PwLJ6AIU5lUK/pSwArALfprGLCS9u46sMjxHSbdg
bcZYiPMJBiyZxF5wO6qAaE7Xkh9ZXWJCot5GjFl5Qvv/rI70ezrc4bK10x7FtciwOacNzEh8M38b
cv+Vx+L/T068h6/2v/dYbEHV583HiK3iCzq/f//f/zH/F3+bLDTzL04cYNVmkJMBxkXi7f7bZcG/
AukCT5ASGGAXm8LFf9ksbO8vfJEOvArgZULgbv1/NgvvL+4/3Cx0AxIcaJ9/47IwvltnBR8gJRcR
sCkOvQQM5t+ts1SnFSSOYKCHGHqnjuYn91pFqqcstPAUA5y1UpGQSz8oFRl1TTOvlN2iEJH8wct8
RJ35+5u4cDMkrwRPscXL+NXEq/yMyw9r8SLGb82ZKHom5Sg6WMS3fI40CwqSSsJndxThBUY/Sryt
JcW2Fn3wpBqNoKqAOsUVyjx7pzo8X1ivjegaUcL0A3Tsu+v664siavGAA5ouXnh55DzvnMaCz8or
q7o23mixZm2pgIOvWmKhqJaZ65c/wNSOsH9/f6Tj6Hh0LGlB+Zj5AL8YnDX8u51vUhyEMtvOiaZS
J/dGM3Sq9s5YUMQdST3z28cowVNVmIG1sGAwcMXluk0JhpMhaultn5Ct9T/OKjV+zWGmwh9mff3x
8fbxbc7z5/+TYgqQ1GbKu1BH+bFA3PzfKW94f/EDAvUBxTejMz0sT/9prCIAAhgOHBzPtCCM4mL+
rxlv2X9BexT8KweKIR53819N+dk29YtbfmbEYN1i6JqQ7HBqHQ2mPu2iXHOERkF7LE5gL04Xnl6F
O23w1Nqc6vbchqZOqIjF4RueEuemQux+eVmXf3/a/8pb4C1RrkicOLJ2fX0H8K7zymgwTc0jGs/g
RAi1uWAtx9Y2dsWkV+fS0GqYlbb79wj9b0me83Q8flzeK08706xc7wgOMEAqEZ3ukazYgqPAQMV+
iyaJ2tWfH+nLjvbtgzyWZZtFe0ZzAuw7WkoT5bu9q/NMxeCLNRfzYQfKo4q2qeqcc2SjNAnxAVAe
J38bwrA+cr3Zg8oZ34QY4zMIkeLWD0iWWllOXVZLd3K822Tk3LLru1wYy6pXhDsFhUEXR/ld4yzm
KMJkrWuzQX3srYhVD/DB0xCZYl2UEtXykBoWKZaV6t9l7sg1wh3im7o44foZujIC1D4OpEMTSkyz
xQic8rSmYTZtai0jP5UUSBlS6JpK+0RGWvMTZ/W3X8eDKIJaTRr8r27K44FgmSmgZT1AHk1WeDUg
0STm7uTPP83R+ilN5iGz0RVQknSU8vb8LX5ZP+k3ESSqEdgpA6I9tMDuT0efGKaRgYo60KrXhkbc
IIfCIt6RP2JcwIkhDqkmyT4xgHpnlmEslVtyJyWz1vth6BxRo/h6UI2dGYYFZQSY7tGMrE1wV2k5
54k2tMfKxpmbqJrebaoKcF2Yxtrtn1+IebwG8IkwPOBU8UI4X4gja+WQDeg/aXPg3eiiOyNLyLgK
9SnbBUVavQWJTdUjt7vsQZrYPBaW27WvLpbRaG3EkaCj04uQyzPNOLRrGSqytLbnIi5FuBfXJw2B
UkkyoiwnbNhb6GVJifXPj/AP7wxEmc5xwWIfhsz5/SdtpzwGv5QzcPTsbqrpLUY2euoWY2dpeu9/
/rDj5YrX5UFX50QmXAvYytH40ZDiEICKrd6GJXGGNcreZnk6XuSabx3+/FH29xPZPFYND8gvllzb
Mi22g+8PFuY+15FW86lP4BhfZ2mJMGcmUNCsAqOzq1zkgAskRogzRvroVO5q73IIwM1QYSixqOpp
oHNzdjRkeNjak7vGG+SlE8tQLAVGU8RfhIWKlW5D6IJaAAg/IIiTIEcRIcWyZ/PQso+67rIQZU11
muzpFGGGqbQlCFB95KDTVcR6Brl5qWzH99DDmM5VP43iFT4GpBMM5OVJkdez2ShoWKiUU0zxMohC
3CsMEkyaIbb27Z/fnflP705KAD2Opc/nyKPfKXE94FROze8UFvSzDbPMQBuYQwjqa+jEXQ4P/jGg
MW4sYLA4W9wDZbiu8NJc1N4Yv1MBEPkiaq36FUmd/9gAJrh0KDhcSop+XL/jPgHwESrvviZtm5Rb
gPYvf36Io4Pw3wOAEQBvycXS6hyTp1VaJ12K8GBZ4LTIcHbl3amloYGCLQDLJodtSR3AdLdKVGqF
/WUgfBW/fu1UPn6IHHMyTgLnBFxmewcOyIIOy7azQlNIQeLPX3Z+ob/uefNg9XAaOcQasY/r88T5
ZWH1XYRXcH4QeCQWLkHS45eC4ND1nz9l3jm/f4rJFYkjN4dt9lVn/tl/+ZQS1kzgV0WAB5QuMFSx
4WBUEeHHWVmgQk16apVWAHoyd5368s+fbfy+VPLhAIwhLDErifb6/uFNPYKyTb96OOH4WnEnWYmw
pEklwuCuCNo050hOQu7Y46pBvgAPBBCMaH/4Hr+vd3wDbNGs2Nw8vGPUsSTxBgMJxxgtnJCjNnF1
IJ8ImNuY4wnXAVks//zg//SBDkusjdN/vpEd78wTPmdINpRdoOWQxlM4O+VQ5CgGIlfmJOzbP3/e
70OJnDJWPdeCZuiZx+ueYtggz0Mr1KcVHQ6D1nfDce5fD1g+hWOgEI4O3sA8+jXTwSPQpeepwtqz
d02vEwmsG/KH4+0/PosDsnUmtTNyjwZs7+aAkTyexfMgrAgtqVaazkf9+zcmTRjvHGkc5sXRs2Q+
S3RnRwAFK0gldgXzWKjgJ/bcPz2LdKXNCg45U/+igf0y+UQA0d5FF7mU5Sy/EMpKd71qh+s/P8zv
cxy9P/cR0zId9tivpf2Xj9HNIRIOjhnMNKTRFNZgbUr+6Ja8KEywTj3ee7HdIlnPrR9Wl68n+L68
wNeDcsHGztgAnfJ9hpeomytAQFxGKv5yfPfFrapQOdCKztfFRIANObDTcprlc6391qTeLYcgH1pO
VPww6X4/aKB2RjLtzNdGqjJH66kYzCYK7RYlbdmWL0FVYNBH8rPz7HH4oajwNdS/PzaXFW6ivGuY
fhwEvz820uZ60O3Mp6gweffMdsJg8xgZ15Kbg22jWY5IiY56XT8RdUKN3U1j/5AhQAPFE7Thfal6
6V9k/C3XAyHLAwpCrpWbDHdiCkuL3FzoAhFyP89qYlKyupEMF81IcKQ37YCsA917p6hNFrzHNPac
baPX1s6GIxT8MO1/f682g8oG4SDnS9pxzWao8UuNvklVuuNYnQcwybRAtbvJcrIfZuXv6ybHB5Ap
kKFnErZ1tG5yW0gH21A+2tZS/0C5oQ4aqcUrZXqf2GTVD2ee359MeGD4QDZzSmHsHI0YuCNkP/d8
3DjSqSMDe0BUqGLi6xpDlz+8xqNy4Xw24aG4r7MHmy4FzaMxk3XSt5Nm5jqQOrUodQnE023KE2zg
/safchL5UkveZ6lrXrfNTKq2kMcmhkj2/3a5QKAC+ZDyqMWrPr43Wh0RuDYpCguCmQnUC/oGICqs
IsSu2KmpDfoTmiVdrNEaiB+O6L+/8nldp/XA2v4Pd9ZktKFuQ/5fANewAaxwr2+imiwkbfjphR8v
vrZluDa0aYaug2Pgt1uOj6W20eJ2mcXtm5HbGknyZvDDEPrayn9dCbhoCG6B9nwJJc/l6/r8y9ob
JwK6bAH2EIYWKjSNtseWQDhKRN04YBhyLMDeOzolQLU0J0fd3KLwGXEq4n5dBbHrwc9QodMsB37u
lozKnNA44j8QovZDJ69YDAAY5IKoAlwwWvTQYQsJFlM99cVl0FZJuYEVWkY/DNfjH4rn4opLiZsc
VI8peTwVpQOVr+2qZQw35hwnDM0h+NaHzhLFD+/w9x/KMnTK+VzeyYOFn/59McUxB7EB5S3inkzt
Zisk8kz4H38e9b9dcBjsEBAAybEVz3eEo9k+htRw2pT+EKmV1dOQhnG8oOykxVz3kEV3scgIEkW8
ekOQMR3bvNNYCkKobY9Zo1oKyBbooYXpRCb6AYAZqJHCSEF0s/tM0GRF770i6K8G64PXHzhCHija
RxPy+h+2ut8O1jwLhQeKBhDVDWJ25oX0l1HnQTecqjiukeLFtwbglpemJ4/MHiN5YmPuWWPEw6tY
ZtGtjxP04Jil9UMp//dfjQnGNgvuntsLF8fvX6HNUtmlvlUue79LN5GPERiAcPDDjvAPn8IxkCfk
Z5s/6OicFnQqjvsCLLdRcWcpTVPsO7/7KZHgq4j1fRbbHAUBZcFVB4sljkZ7qIooQr6slpkcyGcL
3J4WopJJfWMTc/ck+6a7qN2huS5lNJzncTLcEcFh9du69EpCby3Mn1TAOAhB7NP7XdO5sBa6tNQ/
q45OP7q/1NkkKTSmTR132bNfdz2EA2z4I5pjIlKWMz33jvo1dugRIuw5fomcznhd+WcRmR8PRZpj
fen9MW2WULWGsympbXcZDSNKX3R86VPcRIPai0EH1+XnpAtmpTW9pWTUFgsDefHcY/byuzSAOWcE
mSx+mGG/7XA2sDGPthuHhLn5Zh4NCSSqXHyMAScNoswHKOHeJ87xdAeR071tIytZ1WZTDGsv8lBS
ZBRQSLynmeq1U1v+9GXmn+z7TzqfISRb+3z/5LD2fXyGRuZNcS5Am5vXONWXAI7og3MW/4mm/A+T
kUra3GpkHnDNlEcbOw6SLgs0BOlghUR7mGyBP5PAeSqzBChJPO5hF+TLWtr5uC7N1olXTosJ9lJv
A/P2z6vcMW96Lt/Yps63YM12UKIefZmhgZ46ShMnTY/xCjMwHQvGS49iwgmi9rORohmggIgUrLce
mae0LwwqXiCSXbYgPbqn/wFUVpVa+8Pe//v44LsRbMLdkeVCmt7RqpUZVW9UWoKAcMD9sDHGyF8P
sdt+Yngt0n1UeSlw10QvvM0002yxWLmqXRNGop2WPfrXH8bI3ye874OEaDTWlXnYCpPt4fsgaTOE
2EGAjnAy44YOjk9iBGBUvICbARlotOYG4V5ZuY8hx2azeIpVrpJFQvDuUxaN+p1qC/PBzp34JktI
ESI0IL1L29kv4Wlt/2DozXBLncq/9QUcWnxX4EHMNMT/womaBxpsS7u1/UYLLosmIReoh1b8ZSFE
zSoAe5yZFP6fk8jQPomgSeGrmwJ7tOf6/j3g2oHFpwS93BjKw8w1uFB7WLEsHM4Tmm80fsiaXS+U
mKw4L9H18LL4lSONe+LTHEEabRYGJ0GqYB+RWfU3U0xq8JoYgclc9JVAeWGxqjyCxw6mTS7D/LkS
rDbUpQ0ItK2eUu02nVp2G6MaxVslvZQFzEUQs4opJzqbXIw4d5LCQxmnCpfk2EZkqj8MANuivZuN
4hkgdj/X5cL83qaDwToVOHqHsxY06qIz+x68awcEYYvO3413ceUh5xnwunv4iKkXrLDXeXdNno/a
FmtFed1aRX3nt4DAYA7qFF64jnKgIEEwOU+GSN1bbCLlqsMK+1GavXp2UcIe4N2E/TLQWzdcOdmU
v+mDg2UnIw54bwd1BCGlLRyQ0HFVk1SYewNYhUL7wDlTDcs6yqd7OtoMYasLNHPfCJPuR5KnmPnN
JnWjjeoKvGIcF+RrIaYBobvvXQmAXP0akrYJR8Zv2xdlMH6wgcQTDg7k9i+ZyFH7xfE0neX476Yt
Pnk4WE6VE4ntxA9VWZAdCsvZqJdlS89uMwd/cd93tGL2llJWRueKKlMh6s7OijqDfjgMJmpLzBCk
2I4tdn0vq4CZTLnF6UHH71qft2gYsJklKaozbYQXBJ5UDdUidisscrXf8Ki6M3nG2iyA668Ky2Nn
yZpWfhST0KiGF2afUYpNcIyANneQX9kU3y+kNUpadDBS5bZzc8cBPaiBJBJVjUNmpDsAliA2aNR1
IjIWUgetirgwsbqNmRrmPhu8en55+bQuFGrIVSz0SWK+jVCMEZbToE6CJ7zRskQOmyHz1S0AjY6O
TRaHj0VdKgJ9p6l7zvy0dhEpD5i3Wkf6iNG4MR18HER3nalwTLSdPmoIQkugaV5it82yyhJIHugK
83adyjJG7oSY1UGea1Dt6AbHq0+pdZd3GPggIxmYMpmTk1lepaAfkIyP0fgxdC4+0LKBqCDzvrtN
gOw2S8K8BX5nmeVPCjYPPv5BkhrmuoAIiVvW9kYk5FMahO3jULoWkDTOYDqdjFgxsQ1Fuq6cvOS2
1QmsOE1GR2GZgyh56PoS/2qacBZdRjFrL8hzG0m3anSzWRlDOzwVIsQQIMtuvIwGcrFBu9StfVKW
qYnGUk8zdaoHUIjAgrcWGdbunD7RJTniTkLM9n2pAapiBnvWqZd7oPC4AnccsGvu3yuwLh5i1AS/
fTakINeIY8LZHVZWV69oI8DHTAc6JBhUvZHbd5sZqwiE29YzAkNuwrjsR1LZxvB9CIhhWedzYLbm
VPLEybFpmRYFQyBMfvnK3UryqegKLtOgK7HmO6zdywSR/lsw2wpA0xA7hN2Yk8nCoDtz1hMCvB4T
0kCWLBOxt0Yvlg90OvPYB8kkQ6S5ofKJLHG7rNzpehbdKQWneCXyjBaP9K0EvnujEQdieapKF503
TPSUswjZ5RiiaFjZKkGQaXs1XH1IJha9ZRxF75Gno5M2zd4iUJfEKH03VAl67soS+bWcqvEDDleE
JVUp69FWIxIZQPBsHn0TefGyGUwvWwPjaXDn1VO3yjLojqyMMm8BgEddspodYdNl7tbhK1lwbn8Q
HpveTrl6g3FN9fR4Io+r6yLmlgxMuNWLFb6HmXDdwjqbCqe/GUyNiyze0cBbDA4dKmMEsqi52y5u
q5tJj8UmrIwzKlECX0N3KmtMY1Wmn2cD/gMZvJLT/JohAc8DOkYxpryM6b7QHNyStrbIkvY2jyTG
2PzW7Rgz9CcXU04QZ/mU2smeWyO8wuRDj+KNCShRdPrSpc1cCOfcd3TalnA2XWwtGWPZFfjDkPFv
ZejcxFX20LC5oxc/BfUY3xRxdN6P3alw0le06njfi7PJeCra2yTI1q71ZpDYkhlyb/M3NGO0SVW4
jjJrw84qkeu7ySqycTm0jQOAy6px9ygeA2SRbz0HyPVx7lG5JkLrotVSZOChEbbXfi45e1OiGHb0
GgCc6fxZC3+ALgx8nI2eXZKYDJC2qraRbG7bLtvoAROjzYozv09ZdkN+JSmv7CHdK82eeEII53X9
wHnjFok29UV48M96LuudPoJmGKdnJxTrqgGKYWJkd+trZOt3aIuBF3XjIlHmtVsGV7Ej9yK5c4Mz
S2T1qgVcvsjY6U4ZZWpd9p9JFSDPcm/9DOlaFqg7owzO7BCAE1mp09aagEUMlkt3sr8hs2Hbd5oB
IUvua92685v4xajzZaVI7Uu7cpv35obkamB1ab6RhvU4QLcyQmpvId0ZvdBvTBSYHsiAZekK6teg
v3hMB5CnuVXItixQ92HsItjqghh0zLSusJTyNS6dTGA06x+06tHqjWWgxW+xSt8bnwYXYd1nZjwc
Zty3h0bW9bILPx1g42nGPg4M69mN+OEH/F2W1g8nRpivAn887SeuaBNcCVN/LxhA6yqd3uG29/To
ezFe9IF4SJlPi9kmPDn6LmhFdd2jFAQ2zjEuYK73a90t3olY2Y1I9SkJbEVVCQBlkEFLVT9hSirg
GiWXaVTvYBQuwJjqSzgvr0z8i8IFgVAAlVi3kiWuKobrtsZd6WO6hB7QobvXANUTK1NzSBoAgHVF
ftarUj/U5MqB56jch5ChY+/1Xpwho9i5Y7PTicDd4WY/JB1NZukeKoG4X4HUwlmunTsxHhEUhLRR
o2Hnc47Zhk3yzrUXP2dWf8Rmdtu7xpOsw2HZNC9dR97Roimxae77YOC2JZQNciYvCv+QZGK4d2BJ
PJuoQ94zM8V9agJFRezOGQTLIkhGDc904F15bgmIBduSxRmSA5a3Us1YXUOfrbw9NlqzmF14I84Y
EH/NEi8S2UZhk0ZAh001PcZTBtEVw2ZEooxfwpOvww6JvYuecT1WFM9Sa95bGjMA6JNL2/nweh9u
jxUXfbeEWKtvVRwAjJ1KzVjZjRHhIpspJRmzgtTZr2Dz9ivk3Jvzzgd62q/6Vwi6+gpEh2YLSRkp
DMSjogRLOztS4N30plV13Cyy6mT8iljXp5q4dcq+ABE0FwYLJEwS2YHs5leVSUq77fQEtidf4e24
6Wqwe2lCqLvezAHvVe267+Gc+q7sDsH6MGfBy69Y+CpNiIiHmQzQTikNNGBpjZi9qAudqK9oed+a
8JCWX5HzSahwBUZfUfSFnxTVsvmKqLfrirj6gc3l2gUmMbEP4jDTvGZNHEdvLPLEAhvcVk6H9KfH
d7807IFjiBiM+q1s7IE/krnONTGs5GygdHAUkfYFi2U5FgnO5a40sKH1JdrqzHGNz9G3yYzozRoH
SVClxAGVmifbldVbImYb6Tnd9mYCNzSk6NWdVnJCDjYanXVtpag9zisW2GSpc0aTa9pSAbyYGlIn
6U4E6HRaKz7jvCKXviBM5cHu0KkuhExB+XqaUa6dRNW4po3uUIykKaNOaAGGCb+teOyp0WE5mU18
Jt2Mrd2JgfwDx5BTuCziAHBfj5YWN4WsMsaOVzaXE01MiCCDMd2lMYKoFRd3/x7qU/5KOpoJm1jk
xovphx7/2Oq4himLE8BpGdk+66aMY5mVIg6KqrmxF+atF284bHbBSVFl3rhyW+CejNAKXQIFXP1A
LUS5O0oeIMACx4uuE/xvp1qVFg8yKbtz3YFnwSFJ8ZbpQ2pzNbkHqtsUupsi9NBmkdxEa0oUBNou
YSKazyzeuDHxmbKzuy1JcAtbtJ4HVMP14av7ZbCPsy56DIbc6lZaHMkOO6SDlG4wrfZVt4PiUq9j
i4ltpwCyzDi775MUCGaczt1dtDY4VVOf2bhIg9x9jAE4oy8ZgU8v07zs941FsA4nJB1etnLIGrEo
ZBkrQerBlRY0sL2oiNG3jZw2vvAdwI74EEfH2omp7mDlZi7O5jrvX7lnwHF3Lcxsm7JLijNDVmG1
sDItfC35Dx6dxJIZe7BrVquKVjul+Ax0flw1ODnAb3jq0vDT/GXyUpp9XauZL4XjF2fIkFpjCRGd
eprGwftN4+B8BXBi4mYAuc7dZuAFUu5LLpUxjp0lTJnYhEzh9lzFyKhrDUmUsJ5aoG6LmTOHtKZZ
l1MnQKSWyBcvLbusy5Xsp/aN4oyugHNb3o0T9Pklf233lBoFV/kEOdJN6HHMXcH+aEE0NpX6NKrc
v66KuHlSNaSj9djMa1NM0YBLUGmHzoJKEfaMuFfhrq5x528CfQxK2F02J1rHT2hrEG5J2WMcm7Fc
9ZENSwrLu4rXxH1GD0YQpg++h/wVitvAvxtL6AJZ6mQXtYbThNmfcqDU8DtXi5xSgVyU2TS7SlXW
H0D6zTCm0TXFslNc2Zfow5kvHceAvRtwqeEqMUvYadLr773UI7nqhF4/FKVdKGpuqSSw1Gmh/gDt
tpcDfiEX9yoDAC7ZMBg4ADNnCwLoNAZ7Br4A9yISrVwDGSk0+hvCPUt1gFxMXKN9i8hFJlcIWQvp
Ozknx0aHAwiMXSNYsfJjJnhNeg+LeR0Pb24+VvbCBZXByTYZ2ntOtFqzNmyfU1YwiYFdBWPv5Tjm
wW2gO81dgYueDSzIentNxYIxAQ+WjdsbqHesYB5JtYEqCUOqN7CjMuZAgTrZUIpF3SegGAohQmMr
Clc/MRQSo9XQSKNfAq50G6DPXnAJmLxoliZs0zlPMMEg1XSCu0jjFR0+XVtTMIjAYaxTaGbVqgw7
eabbsRZgL67kExl5wAFQQusvI+uZuenKWn8CUTR9mGNXvvqBbxMVNVTyjPC/UC5IyvKvxjDyzG06
1uqGSFlVLdMmYojhkoNhFIM/qLZcoucKl6XHH0baGgyGsIrAIDRUn0AaivY1ZeECCZcWI/6qofKi
VRO0DZkSqlVb7PRz8E8ztc3aBUY9rimjlvXC1zC0U9zJ4yvKAbZ+MrJ1EV9cBVOzrSRE+KSxgwtF
zRu3jw7oj4TJDoN3Qckfv1jF/gUMMAguRV0yGJyGmih08QgqVzxOLbk8Gg5sAApG+kjImHg3dDYZ
9qfW5MxslezgGmXs4f9wdma7bSPbGn4iApyHW4mULM+xHbudGyKJHc5DcSaffn/0uYkoQUQOGjv7
ohspkaxh1b/+QZ3wB9Ens/gRJ06medaAWHZMpUngEzImv8EfzTvk/819UZvMqYSa2ARorPqfyB7F
XRc4gEzQCb/4ALqU/SO1hiOGlpEl65CF5h70otGmxpNS+HGEWqzO45sh64c7Lscr3IiTjg2DYLpl
64QLqhbd12NIVekcusg5t1OunpFXpbyoJCvClR72CS1ZZwXg2UG0CcSyWR50PIwqaWEF1FOiVAvK
u5G4Q06CWn/D+k7GZS9Vbkq8iR+0HFgbrD33pDR7UdsBnIDq+FrM/u5jXXPV0ymqLoPwJ73Tr99m
ygr8bCTCS1R5yIleyyiHsboHvlLzKsTd1n/K7XjwLo/0FXp+BGAzlAEb0VZtdBO43B2/BhgSsVqh
MGL7INh4M9aV9cfBxH9rZKSXORpB0sZc4BWx2exMS3O22MME75Ni49oIYxrTTauRb+tAG712SPJr
u5HBu2JAh6JS/e8rP3fG05c/l2stTHINWjlN2OOfO9ALJ9mhwzRTD7OrKBZ0SS2n3g1VrR7aCE1v
mBI1ErPhIHruoPCaUXsdyeREZPgsJpQvT0BU5JgVmnxn16jOSVnRQwj7NlrrQRErndYzsxlWObPH
hMNIn2DRNKYqxIJjhIejS474xEfI+RWWSvPvo6jI2TS6uo4KgXkxmWWtyso4qnFWafzoFmC3cZEo
dLvLb/+0A04bH7htFq7QFUO0dvz2uXg4hYWpBL46CDNLW3V28ImrDwMnJDogoXOXDzlWQRUaZ78s
zDsxzNh7hrU6UigcZHfm0AX4zirYPsiNZWNCjhQU0C+8TjGS29eDbTzr5oi/JsWre/nnn64qfj1S
XKgccFdo6h3/+qhA0pvLeIP1EbUD30sCroQdWBuYT1weaslDmjcXLn8IP2VIT7K+aAeXfar0TY/K
o5wKa1dEOOAHiFDRPJi/i1aO1lbxvPEulsUc/KSjLIIt6hiLWdbKEpd5hRA50/C7+5jD2St0XXjw
CqoD1BxjJ9pJfuotrEqAygpXwxVhT486e/znB4cegaLEwqQGvv5ifcrKmA0WWDU+BG3zKcW1j7il
z3cmGBuwe26uUD9OvynaSeglMmAPzdMlO3nwZSOsRu5PTlvlD6Ze5/9lZmfd9noSr5xL54bitJi3
5vnTLlkmthSCK/QA08DYBdklqtxsEx8cHAskx1lZaqfbBhdaXqNM4rBp8XDHc5Vb0qBpHEzIYBBL
YTKmuyEReyujfLErF/MGZRszlCPAgTa32DeKpCe9TotgzgyNb2CJavhvJOfSwFMxt0dIlWhKi00b
MbuPytRGSFUNiCFEEEjQDK2ENB4P331xr05g5fhxZuaDOtrmS1fHiOhNP5sQ0aOueZ06GX/Fy5Pt
zBdB9qVCF+DbQ6VcvCSJhE3Ai5B4ImvCTZsg2vsoV/JbX2nN18tDnS5o/noUshoVA9qAZQqx6PxK
Ge0p25b4zV9h2zgdJCUrD0KjH5loZbyyV50b76vaYlvnnPtKnv+LnxP7hV+23AG3rT8a+74NMKOk
G+rJTmY/RFjyJCs71unBanBs0F2n6IIYpC92kK5RekupOadSuNncArBij1VbkE2jWPukToDV2qB5
HhV7AjfNk3Stt39KhDMh6sDrM+Z6BIXvorjUuYE3kGGzrdnk2UcYK84NOc8O0LDAxccNxqSXoMEO
FeZgeSJ/EFyv17fYgaEG1liG4ZaU+2H0Mqm030z8FgY6KxVpv4KcEUHdXvgS98YRO6Mw1mkR+FUa
/raiEJ5AHeWYeRQ28acH2p1YYBnEQZILm2LhqZNHM9wlkQ9MTbdeB2KNyorMXr+xGcOJZcttk1KK
4IIPzV1IMofudUlvPSvtBIELFpyJfcaYq/INte98QYWxZGwaVQYjhOwQvLato/4hEglAPQ71t5rQ
PLKK27j+U2Nk+YsIhbjF7mAaBjdPZtfZrMrMT5Sb+F87mj0IV+cS7Lx1VVPAilQbZOOOXBj4auSt
jwe32UfvJL6Ld9CP5jHgUii7nPLNa9g2gLJjEZdQhYH8yHKoIYfdTlirxPRs8DwDN5yDPghVazC4
TvX0vypKoKEWpHvFYFtcua960GX8W+hWSFh/ds2hLm3nQ7eq4ikYoYB5JZZ770MM3x8vzClXdjJO
ruFGtWrho4vEry/wuU1uRpvWN+Y9pXiTFb3/rupFJ9EIjuk5is4k6NeCytBtepgywaYaMC7dpFKd
8jnySLnX0xxOyIiBROBCGScKARva/DkBDwP3A6S85eniP1HZgQM2Y9ZJXt3q0R+pzcQBYj3+MljY
hC9xoE24/fZ2cBN1+E8mZUU7FedfGi6NI3RsI/Cs/qXU1rSNGqN7ubzdnG7/JoaC8EFlOL/ojher
UQxq5GQRPoeGMdQerX3VM3u0Y5dH+drej7d/akXKOEhSDIRL3/EpEzhdBpuDnm42isqtJTP5OfJ+
qk1GY/HAdZzgHVxfvAEjTHJsIrLnIP7CsCxJtEoq6ya2MbpoKLW2JY3UaKPUgXyLBA5qROWUbkPa
6DUX9ZKg6UK4WQdccvkRzuyT3OLYsih8bIUj8/gJSj8vdVZZts2i3LjX+jhwc1VU14Em04LRmDqX
xzvRKyDKQW/FiMxUhlXmL/fXxkykt4z3P6Wc4hJidmX8l+6yvX81/cHXCNuXbOUTnTmhGY8JgDrH
Zt+xlyd0TFKE2ubl1v1xePp8Ohz2G2971W/cb/1mpcA5nXTHQy2OU7pnmVx1DDXUb0NBX8RZUwIo
Zz7X0dMs3t4YsIvK89Pc7F52PMp+v//zfPNt5UHOzOv5SeC2Iua3OdUWrKyilwMItwwjvPr7cEu0
9GN3ZdykOyx1t8W2dsnicosDjX4Meh4xdHy/PEtOCxPGRl/OXYyfcKKZA5ohb03Gv1MHiNwMfmcf
WEvlrmome+VZTz/a/w2hMUG4nS2F76XfalIlSG4ZhRq81ZCxKfqdfxU6UIzK/I/rvDnLDZdSQ1Xg
rGiPJLPTe01fRJAbT6Me089McOa7/O5O2ZCMZWsy8x0BB4jC4pI5mf2gj4bAV3k022ucr4NthX2j
K6CgpDQu5eBHmkm9G6ME2cW5GrZupJbm3eWfce4TIo3H6h6Lfy7wy19RSvQM+JAA7krj0WzsD9iy
vjpVKK9cYc59QdoBzBJANYN70/GOgmgsLkxc3baxFPUHaMrToRyIhr78PCfKVj6fwpwEh8AOBwXJ
YiOB6IPLrUV0A2dh1+4xBCVIcwydBi6PJrVkgjnKS9EkgcLtPpPfo1K2n7OsDJ/DQFdv6fdMwAuG
VcNUSmdiikFfjQxsv3d2QSGaf4c08IxAv4ftGWY7ztI2oI5pn8FDmmHAGlx51ndaRSlWXv58H12c
gIhkcdpBTsPXXkpZWtmplZG2Em36Dlc+M7e+hVpXe7hMxN8r5icRts1Qr0yuM58ceSKfg9sLN5el
RBGfRslJNSBOQhGMgyMsAg0tPAxXPvkMaCwebgZrHJSkIKrm8uyIlJQGnRYQQpvrMX6VpGwO24DY
D+5kmUni0KiWoer5WpChKiM+C2AnTrsbpxzlemVZn1lPKiJiuEqOQ3W7vNBg8FXjcgSXmcty7Noq
ILKuxePeVqvQvfzcZ4YCHERKSF0JqPnFIv7riNYgmQ5KqERbtbasHdaP+C828g3dvn9nbqM6wabC
AOVBnWl8nXd/DwUJyqDeZ6/SJi7rUwcxC5l0+SCB+XyLOz3AgC2sviXVZB7gmdNnlHLn/vLzfl0+
F995Bv64BLNXgYcsyrjSHGDc2Nw/hiYxayKKyunOwKUZ+riPr6dkh3+IL9W8IEjkvaT20TeWlv4x
2KRrwDpR+ANztLogsYf5pR+qCe0nUWO92PudxgkGJ2TAUdGitRyn6RybMvP7MhG/DiPmxZcf58yS
1GwUFDZ9M842a/E0ZNyjCVZIdtMLbXylz2E/07PENhP421Pk3vmOAUK48g7PzBlUyYoNG5sD7kQB
mxYNlOOeQwfjDXgbrRLf1i1JicIO5ZWbLpfq03VJE4XWg433CKfq/GP+mjW0npMwC2MS2QT8mo2h
dFK/CckPwBomhW4mdwUd9VqXIbdB+k5eooTkcznQxLc8rB0IApo7Oq10W7V5RPFO5jrBKMoUv0zm
zEokvg1WZzuzej0R92m9R/arYEfuF5pxHSiO9VNNCuVnaU7arwKVTuZJzajed7DcsYXPDROpsU/H
ETFZneHroRQyTLVhyL6PuEJT1pQFqbnoiaVH3Kt7PIBbJ71Hz2r+JyW5dVMkpQFz2peJYhMTfP3O
Fso99PCgcfVOJU7OagTe1WZL5O5AlBME69GqcXvWJTJtiUAwX9rGUN46MmH/06CLi1kXW45PkmXn
/k5lO8OdPBPSddOXtCTpGMTXjhOO3NZp+D6lcmDqGxT7GvnMYV91G/BPyXgoEkxEvEBv1GTTGQFE
E5Q713TnoGGKYBR3IZiScGHiEDUzjnbNarJ7gj+kUOZXz8CLjRRGI4018zO4fU4Gc2rLsQt1z3Ry
WjaGGsTyRob17WMJYkUPdmDgw1mPtZRtnLonpsMkv2I3EqIqNmliCuIc0yB+rfwsGF2a0tVPs8hw
zajYumPPIn0v2phpzt/q5MNExoVqVLcQpmzJTSd8TDeZnzfltpUaNdpJqc7NltlVIvTVy27Y2kMz
NfupCiAWQm6fSK6mW0AWR+aPblna3Xf8VyBbSfTJhNsP+FmmBs7KtxlhiNd+Rl+Y4BC9/gAjILpJ
YL+YukljhnddG5mFB5u/vUsFwc37GmoWFLhBhhQNJdX+DEFa+LY82q1VympJJBURWm4+JLUBcRGr
OA/wQsZBt5cKqAx6OejeKCf2B0jRQLqDOlbq1kih4RhtOUouXPLB8Gypn97LIWiHbSN3feRGtIUg
D+DlaW7CPIJCqw7wNSEZ2KAYPXFQD3IzakxiHRN+hJHVCNlGpYvpFbKZ/mZHAWETRZJLJLDMrxob
0g5/2ihoMgww1aEk/LofhNeWtSBOGkmZDRO7rolJE+QF7kiP0XF6y4vOvJpQZQHX1EqpMfNDyOtM
xIzmWlhoN1Mn6Y0r5GT8UVWK310batm0WykxU8trv3pDuZ+WJaFyToiQmUwBQKaKXMatCLHb3I/d
UJkIQpWivLcJolawPg6M+IqQwh56SylZeBZXkZUfphIbZi9g+Y5eXNn9c2AVgX7FKYU7elRF5N/B
qX/rOLBID02w80g4JCFiEdtGFCLcKtJ9A7PVHpw2wUsrwi8V8UQUfEQEM7/0RUIZbtWKUdzqdc9G
WcktkyU2gXk8u9NbSNyV7//SSZR/ra05aZPFZH0K6g7Ubl2d9F4ON/W2V6JCfu9sWq8bfPV07M1b
33mHyOjD6OniRwOCzXdJG9SnMOu5ccu46c1s0pz4XzudIFoYjXIdt1ml4bpuBh8jYvrv8CKK18uH
05nKjVIdeRR6XXBzc3EtMFDaGtnEzQ6Wvr1NKZ9IvZGTj8ujaKfD8HejKAIO5DaE/Oz4hDBt0sSn
hmGw+/Emt3HLbXqnHbACcTU334k7517ZS0/J1XAV7jAG2jl7PJM9xSt2JNa5mKzdjVe49rvyyjl5
pm1+/MvmX/7X2VWVVlsFCr8s2eAC635iieZ9wmXZPCc7om427Uo1cEbzdTzg4rAsaDj0JLKRZrP5
9bQ5vG+9b98uv+3Ts/94hEXBgV0tnMGBESSr2ajiNsDYSsS7y4Oc+6K0cjRzNv7jPFg8htJopLDp
nNYlLUjPEh0biuasKeTOPAp3JepsECqHbufiUeIamlyIJ9A2kdLqYDSGvCMwN3usSwIqLz/QacPA
onqZO9qygQvC8tqaGDm8evxcIM4WUIuCCly77MziV+9PhP52A2ISzBHqFyFVQX9lxIG0NjXUkzoK
DSAaTa43Bl5dX6vor7kIz5A+Wd0TJ9tVsfyEGjEryXpTyFrgaj/nYUpB+NhDNHmXQs28ljok+HtH
DwTxJnDL0UJM0doCOfOh6Q5aFgUVbwcd5fECKUK7rUjWSeFT1fr3EY4JNCve4Y1Z5FgfE0Om/+7b
tNRghHWUaWagpIRTRT1ErlbWsp9GKI//6WakjdtxDPOflz/bmTYL3pczoMgNdEYdFjsY+uTRUjpI
9UpixPktPQ+4mXWtoB7LR3jSMGgjA/a27VvVRox182EMvp16eSkZDWTtOvkpiIt/7Lp6mrnf6phT
MjYlOnFy5vapmmjkxKoGojVLCEnsJSdMDqZNMtUmLAWSEtGKsl6ZjWfgDZyZDDqBBjipiQT7+LXn
0xS0aCWRrSYJ7fykSbQ7ogi7j2qselz1s9LfdplKmoSujeXvvGZ3xVmw1J+lcDAbGF7a4Gm9Y0sH
Q0nap9AEUSZRAT/AbY5AQvcuf4czMJfFr6ShiKuPzSRebAggZ6IdHDp86cyawc5vera1rN0KK0+e
646UbOxIld9TMkU/Qq7KOxRGhD//+6+YjXdw9sc0kwNn0XRrS+x3AvxjgAh6R7qheIfu1HdT9Jpq
1F4k9KXjj6EpSMONymnoSWAtxc96ypNfK79knnfHl1iuQ9y8uL8qHHxLL5WOqGk/oeG3NaoGP86y
KYh+HsybQNVJe9RK66DYQvaSPBofmzgcvkO5QZmjJNKDlRPu24OAeLRvxytuUsmOCENzT1Nbv2vo
1K/MtnkbXf5W/AjhZrHR4qGwWOMyZmBgZqwhGAHBrhV+huWOpO2wAAi2/ljVKy/nzJ7iYLkCUOTQ
GOSzH0/uru1jK/PJzTZpC91D2C2vRDMOVyuf4BQvguM9Q264kEDOXDa5JxFkRKRG6TaKUho+/lBj
TaAEhgRvdZCIjNNZDjlp6Q06slTuctK7acG/B5Nsrmyjp2/Ylme4GY4hFhF0W46feLJSbPltcLmm
dXBWVgrbq9NmfDUmQ7uGpBl9v/zsZ6hNbNiQyhSwB0RgS1NOp81pJWq0wvLKrv0dV1u6k01C7Eds
kxbtZZVj/ja1Mle5ODbVo4Fk4Q8hdhWKLrOlS2xphX6H4UNPwoKvYf8xwRRlZy1m8RXEHfGTONgA
j+zR+lX1pjx4LSrfVfT8tALgObBBmQ3W8K1ZLmjhV4WGZTrxWJ0jfaY1Pgoc08o3EYMRiDDV7yg6
BSoHQjybmHxy37aI8kvngHhplLLHSUlJbQzwWpgm31oBPs/sehw9IGZ8ViYyblvH33WMK0cNQhqb
dVJAT9X8UOruxiIYGk4cS/sTjVL9VLd98FoBR0KAryT1zhmrYlgpHs68JxXwdWbl4WBEEXP8Q2pV
ruNhVIG0B8e4Ih7CRITV6Dcg72tszjNnE8w8WLP4IEPOOmFnqVo0Ij7BnrGeYnMnD3ZznU9m+myQ
f/6sYCrTblj+wZ7TgBggW6kfUs0IbmrFLK8sIgQO8HHz+8RpHJLdRHGQpHi6Urh3JStNgtM9GAAM
TJr2i0yRsOwHNyHshAb7y+2o9fK7NhAcjosIWRwxRlpWLYWIarvyAGNVX3MJPkX9GHpmfdjUBnR/
FmVJS/BbRYw6BBur6kY2cpxxdgl8TzRwQ0rwtSDN4qGRg+jGj0mb2LSWcH51cdd/d+Sulr0ONjUZ
EhJpK3lEBLA71ZllbtJuhHwx5xhqK4fA6aYMvc0CdqURZODOtdiirLqbppCdcqsldnoLikH0lFKN
/49PYpuwFkGHMVVYdt4IGQUl69Al2UHRPSeZhfaWg+ljoGp5bGoxcBn262aTU46vGPScsQKxOYlN
+lzMBTaJ5S0Uwnsq9UTt+XSJrgyMgG5qMyZLHR3WH6iFsTc4hT/skCOPD6kDGW4T+5r4joTB3EdZ
7X8TyVSt4cPnfhZ9d40QKizeaGssXnygknAuqQUhkEpDFlKG/Oe5mMBXrIRIWDVU4196ZSD6yVQ2
sSpXXtpETgYPeybr4IusRI0X1Gvc+DMbCvg/dpD4+kFMXtb90gC3MgnR6UxxOz1n4C8eOKFxSGz6
bJcPqzNDcYmku4FTDubqy6aVOSoa1ix+vS0cTCgqLBtcNYqSu6I31/gO1rwhH5c6M8XOxCxq3hCg
GB/vk6Hf1r4I9YZw61QfH5AJZp5DKzE+hEpQ3qMGb/HADEuEW1LRwPmoTB8Bae1ob0lcgc8URCa8
CAiEJLrJbfio2UUAvcriX7q6Jc3qv3giwsGKx7dJ1TC8dqh1DHQ5mWzd212jmbsGasoP+KzKGy4r
9VuKPPOVBL3fqlPKr0ju5B+VWV/T4SNHtRNJ501OF2FekhPZVvuJIBayr6tgX8RWLe/8qNG+1U4t
G9C5ZLhEjeDRN40WIT1Cf4TNipTC1t5KZUdnrpOysNsMpeN/Kj0CyX2SOoMyB+BFLZG4Bl43RU5s
5ibosdwAV0sDOmtWYnySMee/Rn6lCnRNwfCrN3l7m7gfmgHOaDe9GeOAC4KSIdHaFHIkUS7gygHV
r9eGP6nKdrLXobSMCEvN9EULTHPtFn+67dIlw3dotjGd95cFYIDaHXmWDhjK6/QP3J11V6+cfkd2
lHqFb0mApHGoV/a0MzQQzkGZBs/s2ja3Jo8nVdIP7VRXlCHEZzU7A/rXrYFK/nGKZRNcdrBMt0bI
CQlP6q56elsuvcx2n2qZ+q2SySCDNKYfAjRaXOdk4dzm2KeuVKBfVOXFzJ+TGmgMzxwASsPFjyx7
WY3CmWtnxIXigvV1uWsz1T/bviy5GwudtHiCqbWnESnMy2gXkQpB05GwJpEHg0iiwZhznFgFzqZw
BFJj3ZnmarCWib9uSSmgEEOqd6cpXWzBmK8kyVUMrCzwk7apKVHmR4OnizZyrhCnBU9WnOQfaEDJ
hrMjR/uIJu5qmylJ4odqNP3fdZO37S5wzPEBBxdxzUlICLvqk2vWNOhZ1k7tefUv3tEMUc5Of3PZ
sCznNMPPpJZWAxmBUupZspMQ3hzHJLSb1o8osLp72MI2lEwaMxql+0NBjXmbduawnzKVrHuloH1y
eXc8M6XprkE/nz2iYAYvSkwIjYHtm6Le6pPUugLTvQ9gIMWtssDfxDTb6GqFa3zdky3ZgroBuQLk
B9a2vtz9/TpCi4IPybZKpezgW3F9jU6Paqa01irX03KSsWwVzz4Z1gJQx2JicsLSVjEUmvU5PlKe
P0jig8aF8hL5YfxD0lvqSdK7nQd6rP0zrFlyJoCrjbtQnZSPSlX+mFWLA+GoTS+GsMZPzCObb3Fl
T2+Xv8QXGe5oesCrgAhFYA/e2dR286f6C6DjEtBYdSnKrSYRI7Cfgkb0pFqQtbHTFTFGd0qMoMQt
lTLH0aCa/B7Dg6GnzWm3IVApVo7TtgDhH0lhj9riIetKbeVK8mV1uPyRdO/p3zsmYMxS1JKzMPh6
GqLnUU9+DsBVf0Yjg5/rZKr/ZhkTprzWYI6/gzKOX7tJxvAIKTfFTg57Xt8GCrK9bWqlAkqs0mfE
NHclCoi+xTjxgA8llbzzdYVsUIPseT68SwK9hDWMw0zSufgg2aWn6ikNJFuCvUgQYzHpK+XqKZBu
kYoDVjtbzKHxXYrKdKvJrT6BRkM4q37oYoW+iyZ0AgqtDrwltV0MATuvBSjahi3YpYOMFv0dzeaV
aXFSU8y/ZHbTJHqE2nIp4mo4RLUU3SvDZO82zdCNatT7UJWugyhQ9mo37OCqHMj07V0xZbTV0rWd
62v3Xnx1foMJu8jQdf5/cf/z2T6L2pp/g1r3930AYxBjZNV8NwPd9jd1QDw99BGKCKLDd2jHUreX
FRJSYD08zvQStw7z6dDnvnVVB6F85+j0If1WDm+r3iAZOPcFpjrDsE+FRtiJD7RHQ43IYjNJPbPQ
qx2rO/AyUSGqrxuxs3P8EAq5wa68sNUbu6qa18sv/nSTUqFEYl3EpReKv7wonOMYg8raMShsasd/
meSh85qitXZ4y4qnfx+KFzvrCiElwpA5Xvk42SRVE6Gma8nPdpXUHHZlgw4cCnuxAlt9saWOPyUX
MOiPLGGCEPiax2M1ljQGQsScpfmEL64gnJMeq++l4BAusZ24wRZODt6O3dKm457jIuAeCOcB1umV
2TBMGsaNbAk55uA2f8hl2h6mIkVC3hfiTdXg+kc2n9MOFP0xCzPpAfBbeQwci+yVOCqvdNEFuyHJ
2hQrhlw+aOYoDjlpIrdiJKvz8qv90qktnhdXe3oLdDwQsy3FfspYjhZO/tk2sUbzUw7zNHdxX5Ie
Ex8+yY6zupP26VCTExkCokVXXJCxrQzoD2MhNQTBB4WJ0Le8U+VqaNog3Ci5YZTu0OvyVanYqAxE
b4XEPpep8ao2pfb78iOcHNG0jsgD4gxj+YGILI5oSsJqCqcEY5+4i+6V1h8eytbqD86kJnAtHUCS
KVrbds4OCnbKApj1JUtDYnI4mkgnWAlead88co3LsRPERAzvP/O/KRmmF72xV9Pj5sN4+bGoc6G8
obHCRnSBa0QFvofgfIgOtaS4Iv5AuSoravoNjBXn2k/0YjvxBxcMCR/Ccfaz6eUQg4tWqRAvkAu+
u/zuT2AL3j2zA0AJ0j9F0mIT0HQMKPsUf08jYixBq38/k0ZXFuWZIkXF8H1+bE6a02wpI4gIf9dx
4Rgw9n/GUjSLyaaNbdON6Xddj2EPZSEb6rHbhcUU4kPbhT3snVYM3yko6tzD76YNPaktIchMgU1s
M3AiBEJuozAqwrAEcLn8ak7J/cA4lPymgxjC5Pcv5iVYQ5LQuYQjPlb2LdnXwfdRFekWMWd4aJza
cP0k0+8LjNUeRx3SJD4yw61ZdfUOq6nx/fLPObNdA/sA+wNSfsUfHe9r7RT1PUZu2VaJ2vid9HqM
wQPT/yEHDiXV5bFOgVkendOQL0X/jC7AXOn/VaqNWAmwNthUAscfvDAyr9HW7UCrezwr6hxsOHpn
WmLtZOMgkaX7lfHPrBPVhCqvs63NOXyLV6+lCfRQzGe2Yoyz59gQoafjQgP1m1OxnOL+baS5/UAC
TOspdanvpyivMMnK1Je6N8aVovDMIuHuAAODP1gmS4RFqjqCrbUw54ICKycwJePKwF19bZHML3Wx
OVD3zt6/tIzJ01pU8pY+hWrYOfSKufISeGTXT+qoVv8pTkDzUZGazNrJjYS9C9CBhbuhTEhyrSUp
/5nOYZbkchADKGep8C5/jzMvgHOb0B2bHjE1/OJzhK0tw6PlcwQG4GKD+eqNmQjjcHmUMzOcMXi/
GBDADl6qhdHnjJYeEeIz2jg/TV1EFF4aQ8aec9MvD3XugSDtcDPTyQ2AHXw8v+3CoUPssO2Rk+Dc
cAOH1mojrnv+92FslBgO0AZiyuV7I38C17YGPVIxwZO1a925wZlmLWvrzHsD/AQoZ9LMVNnFvaoI
C9UmGrbYxkqQ4wAn155GbrSAojspK0vhlPEDn5AbPmcFA0H0WFTKlYHhT0j/HLZTz/VAwm01q5T8
Ic+wMU0LBWfASZtcOy+sO1UjSzEpconQWt15oKMoua3cUQ5XTvNtgPi1hkCceRUw3PmBdLFp3S2P
M6WEs4BOK8cLtPLbDT0r+VOdAvPXzNCw70afmvEQI12+L2MC6L0mzbsn/ib6mxYTzsfASc7qjW0N
OKdoKifWpoKAvMZVOTP9ECrPjHS4F7Op+PH0K4IIzBDa4RbMojq0Klr8SVs72k+RcRpMYLTs3zqQ
PX/V8ShkuThQRNuKmK4Ka/9uwBi3nFpXJSEQVm0UuRZWXvcxce/3BV65qYvHefiOVe7bpEiaa4Jh
r+1x88Ja7HGES2qzMQGRyuYy4Cfvigo2K0nxXWH130q9mS3oRPIHD+dpp/djewWJyJPi7JNwhM7T
B6fc98BCKxvaqZAO7QG333mWwB09uebLjS/BCZWBF3uUnTST/ji9KPbYVaUe7a34sQIdfsqDqcGV
F2/SuBtHOPH9R2Kr39Qejx676vQ/lSzwGIEb45mimA5DE2KVUlrWynk4f6njt4bsGwYRMD//sMSP
vyRWt45R5nxESYIG29SFfYefqnOTagM5SGjL9lLa2ysNnzODYrzPSkc2QcaKvpikU5l3tdHivFT7
E5s+Nlh3uPE0ezEU41b4Uu4WdAi3l3fMUzCYUF4mCPE2LF8kr4sKuQvNRNXbWmyHKqvfQybRcwFJ
7j+77PV73B6xRcMBzvlpmiEGs6AtqrLNDYyvUCf76asZNuGvGoeXe1gE6sw5s8b3Vs3Nt5Xfeebt
zOwUWDfwdSiS5n//V4UkoEGI2CjFVu/gPrPRE+uXKvr0n61WQcaZpWa/Sj0eHxUpGN5GjOhm6bme
2a5fNoYXQdVXr4oiy2Kvonq9rvw4+cSRMcPfKB4wdr78e+fXtphBzHYYPZSOJIgtf65VjKLsc35u
lGqVG8sIolPkXDspzLTvfV5rP6wmwk06hIl2eeTTLRk/DpNY9VlZTBbk4kWlSMhmUeTcU5B7Ssgg
vA8aUI4WVu3KqX5uKKxc5kYYF2HEesffBHdvcEENFKdD5u5hpOhsSjvuNiP+titPdebzc8hgsUKV
OjNFFj2LkKDDQJLpWVgF9qCQ1wv716SpwbXkyCNOwDhhwwXXKnktFePMM7IsZgUchQsY6uJ1YumV
YngoY9yiVMIL6s5xcz1PNo7eBSv12Ck50IIEBhkFGh3ETkql4/dp5zEMH8y7twSh5va2hJH9mVcI
9ebMUxxuk0HjAq2iT3R2g+UbvWexN01XZWriqC9JGGFuqOiInUVRJOFvm9GlNDM7DLa44lXqIRim
HLvtoBWeE6jCdyX8U3+UZpxXmw5qvUNKAtX3yh5z5tvRKp5123PWGvPl+LFK4cCiyPxymwxG+EpF
2t7MAtRbgzDCJ9glsptNcfzt8jI4PfIpl+D6cunnTgNX9nhQOwDZI68FCxdR+F4JGrnR4l7+9/KM
YegIQClGBIbl0PEwg0K6fK04qLajUUXCMJrfzGFCnY5YhW4kTdoD5pqoDPVSXJeyIZiwMVHCMwiM
oyQWRZRWmzGq/b3Sq0DQl9/CvCyOtyEdShVAFbSX2c9gsULtVOf6UspIe8g3+GGmIYIErInc0cTX
ddOkZri/POCZehUZrTw7yHEn4osvAA6JBI6RlINqq4a23OEMbToumQ6Gg2WPMjnbOOwRGISky8ob
PdCsXau0YsJLT6QpDqO+FWzyOrV+hHKWPER+3WJY2aYrUOyZUo1pNhPBsXmYfQQW74VtP+gaiVjV
rBCah8ucuVNluBUxjiM/qJbDGGltZRP5rItrIx36XVUTwYjJfPAE0dW8oTW9RoI7NYOjX8aX4itR
6XH9XWw1mZQr+A+rGPcQ7lOin7St30kZxu+hUU6fRUJDeOcA0fheUiJC8bqibZ8BrrJi5/s2CQop
rRTcI/CtfJOqRvuA8l7rrl1PirwdJrjECg2I3ysf/LTCpK4EN2CekdcGVeF4BfQCkptcyRKGKR1p
I12d0mQajeGgijHxoPvqyBrDYadUZn8vHKsx3E4utQ8skc0VcO10r573TfhkXxUCDbrjn1JiyUsN
jhllHZQ/EfkqN06r/e4H0fyr7J/VziCwcmCEok6fN5+/ihEptKKM2FAGqnp/qyhJTNeXvsXlV3u6
hXHlg1CNLppURWrC41Fq1Y9D0XAZSuqQSdHltjcUYq1SOX1pKNNpFqA7ZO5xkh+PonYFnhCmkmyj
sKi2M2FyhxNmcF2rxse/Pg/9AVNjc5hjy6mKjkcS3Jtn63miYZM8v3F0A0yfJATv8ihndiAI1To4
4lwFUdYudv6GOCpNET563D5x7qJy6P9H2Xk0SY6cafqv0HgHB8oh1oY8ACFSVerMEhdYSWgNhwP4
9fugyJntiEjL2OoD2d3VmQBcfuIVP2OAIpuuR7ZJsTQ/xsWQBXBycU2WyxgWhhw3qK+2YVx1dDxR
17ku4hRd+Fy6Z+7409EG1GUQyaJhguLLcROIvoIRRUUB+dRuf0R5YSKA2VuPmZcPX86Mw+nGRANj
Vb+j0Qd2+XhjWqj/cITkWoA04cD2W4w8yAyzvwL8mW1VNuFOr3GnhaBhzU3kJP2zBKbzSuhs/rHK
Ap0+yOeATgx08sCNHU59VpEYKhpFXHcpPnf6Ml06Zpyfy3bXqT287ogOfdJwoP2rn/LRWo41OYM3
QoixMrv8xScICFKP/gzSy4BYbD2jQoFkfj6M8odFdrlBBmP89v64n84wyGjIN3TC6Guj8HP4qdCY
4TtyZcF3cNJdMpMsUtyQaPS350b1jWuMbyQj4iaDdsFDD5+Fgx9nbomHoZfU2AGJulir9WkxGNdj
LSrEehMhfhX14qbBGsR8mGeu5zDSbcBTNs60+HXpI+2Qpfcy90zY99bbMQxr1PwbqX886dVsRcro
y5KqiyT8GlFk3Jtwf58H0JbPyLp3V5k+6mkYW7CXvCKN9+h0P3qVB4VkJpG4jC1EC8681umpCgYY
jD0NBkIidsbhmGE8USTakJfYr8gCbJtdXjrIcf/pVQTGGlgzSHb+d10Qh08xpmzQaW9VIX0p7VtT
pPU1rfSFdr/QzxThTj6IR62cyPUQp2R+/EHoX9lN5QFI8RWWfGNmxXuy9j+u4NKcAAfrrDISKD4e
Sz1VkYZVoULMHYZCcwHiCu3uznM372+edXMcbGDi9VXZhUXDDj4pfKeFu0wR2rdh4VXTS5un1ouF
Jtmra/X6JThoJ4gdvbuYkGdH43Kp/3zWbMsBh8fZ8TvbPJy1NBr9unLIsQCrrMVWv9o3nsQgpsbI
6f0vPUmKAIOQyTJtqzUmkdPho6gYlInWo8NhmjXCVWVQmQYWVVcJkbI1nFNEBZh0OrIkXxAT+YsQ
6RgM5CkOea/FE4TcHLsxJRHdC6mm6UBQKlP5ocinaJUDsOI7R5aY2M2gu78WHRWywKst+0caAwrc
JyJWX5fBmq/pIct9ixyqGZaGY4KdLyuumLgRM+R/+t8LEB1/GTiMC0CdS2zIR6APzgCDpNXFE5YS
0g4gHwDUoi6K+1ZizN1zEpmDCO1YIToRDQqlO7dTc3lluyY4zYoDL4SNjRqbHmsYMQ9qNOAxD3ae
bhKnNm97zY8ytEDG/lqil4QEfpV4P8tkHi+cZio0zI6yBTF8cKWQpUenu111nTJUDRWGi34nrSSk
k699zdxUXfsJjjgQ4VOL9RDHWGZL5WpfalQSP8ZuZNLE7uZP0u2tH3FWa18aPRUVkj4iqQNp5q7P
uSu1WxxyNfzVbdWgGEhE0t6Mq9rNphkHFD6JZ5Dky/UFGR+wLpl2uehJup9sBHj2ZewkS9CaDRqQ
Xt1A9sdDTt9ovel/KfEb4AMhi31qML21A13qmFlpMyyuuyGxORQMdBIB45UTtkiymB1nK0WL11SR
Leg4o1zLNE04pWc7uqnN57GsSxPR835BpmvIpuehaE174yIq8IIPQ1ltpD9gWAL6tnODGix6u4H0
QstBGDPiRT207SZQcyNfF+wNn1FDp7ucNe1Q7QpWSQwQsJnqrY+HYn21NEgXodJblfQDJPqyeBRQ
XN+MKG+PAavMERt0lelO4SKEy9VUNQjLkTya08ZZ6Wqb3F2KH9nST2widO3NIJ4847NlADkJYl/g
MgSESr5Kv1x0tAVHojpKv7mHkZmqfwCPkNOTr8v2NbeFDaYPGBQrhKzvhgK9boSD0YOqTglYEhBR
1nivD0guhlXiditZ3kOIo5yTZrU8zxGRYD8lQRwp9wWFj6wOrcT3bpulG28sRpNf58arqZw12st2
geOIJ267KKDkxWpSwEJ0V6xdjqFZXWOtQV2WI+/9g+f0iOViMow1Cl9Ld8c3kw0IYJEFwa7RQogJ
6eMmOx+Y4E2bpvbDMon5RRUNQiW4DQYllZUzEfApLHHVXVrpZVSDjDW9OTz5eqSe/GakXFeiaAGd
za827NvysnWUBw5jcTZmno17xH6t0PJwDYO8TPHGA5plAFEJiOPTLUfU+Pj+wLxxj1ICteA//lsv
/CgwAMi00KW3kV3XG++urorpqe91/8zwn0ZFfD45AGWjlVgCMPPw8ynEmKWeZGWoKVofatlFto8p
sv4sYrFzK/EKlugm8xZUITF9nW1gGW2s33XleKZ2dRKogq2GOg4UHOS5QdB8+CKG2XiDMmExRdYc
ffMxhdhU9dJft040b/90aNkK9BdwFSBApy50+Chlt6og/lydCxp331hF9Kvp3T+2LqC9tzaXqKFC
UGF1HT7F9mfh9nSUcM4c8p2yY/s5Tfv4TO7/xrABrVk13FxKXHQTj57iTOS4DfWZLhpzvDq6ZYe9
2ap66p7J4E4XJCCttXMHkucNPExn0SF3MeYOhcemyFN33kUNkNz35+YUdsOMYItJcxB1wRVuf/hB
UvRJn6X4t/tokOCWVFG3CRc9X7ytjKqoCep2ki3CLPgSBFo2q4+t5ag6nITKVqH5Vl5KSxbjmY3y
xtezS8ADUtHhnDruoPRJW9jdqJAY6SpnCynR2+YGyj9nvv40LuLWISqiOkqR9GTRmDQPU7NezZ9U
iqXBlORP6MpAtR+adkcjV9xSLPQfjMnChrsSUORMbUjwnmjEvWsU2Qtjg3sa9Xr/2Sp8J6DQrv58
KBzyWQNkDnokhPuHMxQtU9ZlOc0kP8bqRNcHonAftsz7Q/HGgPPbf5duiUtJkg6fkpttjzknlVu3
MLCU86W61YvCOLPc3tg+QIxwVeKvtfh6tEmFzJ1RZUazGt50qOOAtRNl2l4UkV2dm9uTCsjK0V8n
F+AEQMcTH4CorrnPW7IJd9TvE5xjXrPFn19kKpILE0/3eymN/CGO4hQLC9P5aI+5eG5HsuX3h/Z3
qnuY1/AmVL3ABazuLcczmDSofkcpeDwHbbH0ao4W/VOSy+EbuUgK6gvOfB+oVlXeNapg1quh2iy5
Gp10LsLSG+yniE7Ni5HXGABWudSDwqzl5Ty4U7ItUOv8jiArmFKTIu914c9Nv1sWpf/IB4UtKnEr
VfWsKctfXqQ6c1PHNQXF1F6cl/e/83RyabQAbqTTYKw07qMlNGTO1BiADUOkZrMNV7uNbnFmfjJg
jJx51Gn+BC8dLVSSJ9BLKJAcrlZBCRlKy8CjLCs1rzrdXLygyWr71rNonF24/B/YcCXac54ibzwZ
pgmNVao81A+OAcBO187IA2EuNJlqeK0yxK8x1+h3lttaX8wkn3Z21Oav74/s6TFF+QxHB+aR80r/
3Tr8S8UZOeyeFYQgqrf0AEcjJcRHFL3Ehz5KF0KJ/BwZ+VQmb5WaRf+TAgZdT6b1cIBzch69sGFS
5LnRPpXegkmyAc/T2rWxJ63LObbiDp82S3tMTB/KoJc3xZPrVxJLsqFI7lMVke3UjYaqlwGO9ClH
1ntjYSbaAzZASfaSzk/7ve6r7jHhdqENKJL0M45NPrKfuHHd99Cf8XmsaCRhh6XJwJJaVmybuM7z
mynKHS3ADrKFuyWbDkqYp5XGxrEB02xIw+xfmjv31UWGH7QdEO2iIdt2GJWmSz5/6rTOTVZoYyQv
ppgwIahI1uWfnnZgKtj2a+FkdYc6DvY6gSkpBoZ4ky19f0OhX0JXwEDZhqmweX+FnCAOKFl4K1qV
SUN/wF+P97+skBiqlaeno6Sm7RYfchNi2KrR1V3gTdJekHHHUChc8zaqc9QB33/2ydXBsznNiR6o
99G3Plor8L20GEYl8ikwwq5AIMDBM33r35nDf32f/k/8s77/93nZ/+u/+efvNcY1aZwMR//4rw/p
d1xB61/Df68/9r//2eEP/euu+Vk9Dd3Pn8OHr83xf3nwg/z+/zx/83X4evAPFA3SYX6QP7v58Wcv
i+H3Q3jT9b/8//3Dv/38/Vue5+bnP/+OuUw1rL8txqXn7//5o8sf//w70fFfBnz9/f/5w9uvJT8X
dvXXIf168hM/v/YDP+z/g8If8F3UbCi0stT+/jf18/efWP/gIl+jBgAFzMxaZKooCST//Lvt/EOA
pnFAHKCgwt9yfva1/P1H5j9W6DilIg4AZNbBxf7Plx/M0f+bs79Vsryv02ro+cUsu7/cfJxUFCf5
RQ4t4VUT9ihc1pEmpEWZJmHSVIAR+jnbxGY/nln8v/Efx4+h4WcxBKiwklkdrv5CmdhNRWiu4k8g
Hx2z119bR9d0brm2e4ymWr6Y1LOupagbPaiGapyCUfexAc083OvRlnT1j0nPvYXj6+iR28+r2bdj
Ftq1qJzyOcnnorzOBVRqPB90ceurkS4xRXYNP2Q5ZfXWMkdPBQh6ap/LyDCeVJHCWMuxFdzPygWv
lJSD/5TW0KFofQt9gx9ldt3miOiEdp97dxyrKCT9ZaX8Zz7+Ov5HF8c6/iSaILoJOsiLjlVl6IdU
ApgoFbEI50PUb93Fe7Krl1iw3v7raOL/+qD1wj2agYMHHc3AknBPqJ4HoeX4cW4wdC28wLFQ3VTW
ligtgNhyNaBY9v5jj29jlvUauYPD9Wjkn0A74zSVo1XpcMZmwqsRwseWCj+Gy5Eb7Wwc32G3De6Z
8+6Ezbc+lf7BqimyFlWPJe5bYrzIV1OETKT0VyGAdJsXLjSTuTTvW/APVdC7Dklobi4bmrj1fprt
ZlOwWc6ko/ZxzwtdIoCxSCuRHsD1OAZc9GWFd205acHg1LCIYG2ID5RHzSlIram1ArQdqZvOYKFv
vThW08bui/JDm2YivYjHwsesfJD6DYyhAThu1M0f01pFj3abywdN1v581XQGBpVjvtq82jCI572N
PHizazsHtGK2zNaHnn//QaAree0mkXM/adaogtLCtY6L1xXf1tNG3+mlYaAk3NnOjD1pNj828UiJ
EvZ4CYcZOv6OqldPyXQsEOjxRZ99IRfV2zOHxboS/7JSIT9ZK0wARyE0jlfzwcOzguo4lr+zxLqe
4j6kT6d9nSNt/tZM5jn9kN8X/PGz0NohaiPfERBcD59Vwm51YrJr5G0MJDP8wXNCr5fDjYV/0n02
4GIF+UALe9fUb7Vca7awCboHOO/LRYfwc0Fsp8kbYSU1ztMdgqlWlm2m3KaD/f5GOjoofo8KNRpq
Uywjk3LA4Zt62Enl+I7G4Vxpal9mfj6imIObHwdm8wg7VtXb95/41uBQf4QJudYDaYIchQ0ywWdm
mEf0Htljj6JwvZ+RWVbjl7np4iqgEIZ4eKsnxQVsaV9HPhb/oNBCdPXTsGr0hKMWzZftkuZloGBj
C7Rmy/Elpd8IIj0de3P//hsfXWbrGK1GIIg7YfbAsXMELVjmccgim9lkczy2Fup0gSUqNvv7jzk5
01asFvAA2pPISFGsPZyKeUTwrVjAkyw2oh/44gxb9H2fWm0Z7guTULVppuHM8X1CQeLb2BM0kvFb
WNUojuZfUO/VTFlqgQ6gEjpINC/ZXvjtynOoZfPZbuZlCVTvxhYgw6kY9z0mgtwpjpU9v//9bwwz
1OSVJL2WqmmhHn6/PY+rwWWtBRaqO+GES+wuSZd09/5TTgrR6xevQCvYIqaF4OtRClmKAiymaMDX
LKN+WTh5vc1zeONhYkVuHqSxbX8Z1VRcRibIYqShoKaNeZl8p/qX3taFhzechMoASRkh2vdf7s0h
IHIDN0Gtnu7u4RDMNd5viYWpU1skw0ZgMXhJiBP/+VPWih91aCit62V2+JQm7jAG8jstiDNjuHdr
VQb0mayP73/LcWbCOK9IHHYNKjZ0V4+2uQu7yFgmxtmwknKnOX2+B9ZUXkSttdxOTh5fWLbEwbJ0
o39nDAcJwzsxybpfiTvJYCmiriy+o/1qYgYtUCFGxx1tVuSp6iRPA9ab9pDZs79BXKX+gEiK9smd
V6dM1cTnYKgnaKT1FaAi0Z1faz+8x+EQ93GrS9tbLxuVWiECWcWmy0BAprmTPWpSFRBSh3jfSwuh
MbfprqGDyIvccKbNUrjDlVEobtYYOfMBIN+5Iuu6k46uJ3YY70jbg6bwse8c2tSIJqZejPhuZ9zl
jiMfYiBga4t1GW+8wmi6M7vurcXAPbgebARRJ9fMVE2pVVkGIDAPidqWXua1jfr4twqOP0g6q9+k
uNR9gG44f3p/Gb5xqqJ3Q6RBjWqtTh0tBh+F0lLUdMAtFFA3RYcBqQGnaoORXZeCsXOACaNsc+Ys
e+OpLECKNhSMOFWPmxJodndjMaHS1OplGuiqjT+rsWyNbWcpkAUCdimVpHE5Zz9yUr9hUkEVUCzC
wxlXBevoBOngcyjptKjOz4vtbTIajMOF41TtVVzVkYBWqTfalpaocYXivzVeWaXUfs3D6jquSngD
F+2o679SUIjxBTZAnhHGOV6yoaSrSkvUn5dvqAYt5oUv2z5C8wQoErVjuy1ApkaL2hmF5z17sV2O
QT8R9FwYthTzZW+WAASmcumrsLecrr7u8UUXu7mmAM+J78+bFm+KF9ObLNwvNRMdqqSQPp4YNT1w
WWWODAZXon85+UUC5H3K/S6YJylQdSzVObuYE4rMOpLuSh5nH68EhKPryPK1Qgp9YQv75nAdxUpt
YVGPFpFsnQBZqmSYlbm+wapO3WCWWF/786Tf+n5mX8w5ioHeLJvLDPLObTvo5t1oKRLM9xf3G/fF
yjgD4kH7Emzz0Uk+myLuqxGgv6lXzg+aNApdhXY805E6yvHW8xTYJjfFyqUHZnsUmNh+N83MPoFX
0pBqwCxA+0w5wOzwnU43XlTPNzDwLGfjYc4Yprmrn0n33vxO0DngbhEKxVHp8DgdVC7Teabw52Sa
8ckw5z7M0LQ8A855KzIllYITDFSVs+qYskACV+rkzZQTGuHs7ELVNPslojSRXe5mIdHSmMvGv6xt
3dwLs0t3Xjul92a/+JdNmuNvUc5d9Qq3Hgi8jg6abyR2HMzZ2X7K6XnKJsdditoi7HmipsMBmX09
T4ecyxW3C+4IaNNoRevZx6ZW8e0y+waF2uzjNOjOmbv1pG8IXpAwdQ3ceTKlx6Nrnd6Y79cJPrPQ
VsRFYcbirgI/danPsbjwF2Rr3XR0fjka4h+QVXvAfpm67WqJp3mVtOcYQqcrg9ehS8Yttobnv1/3
L/XP2ZgjE1McgkZNdJuyBlVRzqCS3t9nJyD99avRGVwPV2q6HK+H4530ZqNchRfqlJjD1soV1mjd
jNCY0Y7mvsRn816R8GPRrtO57TKFyx22pxs4crW9K+B1b1Hzwme1z0SpwilLvpnu4u7xd7SpZtve
mS17muzyvr9TT7pugKGPbj2Vp2U9DJQHlKq/2XBPm6DQtSFMxZQPZwbn9K6jvEtzgjVhgvM+7ozE
pV3jts7YLEhN3MmlK1IYFdZLO+vOS1qvJGasJL6dmZF1xA9jGJr962EAigFN2ZMIq6Ts1k0QEPAx
f3HpvexolHA6m7lehcWcozMD1ssINVKq1X/NrgKr90bkz6YUVopwmjOAzLeGnAyaYiflBXbH0c1b
WfUESIzwYqrRO4zbiSKU1qiuDlQ6RWfiqbcWJKbwICuQ+kFDwjnahlbiUBfwGXSz0qxHqSbocVY2
tUQbvp74+UVtasgJr4JE6iJOI8jaZUnXCh85b+hCuk5TgSOYne5dZ0mmT7jhoCgHM2jI7vwWW9Ed
hHpch2bhJMbF+3P3xuGF/i8lGIojNBCOZSdKLUZSRPLu7mioB6Trsovam5HrQw5jX3d28cGMZIYK
gmmfoz2cXmWcFZQ5fpfMGbijqywzlo6qBN0g6YEtDU1CsNchKwcsdbUx1R5wTO9vuiwW4qduqeV5
Go2s27z/+W9koLwEAH1amORH3DWHh8ks8mhqRhge0q7SZ3q+gmpL7MJNEC9e3/UX4+KRKujWsMVA
afzUgO/GDdeYs5dW9VOYCRTDL6IGAaz33+yN0RH4DlEiQz0GlNbRokrnRi+cOMbCLDaWz1LR2d31
tWl8SEetX/aq8bt4O6XteBn5s5VeNiQXzcv77/DGgb7yJKhc0wQ/JabMWoRKqJvGVK7tNmCB4HQw
x+fykTc2q2OuPWTwR+66DA+noPJwx/HQIQ2U68dNIOi7h4SZbhlotTOdiV7efBhRFBUHyIkYAx49
rHT8gS4jLch6rNEqzbyvuG1/UlDjX/948ChwMmrQ7rmj/aMJzNG2Fka87iyU0C4TYLM48xTpmeLz
Ca2f2xCxXQh0lA1p+x1nN26RjrON0C6RuJMGXbMoLK3H3rpM07r/4iAyaV7iPORv5sIoVghw1gSx
Fv8wlZRQTofiqycN6mnwvX+VaYxzlO6kMuSXWavvnZmiBYQC3NOfDw71DlDsvDEYq3X1/yVUoKoo
vBl34qAALLpNB38OoGnYZw63dTKP7iWqhNQLwUgCFBNHkVlRtpQ9Yp6i0RIP+5VrmZq98WLViXtD
HNufuQlOlMnWyaBoxjSsRoTA5w8/q01yrScY1gLygCpoplb7aJpYilhLL/dxN8VBio3BDf3APIwL
pA8HZLeyIMXaetPk6XIpFdhlkXvlhdN78a71OjPwSY8va826sf0Bce9s6LszwfYb+9wBKgIUkrUK
PPhoqZpLPRmNG2lBTbJEWtqlF9qs/ykE8ffgUO1jr9MkhRd/ODjJ0GlSFOS2QBzFVbeIBGR2N2zf
X1lvbXABWQ9ZVWq3JxfagsOyrZAExXgg8jfd5EDvb3xrlSooscT884ch2bRKLtDhw7L88JOmRehl
V8xa0OBneJPiHH5Z99SS7Dr2zwT7b80RWxzVOw4ULoajOUL0CGwSoPhgER5q50bXXxZDaT+8/0Fv
xI/gW8Ciwvz43Zw5/KAcA8EOii0LOHWHkFC/29XLkIRV/zj1qOyN6Z8KLcGKA/OHbizAid9C8odP
FPBlG7CLyPOR0Aa5PTV3YtCmMyv8dFUAE0IYBqjt76T16LwxDHgRc89NNkrULHXNjXANXAx3a7hJ
vH9/DE9navWDoqmyIry5YY4OAZkh5KUBrQhXqPMGSEwbxAC9z5xtb0SdVPAwqqO+ymKHH3A4cPmM
CkMdrX4rY69971CYDCDlxFd4maoLmdlp0GdF96jncXaryqS9FhlaM5SboYbEGDHlmQOcu5Pfc1X5
TxN4iQ+2uWSvvV5F5yDXbww/EE+a8tBP1wbHUahXjLWVlj7LqsdoImjR94RTMiifdmxkfn5/+E+X
MNUCtNyQFCMiB+x3OC62iKiJGFRIet2FDV3R6Zs1pwwrq5vWq6+Ln1JPDSJ4/7FvRJKHzz36RjgZ
cqoRzQxxDIy2orO+Zk2Dciqa6BvXK8VzQU90nyHKDI1hcO78Mf9a5v4CbQIKyG4c4MbOuaq/vv9e
3HN88OEtyIutrSUyFKAPx2zc0plpKftI9Dp60jYP/bxo2oveLEVxhW6LyJ6WasQHxIxj4xeGn2kX
dmnkAB7Eh6h5EM1YoULXafpt5TSF2GWJRKWCKq73RJvPsS+Y+MLdp3FsvmaimxE1cKeObvWIbByR
sS+2PqjAOaz1xTADwpLECrwmyrTQQ02cELr3u/xqRJ9MbGhnIRYPchA2iVgWI9sMU26RHChH/9mL
WjxKn7wqXJSSDxSpMjOo4q76PtZG2l8PUqy+iqKxc0wzrEmEvOWMb6Ried8ULhVP7tq1cTvUJuYq
IELmj5YDHXHrdwYuxnG0wMDGkLC5pnbYziFgelR/8iVX3ycTMy/4P3Lq+EFf3ABuGRycY4aZmAkq
wQMoFfWz0wtwJf00tDOa7rrst3GXR24wj1Emt7qUhFV63c8fBcHCY2TIKlCTa7V7K7GHmEOptptw
6C1zBiw2+g/KgO63Tdq6tsJ+JOY3PIXsqteQTAf6MKJOXFem9dnFJ/NH3zeFuZnEaF/F0VgjTybG
cV81Fa62ht64ATXCjtADL0oge/2wfG8t2Xx0oPekWWdhx91EJpyXiVTQJGINOmVhk22UllvuRJUh
iWpm3WADLOhsPzCMyHuE4EotFS53o/apl9j4ICC6bu2TLi0eS0jOn3qAGp+muXywWplddqnTGVsv
KrufbW8a3/OxrT9GvrbcI31X55DeBvHDUxOwWdS9s/a2oaNQbioTompoa2PdX0UWqWNYmk5JgzyO
h2djlO4QFG5vvFaYDHHvVy5rx80afwpR+G8MXLBUfh05owDpg7hlEXQGdDpMQ9X84BiR9lXvnBms
huFpH4d09r5nTWfDn/Pi5Mmq1q73PPVw0/VI2U5o58r9Mlee2yHgUi/3rlPtkYIHtq8GZ6m2epqW
n9q2QMQ1j7JqDF0vHoyAlR6DTxdO9AST0zRxZ4mNG4WtQRFkkz7cjnNafMuzUt0Wtjt8y7u5zi5d
ZWSXLTzAYKkmh/VpGP1TnWWJEbRdmoqAeuzMgW5NxjWspc7dCkea2AhbdZPsHGPSnW3i68jSOyBB
arRtIqDrGCgnFW7BKThI1TbRV3taNASKsTqZw3jBFD1k/ZUIhTTJfkKFywl8dxFPYtTiARVBt6Oa
6ipUgu3J64p9JrPxR9VnIEba3oBt2OgIsdVGRRmEQlfzWpRZVW+Ktof/rdGo/CZd/Anxg0w7GTao
Ti9hXyJfsMccF8uaRiFas50AYJfXqd7ii9H6oF8vtFHk6z6cMdjo+joNSmO2rueIzvoKFht/5YZb
PRuSfBP+n1AyRKJHXYGHd93NYiYKzqEq05+1bygsU3Qt+uRUcX1TwXdWQKUi/4teV+MnG5w4R8RC
wTugugUJiNoaLOmUdE+Eui/LO60oazvUKEM+62ChP8m1TCGRC+oBSlQ1LhiDWSSbBP/hV71VGO+O
iejvFkPMMCsXYX52xyS6Tzm1EcfuU/lIQWB58Oe4gGcJTGQO0nax5j0QBW5sWEL2eNV6dtow5Z2B
n6BR+XdVXxffh95Ixo3KFrUVTQaBL0419bB0qfjWjkV/pyuYJUFjj/o31crCXXWHcp3K+Cr63HNT
4VSb5r9kJ/SPc6abWB7bffwAmgvLTi0VvYMJjhIMcePpS1DXi2NvTPoyjwol5iY0pnHKQnQO3CsU
94ZuY7c2REk5RM5G2GOrriNNltNGz9LiObZU6+2pctnPhjlw6jltnj3qXpt8I2WjiB5FtvcVLFP+
MZ3l8GSb47RcoFJqQmx0KW2unPnhI8rP0e/jp+RU56DoXNy/A7TI8WX0LC36VUOl+wjhz8qfHGsp
PnF4+96NjsQevkhNU38fnChPLvBuaMEiqhmZ/cEpXrwC0fVdxDad7p04xfVxBuFm3hljVfU7/ONR
MWh1CwFNmN7I32UTXZAANEl5g8lpd4OhoHej4klDvS5uAcV3hg3Vd6lWaWytzND7BKIFzzCtpfmV
enCFj2Sm4uuoy/vySmYmWvwROpObzE+N26GA9hkMwuqNCxOTC44KK8rveglUbAOSCEwYLkn2ECTU
JjPAQxydGwgW7geJfYYTADye6K5qMzRnJP1RUJ3oID2VbRs90geNLD4afZNd4g1GvXU7K3lR3tKZ
+wj0TpchzFbwmVexYq/NWkc/kyMNyUjppQ2W1xLRq03N6psvYm/RbnvHT5IwlpXzrU3ccuDPzPbO
aHj9rSGT5EIMCSU1jxWDod5ktEOwJN2i9jpaK485CjzpjmMgJYJwKySSytYai2As3Oh7zAH7upC4
/7A1FzXaGhI7bUdHmfeDY9ZZaGO5bG65llonqOguYWfvF4Dq+kFowFgWsXj7UtneJ9Ndv0ZzuDgC
+hbu/WQY9GInPSr411WbIMsQuRg6w5TVNo2u1XfxbPtpmE5i0Pc4Q6r4Qhqj/2k0PZleZm03ffBY
AjgPJ0Xt3xaVUW5Kcyh9/JlWwFAvKvsOxuuMbzPkSxXE4N/waGr0xQnyfJHI5BnCK+HMDm20a20t
zQI3oeiJ5JlXyJsodf0fonPVZ6qYNmbaWeQ++d6SjfiLZwX8zLbFPNUShQnSwe9Z0aON/pMhlPV1
ngruyoQ4T0MHfdIxVHcnYQSZ5nHURtI3m43jZ+at00v/TsuG4bGJkuTWQcH0LkkMd76qEB1+NmcL
TYvSMqbHrur8OJjGzEY5YgTHGGZzP38h4POaoEHBJNtEuuKS0I00H2HZTjMaSGLsH+K5MD/nOIBz
Si1zbm9y6bi3BX4CoW9LRTc70TfQFfxfWe9oX6VJT1Nf5kSAfcRqKzS4NNHQrOJqZ6YESTvLmg0M
djuFHY2pAW6BOWHuXHrT7aPT61O2EYM5xo/sjwSdsCGO6rAWnERBHmveZzXnSXGFuUVVXBf4Ao6o
Y8o5u0YfoAOnUuhFh9lBkeWXOXoTHyRyT0bYuK0UoUYQ0QYm6ILug0AXCsuDtszLbSsKrLha2VbD
3tRm6e1ds0qbq8nLcpM6YNbFOy3SRbb3x84G9CTnAZN0Ob0UnZY9YaTj44FDPwFn716zReAijPOi
12gwY+siRrykjBxF8Xbw43w7iSyfN3L0848goqBgR36tv4rSjZ9FPZXmlQlL6aqeXGPZiLzBZz73
QYEPLJX7zs2TDtSpl11ggKayKw+3zQ8VZTLaVEjkFAGIDVltFGKxQzBObiG3vdO7KwSt9UHMpMt0
UeUeIZrlT6zrWWjuTT7pRrl1CyzobooaH96AYEoSrySaH4cKe6xHo3SVt6uJi3+M4xC7u2Uq4gL/
GGFWF6YU4Jir2kt+jW4W8W5EJx/wzNBvRWQu68MBMmwS5ZnfuS6nVzaTmHCim4uH2lKC2khT3jdG
kkSXjRl1n/XGr+7AZufRttRVu6/VmINbwCJNBn1jjFMYE81vOxnTRacfAFXElsMYikafy5tukVq8
XfTI6LbNMOFK6NRZv7EVUUCgz8JcdkU/u/2uc8ocdheYNMEOkzlHElwMiT3BTPTfRNUUdlThHBHk
suDYt1WyvIKVb28FyHXrIllmqIworeflQ66SvNl6ehGNqH6ObRtExv9l7zyW5EayNf1CgzZosYUI
HamTmckNjKrh0HBIB55+vqhrNrdJlhWt92O9qyaJAOBwP+c/v5DYVEBjsFfsuFf+/v/Jtr7ETRA2
T+tQTYVUhZgojTMZTExcBvMPCOffjJyBNHCOuikKoLX8qiMuK7Rts7lwBqxOBwt5/D4Jm95uFRCl
fCPlOfgOgPOifx36qT8JfR5OVafSH66rxH+P6mDSqHs2Q8cbJfQ23PoPFJnUC73p6z5jqGmKfaeV
ww+vbFIU9TaZDn/oo/+ui77ptRmEIFL/ld7hWCnltDVy47RiIablQ7wMxfDvRjOdkLG3+Ye+/W9o
a6Ru3ThhEKVuFN1f4FIMecyys4GRbJcxMZ1ew0GpbQF5cZX6ngoSt1ynYQs0avlaan53L9fATibH
nHGs35C3izToZFhpZLCU+A/Zf3gifwe0YIl2g3Oho+DH8vPTh6Kpt+6AmdhKag0EKkFDGqiiw/nD
1x7I+tGjqWnXP6zA3weWMEYxocW15X9sYn6+qpdxOvJFcVWrnc6aMrAsKMcCi0MczneDhzQv961p
i2Sr/uRu9fu1Wfw3nqqnE+nE+OLna5tEA5R+w7X7rVhPbbn4B7KEho/BbL5QBqcPqgYcGDTtv5ZY
ONgSw+9gQsZQm7ngzxdWuUYi0uJQyGjLdKLfqU+WnspkA/QUYbNW7wzDiz886dv7+xk3gvoKA4fR
LMRUZOA/X1TrjaDatr84wIV1QsRCZ7BR/LROLi78H3+MQPgdJWRjIaKJcTRMCVCWXy6o55OSHVTI
QWvbXTsiNMxsUmM3RY3JmeamRuwpm5PSp/+2aUgkPQ1UTvEU6LLZbZB0T4aa4CbZeSCixbSpiv/b
bQBKNKgrUDxwNZr1n3/jUsx+J0yVUYR0briUAOR6exGFtdOl8f2fr3V7q7+8ABbZbaHfeIS/xVEv
ml7VqvGgQM1teyEorNcOha0FxHwL/LuiMbCzt2lTWgZ4hKVKiAMEDoX//CN+F9oA36D/YIBJihHt
xC8zDrh1jpvdKCVmuo71qTU31496kdvPtdEvT5qUxmeVzlsVNxw7GJtaJoUV2gr/u6bpwZ/cgP8G
Z/URSTIqIH0WMvNfcWb/sennlq91f0kW5qI3E1ltNhIgCoxuK/3HWrSA2rXo9lkr/bCQBCJVkyV3
ckrnQ18U88cM/pdM3ZDG//ygfv9cbr+LkRMkKBQtv3Kse1MF1jqyMoqqrmK1QWnwyD1OsszXDtUm
/8Q3/H0zgtLKnOHm6nFjW/3yXkZt1iULkVl5s/hvK+OpMB/HoaR6uLUE2Up1XZTAixZhev+tHwKd
CEwflAGsiNvo8PYw/uMluFNRWF26Qm1d1n7f47SN2z5JIf/1I2Xl8cEhikEq+RuzznWLzbhRDYW9
2S8lFOqHngi/HbEVw9Gv3PVPCpzfd6DbGA/DD0ZgoDi/zg5KcAlNczjSJtln9w7WSXFTNF5kj5DM
/vne/uZSiIQtFJ43DRuS/Z+f4FybvTHiYA0JaNribRxuYcIggptM1R8GUn/DEeAKLBbq278s3W6/
5T/eVuahNZuFziGtRH12p6Z7Q8hTdcwSG3z150wtYUpC7KUONP2wbOa/zTlvY0iVetSNAMaTh1WU
3UOqlJO2JUA06c6dbMTlQLTLiUiJP7kY/+3jMS38ajhoEUf8UtrNgYL7mfE1AVYVP5gYzWejXYwd
PlDb8Z/fxO87CsNo3jVpZWx1HpXkz49nRh9X4nYnIobTen3f4wTh4yom1fdCECWPPG2uPkhYLXBL
VDZuaXhvifmLxGlgTPqtl3Xk17DAYouRhfnYiSALDv/8G/8iRPx0FkCTwGASWzUKUORav/xGa9SH
tNI3EW2MA9e3LFdYfS3IN4KoAq5WcabNa7V3jUYs+1GZeGxAIBqgCJdeGisSuhSydLdnVMEWv5Od
bFH54RyzUE62kMeZ/Gh32LKa/W4u5UjqkZ3mZmgiSOpChQ3Ncqodq79OdT6UpIhkKhkyXaijNqU6
MwetVOvdoMzJ/MOH8tcQ/ZdbRxx0m3nzBHBX/GWvSdOadrVNqboo6/aLJjUVV7pffgZ7sNp48ycS
BQAMvTIuV7vqdpypt8w95IxXhD1qxVerJeWYdGjveZi8wvpcMV94tvJi/UbsMmhhEdhbG7kjrz6k
+po+F3VrAjGQDIxDlMrFwDQxF8///FJvO/SvN8Y+erNZ5H9YT/+87iTpDSX1pog0nUaPgFIv6vp1
+QMX8vdG4paUhyklFgg+VeRNZ/6fXz9Pys8Nst+iYkq7S1FPgdoPzToI8hDsfp9vvra9rn3agG3n
TX3o/QK7hHzq2njumGhGgmh1Lc7UiBIbpCM1k9lXxfYHJtPvTwPRGwRZ5pSYiZBK+fPPdMG2DcUY
L2Jyo/bZNDDeosFL/ttnzofONuij6rp9Sb8sJjARp+BjBUQSXgYIDmEgmjcyDP+wam8P9ed3Cyvk
5u92szi/NSw/343GfzcH7GejpetETNScEWITopK1Hpt2X2QKA/PeIG5sUPZw6p28dHb/fKe/1QfI
BHieSLIhP5Ew9cvqWvRmtuTGL7DNVtsNNrkMHkqzC9PZbAbCGwlW1oxgbzIXfPjnS98e4q83H9xc
MLgqOudfJQLY7fcTad7MUxe5RQvKk+stA+CJTcd4xDWkjv75en+zdG5dKB4pmAzRnv/ysFO+cui0
gC1jV+pHVdnfVzT2f3ijfzHpfr6rm2ibTuimzbxV5D+/0pROeKzWGcM+t3beSr9HXS6CG7LfUzWI
pBjKrIwH8kVmCKNTQwo70tG1gwm2gC1BwGit+b7Nh+mbZhvVGNoMEM/eZLfTgclC9QabRH1NNTGx
D7QDqPpgLtsT/DXzrvK80duZS+4Rjr611hCCO3uf8foJtGQqiTCPN74pl49Hww9d6kMN2uZ47XTf
rh0eCxh26sz4G017JmK2SH/4lSXnA6oZN9vVi7KChDlsiooXlnAVlxqkgHi0yShKAJ5rOw7KLLN3
HPQK60lOqjczRVcd911nPtKTLO1LC/yznpVZbrDM1TzKBNq1ok0ZVGWETTcSLVXO2fC+QccyYoFN
qYoLIRCY5i64/X4st4CKYrPae01LvRETSnII4oGP5TGDaGURUDt23wLkL+lBmEhhPjpGzUfH60ai
xYXY+v/ZLf6/3wl+J+xY/89c4je/k8PUZF/69We/E/7G//idmOa/aDpwjIL079OK/YffifsvFIL8
dzoTumPcTf7X78T/F2gCDkrIT7GGB1D4X78T518e2AbQBkIak63R+G/8Tsi/+WUDuomJsUy6eVLc
roTN5c+fags4OzVBQJCTr32mnjZk9SzIdDowKnUOlnlL3BtrfecPTCTN9G52hH7wapxUC09YO7yb
nagEfY6Lsn5NGbrt8C8HW/MKSMnLoodp01o7zsAlAXq1rp1ljgd0Sl9ubpkPXuF1J3fDknRsWz90
KveDxO/vs7evp/RLP5hV0nb+dMbNYXsACZFg7qkVmX0jzmauaUmXDwaDTF8FJ0rk7EFlLdj26Jh7
zJKOY4fWBYrzg6MFn4u1YazbbZAP1UUzVBlq5qjthYuPQToZ2m7WNOuq3Jv3rSZ7RsbN1sapn5J6
XKX1XuhD+aTcjPJwCgr/JaOBTnTayETS/XxSs58eLKewjdgactD9Hl6wGcMQ1l86zayRAbbaS+dD
78JRSjYcNtn8Vg7UyFWOd3CYU9Ee/KknR9r3sipUctK3Y+cF2svEn7g9zm5cmGAIK5n00dGTRm0p
Uz9InOdcI2YaM0xDRIbOJ+5l7Djrmi91nA2OrUJNNO07BsH7xmu1RLDVfSbIltEKTrgDlBZbG0J3
9spnO5ttHGLbDT7O5DMRWfUiCxKNG8WRPs21CzTiIUznql7JxcvzJB15dXbuMiSH6QAKNRkkGoad
b2B4Nnnm24zcEUnhim1qKdeD6qpv1mr9aKsNrsnmJhVmjf8GLgfqF9okIwgb8rps29noHo3sgNy7
xkUCP7FWVozmyrFhDjfhBO+JaX1fDTGcFUXtF23Sz9hzhBuOA1h/D9Z+kxBw/NV+XrO2OQ6z801K
8tA07UN529H00q9tmd2X/bZvlH6ojfqpDzxuoBp5q+ACDxOOfT8G4dph3279rfqoIzcTNn7DuqIf
MGKSATrYIvPZLPxqPxl18MBZEPuwEJTTJ2t6CDiKLlln1Xvf0GTcOP1XVFuHrbH0LyrQbMpN0Wcg
wib6lXzWmyMFU8BAkfF0WE3m+glpGP+cpZfajlzK6gKDsU/0Uj4OsoKOsHT+yyqH+lGtkLebGe6B
MS/aAZ/p+S7okQdQDFgghB70VFes57KB1KSyPaRV88ikNUsKM9eTCnu4V6bWRC84Y36ZOmCKXurp
0R2q7Gimlf8+a611XeYW+ksxdXOkj90rgUwfHk7LBAhyzkUjZ044za4XE6SgRZJss8Iu3rulbhGh
SmMfFJYf1zYkMiTOrzNd4R0TyoyoQ4aC5W2y1dJbhcpy8osn529rhalEuPb8rrRYRTStOlvFoM9+
1NqwU2nkwjEntjCodBHlraGTYti6V0YQ2dM2dOriDDTr6GKbCxHf7gcComeoKB4BIsVzLpqT1ll6
mIGtRFZAlpU1zuJpuZHTEIo0R4oFHHaDPT6EcD3GNUxLk2b/ulkijy3luWd/WuS1vnHWg+e2r4ME
WsmA5yp0DZv4wq2gO9SQhJSzqe8cP2vvU6lfJn1x92CZ6mhtnveUI88Kb9v0qWPvZw3aWeKUtXeV
41CFucs+m2lwFspkWXCknP0DTsTXwMj30m/2mPazQ7jz0W+sazryvQ3LNxQrFtRk5MqQPsJ6gquE
QGWOG09cnO5RaPYUBkOfbFNQJoSIeJHyS/eS9k7MnPiH9MEyuZ3TvPZ1FDQLMeei6vDWZpKrD+5T
3dX5Y9BsDnbZJXNhgn12yrXwqlYIg6quXB7wyywOmPp0L47ek2ynYswE8khAoYPl8ols2i3sGdKW
jnNq5irZGuNjNXS2Ct8700bZkd6SE4SmKjgyhtfB6Nz8RdSqSsOm0cejdGpmxUgBmsJPIJx0kc5g
C8N/315jc/ZeVdPwz/u5liDd4R2QoBe10yB4/s3VHJYc8lyVHmxncyNr/Y4rFASLqav3fHTqkFvb
2zxPJqeDgyndKqc3J6jj2WpnByLMsLCIg/mh6CEUZFOGMHzskmIe82TcnKifF3USKeNHr6rhkXV1
CG3zbmUIP1qZ9mDAA3hIJc76HTGpNW5XfirOpdHyw/Qy9ob8QUu7j8VSOdNUsSauKfN3J4MEZ+c1
N8nuE3mQikwPjo05sXisYZzvXW2A5LLKmGY9YWpt3YEOWzh7Wds1KAz1ac7keKiq7egvRbl3RAFV
YdKnWJjddAIiT4xKZ/B6Wf3BDQt8MftQ+J2xT9fADIUc2rDjCMZF/nDD18Oi7t7nYTVDbeyeCdTy
Tw19BaQrzk3EHOlx6fNh3051yh7eLxi6N49Y0SQAWuMps5p93Q7VgVQ3/TTiAPAyGneYbi/xtM2Q
oiqCNoVd6EmLxvoyFB+bD01z1VPPC4t2fMJ6xDmksHniftQwRitFzCI0Dp7Ug4epRGOIeR7ZZrZv
Y91aMIPNzGCnN5TEEbfg7t1lSSXevXofOlpW8LchNlh+TacwXTGCau4xkH+1inxvuWMibSI/sHIk
9F7cB1n9vTe9mCAXzg2Rfqt4FhB+xg9IW/zZQi3IFrH3crc8fZfavDxlPgdfWuhO5EKW3G+BUJdR
75hczq78TLDRjJf51qcJ9lRbnhRsN0A3+aHeMisSSwf1rmU1qWzasa2/LXLcraOxX3PtvHXFRZXv
Wc2BWbwHY3XnOhXTziGxVbt3ioKPTVhPYF+4Gbypdn1uCucxK78GNayYoCIZCqP+XouN8hqkZMBa
x7Kd3s2Jw3Ue4nls71FQHWQ9I8LBP05I5ScY/7MvWuMTYhL9JBvQdIPhXk56rVtkbzYaRUzp3Sc5
i/EgFuYcfm89tCCWJL4m2mzpyUgCQpJ3e2sJdq1bnez8fZXObtKDfo+P/5dSVff6YMZVZz7TQb13
ujg59nQ3jPZ938qHkQWzLTncrz5o4wERUYIar0/SpV0QwztHjbKVVMQ1j9MZzj42I9ldJbLD1kHn
YVQY6f4tq6FuPvsllGiR+5+1cjGTYWC5+CPHw9xiyiL51lRY6nB8OcnacC6HNIH/6UBrcs3DUjZ7
grY/NtlB0CHzI0pV+iA9LT/YbmPEk5aSjqDsZ1QccHb1dUo8K5dPXc+/5cou+5Zr/Wch5iIxzYoT
uy+dszO1zT6YiNnwmjXCiDglIllc61X7IQLv2jsLiwvqtSX776sIrsTQM1wWcTCKXXnznJWWnVh5
P0TW7Wd5sn+nYOPf0KOsk3F+szbRlFjfK2PkPRZz/c5Cq5mGd29VudxNvvutmfTnmjbmjkHbD6qz
7tQiknq3euux1kd+FUyqRYjQ1Z7t2nj0CVbbZeac3hvD8iSF8QQquu/ZDIZ2vT1Eazc5qtmvXOig
61n7BWOt4hk1rzrmxY8JqqhZ+zumaM11q6h60GxEkw1nSrdFffXnEmf9rgvu66rEvWCr5RPf1INf
V98hACetjUq11Wr9OK+lSiBGQA6aTcuOe4apFysdFkSstpNIPTu3w1BuIRzi51HzhY6kbF1f4et5
X5HH+JFol/KSIrSMbxh7KFfMllzpj7GYSVUH+p5iA0wAAMGqYP32TRiUOUpA173X121N0hIRhcjE
EYFgd2nb0ryjU5qSsS0/pjR9AoXMP9JeXDxO+rGbg0R0VOGuqOS5Jr1+x4ncQ43hNxotAGi7TPYX
2MrmoV4Y95DqoR1bH8ZiaED+Doubhs8rFnnGdPtFIyFAhrhw1GczqOZzTlwYOp6bL3jvTKd26fpn
Jbbhfk5hPwK81i/aCiHZ9WQ9hlnN42CoGhw5LeUZ4Xa2y0GWsJvUgsQidWwiBCb47Hd5thszs40G
9vT9tthtNNcFQR6DP4fZ0rYxqPR0IlioAis3v+BkE3xf+T5mWGXFU1OBXRaSMHfljXq46OJD+KWF
+VJmHJm7N6e6nQhizrypP/Z9Zrwqw91iZMgtizTov5npLHflsJ4bTKKqsCmN4LUH/0jmQIOAro/e
CesXEbd+vSa+v62hV89rNPGrPsEYg+e9SMe7V4ItyVwM71B6g32Y3KUOZyyitYNvGil09fVtWZUR
Z14HqRCLvOm+CDq4nKX6EJgNN7FEZoHiTK7yindAet+XUNj6ylv3KztlMnbadi2nIYiNrZP7ddis
z8BB5m5yx+Vk3EiBkW+zExNjggtHn0GwLCE+zu4Sj6BMu6kZ5GkIAu0UzHTFOHi8ekapvy2zaUQO
tvOfNsrtTyiPmXhsiFbZ3eu94QNVw4qbolYgNNBhFm4EkEj9nMppiI2mgUDnpcO1woAzVqiy7mVg
ItXziv7fszUukQxK89pb4z43micVvFWN0MxwrD95TLu+GKIm5dGTGid5ah5MDUr21shvQTPY+2XN
gi5M13QJO3Rre09X1qUg2Qt7VcN+gJP/Qfyr89rORg/tFMrkyHf2tpo3nrXjNpcUEuY+FV1PmpLm
XEshX4reuektbOfIzLVmtdYfY836SnsVr0TUndxqqkJzoJQnsNU/m7cvEt+dT6XRlY+TpSsoCKUR
wxl6sDKISfAc48Wqm0vrOepKd64e5GwEyTg177ND3OkMS+rSzeWIuIIUjL7KlrPHSOdSLGkxJ3Xp
pBirbgW8w3W7q6CFc85S6w9YKew5QTaBusKfTftuMfr03Z9aeZgdWHT5nDq7oOXI0RfPO3g0hpHn
CSNcXIJx0S+eNIN7SWeSiGbG6UdyHNxHKwvWg/Tmet+uVLtxIzfn3ZTB+oh5qvlEoeZ8tfx+vFP6
lE8UgdZyL9nT2YmE/V1rEEZY9S2xrJOJZGr0WLvfhMRwoXvA7OxbhtyslmRiPol2jHz3YI3N15Uz
/VRvOM4FbVcfAm+QuwCYnLJzIQQkkI72iNG7E2ZgrJ/g3eWxJrPmGysSpyMfQkYN9/WiTXlsa8X2
VBDe9M6DL87K8sofdmorXIB6Z++XQfWC9wYbawEPW+rbi4lVDJYYqfokaiN4b5aRvmUx5Yea8+a4
plbxubdhjm5BarDtzPhJYRJWt4d1MuKyxVB+nmT1vSXNNo9GBpwD25KxlVE/rZOeaALCSJj6FgH3
Nx/Q0Haz8TwKKzMT19d0Yz+SqFpGtrK1J0VRS1+HvujdtjOtpP6vpo8MD4smFLpqnxq3aR9K7nFf
tZSNEX5o5WW17AWxSSONe/Rc+jG3aviiqy9rQXMujKupOuvNzYv6TlWmonowgIrDqrJFHzVLujxP
qlm22OKSImmle6fnRvVJ6wz7WBva9lQPA52p4VXdsbf8NoiVwB5MLDABQsLrvQd7K50f6SSYCFIS
c4j5sMCXoXQByJ3CO5MLnu9bE6/USErhxzSi5ldsLsmuUqm2K8l1ObAvdYkjNStejc2jWWhpmQr8
rBavHU96NxFGAKIhy7OLPE+LaOGDr1mwPdSEVL22Jb1F3cjhbPYpkA2tVcgxF3gxWUiZGwnf7eNc
rnTVRrUNezP1vxBNdZyngPCnqSVIgPzYyAYIOIkJm3Wrartr1hXqiMnRSRU0TIV2boT10vdGZEuk
Blja7UbakSkb0kdsdruDfVPQyqYdIgIk6dw3xKBB38erv+17+9rVCM7zihMyNR+5i6PpjO+26yEj
sZNi8kU8ufLo9w1Gk7dl8C4Xkng9Y18HRMmmGKbmfjgudxml69Pqe0PsYKHgEOWAewuOLhzrpPgW
kZNXHDFL3pgx4ow66ZmW6OpTWbmPeFfGZr3skFa92Hqd5DKdGQ0dlupHOXCgzfYSurn75GxD+0Jn
OO915f8bzQcaJZ3mdvYddGeTlQONzHI7u8J1TwFZFlFeFDtfz74tmfhhGet6sfPy4KzOEsG+IETN
RGyT29Un0Isy7AAWQxxERRj4695RebN3/OCMWIBeUThn33K++cOtpptzQc64H1DB6zADaD1tzoTH
UmxWRJrmj9Wk+PZwTHviBE68blWRgWTw4EFIhEMC3mGCWAobIrpV3de3Dc+BQw5rrVhjvzHs0HWp
83TH/2J1ZZwX5g50L6kDOG0+8WiqJ465NWWkujSeShrtzHlymMoUQCj1QkRaPnw3lXe/+caVnC0Y
88FrA/Ez0qDEPfW0gDsW6BdMXKzwth5bZGNcbr1rs5XexEd9oa+sioaJlvVjwGvYXHfko6EkY7DP
p6SSyiInzNWfbadNfLy2zcE5qyD77PkHiUnEJiEaecHLpt2wMf9sLEhRIABgUhf2Xnfe/BnqvfBf
0855kpqRESLGRHTU7i3T2k+t+qKL8poV3PFoKloBN7FX9Zk8jpC6Yacqj8O9vivSSy+ECoc8PS1V
/0SlelfagMRt5RZJk/ofMneWeFtve3r2NDcT+p+cCAPEjMd1bUWI3jjOF4Q8pr3B0Nf2TcEIrYTh
GAa0MGHbS/vIqf+pwDEqBXmMZ4XTAq67aouzyjwa9P30iHGrO2TQoIpiZEXN6KgNiNu2WI3Ees/e
CagGeXXvsf30+O1rTXkYs/HkEmoIcIjn39gRSaYxqXTmaPXbw+I1CEnrw2o9gDxS9i9q17WcJik6
tXVp0IHxaMDAxlNV0t9CuA1HWK5RtTTq0K9diFEMCBYMjwjw72Hxq91QjnxrsAnGOYD2AM4GUHac
M+zPtOVps/Q9aQFx5n5ZFp9Gr085zIPvHoROq4BqXJU/uj4FsLe38aqju3zsh3WOPdGxtcq5xDGL
PEiURHbc2mZ+6FJIZjh1dSF90JfKnPhsBKu71a5uzYZXKWLz5jlGu5rCtWAyehJSxpCVP/r+k+Ej
yg+Ce6b2kcyDnSfRv85TuYNQeJO4WSSv5Jcg9+N2xiRysdMYu6hgMRAtvnXGD7gNXyjOl3AwZJ9o
g/9QNlZ6zBx1JouVD15O21kxH/VS/aEe5bVwgFzZ5L82urqnAznWy/I2qP6ir2+BOTw1EiYdCJOX
LAMlAcYLb0Ve7AVtitvxUjrIIFXan/Jp5MBV2qtmXsluYqYBt1+fzlhchn4NpQuDJ1PHOba+rGVz
1HL/QLZxdu75c8t0REKDE9ZDna27dt5r/cUGp6IIsk8+mZdp9QruEJbpq1zuZpcdxdueDXMC6R93
ebCfwUW7EQ3vSjAfIIvSvSit/SsjlVBM50K+sRWF1ByIgBhroPDw+qecilTZS7y6CJs368F1Xv1p
iAzzw1m/lsMr4xaaPdpBzoOBfbfd1LknPNLrdoP/Puga83UD4sR40G/FwtjcjRqYG5yZsmFPo598
U9pgRH5bnTd98sIuD9TLYK/I0QgMSUymNVFl+i8zY/Ndo8wn25vWqxx6+hATTc42/rCVd6qxAbbN
6b6ixdsFCJZPdsesgfol1oRvnNt0eem64U4S09jL/LaqG16ZCGqaRqIWhdduFxtx3GYRd1JM3kHo
tKEMrNFq+I/FZruJq61Lxz3Q361udjaN6XPjWPDYtX7yrlaNopP4soM/OusFOMuuHhF6/+AIAv3w
qGRsMV2gEqKgLG87+bj692kxqj3KFgjwJcAH2y8Tjfc0y2ZiQLbhcdFfPa25I2wgrNCCRoOw3Puc
UJcjSRxAuNOzXYIOu7Q1UnJ0qM2ItzR7H0d7vXiLs6O2Zl6HB1W3hsxEPfyg2otpPmw9J625L/Ny
JW5HBTtYIUtiKO8FOUnsB9ZZL/T7rvu09DMId/1Sal44zGNMSIyPTs44LYW9W2ombM32F2hqrtkp
X5BHO5Wf7oDCiwOiNfw5pq272rpyjwh6r7nuAOZ2sdDFUweQC8wCsyRogscaKTe9jKP4u5RiGoi7
bqGaSWswpQD1SHuTLeslc44BTTQYclFds/RcmM50qOY1ow9JJUKwtn80Au+9yLP8OAwEOBh9juIV
/uEp98pI8BQixv/eFVeAY523aNV20iLLEjbd15a/Fjpmpe+1uUyjFY6UCnnGxqEBW90bweKi9Qv6
Q+vmFEAsQi9vwy2DYG652odDbVgGmjhQPIzJLckmZH5QRSqY1U76FEfozXQKC38a7zKK5pf1FiiK
6Ic61KufVBF8QWy4N8wZibef7/G9e1sr7Q4o4ZUEmAOKpYPR+Y8b6YrxqE8gVsEMuu+cNuE/WpR1
08CsFv5yKEYrT2o5vtaSHBCoH5G1jTbgb05eKc4wV2MYzcSxlzlBK/tvQQkdboXfH7a2/CrWlArR
4byaS+oqqDlfsL3yNvnowTsCcuBz0tcrbtuvPp2iBvy+zy2qpgzHqR29POJz6RxrWIVR0dki6jv5
nGIZDFfL36rTQJbzPhjEt8pnlCdu7jSchJn+jHXasdkYw7dEqEb6ymojMZQYClZ32sZ6Vl40D9I0
vQAzhFprxMmdixMQW7pb2nndzxL5MDZwVZTZ1r7dtki4PX9mhaznTssxb6UWbdWmv2a1b4Rqce9w
zKW6cbsgunUoyKtR3Te4SczMWqPcv43c5CMnbR4SCZZHOOe6e9ksPzqcH8PJJTE0LS1jtw1ZEfXk
LiXZ6vR3ZWXd58UyEhPJmu1Hvz6OfVefMmmx33RqitOpJx1psLyDa4yfU7F1OwALM176VMTaUO+U
Zjzz8T30OVANOBaxYTCKErmNzHY3kLBUL9W7W1E+kra70Kn18rxUevHd7W0cbKXoTxtZvUguJxsE
bzV3OcZdCPp0J8m3KUd8JpajVM5w1FyflNumLqO27G/lXWFg3FBM0U0/FFtKDWjrYDvoOeDrlDcy
6TOyylT+ptXUdPDk98YM58C0lipyeyIIRr97zxgZPZi0G7EPGPXkK7tJgI2KyJSVFi9YbF+tzWZe
0c4kSRU3D6ageF6n/mX10o9q0rWd3W/BhdIQY5aR0XeOsI5EyhvzUHevLQ1w7vf9WcOl5YhKrnjF
vdW/DFPnHPsJPBsOGAjzqv9f9s5sx24s266/cuF3CuTmJjcJ2H7gOYeni75VxAsRjcS+7/n1HpQy
66bSzoTTTwX4AlUFZKpC0bFZe80x57wRq5a8VNl1aYtiH7td+dlhCTxMotEvRB267/PYas9lWkxf
Y71YSGTqZ/aeIdv/vH41tMLmqLNcVXZ0PUfiTiPugqUsX4BTLuX9VJsjy08UCwhTr5hqjNaG+5lW
5jZyh2KnRFNvWEMz/MSpC6LAyJAzi2OMT2R2lBmJGEqM9l0YS7HNVfVou8wziXCgC2Qw7NrJWQ5h
4c4P3UTalkPc7SPO1cvc0ONXRBQKtjF8egau4tzmZ0jnxH6I4+qoiI/c0EWICxWSJSDf1TMxdLKE
ImUlN3fghfkx6mZj25hjfCyjxIfqStet12UZZM01wSlvgdVmO9AHnmjtItrNGDE2YIlot27VnFz9
Yg71t47tQaQZvgYo2pnFupvi7oHEn0gI6U3TQ4K9b/W235dZVh5w65s/idB/RF/9bY/UL/1Tf9lL
9e/YNrW2x/01fXX61rTffoWv1g/4CV9p4gt9AYSAYfogVIlyBnDIn21T/NEPMpHgGx4dRMrjoPq9
bcr9gt/zRwUKeaiGowDu29/aptwvhm1KtoqKYB2BJ+Gf0FfrF/YH+BNAm7w9PoVLVDekJCnVv7JX
tLmlhFNQHd6scCiWxbIl50Qrqx1NuvjRs7JIX7jJ+gPgKAsEVD6uq5rEJraF4/TZpiMrsAZ6hMsv
fQjGPm888tGL50YHRk7KzH2RqatunD4QX1tjtL/j2niTEQEBP37o/+j6+8ur6pdr72+v0n/L649f
/99cf2/Ff1y+zd9+bUhba2l/uwTVlzVaV7jKdNcWZUdA3P52CbpfsFAY4H84oGCm7JUz/O0aVAYX
GtY+0tGwLMEGQ9D+dg0q/QuMOhf0z0vzT6VXPyvo/s9tZ3/CdFlzEoqGV5JL0NJJYPuzbzaWhOfC
4y7bHNaI1MdyDo/JYEi/tVV6iLJAcbTF3jLsKCDsr+rQ6uMzAeFbdBHI0uygaXHMGzqAWCQ7wyKv
KepGkqM0tpbElik3fh4szQboidX4mhlRrPyoCyZa3BMdMWgy9Awjtgj7lesYOq8vF91DkuXEpcfT
d+Nco1RMRsY8SaqN2yPq7hcg7poCxKp4S5ZuUeQMJf09p49tp2ZI6jRu9UfEgTDnPeDmZ8yBS7M1
I23226VGHGXVQMtX3rTRabSt5IONPjKT3eabBJfYqZrkxMbBrvoncszJpojCut63UIPI7bqR7Qu3
e3CLOM98h8KseqqjgwwgnAuNhopdQom9v/A6eBMsTWawCoe0sroVb1OVdK8FOvOhHGXtWV2eH/7r
NuzmH6WDknC6v74NL9664U+dg+sH/MbgOl/EWrWHIxPLLFf8v25BoX8hgh2bilS6oClA8n747Q60
nC9YE3GwC8gYyMvV3v/bHWhZX4gsxenLUxej2MoH/4O78Kc9/Q+0vC7RbYhW5rPziOAz/YmWTydF
HbeTKExRVvE9dzv3pcgJi6D6tt9nphZ+S4uBeJc+nJyXAD2831HSMF3qdVtLH+uxfLKbhYwGzdAa
Fh0JJV672ayWfbJU8HKNo9BWOL8osB5ykVuvlBlqJabg8iWg1ajfJVz/7IinXhloIoOodzm5Z9xL
VjD3HsBd6eM+DMTZ7FJ73Kx5Cw/81LrUa7Jl+phk2Wj73JIdxvvKaYHpoPDGDQAwncAOO2q0ESuu
kebr2PDTSOoMjVOgx6xisuSrmTls3KS9LuHauW6qnWlGpuURe2u+ZfFE5hBxXpITZykb/SDGVDsF
hjlDAY7LzeAGxfeWW+6UAsEBeNTTncqW5jawUpwrOnPbRE6OyAgRLB36/kiSowsLuIRNRz5fWWJG
D+FgD2g5g9fupr6Kji46fg4l4cCjFdaAZEYklOvX7I2/NhD5EaJ2Ub2RwNUQHJRyFISB0QEDeHTD
pkUDrvAdcrD6bEaNbQnZoBJBtoqtS9XbC7sjOsPDbVw0/ffICuOnUPJpOOk4dkqIqNLUhqCjiFQT
fdQuDVCP5ZQAQT7OlYTvd/MRMC1GAfEKWvQmkKN2ybc4FvoOn1sbPnVoATjB8tKt9w0tkTBoiU3z
bGWXY3eCjgWSkwtviV2RRevSPCX3bhMQV3Yc56LrN+GQGJ89Bbcns9Jyx0O6hDYbhhTuJsPava8F
3w6/XpNN75oka/nVMvQnagX7tXG+Z/WVBjH2c0PkQ7BlGcvuvWi6qjkMZW/AJznkI07kKCF0i2Hb
l9pMzijnS92bJbY7iPO2vyBRCo2T1E2+hkHV7Fp6IqHeqU4ovkqW91wzTjm9S1x8ZPjITmt20B2o
SF0vJ2om+oBLqZlj1Ai61oqLhiAzosbitr5dw5GeiVcnfB/cPf0cg4K6AV5T9mOeU/q9Sx1W2/yq
8Afv6HfvvBGX2teOQ3FKNmhm86JQ66++JDWIk5rbN3g5yl57lnOd2och68Pv2MrGeV8wndmozG2c
Xk96Sq5QCcsLDjxV8z6qx5zwwECYHCJFEz0FS+jSFiKToAGgIyjISzpzeao4b8ZIUVCAm25ujYol
XIPAEeVCRb6WIm5tclJTeJNyBAeVy8YEbHRs6CCp3e6V/nfzOeDgGGxNY2E/UbG/bi9NJx0SAJJU
5eRfEKp3KnNVyGMYomAe8czlid9miVyTBCdWa1nSxck1TvceDyxROcambRd+5wZULfprE9T43mll
sjZzrMJxi2bg2HvNYaLYVK7LUrCGXZhOkxEFD4oj2+zpSzlG27iKh1uncUrjFGuSY9vUsIa9nyo9
NV7jwpTIR1rGcRufzFRt62ZpvzZcCNKD06ElFefLgHQ3Jxw6mXzmxNlUdsLB3qsokqyu4zSygttw
FAiVUaBR7SogxsaLfoa+3ecD6/ir1HTj7x0RLIMXpe7g8ugB5fPMODXb/WAv+hOBDK4D+lIlH/D7
qvNHG6cesBxRn+9SG+QrsHj4OfSd+dlEuU4oZcHq6IL2T0yog63rT0gVaAIVz5FdYxus2GCS02cI
H0ooLfgv12scO3xWhJDVFz1HXUVTitU9F3mQkV8kG0km2jSx/g2nwoB+xauHQF0KwHUgDDu8FXO+
c2yzKnZ5Wy/vLkk9EwdTNO7NZJNovq0caxGkvsbmAwl1IXqoblB3kumK8M4yGZoUQUIPTh3BhKbH
p22fa5m17+aYdgGVmHVLSGZQatAdhixZ0nYacBdckUM+14SjAn7RLmO/X4hNbPqMZEaNOOHvzJzT
KkUGJqFaA0/xY2BHrrmzRoPnVRwgxnM5pYPuObJWO8cd8CA6VZUTBBZNLp1okT12hwbF8WvMC8DY
a5yv3hsd/oOHR2Lr20ZAK56iJeiWQxSnjQt9VXUfbVNj9SJvdHnQjCB4aPHDtGAJzoum1rrQXCbL
HirQPi1BM74D3oXnnrpa08MkEwwsSIcNUlz50EinuxzbNv/ekyTj7FFw50OnRR3PTz7FR5VY1XeC
IOEMMkNXvEzGbBDsZBbeZCOE6ERVXji98vhWNt5iO/nKvtwYH7TEcO4Wx+6endpowajiqb9RUjbj
Ll2C8TmNNVT7gEZuHsTAgXuV83sBV5yz4zIHrPhmPZpL4ETbJpFTJVMPrT4LseW4YRee0Q17SW7U
fdlnU7jNh7QMdpGV4XisCwZ1j+YS94VurEjtpBtEb2nbk8pXVomeeQu8VOs7gQOdPlSTKT0eR8t3
vp+hIbOQ3oz9DJYuL4JCT1Ct8Ffjgyia6TpqonmF2Y2JxCV4IKzVDf64TWkEer2J2WqBL2lRBBc+
otNs/msq/n0qZqXw11PxfVYOb+mf52I+5F/eNAv2EcsnflC5dmf8fjQ17C+8tdeWGpYUrELWHID/
3I7YuNX4d4LKBiBJPui3uVgqvGkcJpmLTRIUJI7hfzAX84F8lj/sRxjJ+WscvgRrPaaS67P++R/C
GNp2TlH2cZkEDeUML+uTgQnK1QeQnWHFdyqOWCiLNDDEWN6t7NNJmDkWoB819CjGyDzNZv4BBWmo
aXuiWpPXeWWGgpUeYg5ijboSRSFdA08giya65PJgVQw0+Uog4c7K0eyhkkZyFghSglQiLy05DzKN
vo5qgGNqki2HuvAiJ9LxAFc2EQw5FHgvIKBQnoenamjROVc+Kqg67aJKKO/wIENq31JjfhA6M/pc
s62XYFaN/jSsc1P4mkXKx5f1MSbFjZveRPKpWlEt9rz1zlrxrYVnNqt9+VmtaJds4+l6/MF7NbwG
rtQKgYUkkN0RSbHcqiSyvxIKxyTFuwpzw4qQEaVpk9oX2kd3BcwSHXqS5IfuVJnOhvSHkXcfc6je
J84hWCG1uspsnwW4vUNwqg8jQUtf3RVro/XE4KGwbfNphJZzdJ8YN91jxbFcFXBxvaqoHgcIy4Yd
4drTBSzyeM5XmK5csbp+Bez6FbULWBfYrfVhpFa/7Xgn3BQKqWVY8TxIeIOnHzRvCbrnmJXBvnWl
+WCqbkcAP8HrYzOtzF+ft3wLKwdoh217Klc2sDJAA/O82uoNFJzDtx2vJCGukAfNgi10V8qwL9Em
iVYoLiYBg2iZIOzjyiWyK2g2td3aj8kKLeqhdaN1QbDRamVelCvbGMQxj3c6gehpXtlHYuc+gqTC
1Dzn5iG1Fu0kVlYSbLp8w/wCoUAuDGmMt7bWi8txRS0Ht/te/aAvs6o3rvMVySzssruc+Lp22gps
2sWin5cfFCdZptmds6Kd0zCghqZhsR9W8JOUY34f3dQ9GTSAYU7kBzcgBzybMKP4m4czDHt4Hlag
tCK+2heWNsJvlEyETJh5DYDqjDWPeKuB7xaTGE/A9MK3Cd9+rUxyAduIVlJakfXLZYVbTax8iO21
AEwBfU1Kp75kboWH7eokL7ZaMr0UYiKObwVny0LB0GIMNLYDXK3Oh2yWiWT0I3b73GtNXeLo6NQh
iwnsG1Y8t3EnGKU14OKpkMu8SdF+iP4F6RULcG84CXXqV+BXqxamqjgOHvMfPHACGSw40/rpCgt3
KzbcVeQ7ElxjPMrQbI5BEOuGp1bUuMkq42jojekz8r+MCiC56OB+aLrGIAetPP3glvUVYebqeXMT
LUUamPpTtILO5oo84zRtN4jiANHVUuwjvBebVi9Df1rsV5S+Nd18RagZoA1ukSTyczILz4RQuscR
kQo9ZeWvl8UmG3qFspdUoy56BbWR/5r7PI6Hk75i3NEKdIt4GM4WBMA5+MF7j4b7YCcg4GbI3M9u
UfFjWglxe4XF+1EQULUC5JxI5BsmV97DJi4sdwqbTbYi5xZU3tkRq9ciFmIXZvKC4pNLa0XVhe3c
tbDrWtyS0rji7Epq1UW0Iu4arPuyQu8V9DtQG2PbCsRn3NJAokDy0zj024zERqqLOCk3K0yvaSMI
aVnyG/yB2q/QvY5V8V2uIP7UTrGOxVXdFz84/QZiPwigg5J+JHiFF9EFBjXJPdGFOPJX3L+sKEie
bf0G8/57LA4Sa+tuVsLXevkaatSK5viDSmF7nHf8qarfpRSy9PNovJijnsUnuaSJV2ixdsc4vVyb
DuzQWGGF0cYdGUzoRwMKpg6utEUlrnZRQ5rjUI3Q6QTY4qgbnzXsqjtdz6muI5wTnMnyaHTbNGFy
g8CA/0RpW1Okwxnhszj2Ng0vfVdQT7q099KJr2m1xkRgDThQzDS/6lNtuBn7OHzWA7j2XmivDPXA
LKHl3BDqYqJoFitM/LWw1LEW63w8C/c0SvfAIuukW6K7V0viG1Ha77VRHVUHGBlq+lkRoovTIpyr
nR6i7odzXfrhqJ0m0/1Of/uNJdIUGyjg2jyFbzrFUzvNGI2rJMYGIu24Rie0eq9pnOWjGwAPsIxR
w23D2lDoA7VtoV2nOtCDCGwifcHJrHquvpOR9BJVQ0i2Ri4egJJDX8/QLLtp/MZqegKwMaIDZuTs
sAjNeontGIGzYjLV1kRoWcvzUIXOrmThk3k9zypQSIuTazAdE0fVfrik9YVT9ZfT3MwnxQG7MY1b
bjLfQP5NN4LTIKnlVwZJsNd9lgK4QT/vSjGYx3mho90jPpGBd8DXOw3M3L5dQWYztEff3SEYHi0D
UiOT47hXoGJX5Zi9ouCY+1APFZ7Z0Tzi1vmOZZJNceQ2hAO5pXOfVoHcFKQJblqInLPmtNq+7XAc
eLoiFSPQAusOnltehW5f3Tgrexp2BRYCyjruWLnpOKJc+9QvXXDJ2cX265rG1mXOyjNo8gw+BTUy
jW3HaTjRHvUhEhurHEd/nhPedt0CjuXpsVwe3TBOMGM5VftNOvNCB99ci21Tj0ivvCfe08BSntI6
eXLXiPaM3chTsvT9TYLASoTaPH4WRH2mKFcyPHNECC/zJHUghrBfj8OFwsPky9w+WL2uY6LX66NO
yoevAN9kEt1bVSk/iSfkB8sr+5jpZn6B32DY9a2cdoEObsjiKsNJmtn2Tien/HrCOnCoGbK2OBAc
9itO+NpqC6OecxTQqZOYz7YCB5Oab9e6T+/MxqwsJGhOsmncH+ukODRucu5Ja9jUCw/vUTNJ9Iaq
sYhmi8PZPJVDJeEIp5bKChO/ap9dAK4SBYW7Je2nE5h5dTvjcIYotsEV8rH0Cf774Hh7DPCHURYM
ND3fzN05JrIdVWBvVmvHQvjCupCT7trkHRdXTjgR5K/N586Ccyy5kPe91Twb6XJJoDch+vBxtt60
0I3NZoEvI9/pzeU4t9HSQduLFvizrDd0jh1yTR6zeSm2xJthQ3E/ImCgbZRwEXOP+HHO3IeG4+4j
JyQFZXyvtdcOC2fMPWqQx82rbEtVRO417nw3z9adEzS+PfGTnFrD9Nn9XCR9+jiE9DrYWfngRI7J
52LqCsuzM2fVPi6u3RlYvVysfRuSNzeXebNJWlCpbtZppQiHz8YQ49YcOSbrWsFKJau9GS94qJjB
2UTkR00EH+XgPln2Cc/7Zc7o7VHAnexIG7trIFy0ZjibdUIbGz/nIOtMbhoeNJHi/ZhBzVYmeeSV
GyybmZJIGRorwXUwOI9vF84T10HUfUbjdJ6ibiADK7d3o4qeOmnuUr1/NYvyvuyyT+D+7wH9XsTX
H6KCDoWKiscGuIklKYgexvTbALV1s1R5fqHpduWbA8NvP2CYnTvsPXp+kqHwo57ggDrq4107/sBS
W9OzU8u5d/l9cyIY2E6ZqU8ORMSK1cP3XT8tc+gPUXwVWiEvTLgbVTo2b+jssSixnM5V/RQqQbza
dph4ps5W3t1OeFYDIzyy8CxPBp7Ta20JR3JneHSS5u5W71pnPgxLoVFSYcQXGnczAZinquXXNPWH
pqkfKismD77DSZ3HFuBqllwVVtHgPymswxyFkkUir5SvVQ1t0eaa+J4tifWaTQHVodqGdIcTEz+/
1BLXK73sgGGCcJvqKuVS5HyBI9HKJNwc+xW6M2rVfBtMcmhDnBmYgrnShZS+WatlR+IEkmNcwH81
xE11tvHOd3cic+4yHyiSUXY7XOtD6jx2js32l5T2K9VYAYPR4uxqjeKPlL8Wt19DpETet88GbviN
cocVLjf8aMnKPak72lmzGsj0xc0vMbLYj06qA4vadrUXpSohkO9mc+LLht3vnK2FQ6lN6OURgE1J
90YjIGFBDjtdEFzdni8IYkC+6Da2FFdlEJ8qopxQUIv41MK0kYf0Mjc4aJMOx3SZDgTFrk+neUj9
dAx33ehcxZQknluJnQ2kybhkLrE9axzJBDInn/vuclb9a6oP1DwT8t3S8AzPKs3jkGQktixjcuxr
54bXAE7sJTh3Y1eSrlFPzzIwOFvU47eiT8itIMXEk11wYqXNsN9oozeCLDH2NxMxB+Yly/G7rs4g
YkRncztXkvsk/poNrPyWnIz+3G6C60Hv7K/t3FKsxSN1qzTZ7iKte8/iGB+EGfJ9ZabyXXKTWrZm
MsufCp3kicy1v2OvuhdlescbcVvEJC5znx4dm46nRtj6Y8Z17sGZcR9n8wxonvPiZSPlLSNfZ+Wi
gIzdcguQDLBTZG+AeGQNRrO2payLIcLBgK/Hi/ig/G5fcJJnYZ1txsLa09l1KtIy22rGAInuVOEu
tKr8GaEeM640Tq1lQYr1FW9ih4drop4ExUIb4klOyEebOnMvIgHdjDAyHSsDXVqRn7BHf7obZiQD
0qUuM0fteIAFa8aV7c2ZFe+6QCG2sX8c2bNdNqU974ZYfHSif2I4ukbzCG7UstwKKz5TgPAiklpu
MdodhtwSW8cJAiaTxNhHhv4MmelgWS2YzR0R7OpmLDgOlU/kOhN6FUX6pWkDdDL0ZnvGzgr0O59P
rVmvCH4/c6jD4ELGY/+J2Q87B7cp3tbWzZzjXGjJV6zO3aWlAJYUe0rcUwsO76Sa1VuRLzRd2HKg
mDcj8kEkefBVWwbzecG96Fk2JnRcJiMddfgMkrAv1/6rBf9j7h6bZqkeRc89FuStCUBmTykoi2LI
nAcDSSaZ8em5ufWca9ko/d6Nv0ZJx2Jg4SlNAY2ggUHp83xl1yYwOLWvD1Xef/RTmx8x8uenuhTE
ZFQs4wcCmJnh0e2cUGDrhHS+0GIpj7Scqa3qSnUr9KCErC31I0+9+KGw7MTnlKdducvMm1d1CpE+
kO1VZ4oCMF/X3sYg7W77zi02neys71rOuS9dZlwlCfx23YbFQQ8zUs4taynwukI6YK6qn+OBeJlO
X9IjN+NwzQ0lsDjPCFp2ZbDYbmUe3BtWoOHEKNtyZ1N0ckcJc/LatzaY3tJYBysSCVdZq92h6C1n
h+PARrSc65uqsHZmTsiPnQaOH+qBvieYUCOYM858ZdAK4JF7FN267PP3Y4O+6E5GecapMxED0Nrv
TWWqs4Ex9cRPkRabSCm4beJyDniMuBEH08x2fb3wGp8KmZNF4WC680hSJ5YsFJM/umbj1/3onNN0
cvRNPtBo3moqxuE1qR4PR2pcOxF2w0E5Gu3XQTucs9iyX+w51y+bsKM5ZrCyrSIh6JTCfG4b3M9H
UUyK91Ea+I4UySMyxVvN/u4WyfzN0tgAllJp+9qNmqMVQLBTJUFnQsTjKqXka/0Vyp1FbmGql1s7
7LcAz5c5Ewp5BKzpguVYIlwM3YLdnCO+vfgp3R+dFT3gZiI7myAJgFXj0+qVc2LQd7easpZDrNXO
wQLy3qPr6CjFlvlS1D1eJ8KP9ILCFy00mSzZp2k3RRt1LtbBPDppehsfGk26H6VeVjDbjfZeIT35
dKz1e7uJqmhHUrV4dObOui/U8i3RXJ5WCmWrKELzbtFZJg1saLCDNSHRIKwYeNsT15ADMNdqGmhn
GZE1RaUQh0X27A5WTFJVoK50fYrw97XmXdCHPAOy1TWYEGF3XFYnYYGlUPwwF3bTajTMV89h+sN+
yL4fKyIlXOh21upQRHozn83VtTg5q4ERHJoTWLn6GuXqcEQawOwoV6o4RUBEyF7dkAqh74b0rPJO
srVhLbD6JsdSYqEEcQ+/jj+MlZJHwn1kJ3jlrB/WS9h/bJjm6sjMVm/mP9cG/hZJ+wVe+0vE7d8R
XJN/C65dxN8+ou5b0Xbf4l/htfXjfgoE7hcb5Yz8OguFgKX/GlH3k11zv0gIyDWPVfxUDv4gEKgv
QgG06BBt1PgY6j/BGQQCnfUxeyJDUNyLtvBPBIIftZ1/5Gagc5BKYXCg6uyfSsQf5QHik2DqULoA
xvIGV8LcnhfyQFiJpdsx6Ho/tDLzKrLY1XRy3VBOeFbNYk63ut7bD4rIki1Pif5yKVnWpsuwEV34
Th7XVydnFSasXPJMsK5dbKB001XMfGDyS+RpSIrPcDCItJkjjmmlWPjyesQQ1iTjrsL1Krw6Dmq0
ibyE7siqrSzJT5nyjMoNrV8etbxk8kqFOlaEoGOCsKhhCp3Cd5xMXoOLrUawvN0menSjEenM22ck
8NEYgZjXHJquKCLfJflqj5dI3cm6l9t/fmc8lDn/+e+/XN0/JJ2PEqNNHEbd//zLW+KXG2f/rbx6
y7+1f/6rfvmbYRfXfwZeXEMWf/mHXUFCz3zbf2vmO/yVWfe7sLT+P/9v//A/vv34Wx7m6tv/+G8f
ZV90698WAo5wwf/4o5+kGVf5X2tqF/30LX/nqRX+bx/086axvzBSSi5MYdHRYBIm/PtNs0Y3ombR
245krNYb4F+qmqV/MbiQpXL5TRPu6PI1/K6qca9JZDpuQ2BQbkfnn9w0pGH9SVQzuFNQ1LizWQU4
iH+/impzZUWh2YfSEy20ltlPeEByglfJFGo+akJVcNGiSkUJOS5IZygg+L13iZ4AQhq8JYd0yXdt
gMEQNkoQo+06TwwW71a7dPvFGDngo0d5bti9xbn9Rln2E77al2ViW11zGqBq7Ds9Gg/6TFUbMSeI
0tG6KmxMyjyLiy6y3JOawzulOZ9SxnQOyao+TkuNSS6KFOoV9ADpOBi93bnhdB2815M7vnRGMxMg
EcX30xjPmypMegxKq5vNYFSx7RlbacjoSZx8zxVFfeZU4RBlVb/4TkhmXFTm8prZyT0ENgmRbsMI
E0Ztsm27Yo/35tEpgteQA+iJupnbKCAAhdlVcwj6Gep9Ys3pqddQ9lLooQ2Zsq/KFbciIqF5QAei
nyw7EciUeDnz3WQEZyeaCB0ITccvyvzdikdzH1NntGERWvu8mANvbJlI9MXsiFxgVVIjJG7wtZDj
kVs635LzNna2IIUs7rbASt1pmtB02s55rVqqfgCrxHsJBQYT1yjrIHlMnqNkAUrQS0ECgnosVmSK
rcBM9kenoadScZiwl4bkgRSbyQfLHe1iJGSTyZicvrHELtE5VAZTpDluAZjuUDcsBBBKfqqC8VzE
4jKz2oQvtGF9F3P8qRnPN1bVPJmzAE+sZ4f/WZVXtyZTaybKLOSIp/fWk92XD/oQOCR/4CbOouEJ
s1znp8Z8aY3YJUemsSsRxDW+Ijwq/KQJz4xmjobafIjxD3oyIActMobnbuRgKUV9j9mVzXU7XHa0
VHllUZQ7vaFoM65mvypMn65nagKd7C1YU0gD48Kqcc8nBuoFOQhXyxBk2zYQ7/oc2szACT+9qvQr
qb/0NCXyCNc8I4+o9LLMM7GRixeurrjChUgZOINlxXKthcUjUIeflmw+xKR1Xms9460OfDofJ3+2
nBqXOeRUWRFc0QjOdbmJF2is9INjRsprAvkZjhZ7kmJ8tlspYfvZNUbtGhDJqE8iev/SmOFDFU3B
vaURVxyHiUn5SbR3QGO3s6TZrHUOvOQLj0Q5m3OIwizNd0lRQNmRxJZBJ5KV2B5Zu7qYwpuXVlGV
N9L/gBFMBYekR6xsOpSnoZ8OQ2ce9cRxDu5s7ivC91B9Rf6sd817ZxNdZxRlvy3XX0IYmSMBVfVM
tqXzqvfhhzPUj+i5wiNNFddlBn3X8jV5ubu4exgkoiAUX2c2ZFe00hLkL/lBl606pz2rpEGQ4TpB
Tp3aAv66IGB3m1hk9JsrskUs+ivPBJA4tpIcPoQO+pI+swrK/FgS+qLa8Z6Y1pc4Honoq5atw74f
hKjJtqTMpN5gwNLwbBR72UIilRZlq25eUxnKOOL4jtZdWQ07KoCtTbcQDeCwAz9YMa4y1HFKCaH5
+aml8m5WrfWgisLZQuBlZNllBB4tPP23hjGf0TmPbJMabjUbajyLFk+kROL1HG8gI86iQGNNtNjY
FG9yXKY7tPNjYFYsfzO6dAPS4Dx30RUx1N2VG87vTTCme61b6JyxguATAxdhBhX/jdUjFc3wnDVb
CxEGnRczgfSFeh+C/CIjUMary9CG+apNPwjq52x0EZ3HiLI6lwCFWn/H6WnuM2UTE5wlgR9Q1J01
3UTIVj+fE6VZ2xFAgtuHr8eg2eVAEva3tOkhALK1gtYcLicxfZYzDNpaJmiObXk0Q6g2FYzO/8NM
///l5GIxav/15HJZknAzvP0ytqwf8XNsMZlAbKYSqsJ0Sxfuv1ggYX/hwqYKwNTxiTD08yG/s0DO
FwB416HmyVKkv61g/e9Ti/UFYWo9Ozg8IIgC+UeMPEj+n1kgOgiUSay71CkLUBxLfx1bKKg0mzqS
8Va3h/Mwavm4k+xab5O0prBipJlEQ2ThTCyk4+kEsuzQbSiTZu9+nZKikhzK2NapHexjp2Q/GHWC
5JNgIq5nPkFsJ77mDJ8m+KLXdUnt622EIKhCnl/tZD3ppB9tyqY6i2rWwIVGWDc3SO4WkNEtqOyl
ZWvuPkvD9qS3Dmporn0X1ThdGvZ8D+fxiTQ/mHSyMFzxcugQr422J/c0qOtFniIe114kRf+4YAC+
klbQblVojvqNRWZbsTXCAftxogeCJ1A9at1HOdBG/ZAuRhb5Iw2yB5KVOTKbE7RAPr4i8DsTUSEM
Oh5d8rhY3DqYlW8Mrn7gEUvqdDFr/UaEFgpSvMyIo3Y5Xw6ifurmXGv2QszUEJRtuOyGyQpoXdaU
9Ip4io8GSnrg2YndwvTReorI8yjySDw7YS8vJrtF9B9dgz8M59ALTZpl+W6JvO7Nng62FBx3HN4y
ehFjYpV19L66UNfZkGeEL0yBTcnnFFy31Gm/E343Iv+v74rKlgeEsuA6LMxoODWhaz1aOWfQgwYu
Qaa1CqYHVzOs2xYXOjlilmV86LyZtvbML8ejEZU+dKQeJiwqV3eZ7rLO7ntcnnRdZBds1iwytkJJ
XE9trT0AMtnVTjV8cIRMj0nPKyZumuJ/UXcmy5FjZ5Z+lbLeQ4Z5WPQGk8MnujsHD5IbGMkIYp5n
PH1/yFSXUqkqVWnRZl1mKVNkBiPodAdw7/3POd95RxZlgYygtNpau+314JIdxx5UY5y2wqXPan3Y
T1Y4HrF3aS2+YPUl3F78oOtOH3WcR3G2ESQGF/+4WNcqAjMDT3W03KzX0neZZBLQktTBKSGfs3Gm
CNeomwQ7t5UEM75PJ91SGIBS+cSFGQRKWehQwyMM59yOmDgZQTZdhvezgxPSt3MHkoV+wa4YjnNl
/oj0HqPvEtHoK1YYjsvJF6YEnGirulGznHVULrZnwB8qI3Uhjmo7SwhDDsElAgCR+tKgFZ5xqbrg
XTM7GUScoKOJgUyC/Hvi8nKVFt9sTi09ztVEgitDLpYkVuhq5Qoua5Vx9HM1wF1YdrWqaG6jjv6q
Q1HSJFn3x5A0w4oM7mL+TvZs508TgoWV3aa81GB+oYWJPeNuZZvXA/ztD2YD7kdXBuHQkxCxiRs/
aTGdW7jRGrsfcvCh1twH2pzf8cHSVCXTm2JJG2JeRd8QYOskFNOjLXZ15M76JifmYBpIwmzDwQWp
vrp0C+aMOTyFVYgvduwnX1QBaTJn1ioI1EL+Yoll8jJVebKf1BTks/RiLECVxwb/bWlW3BCtvMGA
YOzESvK9pmtBRGf6XGsDDsbYvmBqBArUGLfFiF8ja8zPVdNzhRRr3aJpbXjZeb7FTHSvoAaXfVRk
bKIW0U90Xf/sR0zMGAI5iQgtM4Za6INGMMU71E3uwLLUXsi0ULwR1YaDyJA4Hbfbt4Zpd5N1JGwD
wziDl4zEanL1LC0ddp6jX3dka6YweVhXbnW0QC0EDkPLU0waacxfFlCqGQjirsbsiKXvUqIQ91JG
qe0YnvRlwkDdFRoUctwUCnl7ZZBv6yisN2HlEIVp4dcw1dUhRzgIKAvWdzn4cIIgsl4HdWQsD1KS
Tx8KgaVjg/cwr/MY7HFt4oaphuqcTHgw7JIL/q7V+hYhF/LsqTdID5H4m3OFB48S+WnBVF9pVMmT
tSy9caHQlL728huEJ3NfcXF789SoN3hqDMKLvjYPfd7W9xr8HA/KWFQ0X+MpanoFcT7blDmYyYBD
O3IseL29qUVCm1aAVDX3ho+vSdojezICp7SXy33Ztvl5hcG07/SPiNGsTzhf3YgvWmBUVgyHDlv+
iiEdBwDOmNjrNGmAq8XEiA2WVezEsW69fJxDFr8BcSYz5Ie6seoTcgSIBc4gWxOKekKgCj3cshyc
xyk64dVq3QhOXs3UXFAek9hApeWwrGpuPxrJu76sxqWZB9DIWgFsSoMEAk8OksmqnbusfZ2W/Zjz
yjW9DRSppEVAT87IpddqaCqvFfnaMB/XI2Go/GJODOCFNmxbR6Ff1M0xsGOfVAvXHHTZlaNU7/2S
a7WHYtQ2gJvLMBJowe2qax5Jmg/XKryuHc+zRCnh8CmuPHAyU/TqlDQa12oBMXucc69VSXZQgu1j
inCVcXLFPGe5EwA+aHLkLfGoeKRx5lMoN6lfDgNIu7SD9yyBm+ry6DGkGp2ys6dkjj4Tc1EcDHVC
0BlWu9NmUg4SNdI4I5bUyj1yT1dL4dJb4vqBFqmrIlr1QcnVfj/MgvqU5s13l0nom1J1qoWx+lpW
OqENcNHOkD4Y5hzvmopokMaV99gI/NAwp9cnKoiYV6Don6KyFHyjkzGD6WlxIlUiXjlZUzetUaOQ
57zxchE1l7Qs6quQw6w2ukL6lEwmoVUZjrRs4ua3UvWcAByzyqV6kyUyqpwbuR4H+d4KK4iuqmb9
otdLZsCicUvEYUCb28qzpW5uDfOvJ/T96L7M3ffAwcmRp6l35moKH5I6Q59m5mM3xTDZva4/jnO9
/ZVDHMiGmOz0Hr6Cmbb556gwYKhnoT00/SQ6oLO7c6nFJ6WYYEyI9eJwRv2IhbZ+EsUxfcqyqT7q
5GC478t1j82S7RJE9rOiDYXH+6GhNelvOcHeHR/SVmBMKT3IEtk8hWpNnbo4HyokxRPmdoE1TLf2
OqLOHi5n/tVNsoryvohEVqaXujLuKc3oOfyHwygR1+s0q7waYzh7Sb/p/3FpvEyTNV1w1ZkXZlUv
ksnpxVCw1qjMUQSW9UdhCdGao7EKKjo8jy2PlScTa88G4wZqDYcEhCtmj86eViN5g8ZMX1HP3aHt
kiWpj0g85VPfU2bCCElDV8U4caylpKhcCgUnhL6S+bGuV/lHponE2qrW+lhbq3qVJjE5k0E2p33P
sMQTlHz9mEjLkRZbuuEdoV571OeVm6+fq3tBQPO6DGTJ9FjrDppmvDD0oeSF1fwIB4GpyhyLN6uR
GGDUXRw/D/g+3iY9Hr+pCim9uu8QhhDmMMRYQvawDkUTrOY8fUOvHx9HqeSI3jCdDgVr8WJ++2dh
DM0BC2r8vUb6LxrVQgg2Oo4TwnA+AlF/EqNJf+wVrScuBIhQNepqcUeg3+ijKkWMeSXIAY1noH1W
FKFzT6hIcPVcM57TfPvA04mHoAgLksxgqbkjfFy/xIYHQU7jyEBdY5ruQ83E9NNrysHo4oc5GdpA
N3kyCpZQ8nzqV78eM+VhbRv5K9Nh8PUKs/GyX7tv7hFyfyopJj9psNGzsbTUg97O8NORtto0+9Vr
PJurXNHvfUMWhuuvBi/Xf6bGGO3niO1CagCcFGS9ciloBJ2Luf2lZqrnY/Z8MzaAoEyZHl5DCsyh
AEYj8rYq7gmcHzSdoguzMsJdLHf1rp6gxq3ZqRhwNEeL2D1Ts/zU9HB+qvjMemf36OnARtAfhdUZ
1u7BzM2KKWtv7CLZsChxifXdXHbX0hQHVMP1A4D0Q5J3eK16nEE1peXsbIvQVdlTOpNITLeBv4O9
g/21bHidCge3aHdsQZJ9yWitpeJ0l3ZjB0VFzQ5cxwVOZWUKmpFAvsTXHwVMYOx8cigpi1S6g2iY
tzjKSwpSLMEvMBicARgyqUuszsfIZgUJgCMX0jmBr1niIRfPd22j/LHVoVolG0/kCWU3XqWvbMav
G47yDYMjcbcGrPo8IwbrOZrP5DWQHH2R3QbmE5zXRpwdwLZ/S2l9aGIs1yGHCEdYyFDEaxPul0ky
cWpGrVtkY37os60odgqtw1BPkZ+lgISqGKF3XcvamWV8GbkxJdjahYNA+6OjIBUB913LU1RRM69q
2Lwysf2U4kUF1jhDGFc6r934lPIKXLwZFDTnlr6khfu5Y9+A32vppw9RktJzQSnRhSfxj7Jv2o3W
H+7kXmanteC+MBY1oF56dvkiFvS8b7hz8vJE3yxDQ4sO4giGtIkxE8jkfB0609rYA895LEtc0VbQ
brBLZXAmE/B62MQMilOIXSQpep4nliLoJ8bqWITUESMSoQK7jSJ833QQgZmdO39aBR6g1bDBK7Fh
1lb5KTR0JDAYhx80l+ZJktXwYprLmwn5Edj7fGDkQ25A8VjyyXxBym67gDgyMcoCEiM+8WoXqvpW
3xl7miCBW1bFJpjZ8hPsg0GGN+iFieDgFI0wBVbX+6YVxy+5kOXvVnSGXMXlUuuTyXfCGV9mTKp7
vZOdMI3JRlvhI2v86JMwPiGWB3NXj6w29PREfCTAnAgZC15DfkiTyhetSVnimKWxR2mCipGoJ06D
P7cWqU++jqM1Gf1s8dtMuecp9Kg+nbI9s7bhKAxgvcNeg/mYoZSg6dOJQKieGMpspL6cGbGHKbuE
SYRZpQB7XEYCVke2+WERBu1I2aga9igQZdl7EhPPZEo7V4BcSTK6zdxmkXNfEIaYtqsBqIbKi+eZ
v5fl2FGILRAYx3E9iolG21DXQN1AtpGl8ophsw2ydeP9FT2Y5LQLA12zep7cpKflpWK/abBXXmku
LZd9Ov8Gj4WglgjpzzlWrp3qF52eXiMNi+SECSDIuv61rSXBUQrlveFnc+mEIfDMo+FkFZdh/DVx
VrUFRZt4t6W9lWJUxTfP5vo108fZ0Yv3LK0rzN4kt/KJSQ6NDGKp/6z64l0w5JE/wklYLoaXjJgJ
Igg43Y4Wbe08DdZDYuo/lNn8DCMr8Zauy91c04/9hpgb0/k8MetxLLyutk7YX5BTjRN3u+6VmrtS
qNPWYUUnzxKL8zGV5t4f8wZzqWzWBMgKjhAD6sEaAetRtWrBrNICLxwIVnKuLY6xKJLK1fpbD3rc
SfvxQVr7N0PGz2Q15JfDEh+KSQ8GFAPGSgnxAhEzVkbFoaONcO1IN/i8C3i2mJsMcRZ5ubnuV13z
MmTDwJD6nvkBqeaOIRjbiVgK4qrCe2EsPadYOMTcEQ8JtWEVfs5exrg7ydbKjrJWMJmaBuMaagbD
sYRWXHQoFXfTyjJ3HLvpKjO34okHJUXdbEEh5YhNjKFPbJZ1j41XsBu5qI5SMWOAiQW2M13LQUWn
xhFNzVLxQpOBEzusp43pLeSt3VlormPcXYp6ukT5wKmPddOE1YiRenLC0JgOPG8i15jm38Z1x3FT
xqwBInrE45eK9Wfa084x8xqbcMTgCsz87HVpFqePJdOTlkoNzEKj+WYsHsFl2NwnpGxwnav1lAV4
qS6WVRON7cz6s5bpr1HGOnmAwRIHgpB+JwaH2EGp632zYvOxtJUZBUq7M2u0SykLj8wSW4RNrfz7
GE8cNVLeuqRXhYOE4/dAjAFrbyd8SaLEs0qtVtuo0B/KrRsgqUjYVRJG7URbQRLqUueB0eUEkPTz
JVxFy7UIIG6HjuzMNn47kSpPXLk30xz8JQv7M1ZAgdFHNHqhgN+5mNMaUqP8bNThecp1L6y0LwwG
dLoIjxRgxEHTJ4+IZIwexfyxhYJ4lPNlvxTRzaxKEaUHf27f4omI7hgsf4pUBftSXilui1LnqEU5
2IXcQmiTeRzKQGv2enhrqS1il0qLXlgUN7mkUUXgKaFZ5ARmQdzFsWlbSp9yoDLPwAc8ajeJA9Ql
zqLiOWp1/GwmL2VClqG8BblsUHd4gX+MFi3v9UDeZKbFjlwMKoAB6jY28osVJ7oL8KTezIq4O2b1
osTpweijF2Mad2CyRlsvo2seI6Goq05STbK+ywhHdAylgYYAthfjG9PaAE3ksorjoxgJhitUv7Ji
+uiMYWE6hToiRiLGijF9NCksTlfzU+0McVdUCzYRU0FRRDvzhzH6yJXcn+KtS1BtDm2L4JWikY4q
4crFyjjIxAg/hRjdgDtswEvhjdjCO0SaK8NpWkeMPHFH6noKidoiM9qCMQXs6f4m9OOdsQQwFEAM
9gxUCApKxF2t4+wFS8JytWbhLlvKSz/iyjZ+LFX1DV+BZ9FWOBLGxRUsM/WxspFfZUsXfEXKGyJn
TFtWGdox9aq2uNC9VEMz0TvCL/oiccZghxe3sJuE9igm/XnISf1JWfNrlvt71Hb+nMofS5F1hHYg
9IWqzJgwMQLMuYz2GIRRRFM0LlCF1RkhugJpeUcE+IyruSBXxY4x7tOv0aix781r7WIv7tlss8VE
vILsjYvPKeXej3RIl2Aa9tNsjCz5w400KmMSsYm8ajP6g5p4gtyQUj8mV96y6IMt9ClXqIjhbpYY
DJPpxQMZCoBk8+ZFmMT3TGUzFcKXf86V+s6xzXK51AxeV/rQVMJTtarvfV9+GTRGRRLQTV3BYUc5
0NZHEodObVA/NyrGT9BclH73NTkL6IDtVFz0pc/dectJMbJOHPowbgJ/0IGhLgKwlPekVg5wXBiR
6pD0KYoVnBLkrz2pc0Tqb5FIf4LX1KtMBEwqRLC4zcTuhJDrphF+qmFloKFrBQmheSCGQ1hRp6PT
ofYWyIXc/8hkla2AwsGcnm+5Ztqg892EhFUtz80g4qazUQhlEjjLLW9RG5tS3DFiegpLosrgNxTS
LrBfaDbC/b9YjTvVwreRjnvA/b+wdLKcSNdwzvatMXxE5jJtCOR7YgAAVhUgkGlpt7Beh7k/SjJF
QeuERJr3vI8Mt4dLRpAloD5+ZvFOyQGPQ+EaRbz4sQgi3mKCRW2ZSmeYxGJqzNkjMwtbrIB8ClIA
4Ua/p3F+XGrxk9P1tEvE0ziPO/JT1w27OlNcfhzHaBsfh4eZDXaX/1qk5AvywyHWxteBHKDUfCSy
9cMshnfyY/q96NvKNYzVOEgiaxGtgfu+iVMsrkjP8TJku0wk49doquJ2RhlIdAHMvX7XZPWz76V7
lnZxgMYEiRvn5wofg2eJyT6rhs8TKXnmyu3yTkkE60Uqv3KUxKc8yxoNGNATGHJlbg+k0uHSdydd
OXR6/VWzNLqikQ0HPPK8ANqp92oz0aMUWlqgSxNh7rEGccZusCna2zIIzOfzZ3NSbmYtvGoKHvA6
EypPFnuEiprtEK7jn7EIuTscBT6H4d2sqpHekU2HNaFGUyiWeXFC2LAVaGqdVxNtVlDbI+P145xb
R1WxTnA1JCcxVsiD5ALkKrbsymB1LAxCRHYhNL+MdZppQWxjUofaRTXk1O7C7DYPPdqMSj/QED1X
oXotBvU6pzyoJWKZYyfi6JzWoCy0S1+h6JcQoexOrFUnH/XFTqa+CEy2HLaQdmTREvZq2iTdxgEX
cYH/W5ni1B0SGhXg+XNxAVdLa5TquDNIyujwV0Wzsx5j5hXMuafqkjfd52+K6V9tZ9ff3YW/M/T+
3eL2p3/9bzre/qmp9P9D25u8+TT/c/GYyeFH0v76o3j825/4XTwWdPMvkqWZBg9EaGq/09L+Sjnk
t1RZJBRtqti6AOb9jXIoyX9hyyIZeOVMeq4oq/t3/ZjfEmU8ppZCTk0HQa3+S643hOg/kCQ04GXK
xpKgzl6Bc2Hqf0KsQQBOGe8XVP4UvfQjJknjzL2KLLamLTUQeNYbjy0gnUt5g5vNEJ9alYdEl+jm
kc1Obavi+hpO6sApMDMHR5Q6gmqdKBEDidep8AifET/WSBJ2o0DSBsowVZZi/6XKmf4yDBHMk6md
rbcsL81zVKj6L6BgtC6CSsLdNssEMefM1Dmn6Lq/mONiL0MR+7wx7BNpsQvfjE5an/7wGf71av63
coBznZR997//13/0tkB2w1komTr4Oz6aPzpoqTFa2SjL1KeDj/YSRs0kTgg0a0RFWOXKat9BwvEK
gRap/2c30vir5WTzC8xm3f2bP5Q/P3osm/8TnKQa7/d/fkuduaW+qj/eUdL2B36/o4y/cKXCKzT4
eCCpSAqG0N9vKH5HtEQyBTgrfnNd/O1+UpW/cPvB2eEmk6FymX+jhm6/xf3E1W+o3KRMXP+V+wlE
6d/dUAYhfPC5qswtK1uiKst/cpEaMTO1cFxGToY3pBQqVY43zaXoyo+d1B0Dgmpswks7eiLNf5i8
0uUcsaOBZfFXdjPTYh/vEUikonJ2yq73RtyGr/ghD4OPly71p9clQI33+sMUBaRBqSbloNg93Duv
s4sA1IVn+mt7AlFO5tMjYywXdxGiCWlf/E02DQmsVedRe6wTe+SF4Q31R9eUvNmniix619zBuQ28
itvgoJK5+S7e6168S9zMJkh9UyaHRN9wpERnsO+DHZ/EB/mW70V+HEYqvnyoT/pO3tWu9nYU3Jy/
RHBJZgXtIffkz8QPvSG4g0B8UmzoWXwHZjnGhfSbcgp9EPWJYYuP45t8HpzBvoVO50kXPbM1+364
3e+WfT5u/7I47Snfd9676pAzs9tTe2LOfcgIvNtHzhz2q//8HNmfwE1OUFQ8Knb4j9m9qVNycQ7i
1VHcodTwcSQ83ix7uMd+yWiOv9uw3xP7mffKTve92/PfZtf4smxYcdDq7c/2TXGzx94F633C1/ZA
9YCTvMAreCTel+xS7MMDcDeD+mXl1nytO3FfB/1xE71RWRQf7oTGnztpt+QaOfWuCwZbuvQr0jM5
wcKTL8iiQ3fgH928TMa1fV393DXd5EQZtB/fZ49Emau/55SKAoDluOpii2FrPV0bN88pj7OFzslu
9ac6oWnaw6/6IkFB+6X5zW3YAc90+y/OK21mHwlhwpPU9u8zsDTBkeBT8Vmz7V9/jWeNnr3dRvna
MZz5UXIeZ0f6QrgfBr5xhj8ke+07k/zczeI9rrd4fy3j/Vs77+PvAUfbYJPzTX0ynEdxTz741L4t
7xOSMOIaRgnItU1AgS3UXPaB9EXuGqqlT53ojeOPFQJM/mDdUltw6535oz7HJ/msPLWnaTe86MZV
+LQ+q1V0RTOBDmNzbOAX4iF7iF3hQoDNSYXzNHkiDH40XmqLfCDmQDT4dStz+rKJs04nY89hByCf
FAP2gs3F4PKsdJAnaJa2h2+MApx5MH5SnlE/Dx80GGmn/sLou63AQR7gxVVxoLjhIb6m+/SETWr4
Dm/8le4nGTf7ej0deP2NIz41rsAjoMJ9xDnulWNZ/Yz1Q0FVZXr1rb/rZ+ZlO8buJp5iR/CUQ+YL
XGCboxwN7AvsIdeAtHMZjsZO4YTgKKAe2T2n/skVCDi+ctU1mp38kK4Z87M3F9NG+CR+pb6N89Ym
RR+oAIMcLJt4Ib/4wYD4+bE/+NclkC3bibIjPDPeHTyvCC4PyiV8oeLM3e5gUXlZfsSZC8S0++R1
cRwsnfqVgo7QcMZXRPdrdJx/6gSNfwmfqCzsq1miO8WnLVrbldGPhnPZ8iwrrhQs59JXHX/xtrCn
3e9X9wJe5fgJ7//MbZMc05/Zg34AjaR/4PKys19hyVsCOtV8yz8ZvLWB/HaNztYHDDzkmfQqPyrX
xMI3jQ/2bV32vSPdlLP8Zp7qlsrOyp4G+0vcS+vZvHirY+zM19AmN33C8GLXn/J1rzzuDEd6iL+V
B/NKiZq3PCmHh2aPQ85H2ROx3md7lHz1rrb8QO3DNkULMpfHsvfxEQeMSq29aD/FQXU9pJ7i/PBq
O7YfFtfT8Lt7X4j7buTQuHXiV7boqq/lx5vCwxzhq7QXv/cGd/LjD3Qsm9ORLTmzR4FWoDmrN50e
ZF9yHjhi3qHpq5f1wI9gJ6NDY82JGK9nXqq9yJcQubFre3SIg2OE5Wuw3+l2/qAdJpcXxD8/TpJD
trUKOGZYCtE0Jzvrb9lehWn4DZCFX+bfb8but1fx0N+ZizAY3WEpvxvewHORQDSelVNzmnw8A+Ag
IRZ9p/Khc8FBoTEQTvbxzg78X+8Ve355om8Id6vGUkVzo2aHl7xwsaJJu2HxKTRsbWSUXa75Qu6C
g5m5PMWz+hUh4teaT+HvVdu9QXvlZwBqQ7ofM/uOq9I1doBJ3A/l4yW108OTE3wLJFld+Uj5vP8C
YovpjIMjSfsg/7pvWTeNs/SQYRK7JrxFg9+4javstv9R0HIzAIe+s8by8o0dM5TomY7lwumsXXfi
RZmvuK8fphN+Gp3jvR1TGvO+gLr6ubVDgbil6V69hN7NcpFsBzunfPoyRoEKGof1MOclg4VUOBaa
fi0EyhjAROhF+JT0ewn2v76V/G/Yff8nRZB0DkL/ZOP4kfd/b+Pdvv73faOk/kVDLlZI5hGHltjT
/999I7+DD1clesY0VMboz47yrz5eRYd1LWNUMWR2c6Ji/W3fqGh/MUVd1ihP0Ij1qcq/lD76bQf6
h4MYfz9kVI5iqmGqpAopUvj7E4c4RYUQZSQgaJCiwcTw5ElFOMEVwOivBPWXLB+9olyl/AN7mzm8
DNWuZ76gL/ENDB21a2iu6Ynhtdd1T8SxyQUEMPPYqwaMHTeanxc1ldOm2PnXwJRuqwyQQXtd6zPt
ms72raf6WZ53WNOc8SjUX5CnLAFBIYhe9Pkm5juj5XKDjWk48Vzu+4jpfG2T0OVJH7oVAlWT71hT
deZvOU0zFf/JyEVXT/YmvestNGCRwSWn6bxIXewgtthd6wgRWf2lVlfoU3aClDtiTM3q73XiKWG9
LtuMsWg+AfhcehGID8NdNSNIEAWtppzhUvhUg9tz8Wpmn4aGsFBFjsHSDThuK4N0KSiuJstrcS+J
2Zdc0zWtPeEX3sXjB4rqXYP7MoeTry34VpSpCorwTj+LL9WRX1TxMWpYbvHHSbO0Z8DOm4geK41+
FW1CLbtiOpZI/7jS/D1PeG9odzNuS/KuUpcX0xVVvQ3RMUbg0QyYY1RWL+1DwYqvkCAImTZO4RfP
mWJhpiMHufhLWr9MMKzWh6TjjUMNlgosxsvnxqRFbr0CH32mbZNe4UCjDo8m5Z1IPfJsvIJ12C9C
4yDHY0kQbGQ35l00zUm7kCkiY70OqpxV0oS0ZjvG7pd5W2rVBtlq9mkscoZYgcbRoIsNXluPngGl
ROGwQsG8xJBZzCcvxtA3CSBbGQzEzUdJZyjzehuznCMepzE+JHEHXp2QO9L3uCTHWpSJPD0pm8j6
kxEauewIm+zkYgybTdVu23cRp65ML0epkb5mFaVZh89X2c2EPXUt96jaZhKNQZq/ilpiCFI7oRLd
mZI78tQnvcBQHGFjBB9Vl/QgmJe61xzF8CKK70s5P0T6fRzfoN/ZRX7Ou5AflNfAnbB9x0h7lwai
YxvLrnzLtsUO5oOo7NPky8AlUbeLO0I7abjbTETDqFndkXVpxQe/hCCkICp1BEQA0wdlvMnVGzQE
rrk0u6habql8FVnCdA/zyFwuDBIipLqFXZHEvm12GROiKV91/IACI13pqc7mCx6TPzwJ/4OJxja1
+scHDAEG6KQGzluDjOUfRxoMRWV6tYgNyvl3wuGkK14yduJTiPpB8aV8jRTCiTiw1tY8qU26X4zC
k8bYq9fZF8KJip7QnyH6jFRbjaRiIuaYYewDPOWPga+WPsv5cYWGa7r9L5AMOFeR+hpHsvBrLgjz
lT8x12kzy5bHYxU/ro1fGQLkbDyDZKlUrMmG8o6pQqZjDV+utY1wuZt1gLijyT3OTHY96erPGEkm
LYWj3h0bzGB5t0/jD8XCPB5j+oTi9gzbA/ZotxVlEwfEMf9YAGvU5t+HNb9nbf+DN1ViOfmnb+qf
imoGAyUI4iYGxfxF7LOrWqXulpVaZ2o4y/eFrsNSfEVhWc2dtLS4LYv/4nNlPvGPL2EbIP428wBW
+6eBQzkKgklb8UAG2vDou7IxnkMBizpkQMKPn8isBenI2PC01uP0o1GZqO9L4bUx9jP15NWFR4Uo
38XkxF0vLPtZO0bmLsdzrycoHkEtoiwNl39+Of4pbLstd8wbRa7F7ZUzkfn7q1HiigHpkyPKWp8D
ytEgohUbtFyu/8X78/eTvN/WVb6RQqkX0okqWX/+hKKB0rCpGGzuMpkzNBW9kWPOO6o0o+a/+l7G
P/xYtMVYqECWLOoqdnz173+sCXEHUlc82I1wMkv90QilfdJNAWn3YNRHFz4nuTzqh1PldarhuWrK
TtL20Mo10P7ZdM4NcgQlI5psSV+2vggpywFucjrIyRBGVK6yzscC8xCxCHKoXGmE+Vy5x9y8pF1/
4mz3eP47Vt7sk5GZzPY0HzADRg9T9yWB/uq15UorZGdO5xm07nxRxVtjDp7CaTBabi0gP0PSXEhE
i4a3R6EEjxuTOgCS/BwKUYNEWO3kn9/HQtlX4nya863XmEfJNEP4zQM5uuecL4e42dft1rcpBFHu
AcQuhGuUdYeW7GVH56KJ1BXOWKwfiP/J1cYEQLySCK2yIJpN6/Ths5jvE7OmEiYwyhs4fJ7qtU/s
1paMzm55G4w30Gv+VP8QtPu2DKMk7TTOqSoUSzwRpAEDIChI0k+1QVMxHNpFPE8zh+XlpySeMrNx
9W0jLzwvKW6+/CfT8APd0oA2DsuA7ml9m9JPg7dAAa5MKGAqP2inIoh5MaTHtLiMfQDqJOsfR1YO
fVz56H9E2YhH5LcVoKh+9APmAVNjNk5FpFA7nXyiepaeXLx1zOwqgajqAMV02a3K4upxjYQMJYRN
W2+CfJndDiObCEJeINuicuxSRX50QoUrtPRV2fdr8Wzm9HoiSdqwY1wVq3duqAHVjmS0CS5jZOKH
V7J6Y5mCgYYAQbtPw32fS8eVA5SkOCRoYioVctlJQ2lnLF8pdgE6JDyF+2SDgkasfQNpjuiURxa1
vcxL2Jvx7coY6nGr0pBEdXN7z+jjmHRStbtS2XWxZpcMXNAaaYf3xqEJDP0Kjo1HuRFsS6oCvgET
h1uzkYF1GYj4TsEaOpb+oCU/6cq4zZkXktuR0n7HpeeLmV/Ir6ZELFTjjw1RoMzqDt6nM5I2Mtk8
LvFBS6094SXyproNcZQ0DYkqggNl97jK2lOuvIzaeFbUgdmjfpBAFEcvZgyZyFQwiikUq3pEn91M
xuIXPsIj25nClSJIRxrwgH/hxWP3hZwhpiggB5hK7hjSLGz4k9kdwI+xh0ldGQz+pLMf0T2zkh9L
lXRCPe0lRidy/V2Jgd4/1i1YXAU3GJF3uP8TKmGGTdmKXpMRP5iYks0R7KqS97F1Zfs3mb9WvXDI
VWDYg9DGEindG/MyaJILgUdhx1UoLOKFxUItPGvJj2F+FhVxL5h8OlMMuoYQxRg5UtmTqL6EouAZ
eN6G7kuo+LzU12mrhrRid5mmQxxGT9uWEnedN1hbYwI2r3j04/qr7H7UWU3lDGtGdoH74PfDm5jE
L4Bq3BVNU8epwP5O6QIhhMgGkes+GqyUbQxMkgwgW02NdHuCRk/fL0ZcNt2g8SlzE+1qM94XOp5H
g0v1mhNPVqiAVhZIP0wlhh+GfI54zHbjD2IvtppwXQLfp1rXU6HrYRH4P+yd15LcSJp0nwhjiEBA
3aYurQXrJqxYJKG1jqf/D7pXkDU9zZ3Lf22t75pkoTITiYjwz/34bpGvlX3eWXgy+c6D142rsxK9
TVv9wZG34pRhniLeJOPnxorPI9CUS5U9h9SfTphYg4RGTDYfg8hvfJ/4FDFtYMDHpoDRi+nQWdDT
YIsUMcC0PNnMOVUdurtpRLCNvPmUhsUm986cln2LB8fE42uMVNouB0xzZ3xaBEyeh/RJlD9K9koW
1XWuRzrDVmd6Ye+UPmO52ZtK7NKHfP7mcuxp6LubCyqAlnvL8o79Ys7jAtkEFIUdt3dWd99QRa0l
e16Gwl6rtl5ySsxEzhshA5eeLJeNceZ9UD6wNHTM6IgDPtrTRdxyl+Zn1K/TgicmhGB+lb7qd8K6
zUho+5xXSO/vPYpALUxRgUtuzv2Aco7DiK+tTY0YdytCxjLXe4qjcAxYpC/VIWZXGwniVaxDGSdb
0uZQ5TAr+i/u8lAouJw0s1J2fJ4G3wSOPR55gxYXLOzHiBFDjFAOa+5rYM7H8DQpRBwX+p+80P1T
Zp+GCeWpPWbjabS/kPbc4JtvEjQjvzxz1Q31ITOJrOmutXbJeIqwe2hg8pfO/IArpNGn1Q4SiEu/
rXeyL7aMl04dEnRnfe/mV83Zi71PCH2LvCHPgos6czepd5yaN1M+1+t1ivwamOybpVHG3ebNC8It
Vebb9LmpOipOyX7AV+7mx9aPLiFDYMTiB9o4SVIkv8jeDvSHU9BGo+bWr6PtUvvXFufvfmqoSjNQ
Xqu3IDllo9xZcwO2kHSmOSjOsNkeYtSjqM4q73rMvoz+m5D5k2i9rRI/ChSmBed+Wu2WmLDhzH3K
ACqGEkhwwMRyZ96IS1IefkBW1RyI4uTMwShr6T3NH5sBny15pMVmzuLzAM94EgHYCu+oH96lBuFM
+DtMtRsKZbbzwLSYo2vtbVJ8nIJFRvIdbftDszorkPZjcd7yMHXrY9E7p1E8GayRsnL3cxDzZcHj
0Y6HOQjX8MRLw6Oe4t7DwvEqrh/m7nIYMARSgJXr+lLkD6SDNz0GjGCK9/Q6c7i/dgJ0kuZJz98t
a7nuHHipDD4kmZaly37g8t00PWE2moTDPaoEH8wXyyHPHIb7MuGLl8/b3i6vQmz2mlmbzgasFBzn
HyHPb0mHIC8Me0a/h4rbuvbopZzxnPH6g4XzUQzJVmFltntwndFxKNPHpALgyuAlMNm5AaBArhnJ
VO9BkkH5J3aHPZayerhhBe8P4U+onoAEoW/MvLsOr9DF+9OY8krKeu/FeIBYYvKReczIes7MvAoh
x9q4lNPz3gYSWS+MYPD3Yil1KvD1LL4UpWeKzQlaJ+DSwp6vLb7LMbpKr380c7HrZA7FleCpfzuH
57XXwiNY46G8FmcLYvJI5HfnI/lk0j0WraDY1t2Ywlw6nPgtnX4fbZfaqwCUaH1smQqpLj8UdnAd
r7sUp7tJk5lhkb1L1EksxQHYyK7OuXtsGsCjaocVhkN7RW3586zxgHbp3tPcqcyDLGfnpfN1nrHt
zIqrur8pMrYfRbuf11PrXL6T0LwmjHWG3ZuO3RjiOE1NxfCt45E5evk5GfKzCMBmoCaOq+12bm7N
Am+WxqbUM2chG1EMPAGUS98rvjm0RAE02TalQHR5gx9ykLgg8FMTX3F3GurwUogtmcgDVNNNgA9t
JJ1R73v7wrENns8Zy2ByUN6XInggjrcdI5a/8pW7WemtWOyjAn8Hs3GXWR7ci3iX67dOsDOxipNa
OCpXZjdVz600B2LcwEmfTPnEoUDWHagb96BywzPs0NbvUY40P64M4NeIYvtB0QaZvkbBa5GxpcQI
Oi1XzlzhFOryG2tqryfmWaZvjomcjohwrsrPgS/uijK5/+NU92+5gP4HivP/PjTWKgz/a10aJeG9
/PaLoWH9B38K0xL5Wbk2EDkbG4IHfepnYVoqG5IEgDnbw2P3X8K0q+ihQUTGsYAJCJ4EXof/BEzQ
nsqBNwhsgnxrreq/ZWgQq3zwC0sOzTSQuGmcgB7eIFwVkJ+qZmwMbi0ZPpva79qYvWNSuz+kIio1
65fFabXwO8pR6gxPr2k4CThZ5sxHOcg2+M3xelWoPv0qDggOB4TeCupyPx3lR0yADf0XLJp5u1C+
4OMkaNt7fMPyz8nJv9R1fnelT2J8V0VWXUY0fUAr6phJY8JIZRxTaYMX96c7gQ9+iaryZ6fR6iT6
/KIoGndgRYLOlN4nWS73xZKRUiUpTyLzaEgdYN5V9S5MJoTPmH3rPHbDznfDkJh9qL/8/eX/6pX+
fPlP76lRPHQ9OnA5z8bJjeM04a6IhvHed4DY/P2lPmkjKySFXiQP2w6uNbp1P91J1dy12qXWfUtC
Mris8FRxXg6IRKOKhMIirBu31uHvr7l+UJ/fXUKnLl8EEaz+tl/v3pWEqsBxYgXIMigGFrmovbSs
mErfzrqmfAGXdIxu+/dXXb99/3TZgKkRBiAv5IWvf/7Tl2YBFVFmQ4KdXI7VS4C8fMlpxaT7bpw8
faicWSOt+CUGMzcgWgC/ObfP2qUNxrfF2GsxQIS8tC9sr+XwXZaGZoyqDDALjQRxrmpUfyweS1yN
tz5hT/83N+Vf3RUhOBnGYoESVFr9+vvnWVnBy2Ag4KtMLgSDdcbEKJxm3ApD9ZtbMPjj7fj0KSkF
uyLkFueh5Xz6lMB10HwYsHWuCGAzWPaYxvFcSZI74BgEKYCj1Ho3qtyCVI2h/9J3G8kmsHZr5q1G
o69GVqWnLZQudo0EOtkoWsrzd9TUkN4d3NLpT6ODaXzXtD3tjvQjz49A+RGbeM+rp3H25+LJJCqJ
t2E0gDhL3b4keUGuaTxpjZtcQnFjiCOCEotLgcJKCG4kVusTg90B62eu69doWidr1Jiqg7QBfG8P
SZnctpWvplPdsGMFsdKIHHUgM28lNBD2Sylusqs2GDgXk+SwHmheUl+Hwo3rg+bE6XL40PiKnAaC
oK1rIlIhXIgPEdlkPlUjWjwTQRPcizkYjzjTOTr3ootxXsRNP+w82veGvZSTle1A9mavvd2Et4NT
gLtCtamfXFyd/tU0jtUd0BoMjQvUCJ7rufGfwr6OZti2ubzx245OdX8GMBBMcvgWYM1bDoOKEvKg
RtPs2vmR+31SMVAbBmSaKWKedx+eWvyXpBi8V0d4jDyozPPOa7c3H51MzYrbrZxXNyvNNYjQ6DvZ
oOlurFoflaLR2VvmBKDS2tLgF6c9gSBZNlNqVFS1+7wgtCAbQAx/SFuwatvaVPaDsax166Wr8SGA
eH1vfCICMNPkMjGCCshNse8lkelWIBZlXgxob3ZgaJEPuh7bRes3WL0gHGEZGUf/wytnDV86syi/
TBUaXgqZ91LBWWHslVOESVLB9scbN+rkOSHviSkTT4t7Vko/33tw/1A9KhiWhl0uwZqjZ83KO4/L
SqnzJBil5vxUTGN69JwgfSp1K33Y3KobsLVMGeS2ym+fOun5DsSVULHNJvmGJ56keHXwx45YiApi
TC46Sd2BOVhFSI3TBMVn8noCTE7WVnQRNrvW9Zx9WzTzXWTbpdx2LDBrZB1bJB2rDhpFMVf5hxNn
ybw3NMimmza2cXGFy9i/1ZBwmoNFL7q9hYvhLqelM7grUuWnIVtbv39yWMCWbYgK5WxNP66MpcRk
WBI9v3vPG2pjUC8pJZ3qjNQG9HS86WMoreuoiLV7knGD+NB6kTddZfj7vV0pCV0fCbkzhAqKmo6D
xtHcCn2w2DY1mVhFywt3ouXzCXCf7XEyXFWZ0jMNICrsy8uV9qmTupLtsCwvMwaBkcLQxm1gHPbz
/F13oFrOoinmP2JnE0NXYIxz/lXyJVNb+im76wqM0PDceToeb2Qvs/jGbidUJXZk1QWMxrjbwVgc
7Lu6sZwX1+7xmxhvqVqUkcjazkUClHZbcbP6255cPHgWO2z7a26B8MWuF6iDarF0iDZFceRWCh2a
MzAD5IGG0CT3xtM47DiiqIdSyJgA1JQ4MXVeoQ2XqiPqEWc2TsA+WZiYVk1oDScP2jreKmHzBOGh
WbnixbWc+BaVYfoq3MHg2CrqxO83WQna7q3yqMrmADsNWWlfxXKkiJZEbOtSnuXoxj+BNPGY/I/0
TBC9qVvicGIDEtFXHM2g3TEysGGGQB0hE0yMVVuFPVK7nHiP+eByog2hDLMClq7CARN7crqSQ1YU
x0nV3ISDdK1qpwHjB1u67frHRnlBTBEfTG2wnMHYkxHkJyOozNnL4nJmJphUk7eyevBRiJ1DdKwI
5xRXqqszeYKB1lUPg7sU2DTT0nvOBm989MYyvLREi3HH9wxTgExopnMuNT1VO8yHOPPowIocIKg2
bQ6xGeunrnL0g4pnMsRRM0L0M4zmEVWK8l3H61B0aiBBTuVy38V19xQPS3U5hgtuoCkYn7W1DHyd
I80h0tu3ABQhKs1XedzM12mav5O5gYnTgFrZ02FmEOxbVLAu56gah+NByQkYgybWE/cWoauoLfLH
Dg4LZWiDsC8WLKM477O9jTmTnosv4GOinaI43MaB37unqgDAaLVh+JpRAkc6Lrprx95FGazdyyIM
9VVimAOCkjm4I1LGNNvehdUGDKtpVDzwAMrOPRqrtxSYPRCfJ9frQ9MpkwVoYk3hIUon1bpq3I9+
B/vNX6N6I/qmHRC6RSzuDkkGi62365P2m5fGxGulbD0H7x1VhAe/yovTQK32Wdbq/EsIDhE/hRrR
inhwzbMbHMMo56lCnTIFamr+KMPqJcuocGlxNSxOwxIgayLPgR6pUHLn9Cqd14wkVU0XWVc79i4V
+k0hrRNhnICVDYGvv7KdOStpTjplpfwIphquulWINyRUa9uDH2E/mmZHFAc7BgA5EcrU1YueJ+9F
d6Z+dHjqwRgzwZ21GHzWI/Mrxx9+pHHt7a0wvui65mP2dUtgM7+rIHOFUZUeyVe/UDxwO4Xgb/OC
VTpb36ssz/t9lCmEuRYQyVbb6MaCyMGZjlv4VW583iXikdooGrIq2q3DsmkYp3f+KVWaSVUmsUck
DV5Si6z0wN4ACphS9qtOnB41r42Woyilc50GpYKCsxgcODCeGMCOuKDHrHmDUB8/lJJUEcP3vnF3
rZ4Dufej+jYHFHeA4KHP2MU+wjwU11PisuLIprwhVHLeJuGpqGUN8qz6Gk/yOgXPL1tjEfqnrSDo
K3NeRf5Noipmk0NHUQhqp/ZDa+uW62NlimlG2rH1vazHkhYxEOpf/0j6gj5FnfToGLUtZS5S43XM
hgbJ5IBZD08DvCEKUC9y28R6zHJ6GS8MopZc6b1q47M6MebBnZybIfW/2wP/pi8XeXIh8Y6V/WMq
vQObtP6mttDvxjI4jtLptvS6f2gGnju1RsFaR93EJDVfZ7ezSNbGdxlnXRTkFMKKlIAv7Nqq7ozN
uEi0M02iJj84nd8eihK7f4A6SKvpfvBmxNTBbCkhoy3H6vfsBvVZ4k5yV+XBuIfZc1cp+t5iv3iL
ujF4cEpxngUMdC17OFI+jA1bB1faxTrp1+8qHDnAWN0DquBZHy7bLopfe0c/LkDtyFiSX6tsuUOh
fC9S1jdUCDAMjb4ucnTIhNYJ4AcxTB2ORppdz9CLD+rzUB7h0279RhBkztguOzoPdqjJNsdSZW3D
TvKXx0jpY5SmBB0XEJKvpIP7HUHOHzY1NzuKn3fdQAg2ab/WBT3zUsty163lfTXyZeIvb8qOh32M
6cAQnb6kTJDn7VJdKTbE04aHPU0ulDU9BTOtOft+Ab1Y0mLOKNSbpu1UNczTi7m1Sm73sGeXGgL4
Yppcta9rRRQ/TGGbkrRz0C/XLzz2Gk3tOeDE5FQM4NUSjGoPSzKXL/HkSb3xid3xrhVRgUPFiQP4
CJO0v/vk6g2y/8AQRHDPNds88SixgMPX49F1B976Mp/cHfsTrzwTcSexm1quGV5DGDLJEf25Cc9q
4/fX6bhodRDUU9xCPqnhfunQORV2F59LVmAFgsZjmNS2cj6zszw8WTNUFogqQ8qdQx20v1Fh7HyN
hJfnWGTzDkKu47Q/eBtz2Et9yfCC+tFvLY4aZGpNu/oma3xgJyAaJkJYU++/hcOsMOCXizue1TIU
1x0KD2+jZevH1F4VaSp2JTAQGv22jiXSa7tHSCeu7QTreIi4lV5jNtzUbpcwcPDoC+RVpnpft7IJ
dngkejxFgWbnK12DR52ctOh2Y1iD2yvlAxnPCD440g0Wk6mhYlCWcUq2gDgYb7saMRXVoxX/qLUA
6TJ01B7u6s6q+2NUNXaz8QYL3KbDeATb0rKnblc+96Hby0M6WN3LFPotrIWl5F0is4xYBbnXN9s6
iLzLJHd6G8fT2PK/47LlTmfpIpMhBqpn/SV5TqKCG5VAh/8ogpllLOgzwsixF43Yk7VGIKYhjPdq
Kcwm0daAyWLxy9t4aUK1jwYdszZE2czF/T5/89OGMfRYivrEkGYZznqpmu9agpYrpnK8o61hIpGK
YzAfanyKU1U2zt6nWOmlb3VPxVLZmGPWiapns238eVtPCGUbmYYe5BEziK8Uo4V0WYU8j3I3Snnu
ZlZkdg6p4aeutrAFtdyYzFCcfLpXflN9y0Y4cRxwG1TvYW6I9FQcCrbKtCPHlQH02T5LnAlqmjOA
tmuDRb3ZhXYfHa/A+F5RSlbBg3OBg2cBmO2dP1BYeohnECp8F8vpmzeUDvV89Lx0sNBGca9yv7+L
tFsk5x1Xuc8ndgcbClWs8agocGS9nCg57uNuoI/JCcxXXbjV3WJFdbGFbJc/60o2H2Num5uMRiqA
e5ZbU5A2RM0j+eKeky8ELzIQTHYA7zDuwHA/dAwU5orWQlCDhi6cULvqzSt1sPDCZfJhdTawUm1r
YBm8oA6LP0Y5kh+zczc4NYcg1ftdRxrcNa+BqRqsLoFfcsDux6U8drLOn+ZOk+oRZVF+A4hCJVwX
tc39SAkcQRRTVn8UHzMQz/PS/tbomv4uvdiTjxkk8mBsJsj/+3kBiUe77QTewAAVukwcMpM7BtjW
lxwHHAFiY9V4eHOtyZYEc5cd5syaSTZlOWO7vl84Vbm6tQgzTwNg3j4P6CgcJetFPKURpWoyd+8d
RiwBk6RGUifm4zgQkHk5qvVri2doO0V/ij27bPaWbOuzcRhp3lv6SEwc8jxxRgF4JA4ZBVQzXNI+
7Zm/yhASfT6QbAk9mT7To4f5wk9VfOezbxUby6W0ae+aqat3TRMQPKrorSafADeWk0ybme+B0w3E
X8A7sskHYXcfxDbRNhvaOnwJQP3Zwa3b6cmzAPLSWcfLZIddNnfCJBFjqwkh9US1gw8Ikuj5HRju
UG3N3NlM17J4TLixSKPDwYBjvPGnjuc5NumG8xp81QJnDBh9L3jRCSol5YIsUYco13I4dEJn77+R
CFe18xfNC2z0GkgkHIwaivb7q8TmVcqrtUPhbl7O9r1xawyXncRZZVghoK4PgKp6J8Qg0wdAGXcc
oKtreIEYkb3aepRd1lyBII7FbxTTVWv7/HuFVHxibMfaTjb4198rCV2op+t4SjrLlzFJBzbojJKq
IUpAMhn79u/fh7+4nHIx3QuGsQKp8ZP8nUVN6w0z1IgQsuZOaloUYJUkJ5z8PwI3dH5j2PzkBrRF
6KBACyRIqXxBkPrXV6ckqn5iu8muN7Hu3hvaz4NnSj6qvYpja3nzKZ7O3ptxrmir673fKJ1/Iaui
zLA9RmZRvgL9/YssXNpFhczIWGHhIb6huI5sJ50A2J7K6Tezkn96XympsyW8GscmiIo39NdLjV4K
xGq91NxiBGgKJ8NwNpC86j3gc7i293//Of7FS1tfFLZHh4kUXS2/Xs8futx2a8R9CcgLI0w8X/C9
50lsWb8z3f7TpQK+OcJxBHc/vHP706UcZ/JbuDJcKoIH59vsakqX84FDZPvij1f1b80z/2fDyv/v
qAarT/hfTyzvq+K9THimff+v+h+5/ov/GFmGZKaJq4R4auEXiNVr/mcGW9r/wN1D3UNA/N4nFsMX
7L+Z+JRRYQzhwbK29ay3yH+OLB1I+gwsA1+BI6DQ598aWbqKy//8DMPo63FnMGmSSNfsPteZ5k/j
l6Cyst6QAtrWOjLNBXvwodrVtRLOycM5ZW5H0YJpZvtqooIc9Fjl13hkUgldOqXerd+ZocrEtzjL
mgKCqA7TUy9GEW6bShTFPowS3UPuSWNN2wPn0n0VdG74ztaHgh0PSG9z4xsnFpeLPRvr1KfFDMVr
iNoIMn2uB+sKVUaFER63vKou3UxhUCgTX5zGtI68Dk27Ev6ZnOLu3m6q5aIKhvLOAfFhzpIhUy9V
21s1rVm1y8ocgd/xdce+e4h8dnIbTAxrcU5vBI6o3iknqNx+1gLiiR0x20/24uT6uglAuxzjIiy9
/YJyiGlL65iAJbt6hZgXl18U4EnvIPNxnE8lvR54TkH96v3i9TVblMHpsfrNDYIVRE08rKUo6VAM
rIBlqvCmyDpEkV/VOyBuU3QFCSe8KgDxk3BIkJbapiNJl0+kH2mLX918TZDAHzL9/QK0RG6WhMDK
1hopo1nalGBpMVmtOqg0S+IdChd8W9uJVsGCEeaY4wurplfGCziRnKT1k30etRDW3cGiWj1iW/Y9
WfrlOYvpLtDhQiQp6XCAdpF3l89tdWm8ApJ/23sRB7NERN/Ap2VoNhqSGI83ohtQet8ZdeT0DkXY
xfgWXMaYDl8W1Da/wajmIpecQ7akWBt0RHsBuBJRJ5FGP/WlTs/qOsivJETTO7+gHtIb7UfwxPZL
nqXF18gxCydsjg1Yq/MV0Q9pvSnKYt5mWRre+JkL+kUvU4YzTwzuBRVG6VtOpREEnXSG41eDQudl
wY774ZQ1x5JRGP9xAPaeIQ8hWTfQzHm7W3+mzxzc9gPCVWzv23CsgZcpvLhN5pS8W9y5V8aaKWJg
kwEAnUEBQ8jataHtNNG6oXRlNsHXYiizN00dE2hVPVbRUmQ90SwaDba5LPr7uacLZSMol3gZ+gar
dZZk5klNeTtup0TgTOrVmGGH9L3yukosCZJnDga6p+KxfSybJPkWwH3qsQ+m48sUJ9iS+9pZHikA
9dnWUn6NbbaBk31akh67IBVc0bdwBV+2vHg2MnqWgDPnmEDSPC31D9pIkTMKiJ53pQWkDWdzZ901
pZv6GLQUenDQeTlsL+jtXxgBwfoK04qPQlqVuCh6mEer9wFzMiXAC8VcGXCiMHG8O5Fm0VPIdg/D
uZfqo+XGwbs75mG4a7sueE76FTbZLkl8jzpqjXsbhN1NHiETbkZ2wl+L2Ipa0hb8GQF5f+Yd98fp
MvIV2L88re7bwcfIqfyOdr0yZOTJsLB7sdha9Zd+MyynkakSxUulDq+SAiY5XQkUYe7sYmjtvWpQ
c0HaefYN80odHijuY8DEZKwezmWDc3fDKa77Vk/W9L1yWjyhZU/Vza1bN2TnjbAXgA2cBJqvRruS
1mdXlm8RvwPQIm9wzKVlCtjTM2KNAOJfZB8BSJf50Iq69hDwLf+pn8fCx5tXog2kiDXFvhlF9iQ8
cNG7vhiKlzl0RsBlnFE+2nIpbwMYMvDO3IaxHs4QpzoUQ7zGwQVd7dFaRLtZwrx+9HuG48gJYF0J
LMn4B3McDjGY06pXL4r67rxnjMBJkvH7ZRlVc3CoXWFQBTymQPtu0XZw6NEyuk2H2Q+pKAWOuVp3
gydHWjAionwpuoMrxuI6drIxPMTuKE8aJJzaRGJOb5vadxYePrm+07lFzbtyyua26Zvo1ZN9FW9x
+4TRiYvC9VxspUHpxA5iJh0JsIPp/cai1kiH6KXiYP5e2BNN2O3Ec28HyMoQcIuDlO7aaQK6j4/O
nXf487s7zwgcxKOuPGSP2GWpUil+o42oc+u8hmnO/ohCtw9fR8ETkc3+uykCQ9xETmu6OcreunSk
hFxUXqW3K7Sn3XoTZenUzUbZQ4dHaUAwVjC3TCjGFRlXLw8Mi9z0OLkAZgFr+2W7Qz5ivEUZPZ5L
GZaEyxzAlnjy47B85lNb6yCiSn8DLsjTKHdXJ3rr8LDF/qoqZnhle0ERzZqLmCkbhi8cpPGx7jL7
PjLYuvdB4bRgB1I1wCOGvLbz5DLe07I2YbTWaWfo5Bqjl5w6rRt/aZkv1osklNkGHUIPJavmRnVT
aO+o4Z5YdMVkvtHkDHXTTxnhD0sn5q2Yl545IALfHfsFZG3WXP+1KWfni/B64gEufXQLR2rMG3g8
Q/Uy5Iu4t+ySeIVEqed8Odb+aRIlTR516kINsomyeQeiO7AdppAyTUBdjv1u+4pzfacmMJMBbSW3
5eKzCJkBIvzlEuU1lJRSLbdWxq+zbUUgAU5EsnseVExNBP/DOrCq2clmcRLxxNJVwZkeB8m6145m
n8SJYxHPWGs6KeAdgDewItfEV9sl3nEGHPiL1C6+mgAe3b72FDXPiO5AmwqQd6CE64lUDSToH2OU
V9MmbsCfbRwz9Br5pRs++Bk633MQkV+AmSa39WAnzj6faip5aijU58UMeXIb1PTQ7DQthw+h6YEJ
uhWfyF6xiWjhPZfdhdYLWMyoC/GzxAsPzQ0DruyrYaJz3cwS56KqGtWzXvApIkeX/Z1gmLGcF5kY
j2mOCwL/udfAWAkWXLa+XuFRQSrbeRtHOnsVDuzDHUU4zWU+MGbZaN+grhUcVNhskMl+cSsGo6xQ
nfNUZaEwR/JrBuW1twwyAN3C5BeXLlZ7ZdAbqN7hSluUELpiBrWU5lSVtV9sPb40Ha1pk/voJQZm
P8MCXPpzSoYjDZ2EZG1Nd8DlLL1o3ru+R/Oi21rEdyaPPTPS8ii/DtaMGTUMNIOyLIreetwbVEDT
Pk7Yssh7aDYBndf4J4DnxQHiJPLMQlmNyFKqnmQzDnccatvo3NAC5J8VigHoZWuC9au0iJroTGun
l2JRFGQPCF/2tgraBTfJglY3LYtzD202e5v8gikx+az06A4D9tm6CPJum9QVdyttLRkbDhtt+lAk
Qcw2d+qj3r1ixxqoA5YCGl5MMpbLjaOyyeytNJf+V3+OExYbI6xgeDAh+yMqF2Zh+5cRY4/4mQ1z
mh+R5MrpUjJfC88VdNPqvmvrbjokgz2Js2YKdAexUQj94SYoPAdqIILgkWRG2Fy6jl7UvUMbt9z2
wjbyNwHGVSn4SSdB3RRy/WBczkDIFt4nJUGn0vLqlHhbwR9fqTZDwqj84uOnU9ftnz/vZ3fgZ/vl
epnAxeYJz57Htfc5Jxm2ddlZfZPtGHySOAmTfH4Qfs+zky1nirVfSHBLaJTpdnHYItrt1DBoTtrH
/zsJ98taaysFx8d/fRJ+oIXn++ej8PpP/gMrQattQF8WQp7tIe4I7oM/j8LC+ccfxkOAY7TTKsxN
/30U9v4RrCIJbbgexba/HIVdoIAgJchn239EVuW/gyMT4AR/vU9xAtsyYNILLpDfz//sL507EJLz
gEsHhnP2zJBIfwz0F7FeGxfLCAPlZNp2jRsm9MrEzT1JIjPR7iIg6YZiZpgcWxNxIjXE8SkO3B6M
BEbNm5YRZb+Lh9L7Cgk9Zs33jXXNJHFcTna++hWGumskLZsS3zscUnpXVY82BGGXYXaK6WmQzlHV
DBOPJZLfUxT0omLAX/UUtxWNdjbumAT3vtelD7JOcTSN7VpmMTTwAtge4EchYw1e2ZRrqUHi+V4K
P7dStIjSicdYYi6mbpc5OrsZos7KN53rdODBPZ4q5DoTcV3Vlu/t5OC1IGJsWgFk7EYXk1rFfT4+
+S7SkYdyBCqA7Sa+A/usIUNLZAYIQMAElP4WxLw4vFS9bi/xTxeX2SywTNKoFBM3lbTTb0hkEROc
DZ7TwzyMjsQqth5osDPS74S3JuvB5pf9axpF+GBd6UGMobbIH3eNSedXaVRz75R8lCB1bMJDy5Lh
3hkcRd8wo5fXInLVF19E7rMfzdNb1oTNjfaSkVMi9E8qZlsnJrdC5VK5bVhMnTpkckNsR0LywWt0
WtHcfR1ipukrSoujjng+aTuL0W4pkkNo2ZumthAZXov5tlX5ha4pDVhI9oTqxG9RNoDRVUJtZ5vs
4fMsiTzwpHonUXlni8sKf88YmBeICeDoKtNfm5THZURBlIvZQhY+24fiq7HkU6ATiAoQL2o0FLw7
WzorroTbH73C3MzD8Gjr8Dy2xHPefU/r6bZZs8bJd9UwGYvs12SAyAZQqoQBMfTrW8wqk+gzMVr2
dlLOUcfda5NRvVOyp5iWY6uYH0hGSOQ2Nw5AiaZYGPxV+8k/p5ypQTaYCfDJQ9HisAh0fKTF7tIE
lHxINFUB3Hef6hDPS9TLxxCN9MHLTfWR2t2ZM3PPBdM8r/BuC2OWIx716EOdoGRrnGz/IXMTyC51
z3duYwWuwq9FiaKn6CqhuPyHzNorL0hv3SCoL8o/HAtTNz12NPyu05BBD+dxNLbX/kgqM8IEOza4
AC5bSex3au9Ra7H1mB322pdQvNvL9QJ+I4M4pOrtZL94tHKBVUF7UPui5YMk6iX1LdUJ4AzsjROE
bB9l/+DBD7CGgskQTe82/VzmzVPjnTb9g+NTkJd6lEpTOF3/P/bOa7luJNu2X4SOTHi8cntHL4rS
C4KUgbeZsF9/BtQd94pUXTH6PN/ul4qqUgEbQLq15hzTWhO0hZX1OnedrR/APPOiG4XGw6OghMZ3
m+lmSxwBCc8C1ZQmiC09RQs9gWCnJnXOPqHSwZLxJ8q9Y5FJYnMvnDn2lUbKZXyK829mF54sYuei
6dl00xmA3DeiZ7CRnpIw31LJWwXjntrNt9hlmxTBbiHKp7xKVP8ltvFhUtrx4ochkI/NWFbwwINX
A9gKn9qpLyZGBKh61MXF2iBQL4BrmrTNo9fk/UoMI03zwlp5fn1XYEwNXdyqjTswUZXPrtbnnggD
dp4B/IV0S0KaedBA9npco7YBCGRMMIAp54ZjMIyc4YdDilDFxGqad0lL15KOS7Oqouw2sf1NOOQk
0MaXWVjhLnSyHHBcVmypl2QAibvxHhTHemj6Lx5FCTa5/WVK3Wtrzj5TGN1VyOFofBs7wBAHZ/Yf
ihllA1snM0BXO9+IJDkGOAmr3IAPyNfbq/wa3cZrgNwanGqHoSMhhNJqcrSzzOnBtsEnnfWtu51D
hqt65oz+tSlGfPlF+rBE8toTQvbCuqu95AYdjwOfOsr8Xd3nj2PlXXM6tB2wBhyMVjWYH7ja96Yx
HGxfb6S6xQqPViS6H5Y9apMdS/3S98QLBaprH3JvvkRM+gh7nyarvTeHYzC0276lnFCzN4Llh6ca
bPpuHDICGuthPEXz2Vv0qwa51zJNbua0OSPJPSOLREDLaByI02lICwRb6Bpnh0iPgDIw+X5Wex5i
shyzCh24Qkhl95G39nBsCkSum8oTM+SXIQioC/UtioOmRvJQw/ws84KyaGpBRQt/qtE5pH62TwYv
PJVl0L4UjputkS3tvZoCcQ+9YMagsMr6nnoYopMY9zkGO5QDG4LQOJcPuzFtd/Rlzzq3dw7Sb9bV
Wd9Q5zrD2W1zQVALdtyy2uq+IB2UuT4dN21XEMhnolnuXpvEOYvJveWUgKgF7+gw0kbNmXlfZ/MQ
zOWNN1IMggqgbgX8hUGcbB+goKXWso73QVXQI3UNG8DKrHG+4SerOA6rmyzk1JBTeKSN/ZLU6kzH
63mGY2/P3TPp2aeOcMcrC+DFhK5l0sm2oT/N0brdegWbdzgVkfs42Ln52R8kZEDvbIAmSrL6hloV
ky0N4k9d63zxZ3iEjfut8QzKC/p1brvtoIzqtbWRGHlPvRjYsNiYLTnzqtD3qeRw8sgpryPEf+YE
NKxVIm6nOSLve74N6GBz9lMiZZBVhB/EmD/VxveKPY1xZsHkJXHbFxPJCs3nm9k3L6Ye9w2TOdF1
KIxciEnYeaPAoOA+BPsIo7bRB8hxkufW8Hhf2TkaGnln5PznpychtEIFTCuYGK20vRKNk25woTtt
gNHeXkrrDiMVHlY/5/vJelYUaU7tPB7cwbkQVv/TYVnLJLD0sQECRenAmQYEuaylGYcM/0a2n218
6ayPT4Bzj1EFe96fgjsd3vqR93lMs0ND+FcR5ggqX32ZYN+uxlMj6g2K8ZURxbvGSo5pED2mHYBU
cwQrOKfbzuZ4zMYPM2s5bNpUfAaS/62lop+kZEi06hrFGEI2RlKlD9mEZGomBtIKuu+RuyAmneSC
tOCI3PsWgJPbUISmcTLJR8eFBEYIxXSwtI1bQjnnyAoPlsd6wPl5bvdst2LUije0d9bUIHed7MVt
1LLO49xN5GZOv1chnAh8JesIQQDRBsy540vhAjtEVmJPD3kaEdnkrJrsq5X6XKX8UuMVQ5t777sQ
uKavlga2BkbDnfu7BPtpiqalzL4QQcV+DTzJmNAmKVd9fM4pCCVuuRI+eUDye+dGe6Tph6yX5Hiy
oS0inknKSocl3kRRBPbSSZDUgl2T9CNSY7wNOpLXqI5aqKW077IuV08u+Whp8mWuP8epmqgNJ8VN
Ag/Bo54+uDY5ZtQXsooEA0piHIGvQdl4kC7IaOWVuUc/jtibFyraJyakSkLdp54fOp1AyD23jfOA
gi38jEiGcnq6Z1dCaZ5sZRMApEsyMIraiAOBrSbcoESZRt9708bPsMhCEfNxzF8W19GattQDViO0
iV+ZBK7L50nG5yTmT7QHN7MV2Vu/JYHWau/ww5BSkiz2ZbQ5iGYiJIfWBU32Uw8Z1I4wmNz04lTU
mtCDch3k6GlSe5vXr/44YnY+e5DZiLQI/HWooJka6HbxFZY/QvRqBKipGr6Hrk6K+K5n1KI7hSgw
n6j02jEgNUzcrWFutG0/5AGbLR0dXK12Mh+6H7bjM+9oNCjobSuHA/Q449AlZxjMCSeMjPPMVdmD
IFb5s4Ws2zLK2ySFqNCY+imhzXAgBWeFLGPdcgvoFQVmA4l4xtPWwxI2TL5qmTX7wcM4PhqruOH+
qtR5QRvtkLUMaa8ccUgM3ndFqXYyxKNDQT8gGaahSqRZxZFPmZ6m5ki5Drm2ek2o5o6m9V13/XBX
Uoe3moU8ZtP5g2bg/bD96WvTHq2JPTnQGGhoqR9fJunsk6lz7kriMsR8orPyo8BVowgJHFvYAiFb
oTLgCIFqddUxghAV7U2ESZ5oNk2bbpb9jom5RLnztovN7dBgbB95UU5xiMfXIR/3eWpdUrAxXg0g
M3d2ffsD6fHGSbBvh98ogN1oa9iS171Kc3uVdqDnqvIUefnWpXKaxmD2+ntEzEVxz70GV2yTV0Xs
PLksOpxV70xc7mYnV5VZXlKoQCi393aUbef+pwW8tAcn2yr30kfi7DNZXttFt6Nis+6G9lYSe5QW
KdAwC2oCgKS1ksbd5MYvsiO4icr62mllZpJ/RH5XC3xlCiAJziFkamp+teeccTt9Hae+2Eeptx+b
OjxkbqTX1mzcBF7H1ocio0yfc+8e9S6iSbGSGY4wgxwM4eTtCz24q8bzb8uIKmN2lGl7G4bC2/Rk
1IirHOHJsczbtR+VF6tuwSd3cFnciZN4Sywkqikq4OByEVzhE8/Edcj2p0SIBiTbIlOWzs4lQq5O
S3XTUC8GPshBMzE9jDHd8DX2mc+JJtrPbBULjsWReKGPyDRg5bT8TEwMRsf2xyoRlqtVwfljamWw
HiRBT3HSH3OTUyCnm7PZMgZ1gmfA6dQeiRDSUid/KKY0bDauwQAmbNNe2eAF56LNt3JZN0QwffeW
jMCqDtsjdXZ9wgllrXLS/34Ygd9uEmmcabF/a1S4o8Hi8PrHXTDgfsf6MaETi06pBSOAjhZl1hof
EWLskXjDZuFMlbueWqc79FfdaJ2cWeCIAlqm/Etnt5/LCeY5JIPJR72EWBtMIVYcM1AvRdTvvMYk
cEg2cCHnfAXEAnclbNgozW4bK3XRdLNbX/xAYC3gLLTubvLPOoT44GEQMtmn2qVwD0l9V6sd7kR3
Q+vlKqgO7tT9JPtxeXfddvZr/iMpdBoGUpsS4MGWZ3yKMV2gRUSx9yVpGrgpSRfqn6Fph+Ye6E6K
3jAQbbhFn+UXV4uQx6eJidXiihhFgri6OeAPTUOFhCGjfHvTVQVnqRyCCb+/JNIeKE0VXItOB6R7
NXK8dKbfJYeCPetzGMox2kfOGIqdW7kSWVzT1Dd9MdbkN865PIcYAdhmMFohGklZG5tRTt5tEPic
C9Dt80DNpgieh5mTxa7VjtGv2sqnH4A4Fd1sXAuidmArVeYGL2eVEprmm7clFTRuB5KY4Gdm3ff/
X6H8T4VyCRH4S4Wyf8lfX1oe129ineWP/LtCaVn/cqS0Tfy6eOM9f6ld/qdCKf6FBk0ghBEOih2s
Ev+nQukLAhNoKpM9EvyqUSJV+49Yx7P/hUbHMsEVBBQW+YP/TYVykbz93zK6i+HddjzLkyRwAQLk
Dvnnv0l1UId1c6aE3EyeGm4k7ZT5yjMQDBLXVwSEZDIJ+NtORZDMq0Tk+mz0hfQ+//bA/qnMvsjh
3t8GsiMPuzNFXH8RNP1+GyVbOoUghNuAw0IK1zjawaGiABJe9ckQfsVDAso89er8uWtck5NPGyTT
JnWB9+y7ugmh6NHJO4QRj25lx5E6ullLP1FMDViS1LOJZfvgnqksv7lnGg+OJaU0wUDwHpcgjN/v
OU1pxJZuRZ50DHVOWCXc/hCPQUVb+NQj0djoLIzvFWrXjdGl7gEyC9G3DbiQqEdj1DJ5o9GNQ7+9
+uDWFn/4749zuTXuTSy4BiF/sZZ/vzUKzDxsQ1obYoqKkze5Iw7SKN0QkNlvlZ7vYAhZBOSaaj0b
UgKpclpSMbsm/+BO3uo9aU8tN+I6+A3wIzi0ad4+o4wNG7P8r34d1AE2ymH5Y2qN/NaBBLAN0RsR
NDOT+j0hu/3ARP/+m/p1baSe6D1ciBz+ogD+7dNuw2SWOCB4P641i6uxHyP05R3JXxnS7YUlS1UH
tyYJAv/943fpSUA8Q6bnAgJ5e2UqJiEqCNI/yghIcWGMAblcnEr2yk89BMVD0R5E6Q9XLYiu+6Gb
2Pp0Y3HnZWFQffAU3nWwllfgeIsOj/KlDTDbffeZurPfgi4W5sasDY2VzTNwVaXSaqKrSlQeAn1d
VumxTU18krM75i+1nOERunUTfSS6/vOVuBQ9TcYMolimsHfDfLDdcg4zWHR+Y0+cm3rVbD3gC5eo
y0hHw3wQfklsCnjRUOfXiR1On8hpbh7pjW5zl2TSKxMA5pfWHo3zmII+ZMdIwOSsw89/f4V/fre/
5kXaSo5Ag22/e4MaI3eUCLDVMB5wdI+0i1aNO1IHaqOLiQDt2u4430xTHe3/fmX5x9ilYQRjxeU5
2S7iyXefbdXMiDQalWz9WRAnYNbwZCucozR2jVp8SQplfpZdPv/Mgnjcj5Ufn0Z7TLaZ7+kPeqxL
zNXbeYQ78Kkz8w35bHZ+3etvQ6hLo1SMUzRuUYFRs8+a0WWogqOIz5pId+JNg3I6mszQ5OfYPvWs
vsE2rxNgYmsNIvJOEVabnMrGkP1nAJSwNCIQXgpxESm1VQd3zBKTPBuOhYyNcNJR71RJmDESqxy+
YjaNNMk+eMLLy3szO1IJY41hdNI4tqT3blJKiUN3Epnh7XUIr+27odvLktIXDvQEtygBMVZmTbiW
zfTbiBEC9Aawtg/u4q1AnGHJTZCJhNdUsjLxF2/nCKZknNlE4m5Ntx5nrCxNhQ1UpPISaO9TWVBv
/PvP/oeXyeKKOtxEFkzxx393Ratrx1pOZLmP4K6+CKuq6Afk9qMpSP5aN9iYVrWqx3MzVwQjozQ8
Ts7MSd/U3l1ZFd+VOeZP/UwRaZqwmNSVC7oL5GdM5G2+igtV7B0qAqRROEVlY4RlQ+qy3fz299/x
Du6yPDl+x5LKxtqLbUEs6/JvHyVdMZtCV9hvtQLetG5toTdu1aln24iaUyV7Z48PC7A6tqV9PUcU
KdH9P+B8uZvstt4GcYR7PDTde5tlj7OyMyyiS/8mzCz4aMygH6wH5vJk335w8BWY85a5zyVNbhny
v91xhzHSIOJ22ALVTX5iAUqprg4d/bV8uovD2NybDBiglGZx7xnDtwAuwXkRfKxV1LgJpbYJnDF+
x8fKd/WNSTD6WtMcNFBczdNnctY5o9GFvUlH/cmLjOyAte5iWGkKgNVjiRVG31+PFDA/2AP9+REv
w0gyRbDOmryQtz/M1HBP0hIYf9iJ6azAEGx6PIE37OSmQ2jZ6Qff8J/Xg0/DPo6gMcuVtvVu/UDU
amFyJPHGHMfy2dLGdzYd5C427fAqokRnHyye/3A9yEVEmrEOkENhv7teW/eFdrIOxQuSbPi0TvbD
mEfvhLwYk/bQOB9MuIta4d2XsrQol1hAgRzfFO8eqJelpR+JaNrWbeWsOsuL6PxWxcOQZA22lR46
Zcy603RoV0Hvo0buupLCNZ1xedt5OnqknAsdRI/uB+vS+4MCIgo2ctgEYGtbPgPr7aseaE8bKiEM
NiBUfheSBv4UhQB7g9ztrkdNgCqFX/lD0we5ssxSbf4+6v/p8r7tsJNj9DP2301eVVMgt1MVIW0i
Gz8Jo5ZfcVDtDLugfaWVtiAA6u+UsetjnBreBz/+lw3q7QjmG8BNgVuMIxe7l7e/3vd1SXaOM2xV
xZ7lyu8C57G1a6zIOPk7kJzqkcwK71ZH3iGhp3BoBUQaa3L8bJX6FgWarg6JL0vBRNMjjz79l0/H
4QQpgdfZeKrwfizbmd8mGKLdk6EQZCC4bAX2LU6KmyqqKJqbTfM8OBZ8haK5jxlV2zJX4uHvV/9z
y4JWhv+zpgrxCyH19vKJQpJoBVTcUyotxr0BluXTAKh9uE4VowqPBnWOVUTHVG8URAjwulHV7qVE
dgISSOn/euvPDXmkakpWOtJj3p9qo3DuBMUnm3liWNLNNHyCUFT6MhrZgFJDnzujtA9/fwx/fKJc
lDHChh/z3iJKevsUEAeHKKelvc0iRaMuDXr5UxN8u5sK19vBBC++AcuRe+2n/L3KMOsPthRLJeHt
7OHwW/F9Ixe1F0XUu89gXGz0cQ+MRYcWZn5MOEuEaDIk5WEyRXNsK5EWBySKDRRM/pVzbPTVcGvh
rSE5KiU4mo83LKoPxu5S+/jjvlz28ZyJltfivNtNJ+5kaml2dOyzJqQamDe9s6KAWw50/vo53hAo
WaHH5sGU67JyC2uX9ErBNk20exhLgRxd96Y/7QMagMG2zCZOD3hzhbeu59h5SJKBSAoj6eZwpwaT
En0ZG+Pw0fNd3uCbWQCdGU1MTrLIrVG6v3u+bVXkspaaekiGgGq/VEsQmKQNJYe4jyfSFMvIdtHd
L9D3MACCXVWlJ1ZeZjsZEeF60rshidSNLPmTqxoFGpnl00Qr7r/9FElYIqbTZNbCbblkLf0+H3iV
q/OERtXWoPizzvLJOehOfG7MPLiYyZSTZixJtKmr3QQfa/v3i/+xaLLBYYOG5ceh6uVayzj5bTKC
+UGYc5J4WyrJBuj2qL914wDUv+TwQF21uf779X5tn96+FhR7vmBpcHCxAst6e0EKDMqVseVB7Si7
19oAf5lz5l0bqS3OoWXY1Sa0HQBwFEkhAQVik41ZdTBzJiLP0MV1NXvZ2olidbIKB0jylDTGpsyp
hhTR7D/HSOOvhkmxv8Lh8sEW412ECdtZ+J7Cp6Jsss9w+BFv7x6cYApbJBHbki/82gIU9ChLyDlV
JKOnYuTMm49GTNogKvNzMJFIJSPYRvVYe1SP8ORsGzeLyvXfH6pcvuW3D9Viyed/2EmJ77CXt/zb
W2wpmVT1jGABN09Oy4N1D2MbZfBPiUsW/OfRjsUSwIhIYWWbvVttUA24Zz1b3lE7dAqvAJVBlyCG
qL0EkxmFiAqNaTgNTQA7yWoRPJ9rHHb/mxuHnbigLil7eO67G+dLMCHaGDRxfNgdV00A4mGTdeBR
S88Nv5S6QQURwvahfGh15K4iYB6+dgoQ9bJU09ymni5h5Csq+eRuRN6+C8eKvTYaOcTZ+L7uYs82
xEc3/ufszWplAmH0mFx8872Fd6i1F09SztukEQBrIkvqFyejAZ9b0V0JkmtbRL7x1W4xS0VmrB79
Kk/RkY3ldaoZ2B98AP9wO8vR1MdnalsWj/LtB6CtnlMHe/6t6w0Y8UOLPo85JsfKddQlVC59GRV7
Rx/+97FCXnWdy7m48BcHz5yifxuB/59A2D83YA78W0YHqTU8Ief9ij7lVYqOdWSHk1S7HG15thLk
1N8jjAmXMoR5sqKs3WrdoHpy2+7TCP1jTWO938x4SlYoI+fbCiwX8Jw+/2Db/g8zECcgn7Zc4LDK
cSZ9+6wWlanXimbetuTb25eK8jUchjCpbw1avXjArCT2PhuToXcOmiux9Y3JGr8m+H4S2pCFUcHt
8Cp5oVxPLTl0sFCuMR6IaWVkc1wcZxOc+Lr2wKivGyeMq20+J2wzE04tHz3qf3jxZDgvu0mKI0wA
734MsCOcfugqtmim6GbCbOAY6vrbMY0MWvuOmi+WyT5i6KNHg2dya7Wpu7foqe0QdjofzI/mn4su
C5kAHCAcrMkEFr19ti5vL+44GWxjJKiHFOjmdal5G2sJgw4yiCVhE0GMKhGBb0KMQ1SUlLj1i5Fk
1aYXe62Hhgw75gpOJhF8mCq2WsJ+6KCu5mRJBcutznj0HFhOqojTr40JaD5K9WtSjemXvPDcpw/G
lsU9v51cOcKCd2XdYnjJ98eJNs0mI2vdYGsywG5imVkXFxPpNijz7AUWDjqzrCHIQSQTjY0w+JEA
DeRF1AR7TPG9FnTN/xe3xAHLYYZbKmPvaxRp1QFWpN+CWKAjzNlVNXkJBhoTBwWZiS52B/EIohKr
0jXzwoQUaqHht9LdzPyUG3JB7A/uaXmz75+S77tUHoVDhez9DNTjARyB+8LrnRz38wSdH66kU13Y
0/eb2KiMT7ZCNPb3B/EP3xslX741+mKLU9RZhsdvCx+GOnxYQNr4eCJ7R+HT3IOX8napKsadjIvi
FHATz0mbpqdaCfcnPPoXfIhAbtzSqXaZr9uLkQf0vk0LNqap3GsjIL8omyX6mBLZ4q4qeokTx8gP
c1mHj1Vvpo8sNGdlzK33wVOUv4oGvz9Hm9e6DGQQp77FCeX9L8pb3J44nTcQV5C8WePsoqKjbfCY
BuY0ro2+XpCHdCSiNZMwgk6rM4PDWGgFCWbiyHmVoxyeoaRaQ/1UYqSL1mZJP30zql6Y15OwyIMQ
oh/br6PMR0iEwt/N5dSqVY83M6Ir7j46WTyR6SFhIfll9lSNSJmjLu5XTe2U5dpopK4JucnZvadW
g3IjZJgQTsn+uGPvZg+3Gfhc6s+xh+/Zje3xq0PGHLkSWSKpakIkPFpKRcOmr3py79wCOSY6M2Ne
23I0AmQETrUIhu08P4S2GK49M1/8A1iV7nh0IFPTtM1+tF1ipVsjGztOrqQI9CeSpepwb6LfBbVr
aqX4gUaXHdghZHcUctqfiWkOAGz5cetimNAg0R4YiFqUORLuSjXXcBhTFCc1LMtVNRpqXHVDsGi0
QCnLFbEU6IuJ1zJOSBEaNAI2dl1B95bTkjEgo61CEZDi0lUs9sWEdifE79vuldP0B5XPut1afor6
L8SqvBEYNW4wSBriKCt6bJtszmN3TT4V2SpxU4hwN2hdy52Vqfyeh8d02GbLgwozMlEYjYvBvXK9
70WDuvij08kfLSk+SKbzxbpFexDLzLsqV924QIeY0jeFTOQxFVm5NbyW8SKb5GLNMBmupjGvt5JF
/GhXVnbg/Cg/OK7/UWvjAuZSbFsa3xyb7XfndWG3M9pIoj+mtNaHPAujY5k6YpP7yXXUDeXBitwH
HH4J1dSoPYG6c4jxCgyYe4I0JT251IES9ePv88/709O/74o9ju+69CbEu9NT3TD7N3MEMmkqhh95
NmJb7Lz2tu+i/BkEV7X9+/X+2Lsww3FSY4FFei646rvzR531cem2PYzgYAzO4DeyI8jN/Ivf94S5
Og1jI7LLa2g20UHNoHSvRNwvxyxJlpubSUgEfRrPT+7UFveE/KYPDnwyWOCee8H1zhwB0tNDqY3n
yRZKio/mN9tZbvHNBMfGUII9YdfMUsGa+XbKRsLr1GYHF6OW3exuKttr/UOTN7DM/FZ39pU7xfEx
RByudiK35oeG7y/Caj+LYDs4kiS+yEfsnQ0oLNcwBolfAQNYfUGSOuDhRi+t45L8E1kq8RJlGfvu
vkQpTVwZ3Ot1Imr91Jb2yQidqNiF3gAvtFEKo3SSVfF4FxeLCgrbtwvli2yk59idByY+repyR/EO
KmRUiyTdg+nQalPBksg3cL+q+RD5eakJnQ2nFjWd7xyX83WwNkUrHfCVUYUkc+6L17pOk3qLuTOb
NyEniVevAzO0J8IVm4wL7biGntHiOXITOdvHdA5NCKd+O53njNIYiSi8L4p27XcmiFw/UoRpX+O2
JPKOiDfiUln6ZHEkGpEQq7GnrQdv0XKuAZwhr/VFgigj7efhxQbKZ27tMU0LpjRXDrvOXRpMKF3K
6EBbDKC5S9vW3uQ60WqFW4oYyhr/JWqnERDXVZ8n/rCXdZKXRyB89nRJ2wJ2UjnM9W4QQ0goD1P7
JOp5edbmfVgFbIgmZUHZIETG/sYE5N86TtDV8J6TYm2NgCboN6b4iERh7amLNQ+2pUtjH1YzZwkr
dYiWIuRL3QxGsZj1nQzKRBcIm0BRYgq++IkR3CoQbukqllWGcyebUXeFmPofS0T5wwYha35rVBqL
vYGl4DKWg25X4F8VVGe3VPt8TEnCA0JttBsYNO64UTjWzS3/FK+1E1MYvuqQcOUPXlsgfHZCLz6O
/iKXk21UPqAgbYrNPEKUeERj2Klbz6vKfofycCDatIqN71nK2fUQwa5rNuQp2y6BPgQzGZEGZRw0
ZYndpDBbfHCGzkeMJTZVMoSF7QlP+lSRcmRj27FBbCOQqFSQEFztBkNzi0YzlysrmcpPQUp1iTB2
HsLaQ/AKUQBE+a7goK8Jl8ZPsqvTdOjPkDsk/zDLupaqHtSBbWokfrqt5jq/L1lm+7UFxnjtFH1W
3ioJ+uEq9TtCBsQI+xErBJ+uOXRedClt28QuMI/JfUk6gI2+0g/Hs6msuX4w5todrnLG5nAAO4OQ
1AThZ+zG0sFJYfsdfn7QGkV6nicvxO3S+wW/2qrHfDebsJF30u379UBBv/iRYc5YmJgito9F3bs0
U/j3m30ARQQwQWKgoDSTRqLEo9Jpbwy/zrrVQEF2vuHTQ7xfDDYZunact9vIaCZv6/ok+kol/XoP
nKNhUufUwiFvCL4Opg1Ot5DEcMaJ1555kWg7eWLjocsMFJmhnwQPbbkgi5lQ+gk5NfLBdT8vrZiB
LuhjPpgtq5cPIDGKOg/qv2TdvNQSYziuNLayyEHbEBvaBDNjNYEhta/CRpF+mpu5dFaJPQUPkAls
eSyLyXnQKhm+O20HM7Gp+oKsUcu31NYcwCUTzm3TZYN3YqkruEPtFxv6orPCZATpo1e1LK8MmeN/
YDlFzKtFIIeDMNOu2wxDmzxlQ+f/GDxhPdlZWzYrAJIY6SHtRM4JrxMEyK4YfGcTTWXJlrnrVbmy
EwwNwJ2L9DWsxKCRu1fqCVBC1O4Qb2Bqz0aCK9Z9ZNj+LscFHm9kHhEHHPPFwC23y1rDQeSHbhG7
sGMcTRADm9Qb8WAEWf4theJQbHSAIh2pgzPbdwLA0nGwQ3Z8uT3LgW7bInSO7TT+ahQZKh6zS5gn
KgepJxwC2epNQ2rfvlWRB74H5DoDyEXxuY56DdnYyX19J5pOf5oVTFHoRJlOL0GTKjKsqBeYnwJL
2T95uk55Kjhgod1kk/RkTDZQH7RO83kYlPphWa2i3Dz3fr6xPK0JljRmtMhzQojgfeQEBnliDkTj
3Tgy9HcjO+J+k+ZjhJmnJkoND2VpHfDhjQcD/jnY766pAIyQo3JlubqYLiOGko6PErfUNjckAt8I
HkW2bjzNJs0XxDcAsGadcailodzuY3Sl1JA0oRWtP4KGcipnnWVGgytCC6xEwPl9sbZLnw84VpF9
tFqzKI8Gu9OVExQwaMjchS07mQW8XLcW5mPmVSp5CI2EpbzLh4A4+7ib9b5kb8qOTXePNcyZE+3n
6G7KGKNAsVJ5m5HI+Nxrrxp3mRB4V6dKjQ+QyIlwUwUGrBsgxQOuldkD7Zgpmyk2RjWLDbbRY0o/
D7vYWhNWw94vBUm/mhuBMiOVOjxiaSwG1ujE/Bx3HcwgC3SCdeI7UCFuhlzfD70XzivX8wb/ChVe
3jLpjxg05GjV/h29g7HajrIOfsSpv/hZzYYSJfXhWmHsgmmxSmPJfwVrQ30Ye2c8zX0/dGt/mb2u
2jliFdTsCDBGTXiKQYQkFN+Cjtr3NCCpW2dDAys0BcWOI42/Ze3zHpgvmM8USLhZNhhIhjh/mmor
T08Dde/p0PpejsnFLAaSjOlMHxOds9fxcxtoeujOqD+MxWgWdCUadtTD4jpDXIjHprDgvyRssU6T
V3FU61Ovi9dzPoOyaAtXnjD2zbQ+I+LczpC36M3OOe6xGsAMBbKRAvMxzEYWwpJOCLuChIKXpWb3
HtmR7ldkz4vgscjjQVwXtM3iUxd17ivatYCQQ+BP5FNCbQIr1URtgf+w0S+xtrH3OJ3F1Tjlz/gz
C6/e9H0A78qvZkU87zwovbKsmcjQHl7bPYaZWRPsaIzfu9ETL57M7yJGC/fVdBLfjTFTYOqsnOyQ
uoLZLiph3YXTbOLdosqNpI8OlLwYqcCz6UYZcRelQb3cC8be4BoBYdGQnwpSFu0Kc0LiA4suGmDU
QK58/6ihPhn7tMx5NkIW0SfAsywkVOK6/WCrOAI1ComLL6UYi5Wsq4AAdo2q5UBNZjxUAGn0/Qx0
nxSnubF/eGU8yi17PkPczUbrVSvGO8FHhRXrOzugEQWFVfGlsqVgd1TOMdthpcJ00a/PUYVtRgdH
1lWYSMhUi3I9ooTt96UovX7LrOGqTQvYgFCAAHgI/GZKcnvcZD5QeXzxd01jwQPi/oHvOUPTrRom
cnzcw0B5Pa/teh06tW8fvDLEepgYrUFD0Ach1rX+rF8ofIpL5SrDgCZUifwq8nHv30YFQQg7Ubsx
bU1p4bVRjiz6K6tOSo7VsRFsk8oY552fJ5oChCL9eAfr1y02Bm3R9MAPdMP7qkvNAwK0cL5gQR/i
GwyXTousTxpil02m/EnRyRqOpAMJY2WDlt/0uV2A4tcjDcpCgVKyE6G9fZlIt2CMJtZLxqmjWykD
DcFaj/ncXg8GnABo63bU7G2VEccWNtKr1gz2ChdrEK1I+sIEVxDLGrtx/hLJwvuUBz4wUtPtAOiY
dt6YtwEEkpD3AukNI+jofQEvE/m3dV2m7bYOM+Yhv07jfp80uOKe/4eyM1mSE1m77RNh5vQwDSDa
7KVspAkmKSXA6ZzWgae/K2p0lPpNsjsos2NVR8pIApyv2XttwaosO7q6ye9HCKTdhROcOQyGtuVO
B3VYnm0SP1C3sSLEa7R0Wu5LzC4umcfbpG+kw4N6g9l0oBZWTkEAeA1vMbHYNDzkHbQEDAZ9gBcI
ZB97baAz+iYPwSFdugLIMXJo9E2Hdpg8CowBNj8ARc7UwrbrJ255FC0Fklg0V+CoacKKzmn3ZrtW
F9Oi0Yxnd/VI3/YV5BkzpYngHQzhJdNiJpsSbcq3MW/JLgXf3L7LFDcLRWOtTmljdoDTJSP0oxCl
+9TZndUecwfBWELDkkKeIDgKK3onso1UycW+EjE0n2TxvZKQzlpu30VBztBOF3l2Rm8ajtGiJJfQ
6HhlY/0LRmIP7JmkD7sxDAw0bZBoc8XAXY5Z9zNzSLUmitjQBD0Ynn1Mra3+bi+arnTRKkAoNbYY
+shL6H4uPfXbqS2qqT24eePT6HdX3oeG96sSg8yRGvID/rod/Kmp3Qc+fABn6AayLcsU8lDdjNt0
LrerLtatnf7z9WnQUVfjaIvIclIv7Cu7TyQ6EZrkbkoSEygXTfJZHSwCHxCt2E4EhSRnE6qGG8nB
Hg9jC+8/GXOUgZhPsl8aXn956aYODJ9v2/Z5rHzsgMJRqjgbMtQaa3p1BQwEKEA8Ti4rhjPeoFgb
jekh0ySL7cdaNMA8hrI4qMIR8sLZOz5qWgmSBWTtvneNNo1rEqstPoWzU1+KMWuOzLmbiPrEbFlA
2sL/FmIzuisWKm/ysfpln5EMEnwOR7R+cbAp9hUDLBYrYaI/tL+8ZR2aZAAf3R8KQ5GNMwXO9nnO
JjWf2CilNyQGkNgrLbN3YGnY1rA3zY5+lgydKiCDfvLnXRFuvtwXGfcD+Kwm/zZhH78GL/ckxy0W
f8YuLX7p2g9yZCaB5bwX0PEBhNUzhJRMLZ+Y2+VPfdeKH9wVJXBwKqRmBzRfbSdK+TG/y1TXFHga
5+qdXOiBRFK/snerZ1Af+GAK1tjx9bA8krXmi9iy2hGRdJ3XbeSanWkdsDxggiwp4PybfGus4AaG
Ch+nXQec0YUVMjPofXYikWdpaN1Yjf3hnojvUEW8DuRM5YFjMV4Y28GJhwkdbzP+KbBQXdoZYACs
tH6gCipvGicwppvcN7xjSB1n3dorUESq5zosHiB5jYRpzMa87KzC0k+dIFRjZzvZsB5aXi3+M1se
vF7AvUqMGRnRE1g/l86+V+VKXDT+Zxu9IkiPI09M+MVGB5oAkSLULKNoITjWKl0m6PAAYZ6QzpI9
51l3zTyuMkWJWfvEyq79GsNtzZwIWhj4ccprsz07eV/4UDe3kOOJRd4x8JctYCzMFAhH3uzcDe3W
YlosUCZFrbQ3vXcGomTEmotvBDcERgQWvD2jPBL6vBLV5UQMHYqb61gKygE4zTXpAqvyngjsMpPK
9DRqFWVx6ru+GsaLK9K5PWzK9u6psXojcXJTXwgm2vrEaSez2udNdZ36oqL0fLwvM4h6kiPAmyL3
K+BV92UwYeZk9AyiT65deVJrGVYXlzAqxuRhMzFwLtL0sR9SI9hfGWinHmLzGMs0nb/mG/OFfcfC
f40nNgHdfd6GVfs57CYjvLMrP8Q/Rh3HrB39NW/JQH/pw4aXFTUWVQNhAn7c4JOkr8mqGeya8lMQ
kQYF86mXTWqd/NXBzWisDa+U7hqEd1y265FpVF3bUH3QL5+CcnJ7MtLrQbyA5VjWZNRUPvBXlLrm
Zpew7kmRSr9JCcByT/wzeblWg/A+NoJUfuId43lHVs/WdOSuEhPuFaZmF8MtbHHPRfa/50bjpZGX
pnKN+k4t8t5crhiPetvMH7XJUD6qxIrvPFVpkSeN2yzNUVaFe/DL1panbdHXHnEYq7N0GgCpJnuT
ASymubwVGvxFtBCpyWuwylAOhDk3awR+KYx0w/CA0BnkL3HhY4XcvLwgZ48YBxCJQ8fR0BKc2OOo
D+x836OR49UEO228G6cN0Tu6Gkz6VmsUwAdmjcE/yIPu5Pd0w/dNJcqXpS3lN3suoa1ancyxwkPn
naOKALbuNBM7BzVq0PkbqylwfbY38+PDYP28AR5nr0DTvZxpdCYWeO2UJs3S4s5lUJWfi1DNZLVP
gIpJ9MZxS0KFCdUzE1Le4tRJL9LvfXUj6p6+Pe1m5Zxd3htf8G7i5Ve5dr6HDPyypJZpo24domuQ
4akiW6Nc0OGTxlDi7F+ZTi6XMFyc7VGVIap0v8GmEg0M5N907cv+wo0JIsQ0iCf6Yg99/WauOQvJ
hkfUwaMPPytKx3XSJzNr29uSHOfgpR/J5HhovLw/V02pMC5TyQIKJsKV/oL4EBLH0IhWWNYV1pdl
aKufs++Ri7Y4gfxFX982B6XKLb1zl5UVbNNq+/tMRECPrN0kWTvkr93x0azgAFOLz1NksAXJMXSN
RxSATn9gclRAswAvH6NB0OLW3ESwwiAGxRzZvmE/Nsx6yFfRWfgTLdxkJRCkpThKIFt4iCEUPeTK
hTewMDCuaAz1RL27TYCXtma+9PVGPk/lw2BPpjVMR4yqa6d3Br8RiRotcGa+GJbqOzbfA+iCwq9/
IrTZTkFFUgmzQWQsVRpgQRObGRv0W+tOtkPztm5ladE1rUX6sOXK+iL75b84tgGdGjHzBnl4KYwH
Gny8HdRaxkCItxicIlbe8ItRt/YfwSuCGHEDbfRPNi8nMteQhzT7fvODhTMytauYmUTonMW0WdW1
1A0WMmmDOr+1GxCPMWjizIiNgg6H7EVHnwiXCXOC0AOFvpxUsm230Kx/GlbmGedgJEr9rPJO3I52
W3zStqIhG4IVBJDdksk0wrU69FYflLFfEAUVry4+5xtLzUsaY2ani6SryR8yyJHWTg3wTnaMMfxb
8oKL7sx62gNzaItG36mw9/s74a8uXulpJbMHTls5fpuMEkP/Guj+0OYoxSsljK+1B44IwaXODlSI
DQHppVK3aFPX8JQiSyUA3DdWdx/OEk7JUFU9+UbuODvXmQWMCYZ7m3vokFv796IpceGMWwsztPaX
1XtlhqlwndttzailqLvuyG8sFR76wBqSFJ/VfO4qwzU+yZSA9PNomRP+8ar0whPoHznHWUBMwC4o
hsC4KYa5J95Da6CaKSfaRoI9Jaqt3JlKG6dqRyVRT9bBWNtrXqYR1kSSqi4XJ+rKkWnqZvX3mqrJ
POraIrlDmSE1OC7zYPjaDShn7oBT6Oq8uK16g+rtf0cNbOVR3ow5Ruiqg81l99njTPyHjkQvBlqG
vpTrBZPnSMpLZrtR3/NOBx2gEG+tHeDsyKybab3BFd++bsLj3aQzW1rx4LYB22Vv4zfkWHNKEvn6
4Uu4dcGr3yxXiXzKBCquaQhXJpbDmpRUw9/bss6/C8I2vqazHNZjYOgUDY5XF++M+KaToyfT3/ci
BQzQhh0cojyU0yfsQjjOKfhwX2u+GUa+OSFUAdug/joJFUPkdG5/sqTpv3al2N7Loh/700AIKpGC
ZS3knudZeYesYEIem/NoQ7wpS+1f2vA6/WQwrPNbcyHPGGpImgck0PfiJ0NWJ33zO9l6X9ndrukN
3aMDKkyaExExTdkETwpNEtCsxV/mn561kpeKfz4kikI7CFcld6L9sHVwA6ISMuocU8wNzl4C974d
ypn9H+vh8lsb5siN3DVvYlD9/qEqNGCWfLN7e3e1hhy4GPyYzkxp8S23Z5TQqxCDgkzXod/h1s+r
u9z3dLsnwSf4Oi84Kx5wCpH4a/hz6V8oJUnL5Z2T9E5TACRjzqZd/PNpSh5zPtfvyhrcPDYckkPf
Ad5MCHw0DITd1mckXyCXoq9foXaAnCOCILzNGVw9pk3pKXZk6D2ikDXIq9N1xXoDemgKjwBgi5hX
FG8EQOO8u2pu2BeyhCaVCFtWx1AClzwX08h63y4yCz5uBTEsLmUvql+Lu8ky0sgz1d51CT29yCLM
8y1iPu6kiJV6fSxalmWxRvb+TjctySo2LeMXb2P6KWWQ2xEXqBXFp2bj7rnbMPlJHuJQHYsCIOkN
kWtIlpaOgX3kV2UbRnVVCwUFaRw+DwSXrEAYC+aoRa5AL7WjtMJYFqB3AQct5DMvoIcRPAY2aA6j
4ALszHTWuGJRSwMSqzv7DKILWFwhvAZyOcv52F0JNTvIWqA7Fagm/Vi2rL/BLvJ0vel+g0/g1gCD
ntm/tfeoRUZ3l0/9WF6mWdkClgVd5KGCG3SPbcxLST/zLCMCOdeThbzw6pG4hn8EWJnAbm2LcyyB
ib9q8PjbDs52qWPO6DSl7bI41JgtC/x5KDqespyd845ZgH0yCH1rI4yjNmjzwc7uirHu5X5eh5HI
WlYikBpTswE1RcyZxwMG+5gRd6aGUzovM3x8Z2XQOXglOhc9FRPSX2f1vJjZoSFZEyGJJxewaKd4
83pmc7O5dDCg3aKg0+jr9hG3owlh29hm/9tiesPnjqPvDajJVCQ4CDuLhdFok+YKazmqgmV7WWGM
mWf0wHnJSmG2oTz2tjASW/k5OY2TyusYpFpgHl3AxT8YM3CtVE7sQ8zVneu4sqCrHeq6Cg7kk2oY
f1VfhYcRHTPtVFtcMYRDurwMtd/+AN+j2aeytCR5KvXTo0ZfDHSbJo9gg8DvZWzrwLnMndrYxBrM
y4hYNTSFHGnwQDfyZnIuVKv47IbZ9X7SCXVLNAZr69JxVDo4Y8BCQpK2kn2bP/dkNtcyQwqzmJNM
2CoF17GoZd5X4C3J5iiQNbNSzBEZXBugW4F2WyRKm2CUqlCtewJdoYUv/F8e65pQCYKgqjI/6bbK
b4RPTAVgu7D/uZRODX9mhuF5pnKrGFtgx9+XnMTTvqmBtB/rmfkNkzXWqHG+ad3c575Ap9Tye3oH
AjvAOwUVO0B2CEV/w/qQOWGzptYvmV3xoTu/WtxPVW+nBajBEfkCwM/taBYT2/SdYTO/jnqg+SL2
6Fmh3kEE7namV9n0VFALkm5auOL14qbnYVEiS4bOE1+LZr5imVa9zP+Srl11Mx90EIgjru6PALEj
9IjfdRBZKejZzClM2pSZ0sBMJR5ndzoLo5jxD7bZeyZIUE020x8AAHnmfmkhflOH2efVC1KA6pt1
nrbNO5ZtX0XNPObPimeWAj7LvpiichNnIFoM2l81PP9diPJRcM7LBpMdH9y1kMQL74OIo6rXyiOv
bdm32D+BqVjFKff9kLXObJ+qoWKJQvAtc1OWd/+QkPgf9Zh4ca9KS9cx2Q7zvz/8bJZUW+CU7baf
XWu4n1wkaunomBZAwZAwA483Fulkku23PEC402nce0SyHmpf2/YecwMIh8KqPeheqhEuSveA0T5d
NhI5PZRw/W2K7OLCiy57HHStP0vf0tudWchA7qhXdUkRrxAwL2Y6pewzPHhmtc+ILnEqNff7fAas
t7NY/rBgYUnjJqTD1uqORIT8tXCJZ9x3HeCbxZiRh6/dqJ8LzNl21Gzju42ciTjwoXlFBDs9sOjo
ExHIJUPWMoMjy4bR95od0lKwV7ngUvMleQUJbv3Wfctl6gWxGNnCgSC15LcNNFu77ii2jeaNoTPO
8MFxDaDxblu+18BEHzNztcXDBJSHTThyuvkpz6DhH0wH2RUndNp+dRdwNtHQauMryhXU5SLLCYMJ
lKNbhqyVwUDbLlNzX89d90V6MC3+pbj/Qzd0/drBP1tXQMTV1vj78+Iw62X6DkK1qMABcsYGuxI7
0sni8if2WJmx9rf5ex+WX2avg3Kb1v6+ybZbCLGsm2tnvtcFn/nvD8IfjpDr3eg67MBxGP1nD//9
Y+XMTCxGh8seEYq642UmXkLC/g5wxrZPLav7A0nA7BdBDxM5MaX2i+tpsHaIdsn1yGfCPHVt/0Mu
91GMy4fi0eAakewkBGiR3z/UaCnYx5j090alsnMfttO1U+jkCarrttM0nScXxc2/XAjXJ++3I+3K
4fY91Gm4YQNQ7r//WM8fKZzgWu0HxVC76Acqz9Lp79DSIyfB78wGje75k9FVxblz5lf+mua+CogC
yDxf7AFnhQ9uCV9y60tqpb9/Vf/XpwPvwVnrYawnvff3T2cihi7Zgpp7Tth7XRKztCvKurtVVjXN
/xDC/+GypNojvsvD00WEHeyCD0L4nCVzTsg6h7YxOt+noXOIbwRLmIyzKN6tlVqtK0A+FY5ab5tW
MBGvlM92Ot2S/99fG9o6LxnG/Y7wwVT8/muTOKk04cHLPi30+FTSujNuKsIwCuBlv//9Z/35Wggs
hJCmQKaJ+fjj0cxwckJdkW9721c05j7yUACBNjvBFmMVB0+Zv00BHf9EMfCPn/2HFhOFfni94ggj
ce77H77eYQlStk7c82RF5E+6ZgEQWHNt74KhGhLT9Y38HzeUZX283/HSM9G2sFzhehAfHzNzyuGd
KjNNpklWfIMAjqAizqJNRrumpreLaT5BMRMz4r+yAxhO1tiBARYtPi2RODWBQ0XSiInQXyTdo/sg
jLIcItMgpRPUrTtdQz+5aZOUWjFOK8LF4gIy/HBGRlYZ/3KTfLyGhFaZ7CQC94qg4ab5oGcdy4W7
qMtp4JE6f6ff2ZodcYHuZ47/5tJlrv7SBR0qy3rlTKt9EOluGTLNgCGpKAmFu5tscGtDl4nbaTLs
r4ufyZu/32T/14e8Fh74FfkHrfeHGxp9eF2z5j5Mbeube2LkpvVZtIYPRW9czOGM+W0av/39h/7x
QHNpuEUtk5rHswJ87b//VORLoicyuD2odupOTH4UlZnjPlGjpcnGwvzW9tL52K8sT3a6uTaM2rez
I8vof9n9/jMn/+856wkbkBXny9U2iv3nQwWUGVbRCtZPh9QkMW3Xog68tMNg3bpltvk3yrPq4rLR
85V3PBGpecCBJ/1TT++El9hni7ELccXbMU7GcL5B8MoSAw1Zb15mZTK6WSuyx3eiHzjGjXJw79iv
AMD27GDoTtriONu1WS7yozWo9CYsEHBAhR0YGysygvvbGpGDfy4dzrmzhBqZ3rgbA7Z40Mx3dpuj
4SMUTOYs9gw2OGUaUDJNck2PdYP4fnhzQcmsXzIQ1PK+7RsGusuwbhc1F6F3sZ3ese+sESETMdrC
u8m41aqI0AX8eOSn0Rgjx/WefTzeaazD2tUPSNvyJWJ8iTOixwh7+Mft8fEo8HjdiqthA0s/JfHH
U3atxoZ54yIOGA9ECmMgVMWOuSc2s0z4EK3sDu9f1LmC5Hri1WwDQWAV6ChMi6m6EOKm0fx0op//
UQp8fOtxDlu2D4bpioJAPv/BIIbNUwBfy9bDVo15PI6Zwpha8rRmV6fqPw4QXqQfjkTgG3hRAIzQ
2lB/+B/ee+0qjXog9emAcs3vrgIws71P2678VduGWhMbUwRSLok67HEih+olnIIiOE8MCLP7dcaQ
ciinzBVfs2Ci315cxEaPzN9ycpauuNUszGbnUqJJMr+0ILCXz11edFXSUSYviVIDwW1uwI4jdrWg
3B+IZZ9v05Z5O0aW/y54CwTsbhNpNkcTV18m/qIz8nNKbVgZf8wtzZepyJb1OAxOtT37JvLvne4c
KKQOQBPzGJZkHzgGlrb4uh59I9Mp+Dm25CUdMtMHZJcxlbumtI+rkcBpq79adWYehOml3rkyV1S4
mLRSAWsZ3xJGe4gm1P72cI+Eu3dZn1NbHdiIkXhMQP0Eo5muYEgm25jT54Gl/cFj7k6m/Vq3PxZb
zM0eDVIfoEtW3eewtzCkdJ0x/VItydJqC3X1g7cGE586tKf6jTWN1ZHwXJif16WQZJiVpI+/qtLN
TkTGLzV0UHd+slvl8VpL0/YKm06Xd5uTlSO+xSIPmHmaPgd2E+oTIfeuHbOlHt6uL6tw16EwzaGr
axNOq5MH1c4LKvuXWVmCUWwxrj9JIXE+2VXZ++9lGSBHN/LOg+o7pWkpcXbrLCOGwJQsIbhZbgDR
VmXUDHrxdn6AtzRBblN1CLDSae/4NSGMdb8wV2T5QxeD9GeCXxoUAnpaWZcAQO22a/kUrrB5jXLF
8a8EMjt4NKxbJMj+/BIszIF3fj1bzLPIm/7KC3Jrr2VbbshDu/huYkmkN8dskav1gnkWx7G1jfPZ
Mfvi5M+keibo+gJ81KzrOM8mqYJjBe2ojsk2HH4ucmbvWJsZfWQHzcHYIYBj74BwbdSXjhdQvl9g
/hL1QP/bHplL+M0ln1R20bATuzMzdh9DVuHncPjtvPg+ykYqrMYaBpxpFnUdlb3Zsr0AmrtFnNl8
DXnjOkiJSV+3YtaX2YNVIH5nruNWZWzYWg6JATRXRbY31J8EUmeXSMSluARz6WAf6Dz35yYtBv04
UwLCMNp0va/54zJuOVaDe2bkCGFg6z4QXdB/o/v3SP/rDIL6ZD18d8rNtfaUUfQ6BL0SNEGGFhxZ
p1Y+C+J8Bnl0jYu1mprySeeplSWyh7DumaVZJs04I7cz6uZz6Mn11CAjeEdT0p28MiCUHA9F6eyV
DS/l1Nh8gwBMKjSX+GQCFZOtR2QhoPI12LEptG8Kyw15S88NQuDRHRRKHfyxFN+wFc6z0ZGmVaRT
f5uNankSJglAu7lW5g2STlIF19HvmhsGl/Ai/c330ydtbXl4kfMg3RhlCzdp0G/Wl8YUTNSGAgPh
joEal7tBtoinzMzEEveUsbC7y2VheQWprmfnnZYPRlXl63FdGG0hZJMWpOuMSQcWHnwKxP+lI1fD
3a4RM2HGKRRe5Tx+SvRdo4pVJ1AvC5tJtNE8otrv3hyGZP6u3Vz3qZgXYnvsIGsv29U9vxOUCHbs
l2hHdt1S6leNHKA9B8EMohsrwFtNTdpE62o0W9womS2nWQYVcSuuIGC13Zws2ljK1BG2LQnTKcwT
ngpGAkTZwZYxm+JLVWJ4OYZ1B7L9PwtNGmZEX1jVpl4yiS4QaBvQ6Khhm0hKIQozYL7cYs+6KIqM
hVAqX9sezBC8M3epkg3lz56MnxqicV12OOwIvE73TS6LDbWlJdfH0an7MIF07zw0KmPF0Tg5QWip
55LgKoDkX8SGVjq67nLGXQ2UhihAxnM/FNGeIpnrzVcngMzbm/YIvyECiTu1gOblvQLFLpGbIFmS
MSN8XInWaPCQz5oFfruqNYva0rb2a8oolOSG0E0M/kUb+cpHkJsLt/vhkZiEQrUtAH0gmvcfdblw
/DT5mH6ta3b10QSiiOMnCBE6jtrFY7LK7XmD7EVigdNbn6jbGhl5MzSAE6Swq56dKKIi2ty+JcyS
LSLjK8uwdotwiHLJLeFXF3ZNy4tc2JZyji9L/uRmQ/ne6818rETb5UevgcDJgXVNrsmW1HRfTfYq
ahf0UILO8BcMfJUeQfcD27VXs2xw6c/o+dqEVacXi5VVT1aZi3rtVW7NcR80qNI5ptg2OzAJ4Xus
obM9dI3I9kaIcCnaNnJVjutIqbRDyG2KvaHsmuaULYB1qGZsftpeAlIgnTH39mTKkliYD1b7E8cb
CP4J2DSxqR2aCOQ2lRcgSfQTLExnuNzLiLtywhm2WSTlcda13Y+AJaxg5GsBWPfWxfWPswcw+7Ma
AntBbz3N5sNibYH3nHrcehHeX15qoJyYbYVz2u18FwFGLGWaPVkSMw8O8Hk59FQPAwc5Vq1diKiN
KzIy+iSzcMseKvZ+d+GAACjm0k5f7bU0yJUoiaz19wWnBH9GmyEMvMyokt5f8IaKxRIDb9OuT09z
YVTFJSc279nUa1ifGNvj/2JcP/4o0Wk1eC+6VDwGonYSfwrB4SFGynskYKZsdqbqXke3ILIobxCz
7U0/x+2xBoCw0LeWV4dHWLM8I9PzqeRU/oH2WxZcRNvxDnrAw4F8tyn2a7FML34uyA40NyKDSLNa
kpys2G8ljeK274q6/elnASK/niezJksI/RWWBZK7ieUil5bDqWQWpnXhC9QevLvwYRC6Hc0YO6ed
1t1y8Wl52Aab26yPhtGD5QHJ7dMNA/S6sypwPc/gelN2t8bS+ftxar1PI1HQ2d5zJOdY5dkDf16E
1bO/rXrg9RNuN3NbwucEBtScCFN0Uh68iW9tbDJUra3r3agUlmQkAgwP+3QjsIyFRoDVL1gspM+G
HCVoXjWu2yNmPgV0cCDUi8yGxSHLsaxX9uxeSJqFCUjxfemzLiCLW1nOQS6l33OfDwz1N+Gj7RwD
7oMwU5/MWloZcrRpeJ7VWm1UjK4T1dZ1QkQ2ZU5U9KpYh9dyXNCdMTprdlvYLd2eO4UnKLNp+epy
W+cb1jndNwBXOA+IK5/de4OlMsHkxWrebQjqOHo2Uy1xQzhZftOMzdTvSN1Kv7pz5v7sOE7c3ayl
216adbYeMMOx4MH8PJbexWhIUoulIgftHBSgPuOy5rC+gYuh1BVxKlXC+6BwEkubTnrHQ78F6Obm
heBjDq1bgx38ranWxr1MimL+0WkzA8NPDszzHDR8SfG1lUZGkgdzHdkCZdnekr1L0qbYyPcuBSEj
tmyDNyNbcsHhhARi1wCGCY55VpLGXa3FZlBuAANKVgN1b7PzWdeEd3lKHxGblrkFEUlH3XZfut5C
xqmdTkFCVT1uRwr0dJjivJ3w/YN+MGNpoW5I0EsCeJ+XikIxIxFIvikkJO6+mtvO5LVlGAQkWM54
C1LaqM81A81vm5gIKbenrviRenzXEe6aabxpTWSyl46Mcu8e5JE3/xrcdJ6TEhn/fGrk5jwasnDc
AxXVwKmPwm2Zdivaj2tGkRN+MXOnORIBSs4Af4uDx2kAevNQDHnACmK2GpH4DC3qRBJaOEWOK8fs
pnCyUD5VniY8zOP0mk86qLL8s48Z82qHVHaWFKUUBKhs6Elua2ix1R53SKbfzDlTtOMkpxE5kbKU
uvErwogPLPHa7KkCj409oJttc2Lp4w3r3vPqVCIxXKqA1WxuYrtEimlS9XeoVBDyG/oBPiuhhphx
28dsHJCx+/DudGRrdlcEADEvfXVyp31E/YjXfcuRBlBeFvWbWLOC8Ki/9+t/zpCo9NGxmIHv2SEU
jd+nOURMuMgDsumAVK29AwLxVWHg0zt2xiJWxfIvOO91cPa/ExvIIewJ4IgEADsgbn2YjIc03xWh
MNNBkkb4MthFEfEmkE86H6c924p0isJGv8GZmW6pd//lG/+/fjwDAOBijI6YVH74dafAY8Lcs5UQ
hUa+NLUGiIvBcfpn7eTDS2gO2a9qJHExb4vhxrCNX3+/3B9//nVjw3wEMTcXgvnsdXryP5gOxqdr
32OWOjCuaYMdDi6mMNRjJ+RPYwLFo0u2oJ2vajw09dSWXfz3D/BxLHGdgrCfodgxmUpbzocLoKgm
BJD3FVwYanIk19nZKJR4DfnVCUOZ5i8u7+J/TN7/QCdcfyqjIHBhHutKyvzff+0Ma57VpzmoedJE
2dgU51k3Y2ShVS1iITE5ZDIILtIErlEh+34CLVH/Y/7zx6WHguf+B08AYWzZ4fW//8+lDwKNWZhv
5pBThrZn1wPqdhF6mnUEALHbLh3kqOYp75z+vQ4zcQ9SZRz2f7/8/w2O//f+p6gCagK6gD2sx5Ds
w5WAy9K0polMXK7uSuTlmFJ+i16RJ967nZ6fkK1YZLczTnGvHrnxl0UlXuwJ1MvG21EOZnVbOdoy
HkqCRYdfelQVJmBiTLNL5vjldqQEWGfSqkYIMLPaqiRNlb9weOfokZzc48A1+nVKyg5ZTGSMZiUu
2xIgqF26vNV75QgvPRI+Lupn7BdO+4ZOPLDuAjlhvHDzdCIHpEfMtiNJsd+OlT9pJyo9piD7qQ2d
Cgs5jsPdYhB2ojEMu+0ri/fVTKbJqt+xjopxp3vkg5ECHPaZ8TvB5w7UlOpS1kvq/mNK/sdi0jdZ
LAOQcW3YOK5vf7jkAhHt6pcaZxlY53hBGbNP22CL3c4qXiRCkBu3apczcSjtrqW6vocm7x5Kdd2d
TysRuEK1x7/fBuYf9wGLMBZwAeRLnykb5Lff78aR5KbMgEO3D4cAzpPGaWacx0aaxsu41nABgnTG
GYmOsosym8C9ZPKpjO565mU8Iw2s0JeFoIz+hKxtFQfUO2a3c2aGHu94q4eXANt8dlwJR88T3Rjd
F5+YB9Sey+K+qckNPGpXv3s1hr6S50WiAK4A5Xb7rBZbenQsrAW7qbMgwS5WgzgDTgaKlzpdqQ0z
xn5JVaQK3eBUzv4Fu4Zuzkw/XOdR23JR+8qBLvspGL2sO1F2joL1TZs7e4zu2tiNhgxuSviHTswm
1X21uq2vEPp2S8+wfEpJXDN94jHW0ZnodAF49PuWSBvcXljhaJHJ0KXOHEcXzYVpjfJhpVD1z7Q/
LLwBT28yWQlBnO49q2+YIDZd/+RIJXihIs9ZTx4gIO9lMuFmZYa0EU+hz/CeM76oFz239rfBcCd1
GRbGLwlx6E6OBNZK832zsV5BIT2gy80Jpd32pBZnxZ0ee02DPGzBZ2d2VjcqVbY9DTxYTdQCEfFi
SW2QE6ZnMFXz3VoX9HMTQVpMrkJ6/IFlGHvCcL5zZxm2MZgGJubwIfuEb2FLYzyGa/n/mDuzJbmR
c0m/ypiuD3qwL2ZHukDuWfvCWngDqypWYwcCgQhsTz8fWss02Trs0d3IZLJukaxkJpCBiN/dP9/3
XqjfRJW69HSAXDlPVoopVmdFv9cTXZ4bdnG8hUxnPg6mEV4nBgGXysmktoxdD1Y+vxkKEDfn1qy5
zT0MRQO9hKIdP+Cd4t6PuQFgM0NbVaB5EMIM5zKV0Xp+tXqD10r96oB/NZxvRdmbIs6NoH/hSMZG
GOsLTri+tLPpJu2jzr+3dFudMTNZOMdDv8qI7eT6gOmptfaJVVIh2BiT5V2QBORN50Di8muABskL
UXcY6FEZuhIkAzSqWlrJp5sp8lDVPGIYG6E2nvtqCvrzbEisTIbfjE912esgZhJs6j95iv24VQJw
yL7XW8tv1vIU5wcvAcRzYWb5kkLXAo6XTpG8WyQtL2xnllPDjfYf6rjr67FPWKFeXA8r+OGBxWZU
68Hm9ZzacB5AjH/M5FworU2z98yT4/vP16Q/iLi8HqjsMKI4At8CDNbvl6TAiEQFJIY0XOARnAnk
dJOl0V6Sg3wtasgyQK2G6kJHA51V+ehasYrs6YDWHr7afvpWBmbDAdl3t+MSgJiFHV2EmyYZ82Qb
4ZTbsB9qL0sxNJcZsWjyprn7/PP38KPsvr4F3oFth0gvVmj+sKpyPksyXULdSyewL6QNrH1ALmrr
Bwsz19QGiGYyBrzUxBIOP39pe9U9f/9kx49DMQPN7Cj/ESy2H9TYttX4InXi75ucyA32xRJAbj82
JMgS09PRdWMP5ImwG2N17f0Ur4cxFsvLpDpPb20FBXzDphGyU88Zm6Ceo2mVDXkWnMFvLR9+5XOv
+QuDCZKeHGI25HuibB96GjNz2lnGlciDCGwO86ch/vm7+8O9jwjAZ4trhCXIcn7cthjNkKRNOwjS
yXOx9Zn3/JoW8Fzp+aIqz7CM4k/2qc4qx33/cUIaBGKPC40dI3vm7+/GFNYg+KG0O4yzydQ7Samb
CXUNpY7kJQ8CV475RcA4oj7YqfRp3WRj5WxJADl6Z6q8nDduaxIwgc4Roev4sn5q+spVOBByQgOc
x8ghB5lDyGhBrH4yaj19Se0uT09YiRjW51S8VpyKzSNpvpozq1vQVoqH40NwOtyNq3rM6ts//fZR
/+/vqKH93/6bf/9oBc1QaaZ++Ne/3YjP5kHJz0919Sb+e/2j//qt3//Bv13lH7IlFKp+/F3f/SF+
/j9ef/um3r77F2QDZKY7/Snn+89eV+q3F0g/2/V3/r/+4j86xB5n8fnXv3y0ulHrT0vztvm+Xowl
8yeNZGOulk9ZvTUslJ+//bVO3/76F9TTf5aSWVSPRRByV3QLO3jE3H+Wknm/sLNjZeZ4768srfVX
mlaq7K9/cYNfQtZQzlrrHnD1mf6rlMz1fuFcQtUSPo+17QnG4D/f/e3f78W/Xxg+jX/8+/+C03Pb
Envp//oX8Gvf3bMBsqXDAY+/BdwcwpT+D/eswyOrs3LbJgK/ZC+MLMC9opT5sQWApY3NjkRFVC5y
M2CJjAd0YeIMRnDL1CQ5ZSA7dgJXZuxaac+sVImHDNyq6HV7Uom2buqpjS5Ko0oBKjfDVRqqliBS
X7RXBA94DuMsuAIYsfO8wD6JNPIXPEf9cJ7yJSS7mPY7ny4eGDAD6U3PMfSB5ao8A0BSe4sQ6esU
FNZ2GrywP7VRO1P45XgXSI8PHDVI9fGnD+xHkDUbrPhsWVL5oui12K2f194W4q4iTgAho5HbAINO
uDHqLD0EM/H6qierx9aOWg9JC0MsMyKLne1o9ht5Nd2xN3PjwPfJB4PIiJXbuQeaOMQZWMx4qNLG
2RPQGT7GivIZ6bifkrzgDonT3HDmAG5URsXZx47LMI6SVsORwxWH+YGRfUf0rbGs4DQOdlDzvQ0H
EVtOSkq+6rMXs5mNd9tYWMxEBA2krjTp5Hw+T/3afklbhfG6SMt+BxUVHJVyYLa3fhe9psSKzzKf
xUOvnXQ7u0N1HPqSfEVqp8eSYtwpcUDmZHo+Dm3TnLI2wdTdNM5BceQ/MoUXX0ZJgbmWXnqVOktw
0Wdex9pW9sOxzfoeNQeJ8qIFsrvR4C5PjOGMayc384gUanugQKPYzrjY6TZ2auTSxcj9uKNaeBVi
+q32vF9ZQ/2LQeoRIaBd7pbB9e7sxob4Ierw1GonOoSdIQ9M+fsLYt2rc6n0z345VEz5SJcG+IIZ
Nzbyiw0igHJdq6TgifR2B5RoA4Ou2Hph4m07x7AescpW9tYFQo6uBvnBowtPTMFhZurBmHdprsda
HHpVBu9jQGGSDRSBj64CyjUFz5Fdd/tR0Spb4nQnhtaxp09H96rpE29jmhZ2+wAyWpCsvU61F5zq
cKFWtu4UIWLYRSSXD/UwmE88BtiJ+8QMx8iyjA36WLarfOLxisnjLmsL96WtdHaUiv6dmCFYc5FE
KGixibS/qTkgUg7dF9ZLVmUUHxTD8IHhgkhK6thUaYx0ffZisk48tlUXm02eHdJKJvyPpzhwBfnO
BviEuhzAPo9mutMdu3R2utX848y1HMjJ21CAp9Ff6SLTV1su5qZXdOQ2duY9QqX7WhqgyCqrcq4t
OVzQUkTJtYcjwkEWv4ngY+36CmQYEZNh1womnE3NR6QG37rqulVQbGpx9CfCPZy4e2+KSSJl+CDm
Sj91Y0QQLMHMQ1RO44RQyxd7ANabDO7aGFKjv0ztESKMtbUNaW5QoV/asDd3oxskz3xV9SU55+qu
zqanIIkAjnswK3x7vRs5sDk3k8vgNa9oHWartzfysrxNABBt3ZIGnhhsob7ukBz1LmoLtmcN5pgn
9ODp6ITUDIHyDj67KbMu5lAjCRBUIfdlUxFLtmrMEBZNdVm7JrLAiBHsytYKqAoOgL7bcjJurjM2
YBdZVntJbJZEHF2QI4le3sHezVeZaJdvHSkNnN61P5Oe7WmsdrEvEyzkuU6i+dNKKmMb8fMORjkr
Onfr8cIu1XrkJClYlV9Kw/UoNR8L8LcestZ4Bq05RDd5OyNmGp0unzu+6tctk8hiU6Ag32HVuQpT
uA1I0PaJR1lGCnfqEnJCfcsdSuXjI/EGV5xMM20OdBL0glH8tON5QzlUbZztIB23E0h/ZHuWO1op
xEIYy67IRhlPlVb+xYJI/0gKd19HY8hMWQLYka0NPZdbl7xrcSDctMXMkvbbARkGvmGmL9PB9KEV
MCGzhXI5eg0fTgcGMNJgsx0yu1Am0LUnSLZxRih9UwU99fUVWEmwwstV7hfDbshrOMHoTJHbfFBm
+Vr19SmIhheK0a5x3z74Rg4GKEsLxr2Nj7mObbXecJ4XR1WKNxJS8xVxzfSS3DJ/WceRRzPHt6od
0HecutD7xcJKyXjhmlow58WAxbMj3lafs7ChlnlKxGOZB/PXvKtDpHh/wl1EhXRHDl1RONW+2lX3
Eg3zdTlGN6FigZKD/KZkB4jdhnnBwrhjtRgBUgXT9QIbZ5NyWU+V11+ogPDn7IZ3DgaGPVD092Y0
kmeImPDDSlgYbOsXHttQbwFuoY+HkWYxAwXO8J9no0Ft3T2ThBSzNxUzeijDuwpwZNzr8pI2wQqy
GA9gtBljrI9uHpkPYgjKtxoKZBFXYRps4Jwgh45A0nrMAKx2unqe4VGdJenmQ+jPhKuY5JCdC9oX
LdrGpTdRExEOWv9k2cJ5R8+GUus3Ofw15dALNffetzYjGgvG2LxDuMZ/gLAT3pAzZoLg92c7LObz
GKTJUztMXnGx6v63JN0+rJF0rEx4iFELd5cGlvPAASc4wMRs92mvgCkg+58i+ly2ofKy127OPXxR
wjFeS6rOTo2XTM3OBNoVEOHasi6H/I9HKbgRmQT4oIl5RO9uytmcxw1HG3GHih68NXZ1O5CQGPZs
qxYrpsmtueISI0+rYG5uR+ron4AtPfct36gp7AE2YRJg5j6lMaPMat9Kke4sEJ1f7MRoj2k3eDBu
2HoGcemaHVYONhExBVLVFviT/wL/i+egcORFYnbJlW9X4jqThERk2k8nqy+7bWZ0C0SeEA8RMAae
3tFkfPB3rNzYwtnIc2UIg+u0SyhTzUJjH9GJgfzAJNyT9s5J6+RyyXznkFUGPMjRBqQbl1Gd4YZI
lj31cAcD9uoRvuHVGBZWXAIaTc+DS0TfoMWbAu+Zo2ep3RLqU0aHNvnoZDcm2v2qQlqdMIcYU8yU
EXcO/udvjS2nY9hE83WbiOywAKw6T9KSj8UQah4hQHjigUaKzWiZ3S0DSaGY9/oAV/iye8es8BlP
5kCKvtITWlIVHlrjxubgdiDSl2LJCY0HoJwsXG3iM/YbffG0yKJ7lQ5nzUtciMknE05tPWRJMxHG
FAHG1YqIJoz74CttG0uFFJW7NgGW3Nj0uI4O2GzCLy6zb+a5v7bKdx7GKAnhupI5zHjs17GnRP0W
OUgdW7MqukPpqeha/ka6curwCQ8O51V+1ThzqD9YYDnYkWTtg+v2lNJzZNh3Q7nce2SNyBviqVFg
bwu9WhJmWYTstVIVQyStt65HwYXigt94hv/sspfcT9BSMKIFGczTqfgMcdJsQ6ypJyoBrC3MpvJo
6kzsuBIwRnBlfWkmOG5D/bVjGhTDJSk3gcm1CXKoNRE7sZo+pHUkbdWvQUP1QpDnl663PHDsVbFQ
xvBWKO+6KJW87bEandin3Em3o3tUXKM2fdot1aVzc9+Z0WdD/yWC/Qfwn4PRmsFxbBf70mOzNIYj
XLbgllixtZtm6zQtNeykRiCQdRAjkA5OMvV59kx4HlgIy43E7FiOJqzJ7GAj3r9PBSPOohxntmiR
KgpALn5/j4V5dXbk7ShOBWN2464NlBfcGWX+EbCDvbMNRz3C93f0ah9Z3VBzemeksE4Csxo31L1W
22Vy6oekxgqL72LZ6k6FZzjgnMOXcbmJ4EOYMcBgPPdARv2LEGkNh6SE+e4xaL8bTU0iIgKNts18
Wdynmt+SYP+W1nxljsI49lGRH0OxcFrIALExBnWzk5FWxm2w4JTdUDWwXLvVkH8SBoPtmsPcyfEa
rfL6ACEj925dW0r8LnC1mgl8Boux4x80u5wpp9yn6kFsBpWBsUF3dYY1W2Y7h6AcuyWRHcsxYaie
FEMeN1xgL2f94dnrdBeFsrEchul0VSt3M4/5i08nCMOlZjJOzVyxg6j9g0w0AGBdByUnLJiSYubh
WtjhPZx1+qn0S1OnDM4D/VDnC0q5Xuojth+5D1fmQOoFcFTVeM5ILR9GMHl3WWdfVm5363fgsBlY
dc8mY9b7rpxxp9oF3VuznV35HU1Y+NibTVBU9UEWQXrCFZEcsEQuO8C8yQ38CvsqsyZ730GXOHiV
poyzCLq7oub2XmyUcZyhAM3m6Wrw8js6LaxLV43GaUS/ukpmBBITz1qx8zO0kb3Kh/p+UWAPUWuO
ozZH0umGDX6d/Cs7blrSLj2+dohPPUO1PJvyLwQX+cqmaXRv0SL/rDE02DuVDKm7G0ezf5RQMzg+
1OhX/IA6uEzJsV9SdJLekUpvps3kN9gqZLRsM4sVwVgsf5Nm4AcwJbykjhtdW4bL3QbOdbj0mjwE
bCuMF8qbCBTXFVcrqUywHO1yBlHFgbVyjiWixW03yIBjZJHeLmMS7VjhAJJ7i9pn0lw2nS+CTd34
07scgJcUOO3alSHdfROibp895ZFvVBPrUJwyYnDbdWoFost5mohsH9rCLx+GbjbJBHoeKA5klilY
yqu8wO81BGx+tJrN82L0QJqlcOuV89/Ru5Xku8CcW57PBdc36/Amcf5w1/eSxQZV5zc1Lp4HmcIw
55Tahy81N8ZFP6L5YLcSV+A9TdJ98/wYLh4UAD0Z71BE5k3f9PmvlvLDF9+YixMpt+nxv1qvphCZ
2SpJBitbv109wL7EOXrYwjZ4pd5wKY8X/6WDYikYdHgxTX3D0eyiJp7TaLoWhX9d5DrZ4LlN2S3k
dxw7i2trsubb/3xA99jSWlr/OHP7bk73P07mvvtdh8/2+q3+7H/8Uf8/ju9Ws8b/PL77Usq3vPn8
bnS3/onPt14xhTN/oYwJpXMdiwFzXNWF8XP9Fdv+xVpF0AhdhRw4vRz/Gt159i/8Cik6aA384nej
O/cXImcU1JK7pmXH4ef9B6O772f3AccsThk0mTmEIZHAfpRaahbkwtZyxCNvR2fAA+6ZcdmflSf/
21chAslbpD8Cj/j3I+0gF2GdC1ytBq1oBtONUh0n0MV/IuR8L4Ksb2Yd0Qch6i8mF6hu378Mp0Jy
/X42oHq0OgZ2026SOjWOWAjzM/WF/RcD/PtFW1rFn4aAVy39/07t//7aCAVEbIjNmeCivn/tmphv
ZVbtsG1Tzm/vsNPCBd2oC3FiAoWsl53CEjgdcNFX0zYIo/RJWdJ6bRj8JFv28NC4YJVX0yY1Auzv
tTTpDiFUkSFJ/u7u/Dfj2j9eDVLbODB4Ecw4f5A0oKcOmL7NYWtljrq3F6tIT745V86fhIFXR833
H4mHq4TRM1c84GV+uBwEDcJxlW228IkVO1THnrwbW9XdeBXC0Je0CGhqeF6yiCpg/z99kyFbN9vH
AsF/SYSuus7vTC9aqcLqnCLcBr3hbzGTBRec6eX+5x/lH656iPmXBtfVWMUXOfrhVTpnxgpsdXgG
g6IndM7BffAc8QQM5OXnr7T+pO8+zFXY88HQ2OivzBjXv8nv3o83R6JGK7K2sOw5VpAM4oA5MFUN
p8m4qEqPhP/PX/EPtwlLFfeyszqm4Ax46+X93SvmWgPO8QtiVBz7j9hnsAv5rfEnJpU/3CS/vQoo
CeRLZI3feg1/9yoeyRT6b3kVxxTJfQGMec+gk/PvlDvIUd2TA2r2788xHi//Xq/4s9f84cakE8Wd
3YXXtMNu3UIC27fK7kPUvv+swpK8cBoE559/mn98TZYk3itBbKh+yKTff5rAqiS2BbCjHEST81As
6tZylulcGi0bL3JSHCIp0hiT3c9f94/3jW+6Pn0xHGvRbX5cE1OmNDSewvjEOVzdD1Ac33D++jHL
b6DjAUTPn5Tr/eErwQrIfyzOsQ569I99XC0s877qPG9L8aq4sSLRia0264IIR1gYp5+/u7V/7fsv
Bo5KTH28UOSSvva8H80JIOkxOXXlgLLMbPxAYLlozqIw1PJcKElZRMqbpCYNCl9zsBWT8NgGBV6R
Vfajo2fJznqbqsn0cBaTAJFnmhbClARBMBt7ptVdwEQDcl08TQK2L6Yh+kkt6SX+rkHcGA4sa+ih
c9BPzlHrVbAYJKktJg46l5uaXiBxI3vqhi/oA7ea87hw0ngO6SXvgMNXm35xTgTMImvnUCzBcwti
hX0ssmhS727eTQzNw3lsL0e0F/+IuyOig8lPjA9L1hxBCfuIl5YYjXdiDLmQGPIwo8Qe+dcG4CKN
tpvUbD1rOw+0+caDjIZDXsmZ2sIah3fsVEKXV4UZ0TXDCCi1D6nhFbfUfhJ5XAI7HG4pYc6cPawk
8QK81DD27EQ9sUe/d8NLNyCLHFdyzYVZ5DJuQtO1nKOfmv1TYmKKZeCSwudfD9Rz+sHq6E7uTtgp
yeBNkvQdH60Y7XLsAeYH7hdlTrRpinamhMjGFwb6GfYbihejBAJHKLBP84Tic4g4yFgxUFegt6lN
wOZiwb5ytCeiwDsXGYWJF1Svu0hA5DiYsxV9ZTKotEAhGlCGTHTwgCKEagqth5HHhXXndrAxMYjS
iHNYOhdsAscdgsw7IyrVCBc1Wux9Ng2DcTlmE+d1wyAr+Bi0gHpJWaWUbPCYoNGsVcoHEmXR14DQ
QFHKrW31DfDgjnjSBjAP/5xIDItbjaGHGXfRWM9FYeCtSsj5XfQ9153K5MUQ/WUCpOyReVkL+aUA
144zf+iewkTaJhk3lUebiRBLee3hxZ/3DFwS6tJ4AMaoHxU9ZUr4DxIT6hQnJDDaC9Z1Nhu1YAYH
TLe3kVZk471JiErtpiMjg/lJ0H/w0inlfibQL+dNDXl1xWZUdb6xaxPC8FRM3RPcO+OR2fpU7h2H
1AGY7jUzhMPZIoGdFnjIiaCPxWp1Nn7lziem5LcgS2OnT5In+kI62j18SGR4KicwXQvw3W6bJynF
pYuH2DENStw12iLnQqtB0m2JzZB0JOOlnUNATc1zWzWSH1IaSFhpb0P+N8gSvzspicLrvGhXMr/t
z8yPw5Ia6kIDgomXJQvGzTgm1rfI0JQRQFGfJ24viNkbXkd9eLWNKkXXAg+j3iWXTuZEzi19cQ7n
Za5dOR/zzIrcfQ9bXOxnJyTZiQy/6BvBxgqvWwY5f2fOfG8ea4M46z0PwSLfI8Nlmmm2013PSQQ9
C+hY/arT0Xwxhq64CXHbuAedT2QGcVmUOe301TjhADTs8IvtOOaZr675ymxuTjm6GvZD06dL9LW0
Afrvuwy4T7aBSSajr8wF6uzWIZCORjhYzcLPqc2yRzASiddloGncGkirOcpni+Rcf+sEWvYXgCH1
w+CkXnYyW2lz1NYKGzOyfslDeU8dto14YldrErDBhHcpsLeXe2nPvX3bpXnQ349Ba7vdBmc9aKB6
6cDmMx0o5beiLK3p0ejyojny3WwqdLXeDT/BP+bJntQD+FRbJ0Q99GxM4AbHcaEHqRF9c0+fm786
Mt1qz1xCTfiFafBiZAqoK8R3u5ktH/yY6fXlHUoCXahWIsp7NtHmU7a4CgRnKMhpBpDntiamyXPo
W+ZrW1vTp6+r+deGXYBz8GSX3YgpzMUtBVTdOwqW+Oq1znhnlyKCDpl24RdTK+/JlAoiUxCkawSD
dRFwRxDeF1VkfBNRu7z0I7Hj7cwRsdgJ4qbBmZB4dyCe1g3bwGQDGUvTI6KdOikMtJn6q6MjGLAb
xN63DanbZRNSazbsQWO305aqJ0ixgjwEH+Fkk6sWYSIu8UPJx6BMWbEGCrpKvAiLu8P6PPokib36
aTRHllVA71SuKwwF/TZsPQDHXjXozzEiaL2xI2k8pV1p38JhNJwYviNIk146Nvg2NJy93bWOOpPx
HI5hClOappCWb3uiwuoIxjaRJ2gR/ttYhoBWcELqF0zb0L9qlwjVVhTzdK1dsdzht6XHUWckxOLU
8zMjFinM0x1FhyToLIjaLZe7aD/xacJNBiqaQ3XvGbx1zMn7beW5DEcHEKbmoTKxIIB8KFCmcDzI
x9FU0K8tICRv66X9IBbosMFiAg+BweCdkv/Lx/wwe6W+GgPEiQ3wDBc5qXEUVW59emuCSAqwVc3Z
y+zx/plik3dhkjyaePkm2dl0jEkyhCkj69vFWDq5Vb2aw+NAE5AZJ5Hb8QQPBI4xteTGu8QLSGra
aCNrO2Rj5u/K2Wm+Khv1+JrqxJKInMsz5NGcB9eIa8qrrppRWxahvRCosVk4yTEgtPsJR5sW9Abj
abpxGk98+GtB6b7UhREBGEyDXyGUSWOb0GXBXNFvXK4oas7Og8iQHCZ0IMHDd75JwhENrQsiZJNo
ngEJtjgdn23Cf/2+SSJv2HowN8s4RNwjP63YMsfFYnnZ3vJGUW+oqUgKGlPa/HaShK9B3bTWW5/C
N0TyyU0c82VJz5e9GOFbhW/7pTUVU65ybG2xSdzJ+bKMljFzZS2YXAtZvjcDBjiaE/7xMp4wfM+x
yieytb7sJ4QWDMd7GeXyPi2CJdtydhF6E5ZROx6aEX1+IwSG/63n2XSa4p8lT9rbSm/4hnRnRPR6
3klr7X9y2fK85yyK9yEPZ7CyKORLPIQj5GDZlFmPwXNSakeAjWXTor8CzkiIg3vfu4upToOhgnqj
w9J9rcKBjGgJBhuPAfBLvesTcKBxAhCGB7jQlB4Hpd0fJ1SKR/JUhUn1RaUJpDEwmLZRvgjzeky7
Boy3KLmqpVLZfcC+1NhS7ihWG7qcyRzSX7VzJEbMPc11w3sRDhSqpMhNAFr8gry9rzCC0DvvG3Rw
ZUtE5V6NLkjMpkyvC4ccyFERGwXnDLHKIWMjrFMO7Z49pCjJG65K1GuVuZQeZnVNQckIzus+oeRD
nck1MWiNyAo9CdyeSxxOLrBxw86cm07QNHQwRz/1j4FDXnHnFCshKLf6/HkEbPwm7bEId6QPw2Dr
Dnnwa1IXwo97J8myzcAy/evgNdGDX+nobI6CNPnUC/kENqp8UnbqCFYT4ByQR2vroKKevqI2ChKC
yq3vi42rZ/nEIF7zjA+0eJ9aJK0GNu6XXgqif3g7xDFoFW9aitzzN6UXUj0YAPTGRORG4XapXXJz
U+k3d80ESXjTOUA8CdtZ3TNQXQE+dTKbc2v4C72s2oJGQwtv8GRkuHpjaMKhpD0AyMZuJcGtar1k
b+ox3sA90tswcl2Ev4xvGv7vbUBLo45pCQgu7JoDEtBLy7mCx+uR68VnFiDVWt68GQKOwjG5eqwS
SpmUdIYe+Igz2QbSgxYZ5QcQi255oDyuucKKtLxIdnjFzpkQd/HzRGzobAbejKOXbjyhjDbPyZwY
7Ijaur7mcnbInAXy9MamcObOV/1M5UAjkU2Gqn5QlOA+2PbcfOEJVNPBNKrkk9hrh+CZz5qaS6Qy
hMJSGtxrc3gdJoqqXCg46VO0dLAZUixZ0YYt9vQxZHVz7TrTeubgwg4xHIO1mhcGDRvgdPI0e8Us
ZNWCg3USYU4/GSBWar+EbzgIJ8FkPxuu9hBhUJ9SdscFH/4AAv7kMe2nyogN693CCim5JYa22FN2
lDzMruYhAjg0jefZtTtaYLT41eL/JuFCk8U7keNhiP3MkTdjkXAkmIII41fXLyNNUSoiq2sDDA5a
SojjSi/sQPKpdyQFvcrMN/nkj6/ISGKJo6bzrgi3ONTi9GP7gNpusDhTocI5AzFOxl1Cxd+Zfgxq
zCeWoi8DVUDvYdSI6VhR1nfTIPxmFyyR9Ws/OzjdaLwJHyhS8MPYmFr9VUnf4x/T0SGePXkosW2b
PIXcCOXJtdv6OTJXj6JKCot8lXKNS9HNrKF1MUb3Vc3pdev6OSQUNrYYhGj+CNg1kQPlCzuBC45H
P8+pZzc8vBCySq0Xvwd168HBKJCpZUuDXIW3dzdzWPwsJCctUBIcXHdTakbTrrBWruZiteB26FOE
9FoK1eK24SgbD3jYaKGd3IpTUDDV5mZB8V3hvxmtm304rbkaL8gOEOWHBDnUcjDWtSzOHi2Dr+xb
XHtreYW4aRPQW/hXsCWSnIYIG9vsBC7wBKEdFVRjURw0QjC4w3Vm1rig9fg64E55BLdAKwXPruZa
Q+HorhkLRiww0mTvIYVds6PCh0S1NUdU4lmIscjgNPdMjIXa7mtukz/mnUVQd7NaaUo2ipHiUE+H
9aOFi+jR1CZNkKEKnYesTMswtpA2Z05WbBo5nfeRH7uzzt8y2Bskl6JqweUScTwL65AlXXvc6XGe
RLASNVzoX/3Jy7hylDzske3Kr52XD5+IT1OzJxPMo4nrYVDF0kOrZvzoclVbyrtLciLUnfsFYtZN
MzuAXLoBmD04Hk2dWcKhFU40xYX1fn2nnyBuBlAxBZ4AyDMtBbwNm1qKzGggqjhflGvzZPGZ02+9
MqzZAse1ZS90iqVu6W+Cnr19bBO8uXQU2TmtK+IzvRkYG/jXHDiz0LffbKs2Lgc5qdchNfPVncVy
AsimUPfo2oSaQqImMKFtqzC3pedVfJAzPJy9r0TyzvZA09GLPMdZ1vD5exRtSpGdKfk+xAC6wusg
KIMHw2uMLzqourckqRae7KDAHylE5jRTJC1wVUMm/gP5GbIZUU1jzlUNOdY5RAN4EqbSJVOLmUPJ
N7t3sxfhmQJwtp0zzyf7pY5pSQUgnPrFEuv5iRolcGKLOnFIZXspbVnyPkp2HQcxqvqx5ELXlAF7
3hEcitthW4nI0ZgqVRdrR+A2gwt2gShBfN2eyeceWVEXiqEwzxmbFOPS/eiXRNIp+hvceG687h7U
PCn3ynVgLHZejTUjXSha2AbapX187lI2oHAE5R15OUCPHNrmlo066/DOgBUi4toYvPSg4d/cuIZh
v0Zq1dptYbB5ZF32UzIHmvGSYIZyqeu5NejuRTrfaipwKC6nbJAZgqQvBXJFkodvDTqXvUVbx44w
ga96Bi5NJSl9n7h/cNFk2Hocr7iZdOh1O4ZYBDS7SFE/2dV1dMpnFflbCYBAY6GehicVUC0Uu2qw
3jT7U4NT0LxQ8Qu2pT1T5G4B1osQSzF1GyURsDXxZeQzLUPk25W4oNdd8jtWVk2IOvEyAlcnZ5ID
ozx5MuDv0DhG9gYGn5dpQHVHF7KPWuMo2ylb2wJ8bix30LzCOItwhShlvnd0koWPFk9gU8fAuVW+
50TYX+U4dOvTCC+EFBhhjTJeqZtRrEQ2497punHZy1zhR3FTL6R8KsI4nXL5qOdzO4xWfs+9sjNd
pggvJsMq2jCajJV5MiYVxhNoA39DWIrOuoCSngPdXL4f+x0oEhatxA63dj1OX/gGL97ewUF/B9DA
K46SIxTBnDqhgl56whyxrvjTJ0g2h1j9MM8sFWr5cJXvnW3LB5TS9an/4tFn9SwLW36khEjoqHUz
Cp3MafQ+mR7ju1BumuN1Z7cy74PR1t/GYIJRzka9e40a38JeKCiOprkg/MJTqw2wdnOfHoZhaO/Q
OMzgKpSu+KKcOsEIhpp9W2HxeWGukdD7YRCK3/VdD5ihXyuJ8NKtz31jCiGWO52Fr9OjRJB2U04X
Hwt5TGDqGTJmT602UcCpnT2SRWYq9kOYuu9OYSYPtMfLbFMHhJKulpAqmT356/lr4MzA6i3S+Ywa
5OCMx1KWVX5LdlOLLex8qDpO0Af2MVf4wGJ/LQVQoyMab7skTYG+xff31l5svhG69P8Pdee1Yzly
bdtfOT/ABsmgfbkP5Ob2Jr17IbIyq+hN0JNffwdbLd1WAxKOztO5gCCgust1JndwxVxzjln/KinT
G8jOYLnyeKXmiQ+Qhfwa0M+heFaytHqeJbscggvd9ESmxsDnJmymhs7kErofbCBTfIiIM+A5Susz
xUUc58Y4uJwKAxsGdL+argDLlDoTEOrnuTdAqyObYB3YRAre9NUvDhLaQjn3jD7Cdd1pYfYJr12H
jM+HEDRwYlaDP9WW86oWLqlfEJ4uFVFVNPAHV+nMSNCS/5kXxzH2lCUDYWjMOHp1FcQdv6dbhH70
uEJyaxPb+GbX0GibnNOAAlYsFWuNdJ6+J/D5GDDbFBY2rgTsnJW+ZPRP5svw5mDxiHCXmSXzt4r0
5EX4lqGPTCVUHzOU9SvYtgqWs6o9pqXThYHVxyPfTOQrv9db+cyJOVz1wTbpTuKiSSCKA/qXyNvs
hw70jUEAzmG0mwuuPYFB0dcbte+kaHuCpTCMxqS/mJISRsrfCW4GAJmQTpTKTPj9WFpCa1KNMDyY
SMCoXUWlUJM7ZzV2WEVEb0KU8s7NFQwxSAIh5bYlySpMP+mdO6U6valuqe8jkQ3u1tCG4oqlumip
1tZCsPtG6Dzb6Qh9vGmFdPwW9Qr7f5frzraywjamp1Zb+WV2PztbblXhOVbLvvDNCIbGMS3q6i1E
ZpWE3fX4l+oS9dsCJ8H3PtG3+2Swc+WblprKR9iZBIgXvgjVtkb6iwJ7zAmgi8rFi0Nz2NfoigGe
Eg1eryoOlXBTD1r2nAwVhb8UfLMvaqehsH3q++znYcokb33Oh2mbCy37YtmMiJQSflAofsnN5Vxl
mQnlwdTLj3KeBTNSogr5Y6gNsn6dhODlcVK60V01mGp+AC0+/hRm331rkv5v+lnipqfdlq2M1yoj
baFYdbWbIagfoU90xJBvAiKcNlK6FEvoqBaXhnNC4VwkeWIbOKfPZJLbV5UKj9E3GFcOAu5Bx+HR
GF8QFeFJSRmi2yqWU76mKpyvTajOzi21avNhRun5UpHC0JNIA/+I24qbEsUkibMDcdAhcWh2/Yvm
hYr+I1o5rhMvDOGZrdD3LLXz+gia3IG91UvohHXNlNoh3f503UXhfOqV4qyApQz9os2xPhNEyH5g
Wk8nPk9ViboPgQ3zFuwzgr1uwqQ9poJjdmZEHPyx66CtcG+DZo8Fuur2lbDso0I5z3dqktjlHGV3
wKkJ9TwowC9qWxo0zNIvkcwlI2+oJacZ/UynoNxO3vGd87BwY4PozhDPp5gsSncDSjh/TDAuuOoJ
MEfklnqMYKj4a0CAZS0tJNhDn+JaN37q5UJPfFq30zWXgjimSjUrsMtkbQ6RxDoeREztqRcaSwt7
cI4HJI+IxwJUYZhgo2edOXszF+30wJbNvI2iGwiFjWJA7RhRFgOrcVAIMPAtesDsUAMv0nlv8leJ
x8inHcF9GosiCn2aj9Z6amZG61RbTWJuepfm1EPXOuYVKIZ6p63PNiMWL9yN7GoNSTaHI8g+qcAi
iUPRPI9T3rEygrqn3IRS6DgXwfzSBpnNfKLzptKB6cAwZHvWKKGzi2PWlDiWw5DjqYSrF9R0RdEX
AAWTXZZTNekuTNE0znTdIRZ2Oq/HS4Yuqmwq1LdlU1hD+Q6QV1F8cll0gYZcNu+ZR5QqYNxk+rKJ
Iz/DDDBX4p4Zrhdqi9yNxieFHglCAvndSJ5zDBy8nKZPrTHgwTmsEUDCHGlni+mDWtLeqamXSyMq
gyEVWfDJ1w8K5QcK5iMiNEvP0mNE8vL5Ve4v16V0YtdR0MwatGrsAyEvbuoDd9OLVpH+o25Tszm9
6pkC20IfRL4rWYE0m8ENh1Of1VZPg4Gu3NBOKFpKaP2I/EYVYeW7RMt/GktTtJuEleDKIeJeveXm
iQEVdHkDT48gAMTGppmf+NwWSgCkj5dyv3AqbGtbDW9JLoyrWonqx8AyYPEnNBvbB7BRc7MLp4yd
78Io5Gt5atHwyGcuJEXCTmrrhrUyc8bN4YOZhy6ZMBln6ymeVoJGPcHVVR1clQCGmOwtowy3aDVX
FuXIGGyDWRgSNX5SEbS7r0RlHNvWYo55vguM4Og7/KnZrapBu+4Y9hHpK1TP4gSaie0nsBoM6tj6
K4OAEteybT22zcmh7OGVd2ansxAgsOOXiaW2W7b5ebonYNXfNMtcPbb8p8sHNaN0FIqHha4WRfbw
hiUAFXlhDUbSUM8djQaIFOz/JuctbWwTdg5OsJCC2zLuT5pvqXlBVqJUugdcS8lHWyUJsmyOXOvR
ZjRymidMq73pFo9F57oXLC9zdDEio67XcTZWti1bAUAPWmllZIBKarAwQHN3F+bSZ0STuppQYOrm
IYeRbrieRlSSzFNckB0Hgli8K7bdqpuq1xWW6MtgvTc1IQ82B4naER2tKD+loI0iLv7k/N0dFJUq
nJb9bJ2p6S93rrK3KcFXB+82779cs6+bb24xmLG2sZqYxnvFaVVI8gUIyNKvOjydZOPARLwuuUEn
rZVPWu27FMnPR7Sxqg8ayEC0i9hl3nKXwVHg2RN5M9bmbBM9IBnO8AtPc8zh1jYIr2RhovCJVUTc
cacam08yY5wfCpHXyNOp5jB2Y8xexuOuST+pdMPF9EkSGftIoSwAJdlNnEBtMC8FsGKNx5IedRSv
RekPk2tDuTXVNH9ZYhieG/xwVXtyWPiLwF00mfi0Q4vlcU40AZ8gdvjYh6GWLhtjUehqVzSrjo9V
wy5yQ341itFuwepuGkWq2TbLe6Ec6tF07xyGvQIEWktfNsoYyGPcxuYgI1+PGLE+XZfqy5c6olLx
UFkx3nGMBQinzOl6zfU9dKCKyRSUpGrz2Vhlamo3PbcJUVyHpUAJa9oSVGZt92CAYmHxWjHLSlm2
GuDceJWYrPE4jv2Ey6LI3C0oH4VAZWSQH5YZ8UZkwpjkWq64VaWzI1z6A/9Xsk+mJMhuSs9EFOEL
NxOL96iUq9ZjmtDBkS8XlV2kmDpuNHQlIZmXLAu8mk7E747X1KOCH5k7oSLmwYcZXht+PhvmwQjH
zg6UTvboiyV1LhsNrbdByFWJL4hW62YvA0qK4EH7Vnsyy8YZT4pJq4o/ul1NnUqfpO5RY8l9WeYO
0nBq59q2lJBQfYsiCnenU+KlUz7XR/iBY0qXuUemyO99oyc7XIgWv/nafPNc49BO9zF9QHSXatJt
EJ15LqeDzHLri9ys+6XJbqTqA88CZWiDrVTWhbsDMS+SlghPbq3agI7Q+OlSzKa8/uWUwHAyyGwF
5X+sAA4Deimu8ImdQNAZdnxDYoLWhY4CsV1T0OsikIt5X77MXF8rRPKltbFQl+30EOoQ9w4AGTpj
x9tctbZJg30gmEidxH7Xm2x215iXftYiwSi/oG+pO8FGMb5NTWK4QWzYsn7TeSmWd0JxpUJCDOuH
j3SBCigSS/4P/M3/PfPyv8UU/G90MJv/FkDw8tklX5/lf/lJN/+TjXn9ZX+zMWv6b4bpGL9jKQzD
hjbwdxvz+m+YefFgmTwslo7z7e8AAu2333tHXJyLmJmFjnerJS2ysgnWf4Udh5/PTIBT0/mPXMyr
gfhP7kjgNC6igekIQAS2hWn6n911HR4IAIIkx9asaNPfJ8Z92CH+Sc/uNm25hxNlT4+qRY/2/rYt
6gc3uQH/C0Jg0abIPAV9X4Ar4CkDePtUYjvExDk/x+Ozulxjedd3cpMyFZReOu3oKZ6de6v6WiNt
0xkGtKk9/m5s+4NF8YdJ9y/wi7/88P/gs+d/f/XH/5OJ/l8+rf8Ln0HN/d3d+a999NcVW/Ffl8+v
n99VmdDO8f9QGH/82r89irr4TaXIhmeRcgHgFhb+zT8c9WAyTEH7kIpt1TWd1Sz492dxddRjfyTs
wWih6gK769+fRfU3MBgGHn28tdwezf/kUbTd1cn552cRt75r8EDb7ET5mKyfhz/7ZkGFSj3ugEYr
djU4e3WOtTOeiZ8Joclofksj1ihpO3MTdz60tn4DsnWwrNH6XBRl3pVx800NKS2ATn8HEITK6NYC
BC+wiMxmw0qAjnVS39si02hY0O61ud1wft6Zho1SXRu3auziX2YpSUM1IMjwnyeY9dSpvVb5LyHw
/9R5GwY5pRCPXWdXtyU+qtmhnbOCyKJJCqxITVb9rPhX9D03xodKNgHc5U3mkHG20ls0dYCNICxr
UwXumln7Es+Je4G8ikwIiw3WNZNKVz7nVfMii+XCJf6iMfjsltnykhILoVX6RWLPqE2lCHBPMiBW
lXUzzVi/2JRVUKF7wAjhF1146Jv8uQMGt2sN3adn84vua4AETYMjrojSW1tJ7tQRpTTEcYewYdDp
6jMv6nNhV990HHxLR9nXJpRdeKevNpzvwkm0JyrYxLaPHEC2pfEoNGjZmAe9uWiUbT6Nr40U/hwt
T4A0fjLgDmclZ4FU2e9LYR/NYoq2lNd+l7yTUo338DQr92USnqqS1k4wwLNX1mTEwyJ3r1FC6rlD
Ltz2dbIZ659hg6+s/kWLy5ZNZ/sTSpm6geI0eUsrLwu/WMuL+ElQMkWRIVoHygZ4kEZuTLh03xiY
Ms8aU/sh1vOnuHnIWTtwuwt5vbNpe0wmdhi52z7Zuvhkb8CuIKU+kIR/2vBXLbSOWC1mI18AivdM
gruekjTXttE7eD+LsRnmDqNoMWhByNTIX5Wrog4BMW5yK4jTLBBVh7dTcr2p7cL1EzXXdtOIoWPS
DJ1Z2ZaBriqsKkskOFWii0xj/EEIGuEcajmmT/vOVCLWhoNzUhwFQAXHa8R/MBexRfd0AS6Rcl5j
U1TcE6u6+AF+7DBqS7vPatYOCdueebn1+L48TR92s+Q+F/V0OKbMmtZk0wC4NsAXxMN6wpyqXv2o
7NLZsFSoMZuWOAMKFkG+PoTWu+6073asUB1huxHTKGylfhdO6Oj2fdq2r2MuKFDXDAa9/jSHYsdj
vmlUOkMNO33CuT/z+cixioGk9OwKn0BkKsa7wlqNH66VsMqjlgrEJwyHk+7hKMXUofMdQDm6M6sb
gN33iltG6NZwkfHYvvaZvmH5H4CwOxBZgbuBxHE14+UenNO857Yd3tJmD7ayJC+5HOYyCVS3KTyI
tj+55LE84/sR2MBKhHA/ImJpKp9czVQKL0nezSHhkIq4NvJNabgAAgl312BrRzNIakzz3rLneo8K
Pd4JkCMUYNS0HLbsdNEJH/PSYo3DsieO9+VEK6ja2L+MRVxcvYquWbp8mnNoX+PadP0Qwm5GFTQt
1NK3omZjjNF2YhYOoVdHutirqVoGKdj8h3753VyK0F5WRnZuSYciIfIRcyd3k0XiUCHpgavuv2QO
as1g+VM3Jnoc5Vrsi+lCKjTga3oN1S/GutXDPsjVn3iyj30c37GRpbx2JkuoT58uhoggKXIUoEG9
OQJ+i6acICAgcVLKzAXWrBo+MlHZ8cxqO7D1H6Q9cs/RF0IYwun2sgZ2puuQTFKav32jHV+ddDmn
I9HNflHJ6C32cQrlm5jinbooWJjT+WHAiRq4mbK3iKR7/NPkVFY6sdkJJzlwZz/PlLOTsxkBjbpR
XHv5UDMwmcL+mIviNKmAF5uipLjGLEb2gvO7lthwtKczsd0BTsP0BciVND8oAphDjrFckITpIKFh
zm8qCky69i7pWWGLloOeHM6TGq4NN4tfWx9RrVEbUONlsK2dvShvExdMP56WvSREH6vtpyMRguTw
NCFG4Zt9xdk2BKqc3ud+uKSJ3GAQReOIJMkbxb1E9thfacFSjorTsV6k02UaStYddEYHZlmWX9Vq
GA5HxEBM7Z+wBmPfcZd7uwXzb2uYXaT2SxtEdwolHSaVrX/BqafJOnoZozm94CeZwF5kNHmn1msJ
KsarpvDOGp4UMzKOPeALLwTAcAxr+jCWXHZ3zhg/GgW1AiCFYBi5Ubner/kuouQh8btBafAqtCx5
M0gqVdMP8Dag/yOi6O7EXGm/l2UNETuBNuKQ7uoQiFhy0GeiJtdEq++4H0GLsH5F+C981RqAhrvG
MUl5nl3pgtJMB4NmiOGL5g7TS9i8+IoaP0d2Rzm3ZX1Ri9xsiXcbj6o6yXtsWK3Xa6QJPJIV0SHr
JCwVdKvnvEughJRQLuH8mvQVIAU265PmGnH9oiGTXdow6+9MyiLIiBfyaoVZ8zDFqXKNisQ8VEOr
3qOtxr/wqufnzoIiAZirjE/c89odl337jYUGW1GrX4yzBp5pW8QUmdYUQR1cyoh9uSzih4un+5zz
GmGkyNh6zhNPq8DfDCGUL1jZv0ZYKD5xthlHlOQwkJrVH9t4UoMJs+CDM9BbE5VUuPkqzJl9q6f5
Q7aE+s1RlOSYDw5+hZJOmbwx933S1Vs3gSDsiRgmAhUYLuJvivfNYc+Ft57FgN6aR6Mo2tta2HJa
xPypuGH3nbkZ9pu0kE+kHnrcuXzPQwisqTWPG1mm470aEe4e1SL8YrMcstOl6/Ig5w7HRCfpujF1
oBvqGNcnkTVtYJhSvak4d44Rn2rO9abp7kycBRe1BcNS5vnW7D9NeBJhxGIANF/H9ruKb+jJ/W1K
HTMLqIGRycZsmuZ+nFyFHEq3eFOvgz9YYuznqWWMVxfSo6dkIXAa+gGPSgTk3SMfQMlSytbTC1np
BX2eWG8dsIIbJKBPtLphg5Iw/hiJp+Nc0TEVRbM5MIeJMaXoqLQerLReAOwgJCY9I11HCOE9kzpg
YE7FFg1AWXbErAEPxqrll9U1tLNT6LRbEW4s3mFu+0nbtroDRfSVz6qvzBYd6tbJnhuw5np+oMOn
e2YRdwVhCjVr/EiL/KTMmMKtfDzozZje+r4wN3YXGYxkGExr8/cvbEdORd2FOnCtrlHPVYzDkz7z
4+oc98YmO+OOBqHVVfc2JMpTnS9U8LYP7H58MZha4LQ8tzlvCSSzcTem+Tdbbt3vJzt/nkNI7ACF
Ue1E5HVLXAR9Ee8FAOFtBXKO8utyK2u9uqEyXarC2TuW8SwzRDpmK/k4jWOQDdY9pTIjSfBgCVEA
TVwsFL2rV4PFEF5eypmc6U7KzlcbdPKMOZRCYvoyVoBsXsEGU6pnU1F9pA+fvrwDzeYe2gygpTrZ
hUryQLuIgS2LzmAyAsciCV+WBUuVDQED7olVHO2JgjCsCu79FPUFJKpwZ2RqgNL1IqxGnm3uxl4d
o3t7fTm/cal44yV9QiyeNpjY97rzSxLjvIG2iA5TxdZx5Od+KqVDUKzkLZGM7aaZ5k1jdV+R1JZj
7z5NWXRmZbcthNUG7tTiLlXQRRMTygMVXPyXFwRwaHprXyf4Yn7CLJi37oZ73Z0+LeVG5UpTVHK1
IgO7A1pgyjD5iSkR96ybXmS3vly6Fy2Wylk42QWpfQn6VZpLo4vZPosWfoObDBe1y84E+o6CdJC/
rGQr+DGP7pqCcLvjLLll0NWyKTV3rV7j/ah2szb8zHtwV+M0fWSNTHaGupw0qnOYxrBqOzxGfQfs
GYwIymixdpyb5dEYmL15dyloBeAKugDNkB15Q0NGxG+hENaaGktjd2JdW5i/FN7cICMXhJ/4a7rd
Fk508opyJ87NLNP6b5HN/0g1+LfS1P+34oG70i/X8OK/lg9O0ECH6s+qwT9+0R+6gfYbkWeXYDjO
cFtTXSSAf+gGKpcS/jH5bY14/Z80LPEbqgCGVAuPA4AfSJn/0A00dAN7LY/Q8B0aGpn//yCJD3fx
L9FJXbNpGCVoaLFRhSL318B0noYAXq2s9HVVNkB4OJIpYI0OkgUdhnKuyGAv45KgXjRXKia5Nn+x
zfo7qvKPYRZHQHCfzNFuQCngEtRzDcSxGgQWHxBEoKPE/TQwuvS/vxD09jNKpnE7Y3ittHkmSAyN
W5HjLUq5G4oyfBntYRNZzLBlW9zTjZLsYwc308idZ4ayCY9Zu2FDJCIDLB5jz7gOyfh6Ev2xGY+V
o4FXbyifVuLnKel+6r+/u5D3AQITP1zRupuwb22Me2TcGRt6Vg3hD80dSRvLK1ik82Rnb7qt8bkr
Vsq/FJuu6A9aXUTB4GbnUDd7v7fqB13Vi11J2g4D3JTvxyW/covWD6GSn2y7OjuUudtISpckMe97
RqpyIR6IVANShP3BVmbpLVXmPBgEdQBwZ+8gTytHgxd238z7dMBfSaqx3LlpEThZu7PpnfV12RKj
irjY6tZL16re0riYQACGkP3wU5dhfhLikVaUq6wHDoPqQXXnQPb1nis6M1pzSCamg1ocsJ+cB1VA
suvPa7oChgnvPUIeRYrXI62f8izkZ0r72W0LLJBgTmayF6SNaFbWLW3nFlAqAc1w51L2HVnXy2wY
eZCqSgDpPgnYwnP/jr6yZvJje9nV6yyTlbF+iGXNXNVC8o7DxwJJhRK+BbsWqJaIFWZJRZFnGk2Q
xlw3CnIPMys5tl8H9lV7vZR7aVqXJHe2lMnsSltW+NoyeHBZe6oltYWwTHxI866ncBNnDKzeYCfb
xMZIKJJ38zHhbpmbf+K9aElmrFW6GQO35LrdJza78v6Lpfc5XWc2DQizl1ETURfZzpAOP4+6UFXH
b0ciZJ/KIfXJVH3m6vzhjnh+HNlu5748L3nxorTZXWH1N6bODZzRp7AwsCHkMO1LFAeGLZ3IB+DL
XVITcEhSXo6j4fyQwH2IDhpQ+3TFV7Wy9LnjQxjqK8Bw6j7Uugc6eA6qsM6img4WcVlvgMvjZb3K
axdg0Zbn5yUs7SsjInejHjq8s3agjtUZW3QEmFnu8SUTi+EWPC9Y2WnLYM7t3U2B44QQWBHURvRY
l9kWYH1gz+HrOC8RX4ruh0xm9p3xl6ErLzO8/6OIqNcYjC/aCT+btjtFevxlq+zKlMl80hs7/+qt
5BEtESCOdhbmfBZF4sGw2esREYp5lpvRTHYpLr6mrHd2Nt27itlx0XPPVT49xzK9jyTF5ZV4lHp0
X2vKA6Mk/Fr8v5KMoGuVT3qKGh9m2pZexZ2lEowzcvd1zcL1sWA0Cj8XnIb+IuR941SbOqTjg5TG
krIEV1OClIq6xzc9cGky92Fdfdtdfkidbz3n1au21SPZoSPXGgwUzMCbpumHrVNySGQUFpudBa5t
bErfKgxUeip1bSpCt/X0ItToFEbVpi0KvsAkY+ho1Z/4AZai3g5mOuvGRX/nEQ25hOvXwjaoVZKS
QkwOHKkoR+4sWwz8+U1ScXiwGnNrVf2TXNpnfSxuAxZwv5naXVZp9KuqXbGhotnc4a2KvKWOn0kl
MjGzqc3cV+aAjaNXl8GmFcwZkj2WgGzjWi9u+Rw7z8yNQPVWu5YWzxtlFPdDAkgDL99lva0Xk/6S
NQ2BmHDTOvNXxayNL5PKg1my4AfrtW+7SQ+03PK7CMfklFzVdIIFamC2Y392wjVCUTPR5R6DnuCj
66XjstEd/dm0yzvb5MPWLymfEr2O8Y8A6dBb3LN9/w7c9YFmXHSWYg8K4A6Y6Stm4n4TCqSkkNoE
zMEca4VxjWeR+vUyfLeVAKMcFcITVXrfT8NHUUVryRz376ZxnpuxJKzNangOK9O3zOJzjBMBpbS5
r6S6LQhDEwjhyMX+8jr2/Kg1IuDSZZUwerpcb0oEoUkcR7W84yjAUK+Mr1amLY/DFL+0RvmDiNKZ
kMYXe827qMjfOM4PTage8sFdiHZkHsBIIp39Xu+Jk9ECemBw5NOc8OVGw9/m9dx7vDuYVS38WZKm
PR8z+pGb2w/FIvVoxdzzF3vckIe9zLrztYKEN6hVyD2NeCmtwgbDBqc5JMMwjQZvJpohtcj9NUIY
2WLG7znlNWCjJRGL1LaGcyWjj4lssJPmx8UANIZ3xOPlBtbftb+WaThB1r0lAoz0sgaR62GqURd1
Xv5R+VpqqdxaUXKXiPmlUJWfgxYjPo7dwZi1h25FpTWWjYfbpncruxhVd1fgm0cUXskwNCY7w9Wg
LrOjyZ6Q43QiRpbgbrf31aixMONmEBSTu+9sVOEeg8eI9uGlQv+2U/2Ob+czB1dzzrJ6n+G3Rp2H
E1DX/YM9Et5xFOJx4IDgBFvg7vrpJ5jTR7IrlQ/d70Qw48qrIyPxjgl6DtWgoWWv6Fqmb73aJsp8
n+OW80aqZLZGld1pjnEsauc+qTJozkvPQnBAJVwMrBHJGP1oJ0xtg4uTy8i+4NMcYzfETkfM9sJE
gwmHjvBVun4d6VDzu6XF8jbOAXWKiVcn1UNSF28agRFe7iCvB2o4IQNQA281gaMN12Idu7r+rOfY
s9AkFFfsqwUkdFyKX5gCAqVxToMTL4eiLvhswSUwjGHYiIhqm17vtUtSv1vs1vuF+5JFbjgbDp2p
XrPO3cXdKCmYXSbI3AvHQ7sdi3mbz7btx253MLGY+lq2fCSW82PWSGvZUe+QJlFvs83qsl7eq5Dv
k6VBrQVZiv6e8i3JPlvdiE9ink5spYi3usOD0MkyUTawEzWBzXRueZxLinPbwvANKjo9t+/hX1fF
sCvx9hKhMD+FWPJNl4wX0Aa0qFrIC5mApeCgwBsDaSccps+mUxxmWX7JgTtS4yYXGeE80oqRTFGX
AOUrx63WxXBbzexJSdSzbobpjoOsD2Azk3GYEhlEFRCBWG1QWaI83TYEaLB8gEzsTOOMHxDXUcup
kWrHeWhCUo3R6zjJfrvMUuyE2YFC0VcmAO7wbWxy4zOjUfeqWPr0XxKcSnHhInCUtv6p1SWLAt4F
23burpxzp0EMZ07ymSMxuVBV9QnWkJpqhWQYCVTFB2+FQwSsgxqRjuw6rscZdZJZOpkBhKibRQ4n
yE3nudPnB6tP3sdlvuhFcm7b9NPu7c5rbIwh5HeGQI/Z4Zkd8dLZJUpnyZpRIMwRE0vC5Fpk/6xF
bwWciwn4rhmnpOYZMt33hrzIOlS9dhhvii7SzSjFfTdxMGvIEmMzYd9HSnUm7Cy9ojySHNjNU3cq
dHFkHYCK1IvvGtT/yZ7Gx6V2nlvDCRrFgeBguD55JATqekvd+Ta26myzmEW1hVXGR0uxg5wSTKTx
SvhjmU1Y320SpyouMnce3+cu8nso2l7sjue5UUPY7Jz4HaWaiTWHhzSnUBl3I0MypdRuk35mU3/W
NER8oTnjBi/L1bL5S7RpavgiXpXIqNzTEcn7W/b3PH3c1EP9u5PVcxiWOMUQbQsRkFrtfGNenhzH
CVF55RPMhHrNYZ9afX4jtM/lh6i5h8zxpIfNeUrFE8a0G1Gch7bsTzzDBd/W8Ulz1vWIZv5o3eHS
qSkxcGU6ijTfz+Z4MmJxiCwWYEOXMnHRGD6nDFRG1d8NuY05oVDAkkoCRwzDS52T2ErdW2R2BeGi
4TSWVebrCw/k3OYbvKzmRkF49rMs3JsKwkntYl+NfoW4aHcmtq+ctwpe8hLiY2UeZTG+Zk6U0htQ
fPRKFpiNewCL4JxVh74Q3Nb9MYutq+GmecBXz+Ms2kZZekHsZwfjBsRe3yp74tRR6/6AJbDbE1Md
tpai9uw6XJy7amweYpPjmuh3v597toCQEvLjHHcqYMl8PIqmPC7m9BxKmDcC7Uom7ucAkRloe8eA
67YbeFPHGv+zh69O2QKuzBlT1NkzE1aV5JgbePDukV77bEuOm6q8cX5r81rnamzeUR+Fr6tNWXbp
3EIRmERXnPUqWbu/TknoiCCshI04k33Cwk356tuOT9x3OzVEdFmRMQYOpAdF2WDEZ7uppHTiygaw
MmZIuJkY5bVRJtS9pj80PV5OxE6PhYkRfJAciZNQdtSYNjuV3hs/tLiOAoC44mS8i2PzszPppUlg
MHYKbCfZVNvViYbJ3WtG894m25EtDkzwlnmr4zcxeCwUCeGGxjmNEAnQOpbwMdpZarol0/P8YQ0w
T4rkmY/rF9aDGztt7hcNjk1nbr7dOql9ZYExXn7NIn+1RFNsG1FsDWZrbrAkGOfVidxhwNpm2aJ9
xBpcICeucVPjeuVBpCibTEN+1l3tUyPm6Ycav4qOdxXdJX7s1o0M9o2F5YmzsTJqC/Ajc4FwEfFT
DVNasqmtM1aAtzS+LxgEu1zDAaeZHhXoT0u3uqxp/LUINwsW9drafZsM304VLDMr8oERRICt6e5q
gPjktzyN4Pk+HrIHS9zou8aov4budLvZFHN7qGsMmhWpfhXRW3HMbQKJe4PgenJVFnaa3ryVEbFp
FAIOxd6aAwtMEW90475T36ZRhge9Nig1ox+6EAer7OH8OvIVBHlCjnh5kTZmIYjsIad3OIKJxoO9
DW1x0wtzDZ/vCIAhlY73ZUZBA3D+K6CgE0yBi2qKS8cIFlvlc1s1TxjUH92setFGbd/GpMpNrcW1
TCFzPD8hI+A8dNs74LkakwkZvEofMaXq7/Qjah44q4bLbv+Wplc2r89NQaFtFLfZXrfm72ZhkdJy
NTWYwMJxvcYjdmd133uqGWs+peW6b9aTn9MZxMW4PA5uCie4hR2KBxXTYpgcyf2BNf0S+uvIgTgs
8j4Z5ng3RPnbqbDcC4v3yzBoR3XCy6AO4S1uhvxA2vxY8uc0xSx8GB4/IVSfa9VhjVzslHV1oZoI
zyRVAERR+JC8LcWnZAlVfxouOf0uK4kn/F/2zqQpjiTL41+lbe5R5h6rx2Eu5MoqhBCSuIRBC8W+
7/Hp5+ckXQ1ZGrCaucxhzKpbRYnM8PD1+Xv/ZdhCktuziYpV3+KaEcvgNO9AIfQoWAXlzdT3WLnE
OZXLKfoyW55xLsa+gyeFI1w9DMT6nriaPfsW3TESwiRnc37hBK9RudccShC8mVX+dBYY0Di0XTWx
hyE4hYC+qfbClVcVSv4yGPYw126BFzTbYn5wEufBqz3vNJ1+Jdl0mpBJyAuhhQ6WKwdpENxTf0pa
9M3GVEYI9b2ol3Lfd+nPMuAt1DAPV/MMUcO2QRe4EVpANaTtLk7MTaYhapUfYNCV5jhRR2TroG8a
rmuvxrI3dpI8n0XWfYXwlAelPDZ/NZrYMHUaW2N2wc6E43mJWY1xhp5Mcu52FrrVGLeAa07TtR0A
fW9753+ASPtv4WZv8srvZqD/DwLTNILrv08r7zCjKo6tmfRHDkllQ8o/cDQF9IXEq+ORQSZBfMgq
o9P5B8xSwcUNAUwwAA6wxBc4mrL+4HSG5ugoQLsuEI0/08qOT5paSizAXFv9XTgaGfJXYDSHlDJa
g0J/jw13Q7pa5PGVvGLpdrMvUBe8rKe+BkHSK02DsDsya9XabEPLUBdzHpeGR21mVMHpSDmnvgvU
kFdXr7rtBdH42iVKvhWU1G3xwIlKmoFfFGXDo7aAzEta3/bkJUkjzFJYmCLqzgj8R+MraoSVe2ml
ZRuCjuqgu2U7fO2H5Bs1Q0WsphAm97s8LU8N5YOT84fYUp9bA3Ga0/fb+Zcu0+aDRGi+bSsEBZUW
HHzVZcMkvGByrOwSKR80I6SP1/wlFSxr/FbaRTyDnYqJsMYGhBCSWm7UrNuWc/bb328GXqmMnNBz
6HjkrLkuZ8Kq7BIBtbh4bKxhgLeDvApsn9wtvW0/dpMLBKkIK/88wWqhOwu7qVSP77fjyMIYYCQo
RuSnkVOFK0RbjvojSDpYjGr0z3KkHSN55pYdWpVu1+e+OK9ixApvMZ0boUfUs2FizI4mymliApKd
gkLMH+iF/q45QCsdCjWuljrzWW6vh2fynTCA5OCdVahBFJ/70IrgvQwajwBKw28LexsuYxqiVmMA
CEUOCEklkkYSW7v0c9lyqO/f7yHdAf8GfGKgBq7VtgAy60qQRqa+bVFmzfGI4ZV32rttVs4oANdN
uMOC3clDNIGoBcAeyjKU0UBpwdX/5XRIon2k6mu+xZ3SDE8orY+Jjqolkd48Wl4o8S0NpGKEBWc/
KoJ7j0pE3Fw4ovWB10cUkmEMU1kiOX/l9XBGuRvbfhWhKOBSSg5IV4918kvY+DisCry1knk1Gqiu
myvqnUBXN+ZkzPN5CAPMfYi0s8imUY50uMLAV8aqBXSbfkffKNMH7uv8PwzqsFPr9/ub0t/bHrfR
kAaBTskNRWlHb3Bvezwwm8ka/TzZzVUNiuzTlLZLDaNhxFmiPsHSNyyN1YRExwAqyBpsbzhNc3ch
v4k/bvHJrUe3+zE+NzqxWl46IkVBD8g+0qOEV1uJLJghUDRJ9ohXhFO/o25HynFvpjJf7qYCevQv
y6uM7BZ1zcX5kdTgbkGqWYP7hbSkSxZhMkQ9K9IbfWJSWVmGIAADUGGUc2fNPKHEaQjWUb5BstQP
/E0O7QgmupsCZ89IRjSImCJ24eMHuRnzUtSgeHEQyPwdMJeUj89zk9K7yZLqRwfo6fCTKuqgVevc
86OFQLhTPR7GsZ8xGgkKPAxjBcOXX5wSsqczEKKwbeNdmBgVmR2OECT3b/LBc8dpXbVimO/7nOzH
N4nSBuqltouwAarKA9KL82YSbg0UMhgMA9JqqHz8GE4gCOEcNEYmugarvC6sHqHTyEhbKD4pGlO4
zw+wOXDBTl3sbRsHnwL+myt76ewVYhDUolK7Wzx8VOjsKftkoMxL9pt0GlTNHXK2M/r8lQsrW3tw
2k7l6PHB+dI9Hw3TKJpryG9uWF69tBbNZM6k7YLmauZtk6kHZXzilu1IQWehGLLcBXPj2MBZl0ii
3ZIUTsvBGDSl5JWZRrDgzkFQM8md2B/I8wQAgCqKMX0iw/5MQqNj4kUsS7p+Qm2APheGndCxEViH
fu0j/8sbD1gLc7dYwjZ9KJAKgLQG1pRxqlBD5Q9qqBGDjj4jlofroKhrxuTlJxRRBzrIi1FaKk9d
s/bLO4RbMudGtVa23A1V0XRXuESHv1zOpvZrppaxeoiHQkwXlUQSCh+apu4DYMYgirhDx6MfMZY9
0pk8dIp8y7FWcFu9B7t2agNoeTzwWlM969Fq+rRIH2RWCOera7LytwDXhnHdFxGGQ5gCJTQ5O7Qc
a4i5fEAxqdD6hgmcoupzZY5G6u8AiSDLQ/VswSN0Da8azahVVwr0JYlLwpEXVijluFeQpGMfDegR
rQ1jlY7Yz6EOZhd+l11CBQzgsgJbbdGiybOsPJ876QLeRRJ7bK8HLOxdoJ3wBrk0hv6wTBc1qm2k
ftqSvSJZQxk3hl3YOBa7QoQDi++sVEHN/hYPl4bbWiMpIKDYwQ7EFbZLJ/Ku5lJa90tp6CYnrCUr
BrTuLin8/GoY8/7MNEvecevVeKTMa9Q8nOFGZFU4klp26hTKnOpgWFJiypgHpkC7aV5T1macMcV2
UFO8VphsMAUzk6VVbaUdh5W1id0udY2rTMvt3SxV0NBLMWbz9h798Y7J5jkp5hKYWg/6j5SiA93Z
kpxOfh1WGSxq/SG7wSeHnXzx0ST6slhU0fwT2HJV+tDnSUQ7HeReWStsMXrQY5Tx9LZWNszVpEms
5Ls0AsqV/kLm+n5g69NCWGOZ+Xsgw3FwUwxm3uzz1NXzOatQ7X0SMANJgExhqNfF5FTsnSEnGVXb
OO3cweSGO4zMtDEEBr7qEfOyPvt10sR3yByJdCdrMAVoJ0H/h3SJgMGcfGEHHPwbid8cf+OliIHB
q8hQpLgIajgREMoO47Q4+JGP2HkPgq09nwZvuDm8cBylHkB9J5ajf9nPXU0ACu+x/6cHdq7/Rm0Q
ai/0oJHItM3mYhInqi4rHOnlWPVIuoXMoZ8lVE3jUjboBgLa9nrVfO5aH4ou4Co3gsNv9CV8fgic
52nXhwO6hVli5fshJG67omyJTBdM8LRLNk1mIHOglU2C8I6qiUmDgYQkjMphSViBw0C9HKr0HwVp
5DLNcPoaL14JVROxkqZM1+bc6HU0QtKcz2u/7vghKJHUQlQhhPkKyWlQcj7vvLghRYZMHNMQwY3a
OaVs72in+8DIfYjAdstHOfsnxjRDA5QpgWguN+uT3OlKJ4M7GSek3Ltm6RAmdKkhXlj9gI0PE7ao
TxuY20h6yszjTso0UeoMCVfFgrbHhGvHKkKLjEdUbYd71sbiLDKMNUDZNlOrl4ONNCPWcLuostqw
5eqPhuM15PdgfFyWVp/XhTD17LFloLfrl7M8BU4zY4JsjHodRehP8P2sfR2ivBy/WNPqQOHlkDAh
xLI0G2lP/OYcooCwpZCszyukQWs+5lFWpgPyHiIT1ooQbjmLkzrWh2oxtvr8LFAuZrgySli6q2ws
C1lSh1OvtMw4wPFvQubU/FewSNFQ75ueS2qSPEkxAm4Q9DplHqCgHc/JivH5mzvykNg2QYfkK0Nn
lrxyoZRBXyaZIIjp8jHkq6iCMk6rBkgnoaYbRW14M4tgyZqviRHUhrsaRVrWW1KAKUTYBsg6q7JW
YJ4tOK7ACNQFF7SJF27C0S/mdcsaVNZZEvBzed51dcMGMRl2yQc8Get4QHSO5KEiaHVMIQ9HX+rl
et4Q1+ilh+q+a0ybAQVbvQMdnuClorBBfc44m0PKiWGsqDX8pzQVO9+CbxBsAeno4ykHZlJ3X1Oz
Marsjnq/3qxQnjJEch+Zge71evEQpqtWQIBQN0PbdpnHRl71OQoZ7I0DYujEOyXaSfEOC6mReVFa
BZCXK7TRJYMuUl+/RRVjtgsmgSlt7ysxWIu8NoGBUI2AYGw18lNYOIA3zst4AFRN3m6E5dsViJgK
Yj/gknJ47ikUnPTz0dwhHo8Nt62zu5ewQMZp3D1WLRafX2fDsliMdhB1FC+STFO1UWXW23AceXhq
rq3K1jGhpa/o3cqNbIsgPkaqbbkDrwu4eU8lN2U4XmKP2GxKfr+Wtn7JPPKJiL+MIIyHm0bVIYM5
+HmBvk6R6S8MmrzndSjslywirrMGDofJid+2JmnTEzaM0kaVw7SAeZJQFEB3gpO4RvF11tNNf4WX
E+yWpw1afzTNQYKK35yjFu7TzkBjga9BIwIS3hqxt7oZLsvDfC7QGdDz2Rd6Fb1kJKooh+G9snKL
OMCKh+fHcR3nK1MuqyOTvEYg+FfTRki0rInwwwWzqNrRr5lkDdJs6zGBPnOeZWEbQ4ETcSryDZgu
L7wi7qdU4A1GU3z3o0DVT+g9cl3tqY7Z3c6HL1N8t5EN5GJZJ7qcQo4vb6phLycKNmsHTS0Kw41N
5LlOknBIvyWRqEFOTRiMkWSJas9BRDVuW7+/LtNlmb/VRWnlxRoBqqUB09KkJmHYgHCAb11GXcq1
A7tDp4xRVitBqFLvjMHjZ1+nEHB69jVHGQO1HZL4WY97DFgwD8EBlMynTT2FIz/MZCyoM6UZE+qa
73UaE0u5DKZYjI4E+oR1ZC7wYembFNRPN6gyqW4UWSGRbX2RDQ5CL36KVeOuGhBXZLOLQ+ezlKEq
un3qt/r5InTVlGxqo9Q/2Zms7H2QziliHLlp9vmnqkUIQ+0RCFUtTHtv7sAFEchFZCiXtkEjelVD
LqvldpBeAMGoQuY52U9tiYbFSVQXXI2RCZgWOTQnUAcKo7lspkJvfCPTW+94SckBHhyi5pctu4pN
n7wMsY2RsRO7rt7jncH1JSUPlczJQ9tWTkRuOGjrEOdhrkP5lySfK1KxTpqF+C86reN/S8xUMbIj
+ogYDPZIKuTzZSez0cXl1qMaBt4OjqWWhY/HTmHiIJk3LsrXrXlio4bgXIJI1OFqjoKEPs8Oh1wy
cc6gzpWAraqRw3j+lUKEWvcDZwijQ5DSyvSljAtIy5ZxuJs6TaG/y24F1+6mcFi9SYFQxnQdBJPd
bpm0Pkc6E4Vgcnm+niR+8nwuZHzmvK+QfeV5M2Vsi2qGvumaOJvSmy7bWh+v/dkMymlrmjZCQVcv
2wVZgIIToa8qvesT+AWNnFalQPu5uWjzlmLHDffEAKSLm9pJ0SDGhKxnuW68QW/tc2voGDNRuT6A
KayyUtmvPHb2CApC0N0HswsGZu2W6XNMGuS6WxZ8SPlDuLghPyDNpDc8NfYeZ0Y7CN7Qh6ZEn5pI
n7H9JLlR4TSe9nbSpHsXYYtZ7XzSmtOm7EVRf7Y6C5BaFyO3f8OuwazBnzI1tWgT9tXpv47xwsXI
APl+x33ul8M1xmjbUNawf1xUNppWIYwZ2kbHziYWtL6y1RKhbwtnHAt2e28etuWYuJUL0iFw7kI/
Tx8aw9IZoQJvMPaz/LDldVHmE8+8HK4weGIGBM10A+B6gU+JgoAUqIU5XB0in7gL9J6HTp0OFUz0
udhUu0O4HgZg18rTUhjPF4qZAuKe0qFONchp0icdNiQ9B4RqpQ60ICwuTbnJYkOTFiqkhM37GV7b
uOwcOnga18wQ5X8Rdt2V4brwfBE+9WHbBV/8Ya7T/RJHRgDLNjHAQpz4zB9glHZU4xAekqKQDWwC
laon0gTiti6DerqPRksn4iJ8lpOdnQ9xdWoOYTDfVUGajytcSS3YJVVnLbeEVktt7NrSB612NoO5
hhPTIHiRYuuXGOKHGaAvszGHyIyNNRg6uBEnoewRegapk/ZAdLDTcxM035Bm2ZcyNpAG9HHfSzdd
OdkPWFtP5qlRdHXymHQmzk0YI3u7wpog9591SNK5p0uHKu6X3JJ98GkIEdhWaAiEaPrvppoA7xfa
3knor91WFZRbwjZ3ubNkaeXs55IdC8UBZAwL1PvxzwjiS301C3YCvnRRnBtoKiNkgoSBA3kGDV6Z
XTgRWsOPLzeulyibMEBHPYckweG+YlCtYzLZfcStMvQrAnjP4vJOIa3syeBiGwj8FqzK4aIe8r4l
kBw9/zFu0t9mHlbVNKMCtx/JHjE9YrL/6cPhfpEGiw41X+LclyXhOYMOq2uR6ygcw9Ja/CBtUD3W
wxx7oKdsPe7bBeXKEUglJT/kss0RMh+btqmYYeuoG17CER1ax0mtd4s2XZoEkvaskk+lqQCPIUoq
StgsAyB4dz2HCLRC1q0KfQ8yuCDweN+uJhZ/WuaBvswEgqtkVaeyJgTtQWiSnUfylW8P5ypgzaQx
1iG/2Jcytq6lwgRmk2pT0njFrWzMbllSLiwdcu2NGGFbIm9MFXrOxysGsBqvwhQfNxjrwlqQOevw
/ERGJg6n9smCHto+EUv0yWOk6jq5Q9tFs9HaZu6Sxw5QBqy3zrMp1nJeuI0NVH0R+j4Vz2NagRYv
lmK+r0Zs5EtuX2XlPiWpRTy9C/Dn4Pds7C7Za0Q46f0b2xQBtO6QPPJgEJQNPCNS7ACJjUp3R1FP
gh20IWIgNkI1jh+GVjXuVadlS7mBo+LHUL3sYaw4RXoiahF0J0CCYpkCOHPg3pxIR2u1XNdhUTNg
2MPoc6gXVk5zskM43whL3zaC2dPbl5ZzXe4cw2RRgMsCKbas/3VI66QT3V6meg6k0iEN4o6YtDd4
MMAcGEmaqsq8KBzoi3ROLUrGO0duiIEGb6oTGrVbtS0Pc2VY1oi8W0OfrF1nCpiY00v2miRwBjDS
AMrrrstFZr5/YvbA8/z1fMgB5ACn7L2UPpdoo55YP0EhbeWufKR7ulPVDYP4tlSQxrdk+iv3CuNC
k25DUCgcb0NbQpN9OVNFUT0nT0cqDfMm8IJqfkTaG+SmhtWMutO06l8FRm/UnUbIrbsJer/Bzgxo
P0Hvj49CzeYI1KdmAw6j49S0bJLBK89AcpzdOm409KlFnqcvNpNvBQaEdvT2l/H8JQ2AyYKONEhA
pGwOzUsujzwsI9Z1MNq71ctlMRyClitF3mtfZX2tVJODndwwMYG7YXbnnQegVREmz3PAdtK0DqKL
oEhbMmL72ESVzFzJznLBgpMaVUgUpYjH80ehStpEMq927II5hC42OaO80HmH0MBuA0hHXDDuQMb1
D0ZUOFwBYg8/265ezYdMTZwOnnVBv5fVVdaR73taUI1CtMWREwbEkTmC7ofdM6ID/35F4biohDKI
JRG+9F00bITpHddOMLyCP4H52jaAU8SIe3k2cKpa2MgwNHnLrZAz/xCgeNmQWQhF1F1NMtmOG702
zMNd/f1mHRWWLM+GXyRMFA88iqZUmd+WOSrHQmS/NIdtzmGabg2zq6szQy6YhnVR6F5NEfVA4s7I
UDu4EEX4Ua3tLSHJoQG+7wl8NU1pWrrg8rYB8BRH8M+AIqRRy+5yUktmnmCP5fy0zVFkl0CU2u6a
3Bz/GZpAdxeFemNrC6b3aZfLfrxgK4grGBoiwwwFw4vlx9JmwNrf7ymt7/OqBAdjy3EhYFGGt1Bw
kULXdF/VbD3wnyW+G/DrKpQ8t0AoTBxo6qhtLzXVFpuECqW595/5l0kDTUygXkQl22PmWLq6//qh
XWZNhjdG/RaVTqGuBrHE7tcgSQ3nE5s+gs90QBl+QcjFrvcc4UF2WVNlQBcFdUkQgh8056hurU1h
BYIwOHui++fZxxpIKMWPKbeIliyc8D+pkszipuc0yU+XfIIlE07R8NmtloaMTFQj+Aes9nOeNK2L
5Ku3/BjzNHCffCNxL80WccON7ZJuBb6SWvZJRD4RLCf5cSTusOs0PliBv2m8xDnVRLUHLITjQ8B7
3ZcSxsKIll2zTYNeDZ/TcUqQRcX9BS+mZerMu2V2l+nTUC1x+WtEWhy4Vqqcpw/6UK+ot/NIsfqZ
8WgBKWqXR82wO1sYHLD1FtuZ+GziNP7cj5ZJKjJE/A7VDO7aEukc6VQXWKUn4TnMqLChvIMv9C6v
jcD+hSRoS+TxQcuOlyKj6wiwIrSOQpRlHe0FkY+LBVJIZDJNZ+jPqnYcvVWYobG3ll5U5WsYOrO1
Q84SbkcaRLrm5jhxuEVaMPNubRvbKdhkhEVfshK70E+TgHT+iZmdtx9YXT635agX2bCAcQFg8bT5
6tvBhDEHKp3C47ZqUZjrgDVHG2gOXOkjBI/Ss1xKiCIKvSgEJoMR6ok7I+duVn0tv3mzlXdEcVZO
wjgfISi2eA55o0QKMAwkeDK7XjBinBKjPe2CxXug7BdPZ1NeDTegwWpymbGCyhGSATiL46Kzy5Oh
mowEYRLOMpQHp7D+4lkjuphuhbPbFhs5PoU4y9KhSvUnVOg3mBc9X456QjkYtwJn1f/Yeod/tS+F
ICKaShHpT3LBmFu0GZYiGQGRc20xePVpvDjxhSeM/Ov/4MGKIBA5LEVKTIMFXj24U2WYA4/rt12R
p+Ma14ma+50bRluRF3V/ZqNSihxqK7vuA//P36xkZLmYqp4P091x9UR+9WSvAKFmwrUn6wgG+Ata
Ut43qp/500I84P/wZg+5YfCRqVwjdUhZYA6oSX2wXH7T7wAgcEd2n4m+6gggUJJMsQ01dlsuWDAA
636S/cpwkHNdVY4Mx88gmdUa9kMYfnAS/e7JDkgwfRIJ+v7oyJQ16q5KVd1Wcn10wSgGefCrZU2v
4hYKP+pMSrblplJ+89F5hMX48WQDMmbR6ZyAgoe/7XnUttEbBly99Zw+ByXqtpNGVMF6J2LMdwBj
EwmAnhrlNiT7lu3awUA5iMMyaM9LIeicvz0J0Vtj8pngHAHJHI1C0gIdLaKxZR9AP/kiVX71lKnc
v6hNZK+R5Jncs0VNUf/B6B/HTRiAC4HGm4kQHE7cxyfhUhWiahxOQsfOAMXOU6Fum8psb8eqNqB5
kBOnnB2a5YJclGskm/df+xiewknsC1jkFsGkbRJPHq36eEEW1VwqnH/mLvNxeipqhK1TD4kem5rW
SopUgOVMzAqTp1o5xicE/tNzACQL4Hn2oU8DsFhuC2ndtCcUMwd3+34T/zpLdffY/APdgT+OWojw
fV8ZQUQL43ie1twh1Pwd0ynj1AeZ2n43xpTaNtyv5oOh+V3fAP6Tgi0RPxDTPZoTKO54vT8vzbay
xvq2DzuYjQmLiTQqxkHZurCL6Vvqd1aLOmrmnveQSS+49pmfBQgePAdnWTrRhVOm0YPZwyb74PD6
TVSHlzdOGq4g3gXxdnR4VREasfYY1NsuXtJ/DlaUUEiaC9DzM8an7ip2TCwNGPgbC5eO04z8+LCy
wKnUH3TVXzdSX99FPOmCKWULP2oInOahqqq8QcEJi0TmMpJ1zQkVbuO0MElsrecRc5OSEgXoirPQ
DBADt0Vo3bw/VaQ+Kt6eYUSUQK1AtunZcryt+Pg2OrVv1NveLZecnFtvLUgTZxSIwGChyeO1wfBY
1mPunRjgw38UKXHQdgYGdJlO3pLsmPPF1zGXXv/Rlqf74Khtnu0KjLU9pTxuSm+3vKjM+xq2er0l
GnGtTTSo7ILqWXNVC83zHZ38a98lxVejROBu7RgdVZGQMvZOlmP+1MRIQn2w5z0blr9pEhcmX4KU
IRK3AfgeNWkSQ1khEIJH6ghlAGpi2XwN/BaeuSO1xOgyKcxdMzd+VFQZL4Ho52C+XKHzNwjdKUK4
ju4b2JxRqJ4wzDqxi2TedCksxNWS52Lb9yYpgg+G+S+nB4oYrvc80i4iFMd4UxQZWmQO3Gxrj24F
Z8wjcQHfRCKIg2xYO3s3HQ7Y08/OCoEBodejomtSZFPzw0klQjRmbhmk+/92q4jDXa4V6G9YJh6F
bweY5B/MFDePtzDISogEmCZqoJBhIlH+yQwy5Z71PZABTveZuPAuKxcS/cvYB66DWkG5JN12su2i
/PJ+w0y9T70ZZiDanLSC/d2XCH4e7WMF8JYBRYlg4wA3I82BA7MunCO3npLgmLyBDGv5AuryJkoB
LyCFA66grxz+UyIqjcpLRXrF5yZnX8nO6S4oP4/2GYrTduNgczUl097G/VT8dF2lU/h1q3Qa9f0X
+suJoNDnlSijKstzXVbT246eFz+m+Cr8DeUHNW3BXIiSZHURNDhpjk0MKTCwkKDovaUszp+f/bdk
a/43Yrdv2Ae7p/LqIX9qj3Vz/w8SD4BwvRqk9UP38CJ5q1/gP//jywOXk39cx09N8/SPh+LnPy7j
un/KyuK1xs3zd7xQERz3D6FsW0celq/3RY6UFyoCf8W9WrFVAsgly/UnEcH2/tDgNg+OAMeN9LXi
c1seNJrdP1h3OpOgxDNFwfw7+jbmcxLm9ZLRl3vWMQ8RiN+ABX07xWyjtyLst6JdtFjt3htj6DNE
yG1+4eGsBKwLtfpkwdI6gwO88qIbQHfnSxGorRqSHWLo4YarZbR3EqiTnbTuHS212Yt6A8GxP0FK
8xzj3jNQKltRii89qjhjk/2y0W+fHe+cSO+MTDpld1zpETVPfnKjxrLLvlNRCT48mLqN2ZdAAig1
Sjxh9L8koZOu2yTCZHQKH3NoCPvYW4YVN1/cDC3vcZFIt6a+sQk0uKUelLFJRZitOVE/88JXll3c
x8Lcw+gV6yQIMFR28A+McMOJbLhHEFaxkjDT5XKZl2VPGYmCN4RAH4Dzyo+TXwrwHLkOGIWhU3/P
qvzeL/NNIYOzridIwrESnrO3lRGPh9/5KKB87rg+o5Aji+rQrLhFxp1L5y4bimqFmupXKPBTZV0v
i0o3QAHux9lFnRiEW9vFP8FEkO2mJQvxxbpwYYvFnbjDEra6tmuEcwybdOgE4Rk+Xr/uveQnyYVk
VaaPTR4i0E4y5wSI3JVdym95awBYGO8Hd75rW0YuTt0Jid3ocVy800UlqJ6YTUWCAA5jG6CbtSC4
ETXdBk++a8Nfvi0j/YQTKHIByjkBpPK576rrlIvdKpl5n9Rf/NWoHGtnLhrDKy+aqe/OAJDN9Vhv
c099J6+zwjFj2GYDUkhm3LOvYs062T88gZ7EiHIDwFYUPcv4MWin+VwZWbUJe9PY+LOdnkUlSWHf
g0S2zPZnV6D+4g79KpYGBfJ2yk5jsDs3dmJ1Wwr0IMUcazrLAsADbQq4q23sNbTbCW0XYEnFRBMM
HNg5cgG0FD7GDH7fbRzRt7eUxicKORbY+q7BTdxx4xVIlPKksIOzpBGgWSd7NwWAqWPb2hkZ+k4u
lDkSLjALOZRW+HuAZ1iY7K7Tn3iV3IyWXFmJf0oAtrZlcb8AVl0DJ9iSBjyTdnqTJc21Jxj9qO6u
c+BQYbI16/T+1e51fVjprwlAOvJ5s/7J6AihiTUO8ACylG/XP4IZpR32XrhTGSKGXuns5sTdA9u2
mFDZR7nr4wPa1E/TiWHIPII95+hpQy+lYUD+33mKZKEb+rvG63dGWXyHerQE6dXoIPNKYZIJ2X5/
/03lcTD1/HA2VaxYpWP+5RJR5NIqS8cMd1zKHy1HlGv8tFYmtpWAvdlrngciR8QxyC5UgQvU4m3f
b8Lxea5bQBaALZ2dlsTqUXyi0wTgoWQIFni4tM38Iozc07pGvQlVqDJIP+huj2PieHChuHFekMZ9
1lh/O7iFJdoG7HW4w/zcBg5KUnm+a9JPXcWSb2B0gSbzb3HO8VeRM94ltovez6NZAyt1wlWKl5YK
YvCWBRlV+87HUCvvz+tkuFOl2vZmureq+ir3693yE7hMsarBj3hztZFayKvorc/FrNTJMnqnVRk/
JGN7inQparHRht0IanX05NYTdfw+u58ylAgrS15AsWpWNJz09tBtklqSlAQrFkXjQ235tzng+pNU
WM25iZwqRnH2T69uvieU/U/QOW53VS8/RzYJ/cwHX5iFoCkB6d8Rm+JQhDbPrG6jRdzNoMFP4kZd
mchsr0oVnRVxvy0rFMld4Rzi+P+PpW7nipjon2VfdM188xRigPYmDiLR9mdm9i+h1MlTFi9Px7//
EjYp7w/iXp21gcMFEkdHRy9hk/L/MCFWkc9h24JY9e+4SSo+BFzRpzLmPAdVf8ZN0vmDyyiK2g43
Aw+Xgr8TNvGE1+vKoQKnmaUmdx++S3hHcXmPgyYJAtHCm4hOVaTWcdGchfXy97aLw2MkESMeH3Ae
n5MAr7K281L7Pl6+7Q6BgfOyE+jKPAbWT0SrrzM7PcT7hOHhU/mbg0AepTYOT3NIrvAofU/Wm8mr
p6W8kiRJ3O5Ug4MG/NlVXI/fcRVswJGiJd/Y1WbigAcBIdcNF01upvcyyKnjxZdonZ1OzY3tIswJ
d+lR+P5t1xp3r+bH79qoO/bVaXVoo7LZv0kGWdJjfr1uoxwtHGzAu7KhTTFZJ6oUlcW+AVVzDUT3
SyTr21qae0DjN1Vqgl8zONWgQV1TwL8Q5nRKKb49wXRAA0LLHhu+/INBO76EPreROfZ8PSa6d/Qh
8KofNWNkwUO63VHJJaSp8Qzom+2AUt8Jse0ZCO3vNi4NCh0+ROSmyzCy0VGpvd0EAaGJemcljP4H
GNr7sSi+LAiplKXWF8LBbPN+d/5uxFHeZAaz0jgX9YH5qqWYiVtQr+jN0ETCqkLCAXIO0ksWGb0U
OYW97UogsE2BQjWuw+8/XA/V8VASDHCb4FIEcVA37tXDBT53bhpU7Q7f8l3hBqwj48f7jzhepg4h
BrkA5rNrudKyjx6BeGiM8kuC4JFQ52iT7GMH2krpfnDMHmcnuT/xHPLpFiVKCLnH5QW3A5GaFFG7
a/zmKSxUddmSwt1Q8CjAJXvZLsVTbx3PWYjMeggkPmk+yAe67lFv6iZIxYWRpAfmE7b++1e96eSF
h5+hgVMUeOELtGzHTUPtjXTWPG87gK9Ent04f4sr/L0HI5A/wlRLImc9KjTYi2B1lWfx01CBmNv4
XqlWTm5Np8vsjntwRzjxuI7R3k9NcBnU/lWFT+ilAw5xJxHDWpKlWke21MgYcE9DJXeUWT6Rze6R
lgvFegy9T0NaYi6wBF9LLaFBlfaCbLiFbbdDcrAZNjMl+m0gp/DW7oS9mnBYg6rRw4sPyk9AkbyN
HScCZDBiY2PjgdEV0cWYolEDHOK0A5cPsE2ADvXCFeBt4xusnXSL92qxCe3p0c4h2kqX/HmA+qaL
E7A5mhucH/wLx48+WFjWUaj5PCOomVNxglpPtHs088iAqmzI24a8IRlgM4lSwIhYGbM13HjsWsg3
33SRD4YK8+9iXVUIB3lFY6P7aYknhP/u+t4aP409Cp0lM3tlY26ya3NsIQR0rNU8hJct0jVhA8zv
hFc2vk0Nf1k1IVCzWob3YVLMyGX2ew4RZx1a6MaEQv36+wvM4dok8ZoSjNZRPDuHYnJAjjRsIC2S
90AQLsOlva377On9Bx3v+3p6OxzdljD5H/oLb6c3Mnx+Q36k2VUiS/cIe5BbVISMONUIdi1Eo7vN
0GY/EubBB9nO320ikNptKmVk4Vjebx8tLLhkVVc1O9xf0yfSfJfcGeWPYME39v2XPLod6EljA3MA
LMW+Cvj26EloCTtdJoJqtxSYsPQ1iiSZ/eW/2DuT3ciRtMu+S++Z4Ggkge5/4RPdXXLNCoViQ0gx
cJ4HI/n0fRiFqpRcXnJk5qYXDVQVsjIGk5FGGz6799yAbQbq/JvIL3983t6Jhyp0ak/IAlQH6/7c
8zdzBsF7fi4TFdZRSxRtg3sfSRe5RKJd+aV2MBON6ObsTCdPPE4apRxvg+Sa3+b7RhW8/ukQydrL
QONB1YwvTYmlQzeH/ExLp6ZlwWXaPC1aSLXmcKm3/UMn57gVt3Webpc/gxH9uo2g2oVO3GO9WVly
2IGt+VWpTb5ssuT750/3ZEe5nWEnZSNfOR6yonJ6u3YZNzj+8eVZBxG2m4bM0s+bOTFoBDe5szTG
5UbuWA3mcmnRglSrvWJCk6ZP+ZeoTlfFWKYw/LUHQkPcfx1m/vtG8XjlZpwSoIXoRXCSRhJ9PG4w
fk4DbCxPhwn2JBC+6WWzC4kNXIgxvRvHIVxxP1DuhAz0taPX8bPTlGvZimJjCTntwhEZ5+eP4fTL
hizG6V6H2H08rgQYAEizIS/bVzeoW3DiOONL6X7HqULOxTQgnVIhHbk65TmMMGd2fSdfA7dZ89Uy
h3uhvx9rtm/EVi05CVsyvmtd6WGfuNRFfjXqwWtMlXT1eX9PvQODCwF2HMxJH6QkIzxKZkyr8tLJ
Jc+6eOJUfuY9n+oSxAoWL45a1IaO1jBoCV3qT7LCjx0Cs2p7EOhKPW6kNn4NuMjrlDMNfjiBzAPr
TYv20QQYQMgY6nykxQLidOwr/XWJ02WV5f1LY5U6dG47x6xQOJgTZbO12Mp1InnGWXSVinLrxtbg
+TapF5l+CGaRdG0bwza2o5+fP/1T3zZkcVZ2QGwcAo82ziPSUzXvu8pLlPiLzYWhNKorC8baP2vm
aFAlXRcK0fWVh0dRXeF0QVs2JGShy/DMLHJi+4hU888OGe+Hb5HC/ZywnXnRNH0HzrHOeuU67QCo
Z8O5tzy/xbcb//kt/17nqEgh3P39Jb9ZdlCD6SFhIJUXk5dMBfUyQU6wqBPtigTwg+qkOyVJt2pk
Fp5tBXefP9JT3w36H9IoZ0UO/3nfUTlEkVRLhlim5yquNKd/bbKh/PrPWpl/ijddLJBI6iE7M1Dn
/ZJaAcblc6XUE4v3nIzARScTP4e3o7ExuD5EkQp2c90NBwgVz/jz7rQmvrEBxqtVxs32nGnzeb9O
zrLkjfLkaNX6IOnNRQc4o7RLz0eX4in5EKyn8Q6TwAR1kMnPj6DRiUbbxnkKOVAzH878ACc21lR8
mNrQ8kA/Oi5Xx8PoD/qQ8f5K7VtRpU8K2WHQWSS45uxxqJJns4x+tXqaczevZUSZZKvPfwT3xMfP
Wdk1DdRT3Jwdi2WKiOGVcAXuFdDavalOf6ItuuvzwV7UGBIXPbZ2HDfpbSVrY5+h9PPaXl+HkWmv
B86pK4opyW0z+iEIhXwfNIJLmqZPN4Pr4CkWJCQNCSG9eLfqnDuuupiuXKsPNhig7ps6bC7Qyn1B
w4hldbAuhsFNvLbFiAHzMfFs/EhLzejVVSuVXVrl09cuijjTBdg8c6XBb8kbE8o0Uv2GUBrh0uY+
IuH2x0juZZimOADNm5IkeZz4ISxmi2ggsLPLUGYHsFbtpalCK9OnaN21wcPQpz3MGGM/1OScOZHh
JWFVIUd2YEJPAiC6wh2bSW3BhNHdcIkUpRtUFPciAt09ktmy8yfjOhwMiB5FlK/DRObP2uTqC7Xw
L6qsll4zwSRtHOeyB26wGVXc8qLs8KFghF2YTavtk9qZyZv5LxLxXqOGq/t83EVKnK6CBs2WVtTW
xXz3sCsIMvp8PJxYJpF4a45mg1BjQT761v04R62rjqVH9FG8nCQBAGEQoiqNbgI3vuNPnfkITzXI
gYurBDYb81nh/eSCtA7ZbFiVHn7QcVmmDvDeUCUQMtk7Ux8tZZuf6eKHkhZTtgNg3qCoyt4KNN77
Js2ae96kEQWbTJzdFZzHNYWv+L7IYSP3xMZ2Fb8o+sRdl651m2XZz7JoL/nR8kOgl7DqyzDdaW5M
sG80jNfcKOSvJhTkTaeR1RM7KYajz1/L8W3PfJriyp1pgllK41M9miBHJ0tG4kdLrymzS8cu992g
tPspC4kULPHrOAhX/HiKV26l/+oV596s5TnN44mpAoE4OwS0t8xYH5TrsjLstrMLVhsCQ1Lu0yXJ
EeFkO2d6Ow+yozUVGcE8H7p0mZLx+xdkgLmAFTAUnp5k30RsbThwnNlhz9u9D03MMgW4hZqA8/a+
CaoVmOrqvvASqX9pZN0swzxH2hNuqctEi3n3IwKDcECrOdO5U0sdkmn2DJaFjOLYR5InmDwNwqs8
jLP72V+Qlv4DZv+bMczJ6ESumcf94fPhM4/oD721GMTzcYKa0fwRvlnBE6d2JrXV6G0C9nj0p/vK
ytZ2BEeIxPkzjZ16tFwkUA+ebzs+VDe6ETLGgA7XSy1xo4BIWJogWhPI5qWN3se0741K3IMzOHP3
e+rBcnsxa9HBQFKvet9JSwoQEKZWej2mca1ZlzrywRSV0aqsNAiosz4hSZ4+f7K/T6RHj5YipUUO
tAPGENDl+1aTHre6xcLm9ZOb7MAAQhLnuGY21quRkF0fBaNYOAPBsuSFUF5a5UlyoY2ix25KLCZ4
oGpNUTUjd22clkFtzBBX27DWCkFMQR1/N82SWqDSrANFNstcGBZy6vreTqxX8l2f7XIywIhoj0bS
kUeguVeTneBuxnu9cIrwpTR0wnDjhjzBxLmgTtMvOjMJV2TdhOu6IQPItus56tlVVn1U3X/+ePT5
O/rweCilcYhEo22bR9+ZlZqixLlSeEOTsZmyFXOhzwewkiijegInbo4dMXS+uh/n3UGI6u4bHKQN
RsvpXgXT33Zhs7aLbGdNBUR6G/C7VCqT3F3zWThxNqeiuZtixiB9/qOfWJgAHSINxO6F3sk8erGg
FYE31SWrhMDVgihwIthu0layGYJLp+StdpXjnPl2ThwakUhSc2c9JJ6LreH74ZSmg8VNsFV4tTTb
TTeQMKynVCAIR3ApgZTqJkKfuYQK5RPeF5Hmp3GyiGOSQsCVPVqO9TrI9guqZeQx6nQbl8LcD1UK
+rtwlTMr6YlVad4kGGS4cLkCQ/Hok4OoFFR2Z+aeSqh93cYPRHq1C8BksECwFM//mh8T4oyWlj0X
MVW2lbrUzu1hP4wxDQstN5g8NK6qjmfUIQYJQMBf7iljckEy5JWqhvDt0LOG2ionUUhGbGEJaTwz
Qj6eH6CmYkIxKXKaMyt0npHeTKtWPUTQ0KLCSwncXiia65XhlCzG1sFQ/Vr74T2jlFC/7oCS4PPR
+WEtPmr6qJxRNZEWZmrKEtmOW1gtu7Hg/qDsz7zhM80cl8SdXk9DuJt8BG5/yFMQiG3j6cW5etOH
BX/uDd5KUMW8Qsyo7x9kgO6+M2B1eXIw650vquIi1QhF+vyZnX5fQJ7mK3MMCfrRxk+fiMVyMOhw
T5Fs9Na8D4V5JaLwtScvsgtQkXCpdVGBntM75281Pusmkduz7zTmR/1msJRp33IYCGi8VMCaG7ed
H/8YkxaSePmC0XcXwFpaOvUDWMPdmY5/OGfOz/dN20cdj4m2DcOAtgNUIZabrmsx39Ry6CNDNe/7
h8qMvw6O8jA05aULUP/z9j9MpXPzJpxozEr8z/HpPsjtAVwuMQO98xqOOrZtMtuqazgoW+zBZxqb
+/JuxTlq7KgmQiixwgHazsGp18ueJAVUdCtpYSq20n/Y1NGw9QEKgQt1cq8hwBC1/zJg9tP6O52i
/OdP8HSnIBKzLJBSKY5mGsPsykpofCAdtId1KQTmcEKhOMpO4xUOvf7v9IyrZgpLju7CCn8/WDNu
JJEK0rPRrbtNRGbrAiJ/ufGJg1h1g5GeGaEn+/emPf19e7ZM+k7PeGmw1W5sTR6autpVDixbvd3+
jUfJPIM8jR3xh3uUeKQ6DLcPfwZC4UXpmFduUyzrNAMSkZy7TP+wJ50H42+FHlIUMA9H761R9By7
/9yvEQ2XEJBJQGV0LiGA1UQSDXoExXj8vIMfV2Vu7qkHit9X6Gikj74As1YVtfXnl9dFy2LUlVXj
h69tBcEhKIlqyS6rsIoWwQyyau37tK/PHK7mqezoE3z3Axx9Fx1yaKmCM/eqCNlNKrYmNxSpI+8+
7+iJVYMhwwmOkjWXB8f6w7QSE65cHm6jaeGevXm1IJrv3NBEcPWxOxQJEajP9iQsGUezZ4NlLigS
9rBCV77Be/VR4WZiw45gmTb5upFqeDuWA+4tY/w+ljGXt5T8VokeGRS/1PtEqX5Br6gWkaP3aEXj
eteSDb1Iq/I+UXWxsad6O+rNRVUYh3jQb1EcE9sSiWFHklq/kZGlIB+s5KID7AhDzgUOrJeP1Kea
y7FAdoqPjODmOjcvfByws+SlQwKBnSdfdj7jnMtyghNLCFkYMjPnV9GrwbZOQ+uyIBGwz5WbvjOy
i4SWVsBmUYUTAq11hrOaegOPU9Ju+hk0R/jbWvZusu1BiRDESe+TbPpRtol5Vfnm14D61mrgznfG
5EG4aHvPMZVHgovSS17SNysVw33L6Zh4k4AwTKOctkOABWUafRtSGzmBupVWO9kr3UpR2mKpV/FF
Nw3boiRjzc1QVdrwqW/D2HS8Lrf9a9PMNGzHGjJKgcbCtDg1CY2M95CUm8hXn8ume5CKryyMXL+2
fW2XaMTWcrenW5u6KQV6A91+xvIOidbSm8vMnmO9A2U8jIkqVyHh8Lehb/VLKKT1nstyZwmcUtmH
tQo2ZC4eyjBJfiqTQVSMPpZXas3Wc3YQjV1Qr924tQC16PGlYwUk+WXmriYWBfJBq+4kPA303dz9
ZCSUR6bWr3NDuzfG4MXPsHHH8j7SDLmPNDvDYF4TWeck33MzLa/6qX7lmD3RbXdF0D3acXNqPcNI
47VUi61EW7AmLTpjDQRoOwt9tnjKkoUea9u+dJYuBg8ADaOxBnRnrbg2NrZ4da+pvPPupI+JIiK9
azF1hfV1LDG/QdeNuwvEOeQ7OoaP7b+dCCrVC7nO6nCPg6d51BC5IDqvwHbZme5pWSBW9mQWe7Nr
BqAQQN6XcUXSa1B8LZwm3QQG0XzSkfIWNo7P6dDodkrjH0oxqk9SCSxsh0FyU/uloUBdi+1F4w4L
nFj+pXAUc+Wbpvxm5TW5sDz4Zq2iAjA2fS7UatvjNj0Is0pqyse1lWPAGMGJge2wcanD3Gxuu7zT
PdwWyQxiS5YwCkFQKFUO2LMsLzKuKnYw2tcW2WleXBSCP158sdV2S6Jc8WLhV9z5sXXHOTr5wt2m
SigXCsgd6XPtS2iU2Awge/iLnIC7n1YY6uYiNWVf7V29wjasjEq8TOLuIRq1rU3BAotbuGz9YV0q
cpkZpHmnYSv2g2492+GgXVSqhu6uTO2FtO3pGlFgvZSBsumA4JKE3nFCrpquXmkdJzaUwn66zCe3
91IAwkwpipRwV4OXVpVi7besr5lhERCq18GEjBp5mRc4I/JCjj1XdgZDuzRgci/ggBGkamSTDtip
oOzpBPW0LIFm4RUIKt1T7E6SwFkPtrq246K8VohePtiZ2+8bjW9mo8XAhTKhNPfE12k7My1MqIJE
On0fCv/aDp1mCTZXrIveJOdZ9dVbped6dUFcTbgcIQ1d+rHc9bIhASuQxCflPyxCM6xlGRJiWVYu
GUZKZFGT9FNf7LTGChqU8bW8snLrLplJDy0naJcqzEWShLCFS99cVcpAtpd5nXTxDVLFW6mZm9Av
n8o6/lGPpbIAJHxhpemVE6hbeIx7E77XwibbkHSxMFx2tfakQAgGD4wEo3NiKskpMWXIbLypKS4c
kd5OKqkR2Grz9dQo6Yrzx1f0CM0KCH67SVTtybZYMaoZKjsGxg1wSMATWAu8IWxvqNn9yBzGxdCM
ckU+3E4LTblkyfkCEMcnrsT+RUMd6Uv+oa36C7+MHvPOhPX41LcTSsy6e2pE9hSqnMlxDnFIVss7
6bb3iWMclCxPFklLeHVkr6ViInqq7vrWfDVt9EBSyLU/jVxKR9uAJ6ON7q3S+nxiX9wO17gi1DVW
so3jdIdcBHuyCucIWwmMmVrUivD5OYwrvPRza+m32c+45wG6X8LCXVal+5jn0YZa964ww19+TJpF
1hyCNLwIrW4NI/SnmuaPCOIBOmpyPyX6XCxlFy8QjcXGva0pF6z+S41D6RhZHsVzHI7PEPBSPvPw
qYeobSQ2SQuSYC+Z5De6MW1dwVwwBGl+p2h86cmUfTF6Qo3gOmpWQcIptqu+tWb/zPew9wmYFAHZ
pNnKjLRnxWxuTUIRdswzi85xvvFNfUv6cWnbkP8GLX91KfgFYXah1rXjBe6d8MVG0QbnJSuSQ5uJ
Qw3pcxn3DEdZK9sxNfetb2lbg38xGH5xEwdhuqpMCwCrCvPS6tcRGxLgjnPC3CiIF3Qmz6yauyQf
fkpc+/uKu3uMSI0MxOCFoo+ar2M49NGtlZl5Xdz6RO2FazSSYhNEybSngvnr823YqWP1LGyHRgcJ
gY3f0WHBH3y7U0YqZbFeX8LBQw+Izs951uX1qKvXqHG/BKbcdk507kx94mDJnTvlXtVCKsOt1ftj
Q5XjgmYYFV7T1HjpnG3agvFX7otUXrm+uDFKZeer3KgSq8Cr/Ak9dT/W9m2r2RdT8wKBCEzImaPa
x80vKl3BcKMoNB8vjrb80iyUIHC63Av8fil18DOEqSuoQT9/6h83pRqdFkiDTNS6HC7edz2B7uv6
fZoz8IErR/pCAfk4THc9REAVAjxxxmfOhB87pqKeMVU8OFyYfKCumGpYoQ2meiItsSOKdslm+0CO
wOrzjp04Cs63XVh4uIEEcHL0TsM4Umdgc+H1TbcHf+9loYIast6o1Vme1QfxxnxSQoBJSWi+BrKP
qmhmIWQMoB5pRlawAfA3YnzR8y8zG30JFJBLIYOcc0rLpXPu3nP+qz+ckf5s+lgeCTscrH3L0wRk
dBHAL+vddF76y52E2ItpsuEe1N4TSfvXj9pv+3z8zcDdVupMhoVn+O6DVkMwyctNV+VX+tCeAV2c
GjGUEBy+UI5PiPLfj9FhspKhzCk7KTlHTUBXHFEwJ3VncEAnZgHL0jQdyx8BrVzGvG8GyIomJq73
vU52C+E+6ankysnYQsVcJ4r9l/Xx5FPNMAhmnN+wiqMPXBWdrRO9zXcwNoRD9vus6JVt7SSvUz1n
mPN4F/5oPAZVuBf2OR3oiWcKIYObawdLNT/FUaUkCdOkL7KC1zdl3Ai0hBQS4R0t604zz3yJH6cY
Fe/RXK8jJYR756OvYywhbQ91VXjwSqwLcALg5jK95/JBRtvEQsQ1NdOwdqZW3H8+B5w42b9pGY/h
+zdaKjlzg00n7cbZzbeHvmN6nzdxYpqZa0C8RsgKaI+O3mIwiSqdIr4/a2wvcrF18FFznLCEcaah
E6Nztr1Tt0PRapJP974vxFvWoS+ZY5yk/qpXd/VIhKPirKsmuLAbcebrPjU88KFQRcclwp3k0ew5
Kc5QJ+yuPa7MCFMVm5pU5NnO+/nTO/GC5vMheWS2OZv3jz65OkonoPF8ckgSvtWzNNEyb/9GE1wJ
UKzHncU8/f65DXPIN/B0bg6j8SCyrFrorfPwz9qYB8mbmnygD0A2XCaomMRVrh0XbXLu0uHECwET
xgQIpApl8+8L0jdNoHqRJeWM3GtdFaNp9KMHaB+q499Ynfn7Zz8gB1U0w0ePqx+cbFAF7eQ2OU1Z
/NobmM1Rja8/f2Sn+/NnO0ePzDaDvrJKantIdZTFlPQr6TgPFRX9z9s5OcLe9Gf+rN48N0WOBho8
+oPF71a1SeYiyODMjuZkG2BofvupQEUdPbNuFLVw/Xl9sv115+vbCnbP3+gGuiaXAqLNZHNUiy2d
EfhYQTfgWe7jNr/se3P7eRMnZjJKjYg6sBFa9OVoslR7F3WiS7m3mCBR+N1hBh9UIC8m99x1/skH
ZnM/x7bWIIt+/vU3L0Wr/VTw+nNvmAnyMwAgxvr917uDOoawQwYZwKXjNtwiIXFA5B46pCty/uBL
O/3GrAgXjp0zhepT/Zk3f1jqgF7a9tFiKmSbWm6h0lar3k7NXQCV4vPenPpcTOwhc5wk6tYP2zyt
LgSUSF7OmF3Op8rZF5/Z0Rnty6lmkKC46F8g7HzMh0RA4gSg2z3DhuRBGBTxkEsius+cbfQTu1aW
S5vdObcnoHyOvsqJWrjjk/3jUYS+LkaqiQSGavaiLKuVXVobJUaB5tqrtrZ2FuUcoGqebJ4TQeyA
0ABv58vkOzGF7CGmhVmRJqW7XlKUK/bD+1ya93kxrRU72dZGt9CMq96yziyQJ5bjdz04WvebsEEJ
4Bq5l7YG1eXX1tS9WC0OulmvTb0+s06ebA3UlYGhkvdzTKoM3E6N7JLBHNUEzE/XYK8hU0NJL35F
7rlLwlODgJ3Gfxo7mpqzAfueE9GYCm6e9WAREnFti6fPR/TpLkEjnjeGqCiPdhhEr7bQm3iAA6mc
fDDLQQ29AN17yd5e2Gfmz9N9+rO1oy+076k5lyQoeSQobGxj9CzlS6if2W6ebgQdB3QJVs8ZmfR2
WiMZnuSlEhmLo4xrJb9VXaj+dXWmK6fmaXbs/2llfrBvJs+0h8wPypZruZhwBvdi+g2kGNaa+Q+7
czTES8TR/WjQUG8UKyf7TtC7VelnpoKTwwClkkFsr0rx/+hwwFpHfjNxRuwDGk+RvwxReUQ8ryh3
LZXKPXPoOvns/mzt2EuDdiHqGklrgdmsB4IxiDVYjA75Q91fFp8iyXTn1RSZCPeKx4NBVGppqGJk
MKik0hZykzn2mWd3cry9aeJoJDRd4Ki9MjASbH1FVRmQ9io0/tZ4w7DL5pPFDY3/+/HGfU7kc7uR
c049WKGKcwMmrMqp+JwJ8uTLYYFzWHpgOxwf8wNztMmJZBVtuXIbbLEeNeI2dQgm2ZnV9GNL1NY0
Tr+zLo9Q5PnBvvmEcr101ThiqzOThQyj2jUNNyRVdx1z8P58mvu40tEUdjGk4sZvp+77pnq9DLUO
y5vnK/bGqcYvyB+8UAuvlCT0MuOS69o8bs80+nFg0Cg1NmhCCHU/UGUTgn9ERmQHNxfTWgVqXKRX
WSPPDL+Pny6tWKxHgkLlbLd83zWXCOKJLDUGRjytsZRwAZhBFHuKep2qgjjzzk72iWMzFVEcwR+U
6xWmMiuo+J5aJVmBC/NShftCOaw/f18nmtEop/HBUjukQHPUKW4h0ySMx4yNFik1hXJJzxdVl5+Z
iOa/5n3Zjno7d2cm/m1UXMdHBnVC4RslTuYFjUoGiFOq7YMTi/icSvxUd/CT2a6N2B5Y5tEqG+Q9
7HcXjkVWmPekD680ad1gbvnLG+BZXm/gheAcjz7laI7QpiQ1UtvIUJAm9RKKOOw0xTqzHp0Ybxa8
W/5ropFmI/R+vBGPBhu9nTJPd8e1RXpqprqXBD2tdRgswHhfPx8J55o76hNHa0lSupp5lRw3XElc
EwmwmG8B3DnnqWie/0ZzEEfg91CsRiTyvnd5WKh6L3qaKyE9Oa5HSLYX5sYijRxQXM2Zj/fEvDTT
vrBr4YzgfHw0MGBvh7JWs8yTU0bYTvACmnaNvA8e3FU0jttutLdKcG7jf2Lifdeq/r6TnSiTieCp
zEONQGTYhMoN0hypOWSe/+tD/v90qTN0qfks9d/pUl73kr1lS82/+19sKcxTf7gUl7ibsSiTYbr4
N1pq/hUuxeYlDG/lPFWRo9KG/+d/acYfUDyYviB54npnqfkTLGX8gRGRsze2UiYE+N1/hSxlGu+m
S2r+YK1mthU/HKOVv/n9uIHRwVIkg+xaWiUTZdZ1W7824let54Z0ERh9/hQJO3S3MBbSncSfjdZ/
ACzpoklp8ReNcyrQIRrDYlhXbRLcZa6r3BlkOl3Hmas/jYMSPWhW438LCmmsi5Kc865KrrRCJWJ4
CPIl9i7zMVCG7qJVeuUOg4GxisjSeNR8gtKxZhjJZVjb1XdfHTZO0re3EYZFqo212dtMUX0BucWa
nH2ml0OzKVoFU4eU1SXmImKhf7/UvzT4D9F3ZqHiV3uMl33HoL0uf+b3bf3zZ3t4KY9/5/+DIFqL
lfS/D28soZBp76LvL28H+fxn/g1Q0/+gUIdvH5bIPJ7mY+e/AWr2H9iGgT1iQ4CO8WaYa3/wBxDd
YFVjIUUd8J9hbkFW4+gCy2K209lc0v7P/36HjGiO/v9b6ORv893bTQHFI0pvFoZChil1nnlFerMt
VbKpI3vITTayYP+zYHPfrokrr/cKhvNi6ZKeuKrCVL+qGTFrRRHhCv0LijRii18TRGhnlqQPClBK
gdDELO5QAYuB3Z13F29+oAmcu5n0jr0eB0d7CBvH2NWicVehVsqbnOxsrxeRe1nMoreK4OanXLfV
2zyqp4c3b/HmX8/g7aNBnPxuBpir3i62Mx4NpTwe+bE5g6TNtAH5SUomqJLF5GSEjw99scvHQLsg
XeFHWKfDcqhJTFk6ZLR4w1A0F07It4eJRb2crFy7sdD7LMfJML7qvmJ5VQ3nbIo0FHZ5uunClnDT
CB/yobWDYdOgHMNbpN5VVvvdhzi9LtK+uzST2DmgXw6vimZU95zU22WD8MJZFHVU3zQYKu/ssOAe
NLOtC7crSSBDKYiFDJfbL2MwhZclnX+RkrV4QH1rL4sunQMVGg+jTbGMlKzzpGF+J5gs5eCYfOMH
QVJnheMPpDg5FiIFzVRjGsvADu7MNL0Y3MD8kraCLCAjG14SzQw3Q3iVpgizKtX4bivJs4jVKxmW
j7Jv7U2F4GCp59EBUHv6Fa5tvUxLLbxFdx4ubIwmEDA167IG0b9QtWpcy6ZuDlNlTStD+sMmCa3m
MZc5aYFu3uwAx2JTTjVjR1zCAK/YHIkX18sEAY9xTR6o+R1RXrS2iJlH1Rd/zypnKDl3K+q13ykS
vVSMIrMw/BAxpzr+zKcA6WCmhumi6BOdcCWr6cAsi9p8SWUVpXvwPZeKFkb+tnY1YjIm9unFFhC9
ulT6L6WlfhU2r68MKneRhY1AZJS9KmO9N5rwF7IEXPJhu2bXCr44btVtAGMIZWRRX8RqI7YjmvXV
INLvruNTidQsZJGF3JXjMJJHb7WH3DRar7OictGPZrywLHmhxm74qEdOskzMVlnFE2adfsIhXhiv
5ORtmkFTd+hDsxU1fDyvhp4+2AjJFljDL8M0LLdKOf6IUTquuenB7yMBl+mKVMlHD39qcbktxvxr
0kwa2ku/3ZJ5SwxkErfkGlv3BBx2CzMlvUtR0cHaTgZd1742kNmlC8Vxqp3aquqai/Q7v6t1uUAM
soTipN6QEz0Om87xXUSUwrwJ/GDcjlPnPsKL5ZVWsOKnUlUiaO5+tPcjVbsuRDLcRAaJPUtntMsL
7v/FTZ7m/WWOQnIeyfjO1iXqf2vZ6SRDrjpFECfiNjK8KJhNVpHuAPYlmhDTfDe+RKqa3CqV8BRr
HoNTYir2gYB2wpilnQj/Qrh9GV4XPUqLZYQAkEow2df6tPDliJBzwFzlLMKSqMRbtbCGaVsTa1xs
bGvgxzFlmaJ3dJJrcvMGK0i+grLeAed+UKPSWrUkpyKZ6PwlISgkdk4YJCdrUvmtYbk3TGndjfFE
OCE8+Y1OIky2UKoaznahv6S2q70w4SEttcIU9HyG1LPH7EUMbzJa3zLTV36qJIncuk6nPig95m/D
z7Dr+L5d/VAKAmoLPak2CkjCRVqP/aJWy5AoZ1kvqmHQoY83YF8cFYWoH4UrO20nz5Bp1i2tIYy2
jhtPTygbu4Uc1OZxjITrOW6/1bVGbnUZ2b+SluVjpWoU0Iu8r+7DHHL2su4zcSHrkszZqdTQOcUo
dXtOkskiNst+FVmUxuAgU6CtkLNZIwOt1mupLhwxJHc5I4w5jeF6kw0WcXoJqsTF1INN33SWEu/Y
z/nJl8mVwnmICR1xPCTPdctOicDv8ufkVMOsZ401/yoyzXjjug33AHEbizVVcBV8Ul5aB/Jx3GWG
GF18sYl1fvDt/FIffaSWFKVuHEvWhGQFsQN23NS+jvq0jgiAlzAi6u67TIlSwk9k7GIjl8Ssq3Dz
NMTkRemWBitWLFfxYMl13DXa0gGusjNKm8NI3sUZo30oNpXrD/vON6Z8lpBqD3iSM39R9Q0p6AS0
U7pW62G4CazgmzH4br6sR2dinsj9yyqx00eqm5AniDXWjWVexPH30bbuyWGkwD1JZ7ghXHK4YcgM
NzZe8kuSVUNyU/NQqddNU2oP89X8gxLxm1wntXbSR6BW9UwYakDViIDs7j50arnlzii7D8YsvdeF
csP3Lnchz//QmR3X0ZOv1ofAsoN11CgasHBUwRIx/TbKuoyXmHP8K7rIG+qeAd5P2Z0Qfb8yKpDw
izi1nUs3NnalNKCJG5AMH+qpMp5HdDTdMhuIJL2PZi9tq43BJij6mLjbqkUGHRZOraIdNcuDHZri
qWQeGhaiK+IDqajZUgnSIF7ktgUdr82CflV1kX/HP1WerMNsSRAnrsuiTG6NnNwOm2CKDk9BLW65
b9c64smUmij7KnfWQVVO17mobBwOwMY1QZz1mjzA9E7Jg7XulMmjVWRWsLXGgmmgH9qHbLQvB7M3
NgxCdTdGDjGnU5+t3RTA/krtZYG5Wnbdw1jHyU0Q19Nt3hcGEc2G6mUinS4zrVS+QFJIl4queiTq
tXzBvrXXOIHAV0yq53Qi7nf0C+NZbwu5JDjZ3RY+cSlBEuYPTR1Xz0GligMmzPJmBI94FSu1uxGB
iRx1HFyeKd9dQPDIZmTZiJCcG72+hBxiA3pFL+vHBrNWFH/lCjq5A42EZE+V9TqYav9iSpz2XtWT
NF6KTiVBvkwVYxcWnYGzIO4kWke7qRac/cpntxmcS19WD2oely+RScZxNdjugo/BIbdOZ6lT4iK8
6RM2qcjlm2ozqFG6HWUYPAot77EQ5Lq4Neqqk4spHbOnGBwO/pE0s/ZWqOALJ5YDebZdsPaL1qlX
Auu6z4Ia1nurIWFiZTRG86MdgmCVtGJd2XWyMZXYv6kn09nI0mqWmmbkt66algcCifQfIX5zdfX7
G9SnlMES5v+XvTPrjRtL0/R/mXsWuC8Xc0MyQhGhUEiyJEvyDSHZFs/hvh4uv34eqjrRaWdPJbob
GMwAUxeZQLpkhSjy8Pve1SUE00akvwyCkgJeV9dZQgWvny76wSzaIrJaY0aNp4rTLIPm9fOASKUc
zxmNUq/r1sNVDEFyaYy2tJjgdJ60JK/kcTE0YUfcWfWOJQ/bRqZoMTqtkzXaN3pdmI/dUBLcraT5
WIy9LWXIlZ2DOMh8a3hICAL/IZXiKHDdiWPGH+Y78qV6+STwgfdMIoLSX5pteNYsbKRx6Xfc8LRI
z6RcJkx1bmXOd5+v5dbsSSFUfRt8VCINzgEuiB9VrwdjHVr0/z7mmc61NaZax0PRdQal7J6hkHq3
Q1JF5FNm875M0+Wu6ykNR5g4vQBT4jim7vxOlC6qMATb5IBaQ/Nq1Wt/kwSGQjnc2vPd539k0uCG
zByLf7r4Kiyelql5JRunU3E9Or6MwGz5AWobLwABBUwLYm7c78Ip8w/Xyu0j6hy+zHZxs/hlSm7S
NBvzHVE2zStuk+aFemLuz8DLMMwbg8sfuap5XVal3ykm/6tmbvnmsvDbaBjbwAj7jPfQQ6nK6bqr
Fck6ts7BRL8x/9W3x/QuoEX0n5c/DVRwazvtP1eV/9Tq/d9piPm/cOfeFHv/+50bSGn4Wb4Vv6zc
25f8sXL7rM+syQRUEZKFpozV7t9W7sDcMsvh4zYSBmR3+6M/sCXvH+g9kSZvgkz0kRva+29lL8BO
pPshgiHCGD2hS6TCb1v2v9q6SWj8dbUkHQa61ES16yJ/hhD6bcvNaZPFw1PlCOJnuat47MPaGfKY
qeNOl5RMD4ZDwkaWfviZUT3qXqdtqVP36NUPWbZ0sSko0COqMyXd31yOiZOnRzP3Ji/0e2+XQPRM
1GTQB5fi7SW49t1cibdd7KYJx2X6VmeSCtBt6q2cEQuFTW6M5jkROPF97quXqmTSCpLpja0bn0yu
aImffbVrl0VE5tR+ODSaQ764VM1YbrSSW3VFZDEJ5KjFieJkx+nHhZhAv6/DUUDlhb1FHSlpCiwd
FTTifpj0x9TIjNCSnhUXwvefh6DVh5hyyoq+gA4LBsdH/n0ZiLpajMXa88e076p5uW+yBhOeRYTp
IZFWH/t5abvRlNBZSMjWxWuMy8y1vKFlrKKEujmpliHL8glNypKO87QVWA2npr9mcJReWJFBfkXr
jPOtTUYr7lhcbjKjuzSZ8aQnGJdKSgCJg9XSD/IrOsy3QXCpUxxhI/6ylNPW5PQo+tggVjXMy7yh
f6TSDlPeNhSZT9gL5Y3dd+veLm3naSmXJ4cg2EM76elNJcby2Fe++VZ3FdHU7TLY4HyO+FZM+Agr
YzXZ3XLVn5y5eMX/tPxwvLY/S7twj3iUlpe61fp3s27f9HWp7DDHDjWEntU6OljgrK5AwMeZqxlM
Kzsu1bjZ3Mnj5GjBLdJtOrOcuj15DAmUpVTt42BqMmrcXgsl42XfmMXLaifl0c9pplUZG6tPW+eP
lJ7EsOrc/IfsRmZ6TDyjeS/cytJuhqlliBhmc0NC87nkNT9QJek4Ij+tysmcSM2J6kBPyDlDGZJE
I72z1UHVGiamxC/yDD7ArL6ItGCPQuDN+jjRh1oDfpzX1LHO+N++8F7C4aY240blscasgrdJ5z+7
U3EJ6CBaNGuJyqZ4NgdKh8ul+drTNhdb3fLA9Gg/sI3n114tqiY02pxa0JE4uDFieVqW5wZTbfui
tKK+cVrLPwwd4JhTjf3zrE1yLw3pfffnLGtiJoL1waUp9FRKfoFp6i7PekK15zyVw0NGENi5LJ3k
Ua/L4CrTvIrYq9nxac6g537MEIl5yBy+5HVX3M69LF8oT7Tei7HWab9dM2snxyWrb81l0rgfSkvu
qafXnuuS19NYmRrDjdlieISuIpHSLbXsCliiPjC93ANPfeiJ0qNlqo3IGwIvdP2xiFfDoO9UWuNJ
soZQ61HeFknykutzrClPP2jTbVvTxDI7dn5EbSiRGJY/x3masV5a1b5V+r7MyECgiGiMrUqjoc8y
gsiu7PnRKFjkkizqCejZVWW6HzOKABKZXsys/5Ho1vBzEB3ifRkYIC62nZMxem0bQmhPee/6Qp67
VCuK/tLYuXSWXTr1KzV/PdAhmTmuk5gIXfqpGb+i87heE9f6bhGR9AMAy31x6sq9S3phn9qWhPNu
oMlJAxVIBx/bGQ1CGlXth7a1ywOF34AVW0zMfSad78PAkpXNgRuZWIEroYJdYRts/KlQX3uRWJdK
+0KlwOJGies1MZlN083Y0jNZVFl2DvxcvGbBkNwS861uElmmNyNAH3wh8TJ70WnupRz7od31mrUn
rPE8T/I8JN61P3Z1OM/Vu7mAf+gkIKm+IimhGSNTzpI9vHvA/GXEfaDfO+uMW67y4qkZcHs4bR71
2TzvtbzNT3X72s4ikhbJCili/2tyXP27rkiICRSNug2yMg+10sq+sgOOjOd4VkLiIJjUjUzXwgEB
3F7PjTys9dmbw8Tz4M6MupY7jL3x2q3fCxTTc9Mz9erWpI5N2ZhxJYX1oTzCn4oR6GtUy/12ZsLt
uTf0TikCpIxrfl+AgC64gqzkHDptCyaByPTRBY3Am2jc+oVWHapZn3+YTl7spx6QJ0gX4zQP8qG3
ydnzwFgeLRegsiZsPGrIe4sxRk2EZnXpgbjUdMf920SGRIgfVoP+UHRa/UX1swtM2L7oml9cD23m
7bw0/cE5tZ/bWgO05ImrZ2LzvTEoKZ4S7fowGMFXrM/evqoo2faDHFN58ZxSQRjWtpPGFiYGRGRL
d4cem/txnoeoACDquuRMu/jyDeqYoHtMVTQgFvreXacrErOquJ6Hq8SYip0og+mW2oKoM/Mnu1Dp
VVspSXJ8C6NDh/u+51356A3pU2K3Hb/m3o/r3HtQ0/qyqil/UH3WshpN6owBuDzYqhf0Yo5iP2In
jplByA+yMcDiMsZNX1/Sebz0gUmgQmv610HWEPhFEuAR0ctyLdDJHMhw7yKWrYy7wucHRc4cVszD
O7kAgCFiiPiIOoJI7d7XRzpJhoXW+yy5zRPjknuMH/XYq31uoxXzPUU/kEszYjlzMHUrJ9WQJ4/j
vO6z0X5ZyRGzJK7l9ovYthJeQL3pZPbJUsJWNI4Jh94iczEasQNc0L2vWpHmVxpZYGZs5sIf3sAs
qtslqG8rw9ybjBh5UX3l6HZC2zXB2NRg7GapEUPaiYzMOPMwVMp+NgbTQd8pDnMQ3Jhee19XGdml
armxahs2PBW8Ad0bFL17AjLjCpMs200oNHnECtSFpI9WlKlV+2wio0A+81p9UyrFND2z/AS5Gy7c
Fv4MLrS0HbMW2iJ9oL4taTgZBeDicqyE3M0Ys3vVfR+bVNykKpgftEncMYp+kSQo7IVnuActr/XY
7HNqIizedm5c4LINuec5ufwk/97WwnggyWDvFducJjLq/qbEeXKmRsQQEEuc1mPwMJkwBuYU/HSC
sboZDRQTara/z2zEe6pUu3utGxUvkWRosGdnZ4waOqDhaKvJFHGwLDLbjQWD964ZMVMOYV0Lud50
dEWP8eDPdX6xoSWcm3xkdcxCy5kz76gFwzSFwOaLdrQXkSn6iycZfF+WfsEG/LkG/B/bhH7hKf8f
6spkJflX+9Khrn6M3Vv/Z4by80v+2Jesf2D3DLBl+vzrl32Jjie4QdhwHI3wg38uxzRohoKrowYa
ut700ev9+75k/gPGjPcUitSAXzlb1n9iX/oME/4zS4k9zkPeuoEBlu3ycX4lBVH0j4XIXXc/L9Oy
s8jAAG1xrgc9u7c08mzJ5ojptKWUxEet3T6DKbmnNS3No8IyuDPolVwZm/alIb/86Tr+ByzhpwLo
l49GFCvWKNZC9Agkyf1GoEqvn8zB5txeJyN5LZIqgQ4qc9h70In8qpn6dN6BNpZHr1714gw2g3Hd
JaHvqCfa8rBKatpaa+wfNaH6LXq3t2NbMxjegPTuzGEwCEdLhbzL6nVowr5LbBWtdWkSy5ixLo11
kvyEjQxIphAd+EvCOXzWbNLI/vWP+hmS+tuPumnuAovfgEF2zW9Lay86ixSMmTkGtORxrsZh2ie8
vok0MIhAkaMk8kNbj75GimOnjfK1dBpNhf0iWBQoxpE32mBmtxLf+BXcj/8D3ttgLGt2f/NJt0/y
2yelq9ng7vz81+9Cb8Gep/RAiqtsWue7rPTKJ98Jdh024BOM73SrwMyfZjF3+7VT9u0aNP4xWz20
0/WQjlFCuvZxSGp57a7LtP+bT7fdrb98OrR+KFswPIA1IC387Tq6NSwfe4Ozb5p+eKiHdo7pmPWj
ySjKQylz9VVf8luItYQECvo6HeTDf6MF/Gdg3G8fAhPclv/H5wDb+O2RwqeMlrNLrT1GPq24IUA8
tU5p6TfUpOcvKXxMvFjFEgHadTHcqw1ZUeehlz6tI4YAIp6N67xdTUbyST9rDvl67TRFllrrsE9V
/YXNu3HCWlsOLvpGYETHvLOkM13NtsF2mX1b+s4gU1vPvpIcW2zUWv61XzoZlR6pH5NpR502PYIu
Nze0p+ehDdWiiEcd5aOwJsGokJq4U1TtvSHTNBAm5GaxTzS6UCOohCp2k1E8lXpbXOmdfiYJbPVD
WM51H1T0fIZE1ahj3QW5FqbLoEcZ9ornMWEGQeWOwwIuHVikUE2wD5S+C4zskbSEOWZ0Nw3Cr+zv
E1VN33wjbw+yJby7By5kJEx1AiXX2eNZbotpNxUOGEhDaPdPTSuMqDVyh2Qpru80dAmJ3xlwokLg
9xXQd2HToOhpJVj9WwD1fNHKzWONF+tqMMdk1yTs7cKZ64Nmt/1bgtU6K2V19nGy7ttFlacxN0lL
ARkBUCq6Y9nXl7nKS2bT1oEppSq4dguXxZn80UZpNMu6W+fwYlRnIlDFz2AocriLVh0NrXmwKMKJ
yw5AyLS6ve8l05U+LuuLV9QN+ls3uC3aoEMIriRYUh8E34YpeYUKulsXXbWRGh3rsZ5IhoeVepTT
3BSx8JfgMaMT5iMtmkxcz1rgXlAzzFC1hhF6JuSJ0ogeCJeca49Ub76kpuhhPDqzfHAXmMKlMtwr
p6vhj+bhYSmbep97LdhzT+0SapxiCDGwPAqRBTFb0zJGFADMYVHWVNZKfomzWYs9oLxxZE2XP41+
caJAryj/nHzA3nqL351eCxFoP+mpI9Bm7gUQdP1tFkYVuTUXeSVjaedmbnIF4PVdW0hCSeYAfHnq
bpNleGfANqM5aJzI9ywtquFQ6BZWO0cjQ4mymHa3ZlUfS26ksp/Na7Vq96LN7ovE6e9y5ny7c8dj
ka9WxNOY7O0xGX7khXPnGMl6NbXiUjbptBeINYlw8r5rCoqVnJUtK8h39pks6boKJL8xU3aRSRdC
mIjEIEKoN69nlYgPYJD+wlmjByxswnydVgK4aiN390ZSq4NcEfJG9doZdIqly7EjiGinNcFPXtV9
SEzNEHFPTrfNkq/7PJPD40J9RZjWrX3XEgNcLauBGq5QcdM5pBRIMLyz03Z5GTqV1He8NeZvRDIF
71bZ2kfIYPcFIsL+RmKsHS6BLc9J2etWNBY5EXeSWpKD069fajNYLzC7JTHNlnvrtxXRZctz2vdQ
ozjPz7CY6YHEzmSvNbX9tSMt6UGI5LQmxXqqyzK5z2dvPQ/ltKV5uQdjS2vP6BYmZtkws0MeZKAZ
TubLIGxqMX7kPKPfTDyqPhk9JkAJvMFhy5vYF8PEcrVkhJhO1Fqna3Y1dGRawQrMzfNYwWFm5cTj
Rl7KWCzjh+6s04UNo9s5a1etlM0WCHVSN8/ugr7XInDjl6xZzl1CWavoOcbIq2pDqO32JNySQpAc
yGrptfzir6n7LFEv0fc6zdV1jdWcpVG+9gHRTJ0mvlDF017sNC0O7K2jCMupOhlea8eePwWPU0XK
Aeeu8aWHKYx1s+/3risYoXR45SA0ZtHETipvUzFa+9qTzzUieRnTV9U3calGMnptLBlDqjQztCuj
u8pW9BS1N3Qn3eqxjW1LEvdEGaFHr9MQ8hUGa6CRQfZlTHWdOJZGm71MmSGf9LzSP4B1pxvW03cM
BfLac4LmiJrBeZyhjuMqDcyjMWUfgds+jEVAn0AwvqyfE5VIm2ov8FrfpFQAHnNsHah7Gu+m9WBt
K9p3bzO3vC/XgXbdmn3ccB94TYmTZc0IPijvOBZBsNfNujm53XTO3P7WWxxrx/p7aYCpQq2vnSiX
XXf0mhJczG6NQy5X79pOqVVXiNDGYiQob2pCwjlwSHXdoN0rsqvJb1mSyJolFG8nxT7JkveK2LhY
oG6JytYtDumSgiWr5rlr0/rNaNvmSZpZsYMUrWk7V12cj7ZzJT2TCsjCzvD923NkEXt1cPMg5QG1
zd0cKHG0Revd24MvYrG2xb4s0FSYn5y739m3Y5lBR7Y29zdvPnUg6yq/rpn4npagItm89H7MpkbY
j3waM/xQxpLctUo1uw5G92OxS/hfuLObLPHQgcxOxfqfTCmLpHR+Vr0sPrx0nC6tatO4a+g1rsqF
Knij0u/mLGh6Ui20so5NMpbX0NMaFsReJTMqjHTg+DLwbI2hn86KjgmW1m6vjVXvX3eSpL9d5aek
h7Zq0e1dnijNoM9jrtnKCWgrrIdFeh2wvkyKijqQthXxpMnKDJ1xIBauAHAvrsbGKr9XvJyKm1Zl
k3ftlhYGM8OnEuMHmWmAuZJ4CD3SuYHqQ0VvmA3lR3X8A4BbeTaSYuR8CgCMlesMw4XA89o9pG1P
BV5Jv1t61PW5dffmZHUTGW0LBIBGGh0jj9eDVEI+3Rj2lH6M3RJI2HAxPZg189WF23xkgekoSphF
RRliPxNkNnM9TGh5spnRhEwMYJk6b71XZbyaS/9sG4XxNHbwL7ZSxaWpfA7dxaFVXpbBm54P1qHz
amtXZb6H7xl+0uOBbUS+g/mhXpQ4RagCXK6RNQp7N65LQRBcny70nVgeLU4GrTyRpqsZWsSs13on
CFQjsa32YJaGYciePFIbtLvSHm0S99z0bhQy36tlKnecMvo1ClPrxnJplC6mOnn1kKJ0u8H08iZW
nqqXnRCSsynoMkK05sYuQgCI5KSVenLKQWb02LX76thU7vRgKbs9meNI7qKpg1UIScdsh+DknSvA
nDZWScMMmrlf6rZOTkIqZrO1pPjFJMmNqkD13vSmPI2rZnRRl0h5Z5qJ9VwDGH1j1rZ2/F/Wd83y
1h113RVhUFrt/UQKIrzIk7394JXTQ7dxCGNdfS3bro6TQD5LrhtJHwhNzOxCf+ZzvzERq20xsG7s
BJ6peWfm/RfVKutcVwscxsZmjDT7hkOl51Acblt9IfJKZofMXH1IkMmoq0OTqCQy2rSIM9rsu6ii
2seJhtrJTqUYkmxne6Mqz01BYpqTJIJ4v3wkO1AkQ2/eyzWg7XaVXf5jCog31Bkvf4Cst9e6T7Yw
kFl57DZ+R0D01BvjM6+eJE3SbR612oUAIlbt1ChKYDZr9a2mMnijoYNBWhrIpOyTWDI2jsn9pJuy
T+pp/aShTLN6m6apf/fRWb1QNeUebQ/eqs+75UeRZa/zxmnVn/SWqBt0qJTqfHNlzQK8dnmK63gw
37KkKI/QG+nNgEL5IBNFPE3nPFkbmzaN6U1fzc2LoRgOqplpIXabsX7TBuEm7NGF/lRRYEqGnitA
i2XnIpxHyTMDTxHi/KNsyju90LILz29508wmpaYjHz+F4bOsWDMAykPoJmYb1/+gasCNy2k4qUYh
qc31E5oMke2CbrZuckbknXDa4bY1StITmy3Q0wasSMOkKlai8Xq/+YFWDs95acd1b9VhadUaehe/
mr4FBfST7g/3VpLyJRU0bKxnVfKc23adRVrlD1dQMU3szWN5u9TQqJsUsfB4pRJ0DiKZIST0ldIi
agVoWgEupshIi6GBjcjoAi20G+0neuL5Nu+zI+9dTrmkGj4kAoghbDzlB4fRtQcv7rTBJdatGurD
YPdptiuKCc2rt+RUwhnD2h8bu+lvuOYflS6Bf4PFOVh1r0dwf7uOZuXQR6E09ZY4ak4woJ4p76dB
FnGe+89p264RYh6GSat7S/t0QubD8+Uo6kSSubjPs9y4mclUfvLNFae97eQ03UmeShTNdoLSKyj3
pBXO75woK2lbeQypjXIa6PTIjtVEWTM5YeCyo/ajL44pB3Cc0J0DUZX6AEcoqrn5wYhTl3DJIBBg
SEw7kcy87GsxiSxyWkZOhm91rutSHBjp8mubktewHebpEY/KsZiHc2e0xcOCtDw0i3LZJY27yVO6
unpq1nqOxewpFWYY913CMzXrYZjzDSomMJq+Nb3swhl947WgSSI0W07zYDGcy5zZ5lYwZ+16k1xA
3jigrxkOxw4v2r6WVEoR/+W9Ab5/bQrXu1DfnL2Xedlfl1Mw7eCDBCNrf0yL7MHW/Pw1IYLXudKL
LD0GeFi+D8zKz2L2p710p/Qrgy215sFonJtSTW/j2ne369L2sW7hyd8+WS6OzSAtykkri/EBhe93
fUoB6I2l8fdl53oq0nkZkI6JSnqz38eIVOtrmZnZz0/45P9DvH9jsqKl9U84U/yG6eRnNchhubyV
P//n/7hgQOFhGX+RxHx+zR8Yr4mExcL/iTmcettP2/u/21DcLa4EByAIMJZhhC9/aGKcf1AnTCkt
mUmEgfhbztwfmhj9Hx4h6yxU/yVNzO+gGGocYsmAo/j+KGN+w1G9gopaIK9+z1LUgpw4zoNnA2pY
SZX/Dfi1/VW/QF84O3SyHrd2blRAvxtUa9dqnEwG3X7rq27LgaaR/Arq69FGvzh42uFPv4f/ACL+
67fjkoOXmq6NPf8vbSx5o/sL6dTd3h2tRzvxdxbaGZbhjM7FpbhZsyL9G4TxL/Dn9kvmN7y1w+IR
+h2oVV3vdMvIdxS8gjiF292s2h1j8d+lEP21j4zvBPKPtYk7YTM4can/5NZxcC9klb90+zZN+sPG
wJP6OaA7Uk268GoX+bXj9cMjUu4GElXRODs98Dd9U3bzUi7uVcXQYYbeFKzoM7tb3U6anWsmx4pD
7Iszlu3fZDP9NfFzy5jSA7As7rGNnfj1E2cmLv0iSIt9pg03bt2el7K/89JgIdqGRUXoKlYg/mHJ
zrJDlT/t/vXd8FcuY/sAdHjwsG3ZE783Ssws0xi+fbLvDDS+UQVtdl1DS+4D3lHS06qQWK9jYGiR
T7ErbeNn4jJPc+q86fp0XaezFg36+p3kwL9ratt+9F+eCwiMwMcuhQMLJuN3L5j0RSYcryz3iZkT
ZIuogpU9tZyezPdKB/Rq8NxbDaDlZDqk25I7Yt3966vj+r/bdTmIMH5xpkD1WDw0m3LuT3fUBsIj
Yg3kvmS2+9Ay/AzrsjgCKxouBw3FbR2KzftQyaJ81ZLuMZnWNU6QXFcYgCa1U83KdTN9HBSblwLA
Rd9TWmTvLU89jpvlYtzMFz5PSBw09SM7zXHZDBowG6ay/EebzgFtBw5rQ8+SGjjh+888c5ctGf2N
dBGt4xmxFTwoVIz+7jaDp76kVmG8+1WRXaoE4xgvRi147Vo5PPf87xnThf4Orjg1UMDd6sUVKwaK
j6WFn6hkaTJvJsu+b7LgSo0ds0Tq9pucTK+ILS+rizctjAuCfkpaLlnViDgekzby+i5/64k2/trl
NC1yDOXWDg/HelUNxbLPq1a7Isennp/R4xnZ1ZLoy8aBqAAcPsuPntttSyU5Pxfim+udyrXmZ8k3
e7RIvHfDyveLs2iNPmxyffgwFyqLwtzwk0vRD/XzkvbdmShv3Wa4XFonLBgbzFCqlX469EvF2eq8
4UOYEzSAVgfPVYCjJPRmrXypPDe5EPE93RgeZXzKKMxjMUj8q1pjq7hqaHKOBhTLedQRaXASYgBs
Una9HKoigezvETZjyStH4pAL6pqYzVwKnwUM/HjVTz6IiJ82KoJcdM/B2pN3nxVm/95Iod2mo9Ms
R0F96EKiu8cvE+EkuEI3u+sa0SJNSTjXclON2QDzp7LVuyPxNA0/pIPX1o1Rn7TLkVXEyI8ARF2c
yEE4EZy4txeOk0eqbVDVkN9b+remlAuYJKHCSaysHCBgdOs1Qj1ndCHGric7dTI9Tqx+fjPtFgYf
9xVh63lnBO5OrcOS3qx9qmXsBBlGrTzP7pPcbgIEiKX2mNY+CEHHbBpXLYPtbsyVJt/x/gI8QDe5
5F8S0l7TguI597NG5+nR34CaeoNsOm+xf/qfOE7fAm/nG7izgsfdtI4/3HDhso9uA4Gcxb9LFhRg
VpE+BX5wk2+A0Qpy1GwQkleV+bVWBONBWiTB4gBpighBuX2bAKGEmLWWUG6g1KQsPAMwtvfLBlkZ
JDLunA3GsjdAC+fXHBEwnV2LDe4qNuDL3yAwsYFhTJTIZtagfuo3qIzaz2cN8ioyraU4FA1ARrlB
aygZ3vXUT/fmBrsVGwC3GuB+/QbKkf3Uz7RdAtXhZ+JaL/Z9reaTbzXe9bQBe5oQY1xsYF9Wuzaq
Q+L1cIZdSEi2dpo53uKEOBsbWIire08KyXzM9M7YrWJYD6vhP5AEhtiih/pRGvKKqtBu9dpiRzdS
sZv7wThOo1ceh9pvbooZB5MFYUYoGYCm6VIDWLXmnQnUiU8EzFOy/zsbDqrpRgNTCTY6Z/l7u6Gl
emWtH/OGoJacmy/dhqrSZ1DGaqjuCeV2EX6WnOTlhsMaGyLbc03iZkNpsfG6ZKmM3RWcHSCu3PBc
CrVXlMZL18TNJ+A7lcWz7egWHhF5a26ocN/UAMTOP8FiFo99tyHIHVDyJCWgMgxQ8Ah2Y8dYNk9V
biA1dj5xaJaeC4Is8SWnVM8DrLZz02Y0qqtr18mBsvVsdZ5b9GeXhALGa7lh3viW25MSwxjXktVJ
m2rvaC3TuZkwzVZ1IS9VKe8nabDWu5+werMh7JTdTxe1oe5C8ynGHWQPGTLRUvgJzn/i9OYG2buN
UcRdWhzLDc5nYfX2adP/gHbxIt/s2luDOr2KrUvXrhDbjB8Det6AZXTjCdalK3DMMVaEDbJarAdf
Z/wRO92f17M9u8F9VQbLyXCHljR0Ozt5mWd9FRwWV/RaUUAAAHM2hhmACSYj3yiNaSM36npdEdSs
XwJSuQ++huJnrPHcmdYMJbRu9Ei7ESWpB2VSrs3yUuCOPBUboeJ2w/wNM+66C8joL0Op1dZ5wDvJ
y1PyXvFxYF41NCjctTVTYbaRN2TirXtjI3T8osDF61nZTiGgxFUE+TPhsYikqRPQZ27kUEqO536Y
+3pnZKsVJpZ4BXyldLgfVyRlG7PEKxl1kQxq+hs77GNl0e98aeLcmBP+fiHWK7mRVLbVvqtqPal6
fcsbeFOUo0XU8CMAIyTvPcfTzi+rL0FvrSyx1p01mlEhRPdWkpB/RYkD5G1TA0p06c5QsrtbhXsL
4/pQbbxa25jfUwvrjwJM2IlqawxJckpnDCMC9UH6pxoPtqfIo1Jr35eNv+s2Ji/BdEQDxclG5wt3
lVxV+QjjJ3lvF+5URVzOb+UiBFxnRbRIM2g/TS/7klIlkAZ4NxtfFLvG4N1G/aX86baNcRw2/F8G
IrgfMY8jvfNnGhBGCqfTerAxelH8EOoNB1Vhu+M+AxhwMcG8A4CNb+KTBV0cgOF1o0YFfSeIz4h7
eGHacC/rqtPBoUwemcM8ZsWT1IYWeTXUa7NxsKjxrUdV+GOLiXq8SwZ3bKh5tjs8/VC5XUo6CnBJ
8UD1qPoWdJpEVNflI5bwWsprtn60KIsIXtd8dW1oRhsH84AP7StPgjyiJMcaiYCz/Zk7PrdQIJzh
ZV1weRvaNF/JJkk94hLRHpB0kRvUYFs2xiCpLFqCjHXAFIRPt2WWkBYznWywyhLTiPKI7omAlB8z
T9syapbOvHWEU99pWJnQeJZd/TVxtVmPG2c2W+jzoGrDpZXysZYZogF8qVn9v9g7s+U4sXVbv8p6
ASqASXu5SchMZUpp9ZZ8Q8iWTQ+Tvnn686FatY4l1ZZ2nbsTsaMi6sYhgWAym/8f4xsI2a30XhQl
cVYYGNtfbd9jCR+VCSu5yJyk8hqzlbf5qmpASpNj2C5731xyZiGpaOd0CoxTQvHDOGQiskNaienU
7qyiMS8cJ0mfkXXkUUCbUpy1VifOiZZx9jIyumt3LoAaJqzPX1PmgE1rdOXN1FeBKIzpKOneNJ6l
diVTlho+zhnUY9qU4xGDw7hH/iPhiHTGdwSP7DA9sy3db9RfnV95UU87RvlyNdpRuC+JpNF82dZi
p09AKxFUVtqWMIjZ9Wjg2NgXy4XycZ8vUeDM2XyZ6pE1XCeuM8d+n6gFS6Bl+pHdCX5tmw6bqbdd
ieK7IGCeXY7c9DqTTNWl2XlGHhRBmbKcHrQRhIFa92bs+mHXqcJrKLrCuIPkW9xRo5x+2Bytfsre
mW80yr6u3+WygcVfu6ZvThF1Tb1R1e8JGtoUNbta3dRRmeP9a9bJgOLUbG6YN1iF58rlXYZzdV3n
DIjdjHz3hIiGMmRdTDkKzLEMdC1uH5RYdx9afnccoIYrfKvLhyuNM8IhqeLuukwWZZfPeXduj3X7
tcUqnLChXmqUr/Q77uWMsZZNVU+YhhItJLbU4BWrM0MQXs6+cxHLpginwbrPE5ONGOGnF/qLjxg6
vhWsVe/M49Wm2+LFc0y3cUbwEZt4kZnhV2Ny8uJSFhI30q3a5nF+361G5vnF0+xOLv5mYlW7++zF
9Pzif7ZXK3Str65oYzVIj6tVulhN0+hMQXRGuGiXtAszb0p07NW6whrYrJ5rkbvmMXpxYnMUr2+W
1Z6dvji1tdW0rbvZuM/mfl+rM6eQ1do9rSZve7V7d4lM8HavHnBrtYPrThn7Q+RWZ9ZqFperbTxW
lsZj8xBfUOEfWBModUdlU2/D1XLuruZz/U8f+mpJdxzM6ctqU385Q/5vgfCzAqH7YYHw8ql8Kl5X
B9cf+Hd10Lb/0Dh4O/CRqQFgfUPL+Vd1UPxBpYKqwMpnhS2JlvOv6qD7h2XYJnVBlGSU0qxVMvjv
6iC/D0QNWF9DwLxRLah2/0ABqnP5V7UJ0nHXmsQqA6USSRb467JAadpua7iTEdRdHG+BNmk3uj2j
lAKG7+vOpKOUGrqzgZOE2ISl7l67q3zbpOZ9LhQ18/UeCRvYjQE4IeeJjvjf1ismqBku897Oivk9
EXGIJOJM5SfKyRci/++VFe7e0YiQhgmPFpb7f333Wk4TxA1dEeSK5VwWcZgcXUwG6aaI5sTvSvOx
SkmVnudVC2ZnZXyYUVJ4QsJmx2lARlDqxOV2UJPtkvIQJoNkq7orsgMiO9KSrf5bG1fXJj3EBw6x
LMoJKwS9IdXXUgFyQKf5vmGKnHa1iIdj7KqzH7Lg+oUL6riDBHdShyLZV5XSEsqgIN/vHX2LsSU9
NkUxfVISXZXBb16nhdMSMTFFQ4pOKgXn36s8nAQLgmZaLehH/rfggr7r4PL7lZNMyCIJaLOb3Lf7
teQxDPcK590DJoAfH1eb1qu8fi26YDxTiLOpb7Oyvb4LExgdIBwKJk5TTLe5TFowP30dHUM3brw5
EdlDrS765PXN8P3jS78tCtPlQ3RJ/AB6axdowZvCaRUj1wd8D2xpEEhLGnxg6pj/Umzn3tCL5Ywb
SLyPL/m2KswlHWBm1P6tlba2fqu/P3NYJmHf1XZHV17F32Q5D7Svr1uHuKyPL/T+sXIhSs8OfDYN
fPubEmspmd3NxeoCI2V19cCaVLsQe+uWM63hYzRAdNQ4OgD21Pyn5d31j6RyyTdm8ne+YzaFDKpI
yh7OTkjMSSFrGThWmflOG9lBrja3sgwJG8Kp2WrL/XrQ+H/449cHLeiiQHl9+5RbBSkXxsYuqMzw
QQ2rJ8QgD6lgo1zTfx47jTK49af/+xXV63dUFRPwm3HM+KUOT+DJKkV/+zUleODVsk86ID6teZYk
EXbzzJF3H7/W9+OHTTaTuUbplLjFtwTbfjLatrTRbtgZTBjkeQg0566lU20km48v9a5Kj7WEuhbW
ApWYKIeP9PVYta0R5yxdDF6jcexr+67WzJ8KZ7cN1B7pLWkTsElB1sa5Xe/ar59c/v3XCVgTKCHL
ITE1jvlmemqNhXaZ4PKd0J+brDpXp+abrXbfRNTvtZB6joxC3GSWT9/6RlXcb2OKNc1cdHy/E5Sv
CGkP7J9kk9mPH9/b37yFV7f25uOiBEq4W8StoY076KV76Rrdd17N/uPL/M0MzSOguUP3j+mJqfr1
G7CUAom6vmAqMKYbu2t3TiXu8/WA5/Q99sUUF0CMvxqnN5twcugmjFof38P7Yc0tsDawdrItIU7l
9S0kbE3Tqp8YBE5dBTbFTgyPov7kL33XcKDlQU40nRiadKvR5fVV1ColP1kduEpq30Wzfdvl3X3J
attMbfDxH/R3w4oPiBYg06NJN/b1pVIjd9Xa7JtALLLZL5H9kFT4TXWEVzsIX+aasjt/8hD/7s8T
685Oo3AEuuDNe3QbKLpT2pIQIPvbCGOaZ8XN984gnysWzx//fX/32eowDm0N24VKYtCbz7YGuKVT
N2wCNK3oxpV62pgOaT7RTNkolum4Q0Uw4Ah3HiqiMFVKM5+8zb8dty+5GOR8GHh/33wf/RgqKpH0
DTnxxoXL7uKYIPTbwh7wp7n/OfNazjUtTfyJyAn2rdjsGuWTZ/63N0E0G/M/emMWoTcvmkp2Vetx
icZ3qh4IirueNf1i1rpbqcl7tnaXrF0LrvtfBsEwYqqePnkP6/z0emMD/pQzI9xCSBeM6tcDbSjS
okdX0xA+N9DeGJRzN1OrHTKROOjMctuCoh8yVHpWjSxowrBMSrMwY1/RlaDrKCqWM4g7g0SOsFay
PdIvFf5wqfof3+j7wYmFUBXsS01uUhNvBqfqlHa80KBn4TLuEkKbD6nr7Gz65WC9AEZ9fLX3UydL
CV1fjp0GY9R481Qwall9l+Zo0s12eM6y5AZBP6Zl5bPt7TtT2EqOXNct1bKJ5tH0N3NKmoZaNmWG
GuABQJAkHxbIM5u5bC8ncqZRqOLcjJoZE31R0trVXZ+QyHEP1cnvVeTxJaJSZEMw68rM/tZZzrDv
RgNNWllgXzXZTOCUv2qGNTGF+BQPdWHjy26mtdQbG1udfkQUaT5+em/fFcZenQMYr+ply/x2Nh77
MrYkpuig5wAFyKFwrqaIypkDGgIDSPnZvPx29v/zekguOXlykFTXf/+tERwXXTqoslmChoPBsUpV
86qNQuuTEfh2Sl6vYpA276iEKK171tdXyQlHLSh7LQHOYaq9Mv6+TMm3zpDnbYHnB//2Jxd8+2ly
QcE5EKugpkLCfqtzmeQYO3QM50AHpfkg60wP4r5+0hvth5ZT+y0GEE5pZZSfXPed7mC9MHtidO1c
32V2fP2X4mbo0s5xpiCvsS9LViG9ErdhZxMvilDvoNPfS830zll+xZZzg67vi+WQXcwOCLfhg44x
AptSXH0yV779KLktDgrMUTbph1go3yzyEGy6tuRbCNway0s4RcYZZWJi3Ek6P/t4BL8DunItB/Po
egByiRp6m5mUzUrf5YixmQOjfNMsZbSJBBAHGyElyvIsWIDu+taiPZlAG/EntxsOnQrQRQPtcE5N
fky+f3xPfzMcMDmi0mG5YJ+lvXkrfW3EXCubgpSK8ZZyL374uqXTai9PdDQf0h6pQpTk8fbj675b
qlEIqdh5+Y8peD00vB4O1GyYz6d0BIWe/aI/nEVr7DlGMXcqEwxg6XI+ln11tHJYH+D1Gturi7p7
/vg2LIPL/L5SrbdBLIaB1lJlwnz7Svqc6mXUK0Ng5KN4NmX4mA3Jl1HV+11odz+zsbduB/Y2Ee46
N7pusMbs83zxC92NrxSnOaOq7Zz3Q1btp8aOUClHqw5EgVEDNKwB5bZUV7bSxF9QhZhnmbFoZ24J
Kq8io/nRLGpzX4lF/dbJRd+FRuXuoBXheW/Keos/pd20k+rBjSn8vB2KUzWWu5qu20afaUTQBNLP
kFF8LxXbPhCiKJ5o7E7XXVFxk0RZgwWqtqWu39ejmK7nHKSjA8hnr1utearRcKOUyKsvBdlUuxiB
S4DSgg7/AK3Dj8ZxusgzWg6kEFCOsODaHKdRy+4yu0rNHf1bsXzyMf7NqOBNsH3izEPJ790kocwA
Ks0eDWlUilszMu54qN8rW37r2yyDHU5zdGn3tAaDaFZ+fDIW3g0FVmUkUQiA+EJd483OjbI7wIu8
GQL0seazg/31TtfCcl8s6r3ZuJ+lbrzkXbweelzPwdiuIV4DhPFm81EkS+nEVj7AjI3C+16TJHQn
tumjMwp/EChiJXAWamWj58p0bY3h+BWSYXob5419jOzK+jWkAwMxnZRjV+Be9ZQcms6G1FHaaOE6
m2XqPF1TS9c39KNAUdj8ItVs1Z0UlUZrF/zlx4/w/WwCQ99EyAkzFTHl20CH3JxntxnRQKFUxpkj
m+SycRPniyMnxo4Vh2e4IKPVfIHJ4+NLsxFYX9CbB0rRg9WLO3DFn9Cz31dsqPQR6p4uCGMkTdss
Rc+gmU5xplcO/X8pQexVCXgfb4gmG99BYhYesKLiS2gW5fPkJMnXiGh5zpJJcla2JqjC0AypIOF9
OtLhnR8ci96aLodfeT9ppzR22qOeaYTcjxonp5q4dgMNHzr2ri+mYaskc3WJ8fWx1LSTaufaXtcr
4yidCjHJWNwtbvEkSvymYL6rM9G2+lfkE/Y3WkxyI6tq9UULjGGoZmAp6fVll+v2hh2Lew2DWZ5G
Q28d7O89en80/QLYRd7sYyfVb6s1BNYfFBwlrLd7zDZgCjtV26WhhSeOtponSlkPXsIy8xAX1XhH
3cYNMvQQTUB3C8NQnUbphpA/xQ2kUHkQBZ3O86TN2y+rhAejTDVUxxCT++DZ7bA8KVmvPLHP1m7b
UZhP5lTT6lXcjFVba2G+pJ0mHyeatf6CYxCdfZ9vsRcugJrp9eahM1/Ba6w2g1RC/G66TZ08paMY
67ZN97lHcqiIQXUjzzEXM5AYBITf1mV9aiKqydusLsNNPKfTBcb/yie6Kaq3BBzlySZUFN1Cftbx
LOgY3RZdB2tnjFT5iDdRbtu6qBJPE4p70hJNXgA1B4vcJOU3R9Tx0UT9tc0r+sduRDrOirj1Bsvu
0qCp0EKBMSqLR/YyJj3HBjxPjOxhj+nCXk1jfTALAGdzlqZ7PamzZzUa+ku6e9ZmzlyS/LQRdHkx
pYfZ0JOdnSYjPYQlxfIO6rRVC4bajBoilhq+GhUlhlJlsd8NrgX5snWUA1g78+fUzbJlI6FGeKE5
8dJi7Shz7eBXOTA80ZHgVwtrcTY3HIq3lbViOcGpZOzdEVSldKWdeq/S9gvSLMbGkUK7B0QtAFXW
yc5wkh63rpUc4jQiL75BGqIqetzQQHdhBkVjPh8We46ubItNy2JK9zwT9OaWNLnRsFSc16Yky0g2
6n0DwQtpjTTxO89wwhtVKwI1KfsDGby1X5eWS8/RJYaicexvSW/RVIfrVW+MJYs3UwZpNelLaHbE
Y1+EyoAoRFega6kEWxxGkDMbjJGBNju9v0yWwkcGeQM0jjwYle3ezwNgLai103WjsL/ATObUF82c
h9tqQPkxzDZPpNNOXRnVSDl14yK05mCq2/FQZZp9qqqG8L7I0XzL7ZIdxLS+8xpUExZaOlM5dPNY
n0wrbW74TB57u8EVhOTFVzhT7LpGt8/cLnMPqpMo+8XsEn+BfnibZJ1NQlvoPkxaOl1Psb78kDkv
c4hGZyuZNK8z6ssXvSo7v8wz5wT82Lqw7XC4aPrF/q6zCvxwS4VXFxbpgzQzHV0573RsMyvIp9Xk
l0xIsTiqVUdNuvG0t7ss89ui4eg3J0N3AcqJbhVWC+2WPjmbBnw/ew1F8SZJ1ProoKv+ohD166IU
vOwLfbomdCQ5hlNabQcK+1vdDkkC1B0lwLNjQaeCM4cHFs1CkT6N1uT2HrYxZaMqWANzy7yyipbF
SDZuoEMUuUw4ol6WURZi8S7o2Xv6oixfumoRF2NnpziTtIrNYpoRPwqNIUtwc/fiwkrMofWsfLwr
lTpA27jcJNh6T3bK+OUSDXXTQXpWmmHRapoGBuvLKogoiXbXQGACB5JEr8YgZK19zG1+FuenfNT7
Jj1iJLKe8TgjuqnH6ihsmewKNGZBUcJ08fC3EZI08iAeKtXgHrVpKE/wpfdNFw6HOkcbFDvRl8F1
mi1YivpgUE48JVnuXCkpIo9y7uvrHorCt6Vpk6/WbMxXpRvflGOl/LQW22DuQTdBDU07iVkFdJ8O
JR64pb+0Ac1pZ0qk9TPocNrsvWyhWk4gje0vMk0bDfN16VxTTJGHpcj0rTU7/DB9OvtusDHOBpPq
jhDU+miY9iWkqSvwEJO7hdXX+zzh0eSIqJWaT5U2nfCDS8Uba7gNO9yWaE0z5BMeZnoxbbJ6AAW+
aHILH668khmZtxuntqpNkzZ3+aSOm7hprC8VqMyfqaZMX1fEAZduh3E7aFP4lSTxuAZzBR5hbIfq
IaU6bsPTUCycn+Rmblu3yVAfx52LV0J9Xvpqjbvotl1GLqpAMEYYQWhe4H9Pv65EhV0S2in2Jyio
G1aZ8ZLi+PDNzpTsKVMLFDpyirZFKRDMutOodwg29RYeYaMsj4oxlLVvZJ0jN/z6Ym9GC/ONSt6O
K/Ir+qPVr6UU2QaBYAnpz+3HO2sS86VUBqoiEUrV0oDBTXqBFActTmtY4WV/HCx6Mpncoa4fA0gC
xtPo6h2RrWK6C0NXLtsJ7vIprAzxU1WT73jj7C9RZzbPiszZJ/aw1u4mMPNYvQ1Aw1Kb2NVk0rHv
lkWncVmZ6klK9NVu2usUHjuQiMCjvVZmwOfSNH/sFyjzw9AAUC1bvHYRCLgqulGz4ch5p8UtrmgA
MaIjINQryxxKzx3IplQmPtYhUsUZVUdHBFbIAWenwdY8FxISmWJO5TXuZn2namPnx3Qgv00pFLp7
hC2Pc2LE6pZFGm5sD8N+4xoDL6it+Drj2D3Mk36AK2/si6nBUWhx5tmharnMR6VEuWKSBeLFes0q
J1rBFGyIhqXdLukj8Exgy49jCEz+ZRfk9hHqk1iaZxUGvQU1SlHvtSk5ONzjBduV9pKJNPfszr4v
zHUf0+Tukbzr3FPT4WrUomTL0p0eyV87qn0R+aSNwPVnN20Waruze7bUWGLRN8X5HjF2wQSKmY9j
Xuv1uv21DItgjOlN9YqtsSDrv0LG1N40y8WTamEGjrSDQumtrYwLsNlhCR2yGh+stFf2OZoq4jAk
FzSz+J4nlH0v6rgEOA71IXPs6FS7Nbtrxz3LTBLFnEJvv3Tk1J31a9GoqePpq2UVyaHNI2agJpzv
VRUaI3CEbVehtB9zxG3aqFYwRydUfFOFAHRysjNViF3dI70S7UjsZbVP5DT7RpTe8jHnmyxaTgTW
OuBKZBa0s7jsLAI7MvwIV06ogf42JwCL05z02y6Jyy/ZKOdLfZFtsW0aGZ9mAN1Hk4bhFRqtarfg
7Tktc/qFtQ1ILE+GHSzauV3RsB0dLbcNEhs3qMtEd2VOPb1U6OrnaZvU16MAA+5oxY8QNPYxzylg
+VZvOefkYLnnatOl0caA2O5pVaQFMVCqVX7qBO2UNfhFATPYQz0d4nEyqYdF/R2/5zjwdR0gkHZr
1V7rnqLiabYTmJRdNvoVoxbGzcyOjOiWXW3kBvvkMD3Xe3I1x1byDqOwDpKwOEEn0E6KwdgkiwHC
iV7uw5Yombh1Sw+AqMGPjz8EyfMBsN35BN5zQe6njWfqmIk7BR/HeV5G8/UA6vVMdJl6GeG52A26
yiGn6jPF8jV1nAqfhunE9KnN5/aiE6fXGPOdBZzTS90qvTbS1RVaF0a7sQcdtAxiLfNCRGUmPPTz
GN4rhVG/cHBDa2XXR3okSeMB3MPw2iQGH0+/aOm8gaKQbd14iINIIGvbjJjpsIWL5ScYGjn6BTx+
fk8UDuzT6866ROYvGDpOU31LYQPeDEomzxA/kzIRhaMDtxiH+lUrOeduUhUwCaB21GKVPm2JHCFM
J8Iv4m6qZilu+zxVznNhYH/oF4sNQKURJ+ZSw0Rf4/cGaMcQjx8yX2O6xsdiPk1DgYGnNo0tlSzM
rJMKtzpRbURtDuhlVCmzzHcjwaw44iflEC0i3WpZmV4nObIzrdbcR6jw5ddiUGAUrPz6al3ztbhk
+5InPNQFnbHldXbloO5lJwgRjENYK6MvqlXilbWWZN9Wekkl15TBlCs1XGh3Uw6mC4hSxa/fmg5E
XrjxA72guVvmoADZsNVcxQk3LazKYEyEvR/iqAusOZc/ZoaXr0a2uQ0d8lVNdo2rKXjGslHDOLw0
iwiVudJLjMOIaToDV0C2FOjhgOqoTxXAR99qHO0Qpp2kMwYnQFLnBsDbQftcSumlCUqlOrf9djTZ
1IkpxvQBi1vNomab67ycarQOtTufaO1p94tUnu0yje6HUSTfh05Vt0sfFT96pUDeoWYVCuuuvB7z
Pjq0ZhWfz8rA3I6g3ycDQHimMepEH5WuduMaOKU3cjEBJ6+31FoUeob83OkaTXqmaEqIQvAIGmWo
zweHgHTBnq7rpLKvZVYHZHH1B5Xq9W4y3fCgLSLfRUpHBChYPD9yJB/rakTXo3I89kxW3iQbzi9K
i3qUXHXiT5cGnQhF173ZuZA02THY9EMqtMpeVkfdrT4vQMct3G+jlxVxHWRjvmsoiVyQ0OB4jSAK
A/rKbhEN29tI9DxFiJ5n49RD4RSzBblTDF8NPSNbSSqwP8I2Z/yWsI2osJVHpXBZ7xrdH+LbxTTi
A5aLSvWmmA1jmDu0byTrqTc4Dbu7UnAQSG+jMQnPQk2N/JKSBBWI+SZqE+swDxFwLAeA7VpD7s9C
oQ3bUhR4VACvbDOVKcnNqwIAr7rIDQ+t2lEZIHeNvXuQpmOGqQnqlpwp2LNGpa1mnzdZd+rJFvdY
djYDbJgfEZ16TG3ho6sjDZ9zi2IUgr3LaFVXUxkxvJX5tRnC8Ny1EZxZXTtulzB1A6FUZ8vSsGQb
ygPwW3TL8c9SW737xnqIGyvdJ2rQCqYF5BO7BXfXdCB5+p5kwbBeboeSHxZxumy6NWsq0pIgVWle
cVbZtENGKMMY1ZRB5oUv1k0DGdvKtlJhsEkYCzGtCi/GVberp2w8d1IKjLoBZidcM7DycCYHRZS+
auMrhTloX2gCeBoRWOeizJIgSxgKZqxhD5hVWifJdEGwccQMmF+HGMc8EwYKQ6xjvzvtdEu94yU8
dVF6z4O6n81sPxrNbp4IJcJpelGzIhvB0ESy9hMcQiGKOeGyRVlm1/R6G4GxYyjTpcjT9qDpbIKW
BVwwM+Xo1YYJHCqBmHfpLM10ZSQ12nIJteYaekHt1VGqnxxO9D8T1zI3qlZ+XehRVp6RQRdrgd9s
3VYhmNTook2YhP0unVzjB98T7ox12ofSpeOQEQDVJcUiwlz0XVm6Hbo9WNe5BXNOG8TXQRO3zgI7
bywKeTIR9XmovL5iMExw5M8Zei9tOaLJxZnA29wnaPo3iSs4mblDy06IkNRcizjPJ8L9prfLXY7r
LMg5tbOKphRa5vSZ4kS2qd3kTp+UHjFmPGyIiHruQ/i6Df6x0eBwTXlTvzT1QQ+S1FUviBlxroTT
O6ckJhhEk326RxtXnCJFO0PX7iBSzsPYK8c+Z33Ik/twniuW78w8dXGnX+Tkdp3UGvZgV0dbdRQP
TqTB3irZO+AGNC+sqSn4uEZrb0EQfrC1adprfbsZaJSfBrYGCAu76bs7KvK6SkmewYFHVMKiLQfK
zPQPLEG1zJxsiR2pbvd4U4uTUqfhRRfn7ne7gg2GsLJyVY8HQDUtR1DQbKK6VFgpYtVK7jqKPNA4
HHTqP8zFZoHKNQuYBwdkcRpUgw1xRNCMVPv4yaYmcqz5Jq5s3sExGuvyWKpidnxnsdufrjXHXC5O
aUvMXbcv0zn6YtsYmkzW5Gew88qNbET2K5TFfD7lkXxsC5FdI77HPWarVLTsmob9PALbhDDe0/Bv
dX/lrAfAjRk8VWT6oqkdPkW9eYj0dr7VyFHcTXCh7trFqPAJ9nARuz6J92HIxidK1fTcxicV0KqX
R8KlwjzgvDN5bH2sI67BiPN5Z2xwZMKQFnG1+DqXvujKKaGD1vRnaf3C90iRbrXk68zwWJAFDt0J
YrLwomGOL/tQKW5gDjb7JjHZ1TgZqWZBjVOBFgTno+k60Uq8umSvUGjPtMZ8ipaEQgWKSjcYionX
1LNlSI+AWQFzOHb+3W1YpxZ7lKk3maZ7W1s4NWtRyM2SF8Z9OYvoq8LWxq5mN3CyuoKBpAvFd+p6
TQ6aWCaKRXE3EtzTfdIKymj2FN0wx19T0duoBkdiWv5sTW4yqo9s1MxtbdW7Ce42gmMHAgkLmOM0
nq2RZ69pDJPezb91BcWHFvgyTQjll8hQlamxpMJdCG9ZeiOgrL2PaTZssAiWvuKQXYfGkSSMrLtP
SNjj0+1/ND3FmiYfW7+KrTW9oLqWVU1FMMSeVseJeSAZRHrgzAhY1BSSLmy3CpaJtMB8yLqzmCq2
b7LI/lRDlujOLPStsZjmz3kC6G/2oJ96NnqAItmYjO5wBCQuz1cB6Bn1eoVMLd30Gyy/rWcMBYk7
bplvYn7uABNIVDw6Kn2UYNubHle8R/lquJAREwVuWO0263s3UHsBIHswy5hdbsTBqHWg2VgtQHpE
qxaDaXKuaspa5y8H7jkux7soLrVzIcjwAlbeeepcxXsnzU2W3dE5Jq11AGKbAxHXtzMu4sir0bbv
9ErvbzRDK3aDQc4uxepcIf+jSndiyN29MfaQmkQnH8G42E8lQSkPjda199TVAN6P2HhTP9Xj6lgM
E1EGdAmO4ETFGZZm7UTQZ35eL5YEWp+lO/KCSNgqU+IR5vj+44bLO/bCqotYLfKOZcPtQGf0uoM7
0ozKYlWvA81IjQ2hRau51L0rM2rSufxSEgF6Y3JXd/RcfrI8sWnRC9VGqidy88lat9Nj5Fg7u+ao
n6v5HWS96tBWS+RlSRlTXzPdT+75bzrwJvM8QhJh0fCl4f36ng0qTOEoMtSbVWoQHEjaWDwJwmoM
mW1yA6FWu844el89x4IPqaVpcEyL1riQDjEFi47ok83RZ2jj930z00aJrQkwANyV9qb1KNQSJ60d
EdNAybtFaUI/6orkMJajOoZGBVLZg/CWfyZIWluMrztmJgIXPBJrFxIWwpvuv20ujOgugQRaafnB
rQA9ztY0pLCK7FuZiieU8XczeuKN06QDRwQ26iYNA6+rnfIyX2SOatF8ovSQXdCIdE5jYlRndj0L
f1HothWLXiGfVdcmVaPRTID05NPs+NUgvvWoaNvs1CTTgBrpP8KmPoUl4Xya1IIyHt1dAcNoY9Ke
xz1fFj+UGdeADWX3gB0sY11YKo7dlnVLOQaa9bAMj02mLX4TEierpK3w0RPl7GaKRwfrAVCQVLN+
LHw7uPgpgBtLNP/8+KN4p7wDxA3dhf4j2gbrvXLXnSsUoyNyUamYsz82884FynKiEp/tMDlSDaoJ
7b7tHSVhuiG5RrPIJE3NMfukH/pO2ICwQofzgciHFo7tvHm1ENNUmfRqFXSzsK6sMHLoVYjx8uXv
/V+v0+0sgRr9qPqya+brn1FSla/g9b8Ni3copP9q+u8oJv+kI509Exr/H5uT5f6BK+FFf4sbR+O7
+4/NyVb/AD8E4cgg8hkTwfpPf0GQ9D8spiwTbYKKtNVezVF/QZB0GPiICNCuuKv2Hr3pP7E5rfPf
7xMC+ifEzg4EFJTn9juNveKk3Ux0MniQUSuuTOpQFvuAaD8S4r2yUscCu11CMcZRooM21/2yM+Gk
baSyZLdJK4eDmtBJihrousQ0oy+Zau0L5j/Z+xqO7UNThcnJAmdyrY9OeTM4rVNtdQumyz8fmP/D
NPjhZ9P1zc9/EQbf/mvbl89PbKLL/w9y4ZnN//uIuv+CzQWN619P5fO/vKfme//8akjys/923lna
H4gB13e9ilBMhOH/GZL8E6AqlBQCFS9GGoNJ5q8haf+xuuuc1aFgWGut//8OSesP5KdCd+kKmgjb
TesfDclVCPb7kHSs1RPI/xjmWAPfOu96nVqzTJuZrWJh3yRT39JedeZqs+YZfBfSBVBqDlm4HVUN
OCwx6bPXjTMu7myI7TN9cmvKxk1I2ulifHUc0bqkh05d6SVwjL5nepjvwgXMK1SY0jn99swv/7zN
350xLxauV3ePqg5h2aofNXkiL+vFb5oURSWHdq7M0Y97c36iQ6jfZJY5U89xsfHHrtvcawMHrYp8
JBCrhe6TY7Cd1RG1I5pc44y8djchd9fRKs61GmeEXqE4HMVU9dhNnWzNmS/7TowPotFm06sXoVzS
1Fu25KktgWXnTe+llHseFqpD6pcoL+n5qECzrqw0jc9DvaRLBEIi4chuTInXzUAWW84znyl03iot
cXWyyVDxIfI8DLSWr/deWs/ePCd8wDc0M+QkE9teP6kKSkvsYB8/9req2vVS+GNsJG/0JFWX+fJ3
7W5SFYaGO5FcA/v/sHceS3Ib27p+oQsFvJmWQ1cbNpts2gmCokh4j4R7+vNlb+lGF6p2IVp3duNo
IA0YVBbSrFy51m8myABFpd62SgCUyqMt57SB44eiePrfiHN27bGm10JOKOLs1BRT42/8E2jwZIFw
CdMUzQ8p80c0+Zviaxt/gH+zYKjaFlBcQyM8/RNosNL0QJJ5WA5Jpq8kVPxz97l/aPzfSFt04o2M
T28JNGepm2uTfrtQMQGQAcleHtU572lD40K8K7Hi3lkqYDCavPupKn+WXvenG7tPop60m0hPq9u2
R7t4MqmwvJqxCwHjDAFJeiAzABOjE5MnwZLCggUX9z/aUTthqOqdcPtbt8h/tUnyPCotepYKRUB6
KZuyKO8xThpWEHwv/MCTgMX4DrMsgYkObOvFKSUSVFoLLBjZKXLUHUUogBLYOj9WuRXhxoYmbr4x
FG0mWtmOily1WysW3gvpcBiyAv+2HLHBTUiXvaJ0kkQ7uxYY3uNNDya1qsrd/x67s2PH5frfj528
3X/8VbYnGSd/4+9jZ3l/mDpRV7InIH258mz9fez4IxhCru4ZmqW5lmUSR/85dsYfJJzSJxZ2MCQS
+br/59gZf8DepbHMWTYsF5bPW47di6De6w3Hj+JWB7NJvFaJ2Iu3b5F4baFXprJNLO2eJkzY7RLa
QPs5tQKx56VnNnsl0JWZhmQ8x9uWN7myjUyr6TY59c7bqJva39aM9yf6LNnwC+8ODIqa0gRWiW4T
sAxDG/6SnhSbBgmWT6VVJA8NXubGf87Omx5D/9/nnOye/74Vn6NfJJsROg8nu1Gu+T86D7rMGyka
8ZjRYB3I+PKPzoP6BzuUjWqg4wlfUCaif+9G3fkD0QKeP5Qq5N+Rf/T3btTVP/jfcA84Dq9cMCzG
W3bj8tUsuQDwY8heTf1l858mDlYzAGjQrMqny11uLQMVZyTyqsOrSbkQ5JfpyX9GQa+CpNribMk/
f5UUhpYQpjEalQ9cedt3gUdYRRsNS59hM5ZTgSKDGa2kRBe/jPazKvUwQEkv+BZzGc3zZNqVn5t6
uZ+atkFUv2r/E43/KxNcLsRJti4/jaYZ1lJwz6iBLMoOAhWplmpw5ZdajgWDGePWsFMjzFJL1QMi
E9LLxD2Nt8s9wjd4FszYrN6CgQZggZi1dazVepRgnvzPGKtAfIeLUhgfE+SMhK9XCLZt0P9X7inA
Kvp7ATFDx8QV4Yo7k6ftg4CU+VjRP7xp2055uL5sMlIuPk6HJuN4VBBJVHiWnK4bWt8etWKUJdtZ
Md8rug7v2CwiavNupH8SCGJupgEd+bbzgkPSqP2NaVbJAW8jXhdK7Qwrs32WLKg6WQLlQt5bIDAt
R67Gq41ke4g9ug7W0bPi2rempo/f4hHwxayW02ckuTIUqjCBC5Xe3owuzWJFHc0VyYPzjcWtokHs
ogAB73CZMFhox2J25RS+E2TDl9hu84feiddoxGf7Ct4Y1RFN5T+8CJfkfyVWCzUcQsBioHO37lBm
t6q0wwGF0azM6tnplDI00OMINgxkSpGa15NqWp2utSoFaBMv6jskWsYv0PAx7HKRVVfHUflLC5s+
eev5ZFTHRNmX3JOHuLE4nxPE8ol9E/qhRK0DQRszcEZtfnN9D5/NI48var0G0ymTAW+xY0IdwJPW
abUfIyKBP0WX7jOX09NltfvWL3oZyoSOTZLuesYiygWVl5pjO9S+0rXQVhBSaBWnebz+PTIdfZ09
yJIA68S7EuKJxb9OFyspdHhbSVWB8vRwT0Lf/kbvxv4RscnmIROW89bQDbGFIMBQriZLcYsQEHN5
0Rkda4kEeq8b8f1sJnhx0NTMR+Un4Mdqc/0Dz44XA8JONlkw+ciRKdrr3RgQBecCoCftEDtEWjQJ
kO6lefhvRoEqDkffBuC3mEZHFHpug2r2NaSLaHOIdq+hM/FvRuF7eJZT37T0xbPciTtmFOc5f2jq
YD8lw5+j5rQrg5y949gSZAqo+sBp5AWy7EsF2MDX7Eq+xUQgbdBQStQR98MTT/uc0ye+B9uR3tT6
HEGtEjFIMwg4JdD1lThyaeUcSh6W3CgwvOSfvwrOetFnlh6wcmDNKnwMPeMw456ysiHlg3p5AmDK
sTU0FV4v4vWnw0Ansd1W43MReOLF1QHQSKJ+r+cDvnT9c1RX4NMNY2NAwA/j+hhU2vcRxA4EcMTZ
Sw3qvQeu6+37ySGQMf8UlNWXNOHVt5vIWWOyqVf+ZIhnmb0fzHpaS6MuTTBy4QRpdi1XoYwNrwYx
LNrfasMg4CoKX1EkqN3Ea/r6p1yaXyqfLi9yup28e05HaVs3LUENVH7QFOqNSKv4GchMfTu2TrIS
nOX/ahHM5EWuImTGa+3lpfb6gyYWA+1tUfl92SmYtrg4GKlWsauAj2/FiFEkhNFp36iYI13/yPND
gw6CRvyk/EFug17H6VcGdhigNltWvg3q/lsiLFRzAd74lcBqzSA7uxPOUP4CH2g9YIaZ3WamEWzt
wIpXdo5ctJM5oMVhOAhHqCRYJPuLH6LQIyk7FBZ9Pax/q6oCZGvqs33QBcYmhWe7ckjPLnv5ZOCd
y+cTl+iXnX53G7hhmyMZ6idmjho+tNsQ6AXb9x0enKgR5iVslpx24afrE362dxmXAjnXlmtydJcy
851lD00yiMIfeC092A6nFlcAa+V2NGVEXcwmzwtIjrxnUMg7Y7ejw4Vdz4RToVC6T7XrTtR6M3ET
NLlyN0H/27pwlY5RHkV+pzjZO6cF1I+Lnbu1RT5/Y+Kmo+nmVrXNrMGGqz4kI9zb0nt2hPk1N7Pp
KVW4Bnm7YMGktyxSWtfQDgD/jyDZbg0wPJtCHcVOwV/syXDMfg+ONEWNu1fvCsQa79Dp7nYg2+K9
0RnRFo3R2EcfrzmkwJ39PBvTd1U+27tpJq69eRkQyaBAzOuRf5bJq+K1GL0CrMOAdIJ5q5Ki10n/
7fogZ9IHKm9KnkOkW7SGNV5Ip5ts0DFeRVO18Jsg+xlW8eNow8GM45jiN3rBu7Qv3keGgubBvKdF
bW2GwPYjgXa4keKmWQDlHRu8eipvLbs4izjyl/Fspk2DohbPttNfhttsD/VtZvvrozjOWtOgQWF4
G11PNBTxQ06AThRApcJdOXhnYXUx8mJOrNpLXIFsmJ8P+QB41BoQ8oJ3l8eo0l6f/wtnjb6qNLuw
cOgCk376kWE/64MqYM67DVi9wq4jmvCR9dZETX4QOovUIlTqyMtHfWpUBrQ2eaJbofkGOho7Yw4+
v/1TQEUYSAu9JL2LcKUqVh2rYGr8RnPr3QzNZFMOg7ayNpd2BXUJSvLU23ksLNbGNpoQzG/C2pBc
ADM3069RMFi7CULIA6hg+3YIux52rIIG29s/kMKzbJFzLun7na4VokCxQEE896PCjD+j7wzorBms
m+ujXLhkZLucKrfUB0Uk6XSUGfVeaIlx7uuYX96hBjmAWsblqgyBvjehGf24Pt6FCWXBKL4woCWr
B6fj6eMAgs9Ocl/pW8W3DBFvmh6x8qTEmBxzE7HTe0TG82JqVuZTJu6LC8Ak3Sb0oDLAO2wxsoci
dD9AavVn7Dt2VgvtcRZzswMDlXy0WdR96BTNDrR4vSmras3n+8LROxl+cfQEm6hSRJv5So1daF5C
zhvtZlzJXi4spyxxA15g1ehhL0ZJgbtWQWsximdaNyOZ501CoQmRIl0cYA10KwHlfFIJlgQUgLvk
S4a3eKvPykhWXUaZX/JnuyIpv9KZtbCdTuytJ8CRpmVkPirgJvFt7t3jWzcTtXrOJngQgg2yoaeb
Cc6T2pe2WvlJnT4So72dKRzlsRYwGTIUmrZsMvUddJuVqHDWy5ZKeJS9ZObCTYa41+nAmlEPYRwG
JQokcdc+pHkDVR8cnaPcjeio/MKTBhltt1Hq9mkUUfvAM8BqtxC8gSHl4eh9GbPZ3QpnJGzYQG+/
Na3WOztqXMqPIYFyu9FwGm2wR3Ax2FRFRxXUmafug5oquEJWQvBs0cMA2PU49EhZIhPTfi6sThyB
rpbfRejAnK/cqqpgo7fuI+8crF7RvP2G7Z4bQZsfou8pHIpf15fkfJuj4ETiTLGIxx6w8dOZgfs3
JkGfVL7jKeq3lhsboHZTfrs+ynmuiv6lwWPKIJGTgsSno2AMaiBph6yoQoEjCMd7bfAwhDaKZxyw
EKpvXW8lepwXGGmkyycJ42HdRrw8HbJW4zZyEUHw0U4S0KiH4HbCgmHH+QhvPT1Any1F7XzMK9Qg
mkZPHlsH+Y+3frf8EVzfJCnyjbLY8DkmD6neBgBmPZmdZxBRb0U9u0dtDGdcb51Qu1MDd/7r+rCX
Pp4LkI0uIaOkDotyhW0HUQgDJ/e72MEuqypVCA0YWppOk+zGoeugEiTudySsWoDbbXFI6mT2r/+I
81CjI03lqbS4uYnpcpwugKdETa5GMzdHYWANYDixhHJ3exTjMQoNI6QnqOUnd9gFDfgFpc7K+Jcn
4dUPWOwAXELzvg4gFQp0Ap/qbk6eRhgl+7gflF1iWdUdghPOAUxKBtOhxLHV0+2VbXh+vE4nYXG8
gm5SERUwIDbG4gfKcu4Hy5zblTv60iA0/um7U93jv4ug3rWUt3tdlbvMiN63vYnInZ4bK5nH5VFo
rr+sKBvrdD2jMB1EBaaHarmp7jot199DzXVXTsx5UQhNUThnNFUpwABGXWwbo/faxnRr0qgkrza5
OUQfx3bqdnQRlIfOirEqEGP/HiK29VBgDktqN6a/XDNDLmZU7HdoFKR4gkO2hfyerPgfXpqD1z9u
MQfCBuzuaS3L6eKequPK9KTA0thdPzkWM3ma+TAFL1gG+spSyncx09Fg1EJjCgqzyj4ZRl3czzWk
rcSMVl7Z5+kHI8FXBNVC84sIfTpSUDUhAkFZ7k9zrIGULqDVOl60r+Lme+cUa2+AteEWYUnRudW4
XBhOzXB1xzwdPmcYHIG3JEcPnZuVibw4Hh0eCfSTcBu5nK/KbG0HNSiGVuGrCP9+wjFY85U2snf4
vHdUpcvgzdkc0wkcnrSVa4SeyOl4Q5DbbjgxHmBwGL8DwtkpYkdbz20nXw+G/u3jGQAaGIysSmp3
n45XFK0aDROtpSgu5q1ti2jvWuUPeFntnTPn5eH6vnypci82Js9R8NeIhAMTBx55Mp9KWOppUCqp
z12HPXeS/u4qdxvCwCvD4lFRY4DqYAO1OL1PlPoWJuAO/6xdo6UHpQzvS3p9u1QkWOcW+OZUByND
aLwJdlGmRitLL8PE8qcCAQIXpQEApTd1+lN7rA2LvqKDiK0uRFDKD4bxSKe+wr2w83Z5Az3n+uzI
s382os19i3qYBPAtAhfqeRrKHnbqG2oz+IajyApVnG7VNnlAItG+DZ1ZpXRir2kjy118NjAIM8or
KiC05ROtD8sZ1b4x9acBX0alSmp4UVG3cpO9EEwWw4DuIpOShwkzhkUuoziw3MsgSv0uRUIho6F1
cIoIPa3Oc26GZo5vIazNP/AhNHaeJlTolaN3tLImxQuth7yYwRO+PuUXAiUwM4LXC2KX99PpIqOn
glLFnKS+VA05YjVPhqPG2s7I3LUm58WhiCTgP2yDttZiqDrrXYq7fH3ambFfqAkP37DDhS71vlz/
qAvLSbyinUryKks/i32U67Vqgi1PeKsEOYi+ukEgxk1Wpk7+3sVqglyiA8GjHurOslrRqpM55RXU
LbhYqe/2mvcR4QzY3EGAAWYNg/v6V12YP8/kopFwbDaQughV9NV73oNG4nshgko0QMaDEzfTrSuK
v3F1/xXJcXEovoy+B5wDeo+nu0IoZY5/T5f4Ud7P3DIoQM6ToR9tkZgr9+fLDltMo2cbqLwjvIif
y9litVopRO/FFOG14dmD8rT1UNT0rQrTxQZ7v5tGbVQUwKYIxWh0tSEXFRjwJcOd4UbBUxSb5n6i
IvaX4YQW/p2j9auZ4OUVI3RdOMgpfgT0Dwx8VO/sFCr6VAT9Y4pYOK6GcMBa8M9vhUUAqwNWL5/M
dNvPPJCFaqd1i0+iP9Ls2Nl9ZW8mS6Qr4fI8QFNzlPL0Gp0SgNWLba7lAf6ZPWJUZT33h9Kq8Oq0
XCG9VUvfthVYqhTaDm/dhfQauZ3lV9EYWyoxG1PUgeSOYp9qS3qIAdRCpwOv4zj9yn6/8Prg1UMa
95/+vrtMykclQeXfgaAnmlLxB+GaB83o9FtR1gbiOjp0qrLuHq2BDsKAhtLWDps15eLzUEJ/BkAY
TRiDu20JPel52oFgzWO/AXJ0sMqs21ujVa6s5Bk1kSONEgLFXSIKZMol8FcIdBLxaol8lKo0UgB4
6fsmwa5VmYORZm2AnAQIkXvY98UxCprwcfKK72FQWfczJi4b5IKbO2Oaa//6ap+jnvhhLDOlB+tF
0X6Rb2r0XuCYYeUlGiU4oqA1busxbG8wINM3U1GM7wq97/Z50iNSq88O/qnIcs9NPO+DFoTU9Z9z
Hpf4NYA+uDyJ7bxtTuOSZY+DWZc23pWtbX2Do68eEALRd9EIUf/6UOe5iGS3ArygcCsLXvKnvEp8
LXQ5bKOzUl9le1MxbZFGEXSuJtT1N3ZhGpsuRDmJAshaqe3SvuftAo0Q5SoKbepiznWBBM9k1Kmv
J56yx9sMX1HmhbpLP9x0c3VvTsoD2qT5Zqom3Xcjo/l4/eMvzDNvGlelxGkRmpc1VWcQaGxAeScL
h81o0KNDMGlCXhYx5N31oS4EMZ2LBmgiSH/KZ4urxoiTyJ5ebjVdb28V1L9vweJDqHZdBKasvoaC
jYnD9UEvnGpE0KFG0v9VyTYX+8ixMV5OUq7SCZ49gjJas6NJuZrvXZpGR7aXqROrACKW31ZAlJ1r
M/G5+N7NY+I+TrmrYq/khttKSztk9qtuwBAUyTxDVeKj3aKYJPDBxYU0rGl8uso9rQPUGrXq8/Up
uPjbALhRV6L1R2Q73d+REWY2HrGJP2fTu9Q16/vERaYAsKa5ot1/abK5K2QLGnSo6sg/f3WSTPx3
KzvLobjXdjJv7BzPAMcUbbQSHM7zMVB0dFigiryAXBcnlmRMQXuwIBUz8I8ITGSizLj9lejqI3Fr
zWrp0r6VnT5IV9jD0FA6/Sp0PNXIAkuEU6UaHObWJGeOa1yJzLw+RA6WyUiJmSv79tKivbgggBtA
+nD5QEoyz6uH0SPlLMoYRRE7PNge2a3RG2t905e+9GleRtmRq5eck6sJWe7TD1S9WIsGNWCDKNrH
CAGJuOnekYDeB5a+h1x3k1j1EWHuA34TSC86H9S6BsDcvnPjdleEVN2H5p0ZjJ+cqr+5vncv3Uoo
pFHc4urxwL4uDpaDgONEspf4GaXPbRqbiESOlYa+RTzs7Dy1DkPSVO9mSy+PfGK4F8Hc+w5ye8Bp
wrUawoV3HVPFMwq0E8kyjYDTqapbcqK04Swl/VTtY8g1d2Pe/MhElb4P2+HDkCB3BRqcxgCw1W1q
d+MtVB+seOquRUKTxtj1CZIDnq2dBetQ9qOBLC8ON4aFo6oPBB5kQGER5oq3gQZXoyuMnzfyHnSP
I8/+UupRfzPNmEtfH/7SifdoVOBqxKnnwj6djx5mf6T2LI83VDzmtRoPc4BcK7nJxY+UJCUQ0PhG
6sbpKEFZkP0qE6PQNoET4tafVXfSdlSjrU3Gsd8idapuksHM37WIaa7M8ctXnE0yz0w6q4hgkO2f
jj/iiqp4Zc8rM0NY24yeRI9WXm0fkclHVc3d16iPWCywLbxHoyACeXXySE3wuRlQ/9SCQ6U6u67V
NlCrbzDEudXd7LYz07sWTIpZJD+7tLp3wv4e4CLur+mTWg2/ram6L3QaXXq8t6zwOSzH95MavtPw
BQAjswU146Gdmfgo6eDTrb8fx/RLXpc/ZdbqYIfK4/gWyO6Bp9yD4XI+pu6YKoGPliD80ehuKOQL
yT2mCNGh432T2P22ioO7MfRusdJAh1cckP495or2vrLzozqFP5V0uIsGc6+I6FFPJx2dm5IgiKFM
B3HVLr92inHTu5YfYG8ZaPhHukONVF798frGuxgfHTa8LB9CU1rse8cQYT0MHETsj1B2M0b1kHdR
zM/wvOfrQ13c49IgBqgpTKjlEcNZfBZeKu9PRXPxT5hQvBHZGsj/8igm41BiIJNYpIJ16iWg0FTE
XEKvvh3YSRtb0ct/cUNL31Vcg+gBAIU73ckIjWU6puKJbwoUNMJATXYKZsbH6zN2YXE4iAidYQtF
TvnSYX6VB1SjlWYFTVxfSmiANEJXzk2L4JBWax3ZC5kAI9Ghp6WDNeESX2f1jRkl+BP7k+3O9+hO
mluUCN2jUabI56RVufJWuLBK5HfoJvAi5mFsLDKPnFJfJ3A59TOq8HdiEMm7yQ7WsM2XRyFOUq2W
ndlFvKOIIHKVLNLPRZNvkEG1kUfkzr2+ShdHwZQU6r9M/Jd7wSFLHTI5d4U91Xd27PU73nv5StXn
4l6QjD9SJ0quS80bbuxZNyKR+CLRwoPZ5cilhIV0nqnC/fUPeilWLeI0MDepzcK0gfRbzhvGtYOC
y6yPn30Ip6hGC3jrOnE73CAsGT0iVVnO+1h30gbZrKiztjNF4uG2MXM32TRRMN85imoiozcaJdZt
qp5+aRAifk5n7y8rmOe9MnbW5zG20bVLsXtpNsXkZQ/aBMBhU1dOb94Kq9Jx2LPr7mOoDgLDM23o
B3+c7IRc39EmpGp52f10QKMe0tiDeqaGplfccuJr7SnQGw9xwD7vv9pNnIht1uTITNZWj5MDJlL1
sC203kZkBnwxajul/k3l3Y4ceGnmKHdA55eU+Z8AUqxxY+R0FAqnzB+bejroBRxQnGYEemYlLk7v
Bxc4BsBDPftedWgV8vum8cYOZ35q56G2sG3d3P6aVar6obMxCN642Cl8wT2m/RO5kK7YRiLCLpE7
O/3KkTnyNwtkGjLL3EOutsTGq6yk23p6b38z0sSQxjqdBQpqSFPUUe0h2tSpk46bybHLpwb0543I
tSrZtbPQ7pkzMd82VRJ+qlNEyJBNqN/n+AruxYS4D8IQ+kM9aOKgWlN+48VOrOJhpI+Y0Fca1UzH
rucv6Ne7NBcCJVqz2LrwLpDNK9z/aNpT0lnkPkqjBXWpWigYW5SGK8/9JZDL3SCh9F5tKnFbtq65
kghdOrIk3g6hB4QjbbrT8N3gc8+7kpq60+XKbmyVeR8hTrlS07wUVDlFaNRQ9ONCWgQ5EXbMJ91j
f+CtRy6jW70/V9Z40LVgepgHrT5cP7iXYgQlVA+kEyQ3a9lZVdVBHVqLzzI6qmGwyRF4KynIDLn7
6fpIl9YM6xiI79IeDSz46QQWfT5TrBpjHwuC7qCEhvsBawnK6/k0oKesq3/iURWsxKVL8wkZBlgN
NWDSV/mjXl2HmdCxEUGz3y8GhM/Zn/3RyMfSRx3yJ/01dWWTXJhNisQWmBbuKFDIi2y1CYSjFXbL
KxzB8a2XWuWuquK/ZuhHKx926XXGUDR5XmRbYNGdfpmrz02bljz4bbfJnwPsOH3VbbRdDZRmG5u1
s9GAAeyNFn2AIQjtu0av2n04k3yGvbrGRrmwuCe/Rk7Mq3l286TGU4lexjgO274sOxTczXzXh3iJ
1KmSHz2colcu0YuTbYDdkU1eErfFmF1HnHQazn8rMm9vWlG1E9VkHWYHy5rre/fCNpKGVci3QQGi
Uauffh5hP3S53Uh55zS7AYauHsIkkVYV2GyqLTX66+NdIIu8OGT93wEX1+ngJmLUAQj7zgxOL0xG
oEehSZWwQZraKtp+S49TOZZJURz0ajC2XeZ4qFePK0mXPJSLa1062pN4cblDal4c2gGBHBv3JfYW
B3qH6XVFUbr4jiCouk9wk9t3rVn7apMqN3ol1o7TmQAiFXuTSr1F5ZUiBCyO03kH9oTJhoNhD+TU
lKZTuS89d4tx9H1ni1+zY+/NKT7YafM5GJIjeJR7Ergt2wEfGGyQtPKrowfHzM4fHbXfjpl41oU3
rRz6CzcDykOAG8DHgtxcsjB7qFFhLTtEg93iOZgUWDyJcljZ7RdGQTaFeaDE6Ulq5OlUpEDe1UIJ
6ZFM7rARQsfs1U21lW+5sPEkz5jw7EqmMefqdBg1Q+q9ink2NwoQ6qH28r2ddikWbWNwpB/s3HtK
grpukQWIaUeI+tuN6udt/Pv6CTg/cbJRyaPPITbSGVkc7iEQ7eQENUW/SC/vU6stb2rF0H2ehOWP
ujacm/+38eTveRXAVKGjqAbG4+BMCXr6CUiucU7DfR1NFmWApl5hur8Qx09PlknfAUdqqQJDaWMR
UnSPTUNDxTzAioo+VEaEJHugppCgA7fDFWAGaCveofdWPYPTQHa3Qtn9OQ5ao9sYZSCMQ62hCY+d
wNRgKlAWxl0Xte60m8FUtrsqtAd3H/W4BmznqXXybWtgqrFBxkv7EFQcl03WxiP+IFmZ6PduM9U1
BVaBs04kGrXdtWjC/hCeVXaYBL0IWoFF/ssr0uEHBOf8a+yUHQkveIpy05hJ0++6uZ2PTWTqGIK1
MyX3Qh3cbIvbWWZvNEWZD9OYqR/QLlIR58rqzkV4J0jzm8Aqa8yPmKr7Pu4ysQvxJueVomA3o2Wm
Ve3wNEJxxKrDMsOJwaigrOWjne4wssyextQRSD1O8ZfUwhhgrwbBmG0dXKK/TkFvPuE6VyPUXYxj
dkfLTFrulrvB6VvtkCHLlqPaOOPypaEr/MCvT+77Jm/MbToVabBNhWqsoW0vYAdJWSXm1Kak6XLe
TjebrmQJuDzHQ8FAP6aGMBTU2Rsv2WC2lmzNCUWttJwmTEjMYKO1qbPhd1Uc+jh+dGvsjmJPkVpj
qAgh+rCGRnspcC+2JmAL+mKOFI6h+nL685KxwWihdr1D67RY7oXqFnQjkrOFhfqwo23Jgz/AbzRp
mA0KaLx0Y1UYpqHEPE8f7AnEctDeVU7xkZ25f/MxhdRMNwl5DfncXGQ9ToU8VMBddHC66H6YDbRu
G0V9KuLS/KIpHN/rw51df+SqFLnQl0Pqk+LQ4voLuzqJonrGdQI7AwzuVHc7R0n/4JoUAscE6f8m
wDwl1b6N1dytJB1nOZUcnE+kz0Lf+gw1N4+5IfqojX04/dEmN8L39lB81lLcoytR/bbM/v31r704
IG1fUmWEwujInq57rMxuPVQ40g19FfhZWnQf7QnqijdRZzVrC0Frt3tzwQVQP81BbnkmmQx9EQex
EpuLqOcrVWGTwQwZ3h2YbKzM5dl1Ikchh+EuQQQYBv7pp3npCG8g5NPqUKuOoaVStlWyaB+1k9jj
zrumDSun6uQIyfEoVFG0pnOiLUmvxag7GAZisTNYDjawsH4pKrl43BXThsavs+31ypJti7WuzVma
sBh4EVpq7Ciwl+DBk2B6vcnnsD8EfbuG/L0wndzMpN1g9wF/LTF2o222vR5PABbw2vJRJnUO3YzN
mY0d6kNqrTL/ztMSyMpkgrLiLHEJSxiYEoaKngR15AeVrt/YIjM+VOFo3FYhO7V1YzxvJpH5yIsH
dxrWrbsgNiK8eRLl+foZuTC/Fu1P8l4YG/S1F2lYNSa1EhVhREI8/SwsI3wXW7hiXB/kzF1e5XNf
j7I4FIgWWY3iwhgOsLrcwIZJtrrS/qJKAzuH62NDH+bo1eMhCWlIUOLbTeWUbB06mhsvSLYYzTR7
emnmbkhV7PYkhWqK9lNMxyHmRh9V9Wlok/ddTtMEwOMmrp1mA/zhjqKKvW+7rl1JXy/tGKAHspcI
0oMzeHoAa1H1gaOnkY+4mLkZeMLsU1v9BCyt3yFluUbKO38eyxlEnh7WGuUNbdkPH51cSebOCf2o
r/9y4kzfJZNpvE+hnO/ywPpgGVO6BzMW3ROAOypHQXZAbU+565HhXQk+F+KqFGADAK3KML404i4M
tyth+oe+V2ExqhhDiEpQO28DfaD8kdnmwc3mtQLBhQgkOwBoDkjwGuya0wnnxRjmWsdGjdvuqcCb
5NkLRf5RAyPwrEVmvS0ExeFNVjnB2u698L0MTcmFc0qHaKknS/Fn1qY4RvPdKe9CbY42Kd4SoHgy
+tgOJcQujSGnj19HBxOUPHjKHOdo2PVP6hl/1SiXpkPdU3vvf9tRSjs3I91T+h90PW5CVBV3bSMe
oFAkCD7VPxyrbPciL7p9iCXq9XN44bDbPOi4mfgU2f88nUMhSoRkPeZwLHAt9JzOOeBIYa3U/C6O
wuNRykKDzFyW6SlyxjHsghCt/rrfsaN1+IWTu3IALy4KmDdaQhAoOBaLb0lT/BgH1I8Aw8xb5Ajw
hkoz7YjAH3Z1s3xJUEFb2QoXPw3ehlSZAP+y7KylSFV7vWOEfmt6P+tO0/ZWGOcrOeF5lYBEmlOO
FjxFYdkrPP20sgnMxAVygNJDUj2ata1tWm1WcTiPxKEIjWxHNSXdA/9TPilV3W3rJlP3YDfjj4DT
hu3QjyYVb9N67OdOWrqnGjls48w4UhfZZkwF/1bwXDr8i+0FmgHBAqrYZ7qMSRLHQaeoLAl+7Btb
R+IIA47f/2YQxABJyGXkXVwlVVoGjVsziGq3nW8kuCLaTVGthLhLC02WDOOCkg2luMUoBh63Az0t
FnpGoKKYnGYrZFZw/VvOH06stITKSLEfKJPLDDUXqWcGTkckDdXkcz3M5jFT6S5hAocEDzWaHfgw
qBMDqOa5Gp/QcXFACAClTEHC3wwjHm1l2oBmKYp6pYJwKUehaK8yiuTW0F893YZ6SKM+hH1+4C4R
P0CT4XYD8Wur5nN9iyl8wkOauwWSgYmwawbVEGPKJKnatVmSAy2ST/oHkAClbwiafIs8fp5LbJ7T
TjlMeek94vd2X4eKezOruXmwEiN/LKpBWrgEv2lK5b8DMyQBmPvxqbJK7en6kl3YGMj5kdnTMZGC
k/bppIReOzQI0CuHKpvqHQJb2iYKoNa8dRTZRiXbBkIlRR8Xl11bajAsZpSf7EwfN/hKNscI9+aV
TX4eQhmF+ZQRlPO0ZBaa6mSnhTYHBwB/+q6ppukmRplvq+vxeKODL9mqhT6uDEqJ72w5GZbWBXcq
fQX0bE6nsI0no7HGLjhkAjGpWLuvcDX6SS/IVffYEg1+BS7Z21Re2RhbkbfZBytwMNZrcmvUNoM6
cwlXjvoBoN30BE5M4RJWH+3E8z6GvZl+H0tQyXsPkC1doFnPn6PI0H/Who2jW+WIyd7Ofax+F5mW
j7vadCeFKlKXm8exGVFn9mjYYgESpLrYZcacPKMknwWwGmNv2sR5FIQbxwAzuGu1xBt3sVWGwS7o
LbyWXEVvErAvWfjQT1183+Qi+DYOCorGo1f9iEMxZZs0gci40cHKPvWiMvGwGfPfRacXfyZViAXS
HKrWQFvS6tnOXsy7QIn/TM3OexcjcGTv2kJlqIAy98gut0cyMGeogKzYEN7nPo1+Jm7NCSjTNv6h
DJ6GW7wyIk2tl+KzPU8w3yF/fNbKuZo3DfaCqZ9EeoFHaCdACIFr/Tmamni048IDeGnZzc0Evvop
1+jzgjrSlXutMeNgbwDeuYmEQY9aV9Tse6S4w5eiMtunzNRmrCXV9smle4SvUn6fihxHzMYVagFg
qKLgUgyBtIe17oguznNGbfSpTpIAM0voybum8Ka7kra3d4NTcIw0P3Joyq5x20r9s3JSnNvNwYvj
LW8iq0FOM+WpgF6b0m5yJfCGAzzv8LtWzH29E5om3iV9lE5+Y1WKuf0/WZcgrlPr4EhiJ4KLXZne
k5LaBZZnhfUpQ6Uk36C+Gbwfa6/7EIK/wkXcTUFPa7niUiDC2fKTm9nKE94W+efrp1+e7tN4R40K
8jjtMMRhzugDYeM5Y5AmwSFskQYNIgQaRKnpvtPan94+EsgdyUD9H87Oq0duo0vDf2gJMIdbspvT
EyWNLMnSDaFPtpmKOfPX71PCLqDmcJsr3xgGLLmaxeKpE96ABgaV/fWnSGbR6G1c0B1HbOSx7pJ/
+iFvXlSvSw9Sz71nAiCmqxZJPOj0bU6TxXEyzgkrURqETVy0j2sdWUE3KH/efqa3SHjgtSiToXhD
7GQ6u1kqd2vXVTigYR13yDQZOMEqDpN+YoNx4SJZTonZMekHYHxK4hGeZF4chdafz7N5h/wIfoBK
DsyoZxPkptoASjdFXljE9hqK2cZzfsZytzLLT/oyPEKUxtE0cqfAijo8u1yaG4NXPbZK/3fsfcuU
6bHvo6+paz/aiWH/M9R4qnSZUR/c8jvvhUYS3EIqWZWQvNmsuXFWU8UVL+wV6ZyduH+JrhjO8KP/
x1/l/6SH7dw2JhRNYFowQxi9bSpmN44AbhkiCvHcrU5jYTHuGxznRCNbRQlCGLNvggT5/XPH8Eeq
VUk9LfBq1yc8jlIswgbZmnZi9c+x1xY/1rPpwp+1/8VWwnKif8SHi+Tz5mNytN70kpKlPEzO/CHF
YA/AUIOeZL8ePNXuGScr5Xy7cGwgn14/lmflw4SWhxeO7QRMpooK5+xhI37uVt07C2AW9xOX71mx
tPHUuHV535BJHFzlcu+2ZxwJHWo8tG91WmfXP8KO03ihU+GFa6YJ/Id1BuTJ7IbpysAaTdz2j2am
OhFWefRWd1dmrILcEwGFs3u9sqUWSaYI2uaYP4/nEnNQ30wa90EZkVbFzjD+tFRZe9ZzSz94yW/z
P4B0WNDDOaSnrG3zPzdGTqWN4eAOoNxxeqg15hvekdrU3lepkXzzch1O0xYlPDWMadJy9kKMOtNT
l9nRd9heT6DrnIOB+O7zUIWAmKGp8kag2iQJavBH80IztZsXpoYVJzc9AhvJ9/HmpIC9t7hkNFqN
8lf8Mo20QEx4JBysUiLlNLZGFxraLJ5VbHqeSzqv/u07QEat7Xq61C0HmUNv7g0LHZv4GZSRFypl
0rzzFkRv4rqvz1WFu6y5jlgl9wamFJ2RvCvb6WjOvxfqiKbUCZwV3dqiDFJrFYlasHxkONO9k8ze
ez1z8IXUkWVh3gUZTE3nL7efee+b+GXRrcTUVGsRSDcW7ZhK/ujsKHs0nCIN4eEVHxbPbOE0t+ZJ
cew/bi+8+7R0QsFlQg2iKr9+ub09ry24JF4u8zNEQ9rq5BpCXNS+afFNSqqPSHD9uL3mTkeZFowO
VFfOkqgkNhFgwDA3QsqJL0RLvleC+oXyPPlrNDH3HAxcMhFKWVt/LE09dLK4fGjR7PVjpSvCqLeI
0QsW1ogjLQxPnC+W0jbvO6u3X/QVgYKCIxJC1rUvjemB/2E+HDK+1+8FzTVgmWirIgdX8lellWlZ
xK+3n273+CInjt4tpxfo8/WOmtlcJdXEjlqlkuO0Dd7qceg8EnmcEn6kAh3VXIuTR9WJDV/zovZI
bmUn/tDd5XIxabjShtpE9qRdHaotrpe+avtnVU3Fczq7w3PrmEWwGmX1rFpjgck6Hssd0vVYtjbT
e4U67lRquXqyc0fcF8PsXiakxfwFp++zwMqJIXRjBSPGi0G/utOjrqyqPyG5FSHeeUFlCx3JtbCf
Uwydz+hbqJ8sd5z9ru6ck4fI31mNO6zlddAoM78lsFd8iJEYRDVNMxgtY2LFhPs8GAxRTBS+GKCa
Sd/cucVaPpuo/v+paXF+f/tt7YRQlA+R+wX2QONrm0Srg2gUteVMWb10iXWx9FXTxDgIaTuft5R6
Z0KF4jXzzM2ZSAorjXS3IaG0FOccFzNip7WWneK2o1W05OKkF30RVlwm4e3n28tlJW4FsUqiN4XJ
JnpXqTZOo8VtCya3uMdwuxkfIarrQ+Dasxqhwlkv34SVafd1zAehJzm6bAKHYJhg84Il+2B+xaZ5
+NjXuCDgK6+oTy6Wv/ipGV2HBHOqpfcJXse/zWiSLAvJZCIuSZu6TWTKl9xVhCL3rNSMixKLPnB0
TM7bpKlOWI4PJ+zJkZujoAgVbzgCEe59RQaIXu472eXbYlFjsB7z0lYkaQUQ20WPTL+vO3GxtOgg
BO8dQQBbtIoIQIB5jeuAkXaugwweD6qlYxymLhp6sRqrB0fwLWWN/SR5lwmQBXT455Dql2t8Tou0
6NaWDK+dpjTUuhR7aPC2CPDNpGoiSMds/Ni1bfyh86z1YYpEKi6pIlLGH2A7qYGqpccLdvbSj7cP
6U/k6+bKlw0zsFV0lGgsyVvql99WeY6SRY7wwqm3T43ifZszkIbqUJzL2LrUVf44VuLFi+iRxOZr
Man/ycf1uV6Kh7itsemazlOdBpaKwySN8bo3gtyZL4pWnXWkjBUPWn3MgRmM8QSHp/V1pGUO9nfn
IqXpJ2EDKFLSj9sUEKmwhxyKgxtSIIF0HcCnFPVgBp1pPWle358cCQw92Dd5NLb7xmAfvAK1sjTw
vN43saj5sK42xubO0P0RpZn1zgM2UdL0nnMet+k9vwIZ8h+I6/qfIK6n1u8G77vS0pLymzFd3i2Q
zX9EYBvbkznPzxnd+cJPrDT7qisaApcLSqlfRG71id9WaKgGSxTpf+ZRph2xeXcuTnaQ0QmqikCd
tnXBPKBhn5SLG/bedyGK9RHp2+K+rEGUuSNKza2KO2nStDmG8jAfbm/lzoxWajNZwHVA1EIo3tya
ItIip4ZPEmbMg30nax61qMNWuP1DjV1G31oZKoP4WHraa2Ir/5hQZfS0O5Li3T1FDqMj6qOf1/f1
C9WQQ45zwGjhGnsvOCfL/v3KfVmm8dmLmt53or9vP/he9AFtTzkks0DgTNcrToNA64m6OKy1CQ2i
wnWCKiEE3V7lJ3Jme1KJcHgwQC+Gybz9wlMVJZeB662Pl2+Qdt2wLFqIKQDET3pepH6dMwyvGajc
z3nZXkAcD4GnJdYnN5ohr6aOeWdrcXO3rnJwm5bThVF28rSg2PiIGKERipr27Wwn4gVV998fWEpR
dYkJkiATvIWud6nDZbPsasMNm1HPHxnx6aGqT52fxHp7562Z8hwrynwQUnZfDTkyjGcYZiBcrhel
H76izLK6IZ2ZjA5mYwO2bKyDDGHvs6NRCVuKcSVVnn69ir22dWtEkxsKDW9eWEs2bdHJC5u1yj5Z
Vto9YcPmPRbl6H5sRSMOlt/rhtAEkQIzKBNI8vD1+lE7Np5QWD9fMqRWSMfIJfP0vgIZEfRR4n10
RDqRBUyrrzo53XN70A9+xO5OS9gXSD5uxy20TqlToFcj3Q83MTV/iRzz0iO5cbr9EdxexVM3n5oF
XnGmc+6GitF2T0NXohjgKf2/eRbwchoAM3gCuGRe3aV0bRYaLB1HVRuwGhg05xS7iLj8i2cBy4Le
ESktULbrVYSVG4U5jJzNNIkJyPbHEjXEg6C8dzQB4cEXhOckNdCvF9Fd3Lo7jWg4J6X+Trhr+rJ6
JGLK4mYXQzhohswdwg9NpZ890GYHz7hXpzLr4hfgzwS3dMvyjxwjr0zUlvk0Egedqaxd4XnnA+YG
jet+620v+9M08rnyMVVSVz9VLSVnnBs35gMVZ+75WPfUMS47ZfTPMNJz8z2lGt0TQCOHWUdpoTyq
LTxH3FQaanutB9PXznAFDfLGqd+t+MTFgTHwT1/JGzlJcbzilfAZvxqe6L7dfql7ZQq5NnNjcjCQ
/Zs7EFRGUo+NIIepoIcDcbfIHrgVoGhOl4ya+twbgxXMqrN8vL3y3r0nScJMFIlBMCyu33Su643N
QJ1baI2T9y12EKfGzv/U2vajO7iviYP/6O0Vbf6P2wvp1xU3B9gULgAXlXsILeUTY5QfwtHXC8yv
YJ1W5eCb3Eu+8d4AAya9NynFNie5aYd0yAduWTFhzVy01dz4Nbre56ZDqyIh83haO9Rny0X5nNi9
9zChTnmaDTcPBnf4C3T9bxsEQi7nWpfsPpAS4Imvd7z1FHdQGIKEMapvl7I0x4f/R9Wx816vVtk8
9zombRzLwLogSnCHmrgZogpoM1Xsuvd5vKTvFPVf1FNosLkgmGhqUXYb10/G2Z0UT4ZZo1onCoF1
CWzZ3Lh9ft4KeLGB6OhIjZufOJ/NAbLxJdQqoIo0l/TxgzV4CflK0ZzmREvOXay5n9usX8Kli9pT
Zy7GQ2WU5nfmj+M7DLHFQ5IrSrAOwC5u/7CdoEkhIFGhVM8qTcXrx0ct1uzHCoWaZLVbnyDZSc9J
KqVBtYIiLxie4ecbjpbxxVXb8dPt1d+KyHhIOsk9QSIBRr662ZaCQmRlmBGFlIxjG3hZPD0nkTXW
QQp/A4k+/A1PudvFr1ojtVMkqT/xU0VxHte+sXB6BDPsuyUFyklhanzGjEkkYValQn4LfF1+7grz
4GfvRD7ItNTGkhQKMHITf5xZt5Rskh0nT5+el2EoHhqlGT57IkFeZEQvxaHxFapdZB9wb3aSAsYR
zIqhqgMZ2c5Wc1WjcTYgikDvaPhLy+YhyMbVPWDf76zyEwLJl45PF/CU60PhZSIb7dV1Qm3Bq9X3
3NrofMusi4Oo+vZ7h24K0FLy9Ihy23ayKpzWqLrRCaPOEydVyZPXJGuzwDJn526m7PELL8pfb5+5
nUXlsAV0EVAYCYq5fjiOY13nGtYlZqR3jb+63vK+8rQvka23T1W9lj9aZz7ynN8J6bQN4UTKhgW6
YtsxD55GKf2nxAkRz44faLh2r4tFb8GNNQNtVfqljVZHL60H5mSebe8F+ZA6rGyGmJ3L9Np06t8v
GGiT8enTy5RQ1y0mKBncKHY7ww6FF4mLkTfDHQ63zfn2dr+9OVkFnit6fOC6oNldb3ctzCTFu8wO
cbwTl5Z84oSSyAlFvZkipToSkT1abnN0O8Prek6VHcICsoNOrduzN4LgVZ0hOunp+PtZOp8/xR4T
NemI/fO9/9KLSoXSKquy2OFs1O3d3DODFbUyHeSWbwMOq8gEnRiN2eN2ytR2toGlQ2eHdqTnJyPq
5g+jERtA8BTWwxL5yQFxEKzpfEQulPt1nfjQaASLza1PU5iB9/XrE3HtFWKpbezbcyVYRIccnima
+zR3xqNRxNuleDzgHGwoxKFtZ7MWyOOQQFphWk36PYy86F6d8yY7CDo7TyQFgLDJYHpPTrdJZegZ
FDGkKysUiRI/5mmmX0ZgRGHVONVBtN5ZClYtgxqJZISFtblczSFBbKJM4HWnSoV03toEOI94p7pa
j1pBu0tJYTvpVQY8a/Oeki5Ju3byzLC00ipUJiRw40mf7jR4hAeHcSeA4glmq7heSEDAFo7NIK3t
k9U0Q1yw4dnmEeKPSWy9qGuaf9FaTb2jZbcevLWdyQTbyFdgwqiGBLWlzKsaRRPu1AY6thTBzYS0
3Vy7p0g45sMo8hYdzNF8nWL9R+YZ6cfcAEaIF0wazqvn3SW5pT2saImcbGH2YezmIqy7VvV7xIye
nGj6fDvq7ezRzyYZ+TLucQidXX82VCQRReDKrKEwXYIdsSEMTJBol7aIksvtxXZiHnUn42f2RuKk
5dn4JQYxo/Nc5J/MEFd045HUw7pTFmVE5xADlEUppt9G/ZNmAe+h2kWaE4Tl9XqTqCc+YRC50Qps
s9VgORdukR481c6J/skjwtBZylJsPx4nG7OmFimr2Iv5antiOcdi7ZH7J5zf3kD5gzdBjkIWgjrD
IyDgW5gqjuSiNDKHruDSau8ir4sRJUiPUu0dsD/iWURxRLgZZjPSvt63pnBmC8lWPcSsWHlQPDd6
7fK4ZiqFjknup6ZSnd2mnu9xH5v/Lqp2CcvZnO9b9CHeMaKxHj2bcaiVNtWK6I4Q6FNoOd4raeIP
TrJ2AaBI+70lkiX83Q1iOEw7U/Z8+ficTSDrjabq7drVw9yiyS7q6IfrtvG/WURKuSAGasiM8Hp7
tGYtBkSU9RA/7xGIXNV9s+Om/OP2o7z9WLBJpsxDW4omEXP361XMIs4zxAhoLaOw5zOHSYK17ykT
gFGgEp0eOf/tlDjXC+rXCyoTJO9sth3ELpT+YRFtRe8yKf6eqjx9SJ4SuH7aMAaUZw5SLwOVWDon
IbJQ09cCpyvY4I732nVVc3ZSepzUkOVdVyOwd3tf3n5u/EzGarJ9zEBlO/Az0rUBtOc44ZLmTdAM
JIL1pA4+WADj4EXv0A1YC+0AmrjEK66S6y3Bt8gDw4X9dhojhQj1rD1pVaUFSpPNYVTWdMqR775X
66o7odS0nMbcVAK7bMqDGPP2w+eHYG4gO7kUdFtqn+lRocH4cEIcycbLFKEtbyzeUfNop2nNMjAJ
GAdAmHmDUYrLVXQR42umDjF0f8hKlzhKBr9xG6orq0b9ZUGyUeBC9liDhkYhUtMO3u/eo0oTSjlv
BEe3xWVVWULZw8w/TGLHxHM1qQJDHczfjqQk+hJkDHyB0mI7YlRrV6ukIVOY9pNzipZpuWSlU55v
n1WZol3Ha1aBxIuEkBT82J4fdWhnWDS6pLQ5gABdbb5oq/P3lDgU3boG42nKiwedHOAg9dn7SKTM
uWzxSu0e+cN+uWmRlO0j0Zhs4lo7j31nRecuEliFa+XRUntxiuhE6g3EFHGSTV8KTwVDqRfe1zTM
5WnMmGhpWprhqtxzqVvm7xcyP0s0RkQgaCUB5/rRNJSuO2WenNDWl+peH1LhizFxD1KH3acivsuv
XgbgzVON2iKB+zOdhdJxA6YmNWV4Wl7SYvpkzI14f/ug/KSIvTkpchBHq4b0cfuBp/T9EvCBfHmA
ms5V2cxB5A06GOQlCvXYiO9XY2SERCcC8Go6P+h4Q0L6qMWlmNHjJVHsT5ram/dqZqAaUYzi1Cvp
XzAR9WcmeRqQX6u6aL1WP/T5+HUV0Cs8DWzCGBXDu7J0jDOkh9hHCyQ+aUixn3oNHEqcRSVI/zW5
u/3Ae/tLF43kTFJ91O1c2mgGo15WOipKK/RQiDwKaTuwHpwAxo+GdoQplS9su8GENemtyRwAqf/r
Y5MzAFSjxLXDpa9KdPYHL3DYx1OCp0YQx0btd9BjLmju2peJ/CuEeYIxwNQm71Jzci/NMBq+Eq9L
aK0Y6ojBnIJFhUkydoXmo6U/Pg+Y/jzF3I/MTdzuwYvc+eLa43QaVgn2nOLl3lm9NgACpla+h5rw
pW4j/JFx9jA6VGvtyvVZxbWrGdutzLrTFyN7rGa0Bf6r1to+TtvWCfMCAmWtrN2DyLj3VoaMX26/
nL2w9etebQ5/rTUJZ4wBUefpjd/2hfHZ6i3tXRNlRtAYun2HvJwVeICmgtsr7wR/8FwIyXmUvDQR
5LH5JW7NceWZnZMSlkereRpmtNU10XWX26vsREfQcVzp6JnKGLlJrUDJzrkNuzkcRY/to7DqS2pU
T7M1dwdh5G15hR3XLyttTl1RGEidi5gwEsdWYOjlhCUGIG1lBXLkKFjmtqrS/ptNhDtBDiyT1K2z
iQKfo2+6jFvHKue70qsVZgbZEZ55bxPpxjMekwMga9soTJokrs2aRmHeDijUqEqJXtqkP/SKdYSZ
212KaCEBNGB5t0bHidKmsaUJh2Qzb06Np3+E7ZtdugqUwu2TsTP+oOT5ZSl5QH85gFUhBjC7th0q
tuU8e05Sh11U5U8mHKxw9qL6m1KJfzJ37n17bJKH1CXXG8rW8Ruhto9Daf8QAP4PcqL/42cx/0An
boe604+ll/ZFwXdhlKp652iYZp4Wt9L1c1qptu/C/UKWIp2Wd3Wxmq0fWU336E5m3Z0aHDAu9lIB
PUPnqPkz79X5qHm6UzLSfZdDTuDBeEltRYMQuOLlj7wiM7GRnkjCupofV8/5pnnru0QBVaVqFDAm
zLcke28M82XUk+dJIp6HPH2/1Mq9rZWfK6sPFkN96RwlmFYEaG+/3rfhhWyPxh0Xj7SD+TkZ/+Xt
dowfe72y1hBB/egelbchUNEBPDhEb+82uQoVuvQZpkiUo6xfVnEj1RoQI1tDq0saqgHxHOXRizZ2
duCoUD1/95m4jWhZA0KC1/Kmg1MPUWpBVNLDQTeaEDKhgMTaKZ9ur/Iz7d7cn7L8gOFORkTnYfNQ
NImctRO0x11FiUAGDNPy6FnxeO7THuUv/KjCQu/qS4zziV+v1XTB3q45kReL8zIb01nBMuCcF0t2
UYQwX7whW5/syQb7zvV6zuxV+/Jf0DE0UPAWdu01ptdq6UxncC2mD2PqCNm4A43jyNLtl+4Qktq4
SSSXtVliJzftUGrs/VjqrvLR1xlPmWqi7R7NfaAYo36n6MX6PvFKQJdeSvOjKKwLg/1D3v3bs8nP
oUklme0wvbY+HPjvzkuWeXaYSGxL1xaoGOmxeWdFZuFnYkXw11XSoJD6hKqw/27HcoR4LnKfzH70
p1YdwhYa68Hxku/1zXunmQKUnLqTC/P6MHsKqB5BshB2SfRESlR+tPO4+diPiBnXqvq3nTr1pYDy
GxorCpW3T93enlClMd5Dpwumzuai1qcxz+wsskNKxeWkpfOKWVF65A/99nuFr4b0KP0islFUGa8f
cdCiqaP5zaCtwp3XiobpqVzEJxOexjnrvd9HMrEcLnHgMR3qsy1EQVI1hrR17HBIIucczUZ6anSU
tG9v3c4gj2XwrDDpRVN5bkW/ii4xNGViwFTm+eAjoyQCWu5fVr3xTgv//m1akNxoW+vBiCt0p91n
V7FOyTB/vv1D3u4uFvPITCKFBEMNYdfr3W31TrNjMenhvIivFKt6YCkQoGNPuEDSyv7gvL7NFVgO
zpg0QbVpAG5aNo014oxsl3porooy+DSQBn8URfKo25X524Og67W2x5M7FdXHnEZgpM5Ptj3+5ejI
af6L/cNwCLVqvj7M2673T1RRbrU2yMxlgaPqDp56Npa6OjttT03qLEedkb0NtCBfy00EuG/KlPaX
2wtL3kUChrVwdurer9Cre0caWZ47S5vPtx9tbykaeCoNEnraTB+ulyrVAkUJtL2AJ5TqeUiBkKm9
i/WaE+UHS+2dQls+FkEEquR2/ImuLwRyXCEoNU3znVHV9QMyv/U5Bgb4GNVlc3AM5am+DpvcxTRF
YKhIcuYW40e4XvIkrXi0VaUlONHWO6dYv1Lx9cU5UpvipMBKPM3CO/oC3gZNltaZEcDEJf/Y+lAC
OE/1LhZaiNF9e1fhYOKXGNwcbOj+KnzPyByhvrdt+6y9sjSam2q4+Wpm0A90mNA+OPI32zshzEAp
BZEdgty2OSH10NbIl/LapCsALK9lxbqzxkTGbNqDB9o7IYByuHkpnECsbD5mpLQ1mGWNFqpZJ/ws
nu1Tmwz6Kaby93tIxAel4U7+ATxYw1YNGS8LySn57L98aBKlt04KMtdC69P3iotgkKnGlp/jyXAu
OECJb6AnfrK9SL+ojbrem3rTBG3pdEE01eXBiX37/Pwcah9kZKSo23Z0EnWUqQy11ZBOkn1eKncA
xZdj6gZt9Azd6vvvfvvXy22uhVKttJEQhO9h50KBUps0nLgvQ1jGf9xe6e1JJd/nw5eKMeRl24DW
oaRQFCUrSb2PO6+JprPQyubAeubtSWWUyM1Dv5UKEmba9dt0uxKJ3cpbEZvryntS8jgsgX/e03o7
GjH/RMhfBxeQaMgPoR8LLIgR1PVaXtkUMdWmGg5DFxnBpM7Rt7XULePUTCj/+KPSRflpEtFKVoar
+mMG0LQO47ZKhgf+yBSfq05PlDslyusRYUKl/bDMrvF1NDOjCdbKWU8Jnn0vTTINJQYqK1jg3u5b
VGrL1O1edWX4YWVj/QmvsEzzo3pYv2Rr1E5+3w5QIpNR0ZlQZJMQ7xJ3og4otKzR0P9V2Ja8Bfo6
O9UnVUwafDdjMr9Z3UAMnuW85fS7r9+mngeKQt9AMtc3IQRXJ2am9qiGc1f0d+2cqtSoSfL19io7
slnEXNnPZGJBU2SrfpCQnEJFQ0M+mhXmvumUvJTl2iKghypC9mTVi5LBcyit7ISVWQPF1B379142
GPRcI2N5ShVresyHqH/Xr3kEMxCc1VFhKmPY9cHh3NDykoMV7J624IsV0pNoa62nozyjLW/XScD8
w0VzeHLX+TRXprL6lqK76l0zCuw6o8gD0tsJ25rog0xmf/LAhT7SEom+W12bFtIcqxf3tR0ZxcXx
enKErG8MsA1pd7Y6B5lQo6nT7wyKR+8uTi0WSBCRXf3OwDkSSpYLMbMCe1X6FDOl5gNBqJvA7Kro
YvR0AWE+6/oLNJ/1KXU651U1ZxzI1KYvu1Pk4Bjmo1aWlAFqk8NZ0xErCbTI8mY/q9QRdteod09L
Vosgg68KU7jIy++dVWLu2qmK9jUlQXlOKxxXLkux0L1BYV4/u2i/V0BGQKoHUYYesd8lrTmfhGsN
45PhFR0Vl5Ggl5IwjqQTTFv+9oF6m0CAxCEBA7UAosncQhsnNU/1ucyX0Jjt8lFyWk/GlBQvba8A
aCm8BDJ4V76z8/lIePZtvGRl8Bl0ECkc3jAtcEtlDOwxmm8tdbzowFJPhluOB2dxZxWqRgN3FW4+
B9WK6xhGkmkqU0aTpB+yCSnZFesDc7Z/GyCKaYX89iX7ksRvE5U1q3EQ5uvXMK769NEGIxakduH+
i2f5dZVN6pA3UMWNtl0hFzXDqWiWKvQM+Fy3T8TbG4ZnAfRBrsCGoSBxvWOTm08KylfsWF42ftWm
hm/m5RrERLiD4vGn5eAmUACkAytIzDSo2zZFRyNaY2wWHVyHOdBcSOZCfGmpqtoHoegrEUERzVM3
q3H5qOQtrOnEmPCZidWlUvzMUFz73K9m/72uk/HJc80kujOjpfnk0fdOgrZW4L7VkALR8mo8xffa
dcC0ryr1lz6CM3saGy076iLvfFGcNtlJkMYL4N2u9y/PMYha6I6Gi5u7D8vUx4xxOkmsVfUyKN1O
OSvFQkc+SZzfvoMkqo6FwViRxGyJWKKcMhxxMl5dbKonkUGPp4Ws/ptVJGJQgt1cSsXrB4zB9Trp
4i4hhRB9VquYTooRHZUXb/NESQygXvtfZMr1Kq3aFpAYTSgAi5F8Xq2xvwOnKO4qBICCwkN47vax
3+FY0uFjUCO7GOAFt4nptNqiHZjFhgXI50fR62MVaOn6JTYihLf5uP25Jhv2Fs36DFvKe4+LfH3n
gJX0DXcsX9ty7e7VKh6xAsO7QRlV5N/SCkzTpDcXs23IwOvsL7NXk0/Qh8qDEPR2v2T0IZrSAQG2
sJ0k213tDGpjzmFralM4tWX+lCyp/TGyZh1j38E+SKx3QCtysgXnEGFKlB/MTZwguRkjlF1mNJ88
ENxZGj+kSRc9zLr6yZ6NLESkBAIJmocXao4i0CpzeE5r49Pt97b3OxjYyKRbTurpal4flGaJMlud
+wnAaln/CWxLQA5i+ve+quP2H0WhKQNIYCrKs9FMy4dSc1oHPzjne2lOxZFUxdvgSW0ntd5IAyUX
cpMyzyK1OBo/1byZKRqtMzxZCM2dikXov30bABeipcGtLRHl1ubOcbIE0yjBUuM4xd/GRRlOHfCd
g3pjb3vpXtMPIjeQ3PLN9uKD5dmjLaaQBvcfiOpEgRiZ1i4rgjGzeFp762F2JjNQ9PHe6rP/0G44
AsLtlLCUihRVlFXk1oCir1+xvljOKJaEY52joWRxkvBY1ON3wjQan95exRDAM8K5HIqgn5buIcrw
cqjSuA+KdDQPIoU82NeXFr+GjhXTHaYvlNXXvyavaX2MijWGRWobr3VXr6dpqOIDNuHOSULjHTU1
OfOkW7+5RrTGhR7RsYrS6A1C/HH3sV/tIfNVxegOnujN1EVSFmWzTUqSUrpueznTBCWcfLqBzlY0
eI16RfpF1Mbyj62nCRlz3K6VbyOhPJCy1gNq+fjP6EUxmGe4zxm1XFPlJsC9eC38ITamz205asoD
boJZi1KCKMlgYbJ8qFy1enVQ+PlLjBX2TiWGuNmocmRw/rKPiqXtVSwfix4c4UmOOwDnXr8ptS4V
E90wTGwAm52pOt2vM9LMP4bSwIavT9wPIrLEN1fJ43uzmpxns1ZqHxlnhkcpMte1ObaPbeHoi5/l
qsdDac4F+C0I6QRO+e1Atj1W8sfSBqVDA9xIAgauf2xb14odzUMTTmbpBMm6OmQt03qQ3W2vCVbh
LCFiQtMa+ajt0D5yWikQkDUhoDFYogM1jkjqyo/S5VsJkOT2M70Be8rl6O9CLAODL1Fw1w9FMub2
iUQ1IV/8w4rtPlwbUhNNU+oHo53FxV2tDkxlY3ww58S8qCqmpl6RKZfOav6TtRO3qR53Z6+C59HN
hfNYzOq9NyjLUZzb2X6dqbLE9KLjzfz/+pcKAHbJSDYaVomdvDhLkz4ZIvE+6L3d3mtKxXCoN6IW
I4q2eoWOubxmTiWb/gsQlczMaj1Yu8r4sHrmkSr63k8jANMvo7qgDbMJOOWCHbpVF00449IOi89I
wryKj2wddj4W0h9WgVdAf2nbwHAaFUeYqMaHemnFC+rs3TM2U2MwpKX1XEel/YwMbX5O0NU9qEHf
4EE5JTgJ4KIE3hww+JZ5FRU64ntYnYTCKj4XduX5saGiw9Lm6vBxxiHsJergv5pd9LXObcSZ83k6
eP/bcIuOJD171aWRDqWIDsv168fD2dInxxjDccWFPG3t7qFpaV2hpHGkLr67lBxUScUiCby+XgoJ
VCXtXWTW1tz9u8sX436p0i92UR/xIN7sq3wom2KA4oqKAGnY65WQCq+K2inGsInwIVUTXHmcPDc+
2ksbn5scpZYZ1bxTNIn2j1wt17Np/DaXgN9AUSwzM49U3theLXbMbmujN4SrC+jCSIuey6I/Cp47
eypLb9ek+6rik7zZ08xaPXiT0QDTtczBUXZRQIU0PBYU/6fbMW1vKThZOD0DRwLfsdnUpAON51T2
APREEMnMWDxU1dI8zNORFt72i5RbBySU74JmOWYImzO5WsY8JTHz9sRRyyBWGLMMrpVfWlyzfWM1
ulfMe/sQkNCRSeYb3zC5NHpSdJq5KhibbR4Svzajnep2CON0GfAMMzTfqgc49V7c+lqyljRqk7L5
2CWy+FbXO3sAeDZobf24JF59iXSKWz43KzSMIsfe0Fz/aKIyOyh69t6FNGCXQBsJtZH//dfZBiOM
KAFPGqoTiAQbhfq7Nq7HM1hh6+C1b4MwiAmJsSaXIEQwxt9UvaTyy4C3fBN6fa0Gi0lCNEzR0YX5
U/nj1+SSZSz6YvRNJdwNXu71E9HwBB8RV7KLPufJuWq9+lsEsHyFt51pD8zXmzLIc8uLv5aL3mo+
vewsRVPTmCJkcG3jlDT5UqCSZ+RnVST63TTFWu9bzQCTpB6hsPtFJUaIavTYZ+ChuK74SuGUCtzb
Lv3SWxFVUYbQ//sqo9FMe723wFplbdoF4r9JO68mu41zXf8Vl+7hjRyqtn2BFTCBQw4pibJ4g6JI
Co2c468/T4+9z56FhVo4o3NnekT2NDp94Q124X7n31B/WGbf/VqZRhQdk6EdCtqqcOB8dhMXTauo
n3ur6wgrEksANjUnJTnpeWPlZy+0EO9wC63/aA0a1rq6Og2ar2hx+VgrS3Nui9w61KzCu7xvMQyk
VxAlhxhaXeXnHIcPnTlg6nH7UK/DIj47gqny7ZfMzuvr30vM0Uys6pyVw3RUjbQKRs/Hh6nSYmdn
LHkXrZaY8IvyPck6QCp7tcRohMxAs/PqDMS1OeaeHh6R8U2B1tCirhwlPKL5ufe6v+h/XY4KRc3G
e1VWiIj7VkFEX0HxBNodM8NWAR4am1l6zO1GGo8Pi/fBqjOvpyk4JmB9Q36MwmGjfrMcgZf0MsNL
ie05/IIIzzKeZjue39d9WlqBWXatOJs6CrdhE9opjalsqU4Tmvnzve018acZou7gKwIW9ymuu1D3
C7wdTqEn0EozyM+ng5IYEz5CJH/6kTYtHHsn7yJY0USM/dkZozhFKEJTUZ9n/6c+5mDTchrd2Jjv
m3Sav6lmPtBbsst7U9pazipWWAxj9r8oHGqc5JfBK3kXLFgmt3fOS//04sN6BGacEgT4eGKJIC9P
bFF3aq5UbUq9g+VMlIS+ad73y3O8VGkOqaRMfV1tjIIzlIrurusqo6Ni1ilflgxZqnt1GcofRr/E
4Nsolfp9nqPTNIvEcfywHvpPPdDhD6o21CevXdruZGqhrQUoXvGd8sFIR9jc0r5hLOYyf749vavc
m2uIzSKtYAwAgCzA5fSE6I0u7Zv43OGHDTlpMPvlaBpK/RzOnuLgFRl71SFVBO9EBmuuOQ5T5WWH
aoI8dipdU6NSHZb/Dhn/60JSvf3nf/Pnb2U1A7wV3eqP/3yKvzVlW/7Z/bf8a//3P7v8S//8MPxo
ur758benr1X7t3NffP/axWWx/jsX/wQj/ec3OX7tvl784VQANJw/9j+a+dMPctLuZbjoRyn/y//X
H/7tx8u/8stc/fjHT9/KHiEm/rWIX+un//zo/vs/fpIC2//1+p//z8/ef835a4f+Dyp2//6H/ue/
/vG17f7xk+KYf5fuwvIuA3YOMoQ1G3+8/Mg1/w6KQvqauwhNgArgGigQshX/+Ek3/k5eSPxPKY3/
n0raT3+DICt/pHl/58Wjp0n4JhUSjJ/+59d6/vdJ+PfS8BX+8+e/UWl5xpqma//x0/oh5a2GZoha
CHALhrFW56Wsuy7FlW4IWixuz42hRcdY6MvOc72ODOQo0idJijuiw7OG9FVK6VSjnQ2BUkF1mChP
QEoSyTFWjD0dyb2hVicEMOVIUygfAn6jb1aHQEvohuYBiQt1J0mRd/Trq4ZJodAhNVao95EprUZy
3TEzM13vg7JUYM/A/H6XD2OLH1snqmDwvAr7ZrWlK6S1v49eY+zUfDeWjkIJgr/IZUq1kNXS0fUM
pdhcT7Sn2xSisLl1QqN8+9IhBSqRWiQu7OHVS9VWotVCqb6hVYryuCR1/BDlugJB5O2gZj4o9Rb2
IcVNqad/eblpY+4iw4zvZTsNLjeqBEoKb68ovPHZKJGzGWHqe9Je/HKUwuiryHXCLtDV0KNo2Tk/
kyztAWu2RpEyzGx7ySxYe1b1zhjHWWV2QeV25uNcTiHS5+0eDW+dk7AFWRcootwPYF3W9kwYRbuS
ftEFkV4097Vmdn5F5eCe7rzzgKWfc4B57R1xLN3Tk9uan4vrFEYdVLyvBQ8ShZig6Lqg73lqYJ9U
p5GQ5PTqEt24na4PM+VlsgnKAPyyVHgv18pZVFSpcr0KilArDwiNYfkzxfYBNnbzxuSFKIyrFrUf
1owTvdaNCMEaq201VUGt5c7DovfOfV7azfvasYr7t8/KIfnmPTAh06y7/F0xCHPJY9pVZJuYTTf5
ocSF9aws+puNFpnV66FWSatR477X5RlDda1xV5qp9ThF+d6ErjfD5Sirm2gYlL7Cr6kMcg44SYyp
Aa6I0p3y5dZmQM6PYJ2SLHXx1U0U58mc11HEXJZovrOEPqJAaMVA9/P4eHuFNif0v0Otb6IhFF2I
sWgZhLPj3kOsJaWO9R+3B9mZz/pRtHswMnAfyqBKACcA4cKNfFQ0+kZD598eap1Qyc0N0haKN8Ej
iZW8R15l5sjahHOoumWQtFYTRB1shlhFpD1282/chtnOSm1+PnynuRfAE1+5GItIWRIgvWWQObFy
ViRQJ1Wc9M2LJLttdGQIoBDpWktl1YPiFLCjioA4/nM/Demp8szxfPvLXS0SZQyCN0oNVBwos65e
i7JLdLwk1SzoXAzpbMie3w2E/KGqNDgp3R7r6rO9jPXSHZGM/zW6ltcqLIkUs6Aa7OlrGIWDT6s3
LneGuSon8ZojWQJAWar3X4O9S3pPuSi6LFDdVLxXbC+G+tCiO57ij7Y0Rf9Bs8X0hJ9u/U56snxI
yW1+6/tiSQ6a4paguMTy5PSKIOCYkkdegPbnAnz6Dlj2atfK35OPLjHNiBStGYAhNG8r7uIs6KPe
+9J0ofVes8s6UCLTOaqIwO1Uvje+P9kjbT7JTZao2MtTYiLAVbSRkwW6pnyeVcRCM1K5t+5aMM2A
+pEogiCBpsMqakwXIKOpWmdBGmbN2cnr4YSiYL/z6a6peRI6DVQUvQNJr1hzajOo1qrSK2mAr5n4
WmXCmI+2YhSk+6ZLatsm1XCo4A8diiWf/mUYwgtqBHx+4SbXfaG31c+uFunvxrl23uUGH8KvlWFM
SXHb5URhozyPVamVqNYO1ce3ngN6yzRaZQNUmtvKM/nqttIBfCN5Z1KozHDrzXs6yg0yuTsn+yp2
QuNGtnFAvAEPIDO7HEWJPLV3qZoElLLC3+cKtnw5ztF5Huz4sRma5l04zj8ceN8/357eNWpUjoxN
BSedhgBouMuRjYrynmt3SeAIkUwI6iXGz9YyW1/LqpnjAy72DjLxtjF9nBM1LY91Nddo9aLGs7yr
XPRJ/LBrvS8pjbovkbDn6ZBaSK/uadhfHz9yC+I7kK3UVK5UVYESaeNErScAi2MALE6+WKLAg7bL
58O8GHulm631oNiqShkQso01giXzoIE36pIEwGGNA3rCCGjL1ONgd3EY2GllfunT1A6q2S5+vb0i
1wefbrQnQzFidSAEq2qywCxzbjF7D6bQLk+d6OwD5nFpcHuUq+KNirMBAB04PeBipEDn5boj62aP
cZMlQZ00TeFnKvKJ9pBP6OdM5oMTN8bDPGvi10WI8FDiDnE/1kNoHoeim+4RbvHe+kzL30fmdJa8
K+hKXf4+MTpvWlnZcdDmasrmRxiwifu9bbTxcek1o0NKrYLneg2daJZ5WnqUBYJeKNMJSEN10hKQ
E7c/7t4oqyXU4nCmqMoo4+zkp5T33NeLdFf7+DoceAEDUCuhH8MFvrqawtKs3X42RTAP+Qe3UI2f
RRw12IkIKrY+wtp9e6jq2YQNq9jxL1mp0q8p9VKcXXBR9zESWQX/09O/6xyqP6vJifccH7e+BPhh
6kpcoHRvV7dLV8aKhsWhCBLYunf54i7PZmYkp9vfe+tD2OgGSlk3mbKvRknrRYsSxPSDOM3HB8ur
kRT3enEich92llYei4s6C9uUMrlGSxEAJzvpcpuKMWvBI3cioLry55Q4H9rYxNanc36tqvCcuPof
t6d2DbKiOkBJRTp7I+aHvM1qQFcblmYqRKB0dRrkuDVFfhxG3bEmhf+gacsYKI3dPU4Jih6LFRU0
Hw3xzFJav93+Va6/siSvgQICNE3vb01SRbtORfApFkSE2fKLTc/pKKQKgQGeeecyuL7tL4daXU7l
YnQiGRhKJ6w+o8ye3lmIWwVT7EXv7B7ZkttT2xtPPgevHnnNbAe1DhlPnYv0bJeV8T1O0wm9LRtN
FDA5O8+9DN4udxGrKmM7TKxR01sraSfEOp2nliIwRKjd1alqZn7sUOnGQW3QnhR6PofRQRw5DDv3
9ywJtT9vT3hrW/GJwePy1iAbuLYZEEaq1K3GPo5qvf7YgFL77FCZPvRhaDyOrPKpdvIsyGYzffCi
Ojz1rvBSvxreWn7gOgbejVDrS31qTa8TU+l4UdaIYBo16ngcu0M/9I0f2XTQb895a/9S/wLKIQul
FNwuFzmchkaLykgEMI7Tw4J4m5/Os3vI9GpPmWRrP4GBhhaCv6pOAfFyqK5M0ILLnCioVSEeDDGN
Jzqc4SmZY8WfRfZmZ3Q+Iu+ZBqKDqwmk9+V46dAoXh0bUZAuonwsmkH7U3WKPRzx9d3HKMQMVJl1
prbGe9ZTUnUtNkaBWobDbxU4fAno0866M4jDRF52xClmr+R7/YJIBgpJL58RgNMaJBJRayTULKKA
DlL181L240ehGePOBbARDiFrArgbkJ0UZHg5L69uAEVxpylTkihYMjP/mC7p/C3iWniYEyN8r4+1
84DVoTiZhV5RH0uKw1A40zMY3Nx3ymLxb2/Va+o8C0ofGJCnLENTmbtcUFEvXCBJzqc2vPJDSgT3
uRCLwgva1ki/p8Yn1S2sxrdmo/5RJppxUvPZvMM9Knmq9Ci6N4pU7L19W0thA9jjhYWcQ7318pfK
VW1UYqWOAjrDxg/weMMhtwdggjuTl8nO+nbkSkJ9j2CQ4sBqnHk05tbuRBT07Ic/Sr3Cu7cBPuLl
i/VY9XRyZ68R914EX6LKq+rjMs3TXqR4hZCSoESSfSnHAD+cesvlbNkLXh86CspFc7L8qxgb8wCC
qD92ImsRfexcSsBeeuzgH77HRanw89gr/3X7U2x8cUoOLzBV6ukgii9/h8HhyqLxq5xzDHo+wtS1
Tq6XNjubf+O2ooEnQVJcHdKj63IUeeyEXYwKTobdZ6Wb2qdY5OeitibuL28n4dwajOMFwI0MxAWm
fjmYAcx/SYdOOU9JCjiHZO9EPGEhxVq4j9z6exr2W59QwjeQ9DLBwhurWBwIDIS5rGdyhgcaW0vH
gxI76Y589eYodE7h3Uqu19oatC+gLdt9o5ydvszQosE6PAmnvXLNxgUMDpP0F7gG52OtLEGTQyxN
zShDYyXP0ezmtP3l2ccAFIm8enykKx7vTE2u/uo0Xgy6OgcRQr89fFDlnMCneuqqsXusu9kLhrY0
/3DAFt21rjsEYRXuCdJsfFRpjUykDVsCRuuqBJYWCvWcOFLOXiTMQB249ZehWoLbZ2wjLGAzSq4Z
6jccd/nzVzd/LFGjFiqZZy23s8PUYLZulZ7uY/C5p7i/MSHeMSq4MLDgAa+zoSFstGwUjXeGIOP+
6o718tggj7gTUr3gdVYrRlgJ8JdiG6nhuqWjd6XaLEjmnO0GMDvIF5GftDBBhCGe1G+GNhZ4k6vx
dztxs+UwQUv5BgFHw+VXTQPHTocj9ofRc9sbSuSjFgqUDOyRcmiHpXoSheUe8fEYd5RMXryJ17+1
TaKIAuVLJreKYVSSmtAJYwxj06x6b2ZjGwaLZjRu7Ls5wJe7ROkFikSOOn+Ks8UcfE8V8bdUKdNP
WJqHz2J29NjvMHbDnYUlr3wbOZ3iMI9RHz2/edPI0FlWoyj308u43DR16vW2ovU4jg2FdvIqL0ao
UclOTgNa6/9rqHXbUR1BOjWdtFBr4+kDz0R7r+vT+FRPS7izBhtH4fWs1k2MeRjD0CmxBRP4yPwC
S169c+idvKtFP/6VWfG+Aq0Gr4Ac5uUH7Ms0Sjy6w+debZr+aFSJ6A8pPl2fQje3T7c/4ca5k6Rz
VorrWarXXQ6GvaQ14DmLkLXVLQdFuMvJGyGA/5VRoMUi3QHld614mzH8nDTsCSr3ve8VreJXotjT
I9mKS5jM/w6z2nqpay3qlNW4MA11/RlXOtreoWK+0yr1z6SLtK9GaPXUBGLroPZ4f/m2DQLtL0yV
GBCGp7yX13HJ6GRaaKpY4SlNrvgqxHcfAWPr8BdGQfoWVC1C0PgoXi7bsnipFqcVO1/DAY8/Cb5q
Hu1EP5ubg9hAuuS+MM4vR3HnBN+HvMCbTfX+FFMdIbiLlfPtqWyeLBJt2QEhUVvD7XuKOOSbbPe4
7s33QijZZ4RXrKCtwr2S295Qq/e6bJBCBxuJTWHa5Y9IT3tBZ47LIZmq/Pj2WYFTkI/nCy92NZRu
D+LfDpODGiFe0CXtwzQX8dEbO+cvHGG6E8QBICNI01YNkpamG7VNjnAJr4EIrmxORB36zhHeCLBg
+mK8CDGCftUayR0WLcz2IWGZxsF6qOc4fshAq91BrTX8WHebx6EQ1W+3v+LmoLQ+gTVBU0D553ID
DjCLiyFF9T4ZxuokO2A40prjY9l1ywfKxh2tBiPeueo3wnDwxTg4cawQh1rH/FXjOYM7s+urJLXf
5+NonHVXqU5W1jtPjjD23Eg3Tpm0pyWUo7ov4aKrSabWUqkdZxmFo+LYx115tMpxz51i41NSB8eq
DPQg4IK1rC5+QOqsDowCHng4jZHqHgtyiqNWAY1v0q7+tfb6vQd6q3ZAv4bKs6xTgIpf7c0EJk0z
8KXPBAy4edeK3n7Uo7goz3ZfuL/3GXekWRnFc9TiDlTFsqM2QtZ+LNJIvwceuwcj37gCAJNBWgKV
Sey8vjilWP2MSDnyu2UYQzDum4OqhvUZYc2/sq4ImsF/APUHSWv1tJqANJsUVfZzlTbxxwHdVd+M
BncnpN3aPRaShZKGBRp/DaS2lXJUW4rSII3Zo72a5Me4b9/s3MgMeGYAoKJOA4RytY5Rv7RJmDBK
haD9OXH6rwsSl8Ht0741Fai0JikNXX06XpcHAS8otcpyxOrjNlnQ0UODsEGi/u1PJ+8ZwDGQKDKH
lgflVVLjeoseZxkS9YbX4BWoI+s9uqLfWZatfQYaBc6L9Gygb305CuqOWWOLFpXudnbvRiXSHkJF
5B/h0TXH259tayhyQMBBsnvHEb8cakHfAX0PtJ4bp7CPdmTHJ4Us5FwI1dxZoa2h4EFIIy8AH2yE
y6FSoQ3OMqGYDWKhOi5Zl99VmpMfYVntBnPyhVwlPbSRiOboesLpWReKNS0BZw3M46w11n2cKvAB
SuVEkfpfjtJhTRs5vxYeGsF1oXJntPqXsav/ePuXJZVBhhJ8g+w4X043HOMwTekFcnv1BZZRLlW9
1CxOTe2NO4soQ9Or2RIdU7qQtMO1Eb01uV2aqzjAtZWuPEalpR+rSBeHMtS0JyvWIR2ORX0Ckz58
dOt2Tyxg6+jxvqIYTvotdWwuZxp5XQqlBAHhDJ9L30Gj/DBwV+7EENetFcn/5+6Vz6q0/V4F6CUe
qXM81Ah4IyUP8yIOCx+6gPNdQe7h0Vo0tPNRYzg1ZVL+2o/mcI6Lvn02k0V/u28hkBVKATKClu64
8ou8ugaWWtMn5Jnsc+eq+aNpx9kDOmS/3d5AVzQXUBlofSANhK0f5YZ1Y3CsJmSKwbWfTbvs59NS
91oNZSkHfqkO/XSG0TV/D42UaKpG8GqimoA22exhDOI7hsgaCGexNh27scynYOhUbwgGqy3+hHef
4voyObyqTVgNj2qf1bChoBwNP08NaiJOS9vuNGhjiVGLpQ0FXtJqunPNycvy9baFOEpLQD7xkpQF
FOjyK0azN1ZuPQwBSk7lU0u2cCgKNzbZrYt6Vw2EFWqiKz9uf9b1NfQyKkUi3HDBu9Cquxy1sqI0
1zXIEHZTt6ckzaKj3Q2qXzRte7o9lPynVhPkFpJaIdIqlUfjcigYF6Hl8taBBcmx4zB18bwspnNA
SUN5FpUULkTa52u3uOkObWH9aamKEjM5hKBct7yK8uevNqgnFGHpxTKADzDnP6nLfl9UPH7yJqrv
UtuN7qalnb7enu36w76MSeVZUrMYeM2ZF85cNPrAcppZox+XaEI4Q5TuAXjdvPMMr6NsKnAoyUmm
LDx2FFlWV4HlJkpkFHYdhDyjqGxK+6JS5fyDePQVu/B2Puf6gpXjUcpnq0rlXAr6l59TR0UuH4a+
DqbCaBFe1Zf7IUrqye/jdDppYkx8Wuj2/cS7/UiLHROn2992fcW+/AIUWVB6pEdIMenyF6jxw3VD
O6uDuWsdKHk8cH6uTnm8c8le7xteDxoTMPQkbG6tYO32CGZw81aB58ZRcagKffg22YOkHJRFfO9q
vXHMwZEGt6d3vXUYlrq7ZEPxbK9ZNtjgkj3SkgnSIfuCxUpyaKr6l0VDrfL2QBvfkXIRhCtKZFK8
abWQRuWOSq3NZTARUt/ntV36c6TMd7dH2ZgOdtYvJgGkZFAALldriUbVroamDNA+GH8bjVC5J/Yu
jmqhpHs5yfWMoJUhJ8h8oFGAbluNpaUY9s5JEQgFxwXTaTUfMGS2892uDxyYPalqTnRNhX3dtFPL
WY0pIuRBHfVwRLUODVDbCEZTiw6tEu5JJG5NisyHih95H7H8artPSVOlBZleoJSDdwA0FJ2zdNcR
eWNSJK5S3cjgZHFLX326ZMmFVQa9nSIGsRiHJDXv2i5P/BFtpZ1PuDEnFhlxP4wkZQS8Cn/hOEL7
tvQyaCZ1+Wh05XwePfWtsFqZYBkS7UokyIZYG2OaISpJWq2VAcaV5rsx06bPRqnuaWBfb3BGoSIg
VY4JTtTVy53NBYIlnQnVYMG3HQYUZXpEf4MpN3ZZ1CzC6zdUTogmIwA0MiF4w/KzvnrJEtWq01RR
y2BAG8FXwf/Rp+/3NHq2FofdDSJCB8hir0MRhUK2lU0ZNI1x1A56tXQQDpS9xtvWhsNtAbAtYbIH
SOlyLt5UcgtUXhGMae3+S8ytdupnzz6l3pAeGqcOdwKsrVm98NJ4NajPr7GoWa/laa0vRdDjVXR2
HUUccix33vw24UdH9YBYVTpEvoSxr1Zo6iu8I8asCEqwRaeizcDt26WzM8rGlqMhBGEC7ACPsbfa
cnjwRY2Gl1MgxgE9WrPITwufDcBp92ZxHPYciaPUxgH9SDVhdadWWRfnSsIrQYW2893EBaRs/Eav
9o9GZH/m2fAo+uLncvYeq7jZaQtvrJl8OkDsMrgkZF7ukbEJs5HiQhl4fTQfEm2oQJwWe1Pc+ppU
wmAjkxwjdbK6YHWuxTY0S0YpWwDBHRcs2ugfY7fZu/auQyeK/7ixkC+9CKKvRsJw2lYgQ5QBMHRx
Duve8nF874Mwa5P3xhLphxJ8xx2wz+hTnZl7hmBbn5OePt0OSJpQtOXPX21OKL1OVfdxicG9Nx8a
RbfONEPfqpwpNwwFNKlmSY/qCo5LoJGr1gBLSXRW+5wsCiDvGEskMpnUyP0iVd/qgP0yIiVm6JLQ
vkijLueVanmhINBXBFk714/kh2R/UWk+NRqaxj6qdboPwKDes1m66pLJcdGqJeZm25A8rbanNUVt
oYSCK2zC2TnsY+XXCOHLB7fRzW+oTMd+3wvjuYuL5kEnUvzcg/J5c5BKQecFDkKwSP9RXrOv1jQ2
81HrVS8PtM5THpIpyZ5MlZp3a3XwRxN9eAIR8FaMARMHoydfB4SVuL5XdwKE964ZUXYKGpBjd1hA
eLi8Rd1O5LixXS1ifElOgqvPe7SaGre1a+V6HqhYGH1cRIVsBZWF0+34dJ2XyrmwiAhBSPlVgAGX
o2D4VPRFNuZBWHfxh3Kp9A/wVZEaajtxxJ9p9JNaKH5Z99Hx9sgb944UOJLQa4O8eI0V7fJeT4ym
zoO8QtFSJVHyUwNR5UVX9+TFrrB+L7MkceL0wzchGLqcJf8v4KGxygPFtr9pVfHOUrqnLvaOSdY8
691wZ4+5R0Th3tdzfUyRy6mN6K6pyt9uz3ljTSlLEzNTiKQguC5/60UdFR2PVtD3DTdgXuR+l6bL
zs7Z+LJwgMn2ZSYF/Hl1z6YWiq9oQWaBMtrNHYLu7V0xDr8pCB/vrOFGFMMHJeuQOGeK4Kvv2s2Z
UqQFIOap0GK/dXr3CIrFn2N0fIs3t8RZRUmkY7MSYBDHrIJ0I5y0vqsctOiaCoHlumh+N4dx2TER
ldfWKsqUSRTEFR5dqVx+uVdyJxpjQ0vTwPLS6YuY9PaEh2njl1PiPWT1oD0kQ6TtcUGvzP/k5JgZ
2kPoIRAYrm4ysXhJIeBtBEBSsVVX+jQLchg7d05md0GSROMpzGf946LlGgqOCy1nXFXPY2vSq7Xc
7BBVi4GvVe3sRCFXvTd+M14zer4y85atjssPMivIdIJ0TYPSKAc/UULHT0WBqrfpvXPN5H0YxvFZ
V6MPjsjfJcX4Pq9d3U+s6fubDw+YD+qEBJgEzmvMVdIUJk4B8NMUu9Me+tarUafuh50LceOIyjzT
prXHHuA5vZwtpcaptwolCcx6bEFE281D2Fnfbk9l44RCaJRLLTXNQKtdDtIWmVuZs50EIWi74yTE
cvBaOFK91++MtHFCaemwkelScnjWoGtjAn67JHMS2NOSHqKYK651IlaP4H/5bYlwV789tavaPNsF
uhT2i9JmB5ba1dzGFIEzWG/ugii1ZUyo1eWREv+MFrsVVN6UHZUpbo5t5nr+NM/isZnL5LDYcb6z
c7eWEtUcySe2ZE9rdZJlsDRpYZ4Emjo0p6XMlYMCuPKNQhJyvlJ1GvQrjXewOpdr6ToiykSpJjBv
y+jc59ieeSBqjrNZqDtX0/WEXgq4VA6kcy5n8nIodRbm6IR5HsDBUu7NcPqjHU31/vYCvugQXF6A
jOLAsudhprm9nlBRh4bXFyIPqgKFj8M4V3H90SSWm0/wzML2UIxlF55SMbmRPw5VW/s8qfoHiagH
IxuOyx+Uf7Ph0IIc16kJ0RA7CnNqPqpt2k5cHmX1h1U60fcU7VtYuEoedo+L3fbz0SNctQ85cPvv
6CrGv4x5MyHQmc+nQdWbD2kyNhg041mNPUbWFHkwOvMSwY9C0PhO4Qb8rHbtWAatNTcHBsYFL9SM
L7UB4ARFAiM/VXatfo0R3fyhzKY6H51unIyD23jqH6JWZu3UZX14ZyrWUp/0qswXf0gd0Js6uoC+
iQdsvHPhbMTRfG9SL64CCcVdF1pntU6STjdgiCfV8tvQePbvdWLhtqvh2FPlQnvSctM9A1HUH5wC
ixDNTd/akCWS5Xegbgh0j9rKOocgBc10hG55cuwlOk/6IPX20QbuTGcvXdnaxHJj0dBiQDTFLzdx
P2L+1HqoHui1jcTijIkRicbbkz2PQj19c8QNIIGtbRK8yrCK2muyQKShcWfl4/A+g1q3c/a35kI8
Ca1WKjLRpL+cixmlfNJlhMRVlb9gRBMFYZgrOx2H68cC4ZhXg6w+mNDnWKQzg6RxQpszcdOgim1x
oHe+R3LaHIpEUup5kqKvH78iWvrSaYYsGCK1hSCGz2EIYNXvp7nbmdX1w8SsQOu81HRpUqyuzQW0
zqzaGQuE+9tDW3U6fNoyVw8ZdnDCz4ppj/RyHdgxIm86BR2ZUq3DxyRsYq9JGNGqW+PJoep/sObR
OTY4LB+kOMt5SIy316oYlPqr5D0Bd1mHdWmaUMv0RBbYQzw+DKUR04+NKx7hea9hs7EZIZiw4cnn
6BCvC/PuNA5LUXhpMMf5+JTluv01rR3l7VVYutCyCSaNaiCNrR4hp83BBzYGw1j6+F5vy/b3rojy
nVdoY7E4UUQR5BZQJ9dwpBZTdVWFShIkZRYdRFVr93WsatMBWrX2NA6xfRwax92B7G2OitewhIkA
7F/H/rAie3uu5zSIYKedaxOfNK2bkvd2mKrnMjKTz/biWcHtB3dr3ZgjDSDp7QzF8PISQTZUl4Wp
NOgqbbiLvS70ayd+q0AZN7xGG4qiKbAQHvXVLcKnNLW27NJgXOro3VSFWe6X1lDu3Ijy2K6Ch4th
5GRfFWTmTtjmhPheYHVucm8T5zr+1OXf0JVJz9iF2UGWYDd8mHPhPhhduGdsurGC6G3TBgaYR/67
xn61uP+Eog6TYCnM7v2AyNdhMiNM5wZcHofWbO6VPI8+317BjRSJLiK1UypCqIkR0F/OOm7nPKnq
Gi0La4jrEw+N9z6uGucswtb4c3Td5tvQqA7O8TAGdTWZ7oSi6IENy/FJzdNwZ0dtXOM0AQHH4OtF
dLpG/ufcnfqkVEkgXOTa4VxmpwL91mMtDLFzTjc2L5qEUtmEzQtEd3Ub5G4469lEUkZU0fkJ8sen
Iun3YqStCTmyPmUSkEoA4eX3NWO1UbFXJ19KBYzuZanOhZq4SOSPbxUF4pzQWuKkEP+SvKxTM6dU
Q622GErU3pfIdosHNRZ7hK+tXQowAkIxbyBYrdVh7CcB6cXVk8BwwxjYeD2dqmKO3pliVg4isu17
IJ97mdnWUkkrE4Ii5kUz6PIjJmFe9ljwJogLhKOvufr4aRrK+tfbZ2HjXacdyCP7UiT11kkX0mah
qWMAHzhWPH5IMS95LpIQfZO+wAS3Cw1r58bZmhYu0EhgEO9Rx1ztwGSuq26IGgonWukGlmK2Z2VW
95QJt6J0MknEzfh0oHHX1YdMUfPBTIck8LJhfFDFON2PuYZNRdWnz1EEZZtAJrsHUR5/bdvFOkci
X/4jvHuhu/tavXXjHPBp0VhDIYsyiLXaN22Cgaa7RNwz7mJ+9hS0x2sV4YomHPboFBuflcNm0bBh
0tJu7HK39GM/Tm4+x0FRqsVXLzbZna1XHG/vlq1RiMZonmF9jRrQ6u1L9BEM95wiFqNoX+ocYKaB
8cPbr0PQOszBZu8jUyd/iVdvEpVl6hyFiIMpjZQDZb3hUGj27Oc6UtC357O1QKDBQaJLFP4VnyZf
xgJRb0cEmlB+r6MpPMaj/qzgdnf4CwOx7RlCSuNfVbQ9oxpmB2Ga0rGjQzm3GIZPsfC18M28EG5E
qDsvpTf64Vd6LPj26Agr6GjgmDX1P7xfz6YSuafbE9oIHBCfotyK15Qn4aurRWqsIdeB/AX0AZGN
gD0RxmcHw5H2xJpOp3G2nfkQAoBZ/DGD5EEyrlg7HKKry4vch8qH7OxITuw6N5UQ0i5qOV+IaJYf
4iFpDwPgXZ9I0TniLxzuVOqvtr8cD7C9LK1KDtbqSsZJtUHyqkiCwXEQ51fH3nfNLtrZ/xuj0A9g
KHBOssq82v+mjaouCXccaN74rVb64ahqTejfXr8Xht9F5EeYSs2PvIA6I+gj2Wl6dcrUqaGEHNdx
oFBLqOgBtGBCFOTuMtEan9zYS9/bI66PutkogZNofeznjZ4/OToyg1GLg/PB0wacStqo9bMa1dfG
GKfTBJgQZxpFOTaxsA6i7hfl4Bj1/KxgsLcTyF0dXzkHPAFo0ZCv0Ze6nEOOsmSjd3wpE0H09ljX
hUmU7NpZ7E8EtMedT3bVfMPWmZCJTU8+JeO1y+HM2EyTSBlRZtF1NB6iuU5ObkiJ9EGldhI+tI4E
3WbNBLUgnOrvzTJH771yLFGukR6cbqi5D5C2i+/CNpSgnPUp99vIKp/iwhnei9SMTn0fxk/lMjqg
WvvCHxAPPBTGYt53XeIGxaA2d/loGvd1qHwFVb3Hp7/ee0wRaQfolFCvuOUvpxhraqGBjEDMqcys
93PaJn5qVvHOOXphHV1uPpTWiDtAhIOthTN5OYyNS4WWJb0IQj32/H7Rz2qlfxJ1B/Dd+9z2+qPp
hM8o8WW+mZtnsuJ7z8TzNCyagyjm56kYfgkHOhujOqp+MzbnOusN//+wd2bNcWLpuv4rHXW9qc08
ROzuCyAzNVuy5PGGkGWZGRawWAy//jy4q/pYKYfz+Fzvi6ool5wigTV86/3eYcGup7XmE9DH62ey
IVKbNoUCE+Lh0UxB/R1oNs3Gvd2oRYVNa9dE+o2jdmJ8vV7NuM52AIBAgrrzuGRJSywzMDDwydRc
rXvC4JovLbB/Ta++qt+uoLgnLvizG9tkHTQ3YYPxz8u3UA7e3I9sDfskUNp5UHDusuas+t2CD97c
xnbYtHVb9/hoSDlBjiqRZgcSh346Jwkljzenvf+fe4ErQoG+oQHHmnDXauUqau6lkEt2nerdFIq6
zE8cn14vOBRZ8Im3YyMV97EwMfPNVpUTyhDZiS52uyxUfvvcQFA5cTs/GQtbNQdBD5Mz4MqjCSKt
VLbZ4Lv7Jk2Xy6mrOIJbHmcP5UzvusU9Ne9/fj32mo1/CAP8aGfLbUfWHVXWvkbd83kaMdokY2sJ
Jcabu6k1nBMr90+G3ibEg5DKvo0G/WhOrWUjDXy93L1vSvMyyZxiB2Y073+9Yv/0dVEKwRNFvIZ1
+MsBjng/wL5suysL9lAGJ+VssJYZjyD3lKD+Zw+QvYiFc2O6QVd6eSlr8bEetFYkLqC/F+vaWW/U
TL9jvXL6QpwYhq+f3mYfiA0QnXUW0WNzK5k7bWslubXvzcUNs77nRU2adaLEe/30tjYcLVXAUDY7
8+gdteSEzVzG3Ptd8GV1SyMiDzjY90hOTuB4P7sfCBA21TGHQljyLx+eJPOSFYHIpT7QKojyDoHd
aZX89kLE/UB+pSfNa2J7e3mVxUr1KU0tkzZ0UYR5ORrvtMEYH353zEEDoj0Daw0wFB3oy6sEWFBm
bTIRH7Vgf4gXTb4vhKPfD6aTnLjUTx4be+cmsoV/QFLl0ZhbbcyQW382qbu780HZzuVYe6eMAH96
EV4OJP8tq/14rM1domNRzEXcqllA+z3/Ip+0U12m15DcVnUwoik9NlrFMaraqAqP17o2SL5r+oc+
kxVGK4QsZndk5qji1kimYQhLXZCc6iWN0EOBtjo9b9dhxWhqxfZzt7oOeVS/fp2vb58q6Ds9EELn
pj94+Tr1tJZTjrZib6du+VxBuqT/r3cnOsWvVw9gcx0ke5O/0vY/qiyDeqmHyml0HjL9Nd9fsJlP
qyuVdSJy6qo/MbN/ejnknHSm8baCFnh0UwVxrvBW9D0TZj1vhG3ucxdvplTVWTiT0HRiHX71EDcN
DgXA1nrfzEa2leaHs4ZKcru3G9vZ28oNQij9zU5fSTb99at6dVdcBZoouzJHM9SGR6sIwXoY0I2k
6A1L/tVW0ov6YbGxD5BPmubUJ86eP7snQAqOAq61wS5Hk28WeTF0ve7sZ2FXES70YpcGVnVipf/Z
PcE7o+iEOg1AsX2LH55ch1IxF5pt74PMTQ9zQBfAVut0PggP2qidnbLhfGU+/114S54hc/G7qcTR
SMxH2jYjfqn7okvoJIpVyYT8kKHqSaK0oQPYthAZ0LSJv/uwVqYTdn06vSeMwylirOdaEVnKNMfI
zyZp7KrW0Cw2jq6VRABKSNnVJJZTTa5t6X5xnqB1wMEFLjtoMM35owE9FlRShdHZ+z6t5g8NpIvd
0mhubAmkbPgm+VcztIETR+jXa9b3q+IyDAKyiUmPNpRx9lfdSzmfpGtW3bSLCi4DzD4u/cpXZ1lH
fERYuu0UO6nQGp6B6+8BAtsbuy2SL9gjjGe/ngA/GZIAG/DREE5vZs5H0yzF54HYZoT6QZPZNwsu
QqFeLcPvbqPcNYahmJyAq24xKS+HJHCZ1AtN4o4h7eXKnoQLiuWZvz+9oFiwHxibEzco7tFVLDPH
/KO09wshHJGjcMAebUbYr5/Yz8YNLgqQFDnaI446emJmo5eeNfnWnmCHNolqv5pjItmhdvXEvp5x
JLLPQfR+u/W7Qd/oy+lceMikjgXmc+ktRmVRv2k0EkPICAh2ZdCfeIQ/uTly4IHFNqHAtvC+fIRT
Y496N+rm3t6cvQOD6+wwWzOIsGU/D3MWxRBmgnz/62e6LbNHcxH3A0YIrCQq6mPjP3epbPw2FwoG
Y07DcZmrh2KavZ0hFh9IKxnJuUv0u8Rfvv36wtvLen3hrVmC+mNz5Xx5v53h4VvO2kNVPA47qerx
psSb/nwZXePETPsOUBxfC2+A7QTDmoN7xctrlf2Yi3FcjH2T6+is+0xUEQ5sA3c9C62MEyC3p4yQ
zBjGtr+jST3u3MIr7IgsVLnDUq6/YMvwokIC+gyFbVz2VtdfVGlG9osnsfvV6JoFY5tfdsySMFvM
mnRpQwwnkOmfLBo0XmHpsnDQwT+WnQU4dOm8H2MfOL17ps1lESU0Tk5MtJ9eBRsRkytsYpKj5zXU
tg6KIo295vZv+iHxbmVSGCdG3vZLjl4KW+S2/HMF9oKjAqAdADRnfTT2ubay6ubqSyBqE8sxdb4M
nNV/Pdx+ekvUhB5dQdCAY3J4k1vZmAzC2EuCUEJdWt55uRJQ9eurfI+JO74pIHZ2ZNZC8Pyjm2rI
BuqrWeh7vXEaJ0Ih3X8iWAxYEDTE/6KVdfa+zcwij2YLLzfwxHka9pUCqAzTYtSRRvrG8K2z5kSE
Pbafz5Y3rI9T0qsynP0yt3dIIvo80nrbqaIennV+wMyPzasivVJguB24j04tgoAkywVfM/6F+La1
DHJxhZWQ1ZkXdvO5nhL/a0Bn79ngDPygbH96N0uNbFRnsexPRDeUc4jK2/lgpwMSAmQw0gh1VHuw
W00fCltlp/oc1VjdvvVLpfsRkSa0R9B3tvdVPpWf0r6b08iya1NFSm/XPjKEPzebaKaSIV98cXb/
5beel/lDY+xVUhVu6KaQhEO99ZsvJ17Nq+EGl5QFFtCJzRZ19cs1IPArsUJ+0vcczbydOVciJFhU
EBA1n3Jxeq2I4CQJVgprf3MbJn7j5bV0Z+zLYe3WfcZhqIs4963nHNsb9t66zvvzuS+UhltgVoxx
Nabue8JHxBeznepLIumTMVqqCZTULpv26befwmbyRAMGqyMG6tH4nOdOFC3SJfianRkFiCJjGohG
aIruFAD/eoFnr96CQLZo3m2Vf/kQWPvSoHeydd8nxrTDLdfea7o/wRlUpx74672TS20HeHayjZB8
VAaPutSk3zoL1psJ506jS8SdsdoLnFI71W5V6RDDky4WPla/fpyvVxWQCZ2+NQ1JsLjjuseRTpUl
9rzslylYL8o2+RY4k36iMmDUvB67bFpbzbpJMyBQvHyUYiVldTaCYZ+0UxmcdYFctF1tG2u5s5Jl
/mw7HfxhvU2tNnRl4L5XuV/oPIfJhX3bDUkSZ+1cGbFy6sIMMb7V7DCXVpeHhjEZ2W4OhGPu2Pxn
e5c5c/cwB2ubRVOSzwUcZXwZzogOBLPq6mDu9mk1oEd38CHeNVWyWGfrlIkymgfg1pAFH0cUMgOK
NMoTgK8bUdcEoSxr5RVR7Zjpx25RvhYJX2V+HDTCv4KGltpnbtrBJvX6NghFOZkP+jh2aaimWqMK
SYpU7ZTb1+UuSev8zoVFXNNxSX0ZfTd2j5NRT7eb7ieyfDlGbH1OI6liy1hcEZqJWX/MF5ncw9Wv
7pSful+7ZNTuYaURvtxpwrj3OsP4MFqjr4Vz71cjcU4tZ+xuaB0XYrA5XduVYcIYdubgTTP2bRIG
pVc40bK03rwfsq7CzNjT1vaqximIvuraImZRuTamdN18DmSd8IP8hvNXre9XZchbsOsBzcea6e86
5Vd5VApLldherHUdrrlTJ2FuYbVx6FyR1ai4zKSI6Qcab+2pz63dVJmDOKuzfnxvOZn1SDNUYtCx
sb7z3lU3rqZlFfnnzJp3SS6GS8LMzXXX2cGUbcKw1jrIVjRN5OulGxf+XPuh7aT2t4DIawcDHGeB
W2ZnqUVK2GK8URNLbFjmk/6eLBa731ODpMGOodLfVa2myI5PDeKTjNWU4CJuFsjQWwrtbOjoQIaY
OmoJq/y6fCqHsuOh+RrzNBu1hTQtMXAeU4FgDuc57aQgscYnn5D4L9roSswxai+/WPn0F5V2C2+m
9ynaprUcrkBIVmsvBmU9KBVUIzWYnklmfToFkWvOpkvQ1ph9a6zWvjKdKb+ld4iTg1b5+W1FOfrW
T7uKujDwGhXLzge11wtDPPXrRI7R6FUTt6YN5D2z2E1Yi4+Wumiz0vlSQguguQX4x53VwWrv0iJd
vom+dO7NSbke1uqmQRdKussUTx6VfkRoKqgjETgZi1Trj+sZPJuhjhKZ6rfK1dCpu7Ts2TtICN+1
SNrPa9+fYb4Uufhmtk7yGbef7lPjozAMB05FdwOAtxWZAUdJCP1Gfz24bzyVXnW5SB4m0WnfODAN
ZdSpcWgijFe95wnhwKeiGE3j0AeVvexNZdX1ZeXaPOwpL/on1ElOQ1Bd5md7c8zKPOx9Vdw0MGyL
yLMX/1F0nXrOQVjueDgJcgHG0BzpeJ8+t0E2ehEic42EcNIzH/GeHx+WZdLFocUwmf/rBUrGVm1Y
bTTi5JyEJIsXD8CHeRXp9LeMsEFY/2UIwDp2CzmVTjwuCQOkrJzkIx/L4XWNkxuW6VRkUe503g7i
n0tJ7mjeW6ktuMY5RemHljHI28oSGHSRrOkxKodsM2/PA17B0HiZCC3oqJfBZCbdeYIdudozo4I3
bmr7pITNC71x22j7NBzIuO+YlkvlhUBj0wOl0NqHvMGpoH4yrEu/dZe3Vl3o0VRYCHMnfbEvujUw
GLNG5k8XgzkJlK0cgWSEsSpx8dzgRFic5w6XmuPmd4kr5yYum8ohUEXp9n2SJfWdm3WDyytsSa13
XWmcOYD+t23govzxaJRQXmFd0+0Gm6wBLZANBLgxv1oxQX3obNNY964nnO6iIW6ug6mjoQvpJ5bS
KFdldrXFtzA27Mmd9y2zTe3XWbbNQY2FaACzGr85K0WvoI3kNZzPuR0+VqD4Q5TRVTz4SWqz4IoG
P/d6mJwrf+yRZFdmZ9zosJzcaKqL8droBjy9aoIPD0RZsoo2JOrlF2Qip5KgkWwyDo6rWDM7lCIP
fVlUT5mpTenByf053UtVNPmhwryKcxB1rXXInSmgRhUZS1OR5uIzF5iBLTPKE+SngXFPAkZJR7rX
qAQIrCeieLa1pYzwYzc/rDV5oYd+VJ5+RsCrmYUOb7HkxeRobOagnp3QGhO/DdE2yo+1n+tYFRQ6
4pjGs9ePRFSTcrbW0rzzzbI6t0Ya/mE+de0cWhYK/F3hpflwlrAY67GZjp6Go1rr3ac4gLthwJ51
3TPpvAvPE5qOR7hdVaFZNNVzlY89Rl24BH2i491ftvi3JnCtjB4YU3jU4csqltskWDVFHExTs4b3
iTOHXlEgnS40u+miAU/q82pOnLDlNHAYO0+P1lReITsabhVvn72IWq4ITQK/hr0jhOIR4PhA7le6
ZVTSFB5v7XxOixC2V/ppcLR6jJxeQYCnJVVc6KMjvrZAbBzgnNEpwsLWqbCpgzURV0VDFZwsS2eE
qXDbPF4WT7saa+w9AVWc7JNlS/d6XbopP7BQWnMsNJP9LDMKLfSCgpDEsbY71suumG+dsRg+1W1S
tZHVevnCWuqUiKUmQyTxCk+jDNtpclTMhKmCXVor+bjSfjhgKb34F1OWl2ddz9YRFx5F6mPplO66
y8spNc6zRss+e7qyRSwmZYwRjan8rHWLcSfnvN0PuUB7ZVtlZ0TNIuornmXBOSxvhzbKVy0VkYlX
3c1aITf9Yi8zAOtYSvdB9I71nAUuCld3qCZ9V0kfT/iGmx3DwmC7DnW/Z3mQrTu8Kfu+e5YdG90B
M0EYW9aQLBzuWHaH53QafXYlHVy2SfTlg2HN9bNaDZPqoOsX+6FU2vQk+69ZtTeKev1KELP/aa7W
hopOgP7OiYSdYUIj8ENNeW4X894c2p8EQ951oy+f5FipDy2e1lXYodl9n8+e+sr5hPJOuIaYwsUc
KO9sXAKr+608ucvGRcsOqsqwgAxIv1IhjH70GL0jxynCBGPOonVe0djoQa4e+t70PgjfkR9LPx/G
GyT+zRPK39KN/MHw+rBOtP7Gm4f8myMb86Np2aKPUjtJvrGwsTUPpg3sQopqnYb8nubtaDfGu1Kv
vXvVLTpEmFrDkZ3Of9XFc04JFjMbq+CcKsqdd2VrzOfuynCCRbuNnhKZAG4jGYpRP5XeHelZZRXO
mchQT2KSdae3lZXGkyabTyIpnecSPR5FdKGCd5pjZhYqfqd+HpJAe9P0S3NdTMa8y5VRLrvG6Ost
vCAfH+u67Z6WTiLJqpNErA8TijSGRD5n9+0UULR7aWl4BBYiFAxVgqEg91AuCIKbtnzHAyvVhcIZ
5X3WanmFoKHVxM3a9YYWKx2AMvZY70UIbsWGVJS54x2EYYBb4quQOnGVSjPnoDLUxRt9cpf23ZCz
aERDb9lrXM46VEdWAnmHkXgvoibwFhnWDNWbpu/1OyTpLskS+sTyRuXVLKEACa1DIyMjNfTHIljC
MsD4L6QJ56RnZkCsG3Fvc5+HNHTFuCuln74nMDb42tJjgjXnzdkaSrhv92XnkoIjXV37XJNAslJJ
V9nbyWQXDfMcJGru7WQNzQyWTDi3aduGWsLrZDo2aXPhSGPOyIlQ1k2NQa55GNwx/zbLZuRkbZZJ
HBRz7SHxmrezR2EZMiIlQoxRj6emdjGRP5VjyuBnD4VXKZv1b9Hm9yT4Luos8Fe57GpOgcQh6m5H
Q5qMUbaZwNQcEEx3FHs3WfPmrIPPf2X2Ui5xaRXAxWsVlPskN9sBIznL+balLFOKTo3vnLdjO3+F
aOmJi9q20j4cNC8BmjHTOiqRGXy0rJaZVEqPjaTtx3l4Y5LZW5+l/VgFUT85eRkb8zq/byw5PiZQ
ENOoHFU2ROYkxWMe5H0awVD0nppiJfZ0bJrVDf2K9xflxFg7oa3J/oPUaY5Blar9x6odsdtDSwre
VNdOeoXteqftdOkaxc4aREawGzuzFc7QwtO4cgs9jbU1VTyeNd/8+dJyrQ/KrFEsmJ4qcnJJsPI4
uF6FHcXkjqCuadFa0w2+Ec10qwbPfad5WMdExiRZtXU9986UtMYh1BMf1ArvWAzr0Ics8EXBwSIn
VZ1+1g2VZX6qCAsZb7RhEH6ETVFznS1p154H5ZLd1NQJbjiWjd2EnEPlJ2x35G1vEEEezmvrFFGg
UYxGzGzkaqtjjknUcMxoKVhoJId+txRU7UVV3uO4VFnhqJqAUMxhHKbQxWi5oQcRDNNB8rr9Qx6Q
dBH5aaayS7OxguWSyogkBU8Y/nnVCR02WoOnalQVXn9fGeX4rSlZEeOpXLq3Ex2iu3osqfmLlOPh
ZZEMFWsHqgIiukQrsytNaP0c+ksvFPmQdYkrdj4z4+ZsavsQ9x37ESn4kMWl64jbeSZj5EyjDDiU
JR3EXav05PNS8qTjntKujHzZ6Xdi7CgarUlvi50aldZvj8Yb78Cf2yCW5SiH0F+DzgqLxuLBSctM
BfWk3o7UMDMDCYyHNjjkN8e4LHMWnotM9bKlAknFB0/TZX5eItz55Ou4DMTrmvZrXAcNgdzVtOBz
SAUlD3IE/cQ4OCFcUy7e/FzjVXAxKIfDq1rJzArRhmG+o4uuTliu/FqFSNvT6wHN5q2fCffO1HyW
bKNLa323+F1ihsqlegZGLUoPoCTPAq41liIKMj8AEVgn/clXPfZqppjl166g73SGQizZt/MaJLHb
DM3TOFi9Hv+XlalWEB827cvtQNyWJsVjp826E/2XcDmydzWNeOB5j5JdTtaDJ0CeUgdTtQgnWeK1
sFMIshAQOrV5b1Z1z3cOTvlXvgbdMOyEE4r1P65aiGBeIkUuedLKNysAqZQmLisHe4Hb+gMkMeeU
t9Vr8IveIlpjoD0kSq+afiNMk8koxLLPW8XePNrBm2zKqq+/C7GBd9FK92FXA6Ye98WMXC2ttTTz
vlf2NX6aLvXFAGL820ie50Gow+/YRZUPRPrywRXLqClh6NNeR1MKAxjpU6Mvp6z2X/c8CCwmWBEN
Hf1SptDLq7CLDFmKGTyJUGNxXRdZfdvXQXVhJI6171rfOmHS8JOm98b4hxC7GShgsnaEjK55Z62O
k077ySbpz2FlqnvFfm3N7zUMUEK/6eyow8g5dFaOI3VxV7icC/rfTUF0EA9Zm37P2rpXUPxe3ngv
FTVKakoMiIrpbBLkNjU4Hfz2S+QqOObAVeaOjWNzhdJEWJNak9wj1ERX3XsDBQ8JMr8eka/mGI6Z
NK3g4usbi+GYvArSV+VtqvAaTyZ1XVTEyIAvOwcOCFX060u9mmJ4MsIopTf03Tbl+FJyliJdVVXv
O+kNUZ81+e0w59OJKbaB/i+bVihqIEvhhAfGjEnCy5fDl7frgffCy6no6yiKV7d4mhMFgqh9QnEG
v/sUqfzVQ8TbS/c3tRyqISDho/lWjeQ9St3hVTVFGRl1ocUefLgIn/7fluahNWBcUFwxBSjRjuaA
uQ7Omjhy2duk1YQ5h6/DikX3iVHx6lV9vwpSDwQaNLSPM5qqom6m0e7oQQht3XEiWMPVaH/b12u7
Cv9s4eqsvcc8prT2Js+QzUIrZXZDB1xun0syHtdB+8v7+b9f6OGGf/0Pf35qxdKTziuP/viv6/yJ
xL32m/yf7WP/+WsvP/SvN+q5l2P//I/rRzH8Yz82Xx9l3jbHn3nxK7jSX98kfpSPL/6wI6dXLnfj
c7+8fUYVJL9fLn1ut7/5//rDfzx//y0Pi3j+5x9P6B/l9ttSvtYff/3o/Os//9i0of/946//62c3
jzUfi9s6b/Knx+NPPD8O8p9/aK7xJ+D8xpJDLMias9EKpue/f4TLFKZ5m3vX5t/Fete0HNX/+Yfh
/ElbGHMOODlQ4PCG/OMfQzv+9aONAIKWnJbh5ksZ/PH3d7v993z99/vhUfz15x/ljN97zT9Oa4Re
uEgDUNASQ2h47ErKZlZkMje62JRbs6HwUWtXtqmFiYaoOKpHiwa0J7BHDW0cDoMQr50hdozEjbuy
9kQ4Sd1/LpviwlaL1oGMi1ujmc3DOLgu6XXA0wDRGgEEWPLMInRmD0zFDABjmck0Glxt6aIMVs5V
70/jVeGr5YMgv93cZbaq37ujYb5runo8kKa2XgRdPl8ms2i7sBc9Le6OZGIUSuuNMGQ37r+/yf8d
3T+Obhbd06O7+cfbZzF+qfKnF+Ocz/49zv0/IdwzUBnhrD7IQ/4zzj3zTyYAel0665sR8jYF/h7n
wZ+bGhTOGaYZ8Ei2wu3vce79CfHN3Ggs9kZqRcryG+OcWXO0f+HhwHzCkoAqB6L9MUFLaJVZLFY1
7ejH+t5lAea87FuJKde+LKviwaRHN+2wwQFBXpOhUPsBzk4XjkNXXQ6G3pqxpZVpezE41cJfDHR1
GA1w7ygfs/xxHU2aX2vVWl9pqxFCVsK0qEMh7PFdU7AVRN4EPSY0ZaoVwEB535zTE27duGJCvMsb
o6WXgWsT51dpySXMG98uMfQrOoIYvAUMFSGmX143VT2kYa+mgCk1ekkRQdVY0sPQFp4G06K0bkpT
Ou8Nt5AiIr0RW3qjnnEb7tfBE7uk9dRzMDoeGKzWzA89J+n6rPT9DVC1XVvddFmN1WSiBtFFWpDh
yhQEydfNG28MUeWZdqwADu5hM1fudWMMIohKDnrXU6CC8YIAVXMJFzH4YEL9XNdsBauJVGhipcGG
DKOGyABg6vfS8PP6htVYTvGAwe59XYAynxl6NW6Ij4JWTPv0VjlYuMcTEcSPxozXYei5fDqCfTwP
O7we8a+y3EQzo0nPmyluZzlmnzPZ6G8AfnQR5qvf0migtFU3HCXt6TDkU/9hqB1FqzVAtaJ2Wo4g
4qwTonwAjSrtSOVBfWXlmZpD2tv1deIp/XHy/OINYR3eF/zQ7SFMOOSxXJLWPYdGCuELCdlSvKns
QL4XXVD6kSV8PQ+bGf1pnCWa9WX15nQJh7lY36WwACZ6W8lMP9qFfbbvkBnQmtBWLY+WdoAR0wvc
rwn17RzvrvCA8ULiSZVzWLW2sy5sO8tMgIEpUVGLypVULscY3mI24XV7fBWTa+Eoacagot7zRm2p
bkBrzbdSEVZ/VdjKdM/EaJllvNqrT+T2nJR17NdzhcN7gh72ssU/aDpvNJDmSJmLOYHiJIOMBzmL
NKpkioVOYeBbGhmqC+w9RqmZFo+1U5WxKK0qOWidb1/bbl3IKJUD9J6eREDrMBv0VfdlvsAEzdph
fDsYmQdWkHjTk1FPswpdDWuNkN5Hpq4aSRMThjvOoBlowhwFNFNE6Jm970Raqdbz0R4GLITcScdN
yLWUEUujwdiBBk8XxH5ftve4oiU01hotDSIMHg0EshVsx0+joyU+bV9s+9mdSu2DHDCWDgdn1t73
uZqmOK89570/TfqHAJ5BEnKubzze+Jb9Aijf74yc1q7lz91T0HY4+9mFzobXFPlCv6lXX7ymVLfa
PM84s6vFou+NLuIbeC9++ksJ0Qujp639JOvnJYHje5jddZmjNS8TI1SBj39eTqAOi2hfR1U1O2VU
ZunwJGFUyWiqVv9KpPB0wrbomDZels8P2Vg6NzbMD3D4JuiMGNZbvfdw9QGrTheP7l8r0vO64m5j
Q0oEwyPGi3XcilLrYmpt0cam0wdQWg0JHlKzUBPWZPfk/aDcpMMZkCW27ADMvWsaeIaINM+h7xjM
dDCiRuXzDI2rnqxLM3WwPql1/ak2k/Gx6W16Kc5EriJi68q2w8VdR+MwI5B8ZxdFAzJJzs29wyAU
SJaznC5d6owfdBc8PUwl5jqw2pYZqypsE0ScK4ZuONkZvBXfnsBIc16BAUs7Tb+kSWZf67J0plAf
TUtj7SyDOkpnV+9Cv9WwDLQV4WF7f7TK4gTX7/WuY8F2xoODiHecr45tU1xEf+vqSJxDV2HsEjMJ
QnD+U0Ea38UkP1Zx2L5s8lKOLh6UMvfY8sPs9Wwc5h4GFV5Ykg5mr7mRLpkM47gW11mh99AbiuTz
VGbOpbFCCIht1JX/rpdeHAZ+rCaPz2sud4m0Bq0mrtvgI0eHqGywuqlzrW7ntrVxAdKvPjmiGN51
eWNTWPynDPlJ4bpR0l/eMW63EK6RFiHNgr3+8jjaNElgDFUuUCOMeR0pe3aGXWlMvOVACt+46rsK
emNWm7BEQaH0MRqKNv/LvPl/K8QfKsTt2P2fV7Mdr16cfw7j49dnHrJ4/rEy3D7zd2VoUP4Bs2Ab
RFbYpjL4T2XI4Yi3uLlc6lR6KNGYPn9Xhu6fUDE5kHPGgZLNx/5vZej86aOf3ZRVoAMGjkS/Uxny
xV4MJDATePQofjBp5dx/TMZ1qXmCxVJjPNfGh6Q317AlQSOeZooD+AQnAICfnLegH4LUoKsknuGV
lpCqhXYdBVrcJ7ZL29rx5Y4iePqckmB5sU4DKmd4eeSHOamXfSVqTDRnoreMc71cpR66Rq5nYe6N
5qferOjtNYn2Fg8hmn+Fsdh3ZsMaFzcWO3BUcMsHmLr9gWaGzpbe+WgEOshRC62wqjLNhwwWsIhm
UhvyQKHkmWv9fFnWeYhcJ5FjvDiUEqm7ZCmCvAUyCjHC5d2UZT7t5kAVdz8MnZ/M6u/+qT9O6+1t
kJfNIOEIwUthrPwojtISHKYpF3k8QdV9bvpavHMnlFo7V4P2bHb4aofurDySghrtM/9lp3vTrmiM
axQJ1MhFBk9vLXgE3qxTK5YuvZNgaNN3hajp/pDPNkT4S6CvXZvVCF3Ad1g6hRqh4MG12xmta3wd
lCqK/TgGLi2/YqExUzhdKBv3bNYljEKPVPlLPYdTNy2WdtUiTNiv3spv8iazgl5TG+mdlWblR+gZ
4ZrgnhX/+kl9d2c8elIbysMia6LbwcX45ZNa174S6BgGaH6rHypVGaFDU7omTpHMYBJgCnGFzaJ2
MDhqS2N0wnVMdzLD39HMDfOyMeb5Xk66c6C9BYFygH2pl/p72OfpoR7manfiCzNhjycaqgSCH6gZ
A057RyKjKvUmUZqVjFm76QCufnKm5uBj3ifwUGycTkm2owE861nc5KtEto7PX1X26gTcfbwlM8TQ
z6C/x51uQ4GPhpisHOoqJ5XxKqW1o/izYDgN3qn3s/2ao/ezabZ4BcxhsNntcfwg8yuKrvOrspAx
BlxbNdnPsQ8hE6zZHqJBWvNZQA9gt4keQ5I3kguMOczIafESMqqkPfX0Xy9zFkpuRBT4m1vksxx9
HRiijWe2SF0h8HVXZluJc4jA5hRl2ykkyab6TidT3dw1NT3hwlwvFjb7y7Hsm//D3nktt42la/tW
+gagQg6nAEgqUcGSZdknKMm2kHPG1f/PokfTIuU2R/vo36Fqaqam1RLSWutLb7i21G6jDfZSrBP+
euSOQxFsx76pj1GGxZrdf2dQtlB+gcpNNmodSk5OHYPxJpBbHzSl6mdOvF2U4rwjqz/v7etu6dRf
r+VD4fu6+lncdc3Pnx2dycN25F5D879vCxMVzze79V0M3z41eIDgyr4Xw3e/9BrE5RMEBkX8xgiD
Xo3B+vq7jYlQH7h6iwBKy0ZMxV6DuH4iTii6LjIqSyy7v2O4fsL8hR/RwRRSamSsH+ju7ASa9xeO
aF3ueM/k2qgc7W+2rO2ZTJdR4UdFDTzEsazgNGEe2Lsm0ew+HyIdvF1qradRW/wo7Mcv5tLqP3Mz
Cp4qyTrFmBHLDbVKHNi4k1qDl5I2BfYT8AIm6U7v4JsuSePcxwmKpNaYZJteHR1/SqviW9238n0J
p/xnWxm3YWjVpjtr8uCjaVNfJIMaXdNtCM4ZfkeeWTaW5qpzq1/ZAhtu5eAvAUrYyg8z741HcpXm
Zh60qHUJw3dhpbZAjLocz+kl1rq7RCpwUDWq7IUeC3jGelY6g26RLj8oaq39WBIAme7oGMkt3Zfe
DbWqAyY46XrpqWANwFwZTPmybjDKtTa0oA5KZV4FWrg8mmYA7cnOym1Zy8O3IK8t12lGgI0I6GIV
PFs0L1LGk2elk6o/snIIN3XqrJnK31TBqHxmGF790Di9HzSpBOADnEc+tVQck6alwocyq5hxD1NS
n1HUZjLQzUU/B+EPpHqe+tGNwA4fKRTeH/fklWLV0uUWJmzi52/OYcATil6EyOYZZuv4QJ3kM3mW
/sVj+b+D5GAWslNd/OdiYFsWXfuzaZ66t8XA7pdeDxL1hKEo2r5MejkVdgJfrweJeqJqhLtd0MTa
U1C+Xw8S84SCkrAFbYAxoKABvraJzROSd0Ib/xDvHNpGHzlI3nHlEQtHfoUJv8YEHlvagyRlsMfW
nNR08ntTaz8nAH+/Rum06fVMBsejj8r5KI3arfCq/AmkyryBlzidF1oinQOa7L+aYaqCb0n7CxXq
29kcq9knU3Gy5Fcd8aH19j997oYk05+C1g2zv67861P8vXy72Ha/9brYjBMV/IShoD5v8D9vo5Z1
wncW0pqErX9Vpa+LzT7hXwVMAkBGNihH3qw26wRtDYCHiFsR0jiLP7Ladm2Zt2ELrAWzDfIxJh82
OjkHSVkRDyEiKW0OccmUVlAPR19vYa+AiUPvDqnizK8ZHp7PqnVnyz0g2rRYVVoSUbwtMjJuZnxq
xQwpos6mBkgk+9LMoucZFOB5FNWO1xb1hdJD0oylwbkOqafP62zujiSXh2kb6RoauhyzmAmg8Xmo
9TNWuhIHSpzTi8F8FMf61s+D+MbI5dZDfhCcZ6KMvzbAf9xqsg16AMxU4bqJkvGQfQxvA5DtXISr
oJJTX3OyF9wcvzly/lEVssMLHdRZvTMtsR1k4UrXs29NAujSzp37Nwv3d2XvQd4rrsHTyEJKVOik
HsSortfigilsuAK8Z7vN2NJn75rqyGd65wvDZWhwYDUms3ZR2Tx4FDOqINhWOTqOdu/4jG8uytz5
EsQG9obN49D0nxtMMK0UTneyKLe5Pd38+TkPi5DdDaBb8MsLG43K/VhsloPiVAkoayctLzOQ4ltS
+tpNB0hgNNqPYc/etUV31+MgJzoAkcExd/96wG81pIQEsbGvZ4+h23NE5x8+tb24QWZdFw5lZ2Po
t7AFXgazvvvz4zLff/9hsRbFGZAtLmQGD8KJVkySvuiYt8dOdQ6j5iqTFnWlm8lL2FfLLRDMWygF
xSYfKs1trOwZQuQLViqXldolbpRXrZ/OyCmW8hKtYcLoN71uX9UxIFArv7Ql82pJ0heZXLKIbeCV
M/jTeZTAAffAj5WUpDMHCHeTKow7mLH+GDJmS40sBkyBdrtoqeYWS3xnKPW3NDDvW1u/LRvj1pa5
sm7RNNHGjFZQ8mxVVuvWS0O/gauNHbQscRu2Y9KQL6z7Efkyt5qUW70PnwMkQJgOyF/tOXHcQfzI
SFXjTg6mboUfcuNmkd2cmu2kMvrnUllbVJ4OKcNHOHq51ZvS9lGqb91qyC/jRL1NWhtwpHgyNdG3
M+j9C70WZ14sIXcujeh1WnW6jdP2ET40TwXCfdkC/PfGabR9CXr9Ci3fq1obc0C85lfJaosvnTMG
PkwoxysR73ClHBy/kQ4aT9Q6GzUoExfowbOZWVck6FdG0pWnaVsu2yztnfVs2PdmYE4uZ/iytSt9
8KwoQt1JC2NEJCAIEnmuFKMQ6b5Dji8h8LNY2m2V5s/prD2osar6jtU+BnmUrXKLW1DiYv4svmtg
FZdJZ9kuRrjRde8EKwDBitdXdkuTIJf9odKllR41mqu3C/m1eMm71zjpKHwmNlTtiPncZwt5NFi/
vIQZrO66UApnM0ey49mxdYUthrMxmnneIEBoI6sQP+sFnD0t7aq1zEDdDWG6rVoJhvbYastpWRq3
ZWYaTAZZCmRAxsXIa4gg9K8baKerZHHmbRDS06klLfWNFAZ5kPN/g4IQV9fZiz1Wj2pkne3una5Q
sZEL66zIF4aYEyoGg/rCOPcenaRqDS6khDzHQw519GLOIcP6cFQRq53haypMsvt46FY2EuSnuJXf
5ibmojaW8KtY475TJ17WTtA+AqCWfSMxUz9WnMnNIP76CqBg14nicK0lxbyhcmHVFN3jYrAAJCN+
kUIdG925eewmK11NNgjoUcoqj4qtQB9kIrw6cQXiRbl1FChgzApVT0pqfjsoLsWmkQf+8IiuiBdU
/GOx3WFHNgwBmQEO6KQzTw/40z09oDlPX4yBTZYt+TOk3KtoVLZqMF7XsnOf9+jXpPAytzUgBGGk
5WziQG3dftRvl4AxYt1ONipj5lVRQKQvstiiXelcKbN2i2JC66pm+Kw5vJi5VLhG0Dzifn2pS9Wj
JPGmZiv+YrVS78sjH0xZeEzViaT7BP+pbWRFs6unjFONQWxRa/k+4MDgTbZ9Ly8L0ii5dE+uP0FB
s++1EKhYmz0XIVsWrY37NlKklTh8u85K/bptHpNcvW3iik0LBB52HAtfDiBYookMtEuCzaKOBlQc
GKGazpGxWM10XsXddD7l+HrlpqRBMZM7F3v06ApWwxJ4KFAksDX5NEbLTcoofm9lxu1IVdts0Sp7
NjqTJ8hh74AJCNdSXUPrGMr8e75EZ6lu42VdsePbpHlsrAg1p/6xyZtHZh9CMReHGstsOJQt1okd
cd+lHb1kMQIOu30qVdZ9nsnLpk8QFwrBcXtN2ZSnENjZFdCHfLDDqmcP0v00pywuyTl30qxa26iv
f0LkKXsYrAC8uBwk8yZzgp8ylGVfnTRpJen8ViCrt1maay4hM3hqcfdzDZH2BY44GutJudQs6D5w
mgxlo7Uj5lmGNV4rHd9yCfvpxtY4BGEcpSuGutqZqIrdsWFpYzzazi4fRToNY9BZWSM9zVMY3Wh2
rqJPWpanvcqBnxrlo0mngW1DDXepI5WyxuVS/aQsMaP1QZqbi8GaOWm1VMJXM8IpHK8xg99Ueuk0
17ll6NXzJgQ0vWrmgZM+126biIbGMvWDx5g5NQFcJO2XJoui61QqspXRGE+ghVNfV/LWH50W+Fik
yY90NIwLdDkqCH9y9VWR7GljF8G8lTIajNCyo+c2lNJPsSw9KTWMBoAy4vslMoprsKqklToq6moY
a/0HwA/ECxRt8NKQzTJktCmQac1WExw2H2kKe23Vg/xI3+d5mgjP4nBCF2061wjY9HUTIlXzuAuL
5K2389jQSW2TymtlERfToLmAGAS7xzbwWWYdFhbboOLA0MDi+2puNBe60kle247XgDbib2XBCb47
I9LYvJLbqriTiuQ5zKqAUhPKc1eq8ZojXsSU7B73tcxNTAv2GefxBBzJS8v4pa/Um0rrt01pfdej
7GthpRcpJDx3WYil7QT7syxyOjiDrEJQZMOpHHHrPqbRU8oZ6FHora6W5vPFVMvp5TxZFCqB3fil
bAUum+5MTYe7pB3ytZrJvd9NxnSDp0DitWNLZYzanEdG+WgX4jFVueWi7McsrZdvfewAzYyeYxRm
3LSJXwSO2VNqsWlFgrFLF+DFPc5m+oxFW0XMamnZ28MxV4dDcDN58a5BiYAGVSHQ2f1EUcsp9Ypp
iVYZlm8r05LuR67EoZm8jHGjgsRAqFeVtdj7c4a4Q529rQAZ31ABIjYj/MUoAw8SxGku4AkpIbhm
a7iOYsvvuuhc04fbIIU2XilMj0L0qFy5yXzyka3ZSQ+KVT8m+A5YaYFMpk48X3SNlA2ZJ7mpIQPV
66RZ7sIxTVwUHRQvatuzoJO/M2uU4DhJX+it3BlVc1ErdrWuJ4POZPhZafsfiZqdKqEFgoVlPWQB
8gQAd6I8Pkd2gzQtG6YrQ+rS83xmLxcBB7dmmWejyN1HtK5dseaMRL/SCk6dRBMKJBknZNul17Nd
mZnbQEbyGOmSNdLf9+KxXbzRnnM3r9LJE/6Bq15Sj8h9vytQd0MyGtfU2EAkDkWDy8qqzDa2Jd9U
SUKAypOkKebZYoUvScXpSWB9+fOH3akdH3xY9MWBY9CAYEkdjufUXiu6OsgkvxBvio+jI3dOaqtF
DuJg7fK1t62zOiGq5Jm+GQL7SqSTGE7bbs4k1oMtRgLP5NATOZM8kgKJr9yQDMxa+owmf+rnnCGQ
7ekyDX4LXeysVLOXumoetYpMp1+oaxLtFo9IBzYMCJ44xrRXhH01irPV0DEt1kkdRbopLWQOOUl4
K7M7EaJIV23GGRANckfWRtGyy+mGBrDfotr3dssWkYhPadpIp8rI124L46pa+DcppB6nRGnvSzxH
8CQexQQ2FCizgDD+KzJSc4UjgWGcZWk1TREkGqdtHBiJFQcr3HnYdUQFx5klkdgxEeKhgXelTIWU
Wy2uH6FjdyuS5+A8RNX42+7zfai9dl/m/OePA6H/rAO3+VkKqHh7+KfE3fwbLf//B9SdguTNOn83
J7p7iovur4u469q/nooff139HOJ2v/nG778239QTQwzzmP5QBQpbir9HRuoJFjqKUHwS0rhAlv7u
9AL7VeDmwgJCMRgcIj2E11avdQJCgx+CnxBtM/lDyHf1XTOCq8OBE2pfBvpbh75ZSRXPSmyHso/y
ZbI1Sz39pBUafqRw2dWbBGY35l1ldG6UsRKuNKMcWjdpA4ThsH4oWmqBbiKRGJXvJQDgtTwp6UM8
z3jtCpWpKxVnEda3utScbUYuXaD49s0Oh+kZoTuz8guMujxYIs1P4P+9/+az/Kah9I7SBTeNWbtQ
MEW5nEGqePg3Uw/HLBl5jNPih6iEPEF0Vl4mxZQuE3A4setIAAqAvipnEnrkdw4dLQVC/hI/LvVw
piM+2f0KdB/aUP8bBq2Ay998qX/YQJf99/hpb9uI33rdNkxaLTH137mnitb039sGJBUjDpBUWA9T
YIl+8WvPWj+hwYQhoyzsJgCLstlet412gkM8ky+SGxNXMK71gVHrewAT5hKsSAB+7FKL/uv+ympm
owsqWMd+PGtrQLOxs2pxulvLbBWHXOI7ujn1HdjO7jJTIJ8zCW0xTp3LC2ZvBVIlhg7rt7Pm22IB
G+waub48wfePLrtxLC4XU04yBDrqGmZ4EPXX6tRcarmj36SS6jyB6Y1vwjlYPklxrHihbUT1tp0j
oM825Z3bomO4wBSb5XUuDXOx6ox6eECAnD6b3FNcZUF+OnX/Ylx9aHn/Z8Hgvy+GYKfx/c+jv/sG
BMGPpx+7wHBfPj+F+2MZoRD+9xLXiQjCslBM7PbGMsqOEALvT1AaIf2xjl+XuHIibNCQZiVuYJAg
EFGvS1w+gfgu6zIBQ2BQARp8YIlziX0UCsvaZPYDshDsDoTH/RUO0CGc6hAmdDSO/WYYKDnGaTrm
1GKzj99eBkFzLBgEfMvQoB3Skt+/TDPGimROKVLcQRLcx1ofTausHYzGtccm+ppGuiTh4STVpi/P
yaSsloE17CrdNF3PRhHPawiLlAZmJQ8QIRYkYdZz3EOy0EwA+W0kq9Nlpen9NYboc7YitZyedTRk
GGHSRNqEU949AIJgsE8XRjb8oVZn0rhMab8uVAc3qMSE4UVrLpjyQHWgkRT3dOt77IE7jzNoboBs
4eVJzkgKdhYgVtOfJdTJNwlbnlR/qKarAWKFuXJACUig2ue68epALy7zAt97xAKKPnNLcPnoG+k8
nicjkfgyWmMdeiq9PzoAUfwQo6SaeCpSHQ81Y9XRA0UZN6hSFPMlfmGJhhZso5+pCQSxmTJkcVFF
GxYGakY9unmdIVMh1JgMr0yjYaLFW86C4tFD/gcccI/VwCL5JaPAqwgFJ/rcoxHd0l8dUzT3smCt
FQUag8GkB7andxnTgxjyGxI/UqpeSUOqPqehraVebk72jzfx4TeR/GAxivLQYMTFjBvcmswQc3+V
oA/YqdbcSPQJWue0ndBOclCpXf/5KoqYvLwpV35dhkkn1RESXJAO9y8zF4HdOX2LJU1bjGfYFn1q
B0X1y05vL2wNheIY6fgLJSl7j22bXE4Bmh1/voeDfGx3C6DxUCC3sZPjv/dvIUyqABGtCmsxI2q3
2dRop3Ebq5Q9UbXqYwBhf76eeHOHj8whw/tlK3KoHFyv0zWIPsiee1U+MXwApe9nHcp3RWEpmz9f
6nDQK56NKp/rqICaDRDP+89WV1EQtzYWhHNXxNKmVuP2UZoHZHLgy6CihwSIsTClSIwURGp7U4Kb
+TnCPE3XWpZol6hRRrY3FeVwXQ/c9yZYnM6hSh9ir0MQpfPA79QxclTOYnsz6NTVhKzkBeCh9DZC
oAeydtn8crj4v6D3BvsOsu3Np36Xz90Ljd5dxPOewCG0f521GYXRfk0k/sS/Ip+lnGCbRYomprCo
04sY9i/0CyxJciqTwkdsArEL/x35VIIinA5AdnDGKYkEMOZfkY8fkYeB42YYIwi8qJp/IPKJJf9m
S5B1oqFBUMJvgcqMFHN/mc7SLAVRR29cHdPuYc7h+ygM9nwzE1TELn4ZMD560JSS7PbfmcJvDrmD
rfjruqS1MpYiuhAZ2L/uMlvFiKQdBlW6jF5gqzWfEjq7XiwX/Ycp+DwjlGeheyJe9qE9Na+yH4YB
M6zMDlG3yZn/oNR4jJEj7vjwTYIypKVDgCeNOZh0t61u5aYiLLdsK191bT6urUBJT2nbF4jLTfml
VAYA/zdNO37YuN0BEAVwBcKRw8zbOviKBvIWi51x7Ql5kZUVwayWli0KSPFabWJl1VRAAT/8Aaku
qDPpo1ICHbJxNNyakViCNjgGdewFhazxehNMHmojOuJV8Zs3C2AKpRAUSyg/7INI5ThR1YySxFCk
reIbFfak7yxFfBYYtLaldv5mpPKFjR7GadaZRxEFB+FYrFR2oIATkqCiJC2Sujd1tSm1Kdc26IEP
pe1FlbVs5JnRHghTGxdHpfE1dbFQTJn7dZwstJC7QfIVewTjnT5Sh/NLcnzMgPk3+wdPeWgAovwT
/lH7d7UoREzmv8yD9cxZm/WS4bHLxD9ELvRIlN6ZXR2sbLBPAlBFMs6c5yBsKnUyxpkeR+shdMqL
cgiM56i0s29AXY3PzEgG3zFHr5KT4qxPLyVYfx45VbKK0ZJdL0MH6kEJlMX98wJ8183hwzhMgRSc
P0AWkiztvwKwRlXYtYINMmm0aJrMyrE9mu3SjytHKSkPM/uejqZypQ2LhhzgOEce6nozbp7aeD6q
o/SlNyd+Cx+PyG9hKHphUVRg5XvsxQrNCvwuD31EpfTLOJSe83TSvCiKaHpLaLqcJuZo3IFvoJPy
50d7h0mkF4AICuuOsh8M9WHykFplRK3C121o+q6NYekvkLvMmaSUMhTIoIzklykokWxDi27ykckU
DNl5UF3Yr5XlNrRXtzDAyRKqoXK+5Hlrzn4dhhFKeNp8jGqwI3LsrxCCF0ZU7E/OWHoP+58CezFj
LicjYEwdlH7XJH3tlUWBVBz01QvEpJVPbRYpJYdv0W8XOAU3idqPGBvPAcKQCLNDsNG1Dim1Cbq8
O6Zt5+ljxj/oVAeNiUlF6haiZ3iHkcx4E9dydNvQn45dqZwstKtT44YxQ/YpzgwvzIp1SPLfIf3d
6Zs6atVzcFLGp9gM7MlT2olJlwJ3doQP9DlFmuhzQr74vdO7fq30TXLkqHx/gjiMewjUSH8w+NEP
9qo2GIMRanoA4joePmfVLG8KuzaOJLe/v4oN6B6oog0DZf8bVEuUBJIjBysntBmaqvPPsjLtI4/y
Pl3gUSyeRZBK4GAe1CZw0OOlNsYAoUKzA16xWI+NquVuGBa0h1Bdd/tqbLy5KdSzP++J31xZuAhB
faIbpgBr2H+8pO0coLWtsxoMLUlR8U4p1lNkbpu2cEPrMxTg6EGyC+vIE+9szfbXtjhjWN5kECiO
HbJ6msiMpSjRnJVWyujoa5MdPGhD0z4hdYqNHV4Gkp8rsgS1fcwpZ0EznZaAFgyvT9SqBSBhVZdR
Ks8/aCVf1iMTbRXOW+ci4dzcB2oiXQyRpd0LkdgcOc8i+iSlRf7dzCT9Wquc5Gbq0+BIefI+pP46
OKFh0kBhce6/zanCy7mqZGcVVc6w1kfbuQOr9qlNOw54/NfWUDGvGGtHGwczmf/SK2XDmYxAhQX9
wbdMFx2jAblxVmVa9Zuu0SMvkDAFLkBUbJK0Hq4zVMjcagarJSUlEVYx0vWSydoNbPJ5VRf2Q2oF
JQqHweLr6gKdTLYgTZY6jQdwEF7ejKpfydXPELK42+fNE8Th4KoTZPA/r8t3EEtc2tkNnNXUlSBz
Scf38oNwmpQhGixrVYeq9WnhOHED3YkvorxTOgBszJIZGzpncRfofmbUztmUN+VN0LThw3/hVnAW
UWn80kxGQWv/VqYCskecluyRBhHISu6bp6FHjNrU+vbMXhTp2ooAEdc6suKAcoQwtHWpaE336ciN
iBPtYM+IFFj4X5iAMQ+Xl8PXBG8VcSN1cwk99QxGvHymaGZ8SYaGexyjHg/d3Mu5lfRTmg3OhkZD
5lexahxZbL9Z6TTbOKnE7EcIwuy/kwhfhFwisVvh1qB9hp9pb0126kWrFDXMuNCCKas8OShPXQAQ
rI94dPzmUNb4IpyW1HA6Gdv+1csaC4Ck5uqTEwTboHXstZbrza81+H9l+duyXGDM/11hvivLf80p
H+LiOwJfu/K8i37+tWl+Fk8/4uJnuzd7EX/qtTFNeQ7yH2CyWKj4DnISvpJTlBOWIRhiiCa7EpyP
+9qY1k6gsGG5iVOhiisxP3ntSzMCBdkvCHBMZcCHfEzD6HD9gK4HpaJgIs0IBlXNg9IH1ejGlpYW
Nd+hAKU05gUTD9MZUBWvHGSKGE+m6mc91bSHBMBp5KrYJN4MXdZ+lrvalVFJBtlRqsFaN5o6AeBq
JGDxLBmFmqm8ZCDaRbg4qOG9bSIRj3JHfzd3ZT6veoRSTpNWPWISrB60HakWdVpi1NyUIyiaHbba
Y0eib5YUqQ/cpvVDrNJv9ArFxyTRIjwSWjR22hYEoYNbiTyX2VZrWv22t6t0A0QRKWStGzB2UW4S
2sLnmYBT9BEK32ZooLjRzqdd0bSnb5bSb5oV4i2/Pc64Z4gjsPdB0GNQIx+U9uivywamACl4WsSN
unGZVuGYP5A+Dl6co6faBe145Nw67M+KFwVyBU1JwCSaGIDsHx18JEdDjCfx4dyrn9NkfqhQi3GV
HiWU0tJRfG7MdcJ0xAN8H6+rvnCOHF47RsXhc8OwFIUvSpB0r/ZvwaopmayBW6iKBgcvLULMRleK
x0nRei8zImsrt+DCIrRrNoqUSKt0VkUd0gGoQkDgIgJf52pV+r3KR8lNNEk+8pJ27tUHd4h2ABkE
jWw6uodw/8UqMBwoLF6S9hAP2x6YWAPKbcCTbEBiuW7QbE6uQQJ5izydq7l5mWk/4PgguYSUdmD4
s7qRwnxDvuEtve1rVgGz5OtsJ8jefKkmizgprWPnrun1I4mD+H7vbl11FCFNBibh8NbriFFIDtzM
byUkoJapQYcHtxH0CpYRYOVyzG78XRkP3g1KFKN8xgtCm0ZEyjeNDNsYdKd3lISESZrXo51dyPjC
b0oEjlZZngZbEEzPfZfgXQJRY2WnC3pLI9JlLVBO10bcb9MFw0e9cXd3heiFGALgtn1YUYCDbgAR
cldOMw0enX/VK6uuOeWMLf1Zgli028sfipX/K2AJf+Z/g7rrkPz+6wGl97j4bRNb/IHXKKmfsEYF
zIC5pcW5zUnwGiUhfLOW0DtgUf0KeP+OkvYJLQHaMzArOTRpDfwdJtEOlJn4Qv2kW0Ac/VCYPNxK
kH7osBOs6QLtsEL7K3temqaaWtOhh4M5gY6Qi1e0JuIemz77qD+puBaYQkRo8IihdjqIyHKLcv/Q
JrSGCqMHkh4mK7OWq5UTtUfS+V0P7+0JsbvUzvaVtgFzAJFlv9mw01KgwhfzWNioeQjHXwz2Q5FP
o4/qS7rO0cKERD6cmWkg4QZbPc7WBOBOvoHgUH7LtZch/CQxRkXwAvJIgAZdQM9D01IV7SQtX0XJ
r631jwS9wzAp7pchvyiW6bXj/75/v4nd5AZuK47fz4AAl7amDziW4hChP1phK+BLxJjVn2Pzrnuy
95ZoTLLChEQ3HTNoV/tXzYCXZP2cO36VMO616/I2rIeXTHWyW3NqtmMQAZmVxnIbxdAMJk1Z6bPp
bAcwKQUQAx/nQz+O7dtI7xgOIDmjtZiVhfW2Gh4mKR3XsaLMEKIwPZsXiJpGjnMOAMtvs2ECaq7K
u7Exb6ehnVadDkthhrPl9aYdrQwLD04DcZMgBziNC83sNQ3yLXlYCSW27EsrhrzTEB/JsX4DBSNt
xHGZJSrEGQ5TB+j74RinHVpYdj/5jZUbnjanP9CRjN2YWtbv2/Ax7/AmUmhJyIFznqFRi3JlaG7+
/HXeWV7aYorFPmG+yy0x0t7/OnOZWjpUN8fH3qV0CTWtP1f035LcJuLWCbVgRhsiVv00UtDWa7vO
m/XGG436y4it35GU5t1JsX871kEm5+i4K6UDBgaOVKUIJdShP2iAULX+oRmXjzb+xMMLYjmZo4wa
1rtcd8JWXEPMz6/BBbvO2A0rfI6GIzuAs3I/kxCXQRGNkxm3Iki5B82cXK/mDD18x5cyZHaGqfum
wVjwrLjf5hK6imGy+PNka+dVRPsjUIzz2apmH8yEhU9xi4cFgoxWuzGn/FOlCaOJbDhlJv4DMU6Y
Ec62z5RgiytC6Elavw4KdVjhdr2RdMmkEddKrjNAcYgHr46cz42hXIOo0C/Aftc+tUvl1mEEgSTG
ubrCCWQ28w6Wkm8rcX+GK0OOIRM9nlyyaItG+Uqf2gZ/u+BJkpMfaTF+DfEsuLShcEhOuCCpI4NC
cThS0vjzEAuxerNG1akEVs51olVaQJhzhuJYl/u3a5lCDEkJhSEUr3t/LUdTVo9mmuEWkeHAgVpj
mYQLiqVGedoZ0j3+HuWFIkfmmtwXf6rQh0M90fKxvYFfO5I+isP04NhDudMCykD2qyEHtX8zllP1
nR0Etm81NvifFsmnXC6hDXx3RreCiQG1rzuWb//2orQzcEJAycE4vKi8jGiHhVy0CCkyOwedMFx5
9abeLnHDDCzF2SZMvh45Q0ScO3xUNJ0FcQLRGYqi/UctRiYPAy4cfmv0Zy0z7JU9A4gYeKflIDme
1PbfrHKRoJ1a32Y5jS/ywTgFrx4dKTcUsZPe3YlQqEM0nsmddXCaBZ2xlFUfwqRuRt2bczzsAhli
X2TBMZVrmKALLQavDqfmPGiSCepbZ69US7qqyErObRPAR0/bEvbQkRJ1x+Q+vDXWJeNYUQjhPbv/
ktIYq1SDXoXv5F81q86us/lqTjvXGM01WFGFzYNdTqlrZ5rmLSakKSxPOC2MuF8lOUiYNCRGKZjR
zGrTuGXlfG1zzfCyNsqhdXyK1QYzvzZxNnjA8tdUOnhWYXqa3bvBkGxre7RXMM2/TvHs4/CLaFv6
ZOIX7kozqwMGVTomp7BvA1fD1MvDEz1xO6lGTtyMnoBDyW60zOu2VJZLK7yurQJuSI7xN56BF5Jc
9z5+r4mX8aLDcEp8gGWWD6kPk4A6A+qpHxk6/y5SWECTxKlKmnfoCw3ItCr6wLL9MXEGX+slkKfo
9nXxZyi8za8j/ENFyf94MKnBvv7nBt7nuz/WIvzu37UIWmG0wtCJ3MFF39Qixolos6KyqHEk0ghn
/7527GxIBhpIamDMNvA6McJ8bdlZ6MnoiAX9SpfAan0EUCP22d4+FOcUYDa6vZyRCNTs70MyXHUM
CxVbsXRYq/G8me3g12r5xzz73Sl0cImDPJujUnHgOgf+FGF9U02buKLhMjh3b97/za97fivt+m4H
7C5DJ5O5F/hz9SDCdKAcw06WAz/IxnWp55dliXmZ4Txwhp39+VLvOk2idADnq9BlE2Nk/eBgdYyy
qeVlDnx7GC4ipbvA6B0KKRLCAUT1AstNbbgo0TzXo/Q8zuerbtZP51A7FW/XGeeNLJlHHv9drBO3
JHSGqCg5fpyDukJB3Bt/9ikQDlakRdlpNIbIzfYXofiwCLiH2fQLXvePH/bYJQ/OcF0NZ2A+DL1y
OfxSzFwWVO9U4DfdJ9DMQ8SqnSO1wu+W69unFGvtTY3Z2TDUm5qnrLLES+ToPNLTI6Hp3YRMfFwK
c6EOjMsRDjz710isGeRM2PFxg/JmkYtv6NyfSlyLkfnWzPXtYPYXbYftWlfeyLp+7Prv8geuz8xa
AEWISti97F+/0Y1ehbSGcdfwrdKb66XL/bnNTtPCubSD+HwO4/PEcD6NTnZa5/bnqO2OBJPdEPDw
VIC/BC2KPglwcnGLb16zE8x2qA050hM5ALEl+ao2+WXFuBy5288wZv0yDtGqHldaiMi7As3fxo/R
Rg2oVyDIQ1sPsaUDi3vGUrjMnP4ihfY+yOnpUI1YEpY3f96QYr+9v1++mUgv2ZYHn6xuqsLEgppP
NpvbriXuSsjhqECBR+cOV70LmiPbQm6f/3zZ351slDAaqEbqRfNQTToPLDbcWLAai/EZA8mbqhxW
jRl9+vNldsnQ4ePRNqYgRVCIsHCwIrTQVoKmo4mTouKXVjeFjnFYDhG16kqcvozzZMCWOQzXcipd
iiMGpcEVxMRLVD0uxyK7rYplw0zTleLFn6zw1kzHVY4oXyehqaohriHPUNMTJAfK7NSp6mt4zj4K
75ga5Mi3aucyFgRcHOfqzZ+fDT2133w7yhPaakKxCsDE/lpbIttOpc5y/EJx7iMrv1Gn4QJyw9Zs
Az/DxQWsV/r/2DuT5citrb2+i0f2ADfQNwNP0GSDzGTfTxBksQp93+ON/Bx+MS9QpSsWq1QMDf4I
O3wjpJBUVBKZyIN99tn72+uzZQUP57jbT3oV2l36TEnAs/LETxQVTU38OE0jbdrAq9AQjdN5zfKD
bONUM3KBQHOY/Mf7GvsMo8GtFj/oDPF2NOq7ZUmu5oZ12WDNlwqwhcBwS/MWvtVu4uA4QWMM23Bb
5Br0Wg6S3EmR2fFAJrJicyG144vRgjWvtV3DHQ3588gaz7S6Pg/yp9qYUOy3ezw7j7MsbPopuppH
sBqcCN2ghH6YDgkj/fnRMgYvaDXHqpNHBmKhnOJqmZcXPOXHfg4dA6hNiDt2p2eP9dwdcsN8HRVh
07bTto51Z44Sf5lkH7KHHSyLi9J7t2r8NLF5ZqLOj5PiYojD3BGi5pyS2MkM5+2gR1ttxEWBASgj
DK4xSHwWKjLuqpnO5JHHVjXvcim+YkD+PK4zza2W9GaYq9JuiuwisdSdpQKFCiOvD7tz0xSQ1MWv
JkPhbEbbEs/3rBq82JDv44RvVDfvknVf0BCizJbXGY7eU/DbasopbUxmHQJvDSSl/i3i3q5xd73X
1Vwx4OCp9ROBmyHhgj9StNcpVDEeRorFtrcz9OoKl+BjE2RuvhjXwjgesljYNIVwXH9XSXU1XNpz
K418Iwq8tsuOeH/6+bhaPGrzthfUG7ylvCGM/BVxvcJEcmG5DRTtpGssPGHZo4c6dWHvCCqABWva
Fpik4s25qwXrco06QixuQ0k5mVm0BWfiwWTe4TNtqz0GsAVlOvQxhUO962XGZREjofVvuxIKts2W
yZTMukYYcIv2zJs6PDIHkQUySvkxqcVt1Ws2vlleLrX7tgaeH6g0iyJf6MZNkSa+roXeaAwHpYRQ
0M5uFXT7bMA3clxww+DGMgYfh/1VwKSKWTfnqNO8Up1d7N/dsM7dYuQ1IYvQGDv8y6QvbZFjQS1C
+5abfd+q/vpVRxn/jTgvNYU7Yej2ozp6sCt2Yog/er2avGAfGU4bNEKm3TJJXgz9vhvDK5JjP50X
pLDB2xpgFs5nfOfbnC7bWgYeFC2uIYfXOpo/NWN3YWPV5RtT6kEfJb4GMybktjbrV7Oeopr4sUXZ
qObMz7BOBlyo8Xy6zeXpkwj1qyCPuJ2yBW6UdH4+BN+lwRzaRNbnKmZzbuBmERbgFjX5k23/p07z
Wzma3jziGpr79NB/jINJoGZVDe8RgEj6LeIpbvQQBEF5kWmz20qqH8/5rl8b6nPZe7VQXODx8rDu
qaIW3EcDK6mlIqab3T3WfscAS89kmt3fh+ufi0okJ2hqGf3EFAyB2Yc0swPtV+SBSfFOwnYXq8nM
nq3ly6ipu0RW/Il/CpbkA1F5WRT5BFBla9A+t8Pys2rlz2Xj9a1YxtrHYddAVvzjDZO1bMyUjH7D
PEZXcWfeqMXy0qfztqNGpxucfpXuUIz1c2x0Tm0QLOBR/f52/HJtvHsLH+7GNORC3lJFdjVlOjNq
fOWjEjY1goDfX+dXi4MxdBWtJPIK1siHRThkdSzInbL2VrLHSlRPEECA2Gi7brHenpFiCDzDmCmV
J06tRA9zc65awkYhCllBsxfEYdNY1rFsYj/veWyj/pNS9a/SZvZveil0NSz+5cO90MMZSXOztlNK
TFjmwYswyG2RwScpNsPZsFnZSb2Az3hICQpTZvv39+gX5z+KnBIWIxq9FYrYPy4HITGUqJ5EC3Xj
09RGnhnIX2LyoKz47Pj3i3MPXUCUDpgjkJZ9LKwKlWqUaYZrj5zssZ/z9ER2E6qMlTxvlUolIv8B
e/jbgxZiNN78hwxwHZGmb8m5Hy7ih5ub6ZCSu5hLwnDzUjaOXqN51DAjQqLbSHJkGzWSf364njpX
eFSvmBWz/+luXREzhzK1ppCujN6sDpDr5Z02Zztdz45A7P12afZtFz5Q+AIaJG77fPDqcfASPXcn
XpNPg2eQBTVheEJ5c8xj4Y7i2fWURl5St+fSnDiDaR3jlM0v0vyuQWkSahDjY7/NUf03ySXeWbZB
obPWE6qexROgnjsxq48Nb3p9fTcNm5l6eFcpO3TyPowCHIt6D9McX5iihzUb67kePJqDVkdelXX7
oQhPU5JgItadq3PgDWSBM8BmCcqVyTF7fUp6i5+3zblIxLQydbcmS+PYO30aPoSqQIlzRXolPlq7
b4OZ7hTOymo/XdXWctEXWF+lOK3pFSli3O4l8uA10zLYbLthYHfLdkEkeJEoXJlpuNWkcMtu56vz
9EWVu8MSTmdr/J4b1Q/kp7gOrpYqQ6wgHFoLB6qggnFEKhIM5lFJwn02nfSoeJL6cBuAQKzL4E5s
ScF180gZwpkH5OJ8D8HSOW3FKrDiy5DssybrNUqwLZ11nA3VzprIHxVmYLmHQ1efi3l4ZdEBkGRr
u74uXkgM2VHFSdsNk3ISLP4eheuxxmqe+1cm/SE3b5ph5qSnOQgxNp0IC4cNX05pxQTpZYr+Eb3Z
1WJYXtORP2WZO4rzdk1k1MS6M1WKoXqgnFphAq5i3AacRwKrOzeK+WyIh4OasuEnfKestRAfUzHN
j5oOvSc/X4zkKmlIutsn5gocRMgXa83IDEirtHErVYo/5sO+miERsQt1KsT0OL1c5tgJy/FQcDgt
tfSy4MCaWODChIbbxosjPDP8pYqu11rIukb0CdQXYWoYCU+swXWLBUe5nw1AUu2yVcWc9Tp6ltrt
daJrF7A+QQLIzbJtIs1Zv5tG6D3EaJAVhWuj5AYJHDsZt8Cpayc1ZHLjDY/07e+D3c+b36oeWNuU
aOfp1f3UGZTEpOez0xkMhev1PCCr/WEhq1yXQZGouzgNrw2Gf2J13rYBaaBifXIs/Sng8hYoWqKK
xgN6Nfr8MeCWYi02ojLR54A9OxQdQByVMexsN+ff4Ry/CYBr9P4hAK7FGIYFZBEt/arC+PFiMCEF
XOdD01W1xBdAONLJ63DRaqMrQ1xcZSGNb9X0EoC9VxOHk1q6q6PpCce6q2quwewrsh9UwnGIxg0H
GUZixhddjR1zwu1eLTlyEhskVH2wD8nUhRVFksb+sOAp2JlrmrPeXA5pdJS2fYwL4MyhgCaxKY/b
Ue+dtdi16GRhMCe3egVWcVRxYsvTXRD0B+Zm/NJQTpA/fU2hfmTEV5w/rloeHdTfZxaatAYBOaDk
0cbqjuR/Vk9lFhZuzOw5zOUF4WB4n5hLZOv6clZIM5DT9QSaEaMUuYNtWBAFl/yoNvpp7KKHQokv
hbS86Jq8sM0p8BqNQ0VFvMTYlBjLWqUjMsvBVSMF1yJgu2IUPOLw26fv8GXLCuFaYLN15Dy6wj+S
aWAx26lq9yI00dd50kFGmspOL6oLU+/3A4+vQCkCqt1VmqS0j4bgutQ1R1L4BsJaOOZpeN8pnAg5
ORZDgdljPXhEAj+M8y1MNj8wi4tO41DHYJ4fcViTC87A5bBBJTE5bRhe1Z0IDG6jpOx1nXmEuXGd
ck1KZpdS0G3EJTvWouIzq3oyOU9nguWtz0XLeJJSqLuJVi7LzJ857OPCvgMksuu1YdNVkV9hHp02
4dUaZsHJ3kojfMiud4aGFpNaCe7bL7eSHf2h1M4A9hlM/2h1tutkNsVlBcbyg54ZbWAf13KlrVsw
xFbFejV0mB69qe2liA50F9XKDiWCacOCpVXzDUpAZbdMxdhqADxbSMG4TmeKObtap8EvKJ7T1LyO
m/5MyValSLozuvK4HrwTgvLCQaoSu5eoyUwgsUJjp8Iy+zTaL0Fa3mHjfNXK5lVNcPasPidgoWMN
2+B2PWJHCU5ME/g4oWGeiIgmT3TO9RSKXujpGTtlyXDIiMSu4mxdCh4jW3uRczIA3Scdusqab2eS
hdKXmAkMNTiUkuJT8vczQ7/B9hBTw2U6Sw1sGkrDoGFfKxl7e/JoFQPU4CR3e1okh3Wnb4rwk9z5
F5GDOQdyZjqtZE8fa/Ud5a18bjGaM62R7IibycbLiMGhhfKQUp34fWT++XIr7JucnwEL9PsfFSRi
rEeTAtgUdUN/WPOTiFOzWRTP60qvpvGTy/1iIwBhhS5tnXREn/amtnhXqp3RuiE2Gw23JOhnHLCb
2GBSYhGh73VOLKVP4hxdj2Z6jKMcXkHvTNZ3U6z/gn4gvDL++sgZYx/4N2bs782617fz7//t/xIa
2ZqI/32T0GFi5cvzj5SZ9RV/tgZNPLQZFNagudC4WTt5/5YpWv9i+Js/Xje871rEP1uD8r/WqWkc
tvnZOifCvvtna5AxfFoWMJYYUadAYv2z1uB6qHi/5yLhowGJYQUCCvgQH0fE51hUwSqDtQAhKLwC
3orO0mbsqsNQNSLQOyxjMXUtNlWl6k6xiI8L+u8DyjIDhdJSBwumobXLhKuEYqodlMsYnIyzSFUz
2urYFpGjVm1zHUpDs8F1zoowCCiNnRRZdDsKTHO/DYMY75GtB5pXmiUpVh57Q8LE3amL4kMKGhaI
c7w8mmqNx4Bmja3hiS15pRkRXksJJRmye4LNOPRZ7iacUSOSaM5NUxf0nzAcP+ZDfFlrQsbNMBgw
5579mKL060Sj2BWyK/SZT0NwdFCE3YlxNa3g5eoPk7D/gmfu/2Ggk8Ha/vvH6/r55ZmHqeiYdtq/
/s//Jq//+5/PlvKvdcyNvgxKs+863z8lwPxolf7SI37ziXrfdqe3riFuR77KLMwf6sw/ny1+hIMp
z9aqY/qnxhpv7Jb3zxYkjJUuha8U069I3D90PfC+040lMGU83uAOzamxU2q8681+/CYvC0jKGxod
LUqW8UsbSnsLU8U9InuwpbnplktzzIpBPqE0pQKgqCete3y7k/9ZXj+sF+p5v1leK0rS69vuuYv7
9seFxgv/XGgyNi0wuFAyMRTBuA3Vor8Wmgg3C8Q3wpw3Hfpf+g7jX6g61o37bVFh1/JXEIcvySLE
SIj/A3MyQAH/AJjyE3Zg3f2RkFBPhnLJsl6D/Lv8gErNnCaFJLlVHRjObMAhn57DKex2hQXQutWQ
E1MXauJ7tEpruqxfy1royioi7IS2Fadv9QG8dLIJFgO4M9MnTdZeSKNod30puKZRXsuBIm6VZLws
x8XpkmR2/vli/P9hCALS3O8W5Lafn4sfIt7bC74vRE0Hz4OLIz1iDuQ/WgkBpmNuR6J0vHbI3/tW
4SS05o8WHE40v6sH7l8L8V+8gFiINS7Dz+ta/ScLEaOYH9MJpDKKDLpHobmBzSbZ8Y8rccXB6CkJ
vxNRN5fsmNpG4bRpqVZOM+n4Thcof58G3NBuqdFIGf0/K4GHv9RRZ49TN1yP8TTV4C9S5amNzPhC
xIsRFlpUCDe0kZTXcaks2W2xjq3FoLoas5DRe2j9I5ZyQj0dFHDVIjJqzt1lwJCtIxRLetn3nXaU
1MCoXWtqtLspxfHTrpaiHG086UfOguqs0tFMpZY3DNb/egxFq4L+mIQPrdh3Z3EUx4rbjoHEAbQL
+URGkLYPiIcCDJMKJQd1P4nGc4P3yGVdBcNgR3h5fw3biBNfU4bKwidMG7SNsLJsoWnbZxyzUUXP
TR4Otqa3prqlAmIc6JXxeELC5zhZZbne2Y3KxTxJLk3J1UcpfKQq0J+GLuQoSqdmVu0B697LSCpi
datHY+vnoomRQp4PwnmzxGq2aY2Otqxccx6zU6MHfpL3lja4hZJhW873kmv7ahHlXRjqGJ6PYaSS
3GmT8SgB2wwdjFg4HQdtakV7YSzwn+2NIVn1BSNm82E8UERs66aNth2yth17X6rtlVG7TsGzXAmJ
GvbbsVV6DD6yTrrC5iTEWAoM1Enl/UGM7wwNTYliLLdhE1Dg1MXI3It6HjCnZ9SMv0VCMM8MwUUy
uhNy1MLOcsF6oW7OnGZFA/dFgvsOxyyVqmEni7l2rXXxHNumkA03IyzzwZbUdt5UYV8HTOonpiP3
mh9jz+eNY8w8Stlb1WnIR00DwzayjrFLkb6ZoAqB7DLMUth9LTEQOoRZkDLLajGLtlATqwmJDS1T
YxiUyilnQTxPenV+VSDifB3AiX6bykU815t5qbeo1ZXK7sRgyJ1qzKLaS5FwYyqjCpgd5/WMQ5A+
UiPCB3pe7Mxsh6dhCqonoyij0Jl7LaztYlaXXaajVbIXbTwxSyjE5MUF8xsEcuzXZUaQnpKRUput
j3jZl/IQbyQ17VSvpk/sa1236sZnBC7MDEVMweR1DixYl8uqeYHBlZ3Bd8t6b4mMdg+Ln0ETE2q5
6s3rtrc15CGjEqD3YKvkFj/3RMkDhgmq6oaSqmI6RRwxwZHIel04UzwUojOHaY5ioEmGy8aa82QP
rs5ikAVIgAQAfDFfkF5g6dGosQRhcMAF+WwS5L7HGnnBREKqy84Wwz577SSzbQ6NZURHNP3KZKvi
NIlbiZpc7HXKIiILWfguKPSV1TcxL6KvuP4GDzG+Oc/wWbDYkQVdfyyyXuS7E9XqMYvwvbLLMAGV
JK5EcBvVTZ5Q1rCwdp+DaLox5QHNyZjKw9lQRYyehovUP2lTojyPqToLLlp/xkfysUjPC7wNng1a
OIo7Qdx/pbUiGDYwmvYmXnKj2yuEv8hD2FVfY+8jXbLGlJa7X4HpoNKZJkhFkoG5npnBEIaE9PjO
DMS4cDoMgvDnqkWZDhDHJWrBpVz1h06FMeT3YjUCvFRjBkW70YBhHkxD3/l6aXE71jNU5uDNEUVO
j8kCUpFsafSbso5SyqJdVVMQdtUkIcjlCZ5tbhoL42EUxTI906o2NuD/tGLsDl1qzKdkjEL1XMpD
8YXenCziZxUF5hZfOH21KxCZodT0FRVaa2aZ7GoFm7RjqTVl4c56pV30mTB3l+XSioujtkWMsHPW
VeNKlYRI9ptoLkVfqOMp8Js+1/QA81GdaWMb7f2M5ZGRwzEEdyLFrdfOvXhrLKPeuPMyC4JTqMbI
FAl3fcHRk7mRMxk5THNnaGKXfU2zdLVoRTE7QkeTB1wdatOctymWWESJOVPvGfwwL0B6xq0NQr7g
yZxk6SXUSrBLPPeJ3QR8V3aqxKMIXCvvbiCmcjDNVLL8DS0zY9oIaqxPLmjg6EwT09Fvi2B5iJM8
6B19sRKchRlI3wZITBk3n02wQiPjaV/CLly+aG3anJd1mjxVNUChKNKxhueB/iJVY4RfQWdN2HXp
s9G4UGeMV4OO162ihUxc8LhRn1eKANOYfggYdQGFxVh00waoymQUP/cKttflQW8gTDjdkneTV3dN
68lmveTsEoScflwixQ6AeNfcABWRVDIvpeQMFmbf7Jd6csSQor+W9UKdd2NbaXflOGYjkoR+vpWr
jLXHQEQY2m0dqoOtQFbGNL5TZHmT5k2OwlA0uYF1s4S1L8XhBHaStlO0kQY5zvFsmYzR6YO6vxP1
SVUcwVCptmtSj0w/W0zQYv2oJLexAWCArNeqMUdXLAx5EiPhqokVpHQ+cz4P8Vj3BC1cWGZxKT/J
vVrFAJekemD7T2lcJxijPDGwn38zQisoHOylqmYj9EryWJTlRHk1YbayCkT9pTOr7obxF5kdVJ2Y
AcpgAK3WsV37Be8baz/gAf9qxnN6YdU9mohRHeTCbbTWyr0q0rLLGXerctqy21qFeCjyKrjrkwBz
uDbsKKIvnWB9SyEefBvE0PomqZVIdMrVsxjTltLO06Y915gy3zG+V55a4KwPwJvghSlSV97ELWby
9jInIpRcypd7ENWVsTOFQdEcCKscKzu8wZjGLZTOM8RC7l2sljpaGIbSe9Ii5yDFoHgVVLAV8VUH
4D67UxWp5W7WjAD0TRJme3EarNRWQLnfmEqv3hRMHlkbeU4wLxpFqiQO8CByrikxb7oW3y0nttIG
c6uqEEoHAzTxQSz04cESCwzQQ73B4aVogcXYWGkuGJZZUu+2PZSYWI9px8Wogc96NcyGs5w2swTp
KQ9v2VHEdJ9YqXRnGDVG4srUBpsI0zbsigURYMMcmTLgfIMB0I0MjobSdtHot52CVHRLj0ldbZYy
gGVKlN4siVhdwFCLQ2cQBRFSUphmR4J69NyBBn7NaSi/ks3OL1mflE/mkq6cn2796vAbpjVGXZZh
NZ55o2G6sqISi5txdxEbQXSLm70ZOGFPOmaPxiwCTRPS9GZM+iB1ocrpj3OfLIcijLV6o6FqtfzK
6CQddVfQSfs2DpDkiUlI0ysfyovQmst8x8zm9MocdNS6yJyrgxT0Y+SCJpYGpwl77KyioDb2XZ8M
st1JCdaxyCEzV2kT3V+KMKflFK9+zG3UGqHDGsa2bpYHEe5ZWAVbUxmIjQvAfm+hUhluwmrCKTos
J+mBHCGPbKQgGq7ytdXeR50ucNwMelDHVdikBn1vK59sJY4FBm2CNkY/pway4RbNYl3NxTIjnDON
8UZN6ui+VKyqYsKmCBj2KeTovhDm8atpJFnoFimpk11IGo5WKQZTqBbz6LIHhVDb4TjielUlAPbY
48OzuDGbCBlzRbfXAioi20I28WqziqyzxZBiBUFDbxdM0DwohWAou0RQFskp+7HwwS3XkTNos7ZP
ax0M25BUBFjc6RYazm1wPigy7wFFsNXQv5Pol43KCHbZ6iMx/EPv8p8KzbsKDRjU3x2I/6Do2M9M
+/7v/5V9zef3RZq31/5VpEG5h4AGtRhokDfD3D+LNDh9rCNT4DrfyjcrUefPSjsOvCtGc/XHXNE4
a6Hwr2rgW2lmxVnq/FZmlv9BkeZngfda/+f3o2AHJ8OA+I9H47bpY0PoYYDNYqS6QzJ39tQJZFLJ
LWXBrRjK27ozvlpg2PU4z2y0QMAW8aox+s5yOjm+CY5mY1obdbawAFsfIkvZF3Mi2Unf3XViFTpp
Xp4sGt+GgI1R3AmFMwxB7yYLo6mNJAxbYzI4OiRT483KlB/EJfUZ1X/9Tymnma++hh9syNdeIw2C
31QX35xqTqxdeBb/fdM8g4L6H+/X7/ff8NcKpuGzij0k1vFbVfBdmRG45tp6YPYB5MVKnflzBZvQ
nFXAo9iPUwEU34+RmTgSsLBNHgqmTVBX/JMVzJPwQ6uIcvZK3tERjms6xaK1N/KuyphOadtNFEPJ
ryV5V9a56kSctOi4x9Mfce/vtSDrw/ChdM4jvFrsoMo1oFr8eC0yAIvMwVLcpF3GndF6eQNxSsaO
wFHKyQnZP+1iCBOn0a3CrTqUIlO2MfH1shEQqtvuWyyGKCfTxXJNFUaRGEeu2hRHIxW1zbvv9OKP
d/V+KO3NGPnDm101MpyMME9ewcM/vlnZ7Aw6XwrFodK4C9MlhYFhZkfTjE4lk89TBSe0rsxbPYPL
aNQ7UZyLbTJhVpi3pmhrAo5/VZ9Kdq2YL2lc3xj0d50KH77cqEnmtV5xZTOpeY4FN0VdsiG/77Zh
ZPj0qTn7CsjNtLEw3eRM7qhfFdAcQrPhMIFlHGaTJQd/OfFNMTk00H3Yjl8jM7hSavTtAWPiZh34
WlBq3n/iwK/iwPpE0J2HycZYEtAnKvrvVtBPXLizsvlWZul3wM37cPDLX/RHcGBL+xcmzqq82rit
VLh/tyDefrKW/inyIgR4a058Dw2CbPKiVWKyCrnpNayb0vfdDc3Mv9apJhXFKdhiCYTyP9jdfuyL
4hKkv/0mwhBlaZ6CtS78LjZAMTdVqNvRfe9jyJHZmN1+0nlds4J3IeHnS1DEfn+JTlK6RqJOfO8y
5/g8PGTng8GVRrf4DOP8Y6D76Uofe+KZgfTXMteE1Gt2F9kfjY6/jW2//iBvFGUIGeiLP3RrwqIv
UjUao3ssRGK7P1vug414U519ZmXxhmT+Ky59/xzvLsSX//6OqdJkJpU8kUcTNSMvX2xj02Cx9RJt
9hzHfTS8fnUILkgQ7H4/u82ZgvDV1l1zk+7p+2+w5JSMP4LC33/8X97dd+9q/fn7pZIgxluyObpv
zB0S13S3Kb9aHuJTb3Sb5+lueJqo/Uqf3fUfOxM/34wPu1fUBFRpDS4r+pLb3Ez75UgJBxfK2+Eg
+YHdXrSDQzm78P3PlP0fGA1/XBtWPGe4dcSECZMfP7JQC4muJl10L32h+G5yunkqnf4RSIZ603AC
Ok83sUwEt9OXd4HlF1vTj0Klny/84bG05EZuRGldarO3TnY29nL3pdz9/iIf5Ek/X+XDk9kqDAIB
lYnu9camSFw9UnmQqN9wlEdSV9rMH8aCQ/Xx99dVZG7bx/VNRkJST1aNjmX9+buVBGglMRkojO7V
3GuKttuE4Uwh36RtU9HqQn+igHsy9MtcS9b6zF4Rcc/LG707GJKQcfAlGQ6HvnFow5SnTFLPrA6k
YjoZ14nQPAkr0zc3Ey/HOxxK0ToMJnwrZyPaGaVh2dIgxJtJgRNUtPdU6luKJ9V3U6+/f17Wp/R3
n/JDuCikyJgnkdMwWMDz7gIx/FXsSGehPdzNL9IjDtCfTXmsv/F3V/wQNwokNMMgL9G9cq2aDqdq
waY54IW2eQ6/xHww5c++yc8+44eYEMxZMzS1FN3XXv5c7wJvNp3emzbZEaJH60BjGi5ohLi5h3cz
tZaMBqBnAbFJd3Fkj9DZd9E227e7bMt/p+eCKx8+Qxz8KoAwErcm32zAHBl/XG2LOYhR0fEem+Ny
sM5QGn0yAfLGwPp431eIG9m/JqLt+rCegZzWitrE8T0FS0ffAkM+pVflVfPaVfZi147gfYFVVN+a
j8shcufz7l5iCseLn7rD3J86c6Pv5wv5mp6+XTnzfegG3pTYQWgbe2EjXU8XpJ6QoL9SFXlkQvu1
Ud1U8i4hGlz0r+lFYFO5O8x2ZaPqDy+eR/uzca43n6jffcIPa5lWlyRiyB3da3bvRXuaj+eCvWwg
82c246zeeCWqdupH1+ZetWu8xZzAlt18o75QBXOiJxoM/LO+ZhTVZgjpsz1iDVS/e3sfvuKZGk+h
SkF0j7b8OPti5LR3DNdsh11XuujQzG47+ZIvHplJuLCONGp+H9G0Xz0H71fAh+egGKpRHDAXvKd+
dlT96BETwh380MN4kTo3xi5xp4Ppps5947cuHrgsitqnf+W3p2jTHKbL4uXi+ct0mXnxJnMS5wFd
s6s8mjl3K5rs5FTey1ct7Ry7Oo2H/pPH+AMd8I+NwERfQB66gghXJOP7gBzJNIsmbH3vO7dzi30j
u/rW+qJtJLfYJBvDIyZXnn69eP15/No53W3ofvv9HXxLnn76Cklr4ZyQKfNWfnwLMv2e2dST+D6+
k+/kr8KV+qrT1/KL3GMWRUVzroAs/uSDf5iL+/7B3131Q3KxtGGqodqK75NNda7tBPuiPXZb5nMO
nz1Cn17qQy7RVEYFy5xLpWcFrcYTESHYxPvCC84InJ8Bxt54ur+7nx8yiFqxwOWVRXyvbgOfbqAb
nAVO505HQFKOcDa9CN78KO5B6LmNPe7b69SFgXT/ybf6ywfz3f39kGEYc54tRs6H5qHcjttqt2yz
l+g8erHOQl/zgCSchoTlHZyJxM7t76/+gZTx/dvVDGoRBmc7en0/rqkiKyYpD7gH9MLdzE3O8ZU4
ZG7kCk7sVN/Gx9rtXdQkvnwI3aZzT6bzZyX4b9MAY5X8/hyc1nEc5Dor9flD/XDurRAzAe7Bw/4l
t2P74fr0creJz6jnuay41oFGY7/sTy+GfaBjaUtu7niy7fnbyo7si73q5M657IhO7uf2g759wkh4
k29viCHR5spLnd0xcjf4o/D79heeyucb7Je7cHOd2+fBnl3Y2RwcRtvd1lbsU8glWvvp8mRsDuX2
6TK1z+mH2Zq9MWw6yFvRvgQ0d5w2p/PBHb3WCVwns53t7F583Vw8Xn3x5nM0HbK3bGL7dC46mg1m
1z4Mru6fn1Tv6SZyFPtbyic93T25tX1zV/PvX2jvOuenxVb3ub0r7ZvM5vq2tFHsh02wx+n97QZI
G92JXH4r3U7C5NfzJ4M3d1m6uX19Ntuvp6eFj+AeBNe7Orcb+wib0Nb27ubSvyvt0T7xeV4ZPdrc
7l7Djcmby5zK3t32TuC8PgTe3VOwp4HoXGhsX5lzzRC9Uzrn3Mt1dUyHF74P4AZ2zmcuHcHea/bl
6dod3NO+s2+2k/00b58Ozit9J/7oaeJDic5C1GQvx/LTbbfnT5zUyLksZ5M724VPmJ46+wogujNf
6PyW3FFdnrsNv7+zPdXGvWP9ly+e5nlb03YmX3Gca88/0+10u7/YTPbj7pa3qjjbwdm39kVsq6zb
4/3Z9SFzzuyL48JyPu586HVO7Xr+0feujqbtW+5DbR92vX3deHvNO3IRh0zLdrAOs789m27rkJEu
3J/to2qrrLgLBid90ya8n3r7rLC9nUYuQXfG6Z2za9neeZH9umw0bqjif4nc7bgRfMW35c2zfXYL
eOAmtJ8wRtrq3Djvin9Uto8gyr5O7DvLpvJtFw5wUPv41XA8v9oGB8+XnPWdfS2djUtnzR0c/fzs
yIV4n07lnM5j1/vmuf7265roeGevp97xmZSxbwlooj1eeIW3/bo4qBS8U+9fzs5pcIfN4Eqbzt2l
9u6EjZYj+3c83TRqWbI3g7uZndlr3Nu707lmP+zod/0f5s5sSXIU29qv0i9AmwbQcHnk7nL3GDMy
MzIj60aWowbQgAAh9PRneXad/iPUFR1Wuvqt6qqsksQRGzaw9vqyaZ8cvePhpPdx9un2+gE953tk
ZIdh12UuuzaH+098n/X7X2H24ekHZvIljOLsV7s/nB4/7Q7vrhwm4N3xC4avzX59Oj3ZDKPrcLn3
9QZY1uzuS7n74vL5cHXQD/CszJbDdCDHfg+xzXWRYW/HP8cuQxKXnzDYw1WVlXu0emnP7FDIvieX
Dj0eHtE7fbgqdh8enr7Z7BpKBQxInCHycpWN54+fPHyx6JhgCB/ivXj0MnEa7sarbnf1lqH9b2jZ
f+w0z9a31ZVvQJKophLrW4zl5YlcPy37b7cKs+YTvhQC9lztbukuwND3u28fj/rQnr/j2kCePyfZ
zSV3RTlzHu4+bMsKYWF4ob35uIxe7bhDA3tSQiCe9a66s3cooag5DucSxWEfmhyqxb29j04JrHsP
4a7DhPvvu8/vmvb/GJdnf/1qB06rtIpopy45YfDwR383n2Osg8f6EN4Vp+g+yocrfi/fONP/1WEH
WCWAQkMwlej6N3sVr6cktPVnNdbDoWLFuxQk3Iz48muHIvasW4Z+B0vJ+K1bvsteuv61IE9C0Yzz
PHSsqzNQ2ya99Qn+YntYzt6v5Bf9Yp+CJ5xIhtv4Ha6q/5Vy/60X1v+B/vtC2/na/SMz48+v5h/9
r398uEjCQZP8rtaVTJe2/z+rUbpkia8/Q/3PWF4KKFayYvyRP9+dWPhPWGR78CnHM/7FKRCz4c+X
0zj8J2OwzUapG7ybYLqH7/Hvy2X/n3ijotAOo3jpUsGEP/Z/l8sMtocMJRR4d0LhI0B97O/cLr9M
fQjO2og6FEOtUh4K9UzRF5WAK4z5DK3Gt8J8ejYQ7/41sV683byYbv9ueV3BJ1gJbYhBy7hdzxq8
Gi2wJtrW9CW0nt1K1YvTVM4hP7g0fueF5J3ww7cIT68MSLReikBA6QoOJbBnQ8A0GdAWuDuJ9tt6
vjrFFNCdK1En0BlPuYd60LL+01T01Sz2tX6vTmV948GmJvH5YZm7CbITz+wFd2+5Q77W+uW/Pxvx
oBgX28W9gJXzGO9qCm/piNA3ziCvNb5K/nFjHFs8snF4GPDoVHb6q/V4ctg24qvVbkkUtrzYE4dQ
SVzULDdAI5y2Nb3aThl0L4mG0vEg0mOqsPptjJxVTOKzDQNO//ygShXcKdaZ72FTe/O/1uW/O1PY
6qQHJWScNLURB+i1znp0Hzl7C5/3ypdc0whjaeGVLTpxaBIzX8P+wr8tEvKGX+Zrja8ik+mYmtFh
WKrgu4QSA1LCbevJ+tm9gIBsjpsAH7KBOHtIBN57IQ/ZNEvYKjDrSXFF4T9/qAd42QVTeWLD7OXb
Gl/FJQgJ/aB8vE1DPCW+L6hyOKsmSM/bWl8FJgUNeu4nhZfvp2XYhcPGEVmFZAGnXlc3aBaCVvhz
gTQLKru/Ld7XsoYOBBm4SGOWwC4aRjs2ALJ33trzVWRO3Id8ux7FYYpLlYm5LlAJYOS24V6X2Fed
KJYSJeaHJBVYUKDthYPxn9S4vxv1a0zH0raLLdUi8EhVt7D/iHBUirXe2PVVbEYoIGiXHq0PzY0y
H/vhjaT1lZinq/2SBrSDIsPhsjWYbttCQBHeDW/YtL7W9iowo3CpvHQBKQUP/ueet+3XqmfhGy8O
rzW+CkwZJXCUhHQa3k8R/2OMPMWzVI3dtrhf46mX1qtlDXk4ChjqfLE9bJF98pZl32t9X8Wn6J3x
Sw8DEwjR7wvWwbQpgsnkpkVlXb/W+BTV3ZDn78dxgD2h3QXTj20tr6IT2HLZVLVuDspQWIMa+iMs
/h5V/t/Z7G9nsWcJUKeXhggUy8G9w0OVwvBH5cOIa1O/L2eD58mVD6K5XELZHKCAgr4ZILs2bof9
tsZXkamnWLtxRMc5/LRg7Q9df8MftrW9is4pgYlhwNDxBs16Yfeo2vbdtqZXwdnNF6xyh6bHWENb
HcZX3jjH26Lnt4702cfkkEbQUaFxlPlkqEMb6cZerzbMWVE1ttjPDg41Gqj3GrMohnh025CswlIB
ieu8qMI0kbDkVZVHD1HqHrc1vsplRUGGjpsWWCsQFsWx8FPHvsQ9KmW2ZW9rbS4EP7AG0qI5VFCk
JORzNYbbvuYam+4g+Z2LEC33xF3pcvCh+Vs+bhqW3yTCZzNlYFVjpniBPVBrvxFibgo2yG0LYbCK
zN6LzTxXUA1N4Ry9b7z5kbIy+FtO7/9er37Xsz/reNFJlNKmpj6UfnXbEY1zj4eS1W2jsgrONNDE
o3UL80D7cyzPSbftQPX7pexZp1VYCYki2+pQoKzMS8keDOxt0+8/Hpi0wJHSh++h7Q62AZYJEqFt
g7EKy6CkfuNQGnTw6gRvDV33BQfat64oX9mK167exYDam0TDjK3WvDskRKWwQhu3JUDBar/sCO6p
ah+ND/WXtMIdZOVtSwf99OWORjy4o5UhrTD7ZtRRDrAzjYjfb5vbv01Bnk0Tr/HYYBO0XpTDDQLo
IdD9W3qZVwZ8bX+qR1sSQxCUc/kVmzJKv2GWuW2m/MZhPOs3ivV8a9rLTBFBfwAb4ZMq02Rb7PwW
yD1r3E51GwSwdj7EqHxv2DHoN6Y+a1UOPJpxdoBlPeJG72DhYTMT8bce3V8b79WOibIqqqsJ490m
0gMfDmDfMiV24zxcxSaMN0jjSFAdAjdBoG6hZh8g7D5uivzfOoJnQ86myUxzgtbh7n0nuP0pF6DR
trW9is2mGIspqLAUjgSVedBhQFuhim07j7cKT1omdpJVVIFhCcwv/HX0zm9ltSk88Zj/Mvh1GpVa
txohNBTmWHAnUYuY/lm39XfPsZcb8efJcoCKu9JzGJgEJdvL8C4anjaN+BrxObbJossyrg4hKumy
xqbTw4TS/o2tr1JlYoOh4RV8lAsUuVWiyMpkWxK+5gDCqbVDPR1abmQDg9yTgO/RthG5xOyz+T26
IrUyRcst6UE7C7/NBvdj29pexT1qaZwgl12T29HfV46BDTa3/zL3+ttzZDUD4f8eir5XCEyTwgF0
wSszSsY29nyVKVdKRG1F4Jzc6xuAntppW1LlrSI+Dnqjp8XAGbd3N4MQt8tbnop/vcaiGOHld/TG
ZJmTFAEJCSDkjGpT+oC6iJfNdtQaVLTCmhd5zzkCvSksqv2W2YHSqpdNp1KDCQmy4gHV2GBL3Iau
fkOB+9pYrOJQuNCzM8VmBhJ38x5MkcdLrcDGlW+VF8/tWMKdE5+wF/TDmNzCK2rT8oEnwZcDgtL8
WI8U2yR1H0tz6KpNky75D9yVoGQcL6AMwIC+OxjWLEu4LTG+GHC9WD5aGOcob75Mu56MhyW4cIUA
1Ns2Q1bRErZx6HrZofGyG77GyeDfVGwhalOQo/DoZd9FGo1Tk6J5I5ckm6r5qEsSbuv7b4enZ+vq
AL4agMXIXxkf5eel6E2Uo3qezdvm+KVU6vm6XXrgFzXlgNxBNA/chyg1cadNw56swqefUMg/Kczw
tvVPlXAoxG+Bet3W+Cp8ehlN8Wgv4dMe4RV17+Y/3R7/5oaAeoaXI+KakNWoF8Z60iUAgMEgCI7b
zab7BxSnvWyct7xRUYh10OlgcHlcLk5lcWPmjZNx/STtYVGR8zJEuTazeWCw4DqJKp7fbRr135L5
Z7OxxqIQM9pFuTVJtIMNcvLUUmM2bcWob305OLAgqWZuRJR3LmhOhFfhu0lqvSn3gXPvy9ahV011
oJso73lwAXtziHUDRjbG0SqNGL3W4XSMDzsSulxzYX40MqDvNw17slodzbAMYWA9rOj+RxarzJ+3
aQxQlvhyUEwhAosKRxx6Kugcw0LtorT1tsXomoUbyx76c5iBHYTtT1V9u5B602kKtdkvuy2SQOMK
GdsFT9Q7kRDoSysX7zeN9hr8El/qqYvOxIcp1dON8bzuRuIN77Ct9dWqGMEXgLd6ifIauIX9ONHu
7Kz8s9b37y5eF2eF58s573xUSo06ystpaI/pqJdzocu3JNiXUPl/qrD/uyiE9u5l63E86NnXNXag
wk4o5SrdoYqaeePIrNdGkizOpmOU81SZ0wgzr3zG9cq2jXTNV/QKeNONnYzyxAztXQrzob1wjd7Y
91WEdqyoXVGUUV5xVJezEHA3UvlvTffL3PircV9FaYcEo2MoWoQHWN98j5d5edco+Bf2Uja5P9TR
xgV4lclEsHjSA2xXc9gK+dfImlDgU5fFtrhChfOLudm7Kpit6/Er0qh7kFSGZ/js8W2LTbSaPaQj
ofSAm774pEH9OURyufUAXd+4e6zWd08VlMCDCdMn8PtcEhg/tqiy3tj51fSJfQdfwBq7tpXVgyQg
Fw5TYredvaLV7BEhbg5hEYW4qtv6KlRsPsE3a2PCsVYIMc9v065EXDE6y48MRkG/qr6Otw3MWiRU
T2Ut5xIDM2vT7gsv7k8GWd+2TXvNmUs9Fcb9JWrbxOl8tj3K2qIl2rZJrZVCbeh4W9mC5aUx1XFO
BD1MCeyxNu0ja6kQhV6vGSlWet3wIIfhhT4o2m6ckL8r454nehYX8qYi6DuT8157tr02EdsmWoN1
7suVIOJSqiZuMWfYFJyQFiSwtHJ8W47NVqE6LxLWrcZDMAG9cF+xstwvof9WKdYre+BaM9TC8AFC
Jxvlo+3eS8LolelotO3ItC4qMpx3QwAL+9zT/Q+uhvQc6uatAvFXer6WDJUtGJnekrDcCBbty5Cb
Y0XINi0sNMovv2loZL3waI5y13nVH5KK8NjEQ73pSQ7a55etc9qMoWjDKPd1Qo5tQeMr4kJUsm8K
prV0qKtIOjRU4WwgjdsVSegyEc/ttlClq6SsiLQToCmxPGha1Ht1LtolS1NsW2Z+2+E8C9UJrpdN
GCBUKQceroDQdO8PSfpWUeVrs2YVq0ls6DyFmJIjnravG5gL7Tyw6bZlZesa60Ckup05oknWQZR5
La9zklRv8b0vA/wXedNaPpQ0Qd23LIhyUymYByqprjmbpzPvZbItqaGrzXWG4etSDFjKYO3ongDn
HB/SNoXJ8X+fmK/8grWUqEYpCF7m8QvGtO/uQNqFFWbZYfLLGBi7//53vPKF15KiaogSTJqI5eEw
R+e0IuUTtnH7fVvrq8jtprrz8S+DraupT4Nfx0eFsv1twx+uTlNt3NQB8FcsX5akOc4jbfN0iopt
O8nv+vlnoRWU6Di2PZYnZR3jMFLER+gCxLYb4LWySDBucNDB1KkoiQ5UBfUBYu5gW2SFq7hlwCNK
UPpY7uA/DpNNBzNOLtONra/2WPilVZGC+29OVAnXy4t7+8KGZVuyHa7S4epSxxLXIs4dw1oJtWJy
gvHItqeqZK0u8nUBQ9EGWZ+n2+HHPChgsMrOfdw039cKI814MfkDsr6Lse4hIDYFpLyOt2Wsa43R
5EksfATZdqMnQKRJE48/hxJ+09viaa0zmuNotMyhfeVcQLNkieNjMVGyca1ZS41mMvAOADSWQ46h
Pyeeqm8W0U9vpE+XNeUv1vuLeeTz2w+oaKc6usxKFfKp3Am8ke3StE/v2xCsAOABFpjkeyC7b/vU
lwX12fIw4YUCvo88zkM82O4VHYc7VMs177a1vgpgHNqWBPbUuMoRcFIOGlrt4M9HD9taXwVwNNto
9gYkyfD0to/Y1UfwgRf6YVvrqwBmmDCOzsinlGena7z76XwZ9TZ5IHxCX447Xo9GPpcsyiMoZPxd
N/YKliX1GBbbXrrWkiQfz+KixNKTyzZYPpmkoL/GNNl4ib6WJPEutNMEQFlup3n+MMHi5J6qUrwR
A5fJ9xcxsBYltQAL8BjFu7kKfP1uIs7fxa3ot+2Ia1lS4jFSkU7FeaptX5yLxO8/aEzUtyjfr/V+
FcEE1V2DF8DojI0mzQoUwOXEId/ZNC3X6qRGUpPQoU9zpZrwrhWtd5MqHj9ta30VsJSzpKsqOMIm
AJSASBanIGcMdtvd3NpdC5b8Y+KbMM1jKpsLh7fN4P08bVts1vKkrugXk5AoBXGIQ/zEwvZ7VYb9
z20jswpYh5qDdDIBxj0i7hMEYbrNGog3329qfi1RiuKKp3Xs0pzwQOo9W0QE/+ciddsu0NYyIuZ1
aq6SvshhSOQDJ6vTzPPGcNtKvNYSgUxrddB1RS4YLM2kZ4t9zxq9bUO/GOQ+36OAkk57cAZTwFs1
yUzrkdMA0MjGkV+Fa61AXUa1cnF5DxTXAOCGV5CP6G3h6q3211agZK3kIwzkB+TGcOgK73QHz/ls
27RZxWtdFWmbVFORy97zDuB9NF/brtXftrUevBz4MVSuNEFH8tpCThhNTZCzCe9g21pfbbAxYBEF
LixIXqWt/xiFIIODQqF+bGt9Fa/LwIGu0iD4Fq2bDybxi6PVxN/0WeO1xKjtyNiA0FDkpRICBFyA
GeKQh9+39B2FHy/H3c09ny+PPbkIRXBb+UR+xBH9LdfQv96f4rXYaPGqVkfGkXwCG/kJ1F5+VQCG
vemiCI7LL/tOY/iDcjMUOWg1QW6H5q4u2n7TPRG82V82XrTWl6q3RR4zMhx8B8rUvFTVplUsXouO
iglAasInktOJDQdo/pujDYBw3vZRV6EK2J0p2cJIrjtRLmcpBvkhLKJh2xocr2WoZavxYleGsOWL
eQjBh7WDDxZV7W0KKNgWvhz7Jg4TX1L0v/V0tMcVcvE5pHW9MaBW4cqZ6WYFIltu3CivK+eaMy3n
tw5Vr0z5tbwJ+3QQu4RhFXZGnAPUy33ikQVG4r9/2svc/s98Fcf4l0MzDDipud6SPKkA0toV5sKN
KpjJwX2AZWkE3O2y++9/1Wu/ZHUVBbFxAl7WTHKnYgu0VBigwKhXG1tfBW/dR56oywVLcjiHVx4t
aTbijL4p/QPA+OUw1dBSpaQty6OyzNIrL2TRY4+LkTHfNjaXMXt2lq3S3uk58eRRG78A7oTZUzOo
javDWvakSUD7Nu7VseegzBk38Q7srXr5ta3zq72WGlbVPorbjzFogntdMbVvKxC7trW+Dt7KkagO
WnKkBtll1Qt7lA3bVtn1H8TnokpJQUJWHJkDqBHnfBL9pMAlb7owitcaHA9FB5XiujzxgHiw5u/w
LB7xcd4469dKnEnJvgfEqDzFA/WyKZjMjR54uW1WrqU4C1DeNQVy8qSMpgTwxXKAmUjVbiuNhkHO
y1nPDTiR3CTyZDkbd0OCr9rBr2TbxFmLcQBZi7yCg3swNHD9gH5geOChtpuuj8Ewedn3nhuLeTmT
Uy2Hz86y7qcAeevLpjkfrzbcMZka29btcJ5CKv5gYCf/GHT3lngTrDh08i9W/bUahxsvcDQww7ly
oF9dM9wWFf4x1rD67W5cUBmSosBHNd71kPQxveXWkuQY+KErflrAXC4PdF0zwl3YU/0ArFpFFqJv
CY27qdsR7sI4jyNSNd9kZ12bAYY3uzAjro2Cq6o3fGjBSy9SL2/qKeTfyBwOqAtbKGieX+LLH4Hb
cVjL5X00u1FcAS9Ut7dxFTfdFSuTofxiOiMN3LV7NY8fPCmNGHbcaU2bDD+iKL+RAGDQIuNe0Dc/
iCUaoN45NXP5WLjKgnRGgXrHpOvdWNz3Pm3mG2DflmjcKX9K9N6nLS/eDxNMKm57vNsCNtFAM9q8
jyXgFBPgpaU3x3s3ODZ+EuMoqiOqArrhnCYmYVmpJ2Cp9pMnRIvfX5lFnpeRppD1e6SSTwDChd3d
BRQv650daaRvgCQMZAvk3ZwkP1o6+PIurpj0nlotpsDbT34LMmjWw8omHncgQpUlfqxOuDPnCW1K
uVcyof63RXiskplNZFPD+jicC/iAQrMcxD3QdUgVR1ztFBOoGIUt+rvGdZo9jCVTaCGBuVsAf0c4
hjMHbAa2ovtGdby5S4NlEqcUZ5MBP6igvcu18nHuXJKkFg8AJw/A+WCD75djBWCUulUmFFLA7Rw6
gw9LygItdjqNIxD02LyUw6kCEZp8aUPtVAekmcZzXjbNbTeD7MVmZm0GupxVZg9dXTiCLm9aF4bX
rhETrtU83+klK+YuZs0RrlKiVDu5KMLwGNIlRQRfcJjyDl+nUFn7aOogqR5lweQ0whkAfjf1DriV
GWYJJCzD6hyZnkV/1CoQzS/txWSBnV1JlqDLpojgj+2iamrmE3B+ofCPri2UAIoV7gi+l/ldjL/3
0KWQayEmbG+SX54qq7ABq1MWqE2UienIE1m0ATNzrJZw+Q5ChSM/gI8Q7R51DhrOo80AKF44WDl3
153jlwCLpQYSFfXkfTrvq66f0vka1L7QH/PGiyPdHUhaaVi7MxNWRbcH47K1PwPcN5j3SVu6Wu11
r4tox035JZrHPj40Sicy80YP03yUca2/+wpj9EM2KhhKDF7ru6vO69r4BkXsKnifSLx3+hnOjeKh
jaL6yvrcgwdeKuiP3k4938Hia/keLAo4Fepi2P745fKRct+WP0ogAOixjNMK6MkynCtZ3M6i1/zG
au6oNbuZFikvn0yFScXBv63SoL6Cm81cC+BF07H6rLA6UPAnmjkGuSYoIttfiYsxOygwIO0BBkOF
i+znCJS65edMxml4jFRK4gbUPlwie5kJqV5ABC6wHe8Fdga/2wkb8wbQVgnJl8yAXyzrIZ/wjj8G
p9ib4HB1RKljpIqsheuQ/IXyrcHZrIQjix4gIYcxS5Jp6gDMzGLTNPJL3WmoF/IZyZxId3AQ4iBZ
KmDHyzRbCJVAAXgOFldP8It26fsx6Gz0JXQgG18Ar+1I0Tc7WfpL6DHsH+pKJfJp7tvebzM608Hc
FV4TzF9tOTUCVm3OG+qjKNg0woFKDnCKyjxTtbWfW2CLIRPgbgx5cMMn35v8TNBOhtN+TIoQOgIR
EOU/zQZ010NMeUR/GYJDGIzj+zLtRR5zXPTnvheo8U5Ojel6QAzmCU6leAiJP1RwZvC+4bMaW2TJ
nDBAKrE12PSd6XQQQ23VQ5OCPxN3s/3WhP1YYjY3swcMAim7OTBHLgcNyCeFYL68j6qQyH2g2eKd
vZpq7BdxNCWwWZS2+OGApaweeCysue8LyYIjxqak30VCWx81gAlLykds9Ab8a5HwC0K6Um1nz4mk
i5yhq04sbIjxPoQ38J2mUwc8YmyEKR9p6vf65I2Bsk9KWNrB8JXVFbcHoWepLajEszeBrod15lY1
lbgY83i1v/ORTvJ9KZYUluJAG/sPcUU1UHrC1QFc56mdxWdSmGjpH5DbNwKu0EA3NMO1i4clPlhf
DfM1XvoI87Ig6BS81YfWpy4rcDcmkqz1etd+Y2KmNVAcaWVxOVnJkQ4glFRwBOJwZyir+yY2I5bs
opjpV5iPia7dL1OjfZuh9mYcoqwL0MZnlcSpum85b/ruWHlNxZMjwIhj4h380gdEMOhBgXT3Npk4
sI2pckG53IbLgm+VSV+LEQIC7bzC2/cBaZt230X4uN1ODpfDdaaXkAwPg04Uwg61ky6Qh8Xikg/o
zJGVXXIvpC2/FKRnSAnmUQfzTx+/fSmyOAya6Qe1NoUobVZ+ZzNB5k6fQFC34a4kXmElKJ7aJu89
46N2oExVPaUZEw5H+l91sUxO5gNejtJHrIBeUGeA/qYk94LIGNADomHiTdZ1VeC+ObkM43URcOdd
NRKU3I+dWNR0Sz3Xa2+nJa8ZyJv4RN4F3Yh4XKrH2SpMkF2gdOyPu5CFuu5B0Qja+RNW9Yb8YWIX
B+CsBi10CiVoXdXPJhXd+HFMTNiXR9qHVeLvpIhkesM8mZTRzpieT2pX+0Nfn1w31166B+i5G6ZM
EqxO7y2JJyzJlEravQsjG5lzkc46elg87k0lPEtqtoDerHXZqd2IMUlgSwps+OWg2hm741XZo6wI
2PtQfEi7Hls5wI0V039cIPHlT/i5UjWgHqO1xmUTXuObLykf4BSTESua8LM/pQ1YyHLscYABXd0s
pAcsHB5S/kEt3cARbw4JIcsmQV1zzaJpjN7jcTZMP9QLk0LjSwS+xCVsJOsO119gSgCrs5R8uEpo
wZpPYjGs+x4H9RC4DOz42ZeZAMc4+l6D3zsBBV5Hov5curIAH6ZMCHIfcMRYIc+tqpoC1s0h1M2f
lJC1B4tsoCkIBjDSGlOrcHVcHlmNPDbY1bDtbLAOToz4qC+AB4xBBjXiWJwBMjgU56oyCiPI3ezf
IOegyadQYG3Mh8W/2Ih1Cyzinlwfcp7PAKyOPKOqDYsv7ZL26gFdYVjkCiPaC1agV8E7EMkTQJmh
zPMvgGYD++uUax84AnjvFe/7gs7j2Z+FCPKF4vsg4Z769FHH1TyiKFGV7kuxxCM3matI2OrMr7ye
3pIFMfHguQbis2yQ6cL7rC4jJmossUKn+PkO8G6GXWPq2g4pCa0pP4SpKuOfisMdDbbIHkvx/7cN
HlhPrMUu9XkB/zy+AqS2Z0+lj/Xk+9JjwB74qNl0X/VtOAFBjozkClKoGOV2OD7b5Ep3atS//GHp
poMH51Jmssn4VX8qprAxT3yA7caHEKLE6v1kSWj6rEcpsfvEa8XlCe+xlfUzMLvi/tPo4c30x9Im
fucfwnGaI5sFeCS0H3kqAyT0U2kHdnaysXV8astGoDS0rohpM78YDPvpG94w7K+8bD9ZLCIYH9zI
1QxjMJMCXwHxLOX1vMBE/6sH8d6Dw1GL3cSGjChA1sZ7N/cGxQ9hPdbpY13XDcD0OCGN7JbwlPMv
AIVXzT3HJUSQjw3i8GupJGJyx1mRMlQH+WmIGkqf/pwKAJAfHBwCZhyeLPHYqfNg1HPGI3SiP/Yi
0NU3l44Jfj6Weu7uY9sJUGSlcLq7BbyhMVlQVrZ7CmekkdkwRLF3boZykDcjMD3hcTI1qLmMDVXL
s4m7oD2JgfYSq4AKPxmosYZ7U0wTP6pGE+BhJ69LyMdqkGUA7Le25oidT86AyQbOz7AtxpiVfhOo
vaenxrsZqSnST93QCYo1O2HD3q9NMjzOHcV9JEZ5QRCoJdao6jIRUrIHoqzG1bPhRdccJiYJ30/J
pOP3pFQzOOZTScHuWKwQqAWbU3EXCpCDy6xdsPp8nFM3s13fjabHblMWKluiRplrz7NV9B4+fu3E
d0UXC10eEj8x9D2u4ZjKm3niWAktMEdNThcQA46DapP44A1qKtUeRcTUHmDUUHU3SD7j6SpOSj86
tMqUZd6EiNCrdumi4sDo0uCwG9e+vCkm7l3MSE1f8+u6pVZAC+Jbrs+e0ybZBzjvirsJ4it1NtWC
N9aoEn1bZgY9jE4x8MXR3cxQiXjTengS2bOINAM6izIkOHuXyeJdF2PE++9l1CbqycS+9O99gSwa
BziUykT35QDy+WGEafN0E9kgGs60kBprvm8m71zT0Z9vUEEKB4osajRN/+B9Pcx5Ui9T95EjimG8
0Cy+PI4hDjX30aTogNQqaeJqwo1RkLa3gnfBcjdFGOgOICgCwFJzZq6kZNlDzld3MPkmLk7huhlE
5C1y1Sv3wfHqYo+10id9Q8vzjB0R7i1tL6GCwbvxH9suUVb38jIoEFfTWJ3F7MlrPK97d7zrtxUA
wNsZVyvPbmyDVpsYedJyZn2lMqt8+dElQ/Gwqe/rYp2YLaPswt6eZVT7V0Elms+XjPmNh67fiqy/
uP9Zl6mW1h9L52p+Fr2ohuZAwaBrMp+OxZlBi4QSKpg5lnsdBQTT3rXQMQJMXv8EtPwC3gTj+q7G
RNK4MEXqtcw7OqSjywgdXYiNKEEZ3J6aNsH/oAZaFsdA9uCQNXwIQCkU0LjekjTu1FU51X6Faa3w
JuYtTrzl5Hq5QfyrH7i6WYRY2umyme05jXF8yKcx1fNJFb791XvaB9QMJipvvQW/Mo/XdbOz5CGZ
lFPnCb535ErUfUoYsKK+1+/TfsE1TMaKhbI9bhNIYnYVTXF/BomcTxiuxBbPZdgxLHhpTJMxn0Wh
xlPahgG7iSZA0XdDh8otc6Cak9TgQmAUnbqrAxEhIdN6MImGW7JSw3gPwaA1dzBzqXB4UFUiry76
sh6c1YLjVH2oG2I4O4i5b+J9MFbOYsXEuhMceVQG83EqR99+bHuFt43sf5n7kuVKdTbbV6kX4AYg
kNDkDmh26+0+nc2EsNOZQggk0QgBT1/LJ+KvLuIOanYnZ5I+6fQ2SN+32o4uPWqS6q5GIBe2Wezv
23EgaQQgZtjF1BRhvQ2mjD1Sh6peBOu0XJJs5eikz6hAHpjyk9ey/OeV+F9l1N/kb6jKzN/5f6bR
w6H5H2H0//dh+TPOiLD/t9u7nf7t4PQnQuyN/p//z/+HCfZfwsz/d4J9bjq5yPf/2pX69T/8K7+e
/Z8E6BzqFdHjzcN/Wk7/1fzNv6LtKQN/RZMkRb/3f+bX448o/OMcqVBJivz7L23Zv/LrYzSGI3WF
okCKkH96wf83+fUx+UdB/J+vJXpbU7S6EYIi8RSOdYAB//3wRKbRGHvCwgp1g6uoamzIPQzt8eiW
G67M2L8G/2xnWPdx3YSNoXs5AqTdPlLkyX8IYWv2a47mVlRAeYK5IJRuiMukiSCusNuu0nw2gX6e
DW/kAWOeglllbuE7BeuOKL/c7JuOHoYuQ5v4vlq/5+lI0uEuxHSd2aInrMFaGNkUlVJ+0Jhkx9SQ
alHpvibFPg/DVM3LsKm3DjZQdU4GM6KZbWT+r+/t/KsVY8wOGQjzXG6MVgj+aUug2Pcr4gxeR9dr
vFDA4mRrHgJkoFaqdx5fKt+wr5rfCCFKy2kZUbQmtg/E1ZHrjrNFhKIuGgaPazNjnd21GnIrkcz8
BRsckXt6DaPMXpVKp4IJNR8iiqVmW/g1ndLugSgtaNkwUjCSPE3bLks12qGUmxfVAr3u/a4IICRo
ikrDmieIFmieteN96tbmPDfb+OIWS6tsEdkZm3VcRFs6H0g6/wFmCOPLwB6whIznYQkuYA7+RsH2
RFK1F6kRwWFc5bfOLe6IxXM/sK01T1EXf/C2TYoRWGKZ1Hb4ZnsE7au41xVm649AZL+AB5Mcz6U5
0nD/TWgTPITE2SoGtpon444iLhAmeWzk8qK4+7HhJXi2Fj/qmAUOTIWovykY3H4hcJaf4PO0VTDR
tZgxeBeR6DHTZTg311eUWjbhp98H9RYvoUS7oGeOvgxabmcY82tymZZlJp/10mUMD6QJgmIiferj
+1aShB+sTOf5CA4xvLPxnmQV78TQXBqXsZdgnXWEbXgLlq4FvTAgYq4kS5ShrTCbk4Y+sm3mGdLm
gH+k2V8binnb7gRzE48fm0QEXgDAmsNIXqYxtbrElLsMxyHt4fFPxO6eRQg645oZQGy4bMboBatS
/M52lhWIlVxPrm2GpwjVrIjLwh0jY6TJI8xgx+I/101B5Ux/4LElxR64LDeoIAMCH/bzqUH6yW2s
W/sXUPmca6EN8HA0XVy8Ftu9wzA7TZWxdRdMb5Os4XZgraoLhX2iEMLL+2glj4IZUg6U9AVcZIvM
eU8blC7WLZ7iDMPucu1xXmSXOOo2CwQDsOx+moCVFdBTBFcfdeEJ4Uio+K5TUiRBsFW8idHnJeth
upuw0oCptFjJykmv9YgtEy7NDw7A+dSli3WFb+p5zhMh6pOrA5Fvw/StGU36K/BIzcr6pYFz2Qf+
sDnbPCaGbkcWACngQcQPJtPhIRlGdNyge6zI6ozmcZ90Ofy2yFwHAFbPejhHHrXmYzvsuULLbs61
VE+y3ffLlz00UUCPSZs9TDKW17G2+mwhUoUtCrtnFo4eVpdk/GH6Lbia2ZPSmzm7Zbtv3wXcMLla
8dij1hUfBgGknKRfX7I3OvceSbCZ8tlxmqJG5Gpk8pqNC9qXzJgdM0C9Z8zuYdG6dM8nafkdyuCz
e6MTUhrehiekhLZX3/jgmiUk+SZTJM2BwZjyaUKI+ra356lZh5cQ70n+z7dU8za8JFud5SH/51/F
3wR6S9EXtnBJS/w68H3lPP745zdoJhuezLqTMou//oaAIo90HTWAh+ZdGaCPq0+Cy2gafxaNXl+z
DR8Jzt76YYY6CFjr1BXNaNHtt8zzYUoofr7B+wNgFn5MnUKds+XkjKW9Bze3xQ8DW3yVdXh6JLJh
C5irfmb11r7/8/0Np6gBZrQ7qglfEQ6C3//zGRph1tdw7edzNibNehNdipJkvHqfYkqzmyYN+Vzb
OXyaOta+T6zT5TTu7btyZPwBGen+sfZLX/YM6sM8WzYcfRDi/1RRsJ5BJ/FXBpfEy7jr4E3aBjgX
tLN5GyHybOh0ducjaGf7OPN/pceQrIDZXnm08yIaNbfZd5KmYDXOtgaOrr4+YxrHX3Ol6ZYLomlt
2wCFCCNhcmBucQNszrr5koTRNOaWpeocYAN6nWRKLiuKdI+zpw+1CV+AeT5vVJ9WTfbSZB4lR/4Y
d9NZM3eI3XZyhHzYLDNF2IqkzMSkLyEDudfY7MGTAQ96Fj1mYv++SG6+rE6gVimAs72PpiO4YewD
i8PDBFj4IMd5zLmY1AHSEVvVJiNAUoEmZYEUaJTiYQ5laHKdCCQrqJlF6dYiSUE1A4YmUnEaKR7x
ydM+KrZpfmdDFBerQ0Ns7bc3pFFLfP7mVcX1LzfWv1ME45WRDl6i0Q/3uEt4Ac5Dn6Io7qvWeTzd
DEexA+9ULXsGjnNW9Ntq0rWMm336sTVge9jCgusol+A4Gaj2NLbuI52aM/jbDQd3kv1dw+mwb+wU
ghzuESqNK0vuz9NcuyuQpeNUk3LxlJR2i9RDrAJ2s+nalJmfRTExmV23ToeFUqjy6imqQW3zrdZg
eANfowJtmC5Y+r8P8360YC1z2i30OGdIoRgi9VsmcgNb8sVpmXgEfYkgyiCZwpJPiFUfZYStK9pO
uwuGyqWsr0K+giqkKLdLfHYQiTkn2xKXW0u7O9EB/kUt6FrChphVumtwDKYsuCzhvoI2dDBwBu0R
HhNaucieQenirDZNgaQT/d5uoJYmMpMnFMWQo/BLXQCp5Y89GM7naKIwwrEuLHXWZS9mZPER5i9y
Un0N1jfo5FqKfpLlFEYMESEs0Qi0j/hTLcgZ02DWlpL7GMkVIAvw8DXyfp/67oF3UX/AWQ0JT7QB
GQXFNX4ft4QOUIFJd84k4yUGUnQsCoNrhG7xfGG8/gRgvt3XgHRuWHC7wqgkKjNr+ycZDqbYh0Gc
I1zSVd3D/Ykrj85lnThyHJnC85osDRg5PRzGsB1fe6sQI+4DY0qH/ItfmuvgiLCwsVzTcSp2NEac
l6Wnl420y0GuQwBIKVPnVE/RldCWnTzOq8/VGbCLrA0eECO+4DEV6i7i437AuRidF5psgM9XvxYW
vmlQPQkOGXj2yAbyDJwLrkMW73k7260UMvCAz2nD7+TORMksc5gVjb0ZacayVQoYHPinXK/h+KK9
VJALYGKkGVxaVrHt1xIHc952sRSFGJl4xnbgS5YuewVWDwxHalLkNLv2OAxNR/MGwrjKbaD4YO5L
8xCTelnvfnuENoA/2Xr6GqFXGBFUcO+hhv2Nv1g9co9mnnnA+b+E8/5tWbcjrZM5p4j3PINCuhC/
JSVV2/ZHxD39zCwLjwFlYJ6EKqUiyUm2QArTuvbHFWn/uBDBjEAsVs+Yj3EnZW39l6MytaIdYznu
5B+z8tMtGqV5SpTmhdfmDXUhqrJNuF70qJpXjpGxRNm6PFMwVgWZMYDOm6NVu+Evypj+ixv9eY9H
0CK4ynIeZvcLd891mKCFO0bSNK7lGFE6I26Tmjf9E6hiCWJnxak2rOw73NevLUb7C6QXn4y732FH
MXulASm1sgn46QiXmYh3OuO41ONhidsP6lt0PYv2nXU7br+9R92nGx5GvGO5ypIk31KHm9bCr4ZR
A72bGY1zqsIO23qIbsSZ3Xqt47svRc1Rr4BM17Br3sIkiUB58S67CoLz2CD6DqNyXPAvNYZrjD+s
GufoiN0uF4G2B5Bs7xkI1xMGLv0Orx8ORd5dNotE7aAx/FQn0j5BneELF3XDFZJAjV9TjDaJji8X
F65o2Ay3l01n9JQMiBSWhMX5MvmurLvkXqf0Peumb61O4kPI1A7G3aVFpGhwmIaaijzsFF763T4H
DDMl4mC+fql/iMxQCThQ94i81bWa1fAH8BIG3WHskW8N/msii36JG+aelkDPKOKUUCXtQWyLdMha
PGyufgObHlh0r8Ab7zEt5ZuFgEfJMTlyBtkQ6P3fsNSoQlGniwQJ6/k0xvV5wVV36kjwqgw5kwAA
TJ348DQTSR8WNUAhFe2IJurFJeKJKDujOU6RBuWxAtSnDca46Ny0Hz0+xhzXNtEVlnRxFmmCxxkT
eDnLPXyuwZV/9+jmyJd6fdq0e492233TfsyTObHPU0DaV5HE8XFJRvITe9V0gLz0c0CX7gVYE85C
NjyAEHnYQ3PfM330GSYtLRDUC0pEnxXtt3NkEDCJB/dDrfIuxOf6vY4oEqvB2cgW7DLq0fhFAQfM
x3qKijkVW5l2KAta4k4d0zmOw5yDjbjzyayffZLNSO5ph2KrIWdQsQoPC9/nk+r2ukq04NelFhjP
gl9MN+7G+IKM9j5Y/tRtNr4BT+vLrJf8kAQ+hefZCFyWtn4jwCrvO0TmH3ea1jcfBbjC6iwsoaPq
AMNh5qnxYVJESj96RnSJzL/0QZpG2YIieraAaMPf0hnZ4Toi6S0lcV80vZvvWxzOBVg39OFt/QDE
beuPo12BukXY4gukeXzqhO9luzbL04qQXKTMYA/FsELzLZnBUi2D+0iaZMX4Fm9lF1HEDfK+0cUa
zB/NAgaZMOiUkF0XH6lM3R04u3cPvuxnunuwTuDeLjIdEjz/MBIC+vix+U4UQ7uqHHRx+F0HbDz6
oWav3cTCJ7HMyV3LLcCF1QcYzPleQN8trlKrpwWZ19ClUXLQcfc9kw16OhOblsg6YjDrDsvZL9mU
Z83gcWxQORwoXAqP+OlkBevCfbJ/5Uc64tOXvU1+jjTZ8xWhVS53NuGPWuu9kjyePgxIz0K3GT70
PqpVnoaYRJzT4FFAYOcoN+pOgDrDq6btV9AodihMG/wpId3yMmWxwM7etnFpDdmeGyOiCruwOhmd
QkAiWneHFXWuDBPsvDTRVLrRq1fDe/NM9IZrIME5exvAKp166GiuxKTq3qFL7XNbFc7xfoC8R3Xi
pUdvet7B5lutJgl+zOCAToY7kndfzUV9oIaf4ZDYi3RBY3Oh2vUQDThcZoTSvoF4fgIVe0uw/Ism
/NWBAvqWAc4qVMy6g/WYXTWvh+O+pt/k0KWVguzhxxB3w50SNstJ5OX3wbLuzrUYAqJofx9jiPLa
rt6OEHTsdwlEpSHkAFfhm/2u9rEHRO/WE1HrjGnCoZo2wyuHdKnplOhIVGmQ9LmtxW+zkqmq2/pj
GSAq6cb+NmL9mvbJPIxs1U+MbvRvDT0+KCgByTAmvqdgrOWRSbfLHMoC+0vrtLvDRydLBpHNkW0x
L8OwmZ4YhvFHh2ULNa81FKIAHQpIfrooTwdHy4DiZfn6jCDr4DwG4VrvmuGF4FEZNjQt92ZAQMeG
DOxneKbWEyIqGAxO0VzwtPdHrllQ8HEIfnBbJ0WY7k1phrp/AWO4FqJBkQA+/+FiMQ4dwC5gVm5j
P2PvSWM8hGQFBasGBBL3W7wcDWmRDDvXw71qXX2/cjUVGGihXQGB+cts+EeBHmwn4BwDPcV26J93
jNWI7Y2Cb3TGetKM61w6GM2P+gslCIULD0GL23ZT4ZkP4XzCv6s58xVgErCG7pYs3XgUySz/drvs
0BBrIcdSc3dipp+Oy9BvPyeLwycUfER9nYaKicYDgRR1z96z1Kiqtdqd9nTOTnTS5rABtvnRhW6r
WghAm1y6OfrkLtRvc2YnKEql488InQkfhr0Nf2s+g8RcsrGY0cP3xwFOKoXaRGnabM3d1uoDd0Bo
4hoPJW9W+wYIqv5wujX3dTvPhZ6ZAaUIQaJAYPlvCWEAEYm690gDO7l5wmCT8tX82tY1eY5XtAwk
a7v+zKDgxBGSZB+LRFaNDcLlpHBx9wVy5+jzhAi9l2WqcQibwYJ2+Fq09RZczBrtUK420GNaXEKm
wdaci16HJE9MlN2UyuQVgk35QZTvxq9rR1Awl337OI87ipghMrA5nSTSf6eR3RMK/cbV71zaY0PJ
BGkHrYJ4VmVi2USgoJC4dNpouULmPIBNzSLsamLgD3pt2TPQNnWLIKJ/72JI6iBE6mU++n0sliZb
vvfo2ypRM8p/j8DcXhNB6yunLkCcYRAfYi78xUjIbh3R4PER8PTHWQNlXCgfp0Esj3HP1oupe+Bn
IGrR3jPgbFT7jUdcHBfgjXctU/VTgF8bhtKNP8ZrHwHgpCjahsj5ZuuwvuBs7e8bFZGqT4f1Aa/H
nLNNzJ8cg5A14oPE/AOqspcE4OpdoPX3OapfJNkxDy3hUkJdu5YMj0nWxJ9971wRE/6LurbqOshp
RtKLK8DF7nWOkhhTUFyGin2j3soiywAahps4RNFMcp+EpIzwNlRki8sUg2we2EYUTRejcBu5vaAR
tyM0tzjirceAudnLYsT8gq4EPDaTui2NiHHcdfthaTWamKI4vgwkXspu3t6Edj/MwKGMTV016eVg
sI1C6BEutygCgljX/Qkv+J7LKKhvdp7jEkUg+spCzU5r1EGpHHuMazCylgIC1CJu5/ZMKZ1P2zpt
x21EikfI1cWM9XzDmoRW52hNPhbWtiUc2CvetfiJmMGfBojJkoXIIpZEHO24J38QJjq+UDUF1a4g
zPaIgcKk0LUFgXbp5Bv0qQSIh4NwOI0r7FaIeGVO3bzmwF4h6vb5kEJBmrXtD4c83BLqwfCxhUzj
JofgS9S4u6TClcIfKAPEy+Xy2ssuKqOJ1SAOfZ8jnheKspR0h4HWzdMyAz0IPQtK6Hlvu8BEP3WA
b51D9Q+fqLlpYEkHJDdjjyJYskeDzz4L02KkETrn//nJ8Di8rnp75hqjslxUkmPuxNQ3gJ3/2qxi
3qBbPA3RLZuul9rF6Eln2t771pyhtf9uJ3FbbPBpF5DAgYwhCdqYvA/FBL0SJJhfLWeFCGt2giSc
lqHIMP2l2UdGpxHbiv4BiGcolpDi6YJk+7xBJVHY+mtu7+ODWYH/7q6vAoREPy2W4AHwkEVpKKAn
rBMFOgiHoguWIFecmCxfffbQ4OUuktjKamlVf84gbJ7nCREN5gfEr2m+IevGbENWqER+n1ppKqwP
dU5BDx0gH50OqaID2I0dfXJyvCWteV3TFvfbCExWE3qnuRpzMoIxQASBrwbC1mrvV4lyVXugXQJ0
r7Goaq+hpIxHRV5ZMP10HDBdjKJ16BvZihsTUhDYSop2yzwMVNl0TTL/bdq4BLhlwkNvwx9tRgSO
FrWcqOOvhmLkGmay3uIGUiqk+I1HTiy52NQ9M2rBjqzdcg+7piBAAcCxc7PKQ6q3A3wAv5aGv6Q1
IBFoqI846V2p5rjG2Wuzs1tV+IrxsT1K/hupdQT4nQYAHfJXzJHfhVwfsGgYCLpN8yJBvW7gc+5V
xMKDQw7oLQmiT1ZDfcNtGco9j5A/cuTDrk8euXEXkq1H3JgdzjQ8EiyS/rh9rQEQTB66xH4uc39u
TPytHuqkNCp83qENv7Sib+/GHpstj9oy5vqdwkGejz32nkguoLYgZjwrJIjnW43rI9CZvtvb9oIt
SVw8C+0xDqLfXWRfhZLvi4S2QtggOin0TJ163oFJwsB6FbNIjwSjGvTvamywV/vTBHtGtdGdP2wk
/iT90r3AW7KeTTBsRdpY+0QyuEqQQWFKgfDGAsv7+CQQrHjU2v2EU6iXd174UjavONL9ueu9zUnn
tmMMYyFMBkb8squNSmc0HvFwagvMXefZty1+mgAJN+lyJLo/d37/2bvobhLusJN1zYfVXToFXbTD
AyjTGqLtrv25meQJn/d5JUmVwvJB8NzlZBvCCqjrcVLyZZ3qcm1B/Q1O14+ywRctrr+Ow7SVwWSf
wbQ9k3U8uLg52zQr0VoE8ehQVxF6WvMd4u1rUs+lds2j49FbIPCq2/WsFPSd++A+Vbeqsg6ij6kP
zynehgWPxtG79mbD7BzE2UtESVcsSX9ZJ3FJ0RLOEpLvXMWPa2uiHPyaQ6GOz0oahpfOoFKLdwN9
a0b9AxkNGH+1/TmswWOqmiKJppdkaLZi2qOzBxPZYFuswPPaH+He3jf1mgf9XOKKKtfOfgsb2Icw
xR40JfckspBfQIl9drze7kVtTmZGYyzKGJNK9n0NZhZcVxzI0ov1Y0fHwyUYM3VZAvgX5rn+gVxw
kqcBJijauRJeEp9bJ6aq29affRP6at3rW4y1JV2QdjAONc4GvEcdZ2BwEZEkQCAcsoFdRNbw6zBF
Ehse0ew7ALEUZtlW5rqe/UPGwit6DgAAY9WsejrLA6AG+wPKm/lxZUl7CVopbzxAC3DnWAs0lY55
R+gROIs8N1OAyNK4gy0BxKJ9Q5iJ/0gGDOyoQO1KPOS6e5c0xbaOuRpCM9AG8CdU4TTaasUohwSp
T0qXpOilaEDIIGpl5TvU9nQCp9uHE/g8QE/NkrCK4DdDGW/hiyG4vTGaJHVUsmmsUgckWQDNkAt7
kVDRnxa4FRDC5n4nSgF5AEkFzCJ3Tp7xGywwDRqA6k6XgzcjDo00vcS+f456uoDSgOnXbW9JrS8D
U3PuwvCRul1VMbNd0dfDW9e4R7/E30CFKrRGg/8PaNKWQyTGs97HrYRZ8PcohgiLeQgVfkvNqzML
g0C5fZ53es5qTg5uIHUBdfKWu2R/iu1uq35cDBSNcEV2Wwc+PvqJUP4J+hjbFinA+SkJ1VOK3yhj
iubQmWJwFey4gRjNMwC0pOFT0Xe1Ktesvodt4ZlpgBYTg31hbuYct89paToEQYv6YFz6a8qiX25Z
u2IEp1gtVn7ZcuY3YdxvHs7lUHNQKTStlkRIPMfkEfYMezAdOm27LvxNEUJ8Cij8CgkDP8dUwzA6
xEjG3YfSdd11nJdSOE/PhrU/AwMyQnUxRsX5fgw8OSbNEB32aXjO6ggrd/o8UzY+iJWt5Viv9G40
iSvrGfD20uNWxvFJLplmBfPClOCgm8u8yOQAOaKBlQxjO+hzgOk1llBGTV+MInuLeDvdQ1ie3ppZ
XifYIiroKE+QIz+0CPnCOIGLpsaCMbaqglapAnMJub8iIxAgMLgqbh98yGRupjDOW4bmCy+lOjgQ
9lWTYFBQaALDW7fJc5cBtA5pzMoAawG0TstdikKYZV9oBQPaE+ROwBlZ+IbIIqjihE3wH9Oc5RK/
kxUwhulvkN731Rbr7haKpMMAyrsiSrCosI1gu+kDpoHiYrGDm8u3wD3J20Ls2vWPRtiI/NljWw9l
PYC9hywecWxnYhxT1xVuxA3i7qkjN3CycB1E6aLG84TA/ehusGMTWEAVA5ioUQRBe0gn7uG/HpLx
vbVNB5x+nvbvDaC69WkClGRzCTDSH/GHPr3N2D9NBSvU1jzifq/HhzEw299drdlYgWq3wOt7lD+d
+j6FD0jWGlEE+QqqxBS9GExYtukYRHdQf2AgpBtrfg7WC4TEpAmzzzFIMUzTeO6VvFtTadzzMtYc
g6tA92/poFHSFy0a7g4cdDfA+5Q7WlgyLOERZv4RXLPajQquAtjrdu/XGj9cXRtAWilJprlssxbb
AnxTSyTXfJxRFvRDD34PLxz1OLDetWsSzRXmHpo9SIgn8Bz7HrVvEAxvJZxAcsmjPuOPUFNk9wmL
PtYhfcxGSMWTZaFFR7U8zmryzxmBrXRo7QAJYV1DMied+NW33j4GKoBFZETncFzEIe7SItRRdobQ
43lfWPraC/VDjOxA2wYAeFQXce+Wg1DkMfM9Oo8RVAUFDuKYtjF5AnFuLiLIbFbgNHT7WwKldfZ3
Gcf46/sv9Mr19M1bSM390BwCUf9uEhcd+44dkUZ9tAtm4LG721IZlXUbzdD2GwkqpNlBwkigjiw+
gLyAw2vBH+oW9QRRj+yaceCQ/bB5fRt22KXH1VzrOcbyhrH36vtN5z1f42ufNk3Jvj4knWoC6Hs8
jgEx5wma7aMn9kMH2X0DQTF2pOHiLWY8bEfwuvdwYOG1RJVTIHCO0tiORdjgDfEw03yrJ9g+gzWm
ty4JkxLo5QYpQ1ufg2VMvm+rgwXM79/trD4Nho5yXsdjO+31iVnU0YuZo9lmTyGQtfwz3rL27Iy7
N/BMHM3iX5tVrtcFyNfTMGRdlXoG46QMf+lZN4VsJtwyJAAePe4WMnAsaDpvltagpwgLLd/3Q7KC
J1+bCU0OzVppaNewVA0gIobtAtKOnBjHJci32FZJ5LdjJzqKKYHBz9hiU0Z41RNE2DSnaS8KGnP0
skW1gDmV8RuMvM+Jzuwr4/CItm6nT9D08ZMfBCtBrgy/a9+p3EsuKj6gdUiQKTpNCzRe6ILCLtGC
qW1G2I4IfnpYxAhCpqAcPuNtB+6aZVcJMc3nAOIA4P6OTh3v94cs3sJCK3gV6jSIc1+rn4pi/5wk
rjYTty+qXdaih6evAg37sq99f+OqBq3LB0yDzM28TPt2fTMJ6THMQCN1AeGN6GZp8dnngEVhB0Lq
1f4OeVj80fEuNU8zx3IYA9WPDrqDSeIx20w7HeawCS9p29uPfeHAA/MFP+hd0qGjvgi65LuSkQTD
aOw3KNvSK0SPDoZdEJxuHy/715GVz1MN22hmNegwfddBLlgMITAXy+1U+q/hJpqC/YSZo32DBBlB
jmvjL/FUrxccYBiss7pTxWjxHFS6Hn1TjC7C1DVpb8NLFKNfPSezW7NPLH2wWS0u5VW21vpu5Ko0
yeAvqzDJc5DS6ZK5Pi7XJqCPvF+3AziJ9n7eGv3cWP0blYjxDS+xLlTfBU9osn+KUYh1HlFb8wJa
BK6D7k86tlmJkCaof2FiMHuSPFkHsX8pozoodyraGhqgZp+vUNn+Qn3eNzCPrtzkXrkhDM5tjRU5
lvJ5VSDykg3YFO7hUzaQ4I8eoDEwnBXTZo7/zt6ZLMmJrNv6VbadOWU4ODgMzgSCiIzslZ0yNcEk
ZSZ93/P090O1771SaB+l1fyMykxVKgJwd9z/f61vpUZZ+XOzTkdWiL1loSNymCRBQRLnwCDP5E5Y
oeDLbGdXkdLvR5feno77mc5X7RlyuqhlbxwNU+v8UHcNf0ym/epkPPtp6pJbpcuR7XxJP7KPFZak
ItpZCAQejbpX15FdKMJ0cDb4VdrqviJW5ijibPG62Ggf1zR7Mh2MiNPQvHIA6u+Q4KFyqKb7mGWX
aEac8G+2kg8UiJL9QL+FTv1dVOixH7auYv89PbAFTbFRsk7g2p/20J0+rwCiKc/m03nY6bwa0dMT
n2ysca43tZOOFGeZ3T69jCzLwrw+qUcTc+xVPln5HiFDcphRUqfogBa3WIOtlM+1qW856UodfLCr
oEBf21+quCnl3hDat0F37IA6kXM0sPhdO8MimXWMsFCgU5kwCProuXSvSy37zEQdMHl2v5D0uWbi
eq36L5nVTFdgB7JDnnZLgGtVXtCM7K6xBcnN0vNaMh53NWagi6ZFtuoVZfRmxwlKoSaY+nlPRR+w
AzPNbe5xbCNno2lxVjTjpdLUTrhjfFaYCDrMfhVsxnF8VKaeMNSNjv2PizTDJneDRkOH8ofW+7k7
iLOBlpyx9PkOE42PB9nhDsS9G/XXqqgvCwPdK8a0cV8XEQJbHFTYm6Uagmh168s0bTXkO2nsWSiV
doTD0E3FmQBgJKy8JnHCsw6r69lA4Y37RfiVuMtTIfrKz1VMOZ+nlHVJhKw3BW8wp3dapz1peMrp
b2E2cC0QW/20rHzqrdsK29BFXsLBXuiYw/XqLrRsKveIQc9o1WGtF2zJq4pCpYmzEvGD8wKvP6WC
on03xXK/1oOBbzgi9AgjzjSl2l4bLfzNy8rx0HJwe1F8Pk6rehPYcBxf2GNPZGbC4BLreix5WFfk
GpWcQP5XEB+h0/9Z377lPPzPgni/wlP17VdF/PY3/q2It+2/HEtuknNl2Y5pbXS0fyviHfGXMhzD
5cBuWJbz41+VVdvH//1fwvqL1BeTFpXtCl3qG/+QXvv2rzT5F74o/pVN4K4rTKbvPxHEWxs96v/L
4VlGLFc5ytQV2nxXd+WJU8kajXZxcVfuOcv0l8VTdddfYsC846i1Dw/zbvHXfXZNNXe+bI/OoT6u
u3o/XDdf2ruWD+Z79tAYXuGfj8G0o0i1e5x295e1z/7loHvoY73umPjJDuKcp3OOXvert+yz158e
+e3fP/df5cCphIZ4x/PZUGG/34VUf9/Fb4Q7eusYOCfuIn8egnrHQeWADWXG2n5rAHl4gpodRLv4
WFzIuw8uvdl5fru0I2xp2oaNoeDET9CxMkSCMsbeOKz7+SU1/fzZuSqeHHHILhBUHleHRWO3ltfl
B9C3/3Bl4jC4rhI6fln9hNRDnuqUO0NX7HVgNqUD1GJWBxHP1yBKPrjL3y4FlMJ2KPAYNhpG49Rn
hHbKpE1gJXvl4EqPcRXnQaSnZwh8/xExieF4cqXtl/zkbbMn+Atry5VGk0LQfT4/fvC+fuUObRcQ
hi1MZhCwPZcB8+sFnCFN+qLlVCkrepufl260jX1fMno+O5mG1gI1aWXtLW0Nm/eCg4R9b3eWWx+z
Lu/mpzqfGlt5aq2W7qIutH5EWjwoxWanl+MTiUimGUiOm8Ptn3/4bxPVFqwglqDcKF3dPsVt6XOl
1XTx030yPi4FvkrHK+t/BJT68Wxo54CmsXXXYmCdGAvz2cTi2nGNYWTWWOdW9VFWlNjWk1+mi81A
YqqgcEURJk8h+YPqU4N6ZLIPrf61FmVg0m3K+vB8Ckc2k9LLsAI3MtzhoPnzA9x+/O9XhsC4XZnd
28lE1VtbRaPOle2r6G65Cm/78+R2Pkyf/3yZHwPo9+u4EK8MyzHM02lpsUtJK8NN9qb3hQLrJSYi
f/LHXeW7wXqIHtwDBKUPyIM/GNC/XVTpFkuBwd5GbKPnp2lTuiqE9ZJjPz7kx+raOuvPwv16nl7b
Z9pRfOTd5Hv226N0UaiYEooRzP6TlUfTMg7hykz2k28f5Ll2U123R+nP3lsf4HgMxgDgVRB6pt96
ZEB+cLPm9r8/vVnMYswCE8kfU/nXm8VQqEIDF8MectJ5w83OF+hGj86uPxvPtCC7UnfWHcUziAec
AXzN8dO39E17pfJxbV+ro3uMdghKLtTR+uDJ/HjOf/hpp5/TqY70aYWNvMdahlY7Ynx3Z7040G6q
c2/EZFx5ITwAdsn3oEpotPx59P2IsPjtB7BO0xy3aYD/GCg/DQRVVmAHiLnYU/c7M/fuDrzmueFP
Z06QXUOBek4u+puwpsTtydvwhkPChXZEsHZZPVS37bk8o8L89yYRv2P0Vt3+ffGfv87bxPr1J22m
P5Yty3Bcyzl9XWgQairxQ7zvu6qMr3TLae9SodL5H4EOt9WLb6BgswX8hpXlNOK+0vIwNkCM7yn4
zfluyY2BijvD9KOYyt+XYhYiCzsQX15D/JaUDo2lKaaJAMZk088Ug+OPzBV/WFf1wev87burAF07
plCGtC3XPI2ps1yAI9TqtSBqtAOepcBwz1EQ+2b50Rf+R3TCL29pu5SLDJ1/kCz0Y9L9NHBiUXRh
3w1aYHn4Ma77G+1bf29dtDfZORWHm+y2DJqb9ZGeX/lF/+Z8cKM/APwnl6drbmKPA61ssKf5dU7X
7E3B5uVa0O+pSRzDcxo5O5ftk7Gvr4td7X+wZTwdlLbBQqkbdPfZ2bCUnOx7hZ2sEEeYJyWWvzbZ
pM+7P0/F03fHFcD9mRbFB8swkVH+ekf0YQ3ak0uyX/zKd27zs+oj1/fJvOJZYbZ1BHJdXeCLPHlk
EVLERi1aFkQzQC5yzema9VMd/Pk2Th+UsgR7TBy4bJVYUk4BrhqlVhrF6IAWwC97E639BaKo/h/e
i+L4IxTnEDYHknPN9sX5afSlmjkxOLM8MBqtvkqVCKmm5P8MgG1ZfBh1na/W5kxmhJsnr8TNp27s
l6oIXBq1HrjbwW+c9p+lnP59FQMtkuMI7kqdDq26WUcIUzRm5lBpyNY75jeYJB3Zyp9fzek6tN2O
w9ZfOobFjurUytxPrhuFRlsE5VgpTxhN6a+ymAhb1+UHlxIcSU+Hm+UIJgobQ8qOOvSrX1+Rysak
y92EtnoYAU6JSmXEN4gE+8VJdk1RI3HHcK0KH2Ek49HKopV2t6UV2iZFmh5ysEvYaopW1/cYxVZ8
QXj8Ruy3ZrT4tZrs936pzRsOqgJfSt7rh2jsxDcTr3JM5y1CoGSbdYWJOCqc3eLE9d7R1YpHRFrw
qGTDUdbLK4k6ux+Q73hJbA506pfRerDbWAxeSpDGGdiYKaeRrbn9zkXWPwdg3SnjQC0Et2dToF8v
VGHqxq6MU7KCjRzHxFNKA9b2i8x053vTJqHY9WIRD70PoYp+j5NTZfStopgHfkg2fupiTaAIQ2l6
myPUnw9ile7NOiTTA9RMfihBfXrhxbPkJ85jm39thgj6Refk0CazMOzubMjnV02o97TyVSGVP9ZK
jDT4804ceJhQV4BThTfDgDSLMhDsrl2OYYg2hTZSRbX0enw1o9pU+EMmdW3Xw1gGIMVQdVBls5Ew
pSuG8nTVi71FEQpL3TpW1yU/qvZdzoGfwwbpBs9xc97i1WsSDwNdPWEgaouO/9rGCCN6K2H9VMlU
7mDHZpfVutLLqp2p9GG8rsDTmIubyAh6kSeLpqwp2debLG+NIhpFg17jsKvtUni2O9VfGhOTi3Em
FqW3XqTn6p32TVf7CoUpfhB6ALo/pl3Ve5ELy8fHf64tfkZNL2I118LbbO3DPogVqmLarGp0o/TQ
TnXzNUVGXyC1L/okUJq74AcwTJoXYl3mK7ernK1m7/Y0/1E4RLsBi5EKOpm62s6FB/USZ5gn6e3p
OQYm9I73ykkrfLVgpeYgpm5H8VvXaMTW5YTSLE3QhGPULdrHqB6TrWw9mOvlSHcSbMsQ1smZsufQ
oTNEWz2IS0agh6O/BnOIOm6BIYhEr6P2sOETB4SrW94us2k1PytRlk+AYvNXwymsr6rSVb2r+qEw
/d4CokT3U6sQPCUURXWX1lprm6kIUv7rr4VdpK2vwWr4PiQuZNaIpv87Y4tG/FqGUkDodtFJF1m/
dZyMTsc6MFuxOvaldPJ9ZJpQRlKMKBQ/GU7LblGd4HlNevPiWtXM8HZroOU+SjLnsTHosXhNvzWh
mjrTy7NN3NpTXGd18/QFE+YuNgAF1MjPNzXSqA/+UqJzvMItU9+kFr/U06c+nw+QPtr4uEVAcfzl
hPK9S1GDBHqTa/e62aPS7+JE13ZGpSyEKmRt5p67xjQjGiR1IwzYNM8PiUkvxg/BXhmIGenhBmnq
6C8ZCUoGz2VWj8aUjC+1Be4Ki6skI0QrspHes5kfSi0frh21ifc6Hv2lVVjp4FdW3z8OiEfvAC+M
gudou4PXFDqOq0am/UWngQj0FN+LN2MeGkAmqlPXKfYFfWdqxAEixWtIhYpnUJj2jj6dFR+b2HAS
VHlJ+p6x7dUDI5OAGBlvfLUawx2XnYDNu6laLHqG1RwViDKSEKzegh4i3dEfpG0ZFsicYB7eW6XQ
PhndOBW7MYHNDihTs97wVEn3iIMwbjeTO+rHKOqSHoKwkCUkSgNxGg3pTmI2KzDW8IUT10aHiRiL
lluO3lx2E1I1s0F3HPczfU2BEM9C1QG31dNCHJH7qGqbNXAqCvIHKmZ0xPsUcaffYZwsvTYO2XrK
GK31UcVheOiiOhO73khybBOxm3xpVwhAgQsXqriOUHbf58yozIunBg+iM7UAB9MRUaoHszRpfWfc
YJvr2s2Rn0ZV95UoZmkFM65582JYEPhh/KIZ52PkdABLA55ADdu1ww6Yqp36eMCHkW5/00b7LVru
s9vVrvC1xW1iX2V1fZm3tSF8SEM5V3ZyWsqaGMPpCtdpkgXNLOoYOoEjRl/SeNd2g4O9EeW+u2Fx
U0M+ozA2LB/LV/LepFpsB8x0LO0o7COgHiX8UXQGLUv7hHkWuWLkoPNaRr17q5dmxn2L91rzrAW8
AVQ4BBlTKJmRwtExAaXsbl8HZGi2z1lmbEH/TOjocC/TZDIwZLVYEYeIz54src1HhCTLozmrwSfp
ME75VJ9xoXaFW73YKu1N/JViHpEDbnowbbCAH4y5oS5YUEYGRl30kj93MtFsRMPWHV+iwZyrACcT
KpgYzdywoyOEx7yr2uR546BxFEab8xoOa1TyWStqcR7PtrP6qDR0dSaUbcAam3L5qaIg9bC64ybA
5QD4mrrlcOE6PQRImGYwz6hbagZfgmK6oUONTLMG8vJKnM1aHyYOp42fhos77hBGQkmeiyF5QOyx
kSZbrLk7BwZx5plTJL8WVqneFvy5M5eOB9qVdTSbSD1aNhCgEZdD1Wx/PA1W9c0FRGhDM9y2JZ1Y
dEGzdlpYvWxiunBydUIEecXUxd0OIiX2TXvUXlAeQIesO5GZ+xjNwRetUgNwt6TAB8iIS5972bLy
6jZeQx9KY/plJNxm9Jtm3dC74VK/AdcjBnad0Oid9bmsZr9BHIvcUrf0d3s0usZTk8TT11EEjXyp
r/1LW5gFqg8NbCRGJWN4yo0Vx3SBlVvSHBXtfcqHVgS2no734Ty4ehBKiVfSXlnnFIf+rzIJt8mh
ukQyGfJkeU31GRltp+k1tkjXyZFj41WfHZRVSdXtYV8nX1t8BKtvMqWOQ5vipGRhtT7T5E0G3F99
fNX0xeL6qnXXu0VFgODUJOzXso+xgIA4aX0r69vS71MLQmA+I2lIw0k9oBZcUHGbTrJPRAYORnZJ
Sax42EJ5wYxMrfeygRL8ZWx4IJ/KQVfvKxWBOOhMm155PvXFcACsIgQC6ckEF8BaYQbVZMpLF84O
X+9Wt/A1xBYtbp2ywqOL8WU9mFpkPWdDz3EY1mYc76vWRqk+oMUDfRutzuLJTs23OZ6UreMum+/R
0q39rtbmGhTfbBrvCEZx1IDFdsvAJi2+9fQ0HS8HYaUuboWC+utEVKwXN6bbX+DYdS4Y7GOyE3aK
OHJc8UEBWyaULLByM30PnbolUhZBbVAlWLBRM7MZ0iFBqmARS/Fkm84gbpMl1bLoDFBK27z3TaIt
j1SxzSX12Rjp54OLnY0+fON0+8SsrexuNftx2q1s/qeDZtjrcNZUM2AJzjm1jbgV6dXVWOpOfY13
I8ywAgyYHLq4NybYXtNoenhmp+c4oSQfoCCjfdBXLUqbpnVMtFQZMxAmaaOzX5iwF/pZkqnkk6O1
7B03MsFm5RTLFgsQIhUxzCj+TinXeUOlxpcpmqtYHLSmyORTr8oQgpKS+ovk50aoocpVvzIbznvn
lO8T2fmLG+UaTrnOYARs9qz5MgmBQVpohUr7cqWwxMY8T4vRDfCbadLepcICSM3KGjpukNnJ8m00
5o202Q/rl76N5OYENetDxkEHYVeSNdoVPWLLgecwha3PAm4J8PmCrz3mF6fHyJwl2pAc5Ahc5bIG
zDAdtY5lBMVNtKb3fGE1ilc5aZQH1J5FdDOOozmdaXJlzWanD0ihHSwb7cScjNO5Arg2elmEyOJc
dvThDwozHksQfPOctTV0H3r4uckz/JzlmdQRwz2EExzV87nU9O8umNIGyRbxR2c2qa9gIXKrHVHG
4SmwDukKdBoeoC7i/UbfrYKunxfxiarXqK4NUFDgK1AoExDet1JDfzNG+Q45qZB3BJ+j1cd8VagC
A6rs3owoK9ENtux2SFfACnaeilUkO7Tqg7yR2VwYW8yKYd03lmpBWOaz80kT9YBAq9OsDHlzBmbq
6LBPtF8SnXezWycwXAD5mSVXZDCyEDfmYOq7dpoHXIRIazMsAMTtBVQHID5mdknUbW6UMrpt8yXG
bcPABrsN+Mnx3AH5OG6WEnFkuhpaFEDPxf1Ab2NhRpldhczSFm3Hk50zEOR5XaLYTpdlDHoeFdIY
HQixZ2Rl3d2tjkQbZDl94pzrLVQS3y60CqgAGuv7kj+5w7rv3M4D0JFDgfzwu1WodTi3iKfIP1Wp
OX1uIqQIBxYJFyqS21a5t3RFL64GvRr1oFHzyofQ6qPpxZgWSeTLaFREPxdDA7QY5bO467Ok/FJU
RoLQB0Xxu0hwbZ/LlWPTNVpV1OWK96ufK/BX+M7bNhI3I0K29QgbHi8L8xsULt9Za8bBiNGKh9X3
VgkpoRycajexUwNrJaL8XeSJVp03kABxJg3rVE8X1aolGv5xiRs61gHHPkQLNZJr22x7VA9ax+jr
K1IlAjE5sXUDhU5EFwg00Grn6MgcXw44Jhxq54B8vEbHxj16yVoM4blp4FVAD6bzxYSjPH6TxIN5
Y2I6T5BDSf/FkD8+6p2lxnsN/jgSwWXS3uqQg/R+dZvuu6E5GkfxclnPcyfRsoMZDet9VY81gPg0
jt56XSIAlVqRm69FV43hUzulxfPSxHGyW9ekvnKT1YhAjWUU9TOUPIMvqSq8Oks/p8dCL5N3o1sb
zS/j2qqejQqI2A5svCovqqLVXlC1pO5xbiqCVqy1LkaOKMlgX5SEhjDFAQs/yhJCl5/hxG1vKQjF
j7mVR9W5gEufHQkvTDXERqPzuSnX5vNYh/0IqYgACK+39AarsyOR9QOfxigW6XJG5jNO7EdtrDoI
nFmyipuefI7cN0guFT7qcg4XQMbny7xgPfHiNId8lfPR4d66bFTs/SvxGG/KTFAuSYYnJWILEAOA
668kbK8Sl0dfJre625bGOZrxvrscNc4oGELArkaXtSarb8D6oK0YfY3smfiNssM2UKNt6Q21lvsK
gMingmMEmlFVLeZeJmtq+dTEi9QfEQFrQdOAuaQSNELt76pGGldZGS/iIok4w35n25a5ZxisnMhv
x3rsL3G8l7dDjqHSB+Fhc8Bb7QE61rC05feujexb2wakfkhJxWrYkxjinXIMxlO+iH17gOOCEi1F
D6Dv1oFkkcDk69uzEpgA9+oe5pxfNGRNXFXNgKc6NsNGOyMZaY2BBLKN8aJlGtOdo0KdkDMOpLeL
UbXrZT7EegvKXANN9qLwGj8soBbSszHSOHMtTFXcYould+cqIsgcmFsdwao3FhsDMscFDEB1xByc
DVB2O5VGU4UzwnK/ELmxCYU1thvejNfjaYrT9cXGJvk8jTmUGUelAnG5vjDBtCjVCADD65z4yF7X
/HbBrcwMMMlCQXQkK2oRsY2kKksj1+ehY2MMNRtVZE4ZQz9GHK5Mb+4b53vl4vr0oqaIrowE55jX
haVYUAoafXpGEph1G7aa+hKucXiHHT8MLyTyunkHcD89rLGGSUkinWt3mZk5jscRpysPLUf6c1ca
c3/eZX18m4ykxXnWWK7nceTW2i62McLBCpg5Rdc8a+kVeUeVb0a1+YCpENWmRIqImtDuui+w6617
Oar1PiyylR8uZkwUhttBrnfSafxay3rG/YsQfYflRIdbXCTdUTS5zP0VodUUiLACHag0/cUMeXdB
Z1hYHupx5os8Ko3/UbKMvb0H8jiNl06bdxMI+SZtPcNZxK2pygbRZUq+O4yqpr6fmsohEycubuaS
0r7X9nr27C6mPjO+57Khohx3SOPiUN3WZopjazbB47SNwnNTxTDMy9zGm10SxHGVDTC2faC+VPpU
advXSR721mG0ixiWSTqgfu/gaFu+a7ft7WSNfNznBvFZB/TxPYnIbADLYEZaUKFKNnaIHjcbbKZD
fk0dGhzHsNUdK7BiSOz4m6kbcEqKKNh0tahnn+OVi9yR3IOFlyRYWbpSqsSnBiUvraGDDAQgBhm6
3i516zk2BCFE7W7M8aKJ0g2GXcIHtm03Rp8RT19EYYrYb8oqOpNrZcc+8BN5X4W2wpyCCghbmeTl
OvbUvKtIY9FLy7XscZCF1CIM0gre0lF237H5Y+gohjh5J0R1oXgtpuKxr935pYn14sZt8rnew/vo
b2Zjy2fj+9S9la2pvYzD1MDxrVJ8NznQyU8VrYBHq96gKOi50XS2xrDWfKm1geXBnsjYQPQZLxd2
uFTPPYVYHUVtrp8nWUgG05iHHMeNMHS+N5PEWwz5fb2w0cNmHk5y9zw3cbDj2N22UH25LjLgg83u
YzUH95kCHgVdx+3yL3aHH4UjbSnAftitg/M0Q7rp51Fbfe+WrFx8NmNAwlBsNgt+PSpgnrLtRvAu
l7H20P6X3/Kpco+ulGPq2w7LtW/mgIEDqKXlpyXRi5bZXbF3Jhi9T3ZA8dlUs9354TtkXT13q7G4
NxRljSG1+eA3eqweQLdND8NgIKNtCQcIBjabYgeUj8Oj2RcuCENAcq9x7CD9aNTEbrCKvsYkJ7H7
77DviyI0ghyS/7ndQk1v8LgPeIRpHIHVckPIGUTzfFZs6TDHYly8KRzHfekpTLzX4dSdGQb0/4CC
M5QBQ4fzsB05AyPeR7aN+cN06+kGUbR8WOMxv6H8Fl72BPNZ2Gfz8YshKSURS9MU5yuWo1dLT3Ic
pok0qwuZ1iwya5Wu5G30+kVUOuJKm/S69zUtX1+12GESUbntnqN1Hl6qgZgTD3Xw8tXNZohaRqto
kiTSSi855eeorCg8Rx7e6gnpgrt2XwFnSiatMud3jMsETZTpMD+CnTcRzNDxGnx91d1vsh+ZeMy7
tvZnlsh1B9e++iK1JF99MYXmiIcyjgUL4KTuzYGzLV+1ergqtHjFepKzmfD0ETYhm2sHoNjQV80x
n7uSvfXYFq9EyagnOK8uKoFxKR4SvSsfjZ4yB1TRueh2gP0USE9YS6M/h10R70rZg3NMsyRE8Nx2
xELUCaDuOC/dL2i6wXNoTkiZw8SYdQf6tv4WsX+qPcogW/VCS8u31WznR1K+22drmktmpozfKF+y
xIV0X0k6c2V7mepr+b2grVt6OKNwXIIlMY+pGNMG/0KZPKZxN+i+XhnqTkYpx+NkDSEwgYtjNka6
k4s9pDncia09baAuB1tJUDfCYvNLuieJKbWUr0tk9KuvCMt6XamCMFcnhQEnq9OIr7kTl0RstbHJ
VAqz7ruS9mzw+8bqShHyjR6R6j5CejIHgNEYIkHYHCbIdjSQlm2QEsPBDifjW67Z4KqC1TbG26kR
7IpI7sAq0reF+0lxQn9c9Rr9NZMo/AZ/sEc/z0YYAwSlK45thtQxC5fWizS2TRmfs8HeFNKT5U20
XzsDwCUAlKdq1pzedzi1wYOsJGzDZtjmrCkp8QVCDOEaTFjriQkbpkT3KsoL3DNhI8Uu5yH2XgKB
bfFhmxhYfIsQJ/QMaogcoRFCHgZWPRzOCEMxOt+RHEeuWP2hgv25EXoCk6flimCAwGcq4IQYQaw8
bYXT9LLAqudBrZxgzg5pah3X5kaK9LyTj7ZID2jF97T7AxDL4BiAD1odBMEL6nTXwsDbKa9NqoG0
pyFJDOR1H4Hteq2cj4VztQJC//MP/q2pTufWpbFuCkE1wUXD+0u7e8xzKiAajejYsJpHjQ7YNajg
f5Z2uzWiTZ2GtxQgNxQ6rROdVOP0o3AH+HYrzulnxCQKq5mm7f98L6c6B0XBzKYHTTnWAqd9KrtJ
OyUNLCtpYPX5+qBP7XhFdUIdHTaYgZNZ0z+U+fy43qYiRKWoS9M67UP31G3YZ6VBDfVgVy4pW1cE
cR8Mqf94V+gt+ZtIYpBb//qGBvq9KIAkBuJeR1JmaGj1LbatkirNWY0e9gO1yDZCf9a/0McXgptC
1s3AkPY2Yn4SQOAzzC0SqHG6b+vaLOW1Ptls4Dk4cOjWbso4jz64xdOGPpd0t3GhOyxDUuont5iC
8Y8H+nq7qkrCs0orqG/3HfEBell+cHe/X4pxiO5W5zPl2NI+Udto3brY9jxYOw1ygi+bmrZ/RK1r
HvOPXtzp1HJ0A7ITUhXDMA3JGPn1QbJ42UvP7e60MKYYF7cAxdtGcEj687D/T9eRqO8ZjkwAZZxo
SfKFYC03TIBIT6Z5ZmFT9itMjh/oYn4fFqZE3+MiAkOuhPb617upl46+ODqjHY0H845lXbF504xi
n8Vx9mWA20tdfZj1D4bG7zdnOhiFXPwJAn/AD7XWT6MxzR0Bz5YaVWlX9Z4ajTg25Pzs/+kjREKH
mpysOiRGrn3yCJOUT42CX7OLwUWfW4ncwqLaf7pe/BC0bUug6SKRYcn99RFacxYbuZvK3Yhmh/M8
Dps8hYr753s5XS+4CupD3Nq4PXBmGOavV0l6jk5DX5s7Gyg8DZNQ7HEGgKwxI2tX6Elz++fr/Yc3
5PLU8G1IWxnqVPBrTY01UfmEgJSLYd9q7ninNlPan6/y+/DDfLKpAV3UlXxht1/x0zggIr1go8lV
ODoaNwnf4cNgNd0DIUja7ZrRgYodh83hn6/6+2qxKVdZKhQSahb4k2fpDqsbjXlsshaK1XMjqrMg
WaFQjPXy96X+N9HjX2+E4vTL8fW//2vLtv6fDUz79q38Hv/rMCRfy68/+562v/Z/cz3EXza5mpjt
GGyo9CTj4N8uJkv+ZeuG7SjMTYB+cTj9v1wP6y+F3ot5bbvQ9hx9i4D+t4vJ+AsNGdOE14zMiUVA
/BMTk2GdzD4b6SBaSDauXMThu3yykjS9MDLinjnNRMRmHQeyc3sfMjYoDJdaJWRa+niUdXILfMWU
NNOL2caSNIg+q3ZOOIYri/cyJTvkSpXu15VeULgCUHiwKNHIvWkqMAQA6oqAkNAJT6nR0MtqF8f1
EqiwBHUOkf2VsiO1qL6No5u20yosAI5EsBMRNToQyQrflyrDusLZgaN/rKa2e3edrnga6yKpaGnW
vXW2km88+xy2qgYa9xDqB7mgHaHuBVbE70JgMvfDLEDCdGPHSmO77QsjIcaymTr2J1pz5ic7ysbi
rMDk/JppS3MHOil7cUU0clYe4+aZMwxFCmjwqXatymk+m3Tazh5+mOWtoDiN9M2p1PehMuJnWlzO
HUfRYtkVFUedS9oJmontvVxDv+os+djA1M2oNGgpnZNJK14FKbnFExkStkMwIuc6CoSSwhhaCPOB
TEBC1iLkSTA6VgvPewjQCISrPeNXHBYNZoxjGTZ1Y9hEdGrcrKDYWZgDbzEeacU7VK0a+PQxWq6e
DkV7GEry8jwX1tY5usXmdWvhJZDizBQ8tlockNApmddeFrbGEtTuCnh2mGAzi7TrhnPaWDPoFvQ5
xTlG54lsyxWFDhxpW7MOBOtlN8RidrxOwy5qtI4lrHuiD/rXGDZBezlkkRYejcJsnxFQOF/Jd5Wv
dlx2xKKBu3ySqRZ9zvWJfNjMKYsmMEBHDluNFKmEWbgDDfp66pC41bpuXEnVyLetk1eQ9NdJsY8T
TQCmH4s5few7s5NwCCBk+lqx1VeNgWfrlXaSXYnYxuKPpEuae0Qcg32nFLUATycVhDgqKxKwJ9Wc
IgOxaw5wqonihxY2IxulRCzwupuaeUZhfaifW4I5pRe1QIeMirIM0pMZ6UqYLO1zgbxlNzcteoy2
sJ1PVZxU2t4c17z4JHpyJTzayJN2lLDS39se4DPdV+rmX3tYQRt/NDTVRdHpZGoWuKBRNCmrI1Qm
JwRvXxZ0n722G2sq6evM54WTRTp4Io97l4oqMKL/w96ZLLeNbdv2V2689kUGyg3sxusQIAnVkiXb
sjsIWbZR1zW+/g0w3zmp5BXFONm+rcxwZBoEsLGLteYc063bOiN1PSGHHClkGT+rhYh+1QXMD7cQ
NonRbEYtzvIGiDbelVH6EzmwDx1B6NPOyGpoKnPKePdi21zb8qVJZEo1FQ79Isq+kadQVfhNo7yq
GCWdIjyZOHqLMT4qXmwNZuRmNI3mkd0fDc/IaJBumErGdqzopVnfgK3upq2eV2CHlFBFqzmUen85
ArjA+5ELIIZ6pcb+pBT5fkqsivJypg4Ph6MaGEMMyk3WObdgjYLGY+brnmCpRrkndSN9CkNJSYkm
tP0V07n8VHWZfq/OSnOTGAtdmhAKFP0q9veebcqSknFOno6LcKVEqtbW4jszZPwVqeP0Eliz41w4
BEVnLjN1TSV0ipvZDQhRJJAXeRbqBOr3m7BIxnuUmyArcwoDcJjmNGXLRv1VJ7bFArAy5KMDxF5P
+8mNE0CI1E0w1UdAVqbLLOingdCBPmDUk3OfobsfqBYdVq//XdHfrugssh+s6C9ZCtv1539dtOs/
2r8t6vyf/1rU7T9sKhBoLPHhrQv3X4u60P4wWO6lNCgerKDcvxZ1xdL+4KTqUE4wJTsCVvB/r+qK
pf8BK5RzAzsEepBAvv+TZf3ISafobDnWTYd6dMJvyBIPiEDP/HSy7qYIFQidKFzEVky+Oenk39U2
VT7blKWf45RJoozB0aMeE+C9pxlZ0oz5eFmRi/SJv+CZr703z/MdR9N6/29O63/9snW//GY/HCmJ
OrRE6cBZj/Ir3Zyr63RqEJeRYXaDDiJw1UZaWxAq6kYb5uyxM8gUUCJtp6shkSVzYCEHRNThqSqx
u7jYas8okXPbpTNtM3wkn8780vW4+1dd4a9fuu6Y3vxStewFs2WakjZE99xoekhsCm2WEu4WsH8z
uhIm6rxhiVK04/DygTe15Rk/6ZHb86+rrzv8N1c3nDYA69Ckvor4d8d8PILjDK2tU7O6NFGXwzSE
jxaNY+VV2jjQ7AjiMwf0dZS8d+dHZ5ayIPvEBKTrL0SYEE8GE/0hRAF6QckP5dko1U8015ETdbb9
n5VU/rrfoxML8CQkFJqe+IS95bsxp9hKZlN2A6T655kXeuq2jra4jimUXF1GcHVaGF0tVR1R6CzK
J0re9GuXIKJ6jERQhgB27Cov/HwZOjKdltsUHJe0lMmTZoHMPW1/oH0xd2WMNV5TtODMS9fXA/V7
D/7ooE2voyxaMiJ8HVy5W7RxsqV/1O4yLIG+sajFJRiT9JLqa+7agYieBGypbaghHipBcfLxEnM9
NxCloIxHl+qo6bfV0k9XRl3NF2qL8CCtwbbAtuluP36qfz9x/vXejopFeTvGXQYNDMnglNNqsWpv
mpJhj77q8eMrHFyO//OpYDX7+6fQR2mYmclY+tmgZpcE4EFNIgbZt7IKOBQbKdo/cblXWhoZSzE3
KCRpMg05XTp16rUHFMAzIPBVFEP3iXiLIf3aAe72Cd7tfTuB1TLopO8ES1jvkSIo22kqhz1+DmBD
ba9tUxTUqCKmbR4E+m7oluLKHPr6YqrYCFYWt9zQ7L4yQ1oAbVpWJHxw9oNOcQMN30Fg2Bh3Hz+L
95+2kEfzejKTF09xsPTJqgIFVMW2B9UU2WM127uPL3Fi5uHk+ffHXTd0F4hx5nHbEJ5iVIXewFzt
dkV/W4X5V+R438wuKryRGIqNA3jmzIvW1g/xvRd9NONWStDbZmOWfhqjCtsAXzKBpZmayUkoGn7l
RB3QpEkyW6D9mFOTfpIm963sOCHWYrJUf+kgzPy5HTppvj35c46m4GpygLqXFg+7yo3rcaGxSBsI
BCMaEntD+Npl4YTZFoIzfN4etZiipambtTVUfBN+4pn38f6kII4rSEOBjztXtdIPZRj7hQ6XLx3m
hvJv8Lk2yJCL1wPRrHZsokcAUAtd5b3jLP2Z1eDvFYJ/feFUKP4+HixaCArH3MwHnoZXieOZRwpT
fYWeLWOjKsLtxzd6amwfTc/B7PBlDSR4DcmU71vK3Sz2svZUwpk/vsLfa3J/3cnR9EpyjVyCSqY+
RjXyPHUNCw6pvLxBrb+o/zT3zNrXjy/2p2H8veF8PDVOSY/H3yl8R6jzT8qeBb1B254vhYV1boei
Br1H2hJqBPYNemdGC5WImB7d+AaZa7Z2FcWEWrZqBNLW9CYRI08n7uj1ZoOT3kxZI1LOVrP6auld
8FLngdZ7Km66b+nc9t/QCYawqLtyZ/WIIgG+RuSkWBaT6QrvI9JjLiKZEtcU2/dQyJoEuhhMezDx
NimlSNduWprUt0aAEXy7ZL28yGYiPtwGYvuyzfKAXrlK2hHmFrZoe0EQuebFhtHfk8dDOWS0CzJF
LQfJgoFk6oowAuoUk8gRBRStrnydzSalgKPkoO1RYeTX2DLCbxb7iiuk59MayVRoW0tMpuEmuJ9Q
dXNOlJs+GRNBYAOKS1xjBa7aCS79Xo9K8WT0KzdxLsrltxIkyuuYxKgUAnLm/XoujIfa4bi7wVxl
XjeJkE9zSztpq5lBXHHRuQi8cMh1DGNlT7tcBkSxAE3H1dHWcmm2aP0b63peEHUoa0I2J3vy9bLL
TF0w5xVTvPaYRW0Prqb3yUtCZeTJiPP0LuU4flHjytxboU7ppmss3jz5BzDIhqyKZg7c5hj7hFGj
9ISChYuR4521X9JCexYq6uXNiEMuBU4t0jsSx6RyGXVW+6sUVvZ7TCoJ/dmuaIuj8tqySSi3mmMN
rYvShTiIuuiCwQ2sPk9drZmcp9xZeMsasQyfClKl8o1V6Q4NMxIXnpUlprnUtCZaYcTzAONsXFLP
Yx4jDiF61tS2ZoU2dxPpoZL7coqM52QWg284aUPqU5K8kPUkXnNTQTPUh+VcfK47VbxK0seU3drV
R7fO8Tt8ELFR1K5WKYTQpRRSqPhjI/tk5nn+JdTLInSXjLghP60xYrmG1qk7iH+FSU5tS5acEir9
Lh6bhVpfK4BdTmV83VqzpJkO3rPZxFU8BJ5wRp4MCbH9A3lG7BmwMmAhc+JWf+xNRQ+9uKMZttFm
EL4krwovR0G1EY2UV1ZTYmoyIJxr1La6jdNg5nYSTk+QfRECytmqSTmQiyjI5Zi6x7qywK1b5gzX
Ve1RsYzERO2RjPbIYSPZwZRkXLvE2jDYsy78Db2vItsUcQaFPQ1xT1OmIRTGfql9RZKON7VAie/G
ThOPgCz750ZVqm4L1o1xyNCBzDcZrNZCNRKMsxGWp5Ycwh8l3xo2lqyxH4O+Kn4rRitenRCAqLea
en/Vs0GCkVb3CEUGxJafE6XV0YrRyPjRDUTEu1ZrFL/K0Ew+40VBRhZSE+y9zJwmc6MZ5oqa0fri
pSZZ5banh7QiPwmdVJoex3CMj61dw/86wmbIirSUQCM5Wb/F1IjnvqLqVkGJ/o0bkeic3LEQylnV
ZQh3+6nTcopgU5LXLzbDCRNHDlbW10vgOukYGRn5W47xbWj7iURHdLwj7MCLugsaKqGJVle+M2Ul
iS9zMvkdfmrdDQBD/khlUxEg0SbzstWRal4H7TISnIQr4FOAYo1Zs6u+qZo955cqeR036C6Xi7qP
OntjVHb5xWwTXnwvZ+daqxcyG9Km3pmOMlKyC4P4VsMQ4vEia9+qx0lsRtjBPfKOJaH+hlAXa27G
RNHNsY+PtQNeOkn5yyrVONjm2ai+5iHFNfo1sYUsWU79j5ota7FDZURKDwbmMHcFlambWZYdmlGB
2gbrdZUg+rOjfVCFCAtHpTK/qbLLX4ZsZLbNEJes5oEaD61IU8ZzOwxBwBzOnOnGtQSUr0aRdS0n
k+/w4yXwxIp+DFyqR6OnDNqwgepmYhgKI7xAYgaldDH+M2LAv5d0+2izOvV5m9d5WfoUycjS6gij
DDER+B/fwJE65q+//mhHiiQdYrGtF/4EaXerFSm9BEnhsyctjXp92T6iIYeaqSPq5VwMwCcwxGXf
sHeREKN3KQhOz7F61IFmaVHkHKOduSTxl2qwcdzoHaqgrI19DLrJhlfIKjumy2VtOu2t2qDL+Pg+
DhCId7Yi9tFWlpwALJXdkvlJPybXNA0QOCU4FjBRkmW5zNq2xV3K1ybbi5p90j5bTT1aNehnNnfv
l32QuP59E2lHVpOnTh371pyod8hHg5tprJJnpYYFShhK68U0i3ylL6LVKzOfOcwc5Evv3fjR5pVc
i2yIejP2A0ypPzGCdNYuJipBi+yxuu6NnEg85EoEQhHtNH6Gft2+AJ6oKZj1GEX3okqR/C2ytSXE
sgkiBcFfNEbQmPIHwQCd3kzoD2jCGubt1Gbhk5LlISfPKCvlVkSD+KZ003CVrcFJnCKNgAkErfmZ
N3vquR5tmguzSgiZZgsS9ZPOridaKxlV1m37aUQpONWBxUFKr0IT/0lQ/IzapAy9j0fVqc/7aDu9
NGWB03kJfVmI/JsIp3lL/Xzykiqpbj6+xImzh3N09Cdz3m4wDSTs3AgJTpR8nxeg1CMl/jkZs33m
IZ64EefoVB3aS6yE+Or9eMC1GNLVo9rP9nsUbDI/vpFTX6BzNFERryeUbIXOG0Si7cAUkxBKpBNb
8FKzPZvlB1xcMpOBJklt6NEPjw75LWqoB7/O/IR1zL/zLRxL5uxK6cCtqxlfWVfClp0JL5FFdK+l
XfxQI+tFkRo1nzH89Zy9CVNM6tx6WOoUyEPLnEpAfL7/+Lesd/3eT1nfxJvqZtGEMQOzS32FbTPm
L5U+lWqNG1ChigvVPNnach7+WdHEOZp7KNfYadKFpY9/HNyaIJGoNEplazRB+enj+zk1go6mGTjE
pT01xloFS3RIu2nBZicdUDahWP34Euuvfe+RHX3p1SyXIaUKS9lr0kmnbvFLo2j9j4iY/17onKNv
2QkIKcxtMsTr2mpcxAhPJTrZqzYbia+ew/HMZ3BiunKOjsTFMDpFrWmFT3AdbuBOHW+zULkJq3m5
ziFwu+PM5y16DMNiCM6JXI0Tw+1YA1ZM+YSvoij9PFDrL8CXuCGhJJxMgJQvz7Eh8DtohKNz6CUn
j1CiLCiNDYwEguMwH6WELDarIhcuwW8a+yVmOQ7Cm1YMjbJPSsJh2dCtB2plZi5eiowZ37Dqcj9X
+Xhf5dPwbE94ZGFUF+qFrlNM9wLbjAD8Qaep9mpK1LdrKzXaPiwtzYMGH4HOrtl0ljt17fAQB336
pZhz2iJmUZfnhK6nqn320Rvpi4IXXzOJU4wwdjMo+Qc07ArlcWqjqSZaT3eM6EIxq994SxtPTEnx
+PGIPnCP3hnSx7BMSiHOPNedso+JL7psK0QRauks32bbMm4qhsnWMpAauAq7B/a1ejhRDBryYoOK
wPqhEiWA55HyUOgZQPZvQcUQ095Yc+9jec93CgUX38hjbZXyy+oHjpv82Ywjoqx6FbUHIkAaSjWH
wcaLzXmipzpW813dCdn9s3lOHK0seJfpZmVp4ge4QDYZLIVd1XbLtZFhkUriNHnGGxGe+YbXv/S9
x7mO/jeTqtCQ25cOSJxUX34ZRveATqbldJjckqim7VtnzL6bgD/OTEinljRxtDlWRTInpUOLCg/T
teb0/YNa5kh/VqWDrcdAjttI7jKZvgSLTSColaqbns3Q/cfD58Sce0zUJesrqwgFSH2zZYyQvp17
Gv5sVCRZfKYhc+oSRytHQ8vFwc8T+bTi+osg1lU8L3F5xbWWM5uoE1OTOFo5FqdI8wpeDSnTMCXC
sSaer7bS66rRKuysAwQc4Eyv/+yRHa0hBRozCiNO6HM0x00wquIC4SL56ZNqbz++xIkdmzhaSCKb
VHIUC6mfU8+7J9haIVUN42KHE3KPpfbc6DNPjfajiUt2tTXBN8B5G4jiCiOF4ZKRGHgaOpRdoRjK
TY/f+hIr+53GvHpvizzf2lpZfekLXXspxxyjTqT9KjjBbfDhEjPfqU/hmBQ+eVikTvtZVEPoCtOv
SxyL3dIhH6cGQaSBokybuQ/TndJ0e8jfFPyqnNQmRLqUlYb0DoPsK0GAMwUEOH+JpUif3EwwtqQK
wFRlfzkJEuULXu82SBt2O1C/rtKeDMW21QUxEcF3uyPDGXZ/d2agnfpcV5nh2+mBmOASJYPOIctZ
qT9JURJN1zXCFVkpPCRozp4wEtUnKirYDeCgvoVt3ZO4nKn+x2PjxFg/9h2UWCblYmih3+Z2+H11
Jz8ueo1fGtqAO5DYXG1ALg2/Pr7aQTj8znx4jP60a6zS3QyoI+ts9cYWbbk1gmLBe9A0F+OkR/tO
tDqH8paUVHuABTdRcs31FcYTiwBsDOEckSJB+KSN21uNujOJKdq2ubl8xxzprC3CxLN0MraocqBP
msmo+vjHn3pUR3OrHHDsEecc+vY0tVtDL1SU/sV8C0bmaxen8cOSUT/6+FonR8Y6/b1ZOOaZdOx8
NbHjCyl805jbvUqA6w97mIereIiHy0Gk7VWURdHjmOYlarCk9eqYqM2Pf8GJva11NM8mEJ1iRe24
21UmNsdIt2CSqWc2naf2OMew5bqFpaSHbAZC7f+bxvxyGZst6KHWldNkX1UkGCE1W5KLxqoBQWL1
OHOCXZ/he4PwaMpVNdgGQ8UuUbUIKwOrW3hqmpBEWMDk+fjpnZhyraMpl5peYi6zEvk2GYjPRqBP
N0jeXltnKQaX0tS5cp52alAeTblQqJATCTvyU6yEm1pO84MxLvnV2HQdvLhA3ztWpu4IuQcnkkzx
Q6GDJItFzI5aVAldIloniGaVeUuOnnE5W/jGWlsE/+xZH7u1EBsb3UyGp08EfPIQ6FTbtUXP6EhZ
2pePn/WJ13lYjd58KvHslH0FfcPvolTuESUPboR5+84EjXZmX3ViYVs132+/xnbM1AnkMpdoE0gF
o4YOR0nlTrdyucf6iVUy1PotLbnqzBVP3dTRZIMItl4qnMg+r69zxaQTjVk1LQCOKj+zkzrKmfj3
AdNcr/3mwSEPDgeAQhQAbSV6osKd7wfZ6PdZg9N2DhXDm+tyeOS6NWHHceTrU1S7Vugs6I8LcipN
Ld1a9gRtU4KmNgvRE73IuGua6dzp9MSHtGr03/7GXtYdwUdKzOnUolg+wqGYE3velYImmh0v9f7j
QXTqOkd7vkDUim6HzN+NNls00/P5ClwkKmWqlSDPwEF8fJ1T7/Vo7pF5gUastmKK4/1ykQ0TzvZA
KttmzPIzc8+Jmds8mntKmq04TBAnDMOI2baT5k1XF/P2n93A0YSjiQGVNoEQoDcB8pm4j7aBzgrh
zHTt/9EljtHqaV3iXs7QLyVwnXD94vBsK1LW4KieWV5PvAVj/c7fjHwYKr3TAOHym0g6dxWRSq6E
VnI/ELJ55i2cGFCHusebSyhRvEAGk7kfkiX/JQhUbNdTql0IFYwlUtDu4uOHdWIBMI4mCn56M/Wp
kfjoLMn0qG7DpCWREW68By8H7y/JSR9f6dRDW//8zR0tgoVlRBztmwXtFr0ghDqxgSxoaiTPXOKU
vsc4+ty7UC8g0Q2JnyTo+EZlCi7VKVaAYBb6fhxJNsPpb13rVG+2cap1m0Yz9csmd2xows7Zffmp
l2f8/VadyKIsUHCMjsoaO9gIE6J1NUvTvgd1iXZen5PmYtCDngT6pn+BnqR9B/tREc3Qm8ZrNyvj
pSROYuXJzA7SuIxjhBNq1Kc+fheHkfrOHubYG1QqscXxHs2uAWMxBXb8OJs90ohk2pGH3my7iWo2
0kNEvaJ03NaAREibnmzQsB9hIlgWzkF7BpzCawRGWdBMt+uvfag5+84izXWANrBFe7l4Od6RbRIm
UIrT6KoZ2+t6gJNcwlLZ9MCw1D/xv6H4KsAP7cHJEg0bNle8wXo/dIr0zDjUbyeijLXm3BxxYkVe
9dpvByMJ7IlegUHwkVfoABEmzikyQXerNhwWF/03ec2c3ZtGnpm4T1zw2AqZBImAtCDkHqYuSJhY
ezXHrL2TBcVDAIEmtRx+w5D28szyfOJzO7biwhCaimi9oG4p1UOKrOg307q4sLP49eNBdGoTftC8
vvmiR9VsIyIh5N4e2ASS8aN6ZR6lOxFr7Q+CiClndwPc57xt/Bjxgtdl5fTjzMVPLFP60UKiojkR
CpvWPfycpxCMhDsPEdpNvCeuHqqDpw9WvFUgCWI3VbKLrB7VqxEs1rYy08Iz2kzZESz38vHPOfF6
D9r4N49iWvQqr4ZR7NWxhI8ZDpCNlqK9lXFEriM4XPIY434XFpo4c8UTc8xhV/bmivQiu1ToKbpA
hWBGHVmsZ+RTeBknQr+g/Dv9s3F0ODm8uY5WYoPT9dHeWx3c4yjTiVVewy8rPU4fPn545hrh9t6R
6hDg8uYiqJgjOOFR4o+LxIps9iVJqXUO2TzjgLJ4k9qvrsNMSLcKlPwGRghhTFCdtGZrQFr3KK2g
hnNQqzRuzC5Ug9pTsdscE9AnjWXIS/r+g8u3sBsg5VCpLZh3XCXMxu85tnUbJ5IS7LvUaS9W5Cyi
I9o/P6OB+FGwLFCgrFoZ7iimG48ZzN/7vhbWTwIlI81r1SFr3a6NxQ1h9FW8wUEE9ycx9OAOho8F
i0WR46cQVQdZ3pUoe6KCXxFokPaZz4F+W3QaUdSUJGh/6tjtbEOvoFQvHaBCy6BEDlebgR6jXJi2
UOkApM6Ona0BqggSFFtZMvJugd5tySRT8QIqTv5LUOT0JtsiTTKejPZbM6jxi9M5iIyVupG0QvED
zvy0JXjhhUI9UfNPnSCI1ZqRdrSavKtCsnmcZSbO1mwiUOvDLBSamq2tX5fjiiAl29UcNoFskQJx
f/FPIsu16yAJYVgLoydOGX1esxN1Gb3odtMiqQgSZKxWnGcR6bem9mx1tX6ZRUW9BXPU1ns1Lyjj
aeR4AA0cx0aDaxfUvqFwO/HYl7brsK2L7nNWSs0tgj4hUMkopl8lbCHiRqOh/pTYyYBKx5FZsOrr
5GsdENpNnInM/BB8RunxHQaYtyDmKfQIgOvcwqXKfsJXt56zmQoNrBkClcDrm8kXh/gDYpv1KP06
xpFlu9O4pntCcXQ+dzjagO4tYfUj6Wem8CXNSMptwnm40Egd6jcqQh4XOVSt71AH9gzpBV7satsE
jceAHJ9nTSv5cLXB+VzpQfxbQXUZ73FK5qlnk0DjT0C0gII3BYogc0YBtjFHg6DOyrFAuYuw60m4
SufxidN4gXyyj8nh4bQOw3opcnPapyMcasMYDH0Lk8c0Xbj18c0IGEijijGqD2MYkdNTCnyIsS6j
z6Gh8R+QnoB1SK0m1bgYlgWAaDqHWbEtsWfKi7pVih9xZ4ranfpOfh9tuQscWm4ulsH5Hh4SIK00
k/Z+UBmWbkjaucsyOCz4KrP2esyqOd1R8a2/zUMcvrTqEpPhmYGnUclqdnXRqvJyoJNPfrBj89NH
Zr3LMdbgKBlUAR/wiFaOz9GHprvDipdt+6bihbKzMX/IJOo/K+CWJkLtVfsy0bVpclMWXBKmbTW5
E6XVPwd9PRDjLRpmbaLG4f02oXwM4xa8TV8hxUBVI5vkE12Ycl8kivU6iLnyGAvQMfsghzHapXX8
GcCw/bPswa6i3s0nHols23AbE6KHg4DAinrXyWoJ2dEE1U04TnG6Y1lqH0KrUGfXoSZouUsqycFq
nKbvNx02IOi40QK+X+3H9AkQPjpUKpv5Z+wCigm2MHJ+kMtHFYY83JoY9nGVBuI+tu4I/cXgAjhL
ZF5id8EenW5D3LcMrGVXU2i/zfIpBbjFDBJjJ14g8VrVoOC8ylqUrH1GvtJsKJVGegaOmm25OJCk
1QAAYzBhhRhU+zo1xtQB1p13P6FFW3KzaPaym2Op0mHWgN+DM4DbspjASInGZjTIbqCHBA78ZjBb
J97w9zmuPgWh3wRtol/2EOLMLbeOYrmKmuynlMPYe/kIzqGlIP8NqBXgrBEwFE+oHgbnwgCcYm3y
dmUJM3yHK7CvIcB46Dt3qgrhciObbrzIjQlEuyNj64GvHs6bEUlSiHNGMkTP0Bndcin6Zh/S4fph
WcONk9dfQlXEjafBTLuaAN7+Ipw+ZiSgI9wIrYjvzNw2XoOI/AVCPipIfay91kWI9cTeGRHz1FYC
6AcqT0bdQzW1abwr1bUjQDaRuRE1m81NVPVDwDGgo6fWFunsSblSswgX0uoNlUv1GSi1nvldHtzV
sWHf5aSZPMUlQoclJVp7U+uVYCgmGM43KoXRANlnYV5nNPoZ6NUY3BPNYZnEIFXaNyhZfbm1WlSO
yDjruzbQu5spnj+jlV4VW6ShPynpoiRIuqP2ZzaJcnZbNKUlfog0/050OD+ujAkkBB5vNpdU33Mw
agxZb65KBYhj7KxRE13af0IMO36KEjl9J427JUS+g0e/FanVdG5WxyNhIEMGNY0lXaUzXoaqTxQ3
Fl6ZFT+w2w5PC2Ta28rIOjzXarhUm6IY69iblEAZXMHA8QGNgzgt03IMXdWeot6N4z429hVmzVcA
+/IbG4OGNFa63BUK3zZYPdthAy+XgOPCVWUgO7RednBh9gWFcMQk/TWSGguOfAvZo1jZsGZyHQ9N
VWwmS28//bccGBjsGpz9UCT5V6SC/LRIKaqvH2+ITuzdDx7QN9uhJQuqtIHatV/AGt50Utxl04yC
OAC49s+ucHQYJyBEMxSaR3vhKJ+7xDDuk0wr0AjN6pnCwqn96dFRHB5ARs8M7LId1/p2hOhwVU6l
tsMVWu613pnOHGVPFDC0o7N20BhmW0WTsif755lD7IUCT9Nz8uhnHZfzRSo6+4zo6FCufefQfKg6
vHktoskaFc9D5AckPbh1mYX3NhE4d3SaxAaQr/ANAhuQ2CfFDR40wy0BRkNTjCbP4AP5IjP5O4fl
40GiT6+HYNK+JPlIiMRojJ7O7m/rhIhDzFKZvbAHq4HknHS7LBb3BgEiu9im1yqoSyMILIi2Vgis
6WYz3yp0IXe1NuMOkHp2RxBTvDfsKr0JoKG5bT+PMIYr0nhsNb/Is5T2cAZbg2li2RZAm7cpTgDP
7lGisNvukGu285mBdqoTdfjzNw+tDjMYg0mm7GtRtBcaa+m2nLLIw8TYemZAHEvhzBht01S5hJOq
fopAgnmZA672Hw31/xGummqKnAIGooUfgeTqSLKpBnzHnvdcx/9wqH5nZBzHgPV4XSMjWlIftIIk
cSabd1VIrVnCoH0NGpTAgDBHbKakvZRFEH7rBdpmMpOSja4v82UG8H0TOE24X0YICXkrg5sg7Ams
zGbsiaG8L80se0i78rWxSFH9+Mmc6v4cJLZv3k1UBsStZLQ+lmAhpBSBoEss+7j705G8dPZ9Y4hX
iM/GdTabli9juhR6rJqc6R15b2hyzVWOGIWErDyakWVt9FZqZ9h2J2YQff3zN7/OCafFXCQPlQwH
+0GKHt0BZUNXlwtWr8Y2/Y8fw4kZ5KAUf3OdNFTzNARitY/kfA9EudynsgX7Jqxgw0sEpYF/4uNL
nbqlo0kxd4Zea0o92KvNNFzPKNBctobjDqArFjxsJWce3YFJ9s6APJRs3t6THtZ6EwDsHsZWGp6j
LRmxdLrRbBoMWntbE7XuQZsgvac22/Zl0IccIZjo9w6Id04GM/kBY2JZtzKhJ3Pm9k8c89UjvYIR
hW1nKmPkN1mt7Yklqx6Qh+ve4eH+L+ziDexCW+Wcp2kXj30TFy/5r7eUi8P/8i/MhfGHhHRo2AAj
YU7JVUD7L3aV84dqa+zWV26b1OUq4SvKpov+7/8RQC5W9oVDUQ9OlfWGXaX9QSAr//1Kx7AAlP1H
6CpOW3+rA8GXFBa0QnIiqcyQinUsrQ51vREJYEh8b2vAQaUvNrZ9PcHQkGUAZXeOllUc4NSAEgq6
+K+5KKYrKwxGHbt2kgS+mWjhF4pKhG+1cVssRDplqe5qnKF22NDWf9VFXWwTq4t3yQCxn2WYkmDR
1ERk5daYfE+UBflKzpnd2K/hPsPGtIkug8Ru5Vez7egv5tQj+7fkDCXSWGzYy6nelLbHJlPX1yPq
2hhKcEetsVLVHf4itXTnit3wNiEQbl/0q8WojNsw2SQ69R6PqulAh1/JCU/PnMb84QwDtrqxXMBl
9EKk1QW5dMyEgzpnNQbuYkkf2LsTc9qFJKFvHYdImo1RJoRiOIZgm8+KZ7+OjhN9KZRxXHZq0+WQ
sKNJPpjhFPw2+z78HFhj+7kxSm4HMZnxtenD6JM+6RNmMPLztr2h53jqD+AbZWXgJAUdMEoSMLlQ
WeURkh/UsM5FFdrTC6X05CuiLfE9jouqJ5iQCCtXkcQqeMTwxYReSX0oQdjD5dFWQo9cRv2eDVXw
aVz5PWXYZ6ugKc2e8gPgR23j/omTO9gfQzec2/oAAzI6Rz7HKyGIPLa68SDk5fuqUjVM1StNKGTP
T7dsZQw1IKTzDeJ4RfMCfIfTlnKGqG9weYEnig+oolaGYIswpjaPzgFmRMmveAkOiCM9WXUsYbai
j0JsQb+JsgGIVB/gSPUBlJQcoElURQAo2dDJ8BQdwErzyliC7rR2VAeICkiTgTAlw0jzC38XcCbH
qOJf6kpsyg7wpnmO88pdRKiA5T4AnsQB9hRkRQmx+ACBWgwTIJR6gEPxHQGKCgjjCrziAJBausWy
ryJcjs5mwn4YvRRar8SXYVxOv3PHnJSLSrFDTqxISvKHMKsqKqMikw/zAWAFRhQgm6k0z1OGSu5S
MzM1uRBBEzx2Q18GbN0mddI/g3Kz6h9gGkRyNevL8KhVI3kbhWkZlC1jDlP0vdh6+nWjBI/4VMPO
7ZXCQKiHf6/cxBnIqk+KQKme4HArCJfgaAVMLrL08HYIaN9vbFMLcVK2GVa4QkuM5HrUx/GGNEi7
90ZVhS7Xhh2nVxz7KApkFS7dfYCbkqgDTNQg+dWWMifahwmwkigjM3XjNkmKXVcnKACg5Wr95RBa
8LBUhRrYJs0Lk4ACzQpDF4X+cE22jUI2ooJflbQS0PJbot4qCjYC8hg/UKgPWhnVj4lU02hbp6bV
QVaZ2ifRhooNM62TP4uReAwSMlPlBf9eeidjlQCPkvKcwsNMjBeTquX3scLquQmncLy16WBwDg+i
6alaZJy7ao1TkpqJvSibKkyIz4v+H3tn1iM3kmXpvzKY52LCSBppJDAzD+5O391jVSgUL0Ro474a
918/n2dWd0vq7ExUP3cBVUCllMGgu5F27d5zvjNVqDFrq6k/tUD0GpTmZFChTKZ91jjO/E67PnwF
zBl9Q3Nafec839urOnUIPrDAPIN+7mjwU5tjZFlpX8VnEBxte/LsMIPnbhNlk1K53oFxoSdFekTh
XhtJBw5YAkEP6NsX7zO5tLRibfINZggneZ4eIs/uHxrfRSDqpwRorWnSE8RbJDH+6qprLW9tMAh9
rgmrwiIp7ROpmuayGQaVLbdDtuPs9JLk9IKSSN1MUEof/MXP+4ABanF1rKpuP6M4oYFCXpglAz/y
FLG2SoVF0MhMHcesbxU95WogvXvU64RXIIPtpW3fOG7xd0G5kz0zi8lIgtkZL3ibQbulmi4EUF74
E6VHa2fdT2H9xlhgeOurchJQ8CjdVnkzJ59DIoow56eOP62qEW1pMJH7V6z90rLJmkybudl5bUvf
C5xc89HSVfWNNJnlazkb4g5xMHg0nbYuDajckqz8CbI7jtMcV0FPsDABo7SiIfSZNUKGPNHmd2d0
GC30xcgANuTreuhwKr8RXzEHiPqPuSq9td9kdDPjtJi34zy5hJUi+nuGFUp6aa9d+WTxA4e9mLDr
ILav+s+k6lg4tQvD/5yMHW2OUMakDJLfQ0AFLnuezcUtQmM1J413sIbQlCStudnL0CkHPSnm8WhD
v0JdwiIm5Gpsi/6JaAFLrcJURv0Oj1zx6obc3wFrvo8LYe7iHR7Y5JZ1OUJR6NSQOvRhhviZ8FHx
ccDMQQxuSRkAVpHJ8INMe7Eyirl+jEqcRbhxzJi20OCSBldVRT0jI6KB+kep+j/F5E/FJO2f/7qY
vH9vCQJ9n38uJvlX/q2YlL9Zzq30kxZbpst//72YdK3fXISV8DYp6cD83A7M/ywmoTP+ZvkmQGXq
gD/+8D+YaZb6zRUk7/FDff4Xkcm/wky7NbP+4xDkstdICemYuDnTudHLfzl2UIZ51gj+M7Cj/KmE
4bByefiYJEbqj6PHfwmW+fMrucoXJqnt1K8/H1nlkLmmIdMsQE45X0k0ce6BzEg6Hoy+fvgOKHXm
qCr/V9kX91VSdvr//u8/u5QN+dKCms8d/or0tqTsO6vjplC838c4jteG6Tw2bfg33a6fj6p/fHi2
jYqc8wNM71+FvD74J11lfhpkk6VzWtc8pqUVmyfkhRhtU8T0f31jPx/D/3lBgOgcThzwm79aN8mY
lonESEP3q83v/Mp7gwzSXgzPlgC+yUQhjlP/XXcKuvuvi4QoAMF35ilBVsLvx54fuw1hoRsCh0nB
BE6k7g04dd/Keg6RCaE+tZlNPg1TPV7nW5vO7nS952CSHydc39dQ9c7GaeEXOHVWfPTNRG9TZorH
QQn3fiFddi0LCCPx3LcHn8Jkb0auekoZqRF/OCVUdDoP10tBf2VVVHQBCAL3ji7xpp9yNKIBofJ+
DuerrPS6zepuIwYO98RATuZrCNGMAWimPgH2K3YxCBO50qM27ryBFngoQvkm+eoSzM64mos2w7bU
9d18ZqvsyMjOv8YZqTYcFq+DVhBdSFBeY531UfzaXcrnoRRdfYdOAUOUExsa3CAT5TMeU+OjKWPv
6qiGxKcCtJrr9mT3MCGeXkqK0h1c1OQuGz1rldducpAMnvckSb6LqrH2YXN788P8iF6EW5nvbZ+Z
TzXnGBgPE0AfMKjzF4jJJPuJkYjtxRn7nSFBbKzyYhg2htszHCMMiA84p0C5c1LRkL3XTDnyE1+s
Q6gt5zh3qpQmqCCdqKCgZVifPVLPjs/kqpgHb06djWVQyVGMW5/dxUYulohypcuInLwlTIzzZEWE
URGquGpHr/8SuTPJPHFoPht2fetKVaGTrOeuSM9uheprKPLw0DIHCawFJ1vY+poYLju7S/M2uu/y
JjyYCjDSyuQf7vtCGAxTijzftNXsbDO03yTLMGFeJ7k1HIHsdk8EnzYuiNRyNAnzLtSR1Nf4U2Ta
LrnkHqfgZchdRPwZHNdF2Edf2eW7FWlYshW5yl/YsqnfskL3+zFEF0wideuSk9Z6xNwlRCUxOCKE
DP3WRhbVsBNVcpdotdCfWvqvNwrisZh8tGLCHREg2nZLeqLo2m+9EPqUhpGLMpEPdyHyc5vohTxo
AdJjWJUNtVdtpYwh8655bdwhOrhDajNmhqFKgGOsNnaPTCwf4KsMRbJs7HkYwc+YzgtJ69U94y20
AVGZkU1ehx+9bkk5u6cAbSTJrDT6sxcHNZC3apr8bTaQ8jWVqulhe9868uC3pO2pV7NyzY3jdvNz
4hfRYzk4LtRa6X8g4MwCAO16hGuL6OhDQbug5/AmyHum+GAvsbjryai+mmbiAXRYStLISdgh6WoM
vyZJFN9NDvk2y6yyk59M2QNERf3KiU51YGlq4lcMfg39xYjJeQys2S/SfVfOotqO5dCJjaJq6YiQ
jm/W5TbTdrNjgNg0sE7cqXgYhJVyzATuLL6Wfj7mW3sY+nBHoKFX7kIH4+vK9u2qusScjveZrf30
Q0Z6rEmkXi6+ampUtZ3FGM1BlJiiZpQOiObClsLnTWxT5q3DuZNvS2O43Wai06K2GNj6jqyITI5H
N6nBC+KwvhcQKlUqTGdHtcqJrAWbQQSuDxJnXwJ0Kt6ZjPakyVUy2zjUYipwpCUvgMuAPtNALsZj
7IxhdSxxgn+kiJPDznTt6b0YLMdd0Yh04ClYevrSC5ovzN60/QIZ11fHTMXd96LW8xOZvbH9nGYE
tq055MMQV4W1xAdSDwlNIAwMgmCcwhTaUBHkj4h9yO9Lwg9YddudQPvFBEUa61B3ZwcnJ7PfCiKy
Vug5uhaX1BCSiegriNbVeIxoNTVITNYmTtQXe0haJOpp+l3G5KuT5QO8tPFhdrKcJv5i7amVxKG0
4yx5bDk/rNHziZPRu7wv+DwOxmB8AwwynBtp1PcdzS1cjj2nvMqxCBvBmc3if8pYXlUn1mOEUUBw
vZ05UYJ3sf+se30HimQfloVHEKDhiW3R6F0duUdLTc3GK2GHl6E07+CwvvS3z2iJd+xAUEbbk+rG
kxsbh6JWJ+LLXsaxeXWqJtlN4fzFacx3e2hWaSd3ZjucTbf+4Il4+MA+tGtmdy/cKD8QiAd6prlR
ycmJXoUWYPAo6g9VWe0W1CyrwV1espnHBpDS7VCwvOdJS4RXdmGX3JHT+h21666y5Z2U9abI66eq
yR9K2y9XvpC70bV3CZ20t553w6qIb50GhWoRGcgqK7W8DmX4ndj2ZwBYd0SG73q/fKgtOIbKaoMq
9j+2gMrWPplyWOHCYhtp/eDVrKNh2SvRYHlqdiTv0WRL4y+TQFDWz6vI/9bXSAoax9/ES/7C2bQj
uhGrZpZzDMmAL2FEhqpEZK0zfUpctbels76x5u2K925GonlaMGLv3tuB33gxz3E232H2PraxvnnI
TerNmoDIrtnqdsQdqO46PQLoEu41qiz2fbu/ONKznqRqA2KJds0wPRfRmK1dYFWXxgv3tMJYR1ax
hz6znQm6BgM1fwLBVCOryY/j2AUy8RAVEdTGy5Ls95HBFM1DQ+56clRJhTYg8NGIIPeM8VPlAZJS
DpQyv11XXm6sLGXtbmFoq3Ru742YQ6tJ5tm6tmV710OUsweJRSWc7OqcLz0hbY3Mt3hnjhLR3SZt
YnIO6dklDqWhyMqL2xrRLsvL7c3FKxbv5Oj4nez3r6UtmsdYRsGsoKRJiyhUWkXDTXOLuejJL7zT
3ET2XUrUGa5W3JZcgJtPy0CFM948W2xVZ7RbY/I+zuH8TRLhR8vD7dd9ddPHxT1JlHrEpdSZ6sFS
aX2l3wLeHQnqSoj2WtfwHCfCCB9w6xPtVzmvnL75yPR88lUabt1cHJqlEDuSCrrHoe3DbVU1MJWN
cO8v1vhuGeSZNmpRRwas92FS7mdyvdaytZZLZjiHxjOqfTIuhxb+CFI8481mr98zdxxWBWl4nKAf
ygl4bYsNfuXLFMaf8FA1knsV+/oV9a69Htsci7W2dnM4wnTT2abrk1ckAXrbTgy8kbHxdxA0Tt70
oIfkpTLHRxp8J3/USF+sKmZxh7t6tKyrqYwLIi24Zi5ttaqLn6ZZXE17ONhF/eDb87FPSKOFJAdL
zQX74sfluCN488L4aAk8gf6jiU6ubPfVRDBg45TbuSf8wKFDNZMIm4x7ZTePTRy+0KZ/tB37GmXt
WeXxfeb3w3ZY+sCcl5tuEPFlMk9fXJFsZqRGMvMOftfu9Qi6vpFng8cVdwhGHZ1dyEC+5mmWbj0v
uVaD+dmeis1CUPjQpejV4DusTMN7M2XzGM1msWZwcUfrOCCeY0uvg9iJPEMcgpk8XoyzK8rnbhGf
kQCKVZkPm9iYks0NU8KSHeOjtpH3tNx45PkZxMSJnmEOXygee8xDfC7sS8sZMdZ5SXnWcZ7yLqxo
3CSJYz+qpgMXRtucYDdz3xF+vp7InFzVNdChru7Vyq+tD4Y2DyWSskC0i7pFFM8HfwQYb7TWV+Hx
JWY3GalB5oWZGV/qXIotSCP3CO1I8FLUH4ileyLr0cDDNDBDHkH9acvxY9j+bfLgtDc1GOOaFZOU
ZU0oJ50fb/gyRFW4JjDm0rujcUxGI0Dlflsq/qvOy7epLTdKp8vTMiHYAsuIHECxOYE3aLb1iJ0J
OfdHpxtmfuT4CYnSpcjZb5SLesBEngV/QZskkAIy6SadfrUG9dnq8t2sjdPcVu8ho/6AKN47XlOB
dPl48yjvtrVL26ZxzWWbxnTtWw9BVxMNT4xS2Fxq98D9cytueU2T+hvJiydPhFgM3Js4sbGBoEPW
RnSNvWAC53wRqa9WTqEN8pJzfQoHDdi5o+UN7/LWJzercu+mWbmrFjcVm1LUKTVr1GzMBr2mXc3f
iqWvNxmjbVTt/Y08WZfoMJpm1yH9KGk0p/ChtJhe8OxOR3q8zhdQrtkzJLqrhkOHLKMtnpYe//9S
G3B149A6F4zvOWd1bv8iSmXSb6M+FuCWP5c0RKO1VcRmUNiV9wSVgAog4sx3exZZdRGNaHos1TcT
8vvZqBPnhX61T5ZrPOy60ca97hbom2bQ72svzjo/8G4IhVti0GPsWe47ebLTvpX2BVBbvB2Fl12R
FiTfCFBR3cb2NekHrm+s6fnDbDEpq9ddFGYd2kX/UHrxhKtai/mQ9GbD8GKyECehTtGryCysM/kr
6RFuR7KWY9NsSsBk96HnDlt3dKZrm1XdU0eK2h2JMcWlzfxP8OLKNWoP+S3MITDizu443riRu44y
1mjld9W55S24k111Iydk7lM7l2kg4M9du9Kg5Wfl0zZs2mZTM3BBXu8Md2Ui3Zd50ISwyBjceDjX
+uLCuD1pLAk9ww4dPtR+VGwyHE5rO0x4nIAkfkzm2DoxGjIfaA4gsvVjO7sgxU6ejSij/A2FGJt1
5oTZlhWrvkjTqFDSVt7HiVX4Xam+DYZ0tD5Pvp2fRbbUaxQe9Sku2oTuLxSofoUeVZP7Go0FAhSe
/SPq5miHVUDtGxl2Fyck/CFPxLdeN2obQfpDHhN7z+k02XeNbzZP42IZm1mPlGeFeYidJQQb7H0l
zTsMULSpo158vujJIjZD1NXMQHTpH1unuHU1VDo1OzSWTbmZbt/UkZ6tMUY8YDFVE65Nwbqdz6Kw
bOl9L1HVeVXgOSyHexVb89xfhGwSc9w0DBVTdMkdtP5uNUPhtINmztAi5SMRNwHaxhy96GSYF90C
0b93M8/82MliJpOQOQetY1lFj4Wcz+jDeLkWoz6IOCJp14JQumOSxwBpdmwOW0m0luEIjUG5VeDy
21OIxva2JLJma5p5c64JfQ/cxNMbqB4iqOamD/AJzIEJOXfXw4Lbmr477odeUJ4sQ9DaM+wrYrSq
sS63DHoULZhUwsclrpw+oXcmhMtbyT68b0aqJRMdL34tf9pVbPzLGmPZDYLL15XVw45bnY4ZkUo7
jvxPZMGAVo1G7xDOmBuHrgnSbowuqZ4+SW/55ibYNWcDOMVgd0YAgNY+xnW4k+3y6DGyyCxbHCPw
QrgJGTpN0dxtSApyttOEdneAq3kk8qG91J037vp8yU/xLHMcHwwSjdm2X0MftQ7P8y4SDgAEkZAV
n7t9AGloRnckn0OLInh29LZPUp8ThcU4rp78eI1E2D11FtMDxzGGS1uoehtiYTt0lQPSk5hh9krC
r6/Mgl3iTIicqIyNQsC9cpzlM6xJVh4jwTUsXXc7m5htiJfqi3URuw+OlKfWmd3As0l0p2mzBllC
VDLrqFlVflVtak8cwNOqM48yYe2twpqRmXzwWSzv2rq+Tgn4tNgV3TaSk39s/NEkbbeb04+6KqDo
amLfDyCXP9eVdjdu3mVg9s0h0F5W7aaZXCqpI0Cswi5wEej3ZF7KLQpdBGGJZ2zjMEoO8eI1d03V
PzKDdTeqjV4GgS5VzWMWtM38RjSRXNViYGCFE2PP806Uy+QyeWl8dutBbKuCNsRAxO7rXJTNNrxJ
oyb6BKvRs6+0Omfm1rnecKosNhwx+pOD3G5tE9xBScS4bmtZckVg3bwuTBZmJLJw1RICsSKzOzxx
UHsXVva9BY5CejJE0KXIr+k0e5fED+9wenOcaK3hk+0b6cGfY2LSq8H+jsURGOKN6foBdHBP7yx6
qDuRnD0DSi/57v52EKgakX2ITyYv5kOdiXYDUlddeMWna6fx9J5jTB6wEfQMhFQOuS+xgrlVDhkE
zs26bk6vC+3VQLvefKYPXtyl0zhz0EnLz0YYjg+S1jwyB99JoUGXWVATp3gIuflAMwYMGquTI4Bd
/mFPpM/REvDvBTHvj37tpPl6bo1mHRWG+OA1PZulYbsE6Zb9UwkZ5sRZvA6qFgtiZEACAw/TXNKx
9A+4o01ME0tKYzMFt4oO3SfKF/1aeDXcieT1pnmZ+2w5zGFmrwcyl9aO3aLwt6yCSX/+bmFWWLNd
sN6QhC/SvppRLe7gfQneSz5VmWrK9JaMhqhyk82+erFgq28gjUa7yW+NI2lwqOCBSNKEqD5kNW32
BahNWMVqHaaVpFg0jPUYSmszT7a3Mp3lleWQ7nW73NTwKQacFDf5yhooQWMej5UzsFIkhbI23woJ
LNXuTJrONpIAnqd7dxrg3HiFt+0z+vUpCWxr36vdeyAwxVW29hUxc65XC86iDYNoYORV8oFEyw8m
+GRanzEH+YqE9mxunFVYtrwlWBJeS+KWTa6Z3bkvDeThFbRKSphlC+UdVX558PsykFP9SaXePg3t
e3v23jDbfqaUcihxSZFoRq+7i+X0VdaL3KZSF0EoFccOrT/H0YgQlFwLeLsc8hrRHcx2dO555trL
UmXduWWL3xepqTc1Aux93ERT4NY4RqNEGeIeynR2JLLu4iTzR7uZ34206TmxjfNTuQj9KEcaHE0X
gXolOAptbWfd1X1BmQnJ2VvhM8Dcmoyn3urHbemU/sdQz9NHmGWco2zPuICKuPR5IleqZngaeaCW
ASc/uYP3onz3hP4g3+bYdvLMYYdrIxcUcPOpdOdmY4Xjrh6mo4K2QdGwoaF7nkmifWtm9tEsFhvO
U/tB9U9jmwTdROpttjy6NZFedOC3TkorJBHVBcS3Re2LhdFJO+wqSfIwEntPA3wDAnxTOazFlCiL
sUwOanKuKvFf/Vac0tFZ19JCzpgeo0buvaV4nqTwtghj1pgT933F+9JPHrTRPw9x/aEt+3VbeXt6
qtsYTmpPO8QvhmOkk00eu9sxNL91DAg0tMvZ1felsThvlgWvDQF2brLZQi3fWI0RVFEb6GpePqaq
2C8DpvzYgXd/S50Dl54bQM55ekv/ZCtzS1w2EO/Bwxk0rVkZ955vb32neKkhdMVJ+wl2Id4Fjsa3
o80SHXGDIdiqIfNC8zHm7tNQ4L7MsLMDe6pbq1vZwvKPs+9+CBEjOb4V5LJnFS0bBLkA8moKWrh9
is6/a7G/ob26GbxWUfG1sOvmOhW+3o9WtWHXOKI9qV9H2z4WEOziYTzImF09CadDFJFIW2FtlyDK
ae6eu6rccTBlrYb2ucSEQsNgPcV6PfCbZlH1qU7bTZQi1fCTTVHW90xDX5XBa9CL2LSFey6c8rHU
NJB8gY4FaMYK5/9WVSZTAZMvo1+nyj1PSu9iF2xJn9/bdo3Tiii+PGZu1Hlbw8/KMx/lxXfC565r
qTK+2KN1JqZ9iwnpXo7y1KR9ttE5cpUwv589ZDbEtUYp3WcOO7414MeOzhHgKuj1xRNepks+0/1i
R7c7a7M0xY1+JXBnjPZDFKORWfw3nHWYPLC8snnQHzX2k5UGtk0svOtO56zVF+3VvC+8i9HXJyI2
NuRQBq5RHcqQY3/PM+ZPDP5W9UhME7v8Q51HZ3tI30bd38/RLXHd6o5Wuqxj4ugfaazPlAH5pgr7
LnAd9wLcEBufcWtgQhUsq2F6sDOLtjaCAeLt0ns2/Ifc7S4tJeUiMhoIFq017j4bMIo5fnfCQ/kI
X7tftWo41bnGWkcjFqL3LoGDV0vzNBV9udYjkEfaTvegLc4SvNbajcbHwZmf4jzcqNQihQBba2nr
MejtNl91Pm/T0EBpEcPb2HaJ2CcxhkSbdcXZNnBT+WZ7IVEMWf+pkv1LK3l1GjmK9Uyrk7RmhRat
/SrGnt2l/z7F06Ed04Os/M1UJp+GWD0wMfpgOaVH571/y+3htGSef2AW8Sx5a9XMBplxYi6JP8/D
fIwHzHupez/76T7yQl6XDHvMxI83behvldk+jg5NBWv0gcsn06mR5sHJilsQ5AdvMe6URZ1cGUuE
Fks+9Ump1yE2Hxnll3EovqWwN6fG2tWTcee78buPImtN3+VAhq27uh3lKm59NKo7ziYbW2QnJ49P
oT89Zm7z2AuGebGjj2Wtr+x/b1UCmJvM+w85Obi7wuqonxT8eaaCpCOWd6rNzi2GpV1oLB+ZYK/G
Yjph9brDaLpwrgjFGSNs8mRGnMMNYimuy8JUbvQq8v7mweqflqR4ztJxWsekRQSZMKIZ31DLsYuo
z4PycRGYIpvPoylQA/nLtW7hwnma54LnIz/ouVG7aJIeRju73neNMj/Mt7kguTd06E2vm1fK6ojf
mFD+WH1Jw8drQWWPlLOvBhzGhUXnL6dE2OYFPVS3zjqdN9sKdHxgtu2tBPLcLYNkhshNfktAyeOn
Alrt58y20vt8buj6ZP7cwMAMxaZPEutxmBPn3lYxBr058SPgqZn4Ngw+nRhsMz0vojBJ11EI1LIR
8ec8nsJ2T563xGKVRv0nY2xmdsixGu9JGKhHXI5ez2ZFvAPk++QzYBKY/EXZPjRMD/dVZqknO/GX
j2SGAkoh7udq+I2JaDfnxOwn0bLRgxREOeXTPa1D+1NoxOJtpJO8R1GFrsrBC4V/WITrlDFcHiQR
+TGF6optqJLxseGbCW4Bs0FYa4oqiz2s1FHy7jcKY41eelTt3bRmqm5Tj4OcdtMOpXA/2VvGCaiA
q9B/xEULv19ozo05xUWy6gzL3pp0SXixD+NFDhZm2Nlx+Y7IMX3Jy3CCjjGo4+CM3nsMGHGLZm16
jrJerjwPe/wo8+mD6DtUjYjvIgRkm2pGPrXqRjYAkkvrvbbK/ujd6Bdjor8SBPqmOqe7S+geBOaY
Nc99IUW/kpUeYPhn1WFe+uypdWis1mNCU4a+6mZpTXOtKqdcZ4xSBEJDPok8YihJA9VRy+eS2SAW
dt8fD5Oh812tO94/YlFb5TX1qanakgeIV1sTiY2szGtFz3070XZ79MWSnZLO2SFMeGA0ZD/GxUId
DE5eBwJVz2byyjIYqLY/TnqCR4RVNLB0V4LqcNj/nSinoZ7MQ9DRQt1YNq2mwabZ0CAVvoSVMq7A
dZG0qgEh48qB1scOOuR31jwyMitldJLtNLJ3jOFtN0FxscIV218Tbdvg+8z0FMYyfRCVemtaq9nS
/9HbKHPzHbWTvzaUU2AyrdjYe2DYVzGoKmEFaIZNGfDSI35d/8nvMqyTuq/018UMwQhEfVtsGzX2
d14tCo5rLt7zfrH63TD6C0U/5RtHfCV3i9RtR1mAiG/Vxkhh4dja8hK2kzxqzFxHmdU5fslmISPB
jets2BZkqe2JmhhucuU0pPa3WvmMws+qN85kL2smhnQAumjx74g6xmVcz8ZMxdjN1ynDPj6jhn01
tVnssyGJCbEb8fl3nXNJGNTxMw33WodabRxoyHymcwGNO62s1T+WEsVO3Zu0EnxrRmXqRcIKeV+H
HCWqPDRffejo8atNDHFErgqTrY1yb97vf3Sx2ZgNo8ggGhBYMd6ARsNsrGvE1W2U7nb/yIosJSCN
RkWdEp65ihOutZ5Z49MalGf8EoWEwmx/1wr9jzrvJ3UeCqm/UOd9a/uflXn89X8q81zvN4wUEGCx
ShAcz07x78o8z/zNRhHq+67jWfyBhb7s35R54jc0eYqMU18pUkvRlvGHuupvHhDD9H6zHXRnaPPM
m6IP1Mn/+z8/CeT0L///RxXbL6orhqRCMW8n8FzxQz0XfeCPqqvYCTmvt2kUNGLhVF45y841s7+j
B/5MZXH/uAriQyb+nkQNcfstfnBDtUy/KmKlmTa29SOJ3LvaT97jSV0IRvE3STbcG3b1/Ydv4U/0
eb/I2H6/JknvDhYbz1Xmr7bD0qvLktkvuTEh1l2BY/kx8vrw7OjlfRoG+zKVeET++pq/aAJ/v6aH
tMPFjMN/fiWfjV0WzewWBi3x5KPpxx0B09Gy8kkq/+PB++l7/PF7+7NPlE6eK4gOlyyim2rwh0/U
rJxERV5HO3rS40tVYvm2I5FfR4KIGJeE5t4WY7elDZYf/sV75HqWZHhluTZl3+8ImR+ujPfPdjJp
NfTbvYEpiezMp6Jyboqc0ML+/ddX+0/rk2fHQctporC0mbr8cp+ObpitmhKwKIPydZ1oXuAmB/j/
xlW4kkLMhuxR/MIy6m6ZJnnqtkGfT+GFjFSStmOrDv61qziOssgO5klzLMlJ+per2GVNSnoStkGO
/ujeHyxja5nkW/31VX5dg7erYCqzPFdSlTJD/Xll1IiydZlHOui7haqxMMenyg7dY92Y4e6vL/Xr
l8OlFJcxpXBomSHd/PlSmY3MwICIGMyc7Ql5BVJA9fx3ESJ/chWP0anFF+x4ju/8ckPtPOW9l9Qa
/AiNDoOajviE5e8iEv/0Kr5AQU2FYDq3N+6PDxROUIrlutHBSFUPCwiFXNEzgfnXPjFeDLzreQX6
vNgpMn9VQhO/iWcinYKm4ZyXhvVkQvA2Gvk3r4fbY/GD4tp2ke96ZGhb7C3SY/77893wJbQD7E0R
KKGxM2Ns2FuGyD5F0qOb7WWyvP/rG/vdRv7TFX1WAd0ydibWnO/9upEUFZhucN0Bzh4QOw0sst40
YJFZIj1Kt36PJKzVhUImmDlJElMNUl6hivubOzdB1/xy88phN73tjjgkqYJ/TbjRUi2DGoohGCNL
AtXRMBZXxrAoGutAmWvEcbWJKVci9LS2Y9b6xcutZvcemC5HM8f8Mfo2CwxPR2bOk740E769Vzwv
ssMHzmz2CEo6pmtlFy2v934cVbJm+tg+GtMNRIx5EhpGUcml3efpWN9rEgGHbTnW7VlUN/jeZMeT
hzqkzp5tnq9iH7tAnXYJJCHUu3PixRuaaFbH/Kp31UZgSuKAQEAStKtxnL/iw0uXAJTNIl8js9Fw
j2K3SE7kecuMToGBiEZn0XTqU2f0gaR3xbCmTzdS38/1Ml/NjHaucbLsrPPOSs4Z0FRS/85VUmFu
yv2bEUw7ovoAewWufSJ0HfilE/ZBijb8lJIJnG6yKMuex0ShyxzDaD6HnS3qr6VXFAoE0O2RdbNE
pXQaw1asl94kd5m2gr55IrvCWnWTC4/EHnv1UasWNZplda1HBN8kGMOYMa14wqOce6yjbrVWrSFP
kp3Ow+tJW30jIKJtK0NjEioj24o3hd/g07ETy+lXGh2gA2bKWiZORJN6FIXCTKWn208R2eS1gcF9
wxls6bEImTDvGXSov6RdM2JILOI+ChwxRW+xqf1H9KT2mxGTvnkLBx0A98gsZ6AtRzESNWKZ9SpJ
zREJUF2Pn3RUT98XWbIz9zJ67RvZvidCgNL//+yd2XKsSLZtv4hjgAMOr0QnhUJdqNcLJm1J9H3P
15/BPufalUL7Kkz1fM3KKjMrs5IAHG/WmnPMNOypnHr4K+tF7Q3WowFgEg2258CULoxa7uZ4xNil
tqBcqsgg/8SIsoKTiET6ad1YUE/JKLZkudLJWtn6HHo40kqLwejlDGvkX0G9FmOOsQdRZ+4qvlQv
qtKq7usMvsBGdBZRWlStC5Uekge+rwgsMPo6kK8lCS2e6RZDF8bLrgnSjRJH8rnxw+IR44/10Iti
SNIru7MiO792VHL+zltHy9t21RDptglp6GMXCnRnzyvTDUrkPe6umG1R75K759yDzS36Var8hVAB
jI/ObAVRy6aSFg3BuIpRDYSNjVdNj80Sq2hb0xPtfVNeGrFHGSSpjFABwoXZcecHfoSMqyJtyXuK
7am69P2hxyZn+NbbpCfFbdEMKNTrqcE4Zjv9MJ9py+5Z6VtTWWUFyrQRMMRs3ZTUOyk1ZDdBTzXH
DTyvuMxzHbtc0Wh0IXUU0MhQtaC7lW1EIaKyI+c2xrNsng6ijS+CKjXIAsVLV66TBLbNuSCi8kmZ
utJztWbQ1DPE1rDKlMrSxcpTGpKw2kllIgqywDzX01R7l2Ex2fg+pbftLV1P5jzWcVybWtXQoHJo
JtOXrazaPy8jTVPI2pzaydU8TcIwyG0PkbxOipqVZQQrN4FCqUNFFXUmY+YrmrGIz1bw9zFlRwr1
FJRPGe34NlOaj94YbET0TDKoPAhI7tAKI5TtOlqvW53kUwZlTxYZwo/KfyPyogT3rlWqcW4WRfCa
s5SNJPagVHFHczDfW6NL70VF23dTtbrxNJLX+YyyNryftEY8JdNAgc7zC3wNo59akCMDf7gBokQL
qKR/h1xxFqpiD2BvoYY52DNz9BXTHaU0npJejK89fOs9apsoomLpNSUmwEF2CCom7ABl3WFfFMAe
blXhhBDzFA79UK1gfLk8YfUPTKSyXLV+yseT8FX0KGZNKNVWWFsfHNASxLsVDbsTzwAW56amL8tT
NKnipEsk25wuDcqHBMtGgIqTAifOciN/r8KWqJ84sTW0xI72ZE5yepxdH84iYodRuLGiI4dr/bCn
7WGMfI1SxEZwCjfX2DCWpbHonHJ4mdS+1vBVUM2hitB29Vkr1HFPuon94WQlnC58CgLnBahihYDd
pHg1mQPewFEqgKcMxbrWy8b0ifuOxaxCpCvtdqxBK8zFNf2NvAuuHE3HwukNeFNmiFPkuH0ngte2
qRW0RHZIY92DhkYQd+TAesw9Lb7xGPM+UlBd6TZhhSPbbUXepmeFZhDJS6kOmbGYqbVjkLTJyguq
8kMLQtEtTcPPkY3KEOHMAJboCvSAeS1MfD1JpqZ/SPUrriKlsmP6e4R9uNNYVS+QDivwf22k3PbD
ND4CmWoACQOjn9xUL8Sbzxo0nibqiGsk8uCAUrJJcXKMRkH0FVJX+jYapcB6G/uTUbmyCaKrDrIl
comINHuVZCYyPJFflWth600/K/aKPS5eGli6GpigeLMh+XBKxPZuUudGtghsZdzVrejkWufQd603
XUxzm253gFLRGs0TywiKBztEf+AOlQYFr1Sa8D7JM51esMxpcgWjGD+oYAlz2WZtXu2MDKHHiYIN
3HeLyQRlY1XqTPrPZVye1Zxc9nYS8GmPlSW3GmpiQoSDMbvUmrgBmUmBGxlpi4AsbRJhnZeJkLPy
XY08Iq+07ixF1N3wXgLvemCJa5hrW/W8khJDaRl79R1zTixcFnbnIgI8qiLb7Kz3UtX7TQK//p1w
QnhqyZhE4wYxY3vToYOREDqB959TlR9oQmCkcFxkUspzZaTTY6tK5FiQoeq9J0Jk5+UQm6uJLvoz
s0VCVbVjncosDdBXykz3PFqjOpeNjQYmoNcYD5ae638mWBMnLY3DbFHEun5P/DFtlKkKlUukVgjh
ZCgCZMhlfck2QH016DWVbsq/m86xznCgC2ior1ptaFdEyJTv7O0MWsi+2UApLJMMmqBan+t+UYNf
tm1vWpakp6duieTgWms85VZJNXRfDg3IXVvJKVm0OGxep9Tuy2Wr93xkaFfjU0zzhI4PsmHjF9sG
Mp+GEid7YiLRM7wlUL11L95zwMR/ZkWFcUNjySIVzZvyadVXasz2yVJGBLiCBtKyKDA0uY7Qy961
eic6rasAFCRUDRJm7QGJ00J6tn2VSGa4Bbssq1hNhhPfRhSBsa3htXpNdW2WW3s1XsW+nJRZdkJ7
K6j6iYJ5FIWIWMWYqcupr+u7pkzt88qghbEpldJLVkZaExnfTp4OuTVFZX2isG/At22NZLgZtIwt
qA61LlhDlSRgI1tkw8roHMq/TWBjRvDjOkyXZo4qcoX/o4Wm1loIQcwMdTFcwsogH3RQbOS6QT3c
++CzGh1VpVeihIz1OO3c3MFE6qKPMZ8agoUumymn52X3ERsxnH18ADx95VVVC3RCytCnd9SRHdAU
GtzGocQEtFQtvbuSqY9gz6Ts1CEWivN1NQKKgO4WJtE6C4YgX6MgJNZElHGhcOKksQ1DvKP1D8JA
hyWmVX9KmpbMGXqZos81iQpxkSPRXFUqgldcu3DSt1J27exSMYy3nE6LtShLGqVujmCPtdjqsfVZ
UulytA+opNdGIxDJjVPdcLDwKdmu47KUe/ZzLU66MgvvOk4H5Sq3a0GjEb43ktthpJlFmvmfqu6q
nWKq+A0wuNDiNAEtvFv9kF12eVU/qqIa7nhq6Tv91FKnu0yTCaBKULxOdVDtEal7FkHSAfvgMMmc
Z7oWeu7WY0XmaTYK54LTD+hHRLAU4/swggFqjwNAB90YYD94oqFxCOkhu+u6Mb1VJXU32ualvPfA
L78N+CYsdNo+WRQd1n83Fo2ZnPrI0pg2yUTM3JC56VxvK2x+RhDLmwIjBOnMSoly21TCBKVW6GXP
WmX02NUwVBRo/U0gNbWWOK+JijZ14SSzMCeP2uGO70uN2edkw0dAJLy5iZ2pfrFE0tsLwemNKTYG
SrIuS/J7RSVnb0c8jHgX6P69FG1vdyi8ovYJp1f1KIMqjt1p0sc3f1DJHw8yLASZFmMvEvp4a0ZF
b7iqiQLmrGmUSK6yzrff7LhMt8KYpprVSG+fW3MkOlr3fG+n1DGouNEUt4ZT9JcB1k2EvzIqrwJ6
Jc1CILFiX8059CQwzPSDzsJA8HxXA7g2q3x4CHLHw8eXTQgWIPCiDCu6WvxpGQmcRkKYVq4knOol
9GPlUsmT7g2VICaOps3Y0HYpVrJl7ZOMnjYhvfusr/rbMWvlbRfNX2YaKcGHzXH1ZtDaJNjWow/6
oPd7g6MLRH2MA02eIpnS6De6mTJm15Ghph6yf5L5IO72PXzPHt1gVnrZa2yPKExty0IsGZk5wsVY
HavR1TCOdFiLvGxcBIrM/pgxNlToGJXNjslqVJqHrc8+xMQh+eJJ4B8o4HznUSghshu8AKOxQmMr
adTEOvwYLywQm/SSTUQUhtOZZWcd8F3Ps//0Ce0lt0y0ivO6lqhbs0DgtsTRkj8SOh2MhJ7ZBn4P
bCk6UD4HqUzVYcEhawcEsFvYtnZXTIl1HeXRmHAfdRUv80ooT4Xs63cH/TqbwTxuL1lRIAYyUaeX
QVmNT1PtpHcSbTsQnHQIP7yqrIoVYRzNH9E0/nvbDXHNY5iyZmn7SgirlTysj5FHitK+s4C5F57F
klnpxk2vcaxZVFk+50sJLVjYcuyepeUEDy1cFyLlK58qe505AQY3u7HAhdi0ltdWW0sMsZEjdk1m
ULWw2G7TgR9LQBP09Jx+2xRaMaBh9yXLQ2iyR3DIIsac2+RGsYLTm48r1IUBR7EcuRXfbiurpV5n
g1xWY93dUOeM5og9heW5H+hbLUVZYL/vvNrkQ2Yw4LixcVatJeHOmNVgxNfks6VqssBuBRkkJzLk
XXLCuVZlOLwrShHVC9QpfUjeozbVjHkftYuO8mtyu5DIyUXZWQZCyWqKiHhQ5YsR1aVwDavV0K7o
dmQtwdQ4KHPogSerXAQYZFtOMPws2STpUkSlPxa70KnFuZUW3p0ReX0mbhut9Cz9Tvp0bJd9C9kc
O0I72OjCp8YMq2tqEIiZwbYixAJG2T7IclJPgzjAfKeoVfkKfmDQEPGotb+DKcKCaKdJaeItRq+g
ooLGmhRgK0DOY1PaJPXMGLZGhFt7ZVmN0rgZfBW+RjlEfyx8vAkLMBJPoBxR5rikfPLfTjdjSnC/
qucKEux7RS1nsmEx5vcqEL+bqE5tc9FY84eqDl74ALqYKAf47khFo2r40B1Ff2uijIVOHxPOQIY9
1Eh/ao76kEyiJJ5R5lhNEg0N4UJH1ecsUivurxoRXDWKZrDnToMK1YOwYtfHPBhs8FgZj0OrmDAS
BknUHxafNFv4LDdYGKsxgMsw4kuiYtMm2akvE6t81KLWVnfOlBEekKNZZwas6V7hU9N4U65eAVwC
ik6GKXOHoashmrNa9kwtCcQSwZnQs6NdGmUeDd4JHIx92mGixCNk2ikxD3YbzPre2uwTHX+Cj9Q+
YdVb5OQXNxw8A3vbF71T3QJmbvOLiPa9vTQxa1LVRIRSN1tvss32tgr6AfnQIAZMbVNMBdAtnMZo
cZQ5k3dWDBhmAQ6kXRUuVRBmgPySiUHpgvezYODi3S2U+6rB4n0tQL70z5CDrOTCL/qm89a97gm5
MQJc9MuRxGp1W0j6uaU7ZNCVFb4AYInVbIyawmskBba60cjkc9atFBoHy2aE3KwsG+BFLJBEzapl
utOKqQMahkrYIy8R1TSaQNfqGofKhl5T0ErcogWs5i9MlbrCn6GtHB/nE4nhPCw1gMe7tg2y0DlA
i2H2+MRKFaydRKo5S02SvOMGrM+7zK8zMNxtjy0n0CNj2oxtzm5xQHJLKnUvKEaaoSE5cXMDGRWa
sAxHDLddztHgjjkwkv5CmYyxwY4Qt0EHYr5gAtV43rGZvtl9F0qKnSPqKnoQefqeQoBnFqF2lpln
aLed5EzVywiHbO3n9IuimmfwJ5Q1PtBM7QAoMaDDodwNtl/2tyZiW6ulhEbd/6rNDFVSKNMTEyeM
BiQAkQCqjJasYQJwwxsWqzq+b7DMEBwWWFNAdpZZRndEKAGv9ERpl2dxZZrhfkAdzpOwBgETDk+D
fTYgw8TRlrQteQN43Kn9L0Gi5/roMrPnllgitgJR6pYlxskTNACKOI1pregLM3VS/TGFAbanxZPD
kh9q4SQhbucqiofTUasHbVo1qCN8e4NRqFE65GChL6gVxwIDJTVkTkmox4VaNypB6b3FDOsORZFU
u16CsGJHrCCMjfGqB209rSyZ0oX+nxbV/1cNfFIN6Aa9nf+3auD+PXuf2vfk5bN04O//5/9AfZz/
slXLopMzdzh0OffM/5cQKcV/CUMagr7v/7TE+Fv/Kx3QzP+ypM6/R9KOUWm805L7X+GACgmIZh2i
ApU+GsVXXf5GODDrEz61mEzTMiW+NZ1OowmvEj3n1xaTmiVtymLjLe8vKcO4b8+hexW6l757EbgX
V++bu+3H49v25tND+kdT3/ja2/l+1bnr/6n7PKWeZ6bkoi2fS/f+OndvqZ27j/zF6/sOzcz81++b
1dPDy8XZ/cXu5e7j5u7s7bp3j/2OIzd/0PnEpDUoU8zNk1uuqa9VcP3zfTpfG3jf7/OgUahT/NDN
+T5z9/H+OnVz9/n+8f7s9R0xk/vIf55Td3JvXy/3p5fPt6e+e7p3r073+9PdxX6/W1ysdpv96Wa/
385/ttpuV2fPNxe7xfZmu3i6uVjc3JxdXi+2H2c3F9vr5dnZx5Hfb87tvv/bDvz2+w+70LaFJExp
+f3nz+eP19uT8+fL57PHx83m9uz80XdXu/1utdnuVvv95f5yfTn/xO31zfXZzepie6S578zP6qff
ctAMpaUVFzUaTJ7l6zxseJavr7fvV757m/M0J3f/fhvyLBE086cwEd395v32ncd7O8yj+YF/8qFw
r54C9+Pl6eLj7enlOnC3L9eMrqerD0bX9c3H/cdb7mLmY1R+3FN3ch+vd7unl7ezj5vAvX478nzF
V3XL9+d70G414ka3TFgey+X6fHlyvpz/uHbd1el6vVm4C3e14C/ck+XJ8ueB+TeY66eHKb5+gLBT
hwSxPZ2sv8Pw+u3j7PUy5X5f9+++u7/gWWXu7ml7/3L1cnHkTc5f1U/Xnnv4nz7+pjfQcY7ctGKd
lNZDqD778RU74NnX7ebq/c+3+jcz6vByFgIHCb9ME/ZhRhvZ6m1CjK+3nIryPOx3bS1OqPVhn/wo
ZbrqRfw8DS+hIjjq743uwTDIKza2yvQyxnc9YtT21hfhxc+/6p/zLk4t05hlHqrqHIxm0m0yaivB
PJpvX2HIu/vQfX29etldvTxdXbzdqO7927HP+a805duj+HTRg+E2UcLHTcxFa5X6gfkgqfvEiO/H
G5tSddWAPbXPtOYI+uzbEmMJiYjB0ZDHsaQdNvJHRW/pSZfTMi/Z20ktpElhp71P4aGb/vz8XA+v
hZIFbxsyFtZI3eBk8nVsVV3fVHkDZoocnu687kfx0hm9vq+iMD2ilfjnpSzNYH1WdYr4B3N7HopQ
dVBPLZOymW7MyW+ixaigCraSKb37+bbmn/35xc23ZapItaRjo6Kx59/y6ZOROY0Fg/r+Eh+3eenU
prcihzM5Mij/dRWL78QypGBjoR5MCl0FCkNoqkQM2xJJT2Vzk8nJWf58L99G4XwzCCmlYVgq6g5x
cDOFGYJZG3VJtWGw1oEhxEM/JT47epOGaZhWeuHmXhMty9iGKYYy5E+UIcN1f/4d/7xbINw2SjhM
/9bB3co2QGSR4wCBkWQtA4Rcbk+LefHLq9gqylC0o5QGLEo3Bzud2gwI6fVazgN1FW7oblPDAU77
KwkXAi7bMFQHsZiwTcSZ2sGH7XOa7wNLUoMoVRXuUgZmIHD8I2/u24jnKhrq8lmJNAufDrZLVo11
3ORYsgSf5myDUnMWLYWDpcYp48jLmYmWX0f8wbUOvi6HkI9Us7kWChVChuI94aI0g5uTtvVOI1mv
EiV9yG3O+p1c+FNxwjhbKaW11ob2RMOqjqV8ZQ7Ti7CMJfVTTJ3d4CL6vBuiX04E8JTo2jAFGEA6
2eMfPPxAc/pZFt8uWwoLcCPyfKCEStYPdSGv7lY/D6h/vgShAnVk7w7A6ODBqJon0CjxYEQW5evG
Fo/CDqgkRFBHfr7Stw9kfgUGA4sbQ79wSOFEUpQmIgdA7YkUrbppqHQmhDzygRxukeehy6fB8YN7
AYM5/4pPU1vuYcUfSmNYhnYncWyF/TrpO/3CoqFIpRa/68939W1kwUHlRKUKCPuqNHXj4LsPGwXx
oFaNS21XXZmX7X12Xj06bwbmeLd5IDD1fryaLoKX6SO8crbeqloeyzv+m+j5eTo//AkH99wPZYI6
jZ+Q34sbdY8o5iL/sDb+Vlz3iLCubNzhd+pVhEfktD4Rl/QWjkz1h0/98BcczMFdICB7zIR1v4wA
zxPB7Btr3ey3OdCMnx/44TDi8xAClquDgp59zqFYUonMQm3qpl9qHb0ZDX3PTeVn6uORq/zjMqjg
mRIEI5V15eCZ+oXwtEJO49II0lMsOf1y7LRHG20S2WCzVIr6eAwn4o7C2mYA7tk6dzIF4lR4Op2I
yZVgtZzycerXrRm6WnCWVP1JatTLVDnXoZNpKg4Q+i4ienECjF9ks/ZPmvY0UGf1ilNtHDeT+qbz
AlXlQYJmJzNpJbG+xeFb3hTPrNdrEz/tkZnyH/dtaaqFRkSjnm4fcl7zyKAi6XG7aT45r0PsG895
mhyZdP5xEXZwhjCZ/RE/mwczf6RZUHJxEy2NMVXXXdVdAycZtkde4cGUz0DhIuwOQNBac23j60wA
AqKivFf3S7gG9BwJnXATWvD/wa3wvGZbBqOFP/l6FdLLTU/qUQ+XqBY7tLDjwhhb+8gsc3iwm+9F
o5yC8kUXQj/MA4cvZWlB2fXLIY7nEMIEf5SIyIiDA7rJ/VAs4nHQz39+gIcHq78XRePB8+M5Mrl9
vTXPT/MEEmC/7Go730o0NyUIddQViQIZAwJRDLg9wFXvtdrvR6GtSfb4DtsDcJQH784UqZKlccZT
NQVsNVIKllQl9ZOfb/Bfw5C5xNBUbnI+Nn29QUHClTpVSgeB1pfryEzarcYafyzt53BynJ+jMRff
OJvBCnQOnqOSoDTO67RfIiwWsM1IKChJb73q+tHext4cJR4P6bomX5R/RGirus/rJ2dIToyO2GSD
rqUbJelt0ctVaGhHEoT/buY+rx7zz7Msi9MA5wEyEOef/2nF9PUWAxur5VITtY9PtKmyV3PQissq
zOe5KPb2FrG1JxOnYY7xml9f1wM2ezoGCaIlZdKzPz+/l/mBHPwiR0fSj0qbrZB1aJjBVW2BIQHi
j9kPrsQo6Clgj10nbX/s8523N18vxcwgNVtzeEPs2w8+X7OwfQRqXbvsQhuSh4e4pAlHYMFWkS1A
7YS7SagnwaDvC5We8y/vU1NVe2ZpW/xhHuhfnzxg08qGqVounTSb/IU0EtaFSnaJviFTtdJWP1/u
2zhknOsqtCKsY6RjHi5pKnRokYwqPLKovEyU5rEQ/eB6cnzG568e+YK/TR6aJjVTVx2D/wbyfnBQ
UejpQdiTMW1l2azUEXxR1k7tqdXU3b6Gj8cC0ycbQontIxuEb3Pl3yvPOxIeL2P74MqJ4rRdVTvx
0hol7WCl2FVt4S9Q8z3Dxj3J8sw/8h6/zSNckS20xE7GnAVg/ut7DEU9UFe3mKhKFO0FYbyY2fNk
+avXZ83ndeRuNh8F7j/j7y7w03eaghellzcVc1aPKXapHSb13krpIs05xqBJ82CIiyNrwMGnyEXJ
cWHEzNfEOnK428pMMi7spiKGsCjqPyEEpw0p5vhdYXyLl59v8OAxztcyVQoT9ryRJtDq4CjScSzw
RAy0sGlC7dqLCu82nEjc+f1VYMUjksMmh+/qYO/hTWNjFjBelwI8+2bSguilEiL47XNjPGDkYb3H
d8IsdvBp00P0rXziudGehfeTijp7gJ1UJOu2Kusju+/DAwBFD/ya5DFojDKVWzoYgCMm6KTsaDnj
uhD2qSwMKiG4H6BC2JWZGNcqhAFa6lk5TtZl0VfZ01SQGuWWZjtGKzJGgYjoIQyc57RKqlfweln0
bmdEQJFTlfWrAHYgycFGqJMMOcAQrM+6Sa9Jx4ti5/qXL4htN4EGkl03NSpNPVj7lbptqyrw7IXa
BMHaRlwFGzLuj3xNB7MELiCuMqdOEGVGfepwC+r7eYn0G6E0gU/ZXseY8lwqdvekgVWYZdEoz+iW
Wbe/vDdelE1fjPFHl0w73FKVcDqUCbvRUkyRQ+ol0uQ0yr0j+5qDiX4eDg4LJ3OOikaXKIqv85E1
OmVHfBfx806pA3A0mgHYJccle0F/V3nWKCyYv9ttc02NdDpnDtngiX67s4ZnR7hVli4pN5arPkIS
DTggP/LxauLrev33MpbGreEappbwtzr/aRKMwWGQ7wMqshyAugE+8y96O4Ij25XTVuvt4qYkyH3h
B6G/rtshQLNbD64G+3Ujy9o/QaqtPfz2nc47c44YBq61eZL8+rRTuzHCNIId56AHOQmxVq0Rq4sj
d/5tcuT5Uppkp8pY5TAzP5hPN446JUzTkqtElRnekMMaXPURXLHf3wtT41w6MVTCSg6mYKUGPoc7
I4HjpQM5aZV2A2gt+w/GCrsdHU8gXwF746/3Ege5qSSFk7Cn78AHD72+NCUEi//gXrgTylpcyDw0
1k6EhZTsWRPmKy35yHE+r6DJEkv282W+TSS8GHJYDN4M1SYOs19vhj0ByezzZXAAKNfYLAAuhRPU
2iZoNtQc41MZwmH5+aLfluX5ogZbY6qmOKEP7dZT2BBLx35giSK9XWrxoJ4YMbS6KarSX09ZTCDs
j9nLcZeM8q/3F5tmberOECypFHMM0zJo69GUxMXyt7fEWJihA2zlDSzKB+sygG9DrXOKzBmkkMei
58hRunUd6tbKMRtdvP98ue+vTac1gadFUPoEH3hwW4g9rZqtCJfLAcZUzBI4Q/rRydwCUP8mBi95
ovJqN7+97PwdG9rc55kRDweHrQharlDGBKSZSgbHytLIJdyY5UxYaiusVxpzVrT007Q6UlU+OOgw
cc5DhtEIaIGl729r/vP8UWkddrdAYabsvbMgl+lpLH2w3sM44gFF068ksXJRagILJYEmR+77+5JE
PUmdvc0UZFQ2Kl9HEYqVagAp5y2kGmJdISw4mBM/tYiMjVRQfi50u9OODKn5HX463P29ZwrppFyZ
DudubR4Dn+4ZEAE5fsjqFgRyKCuUWhCnomg4cpXv3yK3xrV0DQ6YzpD6ehUnwkJEXRAvTdVN/Y4I
WKqB2CQVkjQjBtaRheDb5dhR6vg66c/M89rfkNZPN+W3g2G2sL0W6N1VWLrRfSJU4wRTV3hkZvt2
JcYJq8Dfoymj5vBKdCQd5GGEAsbekG0zC/p43WnxdQ/m6siZbf64v7wpdnp8DLwjTm1AyQ6+Rivk
f5qMHPOTLiuYjfrQXVttooSjG8VC9c850QL2aaLGh9MsOvJefrth59Ax12co9fJvkvrBKp7URkWv
CnOf6FmOlEJkwP8BN93npW389qAzX2tOS5zPcQyZg0lgBG2W5jZg9iBqi20bK/m5boTHzov/eH2S
MU8RVGOxZfL+Oi7xI2epQmUPy7kalyvFUJx05VNnVRflTFj79WiZvwJEXzpz97y7/nq5AdPF5LOC
QASzujNMjaDmskG7lKmRrn6eRL/fGZeaizV0/ymoyYMvzo+xNSSk4yxS8nfGZWeWGElLBdhk2erK
kaX22yQCN+DzxQ6GphYWOIyb0UCF3vXrQs96FwZvemR+/NctUQpnTacxz2c3//1PXzUT1aiPemcQ
IilRYkZNJfd+IOFeV7bZ/AfPD8GvLlnUOdn/lZl9uhgJnnSnW55fgLEbh1GirtTQUHb6aE1H7uvb
vP8X00I7ARc5lafDIvzkjeDBIy6lyba+DiZhI7+OVSItkpFgrSw98hn/421RrQDYAY2GpLpDYEfr
dJUI89oAIN1gWUlV/8SRab78eQD+8yqWgezAoXb3rWRaa06R91FsLEIy8S6zKNFP0zaKfn0QpvJC
/Z1WPFVqjvdfx8QQNHruyIRhLklHiWswhFo/jUcGwz/ekCEI3kMuT5+StfLrVfhXTzX8BNDejS/f
eIPFqrXAKsZlTQdTz+ruyMP7x1Cns6bSK6HRTTX84ILkO1YK5X30GUpWZwsM3dJAKlGq77M9pz0y
Lc1r/NeVRTMQSqiIs+HWU8H6enshpmwT/oNYQHFzgMwFsP+yrnfO/b4AzWs5l12v+kcKMhx957v4
cl3yVzl8s6bobLbIL/x63aaLJn2KZztcXja3heaV/UkjwmaHnEfA3y1MAhsyvVaeRJYn5yq8fWrv
Y2GDQZgiuY6dDKC0zJtw70dYxl0cqgNiM3Tzi7Yy7X7RCj+9iQE0COyiRFni5CDscM02rikWXWkE
Nxhrc8IgmyY/swslAaEHWw5HgmVhrW2VQb/TS7N+SptoAh/q4yhdtE2ur305eShpGsP4Y/B/Po8L
A/5ALOTMcIEWgLLdL/A1x61sOijt+XgL4lM7rYJZYZGbfr5VQVO8O4pDoEoqvGYTl160A//sUz8U
nuMvgtqMLpGyzNaPsk9OKqWP/RXkOus1NyhmuW1Lqdht6jjf1UVVltiOSoXMtErqpGFFkf9UemrR
Lk2/5p5qNRJno0X8+rb3WptKGNiZYlGMUf4QB6SH8Yy89pYDYfzUQkhJ8ADTYXJ90iX2bV5EI4xw
lntMuFoI1MWuJ/zBVj6utWmo33xNySPX7Ov41rETMZ5mMA0eKmXKrlE0kV6Whopx24kcE02dNOFZ
W+DNWkQQZ3CW1Wg3En9OwYUIkoJr9bC0uxhSlSu4YxGsFspNiybIbYKULQiFCxmZQ0MbmYQfwnWV
/nyqrbTcSMI/sJcmop/cfvDjEGJu0Z8QrQWBwQ4M0a98KwifRs0KnqCOk5RQ1YNunipzVPKyRf/w
XqP92rEX5qGNNRFWqlkOFVEak7+D0d6kKxFJ+yXCMKbj+PZluoB0YYgFWaYydhsjaV5l0ePOSMPY
eMA5ghV/rM1zEMjWc0lnW57lXRH0btvJ8irW2153UwdHmYvlrN77HvEWC93wytldMhYkvlsS3mJe
lBP5FWOX2quuLsSpGU4BVhV20PTS8akSExBzsYWIbXFat0X6GutDcuUQRvjWBonzAFYgGhYTBd4z
v6jSZ60w6gc6acpdSMr2Hz+brbWYqe0If1sP40HKDk9WaLARs8LOGFe4yPFlqwIbyyILOrzEzkQq
V20K7dZuxs4kXttprshzKuSCDR6gV6ipNUfGwErOBAPoIwDv6C0HX6nJpCZUj7cVC/+mY4a/7UZn
fCQbrsXZXLdkj5BS0+NQMmy82oEs9ZU+Rma65vToR+uc7igMhS6AOk+puV+Pk1JvHH1UZq1pLDN2
qi2O094wpvs06cozn9NkuCL80ngbZUeojdQGGZ9YTlcSsDFgW6nYuxHOTAwbHmq/cvZK4EztVqWc
9EA1aTLXWSeU8xKiyLMCPb85RbuQnamYJ/F1WqK5Dm07Mda11/in8VSC2KAVOLuziY6K1wrqnu60
19lRrKd6Ss5r2ZnviWUPe6vMJgtLeVfpbsUjqLGHN5W6JAgpuVVKO7hXOsO41Pta56PEIOUjI0kb
a9Ekof08aUN5kUZ8j+5IToKzomeZm+sUgMK2E8MgF0WtjM4qFDoTlZB/c/ksr6pccBZZtNQoJiB2
ZB/CszM78xVfUE92VDQN9yxClty09QhHfdDwBa81RTcnV8eQma0HO46uwHLaKj4/07xtNXJsloUY
A3BNTdVe1FMKxKHDehMvCv2/mTuT5biVNEu/SlrvcQ3zYNa16EAMnBUSBw0bGEWRmGd3x/D0/YE3
K1MRZDJateqqykXWvRICgMOH/z/nO15shzmgDVDWfPRGOABuicGftYa+9ltB1h+RKr+At/rwSotE
fJd93+9nq4k/1yQm/DA5iL8Qf9QyawA4owJnlMWagZPjliuwuoapHVXPadoCvenquUg+tTpqWPpN
03SblcRmInvO4idQtOULCVX+tB7ZlKszY0oq+ERYx7hvoR5MIQEFOVBHCFcfszu77d1HNvBtuiUP
bbih+2+8RGNZfYLxAQLcn6b6cWj5qFcy762fAeze8Uxy6oRdMuTFDxL8Bh1xS7AAljl2r1OrrcsL
kabyyYpIX4ZdoY0/0SqN+jbgeV87pCdEPLqSUeuipt66Ja36TTSCISKEVcPg7WvBkO/MMlWfkyzS
PtOV1R4nfR5ulubAj6EmRWolMLs+VMovJY3UVNLJwHxlgVEfqY8mzkgXxJ5beo0FuSUXVlXKJzZT
4m4YJYNtMQLf6kC/npLEYkWA6kU8a1AY7WPsqompMYtYSRwClViaK7ixsOOTKlQ6pNuQ83H0gLcz
qPTLuUpZh3dC5OVnSyflECNjb0FqGIsmC/MsyPed3Ytfyqqi83EU/RPu8QheRMWLY7wxeDF6muKO
hc39SdgRwKquN8AeKCv73hRu020tVqIq9GKc39rYuT+Cgjws2LpNp1aWtBsM0Zamfhh5CrN21HR3
w3cFrgIFQnGVe2SorBJvMEgIqoeOp4M/2efMkef3+ewz3wRCA/oQIbaFR9Ey84VmAugc5LQ3EM3N
L10RcJQnELuIwOLnznF7gUWaPAod5+OMLRFx43Z2YwAbvjfjACWGkasGqTKTre02UHSZ352HyJ+d
6czVpLwFQheACdeSGqQBCrsZKT9IgFUEP8yCt9CrH5bfchedn9RL6mXp9aGtxqBm0rX9r30f+QyD
OAk6nN+gilY2GllCfVJVAjtnP0JMThvI+zGfvV89feFurcVAH3ksfTCGQTb4T8VQmV/bdoTjrqbs
B5Wp7pMGp/NpHOqGnFgj7kKaHIAZULxHxo51P7tuK42kvyZrcm2FdTW5iWx4v8xqMp22ESTgYGum
S5rZDGDuLqdDq69VpzWY/WFJY1m3aw2sTmH+hCdVy3Wfd1nPgx99Jp3C/qqjKgaCLIpo2rk5mJ7Q
AQyMpLHIx2SFTsuIfEipfPLc7aBE+mQGue3B6G9zbZuruq6/B5y/0rXG+lKvSZNybkE/xcFqduKE
PwSln+CQlGe/E7AJngdfJ8Upm31t3mqyLL+x7cTRxAGhmHe9gLmB6IfWFjnVdRqdjcQl8tmR/9SD
cZAJQXIWFlZGs989ZcrR5ZYeI5AGliViXpIyIwE0TUstu1BUYO01AR8BXGOXadSjMNEXzgWFxJ6b
LjI9u5RQwzFHV2D0oYimhBJAXYMNQDbhICrv29iW8Z2Xj90QUj7t8pgEn86Nz+lxaPODr3Wt+0nQ
c5vPm6qdiwuvKtCB5qlkdxGmAAuLSw2MnLaRkuTFHWlVU/45sRLyNDJCK9axpWv6BXSn2LxwSicX
v+yETSYh0Z2WFwQCOXqxkXUpp7CCJTTtBqiUKABpkgXRRsOIHK8T1SiyOHNcKt/jeW6i8YxGSwv0
ybaiKbhAflP2V50B8i1kOrHlbcH+Rl6OiiApbMCsk/oqRWzTbfi7rWw71fEQ3BMzhNhscJQfnAF4
tewvFlueKBzo0WW3dRN35b0/mPkEoMzT8/irJ32AZ3CWfP1bVpEEqPOdEJvC4ulwZODfdPzz3m4J
Y6mgAOkcCVAMrfKmhHdmsY4aoWviYIW4X5aE0LAYONvUY7ncQVQZ8jtY1EDR5Uy61IWX9p0izFQA
uZ/a1FP3BnTBeY952TWa8xgOAoK8AU1+SqRS5SXq2Y8ikEyECQ7VtrW0kgzAAVrZg0dMevGpXYiI
G/KfpDOv3caJ9AsOw0tKkiT65Ido6H+X7Ik4toBet8Emk2cVdw/1gF98E0vEB3d+bJFMDCfe0nZJ
R174NfmlDYyZMVYaswGhw996ie2eXUJi5Fsrmjt2eq6zHMggsPAYmjHmwry+9LwhZZztVOBFLW5e
dhf9TaNXiskVgweZAIoMrPlSRNQQXgI9mIoNtnDLfITD1vnXtVsK9aXxC8faiS4lkWKM+1Y94KXw
luV/KIvp62QIBZ/Q82TUfSJCgZI9wKishl9VJB1HviCtxS89J3fqXApa/VQknARYPMq9EDNwcV6r
VM3nZqY5JmuW0ZcTyZptVWzTBETaVdAnKZkfQ+apvaGPdbcSri2/eworwyero3C+srpOl78wcjjV
xneU+jpmJlO07w12u7b9DgpEXMzBF5pERrWxyFirF4aVnWzADQzVTraJQVSSLTxOFIHtdPoWzNOI
bZ/ECj/ZZF3UNmzpyIHzXqDPG9HN2INp3Kpptu7xpKdDWLGrn7aSnDUi6szSs9YChKN2iToAi4Ve
WoQ+EcxJxk7fZsq8E7zEagtHtAQWSDwthKegsN0zjxw4i4xsITyCkduxLj5PPeAe4HS9KK/zDBDq
NZkTqIcmQr0g5GvD3NxSyycvSGowji8d1WTifrDrKnPJB+L8tipgeRi7AI1+eh7LnHkutQZL24qh
a14iZ+y/Gd48w2LUOumdQwGLyxXufaKkVDzEX4IgIYk7Jg2rC1vdGorLWGvzOkybJZRCUvO+oCVr
QdkpJccoKmmasYesMYFJMUfOrA08MaaciqC/tXTZHfH/4RbPC1EvTIUpJuAgCTKXTYZjZimpwuOk
fo5TXgX7HNVf9DOdjSoh7Lew/Mse5EQOC4KiBuFc+lRdJVZvOjeKHz7faLY5DNdl3TucPoOiI1mK
Pa1dEO2IavOs0UfGfz80trtPSscjKQa3u+Wxt5vj8oEcF635MWft+JyOg0OyUhVxnS++Lpi5ypSq
+Aacln7h+d3MxMUeyJ/uJdB7oCexbuXxWSoCcFWuXpQPhmK4bEapR3u7qTirp7KKNrLJ8G3wwLKX
mE8q2EBl8a1tUo0NkLcEWtKaW/cvCz3zxSUZTBzfCyuwL0jLhHSXj468cp3O4VOAMlltWichuhip
hvkiBgNZFwUGVoY+b9onB5oPB7HeG/eZh5KOr6cAalm7OcTMvCd8Zsvfh8rO1GLnG0fcet7Ncizu
4Q0n86YEf1iGftv20cp2hH01ZXFtbWpVm/2uX/xOKw4ghdz1Gh8PohGPXMVO5d7L3GU7cjPqZgcv
S13VcglhaAISulmby2E1GwO+fnIIW2015ll+6VUpzAmZBvmwSc2m3Rit0n9afVoRcZ4t33mnQ6/i
iOYF6ZYO5bROsWzd8UaoIrBtiL4IUvJA3DmD2YVZO6kndzDcX6MXVwUAonH+0ohyosamG+2115Eq
ERLI7HwVXUa2oOcg/mvH0phDAY3ykfw8uK9tqkZ/x5myam46TW/ceJXqow5HsEinX57Xo3dd+E7E
3Wmukz86c+lcmUEEizUYiWTYOHqmbqmQtMbGzozutiDMkLx5c07HcDAa+TBrVoHodkDcux4Q0H0H
IARGwh3szgwJZu3blWE1+ks7VhCDRoOeRTgNupjPMs2g7Kp1WfPMiyu8FYnItQqxmsU/SPXTKAzY
3QCnkYzob0YKczAkOobFMw6a6kcN3dfaNkqbwNW5Svs+VDPoJBiCuUECsSNNkMdWzC4k45Aowx44
hrFSozJ4xGNvU8Gu6uanZ2V1SSZRlGwCOZbPvZn2nGFr+c0YEumFKed1frClsTFPODLc4+Mb8pXf
Uwxd90R1JOwF3fROT7soWQlhQ3wxJ/WSVBR4QFOSarILstj+1VlLYFfB2PlkRSMKRpedMdVLXwC4
ohgpLyfbMX5pTiZHsGeevDMGhGVjPlnsL1rKfWeF1Am3dWTZGCCSh4SQqiGuf1Ui92oOq136rRLU
kBawKNpeLdPnil28PdUEzQTqe+TnBnEAMFBKFDXojn2Fq6IwvcvZ6qwGTF1MdA7YDWpnTCyCA3AZ
1N9H0+hq8ki1huZJWsSczywB+CUvS3ded4PGZGuM7GqJN4t9k3l2cChmdtPQhViSUhdmzhT9GmXL
fK4iOyiZ1TONo5DjW3s2Q+xmCz+CKcTmsIeTNnJlQGtxGaY+6zaiOHgoaBaNOD/PbUDhK5jLmbvp
mih90UppEl3oZ863MYeZvI5KCfnVzsGgrGVtUCBuW9UlN0pFKXE5TGnDdeoXBbMPgDSYk11jsu/K
m+aKvSJ8ogR4jRGCVJu/2hYc/K03dVKFKZMeh0whW7kGZAckmeqS9xzLaCCHjTnVPCPjMbcu7Q6y
JIE9df8IVQ4kl6caEoKFLYjFrITVk3pHc420Rh2uZphQaaEi49jFbaMXU3mjaYmfb8wkSH8wGIsp
9FlyjbXLoWgHQC2T56qFULTxKfRXTBzsIdCnGrG59uqmjHfwapt5A3cr6rYS8j3HHd2rAE2LselX
mdWCoaWsTsizXwWULOTY1Qk7WDJwgq40daJcwQKusLoXI1QUw642mkbK09oLBMjiGmhqd6ZFlR2c
k/8NcTYlNmhTgg9EoeXH8ZcBguBtUJZEesm2WfPXo2kk+qbHJhp0hUHKrDOZa10ZZbdpzEBNaxMM
ZwQax1bR2s9nV98oZ0pfStUCxx3H2UrOCwx25JNyWlHjbQf1UC6k5aVs1FveTeRzggmRBerP8IYK
zvlsFy+bBcG+s2YA49BH2TmuhWWqL0J61j2fB0FdELEcUtlqAyivVsgbbK3UMbQyVzS4NJJ1AczF
a2NI+Xyoet1nMDFNxoKvf4/wK6WbAJYS5k0LWRJ4NjhRu9QY+dNjVpHm6swZlXCj9pyRoJyUuAi/
iCjtUi3RbrusTGMW91p/MqJ04QVRmUnO50EU4y6l++GvTFU1n8aKKgDZ5RREODHICdyBqYLLjKiy
+bIc2JCHHH716qwRThmT1V4zV8V+79/Da9JY/thPpesZxZ6Iv9DYSMp9x2njJvXY/a89sgMJYZ7q
pwYyN/x00S7I1Xa+c+hSgVmvesugtpYWV6AbDXRXo71Y7Z3kGxU9jM257KozSJhOyoLGQ6amNPWf
Rilnss8Ali+FiyS/7ETRwr7yXba9zuhdMHPO31oHL9tqjhus0uzxBrWjpKqdCdDOyaomRZTClTZ0
yd/6uD8i4Xxqnqtb0T0/i+vH5n8vf/SpbqYujRPxGuTy7//2ST13iIOe/8G/2P9jK6tfjyKtq+M/
c/BXEAbzz1+zfhSPB/9lwyQsps/yuZu+0Awo/r5c/Fwv/+b/6z/8J/Lmbmqe/+t/PWEnF8vfFvOz
fifbLJK8/wzD+T8lVOSnx+oft49l/Xj85/4JxEET+ReSSKiFOtCZgFSXfwFx8B/8pdOgXaS2BL6g
ffoXEIemDmE6CJECFAuELyDK/RcRhyPbXzQKF1UYcjd70bT+CRHnqL3qgeixsL4bzqKNQG121Afs
BFpc21HerTlDl4rpzNBGmsQmB218HnFmPP/tGe3/7jD+HgFjLeKH3xqPkCkQ0uM2wnThLmaEI3EE
eMigLeda3XnBZEX0waigrzoDgtlM12HtD7Z55bDObnVqyGd1YMe7HndGtTYY8hdZpADCypRMYIv1
99xKrem5auR3UHHxsPIQtn3p7Kn4QXk238WRAUOSs6O2sWDYnU+Zyh5h4MfUDkifWScu64hj29UF
vN2tET0sJQiP+tZsbhpKN98/vvejzvLrrdNZdmxOkfh/X9MoftM1GGZURrQOxF2Oq4HVGfi/nKxv
c2c4J3rYR13lBf+xqMdpzjsosbARHHZ3A6EXnQU5767yUnHDroPwQY6568gTHtXHuKkvJTkT24/v
b/k+jt7t0sRGnIRyCE+GdyTPtZKkHkHRlnddaxlUFqW3LgRFT5t+xMpxTKiTsBJDVyRXlTc+wT8e
7z7+Ccd259c7d9ESLuYssneCI1UR0dtTZ0Olv2OhNm/iFgrB6ItgBWvzpva45djihNHA4twm+vxZ
h1NLwjADUc/pYeRoSTci14adW3T599ym4DBBnDzPUAReuMF3Ssvmtk8GEsm76Q9Vs8jGENigBNQt
5A7o1I+UB/EsLatAgX+b6dCj47DWLsgTODE0jj/45SKkE3EBh4u9+eAVRRxtYaveuiQluOmzKJsd
s8BuzB5eX8UfrRLX6RPWwfpFHM/2B+vFh2vJ/4frwpLd8p/Xhdu6qMmN+cd5XzxWv/rfF4blD/69
MFDR/MuAkYGeELGru/By/uakGY7zF4ouzAMWmk1eFO/vvxPWHNYLb0mvWl4fkU981f/EpGmG+Rfq
JVYKg0FPuxWb/1Ge2kf5akc2BjwCyPIWY5C3QGUQ5R6NxK4iUWryynRfStu86Mkz3LoUgNdZ5sZr
p4/UhdEj7GZ5iDaFNzubXKTjNl/yWktXyp3nusEpm+rhnPb3b/LxBSKrY7XkXg/nNPjXo7Ah0Oxp
J3jfIkInbcjrY3FnkUL4PEwFVmpqrNeOPcK1BiISf8ZEDsSbAgc19QoR/K7heHYHA7eCEmqnbbya
xiypKVZWw9Nv7/ydde5VVvvvde7vn4tLAXEeZoi3vByL8rObm1O6L3Rye9c1zZG7TtUtsTQgz/f+
lDT+qp0aQMPsyb+Mk1PHoRW7Px3CCG4oU5n3qvHHuyXdkXSTuuiei6SOdtroRp8n2igvZqTSJ8dO
5vuJYs8tcoMvMEO1vz/j/5jZZh/M6f99H94yRgNMoMdOMSOhvM+RJd27eP3P/RhgLWppY/vx4zpc
Gl+vwqClh0jp2eP/ll/x29KIZM5PWzEy4OhbrJVt0M0b2/YSkNEp1gof0G+L1D8vhWccTzxbn+DY
T6zyNGh8lxvSUvlSKOAHIjKve426YBc4939+XwjqsQ3idQKMc7QiDq0DPzux033SeNaVXgixqarM
vzbKfjxhlH7nRZGr6LEnfM0stI++D/ZcaTlTd9tnVZJuh0VsM0/tKV/au1dhZmDvic8Jt+7hi5pK
slBGVycpOC6zLf9Gtxl9ehMfP7a3V2HvskxAyNZxyAB9PBgOJkQbKhpGtseFTUeBosEWQK65/vgq
R/uVZShwwvUQFfLX4Do+RtmI0U5B0uYMBc7M68oskzONOW0FknjlxSUPsDXNlTf5qIBAoK4s1Mkn
BKGHyvK/f4JpLCajxYLLWeDwTjMHaqyrEHEMiflCabjbccQWuySJoU/MKaf0hcUraDuc+OLeecQ+
tmfWGx4x1Ibln//2xVHCiTBy+9m+q2S8RqEkV3ndNide5NuPDbssdjs2NEh3OG0cXUX4Jv+TZnu9
hWPtKOfRnKqvGrG+bTyeUDW+9yhZMLFkovG22P8eXgs2WTL1dpPtBVUSytCCvA6Ct1at3yRryL/t
1WzT7y9K95Te1ni7NjmgXphRPKbJV0jpwcNUifTpbvTF3h9/5L26ptWyGVI0Qpl+DnD0LiuIhoqx
YFTROvD0TTnfJhPG3iXiYUJFlXvrXP76eHS/fcEcAlCwsplA6MlO7/BxuKpNiNKak32AT+GBGJ3g
C1XybvfxVY4i9JYB7HqsChgG4KS8tXqRoGD6NNazZUXLEdUEeTgMrjgbAqp2fZJ4Z96oZd/dTtYb
HIrBGRW3fkvm0ClawdvXD/ZwcfIz3BYx7fFUa9idH6ks25O/kJ81jcUhFg4/2dx6Qrp6ZW+R7KVf
MHAk4cfP4O0g58qLKRzoLYph/+hJI+/RymZk4I3grRHVpPaaJqPaBGXgfEJ0o5945sudHG4tONuw
t8AaxmOHH3P4Zk0De7gTc6ccntO7mV4eAtNRa8QKSrVDzpgJLAviSluea0RFJFUUzydu+b3Xzl4U
8w02EQP24PJMfps+momDty3KbO81RnBpCfpYLnuWVSOJR1cqr85pCYvbDF71qqanHvoqnUKHCuyJ
feHrqejwaSycJZZyy1nmz2O9tmwMwIpTKfZpKlgskrpZYPxUGuWGdiSihEwjN37JIYsvqcRu3En5
7YpqWd2EC6u9D9tSU3s7ou9OVFRJoEEl0Zeu6hix+RnOOxcTWG+RUEZim39FZIv5nTiRhGpJHPgr
ZHjim6fs8QuxTD6dErObngHYpy+tT5zNgJQMZSGSzxcw5QTF/enYY0+8fIP8Lx/7sWEvDQQRlUne
72tNmWFfsNXsDSxliTMTZ9Sm1u3H13u7UWPpp2wFiWVhTppHJwPLUz7yv7HfW13bnAFZcNjEeoj0
at354xWKSzFxYRACGsD7PRxihmxa8OpGv09Zii+0nEO6l+nu/+Qq2O2ZNfAeUg47vEo7wZYZE40b
QsS7ycbmq2YTuP7xU3s7F3MrHgwEzntLre1olUcklbior8Ve0hPdFnNsrqZgTtd/fJWlpkbPeVlu
9ePtzKS1DU17IfZ2bBYbWjU/8yXu588v4ps4CvBhwx47BhP4E77hvknlvjBlv0Eo/qyIMTpxkbfr
qW+x7+MUysaZs8fRXlawugfCm+Q+o+OxxO3QMgn04pzjZ7yZZ6sMET6fWkDeeUnWcriGkck7wr54
OBJcr8X6O1lcVBd1mDtKUm8nluTj5/fOB8Sef4n4xnhBG/1oVJeV0TnB2HX7PFVTGBAauNZ4AJxS
Cc36+FLvHOMXjiqFZA47lsXwO7wjq+x9ZSFm2Wf1pIUpiQ4bNOjGtpFedB2ZIrgy7WQMYda19GtI
xx7i1rot2jrbuMob781BWH/krV+2CziSXINzMUUuKBBHmzTXUbCkkkrsq3kOdl7sPUeab21O3Pg7
D5nzwwKhZ4EiGflodRKNHRd654g9kXjxgzZ1OYEqMdGm9CuHXVLTRMdRADjEVqgBqHgPUxnSv3Xo
v6ohztau6gXhR371FciAyRwX1GV14le+9yPp0S4OQV7QG5QdCTDUBKhd70Ww2FJmGqExkSah7ffT
/2AksFP497WORoLnNWZJ+UDuDUwwW4fO/ic70bptjaj4XB/tZFsrw7lqnED75OnYUUrKE2GRR+Q9
G/EYenPinbj9o1Lt61BYqFakPVPPWU7Hh6OzElMSTYYz7JsaCFJWInWwusZDB0Gk6ZNrpA6yoLnq
0VaAPnG3gV11eypAZMD2Sgg0wgiV+vXkJ+CTEi8h1yKh+gvXNpDCC5G61AF+FdlvE3TkAyE+hZGH
VEiavVvjGTixJTrqbPx9P+wBCSzgJLesW4f341fzCLYlkPu0tfoNWTUZEjHLCKuB5qRX4mkiMPQ5
8yg+RX2vLiJxgXhcLAaUrCDGfSIAfTtLj0CQBtKrNZmUjYrCvCOvSv0aqtJfHIm4cnvuNHWcF7RC
9t63VbytSTa7qrBBnw/ZEOx8bBDrIen7c81EhILdABdq0A0nVrW3A5jp0uaQAbWLNe34cNfonuT4
rA97Xeu1MKHS/9V1u5qILOvPvIbLswUtwjMFYMURiw3B4bNtR6lsd/aGvdZN1i7pi+eWburZx9PG
2wWAi3g03F7/A5jx8CKa1YqOqWncU2Mb1rWWeCG1vVMEy2XuOdyvUumiAMrURMuDSu7hVUiHgVxp
uONeZf0zqcEXGTG4Os6ylRLtKSzLe69oabZxOAO7RH348GLRYDt5WUcjcm3S9ZAwTtsyR2tCPt0p
aObrpHp8Y6w2VDyXq7GUHl4rSKcsmpx82nex04RB7KfnLWiRrdmiDVOV1l4EU94/GqlrEoSaK/fS
H/yxWjk9+YocXcpAIA3oyA+10eKZO+Hlw0tmIY058aW+855Rg+Iw5rjIHz8+uww9aCedRXhvTSjW
dVKfQrdDL/PxaHrniERNgLMxHP6lsnNc02xLU/NKg+cxz1mToown8ndl5DbRtYPbgUPoPL07Q1GH
s8fue+MRbWYcb9ER9bdLpPsp3MQ7A496HJB4Sk0svscFQieO0SkR1bwf5tR4nDWQfnzU2b7ySKQr
RnAmJx7A8sKPBsTBBY9GeqoDACpbLigQ23ya5oDEbNtMw4Lc4osJTf9qkE30rdIn/VYUhbVV4/hn
lIHXiYNNFjUue+m/U4g6HJQEwkHxLsd53+LL3M0ohBDbaWJdWbF94n7f+dYWxMZSr7QZPsffGjmj
aZ6Ww7yP3JkiSNCS2Cjx5NtD35+41KINePto+cQI2uH8Tx3g8LYwndEGGpyZgpNv7ZTpW3he7fgy
zzv/TEuUTfEBqmySEkU2B1G3VtaSHuhozV3UGdmJof62IIE3G24YoEpzwR5bh79Gazq/mnI57ydm
h1VvKOcey0FGi7sivRhv55KIO214ek9dp7QTW8r3njviehQR4Af5qo82e4bMHZHRzN3j1fsmYtdb
j2X90FtZd2IX9bo3Px7Qv1/p6Klj1qWpPKBuLt2puI500qW3htlj1A4MIT7NtotlpYgKCcjFQgWs
4s6kCtGU7m4W/ggZhALcXSzwva0m3TEVGXidWFO4D+qtVpndk58iUwLmjiHvii8UOpqhkwxXtTXu
8Jaw8fbEPb2dtV+1AtBhgBEwLzhHs7bjJWNlOJq1J7+63eKk1HaL3nuf2Fi5kGM0U7AOyLxMV9Zo
1p8DmoFfp7zWoZW3fpRvUaPNOy8N0MbnSGRZyQbtNteU8fDxbHI8aS9gSY/mJpoYOPDQzA/HWJoi
fZqzut+j6XDIwbRmpHr9KabM26t4lALAi2EAch0G9OFVBrck4RXf5N52RXrWES68JbZQff/4Xo5n
YspmnDBt2BZ8LiRiHV2lChrVDH037MdBTFcx59lVg/zyXksr73zK9ez24+u9dhF+H7gW0Jpl/8R+
Ay8yk8bhbTWFQXBBX+h73Pjek8jZ2K9aw4u1lcQZH4dF5lH6rxfCYMjfYZIwXVhobFI2/796K4fS
0vVxhxtSJelXr5W9gV21CpCSG+TYYtZC2sqZoRJlSE65+8koUySiTeuiwuRPgxKwNMgGbiX7n11n
xNe9bLzLZNDIuagTR5c4rJTOglQRa7hOja7H9oM7wMb9iR111Zj54njvHEVLGjf5OhlswMTwE3FP
Cidx6jX6/uY61fyOBFXKOE8fP8LXoIHDR+jbC/7Tp6dLU/x4jpPS0POq6uU+SImFX3Fcns8C3Gg3
dov7ztLunXwmMBU28LlfYWjQ4QPVa9oVWR2WdhZc6PXc/KrwMaSrfJZauS6zFGx6l9fa10l5Ro9D
ztMvkm7qmyuArvN5Gi3t6xnp688k8Rv89Z4Izni9vJlyCJK93rndXVIgTw/jwndDOXe5vsqkaKxr
maETXEWYlC9KKSxipgkopxA5EUCwEnja2o20lP0gZYzIJe4zbVfmTuyj0i+qlmQCc7hO5tbCLINN
9KGZM6TxdUeRJFywjnnYV1I2q8GXzmcagDhkHBjgFxM2gZbpPpo3KDGrmXzkCQsM7ppuvtRIvTYv
TGWLezOv4iJUspd+GHckWF76bhlda/GsPte1Tzp7Ees/GGESL0oiscCQeEnYx4SOCZ+el5CHnFt5
LXeOiQ2ToRbX55Wp6rs0z1tUrwPOhLAMmnzclHHl4FSwm11ZlVNyJlN6AKuuiroH0+YIgzMwgW1W
zta3yDVQUjM3d/7u4wF0PLOw27RBRVP8W/If9OM+ej+VqSkbU+51wBEbA4zhBmSztf3jq1Awoy+L
vBVV4TG6sClKx8SpzR7cJknYsnJtU+QQHz++ypvGKTfDZcDmUFRiq/O6Pfmt+h/VopSRJqd90fdk
kbiCqEaqj2FmzcNu8sZHpzbwOk0WEmDJSRvccX/isLYcxo6+R4fPcOlcLpSWY4BJYjYRqIFI0jg1
DMIoh6dO9eSZ624VFviPz1pMcWgMn0/c+rLGv7kuVgI2WBaCyeOdVy2UZ2l+S8OgJwYFL4TWfy15
DIKYzSB4qTD6EXrt8oFk3uzeNK5RbjEWBntX0+wQ19yDUQ0VzgH2hpvJmDpBGHwMc06gGD/RG3n3
t9KQYt7iDIi+4nDa7yulEwVuq/2oFB3tytQRsmXFBuCqfjaS/MrZy/szgDG7UcaGT7l+Wa+R4R0j
ULHhjb4sXLWX+FnCQc841VG8/cMtJ1ehigjU2kVBa7IRPry1yqiF1+rasB98LT3T1WyTJ53OWDJK
tlPfBQ5R+KtTm7wIzLQtUfTRdKri887j5Ruj4YgYCX7Pcf0jU7LoiknjJD/485mBkX8XT2b62anU
eVB00V0pPPPuxPhb9tJH4w/WEtIsm14FQLijSh5QezdSsTHtUz04g3ayYv92w8HxjkhrGj56yNr3
qAp7nfti3zCrF4YZYjZbn/gd78xn/A767LD+XnvMhy9AtJ1gzo057YxiPPcT077ERGpfAGj2VrU1
Qf02E7xFjdHg8zLwbjiTR69IAwmyZLqWlWmEyHRO1n6XvczRA+KMy8Bb5ibOu0cPqIA/a9Q5P8xX
coRQRBy8RrWlzdL6rDeZFVtHYD1Tcf5YZK6/nWscIKJi6/rxE3pndPAVANFcXhQz+fLPf5sjgzqC
4Lwct+NB4n4cK/kJx7S+1p2xDYnGhSmpTc35xxd9FTkc3f2yo2SrTOV/+UQOr+o6RdZYzcRhCDXQ
LnJJZXabvN8NsxadIw+rcALHt61RyI0NfW/VZQUPgz4BQTLC/8z5CthIVRm07vP2ys6caYVcVFwi
LNK2nZy9c0XQy9MUpMO5leAkH5VfrE1l2BdKtx+wxCYbJmTODLx5DBi1dmmKCKbCPGDsq6qSMmeH
QUn3aK6IfEMrsQDaOlnXdqqqE5KoZRJ48zCWrjBKVx/C29HZpre9KFOFMe97slY2vkJpHoDeWScl
VIXMnOwTa9LxSZRJCS4xzQ2Inj4tuKNJqRW05XMZMfRMOexzF44DTA+xyZKu3n38ot/5/NiIUm1G
T85Af239/Da6tBhHmZxzHYOs4Z4Nc2LvVKCdOh2+dxXq2bSVUaS7uA0ORxOoUCOrHaXve4fNrFkp
70zpfEcf38ubasby3FwWjkUMS5v1tZL2281Us8WOvU+MfVSwvqKSWfZ7Fvvpz8qt8u/xOKqvTpAk
xJhzp1/qeDTKsC0cr91qua23YVF32qke5Hv3TimY3gx9E9ozR18SOUkp8tFA3weBj4AER16YMtee
quS8nSaWniNbGOpyaL6PC1Q13jsrZWne57idsNYGMSlVeplijAae8mDVWfKV4u0k11Ect/tMWZLT
WZ6SHTHMgAVoHtrpGa7G6qfrJ/2NNRZev/LwvgahbYMROTGtvX0s/F5I0v5yiLXpXR0OiUwFlNMm
h+KGPrGs4sxdG5M6lSP49sulFI8iDwPDKxv3aOBxxPcBd9Tm3nOZPCTOAs5Zlria+4JY9GEeyhPv
4d0LUhNeVvL/y9l5NMeNpen6r3TU6t4FeuBNxPQsgHQkRTKTkkqiNggZCt6bA+DXzwNW9R0lMoO4
mk13qynq4ADHfOY1YEiW+4mrLpjGZlKPpm+HG3QsGhcAk7IVZJXegCLlZmXNz9fQ+dnEDH8ZcLG8
qA4gVd1p6jHXRjewongDNfgWf/l3FIujnSIK+9BLrb+NHeHv0CDS95Rqkg1CINUTlZB8g2LYeFs0
1dchwTaqolNxk5uTtBuMlVjr8ljjUZGbAatHuQIF1fNPnutGDLKFR20kyOlcr1D6AUt68NWSlaGu
foZfhpqjn19OAoeIZxpoEBwdPWs3tAqoLaW64ppiDHdSFq+FkddWM7vbhKdFlExh/Hy8QB9hEaqZ
etQiPbgJIplZIT20Mqtre5ydzRdAwlc2zcVq9suxGESisriMykSmqLKOuZnEnk5MskPrwNqCIHM+
vb3CLhOk2TOdOjREq5lfthg0l5XeyexEO7aTZnqwIn/KpWF/oMdtvmtklNlopU5f/QjRwrcHvvYN
58ni/vnasVvcupqJUqyhxNpxMMrowKk9bmg9Tw96lvquM6rd/2I8mwOJvTuXoZeVwa40YKsHg3bE
jZbCqyFF95ZTl14W6lgOUgteyaqubAeWCzkHTBqQ3UsIFNXuaBy6bDqS5BDExaO6tzvtBaZrsjLS
ldVJPxJ0MlIKjLesE/qoD4jIqKcjtGN5n4fWPdjXNQDdlekAALbpjjAIjarF58q1QbdnJcdjh0nL
gZgs3EwqvRm/qIOV+VxZGXRhwFmTNtCVXHpTO3icIi4lTXwpW31sh0K7TxIzwzhrVPZUAdOVfXd1
PCChJL8EMNbF1Gbpz1me6BjHk76zSNg+VWn3RdKs5GFCoWqlEXGlLIJNLI1doKAIyV/UeEZEFbD7
NeWjWcqoUQmnPmlhhmyU76MpJxvhLrArxS1Tu98Z+JjdNiKRVjKAK5+TZ4C4gyESYs0Xh7XSdmPG
FX5EKqbcRUgx0G2Mtb1GgXXl9V5ZnkRuaJ+RFGD9sRQARv+lNU3Qtsc+Uv27cQhiSnm1vHKOXXQo
UP2d23fkgg4wAMKx8zMaIxw76+eIY7Ts8jsKSVzIGpx5A22W20ZOwzu5DcStipqbp+lthHhGK+20
0lT3hVlkN6kWvSCYrhzEWOa7PBHh5u0D77WksbjLqXfM/KsZm3ARJtt1bI+NnMnH0eniQ4DR+TsD
j+JD1ETPAxSuPUCw6DZNs09qkOfvrLE09uVACTgvY+OTNIIWb2sbCEUPNrwSRrKV8rretHlCVWkl
0Lm2PvhqkI5fjRqX9QM7r9DRwp72aLV2vZewf3rqLX1Oz/016tCVG0ijR0mZbqa+XFiGq5Pum6kR
KEdoL/S/aTvcD3WaP7Rm3AAFdpSZr4V7Xai2P97+ItcmyY2AIZmBvAk+JOdLRkRqE8b9pEDsaH26
oNOXxhDGIY2VNX/iiy7/vDq5ZufWgAr0XF5EELbfTginNepxssuHgibAXgmy9htXQ/4+1VLTpUbU
uAYtmC/KUKgfjSYdD5oVrZw9V0IMzjlSXRmfBw7XxYyHMIrw8+rVY6DWwuW4e8iFjdwSlZLNFNtA
jgLl/dsv+fX4XCx7uupcGTZQFq7C+Zl+CdZKeNXJ4BvaEYGOeuZZhOk7nL1oFdK4TBNklpJbBEzg
udlFgt+4HdWGtcNWL0cG0hyTY14ZP+ks1uFGpZ+ydUbZ+WQ6kvlNItCUdqEVoO1hRyVAqM5K8p9x
LAbhZXZTJh7Kmqhh1hIKNFvbmh1t7cpRPytdNj6MxiD2GKlJ5r1uNOGtVVGkcFnmlZfYWXbnJ8Kk
GYvOU0t/wiibTVT4CFeXkujvoCT1dKqmZoSDJodpthmVYCpdQ8FA2BtCxUSBhq7ZvWKNChAGEqUC
+DOMYs80umbw0tGfRRhYKnvDMpGnlfL8O8R0E50iwq3HRjUBqclVicQXNcPCq1q7+KRJQlY3CInZ
CGiHZf+pnKLMhT8f//CNuihv2i4w5mofJoFuFpSzUJFTxHvL94M1UPm1RQ1YSOGhqJxAJ10cuRM9
KGQZG+0IMufRmkrlHerK00dsLbqf+iiL2xbi4sai3fecy740AIIvmwcFU8HD22vsyhVDIgTCjOtb
gdmz2F1idg1SfaFRYs2DG1qIsA8tO9j/9ijzFlZ1Y2bQqur8FL8s5NxqVD+WfO2YVpG981Uz2SKu
//U3B5lp8ViDKTKSDVhyL6YymCrWFm1rHqNWVNtKN53NhNfMyp18cfIxioUa2EyfU2GjLDq9nRLq
g+wr1nFALc1FUBUSPEnOobL0taPv4ninj8XOnznJhN1EkOdvTYhE19ookY6FFWsoIZVPiTy2bprk
0i2Soe1GdsJhY6NFtDLHKwPPgEASDI5eaKmLiNWIp0kpELA7mnSjT1ZdCi+tsm6LG+MPWw4NPFmm
dhOJbm01/lUGODvyQL6TBJMryhjCcN6ez7kCeIpiV5Sc7MYiSaWqE+4adI7vu0aKpg39L4nesFL3
97QB4wPeVOW2jCZwxxkkUz2QKVyYiBA/6q3jfM+K2PozQojmsUd+QPccvymKDxRWIhR4kjH3d0og
zGZH+FNsUajOfJLHsGq2tYazrdU0Q3FbmapauVYJ4GbD8Wo9JorVdq7TmUXlSWmDQHqNwvyhnsqg
RPpmGo6O4QTRpk/S6GRKTn9KMzagNyJFfVSqzHnArzz9GhcKhjp24zQBlDnw/olkJp/icFR6Fz6G
eDHrqZtcs23UF8XyB9cYRZW5rXBwb9L15p5TNFb2jVKNn1pDBBpqa1qG6x22VrPafTOgaWVoP7I6
kH8W0H7JSuNGLd0ZTOogwhDBdQ6NUL0ZjQgVBFimzUuSpTcSJxPHf+DD4tFaFsNBShKBNJ2jv2+N
CWWsIErNQyUmE3Uxc7Smbeeg3W9l4BPcJjTGcFO3WvejDwdcgiPRB9ugV7V+J6Mj1mypmUcHRUrV
YDMVHcUUu6Jlb+VU0v1CzXfoWX/ptDT5lM06E3ybwpFeZxXfUgPQjxQK40+6XTWhhyyaEXtopDef
W71B0t0h3sLufop3ulMGN1hUJ89oFGpgP8tOewgNGC/IX6dIcA1J3qwZwV4ECfPqpQpB14hvTF3g
fPUK1GstQoPoJDdh4A6OLG2VqCk2nV6226YcjU2JGPpKwHlZ3aUDgrbFHCVhFYL+xPmoslTpudnZ
CeZzNOIMUZV/whgcvUqSyoM6inhvI/i5R9HTmCXP1YNGM3dClvnOaszod1NQeNCkLBRi6ODCAJ/P
z1+O+tjk8zqJn514jnCLzr+2iQehuw0yrRC6fGflarnMCYmlDfqUNCEYE+7D+YBdmqK/h9TiSYmT
ztUsadrjSWp8TIqseZx6e7yTEwS7mjJT9hGaqk8KiljPv3v1UK/QSe35DlzpF6IoNppodh6rJyvw
8dpAH/jOVLM1Q8OLiibCE6Q/RAszcZvuxPlM1Q65OaRddPTik72kDwiKhqqySQuIoKEaPthTNbg2
UnpbMSLy+fYUL+89Bue6o6QK5wXboPPBOdBUC6yafjT0Ori3dCwb0jyQNj6aAm+PdHn74KA8s3yB
Ub1+1PORjBBNablOmGYDTySkGzLmY7xHsBDOb4/gZ6V2Gue06fwmVXwW9iDsoCJEUxHe9uLay8cQ
dGnU6MdadWrPlKzmazBU+s4RznibmEJs8tEvtki5rrkCXtnCFMBnrDuFYPjaS1/YRh1xBKgy4+hn
459j0pofrM6MAZUa4a2ShPu2qMYbzpxwY+qF8zAo8Y1jpvtWCr/9/sunuEFix/FlXXT0zNI0U6cz
jCMaJN2jMZFPu2Vfqwc5lZ55+RBQIZVkRADJ9PHtoa8tb8qaMx2R8g4Qm8V3d4K4zCLNABo4TR6G
vNm7yBqCm2xMxWNR23dxmcI2jjlZA7KUtwe/coxQToUpQy+OrjvgwfPRtTBHNXsgeuyjAnmQPCoP
fYBQHK4h9hcLVUE31BvcQXis6gRgJ93iQFE/vv0UF/U0VuCvD7E4PB3f6rC2C02aJL3sDWhz7bBk
8bHwQWwCmn20fXu816vhPNxCvsqEaAjDnGBsiSUZYBIItM3NYy1nEpCzOE0+a2acfTW4KJ6MEsiq
18p2Gnht2WqfiScUJCzbBGnCSB1nZb/Qx84lsDBG2HWiyXBNBq/6mYACuBzqkGbrViBYS2S9Gww1
R4RPYWaaDlwJZNk/Iw+pSjDHku6QKopoELAU0vehJuZ5e6ZXdhhRNF1j2I4MDVDz/PtWxUAoVtvm
cRxoj+MKI904Te08xJnf7cALw2oa0f0GsIAgYGLeORZPWqKJuWvQo1/rSl5+aJ6GyH6u06ILt0QR
NGohelFU5hGgXH3Kc+eFDS4OVpjZdwJN55UQ4SLLUxmOlU0Fn6uZ/OV88hEYwSoyBvOoKJH2zigQ
CA6jPrxZeceXJzeMdWDVyG3Q1YW0fj6MMeOzObyso15JxjfA8GT2Y3hSItV5VIuUfSu10mdtlJoP
Peqk98ih37WxI/2ALkZIrWaBsQ1UdGA3spr5RwefqI2caknk5Uo/rmAX5r20XPoqCI6ZAsuhs4ya
rFSOys4ezaOwggkwZKBuG8CKLki6Nd22K++Fg2VOSV9BRctdlpilMKNSs46JQP85cBxlL6zRuQsG
X3MVP4G3XwhnU/e2vLLBLwNSyyAcnWMyuNEXBfMc1XDMxMLgpIzTcBh7Kbjp0qC56ZBY8wI5zrY0
vvOVs/TyIKeGTPhHa5mzHIzM+TIIphytZtsIT4hCpHeIpFa3ZHzlJqpU3R0mMWG7gQsNSH/nBoT/
tHl7GV7urXl43Je4wqnWodR1FoEWemuocsHwfeWbB5pJHa0WTCo6CcwzSKk1munV8Qi+gaZwttAN
OR8vkTMrGFM7PMVd1ewtkdYH5KIUL0ml8KNAGnPl9V5u5hltAxHG5Ho2wJwvxjN9DRtAEvOeNgsl
DlANOQLRK0fGheTKnMVQ64TcM4NTYCCeD9OBZqYdrUQn1R+G9yNmPY2L/3iq3wejhBeHn6flBziT
wHkTtUVSO+gLBP5DcIBQgIIgtl1d7YVwNT0aTu1kai9ZKAJ5Y45N9hhraKCtPPKV24xHJngBMMhB
RNPk/JFtBbn/WivjUzha0iaPQq7PJFM/Y5Mk7eVcCjZlayuHUql5WtsvbxKtsgDea9J70mh76yex
djDtxD5ESmdtxw6dE8Uvu5PV5NFtq43jFtb2UQ4arNyiWGturcZuDibWebeYEiibOEc8Fw3l7reT
KkJ+eodIP4JIMpcHq+n4BtL4SXzKKA60NYWnPop00m50ss1S/fL2Bro8GRkN3CGIA8RHuKfOX2Nt
hJPR2kF8MlJndIFaxRvVaGTPoaa8kr1dWcsMBdoX0bk5X14sspSSOorwdnQK1CL5VMhhhstb06y8
vquj8OKcmc/F5l/kLn1SSUGN38lJm6pgD4EDXzld/13ds3nDzICxf48yH4u/ZL4SctGTETNKqGEa
0sn45fgObjVypexg0vwvjjnSQNDhM3qM7uDi1cmD6C27l+OTNRr6+6orJ68fR9xKQsm57US4Vpu7
vEqApJumpaEcQRl32fIJa9nWU4yoTipgvx080harHTPcC5Uw0Jg9gsaoMn//LKekZskA4ZkkFYXz
d2qNWYAjjh+fZqLMATMDTF0A0m3DMPpeaPFaFnDl5iL1A14N5F7XWAjnw4X4oYV6K5JTjMuWa2n5
XTtI77NK/6n22skZ4neYBT4MVf67oh+sHdo7pPTqrCYL5nAxMNURQ0k50/0OOHsUWNq2zMZ+5W0q
l4EIt/EsbEliTVSgLpZom/uNH8rUp5AxgcMBiar9hOWhI7si4dhyp1QybhD8xveoNal6djA58WLo
ERWK0BtGj07o8gs+BMdwmkThWf7UGFtbxNOu7XESdJF8SNbqW1fuV3gd7Foo8LNm5+I4GrDSmHyJ
krAlsrm331b7yEyifTLFpjdC0ly5Rq4cfwSFM+mezqYGEvz8W8AQTEfbjymn1f1zRB38Jm76F6gw
axpPV44lUOZQ0Wf8EEPOE//lwKgG38nK3spOQRBBky5i3WtVa82e/sq+tecG8ay5QtnGWIQLZjYq
etHp2QmVH9prsmRuBHQ1rzCdZJsj2rSpESndvn2FXGIKZsgLOAkSD4qT9MPP55YNNcFmF+QnodS2
B5gy2zmZUd3ZgAr2dViIUzbo4OsLlNni1DG+luqUb8j8DRhU1HT7SBI7nBLyh7qzqwd9Wi0cXvnM
NkHx3PmiWgtV8PwJRWdnQWCO+SlOu+TOlifq6jJOLeVgtyv77sqH5itTGKRBRYFyieNoWwScLJj4
JzWuBq/OpcSV0ybbvf3OL9izHCLQKkEdcCG8hgvnM5ItoaC0lBQn+Es6IHHNuPWRZf48Vf3rhqZ9
Qp/13RQH/Z7Ip9iViVrdoz5KqcMwql05tTB6pPKlLotoB2Aq39Z+Ouz6KYluzD59VmMDYrdaTt8D
WHVeKkE5e3sO194UuAQ6okjNEYMsUgdJzAqQvV0QS8sKB3BjInsRrvFKXhFk57kfwTrmblCriGxB
gJ2/qQDGH8A+pzzlrZ6wHOM+2pdZibQblndauum0MvoWJjCDN5Xaan9OY1BarsAU8SvtCOXUD+rw
0VeD8j2upuY3Px+bZudYdXwqDNX/DoMOsy2T6LkG/98qmJHYuEH+/quaK99zyflVFvF8DpNTaVVU
JOVJ04vUU5BOw7ehyZznt4e50DiaVxXdwFkvGVIkqcf5OIFjlnhVOtFJ833EFASGarRQEkEHrKGq
3+Caq2zjCuPuyWi8bhA3jZDvi8k6vP0gV+5mys80Q+msUCOVF/tVQ1mAD5rHJ7Mo4XnhPnoTG1rv
abHT7J1J/Bxza9f5bf1RG/J0Bf1x5S0QnpLE2+ARTSSHF5GBkuBlBgMvP9UaDqhTiyunFmL9BY/I
3Meagi1iqcmxZ8hFeC9QHd2WZm/v4ajiNhzWxjbXtWJFj/PKdc7xNdME4UgBA3IWNyP0uGD2LK3Y
8EPwtW4S/DA0kFvPI4ZDmSvh+Gi7MraCKNXp0V1c1doBY0TgDF2gyP424m99Sy2FvGiIYiglbTX8
xFcavmqc+zLNPVmW17oYrzHb+eZDgp1KCE1tOgootZwvqNjPhhQyKTlho9dPWhWaHylJUDkM6D6g
FYWwZLEh63B8bLCt6oYvUu5Rn44kT0QlxueV4WM2XOWd/q3wZeW+ZXI7NR9q9tkg9bMHWhfD/fOl
QvIazsK5rNepwPVHNTn2kg4jxyql5hnTJn4GLdAWaLP2eIXoQ/xoj9Fob0qtEuVWgQadbFonHu+x
LguMDcXZAT5PYEMXaJwcSz2/lMydVgHJ3Qq7ibBwxIW93ExyZVFlA6F0IwVdKN9KU9jsk9BSM5x5
7PxkKrUORrie6h82FOGSp0OqjNzPa2PrARGj6VgKgBmTMZnfMQoy8UPVpfpD16pd4qlyKL7KtaUn
HohPLXbLJsm/+35fPLfpZIotwXR+aG3EV7yk8Q0Vwi7eMZ4u4TPkTgPWsLeRSMyO4iuOmZ7C+Y44
r2+BNamy3Di1iVGpFHaD8UcC56jyRqeha4oVPZoJSYripNs1jf1z1EsasStb/eIamLfajGmjUGtS
tlosbE3SDax0jelkVgmwIc4DxCGropQxq8EcCcLxZBH7dZOT7yUnFfLHGHDrrldzNP9Ahyj4nUnT
ULpNUWsv6jD4HwxM3zsaKnHg1RPeiy7unhjWEOypX8p+8lsP5py4g2Yvw2/lEzxFHfnctgt09Tmy
2zBzx6mGGK5rtbmJR2W4U4d2goQb1hVDp6rmjoD1vka5Ov1ZyCkbZzaP0jZ+KqdHBUEtOkntmGAX
6uP26BVFlJfbZMDIXEdXVd0Uqt2qG8GON1zdGQW0jNQmq8OfSXuW22S80Sv87Nykq+x+7yiFJtxa
1ylUDGmLJRsQLMygsFRPvELrHWNnd2WvuBIsiRae+gi1xsL2a4tRXraBpuqknlYpOX5KRvjDL4Mi
AiQZhJiaptjH38Lnw5fVj7Xwpzy1wSeUPOP3CnZQ9l1Vm+gFljM7QdekUXZpyjhbkU1g0kSa4Eso
adl0l8CRzrF3N/Vn9Gt9DssuCL76VQDnXqgQZmthhZDBJSDlniRV/n2YZEnxEOAyK3AiMeR+j+20
Meymuijev73GLlIhun0zyITTY0b0yItII4z8OMUrujmJ2E49oyyx/FHrUyMHtdsbKJIaqfjWDJqz
UnaeT7ez0w+OAoQyetV0W2Zh6PPTb4yJweJprE9lkmpe0SGdXAQqoou+Xu3bfpVhdmWeM1OdwhGX
OMnMYp5NnGN+pvuMl/p3XUp9qsMcDIBvdocx0p61VWwbVfvthJawgTkSaVKLo7W5GFY1A8We1L45
hTMLehaE32Kzu4a3uIjhaWhYM/wUjBIVkGUch/c621PO+pNSWaehC7+msu68E1j7rayWKwMR+szq
KMCkWTfzz39J1fwWEZxA7bpTgQD2hqQFXibNjF1S1Wth/JWhALcjs8wBaFIQWJx9QgGpQPw4nHIE
hj3OhGkLndK+g7eWrMzqsulJtfrXsRZZWqwVYJS6YTiJBB2jtqIFGEyIh2mJiswFF+Ee7wrrT8Pg
Ri7DuHap+Rfbtzfi5VmPCwc6kixSKiAIHJ2/WivJwIzY1nBS0dfbmI3p3ObjtKbNdYm4ZKrksXOo
zFKhoHA+jFnHSWXU0nAaVKXYS5nZ39XSSP9DF+MdwAfbwxo2frJTYEPpLD4MDg2TQhzAfre8wIO8
amhTYiL7WD7IMMbo4FatIB/XMUcVlbEF1FFsEgf/oLdfrXJtLc3oQZm9OE9/8W4RfAGok9bDqcFk
OEmDL8K2o+eqqly8lveYmG0SLdiPQ3UDsuEODPWHltXnlpYm4eA5yhCHzZUw/soj8QHANdL5pOyx
TCeiTovsqXOGE5qc6R6ZSPGISbB0W6uUklbiiGtjsYFIh/GCoqy3mL5Tpf2oU/U41UYLEA133/ex
wIsy01CJevtVX/YeKBWZND3xvYCDBnZlsb6APElhoCsnAWCXtA9PQ3mnE3Llbu840PoiEZcSrqUZ
kW426xd+lCVFehc1A2K4Ma9MdSfLKI4V96Vwx87X7wLC6HiWTYXJ0PqZtgXwZ36b4IQ+phF3rlcP
4ucwFcl3LptuxGxPmm6g+nIjWwMwtPvJF/lvl8eYKE83J4Wv4qLzS//lKAR21GvBaI4nQys0mCHl
5IYUsp7oJFQrWde170cj+S9UFXXLxZ6V+q6XxkQaT86ICWOe9Cnulxnk/jFcFXCdK6zn9zLTgjs1
d0qpls2GcL9OC8G3Qp1MxjLwKPWKtirh75vImueolmtSeA8ZRtokkOgPfI93QnWKlYNhHmHxBNYs
HYW8APklIKTFEziSMRBzj6cmBeGPwNdsdRmgaipN/E8E4Z9Tuchpm064KL69ei+DEgAgkMMNFPxm
je7FnUOzbjLCLp1OBumMq2cZclSmqEiKdAYelJXhrnxX+sOQm+GiA/NdCspVeH/1ljXKJwcijxWp
1Uct09qbQcA6f3tiV459WFozrYmgi6xTW8QhXdY0U5mmxmkC+/HRdwAhxI7N1qkqWFxuj1zvTSEB
nHBzM0WP1JmcAZs+fHGBpTbWn28/zuVdNwPgKfryfSkHLpmNOZK1daHMiODBeQY+p6Oca1crJ+zl
x4QQBI6MCtdcsFmu5Fx1oqpSK+NU62GyE33NlFU9vlFau9omfauslCGuTMqmJGLMURgigUt0AwV4
xDaCWj/JKPe4Iqf0VRdOu3v71V2ZFbclwDSHW3zutZ/vjq5sairkjXnKayO/TaC9HLpAC/dkDwPA
Bln+XSgWx8FcuAb+Pn+opY6231TpNOqjeaKVongZ0ey2kwWF6SB1Dm01rhGzL3c/NB+wWHRnULjk
v8/nl+UB6g9KaJ0UBxiSD/8c5ksr3QQVZTZlqhtvym1rP0nhj7df7Ov3OT93uI1fsYfoyuqcgecj
m2GLYEjNm8UHS/zUdULpQErrrdFJH3nFzVNJv38TNTb4ejmFflPG5oaWrr5FDmF8UEIj9ZxY+9YQ
HLpoTucnG9Hind9auhtZWLyvPO/leuPyIXXiwHol1C7OySbByGvoNOuESW2+NSEGeVbXxM9+gTab
LFCIxB882pBkje+KJi/JiYNoq7SltGkss3RD+PZeIkAVvf1gl88F/AM4xlyvoKWzxIH4Pa/DwHH+
yVeBvY9Bq3oxopRrt8TlRQXZnAMJuRXGwNHl/HOBJxNGTPf6SaIeecIJVyL/xgsd4ZmyFV+LwddP
VkXRwJvopti7OEBAyIsiRSnQ96sxByd9KR5Tbjs4V2Fkf8NwqlNvbSyRDnkcOPswjsG+4c8cje5Q
RoGg3tVU02Y0nPY0VgbeYWZOeu3KRlzrOMEZ2Z9oiU93ppnXuGdPoQPvAcg5+GRZn7ZWGCeH2HH6
7BnU04SoRVdViZtaZrqlVFN8cjpY+5hgJ0/cztkPK4j09oD2VP6xqnUHeEsZqU/+ZFk7kpnsq1wV
YY04h4+js8lkXsAWyBPO4MX0rGoJ5lxNO6IqoYm6vh3Krva3QqmUG8Ar8Y+oVGKZiy1NAs/O9LpC
p84s75qujn9WhKTImKvB9KkqVPMxrroMS80p0R4yFXXBvWXhcIPw99AHboe2Hs0cvwzTfSry3kvD
1GRdVZRXwXkN7VZNS+OdFADSBn2uC5xLYjNRVtbDRVmcWgLxPasBkBdlM+18ObQjYqhW2kZPGKIH
j44p1I2WWe3nRpcQb9H69ra2JG1bVDS5JkTjVkK0y2OL4V+rdfS16GQuIodown9G97H9yRPtczaE
0FTCxPQsga96o1ndkXbJ5IoeDdO3d9v8D5+dWoipEiMBFCeFQW15MW8zwpGmAzXwRDOnvh8Kq9/U
oancxhTDdoYfB/fE/NLKFr8MJwwic25vth6YBLLV87ctpexL9pP61HZZ8c43qKWKTBo2GT33m4q4
7c4oEn9XYjhGk2DKt3aS5O+g51Yr19Nr4LKYP7gIFH3BdSKSsCx9tLWqCJ5Ff5pCE0Td0NmGtI1V
QzwO9qg8KHFItdcv5FJzTT3oAC31xrPW4H0AWbTqUc3HWPSuJzsSuz7P9YfaEcg35dkki01JoISy
ZImNhtc7fr4TcdAABEafx0Vdrwu2gElxTdcLXNYTMhvC0gmJ/Y2i5CWaZNTEcy+uQdSDl67QJwys
lhvs7RVwERHwETgK+Q88wRDKWWQHZhvXoibOeXKo04I+czIPkuS0K2uRb/H9iDZvj3ex1OcK2msd
jfYqeI35eX5JfAK0tnGEjLWnxqyTe8yMNGjHvp1+rOTiQ1LL6nNVCOMZ18NmhZhwcbPMI6MwOPep
uaGXzadak5pGlUbtSdSD7qaalHqAbtburyuLm+4WJZI5NJ0r74sXmjnZINSy0p6iMShuIyfFHNPI
4kOWpBZX2RSg96fGDwof94sxJp/tVo9uUKZeE3a7SA+YLjgF+BxgcDQatOcvOi31Lo6CTnuCLzF+
kEVeHJySJl/YSsGfb3/Ta2/216EWURexXabrnJxPmU1xciixoydCEtu3R7k4owEVAbmBmoqNA5XK
+Sl+WTmRpcgoLHXmUzhi25zIUXYD4l3Di3PMD11ZKreBquGpJXfT/ZgoyspReVnmA9BErRv8AVh/
3uciZIh0wbVv+vpTqQ/2NrazfRTGqau31R1o3Oc+lx+aqb8p9Pqxt6K10ed3eH5SgdwhdCepNkza
6ot33AtLkts8NJ6maZjuu0TRTqjohvd90k6bOgInCs22fkk0OftSp+nHvIhm4do6Xgsc5yth8SDE
uTNJjM9A0X9xZTROZ01WnUlPck0i4SqWoJONKEv7WPOzo5lhB+tW+VBqno203U8RdIeWQxYaqWhG
b2rLSNlUkxN/e3t5XGw8fa5MwuziWlHBnS2/T5MEgMeBhp3Ubgz2g2y8s4NRO1h6oRX45WTjLdK9
zdFIwM5UcYbZupTkX5tAi9a2w3LrQX+CS0cRgOocUeYSIKZYdRSaVJtPealW4QZj+DLZqiFBvJNU
Se5BkqFXYaB/Mr1zSgkQeZlVCLcFutN+tvldfzMgxz6CXusUbTNpdjo3wIQebesJRSZX1huTYxN0
M3Ki+ZS/861UWG5dJNKhTnXjewWJ4B2dBVFDBI2aZ5u7tHPhv5TCRaO8/6Z3k/7JkcvoXVXI9BY0
EifHK3Lofl5Wz7WzOEiGP21tbMEox9kdToEGolpxrrpEb6W6qUllJKRLymnw2inNY+ostHtdZcii
NTeqCyDUnFARMkDRBN16qf4jB22uiLJK3gd6Uqs3wwTmxm3DAGXHqLcb1eW8T176RE0/+JLaULmb
kva92nbagfg7/RYpsQ7CmmIxZcPYCUIPAV6qGApuOz9X1uF8Dvy6QXhWjEVAEkBwB6+0TC3SySia
LOZZYeUiZJnYaev1faXsM03u9roaFjehUmR7Na6T9+MsWAn4ot8oIkk86p9rSirKcsPi3ULXBejJ
zCjh/ltEWyjrRmNdSep7CfMQRNIPFKe3ivkltClpNOZu1nApzK+ZEj8YE2+u6A/6kPxmgM1DQKHA
WxV1HLgiryIdvxzeyKsYneGr8vu06EzPxHHTk6fR3PdE3rdZI1duWYbii0ATGuXOlZjjAqlEgEv9
05l5cdzKnKDnV0fbtYZvmZn1flKPUXrfKI8FXVlb6zboU25mHzUdSd44fjJbB+O2zyNENU0vvcC4
z4hIa3ur54rrqJ/iPN7LWb1ys11cLa/PB1jy7+dbOqANthikREmt90Bj99nWvum3tjtsQ/f09tpc
XqHzOKhT0MhgdVLPW7wHXZQDfkG8h8RVPaRQvN4VG7bQyvu+OIqX4yyCvEjzy16YzEf2FLfxwg0q
kJtt7IIN+Wtd/ceZ8fdfpvDfixKVlQDfvlfP+P/3x/+6j74TZRc/2/+cf+1//v//PPvTY/mSv2/r
l5f2/mu5/Jtnv8i///f4m6/t17M/bPM2asdT91KPTy8Nl9q/7evnv/n/+8N/vLz+Kx/G8uVff3wv
4K7M/1oQFfkff//o5se//pgFpP7j13/+7589fM34Na/4XjT/+D93Ly9plAf/9x83Tfo1/9Es/4GX
r037rz8c859ghCiIOSAnyTPn9rV4+fsnNjhBigv0Q2CosCDyom7Df/0hKco/aerzO2BcQPHOPGk0
oP76kfpP1hC/gKgWTTgqfH/8+0GPf52Ef32i4KX4+8//yLvsCBSjbf71x3+z953LrRvptq8yL0AX
MsD741ad7kZipqj8B6WIROSMp7+rueeMtWGNUJ6xx/adbVrSFkkRjQ5f/ta67O4PAhPV8BLIfjjk
PKp3Ueg6EVAgI4gQyZUlW2sTorbryHfCcg3otSRx65Jp4CAASFGK6L3iA5LX6WtHk9cACiNDKqOb
ZpWOrDgD55EAMwsURu3oCB2VtVVpgPfD1BBiU2iVs6I6tZEtL+yF55So2tWpWmwSiZefsUAD8Nqq
TF2523ia2wWm11D1zLTaTvp1DpaDzPIAlTVcJyWqfbbBWr+trpNXYMi/90+on1F2A4qDo4dBcRNv
rp6Tn5evZmjiUwC6B6wWgQIEv4VZPQ5v+l32WDxKGlXvhLc2IPqzmDP9OXvMHpu3NCBxTMbnHgWG
J3SCeFYzvA0hKmMg8UjWMDVzumjdRC9ajGL1wo7GbSXTIbKGzK1jAEMBp/XhvHiHEQ0Ch4D00aEb
ZkTEBUTvi1syJu6Jfs4r2fOx6J1+n5dH4+wIxlpd3OQSOpfJbnxfHI37ZpNcj7fxg2wuziR+gLNW
tBRsDcuCAgIT7a/5VeeRAdhZJRqQwB1BZqLys8OcmN1/0DCVmQ0yTf//BTbInFSYNq3890mFT9Yc
4EIwZnghANweHtv7YFIlItCEtEST7TAtDAIA8TOILRCT9zQWD/VcL8Lc1SZC+t+82tRi4zoBeKJw
WRGeAorC1CIqlTHzlRZowg3V7IGCApVGLGI49HRpQsTTEQ+VhgzNicxn6ox4gp3+S5H7cQBTgzU5
x2PuAZvVVuzOBNwh2IMa1JmS6gwMKaLeD7TeoJCyVmh7bTz1rx7oZG7glADMH98XNSoGSbzKT+gK
KtAnOdolPPTncJX0FAzRPCt9k7z5xxpZMY36IPK9WexkndTr8EZAt6eOHAyBR+Ochb//ouSk1wk4
mLoIVVOkiYhuxhlBWD6uzKgmtUe1a39TvwcJW9wsttFVB751ZCtW/sF/GJ/yHgA6NN11rL3yFeqd
6cYjzaa81c40P5ONXhLtXrytXtHWsB/uurXPkquCoEsyvAJ+AbJSgkquZQuAKX5BxzPNwDcb0S6w
xgekRQMGMNbwPcCr7/lL+pK/lBHpfP6/nBNt9yrsZKhdTiaCAVM5v0GcH2Wk59hGfXEJ5CSQjYAL
41Fah6wykAElPO55qm0PPc8oWVijknoOeXV+mSfy/ccy/xWXeU6aTCnHf2tpMsmyfBNmHHoT+JMS
os9ctn6Q1EXbi0YwnBU7l/y3TlKAnlGEpNYrcHMBI40uZGXO35675EQ5/BaXnHp9324TnZEIT6LA
E+UF399mrEpxsZRTxUZpP+1ZRa/vUHW5o81MLGH2QhNz+F++kPSZ0gNzD5wShPRA1jKZxVDKAsmo
CpBWeJ5HZSPrSKqDKQ2FII4U9r1V5b3v6Es0WMnAxLQWiIyRUotVUpaDYXIsTtBRDIk7yEG+CsBk
QhVUrQO2MygsbYDkLXdFjiSzZkAkR16cMi++7iXlDJS3+td29l8W6OPtTBYorWItRKhYsZcyTWjQ
ge6FjvCaRlIAqQlE2i31U3YOGZRZC4Q7Itz34CgrDlAcXksQO9P7bfp0ToiO6l06p3Q/PaYfxzdZ
Vz85C6BtwPgGWPYuIApz1zsDIItGp3Jv3GuO4Uj3OXwDY989t9veLrfhTEZwbsmn8FV/8SVXJ/rt
P73kfMdNvEDYdv84YNPa0ixIUkFawMwrngoA26D966lqCMoE6YfgyCcxhrmtNc1a/B5ba+5ele/F
4798rxfYo+mkck4DCXWB/L+J1Kra4ByNgD217+8Fut/7pCYPDzen00xU4rI4X11nIk58IwVIIb/O
sPKvahfVgERYebbv1O5z7pYu+gtNjcJAdivSE3thy9QjOYFtt8l3KXl6WjFzYZsrDU8ik77LyZ1C
NJKSHci3yHLWqJcmkfmL/Ps4MVP5UvZGWKBB3M6QC7iC/PPQZ3ZcWsFBDMyYFhkV3HKkKZCSjvmq
2JcCBaWojpaxG92d2ZAzY7mEhD/YBEDS+N3GMrdhLvr2w1j+1Q3zqd7+MP8XdLEP11EDH6HIBBum
tQDHpq2qRxdKJrOVJQAJzH4Oh2JuvS+ZkQ/X66KiEpClVOya9S9Jz5b78zUAG1QU9wQsCBn0HQo7
ap1EjhzSpXwdtwge0oKhRe8Md2mu1mLuxFwW4sOA/vATM7tik4TBv7tiU3y56Qmd1jRXWrNs4xA7
JE1oZgtwi6nnKAoT32UaxOA+ZYt/e5dMxOXvvktmJ2EiV3+LSfgsgIjCYAD68Ua+5S8ae+QoFscO
9XU2Y48Zecytzt4+AieZ3VsRI2++SSpWMWP/QI+VKRPndNohv08G5qwHeu8w5yYiztciEkXWn1gH
HwalTGLE56Y2gFqNQQk2ktsMioZqR5X0VnCt2c1AWha0+K1aZetqhYN8r22R7z4iU/SCd+Z04Qw4
+rUlk9uF9Vo48oPKGrp0PFo4IFg0jRsPzsnRM4+36P0/aCaIqojsuOijpAbTXATSaO8YLLRrolN8
mTWxD8iaWv06sN4AFWSOtGK5+VauFbAFXh8QmlqYsJ3fsq3HlENN3hbUdmNbN1tMoEao+VCTGB8f
U+PVYG9naDuTlmQFPEgreIaqfvbtygIVLd4MpF36clC3JNkcDKabqukuoaF0mmMcGjsTs7JqIrgt
1fG0gncAPoGGtrdJ70JcUmPqlb7j4TLRFty76L1eNdYdiOtWuJ+XmL5obPPQsbudQe4Q3qJ3h6uE
2qAm3aQkc4HTCmVs3+ElwOoTdbVCThJvl1dnHnsTLBAZk9XudDyiWJWgWpBo5roy+eMeQOJk/drv
wXxgNbRklVmzdUNfbyWI/oQA95tF9FXF3wFn3CxZuklIa92vG7I9uyh/ZlAQrKP323XklqwwER3a
B5t1uuEflrPSCtxu1d4XoGUgeUY6OqyiTeQ2qGelyPyQZhVRMIwdJIQPo82wkvf8snyEHvXwdQvS
YTxi8rp7UG1vb5An570ht7fCESXPPREIKTYA18Qc52bFhHvzIXZrUyOtmbkPFWtYx8ZVZ+lbTPOC
9sT1iT2QgTgpdTrc38xJ4KbhLyytn0/nFLM4b1CeiI5GxVZJZZ5xp7iBreVmdkj2256NVrrpTHbQ
bXR2rx4q1xRXGKI1WCZlM1bfnKSYdsP9RyTF3PxMapLKuihqABfw+eGbytvq+87cAhIVKe5HkY1s
SRK6eho21JRtnIGUCJZ/2KxWp+PM9MwLrYmZ/0No/RBa/51Ca2I7/p6Hck4+TAKwv6f8BPjjJ8Ic
aS0NJfe8AHqat1sotTcGQN+BbipZyQSb68fKbK3WaszGHK0RP5Pb3uot5J4of21YFdCS9eV9PCPF
X0MppZU9pa5oiZaxGplERaZakhnQxIzN0IzYwmwd/ap1WmdBNQaDhi3xM4RFrQLHgEgN1UsrvW1Y
TzWyaZjZmuqqNZ98tmSGyTUpQHnczlycBmhRVKhZHZ4FYyFDngY+OyyGM6waSNNdRAJy8yTTpxzP
cxcfRoP9llDjkEE7XsX24UphNQyjllxldCM1JN4sd8WLbI90A02bks1hc/egISgQEOcM8+E2I0sy
XrQ21PTr+laFrYB4hk5gAQLqlxwb8srn5p0P6PQO9Y3XO7zOjYrX11dkQ1c0MmPLt852AuNVIYPV
WLnJpwVFmTcFGyzNSlhuc6MA7U/sbH+tt7GeM2s9MeVDIImlfpkh8o/VazB7DTXwxVdehirnK7lu
Gc9w8mVUVp2Zu6lr2Lnbs8GULQGpRwlBlBxWeGiCGszyzcCK8FuK+HpiovUcCy4z3Qqw/Py5wgYD
KYIZkRWaFT3jdbzbymhojk5ix3i1d+ItfF4wIwn7JINJI1gjTFBgAW2Ge/AT439lL9ql2VmVO5oD
g6XvmRKRrN5EhwCs6Rw2GG4GDxGjCk0Pt6HhazBhvTEdFndhNjRZF6a812zREhAIOrutlTMww8AC
V7HtDaxMZtVUcnJKU9TTmIFDimvBHXfyMdsUrrSpbRqYPkO9LEUfCIYjrlInJATmuVnYqZWYVufW
u3onWAJLV/ik7ZGh5YoGK3DWUVBIYAtz0xMcP/QMQxKGIQ1vW/x+NjPW4xNbZJNBrkXBrMFqs8ZU
rBF3ggEKUj7TMDV86bghGO388CAw4Oib5Sa0nCVK57TrYd9YJHR9lwIcyQ7mts+sqJgErH6Iir+s
qECz2deiYurseo2yiNE+z4NjFQRFZaI4FgK/t7xj/3fF4OEsSZAR/BX1HtATkA8iE8wBJ9CzBTqg
SiJlkZXYC/rSwmHFpjXdEAA59xXcgYaNZsJC7Gcdh/BMz/aKpdt627nafY/9rBAPcdhxNexRdsBw
KnwztVB+zv0LnN6BIvmPj1T2AtlJ98FVTc+rpVvbtY3DZ8k2qq/cYJe5SOpT43JyIO3Mr0UqwC1m
5mmS0SjbCI2xXanYMkIC/EQ3FJ78tqNcPTam+jJaLcuhFkdLvT+7I6QSCDeZzLic5A8NNakabewz
Qxk0JKZinlllR1aAefPxb6AIOb7pMRTh46dvZra/Cs2zVdmFLT5z2RtDsqaQrxHL7ODE/y5BdQp/
b3gMoXxRUseKLf4Osld85p8gOpFV4O8DhrUxE+qxBSa8XSc2f9e3d1Zv/B0ZHoHFv/ursxWuRKew
8RNXDM2CVnaCcYdYl7MFPnl8jzGy2EzM3MKYcI8ptABIJDACLvU9FuA+Ehtf28Tm98MjF/4qYqOT
8fFY/CfGiTvJ8C5+5cvXnusJ/ncQtrvWSSByudjVYUDoCCiE9BC7CWyGDWgAYT+cyfKorir3fBVd
KfeZC/EN3Vrvqmtx1bHeAoaf3VyMnB6ePTdm0EzARNbYKVZBoQGNoeUaExoD8hsoR3Z2kdEZq3ej
CelOuXaRsF6+w/djjzUQcEo8M6c1LanAAKp2pVIRCYWYBebiEFqxFZiByYAkDeNkwRZQ71x1FVAI
peWZg3O2fai0wRpYgtdqC5EEblAoGGtrcVUd2DxOAUwbKAH0z14NTKQbw8rfVRgWHg22wNZjA1EP
yO2ufHbKUPVjg0uTprZxFdkhg5r3oNc8CqNkwNkygZ9CVcwkUjJLRIEyCoQYW6VLu3CrTbXR7dO2
gKosoca2HXSohIGXNGb3oqXipitMUGXm2Pb8fAF6EMVPsSVTH4VQa2e9dDtyy+/QwMRgyBg+cxoH
+Vyo3AYHBKNlpdmwDKGt3NSP6PjAtZcmgeprCdERNRjpjeNBz8MucxAKdytXXlUb0ZbulRftpWLD
i4+dWbF4Y2xax4VfndGRO9qoKIf5lZA1QjlsO1r3VmsutlhaWJ6+jSq1w2LV22eTvgMZjr6/n+nx
Fel0errZPUXk5qYjr7D6PCwYbZzoRtuxNbf2RDKSKx5iqcg1v0qBf2S41hLmIcBEccHX19ulUzKE
QRjfZoXZOcuDjxU2MFMF7OkBW4svqcoMvL20EG+yOydbZ1gYLgv5bHlYmgL7YEAxPPJCsHo2KLxC
eK+z5FXgrLCS3BwHyhd2Hd9MyJZjC3k0ojCWsR3AHg7hOpoF7Eyq25mr2yImTl5p9wuEhlIbt0V3
ElPpgInZ0MDh4T1iLm1TNpO9v3/PUBwf2R72fooH6tpwC1xQy3h2iSXUGRC78TGLmZCFeil/mYaX
Pngk05COkoO8tO0r5Eku0brClC4+CT+w3ELlhwIZlIt/0t9z34Mf6GwH5WP5DhiOLXSgXauWyBQq
bkQI2Gbnr3X8XruCKYfEdxTKz65Gt9xMVTe59SyS5gZSjKX7i6UKqcblGCxWK7XiVWMXkHewXo/D
TWOXJ4DJbitbJJB2eB8koS2uwUvqcMkcQQJn0FVc1sHyRWwz5lWCeMDNWAIRcg9UrJN0CjfNg7hT
t/HGd9Vde5fZPVngr5YmD5EisnpYwjfgspDLYRBzsYuUhWaI7RjnVoMs/PbZC/zmbxRSwmNSYMNi
2zi+ZeCQ8VXiAUbY1mvR7Glw21l4F8K5Lf6mO7RUc/s1JLN9PvkmH2PtIGDLELirTViw6Y3PzrCx
EZe+6+5Ku2EF7M4Q8i3G52MXmKChg3iJcIgHKO0Ru+mppBRmdYntiXXCCgZ29XyGU5Mz6Qg/Duef
u0CRLbqIhmIXIlzKrVv8bC2+0iVCrVx1ctHMo+v8XwgzQuUXKOQpEYyFd4qNCJvBDvcDYpwLfGJq
ozMan3J5mMBnhWziYVXILkxGgF0tIj7ewKwWIGGXdgd3K3/foRbS0jc8SKtfxJgP2x0voQslw3e4
Gxa3xMEzAq3CA6212ZsjfIUlfA6Z8CPMj+sSAnsJN9XHjJwx5wBhPCR3EHOuRxO4M1gr7IQEoo07
vHA8UTHKExg1Pp+7O40rEAoJjuOkX1TRZWacBT5Sf+jWCzfAYb48rPOqtWu6dNOdgGLJ9LZdqVss
Fw+6k+BpcYQiN72ThuQAttLOY4aLr8tWNFCu+k2hAg/7LsYQuBOh7gwm44sr1/jGcxdXUMzr5KZ1
+jVXzDAeLP4JQLnCJ3KjAkaJlbLQ4c7giEP0DM+7ciu0P4QEeggPvhoRhLZkbSRLN1/4Rg5hFHR2
ABcQRgemINmgbXSf205opZSe3xoEqg2sboNESIH1W7IQW7m2Qb1REPqKfYwJ4rOtXAU239XcQy7u
+GxDK8LZwV6/5mpocc3fy581aOXwf6tuZEtXXHNybzCw4UbBG8S7KbbdjEE462NPMQx++Ng/fOyf
m4/EOXdiEq5HrymaVztE4yIYv1xxVDDynriYlLZzRZnzzgsfzYcCgB/Oyw/n5Yfz8sN5+eG89P/n
8+ZRHgH9ynWZZHbERZL4Sy6+UWqAmLRr67CJZ5oA564xKRD6l64x74RNUgU/nLAfTtgPJwx21w8n
7I93wmat6Emi6t+yovUZeTxt0RCEIk6WPTIlHVUueY/c5YnzdCPveWKVV44h/0gQrEB2V73kEHP4
pjrixiNTTAl5DBWxphFxGB7f/hY1Qp2ewV7eeFw2pm/Zkgivd+MK4W30S5qq3SFsAOIL2qPoMWM+
yt94QIbHPL7FWdfcP56r+5q900mu4697p7Ppr0sm/YNn9F+a/gLm5mcGD6ATOZIVgBunJeRd2QLm
p6355ke0DvE6HnO7vX29HegzgqqAZSe3eCJniKavUSbY4bvMQ+s83oc4lDuy56uR7Au8taIIql8v
yB6lBKt0n+4r2zjUd9JB3snb/qhc52aOgHaByhEd6aoKoSVyOBxeAHpGDohqnskBoahxNa4EFzWp
q9EumIpQf2NliI4Glkgzd0AxawH8F+DZwLkOLIK/bsm4ejgT/fj+fgrICWkAjHXBXkN2fEcOQMY9
xEjsgSuG3vKyzYW1vl0j8L0BBzF9fY0oaj+Q+UP0/7Zkt0htIC6o8htGCSeqQhr+k7/C7/54i7m4
zBE+GVQTl3fwooLj69eZyc+j6B9WZuLbn8N4GRtxo6BWmT/WSPnQx87sWUbudWJdoxHnriU+uerJ
9aWX3UbxMjE3BPUvG1TQ3KBHxgRXDAOzEOFpuxbJFStF8ioyQyQmcC8RYq63ryi1GS6z9o7al8h8
n+OWupST/sKo/nAnE6O6B7e42kvIB2iP+b33hjJru1vpp/BJOwJd7dgfwPyUkj5gnHVeo8KSANx8
MRJ9a5zQHKiA1iPi3TT9c/aiIcnHFqjFjmjlocOLonFQOmpm25H24esVkCdIV5fuARRU/eNsTAx1
UKkBsNfD2QCecog87RtPgSb0BRhEhPkk3IJX6iaxEutsAoT+FJ+CLaiWkbkLkRHiMW1eH/z1mC4N
dl/N5cSsBxeQIsc5z60gQ6VQZKKQCpGtemOgjovn81AQQyrnUmtCa7Txi2aGSiDxrrNWqF1CxxQy
m8gCVpekDJDBaYShoiYGOaIOKczzFjkjWE2prT6gRXWm8hhYQDPyhr/+QS5HAKHWwwXGz7MFBsbL
k7TIG2x5yc+AlC3PDvD8UIrCpc70r3j5UotMnHeL3A/q0eo9r0arbs74ydPbPMnsIf3M0+m8nImn
v3mRPd/vIU2QfbfL3PQVJh/963K5LhRWAFcegefBiVB+XSGDWbFw0yNK96TtR9PhJT8GzaHukfjF
KhpInFbI+7XWJZ2GIDQf8dntL2VJSxajfk3Z83qF1pRXAkyEFIni99zu1q+vnvn+frN5S+yrQxqT
NCU4f5BRIcO3AGfw9L5kFSrUeHScx7y53uffO0S+kbdGoqBx+O88C8Rj5UgvIrheXvLJSNn+m9tL
mrRINEoaeoOMLZ8Q4VKDgH5dh09vdyM7BeHZs5AENIQogeBdrSAxTjkdSE5vBHKTsJubU8YS63KH
kInH19cUvXdcin59Dj63EH8+m5cGzQ/7SOjTsJUbDLS4Ou8VEFIyVJrZrZ3xKjC7xCKNG+lu5qJz
2vLSIfbhqj+05X9KW87uh0nJ/m+yH+aEsTQJ9v9xp2VO7F4qAz9s3B9i988ldicW0p9Mq88ZStIf
YCjNGZ3SxFD6sxidc2b/FOz3z2v26zya8AtTFRipHFFMhR09kY5qVvgAHYGpZxwfW1Tu7LPecffp
qdqKDoq82RsqKcwzeYu3Piw51B6w5gZl9DRcwbxwkhVqewiKfeDevfRUtSvUkgGzytascZshEhMR
FOq12/hSV5FS3mUQ3CxheYcxDY65DVam6FgW5HiGp4dmzRlTdvb2Jv7ZX+z2tE8T2UC4F0VAT4M8
jbcifNAYRlIlIYBu0Sw70PS6QYmMcqeze26a81rYnsEYp+U13A84ILETr7VLrWhBmy2vA40s3ibS
Ar0G7DMEdKhnXrfHmwdYtEeRlZVsl3D5eclRgww5L7hEKQ+VsaaAfLfBB0sykXSarYrWsjG/NuRm
b25iLfylbk7+tPL7w8pNzt0gxH4qAYDYRphAJevjLeIat/fwo1F7JyAKYtsHBRGXll6ikwf7cMzR
LiNS+CMz7gRXW7+QAB9GMjkihQcko7OKkewtd3X6eg1nb3OiM3/H21T5jH51nxP9B869UGtKhGoK
k9eSxrsRQRorhPR65sGXZ3cnkaeHje2jfzRcuTuEbIBOg1f2zyh2xNsyihgaDysM5qNsV65iJQdp
ozna2nCSkw8WAufr2eMj+mrEE+04eks9M3qMGNi21hoBva8//kIY+dXnT9z8Ghx1maRDepSgiEYz
0EDj22feTCZuFCrgZ4oKTNXhFZq8Ev3MRMcS17xsnHvwgRWwqwro4u8luvIRseg2MhUhHDwi0/PV
aJYExWmk7Uzv6uuBz8zLcur/9pqwCEbMS3J8QOvYcc7B/lxr/HwkprwLedEHtVzgAusaXcQjqkKB
lkUzxPYQQl2Qa74zRvjez4irWi6x0cmW4gnVegadDHnD/28HYN3clOQBpFmkJBglGtp4hDCAF74q
yRV0IRqcTojjvYN6C2V57zOrK/NZ+GJ1p+Rki3xcREKAm4BUGTD4+yW5LxAA5tHixy1/pmWgcIJ8
501Qmwe+eAu7JOzrxZo7d8uJGP/zn7sp6civPXdz23cicJvffPtOhO5fc/tOxPXvtX1ntOOUzPBX
acc5AXyJZH0w3/40Alj6fFaQiNJBNcQJciB7Pgw8jRdipWqdYj8HaE+q7AzAPQg23kHW0RNMlBvI
O4ZeCp6kmulcEAUuMH4p2H6++CRBeh5rKVvIPfprE1rsInQUjeiFHcztBdlrn5iyk6LYnpfzL9FM
1QNsCnWeJxWNUM/r8uSDi7sg4Dqs4MwU6OniEh6YGrLTMu8BJenWbifgPiT2HuEuWttYC0j/RiRB
V07GZHoS8M/B7W3eahQhYB9aggN+FuKjiwRJGh5ojUzJieH/JFZkJiixxovo/pBgQEtMYBJ74nZ0
gRe+FrbA3ZyZnIlHMBQhUCg9rAzT0Uk9oJmGS/x1BtUzwKzkvwoQ/dtH4dJNw3tr0G2MZ3Ry/79Z
LN6F3aO3XLa4jsgI7w14XOIvCzzNrSbeicP7EfmnPRYEr317BAf+HuAHwym8RgsYivh5mX+OZAZS
hqaE5KBB0G1Ie7R38Sw7ILf47yj3R0cS2sJ1dAy0lwYLMKnhFTMlS/tb9b64EqGgeuDRfD1l/0Q/
/bydJvop8cWkyWJsJwFeUkGefeIW9OoaPDHcNKxIyiz+BN8jiZm6j493A7uTKZDrchg9T0+vQLCB
Do/I6/F9FWLX5zTAZkjY3NrObnxu4X44df9NG/9T2CjD+HkVJ0q1KL20zROs4sWc55EK/uCLxs23
yLp2r9FDhF4iNJBfjP4Q63v9/AymZnJ8v70F9MDbmwHspxj+sOdyCw/9tJvV+/s7eglPDn1fIB3L
F3clEX6e6QkteiFadHL04aU2Gtx4vjZanQJzIDMyb/buJhr9r3V380Jrout/CK1ZoTVxDf8woTVr
KUx8zN/UUvjU0F6KgghCG1GSL8GJD/LS87TwPPTQhdBSYILGkc4g4AF1N5LVk2aB/Hc1I6M/hZw1
PlxycruhtKi1SMIlA1187QUDqBRGCQKW+lkJ0H7aiq2dRGLJ4jhJrHQERqoiAmpUiQkotO67DkD7
RZJWdCHkh6SVnvMAfE3pUNqqHldk2bXC3Ig/NRh+HrEyMeWSKI5Vr4LgBBJJiz5clOQENHdlMmwR
H6zR2OvkgAG5eeJFCaudD3z+GQ18ifL/wqD7MISJQZeUOtjCFQwBjjUX0Ve+yRvlOJzdmXBYGN43
6KNO6Ajr6vR+Ri3E1zaAxK2ir0YwsZqSvqnioMAIttw7fj1uOSDi3gKmX81RbW5WETnOXHJu3qdm
x28/7xck86/uemJPVHlTd4sF7lq0ClhyqAsrKGJfCHUUKCso7BHnhQMjAMmHc4bt0MfHTcOEHFNU
E4QMBRKDgyXh1q+KsD+iHChSer/9eqY+l3UftsdEtfdGu1hIKYZ5C239zC1MWGUwOxHS4CbtPbNb
CjyinBw4yOKLAmAhDtto70ruh/DGbse55pYAH3rH4zEUjei3t++n969HOruR+Zp/EDi//UaeXdKJ
Jv2DlnROTHLas48T9ceLybnTOpHriR/LXZxjDyZke9jMxHlnPnxa2/zrPvxCNPHFKb/UR3zYlFEv
q4LXQSXhtFQ4wCJgSgBMQuNtdFeTDe+CD+l5l6GkqgHkGPA1APeVkx3AGXjF0yvPODyYX5+UuTM9
rfz94860OGNETEHkfwsjYkYbXSbvw4r9BtpodpNMZGwyhpoO9m9sEoECSsxHIS+sJWiAinLoW64T
FuSxZ/D5bRVFdAMCILHl7VCLaKOW8YTefDpjmcyOaSpN/wxjmsjX3/Iw/Z2O8vDtLE/4Lye//t//
aaq6fDqHT+nfSFO+PTV/y97/dqqf6rCqw5fqL0B9yUXAP6e+3HGCyrcy/dv2qcRNPn3Gfck/4Rv3
pahoP4GvGzaDYRiaLhrQL9+4L0VF+QlPgbAG1JjgB1axqf5OfikJP6kqWNMFQQTFpQbGzH+QX4rK
T6IoSWAmk0FIrCmG8mu4LycSBZ+vqWASN0QRTG5gwZzoEhEM1Fnvqf0hXpQyExbiox4XYIJJBR0c
2ulIgxJptQ+z9fct8pFvk5tyH5QArqlLGtipDUkVVU2cytu8MvRUBp3yYWyb1goFsGcGBag2v77K
lNOWX0ZWDCgUAyzYS3x9r9fFPDp3iSS2h1IM0k0QJc4YRD07j4rEokXfkqCS/G3cxW6fGiftnPv2
zAh+MbmSaoich1mUOSn4JSv2QXZmRtsM4ziUByOrwWmcx0ury1XVEpYtoC0rNV4liYA4bOCj7rho
JXcRg1BNzpZnJxZLQAlr5bBuAjneirXor/02959lrQ1mZmpqKgqCxBmjJVnXOQkqqPy+nylhDJRI
E5X0EMlpYGlpBBM69Rd2lyaqM0pjC29vrBQQFBS7cIGye2HMH8QgiGiijK81KHNfUqmWd5FQFqvE
O/fbwIuWzlnSGwvM67Kd+0ZkgRo6dxShOXTa0N2LMjjWDHU5YBnElsa1kD5qUX+aWYJJ4hG3ZoiY
/gsxO3jQtYlHmSbDYmhl5XxQl7GyKlKxp/qohhuh8yu6LM8CbZSy2ymgvTaDdBCsdAniha8HwQ3I
7/Y7QFaBaK+AiVuSlmC0/X56s0rrVEON4kOX1tL6fFbvIpCdm3KnNdag75ejj0y1Vs6hN/7yAKjG
EtJjKYBzV5H0acVzLSyrVksT/9DpQ0BHQ7w7Bw0ggSJ1wbyoWjphHZx0T0U2wY8rtijbBfn6zqe+
LBqElpB9nJALcm5pKJMzmIrLLI20dLkHaVVl6/4CtfTFqF/5adiZBkjjbXE4KX60r6QB+Qowq1Zh
6VliIyG0D6qUdSwXgWW05+EYl4YThGAtTxcAmKvF+/os0RoYSPq4nOm3/oWAUkFoiXSSpHD2dFWY
KNa4VnLwYUvLfRku9dOgdq1ZD4U3Y3eK/Fh9ty/w6YaM+TEUVQQX9mRypD7L/Ew3xn0YJW7vNwu7
F7FJUWtEmliNLLEu+yc5V57DBgBDozaQpDH0GWE8dX8EQRNxaUPn6yNz2rTvd+ciLoO0zUZpn8qe
sFPzdiOM/fmhrZdoxfJyME4WcixuJNBiaSQS2mdVLbSANbluYOMUcfagqtugWnYZrWMBlVeGWkpu
qpYV8fRIAdRtXXBdopSPY1PKb1/vsKlJzIdv6GC8l0QDikzQJ4aZnymaWsZLYR8k6qZchP5DJWNv
RaCjB3SUOLQoB2yW0RZULNlWDxXdI33feq7eqoJsKUEsEWUIxEe106otyjA8YDXJg79NPWGc0wcT
3wpjlWRV1AUVHULgoZ/CnEnLPk6qtK33cpQUV5Kq1nZXeDrM2li0FgsfwLdtqq/TIe9vkizHBCZi
huBGa0DUFlFb0VhJ84jkSVTvF7pcWEGaLttvh/ZXmXD/fzKac0LAf27W0SyLPzXl8FffTLmFqOo/
yZIIdkHNUFVF+9mWW0DG/WQosNUMaFGkfoSfjbmFAfZzAZ2UMpZc0gSdL/z/UplL4k9LAHELS0WR
RBkGovRrzDmuSn4WKaoO3a2psDZUWYCiwW77/jDraq82WunJV9VCQvwy9kuqBJlu1yrxUCeJ7U2G
rifiOM4o2u9F5uXCuo7pAWOuDHtHnEiRBDFTtfJL5Qo0hBnL9ACJbH2cs1T4p3x3e7CUYfuC+11G
rh+n6PvbU9M2apKmFo7jQt4u9OLNExfoLVr0q7h79ZUoXemiMCOmvz+0uLPJNSdSOqvOZd5HgnCs
Ao8kgQ9YxSoBkpzgH4y8nLnY9xbjt4sp4LMXJLTWQjVMpjFbJB4ELy4WpJ3AlmjmBPFvPLAQHaun
ROgC68MOP3ybuo+m+EQHXS6oQnTCCJcVEN9PjeS2qeTSq3XpWPrxleQp1ab0CjeNY9dfdNelMizc
UEIoRnH+H3vf0Ry5zmz5X2bPFyQBEsREzIaunKpKUsm1NgxdtUSC3rtfP4e6/b6rYmmKc2O2E9Fm
0dFKAkgg3cmTXnPQ6jFY8BBmbThfH8A0TVEYhpNymN1p+7/7yCQfSl5n6h1EkZuGqgfBs3xVSB1b
d1mDwrZegRqxzVRbD9L6FLmt2iDBmqfhsxDpRtrUVVvvr2/LxZmDNJ/Cd9cMGUERfJjzj/JhJZU8
Fux2pA3aNqthMIFLB99nzsa10RdLOna5CxCoGQaDs2EgLJqfe9nqlW4Uo36baty3BkOcSkXaKUle
uHk4gPCzVseHOO17MygkS+vAGth1GPWTD/lGha215SQ7+Q1b8g4u3hN8F7gTCAddDGOYHnu+EbLa
R13CR3abyWhhjLUNZge8JmFTOHA8lVWgyzdNOYbrIVbKhTrzj3vCqS7rOsGraMxp9crYZ1XTQjbz
q5uEhZ8cnvyj4vcuvrZ/Zrw5BjV4TUetpA4l1N9wVLQyRhBCtcNww3tPtf+9XnAGkBHiJMaNL1DE
N2WVVLyvfqHimPIyupUNXli133xEEv2VVoa6oIXzzZ8GKBoGmd46hOjY/vPN74TnUURP2r3Bmzde
qJsyl9xWKh76Xn0NxvqxF6CST8dFx3T+mHOYN6LAjHHEhJgXPDv1TgQ5uphH5Z7yk2CZGRm+TRNi
+lsfvKXojQBZb1ObGliLPWqGQthkqZX6y2B8f+q/vkGlsLYKzCpU73zxmV8SOnaqct+iu3bPMH2N
/EVVt9EPWmlBFz6Z7vZirUuYGGvlmRVsvNEM6b99nuafMXue4lIMsS/hM/xPnbrlu9KsMWm8bC2J
bfXU8hozBA32m17aTNnSpVrgzLuFjk0n8W0XZipQZ37iyQPEd+CtU9a+um6FPQoMAT520tp/pIoZ
lFY5Psbg53xJ49sKzcIf15V+FkdefsRMHZowSRHZycp9oyeWVvxqVRAdGPBV+/dUvsuhICVHOn+g
S6HJ3Bp+rZ5M6TFE8DplM9PbyqXwBxGr9xQTRQKLytOw4Ma39H7VjveeD+ZrsoZpMKNuH1a9WXav
Y3ZI6Xbo3C5+YBjnSoGkI6egsZN8K+gmiSxf36vq+voWfflVF9qK+0JguWHG6FxNNKkps4go91Hp
9gCPteZR722jtzIQyKIAiGEPmD0ROekJTnzx3n5WGy0FVXgPvyx283RVNIdCMVVupuBZsGVXe6oy
uwmshplUsXizVscF1Z4Ffn8fK1VkPDLwFg0+d6bywPASibTqfYRG/mg9vJXqjd+aUvqLgZE+sYRv
srWg+HinCB3QKIz+3dg99hhfktpI8Sy8dl/F/fkefv+e2Wn3ShakmdTgezDtJbEG32IHo937IMoR
rs6cHsn/aF/5G1LZQe8mxWNI1soAYpHm6L8meIjiu0TeafJaFqYEgh35WXRmmTlqsWWYf1dStPKv
crHSkT94iYy72FvrpSnfY6jjdXWYLsS1lczeLi7XdSPV2FkxvtZ8zZkbA0NgvDXDEyG312VdeHCc
4oHUYSYRXyBbMU+xUCnQOE+pcs9rDCckbgI+fW/N9/yVYYLsdWGzUhl0ZiZstrIOU4NYwKDnDTCR
BL/MunSEjmI2c1i21RKTp9soWNFo17YW8SwJ/lM/3gvgTTAFLzy2zQEEE3KO8TsFKI4zU7uTb8YI
s1fNCgQxsdkAhHkSJwxCLYACeKEumroifR8GAoP2JJN0DxVZj+0+CJ2Q2slwQ3wb/1m865kdSPdq
ur2+5As35O8lc21KZSHkm9t8eJtUoumg3A8rDrxqYSUgGn8nL51uVarriRXy4y2zRXBTRFZZLNzS
r3rrmS5NOw4jjL9gDeAgn9tBqYspD3PsOPdXIZjYwQQ92tMLrKVgamGKM4SHVFtlSHm4vbYOYqv/
jURNZ9i1YqbZvkOSwHM7EZpq+DTRoMSmB/RMcpe2NsVdi2/G6snITHpS1+iDJJFTfhQg7k5eeHbv
S5aSuQFAQcbDqOzkHNxoRmaniyNQz1Nhf/QKHhUiYBXNg19I4m+OVZVXnI0+NjkGd/hoRUD8vsl4
PZ90VP9yq1H2he+q/TZFPfjQtGatmwTI3coNdVuuVkgDXj91dp43vvygmeH16lZJqr5X7o3BEqg3
qk8hvekw2eEIHpk23hf1sRXHVt824U7RtyhhNJKpnrTSDNCXpZtRaFK8n75deXaaInSxexxKavpH
I7CCzGr+qp7Ye24P98Gd9qZ7JjtBu7xx4+pAKcdmZpjlveF6L7pqkiclMn3dpJ8wLYZmdk/JAT4A
P/LbEL1Aidu1lipZBP9LtfOt9Pv6XsxwHH/2AvlbRGgMBaeLtJWso0oldcq9dOJH7T38zYml/ZWo
u5puZMXVJbfBc31TbrWPcjT90CyOWHvyBkecvwDbnr1Jip0c6nvi5E/JQ7HRPssDVE5OzPSlMawa
Rudd3Kc33g4JYOkOgyg22VI0MQ/pvq4xlxUVfq1BDXmWhFdZnNU9xyKwuSUmn6A1rDSTgwTe+nKV
a6YSrXFs7KPGXNYUUQU4yK9v41cf9vwmT0EeRQYDMfeXyn3T8a7iUqIHgXof/E4B+H8MwOK/ihqb
g0OuM5GViTs35i4eTS205BfVNHbVQ3qPA202SW6n1IwpIpt9/dgFpoE2A2l1/Qtnc3//PmhN/ypX
IeBCFHX+1vCElbluYI8wxBb44tjsH2D/tTsnFFZ1W6NX+v9R4OxxK+OkkfRJs9ISoYSpf6SY7CWb
A0YCDOa4p6CCh1eXLviVi+uc6UIapZ6RTLrgPY7vtWp2h+bDeFDuwrf2jT/FC/7zRRiHp/vbrs5L
UJKe/JHmP3mgEsPU4jf1txZMg77FInxxSdislOePtR5UGkK3ARNy+w1pLH84Zhk6BwY0TGQvAUsA
84xN+FMZMOiySyUrN1wBC+w9NGydqbd8XOfeQdZ8UyufaLqnULcWkZd29IpT1i9xkv/owHzfH/Vc
64JQkhoi8NQWGMgQ2MNjmq0zjIQQJkHu+x3lqTRcUrzJT7m4i/9ouj5LJKZdHet+AJkezkExh8GR
uJtWJ/iYkueQR4nZ6X3om1i6duvlSxftJ3OHvIqsorqPyGlO2SD5XUqbMVHvvU/5zR+23i+uOOlf
+U6hplQfRbLgW3+l8S7W+4/AeSVa9du04lmh3uvcUQ27jyyNu8nwkGLtWmG2uO4CU7TUHYOfFcm6
q2YLWz69Hde+YKaYbckrShiW3D6UmO7c2AFm4ApziB6uvykXvvfkPuApk5kxZTTn+LXAL7t+8Dz5
1PWIGUszbrZD4baJZ+aBagr+67q4yzzFTN58XVGTslJAXjQ4sbFuEqduVzFGO+rWiKF/iV0ntlrc
xcyOEDw/tncVplo7Ilo44aVlzy5RhxKj17X4DEPZGhhQgrlE1Vbxf4nUSox//8rMFj27PlqYjYYX
QJqEGj7oFUExWLkYhS5rpo9JXNRp9WOyNwDfMxy/38i/0tgk/l4nqEbYkWfil4+hLMKWMqvUrUJB
ShNpfCtX3evH85UkPFO72ZfS88dFi7zWyDN8aYzhMbXl5zcBhiq1qxCZwkNQbfxsB9zHgMFmo0nK
VYoL0beqqQ3vBT3QHD62JxABJzbJkUwo9x0mnRaHCJ3KmH8jqVaPQY7xDRrAUUNfNXJgaTBcutVL
saUXmFiDqUzSOlMyS0agWrBT0v6+vkJl2uuLFeoKoQTJapR9ZqkHTQrCRqhYYZseX3MOSlowsOmb
EmNlyC8SbThC+/E27q1aX7KjF07ytLnfRM/9BUNwOZAhOqAO46uwwyZYDdrU0YiJqwCej6Vu+Etj
MRM58xhS4Ab+nGd8k8kb2erbbctdWf/NAHGQ94Q7rFp4rvWL5xpCVWCxJhyWJgMYcK5EgSQLXQ4H
5YQsXF1sqLwqAFshSM64WmByYFVjc3iS8HJyWxXbMHJZsFKQietcFbQZNazmJsFAJIwUyu0QdJqS
5TFHDW3amdp994vvZQztoe/S6/DLhy76+NG1HcQm4mNwWbb3JSrVmK+YWHxvCBNpxkqBwzo5qgL0
nMYNzxuzps9Gsar9rVFaXYIAYuEqfdnEuaKpREd9TyVAk8xRQjEPG9WvJfkkRhPySpStb9pPkLiM
LvOOHCwNqQ0toFYb/NUArilsXJ/yud9iui83jQfpHuCm2MAG7OHg0cCRjTWp3MZYi1/+Q7RPcC/N
XnOEYcftKgDyqXJ7w9Rz08dIqf6RS05DPxtpC9AOyayuccfQFIaprpAqGrGZz4GOdPyHBwJIxGjI
CocLLvyFc/WlB//swOyRrXnFqyaEvlfqXZ0jjFgJaa1v3ooEnaTS5vrFns1ehQmbSZs9soFkDFKq
Y7+RZNmU7wxHbWCiUgH/MUPHbm4ZmCr4EcdmgSbAdKXCad4ixkRc9V6+hpEJQ+P9FS1lgH54bZCP
nvgoUP5AJ9P5VQDWTRbRGConoAVJZba+hbjk+sIvnZVp4ZqsM/x4CJpnXNIiipWk7JUTQ3sEBhCi
nzcz69/xX75qhp5Vd/YIrp/cTP21/3xd9gyw9GfTv8me2QvSEx7QBLJFZdIn9ix/GPmkgtpz+9wB
7xJO5EQM4fgvZHsqxfKfPeRU1hH22jflBRzST0b9+0bMsm0+l7NO9J1yqhNrxJzDu0SzZNCP+hgN
dH3dlyHRbM9nViTl4yAl5aicqiFdGxGSebiNtoz5qcoNg1WXELi4krwfmoVnZVHyzIhEyRDIaBKH
RhU2ElwFul0x2BkD4RChAJuDCYqGqWFy5GIUOB3lxXv27ahnpiSJQkqA7VJO+mvzVP6Cjulvo2GG
qSk9SR+BbBWFHfcmPJOFvf7JYn8/1umZ+ZYI0KokNFiEvdbIPcHMwtb2i5V8gANJjsMb/Wj6VU5w
0uOCOs1wnv+t3FO5HWgzFHVnviqPWU3aTlZQD7FCzK4lljS4pbfSeG0Pr7rRmk3wUGYvKRtNGr4L
/zQ8jvm2JL8KRTET5baLUIFBLRalQA8k2aqlq4NJRGkRtUKFxbm+UT+r/z+fO3trAi9X2hqSTx6S
ANTKYWeqjac8ofzYFEtp3h9t/JTcAgYOUM15f2YdS9MQrlw5pbVT6CASy3tLAQH1BDW4CXLJ9ISb
B9vF1CeZ9PtCDb8JnmlDIWVG3mgZVgm3PTZhA1E2KiI7Vh0D1NbUbFo7ae3xGYWQSHVrydIbtGza
aMzk4P0hToMZwg3Aq3YQbYZ+p6IYXq9o6BL9Rmd3LT35oKJuN2231Zr92K+8auHB/tEs/rOCedem
kQpFqpICakWtGpnpEvqBbOgQ/qp7YK7h70T2dc24TElOz5UOzAi6aZlK5wCNWBlp1tXwyAK2IaNm
luFNpTSIP1Kbxhu1sSsMecQMT9kq6XqoErdHDKgQSwf1dunG6ZOW7ON4j6SbChJ7cezHvaFarWQT
1SzzTdHtGaImlj2X8i+ByZ+tM8YvMd2U6UY11jE4O6LxJk9iM48LJw2RL1eRU1HuA+9GVKeFxV7c
AxQACKAoOtLjgBHPIY6D0ESg93AEeL7P4NpRA9Mpa6SZjVXyVPINq+/C/IjbmiQ7P9mw0B1jlGXv
tMrMddOLrDS3OmHzj5qDIEsZnCCxI9Vu4KvBCYPzcJAkp0SiPUXctqtXeQw2kHhw+tKt2KZ7UcE5
AtOLDanByZfeXV/eVxX37ALMljczAJI2DnVbYXkUzBsNIkSrAr/Vm2FJGO7dgoIcvChgNynvkEVm
Kjbe8dmOakhIuRRzlDUzx9qoZWCcs+qAdoV3nyGGFqtOg20iq0y3QsWqpFWeA2zsJAn4qWl6KmWT
xlZXrWtmcsOSA1s7JMxSQgtbUxq25lvJ6OrRW9I4tbpHir0SdqPaqNiWidmgJbkwRW8CPlq/9oWZ
vyJ8LVU3zkdT9yxquKX2nPOb63t16RpNe4VmEirLBvJG89aJUhEKkDY+XCPqDKorB5E51repn5s1
IEFoLqdW1dz6xXacfO9+q9cLycyL12r2ATOntGzVrtYL+H9GuDaKx7w+MN1i6q7zFq74ZVw7kzT3
xHKNABMFZ1v2nBqh5TC8KPqdyjZFbjbZlnvrqNwxYWeZXS2R3SkXT9pM+MzzkhNS9N6kkwV46AZL
j20OZei38tQUcVO1Gy1wtd7xvK0oV0p48MuVXlocMwlgFpdSZ5cAjNnXzJyzsaSp4oWBckrSXc3W
BqoTjUNP2W/g9grAB6oln+zCQ5kJnF1JIHpoOapYPgCO6fC7aDeJ4Zs6eZaT+3Swi+quSV6w63Bd
vL7aXFfyy8AHuA9VBrCJMx2I2QvgV6XGfTrS6JQAjQ7n20hNWifCqfn4y2MZCPDQw4Pgsnn1Cx7s
oin8qjTS2RVDNJRqmrYaSu/QlUlq0WH4NFSAqBVF+ihr/RU+37AiyfAe+G47dmwPi/UwVmW54Gxd
eJdYBEG4jH4vDa1Vc8a7qVTPiFCiU5lOoAq96J0eZmt1fa8u8yEIxxUdmVPgN1Ce+/r3b75kzXoi
hT4LToWh/+qzZMS46xoA36xGiSnyFAdQ5RuOVw3wNFROGxTVSbu01stn6esrAB8F/RZ6bIxZgqQv
jcz3vSE46T1KmVHl20ahh1baVPqGlnZmADbFKUGLjW4l2VqSbqpQPbFCeWw6MS5o73QbvtkTAz0/
QE2pAEQANYTml5lfX/R9UQee5596CLELEZ+CvmKmXPufXVkutrjM7sokTqMcWbAJ2A+w6ExcZKSa
PPIMa2/Jja4KxVVIHVhFrT56sW/GORXrWiWlk6fJWxEhkiJyJu0qeXzJWljxvGWSSfW8cPw4eUcB
1G8abV20BNFmT4kl8LAoGrrUAl2LF7zeOQZo+vipCoEuOQCXiDzvxx6GDC1hQD7cqz1KH2OB9GGp
pNTlXrTx6nivSUzZpH5fm4WUBLbhJ5Lrl6gh5UVUmEzPnoasiEwhqxs1N/wVMXZ6MEh2yDCARWsw
nEMjS+c7o3GBIyR/waxU4FpkpPq1mcfcDV7jqcyXT72uHIJENruChnZniGo3ht6DJCLpTk1GH1X3
nq3jIE+dtFLlVWh0By3M613fI1kIeOnNIJJh0xDFyj1tL4DrNgdZDm49rNNqmhFegK61h0BuOvS9
yaGVJeFoXb/B89cOq9EBwOI6MMWYH4Nf59FgrTchF5pcndqQY/R2gN33pUrAuUiZo5UCQKzwhelK
42IgTmB5PoA0LImAgsvgs5Vp028lqUM2CpXlNKq8QyiQgvNH3cW8CwutrMVdrbIMTtAA8rc2x/gw
qfRsdB+pC3HAvBYCqDTAomj4wv3jbEIzny9F7nre8iTn92FeZjtJdI8qXM1EZwcNimRlel5ZsWjW
2ohcKem17pAEALQQxYi2sRI5TSeFWxKHJgLVzAbcKbRVAnP/teP/v7/lf0zv7v+5v8X9+P1RvtUf
v796sT+qqSv7q88n/ajEG3pc0lrUw+b3//r6OX+al3XyXzLwzqil4V0HvBGO0J/mZcL+iwIeTFBF
xXlrOg77T/OyIv8X+hcIAZxfwzuMjo3/tLso+BeYRWgJIM0KUGv/qtvl3Bmdel24rlMZjjA69Qx0
6p3rmyBhlvA8jfZyJSzFqB0/klDLTM04UU2fP3zbrdu/Lcj3Xolzi/5HGlrNdIWj1QzNGefSRjEo
0hC20T6T2nXZEIfKC+79hQT0aCp0AtzrsKP0yyv9Zsz7tijyJk3oHp14qhUkHRL+Il6qoVzsGpKr
sNfovVaA57tgokoMJrWaEdf7XIuBw2s09JiUSbPqmjxwijFDYrlQ6II7NHNUsHuI1/EH3oVJMgoI
57tXi1TkmcGrfcUa6Ubx0s+cDbEdZdxAVN0NdqkAwa+hE9keRvSEoFyLPEja6ovFy/Nw+s+XQP0I
+mIRRM2JToF57yRek3Jfp8JwsxEAQ4+UyosUMX/tdbXv8FilLhUEY4y4xEw/QTmnM9rMLuRW2fR9
FDlDTKId0zxmtkIlcJKLfO337UuWUuB2s66y06IxVkqitXjKddrudKX07j1U6wITLVm1VXiGfiN7
mb4QT89il/9eH6CKyBXgYnzlTr5pUWyEg+SDzmtfBLx0idY9Z2AYQDO5yuzMr3037HNy12SDYSYe
Cw4aNAINNoV39EIyBdFicJg6PHiNkb2UBR1uvSSqbbh28Grgsiy4++fu2vS56Bnj8Bzh7KOmMLfm
SToMTYIXZo82VX3VMRTVeiDCrZJ0HPaPLOGwLi8ZU1SiYMAErBQwTjNF1GKeRmNExV4WwhpTzIvo
a/v6SzEzhNOazmXMfEJS692A+FXsKwdQvRZk3DB8GGYgWdALE93ejgq4XGbL5pJ2X+4mUxB5oHUZ
3dYcnbHn1yyXJd3v0eC+F7WL/rsbkYLS3xh2A/p4ry+S4BX/5mf/vUiOhNTkZOO9miNT1TqIymhQ
xb7GIDZxHz7wY3qjb6Hvykt4g3Fgq/SmP6or5uZu9eh/AJJ8d8gP2UY9ooZCG0v77EBveRQLu38e
u19+18w9BH1FKopoFHvS7QZ4FXmqO1JZA2Q3uqFgZpAYFmqQ13fjQqsMNPnDjQOUHm40wqDzfaej
VKheI/p9XaSfNBpWmpct9cpdnO2XDEbQ0Y/uR7g/5zKUpsrllIBdAQkYJP8wsgzdAS297aOFJM/l
Yz2TNB39tyckDIPQ00tIIib68LfaOrTfNQzaqI75gvt7cViQ9NXtqMOSo6o8RVffJPlDIsf6xBgR
0gJ4cfRtIOOiDG/t+CyQdY2nihBbqGFeGIAvmQja4IoYQGDN3AYaj8Rr07zf8xgTX5Cw9pjhsGBv
8FMVA4pSLJj1JXlzx0GqCW8VyENUClRltm/H1PWVT732Nj5yumq0IPAnZZzShEgMwN3CX+ebKqst
6ws96/dKF/SbDkQsFouNpQaSi6MDpwW8fRmweDDZwOM/l+LHWRN3WlUcWAsK66BCqG3YHPjGLEgQ
xPqWkQWbHv0u12/axW5+iYXnB58P+Ll5kDHGKaF9WBQHiYs7WYrc2sM7ziqnULNXHqM0C0TndZE/
rBQJV5S70YSoI16bXYeCSQr1ppWCP8TJEm+jEepWGnNHubQ8NblrtHRb8c11qRfXneuMwSgb8Jlw
MeZdeIlAX2yX68NBUM8e6OB45YohlR3m6ft1SXOibnjroOJBAgDuJwqDFzbRyOKSBmQke7qXjnTb
HaKtjnkZDx6MFSZwrHIndSgzGwAvtIXjnHujf4uehIKkR+NzAqI+I4PKkb1DZQqjSeEHaiE3B8CO
K3T0lJB4fak/ioPxB2Id7Vp4cc6VFsQ7gvQ+usd9A+Mqu1s0467ibtgJguJagSjpP/HV/0XE8LW2
b8JmboAuECOL/EvYzpBelaXZI/N7rmINFH2hUBOk8UA8cL4YleU1EbIu7YvOwwDybAQX2gBI3vVV
TM/hP/k0A8pB6eSw4zfoa5DKPJdCFVQd1CTzD2nBWzctqtcsjuJ1OAjiXpf0w3ogBQ44gke8K3Oc
VQaobDIGozjUVSj2AU0Nuw3IUv19fq/w6usqJyikgYUKya/ZrvnKMApNGtJjIBF9FQcGeRjbXPlL
BGivKOT49fqi5u8VxAEkx0FOAu1W1LlHRss2DMaYl8ew5zZIk44dOmnlQbGHSj11uYL67sJ1/mGB
CFO/jgtxOTy08wPLi2AswqKtjoTEAM4o3UbzR5DAo2xWtOz++vIutAPLg585kU2gS5vP2TOrLEN6
0CurY43nGCle0I5Ttk24ttDAcaEbMDZfLFpw2w2wKE2L/uYoeFGexoJU1bGJs51odonMV9dXsiRh
phdDHYURij7VsWAGoIRHI40WHp8f9oqT6TpB61DcmMO+86xlauvX1ZHBeZPkrVptJJHb15cxK5zh
vk479Y+UOdY7USoMjYkghT7mRyab43OUWRIovO7EO2Bh8QdqdVm4sLRpc84eiZnQmW/K+njIkgxC
RWnWaL9UHI/YgF9rS/bih+uEuwsOFRTD8cfcKqKJpqiMSd8yYCn1PrulntQBYQBy3bR0pBoM1t0S
xnZu/6cdZcDL4LmG16F+lT++6V7gK7FX8bE8ohlMRdr7QMJ1RczcB14G9daFV/AigJ/EGTIYA1Hf
xcMx77fSR2+IuKaVOEBtnd/6I0aHkN24w9jD1biKNmTLt+Or9LszzPwje76uPj/dgu/CZ48HLZOu
HFsIlwHvIdltxMoFBf3pBFFwMKZXeCLmm1nFxMu6tk0gAfbEDtAGHSWYte1rmOdIx4M3pK9ZKhYe
4R8uhTY9USCDAwkP0l8z/URCz1BbInXHXlHApdXe6lwFZKSyFZTMUdRG6hDt/dFrL0eOnnGz69CZ
nS54dJf3H7xPMrIy4NoCmEOe9v6bHkll2g5oFhiPipJaDEn4ut9o/Pf1A/xpqbA4aCoxgMmhSIue
SylKoxfY+uGoqGguN7liUWKq78ZLf+jM4q/2qXxMl6pglyYHK/smc6Y1lRIVqdf5WFmKQYypmySJ
maRIfGi3C6ubvv78odHQI4r0ysRaxtHiMVvdKJDRzJXxmOChQXW4MBPDVn+z1xal38SubsjjyJzr
QqefeU3mdK7fzs0Df5MfycN4DADXk/vnHE2C1yV8xbnXRMzMG1FEG8RUHo8EqSKyK/a9iT57jK+T
d9JGsgWGgIgVKPJEZopNuUo+gxV/MFL7+mcsLXRmAqsq9xEk9OORB2Kr9mum5wuh6ZeDfbHQKUWC
Oa/wWOco8lFlUUP6ajwOWzQY6qvsKfjdlpsgM8Eo0a3ik3E6KI50J7+DW0O6k+7CQ/kUPRQ2d4Bl
2jULbsVFqgOlCyRUVIraLciIyLyGMCILywotkY/RE7IOSM3ljoIu9BORTPZrKaT78W5+lzY75ihP
1JrJk7TP9rdGNlqx4pVZAeY/kRuYGlBz60y43kIgMmtin3yC81XODpYEBm1IB7nJp7jX3MCldrTR
b9kuOImbYDcWpvzcL1zVy3d+kslBXAPXd2qfP781MrLmgy9BpvxJ2U3UrpNNTE4w1osUCJfOB6IG
PO04xImjaD7Vrym0DFZLH479S+2KN/YwvvNddh+BumknP6LZAC36JZQNaOaXZv3vrwzqQQpKNkiD
kDnzhyZ5nIvBG46jqpu9ZKnjktf4gz8wLe8fEbPDYzTOGSAGw1HeaiC97t3hM79Jb9RVtU034Yau
onVBHXJIw40ANmrBs/vpTfgufWauhy5I1KQMxmM8xpKZ95JbNPFSK9GPQkBVOrmtyHrMO4+NGIRb
admMR4niOgBmXBXP18/pJ9sLJqP/SJgtQ0raQspjvDtV+TSKaBcPbF0k8oI2/GAHkSkCcRO8G2QZ
6czNEKIZ62F6xht+4IPbdM9l6ih/Ktjv/f/0P7Lbv1/L75XIH/Rdh7LDDIIpDDxxM2s7GkWYhYM3
HnyfHgbfbcLHNKjvhvGGS3TB9l36vpO3BGJB1AonGtnZi2WM6HsKeaod1JBbShs89nwjix33PBQo
gcuuU3tsl1IOP7yTEzcqfBecGEEpa3ZaxRDVZVg0IMVplHU+jpsBJCqeIaH9ZzOw2klq3YnT1G3L
v1r0s1JDRaTTutdV5vIwUUJjGr5hAhOB8uv8AdMDkhtlJPcH4aGCog7MRe4fM0mK6qEypKWyxawR
Am80WmpQTceEIAICR+TDzsXlQVRJXa/6Rw+hqNnX1Mkkf1PHaGeKvVWAfNXgha+yGmwM/74tGyfn
/oIbcnFJUDzCgKKJEhwVbjYf4e21aOzMfMoPojBwB2mOyokG5g0a+WKhIPyjKA7iock4IRyenTBJ
i74TcNYPnjZqThwD4SlXHtovsir6tyqMSBsZJQaAFvITKP6db2zc17JofHk4diMA86gE9cGH6B9H
LbyRkxaAJ/DILZQYLm7NJHKK83GcU4Vs9mTTgqglgATDsSpqE9nhdc8VW1ByiwyKNaj1ZqjG1dg1
C/7btGlnztWU9QeZsDJlttBANnP9M5GzGCQX5bFVC9UapLbd8djDSEPQTphhKB8EIFObVh+yhavy
g/JOsGQkkHFlqfbFfvrdRUbFq/CNuKggOVplgq21FFwHCsJyXwv+QmHH8UPZbX0birdqPUMx9VZf
0N4fVo89hfkARR8iy3nfWFyV/RCwojxGoyS3AIHQyAFrY26hnlz9BgoLcKk6V25bcKsvGMkZkG66
vGDjRwoMYExQwCLKPNcxrQVILIqb8lhqkkBPqC7FoCKMwJfCsnQPPuthx3gw7oZySKy8KUOzA8Ge
jXUgacF4b3VD8DxIIbHHckBfjtdS4KL00RVZiO7Gsuk3Uan3JsuTYnX9mbuwvdOnT08ciOZQUJlH
VN6YjkEZe+VRdGBv7pJQ2L2k84UbMQMx/71DSNwh7EWRAVJmO0SLfOxTjgxRGHK4SbWSO7rWvERR
qOxaA/0JdPzf7H3ZkqS4tuWvHDvvHEOI0axvmzWOTzF5zBmZL1jkUIAYhQQCvr4XUfeeCpd7O5Z1
XtvqqSrLcruEtLWHtdeaHpKqwPQqo/6a+S3/zR7t/I3m+V3AX9DFOXnKpqyKU9DpiYPbN91+aotq
Myi/WNjO06uPguh8CQBgnguV+joDQBb8mIqDEK6NGdepfFdxFazccVRPeZF3Ky/tsh04zdVdze3i
8fLXPHcJcA9Bpg+3MzcFjg9iaysuu9IVB8XseXyJ04jVPSj40YwjjWIbtwf4zrCNceEKzH+x5nvg
ziFkAeYYzFDpdW7fiIc0zpV7l0t0cDpoBWwtoTpMOmMcHOrfdAea7h+XF3tiEzOo4EvFFDoeTBf3
73ixJbpaJPUSilv33TBuMxWviGlGpHhViVrwLicPlmZrvkafigADxBCMromtQwBIZu7b15BEuAbR
8YKZ80uaO40QG6bU1eKtekoAls5t62A74MNJUG0Edv22+3J5484v5i8r86/4tBg36KU0GaKmng+7
uvZWWX+VJtNCcn1yFucRYXhE4EMAhUcJ9dgKcqMcLOq5dVDtxp12I70aIGUs16S+l8PC8TsJ1lC0
NKGygRIfwlS8fse2DDkWZuENWNFb6a6cYj28JnR/eddOrvZsAyzJaMgCwQhI5LENkqtASGzcIbWh
WxGL/CUHgNsHpmSyxSomtRmKEdz3bbLwrp8+r8eWdXgJikMdmQJuIj8CoV5XZzvESStj+tGW2WNt
eiBNE5HlGms5fQs6MxoZXYCKz/t3dL3nXwAeIyB+CLBzekSD193Pk6Ehh8ArNp6RrNPgy6jYuisf
ZEIXLsFp/D9bm700oIKI//V8sEVwCiYaTg7FQCLluVuIuaxFakVKsld7eIsL6y2tnxzVRMrADFTX
7kfwGV3+3OeO1Dyni+VCpgZo1uPPXZWkzllqkQPwypEQ32gJKhDx0xTGwtk9d66A00AENSviIFk5
NjTlgc/atiUH+sT6Tdd+49l1/bOIH7l9AMTn91cFqCxBPoNXGK3JY2OZSUaR54Qeqt5/9CbzWg35
rWzLtzb3Fu7LGS8DjMZfprQ7ObBsyILBoujVWI+JCw4pOQB8rxZux7mjOSctACnPkkh6CY+XbWcz
AgWLgNngd2XBW9x3WSjt7pXmasddEFZc3sPTkgxyU0R5YEFwcTpP+LqbsuqynIAE0MxK/60YCVQj
2nK6olY6rpKybPdwh78KMwctZm7Xa4WBrT7tb5zGAcufiacqzspogsTJ7VhM6W2Tix81KbJt5oj+
y8KPPf0Mc5IFahhMdc3QR+2LOzlolDHMIfFKYiLA9quvPJDNGppEzipp4ZJthKLXvRUYYWpKc114
Tb8eOThtQBsFCtpUYaitK42wLoIlgp7TbwdCPGRnEKohiBp0crQWz4PCHC2ipd4HNZVkN6xN7ah3
Bkwyuca1H7OlsXJteBhbga7hTLYOtCmApEiTjm9AkFpSZTPeVcWj9y3xu/SnymXxNKrOgNJ61qtv
Q0mDejVNZfm17jLqYrzSyFEWRv/maeB+dueDE1SENdCkbThC7eglL5jxreEmKZH2eMAFG2OQfcME
2NSECockwMi8ZT2wVIL20Eyt6Uox6TzYjWWIVZsUUEMKrAI6H2aQx8++DT2ucBysqVphBkXcVUaD
ciYhWf4V1fORgZPb8L7ZkPd9yMGBm4ey6dT3Ubjo7PYlK59Br8GB1y3c/hXgkfK7Uh1oDyteJodB
oZ2xcCPmPfv8PKAlC0AFHmBMC81U9lp0ZDaJAHLE5Qe47igZMJyahDSVK6K2l0+zfph1Q/Off4pc
lGEqQTkMdb4ZSaNf+cUhAEHAZSvzz720HO2IVKjz1H0FK44JDC2YamvQMV82oe8YCgSo3eGNg/6O
hXBZK/fYvkFkRVh/KErMj6blvs8CFgYtw4hcjuraZWv6gtBqBdJxloPCvBTgydq2sQoQtqbo+0OW
orIzmpjEET7w/petnDxkKK+iwIL8CvOImAbUtq133aEnRgaQRtqvWzETB0rvUXK1AS1/OPYT2pE+
9Hqz/DdPBfIsGAY5rwUUOVCPWiLgK3eQNS+RXIL7tgbBnMezsPcXljdv0udT8WEF3XmUN7CdeD6P
zx7yOYDYaIUih9FHVnfwSQYeGvKbZ0+3on+qLAaxgVsjTWVFtS6D+At6D2pz+UtpI5twgvOOzSki
1oMUSq8hd86kzNRnyBNlHBXMO/B6CqX8hT7uKp+aNXPtHdjE4Lug+QEO+pDSYcCfqF1jLF2F02OD
2AfdY7Tf8LvQLjre17Esunqw4/R+pk2rAvcqr5toygGRsuQqduwNlw/CChauxMnTg+EXUNpC3QLT
AGBBt46t2mNgj2gdZfcuGm/BJhuunGmVgCP+y+WtPr16eNpQephR4XOBV/uedtkKYlVGdl8QaWzM
yUVr3AFFxWUrJ/UVZFhIf6yP+aQPzOHxchK38LIisfCS0mAI7dwiQPmoEbQXdmgqD0xp3LdR3hHv
YkTGktXNErBOXyh+wUfjAxGfOWsvagutVMY7EOiBGRnQ61U9lgrkBGW9EFQuWdF8DBQrgW+uTXkY
guTglAD4e5jIWTgb54xA5ONjT1Ez/qCJ+vTKDKosigE13ANNXDybuVk1L8ZEzIVbOP/Wzw5l3jE8
llAaA58DhBe1I+gh6PHr7OMSetWGq6yNytRoMZzpZxsuOF9fPiQny0KIZQGpAQg1HBW6OsdnBFpy
zKko4YfEBQWy/IM7L5cNzJ/4aEEfBoBWxkGAP9ZvMmJztzZ7hx8KLwmDDHEMWkTp639mRHs5h7bC
CSAwkoGNh/EvanriXvu7J0BbifZpqtxpE9D+8QOpvynAKLNpXPDzutdDJDOr6/x7r7Q3q+Sp2wwp
5Year8APCL4xXFSGLnUYy7VaamYtfZn5aHw60XU8+AVAVvxQ0meSN2GtrlHAWNg03aXqS5p/xCcj
pKFjxebP3/zAeqY9t8PBQ4a+YOb8Mf5r5zQX4JdQn8FIEj+M/XewT4XZUoqwtFnzOj+tg2aYXzUG
mx981PKN8t5znon/x392irW7WBRGmbECNpIReGD/nZav4Gf6z2zMR/DTOrLahQhbjyPGMCXfEUCz
ii/FYjt64XPogFM1CSaaACvpwQVrg7Sbg4L08kJOHOXxXdHhe4XAIhpu8YNH2I57CmMJB2U1a9p8
v2zo7AnGeACIBzHwgUri8Y6ZMk4BfsS1R2qx9tGrcdQ3b6SgN32MnYWWyNlT9smWdlv8DOOXVT2n
Mm0ALtEb0r+4IFm4vKAlI9pdacFdWihr9mN9ExaQy/Gh6fB30j/MBvy1bdqFkSoPWvFhxUpXjQM6
XQPEjWa26qrfP9IAUKK9gUIkmuUfQu2fjrRrWGCSNkw4f7dZ2eAhRb4MlvgFK2d8M4pJQBMhof3Q
4zs+BrwTLG5awQ80QMcYyTU0N0MLrHAUXdWVv5RunvlIMIeIHJg4FCVOWnCcxujHKxxv/nVC6Sqn
UFjyNpdPwklR9SN1/mRFP2+DA+3hHFZ4uZ4zl7vmPn9gIPpvQtGH/Md0mz4sMvaeXZoDCAWiU3Q0
9GnkXGaWYaUdvldQRHGsfrngs7OLJZmWs2Y+1R+059rzUSFHJwKBB3sfgPUqjLu8+3l5A884oaMa
h/ZgWzbJpQMmnwODZpNpP7TkBYL32wk0cJcNnf9Sn1ajXScqmOqlgLtTIDaw0M4LJ3+4bZX1VhdJ
RMHt6/bdFg3pR8drVmDmveo9uu2t5Pfd7tGKtTfKq3OUVdXsoZgED6cVgdkmBOph6ze/SceJTpFW
QdLeKnCA1AQjKvwgQKLdRlUcymfx6O1y0OisaBmhD1aDA3UTlwu7feb5+rxInUswJ0aRq9kwYaB3
hgxFPz4sfM85gdXC4iMTesTaQdYRdQt+ANlB8NaBuu876HNyiZmzKEg2pbOwpIWTqpNPJQSywQGg
EAeQrET5eGtlOeClFcgj/5bn+uuk6tDLzMlRbMpgKbP42s6ueN5vSP56ef8WLnegPcpl2SWt+PhC
1bBzumsK4naTLbjHMy//0TfSvGNsCMuuKb6RWaot6VvQuCdrq1Ohkd+1JNleXtLZB+bTvs1f8NMz
Rpo2M5x533qC6B98+KLeNhNIb+wXT+LOY1K4g9DhZaNLx0JzK/30P0aBY4dbOaTqxR++TGJh2EJv
+/55k9Ezw2D3PGGtrQ0EylXVSYTnsqo3uWOGKEWHLkDOXtBsUKe766Yvlxd23qKHiG2O2oC/PN5N
CDszXhYT3s8mgLQ9u2mqcVVBlMl0/Mc8CMDGtQQ2OgGO/7nKv2xqr4FMskC5KXLpChIqir4NYNz3
ab+aVLapaxAvWHsSrKm4ootDrCffEdOeQCaCMgqdJ5SWtOVC0NkthGU4d7L5SqE1ITGVWzt1BGz9
+jc3VrOkLTIImG+rMnHvWvM+5uaeCiyQIVWV2YtsoErvLuWpGgM33gHNpHbZ6egql8QwaW8j60q8
WtMKPbMBLCoiBJAEmoTJulyhI/PqXI3uI/jw2XUWLfUzTjp8Hz8DAB6M0BCCmSGtJsmNair6CT8j
exXv6g+Qq+/FY/uUPHiPzbp47/bdU30P42ihRYvt77Mf+JNx7b0YBzXFrgXj7i0k8QLwh5CQshUV
q/4aRMv3w7Z4qUE2+WuJPuT0VM+7P2NvAaxByKnDMnNaUl8EqXs3tFHfhwH0eGTUGutMrmMovkbW
rbtwxE78rmZRe/fNYhxpXsMiH4MHq3omUwapxz5q49cJ9KaXz/PJS3JsTG83mkGV8lTM5xlTYH67
9j0eDYG54NyXrGifrzCmKm5zLAmqKAlr8YIkYU1+XF7Kic/TlqI5AQVkMi3d+YCm5daSkJSrgh1t
h3VbgqyHt5AIaxcS1rPHEohzHAyQvqB3euxmIVDdoi8WO3eFDyl0SIo4eWQUV+nSkNf5/fvLjuYC
sqKw+mnynbsswdgTvWvMLTQ8L2/f0lrm3/DpAVZ1MRFRB/Ch9TNkyCIKFkYfA1aVs7ls6KTT8uFJ
Pu3a/Es+WZpik9YC/TKoxoTmQ/BDPlVmmN1Y++J790O9gTzDB6HwUlS7tIfaW6+cYTBb9MHvKgHu
ZAXa5Fkk8OXy2paMaPkB5SRhjYOHyDaCtZ+BZ7z8BdLN9WUr/w+n9Nd50FyEYQKGE1g4dwIM1fYB
KpbBu/8TmY/7xTCjDuqwSwpdl0+HZWrevxZAcCMVcO54vaXBdeE9Cwwc5Es4kiUzmqOYxsZOiwQf
yUmaFSgtgQJ+q6B9GbQLW3gSbn44i//ZwZNel4kxLEZHfChwZUPXF/5oHgzfgrPENGY5yssfbGlZ
mp+QpmHWuY/dk/aP2LWvGv4d2f9KQTPksqHTRBkoJmg5ovTkYm7oZDK7tCuvEmJw7gbM77F+VT6C
Ox/F+p9BH7nhEzR33i9bnF3PUSY3G5zn9zEPgka3Pu5lj4CRt+gN3wV0PUIVwMTdvWzhzJ2ChblP
iBcYlIvaYQ+AFaeGAQtmymNU7AqxGWuQ8nm5s/T0LpjSYxzIUfZ2iiGju3Im6+VrZkHJIfvjP1qP
jnPw/cLMODAsd6YFoW7RRq5oVlCaXDjhS2vRnkOLAddEe6zF8yCBhcaDmb3X/dKAzPkDB6ALWrrz
oKFeznKDqawkN507kHHfxa98AFMEsnk7gu4Xhu9aHloyBFXO39nDv6xqfraeRrOmA6zWMzTpWTpv
7hIN37m4G+fuLxvauZsHoCavnpw7INVuHCivQKzcu4PW/VOx8SMR9X+wd2dLV+XG+m7KMPhaf1+i
XT//Df/9E3SUqx0DXkH46NyNpEN+GkRITYv65fJenr/BfxnRfG5NeAz9T6xTGa9j+j7Jr7/394Pt
G0hEgFeBrQAOxp0X+em5z7kZyyzh3b1gUxFhWPCXMZhLc4Yn8yazc5hxh+CCm3mndSiKD8AgKQTp
73OjMmel+dj45vtt/5aPU/fVtioOQSy3a7+wokQ5tEvtDIlDDCGRvEuG10wRQMvHwlLfiNs4wwoQ
DCj3NZhm/UKbjLPVgGL1GJYg2KrC0hDSwLQ9lwsxrB77z6sA0teC0hMCSvDIHO9V0NFGJnYh71Or
mJ77ivcha3mJSiYImitS7mcaz4W7pMfNHzZBHIL3IgBnn/6006Irax5QeQ9f3v8iiqkVELBZWKlZ
1rih09fc7F8G6uwvn4szawUn8sx0CXwE8CZaUMsCItHtN9U9CIEeVJpVm7RkADd36CmAwizdWqX3
6/dNYmdxCsHOiIxOO+pjAUylmhwFQmuwjqZx/8vApbKp+SzpdBt3Rf+bDz/2dv6U/zaoOWHmgIiX
U0/do3+SrlVhPAelq0JrxDiWEPFvpiOwNpcLwA0KlDgUjbQwg/iNyxJzUPdBnFqQaWjZoxur17rw
4p+i7Zd4S/SoZjYHjiMgtGEPKArtsOKBsdwiqdS944EZiI6Q6EtABAdC+zyGkCX3F7LIk7AXY3SA
0gGpClQb2kP6HU8cRzRQgaP3hfdHRpNHBxyeeWPvchOxWzxLkfjXlipvGW9ubLZUkD+5J0DRgZ8B
LCLAqID7WfNjQes7BsOk3T0d2bfBFsl+NBO5UpV8DRrKQ7AFeyFrlliYTkYdsOoju/Nn+OQ/Veyq
YhwoVs3Il2G0N6lDr5VhYSa1CadahgJw3FbEe6YIYLADxTBOteAj9DfCmXlTMIUORNrMoarjZNrC
N41s8tx7Jzf9qKZOFSox/i4m88MKDg1KlpBVx1jF8UoJvm47j6ndF0bMt1VJCwR5mOG47AROyP1m
Yl10/TANCt5tx9SncDy/pl3dGdnDMLjdi1X6UEeMVWwegimuaujHV+57xQSGG4qsTiFDXkgfjPhe
1TwnYMl8MNts2LJR7hNR55spMaEuwwz251Pw/1nZ/+nj5vybNTB6l+//zbR+917++q9/btpf1Y/0
H091J9NfbfWP9+rnP/5PJd/bHzL78Y8b/Ks4ombHX/YnNbvn/QvOwZ6ZVHwXz6cP7/4nNTsN/jUz
SM1sVfCOIK7C8f5vanaDkH/NnAGYgkP4AIbxuVQuZtv/9U/DDv4FHQtwEwVQhABC+H//ryNGAqH9
+wWGAgzfYhgDf9PsvHxMHGj5M8tG1PmnJAVfZCqec+rlB8wYuO+9acebAgokQAbm5sJJ/xgh/ZSc
ITicCb3BSj9DW0H1oLkOYxBgkrUDtsKUZcS7O+LcFN73NriZ2OPsIPsWMNJHLtm6rFsQxBcRYc+8
erKzPOrV185RYe2Z+7L93lqzXpgRgrXEiveYK9uXab93u4dK9Js+ZitlJ9BluLGCZ058yEvkIWRY
wgDiVLYYVmNXbfuUhI2JpKrZWnGwkt4SAbPOMn2yXK3EQ1teY5Ify/We/NvsDi45LMHXa2wgqnwA
NuaheEXoh05PuMRjo70NJ5a1p1ANGLCOB1iO3a6DkoM6xO1bQtiaV9kf3eDsbbGQRepe7MSklp7U
jjuUGMpgq2Yv1hu+3qAhHYLNbuNs4129d8Ny8/TpHt7/eW4unuHj06TDmpB0KxcsbWyV7rN1cZhW
9kYtDEhqMeGfiwLjPzhDZg0QXVKAdP1EpGUg2vZ+TH6GgWhod0H8rH4t2UJaoud3J7a001I4rcd7
+O0ViDwhavjT3/KXdjdc11v1Vt0lv5IrzJxCXPi6eki3iQzp84Ah9S+X91SPaeZfMYu2gP8NDxu6
K9qvsAuB2XdWgFzCWINMy3/t03ACi/W4hlRdCsIeEmJy5LJRLXA7samd1pK0rgmVJ9ik+brPum0l
JwHa9xlOkC+p05w5qGBKQfoHPn14PrCXHL/qYAYxSqOYCd5qw14l0LJ6SAI/3uRj6kZVTemuG4Xc
VFNT3tpBIyA56PjvI2+7neCUXzel6A7gWrAORubnv8bctX/v1ME9onWIyBTOEtQb9odf+RRhEccg
8H8ZVIecNINonelG4DCKrynkLVZ+DGaTOGmX0h8tpAI1AujoUDGjHli+PRCcHG8L5qKCglgYze1S
R4CzLWk3xPSz3eVPPXuBTy8A6OCwJtCxgTxxfhl97QUoRtWzzBfjzvVB/b6yareTIXMr57k1zeYw
1KN33ZZkNEOwKXgZNFbdJVJevUQE3DtGGVCKBEUPRh+R4B+vlDRBT0GWQ3aW3/hrhxQBJlJUs7Oz
DK1wu4SybtJ8S922ApVM0F6zNGs2eUbGVWDI+Krv3HyBa0VzMzNKDhMBc0UC80bIPrW9n+pAVolI
mo2k7hQisuXXrOEQMm/9XzTz1E5iEmThMdbj+Nko3mEMfWHsCAN3usxGTWsmjSqF0XEon5qyMzdZ
F+QvnsXyXUopVBQxLDlFdgIKNrA+j3Tu9Yh2XPmg44XsKcmrhX3QZyTwm8DnDCia7SHgBrZP8z69
Zaa14hPfpGAXXEH8Kb+OPcxE8ryNN2bs/8xVcRXUWQ2I5NhHMuCL6hxzUP/phIIHDW4BrDduAO8A
kLJ2Opwp5sRo+bBxcUTSla0qglNR9GYdpl6dPlYuZvo2fmoX4xYhnvkWpy1/B2dc7W6CSoHiOR14
/P3ytfk4Ace/CvMpOCRQl5z/0UWo7EQJo+dWvzEyqobNhDrnIwPh7q6CWvGj58iMh6YNlmQQdY7D
D6jxOVBp9+hIwqlt2b0PwkegIy3PqNcen6YXiKIkiwxJmiOfn0moBCBjQoqI8QK9PoiOpPSUV7k7
+ID4ZigwtEwUsDMDEAorox/JJqdEhD60wUKHQZGdj6peCx+6p9loQVo0tsHsK5173Lh8OySyW2gq
nhz6+ReCYwTAFwTRgGdoJYl8pJC3ASXQrsJoaRHalUvWhItpRdrGChUZ1FVNYgqOP4jHo15Xrhn4
HlapDeYj1NuWprzmi/35s84/Z24iwPWChwE54LEratDEkk1iujtwMgOTS9NynceNwt0i/sIje8bU
XIeEcwfPA6iWtFqTKZ0uK2Xi7YIp+WW2k4wUbb116ZtLlnQHi2MAqj8QXINMxpyp8bX3nGAuZuBO
Hu9Q8fmBKVu2lSVJIRVWQYmuqOxnMATx944CceTKvI1y1kIrgzN/LvSlK0/x+uHy/fmYazneaMDc
UNNDdg3OFQyFH2+0onBiXurEu1hK9nMoqP0QdM7eTApjxQBvgK5bVl8XqQw2ldFaLwSzxqFikwQD
DQbBm9jorgUYkdLQ66Fj1SpZXeWTKLeyZuyR4zleE8C39pd/9uk3w68GQweSPeRNGBE//tUFni/f
Elm863pvusmyWb+04+auwLxfdNmUHvjNHw18deCHwowaFD90iLOTJ4E7ZE6wqxu7e/ZblrBNCkDY
LodytAO+GJl8c/xS/EpjSjcWI/muhhBUtWkr5viry79GD4Y/fs1cPIQnBpkH/N7xytEdx3/vrXgn
u5Y/1SrOH+zBEQ9NOlBIb8d22oeZgxLfSjq98bPC1crCxm7s9YTSkNjIicmXGtP8PnS1DQHdPp4O
zSqlRZBvegklyK5v2XvpMKfeeaVjNtuyJUgB24YtybqfvGrz1ga4CQQjZEjt9bRXpqibJzkWE8vU
25Td6M31HbljHe/WTgmao7Lx2Fp4k7uWLZoSiQVt7Ms7euYoIeFG3xK8R6jG6hfAFcybfIELEAxe
v8maYtrGfeFel1ZOFz7efL21u4boDrOrcG2oT+qzvszsXR989sYuRYM+6mifRig1iDUbBz8abDNF
lxFUX7IGQODyImd3eWLZR695Jl1EWqH5uMKHThnLubGrxkrsMN7wXoPQdUX5BC8PgvrIKCtzXXLZ
HGooIP62h0U/CcEtImgL7Ciudmaztily0DEm+6ZOnJu4G837CmcPdAPQr768UD1gxIk6MqW5s0Gm
pQm6l2SPK+vvuJk6+850CzSiaQ1uhriLQFaxJOp+5gghRJ2JsdE/B7mzFruXtMfz0eWgPEz8fi2F
8cXD1b8zPZC8/I3lgXwY7U5ogCANPb79fWpZ0q8JloesJHJssCybXvYVo1LxFS1j+wmKrguY2NPF
wfVhLBZdVLCsUVd7iW2GonaCLd3nBUCwHmgjNsLsko0yy2AhBzq9H7Mp3EGQIIHOUadDMahqFZU4
J4JBHzE0XSAFm2wqQIzv0GrttyCnKP0JWYmRLqzy9Nyg54m+OOqOKC/C9vHGDlPBArjzZA/C4Wpv
+BkGMax+uGu9OXLMmhjs2VO5FHTN1+74WuJCgB53DutBX3lSbGR+QcjoJ/s6bQbUry2rlQhLp7EM
+aTKvVcmKGz4TdL2e9+KyVUxBgZH7a9KvtZDulQB0IXR8Lig6AplSsT50OkieqMILhry1UAd76DJ
XEfKFuUubRF+uikXEKRmKERULaCUheHsA8HGqzxFbuYmRreNPZOHfV/ED2WemyuZknqnGtFdcYxy
v5Uea9eiMqEqN1D3OgM3yn1h+90eDal8X1TjEBXIuvZyTMp7MsT0Vo60uDLBQrLGRAm/Gka/WGW+
XCL6Of3ucIegSppTKghbOJprUnZWQy/cDHZDB8CAdTe1VgiQQsXvsn5JjOmMrTlYQVCLPAA9XKqd
MVZ7bQlR7X2WQbOLd8GbRxLzmjRoNAZN8SymYonW4swLC167mUIbNM+IlfSKSVZYckpkkOwTFv9s
CE12rkSnZHZUh8nsxK7z4iAsgiCPfEm9m7ge44VY7TT3wU+A55959tF91INeMAUxCUl2OBC/7kNU
2d6NjkPieJystavyJT2PU38FERFsLigLQKwB2qDjXQZ2vqJNkoBrthq7K3B6cAg0Wf0N0Lq/yZWK
6zJ3C2aWLcTOEP3RXtVRjh1IpitohfnuVVLHbci80otsWxRbgd1E/B7HT66p3IjbIDC8/BacCUzn
shTcFpickLPpiOcZCW30ECTGs1r7q2rM/D1PKBhfAgrhbepNOzGWxnfRF2Tt1/F0qGrjS+b2XrDw
vp8e7BmkByJD9FopiqPzn38qy/kFc8ohDbJ9ZbWoCPAhIqUxfYXIGr1tU2r2Kzb2Czbni3nsOmeb
EIqE3AX0G/RnKW6ZEhMKYXuXFtk6JtBFRMiqFs7u6WECag70TlCKgzg8nPXxyrrA74wKrEl7VZng
+gU3LYDKEw3TyZQLtc3TEA2mcGhBHe1hZlgPkkC+qWzlFWxf1KK/6mPnuTDd/LqOY3NHkEat7L4u
blhjgiamsseFsdHTSzpbt2ehLIQVaLgeL7QhdZfHfsP2lRjAQBjzesNjh4dQOdtPvScWABAfpHv6
50M0iqoI3C9qjlombEupunGo2R70mmmkXG8APnZM1mOcJjtW+cYdNCnFlZm0bIPXKp9FktNdKiXG
PTvIdEizi0PWZdl3s2vHUOa1txulE0cIaeN1rBx2TSYw0XYN6/A/s2RrxJi1jSfDX8Wov747vXyg
rpAvC5dyPhEnC4OfRZ9yLkzpbYIkJ6noKsH2aHuysPPdcu1bfASGpUq2zGuvgeI3r9QgO0Cf8IdD
NpoLQeLZzZ2FVOESIEsLZuHjjwky7o74oCraDzHh6wHV7aixBgr9dEFegc1iBwNYNUgfDrW9czxD
3liV478R0o9bs/fTnVXzr50qJxAXulkoXFetXIA6dr5BgxvDTprIQ3x9VREkmz130IA0DLtCoKLe
Kf7e0qPVVrjTksr0OT8D0W7E+PA2CLe1Q8rLJmNpOjAIQ9psA0Lkaj3xMV0bRUIjS8QYHcD41Pvl
L3rOBWBaCV4tAEE1ul3Hm2kTBtFp1Eb23O2c0KyHGmVeRaOgdX4TfTy/J6i+AxEUoMoLOJKWR2SJ
6AgDffzeMiDtnMVmcg3272JjgcBomyMQX0iWzvhQ8Jfj8uHRhXrBLML+2W8HdWujz4KzSgRxI2q3
WZg6fAl9dBrVY1WQmIW/Rq8fHubYijFB7M9IJraPldvvUBJJVzITaiUK5NvSrII7w1I1BOZEvBBf
n10f6vcejgxUWnW6PJmwvmGWz/aC+N0tIUb9quqgvb98QM64TjhNPBMIAGZfpoV1Y9KlKG4YcGWg
Sl/XiRnfjmNv7AzPyB/cWCxpKJy3B5gAshWUT3SGUcyKl63qsJ99xtaOL+qN5UKzFI0xO/TlUgvy
3NdDkIGGJ0IqdL80R52D6TcJPFjzBCmvU9XlkXSqaTfkE/jnRyj6Dm+JkdTrv7Gp6ILhlgOPYeqs
fFA5d9u4ctg+bax0y5jHoTtbgNcxHo1bLzOdh79hD8j12RykWfX2G7SP7aDs03zvNBDRsaDVehOD
GyQEby5AnbVaovA689p/iEW6aKHjVujPBK2K2ofWc75HnRNDmKRju0EgbJRQq90bJog3g5HUqLEG
6U6ZRroQbJxxaojHQXo4cx2h8KZ9VRZXLp5fN983WFsYd85wN7D229C5cnd5Y89bwtGxPRS80Mc6
vv0pOtdBztNiT3oWrzF62u7aDL1yzyvzhet+JtmBu0KBHbH4rGqjvw8j6wciUHfegww0/Z7Tie/H
kXsbPjG+z9yu2SdD5d+qeopXCIbEm9OLxYxrdmdaADCrmwBMOldo7Y8f+SkYbkD0XMVkZJhPceKV
6Qq8qdSI17QMJtSNewKW0pLscPaTFaswwZK4FATnXtzsgtLot5e3H3C5k98zEzWiRI5EF8UpvWBs
GxTjIHwydhnjhITSS+s/SmmTgwcK8GkLWNNo72ST2z8LcOnzrWvH6mbgyvkqJDB0NnQXntxqaG/l
0I6Y/+8G6wszvP7KUT19HW2Vm+HYyOIeRA8Y0DHzdExDiEWiYpF/7WX1iKJGd+iaqfM3aHCWv2KQ
Xw1rqxmcr0NChQ83wiIkjmDGaaZHqyPFXSULsY4RVDyWtt3cGzRlDDDnEurrmMoeC/D0IDCNeOxC
piFLFMlDOlUy6t0K0CY7TfwB3E1UoAaP9mwBwutCbDsGIh48cHkJ8CUTPow6svhR08l/LcsML245
gInUb8bi1jeL9IttTC44YcoUTWdXUcy1dx5a82lXl1aUVNy9MVvS3A4c5K8RZUP5Zgl4w7ZNBneL
ZiN+2zgkXR6OdirWxI+Ddz7W4rWcDMeLiFP2DkaDpfEk8bPTUORJSaIpK8nX0qySp26oMz80pJt7
ITdl9mQ4dWNs0WwDi8vUJXVYEObcKL/5pTL2mniG56yHoiJvXGagG7BG9FzvUGBX37npF+vcjF0a
ojgM7HbCPLqb99s7lEMmxlClSXfto65TrcoOMdgqG2woU9M2G7/4eZ9/91Krl2sXL81Xu/ZUEv1f
9s6rt24tb+9fZZB7HrAXIAgQ7irJKt5btmXfELIsk4ttsbdPnx/lMzPalF/teHKTABnAg9OkRXK1
f3kKRjbjV6DhtnNJw9tM120nnJtigplgJSLwLirF0S6UqjKwKkf36mZqZO35XoYcPWwTUQW73JLu
k5DZwPSlEoCPYrfBtTfY1RE9fnorFbAHbTMoweT6os0drjoFV5+1IrzpmJmClmkbSDfZJI3TTas0
6vJPmVEMUN8sr9mbkZQH6Kb2xRRZVJhiW72GnFAccDGlyB20JQ0Hp+u6j0WO8eyqqnEf9dOp1e7V
gNNkX6Vt/AGrbPXOZtJNPwkGSAW2oiSDD9tbjXaFUMN9a5fGuAqysXXXWm1fy9EenvCIxDGlMZ2g
80OsDcq11NU0YwFn6o9oCgDu4xsBSFdvw+JB74vue1gnGBAUqlPGfl2pUOQtIZ89aAZHw5rax0kV
2sBiHoy12YwFTxL28W3chKO1qkfL+m41faWugqFUIeWB5+lZhhHQv8Gqjm2ZQPp2A2LQVd5a9mNd
R6hEjRxBj/jHIoiO+q/3oCdOvBMUHw3fcEWRrUIx/540TtvVBDjIvFB7qX23KJYmu6Af3DuaS6Hu
54k041VCSrP2msj8LMAmX+blCEkhFVobrJQw76DC62b+zeuprfroB1ot9d0xFBtDT43LiOtD0uEt
kRWrysSwNia38oMzZhEcAK9gJ5mCFtWqVaMK76i8HcdNGonW8PsRzrsvYju9y5A5vcN6ZMx9Y3DC
NcdA9STrIfuiGDEamdLTY2SMwXT6edDVF14/GJ+nJO9+9JSAwXGJsAtXyBUHCM0mGsJgU6AoAMqi
tP1a9Yg2wTQz6m9hbOSVr/d4Wm01Tw2e+rhtPvdjamO1SjHU9EMjRZSI546ydQTYFK9QYY7lhYcm
zec6j7KbtC8RhXFLpKz9MGusQ6xOBkl34c15bl4Nd5HZF/eiLnomtGXporGe6c9RNVk/1IDkx5+K
cLyrkJ5WwBHEeFrBH7BY6qIQdxzgIaoHljF1rLUxfOwpt00rll5HH6Rrkg8dxsHfuyCPvjuj1uu+
2oEx8YNKhYVoJJN3GGvIJeta0kC6Ijsy7tPWQdFg7EMq5L1dq9qGnTfgYTu2yYpmffoxU2HbWEV8
1UziizpZZrstElA8JDQtIqXYshbqulD6cp2BOu3XASi33k+7oajWrAUZ3RWRqW4zrXTyvdSnLrys
lchx1nSslI/tZNjxRsRTdahFGx08t/O+93zM+zCrP2SW94XUMY7Xdstls4It4gKFzdsPiG9M4yZm
AX8t2q4QPmeW96CmoTKR2+ojbIg8w3DITVpdbNpEiPsY2cGvaKVHn/n1lQMCymOepmQMLqew81Ai
VdgsECld+VOagd76yKRmnzLwkJ/aGkshXiodbF8bB6VYe4qShzizEov4UW2NqExPhnVwx1bu0qHQ
P6RlYrK2B8XKfFRIFDj+vVeFfmkFAYspSlLBmmhmqWWaI30TJclmrPICcQOH+GrK6s7xhzJqED4H
tARl0evDiMfD96yppfa168J6h70Ipme2VmTaSoZKf8ViNmjeG4XTrfO2L/Amls3gwN+UzU3TegCE
x9yWX7MSj6SCABGCGzqtGJhGFJxhZico9PVFCAhULzvtQYks99otJu9vrd0/wtnfFs/5samen5vr
x+K/zz/6JIuxEmHU/I/TvwXz/fdvnoHrJ3+zyRvRjB/b52o8PNdtyo/+govP/+X/7r/8Gwp/PxZA
4Z9kmzfzb2N55q9B72iKv4rX5t9/AqHfPz9WP/5xUaczdn7+c/20lvlj+s9/Vr/5XX8j6I2/ZiVU
wJp05HDrm4vcvxD0jv4Xqqw0NGj0UhTWXCL7fyLoLf0vAmOyDYcYdCYD8VP/RNBbxl90+BD2JoUl
bnVBOfzzq9z9im7fA9HP6cNJDDzXDWYvK8J+sIzOopBhg8oKuizD/9Vqs62XxTbWxMHXMh+ttdcG
xra1xk+9bD+9+nh/P8Zr3PMLI/dkXKCCGswBmvkgbUAxnSYbXjO5hfQCRMWg694Vau1JwsZAfiFe
zx7TPFIOUivkpnNAu1w05jB2K9phBHWdnWyiXHZyYxbaVUwIFK5U+uhXIspTbVulqnxAljaM1g4m
vs9G25oF22yIr8dWdD8jgoH7cYrKn0rc7sx0GrAP0tr5wEnaa7vQwqe8yj5Vpla0Kw4IxfUn5OUe
RiVHXdkTO3SHcj+1jaz1O71v2NNqGQ9+pMB2cVIR//pSf7SXrsVThfj7z+Z047xM+7931f9zO27W
A/+vSStXohLfHxtxsrHmH/m1sWCnq2wE2GPsKYgor7gp1Mj+olYGL4FyNdW5uePw984y/4J5wk++
3nT/3FjQViitzXsRczcaqCjL/8HGeule/XuFM4RN0j5LN71gZojVTle4JRIQhmHT3ZF46ZtQogCe
dOOPLhX9j7LEBwVrD2stbYQ6EtWs17GGg2zfgsTWMaTcvPp0v9lvCy7v/DSoZCHoBIuXfcdfnj6N
Nog0i4IpuevTYvIrxbjU1Cz9PFiY9nHdVftMy3NkLrRsW3hTsykiDRUHzdujM/PNiHu0kGo3W5eZ
W98PRlrtusosL8i1VLLNYPiQd97DIJCVfv+5tdNC8q/nppw1w3Ao1ONIf/rcQxw0rdMp8R1uAnSf
VbZfA/dGq9U1R27yUVZdeOFObnPZ6J13l7tauA30JN31hdVftXVYPbVZV38u0uDGGi4zTXt+/wlf
oA6n84xEKEcnx/UMf1y21Gj1mOaQ8ISZlqoHMyu6nyLIzVVU2daGVqR1hT8brEK1pDXS1sq6nJxk
a2uRD8ghXUc1CqBmZvYf81DWN04+yV3iCQJlpcdLUM0wkBNdupduqN6WTRt+8AZ1pB07A5oHLzhX
bjotQhAX0ojlOqApQceSAGwuh70qioiWzkeiFBgcGnaf+Z1aGaY/tgjku24WrEMRDf3KiqZDjfUW
ji6N+r0k870VtVY0WHyNBGxNmO6ctIjXIaTuG6tJ8BoNZFutyqlQnrJYcYNVxjm/gr27UwYrv5vw
q3vOx5qAPyJ7vC+so9F5Pjm4+6EsRbObJpPgpWwqDbX+yUhWGO3Kq2E0wDK4hZF+Qf/NJd5Suhsj
nvQvUzyY9wR2dr6SBhxTHyJk/i2gt7rW9OaZ+So1P22og8Fbd70bUIV6Tj4kigezGfpNEHZBe0k+
VJ1ZL6eVblo8YHeBzZBXsP3pfy+OBTWxyjqshTxOGsDmnORm27iFeQ6FvpjGN8MsinmmQY7iSuyr
CO2LnRJP0S6dKo/ahQwDH77GdaFFgCHxzSMDyz7ngZrfe0Z7n43Kw/s75AXx/mqHOBT6aJbMkFU4
IepbFxKnHxCGsYvDlAFiaw17uEEDwlnbrnQ/ABNGac3xql0/kBlZXa/9HD2pfKDakV4lFXaqOSCr
S7P0sFwj9/FzYCZrgUMvOqxNjkNZafwYoKbudLPfZ2HPXqns+krLEm1vmw38GMOVlp9X0z6FEfgl
UrvhOhzG4rZyqc84USz3VlGrd17aawf+QBoo4/IzEaR7psS6AAIw+3T5aIICWwKoSiNiEW4No20A
oByCQ2HoPtjT65jvUMcpCh/gx3v70i66VdjEW9HLYwmT5f2pWOhEzeMzDzgCUPGc2cdLB7tCF43d
mIl5CCazvLQCxeHr9pd2imFEGYwpFexAHIWSd5te2C4WD4PpWyC91vxzXDO1JP2QJGN/psn8ZlPM
j0VTBgt5mvc01ReHTmPpQKkHg5hv/GI3unZjici8eP/l56viZBnOg6AEMRN4XmLx00HGCMcbQSZ3
oE5i7Gy99wdbVhdt1ZzZfKdtn/kjW/jxQtACSjMDDeeY+9URqmN6WJsAsg9TnIUrRcqo9ku02tY1
6KnPmdSHM7fkaRA/D8hBDR+I14PyAXD1dMAqKrs21YzmEJr1Ru3wqK+1VZPZPzpIpxXYb7AZ2Zkx
f7OUqdvTaiVUAhlHy+B0UOANCS2vrjgMHvWFqTpGI8SHqt1lQ/3doXI5ec6mxRpUjaOfup6dKZe/
fWdUKSnfg+EkAHxj9SrszKwpuQyHXonCNT5K48eEwiNFwqa/rRv9O4+kXwJc687t4cVixUEDvADk
Cw16AIvVWpzgZt7WFLiM6hZezXSjFmKVKZq87B3din0a85mf1mLaFIGU2ynJgi9UubutNSblvmzd
9pHrSN7FQamf+SILOUlETkBskUmxFsgmaSMswARJJ9jZRMS3djORVLuddZmVvb7Ksjo4Tn3t2wPK
w02QGNu08K6ceoDdOvQ/qBpTu3BysW8JWrYRMp+cR06/zlTWEbpKXA9FcQ7CuOgB8bjQOIhEeVpk
J8C9LbaJoiO+oGCjDNipgzeS+0rXftCsa88Y1zqqrmGjb3tF8YN0OjOFi7UD2oxs3MSgCvgqJKxl
Sy8I8zyG/jDejnlDI3a09zotUz/tkS4uUs3aSvpQew/hpT86gV7GhSZHd53UE3zu4o21lBa3GUXT
rdELsa5rWePLjEEGojXN9v2hFnEzVst4g4NfhKZIO4nFcLo7QbtpjSPs5A7LUuXG6ZUP+aRAh3W4
Z2TQ+tFoDl/fH3JJ8CLF8KiizIQOrpdZNOh0zIw6hxiDajpgGz75RiZdKpP1hFmdUWl7J52yDQXb
7MIoWwdzcvspUCkOSyfXLtWp0vyhVzqkt2N3p6j4VvjvP95Lp/Tf5/8MYPKI0NHZ04BSzL3H08ez
hijOub/GA+pan6QGjT5sKwFDavRgUiBvq4ej8FVK1g9oC/QfglDUN6JtIfdgb3BFbg+rcjDjtejx
rHftMV3ZwBUqP8rr6KvZ1cnFbKXnxgJuhLCLm0yPp+sqMUu/GcyH1p1m7lg7XCJwG587jU8PpV8v
B64PJCUiLiy0xaEkaoeyadhNB8r/9sozRHtlUEPeFNOAx2IZmco2zbT6Mna/t2jJm6CYV56HsSqL
6JM+BrWxirKpfXr/m59uNJ5qzn+hnLMMdYNlMa/SVzchCKMuaYNRO8RNYvyw3DbfQyRxVrio5ZtI
KMNXFzDEVgvUc5HOm+/ByPO16EIVA7O9PAtVZzCllUvtIAK8ZKm5h6th9LQzN/1pSDG/H4pAFM1m
ujmh/PL9gia0e610qwNHXLerDOsLhkrOGrEK5czqPd3Pv0aaPyaSzDOlYKnsBMZiBu3I6mCBun+w
pAbrJveudI1Gbj9QsY88ylLvz94iWpwHhdg3A6EJGYndlyxjtyyGjtugPQAFkltbifQ7u8SSUpdK
c4w5fDYRhuOfW2wIN2rdNSs3wsgNC7sMiNIQ7mkfxyBrnfrcSTMnoSdb+eXB5j0M/B2PzcVWnvoh
N+oiaA+QWAhAhK59o13VXgWBMV3IsQiuggQ/Je40ECJqkV9ytcSUDpDCzylWRGRh29S0wp01xfpl
WjffZeg+m7mSrJp8PCc3/aJxuHzcGU+Fyxdii6zI022g5xAnFaOoDpXeW9up7IfMl7Ya7pyy27pV
AWh+arOd6VTmFhzrcOg6N6GPpU/RNxt1phW/s77QtCn6gOl7eEOW1Xy3yibbWTOnPgsL+aznIruE
fYBUURmKK6+gSNCZDZpVheV9iHQ335itKG4qqX5Tk6T8zMEADAkxF+fGwBMUTmVf3UR94B26pnC3
UYx+QatZNcqaZklXLLdXos2iM0H5Imh5WWMcD9xX89nMEltcGuGgGFniROXBUeN7b5QwzMbSvOyl
W+0VWTS3YRop+65v7yw5TV8CXE6/BiMadBBbtxy8+BtQAfZ1C1L36CXjzaiY0WXeWN7BLYY/RHTN
O4JbBNIJCTyA9SXEMG7zrJ0ipTiko9nsvTEtaDHqOF0NqbVuJmvavL8F3257xqMDzgciuoeOdrpy
4ia1gHMG9MF1XX2AjuUDGU9WlfAoxYyNfeFZ0CDeH/PtoUYqxllNkxBAHgKUp2NmjkvBpgrLgxzo
vFa60NdRY44rtvQ5/OtppvQy+SDC0VZFM2A2zJ0f5dX9MChdZ6P6VR7czJWo28ThjaTBvRJRkl+m
bXCO/vV2PIw7DSxKNeqJNAEXt6ST2VFEHCIP6I8r930BWCwMotEfVdyINSUuzmC139x/M6gX8IBn
kirBJVm8X42TeyU6QeWjr+z9BEEbJ/eo29qitv3CxoAhLjAvrNSuPRNqLglCXH5UGtCVByA+Z73L
qwkZLruIbV5VeEr/dSjF8L3Qiulzk1s3emkZO0q3KpIQqn6jlMLCQ6GwLlJUnDeFprS+kuty7dKO
fUh0pFwGuzZ8U+kHDPd2Nr92PQzfFI2LJ3Drap+bhrIqTaQg0fsLv7SoOqY5qjbsZ7E1yiYHTtCN
/T7tm/ZKTvLDH67Y+V1nm+w52sDMfXG+FlWAD2THMgqjFGp+GYhtxhFKkJuO+/eHerMhF0MtQngY
kfkUaBwAbqEOKyWtHwCkoGrWe1+aqHzQx0Y7E9q9FD9Obg8yJbpeFGTJHBw2zekmMTstljakqgNL
Vb0cMPVtV2nqyQdblrO2ozBWhhPlELr1u7KaujVHhLxBzCFaVVUWbdrM5S5U3Em9QPBho2RFulOU
ptp68SS2RW/YB1kL4O7GkPujBXNvUprnObXY2J0iVX+opkIiizfFV6U7rcvBlZdNlp970UVCyIvN
br7cALOWB/7Zb8oYyjjTY9rkoExwMzkNP9CPH1cdsJ5tninD2hvMY9QZDdAT/Ih8c/j8/uS+OR7m
BzDpEPEY3EYv2l+vjqO076jPJ1VyAMcUUYlWbPM5681+S8DefBr77Jyl8KKI8uuVXazGaMrQLCId
Pp1bNacJBFA+PRiitC/dLtgaZLvWDBDOe63ah4o0b/KuCteFiSyHKM3Jt6LhXGnsbaTHm88tZcqk
VGmRuj59DszhHMolYXqo4lHsWs+LdonpyBgUUjD5bf2MWQxkg3BwNyBxgrWgoFoXHdMUJNbHLqjc
xyg+Nx1vLiIqxpzVc8OKKgtw38VD1XoOMsrKDxpKIF+gQ6brqbfFxkoU7QyoeNEfe5kIKvIkhzPn
z+W0Ph0LFQjqWeQMh6LWE1+6EfLlI50WP7Tq0Nh0IgsvW8PMtxrKMetSKvoWbkB7CasM8JRWxCsL
/CbVhDxOdpoGhgacHDjEWqcSByH+wpkDvlWbwM0IAk9GZy7tN/kOXUagu/N9bUP9XTLMTE0J0Hmn
5mi6OHnlQy621DrdM2fRUhZj3qIvcPZZg4MjaUmD5TSwXL3v5KFTwmfROfteuF/kjKmzhAW8zlIa
X0Yi+GjA5vOVoNV2gJrHTwmFnlWqQjp7f8f+bgOhn4mJHjQMANrLMwO4IQ6qXi4PtOcdTM1Tb5OM
enwpCvseg9rpOh9vsY5UrlCMudezvt1355KRudD56nymkMMytSnnzBft7LZ7unRCBTV1pZH9R43a
waZtpnZtJurPzEIPIXPqaheCYt8aedduMspZWdadqZ4vsiEeAESagU4cdX0aeLMU4+soyojDhI6e
Wh2KprNXxdSnG1nHn/NYfQzrQlmhk2uuY7ukPGto5+R4Fwvv1+Az3wYxRLhwy6KPmjZWbNtFfQgH
8UNXRvMDBfHs/v1ptt584zn2nb8xLwkyesl/sa2qm4rebg+UV92dYfbhdqIz7TMdqCyOyGQTSdny
StNDuW0EKERT9P1GiaLg3i6m5JBId3q0Y5nc5G487AwtCR5Grwi/hrUqdrg0R1s9Gtptjubu1m0a
axu1+rQVWQ0OlKLNvulJSLI8vMVfkNpp29VXQ+QkO0eLHjo7zXZAGL2NOkbVjZ2MNXlmr2zGePSu
pmmQ19FQpr4TOvF9N2BTr9Z6uo10ULZB2Zl+FMlvZbmV41U3inrXOWb5Idy+/w31RejCvoVbAy2E
qaIywm1zukyyTktqYzCmQ+mJJ2N0+5XuKeplmnnCwvZu0ue8HpnbWOj9LgjH4lsY1V+TlppxlSbi
eyGz5rorquKjGzUQBKKo3ipFJP0udu2rIgdSa2Wyv7Wi0Vt5nZUDFQ+wUW3lqF8bHWLCdRWm+6mc
zllcv1mDLqQem8ieJJJC03J1GJniZL0bqQdyB7R740H5CEw7uPvzD0ibBTkt9Eupry6Vjmyh9t4Q
VNqhTYe1HMQmHJ0NUG9I99XW1Zpj5Np7LH13gmMv6XO/y/M7Ldvl4eewvs1z1G+N8drtNb/18k3Y
7NOquU9E77u9WI1O67PZ/MLoP1vc+GcOyt/MPpVZDXdMT+O4eqPQ24MDRXGrcQ+tIzE6lAlGva4k
tDf1AUii0QhmeaxDOhjSghZAq9Cvwlhem2VtAqikutONEMKKuJ9WZddfTpH7BLSy2Fmt5V2WtLQ/
dipNBldR0x9YtUZbbiGQvhAM1lZo0erU9X4vYy89c3e/9NNODmB6HvQ+kJ+iwKJT0D9d2Fps9mkU
acphSIxxG4CGpD0c3qVTN9xNU1dcV0rkfa5tXKaMvnX83kH+vy+BoUvApKEw8UFX1bFEyUEPDZ8j
JaaDNNhrYNjp+v1FtIhp2IQoZnBRz50aiocv5ZBXIaYD+xWcbqsfJP4bFJsl6PtiEqtE0ZUzqcpv
h6JmSPaHejl74/SzhJAK0hCcx0HP4oD8q0x3HoCITcLyOrz/Vsv48ddr8V7gSfnfG+7QYDVaPzWF
cQB80e4TM9TW2YjBVmSoV+S/flRJcZGiTbIbNe9z4436HiA2rnIinNa6xu5QY/ln0fzLM8GPdqnM
ghPjXDh9f1N6NPCmyjiIqP9JLF3k+q6zg4+p0TtnZnWROPwaikuYCaUwRFvrdCiYLiBswSEcBi37
pHgq5Jdc2GtbUTHBkWF3jj41R6OnK54TCOAkWAKH/s6yXx6akhU/5d4BdwP53VZwH9RQflnnwuxS
rJ4S7WFAKK9eg4ncT4Gr/HCtzp18yCZTgmBZDHIbCrcJnOuLojrBxSREcaFRAKX1JuPxzA59e/NQ
+6CzRKd4blQv6599N2TUFKf4OBkRAkaT3j8Z+LjvwQkZNNz09qLKxTnn62VoyKRwy4EYo+ZKVE+v
+HRSuqKbPK3LymPd6vZFLGk/IUNebFFaGG+rBiRI3g7GI8dysU4gm95OsBc2Jui3X9P1/yGc/w2D
mlcHxRvQNBg3WFHZY/03cPoUysmP/oJy0jT8CxzcTMIH9AwshZPqF0Z6/jfUc9B0oN9ObvoaI62p
fyGqQdiL/hBSQPT0/o2R5t/Nv2sWJH1ZBvzGP4Byvoibvdpu7DVWEc/HLYMmILid05XkGVOYJJGp
7cuiNi71NMHrrFQyJ1oXBRBO4ZWAlIJM0MmKjXJrAojQKjV5zDqj/5BV3LO+VqvfYycuLiI7vINM
hxBrpx+81IRL1TVxdVNG6Hx3YTA9deWgrSC30oxEPSK/MIP6Wnb934Ktf7Qq/2dbN9VjKh7zf/ht
9fzY/kP+/MexAXWLqfRTvYQbz7/7X3jj/0tg+w6pwn8NIr557v+xekyff8hcPJ4sv/nn/l5+IPFn
RADIR5ukFm25fy0/y/1rXmEA9+mpzup3/wISK5r7FwVSwim6ATPEdy7N/xNJrOt/sfhmbAy3Liod
NM7+YPnNq+vV6nNNqvAUQcDuUiBHinKOfl+FDNJ18K8Ji+CQFd/pp9nql+hcAXV5QL8MwXvyxNS9
EGw4HUKp2nSMTGBphlARk39oPMFB+KiF9w3ZyasJuPv14K+h/2/O5XkwACrgsEBe0ERZ7KYAT9tZ
t1Y59GhtrMYbD+GLcudCNAZJY+7znX7O2up3r6fPLGpK/uSpy6qFGjdaYUpTObQ/5Tf5iSIiDaNz
gyxjgPm1ZqE3GLzqXKmdU9hX0wSNqneN3ALaF7t+54R+FlYr04pxsxBnPuFv3gcEG71NhDWoVS6h
VwHCbCGt4uCAJsNKMT8V6YNdFD5NQt8W2pnBlskV70XSA1iFtjNHrbqojDkwOwsJT5XsptvY1a1R
nRPTWC7wXyhv0jfKJ/zfEhTZN0mUD9EYHotA/eDqN2porZW237y/7pYx03KURThglrrbjeEUHoNu
Eyi+bXwJbu1tB37DOWdrs/xk81DIxKEDzc6dq8mnS0GrwzZwvTA6UiKtVkmyLS09Wb3/Oi9f5fWx
8DLIzDGYXSgsdaYIvV5vQ28YOd2j6FgB4FqPGEIU6JheDN/lhf49grkmV9Hg6196iGWQ/rzt++Mv
l/vL8HQmYPAbmLU6i1NJLwyQ+LqMjl36aTTLY9TLPaCap74szkzcsi8ABmHuu/57qMWBwVUVO1pf
Rkev88EXOAcoh7flVv8wXGdn4O+/nblXQy1mbmZkOplgKM3uLqpoAot7rr263Ly8DcEOlC4akIDQ
Xngjr84J1W611ksr3obkwB2tK6Cum9jNVo2mgY45dyy93Vzz/MxoLA5AoDCLqk9dW0ZBfSw8DpG+
STwO12YNT/T9xfC7Qdi39KlnWCRohtO12EYT+NCKM0JGyU9F309W/In625kl/3ZyKGMieu3y4WYy
yGKU2M3pkUV6dCypOd6bWgTD3wmUPyyls9wYBn1FIgLa0m8uQ3UYK6NwrejoUrAZJ8qmmiP/DAqI
ysw8CDJChBYwjohVT79Y7aUxve+QU7WvNm16E6Xirovi3fvz8psvBvONWhUIS5SYlj50WTnZk2X1
4qilK61LtFVlKuOZWVlGx/OrnAyyeJUGsafBo4R1XF/f3ht73fS9L90txPdVuP9+uJtW41pdy3Vx
aV5Vgy+P+tXof/wP3pNIizzPBl7zEnK82lP4LMgoUmpxNBC4mSXGbsK8OXMM/fZbvhpjcd5GdQro
Qi2ZMTPduyMe2P2ZtP7cCIsqAsVipYmaQhz7BtvwyGrXDbr36//kU1E4AFcCRmBJ+OxrZGTcrBXH
PKn2MZR5KgT/ZyMsLtpmQBEWuiYjcMDVNL2i/MyHWnCuXnbPLKj4r5dYxiRO68W9GMSx2uo7bA52
01r499nKXYvnoOCGEJ/unpxdv74B2/G9V/3g4K7OcWx+O134nFBgm5kFS3ScFfVdU6mTOLZJexFO
CWync3LMZ4ZYKtSEgkZjJEZx9G5dV+zqXDlziy9Bsb82L4VzbcaLzNTI03PILFHtDnqDzfsdXZBd
ti+29U5eJ9fWTXDvbJ6+Xu6dNfNoH9LrZKvv5bbaRZvR//EfrJlXj7G4d3GprEORaOLo2kfw9YSx
1pl1v+zwvnnTxbJEvnfq88QRR/Q/dsHl+Fwnm9LGqsEPN87K9sd1vkk3xS5t17MdKRJ8t+H2nOTp
byeU0gRF4JfIbfGeUxMrYugtcQztcte3Zfao6GXw/P7HnH/JaWTIgYzoPsJKACTf6Ag1yFgQx9vw
eORNYMCWVK7G1ljJ4Zzi2G/f5tVAi8Wj5YrXy45PioThCrI1sjznhvjtAoXHi5g/f0DYLg7FAVL3
hPx6fLz+nl2mW+1K+xIOfrd3NuV6WmEVvM5X6crdtFfhOl21+JN97PfRpXq1/w/uGAJ6us30f3ia
xcu2uSAmmLL4aELTNOLsZtDOSam94N1OZ44GMt6mtAag/RPlnO5GW7Ziip2kPqLA4jzXk9IdtXho
Kh9LJ3T4LPguX7vSmn4WQ58+jJPVPNaJkX4qzC6+to1BP4gwEZeVMYZwR0cFUoWMu+DJHcqS03Ga
lXGyuCmv2yBWfw6hNj51dqYK3y7S6LpXUV0n4tEMBONczgXK9p0CL0KvZy6lLrFCS5X8I1ZH6rVu
B/y9hcSqt6qzQUIlSQs3Qf8IZgHQ8hpsmCe0/CaoBrR0kPcwD1OZRddurdg4ugzuYGyGxkqk76aV
0/jACoLMF0BkBf3ziHap1w4WfBUzgEIAelQ+jK46SP6SWrMfU8UFnjLU7s/3d8+b+JweGaUgMJBs
Hxraiy2a5WaRCxF3R/xfbsbiIE3rp5fOuks33AVnAORvdhAy9DNlYm4IcRcvycOU3ZOoH0KVwVTf
0RpfOcs3neOSkzUF44dVy7oiMjcRrjxdU2ph6mEmTXHvpgbzMzZp8dV2e+MH+tFNvXLNXD1A0FA6
3xrgaaAKbDmXVRzFPzORhHetVxJS6U0CdoP2QFp9asOujl9Upz4HTUCmqequ/BG4enanDEPxs2lt
9YdeT+23MdN7OtxBZ8AJtgZMC7PWLcqNOrV5AY/TSg526SFDqklDG/1aG8Kr0NKzj27iDZ/cyDVw
UolLkYN5QodvgzCsnvsVLgjXYYXymA+lIbF2A+JHEVCbVKhnah8LEj+BBicPPSREOABozRW904/n
KCUI47IT9wpiY9cqRF1f1SAyY2QtpS/6tPlmO7Vy6QYSJfUghFyYh0+ISPWbyLPlmXD+pcN8OpfE
8tiPkZhYAGffPA6SGW1ZyuQ+UZNiW2ZauB6CwN0rAFg3stHCKxSLoZnD8D5WReH47WjIT4Y6k50H
s603del2N5UVDJeoXaqrSabKERREBOw8ySnD9c4xCNKt0o/y2kAnZ6sOpbZNR2u85ESS6xo5y+su
dbx11JtIFcWNsXl/+72BelBLwNSL4I62HW2bpbpy36Ak7DWaeu856XwISLP52bmYj/iF1PQrgePd
V0j204WhVQpmmmljfuzxD0YDTG3y25Bk9z53x+qxtafxDrmo6DP3inZfj4WR+WOoofo0yr64a7KM
W3EkJDC6FeqK2j0SWOVHhBuI45ysTa5tVOOEP5UIO69aD4YAQLXhIarqyvEpf4jnTqKqv7LdqFVX
kVKW6a1iJ125EqoywDyosSmCBuh9UVALu0NtGA0INe70xu8yJ3nQO1E+oTgU9L5WFOpnULnq/2Lv
PLrcNtYw/V9mj3uQwxYAyc4tqUnJ0gZHwUYOBRTir58H7bkzItjTPNrOmaUtW0VU/MIbXkYlk496
jmqJP9ieEkZF7uAs8P4kX9Rg2dBrRwyeNzNt0ks839ezY6ciGkbv2Hde7IUSZEz32HkR5P2u6Idj
P+dzGoqkazIE7KjPBb3oXPMAjjlHL2WO+s/v/6KLi5DuDrQY2jjUenB32URnS25C5zCH/Nj1mQdG
pAROXznOFQjHRZ/aWv2c9FecH0WEi+xHjbVUsdKyOkZRo/kCuQ3EQ5UhxMDqJu/VIii9HY1r+xDB
lObBlNPzWEaY6OHMjOTuaH3oOIP7P/52sGOr8i2E0jVdP1+MWsaJVRpjdaxG1923srZ2C1T5K2t+
GUnRr0DghJuMogbPziZPL/NOS1CTqo9F2Xb3ia1GT64S2zfumi43c/4ia1E+aLFjrq7qrDs+bbsy
tsqgR+Bih1HR5AvEG4MJdXUfc+fyRlMVI1zKHDw9yg09vJYb246smx7NtJtBGZp7aeE16mZ5Fyw0
BXa88WnQRbhQvz+Fa/B1djGu38aLTSeQfs1Fhzl2Y0s4naiPo4jjsLNRau1MldJubiVXLuEt2o5D
SDuSErujr4aq7uZJAN5nDqZY6qNLH/0eCSN75zSq56NxQDm5qEAhDkV+9DQMeRsUsW7f/9KLg7IO
D1QXNjGcGdoZ55vFtoGVzrZsjoSESjDZU/SkIqx3BVGvX0QNDENjYY1MoBXSFzsfpkEtsUPbThyb
pU8CJMzwpsoXuexyYScHvUzl3iTl+hSXkc0Lrz22RqYFg2YqN3pRzHc4RJV+M+UYochJR4otxV9e
gRKQL2LysfymLF2g5Rm4aqzvp6a6xom/COPIadnoVNdIhRDv2FwoGKRWQEIHcfSmHms8q0VyWfXi
wOqsF9msCCfE1N9fmosOw+uQMP7XYV1kPs7nLDGihHd7EcdcsYARpVp048rF2GHJxxwpII+4X0k0
80K7sv3f+liHIYkK1JVftlktqdNMjsXSHr0ci0Q3km7kd8tS7ExU50LkhfqX2tWvWVW9sRWZW8pt
tL342hUL8HsHQm1LE4K40R6zrpbBPKVRYM6JdeXeujzaJLIkfqBHQLoAIDkfRUOJEGBRph3jCbFA
Z0p+SNzIgh5TxvD99bucRbicrCEYMs4XvPDzkfq4Gxo7sQws6TlanocKMm/9cpgVhDjQddFDSzHi
K5tmC6nmq9iicDfpOwPPA956Pqoeu71qj7VyzNIJTTP8eroB3Vsv6kJbjnfSc++1pD+ubuEycpGc
HKxPMjIbP8qvKSJfLih57SqAtR4dosz1UvitjNoanZmizqIcE0lLScucf6a0/1/igP/q8r3R/133
4vlVvcKk2TNIlQNW3zaOCkMtO5lk8al1hLez9br3ax0fT6N2yx3K0/Hh/VW9jOGJdV6b8eR1cKO3
8Gh3hjGjWtI5dqn9Daz6IY7a3M/M5OMUvVhjjpxvBduiBx2Va6gO63vokVcO6OVHW1T7XQeEGHg0
VMbOZ5aCECmnYTtHAy5oUOnzcjcTnlCPr+cDbkPqlVfizQAPVPqa8QE/0Lcq6WXF88Vr6R6TVEWG
N1l0/WsFiuFDpy/Z4Lc0Uz6Z8+L1qEdO1hIoej0m+ygtzF+Sd/9aIfOyh8ci0FShTgrMYBU1PJ8A
OCMFvlmZd8yBYe5x1+x2gnjL8BXhKY9965jPFMKU+xLe6SMw5dpvutL78v5WuNzf9EtfgUb/QvU2
R60UxTQ4VuMdscTwfDVWlFUo95/3B3nV/zjf4ADVV40QWBgAh7bWXHOrtkUameUpjZqBusFQsrvd
TN407aItgVUM8hacuGYepNmbI3xdZ859GPE1vVSEcf22dIcfagOQN0AtYopD1xy9ImiQISTNdZtn
taitPTl7/tdSOk7tW31DjTvRrFjxYztyP5AiVl8ayHzT6kHdeuGoT104W1P+ISM1ekanoFVDWcw9
abiSDrd6nyFSU+SR8plEXq+CLO28rymUFgyvNKdBRcuymzJUcCb8ZLaLfqq9BQne1qtUxe+wTOGX
RU0fhwA5rW7fZakx+w0GZc8zYkpTwE2g2EHS1J8KVai/3p/yN3a7gz4cWxrhMiDAW/ZLYgx2NwjZ
nGLP6vfCQ1TZWwyl8Fdqe2CiFhxYUYFLZpbdWQME7zhr8pOI5LW23uUOQ9cJVNDap0QFYwUZ/X6D
1qIpHWiW2Ul1ivh+tuPGB8XRXrvS1r/mfIut8lHAWYhsVmrw5r1XrU7V2jzKTiOMghuRqu597CDh
5GgYv+E1mN9Ebtrt0l5JPmn96PhstC58f9Ivr7QVqQeaBmgSSLstB7+OCttcajs9qV7rPdLMnk7j
1KpPyDYfjXlqryHY3xiPmjlkaMD+PE/bwLcBUZ3Xy5SeQLcqIaI/w82ir++hpU57K06udeMuARZE
AysljnCbbjAJ2vlaUmhQpi5lLSeIDzdzt8pZd2a8g15h464nBKXSkcPn1Tb8WK/Y15FrhEo06L6J
9FowOWn1gn1Qd5tgchZmpC5X+mCXAef6C3lNyOfIHrdTUpmo5lGfy06uxhJYyLsFM8Mj0zVhFJAv
UzANvThV6dWy/Bv7fIVXgnQiZQc5t92AAqtj6GXZicIZtheEunvqm9ca/m883dB6V34keQjR37Y7
ZSfqZA6uDZjAoZhmq1Lb0yWd9xYFi0MM83XfDI7h57ndPsxWn99ZyOWHVaIa4Qhy48qOXxd8c+qo
mQDeoPwP5sbZVOeFNolWQUTilJbe85TP/yBgd7Sj+GvkZE9dPfx4/4BdBr5EoxhBwHeipH3RvHd5
KZ20rvPTuFjNva3E1idIvH9RSNWufNhlSgv8kQR6VVGlNrBVxpFxZKERpVcna/G+5bEqP3j4mz1l
I6z/VuvGHXbi420pNQDlbmrv/vg7yVuoSED5xdjT3uwlt0dePqfTeXIWR70rWwqRjWqLHZbG17CH
xquJyfkawlIzKOyv3umrQtv5obYb4O2LF7WnhiPa3KhDikCZiwQ8pI+u3DWmkjdBXRnjt8VCXPIQ
KRRGfdFn9feqLrL+3okKyF4jnpNYai9NmUOVqa0XzRXxh1lTlnhnG4u+N+wa0rWeju1xxCNqN6h9
Yuyw3iqe4BGZeAm0tvpdG0bznwyL4ZtBa1rzzsah6PuUR7LxU2D5NmVIwiUk+voq4iwTEYRx66Zf
vbqf+wOqTuZpJDf/4eq9STOkT80PUz+bP6oYCdFg5oDuStvAmVwWzvhgNJU3roHG/CmC6zb7A4WG
T16VoRVPstP7Hq4ipy6GvlBxHJEmBcd2h3wKpE4ETNADEaY19L5hNdIOhrFwXrraEo8ODKBVMKTD
Y2zqdSxBUYkpFR/bjOJmblgGJJRZYj8hxLt1+l6/i6m3HmuhRP+Qhq+CD1OvOj7BxfDXovX0nBYr
L3Z93asL+DlnKoO0qvk3KpCZEd+FFVqgosShHnKtQXE/rmXSByqO5yityjkhzK1H5+ApNJtYBZoU
yDvPy3Mb58pX4UpVBpWpobqQOMLwfBpNsxuOdabT77EMYYX021DGJWI01ZBCWL6zq6j5sliRre/m
gTQ3mFg3+4Miaro2TQe5ya88tccswUNDP+yMxI7CPLELbCCGtvrCTS3rsIds5fjuoClyV1MRc305
ivkexznvR0pZ+Uc0mCWmVHGi8he1tb2zcGMQvorFG6YWlR6lYW9a6W3q9ShTDzhrnHgjdIRaCxe6
tucMxpNHcFn5TlGTIbMxqq/4ZGDCVlMzV6ep23EFWEjFKOkRgoQMYiudQn1BDieYkAiGATJOT69+
4s92l7eGDwXFrKB8O3kbLGWbfvJo6b3oapLJsLKX+A4qSvkI1Gn+nlHItQN9mUr3JrP6RfU7xTEy
P+5nbd9pVfm3a5VR5k9U+Y+tF3ksoxsnHyUH7yu+hg6S/674oMi5+Lvvi+KhNe0UmDCMl/tJFboX
KnYX/xCyi7/QslTs0G0q9cMCqLn2uy49maMJ/7oQdRG2BlC+gOyv/OzUiAMJe04OaBolvW/q0Lap
kKhpGYiumT/XMzUFpihf7KBNTJT0Y72y72YPRwt0yab2S9Y1KKLkuvpNdK0H53RJ20+ibZ3ObzuC
dH+JBusRAdlWBpm7JPvGtJVql0lz184yP826OTw1WjoqaGvEuHen2oLtoAW0jBHsMf1WKa79HC9V
/APuUM/ZVzDMvIN5uS609zxUrv1XRDe8JeRRMOJxlGX6RheVygGGPhhg2bGRhW1R2B4FNa0WYaTk
g+3HWLP8Eq4n74cp02/cbmQaZpEEOT424Tik6kM+qvavpHWhAyZ1b3xRjWV8ZjnYeTGlP8xqFPyX
/Dqujc/Qyscu9NQaR/C0sPvjMhHmH/Nx0XCKk97ya9Jy7blH3PhXrKPkilh607x4ceHg1dItPxxr
Mun7QehAbGkoDnPsxLvYNCoKxaJZ/hks2+9K5WnIvFtPLWfoZFH3y6Z7EpoltHwdNMCX2MxtEbCx
9do30Ip4VGIyG/Djkbgrc1OqpHcIjPvS1eban2JUIwLdndV/9EFEH4jWxpc4UubPeFfMd15FtO4r
Y2QTTlIlpJiViPnvzPXQXIhFj3n3ZHHrN0h3KsEq3M+SRUWK10MthOoTv2RxaC7sPe64VI997sns
Y+Xm6YM6ZrUWsnYVxjiuNL+0mhXNV4pIl4AoEg6KtETkAEpJgDaxqmnmme71WnvS9QbVgWy2P47S
/F7iL/tkeULd1W1dBYao0kNmjDJsy3IKxtIpdryHrIPtSDo80ngwx4Hru0AJtulwnwXHrj9hpzcc
GoDbB1S09N1oLu6tnOLmE9WL+M6kynolHrmMfNaKBSBMkOcofG41qDNuWcTarPY0LHiX5HONNm6C
6klf2taVwsxlIPv7UBdBlqfXiLQrTnua+yTeGemI7cGyXLPdfeODYF+D2NepelFUX3/Fb4W1STWT
GVva6hQpzfdx8Prn2HVFYCiK9c/7wdQb3wNABRQ9na7VcXezERpg2X2c2vWpXZ1BJoqcvoXl0+GP
RyGCWgNygqlV0fr8ezAFd4U9xM0pmbhiZYFmTG5r12D0l+kNTFICYI+S9ivP5nwUmUlFE/ksTpHd
oW3WWXpQuy6S6R6wkKxQvLAfh/mmj61rueZrpXMTJiI1QD2M7r+N0dYmj28n28jjuehPOSWjLIgI
Jm8Ss4p3eM5YY6jWjlvS9pBF7k/zTKDWjNk8BmiZNUFRdd1zF6n5o25mOtq4FmVcNXeW70Rw3e3s
dLhpou4Smz59ixZPmdKSzx7BhxMyIT1gmbFNT0WMFF2g62RVneZwDmgoFckhwYtW4dbuijzQJzo0
CLpq8cceCec/lXaAG2zDrEZYYmXRMhfn8z+rSkTPfBCfc16KoO7NNGgkMJD399JrEvf7XDMCmxUa
66qjuOo1ng+z1NKSsx4Nn2v/Wyj8zl/8OnCCxv8n2VXBVUjH9ixuh9vsXbQq0miyGU4NLB+DrbAL
0p2y4y5nrGx3p/rp/v0vXBOY7QfSVgC6gQcDO3rTwSAQAN2D0cpnu/GepUFkbjTZjyLv/1a6+krh
d3v+16/7faxNfhNBr+90Uxk+D+WDaf1Ms+P73/KKDHjvYzZNLl0bqSJOTN+95wvf82XY74bw9ocZ
QDz2teBTEhx4WkJ9n/h5qPpXCBrbkgDZG4KPpImr+h68pC1iCioIlhm6MZ1yUakaDln1TJlvxj0z
aHK9u9PyBkhZU2VS3eU12nyAyWYHs4VJLcwdOYP1XKjdUl1JYrciBK+/i/udWJh2KfK+myxWbRGc
UGoxn+CBTn/1muzxjyOVdZRkue2FGQVVbUSfnBq5LthWeNrUeuRjkDCiQtzY+95r22chho+j1hUP
cm5lOAs1DtF0zj+9v4abPfL6U1fbHfpc2qoqtj1w5JdEdfZ08hZHCftZgHGZSC3fH2Wz6znKGoXJ
FS25ylGjjnN+rDtzMJRy6B10sxL3Y1oqKlKUXR/klN1uInv8X9KMf8Rn/X/UKGdlh7zDcU37v8+p
rfzn/zXJwQqHApKLdiRseGpp3Hb/UqsVUIH/IcJalbXAwWgcqjNyq/dqTUVUiWAID8H/Ibdq3n8o
xgGeobhC65KK2J+QWzewbB538kLKTnC/iV1XtPL5NlmswokLT2lOqrIWU4ZEbZPdZBh3xUI24EeL
I54khiok4/pMKaYfbAxGW1070AtYRn9OpwzAVbnED2PrxQPpQTn+mlEvs/0kI0JRxdgCZ226Rzwe
kh8ga/J/VR7//877H9ranf2/77zP36v+u+zPNx//x3951SrsaWoYiK1zXQNc/O/eQz/nP2h1oWS8
llJpfLO9/mt9phn/oSoHEAp+18orXNu1/5tXzV+46vKBDKSHuDaq/2TrbaVnORSQuwiVwQ2hkQKP
9nzrZaPu5E3pti+DNdlf3Ihqp8DQ+aDMcGKkSxEuSREh7Lpcv03bPrtvERD+TklODyYKsztF6cSj
lTnLc2x6TWjExvJM8O8cQMohFZ4t8sdvs/vh31f2d+r05kp9/cEgfkAn0Mk27C3FOKZeAXIFeDgA
vCUspmXZDTUWjTVCUnsNEd/w/fFeJVJ+f+zXGQIwt3q1UaW7YBJknYVqOc/ly5B66mdTeM92ucz+
VCrjrp/cL3lhIgVZFagHOym8iZ6GY4UECWUPx/UbZXjMZdwFWTFGge14/cMwxt2ulYWgVud2iNlm
zt6cTeeQmZZ3ayT6Nb3ObQ5BN3CFg9EhQYD8X5GI3zMviok273+JXLVFJccre26MLE5RSO+K3UwF
U83a7lbp+pf3p+6iJcnAr8keTXbAR7RKzjeXMmVDuVSTfAGuhUygoqcHPW7S+7KX/Z0nzRYZIqW/
xY1nvGlmRQnxmutC122v+Ze/9UsYn7YkgDGegm3yWSCi0USF6F+syupusqI2HtDpHh5SEv6b2TK7
D5TctL3s1PbWsTKAXV2ORVBNQfXKnLyxGHSrVklcyserNcr5nDTACDW1apYXUvqeVlWBCsbYjyfB
Djo4czEd26nDrHNS4VwSFT1xmvJdmZLERpRtbnt1cD+O+Vh8AcWiPxZdP3x2laKAMe4ZV1Lci/bf
+mQCfMOjEDMXhJo2C2iUjlYUwN5fXDGmjyhUNz+TBj8Xq0q7x8RABcuYWvuAvH31gvZce2cPFVts
Xiptr9b5tDdqe9nzx1gGAjR/VlIioPcndJvK8BPpu75KX0EqRqbkfD6VPhZmTPn+xUw745A1Myaz
OvFl5uXXWMtvTQcCBxwhh7sSIMf6W34rYdAgSDy6cfrLIEyvQmMorRYf2iVsDVkWqR5kQO6OA8Lb
qq/FqvqJPHly9mk/Z8XOa9oWRrqW6h26EhiT751YWPY97tDal8HAwOn9iVlv7vN7a/2FkKyxOyGy
2EJ+Oqu1FploxktRLumhHSL83M2hOahyFoiXZfq9KJb5lspqFVIyvArHu9joFA8ojby2qS24+euf
/zZZvVk0fWE63ouhDdbXYgaleQcMpMPzqTLVF4gCs+F31ZTngPXwWPJFQTUsdPCxRX9P7axvJZST
KpSN5t1qUWMV/qRM0ckwC+enpyZICU6ddQ/Yz+kC5AYHXJdtd8J8AiGqn2lrmxCh8FaPd13p4mo5
RQbEHm/MutsWgEgDtUbA2BmXXEOnYhrGJZTIHS5BV1dlGejRZB4HT1iNHwOslSjD9fkvOh3eL0eP
u8hHbznOA9fNu6MDD3IBLKctf+MYB24nHm1dhI0542ENdC9XD8DqF/rkTVMMe0826ArLsWwO8YBm
XuAi7AiDS1+xoEsBvn6nDWuNexYt5kVzr6EyGC9tdk97WQFNEbVG4ZcA2PLHDK1wqBhOZ+RhGqVA
xquuOWZ2i3eI18d5aGqtQce41fXoMMg2m0KRL5ly21hjdjuqsq33Qi+T56arXBmM+mipQdWNxbVU
6AL9xJ4GD8KlhxbZeqlsLr64Mrsxy3rnxS4nb0eTUPXxbk/3g9KY32oYLx/Ulm9east6Qcgs+TUl
hXnlsrgIHtCpIXUmxEZumJuDuOr3PalhQ1UmtXRelFLkB33BAKSiN+MPcVXflI4+XgkeLi4nxiPo
w/nC82zy9M3l5DTZMks9cV8UJUX5Oyny0KpjZ09R/RpJ8I1PQ2AdbCjmGAiNbR2ZuGMzxRoX76Wt
E5gZiRXvkQgmTun0eF/qQDPev17e+DSeMQJH4iLCxq0qP+jlPo4m13vJF5pmizBtDm3+d6UW+p8v
GtEurEemErGALSFQmMDEolKNXkYaOrfoT8Zh3CjRzQA0IxzbaLpWXllftbObc2UGmGtxhYAPYMmm
NlA2ueqgp6u8mIVe3+DNu2ofFzn9bU5phfL7PsWQ0xdTtexEIcwbL8+aKztnW+NB8UgDLAnOnbIg
PfotiirytKFra8V6mWFrFEhtgXq+zYVQ2xBknRuF1lSaXGWRSU8aMoE3BpJNiKJl5RinRVooDjo4
fl7jEF+GUgBJkXxaMbukx0jwnJ8hwyjx5RCR92KlvR3gvnnbRF51qwlbezEgF9/XQ+r4nhENoao4
dP3reXwa7MS+sgEvA3PiuVXqgG1PMkRef/5DuP2EXadufixkqfyMMJTEE8Yzn0ViyF89kzGH2izh
w4msmL7rNddcoPYpsowISCvaX17n5Z8TWUg/M6z4c4ZaM0x5B0fPxxxi2MnQ+UDUAx0HYWtVpb6v
ziXT3BSmEQcpvIZrZjOXZ5g9jkITdEjssWADnX9R3zZyojwUvSgJJudo+Rp+v9g0jZOq30NMvHaG
3xqPeWOfw3PAvHUTz/RGYavlYkcvnt7eFPWqaU6hbUlLpAHd/sqOfmO9VkggtyH7BlOibSmdqmmn
J4iZv1SuWbzUqK0+61EMsSKym6Dq5/g2EZ0CQ0Fvw6SVY2hM5AVGr//suJkfYwnyE2+t4VDoVnHj
ZTZepwmG70EZIVCO0UHn3jpg1XdFIxZwh6n4C3jWNYD8W3PGdmPfrzJ4hJzna1QSOqi9ksaEeXHl
p3b0bciWX92g/wAmsfvTO5YZM8AWAv+iEPAK5PkthMqMShcjHrMvBkiuoCqNb8nYQAe1jK/vD/TG
oWYkCspsBZp0dE/Pv2pEI6+cLS8+1omQ38RcL98NC7lcvzanUQlmYWVKUGVRl5JoD8Pix5q0v2ET
islZCZCjucIJfiNa4AcRJKyBAkmkuTncZiW1tGyq+FjYrXPjKPX4QcL1DsYWsKeadXInhVo8gOxo
dq4Xuc+kJc2VjvIaDZy/A8ARgYIR8hO7kK1tJiXJMrdDVfdI3368bYAP7ax0/lM5BN42C9Ugkgoq
REDcNoe+6trOzsUEECWXSZgQgIUpsIMrp++Nbbu625PIkclxaRrn31K2tUP/jlaI7BYB3rl7AdpF
/V0ModbPf7+/nV7ZeuczR+7JE0rVa5Wd3bJI5srWFTydsiMvdljFakVhcurxIQbI0mqHNpHWk1kM
NPuiArO7jyDz0YBs0Xv8MFKqVHeLJ+dToTfeh8FV6h961Zi3dhQIRxyM0saordDBbAcwGtqb93/7
en43Px2gJQf8tXcMSeN8omxtUDxQHNmxU3GKs+k5Qqo7YXB9r1rFTx2Dcv/9AS8DKfrh9PfZZ6BY
L54xK0vyJemM7Di6U0pQoWDeXSCi30SDd2UTvDUUNUeKzXBs1rT+/NuKyopLo9dyXH9mz08m7LMx
2LD8WcPD6c+/avUEWOUAbUgAm2uy1TPbsjoeZ+LfLFxEHR9sPLVvE10brkzgq07UdskYg4qgxn1s
bJunUwLi2zBlfcxN0X907Vb/K15c5we28trXXpuNX8bQK49ZldSIiuK0BX1ZAaZS5qitQBxIldNQ
M+151tIkG9u4/pnni5kHsZIBEUEdptVpEVmCOHAZ5UPUYMkcsiWNZTd2afehyq3a5ByZGVSCQrZf
baWxf7RtZEN9MKahCoZWghHLsGTKfEXVxmdFCuc2S+ayeIjtYXpQu5g++hLbI5nd3NpGiEeTEcOo
TMagXBYd5zFv0ud7FdSEE/B4uh+hNgANHPSokvs2U7PFN+1GfFVKE9a7HiXJN7WZDCgNWd0WO+Ho
9eCjTIQQ9BgbPFui32cKFVN/qD2785W+KeKgnOf6qVWaDvITrAlC+3hAib20c0WEaeZ1D4aQyoKG
wjQ95Zo4SSWKsl3hzPN9IRv12/v76NX9ZbO4ADRgBFOHJW7YKgzpRmGKXGubYxmXSepjGF6M2HUP
2QQeyXKiUFOXDHGj2bWh9Exu/iOy2xnL1qJtP9ZDO3JjGML5shCz06etpLoHMZ8l/hBN3S0tU+O2
muPmcxEPVqAC5HnK26SG0N4b8mmAHV2sNjzDx9TOvJ8dOhVdgIXGCMrTdPK/haWmKcYBhe4GYyK1
aeeMMvsrnaRyLQ16JcFtZoJ0krmgS0QJ88J3DTKeBCHWHs1c935aleQZbqGKl742NM3Ar8AyDHFA
dBlWM69GPdjKKKVvUOT3AlMr632Jc5wMCq9E4wIZkein4tCKDOtW6BjrGOpXORWI5YAFrh75JHy4
zYYY3sckCX85DEyoYcsi1vDBKq3qSbIAPqr3tn37/qpfXsIQ48h/VjFaxOG2yWXT15kT9V5zVCdd
2WteFd0l2vBTYiC4S9zZuXdyiDfvj3l5OVIaxzuERi2lThoi55cjsjet9IauPmpUrUOBodZeL01n
p7bj/PL+UJeBBVndWkWEp00DekufbgfkV2otE8dYg79oa12/86ZpuXIFryHS+X5hlLVcqa2TyDjn
H0QB2ZJWIsRxQkom7FT3OekVsYsjwDyJnD9VgiTDGvJp9/7XvZG60pcyyJ8Rs6LOvb2PZ81sUjhZ
3bEj7PiuOov66NRq8jg7yGXUi6J9aHJZ7GwuvzC3c/eJWqn3NxZQzk3altGVB/3Nn8ORoVG79tIu
XnQ5SKLHwpZHAKHTwUzLo44nmB9Z/fhjbhL2uOrOH91aq/at5RiHaZmHj2WUq3d6k1ZXAts3lh7x
AcScEDdaVRg20Z6dwUY2J7WDpA9JBWvqJFSr4RrW7o27YgUtATpgI6M7v821ROxCeUqH8YiKj/aI
Ke78E0VAgmbUtuVu9VJDT0mJkaGpze6u5LfOOzSZkjQQat9DS1cLHiJbzUFMukrfurdoCsjST6J0
+dkXXdeHlg0xLrBjkdjhMutYwajKXIYu6Gk91JOhyW/asrV+RqnUAl0qpRcsc5tdo9JuQSeA/JCB
ge6mYq4Le8PeRLa95g5mnM7TETxrdNCHjlcTkxdxK5IFGxyvOuCT2j2wIqelGrJTWenNoYbx5Cd0
xfZlnM2ULER9N0XVsMenXrsb46gOwQNPVxKKN6Q32EBIe1Aug4Spbymw3qzZKcT76Rirzvy5ENMQ
ALArCj9dTZvaLlPw21Bvlgxgm8ZewQVuUm47t6nvhBN7z3riya9gyq85ZW/vvnUO17PBkQXLiHXy
+VXRDH3SWXY1H0WVxH4j0uG+11cXhX5O9u/fDm8NxX6E5wIQbHVqPh8qVvDaQzR3PvapQBxCtUQw
GlF56I2kvXIBbl+R9avoeyBPyIlbpcPPh1Il4D0L8shxfRmDwUm64zxGbhBnYnisitx9xKNYXImx
t4nWOigsTOQxaHlAsNkMqnmiT21nYFBhFiDoJ8NvzUnZDTH1KFUk10rMF9cbA66wFrJ2dJqAo2yy
VDQiC9n1Uj2WnTfvDYKTKbDiNHlohtYM9TwSB3VtJiyTRT1k0E5DW/cndIC8x7GK2ytb/I05XylM
qxr8Ou1bZnvfeApny1SPlCvzYEgx8q2pOfjjWGp70erTzprG+cqcv3UHrOL14CfBUsD2Xm/d3wol
bmsaud64y9GKFOV+8azKz81UYFAUy0MHs2yHuFd9bNqq2KtLrh7xW7VCaknNfT/KR4V2x73VmurH
vlHkraI2ywORfh0KW/ljKQcCCXY9rUoantRbNoALtJhoLTv1cmyTtPyc1b2+Rlfevh265spRW7fa
7wEAO4Mog9jZYGtQTt7sjFqbuIDNQjuaTr/c0qWYb4sZpRGrgNASz4NKjlFPuynK5ZX4bfvKEajT
YkEgBnkuWn/bjwRKolJ79pajPczqnWz1+QMSQ9/fv0kuPw+OOfeWS4xDQ+m1hPTbos9I6pHiFuqx
avIyHPjHL5Vqlr5n1vne6JrprhXl8FTGcrgS4RjrIp3PLIxfcvU1WoTIv1U5mfFZBeKIyFazmHMo
XcX8VALYhzmCrRESkGaat+GyLOr3qouJnGXdT2MokRFBOEotnR09TFUNGneAeLVMSXPSu8S6mWj9
t0GNSRWWVJn3ZDg1FPWlmpd/Jh0mWdBAfkQeNO1fEMv4allL8cFtQS7s2QYxTHnIlP+Yi1Xfe2BJ
ljuZOvG0j7o8/dbHSnrbpmAbApMW42c5Y6EJwa6ZngvPgaBiAFkRV0Lq12LJ2TyhbrFyKoHX4WBJ
6rI5l8WwduLs/JR1qriHuqX2YWbV04Mzp0WMPByKis8KXYsSfp9ZfiwdDPuCOipRhzHQm+qDaSmx
2TQFBAU/kkqFA5cpvitln61NW7hjKLykij9VVRVm1TB5WC+OZX2vSAlsYp7iDNBcKYZPCyIu8d7T
pQWjKYqlr+HTmAbUe7obOilIwpmVyL6+v0Uv9abg9GsrQhBjF6qIWxX8WinHejSkODlGktw3Tdnf
aFZWp0EW21XMDVTXqV8mvXgircluYsT0sFXp7XoOTKEowq8B5uNhOydG7htLMdzEMI12xSC8xEdl
Q7PC/8neeWy3zXRr+l563DgLOUwBkFS0JH+yZHGCJTkgF1IhXv15oK//PiapJS73uOe2iigUdu3w
BggkGKo1aOP6jpdXdegqY/JmMpeSG7fNs+2w0DsJIuG0d/mo0WMs7cWUW03VzDPF+slnwacISn61
IePi4/s/fN3ML+ohj93q2zA07RYVQOIMby65wu/C3HFKqk1pud2FGiem9AEhNmfizkkfm9iK8jps
YTopq73G0e1rIkPc9W46fPOsfLzIq7LZVI7MLyA7WuESW/2lMuaI+7o6l3FhVMFY2dlD4pTz7vM3
fyppgwLRvwMqIBgr/OpwLwZ1SpHHq6Zv2DLLF0cbXRBzMrFyuJxuVgRxbTE/mvRa/76oC4VR7OTx
ncDDa0BrsJAPpTE4gZrPxb8v6f8jNf8XhfsfL+nEiWn1wdn/ei1exc8DtOb6v/4DFXZsgL3vSk4r
qhfmx//ANa3/crln0ARi4Eh7mLz2P3BN3QPjCUuLUkRbz/+KG/oPXNPS/wuwF9fg2p9krkh7/y9s
cI6SvVX2gXSWTIe/9T7sX7/AP+48nabNPIDrfymcyUXxIZ6fR+5/sP54nCq21L/bncSV2i6K4TaK
Uucrk+7kdZQW4cHy8v5MgDvM5tffQ1hHfoE7HiEM4PSHvyddkoixXmq+aOXgXo9p2lxho1gEU66f
GzwfBheWgrLurHeJBZiC9Y6CC4XczM05Zfs62rnl5YI6tWtblChoUJDE4MhSpOck9T5cEwQTFiYc
CmBwh48nLW8WiPRm+w5KTrUDnRNkmzg8p0B+FLb+z7P9sc5RUWQ5wzD28Zzt5XYKxTa+ijfN5avq
K+G5vvwRhu10qaNUuQGkXBhMsfaOj2iNb8Myinw1TIMfTXgx+oYP3Tr84zO7//e+/xOye9SgR86A
R2MPwTrrK13lmAZRUHNGbZbpbz1taqCwwtUv46w169BmUmTvHLWt49ApB2sTabVSBwz2qzgcIF16
gR5zZQQocsVLUBsV1LCWcVAUDFZrJ6QNVDKB16m5EcT6WOqkOyPQ2izBMQr38jy/MxwRUf6Mlfvm
ypGhLanhZPnGrJUiXNKYW7atLfslKgf7AvmFQdAl9+rFnyAz7bp0GYyg5wNq/CLS8wVodNfrm2Jy
tB911RWA1YxO/uyq1MbtgaZ9u5ncLMqR04oYgE1qFSHUVsyT3xFfHqfZ1mpkIsWMzdOS5i7S0nZZ
+waK6N4ujYzFC8qaEQNmvj09k7jqcw8ePAjsUJMi666NRqvp6pZadtN5so0DqZj4zg6l2kwB1Ona
olufgjZbOkxnx8xb59RTRlK0lJHeBeBN2iKMe1l+nUG//N088/1lrxFy5UYSEtVjUIGXeHjplu3y
lmiL3LWaoJbqZ+XM/XoceKjoyXxoIFDgAyg4biPMBrd6rUbqW+3UZQBjIvVTjEUDr226M1nsydf5
vhYxzgVoCnztvRr4I+jicZe1aVdob+pIDGSxGiThMGgCaEmnFgwI7Kb8J52S9NGWXvSrqBkY+T1y
wvveiTTzTPXxwaPbTKVdwiC4ThDph0Gpa9uYkDzz6CK2t4hSjNtIk/VFOzvLGXGdw/jHh0pQp1nD
EA98zdpdOFwqcaMs1ntRvhAdi22edkrQZ24ezHMaByZzn8CxJ1iDEOFvYHuW3z4PHIdPui6/LgwJ
wuRSBgtwFPJpF/adppXGC1JVwscxjablhIW4haLpmVr5qGJdl0JxmQwC+BxQ/+OKzh3x9c1oj700
aW/cj4z/tu7QnEN/kwj8WTe+r7IeWa6vlQ12jGroYkOfHVnbL1WTIB/u2O2tjn54EC3pfO2h//D8
+QYy+jtekff2bv1KBkJH6tj6SNZuUWJmbLwOaZa/lRpe8TvFQmDOT2U7iBuqPkbckWL3ri+gTecb
BFOEHsRuWnu+WBKj2ZV2UzDk0pyy3Q6jwzie0gTQpIuH6qay8CC67HW5cHdlkXibkLnJw7GmyYbO
PsNX2g2zjQiBaONbE6uiy7EzubxjjYi5I4/Kfi6U032QmXGTXgoHUbddMlvajMiIlPsozYz4wrW4
GTb0m5TJX4xxegLOnzW71Euc0bdbJfqC/02U77Imyd3tYjqF91gOjnmrI18C8DaP0W5YhD1msJUN
ZazBYPfaTwScRE06UTrDpTCGSvpzNck7VFDqPOja0ap3ozpb6tZDvMMLV2jp02TW7jdEr/nHWa8X
VZCXNNiDGP8AMIkLasDcsNp0YTlxmgWzG3nmbRV1lKZpHNv4W1W6s9z2NMqzC0MA6bxPasw1Lwqt
VG3kB63hjqM4FEFka0V+0ZhtcgXFHNIxgPss2YFzLy2+gY6hvaslhRoYtdpG4aTWo7WrwSZ7vofe
Pa9ML4R274l0lWQBs9funK6mPagYE6jjBf0I5r28lxkA+DhSjztu/LtbfbEpJVVuXbPR2o2XQC3g
Q7c1rlWVkcWqYK+OiMfqEpdpK0fmOx6JAHlkxk+LHbtf87wsgZsL3Y2ZryPJQSPU9h5Bio5PZaXO
RUA1aj2g+NKWTCO8svCr0UImRkaO+TwsSOqERudl4ZwtjGrUos+a0IGfib9F2zdboxna4kGrgZAD
yIyc7rJIvGwIF6cQWIkbcFx2mV0mT33jNc/tssQ/8tmLjavGyJrrkYFYtMmLrnI3Qz8qP4dpWgWO
DJpzGzWtvG9Lqye/pxIDgE3UwIIPvKkzOM7vVu9LZiRPtUxMzbcAwToIFOn5veKYEnUG1MK2fZkg
bUN/297FRrc82aaUuJ/KviJoahPq0bWqp9teGqjFQvxBh7FKbLvb5kM3DZcFP/VhjDr9amKCRNPH
qfBGV1DIqoNuHpmeCZDSGxSIoqCzwbnDslia7LFIbE/bk0q56c+czMf9wqg2uYt7oXyzuk7jzlLn
fLwRup5lNyruFPI6tUboSm4HQcEXs6dex0or0NCb9Cnflp4zDptFRnUGJDwbH2O7ULONJyfzthxV
9xv6rN5LDUgC30XNzr9XLUBCPzfAj/n6Eilfm8ytSF6kWtyls6Z1iJ0I9yGDP/0Lqy7vt5FJ7blD
DGfyLauN9ctWWfgP1lTbazPELZIwRzD565IXYGARyDQfNP5kSY9MTJue8noMjKJBqoYfPzUbZhxx
5XujWd9ZcdvdmlMscjaw6ckOi6L5iRrOaG0y1yoeFbX3Zt/oBhsSGwN+o+0jZJGi0gFQ2OoPjMTS
p6Ep+8d5MSroCU48fFU6N9sncrR4lMRDDh1NNuz/eFlgEwsXzUVXjezQsnINiETvDLfAl+A4K8qo
YKQ25GxVj7N968eD2f0YRnT1fM8dVNtXc8t5q3MoPz4UagXp+25hMjRHXffbcYYxbGQ+R1CklOKW
vrT8J0WDGy/6Yh7vI42uMjCAArk7rM3FfdIniMLkmcObEIXWPRjVnIAcNPJ08tlLxL6EMsQ/Zwtw
CAFROB5Gxj2JcyxjteEcF8Z9YxHXwhEH7++xig+8jyMFzMAyt+nL5apZBAXaF/MXeCwafS0MCiMf
RCAC1yAy9QtrJO+78cqpI0XVtWwMUbHyxitClm6EoJSrdsMovpiCqMnqejMUU2/5YqrsZ3tidO0z
hlPuGpKAdFMaZV8HSl4saPykonjJc938RnMYe8JOaQvsJQttXkJ8MrwXiYRrt/E63FyDLvPQH5Wj
3dNSjV2vCRjGLIRG/EDummVVVOm6KR4ZCoEx99MmxlJjKkQyhAMuBFMYa9FMlCu7DjmppXbosqLO
j3DQlKgw/IGKXWXGXIvNWOvZN3h1ZbVBeFb5WWgVN3unjKUETFIiT7XEY885qpDUD01dai37Z6eA
gyq774Jk8crKV0tRWsFg972xSetCRbBMNi+TUKAcutZcXo793M4AvttW3xaJU7uXRlUOBE3ISRJQ
h8ahFrQApA8KKLG2E2OaOoxit0ShsW+9zM8U24OKOMz2V5Te4h+lAKGELHcir/WsTr+KHDDiaueO
pFgatTc0NWormPt+zcHQvsIRitRo8s22awa80/IOPSIlix76werujLygpWkg1/GbZsWi4s0aOXs9
R+ZhA/9keR0gxCzbsZwn+Ijx8M2dhhrUr9LOfVjrTXznpKb9U5BGdL4B1MQNaeNrD3nS2T+6JVp+
l0Y8b10lIgYWdtMgbiBduwx1AMJINaEN8qiWY6ztYIZRdFmdN2DBNs51t9H1FiBn3CgzspmDu5+r
jFrMVPPxsUhREN3wFLRKiSJUqW1ULPfmWJs/Ynjbkd+gOyX8uRi7t6yfuzspKtRGFZgByQYHqOht
aqaZLbOmRg1MRwyhEHMjsU1o45+KU8ifsuTf+hTL+W8y2Pk6LjJzI6sHwRCjCKomcsUW2qz13I1K
y/26OJm1k7ozFcEyKOgyM7d3bi2GmcnGQjEMQTci003vQuz2lYUWPzECVz7fyC37rRLVrCG31DtQ
GOyogWhqdpwNhDD3OTinbyON8jwsnbn72qF/0oCIUisZcmMme5TA8pes6WxOZG6XryRL2Y8SwCaB
i1kGkiGyz+6tOcbptEGfM99WyOnqbP/gPWsZ6olGOU3JhlsxM1G2M6bLMunGG6h5T57VVHeViNMn
KEea6Y+VXNotow5nQd/FMPdNIfIhaOLKS7ZCHfuvs3DxGZ/IOiOa/soo+HcukSDmO0l8TZsm1L6a
VsrAyLL0Vu8tr2QIo43lppnyJiaoEaZSLUWkBsAX8oMDtOUrs2v0eQNrfqLTMtWZ3HBqJ3mRKKp+
Uc5ZH3ASo1sQ+JjH8mnIf/RGkEZak0UUTM3Rj6NE+Asd/f1QDT2XtFZOZliXw4RnU2FPzybfaR4Y
elPRZJmIwHo2ZzewNVR4M1Jzw9gGnRVAbksl2M94VkN7knFzlbVxsY1As4Nkk0UZ3eE8Vb7WamUj
ijcNhsuoqXB1X10itiAZo2ZCTUXE9B3KUZ8qAfsrFf0u0oxy2Oi9kxlkDEpN9B967zkRTXUPB0Xe
AoEEW878o8NnJlcGfR/HHZCwtLPtG2Fi5dCjVows9qSP4yPAx1oPlKrCG0NzW7xeTPILnw5EdrHG
lYKUuAZcZ8lqFLsIHMNjNjRrRyWHabbr9YbwoY6L3QVF3VpjECXauGxBjjhvYp6Le9kbMNcyrvZL
JXUHIglAigd7wTjpSm0H91sUWTK+nJuyq8N+Eal5ra/4gXkT11kdZWHt9E33gCl03vlxbZrxVlGA
N+7ysiJOaWMd/UhzAPwBhblxh6JgjigaxPbuQpdOd1e0uS4vTZ2wCXNPpXUiGiQjA82c9WUzK20C
RnuxJ+Hrcu7uaU0N6tZB6Oi67Wbte1mV3g+1JhwEWlyp5QbyXd76vUoOEsSoiS3BWJQQ8hxTINPY
pflwi/MJ1wLQepTndHtJ7xrPyX0lWsS4nZhJkam3bT2HNqO+zrfKSrmTUl2mbbOqVnCTuMNPNxsh
RGpIx4tVB1LpLzDmGH3UkvDwFYA5kamhyyj8ejbFXmuR2Ixitb60qOHsbTM02Vc37heExpaUcCmp
X+4bcP7otQ2zkQaONzu/vHfJ/UKI7JnKL7ojjckh++p1e2FmAqxB36LnVBCxiMOxob55VTwjftnm
Xxs+NSb/yDnD73DtrxwK983OnZslXQFQX82JU+Znru1+o4qFEx2N7TBecxn3r7rQ+8K3mNbfuS0s
dd+OEiUNi7qonnRCWnQ7yyhP08DEqA2WdDJif6KrMn6KOy1tb4a6TJE1G9YHm+yiS67Kvtfv3Chx
quvZsgYknfA6e1Fot+HURYWssg1WchWjs1iHBKDqZ9+WBH8cQTDqUoYxRV2HNvxAXy32Ir9NrOE5
oY/xpmcTE2iHGpahZd9bV2mazM8cBKxhciM1zN2gV5jcaHSPwiRZ4cUJosiEsryLHkoP9xYgvHUU
Ir7rXONLhCZfJNvyYUlVODN4Xe9Vc0QmNLILhXG34DuUcd4+UZwnT0pVi73VmD12n8X4NETSaH1o
2cpNXeR1dT+4/QA4FORW29Bd1fs7Q7OXR3MYSpBwDroAJAXWyzA7IIy8KLFbXr+cUn918u7e4qkT
P+bI8aIrEAeReq0qOhAwCSYDSK6X5d/5Ee1zqQz2P9lUT1+teCYQOdhB3eSGglWecGYPpdDEpmnv
RHP1UCJzz1spE7cNdYym7MvESZNdWcWY19gSTXiX+enETH+Zf0Ase8MXXcawBozsuqfXTG4g3CXs
M6KJL9yUYmaWRmf6c7dY39q6p5uaVrG3lRqcPnQ2ncRjAq87IqyTsuacVrO6+CIfY2r8xOi+d7Ro
6PKPcWXe2ilmQTv474m8Md3YqTd5ltP5Gidves4co1eY27ulQKy0doqwm5euvE50u7Y3yBZZzsbt
2+GrMzEX9dHtG7vLgame/hwvQNZ9o01jFC7dUdgbLRfD71QMhrnN1Eqk20RxUhsJxm7JgAmY9nhp
RegnmRHNVZwL1Oqb6TIJuo/ZtAsrFnV76a2fFw7orvc2Lm3vwCwfew37jlZcWVXdaxeqqLB64OYd
8m3S2KKHbTtFNZmSWzsBRTOXn6Fno7Wt9MxKt9piTvIqnowl24wNXuukNJMqrqDce/l+UUTTBllp
zljV23GLIKvbTNjAllrZgECIovwfGhDCfEpni644G+IsF7wXZ9wWyvrGI8x0uN8yPbmX0sAfacJo
TwsmtRwea5AX36mPptbH7LF4SiBkkeSpyM1to5oSx8tIfIKhpEMY5oCCbotJNSP+ZteUOyeZYDB7
MWb3UEXaYs0squqfPJHZ88CxyoLedjLGH+hT8SnUadVdoDJFnR21I4mV1vRmg65uOn8T6C/gbERb
5iEDhiV8RHqaZ60w+ziICg7FNRDYtb408tK61ouohtaeC+u7C9RzDMbBqh7LYlatDf18WC7/m567
boEEMF56265+1V6KeleqpgZjy/+rQ/PB2OWkpeng0QkOh64lajJgZQ6bt8syNbNcZiwMCnvcgPxx
N1WhnVnkpKP5vgh9WpQiYDq/j8H/6I3nhU2Dho7qywQHPRxcI7qoLCyuIRuQr/bZOXDxEeiHiTqj
JI0NWgEGACiPBo7oyUuJz3b0sngdGnnk5xR3qXoLDUls0X1/Stx03irTkp2ZApw+qI6VBS13sln2
8lj7oR2lmdoyF3vPkWIHD7G9VsgxgrZc4OLmvXz4y7fHXQdvHAg8YzO4oEddfqvRtB75p2zvjcmy
m3JIH2reNX81S6DDfrAKfleHZ8SprHGODYOeRqlU13rFfWcnssVzQ6nP0KpPjiPjc04I6YgKIgaI
5OFSyiBJup1Y7BFh9khSi+ZutkT/+Pm2nYwMWAXoFAMDi1VAgRyuQv9HRtNSiL2KrgVwZYg6JuLg
PW3Y4POVPnqeP1c6+rymCddOTxVir7ixvDRo2oWGV//+fJGTU7diDgByM4MBJQms9PBxmlF1VWDc
Yl+Mcb5tKxdzx1hvXuamM76M7qJcfr7eMUKZAwFsBWDbO3MP77Ojt4TWdQFVqen284owi5ValAG8
LesfNK+LEMuB+kJM8WOEo9k9nKVpq7QGDpVAJeyHxZa2b0Vj830ypXpmFPXBi12tL/hxMM9XUOPh
Tmhz3A41H9zeImrusEk1/R5q7OVS9z8+34MPXizahXx5yNRS2tlHR6hlaMF1OTV7ObZl4FR6jvq5
EZ2JJx89D+44fOHAlehIr7/ij8BZSOwuR7OU+6zwdJo/5c+lUMogYTJ8ZqUj0Mj6keNQxl2wiqCb
yMEcx0xKNmeMu25fKEO0KftKv6C3Lu4oNrQLpYFkjRJMctuhlP0Eawr0iBzr20Xr9F/WEMdn4sCx
gev6cyjrV0AAwZzIph8++VSbS++KedwjJotfXuQMFC1ektm7guQAQVjKH30T6Q10kIYpRGh3Xe1B
VXPj+3GozO92JBtkcE2EPnEW8ibYM5T8ETMLb74UOhSLILeFhstc0ccXdWOUt4oj4p+FUSp3rjXW
S7hgpfsNa+jK9b2WVmkw4838MBD+75Q8wqHoL4/UekviE7K+A4g4x7EvKvMqaxbbfUnLVLupskl7
NuhMbD9f5eRuXDd2JYbxoRAt3v0M/zhStSd7LxodRmY1RA6b3mTQkzluJWuHCc7d31lUvjIoW86s
/MFh5oyB616lnVeV18NX6lQNAN1E6/cGjYU92W1zO9hauTUb65zlzgdLoYWMBAVKIMgyvp+uPx4S
cgX6E0sk9wV+oXApyZJBjT5nTSvOPNTJ6BR0wXpENfjSrHhCilCsGOKuWPZj62wWxXY35L3TJtfG
X3aWZnilnrOkPXk24NrouhqkU8DITqgsaY+seOUach9Likar0P4hq1ZRHkq6fz4/Kh+txCforg8H
iuIdsfPHLg6uroiiiYe929NQitJ83OKZoQWuDqPy86VOww9PtaahDmko8ds9inTOTK8wqt1+b0bJ
AvG1iu61zpoC4NtLUC1DsqkbSH5gUl8mytrvStH3F0qaWKGaTvbTmV9jcBT/gCTjSUX7Fu1OlDaQ
9QSee3hU56KsVSWth31GYekPoDgvpsFDlElnckSHwv0aZXOE4Vdrf3WGWt1Q5ltPbVmq9Fu8XaZ3
6svnP+mjd7HiZLC+W7NL9Wh/FKcbmRIYw77v1fQGeX91k/RWc0VD+9wBO7Y0XZ8eO29uAUQpuRi8
o1tU2PU4jHo/7RXHnmOfwT5eJvS3QBcvnTPfoYRIweX2+vTkIh9V+EZhebvWqgAAILMyfkEmflr8
Tp8ZJDhDAQJLdTrx20zeG5j0EK7o5VHctmzUm02T5EkbFeWpyBL18fNtW7fl6EVyrhz0UlSUhslZ
Dl+kPqFoVqTGtB8XIdDXGnC7cCNx5rY6VuZ+3zHejQqciTL7JAoUTGa1uRTzXmhJu1Eax/6y1AvG
40Zdfk0gUwVNKR0/KRvti5Ol7T3euOzYPMkNgiTx1pFlfw3Izbyg5psuPt+D9bAe7wF8MqoRnTEO
mlaHe6DpbS7TJZv3k2b1PhlSuUma+KWJ+MaSYaz+9hrj9ABl1112AmT/O+vwj6jhMcpYYQTznnkF
885oyjZ1PJ2jrXzwUMBjaHBxl4HhPo67rSEjNdXrZa/Y6tpyTcFrz6nhV+qi3Oqd9v/wVCsZDdQ6
gZf74ygi6L0CwMSr5v1oq8oVJpDM6vFZ23z+qj44rpgEQhVZqThItx5lPWUdI/8ctzPiKgsvpxiU
t7KqzpHEj/VcOa42rF+wquAxWGvVOv4zrZwsfXQbL9P2Uea0V30D1xD+RURL12SMVNK128m2L1e5
JlAHnRntK7qmPpIaxU1qiYZuFxnDTLPs1nCRUVTclGTf0677nHGnGDNx5gif7gtJMNojpCzoFYIY
PPzBdmnVIlI0bV/ncbqtmxIPod5MznzGpzGWVdgcc1VbgXp7lKC0imv0NhbN+0x40S4b1DKc26gJ
PTkaZx7o9PgCmiPKmus1wye5/pQ/PpJMNaSHh5K1dy06/HCedaiHrX3rmc10xTzeCD8/WCdpCmeW
pVSbD4ZQcCxtOmOMC5xJ9fY8t7bD7BveJuobNsaUS6PRlE/nHTpg9ffPlz0mOLCZSFVTTdBa4jJB
refwOdFgopXdSmUPHEu/ICpI5UvdILN4XXG6vygwQW6rOa9R5AAm2zG9TqzvkV42WbDYirfvTKbh
AYYO9F8//2mnR2r9ZWujxqJaBJl/+MuS0fYq7OSivQSw8g+fdvKtdNL8zCof7Dskd5oZNkwTrp+j
DzqCuREpMlP2+QjTCNm7JrRjrWEomLTNl9RO0x1+9vGZEPzBqhwt3iTXNzDFY9yr1hgRXliMb6hg
lMsYU+VfOb43L1khk53WC2uTe0V+htR5eqQBRSLjolJVQK9xjza0m5vFg81XvrYkv5deNoFlLlo6
9F2V7DJ17p/++gV6K2UGrTDA/rzIwxfY6IqKOskkXjljpIjca7cpkL4zMeH0mKB5Bq6VQwI3C5rW
4SqMGxu9lXb9alvLTwhzXah25bnL7DjwUN/bFLl8nDRIV+Ln4SJMrfQaHJX1WkfOLYHJvnaSxfAT
q7J2f7dphgZjhfqBpJ4kG9mww5WEQVVZk6e+ltJtrtFlMIMpjqO7z1c5VnFD+uz99FHoEeboUB6F
N0dTAKX1nIUlHUsQmaOno42lD1l60ziKdYPfa3bLbMIb/LHA4yOsXaAzmLoMVusrTABA4kt9i0Kw
gTteoQkDuE3i7SZPy+qdSNVO+ukIdD5UKm148BbXe2pVRSPRLNtCp1xHPfnMR3V8vt+fiXPN14Kt
6inAe8irntqarRu1DWTgagNpq7mSi3kHNuGc0MjxuTta7VjBHEimFwmP1XqpFaEhYaZVTpSfeaaT
g7e+p/UaIueAjncsi0CuITXkS8rXJsuVoCgMmKcerLxiHH59fiROVyLzXPHhK8eJvvxRIEy6Pl4W
vNRe44J3Nyo2BV1NWb5ANgj/eikTgp+B7SopGK/r8IyXogERW0zpq1An/bqoRiZYDYxOort9Jryf
lK0kgnAYYK5wkxP6jsPDmFF1D8LMXwX6ITBETBlWYPoBF6NyFFomrFOymVr1zVlEvwZDTKHRGuNN
MifoLGVMk84kFqfn5vAHHT28EqMT1zlq/gqyh3GgVioXcYGC4pkH/2gZiJMQKYFWYOOy3kB/5C+t
5pZDWxv5a9rGath6pXrvGmP19vmbXLODPysXdtdG35TYuyYP1L5Hq1QpILVRIg8zqOgVFGp/Q1dk
ugYS7z3L0qDGRI5ks8z1sumjJDszXTn94kmPaQIQKFV4+Mc1hmOC0QUYWL0ye3NuKr1CjGs1VuvT
rAIEkZA9ff68H+zqwYJH2VKkJw2wP7d6lXlf7uwYWareHYYzR+QkKWNb6alCOOSZiGf20bZa9gSq
Pqrq1ySvk+8V0lzg4hosFmet39TY3F8mmslAnzPa72IbO3J02rzKB0qyBAsxn46a5W0+f/YPNtuB
EIRP9zs78liHIENQO8YStX01AX3fFIpjPbmr65PBOPK2l/E5P7sP1oPoTjNSXTNTxCgOz1Ze9E6K
mmv3CgpyuZtgCNw3jTP5sSvU29pEbOHz53tXUjo6zMxpmDZxKwI6cI4WNOqmcgxgqK+R02rWNitL
S/fTDrEdXw5u8gPdLPfJW1Tlp8yRfEmBa18kXYcLKn6L5Zd24qSGDXfmpUV6jBKXPXpq2MDTUv2+
yq2SP1Y427YWeG2bk+v8tiWAkDM3xgdHlOEPDUG+fliWx2MCE0fNQpNd9+oVvQYCxu2uKy2KzmzW
6SrUpoDsdDIVRsbWUdumT0dGHMkiX62ymzaoEqgX+Eees837cBU0ilG2NWgQHStspcVoSxMs36u9
dEWguXkegnE2/vajhiGsw3x1mfSZq4vP4UFDGBrGq5EvryWl3lZNl2gDYDY98/mchEqDL5n7joC5
VnkrJ/nPgLwyOVoVYYlXxjdKt0kSEw6LUWTaBhmD9jYzJvUSiN5YbOAJYDbreMWZTPnkg+IXgACF
HbXmRxzww1+A3Ql1jqEOrzJRzOt5GGfgzwMgq3IC0LEi2z//oA6LHO5c5kMGslU6xTFH8vgkaqLv
O6xNF4aQ9TMgz6r27X6Z8Du0jAtUL7JNkq7uGZ+v+i4Y8j+f8b/LEjNow8IoPO2mAYWRfW1py17O
RvW1dCqJTMo4gMrNcR3VgsVx0ivHifGwMI1kUC9tSNhkcBmGtGe+ksOc6v2nWEj6QM5exQ/R8Trc
cT0FWCZMemBycUuw2mIJtJRGWD15/V8NVt+X4lkp42Gzqgw0jpaSAHUL0dowR2DQ7CqYLiCBkugC
eOm5wvwoUL6vRXXAaaaaRN33WBfWiJSywDdZ3Xt1GjuBtcz5fZVFIGlJy4d0M+px+zjgaVCH5Hqe
Bcx4iI1gzovmBj/eyAxRVeovQA/CVzHiWjUQ+hDNnbC8SLn34hyNTStVHhWNob8vOF2Prtl03z4/
KIcf5L9PQVyBhW/QNUTt6PDlzKndImarcjyR7kPq3JXanal1MmiQNvq6TKN6A2emeSsNMdzOmSPO
1GAfHI4VGrL2R4k+zNsO10/nTikwWF/2g2Z3YacAb0tJlmB+YObw+aN+uBTGBRqNS17bcW4/TEJK
pErVvZnC1u5dBR2hqABr1sEM+Xwpl1999PVxia7D4bWXbR/vqlHosyEwb9iXwErDFJTVry7K9QDh
whY5J5oaslG8qwTL7b9qb/z7PlehMI/2IwFWPwqwVZ05QwWhZD8VTfsj4+bY8K/NtQuaXC5Fl52b
yH+0q3Q1jLWsoMF9MrqoRGIV6CDuVfiVIRQl9wpDajdMLK0983Ufhu712VbaLpe6i1QDY5/jszJo
2DCnjbE3S0JqgCpWtjW8pvkO6RzaVJqI5Pnz93hEl/53SZQzaKyQ4bOvR0vCMZXRkC7q3s3awdkO
rlk3G7hWydfR68a9mGpQ1Wme5g+DadQ3xFxx41hxFjT8xTM3yemhQtoe8QaEsEiI+WAPPxWwnAP5
3tr3BcKR0otADihF37EIdIypIWFmxWPaTgA7Ra3/+HwjDnOQ931Y22XcnatKxgngaVEq5HylYezx
oBmw8ouKUPXAI3++yulZMlFIZx7DUUK74VjpEfGNJYHa6O11pXEDdfJ0xPOH1xi/9TNH6XQlgDec
WaI36TxTxMO91KdulMS67JUprxZqmVlurVbp0RtK5bk65nTvSHlV3PEAipgrq/ZwrYSpfNN7Mn+t
Y0+85BMjNaCa+iaOgRq3Q1zdanDeNlB4zSdltE3CvkTjqBSASqG1BE4P8DhVmnOZ0Ad7YILIQo8e
Fvd/s3cey3Fr2bb9lRvVxwl4cyNeB0BmMkkmnShDdhAUKcLbDbOBr38Dp169IpO6zFC1b6vilELa
CbfNWnOOuWbZvP9di9I24DCd4mlysyz0RDoE9SzinZ7SFf38wf7uFtBBIDCbIB9AZuufvz2Ht5VM
LIDdIMRkuVOXqt7UiantPx/l41YLRuLf8HE4akCqjj7WPhLADYgMeoKfZlx21Hjo66oTfhwrxXgg
nQdkDn34+aC/uTSHAxqHNHDGIEnWr/bNpTW9XkhcPw37ZiCovWlW+7nK/nwPRZETyOaqS2E6Op76
nERVpJyzljNAERGeDvFPVRR9W+VRdmKD/Hej9f3iBZGZOBza92ySmfveX5GNkGvoloGKterEmKy8
3n52YyW5MKJcXvOmtzTbbYuk6kyzACgUKHFSH5KxYweTm9hnHIPtHKNHoQAEmUaDdnuz4Ddl94s7
p3IKzZ+MRdzrMunyrZrZ2rmVqrCaYTyT9KLhXSEsRDq8lRSC1dcKg4XrS1lYXyUlh8ZvmXtwia3n
Ib93DCwcCI9/gFobHsrG4jcihxiCTnO8eyS248swkNaNkyyrmtDTaTvsEYcqPxe1bEy/bBpzq6pg
8ALKCSMeZXJKn7ta5TJTNEClj8Z8WnxiPPQL4eBXp2sQZS/O2JJGpFSGvJmmitpZHXW1DF2hYckk
6nuBiJV1lnJB+kOsBmWdqwlGITWOwgwvsxLoea8/x9Tm7vo4ka+1hbWa3kuEuV46RftkLS7wgq5X
3Z+VAVg1QOxeH+zKlZpf9nlJTdzpsyociwzHa7UYJZY+uVh2oGONwHOHKqTflO5K+MDw534bYSie
qmL+ZhvMS+8wsdGopaZ3vIErpD7yWlTdE1kiNUEvKC0ucmP+lZJhcdN4q6k5VeRZqg1oMXQyUdrI
bO470xq2MDCSsNX6fDsPVr03mf/3i0jcjaioOcRqL885AGLObAp9D3nBPLEI/ObTpZysEsAFdReG
5dFRMMF1KHVCHJ6qqWs4kHWIvu1a23w+QfxmmqXRgNyaPCvEDcfUCkiEkz1LUTy1AzZXQtu8cF5G
nAHxbP0HQ7GCErezAuZpm7//cmPTmPCnG8zoJEGflXZsh1rRe3sIRPOJA+Zv5lrQXSsfjwb0Ov+9
HyoysAuOVlE+KYmOt5XWBqtH3FUXo7K0id/1kXfXN3K++/Ob+fdpC50MFZHj2RZOBjgiJ6qeBosc
A0JVSW2dIiNYUjc5sRn5uNukoMt2k9eDTjQqjvdXqBlV5knbq55qg4Q6Z8FalSRJfjaZA4TJqcu2
n1/ab47s5DJrlDsRbyAMPgZMKkQMTmZRrJRxE9NNSzU8z4hjFPpI0Ux1ou9KAWK9Y1NwDrM83Zh0
oU8s1B+Og5QLSKjhNYXDC+v0aF9kDLOMqGPxWDNcSz0drYNh9dFVqWjpNRzYaFvyE31sHvmmnQ15
YjH98FZxbOcOcDzjBaYZfbQlMZ0shh9SalTSNfGDl/iXZpo1IOAs2zfIuc68SdQnnvPHS2atg+VF
u5H9NdW898+5WiovYx3Un2KxgKbGWNz6jQrOnRw9cZMXE056MZQHp+3Exl3EKaXrh1mIa2bvwI1n
9FWd9X78yS4S7ASG/mRGa0a8ZcrLbLFO7UL/Vnq/XdXZ4yITpKnFy4yf4PjLmSiSIwwrrScqsULz
44qwTJyNwruom7gYVm6GUoQmErkfpsDgBiAkBqOicjyvg6TO+6tEce2H3iNaI6gJXdDC0phrHTfR
aJFWMU3qHdQR92KojeEwVlG06bGZkDBRYD+t6ZauTqLo1Znz+jmq4Og3tiizUONtMwLRzlkSAurR
zrBkNzYBmiN2mNgYlwdFn/QEb3mE71sCQn824NUgly30pQ1sYGBf3ajDJBERDHgGucrda/Mo1J1m
j6BsKhbk2FfhSY+ETdaa5VvYn1r0QrjON72ZWJdGGo+Tj0qyua7rUjf9rqrUK2Ww+PUyk8Z5bJnl
s8xTEwIZL25QVgku1wUiZ+9jtBkfBf6zHRoTcH6RLJX51NSwzjXvHx4+IaZZQifXM8Rx9qKMsRe3
UppPSxdFM0CjsQS9WZs2GzHN3rMTQbyoTXV6AyDXG/fYRrGZEn5tOEHfJWUawkpObw1Fcb41OjVY
f5KOeTeD1b/SuCfDeUVm+4kPC4Xx8c828a9Q+LOIOlTptRwtsCADtClvsL0aeKqx+w44U8nc7jzf
gRsK45byCA7YFW2gG61H9mekqffJktVPZiYL16ehVkeh7cSRuSOQRVySPt3/JOZF+eINitWdy0qH
EaEZA8k/qdfJi16R/RJUtZo6u3EYgZgUkZs94wa3F39osYP41eoqHPtJ/2kX2Gn9DthG5C+RI6Ot
LKYcAcw04vuGaAOOrdYrzGAeICJrCwU5SwOtEM0zVB+lC/OajFx7GuW8QwJtapvJIycncJTGgumr
Rrn3BUpXNVPycQFwRST0fYEtJq0g7ab6miNXfMgQgQ++JurlwYvkfKG7aRkFSSPiw5D3kEq8WcEg
onb5cksod66Ecd4oZ8Nkw7sGwpIdYnWQUZhACq9hJAAWCbV88H7Y9aB9SXtR5Ju0n92fRVwvhxJD
or4Fl6UIonImus+dqV5Lq58fqE+CFxhVixmPCFrnl5kPGN+YgKPbKi/dEe1XnXsXfVHHj7UA1ORn
ZMwShOVF7LHzZAJwYnSZb5t9d2fVZeMFKrmP6PWKwXrOp6WNuPm11WwwlypAigh0uCd0slYPZQ8/
Icw8XWa7xiOJLZzaqtZCErUm5dusICsOE1WL2zBrezkfipaEsQA4+vgkm7qZr2DkKtkt5uQoe7Sb
yFJQj7XDhGNWSxVxZ6hR4cI0yOI6OxuWUY4gh6vZLg5ToqKKQJmp2GcObWIlqLu4/pph+hN+Q0yM
GWZxrgq65lQlfOJxhh0Ne1gbnAciOESz3fxy7L7/TvItf0WzknlCLqKL+8iAg2QTsGRslygSl6Wi
JCr+3ExfYblJe85hTst9EQ8RmMN5ZIdRtrqXXc3k9RJY0Aht2tV9TraAM2TD2WSIhljbvGvGTaS4
yRoBqcz5RemqxS/KDPblbGaEMiWRbgG4mTT7QBWtezYNYbYBDQH7ArxahstQRtAFZQNvBCgQiC3U
KakE7KOShz3Mgyt3q+qT/wdBR7IhjcRY9nTtKvV8MLNZ2VCm0S8dIRMzLJUWeqs5oP/cQ0Vq72I5
KtW+6okevSQq00uvu8lwUP9T0Nhrg6jPca5WLdhoZSmekyRyrtzIJbOpMQgExv5ixJ2vNaVz4DqN
ZavMFfNVNNrtFcRM5XXoGzTZJIkakJpkGcFdKLLoMJlgSM5lrcXxGTJi70xL2CMFvPSFCNTeqPUw
N6ZB38pJkoRiNnaRBkKLRLnV6hEqAl1IKANZ7ZYOcRvJYJwhSwNFFqkxxttl4htC4S9ALtT8cL92
ZfPsQHBAm6jT+dvqPOgfHpZiMpDjYgT7pqfx3aj2Zeu3FEgfaCtH1kZTZD5v8iSK9j1wEccHKVM8
j1qLPF9PkkUNicxi2ppyvdroHr8jbLw4vbBSfh+0My1P/cRpk2dDpJaxW8+PJHGXjX0b5/DMzqFj
1hc0E+AGdG6OG2mNU7VYLZUZ6Ke5OOtEqRdfnYgzty9AVd0vLLOv7ZB3vQ9XMEZ8DRPHg182p4+R
cCGc4SD2Grzui0x37qDF3+XSISvQR1fYzE+9pgdGVHD+JzHMPAwq9Eq/65bUDFtKFc0KBkssDuRE
iWztYaYH1gNBJSFO5JweIihcMQdVfblH4OOhQo/a/tts1s2rKyrjkbkcZlVtxOb3PJvbn01LQnlo
K2nGnTWcpN7NXeM88XCXJmh6R7Lo1Ul+rzSpVobsLwbSaQBpv5hF7mhhwkWyi+81bWOkHShUM01k
41tJSmIahYJi9FlatDSsxokSqwZmISDFpFaJua6V2XcGr4CLWtJhDpfJNXZ1zJksaDs1+qrXtqjo
nSjZV9zf1tfZ7tuaGoVICckGWfRA1S12Q116+fUkS26E5bXaZWco/SXkNv1LVlX2kxOl/C0AI8Ol
S8BIHGi1kv5k4jDLQHiwBnwDEjlTXLSYV2DZISBE8wzsiZ0kxZXebUAaonH2qGBAFaKwEdXOmT3T
lgjNSM1Y8ww1UaBp2b3rT0NqbvOi4ZRe1Uyy/tyU6oOZFt43WsJlgvuqHSw2YJlz1hPGzOrQaPpr
kgm7CDo1T59rMsJKOANZcWH2xTLASapVyCeynvQQgJV86MSYTOyj6zbb1tWcw9nM4U8BuBhge1V5
atyytQMo1gDQ/7EoaTGc53TDIU/Ubaz7c+cVpt8sythsmGnmJGCLw4clqgUimWokw2NbKeVzmxLG
fQYaTN1lcwrSEbP6fG6MZWr78AYx6+pl0X+zzLh/bKCX3HiTlrRngzmYMcuPo9+bldvcIY1qbioy
2nIM+w07woJj97aK9Fr1sfXn17arPNut0Vd0IUpm1EkqA8m6RTrytDPpahupeQrELTLW5Z5KNKEl
FbDdC3YmKuWzdExfwPWVELgom8a7aNCrDK5hYxpfmb3NDHrXokOioI3A4bM3qhuHmrUBbGBezJ2Y
cxoeUzFMTBd2avyqCKHSr4vYiA5pr040BkwJJE9gKfvKrM4qI0VmAhXsc+1udksvRb+YWV+pfKjO
Req6Vb7T4JYUPl2tyP1SMdVOAWiSaX6Y2PcPviFnZ9gNAlbQlmKuGOi30BMkYcpkyZ9mKBsT6Mp+
x4aDr6mGaDKfe9miRo8mFahlnydaU/+sVBsCn7q0y7Ad3Nh+6lwlm31bLsmdYbY69KJJEIk7cAL8
TucV4LBE4a6c22BGvyXkO1BtI6nRV5N5tEPTlfWjl2oFiDNwZdMGwIWOg6Z2+RsJB6GAflFW3kpt
TqarIuoa65XnN6gPeYSKCcRmqqrnLdNMvOm9Ti8uEyYNoM29btyVbTeVZ4qVld25Ucgk3k6Efdnf
Gritl8DL7ftUMwdjS/NfewUIMXehTUJHHva8iiIsJ/xFWzEYQx7KojYbmkhDu+BQM4YLREqevsl6
thojs/IjIJZmCFUqUmmIg6+vEbvXJkU1T2kfRm3RJWpHdZQHXSsW52Y2yTrb1YveydBJ3SkOXD5g
NaRbJTMmLp24CaPPp19DNjtKgHasfiy1SGn2c9mxiehspJs+vR4Di4JZls9Gb8+sFXOb51tzLvL4
EiJHSs4k1cxQizjJQQeAxrR1RuqqQTTU+IYoZqo3CHUnduquI76NfTK1e44xoHy44vKlaVTnqplH
RdkqWPNnX3S9MwVjpaV6YDER3VhWw/wNxm50NiLubcOf80784qSs3kPu6Z+YopV6W6sYKjxzKmO0
Rba+zzXFnIORTI7vSqQsglvOYWLbpYN6mXFYZcaYE4Jn3bFzhM+/KG6lmrWcOcpWaXaAbroru2tV
uZUaJ7bQKPVZ+KTHqNFFk2vNZYk+A0rBFBOpXU5kum60rCgPRYkC31dbW/8pk5bVe3QAFAXR2Gqb
WCio2GsQ3VszXlTT74cxrR7YgWUbV4o6wEYGdLixMHBASwL6FXhxy5qmzzNrbtYtcSBGlHt+ouci
jNuy7lBKeEYbjFDVOFbYeZyTDV0uKWhG4BA7DG5Tt1OFru6cAtbPZVMz6eRpp6mX+aLpN6U3tFZg
djHJisPa4eS0oyp2WJC1+CgtVf5QtTmvYLpK9Lt1J7wurIXiEG3kKlYUWKOjOjClluFysPkPv07p
KPFRmdNzLnTz1XMX7262Ji3bF4oNHE8haZjTXBn9UNthuS4zxUz9qVetpxEopQnrVXHrLdOtRJCZ
lVp/RTqh1V3pjVyeraitu/NunmB9R+NKaAaYy3mcBed1Mjp73Iyz16hBX65EP92dzS9FJTNiqXhN
p80k5hnUuTUvtq/DAvYuXQhbSzgO7TSFE7lNV8WAOxYP/MTCpyE/kkFakWFyZjtV8kNhw/7TieKl
D8B8qjjYAVvx1RsKTcJML5Nf0HFL476XtA/wGYnpgGp2Hs8IjXeKHaVQ+drCemNjWknr55pV2YQ1
2GkrbOzYA4O+MrYyv0Dqel8AQUuCuqE5xaxFxgH3lhMnF5t2T3WWuwnHFT2taD/k8sWDQA6/KwPi
vxmUwbzmwOjMHJCpTbDumM49DngXL4OuxyCGqI72AY1H8D81PguQuUqUXUEEdZQ9uIMS6iJwSu28
08oZDq0xUnA3lGT4mk4rs9G0SwcbcpSXWyOj57z2ZOiy4P/DdxVbaRdYJsCcM0UbK2OjT7RqcS6X
QBsh6qU3ounWe9BZ2jcpU3onLIjDk0ym+Yr+8XSdZuUc7U24BC0brka5gngSkxJj1OMDzh+yQBMp
6wOBISX4NfTYCFOkYTyPSSqic29ZUF7OjrDP2tJpfy0RbNWNjm1TIWLeTMrQIzXnHvRid5EYFKb8
2oYS5hfEqH4B2DvgiO37mVKm4qnirLAyYV0D+3BgfU51yVkcPcHZqEs2vnRzzQuMZ3BQIwPUflB2
MxRHc1Czw7xo5pPsHGf09Vxj6QRMlZiBnnCK9B1pickf7LF/WJYaDkHtOCVHySR1LyTQkOhCN0zq
HgM7KtWXiS3u16iIrwuE9kvPaKZkI2piBUIrc5zrKDHtqyxtlpdSKL0Z8G+1r0mR2y9Ty7bZ97hf
j6AMBfzb1NGfsJHmOkMmMvOjujB+UMaLv+Qj3CdO56k++iMbfwF6zmtuMILHuLmIUMw58JIFwNQD
0nvTq4Q73pd8TiZcYwiUFDSGiHmkYUFmPyCqSxtJMxhDIgHEzrC7/kcns/T1RF18rTm/K36hu9Cp
TaL9R9dC15Y/f9thzZnpqrivXpiR/CF+Jfh1C/N1ce+rmmNsxXxc7evsZ57eabDqTox+XJ5Fv/Nu
9KMallY1nuo4Q/XCIerAvrN5rr+Yh/6Hfcv02GhBOuwaJ+x3nw97XJQ+HvWo+VAZbhObCqMWBi6b
xXqGhXmuKJ0vO+i61saezWAQ44kG+ocy49G1rr/qzZ3ObUhZUT9xrRDdHIf7+w2ITsFt72HCRuaJ
ZsP64P7nB0uF8P1wAFVVNY+4SFvqYVGUway+EuILfDE50Rj7/MJoUb8faVKGKdLHsXqRynhNC4GR
jMB2Rw41MLX6re7df/78Pn9reHnfD9hUgN8F6TUvTU4PnLtZpTefj3DcVnz/hnxQA1lVEyvgTqsX
6mr+6l9Tnid5YowP9dv1fUCNg1QW4QrqwPdXQTPeosmnVS/VXuzM0Nkp+z9L2IB5cTTE0Y2Si7B6
V+rVCzryTVe+JNopgdqRj+DjEEcNHiyEGhwlroJzL6tspfvEiH9rw26znHu38c0SJP/J1/vmvq1v
x5vvyMItK2D8Vy+JOxDSu2sHao47s652RXxWKd9xbZ34lH77vr0Z8ahxpnez6JycEW1sRBF5ZeJU
w/e3H+ubEY5mYWrH7AeoXL6oiro1FXNvQ4GOovNcnNCffOiDHr8SRzNuhOs3dYa5esFNsUcRGsxO
x46mCIfuALA7UDWxzapfnXYSGPXbaQKFFsyZVUFsHb3vFOqXhmZw9eJ8QchxXn5Lz2tSHfx8Z36h
IJOH2QH4/Zf5cvZPxSb9dsJ/M/TRd0BTZrZT3a1eRu9pkF85/8VTF7rGixpfkWu/M43H/2D+eDPg
0VeBsLky5s6pXkq+OK//hqk/UMGLfz7K7x/mm2GOPoWFZq5Tgi9jCtG2dzc3YLdDkEYnhvnt6/9m
lKPXH49GYgyUyl5KhwQJdrRpuv38Qk69Gkevvz6bChJ6blcDM7ffUBjSVj5FIEnTOuWv+u20++Zq
jj4AxcyJVdIYq3YDZ2s9Oo8gk8sTt0z7MApBuzSDec81j3Ax++jJtEsdm/oitRfdltMNoi9AtaMd
Y2jPlnBOVm1t28cHmpEGMUtVEbAvz39mJAOEgzTRrGeilH7p2WbY1coYEC5qogxt3FM/dH0TP2wT
VhHGSpxa3QzvZ1OnpfFbriudm50BPrdq334SD/FX75Ya6j6prwhuObVofLg5Rzsh/f2YZVb2qWaw
YSjdjB394xJdz+4rUjFa5qcixf52en64wDcb3KNPEck2XKGSfVD5lF6l5/mtu7dvkLk5FCAuyQiL
AUz/Kk9Ms5/vH6BJvL/CSBuFhZqCLdH8ZfG+N00Ae+zzb+a3c9qb6zr6KudaZCUtVxYlRGi+ot0q
KOCU/ibvxgeTono1PHnJ8+dj6h/eFg9omGX+nZ7OOrpmG75dew19aFa2ZPQTfTEaGQoRMg8cotAS
wmKdNA371uBJrgUmvxkyACk4VkjVGQ3h3GrSM0AeW0t14c3R8jPHR4IKZzKm3md33DfnaIIcwnxc
jybLoBAwXq6CFX/UFxenuAFDOtIxRf59Uf8bc/kPvFhvnu+HmMubtH/Gm1v9F93Fp+pFvM+65K/+
K+tSN/9aJyLEv5wTkU/x1Kdfov8//1AQyv8FUQTrOEI/k+mOF/3/h10af/Fwmf9AbOoQZlZJvaiH
PuHv6dZfIL40Dpyr0wAVx59kXa5T1L+/cAs2g4OYCUOGaaHd1Y5JlLbXt804VMuVJWsFauFAOz+O
yQdJ8zBWAOm+uUk3//yH34YUHvm91/FQb+GUoK4LsQGX0vuPoDNLmWpeol8pFYlYamIWGz2tE8qL
EJ8m/VHVCmqqUZ/tlOimLH8ocUsNrdVPJcf+TVF6d+FwPvFGUVPD5u5QmX3/Q+qlhL8o6vqqMRK6
oJQqoioFSVzK5KIVT6Ksop2R0hqqzcQ56zrrNRbTlwoSSghG3bpCe3E71F61K43p3qlFCl/b1O50
MzrrAUdvYzQ4YdtBZB4RPoZ9PCIhfdDtBg52OtUn5kz0UscPEss+NnIE0qhwkPocHVkbiyYVoRj6
gdJdnARoWgdyd54tlOap2Jr6+aCemcW5me/jftv1Z4W4TWkQ33jNPht8B3CWEti/6vMypz+6Q6ou
3M2ib7rEZ5bieim/++JQH+b6Mku3bsXh1EczW60A/9DaxHu7DdH0xGR0ez5lJuzQdrXVX6zcz5Ut
IqDlasqAoJ0l37VH0POzQ8TWuTYfIPdQmq+LAC5a9c0Gk2TUz5V2biPXdvZrvbcKwR0PgdNQTgy9
MfRQUJUYu3dGty2TcBjwDIbOFEprW4CjJOrZDACQM6M2d8MNUQg2J93b5qvzYDwQ6AyRzaG7hvKK
OJptKb5zECYECzkP3Xvlctzau5/xhg6l4vja9/pW+e7RRUAxYm9luY0UiGPPcMdGyljJYTGC/hkV
QEtUJpKDC0JgHlv1zPIQ1viz5eclLWDf0nz9kB2cvRU6XzCQoHuOfgln60Jep398Ef/kqVlfBFeV
nc1O0DLV3xMSuot25g74C330Q/p9AclOpkq7J0zIu56+baODdzlcRFez41v39UW/LS7lD4/uyaGq
AgDumEfjnwtRXcF83m2tfXRHq5LCW54EsjmwO5RyZ9yMCgIt36ND5OfX3gPV4svlofxZHVxrVzZh
JoN4GwX6bnrNIj+6LS6nwLv09slGDQWBykHzOO/drfwWB11A4g3Bpg4tNR+tbQHJHQUA0pSgec1e
Pbylr0iOMnU/uoF1TsrJtr6Y6NaDK7mBZ1KH3NCHakdvbN/2Ie24YasF+Uu+r3/M2c67cy+XnXcY
N+Bxfo1XxZV3i0pKmYPiannis4V+ThT26FsQ9W+0TXVb3Zp54A0hKqU0J/oOdWxgkwj//7zw/7sM
/oMV6M0M/3EZfGqGp/9aM593BJ38enq3DK5/9Z/LIPSfv0z6hhqkLrwNYO3+tQpqpvoXYuZ1GbRR
DwPm/PciqJIFbVmrb4a10PEA67J6/WsV1LS/Vr0hSN8VaaYCKf2TZXDdU/57NXAdTDnItqlV8Q9y
JjuGWRF+gI0FLu2lwMNL2IPRK6+VZupnb27Ob5a/9/vOv4exkBCTqrqGK7Pivl90ymipFTR67qXS
N8VXQ+U8Y3Z9fQVzoPoe46f9TqqIvoe+qn5vCav7I1vBOjylAw/rJYQkHZrWukN9U/0hoaUTVmXF
h0olNFbL3TIs5XT3+TV+vJUeK7zH9gRbJDjH9R68GSRRHWR4WpwcoGRGAdoeArhoNJ7YSLxf7v55
Kc4aP78G0fO/6694MwpBXXHkzWlyUFFN+Qo9ViI1FzQ1bqmGf35B6NrV1UzgQKs9WlnzoeW1Jsvl
QKjQ8OzRwN8CSUJ5/+fDAErh0IsuFV7z0cPpQQfPpAklBzmW/QZ7nUqEXN6fkL4e+Ub/vnEroBrU
LkRahPRHp5B0FDW9MTU5QGxjDSDUEP2SWrDn0n9NQoL3FDB4jWFwtxP8knCUS0350/b+/F3E77yC
7YDWrraC9w9wZIMbKZiyDokAZ5q4pUXQkFOcqCW9397+82rZdXOhzCScctY/f/Oa0JPklGXoyaHN
1ZcJQpnv2c2tRXgjiTrS/vM3BcoO7wlTFTu0Y6IaDVytSz2btRrZDku5IXzwG+0/z1zP8r/jX/Vv
JpHfvPo47lSM1Lz6fMlHdw70xUiFs8sOxiIjiF4F+8xy/jWpCA7/8JU0wfZAEUDgvSYhH/tDy7zT
CkQx5aHHzYeSnpeHhrLQTswYHx6SyYtA6RmTtsVXdpz/HvVuSfBCw4yxoAe34zJ/seMGyd9QurdU
d0954D/MUIznYqziAQFiMI/HmzVDTJ1I0gOBwHmYZETMKoZbbv705uGqgsMAhhQmM07W969eiwSq
ddHFHaRuaXviTEda6rlxYpSP3/PKzeJ9Q63NImnZR7NTvToqOicqMS2Yld9JU0UP0MqXtKq9bdLH
+jWerlvDbcVrM3b1Nd2mCrVofcoJ8PGmWjhFHH11gq+z19H0lVrFXGv43A9mYs6glZWXSEnln35g
1NjAI0JkAFjIBR+tn4XQ66FN+cA8NMObqOqwDzgcPP70yb0f5ehSSDCLRGHMyaHXcwI7dROo0USQ
zuejfPiMWVLWj4t9B0c37DXv3w9vhmqianV5KBXdJKFuAvibKMOGppd7olv2+6HoBnMuZM90XHlS
a3dya0ctD3Op2V8MqCqRr7dT/y1fnZMn1rF1+nm3lTJZxZgBTW2tX+DDe39dSyfIo3Ka+gBI8EZi
Pti30tTJ15oDTR2DooVE6lbTKSjXx/ePYS3uI+ZgZpHjQgbJIHLsY7QZrhbjgivTyEeLmP/xQ2MU
Eg5AbDEh8rq/vzg3qbIG9Wx9QCXnNsGoE2d20aK9phfU92m8//wd+c29BJrMJ4xPn1LFsRGeOMFF
UNtuDviONZeUZCKaSDMdUIi4i3sVO4v7MiuDfZANJK4TD/LjtMxmhD23amBa11mm319r3DlmbUin
PdQ9druQAGon9oHYZA9JUhiPRGKTK/H59X54Udn5mFAWWNZWhDClrXfLtZ6TQNjGpTjEiFR8+Nf0
QL0M+WqkWSfwLh/eF4ZiA8L5A+0G6+nR1RFpkDl2U/cHS1f1V3NKtatGFVQA/viK2N8wZa1pRoRy
HK0CqE8R41TFeFgGbbwAO19uy0HE+xho3I/Ph/rwvNh5cDphS8c3vqYZvb95tZd3JvLw4dC5aDwL
HtL5RJpnsLhKf2ZqvXtiB/ebh0W1i9MXG1YNBtx6h9/srWLQAlbiieGg6FwQ4SF9WK1ZXGTSOWef
X9qH72C9NOAMVLaQGHN8eT8Ur14n1XwYDuyGtCdi9/AbxGN5KUk5u6qWjizc2iNi2kECdvh8aHh2
/OPvJrR1cOCefH/6uo4fvSlWo5gFjEP9uh2xO91KRyrmRriT5d6CzUBIu55OcRu2i7ZckrWum+dl
hwAIExIu83KbtU05BsS1iWlDsq5q9wjQCrfGeR9R579Ch8tO1DAnVdmD7OmM0OqyBJujEaOYtYYx
+qbYlcL+eDbM4ixvokYPsUnVYldqGJv9qG1aQesr1WRoqhNuIs+rM+uxy5ZyDpqoXL4XlZ7mN0Am
OI3paSPsiyoSKa2yWBJZ+EVLBzSAKq4WawvefsieiMyc+q0xUs8k5poU7us8s8SrJTptXENRleSS
WJfG3OuVRyrXUMRNG5I8X5KI3BJgfmaghKQtbQ7iR1wujhPiBXLjS9eFc07dySipDwqD4lBSIHe5
RCjdXKqqLL71vdMZm4yjQXpvz1a610hjNZ6kgUngihjkJr1OEHLPm7Ra3EfBfv67QohvsVu8vE+2
wp7qeLfkUzR8L/I2Vy4xSmbOXrrYh0HOzvDJb7NJs1rKUmCSrhcCLactoUjOE7o3wmKTsnKpOFVY
AsJIDu5y1joNUpa2IOMwJMMS1+hIzG+/H80sLf2qmzJ3G+mK/KKMq1i1UdvsR4fNKCEe1iGpWuDp
WYt+Btl6CHzTpyZR6Z61qlUlQc8Req8QL4njVAjsXA0Gjswv80j8jCbdvusnyYmM73dML9XerFfw
q0n9qwcdFriYQtIg7Zmid1ESzWW42EpjHpRqtKZtvji4CHxP8GFuEnaIznWJZBSGFvEfzk/4SOj5
ldwZ4gzLhdW6m8ZZ8CbVilf/RLVJuAR6SaJokYEOW1MQj3Wbdymx9ZT1VP1Rcg5Kfi3kjetnSmq5
9a6IVFLBMbE1pDXEdjJsF4n/aetYWaHuI52SwVZYOMAC18sJFvc5JeULmx705eeU64W9z3sidA2o
xe5A2c7DDxlWtMaQkOeIBUOxTO0ciJys2wu7cEi6HIlTGh7nWWvF1psmI92mObGPG9RzzXQu0KkL
4c+GJasLcokoc7aKtUpeRywDF52oivxgEfWuvUyRWKqG4PosaQ4DVA9sDsIdcQDRttP3PeDAdGdl
UaM82WNJa7eBAjiGta7WxW4UqYeyNS7sW8o3CSJZ7FiaurpIUYvY/5ez89iRG0nb9RURoDfbdGVU
yZKqZHtDdLck+qC3V/8/oQHOqWQSSVTPpjGtGUVGMMxnXkPPA5uKrCzqu7kL2vIhTvk/76bEjbPj
XLf4HJYtlL9Hj2DAPtioM1Cq5pkKjgPGth/tUAz4WA5UlZ6bum5TRC9L3f0eZlma9zvqPbX4Omu9
HfyctVaE3ycsCwdgeRneEQehqnnUPZRzauPzqbij0fxdZpXVvqSc9ulJKXlW7lInp+DQlkbbBrsk
wrSyPszRUPzsp7RqcQWN0AwWJ2eMu1plLw4W1X2In2ruoyVuzHdNZFjZN9nYTPcWwtVR3+yq2sXy
9cM4NsZdNrFeD7WdT9zYFNmG4rXEh1nBWrTtio9DnnjzPd6TZvbJtGvL2ytVrCmPHC0E+eyMHsp9
DczZ2tt15GJvPQWD+HecxTx+nGrhSOmZGvrbPlFjMfzCwr3of6fxpPcvXlqErZ8k5kymTCRj3JU1
qOhfua7mE47upTXPnycxB0B8VUSA+8cKl5L636wY1fqjWuQiPqhsguTYoIbgPeZTR98Iw4XsRWkM
KL3ZMBvTnZZ0eX6vJZoO05ywzjpBOgmL3zlkxk7bR1zPiQuPjki225vDaDwFoWP+q9H/9f4OONfh
0W6Apx9tAbdzV2DdTdcE4HVr3Cc0tKZDCigc3loZWXq2H7H1AlDujvb3PgNK+MSF5wQ7N0qi9KDo
YeoXzejVRwJJF5Rc03tf8yh3uaNRhv3pechx7dxWmccPXt4ATR8xW6fjNQ6udSR0yM37SOs9ddda
M5RZL0Lgf9fqagSHU6jmb9Hi/LcbcqvSdp2RFtlxyJL4L14BA1yUZyE4Wipd9BhB5YGbVRm0ZPTJ
zfITOprqxxGIsbeHfmwy065QzM/oCUb/VvmQziB+uIieKs0T3JxA+dODO7Sd6reWQHDGFbFoDqxL
oR4mdzTLvdOE5U86egGA5rybyx0qJtSwRgWA8kcx5nN9jzZErIn9qFRpewqQQ5/u6mD2oqd6jOBT
7ABDG0gctCC+j1Hh5PYh1yWWyx3JzvZqbRggA3q7xsWnraAT7vJs9GBgJ4kGsr2rEu48nDasTxVg
Y+zQMQp4KT3CMi5zEOPPEW6kI9qKVmO+dMIN6491lSUcsRh5pUNiDLSuuAmawvdgnHLAa/hEB9Oq
7Oo+1gYtuBsceGuPTh31yqcc1He2yyu1pOFk2ZidUBMFQzg03i4Jxy4+ZoRuf4ElU/PHKkOLBAi+
kbQ/u0itnkBW904FUwqtgjvuFyvZt12a9tLWPu7afTAHlrijn9ja+6KPYLmnPVHLvu8LVd9xZ8Pi
5zIXpYRbB9G9ggxddAKrOUDhwLII7HNTtbb6gTLWMO08hTLGqXbc5PfU60n8wP88fg3Npv3a1OVY
A/se5fMToRKX7l3YzbjwjgXo2zS22DWWWefKizCqyjs6+ABbr1UY9PDwGw2wyL6xYaV/GEVW/rRk
bPIAotYRyINHCUWRMSyt4aBzTIe7qtCM6aypY1icyllwZwVUWrs7Pe8TjoVIoAuCsUnzQz1AkH7w
WiX6Gjt5Te+oKJxX5CFid1chplvANw28n3Gs4Trd1PrAx2sDysJ1OYd/A5SqxP1EGChOWSK5pEbY
JvX7swsCfUqlUoraQD3yMi42hFHCMuSuGdyUnRIr36tE+icFU3i6HQavBvvoFUvjOxxQrEVVH5u7
sDdapzt7ZQ5zw8ApqMEaDgtAbauStDoUKTaICKAPyK5cTgr15bGfIPadZ3wIif5U9bsaqPNj3JjC
vz2rBRyBpWPhaPrQjnFBJpANXo7V6HY/hLAOzi4OjTEu3m7iz4qdPkIIDs+oF+jifpREmF0K2QSe
Z5jrv9BbEc8VLh2faiKoLXOhlcTUJYUzsCnjaPLYX/6kUh0rlVoGmqYDLKs5GMxHs4+DjcrC2igo
CEEQoKUBbGDxPed4Vtq5ZZS5z4KdUnXjKaWSeLy9vispKa0Z+lx06KglLC1NYC+33aRbw1kfqJbE
VDHu1DqBiKdl1feuaZJ3p6SE6fBwkBemIUhJ+XLthsmLYKGoM2oolr5P+FC8C0q1h3BWHt47NTaN
SSEIcxPERZe6d1PjiGLOTPWcqDWZZ940uoZQAC2pg1INTrDPkhFI8O1Br/NgKaZPLQgZPPCG+mJv
hE4eVLoWemezG70JgQ6rie/Q5kUrdjbcoDw2fSv6jxlOc8U5kxKTGz/gEn0ozwuFehyheTl4ONDB
v1zgLtLVSuti5Wy7tfs4OKX2POUKiWijIQWVNCTIh6QJYnNj3OvtSgJOFwI9Vwp8zlIbGzmpgOpK
EZxndtkRoRZULwqendvLez0KCk+yKSUdcF3AdZezU/VgGu3CDc5B2s6nyUTcx5ERxu1Rru43FNdA
blHokl5Z9lJNK+spkKhe75y7IkNNk9bVnlCngsmS6Rvn72pCi6EWJSG1yXpYgJNzdoZOO1eqcJ8p
E21BUq9Hge7OdqDBT0+KuvzlsrlhmVemGLxzmSgoVCDxB5PYazdurOtlo+BPJZItSAdbXxZ4e2j2
ppbVoV9C2N9PyCGRC5qVMkKf85Kvt7/RypRwCaIuSJcIgMFynzu9o+Mg4UmEe6jWz4KuPfa2nW1u
PKtX48jaEjcWMtOA79h8l0s3zzqSI43GA05AfapMQ/tLGNG88cxdn9rLURbbwK7iKuxw7z0byCd0
phjhJMbePWbkweckyQZemWTY6FJejUlD6u0Kyj9/Ux2c7Tn3IiWP/BYtjl0vlKPW/FKcAqxZYM0n
NK62mGlrG4QWFJV5DOgAmci1fjNiOiJJJBMIH/Jt1iFiOeSPULv0+H6wpi0079WHoxxJ25/zS2UX
KKH8MW8Gm/QhUdJQjfw4d7CkRCrSIcoft5zJV1YRwIy8JZAzlBJ8l8M00Ri7WtxHvsAsxU+KsiB5
1MQz1lB4TOvtNO3MbthyXFhZSQnTIfiCcEJ4sBiVQl9aF1MX+Y4IxENtifiYxLAvqwKe3+2DdhUh
yHUE4EqIwEe70qqng6FpZTtHyCQ10KkVNT1PKPaD4cPYaF/rRbyBlFz7cIQ9mJvryM0B9blcUSfE
78gq9Mgfc8P5HrqW9iP1zOJ4e1qro9A2RzcRcoHmLna/Wo1dOSIA46OPUDX3ilXawbM3zWr03guE
9ZM1eJhw0otyKWTW22YPB72N/coyqgcdb++jMSX13e3prG0IHkZc/sg0cEFdLFrZNpECaD72ARCF
9x6YEHQxEnF2MuR0bw+1tiGk0yLXB6EGjaDL75NBsSdPG2LfUuuXNvPIA4WEnprdD3rt328Ptjov
9h1kwj8ChIuXKykip3atKfZFk5nPajhU/87NWEPU0be6JWs7griN+x69PMJh+VPeXBgiE1lhtBnp
hWaEVFHqPmi+Kp4T9Z9vz2l1INInWrBcG/RLLgfKzDgWBqoYfhCIlvIjHsRfDRR32uP7x5HADR5j
EkJXgv3eTigj7TeFkiQ++sHdN2eyR6y75jJ7p3Up1xCYNeIxjhH/AA94Oc5cIW4zd2wIhJq6Qxhp
SNU6bvT63tnQ6pZC6CgCyq+0GKVpo4lySZX6bj2OT1nVq0+5nWYb6Kvr/UZ4ChoJpUs8gMDeX86F
9o3q1RRP/CbMkh9z3FcnqysAI2XIjGwcpK2xZC7xZsMlbuYijzOnfh/r8yfgiNh6NOpwpF4cblwP
11sONxcKzyA/VBAG2mKojn5FEKKn4Le5EXzNlEA70ZJz3pvcQQuTVQHSYh7Eq+Qnt0vDrOM88fs0
bpyjZg9e91IDhOr3Xjq7xka8uTopPhWoUAsowzKqVQMtdKzO4M4bBgrU1K9Rne22rBPkzXnRXHTB
CHEhcI4kWOiPUOWbr6TL/MLquBYCdO6oTYI6qIierf6+Vt3iqXOH5AnWueIjdjg2aMLkbrDxBK9s
FAQywUNhnkAc6i2+ntUkVWFOVeI7DU0/KohzEO+7Iim+aSE6x4fbB03+bVcTxihRZlk8J0v+uRma
KEgodeKjT9ScKMpRVLHR/THNNHm0k679EIpGv689Kky3R175oC5KFaSQvMfyP5cHAmGr2MvyKPGT
KYNHUGnxsRv0aWOXro0CgQsYFPAX+wqyYbkj7ZCqTfwYuNw3W01Q/eBfxlsWtdfvJIrA1DnkMpKU
LzdOQOU9sEbWUTGG+dVuzfI1QY10bwfEiCUdLO/99wkSxAS9dMLBqJqLGzJ3pmEOcaHyywas5uQq
/SlrsIppqU9uXMbySyz3CKg5ckrSPShDi3BDCBjdiRnEfho23YkzEQI7PJe9rn5F6q0/JHO/VWBY
OwR/PhhvgC2BiJebY6CfmMXo9vlWr5knyD/i0VFGZVcbTrNxW66dAKonUu+YWxcS0uVQddySjI3c
Y1g+ZK92hH1G1Sr549AK9dBrVmLt6qD0HpvU6Y+3j8DqLCW3lqlSnXcW6eZIY8/ExCnxR81u/jK8
NgFs3mC1SXsUztXGUVjdovhlw3rkfuGGu5xoFOXV5DKG73ZIEwelUR6iGRFb0WviA85O5o/bs1vd
Nm/GW2ybHF/eVKUN4+cDIiSJk/0KOyXd5WOSPNJ6z5+0NMs3Uuu1FYWoB/AMBWRpOn85R0Nk0eCh
T+MjAj19CJLIHXZ91IkfQQTtb+Pu/EPiWh6Mt6Mttg5dEPrziZ74Wt2U5mHEo3oHfCH4mHTJeCcS
EYGKoC85tW6HqrVjiG8wDrYii4VuBXElbxW6N6S92D5iU7PID70gmr0hdniJh4HymEB/9WeVRrQ3
8LyggdgXId4/wgb2QBO+GD7Vlh587OIyvM9LI3kYa3U+Rrawyo0rfm0H6JgM8IxxUZlLQR7XbQY7
SFR0arUuOqZFMjQnoaX0K6mbdundIJx/eOzLjZxydRMgkg4OijTCXRbTKYUGQdcB5emsxp8LYXyd
k0A9VpmtbNwda68LmTJRlkRmA8q73G6Vq9SB23J3GKPk9gYiOdhTr55uH6S1G4pUHODJn9BkCbNt
C/TQm25K/IJCva8iAfWKFHzzpCNz9zI7rYfhitneaxgBbKDyVlcSTz6+nUuC7i2OsFmnatkILfFT
L7WOXoP0Sqj3xqP0n9vYK/KvWp4lCti6YUPGNr0l/pYHrIsJw1N/HutfucdWbZtq/tVUhv6DSsV0
F0Xu9KNwi/wXqI1mA1a2eoYMwh9YR2CArT/81DeBX6aGFX8SpH5NTnCnKFjbPKIvjsGcPpb1a1rG
7Tcnx8BsVw3azzG3fkyiN0+l2xmvOHWDX4msYd64Qdc+PAQGy7N1+kLYr11ur3SaajqZhEhqYVDq
qTVtPgUlNqL6MPUUFjLxF03u5kVBiGxjQVaHpkPE24v7JpqUl0MPRtp7hUr7zSmCwdlHCY4LO8Tm
gFzVuTqIgwKEetxpauoUB8QOvW7jaK3dHRiJ6XSODHCGy6BDMYKIZKBJfH1OtecKcNgXqCnJWRuV
8NCokXXnRb3xPvGa/12lwL+hPVDwkGf6ctpehY2QapWJn2FEGe6swkTYHGiJ8txT13swhLal57J2
xGCVMzSrTfSxeJXDKRpTABaJXxv4Je2HHBbzIRvRVNw5cYZc2u27ZG1ZTbwG4apQmSXyuJxgPwdq
7mYeT1ZUu4wzVP80aQjy0Ivi6ITyofc7ItP6envUtdADsLtUCaWKaeuLFwqiRYf4LA9BhwJ+u5vD
DPU8HQjQneTWdSej05ovt4dcW1cyU+RESYqQSF2s69gmxZRAHvS70RDPThSO06Gswx5ib2Cmn/7D
YNhtAfWlgU3adrmqcejO7SRaknurzr5aHd3IUzHG2T9oLWEecXuw6y457z2DYfRsQ9rD6/BytNET
TeW5rGZTkMcoSTrsUYUNjwCE5r2tIc2fmdqnWG3QZkv0CBchh2J12DjFTsFJ6z9c3HRMeCHAfVJs
WOwo2XXAejpPgQJ16Y8gb1s/LSK6aMQ7rm+kY/WMrVZg79D2LZ8sl5Llxi+4Jt3IBeGuAgzMS8Ud
frkgeFbVlYXik1+njbn3tEYdn+bemvAAiOdnXByUeA9w7mOrteaTEjsaSgealGEe0MO9/XHW7k0Q
GVStScnoKMqT8OYd6cMkqtClT/3EjNwTfQjEFMw5rD50pTudui7y/jXHPDuXRWFv7Qv53ZdPqCSU
ouagG4BCFvuiqbspzHB18EVON3zHrWV+b5ES/q60VlLv7alBfLHvInc3D2WL4YWoRgTfK0i4GxHL
2i1DNkUVA/IAG3WxJ5Ihz9J07lJf6yYAynFNNXyPxwuIqHmiPnlq0zD4rSiZOm/EfmsjQ0PGaJtn
87oM2jIvoXCf+SjxaoghlEKNjh1SmC8Iuqr4TYGfRD+hnbZ6u2v3DWRU2aCRdlNL50Jz9IrJHBRe
DqvInrSxGvamKqqXXo+djbxjbY7Q/9hi0gEKv57LPYZBCXrjCED4sGONUzAiLk5Ry34AZ6B8aPLo
ayJ6dWNd16f3/8dcRLqN5QJsLkXqq1TGPgxT+AK0TXwIijJ/uH2C1t4KqpZ02Bw6DvA2L2dXAFKu
VMBvflBU+NcPejrNdxXu2Jhb6ALTgaFT6o1oZ3VMadFMAQcAyfICCTwDRstUpv4gQIftzHbGuosT
DtkmNbxj0Ttbz/7aPUFAKYMrlx2zrNHiadBVqaGn/hhb6jHAXzDe6yKo7nU9tT8MToxEbsMreVC8
eqtVsLp/iKgoq8ho25B//uaOipBqDnud/aOE9WOhBr6djIDI7O6TEgfNYcq36hyriTJSA/9vxMUF
LTysHN0xSX2hwwAwCb0OTVkFRwAs9aPTtOjNO+JHjtvBnd72812M2v/GlbSWqiErQ8MCKBeQ7UUs
Tc1Wa8AKp76eC+su9tRy59pBv1FjWf2stof2veyhUnW8XNoMa+O5wmPYj4STnixq+5hZ2S7aPX30
1AOROfXtJDWuJtgDt8/N6gl9M/Tiq9pISCJ6rNHMoJel7Dzswr5Ubgz0V3UkDeL2aKvLKQnr8tDQ
7lx80TBu+tpsssyfFAyRdm7fE1mV1TBuVTfWpgVuG7iaR08V+8XLFUXgnn5ALBMzt9SKXWJbY3si
vM0pKNQqrJ7b81odjmhc8sNsitOL26fUS9xTQpedatNx2MUiq74B429+K3bQZf9hT5LbyUaa7NQY
i7AxG5NIEbPCVddl5aGBcbSfizHa2JOrU3K53dj1tE+W/Gq4TU0RenHmt/Q01L2JqY5+Z4iofR0a
x202AqC1q5RQEBI1mEk8YRdBiNLQ0/O6OvOxd0tfWxO/qBqf9u8oepjuvqGE8B+qTCRssu8O0JBc
dRFsBEITiCLMmW85ikOMn5d3vdcCjc8g1+yLaDI/VkEz3b97o3jQIklmKMC7PByX+7K18IkyBMGW
ORsBmj6OkdE8BC6Ngnqjb+QXaxEunMg/ybjLo3/lDeqogV3j6EB5QsA86+3mMcZf8aGaxHRnh/iF
4jGV42hQsbxWrVYHxWyc75nWiI3dtPJ9Pdo27CQL9h95yOW87SZQMm7QzE96cywfujoA4B7kKtSF
Op6Nz62om79uL/XKe4VUjSzPgyJlWy3OZC2gXPXzQExHnfUfrQhh3dWxeswhuTwDMQ1OUHgQV789
6soNR9lSUhw5mwhMLw5nE5UeDoMqH1jMk3KoI6cFZD1goX68PdBa7YkbDvorRR6p0LKIrQA9O0oh
6twf68lMj1rt0YCz9SL7MrcF6TKkpOQ+6at90lvJkbAhP0RVCCEXwY5zkDXVvS1G5ePtX7X2nWXX
TLrDEmMuIZ5z7WGxMCW5D1RDO7ZVjz6cohXVHVRA9QHwe/nj9oBrQQIaerL4Z5JIX4G/9WBoexwr
Mp8IKNi3ovX2c6lPD+yLQfLC1H1KA7iDxAdJQ2XFPqtKKjamvbbXuCoJPenH8Ags3jX6S4AZPI41
ZdX5M946f7tKNt0rZu+8llZsn9huWxR9uZMWeZuHail1clzJYVwvnrgxzUxloOvsuxhlvnShas8f
Ssr3NZr1mMSgbfMNvheGUq3o8NlGGMmYv95e/LWvTThIKRscM039xR1aDlDjrJFTjf8NwvHlIEzr
YJEe/nJq0bcfvBnj5Y2XYm2p8ZVHjIpICej2YtvXtRHZqWlnfqNk/Rc9mZWHXE3MszP15aHNVOU+
An58uj3R1UEp11NqpvGM9M7l9TWO1mTUbZj7jt4XRyioyp06xfAaMrW61/Sx/TGkKI/eHnQh3Pqn
rEgpk1MkQZhA1JfBZ9YGWatYuY9JRvGNYm8Mf8kZvtZzMdypBo7ibjzhnWDNO8UMwoONGNCelk75
oM1tdHTrwrwrSujHG79LLvFy51m61PQi5KaEs/gEAW5h3NnwBYULo61XWu8AiGjANQZMwF7RYK4G
BjzHPkYq2dQbmqAIxoE4D/ZFhZCepkbJxru6thNJS8ikCSHQMFn8pCmZSlxcq9ynzewMu7EH+s7q
dJJGHas1r0w/CW1jIdZOoGw7yGyafy7rFRoucIHt6fAmp1I7WQhcPnhAZh7A5Van0ZJOIa5i7/sc
0+Md7ONpa4OsbUuL55TmPOHEVUqWxUMkBF1n3zbRJzgMHX06lGYNWG3Qq1DZmyLrzObC8a7EAmig
8G1DH99xqdT7Wkmrx6Spp9/RCAYW6we3+Bm0YRnvVH3Ift7eNHKvXu4ZTp3McGS3EbPyxWuMpkxt
JgGANvRzh24PeU/7YuC5Pm+c1OuwFWaB7GdyM1LkXHYg0mREgkP21tqKqt3Ef7V4BMuueNQyB8L1
u2cF1xk0u9x2DLbYdtXcebDnbKCHmWnjHRUVFUL8YVwN7w4rWDfQFOicyuBxidswSpGbKJvShU8h
GRhBkR8gc22pl8lnavGRdBVZV3Y0pHk6k5fXnKIbDbOlvEADvIiBf7mlewBGEnfInRrR11wR0hmx
Aayyq1Qv7f++vZzXB4rXDGlkmdoQHi/xG4jNWkDD4tQHaYW6J0Ta+Sj0Xg2/l0pdUotEPOFf7KNi
npa2bZrjoBQIbd7+EdeHSj6pf4gQmgQsyh/5ps5RRXQkYmVIfSeesiMmOO1AEz4uUk6MNoF4qlwO
S5XpP26Pe32F8aABPpCQT87IMnRywjgsCFVI6+pRDxBKjebwODZujvlvzvCHqDfLLerC2mS5ONhQ
UscNdcfLyQqUBEt95IvXZjb/pBw4753e6u/MzKieSMzj75WHZcC7ZwpUlwYdjRapn7QYVFFCu+w6
ip62OXjUeQnf4SBmYvLgoXoxzNxMdTe+6sq9IONRIkW0mIH8L+6fJMqiPMVd3Z9VBCUOXd7jBJNV
RmXs3FzpPr9/hjQ1JJqSC89cmq5XVAOKwM1JLu3BQOxAqPoO+yzli9u0+AQqaatsXBAr86MDKZXJ
La5XwF2XH7IASmGXXpD5mt6q9sPcqhVuhbRfyq/wy+p3P7cOCRWkJoiBlFuXHf7ZTDpr0g3hG9lc
HFQ4XX6f17ClKWXdmXQpvrx7PcEmq+QTQOWoT8tt/OZMorKVCtfNhB8kdnY/t4aBM4A+/RKYpI37
FtOsratw5WCAmwBELNFdOvH15Yh4YmhJPHfCBwauK4dyDJ4DiIK7HJvTe6vvvA9ehib1xi5deSUp
D3ABU5EAoLPsxVCriADPzsLnAtK/KPC3/8Era3q4vZqro6CchHYklK8rIR6tDs0ugUfmF2NRHCOj
6feuMmyFiSv3GWsH0YD1k3C8xY5E8FNUZjUWQDPIh0+44M7eboitRD/Nuhvpp0afMA69PbXrQcG/
QlCHEkxiAnL+8rMZUYhHY+MJP2pj68WJZvMVl2Xxa44C6zUrOnvLXeF6LeFTkPEBEpWspSWpIhFS
wlQ1Cr+zbeXYlWZ3CvpW2eijrE1LCuxCUkKEnmTgcloiNM0ksl1GyR2I8no27KwcrWunQaS7mXXj
dHsZV2clYRxAQGTAsfh2yRQ4rYvOiW8rg3GOWkiaRjFtPAPXR4y/35SvD3kV0HP1clKtotBlq9PK
HzKRPIpgzo5B2Pe8s7kO3LaJx+9B6Abaxha5vinlsJROEAmGwrnstZYYs2aj4ZU+ElD9sxUm2iOt
cQS1bdtLlcO7FxKYEbx0AzQMwJDFQsYdOZweRpVf2/2/XZl3d1P4fl4t4oPsPHnSPAjTy91RoVQy
ef1Q+0lXCWNH6bv6PjVU/o63J7OyCwmtPVQqwZ1eC3hNgTDDjIKWjwlkvOtLJ3zUXP23npXCH5Vy
C+p9PRw3MDV8HZgtYLLlBTIVJrJB6Tz4URH+GCvX2Stq88m2kB1vs2mLsnQd+/657//EYNSFlyTO
vK2EijrP6GOGbYNXCzBJx8u6TY88396T6PPIQzmgyqvjILxhqw1/fRi4LKEU09vjYaWic3kYXAG0
X6TVxAlHM1i49bdWm7+G4Kn2lTU8i1KtTu/8mjxqQB0lzoUCA4nZ5YidZUC3qDzlHOFhe6hH86jo
MZI0wuV9m7X3Rgx/RnM4dqAcWN/FDaapDWTpUlPOcaar9yRoLVzpuJ3vefDtchdwP2yMeHXOKTgT
8P1JBHWaTYsVjcdOLbKKjBPpiNk+4Iyh4B8a6M7PWo1Ga+NsXN2YjMa7LZMmJkcsfbmaNGENUBSS
PdPjn465hPLJ7KYtwOHanIgN0MjkYHHo5SZ+EweNQx0a3AKxP4zzcEjdSTu4OV7USiaG9wYJTEjS
wjjvUkt9ealkkZUI5HVxdS3G8hEkT3acNIxzb29C+REuMk5GQZtR5nMEPleEOm77oLdQk/M7yiuf
CwCjyH7GCcXENg8D8c8g4lTN8KgItfBDZwRjsXPSWve2lDTWFpY4lmYXy4csyGJhI0UNwnQEU0/J
MSiOnV4VzQHVIas/J5695Vy0tlmAZxLPco9SVpS/5s1n9Jre6hyrJ5sXAK11VS3wDSpE2268Pmuz
4kWQADoiMVoSl+MM9ZRP4GwA1GROgmBrF7s/Ywxd91oQK+Z/GgzsCAU4UrslfjpoAw1GB4MBAu2p
GmBtdITbXL/MOfZaG4/49QpyieC+BFxbWu9cIS7VcMyjkIJ7P5XmMUZbChH82Xtv1+rP2vF0AweU
b8IiQhni0GvtQaEHmlcejC6rbmMUkYzkX4i08bNu58m7Tx1fi+eOPhkVEG0ZeOUlCl7Ux3KfboXk
AQ2OUE5tXqBiePvgXT2uTI1GK7LgBA1wjuUCv9mCfSKCyKqpXdZZ21c7tdRyHER6u5gOTl/GWL9U
ss5xe9CrR45BOWN8LxJVprk4ZTaOxlpc5aEfFqbix9LqUUElEF2eOr+fy+aHjvbcRpS5MlF6TXg3
IZy80iZLaJEkMchf30xGnLDr0vxReNXwwsuRHJQApZmNSV4fOnaktKGg4QoCeqlWX7qFN44DDYp0
pPZx8Aqn+VdRw+lzrUyIld1e0evZ0QuhAwOTg5iWnPHyM1aFakY2uDk/HxWl2Ot6rZaHoZyUCkk4
J8I2yMqrLduG688I2RpEjIR5k2ctxY0Sz8xsO29xbpktHDrnEZHDbDLbF53wcdcmY4icYxdrG2/F
9Zk3kdngvNPoI0Jagp/QYewQSaTt4A0zmFQvAZ45OvW7wyLYmTB7ybVkZ3WpxmUL4HizQwczdeZf
uGfHvzMhuq8uhuSAUWmhv97+govtQo+YlA7LYIkCRhpleeJn0JCNohfjmTs12Guyf+ci9IcLpLMl
zLxYQDkUO1KnfQXs1YFhc7lZVMBTauna01kg6P1ax4VNRXWON+KutVFoxGC/wi+m3LY45O2MbKFo
p/Gsmg31Et6fY2Ia2cbGXwr6ysnIA02VGGwKZNDFG2oFw1gXkYX1FEFuuje0pNKPwqsRo40rzsrB
6xtn3DuVM/0OW70sdkBd7KeQ5NDwB5Rlf2hh4bwUaluNx0bkhr6LjSxAoTBu8KBkDqqCKxbSDLsG
l8buYVBRvHw0i0Rpz03PCdkXQ15lJ7rP5nCnT0YRndQsyO1nZTQm++DNavkQ4hcfHatgIPXbTaYT
hk+J7TTROS3dRhy9cqqHfajWKitlkrzdq8BupgfhVfmXNI0cDM3q0hjft8f/rB1QfqJ+KlwcqcUn
mnWtRDPQVc9VJ5qHICu9o5ZnyQmZbumSXOnvIwTJ8SiaA++hJUOuv6zKaHmqmEo+aGdjqMy9ZpTW
UYIbd91sJFv7gj38JqD831A64Q6vtrTdW+xxOhO9jbWidlbTtsXOHdTD3IRbr6dcoOUogMbpNrIF
EbNaLKDpRBnyVaNxxvVCQSO2HoPT4DTaMdRSZa9P3e820eziNPVQ6G7fFyvHi4WUAZYDeOmq7W8o
Q5/HYzaeK0vkB6GI8JOqZ87GDllc8SwjZU0wVxTuaIZQiry8KjgIqj0i03D2zOGzHaPpOLrqrhLR
rxARjN0UbGU219MydU4eLUIJoKCFezmgIrrBroWinRNblPdNIr5MZrlFiVsd5I/yFEUSGdZdDuIV
TdcmNvZ6YQuEvwu16MR9MR9uf6HrG53aOL7mKEEhpWUs9fLarGwNhd75GRBEUJz6cm6sHeBq6uPo
aW+yCVc+FUU0SPGonQHMXU7KcdoqmILePI+Rp/3oENJ9MKDFP4JYCM8V1PzTmE7Jxlu8MkfwsAz7
x8yavuTlSiqW1kzoxppnkmLlp+nWwZd5iCF4YblRvS8KZy8C6ua0mdLohU7Vol1kDZMW14lrnpE0
QktRsdKDWUawy1CkPQQ05TZO2CKm+t94sgEntRSoi8hd9CY0TnN7CAMKMuckSPEjDKx874wNksZF
3+1QOh4/3d4v1x9QRsR/LCLQ+6fxeDleXMQQB9HKOBMLO/0+mIyyfXAwta4fNK9xqg8NPB3A+lme
Whux6vU9ZiH2zDNAEAmEfQm7bFVCvGHWrHNcTcU+GNXgH4DQgKXASd2NdTi9mLAZ96PWb0kerSyy
RJUCzaUCAEvUuJx0Qkc7nFxE7einDpgEBi36xlOwA23q7oQY7Xd/VKom3NQWjQj5Oiw2ETqBVQkR
lmqXEwpsHfP0Lp3jaG/EWdpjNzj1v29/1eu7hvHQWCQRBkBLKnA5wcmbsUWNW+XM6pu7tsXMcXSr
rfbDEuLJZmUYKFRyYvQ9rgT1xtlMndRWzpaCnamZzoemL/8eLPW31Rrhzo3b1zhym4OjTs+DZt27
yThubKJFDed/PwHqCoeU2XLvXc4U3DiATyIbvzPtLjrYY2APr2lBMoCSsee2GIaiK4ArppdGwa9O
0xAxdlS0fTfu3etzBAiSRgw5F2ktXfTL3zGbehWlcRr6XhV4u6nuSo0+PSaodgkBt0xgLprRiCXl
7Q99PX1pkkfyRaWSpGgp59k73kijNI/9wp7se8gBzXQ0y7xUd02k2xNiy6r9t6FPlrUrZ6P9IrTK
/HX7J1zvNVoZFFYN2YjisV7cxo5Tq048AE+L0II7N6mW4LdaDRs7+vrIUkuSpX+cedhwS4xVMjpB
moEX9oWiq7shGR7pHeG62iuP4Ai2agUrc+JKpJJKPGCSSywOLJdVWyVhm/u4r4gfqSHMo+slw/3t
lfuTjVxGckwK/CQybxpylMu6e4QbgjnrSuHHiTvb+q5i9aR5LoXRu67T4l+FMNX54ImhRA1bwdZh
eAxRxBgOrkBbzy7V3tnbOSY7r4hSeT9DuiTaTvOAH++TRq2Kw6R5ofHwf5yd2a7cxrK0n4gA5+GW
Pa21JDUl2ZJs3RCeNueZxenp/6/W+XGOm2w00fvGFmBY2VWsISsyMoITx0l3ejfuTRFoM7cvZQNZ
Orhd8EUqnKoUXnFNNWEfKP4rB6dCcP7xFG2veghO0nyPhiP4xhuwckJ2cvbC8upgcYUVpGsfxzC3
DzU06PPjUJsBAerB3pK6ySyvTUemCBe7Lp2wuvaalxzGIVYOLrrlO8XUzTlBFPYKa4o3EPW/1XlV
hakotXys2bBFcsbdmVSinW3FD0MUNH3I8MNZ2PqTurRSIErqWUDhol2bYa4WtGGMuY2SSXPt7X45
dIqg69bUptPTU8j7ivcwlqqglmvIMseZO5uxcbmOoTYc+q6PeHbWyfFxlM2aYCzylKUSyH2KTvPt
ysOfwkqaZGQsKNK/LLOdfspJbY4gP3tFx20oBJLec036dGl7W03btCA9PXhLjbF4Z186YTo4Itu0
LSrx0xcICRCtJ7RngN5JBtztqEBiMszC0+YqtEn/wbfJUEHBre6UNvOU+M0oQmRvFv3Z/FaGxfIJ
C8B3JuFqhGqflnpct8011Q0a6vo5PQ1juPweZnFx9opcebJbiZVIQEgLpNK8tTbgedI3Eokom6vq
5vWLC0v7EmdZfxKZ82TZ7z0Ukym5n1SMQQ1vp3SyNGHmrUaoRKtf1BRhwS4xxSkDG/qQIjz55fHC
3J4gaKqQDIHc8cJDbvo2nunUqaeERnOFnmyfqsIqz4WmPEky/Z9RgRCyBaD8A6HcRrEaYSb54DVX
BBPVY+RqhZ+P9nK29LneyVvvDggYkjIZzqc0s92GcrTMHvvFba6LpYV/wLQaP3f9vOyc8dsjkWn7
V5TVZ6LkFYUK0ksYxMMWTmynnw5GquMbT04X/a1Y41/CHtJv/8XHwiRFnlV8svXDrnFKS6Oxu70u
kRu9jdIAxMCS5/kZZLlDYuEdicbC2vnXMvtQiVu7vQqESNnKKYZQcTI/fSKSkUhqs5Qeo+1wdReH
eMM0rctC78I0O5iIXV7dJpreHE0Ynx9P250TEfNpCmiy75grYrXGIS5GNK4tzTUavOiXvF3U11mL
P0RzMuxkR3cjgSlAh5Xc2zWUmwDbWWXvNIgxq+Lodm7ia3GKEX1CfeHxoO6sc6nBz7kLW0bSt2/X
OWlMbwxF2l77KVIORa2XZz0yvv4XQUAiJZpA9XWdwRaqLewuLturJl/2fbGMfj9re5tpkye/rwRS
X9ktAgi5Os/bAduXWgwsOHbqa1NjO9PMmDCRrDWvUVHuGRbf+0q6JMrILBbTU7m5/4VXOAmolidm
RpWEU0oeOAvlXCpJH4jBqsTOmrj3oWAOwkaTIiIAdrfRDFpNw2JeWtq/jfqSRCp+tRbuZY+/1P0x
/W+UNTcs9GhNQ2O1vXZJ0h6B+ctDk+KuVcXRP48j3RsPFQSSGBIzAw7A7XjoQewXgMn22irJ8JqO
i3mIuik8/RdReCHykVh+G8pzpJcVQoRee62Rtju22vyXVmBy9F8EkWI5VEPI2NeZetI2oxKNWXcN
9Rgz2rEfL/FsPZ+kkzxz8/FxYAhuuL8oD7qecKvuCmHC/akZg+W9mng76pf/YjQ0wMoeN+7y9aMW
M73eXsKiQym2XRbfyybV9tuybPakU++uAGi17z1lFEPkWvzX/uk9q6ehK2Haink+8jRwfCwWn37P
cmZLygIke8SxuPNuo+TCmpLBRFoOtz7jFNYd9ncOVIynJ403mhTVQYqKPgZ9FWWAG221NgJ2+aAd
0jRRjkYtnj/hSEbgk0g3D/nvVZRoSG0siyy6BnBG+qwnifoXnXDGl2jps9eJQ+iPx6OS+dTNIx1Y
ifFQ5wPuAlVfXa5uOVTO5ELGXpxaFS9V3DfKL2M8i+VTOM5V86mcwtA+Jw4Gzy8Uovvo6RQd5BAk
GId7niBQp2+ndSyY8skc6mvWdkC0cRRp/9Q5LjYHusOU3xAYEnsn4PYW4dVDRKmXzJpZJxSml+L2
N5tsMzIYcShLxSzO8BiWC+58tC07elHswcHbmFL3SpK2QW7IlFY7QRU0iqbQ5K7RrI7x0VPzxv6R
L8YQfVPMVjH+qLM02gEx5N95+21vY8rf9K/dF3XjMIH59tdeqPrHDHDsaMdF/9uckYM+XkbbjS6P
E456Ku7SzXf1FV136UwFjccrHVvKcWphUedNVO9ckPcmkaWK6QhYGZjPakDJoPWD2jXiOhvZ98Ls
hL+k6Uex6K8irfaS23uzJ921qHHTfoyc5+3sVZW2ZEC64opVZveGoNifMJvni7vgZf148jaR5OnF
iqYHgbIWV8xtJMUA+av7qb+6Va0cU9RCaUgyOj9Z5nYn1OY7cW5xI8OWlk7xm96LYm6qxMYa+BqW
qH5lqSeOaV/vbbA7AyILhAAOzUqyp1cHctdMg5bo5YDySdLoftQnf09ZWOCRbeFY/fTkgY7bEBbY
yxQ6V2vCxGS5GV19gIRkV3Sp1/Sq4sjnafWhwXt3b2ib8/KdUQ87jteIPD9Wq4K8yWq7whyvujty
DQiohuUBbX+7fcEc06JsPHfYOlKqG743PPnETiKynVoSUanGyT0E2LXhjs54DfCJ1aud58lpAGo5
dFooLuNi7ektbF6uIMQsTBr12NvUXVfJNuSmJW7GwoDli02yRp7F68RNz1jBmVc9b50/cyNMnq1+
UjDjbOZOktLPPJ1v94IbTQ2V3Na5CpfeiAsVoMi6oMmuYRs2KPOe8tJ2P4C6Ir/M2qFaRg30Ntw0
iiGL+sqluXlQD32s2b6q756O248mLRoowtMjx95bP1sUA30zz0iXax7TWn5s3Z7V6fSdW+Jdi3DY
ziaX2+vm3EcYlroVxThaCmSz7u2gai2VfjuzccX60DzGFZQne3bbs25NKi52jX7oREI9GRD4pWv0
vbtgs24QHXzXz6YYyCmzlrexYzgchXCWKyJvbXR2x5YQndH1+QfKXK2FNTKeuhjn4o5xfnwYbHYn
oSGNwE0Be+YZZdyO3NRiHILDSkOl3K3rczoYsXb26jjWT+zUYTpy7VruwYqnfDnVSmc+KbYjGVMw
6Zh9eNfSwmz1YGxssqhKG8xrumCGamWe+1mLyaXisdN+wU16r8iy+dTQzjSao1yyXuqE65O2F4WX
LItt0SOltC+6Emb2q1VZOWVK7shTVib4yI6NAzXC7HWMOE1eysbp8axvNpH8EdLEUHZrOaTGt7Ou
wJIo5jyzABgQ3uFIyt+W0tJ3agubTUQLAPLRvFfAWHVombdRiq5e3MFFHG2MteptnJ3sWIP7H4W1
a3t5N5Qst0Kd55D1VhuISgmPFs0Nr5bXm/O5x+ysOEQ44S4HU6AH6z87f9I0CMowt9h7H/rtyByj
cYpp6J3r5NWRb0dILTdJUu88+jbJkxS347EHsxQUZSONXesexabMda4DOF3guK3+lwOR5bUe8UL0
ilL9+XhU20lkUfBahnfJRPLhbkeVD4qx9ML1rvHsZrShIIdwoKCbf7GRXXv2xON2AnSX1XrZy7/2
Iml1K8d1uguv9NKXqKwrc3tU6rY+qZ1p4V6NSTlUScUt9JOmxHaO+L257MzvnfFSfKLiKWXfZfHm
drxpbbnUU1g0FZrvL5UmxDEpKvc0OGLegeLfe8dvTniD7BfMmtuZsjOc6NtYtpHLbosxC9pQa3o/
xsG9vqR8eCPI1Ea0JzvhwD3i7otnSkum0J/Vtm3NSz3Ms/LCiZjzFrCijk6MUdpVp0aczt/QeCnb
s5ImY+jrZW9nH9rFaAd4m571n7ZrrMqvrEGbR9rIi2Hw7aZGhDrOPEN8b+fEJAqC6O0xFbnoj3Oe
Vgg0zewm08+ilrZKurzK8NfMNMPxRc0qN/JbDhTFHzW7u8wA1OEBWSHTuGRmPwVa0dvjl9Czw/A1
FdDlPmqj0rSftKhp22Pn1ehpTGViGq+lblUpptdmX0Cgy83iB/1t83JuzTacDnO6TMWvwqE599JG
ahSdUr3vlqNq8S7y3dye/kDfpUwPqsGGOCVFgUBgndK4e3KLaHL90V2M5kvW6QNG9a1tKS+oCofD
gX02RmfmVTVPS4ZczxdRUrrrfG2eR++sYuja/ojxf3dTP+c1ZiAh0jS9GbTK2GA0qGrDt3Ro3eLn
pAtRfFaSFhw4qqMs/HVq8HMaDnjFx+GbaySl+BxOujp/9Yyqm+GkJFr0uoytVvs18lT1BYKTRf5L
5ml/gTjrVi+P9/P2lP//RowkZqCTaz+rwUk4YCqjDmJE4U8dpld+rUfd6dkodNrTrQcWgKYAqdnt
yi6srqhzkY8BD3HxpS7M4ZTG+l6VaZuiUF3izWXQIis1IVZRQsPs5kGRB7yd60esjKpfWxX13VMp
FHx1zK70LEDldPjt2dGBjTN3SGqxNox14xwaEEmL0VEaKE06Tod0Hk0/dhu73HklbM96KgvItSJR
T6WOEu/tLDZVZqqCWysYs55NNlR6/p+chuDvrH54RG2uWfXOh5N/5e2RREhGxPCALmGn34Y0Yh2r
0cbIAiVbKv2sd02Yn0pagoeP6EIs7tOrkWcOkpAskne+7up2SSpAGldFHKFAvvqUD7N2Dotne95J
56jzw5KRKSV/8FY5RzmN0UK3Y3jNDLO/1HAjv1ZiGV5UNO9O+EHD53t2gRCQDyYVQ2QlYJU/6mZq
prjChFfa5vSLl+JfgRvUk5Zxcli0U8LS4LZ6l966/VYFEFRp20kaeKNpBsYS2wdHiZydT7RdhBSD
AP9p9IDJwOPnNgpk9Q4jxCILeJ8aP8emWb7HBq4sRu0WZ0Wty52no7tZgcBdVMRZFxRzEQ2+jVdO
2oJy21AH1ZhbHzRS/OEY4ofwg2pV/MZI1U8cCsM/3aRNO0jbvdCyBMFakZz1NYKT5VExtYPZBCXd
uMNLXeYI6iJIsmBYNBtOdZkRLenfRo1GustCpWynC2B7NlMXRZIJRyioB7R73g49j/QF1MAeA1Mv
5ze0rkO/AJjZ+aD3oiBuL59XMsia0hpmgPi2lU/BO72zKZTkn6mulz19kO1JAubAUULKyBZArvx2
MCWUMTqChilI2/JDHCrOIeujFOscmmoe77Z3m+LbQ0tSu3mR83SBHbxGc5bEbIzWSOcAz8mlhIkf
xV8bexb9wckXvTwO+ri4n+suatUT+YfVfJ4yu9f8kVaV8Y+oUMDPmnEpIz+1hOKerNAZP1pjpFh/
ezFmME+fsSjz0dVjSwMFfu/q0FOcPNLIeuaABEgikbn6Mmm9CFyHbObx1Gw3L/p/5JfsJVY1hYjb
jxAZ6iAW2uoCMtqh9Tv6hl/KeBz+rii//qrYY9udH0e889nZfsiK0n8tWdsruMkIs3bMrHQJhkwM
b7QrFocZfPHoLo62M493FrLHK1L25iOzA4PmdnBhmymR2WdFoM6q9tJHS3yg4TXbmcJtkkGCwRGL
8j1IKE+v2yhOohqLQjNtIJpBvOipWX+nY9I6KeCCvoea5TEXYt4pp9wbGhRsKZmOXNHm6SoV4aPJ
6wla04hfJ2Vx0MFI9zbOnY/FiQOihXAKd/06kYnaQaRKWpZBUgMneBQyLnCRysOoGtlnc17qnwIh
gMKnaWy8hO34Nqnm+NNMo/wtx6fxA9Xz9hRV0Nxss9hTt9jMAWClFFeWnBGa8d7lXf9d9/CSWZ8d
oQVDUQISWG7nq4qjvz5er9soEkKHGgq7B8xyvUOoytFgFuEYH89wdpck004uvPudpbpWqmTrSS8x
CP2ASZKJulpFKW/eKtN7cc31YrZ9zyRx/QeJB9F9jBarUT+VgiftCyXpmZa8xXHrS664i/vWRGWk
H0KRpv0J3+hl8id7HIBPlrnYE3bbLAepqsQ1yioHdIT9ebvUbY0ioWhbcdUVvfHTxIBnh6iPr+iZ
vrP0ttMu2wyA2OD+gxWvsVRYBDzA6OO+UklpD4MTVxcjzbzjsx9XblkiyCBSzOZ2QDliw7gsN8N1
Mjs4Jp4eX0BPi2ezPdlhLHk5MI2BC9+vp38tVNXMOg0uvXpdFFt7q4asOKpiVnaW0OYof49CNwg4
Ie6Uay5zQ08bPPmWKLxxfJFafwpjeakajGfsMNozbN0uBUAsFgL1CVmkW8N01pjy+MwNDazbCxPf
yGgHsbomAunOjR+Pv9LdWLJWLn2psDVZ7Y0q7GjhRO7yqpQp6uJtbB4qhXvDswF8H4faLjuGJS11
UC2DxrpuPccvLxeIMGjXsY/sg6ZG4TFZmr0q8ebK4FPB/aWBGAUSDvHVrbtk+djrC5OHp1x1HEU5
g88I5ZfeoHWnNar6rNnJXhPY3aGB3Kryobh9DE+2G3dAh9p1mefubJRggnEm9iC6u1FIKeghgd/M
PX+7ozTRR11cmdo1NuziILqy+WCIaM/Y4n4UKDSIk8umjVXl0e6neWrgc+Jr1VuHME2bV0Xp9jqs
7kahz5tTiAaKDbsys2IkOmeXddc66PennMtNr+xRQe4uBvq3ZOsLL+o1GbGYs9IeeGxccZFaDnqR
BLYa/opL+q9pVX8ayvA5q05uGhbf/8Vbw/ixmlr44/CF0rr/WUZYnQgvqo9WKfbY4JuqhYwET4Ca
Nw/DjTVPh3yyMGdFuxojZpyD7r4kUfnixAiBGM3yrVmqn6EIv+D38KSCxPsYmU06YYEPqGrKL/uv
E7fLW6tPE9YHQgjhRRfDDMfYK19ynozP5rMMUtKrINfwvAAAvw2V9SyLZWGRxMLTDxhlu37lGaCR
Y7/3jrm3HjlwIYJzjZCRrM5BFcC5o1yrY+vp4UroFcqbTRf15fEReO+0tXlZSxocr/k1NSmZTGHN
KDFf29BxT9jw/BNCjzi6UbZXZF8bqvGZYAQBbFPXhVJC0eJ27mjm6OpQVMu1NLIY/dIJ7tFc64e8
csrLiJ1FIJZ4+iQGbTjXWh+ewTvrl7KPRmBQZ09JaTu9kMTJI5HjIBujSev21xSlMVvmYi7XyYrm
Q5l7iG0vpfF0YsNDFA6W5OxQv12bAFH7aSNkRvVrybQeo374aU3NnjzBdigci6xHRHcoIGxUMCn5
ZoAyxnyNlFo5a9GAD5rbmzsrZZNxIF0CF4Nyt2w453K+nbAwjIUWe7FzTRr74+xanwZaOf0Y+S7K
z3uLZTMki2oLstR0SMIJgpJxG8ybkBMd0s66IqllHsfCxPamMPYkN+9Foa1SUgyp7vCNbqNA/B1S
bxqsq9VajW/rg3c2M7HXH303CqAtfavQEWB43EZx3RYyDn0CV9rcE5qGFQOH+yj85fFGvhNFalPI
SxJZAApmt1FqaBfmQpPoNTKq5YgRvHYaemU6Po6yOS4oydELg0yv5GtvUuhp9vpuUlIXhayu/6XJ
qRolRtb/hS6K2Nk690Kh7USDJp9HUjRvB+QmCDq3/JBrIYbSrxZ9uDgmRcbES9tnq9CMCkKTdEAl
J+L1exsK2DRHSaqg0qhk8RH/VbRHVPTJu2LZo4Xd+UwYHsmuUOrrLLtVqKSq+kLpKGpGKoavItTE
J83t52dvfTkguofoC+ChQ6X2dkBtDN6XGAkD8szfE2yhXw3hITvgTs+ih1K4AWYSFnLkmggc3AYq
e3RckqiIAgO1oZNb639ViNI9+6IioeD+4/qQolSbp79oogTcQgNzHsuvGCnG3xRE7b4+XtmbD8MG
AZ/SeLs5VKjW1WYqOyIZsqUMBpUiTtshYuzoyrizqOkpZEZu0EkeNdQceIYCTW6bydSStFC3hXsd
23aujrXuRp8bLPemg6DsZ8LY1isnYEKa/BjP2Rh9T+Zqcr842F3qbxH6WeOPPFGz8jSXDTpxNplw
faBeql/rNhvCH9o41osfGz213EpTBsvX08E2XmtLcVsfzwO6bvze7ia8n5FPLi94uGbdsfDmOfcr
V42Uo47dz3TIbJL7c9jnne1rejqap0qdRuNceGPfnD2tG4tLhNHj9CYG124unhMW5wRlNGf2qRRN
+te5qJbxN3h71IrtZnLfoiw2mxf0ZL34dfSy6j85x8k/5OKGdl7G1I0+emVsJmeplS96fzIXNTmO
NdScr9PEE+RLmJlxfJlHrQVuUpK5/aiProVzAwAzjrdamU++0YXez6oQ7F1ybU9FvQAzCz+pyuIX
O4bLephqU8/8Ct3j8iNZydSeGzNdvqp55/yeaWNe8WvzOj5Oi2L+dE1wkJM7l4v+iz0YVv+S4O2r
H+hiU3QfoYsGnWYnrG39ZEPGqP/uCpF9gfSiaSiakEWey97C9bdoMQMLUg3Jtre5rcfxMnU4R52z
lA73l5CHLloWaLwNX8ZEG35XAKyh/XCtW/nBi5XQ/AckNVIP9jLl83/wnHP0Q4qrSn8op6LuDrmd
hs7XhWzROzeDWQ+HshiW4WJppZW+9LYzoSxQVPOofOJ2pzXTbM3oc8UUJX96zhhmJxUAMD43bmb8
FlulaRzoU8zrkzdmhfNFzeacxvUhjL9Go+Llh9ruagUFKbVpjoOTjioLQwz6cZziGFtU2tDND1k2
ZNpbMYZzwpt39tLPPQ3X84vZltni8zEUGAWd07iHAq2C+QBvIY3/s8xR7x68qC3+CqOu/GpHGKj5
Fmljd6ijMf0qZmNSf80XYXya1SnHxJmVpnlIq9lqephLS6mOOMNWy2vfq0WPAwNYzxdrMfP02Mem
kgSamSvpJeWZHF0gvNjxaVEqVz/NcS8gmMjP8KOptU4/g3Xo1kFN07E+T1VaqxfoLkI/aJkTNz61
e2+6UB5KZz9O8uUneoT2IN1L2E++2YRmfkyQzPk5aBgvHTvoHbWP/sCkH12j0axjjbu9dWr7TrX/
0bSmUA+x0eoZVBNP/9wYamJ/1tSqqzKf5rLut4x9qx1sK4t0iHC51p+rzlT/enwUbm5eG0RJquLT
qgxXdA1YaKM6jrlStUEEhHXuvTp5sRJF/972SPo+DnXn1JUMJnihaMbjlL3K83AesWK969rAqnv7
JR7G4mAMmnF8HGWTusqUSNa46PPm2F1X0sqeshcG2G3Q8A56g9He0nHIKwfq+Rnh878fR9uOCdIS
GCYzRz5Oxnd7JzaKF6r5mIrAq8YZPTK78tVIbU6Po2wxZInuoLFJt6EUfFizEmkic0TEpwpmpShH
X1NKTIOaOqK5Nkw1XfiZa7jxqcsKUfytebPUrsyUEBpRNlbdxzLPqumcNzTLfsqc3BI+Ltbh05UL
aB9Upekm5dEs2au3c4HgQkghZuiDzBtc61iMo/rBmrzpScN1erfoQac+wB1OfRqw+jaO3hnTXNNh
hzwnTaR1Fg+FDzU0/UYFxzxN8KDOkS3KaGdhbUrEqI5C7TcgakoTpXWfS57EU9iPvIkaZwhfHefP
VBvxbos6Wo+zEqpE3Nu+3grl6e4omJk0wcMqQCIaFaTVeCMVsaqltu1rWWvTxZRmdSg+/fJ4iW1H
Rz4MJPD+OLLgZ95OamssRiG10q6GGypnWzGNDylV0KNVu+Y5z/QPeYJkjteNxtNZJZk4j3L0Psln
yDBvAxui4SI0eu86NsxfBNftQ4cV3U7WvzkV0KED+uCtJM33Nh6LvP6aZrQV79qKMP3iZU561sxa
+dHHEKBQZ1i+PZ7O7bHKhgVG5zqRzIl1j6ZWs8ni0BsDTl+Vq75Njyn5ox+Lac839k4oHnhUl8j+
OYfWZdcoYt7iSRVBYc3DEV267BuqmcaHulLETm3ybigQZliLVAxp9b/9VkrczN4YmyJok2hyDmw3
IB0rigQJlto29vnxJK5tHLkpwNEpzkmjGB4fpvw9/wL75jrvVX12xqDnRCsCWjcV7LGW3EIR0sXa
7dAJ/rfX0mod3a+MQW2+uSaevbAb69RB/ltLohcc0amYjFqc7GExm/Senwdpm9OII1nazd7+PHdU
+h5e/hA4ipYcjDEl2aOM9jHRPUpOVkN75qTsVRju3DgAknQB0XIOsKbLH/WvOYkNVD5mCq8Bx5SI
fRxvrM8hc7Iz99tPLe81VpRsY9y+yOcc3c2sWKZAF5SED4ZSLQE2rF5yFPNiRjupwZ1o/9P14ki6
8QYunItk0cDOloAGyfklSQQk1jBJPtIL9OfjNbX9ZrJTEphVvpYRpVqdc16FsW0xh1PAza18Qasx
sl7BzPVjWbhGcUYOppkPeTa28eHpwBTbQZG5xt/1bG+/W+5EUE5gqgbAD/URSF3xY00Zj0L1qkBr
mvxllEnw46CbYw8JcNIhVCq5QPin/O//WizOgih3NURzUOaz9zUZluhDqVgecn3J8LErMhTlHwe8
8yEBJ3nVckTg87pWT9VM0fGcKgnI5H+KnBRNEzTBv4Vhn1weh9puBK4NcEo+JFi/t65T2mWoGYtT
zEGnuvEHPc1QISySPaeEezPIvUS/MGqmW6itMo1I40kzB2YYz98dK+mOkWblF1Wk4VGgkL1DBLsz
gdhHoiGmsxNYqavrsF/sDhmJUg203LPxZK0FWStmdmk77Rnn3JlAQiFzI/XUJaPwdnFgxTNUSdeo
gRGN4QlJc/PFNNKnEVHQD3YbUCU1Q87K1YCMIs/jEsHrwBp78zUbvfkTAMiezsOdsaDxB97KQQwz
aF3dHcuuozzdakHnwJbI8n6is3Qqjo+X3LsT2g2gw2AkuosALAc/xcPbKRudJFJcJ1SDgZqhcQxr
A/JcBVqBiGA1qX8qkwulvYeU/GVu48Y7Q/3vogiopVa8l7lV9eygh970fXameflDH8vcOZWqI6wD
9qCjG7R6qeYH1YYy/ZaFbfuXEyZ2/1Y1yeB+AzCrVbTFEiqVhhXH6XmOB+VJe3guXaoX0qYZNh3T
uWZO9Kiz5UPZaIFZJM6Vtw26/lmdSFaipv14PKF3dpdsdmQL8y4EClstjqktOERSVQvySqVvW7Mg
zfr01hmfAYrb7tTmqW7vpILbpcKdSGEZCEl60K2rpG6PfNk0lfjGKJl+0d0EHtNidjtLRf7y25UC
mk0bNdMo23X11cgyXRvKDJGGwLOr4c/c6oYzC9f4Wi6AQfPU2j9MfL1ftVk1d6is2xOE9xFEUh7a
6FBwjtyuUREaUIZi1igiGvXHvJ217yKDsDvOIH+PP9+dqSQUdWCAVNqf1nRGLpxe6SpChUY+fjJY
Km+JLpzXx1G2VzYZgeRNknDyuFzrVjk9mtXYwBsBaGl7LK3ROhdT6X6a9Db6JUvs/G8P7/jz46Db
oaHIjaoaHFY6P2lluJ1FlJbztip1I6AK4x3sNku+u15sPZ1QSyYUXwlJeMroa4e0uU7NucI6KsDU
MfmIMy9b3R3tT3bj7HF/t8sC2AXSKYckSTV/vh1QMTlerVAEDTw1/rNdvP5VFfV8HuNur55355RE
jY4GEOpTyBVyYN6Gim1QWbMxrAD2eqbgaUyDX3rKUoSfXjUTv8djYo413UeYKmlvdrws3bGxmypQ
vcZtT3oy1fOPJJk8lEoHU1a4JlNNXyJnSD43cxbNx7lVmr/xfI6SLw48kehFR2KjONmlmsS0KLkY
PmuiSDwfzkoT0v6Ud/NeqiMn7HaHs8Hpw0MjjjUA2HQ7SvTZy3B0KyNou+Q/Vd8YB8cUr3VIA5Ce
dH/MQ/w6Zy2eZspOCntnaUpSPk9ZUhJJCLsNbOfdMgIV64HhVfbHxVSUP3Kr1XY2wDsPbzU+Ku1c
AmiyEGcN1w0osrSL21oBLVHuAdDcuuauLY5R2vdfNKfrAhUV38tsieowzWP9GduB5FjZ/Z5P3Hbl
Stti7nSSSsqRmjwf/pXE8ogTCTIEbuBgO+GDViqHdmoqIO8lOz2762Xnn9yMXIBSbes2VG9XURFS
SwtMxU1OBuYWlBKoJzyOcmdAUIp5MwJgYdix5t7OS1bXiptbpEQAx4WVRJdBX3DEjlk7j0NtryFH
VvFJXCUut6lHI+6WeaLurECLHOU4R6L/ZmvZcIhaFxRQc2M6AidtTo+Tkdc77RzbdUpsKnkc3KxW
YNnbyRxztU5UndhpknjHBQcJHjt6cnw8wruTiZ8BjbfU7dCqvo3iDDmONd1gBclSi0uEae/HmIfY
GTP6vbfAdsczIEcSwaVVA8yx21BNq0xYqqpWMEPJRDuUO+KrlxTdj5hle8wMo/g7b1PxWwjSFvlR
ZHt7Cqb3BisNelk11EY394WZmPHA2rGCmk6HXyYlHj6htRj9sAtrDzG7s/+5chHrY4HCxN54lVSt
iVRFqNsBgj6D8xIug+L4WWN7dEc6aeocKi8ev1dd0hYkr1M+XFSvS5pPdqvhONVAyCp3Xnz35p+E
mVuMF7wEh27n38xmBwXQ1g7MqJvB2fOCWuX8a901J7OyLb8LtT87LzprVf600C9cedqgoI1owFAw
829DL1iejNKhJiB1dg9DooYw0qP2krS92BnlvW8sdVe4Q5l+ugBuQ3UUTgApYycYykn34TRhmtLb
aJRkofn18d7Z0rQYFsI1LCgyENCeVax+xJO9iUaH9dQPypHOuPGfNG9QaSyUYvkyat08+84i8mAe
s2Q60mUbZue+6sXXLi3s6WJkeryHlMigtxePfNKTeIEiACGueVRDGfVdU8VuMKqtea2GYvg0wSb7
9fHY70ThjYOAI3qo0iJq9UXtJKrpIRFe4IxignNSdtXPwbLnnQP4zteUfQw0QvHK5mOtaEd2FTti
UQqXG6XIoB3N89fR0sazFtvmzohkwrGaN45BOWXkyAgpr+5JJzUXRwyqG+RuP3wbrDj8AL2OmqeT
q75qhuL70zOIkA10YNpHoGSYq5O3VKpGB9NyA9sJc7/ucxr13H7PEP3eBL4X84DS5b28mkAxdEbk
uZkXZEUpTqErxEGrnAJBXnXP3urOknjvWIMUJKXF1pqrlhU5kdPkXtBNzXwc+7o+oHi3JzNwL4p0
W4DHx6yhhXW7v+O2nSYB+hNYPd4nPeJ6xxSY5+Xpj0O9A7lryZGlDrE6KyctLqlcZtFnbkXrUlaj
8FUj3GtuuTMWyFSsAtYb58c6NbPRE0ZmA0moejTyg0ic7DXjhNzDxDZZDPv0XeSXsjHJ2dog1U1H
zSmw1P1sFq5YjjOH1vJNy7oSXKyfFBcrKbzPjvRr19qh6XSV3l67h9mdT67ZfUHFXJ++YpoJYwFg
oM0PJOe4b0uZCSX1LY653xMV0RW/wcPWO2L35PHnTJTKSx4CVn1y3bGCBaE6JXWVxLKKby1CJp97
zpYEw127V31PjMhwoa4w539WOHa2nyoHSQVfi6L86zIlFl5BytDXqU8dKsR5qUFg5kPdhhBpjEhJ
UFjAz9PzM91K/xoz/EW/JqnVVy+tXunWyUTZaPwwoWnl+KoGUvz72KrJgmaVNtsfFDPRnCDx8qp5
TTBSCGlDGVGWKvXZo3S3dMvs44Yx1L6CRGnWHv8fe+fVHDe2ZOu/0tHv0MCbGzPzAKAci6YoGpkX
BKWm4L3Hr78fKPVpFYrDupy3G3Hi9OmQmmYXNrbJXLnWSh++oPpNaujF8/zOhUdohOCQEilFRJQQ
i7SoUyqY2ORnN7KcNuumRmyR+rCm3zmKAYH5BcbnaD118eoINPAkGc2bljDD1ZXUd5sUs/q3Rzk5
UedRkA+hw5vDoGXAVwuCJCO8Mm/MvI0OOk2R7LTz1X2iDMPK65P689vjnWyn2dlfo84LfMMkLi8L
Sy2tnK9KN1Eb5utSxhg3qFTt3U81qxoJZUE3AND1xQGkIQ0RsbeQbyrfqNzciIo1ujdhrxWDsNPk
8pxXw+kskqnOnhBwsCWu9nl3/56/RaLQ6lWt3NDlST3QZc8K7ABG+KPvKYJviy1to9+ex/kJjm5C
QDeo0bN3wkz3XUJgY201Rax0BIpVmhquZhTls9qPQbHRMw75TakJg7amtcOgnwF0XkwFF0Mj/oE3
C3t6BvAXlyJEv7nznWXdpPXQjtfFYCXfYyOLP1dGH/trI5bbrzQ1ol6YxIM/4CNp4eHSWl77XDRp
LeyshAZVtqInguWyJk0ofQp8j4dAN2t5Q1paTW4YqgZSzXJoii+KkfrY1bXRqDlFXLXhKgdTqtw2
1PLmzvJ0/Ycnd8YnJKxKZ4cjPoi2CEnwqaspEK/fnviX23jx+NAVqauhCiHpW/otS4I0tjrWIzf4
BhR2SVXvJrJ6TbWj0dK+Kd34mJmdO+Le/73Ku/qLWunFudti+fJnmJDIEVQJOjnx4/FyqwK4Vtg7
WDdCFIebvqmkiuq07MfO2MTxGbD15GYyibdAB2cT+llvvXjdXq80WV3V1o3lwzLsSc1sNLJf9SFV
7UwoN1km3/omV83b83xyUJjAIXCBwENJ7vWTZ6yMVNTiMDr0Yd5+7oU8sXEzlh/fHuUk9JpHQTMh
QT3iIF/Cu1o50dYrzqJD3Qnxxkgl8TIbpngNxHUuvzo5I0jcGQioAMgAOG15Rlh9nWKzBvCSWHST
0IcvQ+wbjockv2m74Mz5cPpgqFxncIsbRMZ0YTGaH2RD7heFf6j6rnBAEKg0J4VyLaXtu1sSAn/A
zwYg56FAleTj1ZgOAy559LA4RENOkaes0nWXYBrz9ps6XQ88BSaKgBOgkWSNx6MIgHW5nJXcUZWX
OMQdwS6PfGvz9iivTNucMXF5UMcGrl4Aj2Vg5EbcBzHTFiu+W+RW8dWckPPaUZ0Fovv2aCeHOEUT
7kCeyMAjmIrG8TNpXtjrac+9K2r+ZGspzmpWKXyvim4vRF2+gYZ5znfxlQfkjoKqjS3NfDcuhmw5
K/QpbuIDNPdi52kNpa+xERJ2V+N1X95+vlfemTVXT7iIZyXiC3n8t2sxMAZfFf0C06i89q8szKnv
IzXNV+8fheKrzP07u7gsZxGMJBAawUgPkzRBk0sFYYU7R37mXb32LHP5Fd9KthWY9PG7CvxIyjAu
SA9ya3pr9Cn6kx9o0df3PgveMCo0qdmIHCh4MYpgFbEfaR4zVqhwiTHEs/2uPNcI8/RIZxSNl4JY
DDvL5Y6dDHGS8zrLDnmiTJsUVdfKGuNpjeFUs1MFebBL/MP3TZnq52gwp0temf0IOJDISGZBx/E0
er1UQDoO0kMuGV3/Ua5SPbpGGyMPh4pUMrsf5aL9pheeFr3b6P2lI4OCiwpVQxCu+aP9thrrIqml
qK/zQxLovenkhUUjOprsvn+LUT2nKETQwhvEwOh4nCQcPWMy/fzgdfi1QLFPHS3F/MxKdOPdh+Js
ucD9xc2Fb+syClSiNIe23eSHrJjaNeiIfsijJj8T8Z3ipLOzAxIprG6IK+DZHD9RWEdKKwhJfuii
uN/qsRqvA0PwNuRi4UruC91NU3ip4OOmM9B4atWZvXqdceadOZ5P71BU+2x16tpzBWO5ekb8WcEp
jfxQ0Gpn05eZbqd9kK0UofJcKaaO9u7tiHcXrxA0Gqn2Et9PfVUbiioqDmXV5S7kw9uM3hf/i4ci
p+W+nh1BTuqwmZyoiZm2xQFFjO9MihU5meUhKZW9YpVOYr19+6Fe2YKoBOEVkz/AcVwmK+QUUzVW
RnFgpygOt5OyCqlur60EkqM5gSzAU/Wf3h709PjEPoLwhxwJ8gUg3vES4tj2MFmczYk82XI8zDA1
Rya0NM+8sVdWCMgWCDYiLjo0LekWErThQRvF8pA3mfgj1LP8Yxrr2WNNg7+VXITvpqaiFEPixFUK
oQnfvEVYYspVrym9WRygqysXs6X2OukH0xX1c1jkSWmAkThWgCM5vQhYF3F4VZXwPn2eDBRGWdV+
UnYOaQjqpFKO8TEJk1R80EeE21YXNDtWbf757Xf4ysIBTEbkBRWNA3QJ69WtXHbTFNUHjrhcWXFc
V/JKkfo2vbByqSh3WBsIH7Nc1PIz+fyLfPko6ZqpMxRIuTvmCHDpoB4EYQQnqNUOSUkfDYP7SSsw
UcX8oPAv8P8sw51VQIy6DDA4r34UxjAZG7FPo/ouMyZkZ3ac65P+Q9LrvNzTod0aN80gl/Ws6RGz
3dsTtVyESANYCryjmV8x507Hi73tkR50k5QcOiOr3W6KL3zBO2Sq/4na8XtxonkwCDiAOHOaduKz
Kkt5KxlTlB2CvJbo+Jp09GAV35u9MArWzRxSM5WJVGnxSHVSyE2aNdWB7oW6o2mCtWGpPWhWkTsw
JZozV85ysc/DwdgjwSaxoEY3z/Bvd3Whwtw0zbE+hIVgbBqVKyaxOmmFoqpzenNINvXYm6uq0n1H
HsvgzCmyPK0YHj0bMRLREdf40vSm60opnuqiOQSd5wG3InioPLFbv71MTkdhH784PXAqciQvzg69
xv5Xmfz2gEuNeVUiFku3Q1r25wLkl7LI77tHRupOgwh6XswlVX0ZJuh1ImRW2/YHcBu66MhKNJib
2prEC/xmp2ydmFP0RdWEUroNKgwnJhf5EvaxMAMavJJMsa1LoAUZiW9S+OF91CnitEHXFg2O2fVY
zIwdbjNILK0osttYN6eN76X6t9gQ0/vQAzSw0yqI6LRs+tbnES9YZD6i8KDotR69MybiYUENSHsh
bM19BxfVFCVG6jeU2XDILeGr3KnBJsgj/cwOP5ErzaOYnIJYCDAU2/x4gSqlL5tpWIxApp0krapB
a1S7hPQ2upOQ4fpkDQNwlTA0Fm69/uBnh0Rh928izTfrNX2uIwxZKlA+e8DbRnApNCn9OzOjufcC
K5ltS2EXEGWR7BWl2YPGTcWhs0xi7VQyroW0pXD/so7/4/vwf/znnCQAsn1W//d/8vfveTGifAia
xV//+yoEzarzH81/zj/2r287/qH/vimes7umen5urp6K5Xce/SC//9f47lPzdPSXVdaEzXjbPlfj
x+e6TZqXQfik83f+v37xj+eX33I/Fs//9ef3vOXo4rf5qGb//PWl3V//9Sf45m9bev79v754/ZTy
c4en5Kk9+f7np7rhRxX1A4R0qjkv8BKBz59/9M8/vyJ9ANl/SSQ1gIZZRZblqA3/60/zw0xFAuWA
W6aAFpEd1Xk7f0X+AFYL8oGNm0rgxjf8+fdjH72gf17YHxluzHmYNTW/l9X5z4FAWgn3BySKAHxG
kU/w6k7GDT/PjfESbkfj0ouhtgPVpIAihdg/F2NjFwptrEMIZ7/Nz68P8vvA84o7HlhjaMJAuHNz
R4zFkScW/mghSa4uzWCK7U6PdHQXcraVBuF91gTzMzIU8Q+FBqyMuYOOd2iXlHSI6rPqMveQ98ZN
p68HTQ/PPJA6HyeLJ8JNGC7qbL9L1Dkf8r/dVKFf+y0dG9pLE+m6LVZmsK5FLXmgN2h30YRiv9bi
RJJXTTUA9MkRvoqDrgaIoFWrfwpxBln1aq3r7iSX1UaYZK9xdCkvclueDPmmGKrcsH1VD/8qrJiW
rWrb2lkzjg9SN9af4q7s/+rCQPhiCEpia1NpaXY4RN11Vwk5cNIQjB+jVJYf1BY778aXjL0fDN+0
OhJv6abWu3I3tBB9PLHMbE9Jh6/WJAnvA3Nf3sUcNBCYkxdjeztHlr9NkizVqYwOt7mMe6NdW32e
ul47nOuGNJ+5i1dBwZcNgivZzBJYvAo9EmHN9GZ9qU3BY1e6SntNc5hio+jeOVrwC23kZCySUbSq
s+fysmtc3frUOwuvvkQLvi5H0ZH91C09ZR2hrWm/+9G6kDW61iHxxnpo1Kp12zUELaJtNvgRVcBI
T7EY7cIyf/YFdRX0JkDMjVIPdi9fa7WFo9DoBL3iaumjSc+etkztfiL4US6l6tCFF2LjFPVHT4zs
QPyqhp+i7qLOnSRzBJwCAkNc+bG8oheQY0btWugiO5o2UlCw+j7V3k2Uj7c0/aVd5GVEe70huh31
Z695HKdo34cfOZTWiXTh0Y61wNzLGJ1eXyumv5K7nj8+GUpygz3GNms/VlHlvn1IvCAkJ5NLmj+D
hqT5y64+NH6h5Vst1Zd5EEob/rrWzUxcR3H2HMb5CE9ICi/lIErQ6Pv5BmJPcC/F8XWYFeJa8wLB
TQNP3+dV2tupJ9r4z36mCrru1Gcu68pJQErctMuq26gWw4OHVxn9bqf9IITJqgkUxZHqIXTMXvor
KbRmFxtat7fyzrjS1bqcqx6SW6EBulNivdjFQ9jzlrJxI2dFcCbQeMkVTuYCHGm2IAPRNxeAGZRi
sYhavbnUalNx0UqEa86i8WIqJs1RM6X7YfUDx7eRdDa2hspnLAbkXYajgO33lu50nl7aoRRJrgbn
yhEIEW1J7CwHG4XW8ThotoNX85vbOF2pKoXzt1/mol72c+8ju6V3H06L3GCLSEloAy1oaPZzmeIk
70SNXzq1b+mbphjVVW322SYxx3hPUD/YhdR+Qrc9nkFYXrl1oIfMpu/g0ICri9S5z+BOxHLcXgom
PCjPEqI9DvDaxtS8czZnrw7FtTrrZ4g/l9dBpgZlWU9te2mVFXYa6iitUjkWvwSUeM7N7GtjIdoi
KUM7OvNsj09VUWrMWoP6epkUYnOdmqnpgggqt33X9HsmQ7HjYDIdo6/iy0ASi1Up44iMm8SIj10J
x7PN9bXcRDUy81Q+UzZ8yZGOFy66F25FGMD8+0SE4huYpdSYs1z6lSevajBXW9PFAD5LXZhYY9B2
zPBNjDEa5bNXhoqLutTbalnfrzNp0jd60k9bUEe69E2dSB/E8ZxN62kUBLT3ki6QbM5+bsfzp3p+
AFtNKS7zoQEmyqp8FcRDcqFPVbYxxiDeRdhfXEoUQM/gGfObOZob0BNc1OAuETKgYl1k06UvSq0R
ZNkewYq5Msa4cH3KCu/KhNh5AG0QygmC4C4RoywioKKziq4cInWfitWwFtOQuTcyYf32Bj+5dQEE
MGUiWyay47hebC7dF/UpGbtpn47SRimqattOIkCEZJSYpPxyLPx3rvEnx9NvE3+Sa9zn8fMi23j5
iZ/ZhoDL8AdSfPi7aG0gu85K7Z/pBl+SP7AOqI6ZZMbsRM6RX/mGYH6Yz0WqB3MZHC/Imaj/K+MQ
rA/Uc6mJg1FQ+hdRn74n4zhe8rDEQO24A/DUguY2kxaON5tMqXqc9EK8k6VbhSYEvuuto+x2lPe5
vO/9nSJ+LPzLMVNsuuGk+nWRrupoPV2oll19smJnCi4T66LNNnlx4ev1yhts/0fupnQwu6/Wfe6W
ktNFB2O49munTVxfvUkDZ6CKpR+69srqN/64GpTLkoxbVnf6xBKNnHi0hdaOvIeg+iKGNB53yk0+
OE1n3gt64TZl6EjRhZYdwvCrIH3Rs5tBpJCJ4vcmkW+ygIgfBxxTv5LoW6IilLQme1S3o3+Z+Hfd
YEMDssuburxAhXVmdy+Yzb9mFHkOrxzg70Q01osyTQGDVLyrQ+2z1vmhS7nV2KMY/moM+KU0lpuX
wrr/BAihXRkK1glR3xbnPsbpiyXYhlSKoBLCOkX64xebZbVZKLU63cWB/Ci1kvkRW6dwnyt7LYw+
Ix960gv1IRUHwZHNakM4g6GCkox3EGvdqZMeftsVh5+H6O8Z5vGhzqxQpWF5zYL++fMskeIc2yN/
VMz+rpIrcd0WobWuJ/Vzo4ybNNIvZqbRjjzll13/v88lziWOkv/4e+u/ci5lcy3oJ5wyYyYv3/+v
U0n5AFdsLvfOKTLNz347lThfuJnwE+XsoR0JL/LvU0nSPszfzUEGrXxOrMkX/z6VZPUDlxm4iYnr
yM8T6+/P9mt1/ISmXgdCFjge5yS3FzgBIMhM6EI3eLx6DRhGGrYZ2sNg5tal2uT1zopSwc0i3f9I
H5FuS/SW3QOF0IsWL8B8q2bysIP9WTml2EFCa2CA4XNQTavfpvGVhXx8r85mLsi0cNV/0acR3y1u
73Qo6AIWCs2DJwaV6zVdC2molA6l3sXrSlDP2WEs9/HLePPlgXOEwvAL3DTo1L4D0u0eSCDaVTKr
FymfSOeOi2O85OdjQQmnfjTbq5x0Tgm8Ipa8LOgeCiOOV5lg0X+tCkxh4wVW/xHus+kEkUm2QF3S
bYy6c2in1h7entt57v6Jv/gQRB9oLzDkweZoNqs4futhHKm46pn5o6AJ47aWZeHzWI4Jdipm+wkN
e7PKqcge5DIHJVE9xX17+EVONI8/y33nrk3zpQxV/nh8QdXqScql4TFr8FHx8hS3cXkwD4qIUXyu
GZ3bapG8V8p6uI4G9XMbV++DyV8+Av5hYIzklOCUy/s4a2JhqhO/eaxk2XOsVK7dpjLe57T/a5TZ
934uG2FFsnjQYYj6UgqG5rHUsWyXw7i3xQC2fhWd9ZBaWOnMY8HRp2MDu1gl91p61UxF10sQQ8fH
Uao11x/aaE04JN2JsWlddDJuAnZeBNJnq6Fle1/pmyQTcD8UsvCT53ty6iDfO0eWnY+P44WGKpHr
BC9jHRu6pUZBNbC8Ttuqf9QV4WtLIrCqvGwbDdrtkOCOEhbnHJrnCV0OSELBeyXZpuqzOM9kEwq8
XiTjYz7gEgFJ33J96jb0sw3POaSfDDVr1CSWL9UFaAsnLgqlNtZaknePSQsRNoWw606UnleDWr8v
U+PVMhQW5WDicJZm45Xj/ZIVZVQEXt8+tkKWrtF5C9je6ZXjVZr2MR91cSUZlQHzPz3XN/a1h0QZ
TGADbMA6XuSIUdMGBaDI8AiAqW4BkgSXEnKyVrXxHGXz5MDnIWeuOroZfBIw0Dl+SPo6ZaE1ycOj
p3qXRh1/RtmU2AM9De2gVr69fQSdLEwG4/7E6APRFvYo8vFgRiEDGHUIpuKhgI5KXJU5MXWAbTGm
xeUUCum+zcxzJLpXRgWVh8PA2csdIy/eYzVN8ZgZgfg4xan3Le6z7wq6540SysJWaGcUahSUH28/
6cm9RoABaQHGKExYymCLHcGnULvOKsXHzvc7x8IZ1JnYUtt3j/JSGyedp+QA7et4PrOup+LReNOj
XgfWKtDqxjaV4ZxlwwJUedkIzBv9fIhWEFAskVEP3kVXaJ3+GBXmFR2qcQIQHbEpoGS0l121kpQv
jQHuHG2D5HGAyoOl6nZoRjr2Ej4Mj28/9CubY44UcAYgHqOitNgcpYLjaZKn+qNZ0UQVxvSUD65M
QfntYV59aujnXJXyLIFeUl/G2AD5hm7wGASuHO76xFb24ZV5h4evcsskyLvyO/If/y9rRvfOYDWv
PeTvgy92CjzFxKKBo/6YWVdqe2lgSR6c8Ws5HYIWkeRxZC4IceByHC+eDhW+iIFr8wnUNtkkEwzq
NMYsJkq0+N3rlJuYjU9cSZGEPx0PJeA9r9I5xXrEK7BfxbIx2NhSnOu9NacIx9eQRUL/ArbiigTd
a4Fao56uQpTG1qNpdpi9BknePPvomDz6nRhR7nq5XNPaJ5/Kiz5J0k3RNMGPMkvExvalYVZel6r6
Bd0MKjXJ04PYzQU1+yvVMsyHsmYm+npArb4zmHHYbAItMTx7KulN45hKM+7VouwOVavjIWrqjYuz
MoRgutTQ9dgPS9ZKrTYUBpQusH6YOT2Qz0R4p4cOz68QZM6szBkZO55mTYpLf1J64zGrk3xV4Ljg
VEV9rr5/EsYyy5zd5AkAcECK81v4rayWwUKqZLO2HjF5U9zYk7LO9hrajl7IVtjvglIdm0vM7aZD
5MVxuZLqJD1jzT6f2Efxxmy6ANOODjBQS8B2jj/ChFcUpRLBf9R62doh+6xdWYzjrdDn2SoO4ndn
KZiuUTJHN811PPeLPB4vV6cylaomfhQrP3aNScVBGpO3M6/vdGIZZYbMQMRAN5dWofIgeUMk1/Fj
wE2Nz4FSaBT2Sm8b9512yPyu2vtZ5u2UEv366PvFmQPh1fHntBSW9KysXjxlRS+PZEJS9UhxLLwu
Gvyzy0zehzlBjk5HR1ypByOwlVz4XAbSucr5gu873zI8PgztuT0WpIOlze2Q9KYQBHr0mASq3YvC
huu12huQD0HQxuI+CvzQ1kcvumwV4gYdb8ZtOUrqmbV1uokAHkEnZzQHb7olTR36q6oVAm+BToLT
Zgib2pbb/JzX7qujgI5LxDgUh5beS/3kW2VpsKLysgFzTAYMd8XoXDnk1VE4b/F+pPMr7rPH6zbp
UyPTzDh+xDyG3px9ULhRatRn7qqXEvfxdpxjOZx6qLbNEd7iRm5xvPO6ToweRyHGHj/O6ytBqyS7
xjUE8TIaiaDoZdsaVesTnQ2DqyS10gdEKOL32drCyT1vwBTG+2EYQ/fDEFuhtIceXyVbmLLxhxQL
8kYdFLgbGoSaVRLG2tfaiyXH66TyHLT4yi7gYSimzU8zp+vHcyYPqOJnp6/HdCqTTUufupld7tu1
IEl2O8qqI3j5txT9WdGN7Zkj4AReZROgj0DXORc1iLYWV1ie1kmI2jB6xCZLWzF3tHcVCmlXidhs
x4UUbbBtN7Z92YrrEscubBy88ePgieGa3ujB/2IvQGTBlVYHwMdv7XgudJAfq0+z6NFKRGNH1TrH
10o9Zz8y/5aT5UNs8DIOENsiVu4sY6iabgofJ7OPHS8egnVo+emOdvPTbsq1YXMmspsjm+MBUe7M
dSNIrHhpLsNmKCMVy7WqH62++1IYGjrGAN5EL+njbhoU/bPUdJ87tfbdLu+jndSKoj2IXb1Xqvyc
M9IJKgMOA1tu5jbj0wzNavH0QZgaSTRmDUi+TFMJ0WvqCxKldOVbdbBh1defmDjICL6a+nYR+I9B
WIr2mSlZnhTzp+Auh54POkO+u3jT+K33aawYzQwZmFQyyuYT4am/68W8XfViW9pp5gsbdL/ZeoRb
9K1plfHeE+TnzIIQNjYfYZtYZwCzF2XFby+Ku2DGV+BR0XMSYrO12A1S3pvYx3rdZ4Pb/tJvi+iz
XtdNb3s4pMl2ZZhpZyMTlTJ77EftyjeT8rNejmpjS9GkB/aYKMl1mbXe10BqRPofYNJ+pRuBUttd
39WqneqJXtiT30n3qTpAQRPGIL/BX5D+FYTg4mfZt1o8L5s+u0dELom2oGjJoe5r6Ra4LY3Ab0L1
Xq4LhaYZdB3FQyv3y69+mATfc27U+yTNIwXFbp1FNLoIMKYSiylqbFnzyo9dL2Rfs7SSHkfTGjQb
z68gtFXFCyJHwqzySRabKXLMILb2+aBnV1Ve+d8hXGTcSpqcf1OmMb/PpUD5q4GLpdgRnRa+KR1q
ZkfWB5wILL+8pQNIU9kIIXzRLgrco+yJtXQZ0rrke2EZaWpnPcG5ouFTY6Oxpo1xnY8DSCzWwY4W
TELg5EERfRGz1PuZGvy7hEFJgk30Rgmj7Z6S9riGwQ/8q4ZhfZgrqjAsUEFxt3Kn/iJyGvoH/ENJ
xQmWoDnMiOPfJQztAwJLoPuXCjwX2IyO/V3CkMQPWKPMcQAMJ+5p5T2F1RcI9bedSdAClYOTk75F
xOBAfsc3Q41jaqPBUnpoE4SxKeL0/aB4w52Wtuo2bGtzl9VDutH9Kj/InVJcqIVXrBMa/x1qZej2
bRwnDga2G9/H58jMy/jSspryXpKG7NLIiPl0afC3alVP+1CaxIRuxbV3WQZbWv5qXnUmhDnOhecU
n3gXpQHAOPA898Lx44hqpeke5eM7TBx8108zcxWZ5nexj4Tdby/58HOK/udK4a+R4AOBgFkgbsum
A21aW3RBabU7OU20VRAMJldOF24yrUj3pRXoV0U7U2GtRDrXNvOVh2RE8qZZ30DpdhGmBWZBD6RU
9O600OpW2VT7+8RT1Utf08fV2095MhSLbHZv5xnJxyHFH89nxLrprC4t74Vepz3IqD+leiBCTJfO
mW68eNT8sxKZUGpViARZhjrBNOKN46GMnCZjqT6W99D+16lf78CN1+bUXGaluCqHdI2kCDf3XYZR
Qad+4oS+lXK6/kR733tKjWewNacS6m3QNxdjehCrwO06dZeqwCHJHVbwD7TrdpTU2CZFvY/ScF91
/qEJ5NBuZenMjTd/2OOHga6ATHbW/zHwshxmDmNEh94khljYC2tDhFs5eJlsp2OT059KOAdyza/8
eDyMAUDuAYColrAyjiev6AcjjoAp7mm/qG8mb5i2FpZz+z71sl0x9NZtLBho5qqzK+Q44JhfG6xC
kk12HmolQPbjkTG6G3TL5+psDSAhv8g8t5a99MxuO5FwvWRx8HMpuOEWhnvI8TBSIVHwFwb5ni5x
+Zb6T7xVqUFt6MbkjDgsubIW17bnQ2D2K3jatRfodgXf0onSiiS4zZSVAMeyLZ/e3iEnMw9NCok6
TAoQTOxpFgdoMZRJm0ee/xB6fu54SdPeGJKgOl7RYeyqDPKqk4KPgiEYt28PvMjWmPk5IcSAGt4b
XiKgJ4spQUpFE2WtemjUFZyz2qVGFdhGn92W9fipUrr7KBlHx/AtcY6fvjWi7/ZK5Rqp6tl+0R7g
B9f2OEpPOfriuJWffchqNljtN9RurjpnzQU5+1nl0iJU5pMTKZMekJPN/XDEE516QYHXB5N9KDX5
yoOt1yeFm5vWdW31+yhTHa2hRZmgfpLan+vo31HKnxpVQioH7EWOaooz4BG/racT4oVD+lk8V02e
/bGrk6fsr98DmFd/198BjWh9wCyVM5q8C9hjhnf+porxpdlcD0sZ6pY0D+QU+hXRELTMenaQRopg
YJrzNvkV0PCluWkP5yX1FUBsiJTvoWS80HH/OQpPPvoyC7X8GjvcVo12bboP1Mg2pOeUBkgqYK4Q
ZLY0XseGK/eYpDnj9FD6azFbWZUbaSszcDTvgoSBlm2q4bCt8nhrfI91WxV3lv6xLA+6dz1Zm8Kz
1WRrTJ/M9jIy/sJbxMlGyQ6b76V6K6mXnn9PB6SAAMSgNZojaU9hcGfG10J7bRQXpbyvUdqbl2p0
IBeN+fde8PZTiK3exjQzJ/H2M89cDq9RYdjGODlTc22oG5+qtxh/M7Kt533srUctvMmF57jK7Fa9
rmZYmt7IGf2Ck6s0OqjdTpfWnbfXcnyf70lKYsWRYVVGW5n+5/2T3JV2lQcg5LUTtR/T8S5Q7idx
J8SfJHq0xTsjuPLqbdrs9HFP32EIrnq/1ottlGw061KXwMyTR0tz8eynnUAe3wzjRg8pbt4E1qXU
ryI6FRXbIbhQ+quxO4wiBqRuEFxMAJL5Oqkzm6NFgXUnoB3ZGt22mj67eFULw8X8T76e1E/BcNvG
90VPvhbt0/Qq064r9a6s77zkKgq2guZE8SowV2FmZ6UdT24DsqJfVMLWKGw5viqktVxsyuCnh9K7
zpH7POWf/w90aBwFnAewyRF+ESMgogEr+58TmocsbJ7/+uOueWqe6z+uQrbwHzdtk4xh5v86LOqj
0+K1X//rtDC0D+xrBFszFAF7c1bu/0p/dP0DNgw0COJCAcWZM5Nfh4VsfiBRImrCoJGSHejqvw4L
gXOErIeHAWuZQ2+a07/ruDgOX6A2c5KRAyHA5wzCqGFRPJPbGtfDUPe/lF2R2V0VaB+lOrouSFeE
snzuIZLm03Tnjazt2ESBoKarxiwrG0l5v6oyhYP1X1P9Sloxo0T/nF6/Pg8eT3B85hLFshtIXzWq
MI6d/yWNi3It+Hpiv/wrpj2TK8SGaaet+OntMRf3MVNI12euDeKJuWjwIjb8vRJUK3KG0WOo3I86
LndStUrTHve5kZ6OTRUkq6ocVCcr4RmVWUCN+lwLFJbf0UNb6KAI+cmTKfYBFi1eQkr/E6Z0MD9O
2mhbYWcHpTLSfZoygbDDJVyzs1C5HmVxOhNWng4MoE7iQaQOQYP/HYdQVU03sJeuE7IuSK5ixJ2N
YVhmK153Ryu3da3qd5pUbMtc/XJmzl/8Dv5506xgXjBs01l0jyMVCNnx2FGnagBGQXpLN0sbsYV9
dfV1t0sdw8Ht3PYutWtrRZvsrenqO30XbvRdtdd3aHBXgWu6lmOtBGf+7/P3Fdtqm20b+1BtG/5o
reSdfGjsxtb5xu+d8/2gu9lW/FLtrZXqGnw5+tZ/GQ/JnhjvdvgI4rYrVtL1dE3T2YfhtscIxh4P
8q6zBaexDaezjVW1+n7gl37/3vBHOvS6zJMTurea2zrmSlhTnXUooK4UW9jqq8oVN+ImX4mbbl2t
0x/Rrlw1bu9YW2urudEm30KJNDJ7+ku8lnZA3ze0nNqne31lXMpXwlbcjBc0CVu1Ts5vAzh/+f3m
StsJa8W2ttNBvVZ2829qbc/5sd3ndmsjV3Hnj2G5NNbd19vEuUttYDdH2QUbz9F2+nWwse7rbW+f
E2W8sP5O3qcsgrIjlgZUWbzP0GobD9/E5Hbt3txja7ovnXzj33bfwsEhrA5M28KQBcH2ftr6q8kO
V5It2cl62uJIuOFbV+Qq6+fN9QXdU+3KuRvtfuu7+Frb/IcV/SHckU+dMOXZ/P+rUXJ6+zbgYrT7
xs4eLDwibNo7CG6/FVx/nTnzz263by/cF0Ro8ZwKtqWijp8tZ/CS+leoaU+VSEnhoFm+o2i9eTF0
ZbSz8uz/cnceS5Ij15p+ItCgxRZA6IyIVJWiNrAsBemQDod4ttnNi80X1bwkqzi322h2NzObMja7
K4EEHO7n/OcXuynPhrhZCtgUqU/DIbu7P/4Q2TEbRXb4+U+YL7wzBR12uMSjFfZApvN6UZFBFDGO
ALimha7R6YfEmKLenJvjzz+MQn7NzDaNvJEvFLiN/g5n9pDPyD5JY7omdaEfEz68IzXg3/+omxsq
nKRe/M//7+d/182jH/35k/mpiPntyTjODQ3iXOPw+r1HTdZ6LhaSDB+A2Y6ard3ZdfZYyOzOF99J
wnsyEif28vJCPPiZREWY9/527Q4qDTYrjaq5Hgv9W5pZd7U9PZMM9tE0wUPn5UcD1HgU8nVEXJAM
EFjqLwSEvA9S7Js5w1mo3+b9eCHtYpcbL76x+lB5gntMmXZdO69hsmY718pvqtm7WZZYPeXIhpNN
k13ByTZStpskpdr13Ei6CkvfYMN4MLZteSooMq2KIrGrHiGaPE34Q2Fl/Fdji1uv+tujY06GyOPn
ENX6vYsWhT8G+OFmJCtz1MgC+gpDXabHP3RYvCdIGoZzD4dny1RP/cXFf+3gb2+MF8YJSA9CKQIX
4deN2E8mZ5mlkWwch+DxLpjyqFinNrSx19hAxZKPrZ1trAFeyZ8vmF9Pn59V2R/G0JRmBvSHW23y
LwQMZ+r9YZ6c9VoM5vdSULxnqhPbNTWvRD07WDdbTriSOAwjazB2f35x49erA+aB6yHuYU6EOpTa
8Df4oLXHJK1HR3/GrcTcL3aK0tsvT8Y4YIaeaNWWQZ8KpdOcUXlimpyP59JptsqgrWLQiJi1/rDt
tY5TScZXOrdf8WYbnoXXF/+Zncvf7xSsAFYFsv/fXZJqn3llRf3wPBr5O2xLJxK6DkBgead6yN/H
0gmbvKvjiuDLv1gbP3ML/rkwQSrA72A5Y58A5wmk5waQ/ss7MibR+6Ycm4eqHuNqIgeuVethG+eE
Wu+ynnQQHDFAGct1uIgcgTST+k9LXY1QPLo8ZL4b3KFl3Kd9Jk/KNt7ITp8e5GT2u75H3/3zHzHB
7zaOPS20kV6+k/ryaUxFdbEc/eoTLPPgyTb5ZMvLKqblrkiPgZepJ6ZFfZS16RwSkqTH2ewU0TDV
6rhCCIvXepCPXppcdFfBZ16sTz/Xz/9AB/SLg8f/a54dt4L7H/X6v6Emu++M5XIQwn8KVm5/4Y9m
x3ax7Lj5DZHmB/UHKud/9Tq2/jeM7/5FdMK/+XuvY1t/c25e4Lc4aGrfn4v778CIbfwN3B3CMlw4
Gx8WuKf/ATDCrfyyx4IKA9UCDQMA34A3tNS/LmW45IGnrLHfrL7syl21FLTfk9e6L7kDoW2bYXs9
RF2qLHfr2v38yVSV/8Edz4fEbwozVExiM1TBI9Gcprua45Gx1q3JL63gzUlGFKJSCtR2fh6UeOqn
5dRjKqHUdTY9lO9patJjAe37n7GEt0bwCn1xtmvQJefaDwYZ9pPMVtTojdZEcBhbymJ9mu+kNKwE
TShJ86lnqPI6qaTY50oP7qRbLZcUqcWH7RTdj6bFlAJ0WP9Y1wXuFTzC8r0J6gqzxqWaambBmX7J
83J+l53yPgW1mPJdxpgW55IiC0ToLmmeh8lk42oyVWKlYEvF8OGWnfEtq4Vhw2XJxaspOctCfUkt
hthyFXU4G+qWpJXh04tlQF++OZm7nrCsd92DBiOAo7m6mnbvd9E4Bf3RzGxR7sRQawionakJg6Yo
vmVFqcG3te3l2LstyK2upOdi8LAMmH6UjPwjx5RTFdm9plQMs3YgTzGpLabNGjR7QBfLSjZJPbZQ
DWqrZffOUxW22mh+tofaKMLGrfoHwMRU41DTm7dCMkGK9dJm9+xM6V/70nK1qEpxWYk6bLp7lOhk
X280ze5frcYJvqBsKvWws0oG0YOYjA8FqaaP0owhf1zeJjAq6313j486yI3VFogpseeUY1h1dueH
nhjXe3cAOGBiTTTW3i/sYghTD/ulrTbV5l7NzWTGrj5VeG1S0Hwi1j0XUHYKL40CuywwG5TGQh3s
1bm2G+eA+Cbb1rzu2A3twoUcnf6xq5sOE4omGEa8DEY8J2RXddvZJuc2BGPw1SYLMlmyUHofw5Oi
N5/8SXqP9SyzA0pyH07OTO2em7W1RK7FGkNXtQyRNwzq01z2mGp4XrHwzoNRuMc1qzFGKBhgfFTp
gig0wY341PkjWfOL6zciMv1kwGuF6EWxwbTXyiPm8v7ZWxu3jOzJw0jHbBM4SkmluX5YesO67otu
SdLQzlEs7Bv/5luG1rX2EWaUWb5ZbGP+XMs5eG81U+siW/oE/PiDPbgwmhfF/66mZasvfUCyneQn
deMY4Ijd9mdS2pjlYfGg76VQVbmZiobP1nLnG9PLzbxswyRp+VHi7vNOVAuHmqekhKFQ9M5yyNwg
d6JAZ4cIV73rfxhwN6yogHBbxoZTGjfuDcOTsCIh+ZaAkTivnmjqMrLsGbsvGdgdD9O2+5ehzqsf
FUyKz2KQnRVOfZt8J2PEbUK+wOnikAFWxFV7850ch0YYEfwqfE1KAivoAXMjeyUGxcRhxOpcI/Lm
TE8jmMEEopS5gUVyUBVVGqPnLJyoIoNJZ3JUN2tY3hbPzdFi8I61LTsztGVmZ5FVqpncFhtGDYCn
tt4z1qM47JxMiFj3pdBDvtGxDz1fY+yFntfTDy6mFMVO0gYkUVtB9982a2NO20VL2Zpc2CzWHhcj
4rEg27AdWqndg7AwwLEZDLZoiNd20vpttlIEb5OOLmurq9J+axw8HCPfnwlalE3wjVjJ8Q2bKpt+
T88HtXPxgTa3eK/I52BeXKrYSpXufmylicfpMg7GNtEKD4OEhSxpdh7dKr5yO/N4yF1B+LfuDvbn
ObDHKeQXHx8xt02zjWg1Ne37hjy/XVqthny0+4wVommL496PM2D7gceofdQQmcvtNA1TGwdl1X3T
80lGXB6ptnDxt2nzB7ur8NDwupEY3YyUGlamkHs0t0HoJBR2/ZrzWmEm8/ocYhDSm5Gv64hdPjf2
3drU52KiL+hEcnB49X5en/xmuWc8vwlSvCxzYwoxKb+UqRW7fMaiVVe7078OXBtDeBWS33ss+3Fn
jeBpSTKFmcsNqHKKLb8+uT9rbbh6FlHbQ9uBK8POHXrnDSuGb8tQP82A6GQzUgabH0Z6r2R3FuWC
192yt4bsMMji0NLPLUwcVr2OjLS6zvmyEV321itfi6XTdXuvn55H4pnzsMjnPVEGY1TXj3hPs7V1
Tlgl/rnOLDOqOmejY9TpjV+xi6sjhY0siXhVWOnpruixp5kS/xhYxauzWNlWVjqs/4JZKJEp2uqG
uJDb8VpW8WAtR+LfyqM9WNoRceJzWtoidEh1bZup2U/l3sRVSTVLfyA+EkVq7e/7VODtpx4HpnDK
DY4BQFjjF2lkz19WhYFQPXnLgb//mvTp61DYzF9r+6kq86PyspNfWnelWlSo+2vAXrvsVIetjKbz
Y9vUfiDh4qujFfVGqAzDoskxcOZ0IPPVehrW5JUMvdxotrlFW8onup6KVj9WtXGaCFGIRG2ErWNf
x2xi1bDj6GV9SJOBdt/3uzcGJ7Eoyu+NG2w6vdqPhbnXF/8Fl08kCyuF80Kz87LqdqQTsDCYoDE5
tKvVF2f2IiskoCDfZHOBqccKmTGrjRcPU9hQGrdCppJf88Z87DsBx46PMcK0Ivbombqme1Zm8cZ2
GkH8yQ5Y2z+oSe+pjBr2gNzhnO4QWGwpfZ46rzkRbP5hVtnrnEgfkzzDePZMLRpscwwxfwxCkRlj
iPPMeYC9FxdBFo1OMz+ojJ/Z8gFtmrGbcr5GE6eOsf/q21oRNZ4yzpNhLKGc3+y2qjnZ3O9cLi4Y
Q2V5X3uxVA5JPlBwsI43zoWBGiZLup1PuRGbrfZt1Zy4bqfNWq3J0Wz79mmwsYt1zTVSs3bUynu7
mLKwth4LvQ2HKhjzsDHdpaFksd/HXq13a5nGZQcmiMMZ6T3Lg2lPW1FksVGbTKp83iHT3ntRtzRD
lz5V6YE596Vey6jVMKGt6oAnn39Z8+y8CgmQw7ExpxfNdQ5yce89WUQUGHmE2pl8euvJdOqb7RW+
ZG66yWxv3GTtSqIQSWbhUvqMzzppxnaTEKJcir0c9dDUyvPSpzi5uvemIR5rpCCDV9L4q12qB/f4
HkYOrXlpGDhDJOU+IMiUHFYMIeLMB7mtPmeludX64RNFxhszlDDIvtYt473qIV+Y+fUs5+ZpxODX
TXj9jvqgCNSinJxAq8r3VrpO92P6UlV55BnAnL3cjsE3rZF3i1tsQBWTMxziky6LrVaBwftLQtP5
fTIs/LpsY9NlZRcO2dyGnDHtbljNNaz7cW+kw6aolR6r26WGvP6cBM29jebL2CU4h4bw8uMU182t
msqrozijA5exXMLObK5fy27JsR9z1tgw7TEkVtAP9VV+I3hp26Dvjot1pESu7X3gisvkDKd67uu4
rNhOhvwNZ21SlFbq2ma6pTY53QeltdoHzcdsam0XufqCdNCVIvtMe6ulh3TVvW9WJa/kyXcZbYGU
/iYj8HqAb+nr9bYpx37Z9yg2Pgd6GfhR4VZ+se0bYiTzQepZnDXuNEUyGTUkUAxowqEd84utCM8g
kzC3a0Twwv7aO4X4MGyxqA08K3yyCWhz+zBphQBgc5yKUquu8z5WY2XsHVfp2CLPLieiJBIyhAJH
MJUvjCYk8NI60sCM33m2pTqYbuLlsYtpacGi9N2HIhXiR4WbISic3rePKP9XKk+/w1R4xtfzRa/o
5e+0mfLq6ia5vPdQwWYoCZT91Jqp4SM7DuyK9l7YJikxc/uNT0vHdK2vsKgQyluRf9fjgjMgYbRF
3HoSJp/B0fAwTeYwRIaUy7XSWiU3iF+Y185SzNOeo0f342VO4QRPdsENipoC6ai3rs2x6Ju3wjKo
TPfYlLn2Oq2NdqEwWbpTubjlRgyL982AYOtCRR2lCGetWL/85xjD/5/WoD/jFP97nOH5f/8vArOX
7/8KNPz8K39HGuy/3SwIbimn+m14eZud/jFVNWGO3iwzgtvslOLyZn38X0iD+TdyyAG0gBvAToE8
/zFVtRx+HhxV3C4x+AW4sP8TpOFX7psHiuq6Lrbm3Bym24znfsUZvGDkFAbtjEqYxpzPd+THnAT6
DlYd0Mo/nsr/ZVrqur8Cx39cDA4aiDqH5s0Z4teLleNgyrpzVCQbAjmfYDob7ZE2lzkIBzOulGY7
m8Y5c4Lix63IxicxsyaFmG309/pAiic9FFPJG7qQtA+a340OJVBaDPg3OH69r3ExzrbOWtbaoRuI
9Dxhfyq7vetN3tnKK1K5y0yaGOzlMr3UWZGTjBiQv3zKnCXt4DBwusdKkCAWm3J1hq2h6QJqWIHn
R9mhd435km9/yTFnigMY8eVOUsTf5xLjk63Cktg6jq3oSrZ7ZrB7G+ierD1TXYkr5ifJuVZF5NI6
vAelj19fU66WFnWD19lhrzIeRYE6+r5oUjyL2nJystAl4Jz4KX5ANJmVSrdBg+1WjPaHElL6eqad
EYnpB2y2mzHu5XRrvqmWShKb3MYQd4qUv9qOqxFiM96QbiIPZlDT80AhdoKQqL8RHGgwgn6XrQ1j
HmPS9BnvPl4iltBAUaGDDebLtIxrjTgERmehFXZoK+LA00JsDENDmOO4MQqfNqxXbY4yU2mbKU+M
0BzWLqxsLFOt6faTyqSOQTgghvreLp/GDQxLgx5vkPGYzSmnDFPS1ntMXZRTBkaVgWaV4aKnTbz2
aAUy8y0bvWd3KR41vC02vWZeWePmeWhNHwe5+mH0Urg0aIiETrHK0j90i+8cAgqoME8F2bor07CS
e6Cm7465Ox6DW/uvZhPnSwzVDUvuGgEYoTl0Zp52VezBSq1TnE/2HjJMH5fl9GBa2Sln642zQtv6
EkUqurIpRsrpxx0vW+TJt4Rxn90HIjIMBLC6wnn3xtNZhXk2Z+cRixl+NzP9yAbzuHjpufWh15WD
q+JuTcTOqIet3Tn3vqriYh6RkhnaRRnjljDzR1rDS7lCn2kHQBzQIgJFiaDzBgq4oj9ryRTPpnMe
UGiGM6aV3rTs16W+Git30BK33rjq3jGz70x7wIP6/rkf1ZM16htKs8tyGyWJMflkSXUicXWv2cW6
GQOUIMOaHGZ3TeJFk29+pWehyUm6mpxrWMTd7g19maT9Nn/q0WeqfW/2UfOufWT4Ghwt8k+RyYou
rurs1e5TLdSC8ar8pYk8qfXhbaQVAGDiGvPNwDkmTIP54uVdgQB4+D7MJlOMZVSxnxQbpkRxX63b
ZDXwlSwHeETi2S1hSzldcJrM9a5e8/uGxjVExxtxIF/g96bwe52JC5X2FrVVDQm0mbeJ1dCpmsaL
2QZVnPtwpYJ12PmAFo4r37jROzBWxsNS/xpoJf1K1txT8v7oKxxaBXF0RqB2feeeGCu80a/vpZV3
VCjQwUBuv2R9oKhMrXE7kn8dLU1CkHlvnTWSLb2FX9pEphcm3fDF0pB9Dsl6YAA43Mm2IyrULe6t
trF3QdveByKRl77A7VV16x69sx9amfcdB6ataPwGv8H0sTXIIMhmuL5gzSvNTNOHY9+D0tXrnZ3i
GCvMZo0sq/yR5qUMBxXg17BEqK7rkze270mgbvjkrWtrvzd5YISpSXB2oDlbxx43zlxoxDDlc9j7
QVzlyGgGnIzVii6nl/lpyPR2l2v4yTJuiRaPor4ipNgejGO2WLSA5Qkn/BpUSG50lTwM5Wij7eYL
NT3xUCRFD9bnTJFyKgnS4LykvlHy71RGz4FLEr1BtvU697OBayukYv8+oebbANXgh9t4z3Pneoei
m/adUx6GbsLuLe32RdZv/Kk7LCtXs2BZR2Zp55GWGetjyTEdNrY4z3WXwLMtUBaVHqbVxcEV3rep
z5oYFHSnQb8PlZeWGy8brQjtkBazWXxdKyNuax9UKpgJ3C1HuUk7c0uy43ynD50T2bYqDrXSjrO/
cKeZpOhLu1J/yUSS7Uc8k5O03dgWCk27SB4qL724ov/aOazvRmE7l2fOJvA7ajr6E89PMIVY8meh
B7E5TGiGQeWjntacfTe9DKAiCwkwG1dk84ZDor6w1puNoU+9cZ6rNYiMadCuuiWGOBgz+oyq6ACB
O94r5lOViy4OSBEvm4QZZ6BOTVcdu9Yaoj7wflhTyW6AHy/nYmpWm9zHqDQGWjz4tXbsilo/OeBf
YW7TizEQz/ZmnT+kVf+O/cMZVPBZWgKifePtehqcKVpX77WmaftOILd2qZkwhutUnb2qAWQZ27Cx
sMIlkXXrD92XoM2ezamxvy+i0mPH7a6eO+J1jL0TEr58y+H3ZfWad9k2XRiIbjkUmr5PzGqOnaTd
ZyMc/4Lmb9NPzaF2NT1MvOQLRTZKT+eHajIomKr194WdtfdKFNPJcMljKeHVc0TW4jlNODERq9po
9yqLB8VLqvX5U+0VqFbxx4GWNIdo3R5NMJ/Yzo3z2lQ/BCqQbTC2GDQv1iWH7B8KG8zbyesOS2d6
57x2OGb78ToGQ2qy09GroY95ranVorYdfD78knohGF+SIEGWXXrwDDJHA4tJFqIe2tOYBv1Bp3DF
8Ck/oXCHRZMiqcy84r2W9XhodefNX9pgozfrZ5LbHjS2p8Q2blhu0J9N4ZAvnJf2nW6Va2QCHYbK
7vBbtos9yUxHvBQenKY/+1795Pi5tTGWFAaT6U0bJzPtxzWg9bWEXkX0itWT767vzjyioVf2LmlI
u28sPd9rqdbFhhIjPPi2ONmmdm6HNohRDL2nfBH4GevjHWETgPYQXTYoJrVvcBq+jvPcXIw5f3Ry
JgI0ciIKfM14cXxvW09OvrPbRoua1X1fa9FuGRx7W/QjDYgjr73TFutq9dh0rzN0HGJjNkpPDqW0
Nj7MFwCdK7zqj8mez6xw+84ltz12k2o7VqkINSe4jGLhO1n8Br95DgdRkqZLoDFQBUxiez1BA7nl
sKtvjV5tUCKcqtwBqQ9KplPWde2DayHz51bZsaFX5z7D3DttSVcNulBLMANKG1eP81Xfr7lzTwDZ
A3OrHULot5kBfuJRXVDIZRH0Rj+cK/1D+vj5N6Pzwm/bhH43f1GT+Un30CDm3nRC7fhMgs6jMPX+
aI+uAueZtBi8I78KganTHPQqaobuvS20OSS80rzggdfNh6In0oI2eqnGnd/PbfaQ+wWtN0Zu3hwp
d8KpezLJys6yTpnYbFbiMdXNcj4LDh4jQjcusrhfHYewaYHgRcMUTgvRZ3re3oa7VH8wmClfp2Js
IDkviOlUZKeBdR5GW6cktHQjKnomdTE5sfVw1XsrCf6COnDje/2TOXDrTAhjgA9Gixbcgid/Y3ek
tcnjY9oYNQKmJ+7aZhM3LLq7WmUJ85t8mfuItL7hL+Jdb83fbxfG4+LG6WABQu+wflPktGiwR9hR
Y2QbjZbTABF+HU6F7Nqo8kFlQ60LvCIqFizHgFAE772mZtR5zsEQ43dXPqEUVDutq6y38nYcTrZR
6wztZAqazGwp9he8UCgIV+eU6RzVwiq9AsltbZmh3sMpGRHPtlGqqfn+zzu+f3+qdLY3nREZ9KgW
f3ee6vB/8irljZEUffUyOEH1osB3NWFyCkNi9ZANl76++fOr/uZp8fNl3qL/kGr+ZCZbv+mrUBpJ
K9Un7EIKVeWxXbfWJ2J07WFLWL1Iwt5UC5NVJ+dLAkSiy5gXn6xb9hfSI4Iu0P5idf1KWvpjdSEr
JYcN3i5UvN9uCM6YozSz16OR1XyCdOKf5nLQ4MQXOfGPrXbuGi/B/nCCHvjnD+Pf+vufoANIAoZD
NwXIb0RHI9Mga1mtjCpvSr+o1G/ZLuq1hwxoFrz13ltdP/7za/6+pqEtOLfo7xu9EuvH3yMgJnPu
PS+x03is1iMSvjoZN+NfJZT9vPN//WQhA0OIwsAEZSVxWL+bNjgTIn3hMQgxnoJtFa+Hq3Dj3RB+
+ayOwI9vdmg8cGgYXcyAKvL3bPrbP/89udrviAaGajryVbw0PfZgzHF+QzRQJiZe2iSRzLpTUDbP
WUL51ZZ0JpbXJE8zw7e40pzjnJXXVjgH0pZUJPx82C9Vu4aUebdzGalLJ9nmGi8Yjti9/HC18ZCk
Y1VGQpLyyFlZPpj9Chg/VAy8+uxVYqrJNm+3O9utYo9Rwzq42wHQwFmaJyhYRy9379uCMabRx67W
XGTPQB05JTzt/tB0VhO2hYySWjB4UNC5IVUx46JEJN+EPAma+CycBHC3lbz1erIJHPFELtDX1RIn
X/lZTPNyqdzptXfmo1PxlElNfE3G6d0c5nddta+JZR4Lqz5p7K5xIYuN19JSzgY0SnFzG9GC5xTi
gEh5R4m+LXN319jzQTe6a6DwNx5QAxemtl1lX0VTCiq1DoTYqqp4MjJxaW13u+TTbvD8o7CgXs/0
3oH+GUT6KZPuR94ld8SU75fJesxvcx+VMz9xh3dhUBxa/StP5blRpKyYur9FFrGDEXoUmvNGhUbX
nF4yscSLyX+spfBd2vGVlDd2UpwP6Me2qa3tnEz7imfZyTRyZEut+k4c7TP7NCC6XKHYTscEwW7E
1xlrTfKp9lMr9Fu5WbOBQbf3yOTwzSmziGS9lzVojqPAWtrVIWy087D14J9kLYnESXloejNWbfBe
zw7oO9tI0V3MpXid0vxWG+9LNW3zRH2ICSbgaDWPVj49VUxkO5wS9cH4rLneHgcp6lderKqYmQ7V
c5YaR8GglwnTEGEoyZjS8ptmS1YYvUxRv7s5YE5agDy4lGmRp2dPFJSfJjl0MYhcF1U6q4ggVuNh
1EAUJnmVVv2cjsu07TriKvKkr77WjeVtsVO5I4Bjt5oMb8W4aXQ4PsLSSYjR8jt79Y5zgBdCInjH
2JSvG/wbKDX9HUB2E9al3LXVerc4OZQCa3jQRkte6lmj8pXFxfKHE43wVesGljwDw62W2cfCbU+0
psdg5TsbF4+sFpg7oaHIDByZRG601Mz3EDOWa9m0d4Se7pJkBCa3CyVDlOj7StFhIjzBgmJdDhB5
PtmgYwe7G5E018MP5vbM2KT2Kiv5ubGlF60aIjBdIMUa+do2eZO/y0A+uyIREaP+mQGvt9W9dcd+
IKNlaRwCmbOoFs2dVkPqTcorzzWum4asD8y4I3edYdguDTYR2FFEeU/dp5sotLql39hVfvaGZF81
q/myzPhWLMv4HLSccNBQmBmq5tVHkhV1wGx3/RQkUUOZGDqtrOJKTkRHYHV5GubuB1Gdx3pMb6kn
TbbpDKx/vN4+B1nwOA3jqzZMj8yJonSAauQlVhF51o2vw9dOI26/2b3eHTXMAla/nsAiUDCL4NwW
ywZhxTP8nU2FUV0MwVKLEu4equMVvuPFmdP3oTTDEdoV5PG9IRxEe1TSg9OGCVjj2iyXfDSuSeBs
TVZK3+QfTSuPVa9tTG2MFfiE1s3b1jfgZJbXccmxCjI2WaPv88q+n1096v31NCypExpVtdWDZtf5
xvu4fhiZ8ToydTwGhbT7nS0qLXsdel3t5ASpzLNoD6a+iTFK1jZwbdqWXzjl5nLUDl6wM4T73dWm
oKLhJ5GmMhYPtVG+krddW8PGHVvtw6tNoLk+nSK3L+qnysudx3EqeiBhHnrA3gjX7mRoCjGwzNuL
ruXzbgkYrHY4Ytn0hiz+pXyBSDqF7TDPUW2axbMRlN09IPI3bKYOq9ISYBSiXybthza6Dligmp0Y
JrmcDmuZJBvkSvde2/hQ9y39x7wCkhwzOQJwJhX42+zr56akU4CXA8rgpKGTKj/EiGQ9t7n+yTGV
8ajrxZCAa3qfRjI6NwWspaiqJvO+LowqQLKeTicf+kkEvVF+gbfQHYuiXYAidS8PK9ySotpbzDj1
5XVaqnrXVcMBVtKJ0SceTzKRYUMIe7QmdFfL5J5zpbrNVGl3/uTfw8RFq017FKPRGaIs4XxPx+JY
pzD9qAUM0A9K26zsX+RgvXUzjCDIfThYefjU9m6nHS2/u8DjfiD++s5eahIBPE82X81FfrOEnHY4
EBIu0GmAwKJLQLeMPJHvgY5qdPbqSvuCT5ovyFEH81SrJAKg6d71qW2PKrcJGsDvgagmYaw5UIeo
8itYlf3dYOqwHWAjIA3pbAP7HLd2QBTLrFtPGOcUFkwnMlpi/B2qFzNPrj1NA3IqBAnQYNrAEPFQ
+U4VqjohrihN7Plzntlfx1R3xD7wJuMiAzFuCRis4TaIZJtqABZxoYZs2Ob6PAxhWbbZGfzEhd61
wlXPrYelnfotRmA3cenUNsOGbxmBi1rBTivfbK7Lypg8hYV3EaORJnHna0Nc4HUCVt74X4ZReJtS
Ve3jjPHhIc2LOzKZ4Enp88XPVK4dlGOpLqLuDh4V9cWz1NIeiUi1jqTB5OipxoWFTGTRDG4V+21S
EqegITQhxsQesvtFzd7O15oXBaA9+5ZGbLGZYDxY55viFruoSIf2M62MmlybXjOnf4Tb18ArYAPM
1eQ+dJ2ookF5wZtG3hMAV57YP2qcC55X0dvLZrFWSDLFVdy8sQtvg5+kvukL+H1N579gmGlAIk2Q
5vc1kRH9XPwf5s5kOXIky7L/UnuEYFIMi9oYDDZyMI5O9w2EpNMxKWYooMDX1zGPrJJMke6Qlo5a
JBchER500gwGqD6979z7DqFd44LFri2fKEUkhNQa4NEV8jGs6uzFXNSyPIeNC8kZQElArevbOe/c
b7XKOnhIM9nZlZvGIUrXvi7CEjK0B7ywE32hDy725RrOBzdU5XgQ7uLsOT50BXLgxIJuuRCvDs/z
gZkvXZyMaKQ6nW7qQM9v9MW8rV7VE9Tyeu5HAwnCTBL0ETrwz6z7970/dyemRbckZFPgRT3Ih7uj
xC72QYPe55jnUrTvXJrvOgvvCmXv6H0d+7XdF6vegyn4286fi12nrjypY/X+Iae7+TWJrMZLve6Y
O9OiqgtTH3vVJ/uU+/K6e06ru3OglM/aZhGtjTLdrHTEGEGWdKQeJ3xcBciUSzT9NU3kISm9gSsv
vajzRXthhOE+SPLhoRZ9PK+VhQc5jJtctkdaIiZdcdmc1bze8oQsUWiBThvdjKTdl+/s/tVBmXOM
STLY5U35PhIQDM4oxbaz58tQteAhxM1VrN7prL5STzx6tjFwdIH9rYub2QZVQPG+EDD+CZu94swG
s0Cb2U5iZOQwc7ZpLVmwn8W2d5B+jZIb0EjnW7Nmumoxh6fCaFO6V+NtFwSXtAQqWQeCMQgsjvSk
99rNp1intPToZbAb5v0hrXPS+NS6vgQWloLUsyPadmrT1/OzTOoudkTDvlsDWtF2oIa4ukc2A9Ob
f8wUYYT0UlEya2k9NF5Kg7CAuIvbzl251qHIL4qx6vRyrtMEW4xKpQguvUycW18Z7t6YhPmGXDme
QGAZP1b5m9YOGZrWUb9u6E9yhGYwmqIZoLvIX3vhH7kK0Etut0RDTV6eDlYm5K3mZ99n2ZRu6B39
zItB7g3kivuxdh6kdPVdWQfOkzkb5aYjGL8luXQnKrf+4c3D7aQJG1vCbD87xvrQ1VSqqShfurB4
HUW+ACJC8Bqre+9DbES11c0455dT2qP/pnP/I/DGIa7MEXpFk19636hl+lWXXbtlZfleFJN/KgKy
VAdzeqvLhMPCWuY3VcpzlJjdchDoAbuuX1q8XJSsc0qfCwCt2LpJE+wqR0FikEyzJGR2IYjdNWYj
fw5tpR9sm+gCy29j57fakDTHVXT7kjWPKps2dDXu6sJ4XWv/oZkYBzm1O1LPIi+9hhMwaSUqZqt9
zIc1qkcZDyYgyCZJsnGvDYVd7+p87QwikJvmWpSki3fM5FTkW8Gul0fSc9Mnx5nk0+IKMumnEW6L
5JdEXSavIae3HWsDuEQm8VpTzqsFrdBz2czNLQs9fVI2S3tO7qwZrGkK99TX7WF18gfal2QuDPfe
2t3rHqej0T6S4EBDprL3ZkNni9kCS9QP4a++DFq1GevxmzsbzDPUfoSMZ557nRi7xcpb0OPWiNSS
yt1QkBhsYwnYZKsdt+lc7dPRyA9AuISh1e8TTm8MBvZtAztnqeaEsvRJK8ONWRAhP303Djz26xlx
cuP5LWbYucOeoPsLluKzGrgDmql4knVz49DprALIqxDcadOLOrJb+mh+2t+BnPUXiPNz6Pfloyuh
v+2a2iHx5XHq5ov00oGItu6uoxXRMQBZK0YJmd/yZWSVTJ2jnkw7g61kbKBtv3fSfhFGIh7pvFNQ
ueP83bcWe+PnvebClCmfcvUtqa5BiMv4vTGg12lQuMc8X5+NJWwewjSj0HedIJ4F2Pa41MmOx+co
hpBwIjttCWVAEvAS/N+mpzECoordYcrQUZFlb2ZDuRhONa0iUdw4S1LFSlBjz+qWjc/ecE8CGNSM
ULS9ydnZ9MIxddsP6RA+JgaXvfN/9Qz1jPwifPA1pF7eMfNdNwq01OCILuq7sF5sJvvRipfmDOvO
LO01PAuvIU2S2mZD/N4aFaBzJ9mC1xZTypylnJXC68fwy8mNCw6Dd7WKPhJW/e4M3rmriv5SNmgD
k/86sgVzpHDI43STowTismraS5aTBjy8/Wu32C22Cj95dIPiUtJnup1SYE83nZvImUlLZ5z8Pi37
fjMjo9qRClcw/7lH787a0+KxQbpLu7Ir4xUY+loeUmUvh2RKn+huGBDm6PAUIbuk9UYySArjAbj/
qIypemMCVoobpZmixXB4v7DlfUYns4XzHM3paex62Ip0uJNyCJ4nUdAUL9d0C5eRx61kfFoBrcUn
PLzqQemDCpR3CsuMM9Ww1IdeTAKsMgH5zT8w8Omfzew2kHwiPOly/TBJhT6FDMqUWfG961xkIL/9
Xjn9ZTXbOh5TTPl+Ncu4nHH7klPwDHXzleRltllZY2NAzHeRl3XU4tCINK3xIZv9OCg0LT18rmub
n7IByp6IVpLna/zZJR/TaBjYjrw7f9FTdFUebHd6CrS65wrl28ljuvmkDoOi35MJ7+zY2UJcC0am
juUY4fm+mJKGCrsN7xFqf5jL2hOPGLwsyvpFvxGItmmOjH29ZNbkMpcnf5PogHvOv0acq76jG+bV
kRY2cUSzvDCenK6LXINDWGXsUzmNUMfsPtoB1Xxk/smGUv9ucN0LSnUX1W3JoK4WtzkzZjfCEB/C
L/gVvpsdV4+Zql3bPpaTE0QgQ3JLFOm5rqZ9KTO1yagAT9ls1T+lrO39yF9htvGbsnk409m/aXhU
b2WrmZGF1t4FnNrV0N7Z2uWVrLneZnb70nXmyxL6l7TSG50zFqdwbb1NBJOGHNd+tvDxqpYH2jDl
A23vH2KkFgpFcW4dzXxWp1s2vcrPlh419HMpex4Ym0Acbd2LtvyZujw5uTC2Wem03D2UiEyDBz7K
HUTmKdRXQJRjTiAMkNzJpT5P4gVgnz8Px63Ln8G1LzfD0r5knXxa8TdHXWE8D5P81rjZgasoNqbg
XxZ50W39RvF7DDtOuJw9kBN7jf8djIN7JNTbzlFVhIxGj2M0YtG1T9Pcv8gFmccYuociB3lu2v5c
dOmtY87w31N/SCQur8xUlySxzswlucVz9lgXst30g3h1h2okQC6rcO9U32pToLTK+2LNXnyX9lWb
Tzu3WY46ke9uoF+Kwtx7IVAWY67fvF4WryZZ55t5MncZF+aGbsGApFc1ENMlJeBY3GhFBpGFzMgn
Tj6RKdzPTrdFlEH2MiXykiuf3zu9CQrUoSBXcagK5rCWDbE9XhNBeKOhoShpsadtfu+l8A9qAJ9J
U2Ao/T71zWHBFbYZipaAXxlO/CfibMPcvKnNXrts/eLhds9uI4stXSgZp0kXl0OToJAFD6Wcnnzu
3JB5r5sZo90umMaDpYp7T1NREgWdbIQ2OAfSU6D+op/PwX6X9fmFg2HOiWh1qFiCy+JW8L1Er+7o
mMbV6JVvYWHPGMYkBgaWIHehxSjHwosdr+rixQi4neoCy9RwA7w37Tnm7lobohfbV7at9cTgKvwe
chB3SAiPcyDeuhCWT7olOH+6Hetwu3r4FTT6XpPzF4sQiY7EKUpnLzw0EuJidvv+h9D9p8xCseeE
tbIqMljOXVMkGenYib3NajGeZpbire3oklLfvAD6oqongkNbktwvQt4s5nRDy+s27ZCnnF6R52uS
XuKL5WXWcx87UpHfYpb0yZy96SUnmL4CeJqNEMD/UCQK62AVZHfZOoXAed57oKyFrYNfWyVtEgdq
frCEgFL3oa8EKb4RvMKpDOdXs0mfG1wcm7Crbohgz7e5WT67i5twQ9QHWXlMFSsSEdF9RRadb8ld
v2vn4K5NnLPZGM42k7kEyps+x4ElIFPyKavNvXTpA65TQMHUTcfZXU9dOVBDZfSAp4SEXdkM9XZt
zNfRZVeHD6Zit/MxmpcOqdyW22nOGaITlGRPMHN4A2aIVYY+r0ahIR78oA1YEyiQB3ttdCzpIN2a
Tv20dLNgs0yDQ2pxIHDyeuVS2SJOAs0zJaMAL13gi/ENeJ8zGRY6Il0uaZi5Gxw55uOAoQIpws6N
06KTn4wu9zd2t1YfurKMW9hybGdmGEOVnyHxGIfDXIdHK1mRsUPFmOfQA3diiIUezPCcNdLZ163R
RnNPIFdhIo9BhEe8UyNefPU8JEgJUjLJx0oIlzJ6I6K/294n3K0Y9BjFvgz+RMkZQPQNmdG+QsoO
z17SDJdFmsllNixmOvQ1WQyJB0JhWaVyqLPUvNGjX2bn1GSzZOXcjwiinMsnUrRJ1QLGSpruQ3jK
jcjND26cLAyB3x13Q8t1rbb+1Pc3S589AnZfjZs4EItgOUxrkBwo+Tjmm2+1Tj4Ho/GOnRAvawdw
Co3VbQhQ/FlWKVbEHsGp9Obvawn5sWbepdTmggNAvYI1fMtDD4cRBQRJy9dHpm1zoiuqn1XaWrGl
uvvWoxgxXdw2NOTTvWVojCaDRgpc7B8ytQyeVt6+N46HOdPQ8LlzZMCaHXuO/RWWVhFNtsUJO5Nn
Y1pZvwOwKxNShBi37htOB4o+n1CZNDgvDoEZ+AZeXM7wO5DDuCvXOqZTCB1pUbEzE60gYuSKuKCL
DQkAcuIzSYMuab3Kebd6E4fQCTZGhtaxyvikSp/F0SlyAtsTF0qPeq4nOWqrTBdu0BcfKkvuXHdO
IwRZMkWCjoQea2xvMXLPXJil3wwi45pZpzbosjsDGWzrpD0KNwM0oTLLusTaJnr2BmA8XF/pAK3R
dvfdXL94jZhZeCXDXLa8NsmgvrUb0FvTrok8j2yVyBotu9qLKa/quB/glDdWf20keRzLcZyRFXka
hG9FqdVBfV0V7MwaOLGWZBjZLc4avG2MrW7iteuB9yR9j9FzLl1Lx4oF5zjV/q7NKMCdKVl3YR10
4WbKRbVzWmogC0Vluo4J8TkQbpWxxHY1n2g/fpsM76NqGabDp9Nd/bYvdjdwW4VPBuq5TF/QH+4x
yMq7Bch2q5awO7DGlyCa7kHXxHGvs0EZm7nN9c2UWb+xcdbSF0sQnwwbBrc7jgToYMb+LpJwjxSO
3CQkgXD4sGXui42PZahaodTCRAN8XwPrwufe4ZxSrvZ3Y56Iia9vJ49DhccxCcFiYaT5wvVibMyS
fksywuLnlWMc0ruuAnNnreGL7wxPOM42fquWLdI76m0Y65qnM6OcTIcfVTaZtLlqN05mv96OxNAW
brBEXdK8AqvE41QflyK5VZP5qR37sdfWTeskNhIDcXjhMqaRdKa7Gr4o9Nft7DqxavtmI5ryUVZD
H5cjdCWv+Bew7J1ZZMNeJtNDibkjqr2SpIdKS36ljLvQOaRrcE564DRRUJ2V5fTuVCur0US8Fcxs
0jk03DTCUztdnOxH5XRZhDZzMuowDgzSmZ3kG/3m52T4mvHuGZyZMqPCbf6ZFiO7VmgvkZFnh8Z3
3+Yme2z8jqbb1W3ZVecU8XSwhxMHyoPS/Q9rXeNmWON2xes/jDRdg0fVFYSUjuNt6eEd97N7jTLA
XXPkyLIXbf7DXweS+2BJjpIBCaO4+kH1MbMI2fAz0psy/2nVcE+D3ZzHZKl3HfgVp8cVLCMvvmSS
/mpF9cvo1kuCQZB6/FuZy7PVplcZ23lNTQlX6icKisylal8NoBW/tOYbBi4C7wqKPdeeX4pqeaD+
IuA9I0MwW85hJbduh8pp+g2jz4vZC7gwqL5Raa44+wlIscYFea2apu+d7XEgUKpjnm2bPLFG0Z0u
57yMMGufyranMz+CV+dOW23dwkDmx76zrQ1fyVgao/drkHb6EqZ9uitX7HO9PeK4VGY1HxOMpato
nNhe6hc7X1d4WQtMjnZvr+AiZtNvt0TaT9ua0B3iGYnnZqyfub2e3vMgIyEr8T+TdO6emhqBdKMy
L4kcQggQnCxMc9MqYnwDvN2CEYNeth7HfgL4FsLHhRrgDSdVFkHmOuZz77jmD4RSZi9QvAfsrfer
77BEtNjMqOk+B+mH94HTvq0u3Rwzye/GjOhHttEBNA3/ljmqOM1c8zFPbbF1Fo8Bct4FCiJe6PqM
LqZDp8V+mHdecY0Y4MnDoGSW4M8OPkW7zYNt7QGmhwOYmhZtc5e1lkcpEu5Bo/emXqfYt1cM3Yn4
7Dks3U2p++wn2UPiU8T16ycipoitpjPi1c183nGK8Hc9/jh++lOBsW+NwU+PS4YtoEhf/cU9yhBD
ZCtOc4u9XDTXZdKs3muCDtZyONu/R3GxPm1g6XM85P26DWX4SW2CAWTIEYvM4GcqjeSjIDwC3d7u
dm3nYCjsOiMHpfMqsnmdGq0vGB5cufAS0rE+z2V2kKZRbmlU3WB+wIwKD200ELZF4pWHbMRh0nAY
jFQRvBmG8bJ67b25+HOkbbp8FUMQ5t4TESZSi4vlx/7VDYv/a9i0c9lvhc0JYw0fqBK2dFYUiWLO
UyUZNDrpaZsa9be0Hj473JOp1dAa9G+uGRkJRm2iTnlm3fGiGmXHvvSN3SCZBbuyqyO8q01aYLIL
BK1O6lDsvLg8nHTxSUSo2NLd/rQaM3bbemeNzJHBtU7ttYbrbujUcQmcCkfnfGKQUnfsGwTyIiE5
YypI2nK+MdTC2w5GaO7yIb2sjppujaX43ufjS3N1KY9DgB3/al5mfuiyacX4SNbELpRZE0m8kzjo
Sp4U0931benHArWEnh8WaaK0B7jb7mxa6m0tVm41fkxDOAN5E4El+2h2K/yW5FKci9HYETTtbcBW
kyfSorHwEmkKTKOI45WXQlq7ufQSqB5X/zSV8W0ZFK8YQy9VoPI2S+Iwa7PPsz1Xg5mtQVC8adf8
ynpnfHKnGiNDPbAol3hwlwU6ZNHU9mR6RCah86IAbXaY7xQt5XrJs9R5tPEAjJtyEOw2tK+jHmY/
0n0ebsa0fYU8vxHrtQoZqLub4HWoekWbjONqGZZ00Tt2xg4Fg54TE3KQO4+SASvAXt3Jw19+XHIq
FUU+qz/bD+XV459jGNyrkXSmcS4RSmCLrry7qskWMYeMEAw1tSYYnUEQ/B4a0ybskfeUnvns13CX
tz5Ec2D1g3/vZB1GlpkBWQk5StaykJ/kp6irgeOIs8yuapepSrV1IN6XqCyr3r63JTb/28Vr+FX1
qnHNGKk7RW2nzPxZ2wiUsS5xn5zo9od+bIl6jHKCZBweGoceeYkdKttSDi3vvu0vTTw2VuvFlsep
KRbzREqJWjwVr0FK4O1UGtXXpKhtjK5l+e5GfuhNLvxliH1BcYfRpuSBHELKDI5RRfHl5bqoX2vN
U463G7ZoO1q5Ul+VHNj0LYiwA7Ow1v5bj9wqaQi+Io5y9VM1Xv+ZjoCXRJGUC/ozg6JIvbUM56Cr
kMgctL+frnJsujgFlXkz0P5NpqaqbogwmfoTjaGrg520he9pX/O6tDet/FBY94/OGovlc7anKfjU
wCev2cwwotjlSeBlkfV8WFOK1MfpOiZ3a69Veevg2F+YcC+bPSHhyXJrqlC624Byvd57c+p0MUSw
c4386UA2As5LhCH3sjQJ1ZzGvZ34qt9NKguKA7snSXbtas7Jruy9xb+QER6G53I1A/Wdqi9vogG+
8xqxztK5YWDmbLwVQ94y0sejt8jjOjLJtRozRDhjWBuH6pme8DaHsI+ZwkxKcU8zmOqMXDfc2xKk
nzA969n1kzCPMXhY6366TvXtNtOg8tvW843sGCrczGjFeVP9RJPJ9D5Dm4EyKjxFiZvNqnVQY8t6
Sk601kt8v3Lu+nuBb6p6GgzPo7iiX6wfmorO9Glwoe63xODY7il1k9y+JfKFQdmdQ8MjaQuEkbJ3
DGYsLKYWsbbm6RMVq54puYLWvM0mn6reNMsC3dosbfPR8hbxNqb9vMROpyAWiKoLr2yfIWtgumLe
BanX0xDNCG61+86yt+rKjp5MNWQ9PIxcEo54qm0I0HQnopo2NmcN+96CaJ8ePbl6LmGdOZ8M7WJg
V9UGjX/jc5w7rtC4fcSlxBZt6HaZtgYEXECPSxbGfV5Tu9+Utu/xs3p/OTdmvdpHYXiNf7d6kk2E
ZR04OrQaMkbIUAMfNacBcdXIoAE2ecMArwiMMHtyyxUZxiy99qXu00zQMpNrc9uZbXAu4Ht+Gkur
2DdF2hxoLMw3EPu3hU0DkmwEA+pkMqbxoWqrgRk4um7pJ4plfFmNxqVcKAHakPoMgP50WLFioF2f
praaMMYlabEjpknSBr22LQlgYVOUKM8bnY30ZuEjyA30RVrkE/eiVX1AjFgfecHGsnGm3zgmtRXx
RM4o3NdWMLJqx0ktbG/tEhc2ZptJ9qD6XJ1LxVJ2lSHbX4wGWut9ncN5R7OpQdUKgF7nGAye/c0Q
OBk2+erj8chmDaiTDoEihDMIOcAXzCSB7CuIeDi0QY6zQXmGfhRe9lzmGjhX27OxzBs7me32VDPA
7VfK7y3vamQT5LZMcm5h5iUh5lVGuwp3pvs8oHd0kFqlGGO7XYwVc0ROUgYyZvbp6y7wNnXBzqJq
K3ivStle9BQOF+EaqDqZXdCVQ8NCY9Lp8uIXmkc5HMrRvtcFLyei0SWPopgDb1sU7vjZ2DbMea+V
tG8nUL+DSxiXiFbP8zHAiWo8UTaUdGQGk8XT1Gl5UllfzpRsDgAXxbMxkEsU0n91c5vrC0DC0mnB
VeFz+E29ezkw/lIxiy0Y6oTeR3+F2pdEK8Lh5+4ObzNLJK2Vl3EccL049uDFAyNuukO+WHwsYatz
WNtgNJ4J8IJOLhzHOSROld2MiL6XxsQC5XJMIAYeCKHbjX5lPdtLqCZerJljUzHkcUjm5UlljXVB
0kAwbzvUyqhnRtM2IMU/PTaWw6M5oQK6KFXIbHtP1axsHdHV94BZzRuwLUsIytJQolq4A2E05pqN
23VOWR85RyVtVFWL84X7xMm2To9PcMxLixCHZGEgpJOCc6ucdh66T93vWtNrbvqcoLhNGC7NsbK8
6c2bAjB2po6xD/UacblpGjbcJuBz0gQv/Oi9pqgiz62Y/EzWs5g3uPKGW6bGmB9wTlT/rdGgYbhZ
eg9fw19zWSVwu2izAcakPs42XTKZvyq44yjMsZZHCTEX7PhFHribdEXTjFleNHmnNfaxzYKtsrj6
/yYvbskBK05mUBkgJDwNBNUNxrtci+n7UGhQ3mDWF6zOQbCl0pcMdGY8RjxbA7SnaYCL0udN3btS
eazhlqndZNsOTfDLHNrxbgqxjFEAtzBRAxunYy2EwcwkZn6fGt0+g0Cp25xItY+erOg0wqHAvVTZ
ErNqng7e01B7AJ8AgNj43CV4T9bcfYOw43trmwriEnDeyrbknpd0XhIjewz7tgFGGHz5nGTDjTvK
YYw5i1OtD6N+rsclewuHDrXLZKIHpEmZyfp9MO36QRum+SEI4rmRk6o+cs/qkO0Etm2jtDhOjWuL
+sPg9Ue6J9B2ptE6W8gms9mULXMDBtV7v/K2pZBaTKoSHMj2DhVOvoKmZviQRJbyyaygOZU5mc52
trR4YtjcYBxcWi13qDBEa8xtxztysvmR8+7zKIXNYkWaFtWnWIrnhWH2X2qS74rYwthDiVvjdXqk
7E8vNrvRQ0DfsDwXfg8crpkkuPGyECNuz+j2js4ohMnVqet32aXLGnXjEJdL/Ihf+IBUBmGZuVTg
5pmVfeZpmMCNuEPzksucA+YK20OQnldiAJ5w2JrW2j+ASQQ/edvpA4PbAIzGtDFuRDuYL73y888G
4sTAVqfCYDfRFqbNhyrtbvH3qmMeIJtTDRj5LiNWVYMTmtzahXTZ0mzn6smV/eJVUCxrf1dwrCCH
EQ5a7yXyBg/Ub9PEGqiJbCqHOCzXqqyL7a3cl1R73PeWXmoPQJRRdU4gaTksQ5jaJ2OsxS8a9MY9
WVMFor45IX///nvkvtC8xRDSbaEp1jN0V/hD5aP1aa5Y0rbIc+1jlinSbbzR6RFRYI6OpWGyZuS6
YoWRtcNtnECJ7p3EAbcZfID+oSB/i1GLk4Y5EnybeX2eZFo38Jj2Io62SXd/HibEQ3hHuKuOw0ya
ELMWZ0NK6E6OVgD13lgCFKUoyg/CAsetsApxNjuPVXdyJQP2MoSxU90ZAVUrxNanXiZn2I1KyDqq
8Ax8cbxIbhucx+QqawLuCBAk4ahTEWUDrUB/RXJk4mMZ4Mox9PUgTs3coZPWxb4K7YlYHMy5NUHI
jvyYa07vW/oK+IoYiezvrAYvehwiev8CVLY9stos73XmQWYps2Q372vLd9uIg0Kmnwbbt2nhOXUP
T9rhEQlnc7J/jr8v1jiu2crYdVBMHmABjMhRhPxzOWrE1wRTVr1air2T+tnrgxqTouSKjBbiFv8a
JLew4sbWnIM8qsNQX3ozX4jPg4vGhcBrI2agrBp8ZVWR1uGLF6TpHpe5+2Q3NE610uI18xyKy4qq
y9wUnOjeXGa0YWx0A8glb8weskGvdxBW9sO8eikB7mN9JdZxj+YPHpwsU0+E2bnkAaaUSP2SZQ++
Ci3n5IzVulNd375JekavWehjK8j7l76BUibwsvxprUzbJvIq/0Dh9W7pAVCx5ybMKq6x3uZve1h1
O/z0cleTqYBWZjJPNK4XyfND7hPf3jR0BDek6alHq1r6U9u7+R1dzk+L5A8VmSnZwXE6kbrx2thk
1MSYNvhAZVWyj5T9aLsHM8yMPv5z959zBWuNJZNHKwdw37buoi+ryrI2CpKeO3xCZ5nObspdumGo
IydK/7fvLbxuNbf1YAzOruJO6TckDiAz//4BKOE8EQ3uXJCDohn0xetSSi4nvJ7cPEXk2Wm2G/7E
1ZoHvyxD7kuM8xbzaQkCNsYILsv8KK/3CpQ9FkdhmsuOpJ3CZuQl2Ze34xLoZLcyCO8s1Bh6WGUm
LlCZdPwQbJ9sUPO46PLg9LILYxJEBFjGqjgZ2+M8lYc203z/n6sATZnEOwUkCaQckMpORzCsJX7P
3wsYNgN/EShRUx5EyThDzKnMTZBIZG7zy0BkAWKahl/p+aJcZx46WjhMBKhV45oHGE54engFYwRC
m1HWytMqSs4SE3idiSPRqxY3wv2Luh8FvwvCgcXHfKnGtSR7T7lOdYFPC4toVBCJEf5Yu9ylwncZ
JZB5Y7+3vCsPOfOgMvmsZvFaVp4LSGdZvhpVTr4k2q9HMxe6h7saTvMr7NlPiZWybBJCptHziXGj
kNowpXs1o5pELzPKvZxPcjGJT7tpF20VByX53ZveKOtsaxhN/417yEPYbLRIYy21QplKeigUx0NK
imw3TJ/GoU8oZsYxPbU5Yyw2ljeY+KzzEjdHZ9uk+Q0CLnqzrrUw9pmV40XfAAba44vgBBLElEWY
CFXnQUr5xrV8L/xJvv75GfYI8QOhXWmpDlNdkoff8d3MI8Kd9EmXcnL2KEH0hE1nINImF1KxqgRj
EJmZaQKxKI0xSGaJCHaFQzjUbOJff+C8kPh7T+cm5oS5qj4dD5GTNX9ZSDBdFyRXMY/mc1r3bvek
oXOSEyd7bj+31/RhgKLK18EJueVzlJd6W/llAjVUzPY9nEUiOSdmBHMgLsqBDiGzgg+h0nV4GLTl
/KDKD97KLomLwIChyrHXXGleI00fjZZ7byY4K81tzRYi76bZxejhcOxBimA4dZU+pgVdbJxmI7TS
+Mvuw+/YB1kRhWCz3o2m/vbbtve/HYb9/5ZlRcj03Xv1NfwvThb6xxu55lnHRIKOy4P66pfHr0HJ
cfjvUOnr/700eT0+N/9/3/TXP+gfmdnPS/v1n//x2ah6vL6CFKj0X1KuLOyk/xMB9T8v6ffr/auf
IN95W+onP9o1/8AZzAg0lu7fX1hnZVOn//jfBoHb4hpRZXFC+/3FKDJ+4T9dov/bRfjr9/fn1fzr
7/mrd/D1+4M5/vzP/7Bd+29eA+H8wSSDAAr1/3wNbK6BKTwXZP7Prz9/4b/RNbCuYxj+1n3gMF9K
uDStSUL/8+tf7gMmT/2Bw5b5dXiN/70+f8vHcv233ruw/7BRkFzmWf351v/1GRB/eIyNdZn79I+P
H4/xv9clCElL+HtXgPB8hnvRsr3ObuCLZeWfVgGGDsL6BCDSyGfXr3+7RcD6u/e/QRagj22KgVr/
vRL+6yVw3D8Y/Gz5dKj/PS+B7f7du8AJ/xCmQyno+L/fosmN/k93gRH+F3fXstzGcUV/ZSob21WR
zBm8F3EVCYIPk6BogqIr3jWAFtAigGEGM5TBVKqyyUdknZUX2WWZHf8kX5LTM2hqbs8Qr74l0uIi
ZUrKne7b9/1sYTED8tUY1ZFRSfbBVyQH9aQDJ0aoVyAK6g1IuiWlg65yKACRtAJwSq2eIej1MUI9
Y01sFRnJcBeDoKavCIPRxyqN9IdioPlW77bWa7temxAMAuertzAOFHI+0GNC9A/VA371LXDSxPwi
bK1Kf14bCirOUlBL+vRnjz77G9hIGT1ARRiyeF1KEDszHZlfb5dBoL2218xEvObuHPP7wVssvsTP
UjS8Pub3neVfrfUWIahK5emSFgr23jYwRr2uOeN1vb5eH+Qk+bGPqI792ijJo7ZP8BaLYLGiCNvK
XynXY++L4939t9D6PoYjA4l5gt+rYNIxlH3dzzyfTMC+In1fwVRmp1evw7drYNUUtn08ibUcBt60
QBV7TR9S/7M23JTwN8DTUzShjXzVMI0jKDkvCzc89w+MB138+6X3nLrIjb1m8DSkOv2nOrCQfT3z
pPXvP5A4Q+rj5/7S+Pz5//vyisWPlx7L/OGJkpGIBuNFeuHF8qA6ivOnPxzIiXqQJMYBovx8jEIw
5On5V0FFM0gsvCs1EAaWRkuNAXJn4vXE5F4MwygPugH16Xro4wQrpadiQs7cAsW7Aj4JZ8MkEnMD
SeMCESDza2nMaSM0XwDBkRgl5MQ+SM/5yJdiJqYUbGst2DLqfApdFWmWhqS2//vlJVOGw6w335nh
YMR/fmrKnFm4M/e3X4Y723iGIXkGLYE/H2M37jyOpJxNxGxoQGkUagfDFXBX/opEs4GTkrke8e8K
ticQ9vUuIcUi6eHYXldhZQXUhgGdkgAHQ5Hl8gS6dvZd79EGgEhMvP2pjCzRGKQa4/kvQHZsJBHa
IlL9vhQENQglQ+U2Mcrv2Rtk8F+OgRHmwWKISgMRMcT99G55d3bO32apfvN/1NERbaP9v4yYQrYe
szuNWs4r9hWi54XsAjGOwHaGZFJehqH+LAFtSp9Y2pcQRaj3VLtCPRYPwuvFkbozsNLzap/aFfRp
ZPGSnmXqDHQeCTkxcNKz6sSSM9hI/MVASYHqCI0r0B/DaGihIGBAASYTCRWb46WnrTCAPZd9MaOK
wedQme/QHEMOW2fQBz8hpRkRqDoP4PpgPZEMlbcfiT5dBRzswW11Br6ILKg6E+YKdal29Zm9zlRF
sMOJjAj0eGrXj/ws57F3IGa3BpQmOoSfzK+7m+F/llNJqCPQUWHX816EHojum7lnW2o1Drl2HAKs
10v6Q+wegzVCWLEKWmEQy9gS2fdO5/r85Dl19ttvtBhwtN9PvG4yFwbbqRzJoDOQ5V+vOr3O1U3n
8G+eJh4ZAWE2/SN4vVetVTBFB2ur0fSBvRbmMM8RVJkR8mXsDx/V7u72xwpb5YXcpP0JpD6VSwy6
ZH+GIENEaAthWFe23k80vxGoPoN0QxxnpJKpOV8q2xgYDDOXgNjU6TqR0YMchfdqRg6vCxRccYLD
C8ss1PvhncFiNwX8IXLcCsNxD+VsKiKiRzgE/mkENFCnvM5AcJ15HFrMoae6uyK3/SAHY4rbBgNu
0RphI0EnWVxPeySiUJbpIoSN3IHDRxhIA0ezns6OuB75WPURLLAsxBbDyx2jum42lwtzRH3g9cG9
LMO9Kuh7LCMYLBQsBx4QraLY1dkwV+xiixVq8ohoQNbBHe5JMoPMIUjw9xhk2emgIBxQIuh+3tNY
TOhpdVrXFbs/ysgiMLQGM4CFydoVC2psp/tFXQ98LuJ7ixqqDNg9V/E4sU0THzaYM4Z7k/Be3NpH
ZsDxuYJcj+UM9q4V/qkyiPfz5Fc57YfYsmRQkJrsVQYR38WcWeCEwNULeFxJoxvOhBXUrjGwSFfL
dnO6FAl1hte7kPFYRkWPS9dsuiLiIow+CSorOFTzpfZEh+Z4KSY4XMPLMIqTkaBRNo4kx1UILUcZ
D7lqc/7nnL716lNztLQB6zpL13frpVIzUjOSmQk4vI7enRUjxj4LhgPfCzh0EaGJIOBA8Sc5pMoj
LWJzRvAnFT9kXGcur8k44FB57291GJ4YlwGH/liG3M7UbDQMqduo6/tdUXID42oAumujm8NAS3Gi
F0a5AodEhoKSo4gSNIdX05ORHTZtMGhrBMGkF36A8ULihOhG54ilQzDHY8AeyKHt6fmoJWJQVmdY
c3VPsI2qVIwGYDBsH/+hxX+Za4a6aFQ/oyoU23IQ86xU13/u5UJraOoB/W2S2kPacQYOKKT1aFgt
HCCJu+bfkPKhlwq9fbBT2ejqsFl8eeUNc4T7Mzi9Ay0/DJzMPCqW4mwJd25pbb8YZNoOYgeLIu+I
bM4irJaE2w5oxs1lNQJpkYsT7DT4KCYWHlB7UGDk7c7cCxNIoJIzV5B9K5ie28F+pzmBnrheaTar
zaBZRatcA4sQUTNgSMXYX9t94xKZuJEtO+v1KnrxMNKqGqAa1W/s1QpfST63Cc43pG7QjLAIsd7E
kN2g2YJiD1BVXa+szNRt+qEDOBhqgLS4nU1r7FV8pCpQd4z7ocsXA/tt7O1wr66ch3dhLKb0qZAf
qbXQIYwODlRLV7BXZ5U63fRuXYGphrJvjq3lQ1kFicUrO9zqqZ7Ge8azalZRWlMBFiswffcCv7XS
wMnu93JaSsvmTXRUDlO/Bx00GaGgimgLhrjj/mwEzzRPYgUhmUPThtx/EMbzTyjqy4P1OeDCcySm
ZcBg9R0kGH04VPmzVhjAtseCuHYc7syVvEv6E4g7GNmIgHhttFQTe7VaMdcwGmL7xzuU03CA4gR8
Zv33GCiwjQrtCPNhzMm1mFufXl4facBO7zAKIYsktGS80GBrDN71U3ljahLOnnBEvrNK1WzIQ21x
J70bGQ2J5bVSOW8I+fCjQmwyJhRfL1iz2xNOZ7S4i/NoqK+yJDY8bOcvqFcPIfcm3nECl4LIlDqD
TOlg/mxEwXL4wp0YSxnuqLhuMHDnNdj+WGBeGEFEs2B9bv98x6JPmbDJ8HzHY0sNFG3wHU5aIATU
/hrC213wtR//E0tv+M3pfagiwnWYQOQO/kzOFuTRShyz7XFxrvq2VYCpve6nPYehi+n5BlDqm1YZ
qAzntbBQZVC2XfQPjMQcfSL0wAzPhkxcGMeUHFZavxsKNmRGxCcig9H/bU6/OxEDrAWUgYu7UKQD
OzvEgtsE0lfRUml0w3KgQUO2PWqfQ811wwctf9GbYY6ZMgdHEcuFgolPoHKojBQq1Rc+RxFLpo/f
HKj5XCTk1MVgyPaC7erxtwQDsohZiFki5ju7c8gVPBPabYQ5YO5ge3IxGMvJxKrp5ai2WMadCjFI
zIzgODdyDDSBGHCUXPR0I5PwzmVo5XV8Biuoh+ykHd/jaFnoJVYXAEId7ii+DqmXFuiJCjL1SnYn
497jv0LvOpw+/pbWLV5Gj/+eDRSN0wYVBlyjvllZoTxkKdwvcC1mD7aAxqwsd8DvRwUG56hyQZzg
FlWh3pGYE7MIQ57cz4w2ZWXZ9AFLIzHiMMjEKHNCraoCDgX7S8EHCTgqO35R077ofyKqNeDoQslk
aJG/OUpGDlTkXcOYI1UYiNcbpO/O5Pv9hSRv1wgCJAr3sO+7gZwnBPV6f+rl4rCIv7e+xkBsaeau
tr4z9+VeItC+5lcYEv8wQnwBrT204IBB6e2j0qUv1EcKmEHQ70fooqLGOIODhoav0UQM5XxsZE4q
6BkQ0V1gXxZ1q/UoG1frBStN7UdjMCmwHXlG5WWF4awIUPfDIX0zDoOiFynvHJ16JCjEEbtByzXN
vXBYKBjvMfLO9P/09q8MAaSeL4f3dIoupJm0zEwfbeTOlAbI9Ol8DgfkR3FHRUM6K9WVK84W0Wjx
YIsz6Ht3NGT1FtikS0PdGMnsDjuzrUpgM7D0GZresSTEEhYYHOt+7HNBs0MowHIHivo0ERZYpMaA
ZdQDIlVr0TKHj4CQ4VDd07iFX2fQdTrEubB5miMpdCHvaMTCbzA83aWIUFw4KSvS85ss8G8LporP
0ep0iTFfWImC7NjcEHCq/vUoQVeR1EPprLiD2DCgUsh6Npwr5OuxUHZNfMBhW1yLj6qIaThODGcW
CtFDAyezsRgk0TVCC9ostMVcwCGR3j/0ZQk6OJpRbpSMMUGL4IND1L1D83B4753GKM248773sOAR
20STJWfmP6fnyTI8wPKDZwmWM43hzX/vmf9UZR9tVDliHb07VFlMFmXyBqVrHLZPVw2HKMnuiHmc
R1o2oOd5BoYU2WgM0xJrvbG6RUncDFh7+s9sHkL+o4gFoDKOIbyXahWBB4rU5H9//+f8ViyEdxwt
kALECU6QxZ4K82pEHqIAtF7hyGFeK1SWvEGGlKYF9Yz7ip5u7SoZexJOwa0h9/n3h0pgu2iMW/2E
SiVBoo+tBmbrc2SJDsPbYQgEXotbuJGKjsXDkH5UUTI83plIFNaqGBxl/gMmZWBljvmz3aNll+LN
RL0ZoF/7zXyeGHi5bzBE5NBmNCqBzCCDzsVdPLbMGr1Co7E+6fVygaWnoWuuwaX8FTQFYIpo/o86
OlvyeYxZVv3Vzo83NQdY1bu9HyV9QV7P/LI70aGOX2E2ZZqEORBRHxkkAzS1D8wvLl8YJWpCizQ5
DDB9WkwYJTKSo41GlygdiDEmaxLQHCOU2mKBtsQyjclhzrQt6uCoxzgMp0i/0CYPDuPBwC0vQOTw
3jA/0x7LydGxivmzQ0y1TGimkqNi4ASj1kiyxOdQxj+Cjq338zkGdXVFpBNzdhkJR4mq7hyc6+w7
sfqwhcddFl1iqkYc6pnHxAoJOIZ1ZQNQzxQW+abS9ELeKypBOEz97CvnyYBGUgIWyYf2YzUUw/T4
12Ef3TYG5aku4JgipH3FDD9t0GU4LxOGQbHlK/ncw7OhdZ8h6kZh6Avm0uruRV1ynkmFQqiBo4gP
+/ZiNR97NyoaqVIhjylkBp+7q9P3vZVfYCjNOMAsBauCFHtH3U/eRlMVoosGUEpSHKZ/T1CrKGgw
GOMIHMVeB2PAUH+QUDbmKD7LqBMmTDx+/G0ip4s8Vmo8BUy4QFfgC7SZHtl3jhhmdoFMC3jfHqXD
lb7LX6KCTqu1DkuZjbzCcuYcRp72UxqrOzXFl3Y7bfEd5LcM/h7arPTkOru4jGNABTIwH7A0viSe
VEeDPCZXt+p1tJs3m2iAXetOvty7Z72uX+G7RyMdt6GJU44g3AGSNtbUJY5xCAeRwPJ0IjA4VAxc
ahLq54iXtcNJaHescISJOwP4EnRDBscg/iM4PoOxbjeyelc4asWOxOT22VEQDAG24wQFGyQC4bOk
gRBtRaSfkIa/ssl5QytTJ90QPiHq229yeCoySvLc4a8Xqut7Ct9HiX1YLPYzn9ndJr3BoJcHLHsg
D4d263WQX04NlA0n+AqVQrbDAhORxTQkj8NhYR5glKQdLmRwcHpa3IalDhRHJUk71F7nt2cSO5Vm
o+/K/E8ObzAtWNHDqGEia0Fc9h2OwXftMDQ2GfFSOKbfHamPyrCw9tY4qhSOMNxLj44fLmdepAOX
1CAqlk+tXIWyoXhe6kJMr1sUyrM4NjAt4acVRPqxdZjhaTKOro4bkkfhUAwIQJKMdXGqyvaxkhOJ
QW5LCk3v0B0cIggwMX9GLoHpOYYodtcYZ0ij9eFaG0iavLBi0fy6O+D2OEIdAmL3JY6KzzFX+kJ+
8tpiUjLFi2O02YWy+vI4mrlvxAxd6NSc4IiRXAgUOJgnS1+Qg2c1gn+RqL2y5k02GajjUsUDxLZK
lQtm+pi77E5+l+IOyTR9hWK7P5ZGcnxgYncrMrAjlNQcydvy4rHiSK/tJUwWLjqREyRl/ujtzxGU
naM7Mos0a45FWgwFEO1kNiZ2CkYtuePsOryFbUooNeAwJa5R0khPy1GOep1gsqZ1WAbK/BnPq7LI
+1ESo1LI4DWNw3LkCgtGZsBRctHWtYE6a2OYNn/uGoKMDVQYVLB8GrUG1RrHrNv3M5WzT7oYyRp5
7xKUOsFeLDXjsBm9ik2pWImLKBimna2f6/GCjk/JvDRXxyd/Gy06Vxc/5P91J18XwRjdLRvW9mVv
uWOJx7EMkT0ivMlRu3uVzK1C5oAjuXz9+F80lS5kniUxis/8+pwaLaOALxP1L5uq92XpouzuudXG
5DBbcceybC/100rG+RHASybdJtORP/fr4PGyoX6v7JZ5pJU85lJODiZwv374PwAAAP//</cx:binary>
              </cx:geoCache>
            </cx:geography>
          </cx:layoutPr>
        </cx:series>
      </cx:plotAreaRegion>
    </cx:plotArea>
    <cx:legend pos="r" align="min" overlay="0"/>
  </cx:chart>
</cx:chartSpace>
</file>

<file path=xl/charts/chartEx4.xml><?xml version="1.0" encoding="utf-8"?>
<cx:chartSpace xmlns:a="http://schemas.openxmlformats.org/drawingml/2006/main" xmlns:r="http://schemas.openxmlformats.org/officeDocument/2006/relationships" xmlns:cx="http://schemas.microsoft.com/office/drawing/2014/chartex">
  <cx:chartData>
    <cx:data id="0">
      <cx:strDim type="cat">
        <cx:f>_xlchart.v1.2</cx:f>
      </cx:strDim>
      <cx:numDim type="size">
        <cx:f>_xlchart.v1.3</cx:f>
      </cx:numDim>
    </cx:data>
  </cx:chartData>
  <cx:chart>
    <cx:title pos="t" align="ctr" overlay="0">
      <cx:tx>
        <cx:rich>
          <a:bodyPr vertOverflow="overflow" horzOverflow="overflow" wrap="square" lIns="0" tIns="0" rIns="0" bIns="0"/>
          <a:lstStyle/>
          <a:p>
            <a:pPr marL="0" marR="0" lvl="0" indent="0" algn="ctr" defTabSz="914400" rtl="0" eaLnBrk="1" fontAlgn="auto" latinLnBrk="0" hangingPunct="1">
              <a:lnSpc>
                <a:spcPct val="100000"/>
              </a:lnSpc>
              <a:spcBef>
                <a:spcPts val="0"/>
              </a:spcBef>
              <a:spcAft>
                <a:spcPts val="0"/>
              </a:spcAft>
              <a:buClrTx/>
              <a:buSzTx/>
              <a:buFontTx/>
              <a:buNone/>
              <a:tabLst/>
              <a:defRPr sz="1400" b="0" i="0">
                <a:solidFill>
                  <a:srgbClr val="7F7F7F"/>
                </a:solidFill>
                <a:latin typeface="Calibri" panose="020F0502020204030204" pitchFamily="34" charset="0"/>
                <a:ea typeface="Calibri" panose="020F0502020204030204" pitchFamily="34" charset="0"/>
                <a:cs typeface="Calibri" panose="020F0502020204030204" pitchFamily="34" charset="0"/>
              </a:defRPr>
            </a:pPr>
            <a:r>
              <a:rPr lang="en-SG" sz="1400" b="1" i="0" u="none" strike="noStrike" baseline="0">
                <a:solidFill>
                  <a:sysClr val="windowText" lastClr="000000">
                    <a:lumMod val="65000"/>
                    <a:lumOff val="35000"/>
                  </a:sysClr>
                </a:solidFill>
                <a:latin typeface="Calibri" panose="020F0502020204030204"/>
                <a:ea typeface="Calibri" panose="020F0502020204030204" pitchFamily="34" charset="0"/>
                <a:cs typeface="Calibri" panose="020F0502020204030204" pitchFamily="34" charset="0"/>
              </a:rPr>
              <a:t>Supplier Distribution by Country</a:t>
            </a:r>
            <a:endParaRPr lang="en-SG" sz="1400" b="0" i="0" u="none" strike="noStrike" baseline="0">
              <a:solidFill>
                <a:sysClr val="windowText" lastClr="000000">
                  <a:lumMod val="65000"/>
                  <a:lumOff val="35000"/>
                </a:sysClr>
              </a:solidFill>
              <a:latin typeface="Calibri" panose="020F0502020204030204"/>
              <a:ea typeface="Calibri" panose="020F0502020204030204" pitchFamily="34" charset="0"/>
              <a:cs typeface="Calibri" panose="020F0502020204030204" pitchFamily="34" charset="0"/>
            </a:endParaRPr>
          </a:p>
        </cx:rich>
      </cx:tx>
    </cx:title>
    <cx:plotArea>
      <cx:plotAreaRegion>
        <cx:series layoutId="sunburst" uniqueId="{00000002-BB76-471C-B3B6-82230D663F5C}">
          <cx:dataLabels>
            <cx:txPr>
              <a:bodyPr vertOverflow="overflow" horzOverflow="overflow" wrap="square" lIns="0" tIns="0" rIns="0" bIns="0"/>
              <a:lstStyle/>
              <a:p>
                <a:pPr algn="ctr" rtl="0">
                  <a:defRPr sz="1200" b="0" i="0">
                    <a:solidFill>
                      <a:srgbClr val="000000"/>
                    </a:solidFill>
                    <a:latin typeface="Calibri" panose="020F0502020204030204" pitchFamily="34" charset="0"/>
                    <a:ea typeface="Calibri" panose="020F0502020204030204" pitchFamily="34" charset="0"/>
                    <a:cs typeface="Calibri" panose="020F0502020204030204" pitchFamily="34" charset="0"/>
                  </a:defRPr>
                </a:pPr>
                <a:endParaRPr/>
              </a:p>
            </cx:txPr>
            <cx:visibility seriesName="0" categoryName="1" value="1"/>
            <cx:separator> - </cx:separator>
          </cx:dataLabels>
          <cx:dataId val="0"/>
        </cx:series>
      </cx:plotAreaRegion>
    </cx:plotArea>
  </cx:chart>
</cx:chartSpace>
</file>

<file path=xl/charts/chartEx5.xml><?xml version="1.0" encoding="utf-8"?>
<cx:chartSpace xmlns:a="http://schemas.openxmlformats.org/drawingml/2006/main" xmlns:r="http://schemas.openxmlformats.org/officeDocument/2006/relationships" xmlns:cx="http://schemas.microsoft.com/office/drawing/2014/chartex">
  <cx:chartData>
    <cx:data id="0">
      <cx:strDim type="cat">
        <cx:f>_xlchart.v5.13</cx:f>
        <cx:nf>_xlchart.v5.12</cx:nf>
      </cx:strDim>
      <cx:numDim type="colorVal">
        <cx:f>_xlchart.v5.15</cx:f>
        <cx:nf>_xlchart.v5.14</cx:nf>
      </cx:numDim>
    </cx:data>
  </cx:chartData>
  <cx:chart>
    <cx:title pos="t" align="ctr" overlay="0">
      <cx:tx>
        <cx:txData>
          <cx:v>Map for Least Stock Supplier Countries</cx:v>
        </cx:txData>
      </cx:tx>
      <cx:txPr>
        <a:bodyPr spcFirstLastPara="1" vertOverflow="ellipsis" horzOverflow="overflow" wrap="square" lIns="0" tIns="0" rIns="0" bIns="0" anchor="ctr" anchorCtr="1"/>
        <a:lstStyle/>
        <a:p>
          <a:pPr algn="ctr" rtl="0">
            <a:defRPr/>
          </a:pPr>
          <a:r>
            <a:rPr lang="en-US" sz="1400" b="1" i="0" u="none" strike="noStrike" baseline="0">
              <a:solidFill>
                <a:sysClr val="windowText" lastClr="000000">
                  <a:lumMod val="65000"/>
                  <a:lumOff val="35000"/>
                </a:sysClr>
              </a:solidFill>
              <a:latin typeface="Calibri" panose="020F0502020204030204"/>
            </a:rPr>
            <a:t>Map for Least Stock Supplier Countries</a:t>
          </a:r>
        </a:p>
      </cx:txPr>
    </cx:title>
    <cx:plotArea>
      <cx:plotAreaRegion>
        <cx:series layoutId="regionMap" uniqueId="{1D65F5CE-FAA9-45C5-AAD5-D83723CA95A0}">
          <cx:tx>
            <cx:txData>
              <cx:f>_xlchart.v5.14</cx:f>
              <cx:v>Total Stock Supplied</cx:v>
            </cx:txData>
          </cx:tx>
          <cx:dataLabels>
            <cx:visibility seriesName="0" categoryName="1" value="0"/>
            <cx:separator>, </cx:separator>
          </cx:dataLabels>
          <cx:dataId val="0"/>
          <cx:layoutPr>
            <cx:geography cultureLanguage="en-US" cultureRegion="SG" attribution="Powered by Bing">
              <cx:geoCache provider="{E9337A44-BEBE-4D9F-B70C-5C5E7DAFC167}">
                <cx:binary>xHppk524lu1fqajPDxca0NDRtz8A55ycnE7PwxfCQxoEQkJIAsGv733KVbfttNvu+/pFvHSE7Twc
kNjD2muvrX//mP7to75/P/+WRm38v31M//i9C2H6tz/+8B+7+/G9fzSqj7P19nN49NGOf9jPn9XH
+z8+ze9XZdo/cI7oHx+793O4T7//x7/D09p7e2M/vg/Kmqfxft6e3fuog//JtR9e+u2jjSacb2/h
Sf/4vb434/t5+P23exNU2F5s0/0/fv/mO7//9sfDJ3236m8aNhbiJ7i3KB5JzJhABc7//MG//6at
af+6LB5JiQSTkvy95O37EW77H+zjz128//Rpvvf+t7/+/erGbzb91efK2+rLO1f2vMH6+s83+uNb
m/7Hvz/4AN7xwSdfmf2hQX516aHVn0/vlfnbAP97m9P8EZE5yhmSX37ENzbPyKOioIQxhL64JEd/
r/3F+L/czo9N/9dtDwz/16cPzX54/v/f7Lf3obuf9Xvzyf9tgP+98Qv8CNOCUU7xj4xfPGKYSSq5
/Mv2DwL/f7inH3vgm5sf+OGbaw+9cXvz/8Ib/32C/BMh6vfh/eFPaPkqR35+9e/kenDrzxDqC3hd
fvrH7zz/Cq/OT/jrti+BfvDBGvX+b+f/fcP9ex/+8TsWjzAkCMAWK0jOGeK//7be/3kFPeKcSibh
siwwopBfxs6hA7iTj5gA70vBkcBwD8Cdt/HPS/xRkUsClzBEhsgp/yeS31m9tdb80w5//f6bieOd
VSb4f/yO6O+/TV++9mWbOcdEnNcvMCMUwgmuf3z/DKrF+dv/Z8cTDrPqUW1ijq/57t9MLfOnDO3F
Tdg3eaXQaK4lkfIkkOYnMm/jUHKu3VR2O5d1YZt4ZUzbv/zKhD/YGft+Y4JC8BeFRExi8WBjvOmz
ftU0r12a3LUJcWxL7FfY6DA3VZEJXf58we8tQfKcI5bzAhUFp8W3lqD5OiufNK751MQqn8V8NZMs
vPr5KuDTb+xN8gLzPC9EITjmkoJjv7Y3jc3YimkWtSIxv0nNTkKpncpVmRH80mDcvmyjw3fTtnbV
z5dGgAkP1maYM1oUBNPzmz54w0YQt1ie2gPZ2fCuHa2+8mbaS0qLZSlnTcxpDGw9StaPZeaFCeXe
RXwaac5uNffsSSBGvP3Frs6rfh2BJGfgZVIQJHLEKD7v+qsI5BNtJWnapm4SyY4FuObCIetDaTKz
lZPcu2d9Wp8oF/31tPGh7DbUXTC25K8HM0AAIvk0i2PT1TPh4/yLqEBnh3y3PUYEkZApCP95/avt
iZ2LvZ1NU6dWimMYJKnzns7vk43pgm8Dek3HzKqSKZufEOpDJeeiOzWJ2evJt+ELb/hCG+6+LPx1
wj5MC7BWcWY6CHK1EPhPH3+1HbaztHV+7g5FLyAR+26Mh2nuxIFPefamK+T25Bf++UHUFBwBCAkO
FAxi4Vv/YO50rzqnDtJZfdxT5Lgc7Jw/n+dtrTqjuqo16/rZgQvKrvfhdpuK4WAxmq6ypste5mva
f+EVwMyHToFQxkzgApCB4Ad7St4XDmumDg1n/OkcmnSYc7zUtG3ShVGLr/g8yl+Y/iFAEJQTSNoC
UAnyBwDzgSHiRKJsVH+wvGlPgvjltBfa/sLeP1iFnnEPFULkkhfnAPjKwYZls1RDMxzS4MGgLPSs
0pGMz37u1u8siHDBseCccOAXrDhf/3oZBTAx9D2rB7bpxxZ39NKwRsdyiKE57VGxU5+N7O7nqzL5
0HGwLNQ7eDWKCCH0wdsFamThckVrO+5Zc5F1RfaZotSZo91cdxxX5NtqI7rI6zWbt/nQGDv6at5X
vFZCZLOtM6iNS4nkHJ4Pmeu6kyUrr8Rm+6LyBV67cqbb9GzmhruS0z096/uivYFQIk/6tUdPXUF8
cZgCz0XptsbftDtBqepjselyGvPmcScam04R4ODk8x7bWzBjUZTL0qVDMGQ6ugwvqZwTtn3ZSh/H
knUovOqmxG7zbFzNcemwvYI46dsycbn6aqAdcdWgBruWOHL93Aul81Ig1+LarHFaLjVemHmaFtNe
TMxqcSJoK1Q17It+F4pibw6SbPpVklg1lRiybKlR3yFVN3kgY0WylX/IcD/PdTbmfcmiu/STbJ6v
qnGvNO15pcbZ+PrnPv1RJAEcEQQgyRGA07eRpH2/44bhouZ4zGqrdHMqcsEOzMWxJrtebjstzOHn
i35XNM5xhCnDlMCzBHlQNNamaSNpp6IeycwOOx7lwZlpqnFm2L+KNYB9OUAfvCH8wehByHrfDkCd
JCwFWXGNtjk/Nl03VBOZ6BXE+XZkLNPVz9/vB0aFvoqwHAPWM5E/NGrbLk3aB1YjK8PjYUtPmo7r
mqJmrnMO/ISFOf/XbcoQ4Dv02YQiSR6AqqWky9qNwosqRY8SHF5NSpgjcS2/+PnrfVfFEKA3AQrC
CKwIROjbmPE9HS2Ktqg9S2MNVWu+zI1Shz6X+2M0jukX651J9rcFA2GBuGBQws9dVfEgXjQvnI1D
x+uRBSA4o5Cfxb7qD6rb1Ys4jPgNFSaup9zOaK/H2e3P8oan6ZQPBeHVPgl7Yuuw2BryK79zLZq6
mhq/XXqTifCLlPpBdAvARgkkkYGV8LlGfAXOjZfTmgXLa+OMvIlRjZWbmrxik0//F0sBHxUSIQao
TB5E97IsXjrT8hp1oylXkanLPstEpQGVf+GEH/mAF+eM5ZwB9j9g9FuHveiXntd+L5qbuDe+3HOS
T6XwipVr0P01oWT5xao/sKUscipzmVNWwF/f2tJKqVKX7byOfDCHoaOqmrHfytgmfPpXoxo6CMKp
oKBGESHOxe8rt3Vp53rzC6sNEbTuaRMObo/zifY6r9EQ9OOfr3fe+jfUFBEQ9DhoMKiAcpo/COqm
I8Mo2chqy1xx9NkWbiRU2F9EyPe5Ck8mjMJKgO4Mi2/fyqmQTZL6olZsk1WGVDyRsYu3hElbscGJ
X6wHj/z+vQAZGMAf+AsD2/12RT1ICX2YyevAlozUvUomVAbRRR5RSNKUxpKuqf3WTVc+ub0t4xrY
XjYebUspxNQ/442Q88ELlus6MTa+sGrpTb1lpBmqVReusj4BjcjHvbkY2n55BazdmbLZJv1RNXY7
dYqsn/2o7JM2Bo2Pjkeo3Jp0azzaFWpr6UXRtgc+OHWb9nF+l/ocaEvGKXTj0yzb0hRev3V9Sqyk
eRvbss/neN9Zq+ZymVqtypXg9UNjgX5VsrE8QEvdu2to0vKPdJ5SqsD140sfo3s5gLc/D51vbhuc
pAIysjdDKeaQu1K5zIzV4PjYQTIh2pdFnuyHwtLQXEmui7MRm+2uyBQ3FWVaN0c/qG0ot7Gbb2k2
J132WeSoDMOuofkLil+TONihlKlN9zg4Dv1+y8b3bApuPKQ44RfQLCyv9bBtbTXoFbU3UZPUlnLb
0odmmZku/SSoLR3bB1ouqwmvu4Wb6Rh2An1csnjUx0E5v1eo2/bhpBIvgDolEkgJmwJASrMeP+6b
z55Ng+z72roGNrIWA5gwzhujx0a38AlQwuLjODfdZ4aXFd5rUG08zmptn+lNN1OF3To9mVk2vQLq
FkKZNarYS7XsRpR+dHgv3Zj5tlyHjLSlsrhPVUvRAnbZfcjKJSRiSkZMzm/0npp4GZkIL7UdWVd1
kZmlJG4zVwEb0pfDLuQzSYyTJ5fYep0jbUw5Itpt1SSlB7Mq71WpetNcgwcTqoB9rrbc9nEw5dZm
fD37Fr7IJ6T2qm9IvI3ChljJbOYv+txkU63sIMTjVYz2MitM9wlbLIdTb0lzuYeVbYehd+ZSEWNc
tZC8fbqwHb+AhXJdJT/bV2sy+zOIa2XLppuWe2dnGU+DTbBbPEKRKwvRuCdsVlz/gm183wkAgQB5
WQhQDwR9CJYqFUgjhHDturw4OcNsDSUYP44sWw9AO8aS5Ota82adQZqglz+Hzu+1ECBzkguBQJmD
0QEH7fprrDYYOYdHi+vJZJ0p0bi7etZ4r8WGpmoMxXSMdGqBoGSmnvwsn0hq+RMMDq9FEdebCWXb
L5jm96UK0plBWwssBZhY8aBUhWwUazYiVjsB3QWlaLjLhJOl66R++ov3/0HtANp1fnmJOOcPKYYc
LImUB1KD/LheJrts9dZbc8Mpo9cbS/59V3BTL/1CSzSr7AANiK02wRtI56areNwAqAQ1x59v7HuS
QAsQQ8/tbw4UCJ9rw1c1VGm2etQbXuezDTd5XOVaEjZlRyumUDYDM6+ysKy/CMbvVR5Eod7AooBZ
WIDc+O2yez/lquhWVo/N0t5OCgAfZMDp0sQA0k7D4nEnUFtYNvA7rgK/1Hv0Y9nkyr/Lpn1883Mr
kOIcf9/UdhCMuQAtMicINOCH/TmaU8rIQlpgEEu8op3ei+PAoC0sHWkmVeVpU/g08xhv27aHdgRP
ED5lA4zqqoUY/rRsoJlWcjf8Mg0oh5jW3QBJtRc0P7gZ+GXVFMM8XULLDFhnZJOu2knIWM/I6ama
WlK8GmKeX2A2rBjqr1tkOXo0X+C+a6cSqqS2ZewRlNEGA0hW61aw113RGlbl24Z8XQyYNJBMUd1q
jDtfLhjZthzFkPsKZDP2cTIJQCaMbk2XhOmZlbyY15dCzJaUGw2bqSa6tpcI/PCGTESHiqyt9fXs
RrHBl5UfP7rWUn0Yt5iLK70lDXVNZQL5VPGEtKVHojh+UpDJv2T7uocj2ol7EgF3SdUEhtoj7bd8
r1Vi8wvPQUo4RJxGdLEKnO11KPLHo52ZuVsAU0KZEieosl2uX7nYkqpLVLBTSAYEr27y3tQuE5SU
VgXXVmnbxqIi0YW7ZEPxqbfCZCeoi3q8H5ctDy/UznPycpddgS/cZruxbLe5zw/ETDxeQeH2l/va
uNvkJ7bcON5LWg2k2Yd608nSy34Nbj5tXRjUkRfLjJ7iQcRj1lHi6jiLvCmTErOqiji5qbLad0/U
4iQrp9CvL/I2FQL0Cxg4gDdb5uotzlmA7U/I1ThvcnycSQ4D6KZZn0Khbj9yCCJV7oMqPgDpZaSU
0my4tDSb3hSIQ6E0Xe7fQj8ZQbzq56avOqtccym2VYWS+XUBrW4cQCmQQfWlGnxGD6vrwgvv2Rn6
06ZPYbPCH1Yz8hfWrXyq/azTcVLK9pXlJMYy980wHEKWYn7cDYRpqfwwkbKjC3/Sb0rgaij6cSvn
JnRraXDwr4A1+LzMetmK0s5q3Oodsg8dZ63Gl4HYbDw061oAvcuW6X7dpO0uJjrFtRoNwrFSbNC6
1HHW88nprrjp91nqMletwDfSnNfhW+YvTKJdLAu74Q2g3LPT1ATVlWFfl1hDEKbpJvkmf9khAwEI
Cnn2ga0956WRo+f1vPtiuLB06N60RVovslGK9qAamfKaI03e7GZjb2OIW1aG2DBa4QGGCfXmZ6CF
ISmVn7vWzFXblm8OQsqkd2sGQmJNkk5v9mzHrmolRFrJcmpPbk5nZtOKN5nNkiqjH6Spc0ldBLLq
85fRh9ZXCoLqKu20vy+4z562Pl9ApNdq+YBYN+fVynX+dnAye7EkxdWZVWZPx0BWUiqQaZ5Dqjeh
Xtmi3w69YG8WLOOLAvXD53Vhy+O5nXoMs4dpS+VI/f4Sy6n9oAPnWRnzGMeqHwJNVTF3uC0hz+J4
2Mxq9UE7JIA/T8ltFTTWYS4FS8lWTbPxolx50rI8D5oOmLbDUONGIwVpqdETDaRaV045O54M0P53
y9gNvNKD267Esk6QFkXb48ssc4s5xGAGmEQJJT76VLTrYR3CkK655nQ57tBZ3jXJrW/SaBgtMTPi
5RDb4so7h0iN9ZJ6qOd7+xgtTU9KNHC0VU6vQtfT6jGt0DByB3OZjRQXUFjmrlrtis1lq1OuLqfI
XXYYllHdjmZ2azUH6AArIrRAh5m1+1gbxJqn02TtK9R1OSuVpGo/YLz4TyTLAM9E22dPFkDJFiR9
E5cqgGFj5ea+hylUGvJXa8ikKAlk5XySOwiclcK0e5U3mGgoKbORlU3TdrIqt65e8wHGV62ww/CE
02BYLWRI22mXsv1MNjewi9XG7DV4enYwFyDjBCZYgWYXrWZL1S1IDeUikHwToUcoJ9f2w6EXPUgD
euxZd5BDZC+XxkDNaqPVnxTacwN6Jx9eh7x1T10Og4YaRWNu3KZ2Uk3NTovSR5qaKlDaqTqnIZsP
KzEjTLqETR9ahu1SYuDNbxrk9g9zlzXLRWcNVNGwkMHU4Mx4k6izMGPiBWi1wWYbPzQwZ1j5TFQp
wpmdRRvRm3EO03zRGcLaOsfj0tR9o1ZaZTprQAEecZy+KIR/Db/vvnCBL6Pcj3baZtV2f53L+eev
//H478M+fx4q+a/Pzyd7/uu3J9O9eR7m+/vw+P308Jvn9f75VVjur/XPM+5vfvlu2v7fzNO/HCD6
by7+z4bt+Kze/fN00HfT9m+OlZyH2H9+/8uwnT4CgRYJeVayOIIxOfC4L8P2DIlHiOfngXkBAwIY
5AHj+mvaTgkM4kHyBJWXIwRaNlz6a9qO+SNAP2hQYBAD4x/QP/6laTvc+A2vKxisA4QONE+EMfC7
h9POacu9GvTyOYKQvjztADSmyss15HUK0kPtGHcEU59t2w8oI/vNuU09iRXT+0Zi3b5tTBPJic0j
iZUV+za8brnbUe2xGbt6gC66Qgsh8X2E0yOxnB1iQzWTzbKqmPicqkUXkR2hp8Tz8ylrZNlTTexd
xltETmlUbDnERAt/2pdGA3PYXQ5pwhy0jGYfAWukznhx6Nm41GrchasUmtxdhoFAVB3ONlTnrp+X
ssv7BAPkvom0ds2UvezY5kzVjqqZT0EU5jMxvoPxN8O9u1VIubcCDwxdA3bIU9PNyVdshWpY8qCt
rgAvp64EMXSPB+U5BsC0WY4P8JCbZm4pPmizbs/WfBobIBDT9jbDNm/r5JeYPd+BJA7Hvlgku9rS
um4HPfTqhUJsOrRMq/XUmXYD0iZmsOOcDaarfUguvYO7MyiHU1rWF520LHsq4UgCiAtNkQMP72z+
rB8dKh4vqh23Iwl+HepllxnUJ9+4tyE/04Zs8aaB0fUyf3Jj1/DnnTFkLGHMOO0XIuYLDKDWtL4t
jNL62AGDb6sptd1+B2MoNxyFy4DeFA61bbkrJFVFA+quinUJsYyG89s2J44847tbYCDUK3iL0OPp
rY3QPl4Oa4OfrtBnwKk2AJqrKex7e6DnidZxAxJAK9cuyd2GjkxT2ayeblAnJCg9pFhyd6kZsxY6
8nG/4tgpUo65Fm+ih0FmvSy00TUpYve6M7zhpabTQA9Fsxp/mbU+rSVob6N7u6qx/2ynTrelNbRF
n2wxpzseQPSq4vIn68CGvkdOgJNgXrc2x8aHUVRBbGo7eB97aNIhp7pDbou2ewlz5vUDzOAicE+c
B8gkvZ95/NBMoSqaJuIn+4zgYW1C8DCqrN9QOW9w+OXgFAhMEZpZBnEhlp011zY5n1eOrgIdDWiQ
d0a6HNWOr0v2XNMg6KWAgzGoDkjsS2nHER4aN6Sh9kC/dpdwPmy0+pKKIcwL8L2+X+ARU2F8epds
U9CLLtv2vi9tR5JtK2Cc3fiJDkTvaxlkTNlcZoOyMFicik7KV6mzLFEQXxMsvMs0vRV+CPiJHqDK
QFd8Dlegck3xJqII/x+zAaDhS9DNazfKo5iWfKmx36E8dsNKIDuYHkLVe/Ge03YpaqpgkFrPS1u8
wVAc2aWhK9CwduNQSovePwWbQL1T3UbfZqEZbgrNwxOG1syVuu/oh5StFA5sNPZTP2joGAnur7u2
mQ+Lx8Vl9BZS2UxB10CSl4t2NJ/bmOZ6N5i1R5aNwy3XmPcVBSbRHXs7x61cmkDOE4JiPZi+yV+n
BQGf1gM+9Hu/vU2T4LcglJqXchHDXJq2te9WnctrvSlFqi0z3VrFIeIqmmasZ2s1MJhJXrpitY+L
uG1rOQLdvCNrmGK19YJctDC65mXaePdSp+K56NKMwFNKtRXNQTZ8KvAaYy3hCaycW95jsI/nGywR
FapYASNZbLUE3ajBINsNslW43Arn6gnx7Rmcm8i6Gm9LcQfCrr1BYgIfkCy+iEm6yje+uNp46isx
i2ihP1uLui1m9WybuiGBDcX2ZDfR3bSrHQ6iAO4odXg58NDfQqPxOe/X+bVA1hYHmLFkfQWnzEx2
uYy2eZ2G/nnc5/YyuDjfwNvrehExvk1y1SCEquZykCuMNXW0p2mA0F3CRHzNQaO82ikktFq6sAJB
FND8TnIiFZICMrdHi1sP+9BBE1To7nO0G9B80MnacmokM2U/eXfKZQu0eQKF+skqnRyg23PzsWj9
KAEv2O6qDmoCrno39je7pG1Xic7Hj6LT0CDuXE1ZLd3SvLe7JBdwJg2/i+NsO9CJufugVMbyQ9Pk
23O3OnaCbsxlpQadaaj5FoKoJO3xwbaM3e5aD5e5H8UJkCTejCtwfeNpe4WpcBfa8P3dWTsBponj
eHTdBP1tm/f2A5TGfi4HF9RFb/twMYLKX7d7h3QZhKH4CnojOLwElDWz5RLBY2UKw/Ips4nes275
3OT7/LjVtq0DUJGXG5XNW5EP/F0m0qpq6qcPwaxmKqF1bao5bwRIAXxBNUgABSw1SH7d91Mvr3O9
uGeUbk0tkEiqnuU63YOW4D+L3rs7QHjnYBKAi9uCsPARocCfxw4az3lFmS5ts/ObaOg+nTVPXZEG
i6cT3vj7cd7c0z5j6hkA5njwqt1fD2gtroPo0FmDax4LPewffb6j13FvhyP2PjyF43SymrYgS5Nv
FoasU7u8DY0ygB9czv52xN3+Yh8n0lfTIAAYgp+n5WKAYxXyrQVGBi2Vzvru0A/IDCVScPyuzPtl
e9zZhr0dhh2SHe+gQO2kMOshowjPlWyj/izCSmnZr5N/JWYGtR/gQOhKqX1XJW52W3Yq4KPpxiVW
OFAoxv0KQVQaZgg/rgoGNEeoBsPrgYWFwRGvfbmmhVl4PeVSn3zwoqscXwpTWWdD/vSsS1yEMBb3
Y9/aq70DcC8LQhKIHYjp/dSBpNdVO97UCEc2QGiNZQIfiJeLRJsvYdJ8Pp+huQWYa/tCvMEONl2l
vOhh+l4kRi8aaFN1nfmlO0sgEMaWQnLVCJlJ1hZaoXvMY5cfV9Gqpm71Jhc4FIldvcgUjmtq2r0C
RV9JKHcTYDfK+HncFfGYAy2R8WYqbFT10Mw+1t5hlj1buQLNzi6StwcBddOXIwON/p1VFL2LhG/p
Lsotr8aN0ulUKKBCUAPyJS/NurjuMO/LFO8YMCV1g5qEBsj/DYertogygScCGW5kL/0btdHpKVRk
sVxRtUIXBpPMqS8zDWciq22epk9xC4WGYTwcyzgNiUZ75DAU0rWGuesF6dexPfVLyEvaST5Vyy5o
V4Jow7LSkxxYK216hp5qRzWC/ndZ7oqVj64cOjTBsZ5BXo9TlOKAgeD5Opo1v9hyOI0FYKLY9dZM
RV6pIfUXcC6xf4ZjgrpKJ1p8BnJ0y8YeObAhdvwKEZ+akrMdxj9ykqA4AuBn4zFrUn+9gsZ+PXox
0VMemzhUuvUDvbZjgvjPcrHAFCiDQ6dlBzzjLZ/aRpR0X93tADW0qJZkn9KmG/s6j7nsSjLlQDrS
QlKomwyoGByQpBuBg0AbJLuGvucwnuWYcgca8H42bXiu+x3K8u7n4fGMIrtvEffHLYMhVFOAxnNI
PctuBz1O7yRq5QynCTXc37jIUCnptI6lCks/lMNmoi/9fzJ3Zl124lgW/kWqBQIheGyGO8Y8R7yw
bIcDSYgZgcSv730zq1aX3VWVq9/6KZ1ejvS9oOGcvb99Em0qhcIMHzgVEyiLQ9t2ZknXRQZxykA9
1bvG24ZhT3lFg9RsjFx5rYqHfDOM+Cc0PjOYksDIl2RRE4P81MZvazNWuWShG9NVyPhlCDxIoBvs
MVRHUdIf1SKCE+3h62ZJw7F9IcXiY4qgoy/weluobhbP3wUzq+FLKH4VLSBKisoz4XMw1917qPtl
X8+J+ghlgGIeorD9pLM/3MdDVzt8Y1GGR0Oi4NjSYFqPnvbaGnqp8T7KqdJTuv7RBAjtW3rl6vpF
VUFcFmOyDdtu2dYuPszxCuUxJKEgaFXKFZqTX34FbJVnT3r2iPs/PoIagEc/tVAwB6JNnzcigGhn
EuK1l+pvysRGg+1V+OP2YnxnwsKPzPbIl5FPhUia4KzhfX5CVu/mdLA2vltjrLC0Ba+ReZfDgvlj
QLMuXKbDSKvxEeX3khJs//Qivh768tIQiq5SKR58fQ0rpDtOAtpIz7k4il58smjuU2+T9ohNt/qZ
jqslrUcPwgibSXQQsqx3JO7FfSiZ+jmGTfhlFkYemkSOH4kVyWPlSjjjuF9zyklDMtZusUq9seV3
Ebbvz3K1RKQ9Wpa32VQtRGmxiSBv5aoHKJGOv/swAJY8mjyXQrSC1rL6Ef69iwd3C81QZFR08y6u
eRumie7GVNuF1FnQAiBZaNie3CztHpflmjr0lLHmHIZHUJE+jTx756Hy2KtkfJWcV88+odGZjiEO
C8Cmhw38Eao3dxuSgb6xfgUjDYdCnIElb0GB4mTcR462d5QE45hitdfV3obWHCFbTzvh/OXZap/v
eYUCfvCCXdew5XaaqRGAFILkatP8s7M+2dK6FB62aLI157iV6jAvG/YI6LZaZYmk8Ul2lh5x+/wU
a1V9RtAgD074QRHjUG3zpCPRlacgR+UJB4KczUwlfjbrWTzglNTXzUUhXXuZ4IjosTpx1ydtlQYA
+nerU9FbJ5MqM1Ol8qD3UdqCgc0aNH7ZoJbxDihYW4hgXa7XTf9kM35qcTM5jlGgz6Ei9LCUUSZx
oYXF4JPmZ6z6oJB8Gm4TPUUbKrxuZDs1Ngvbi7qdb8Jumu7bsqz3cLbJaSRVpYspKVFZGi54ii7E
Y+k4D32V6mQLdpo0qK/LSYtMxZ06eXO53NOp/bZVvT2hvJgPtYvGK204cEqQN7e0mfQLRNxlKCx8
D9zNuOhf4XKB6mAlPHWfznM2xolcd4EGv0yxPo9lP8rgYNs1+R62sntoJ2/Gyw/KJQVgreezv+qS
pKscvKSYqVq+9DigcfFR1eCcTGqAp72s9yuJ3He+hvp26vvenFjElruJE2wiQTcc92RT46dnxYiC
uZ43FLNz8DrO6AnD0fjtvuYc/ETdxn6qUHVg9yL1QdKGoEHBMt5Qk49h5aWrleYxjBtyRDE+wWLx
WJkFfdWtuBE9EK5BK8ICIuiyG0r6HkKBPreqkxcjY96xYVXRzhLy4VmP7ynAjMxXyp5FSaqjRf+R
1iB/CtQouFtHNYOsqf3yODiB3sCfW3cY4YM925lLneFcAPMdzfjMFmDjax+35ZwB1rGQo5L6rrLd
8HFxBjW686l7crZ8GkHH32ob8fG4jgQbh9ehUU9juzQs5Ynx5sxEar2T4ULKW8eWOFvGJXlpPT0W
IHvWvQObue1stYYRuhXP5YNV+gH14LbzgdYA//XZ+L1m7fjN1NUIxWxYfth1rsfcBFvhJNH7pdHh
HpUnidM4WcOTXYa+mJqF3OACHL4bn9R38DSHbCyXDi0YSORrita/2xM3lsdV6/XYoUm6b5Zlh1xM
vOW8cvr7JufeZbh6kyPQunMdwK70Aagc/LDBQWE2ceBgfN9WFOsmayMT/xxXz00Z42ja8pk7gxoA
NPi8t1603XP4wG8Dc+7QGTrNd26s3a4T8weu4+ZRxa0t4rrRd40TR4NvuzfEYKPHUW1+hmu0stOm
5s07VTye1mJoLPnYgDy9xc18A8+lKTqIn5kNuHyTVes9jKNqMrbVFAKaJ9+TeuoPpDLQCzl57MrQ
pgragzugZk4cZAyCaht9cpeSNWquFrPVR7ST7T4Yy+iDNNLP6yoQ1wpvae6WSAHuKkE5iI21R2g9
8IQm6o5GhORhUriJUPMwbIXgwefGnCD6VZnANbUbCQmvSzjDV53kRBR0m9shTaYLUbTFvkMJwOA3
e2Piv5cGld06dWNZmJp056RbLLS5vv3ggLHTQbsvv7HrDlkC+UJ1YFBYlTKfE6ZONhHjdV1t0Q3l
+nmDT5C1S/vJu9h7YtOEHTQ1U3urwSeEq51eAN4JeUUQmnmZQkZOQxvP73HrlRKtQd3RO4U6wn60
LK4gwnIDMG0ujTI5+qEIctcqK38Dfg7uaQeprx3u5NZATEXSahW58IbpiTcRKsBgRPuSuosSVIbS
G/YiWCBcDkGFKjWZO4+kUhPv2Q2hyYdF9DqtxBKeSevhD6Cxj+5cuDZPuHHHZRe1ErVUt3YVSztd
QR5Y0Iw0ud+PQ3+e5w7GSidQVKUirldZMOvDuURlkqh8AIPMChtyNF14pzHEJ9HUy19QMf9KMWdI
I6CgBAyIPMevaMbQheVKg+RnHHH4cY3x2MFtIYgH11VzFnamBJRbju6G17Cf/8lZ+LvH8s9pm18h
pYtaHwEGuXCIl1xY/Dv7HUfLhCzS9i3upvZaJoHZV85X+QbRNZf+YA5doM0DKesQxqQh3l/AMP7/
+vsj0J3s0nqEiGrw3wnPNTZjhehNC91rQbSprci6HTgY9yAzfRPt0YBDsUxW548pX+CDA3ZcNgOp
wF16bFNqFPUW4Dqe0KUkBnQA6dM0wAEK8C48zDocYn3eebzp86RZRfzwn5/g//4KMcele8HnL3cv
Aq2/vj7BmSA2ghi+efAji8ZrOTTQREr3o2wQPHsCCuF7uLwSrCJLPO+7UiqcdiOHQFuso4HEhLZl
UDmyELY+loY4fTZdVdI9E5fIQVhPg73rNoCkqe9UQP5Mqf7byNVvGUmsApROIWdwlRKGf4S/cbZE
IBvl/FCn1AeAtBejgJRP2pZ62bJAYCzm2vc1qr0a70i0gFeKSvuXR0/s+hJOddPst5FYxDX+eAtk
IJH+i2TNv/qQcEg9hsIN2wSf89fnHAS4L3g56DTqR7Xsy4AggNYsFT4Xao97cAnyZ1LPsJtUveEh
/7Eqki7BOqGIoESFUBVsWMtH4aCAsi35i338R37gf5AmhvA+xbNj2E4UQDb4pl8/Ya/YphMx1CkN
YZYfgtrp+ENXQ78UxGGHf2sGPDXkfkRYX1dIQvrImVGhbioXdeLMeFCxg9Y9CN6RCql38MKmKl/Z
FG4pgACcnupiC0ESECxbZ0dfGCujMU1GHV0oc1WHSO4Mi82bBj0Hiuoh3pO4azr8BxvyhdZJPQCG
hugqB5gnmd1i8q0Xa7zer5OInhIbMJ0GmMjQ/dUa+5V7uzycgIVothie0oX8/439g3Eh+nKoJWAO
nSwPfx6qE52U3SNq0EcXSJdNu0jCj8l5B/T1WNlp0zdJKyzo3cHNPtQPW6M81EOLvTTZANuoBFvq
zo0cgE2lMzDp+C8gdPorH3755CFSzaA4EUbHr34n1TZ4KyAWIOAt+CTihsgY3Rlwra3MJMq+rmjB
IQfXE1J6VTFKSd15S6KqPjGvxa9D9J23MDAmuU9aWLQAzVjYH3AP1OrsRS4Od03kMZLC2aVTPtQG
7lPcVPhRamNQRSlvvWTN49Go+FsfNfV2hHCk3uBReO7pP59mv57HnCKqCkEVjCCWMRJsv4cJxOo7
F9alAsK2tpcmAOSztPrYeE1/iuQIScPrIpRD4UwLR0Dy/MUm+oPL/J9NhE+AhxwxbKAAob1LNOjX
TbQJy1yrJkjiAun8XVT5IergLYYs8qcrhcfMw2NShuJNkm62qRbj5WT1K/qDCda3me4ZAngU+nKZ
UQ25ddcEq/loFe5xNNBleSQLeLOCJUm4Z6bWfQ48Dz14yzYCfKKhJSlYCK11/5+fLv398cJhRwo4
9n0WBQjrBPTXL8dEVHllNH+iuRquIRa1OqNG49ND5Eiu0QibMpXgy04lr8W33muhiHI+1mWBxGEZ
FCv4Kz/tvCi5dRB388Up9UitnR1sMZ89Jsapc2RabBuvZK3KYEC1CFR5q38tbcwzqNpQ/mMXqBpg
cAtow2HXFU3Sjw9hiX7uT4jj318tv2GemAyA9D0ORI4Q1B+Jz1+/sSYd6HwQLXNwsQYDGDdog7rp
Iv+BSmizGOrZAkbedtd6qazcsw7SMdoKdGbzECCP+J9fwW98Aj6EF4M1Q84NhAI4ZP5b9qIJQ4k6
yF3OClznx8705FGppOVpZfxyyG0QuedlWHyY0bMuZbEyF5dXAADlBTCcJ5Ou8NpV6lcs+WpFrOZC
NciP86AO/J3p6+ZrlAxuK+uH5tos7aAfvTW2aBEvHi0Omv6d9hN7YgaWQ+o8DwLkH79LFtbDb/AW
wjNXLXLJKxLXejeVBEukA2yZesuEDpRNXR2krG9Q77rGn/pshRNfZeDjpNw3HUBKFMYtBEeNvkLg
P7mGLmtwisxvCfKmZar/MFFpEwbVoeVmOFzyMbsY5AJ6YVaasuhiNOVwahEULQKlhy5veZMgROvU
hRYgtL5yuvefp8RB1GYd2re0ViPX6dIk19rrIz8DhK6TIpgbVOBMa7C9PZ4uSZ1v4Jj98WL/T7jQ
U4ecS/M7AfTPANC/J4r+H3JClxLo32NC/wUecfx1KMflB/7khHz+t0tBD1IIqmuIuUL/wISSv2ES
AbJiOGIBCyWRhyPqH5RQ8jfMJ2AY1oGbDmcvRYX1d0oojP6G8wqcEAKilyMadfo/CKhfQC5MW/oX
TQdFkY9t/0+nPIRRhBKQgELXc5m/83sSAJXYLOINPrCXLOUJ+WLYvK6wK38rK8F3AQhBuGp7L9jD
FThIG85FaD+gQphsQS4eNlQrnhLm4C+FRNTPq+oKMoAFrSxE9idH4U0KwVAldtDUgyrzsSWzpO5l
qqndSfk0uSDM/XA+Lv5SjKCZUYJVkH2gxFbLEeZJSuu3eWLdVZB8H0dzcjQG9Qv2NLRjDS9T5l1V
55KfanFLTXJEY4ICmtJr1M0ZiMmHiYI6D18JfKYZCgKoouPQoNjX3nYbArLNAiVfaQlKdbU6c5wU
ZLxeCQytjeRNDSFQgwLw1zlVY70f/EsqW2Uj6OFwKt8WRw60nkVqFXAhVuZj9YHRKalYT37/McOp
RLb1LaoLsCqpCd5N+9n3ftra14UYmjuQ6weeNDkAhjqdouk0Gu950CBEp/XZ1OGPTWx9Wif1c7ed
qMM8j6QGalHPVxp4caDaLiOBPSc1OfAFmSs/QZ6krk4rHbcsUeIQrg+BLU+raO0LB4g+xU88ueXD
iO/J4sw0fmY7ezsqEaAkasweRBJoKi7uB+h2o/AOJOB7ZFiuPPshFpXca7QHL10fD08+kebaK7uX
eQZMO84fFb7o5HlvPpR97Q3vNOxPMEYAQD8qMWUNvJZ0q8ABNGKu8qhCr1OO3UF3tODJd1TB1/W0
nWdo7HlvIY9t6wlBzxi8WXBcMKVgiQf5MsK+GNam2S45N9zI3d3oypc1VMP3bTDrz7h/LZGUZ9Zh
dJjKYXfdGaXvRiT79XCPwDdCWYBfdJkniJGhRu+7rAGzpi5Q3BXdECcbwyc4zdOLNe2z0/UEsrJt
DrJzajeoEhaK52kAmf7egtCH85rzFrZo+8x4XFzu+E3f06g/RyVZsmaDWh6HmVDJTel7KQaz5JOR
h0axe6TmX7oOjxTkdF2fQk3TCaZcmkT7tWuOZQNourruo2MZqSyApeqJ8GBJhxsJzB1tnmMsbsY/
VdVkXXeueXM7NQIAVY/w0JlRs3PLcqY48REGewI69yj1j606V0490/6MP3odBbUp6BLm0fKxNd+T
6T4K1SkQaPG7vUn6XPg2repzQiG5mg6fH3U+Uh3ffRBYHsC1LBT3JcXvAzNTA2bmjNOIl4x0GZmy
dpDPg/Puxk29uiq+8bYQ8LIGIZ0FLvFTYYcs5icE9/VVIhGOS/qnIarue34EPn7k5UJhVPuHZgJY
WNl4SAHx9SldKoNLzB7IRL4u/PeZxerOr8frYDBfq5QfzWhEsTn11lUb3wNQLoYluEmomnFpyiFv
FXM/fFQQb1vfx/crhsDtddnOuYdzo2gD/wlw/3LabDzdNlsCDG+AAwTmEltrtLAISLwAoR/v6MQe
x6B7qOP1uk7GvdKq/ao3x140X1cf+d8wHWj5BHEOf56keGG9nB7qSu7YJE6VNx0WQa5N7eVjvKXw
3z42SFzZDLghZfQ7+vuDLufz6MhjOccq4+o9bNZMVe0M22Gpdq2ewP1BOSgqE6/5xRoEZVdUw7fS
mhSDnHjWLfS2Db7Wocmhxts3A3t421Chm+U1DuaqWKJKfK6wy1KwqYSm2wha72BrV4AOmbKAj8BF
ms37WE3Nr/xRlJjIEncAJOcZ0VQv2WPCT3QcYg45f2IEVv9trSaXqyr0qrScK5kGw1tD4yd4jh4s
MTLhpti8H+iNgyzpNHi2bXAF+r5iGF4xDeZNoWRNy/JtbE6YVRI/DPKzn4B2lZojg6pSh02mDgs2
R28BWSAReyu9Uzgjppvs5+BHN2Zzha3R44Qczk53x6ZaPjBzSORlXB50FZygau1qLMMext4WfJOI
DomqLQLpMi8O0xrsUgkSAWDNtV5lijFKFbR+sffc24TzDKbju7epnA+AkKYmrPds63gB4IKnLl4f
/DIuQEpd0Xi76hv1IFj0iOkvFXBOkKbnvolveC8/Jgt0URh7FePrLbBrlvFR0itEoU2E/lqcKGDD
Lb6Pw+odRllerW1Wyjg301UYPg44XwdIRMKrPkI15RTKKJnrfQUXYU2QJ4xUevFex6upeivn4QOp
h1wMpyXgqAaHFHhTuvi8SBqdCz7mNaluhmXe845cM6vfJbfHaHhu9PgW984hs+rOUIh0ulaBK5BT
RQKivGCEEXjSZOY3gHJEFo5tKpZxSLcZJfy0Lldkre8p/u4jcKA5a6pqO/R2yxp+01brnosEbby4
0SHiMgvesks+YdXvqoHmELriVLEZyrzWe7PIs1XD0VCRVj0KDcBQKHyX5Zi0CNZKrVzeh/V7R7on
oKHfYcqf7QjVfm3KvIHa0mAFky3addCSH03r70Qdf1KLIRi0Cj+BArzOfoLwbzWfQuz8tJqQ2t2a
Mdo56pNzScISLSqWCqiCzOMbrpJ3KI848Cxc2wY9c7jqN79y9gjsA3uRxjaN4cbB3KW5tzzBPTpi
XgB8KyJ3Pk8K+KpvLGieiF/eIyPg74a534kB0PQiETPpNy33IY4qMcNwwg1fd0mGbPO5j+yuvAyQ
QVAJPaSKzAui7EfehHj4PQI1m9xs6lFUJltX1LF/7rr21qgjqCbY5Cv19shbn+3g0qitTy1fDrrm
aRmuZ9nuUR10JpBHXGLIN03lTmEu29YkeWTlbTciruKRn0swpn3C88TJe78ZHvuguXfE3NLIPhDR
FTYom/cgrFNtokcwbe+e99U0wd50X74LTut09qtvFTOZCNrj6pkMiOcBo6CAUYw4Ea56b0yr9lr0
10v8UdKTt7z42NFlG2LIDAznE3OvbdIWg+cOtTokG05Zv82cWHKSvASwaeL1GyC8AgjwjtY3Ej+4
2CrD68S7C3PrsSelWdZ29rD6AtdF86EuBd4M1eh11OyiaGcdwJN4BZcQW3egYKFAqvOzv+mMLzL1
iHlUK0bRSLRtXam+PKRshKnPVbheyS7uUj4uN0ocoXCdERvM26jxbqwdcmnCH6MZMqStwiJW3cGf
yc5DGhMA6aHXSYu4pcwH1vrYwvdRTVG+2e9tPxzWzbTwsEmGuX4nKqOjrsDbeZvdsah7Bp1XIDTy
4E/XdMQyEPTeyC/u1fnm1zhtvdMk6CnY2jskGGS+NTFM5RlYAzcvmDmC+mMuSln6MIFK6Gor0nDJ
S7iMR4nS6QYAVd8AIvWzCaBpChfKw9rHKKlqaWyEUMGA2GgHpB9zw+IOw8w8kzbTKWDXprEeDp3g
Kyq3527FV/CDMKuE4Q+JCspD5NZLkI/edYON0cHes378jrE1c57YC2Vqu7NU5EG3yYd1c7H55JaO
/u3s6uPafTKEhEqG1qERYXfSHgYg4bad2IVHfQYIDoEWD7SbjiCz8gsAk8Jlu/b0dPLHEcbadpCJ
e2Vifak5vdbSP+OeyFaKuqbzzuCFckkFTNnuQAm1qb+Zs50GoLnhAvR8tCmJeLNrabgTQlEcxLQv
eiXOA5jRPjRIMoJoGkY/azrzpKbtkJA6R6vz5PDIydrkcPrSRG3t1dLSGLEABACjZX6OGww2U8YT
xaq2vQp7l3oVy3s1f5skuoDVeD9Quo7vERS7vLa+d1M1SIVBumj3cgqmbDE+5nUQyO955Nf+mBGO
uCCCZmeOkO8BIud+6IG8QUNiR63ASc3lo4626k5b0mYLIMrncYManoquWfktcba+tZuyaeT33i5c
2gawcp9umxeilt6XPjLMGASTR22y40aj9B/wMERLXqGllkhxoNlbAppqBBR3rgyO2xhAjDXsCaTA
TXzJO2HlYEX2nY3hxQIPYl6EgEi7HcCiA1NcTBFzQV5FjHZAIQ/wQaLkTnng2ilDxe7T+tYpvu3o
Wk9HcOhx2mPORBaHvEBo7VQn5QNwFi/tuv5GyK7P2ra9Gxeo/rBfpWKFHmeaRyE4k0HWJFNN+82P
lLqTqpo+fbZNB6ThoBx6frZKlG5DEGzIJSqyjzsyXc08bLNoQghhgmQ1SJNcYZhSDJwbGrP1yIkt
4RMlkBZhDnaZRqfF2jbnln5b6ASWB/z1QYaU5OuwgkedIiRUljE4ov7Z9z48q75XmfP6Np2SDczC
tOtbYOTRdjsP9VHy8X7yktsG5R9IKiQAl0++DSmgBZNGQOH4Rn8GbX3VbtEtpCfUmtgsmBiW0QbV
I1R+dH+djLJtbcUt6niSSzS7+3nGayuRggWR3oDyu1BgPnMNeqLpox/p2zr6D0FPD27iV90wFJjl
eGuxss+1/BrC+H30zGFN+BcopByDFX+OC0OctvyGsYAH2vyIk5dq9V8Cf3rEOIYnBibyVDrxg/Do
GxunD4xpe+fEPEignBkJ6S0mi2gwodE3YF7p6snCwVE/aDsfJ9rnQYexJfITMRJ3FlEn87i8WAhL
EEG+Y1HqTJ12NWRuoLWBMtsrrOZq1xGJqt3pXMX9zSXMmE7bPe2tOAT6A/hSBVJ76VLJ5tuOD1EB
VU3nkZmuCSPshk66yZq424FRyzbkdiZcH6GuT9T2p0aa7wL0D+yErcchE9l80AkOPagWdj51VfWq
W/HYtfqmZNNNT+ucaRRT/fa5SJMGuHgzMfoYj1ALOOO4rpEmR4O8Fi72ck+rPbryB4CIAIxDmNfc
fVvJcjDbRK54XH1JlDl+pc56WO6AN34mM5LYXajQ9HOQUFv7Fm9850UCFCQPULS3RTvGb6A08IA8
RF8BBqsLi5ZxmlfK/5BqvpOiPLAtSoPLRYIQV6FjpQvE09CsVjnGXZx0mOzHiWHl+6fWD87eili1
Ns8MhlgqGo5BlnyHbGYOCjyXMAg5shUMpWSa4KSqI1BA8Bh4BYXIBPR1UxVC2CHkDX9Cm92n4zof
MR4FpRT/hvzNoYmnk5G4Cef+aAAooXYHkJ6YegDSoK8qlKhuKf27cRQ3TK4XsOQFI8eXrCP9gBtX
xR7g0xUhkqk3V7xzAqWoPSLOOqFrVfP8iorIXCUD/RHirpuRd/VXlH4IE0BNQ8LlZnErhtQEvfWP
InDyZuWX4oQEIlpTJKbtPV8rfbEVo/Vegb++qBmPwQBAWXmBe5t7elp7DBGyic+QFBVtZtT0fYhY
kdhPhahO3cxPQtobYLE/kXOacWIC6q2CnvQZbBP3XJUYJQZBqoHQBBAHJYZBRvsSbhmrHVdDd1Bk
8h6Gsj3jYyOo402PrcMb3LBJinklNrWBvV26uVjaKevmGP5fCRYFbx6eEwLDw7Xw5K5uom7vIZuQ
I4gY5SF8y6PZdB6vSH5L8KRavJSsK+IQsoxZGbtiEHNuFmyNzEeLHCj31uv4OPYu3LXhNORgIcNT
NHUPo6nllXHWFVy2gNAxKbGZ7WkLcCnXll+QO1U/DSMSEo0DIe6vos4JUBfsKoMV0tgfTXeBVfv5
Thm34xeVAmQAOpHDOvO8BEzlN16188qqHgppseznpYpucMjXrzGFsKfQC+C8fgcrjpjEivplhiM1
MtBpGHHvbgyb7LNrpPtGtFd91S3kTnODKT8HOVQ/AjrLfQW6LzU1QnGxQLOFw/Ske0Q8SHRa9Avz
0Ud3ZVb1ILVjwx7BJ2bebA81j6L9EhwnG34FEtpH7UjRMHlvO0zLUyCCywoNWTJs18L0r2C1jw0Z
H1Zs4hSg/AMg7TKtSvY1i3F/qVGCaC1K70qoM/E9TPMKs0sA0x/1Uxz8COYl01IXsw4ekhZzWpoh
uOZm/aQr4GM6dMdlrM+SN/pAt/JBhcP1QP29ZyFNOdBth2XG0teX54IszcPYYJoFT+zOq5YwJUMg
X3X5Dp/5is4PSfMwRO2hWtmu6Tf/FsJUxDDro9b7XllQeTB6P7YJlNqkWFssnsr7Qd+Ek72W5fc+
eJQbnzD9CJrcGLy5vhiRKIMuB03Pbk0WL+pGWpJtuJbILEhO2rIIhwngnNneIHqcwMAcfB8SCNDC
E/IRoFZ9NAP+8LggzpQCOH4nHmJ7bR3VlwGXiFxF4BLjB9mzVM3Rh7NAyTCarIhGKjN/bjiUleGs
2NOEIXcMh9mMOxbMcYH/ucBZd/4pjqD2SChAGPV5qDyXEVR7tMHIToyBPYK4Ofw3c+e1HDmSZukn
QhvcoW8DgVBkMEgmk+oGxhSEBhxaPP18qJ7ZLjJrM21u1vam26zLusCIAOC/OOc7syd9OQ7zppvd
pynEBGQh1R81s6CVZmmjDfWm7F5a7dIylWZ35ioZANlCsTLtKcA3dptuTWfhfbSEeMP0aBqf4+iu
0F4r9sTYJJmRRO/rA2ajz9DLeq81+nOX8y7GTMq4fr4Zoy+T455axzraMfwKuKCoPAbvKeP+mUL9
ri+q1wxsLZKUMJAqP3pAtOCifcFXCdbsIbXDbbWgi+C7x5h7HgZzX+Owb0ZvX07fAaW8th5WwvDZ
ZjDRD6iD3Z8pXY7GADQD5VkssW/P+t4GSpLhMYmLoOyDTH6J4YMVb0gZ53y1cvzo3OLKa4ZAYL2z
s5c2+cpUQy+SvWIKrZvLlrnCTZtDrGtpG4S4MT1tlw05Y7WyvSqid1Vxsoji3ITTpor0PVJnPgHr
urg2MfLnflx7PovMTahSF87Jk2NnOxpdvrnVxhW/xhIhf16wx77NBVPkzO4PTWEeMPlsasu+tcov
rvEGVXcj5zgYKnlf5DT1jantezl06HCzCzbtKwxbyBxLAxE+GDmj2ZYLU+pa6++QgX4rzOhHJTgJ
2Sfe5q5keGPeWoV+vfDWq8vkiBaU5UQRlydMq09q9XXXT/VwU7IJCcdHYSQ7Fb1P7BPqVdLyVI6X
sbM2XvFYzRNfLowceyluF63XT6NZHrXpPhtYR0zQROypw8HsYqAZrkElMRSOtoPxnCzdMVHjQy5f
83HepINzP7TmPp1hl03Yh8KryHoxE/dQqiFl7+J87S2wdvOYX5dtuk/q/KrqLqHXVw8iQS2oaYca
7Z+owHG0HjSuL0kaXiHx8ctJ2xtyxlIdYf4b/UxKDn68uuVtHUPM1EIOwvvRfCj7ZQPLvjiDa466
116eZga+3VFDDO80nZ+NqT/oJ/Y8ormmlzIF7pzzgioedm4YnzL32CYLRuJTSYUcp0FGsZgEZfmY
L5fcLnaW/qpxjKfXqjpNoEpTaoh4ejCH9IxgMddnDhGs16zMVqF2Fm1d7Jg5t8zaGppadUiWH6Ex
bb10usO2iK3iyWUfHEl4RXl7ZsYMgIPR83IjLNrI0djpZXQrQYnkWOZT4wBT8qapz1bGFqvCppma
lEpM1xIXyo0lj05tXVhOe+ETR8AmdMpAr6+s8srKz7b+2GoHnAzhBKUI7YL6OZWPRsviK0gkZ6By
7msA/JxFZ1AAD6nMDzkmNQ2/5abQHhuRBl3CsgMiyKbGA+8u+1kZh2pUvgvNuWpuGsl9G+1rb3wx
0jvkQXOpbRixbMxUXZfl3k16nxFxZ/BiwYToyJ3pLVtzEt/E4n6JHUTETXELWEGyrGAF4lrAl50r
TWr1NiowhUizOA956m0wYz3hKzWCaukPqwePEirIquUohb1hW7CF7IXglwIzvlFTCFqv0J0glkn2
MMTQhxgzOfTrFELxMYTPsql1tziac0uDll8rwdA276/bpasO0O8uXRy+jXb1auDpWLr+ycK/+ZQO
eXnyMIjsIpGp8+w1Lxm0G31poQW136s8uW6KBfBLxrQHmk+vAnSrne7uCu2Shd1mHZJDMAStpfEW
hpE0X0IMCWJ+1cqaTtj0+7pKvpqmzojjYJq9dpja/YTXbzOztV1Hvg8Z/UUNwCco0iQoetZq6nqu
KfhLpCSPs3is0xtDomVh67FoMFG4P4Fe70J5XRjDrWi/j4Z2TKrmKN03CEn3KVNYmdzCeWYr0wTO
MlPL1LuGSXJWHeP8OPdBHD7L8aq0vjDlvoEPQf3dLVgb4ORYOkOotu6+LLi1fa0zXnAwY6Z7cQd1
jb91i74FLA1SZQec58SGK82Xsz4bP8roGx67btszp/TkVG9AFySwMMsb5gUGsyg1QbYergedPxKd
uF+O1qGw2uxShk32Yi+hvctmecuzhQ6EPUmwxHuXiYSnvdBn8zg5bIHa/iVbSj9GzG/kxh1CZgxI
dvIzbMEw5fLsDdFyggKK0DI61K2B83OiSnFBIKYpd3ItmE4zDt3CZzkMjuaxWM7Y8Dbat0rzbuBW
bAdNN28gi7pXLp62h2Ex34Avt6x+JhTmxW7ymve+q49ziscDNA42rYSJv8d40m86diLTdOd5qf7W
WVig2qV3TzYtirN0fm29zazaccyJiVERI5ZosIuj483ntjfqQDgRSNgQ2bdw4/pOs8L7paf76K34
qycjA44HU444VDrPUxsd0kIYd4XYhR6gAye5jCiAWdqN2NUT482DWMwYNZppOSfzUvM+AkQzj4dK
mqzRIz0Jn2gMPW4hb7lKRdSBD/G0U1H3wgrsGcuuw+gd/FZzUM70BP0LHM9oToHZPI2juzLZ3zxj
pc2ZLLJN+RjpCy2Y3LX5uMnkcrGH+siGeBe53IFtfFRSv+48/caJB2gAmg2LYZpO6aJvMFnG1xPW
sW2+aPre4066dewZH1U0uJscy/6xzKx8pytnVkAi8vxJ9spMA8mUZN9Cl4ih6aQOOvbCkNjI7Ogh
yXqITE4bM7zMYq67Ted0P9qYiJTRnTTDsgO2OMZVb/KZWrYOzGi7DK1b6CbWLgxVtW/18t4yZHlf
CRak3hw6FxXJem+UqJUyO5FfnVads7EwAlrNyl8cIJRC0dsMSkc9WjGqWPBtfamZugRM9MXtmOvx
CnuzuwPMc3bVmEYXVBMyme/qoWZHjpxQ7JSkN9bRSm8KQ3yBU/G9d3uR3ZSglRg2RJXxMqKmfMeO
LzaRFKOvRiZNsKia9yXRcYxGS/+TZ3DgIDH6y1I1TmBkDdOVImUZrLT6jDZSoGSYB9qqReNfwTbG
hJgvPFISXMYVCg9yHufytrGdxwET/8ZU4SFFvLGL+9J4YeXOYrpS/aWXixaY0Es3bUn0iq70fGct
ifccZXDgNnk3vrqu/BmXtdkdSnu0rut2NN6aiKV3hN7hpyox627mmspexxAcj9rBCzvArjgnmbTZ
cX9t8ugfRt0sr22NoVMVHvgtOt6Nk3Uq6+ZnNwh1sbyYzpF1JOft5PiKo4lZjzaY1HWjfow16jK9
Hfsbkc/W84ChtvJF23rvejIZFfhdbdjLvMHvRG8TJGk1b2M6mr3CUiL8MK5bBG7ss+iD4cXiaXSy
LwQhqPuhnFoWKEu1TcbltQvLYgcEJf/pYaRqti3DIlaxgzI4jZMyvWv7yMHgRekmWCDxI2MPMVZv
N4WF9L16lC+iBEtSw9J66ehrjiqzirNEM7eXjSVvCvoHKhxFRVXNjim3Rirw82W1yak4huw/87C2
ea5FdY0uj/Egmv29qnHzgk9t+N0aFiphpux9qZ8zdwbRAc/H/aGsoQjYaOvN1kbdctGr0vuWN5rY
p4vmBINqrHPoWPpOpz44MaGmiOIsvbTYCp6cYZp92Uj7tsXAvrPzoWRYqSz7qmkM78bNDGc7wJQ5
IWxSG8PTmOlAQcP4G9rDt3yEYbFPsHHCsc11cERNqZ+a1jWvZ1Te96KLCuzThlMFocc6lwZsJkhA
q0DzZuBtIpg6ZyQhZsNQeI5uewbAQW+K4TazJz5f52pspYUD2J0IpbMl2AZHBlpqHmVauUx2+wzt
eORrSn9yw3BpdnWRTAezQIA+ZF00+Hq2AmA5xbR7mSH7QTP/Qw+LiTHDHP4oGlNuipKlk2UIESTI
qUpGFKF340VMTZocamaXOi4/S2IdRWvdTmFdcGqWgogSBfiiREJNp1g54snMQ+OWAQ9+69ZWubix
s6zXNmkYkiLBtN/PEJEEMNhTwTMrK1gf6DQG0EVbQovgtVba1oBWcodjfN5P4YhMGsV/UI1IhiJ0
0weXkKn7MJ8SMHDRey2d4ialkET0MYbviWrmEcdz5J5VldxOHhw3jJm+KAk26B2DRW64MCVWUvrJ
oKJn+BjmKR2tp7Eq6wt8t+lWym7hdS2NgI8FJ8YIwwNDpO6qzkLxvL4Kd7hNsotU5fx1RJS54e2m
3ROkYO3x9/P/nRLuIrPRj6ZZzQ92j0o/g7gZuAYimoT5xJ3eyP6OSRXcj6GZE3DIOuymbTwiosRY
YVpqm3fF15hNQuiO5qbIi/EqzOYOKxXqSVVH2hZUifvTTFK2NJbb7SrF1pdniKVKbXJ7oCqdf6Rj
PJ8ZyH2rejbmeKkh3gE0AoTNOCaflvLGqTzap7SlvO+ywjzGTaYfbGA/p2Y09rOHcqb13KPjVEz8
XQe0uF6favrsO1Wa/ZmlpbkT9TSfjbmdA63LecbSBu8umKP7KSzts3TH/gIUZoIpUmePuFyZOCk8
NT0yhQnUOluSehMmOlg5/tHtBN9xB5UG0KOM7+eiMS4zv22/oTgxAtZJUEji6TFJ3fwOEXl/PZhO
+AS9Tmfilj0Lpgs+tGt4QhASD01V7LzBHHdiaNQW/fXy1bP6Z0/qbqDGdThazXn/6I4G9tyqjuxp
U9sry3JxOnVo6snyrSmTZ2w7bP6jSt9R/rBHytlKuCaLStKm5MWxBLKsgikQm+SrCQ7RTVvbjd9k
yyuDHuYz1YjtNTR038wntBcw1hmhSxFMCrIEBrMeJxtPowwU6Zh04Tpo2YYQKwZ3ThI4Y15uKRg6
Dg0KkRK/4m7uh2PBNA9Ai6B9WcJXGWXC5IVtr7ZxepBtVHnZmyj56UKJsMAoPEvfZMmqv6inEbN4
hOakI9voZxkJ93pm7FejrdkuhoaSJ823ulehG9dH/cQNmh08SQhLkXmIM1lKXhBxQEdVjbPH4GGz
5RFSu9FlzOeuskPY9Q0TmGiyj/o4sASajIjWee7CC3cbfXnS1jlapzC57xA2UmK6QxWkSiaHjvpj
w2Xdpzxv2kONsm7euGB8+AlIwhi2bStj4I9OMV0kmT6MjFCx3Th6zmx9LKdjKmFk+F7fL77ptOmT
okdA81UnILFFNL2PRZ1czHyx/coeaMmyeGqZWnjTCf0rG52Yf19CfbwM4ho0Q32bgaP51k74FTeV
3euXOdfqH3NXLe8AU6uTt+hzFjiRxqbAGNYN7BS9osCwLrBchp1kAHWSw4CFffSs+E6byzJYItFd
jT1j8jHuxGGZhvali5ZoG3kW1bSRq3uvr5MzM6wqKEZJFR1PLzn9A09ipTEw7BB5PPREqbyDeyvO
XhgOuypfvGIjJTrt1nJ0v9dR/i3V1ATzzMjCkxbq2BwgPRBWbCnbYnSbyxR5hynNCl9xJB1ttxQn
6XDCZyDUz3Wrym2SzvNlqpDzNIlzH7Kf3AEKTl/wTdbA92hbr7Dkkl802QEUqOW1Dif10MLvPNZp
xcrVmbpHveWm2kyJ3jCg65wrErAQKI53cCWfmcAjRtDn5iavU2PflbK/THrIfjrJwAk1kFcOlZ2P
WJpFHWhV394Z2nowTEPOKeRglRvAvqFlw5zN4mx2b5YVGsgzo13HhjC/NRFfZmxIGHNRhFs8LBnj
uayGNuBkxjuwZS2/na0vCHzstPQnIpQCCLviiZfJt56t4pG1MBgVRgvBOGrzrkym9BxCFndgGqQ8
C6O1jG+2N3t3bnTOQ1Yf8ZVn3YY4R092FDU/itLgdAqv62zZM88GrtJRAjThsnPEepov2lUdMac0
+5KFy5U1oDpsuo0uTCS1xRXW/W7bNR523ThcJh5614ga9kChc6BAsb6zkzBfODnCPVrFPGFZ4ljf
vVoLH/uijPGXpcBqbFb0OGcaXaOwT+2to4RpbvO8rDa6WTe+dON9AQk7ypJHnfFf77uLiG5d4+SY
zaGB0rtTzcjyuGqWYw47v0uiBpyQeYU/K/HhyWIdAO7o9o9axT/ByIHwmkm+Nf/8f6v7/+AO2P+s
1sTL9rOF4P9Dc4CN0+b/bg74lAu8UkTX/8N/mwOsfyG8J5fTZo5F1qaDV+/fEFH3X7rjUqow3ME4
gPkK38D/JHY6/3LYxBuelA42R/7r/7gDLJOgXEZOGLdc/mPFi/4v3AGrj/M/1gAijl0S2+Dirw4d
XKmf47aqMtOmNFlGbtz1aKk9aI+dqoEZsDf823fyD0aEj3asvy5F4LLJVXRBWpv7yY6VJQ4Y3R6o
kTSgtXA5uUvmNrueULRfI2tU+7Ep8q8pcZZ7BR3u+PvLGx9dEP++PsFqhrQtkK586x/NUT2VGaJs
JiwJyvn4VkhiDvH8Je4uNVjWbbSkYIXlQaRI/UjYNYKKOBJfHGNwvkepE94yEWlAaeczsKQ0sxCv
LKJxatojYhZ2ckE6sndEOr7TqjgpA8G4ZnAHFwQAaF4gJmY1gAIUifH7FFY09QXDCPpySOUP3D9u
5DdmHX6LnHl4GgZLftVbrWRaNWsdW508/vr7L4QW8dcf36XItw2TasnAl/7xG5mVHjb2TMbkmHg6
e07dlG/lYMHZJnOxYKmW2uaTnkvxBnwF+g5WLipnVXG4oz8x6h8Lp6SE8xRa7E1y5lIo/9X3Fk+/
s/EGyKmo5VPX2eRRZKX7vOiN7yCPLLGPrKx7CDu5sgiY03yz+rjOd9rgNtOBXX71PPUuZpLEDud7
q4YsxCkTI3NGgEmR5LlN95097/TQZk5b4ORAUXYDRYBt8yrVOrUmnt1LDBAho792ivaoo65DMLv6
lDf47+zV2i67JshGD7VW05hxs43p4hxsK2X3BrGJOMzSngWS2l469nlxKwe9c2ugTxS1C0zdiUe0
TgMJX7sE2jmZV6GXELK19B1rTjOKbhkATdIPazd+cxpH2gcSVdjhjc5UDL6NBhwfQFsudZB1oaE2
2NRalOlLYoIvbBjPbFMrQZ+8mAtrSZIbzB5lSOkxNJ6HSa+30N8z4xqcCQP0NmS86Yek8dwntpfo
gYOkS2xlH409USh54xwSMXnyOx/YtqCS4Vby8RFGyV0Wus54DiPNC3dL4qpkl6SDyHc5dwU5QCgk
82NoGGwgwyFr8acr6ZWXVKRrLY/UttsyS8iNbZ6KBkVoyXTDQBXv+Xipyc+zwqENv/VAFpKd2RlI
SviRZpoorUaTsoyeie2SIFTkbtCyx62HsU0FZp+PkCtCWhMdycuw/f3N/08vIxoialfDJpTcWp2U
fwsGYd88Z4Pew2WECrcnbtHcYstBzS4kszAWnVOwDFq1YyeNLiDvw/ffX/+jzfmvlxH2ZkyXmMNM
GxjDx+uju4oSZGWDr1D4B11TmVfwwZMT2w+xr4SX/skR/g8veoyYriNJrePksD5RB+w6FhVlR++P
JcFAnWmDLJrK5ippKveN5qSBEbiYpFNMoBHqQT8SyWx8q1gIzLtpXjcuDFt2MNiMK8pAxlK//z7E
+vb/eBCZunRN+iFSo6VpfLLzAxL0promkIPaCdubN1ur4JkYB51d7gavqsALgTILnA91MuZd4Rto
OWFhad2+BZbxh9Pq19OCsxpesgmsAwXU58jEUmtLXRi97iP4R/w5pGPkEcUAxeYPH/zXl7BFfWBy
HnmO6WLR+3gnCCZ2o+5iP4ircbiNc9zYzNVHYp9ILHB+alPFLmhKLZsGrUEStllm1BAb047pVUU/
ooPPmMEA81lWR6zd1EQ60E3tackB1fbAwto//M2/3rzAe2B6OTh6DXyNn05SAi4sZ1gdE/GwqG/C
qFp0XWGxIw4sRrOhmfs/fEfrj/+fm4NAQdNypS111kvQS3hgP35HkPmrPtJWQIaWm491SAz6Jmns
kUKZtNWtXSNepILOo0vqgdMbxwbhHy5dbff7P+TjTUHdQuWCK3M1laND/auU+/tbA7qQEkqktW+6
2niXM6ze0KX/CQvwCb7x78sIj6xy3QUVT4328eOKcWRrgSfAR2EB8VZAdPxS1IV9nzBO/t4zXt91
bbN8LVQ+XIcRMd/APssUgGXK9G8HvL4SB/DTb1G/lMkfntSPb871jzM9wPesaqQLX8L79CJRbipb
QJIQrHBaQD92tQA6Xbwvs4Gs8SxF/wVjFvhEfKXPQ/vl97/AP11duNwElm3rOF0/FZEJYYuR2dvK
Z1Um0K/mjDWqLEG6yRKrZQKFnQVVA12sUHofNM4yvv7+L/j4vP7780spSQQgUMph3vXxx3EdPabI
4x4YyrRc/A4EIqjtdGXG4I3ZhGmeHCS5jcHvL/vpBble19JBeWCn5y1p8oR9vK5RV7ZsFIt4MzUq
5sAQUb6CO6E0ItcpO1OrOYHWVuJiFTbZxeUUj1hvLSiZ28rKF7UDe8HW4/d/1cc3wV9/FCPgtXfx
INlI79Nbm3tEZ8Wq9f4SotYB/91B2pr6RzM3l6shbtyn319vvfP//iLgS4DeRcTYXzW88bmGN6aF
jh2uG/Nlw1v1JFaQiSzHlep2X3B3uoGo4nkXVp79h+//10d/vbKxIknoHuTnhLeFyL2cxQTBJiml
YmThgyDR9U9BveLjMf3XF7pijXjJeXyv2LU//soMq2ziJBs0eiouDoQ6hmejMTKfdWv50OfrHrPX
vvWtcHZm0aKpTQBOel2kn81ZeKe2qLJj2pjlmzVY7h+ePeRdv379K02DFwCyfg94+ce/rl9ZcbNn
gxZX421UG+5dojGv2MDQ69FY88U4OblqcukGCrgbC1iklxVbaxXLQxzPfIT12RVLRgu7Dy0iG2GD
aTwxYiHTTAHP9Xshqy7xW8Bt1VZFKZugOMOwY5PqmwZ5S/lMkFq+58Zfbs3Ie0ojPbp2ODLCINPc
GJGanjgco1aO8IrC7R3sffxsahOSBOKUyK7RLUUqeNHCD92Vk5q/azHE1qAbXXkce6uYMMp0UH3C
TOLzLm2LV5o7K4iHo37R0I0UOE/YWm+6kotfZYPLFNr0BIRnYJLJRWojMutWCQk5BorvkZpZVRsU
PjZrh0xZX8bKG0O/H2t2Mo3JpNgv53lYZTQ2kUB0B0azLxPRtSeyL7sdqaGAjCif3XcClRiXTWPn
fbVFzzawpnGbtlGbMU61OvabkmRnEnyswlq2KteSE2YRqulIK5dtPvTdw2QZ1TOojfanGxn14k9W
UbKJapv0ZyxoAY7cm+gfjJYNwmZuJiIRXDPBOElF9KCbUTHt7MXDrsqDj1cq1cMs2qUuFBd0XWK+
lIQg/ezdafrmQui6oTkejAc+jPdIZgWZYmbSmudeEyVtMTymFfNXwZhsJknoeKH1hJGy0s2IoJv0
DggkexCcmxHvsA3kVP4yTobavcnBUD8XObM/hO6QG3FyxRnZb2HfgBWRsbdfbKdM/EpBuJ5EOS9+
KCyEfE2Ol6+Ze1w3I33cD6wBy6MZ8j4lU9QKVzMfuiJthIDkZ4qEDRQZmsfvRzQ5u5S5f4MVTWaa
ker6i6Qu/UEbMRONxlr33c4c/HsICcptpk9iOs4skEkQ00rjodGymvyMUb+rpPDutHwE2ocqJj0V
FfbVTVbynfvSYyjO7GCZboC3knSgKWN2jnwu57twLWKnoBZnPGNQkE5W5trhnp6F7r2pjB74lrKi
AUfaQHuo2a1L5DxL6mg30Am1APUydJtDl2EenUFu03hmE8N7N0bvyoJlTXjrXT05GXaG+yYBR8a9
GbKO5wUf05YKu6rfgCJ1K1gyVKPPRADb5KQq7DGDmup3ti0xgDtDNaxx0LX4c5K5A6C2vlIoWRhB
8U32TRZkLT7m09zYKDDrLCNWAI6E5gP+nxm0c85/w4KJYBI3i61OfHI13fSzFYk9YgEKr97QLaYx
akpJ9g0FAodhIWepwwJDDb031WqzovJWup91tgmYG57/apTiPkGT3UawYGXF2hQBmHymYUc4CJLF
uMm4WadNo6P/Pkh7wJXWdCm5LoQhhpKUbtd48PoC/zGENu+m4jdy0blFbKoHHm6yYb2ku661Kmu3
EUGusBRTE2tog5DiOUpcNoW15amaXiq1H0cESYCIu55RUV6G6bNp5OhVHc3ttWNmec6rqpg2b1Ov
Et8nUMp3yIPbyu/RJtl7LdHA8MkZaX+zREhoGb849xUBqzlW8ZJHKe8M7wWwsPsObDd8LkDTAnXJ
+/V7ndbHzoAYQDwQyw6JXaEMxKR51sYCH+nsWsfVXoQVUW5BW8cLHMaWcRuR9kOSQRpb3YHoUXnu
IlO5gb3w1QSWwrY9qqFmiKAG896zSL6AMOu2y5aKtMY3kvXjFzVzvOAAFqwwzRnTGwsUi+VVtAzF
dZII8lIHt0O3xefWrwy9Xm5Z8uZfWFGVa0CcgdwP66jFGCePo+rgpV0C3xUSykSOhdIORlcOsd9O
trhRFSKPHVOg6CCW9c5Hmhr9sAREfH/KJv2UcEd4W5zPwjyL2aSt8rrC632wBJq2czubQqvNgViA
R1zuNOLTfuqLkT7xbzDfWw0s6Dad6vLFLdgc4a3JMG8nrFdLzriEYHegY9VWh0ZVboxYX5NP2tJC
y2rFxtU06BJ6rMQ95UrVhTBlicP24Y2uy9x6fkzLaXAw4bigROCMq9PccrMczLZn/2UNjTX4bkfj
v23VnOeHSSw28xj24D0uiXF5580pbrwUTvembl2obf0QR3hBU4NMu17p9rEfJ4eCqqlD1Ko666x+
B+Q0Q4mMVp9Vaz+aBNTGsd3e5nHY2phL2eEh2c/bwkcewoZJlap4LReETdxxOdhDH5O0lm4H0Zgz
MuCoMM6iLrHgC7IuCCFJTAAshlzIKZpj7LZo+VVI/ozeD0A40Tbz3hBxe+LJQU9ILPlwl1VWvxNZ
Yj/Wctbul0ogTiZdOjvLicgraMixzoyVIMd+j541yMdKux771fhohoAE/La5T0Iilzf1AEeDXdy5
wEr+s4AB+CTqEVEEvRY1zUlFBVjj3xeun8CVa2FHeIFr6FBTwPrQoH4snYjpYLzY5KNvyQwBVNlV
KkI936Ant6wm+w77nHRLmabLJWV7WYBOXAsDFZN5gDRXogGa5xKcU09kOKgxJ+5fG5UrcDe1husT
DFFS+gDOSd1jUpP3f6j0/6H/oAFf/3SmvGTpGp968HoSqgCvTCZBrbO3c410r+bC87a9Et0P3am/
YKcgZSaGz3FkqKR/V5Y5PSTGxLR40Etj+tNXCgfpczfAFMJkOGC4JoClz8VyF9MqlMhdfHhhLMsG
vVmfgLEy3mwXRYXv4WdG18Fq9pHVIjwG1WS1ixkpSR8LneAAf3TFcAeki6JqjHTmpTzI9mohZfB6
aQ0R/7SkHeN6zbsB8mPsNjMdnhwIyiGjlHJX0wBqdDZ70TBGVI+zUvI84M7Kv9WNF4rTgnhs9BPL
0Q69zu+1GYRGHOowzOGXHnUnC2pESA8ht/tbq4eTse2iHoYH49kX8jMJRs28GkNVVoZAgPTRrCZM
zWYHe4FQ+owdOnfcYRlZZ17Z+IG/5snUI7YKjeYlZnsEiSIjMbYoh3o1HGD4B8APXMnoOqcOTIbr
2pVRpfgorKgnw9y20Rfl05y9J21aI1hOqAUIZWCAvjUNNE4bYkaBxLPoenWHZnkbEEzmQVOhnUBH
6enaVgLnYOxLbVcEyLDSmfdMQ/lG7VPtrLIokNfoVRjkUV8/9V4jcNBYDglABfk2Ouk5Xv6KaCmi
EARmFyDGG8Teddrs3aZOMw95P5i7jqKRV9FikOJmcG3lJ2mmQj+35+7iLST8IH/Ch8ARBtmk1pVq
t1MWg5KjjVVn6lMLpV6lZTDYvbj6E57018bYhusIxgQUk04E9acpQYO6oydPdvCnBoeomOHhEtDJ
WVBa6+sSJfjv3y+/dmbMIpiegjRmWWj/ter52zy7oMyxxsbltSxL68oDOfFUjV2xE2bFO//31/p1
BmOxROMaTCslROFPPWqPCDrJSYzwM9HmAZ90Yv6xUIErRyMagRZGokraZmmq39glYTm/v/yvXy0p
Q2xSV3TuCgJe3wp/+6hiljlaOqhDTezNNwtK55WdDtmoJ7fXtkk9+P31fh34WIALHd7djgG2xfn0
caGXuHjLKS/KCTgHcBQTglY/7VwKlq8e+GwqwzC/+/1F/+k7dtnIWbqETG5+RkWzFkKjN9g447xE
XedwEZ4QxEMqSnCyYHLtj1rch1+zAW9YSev/v//MJnQXabAwsD1esR+/Y61MXEYPsG/aKtUYgXd2
4I3YZAfTmn0nFtjK5kw//v4zG//wobmH5V/DJJeMzE9HDMp/cm/LARBR3g4/Sm4BAmyHhjNmTFTZ
7TqAN7jBWVmE+xLLEtwgL57f4k6GBnOZLiFlVcmmDKZuiXa1sBLLD/O+J5aEqAA4Pg1diTm6Y7fL
lADqY7TUxVLlD8ussm0Up9gxFmhIkFeMs2cNldiWndOVm8JpIFNZ7UC8kFG6k9rMBSHhK/ATAxAr
awAU9Rza24jNYbv3tKplDafjlcOqPsF37LCk/uEx/IeJlGNIHdonaAyew09T4rQYcOW6KHv7pgyf
OPczy0dTQtTx73+Wf5i5OQxbHZexL7RC49PQR+PKXapC3C2dMJizuiZ9hLBF0FfVHRAZXr2U8SRR
SASMf7j2r8+6TSUBi50VgGvbv0zdIuRTOM3YlspY7JFpjUFkpq6vPHc+kbo9/qHK+YfrYaGSJqNt
kNLm562PPjTVYjYF2S6Rt6wm6xokaTmFl44nnqgLdjHaHz7irz8jC0AQkDZkdv5Trg/F315nTl/x
vysSREYbJ8p/UXcey3Vj2bb9l9d+qIA3jdc5lt6KpKgOgpQoeGAb+K+/A8p344qHLJ6o5q2oisiM
LCVwgI1t1ppzzBR/NfSz2Ankket8/Lgo2wTLhgn+jMXH/f46VtdogHfM2sGksxu++XzXJRz4EksZ
37uKCofHRvyUumS/dSojv/l6FH2yQHkudVvq12y+OBe+v7xpxulskkZD87cNd13nRDdWh92nMs3m
+9eX+uQletSkaaCwSlGzXf75X0/UDMlYYlrml+Jsuk+7BG9UkyAHDyPOPMjx9ON/fsGQrio/ji4V
6pz3FyxbAx5JY+GmQr22C2mMoMX0q28Sd8qFJIf9yPXsZcl5XwYnQwCxqklDd+kaHnySDWHt2jeX
1JmKQxWYtJrg2woM+QaBYrC3tBXN+2Lopm/C9wzsGTJyH40in4qVF0iIv36Rp2IXe313pccIYUMA
wU2tQ2/s7vLW8EgJExN19amJ8BENiQbb+fUz+2Q4Qnxm6DNTBBTUD55Z1aVo/x0KSwkVYHCYkGaq
KqMOID1YUIGXJGfjgPxY17lzCkV09o58Dx+XdSY1F/UL+GsC9P7Uuv8aJQmltK52iZUJdJyuVQit
ajQn8ZtAUp/yAcQx30SO8fWv/uRjZya14eqjpVmYlu9HiojIYdEKJthoMyhnOldnTprPRyDqn10F
pRVNWr71pZfw/ipIGlrLLrmKDyj4FoofJC0w9udf/xbrk+NXEDkBaG12Kui5Dj5pvquAogqQQsoX
Pyglq3OhJUVwzhqnmWjl2iEn7Ib6LwXzFuhfnqX2FQyhaVeYPjnmSY8k8shb/XPmO/g0CNbg6+dE
h67Js9//9n5WERyfEX55QsxP6NbiJEQw+thaYurWxPz421DEMDZFnuXPDALSMGzy6o88m+Uyh7fB
hLBsZkz0NMHBi65b0mmyvuJo2kk3WAnaqQ8kN9j3ckowBxlKG89BkYUxFZdxfAtVH003hEdZP9k7
A2BqijBMjnxyn4z4kJaytTQQAZdFB49GQ7OuAgeK5GDEL3jbp1NH+w6stXHekqBR7wc0D0cexMfN
w6I1oVVE/Y7WmXuwWQ9LIyzJne7Wbj3np0lMCqW1mCmpDcs1PiDoXkQaX6R9r39+/Qo++bVQzVhW
Hbbu3MHBBJPAXlJ5RI4l2bbmTUp39dqwoRUkg5+cTJ5qX0viq16+vqj98aph4MA695BysM4dfnpN
ViVLjYxPz29UuDa8zm6v2NdkYqNZXxFKY0EiS1NGi/6dvSGeDFPP1oW06/YpGO0cNo1wwcBMZmqr
HSXG0EW/1ZVweYp6yClnCusK2dl02xWh+5a2HtOXY8UUZRJv9HazdGHtkCcHVYSUDghmTaKny2qO
9ZF19uOSjsCBRd1ECMOnflh+McoyFE1I7dDoem+v3KLcsrGCbRZnzenXz/XDpf4cN9Eq2lGA4nVR
yv69pJORUOUpAfXrym6/4fUb97EaPKpjRHN8faUPA5ZVnFLS0rmmbRIefiRZWMF4HyhzUdHPNoMl
41PCu+u1aViC7Cor3khH6Dvsnnr39ZU/yj4YrKG1qMGghmODXKb1v1Yk6gMOKeMkrUZ+ad7XFhHI
DsiVCxX6zck8zf5NWaMANGZaeTRScLzkurm14ESsujYJTotc6ivdLNPH13f2YT3xuTNq53zDi/DY
P1hPyNLBHKyteZ2PfnwJis0/95LCOfv6Ktj0DydNdvjIoRc9ckD9/zDcxys6oGTYfUFVo/nbkUtv
QMgNRAk3mvbs9zYom+/m6C2qLG9U6BHxg9IqdRowURMlv4m0AEOX6yilNLNSbboESBbha5MTjwiX
bqjDSzJ843o7FKZ5DxmvvwYh1cqdl5nwIdghyXkT23kTUzY0XVyfhOukp+4g7W5FDRdapYGMmY4T
lad0C/CM2Gmr78LLKIeZRFmWKjc5fCkFxYk4rYW4ojicotOnWIjZ+FlbFrJPu1Komdyg6sCqNtP8
1skOCFsDQ8k8V2kH2DCB+FoRlddpMCgczPTpUPg93MUIE/KpiIyYlh1zvbERg9Ppk462aHBXhSQw
beaEAfHbkYP3EMmx/+WFDa7YtKrAKjB/CXSGSk3pivkHXwkHVxpmCk1yvanwibzGZWz/oJOkIZMa
ScXWshupy2P5lDdt1YLV5kXFiJ2JAnrzyKdbCs8S6LfnS/dnBjiiWU2txIZPsttvGs72Od6JBYul
CgFLp4nqmtzfsr6kAWTlRMkVcNZ9tFcoeJykvafx5+HV5pRHSXwq4W326FsgPfhT6SAT1ZyOgsz3
8eQNDkmD2hXqvvYSZe5Fg/B44/UtMtahrefHWtTmQ9O6JIZG4yI2mBkM4YquDjY8VKYyhrA7iOvE
HYefoV2P5hbg8/SjnWPC1qUU1YPRLTyuFNucsU79wgHRxJEO9jimNgjJ/VBTPkbhSwYf4M1i39lJ
fWIiQFInFA/CcldgxDQ3bm7KltYeG27gLunCSCimkbSgsLV/u1mr9DrmKA90n8XRWI3oGRTLgEVS
V41hahUNdnOJKI+Mc5/NjcWOvxig5RLASLugAml2Kls8mlsEbMOETqjr3E2c1qa7suIkcPZpiScO
yE3qXKR2HO3MzscD1E1K5hckf/Y4ITNXfVfMcjeNn/7BFcruEsFR/ZSn0v7W0Z1vcMGPcbfpjKVS
DIA+gvNkp98wukQ+AAkRv5q0E1/13A+4jdAZf6/Yq8Hgk9aMcB5xKXqdbJiilQylhwWVliPgNnI3
Nsqi7IvS1LAfMN7De8Iy9ZMDQIfvzgHppaF/FZs07aKfVFQXx1UvW1hiM9jq1nN5ML1ukYmrIYAm
sASE8oonoynXNeVENOkhcmjMfHyS0OhkBEvUl9/LmXL3qk0dFyWLbYlza2qjt2kAE4F/MSUl3NQ+
wLGmC4Ht9lmd0l52faykDoqoetOGXm/uyDz1QECx+bxi+w/6QxkNwjxqw4l9ZI36OB8vzQ5Se5bQ
HjeIDjbeGb7RMiPveu0mst8UjO09NLj52Hr0cSkMmPSRd7KP4TR9OB23MTIqupY0ibuBtqliuPwo
rRkwXmyEZ4wlfWOXYX8uXEy/ZdrIZ7QGi0upDIldWERhsy1PxgnBjI38Zk8n+Vngo3toeA3qyBr1
2eoZEDiDnSWkI/ThEK6pu/V0d811m7pBvUvsOnio/ZCGRU6b7ZzGH8bdwB/HOyae+E7SXj6tici6
Heqk6M4X3ROsic5ST7RB8u7I7X2ygeGQa5L3FtICZJ1/v7azBy1rTCHD2q5y57WlNU+ocq2fmyY9
sgX9eAKiWsaGF91yyAmQpuP7S6GiaEoj1sM6pd0L1xjRPrvOMH+jKuJfd2Mk9003hWu6RcklZMHm
vKfDe+Rw+HEpDyifUZlYtjIWbc/3N+GJxmHRpN1ZVbaxH/DZrkI5Pjte6171dAyPHG0+vRztD5oR
1hJZd/Cbx54qZBhQC+1T+P+JWVWvo0tmKGYErE1RFh/5Nj5UL3jG9Fow5bBdw/dz0BMoWGUMc6HV
2Abk0bCoBFETVT1d1nA7wA5gDxziObwD2RpsVRiz9n29WfpwzlhugPoWSlSblPrDAn0TJtMwj5ip
zCbA4t5VwZmj5uDFy/O3Pq+G72Pqek9fX/PjGOaabMuo17iQF7yDH20Csa1sDW8+zoqcDlomTkdk
IUhRsRkfudQnL9SybNZ3j8NbYB/mD8bRRG4fTdc1TS24uhnilXHVKdd/HqDKdufQYfQzdYcy2bu5
R5XWN7PsYo5jlna+bPdOpEn3lBm5fd8aZCiscJzM3b73hPXgA2DHHJ15V9if4luTTnu1arwK/xLc
VQoCxizM17l23GztozHcl5TaHgCipi+xaSeoszgnnw9gQS7njBCHne0uucpTm1c3YZxPQJFHXQcb
AeR9P3pRmW3y0knCrVR5/TIFVgrGyXDEq6fZ4NJsHVwObC4KmdbIsZtkRmXa68EEnbMnpbD/Te0Z
+pqtZ0WTbYhUAiCrG+UtodRhtaZKFUQ0vvqMFRUz4bGywWevglHmc6y1eRmHxxJaD63vOSSAIHd9
rirfviAmJdiQ6oYUC4VHfWRof3I95gwKmxz0aEL96RL9dQwKHRJC0CaxgYmgZvNgYgNhVgCLHNI8
4LzUNY9NmZ+MbAdbDDUs/u04ZA5mK3xbHmSbeUR1O89XIwsalmSnuUIpo1+aNoVk08A3AE8BBCdy
FCpjxOZB4X8XkQkqPjXCbQ/PdZMbVa6OzG2f3hwLvcXpl+cSHhQyDDmEUe1yKpLWmD05KU3/vO0D
Kli+Px85Z38yrSwJcmxQ2FYwrx3Mo21HZitBQFwryvtVJqW8EN1snqMyBbAsm3Qfo68+8gPtz944
J22Hnh/7DKKv3i8WXZOnmeHxC/s0whIlJ59AN5icqbsTrt37bNBjglRgMthPqTSwT0bgrVZWixBy
A7iiny74IlnmppyCFgSEqvgpSPAraQTm8gmJVnvvUYKb10q7ctzNlQyv+XfCCKcu1217Ly9gfIi8
+Y00mB5hZ/RteGRK+yig4WBv21BAAjaHDq/y/a/s+XBBL6TWOvQ79ZhRkdpRwCUBUVh1tE1iVeHH
c4x10qNcS0sHoUBhtC7WGl9fKBmpk6/n2E92kdxPGFgRZ27TPLSgKUtADzUTdJu1AILYhvRnVrSO
kiPnegzJB7VQzvK2y96Hrg9e58MmnsJ/Ggk9DGszmbKTzjIhDU8IZW+nAAwUmRSIOOl+5enLTAWo
3Vj+OMBv7qrkJR8RMMB7ddLTTMWgxdzGr+5M9hbBmXTZfnMo15Zcd8EEadlyx6clrFqt52yhMrs6
BRKEEGVJ66PJeF4Q8O6uCTxufnHytd4Keww4jJtefYeFN78IgIrfkBSJnNY3WrIwQvICLTaQsXyy
ZoFuqwjQsUEZkf5vyEnlvJtSmfBp2DmZol+/nz/183c1ZFR9tCJZ4+lkuTjF3w+YpA3CHCSet0bN
bDUb38AXa8yxMyCJmXuUh4H1RHHOvgsND6ieV/Rk6KAnrr7lceAD93Tr5Jath3Z3MV227sKIx+ql
nnBCExMeUKiIuPtuG2hQWPcBqOhgy4qaqX+8h4tN/38i6PQfE/rPRtDpJWP+4G//fRLgOyLAtXir
71v19tZevoj/BVgAawm0/PdcgKu3Nn1T5Uv9S0MDqJGgTgsb4M+f+gcOEPyLUhffH96bZXXFV/Hf
cADnX6xIyD/Qf6DpwV7DsvDfcAAHAgD/hD/oQhRBYvs/cAATbgBLGFtCYEQOEpn/BA6wUAbedTFM
XImLAw3zHa1GrH7vR6AVzpqjsYpWWkjj26TplKzaFunHii9iWQBbJJOFq9utDtKUzAozx40dAEL1
BhscLlYggqAHGypyHD0TJFE/SeKFEUG29AV2c40enZU2ir+5iNdP6TX2WCGCaffXU7/555P597nr
fAIR/kGHIyGtKocq5sH6YrpTKJ2QUIYwn52dcHoQIGbiomJM2ngDxl/eAT9MTwYjKk7N2TzWBPmj
iPr7S/5zA4g00PNQRUXL8P45Tq5s0AZPAMjiMr9QuVlctkOGrq4lGJrwKwd4rU7IZhRFSMJfV8CT
SwyiORJ9WotpS1crWANgPOEu9fXcF/LapoGwH1gW9iLU6hSrFCQicuVBotbCeECFagA68KPnvNOz
e+mCdvXXUwAT0xvaGHjt8qiruT+2yh3uIPipdL2YrJCjsXi6y27mr91bnQRmHxQSEHpWiLtCE4en
R5Mc2nkWkc8+CmMDG5rch9AVUsJAA9BiMncpkpZEPT9F/VDill+Cts0RcTrKx4R1n95GB0p1yHNG
3Nej459W7/vXQ6sm4jS3WLwCDvrv73lw3L60WkgxKKvLK8sa39pCzFvYQu42sov+vGqG+KyNxnub
U+VJACNw1Sat9zpVfXXdO2ONx46k1401ppLOBCaoq6yIunO3sIYHopXDnwny7BaSrYL/NKlKPlCz
MuBbRsPZlDndzvFr8yacmh25g+6e1yh3BqqrTS00femskK9AstUla7l6Kmxn+t0sCDRpVeVZkMEU
BkRpXwly8tZu4xpbOmsFku5Cn4tRB9fhhDQf+WV9H3h99KshlkcV4fwIEb1+alLgx0ZQss2ySK/z
ATedZ4nmXNfJ6UandTmt8eiQdllU4xmZmv6VmIS+pKRcXysb44KKe+fJUXZ8ASwPgXBU3AX9rK/i
NiOZoAkqsSuQPt87OMcp3xnYRhfXEWlbpGUFJChcUkm+YC1sTxM9Z1djrq/7MtqNyqMZsiT6dOaz
LWQKayIMW0S6Bqt7bdjklJaReWtl01Cvxrr398g6yXocw/wySROx4VBk0vtu+LZ9li5ieRrg+4V4
gmQYARbr2xuJsHRbmN2ZLKQFA7dqjmxvP5F+8zWwyQndRVPn+gfTjwD6NTbelKx12A+Kw6GISDKj
dLm3hYATC/vtZMlb3xh5Nl1jeFeXkx88tTCRq41iVZ+gHxq+tbGAUG98J6lxKDTZSb98/eD4YDDT
NTsGDPiwa2O6IoeYEpIPGeaD7KsOe1r/DVtRCq1QUQWQ0YgjEpP6BLuKERRUWf9mxf2wLxPL2bK5
0+iks/j568/zcEKh0MldONSy6DxZSDbef5wjCL90DuyUqngvv3FSSzZ5IDOStyagK0r63/ALtMfe
2cerslgE7NRpw1nLtv39VU3LT2yjG4xVRT2tB/MxyO9uoJKfHYVoYJVVUg97jxCnhwKx4B6mc4X7
bOy6+LmXk0s1OXKfZaf1hUGRg/6/FZ77csQVVqXzkQmMXih38/cEBr1lqXgGaFmo1CIje3+3S7m7
zha8dBaRDut1ASZE8mdAdzswdoMYVm64sZScHPTcXrNvex93rp0067EkhFJr6ApGbb8IfCM3Xlaq
q8Kegj+hB3vDK63N4MbqtXYIuzCa7IwekSICon5yJkkXy5LWOqt1fE9rtTr1ZWXug9J9UMBRYQKG
8bR3F2l9nIjwXsVptEGSbK20NdAFStuguwpN/mZt0xdcWRp6QJSUF2OK78FwK4JvpnBazbLvnrTt
oLOHIH2DcRaOOI6uJfnCD3cQudMfGeqaswbM0h6TidrqKIl37PhJyE3CBkLNIP17PTVE3coU1xxw
ZHxOvtpSw2dllqn7DMfEI8uHgA+6RJb/HTc5mB7Z5KjGp2K4qA3DNdbBkt9L4+PG86S+bY26/+Um
mcWxcqb2L+wk3sRuP59VhD2CORF2ABfQGDfBSNRG6tm3jc6HvbAd8d2PIcuiivCuPOgfN0bu2GdJ
TIxFzubvdMzLeDuSk7gaG0D9dkFIkvbVfKZKv99Dg02uK9Fr5mzoSRVWgIa8WhF4zQl9VvcVICL5
Lok/hyvaKs7Wg3PU7Draf/taOANIHcdZT66hQY6H0zbMiize1JzGXqykEZvWQdBG7iV5mll3BTPT
B5Qfjxd5G56GfoYvNSaOw4wBgsj00U9yUk9VBNKmzy7DiZ2irLAGYtjSV6VBsrM7a8ip3hy9Vqw2
CHglkXl4mlpqOomAGdN3vGePrLY2VA/zVMaXmjCa67Cfo3Vf1OUloKgCF6fw9jowb6Aj/Uh1Rj1f
zWSn5zqGTdSTJAtKyN9qgjUY8vY+5+C20XkMZNhpbofBD8H8E8Q7sBd6wGFlPbKNtk8bvMbnZlKc
Eu8V7q0pbamfg3aoZMmRvBTiriUN7XysQ5Iac/+pNoZy7RsuviFfTDd9hNXWqEP3hOjE+FvZhHsc
8fCWuzYEZkvDg3vD70HER0ibuIz0Js/qAefu2P7gHQ73pdf+wNmcnUXtaN+ALiQ/hzzcM5a54Lss
PHeVk/BLnW/Jt0wwVzld+TYZUDHJmVu4RSOgKuIlSvtslpHeVekY47eGwq5k+ta4rQ11tAK3Phbe
yM1Y3+KakIssmeVlZ7I73SlYsLctH8ztgFHutW6SS6oZUJ5d1fxkLwaPvY+WEYQg7AwriH3nph5n
7VB1j7W073PA0GdUiE1iVhzosbbHQJ4zDF8rW6Ttpuq86aTkBVzVFHdfLCb9J8Nvq5OGuechhFFw
LbTdfGerSqgvcUEXGrIBO+PCCPK9n4+AN4cS6n2ts3TYefRTEpwHlg3tNYJXb7Q+ePg8z95UoJxq
09IZvcw0JdascQeiE217zxiTr8Yof9KoD9ehstHoBBNJCylhzFaRTOdBkrTnWZnN19pW3nngjSY9
8/nJyfzfDV/8Lvf1nqUx2iWmXa1BQdAFI1K9ov+5IWbA33dINl/6zD9potJem2JUJ+xmiuAxiBb2
eh9R7mF/lA2Pgd1JZzNiktx4bmnJHZEi7fUgm+TnBPKE6lSUriidkP061/287+j3rZSn422EVxDX
44R/mq3AFe48ky+vGIyrQfb1fZrXhJP4Qmf7kr0D+2szOYlnfEQOybh4kNDKr8JpfJ3QAJ9L0dSX
RuYVS8pDSAREP5a/Mp9YKigj1VNYI4YclO++dvHUIag1mPgndxtrgzyB3h0uc18qgN3SuioiGvxD
EPFmAIkZEMFCUZN/NBLImRQBzrWkXlA2Gbnu8Z6KHj1k1v/mmUCDztlM/qDOLOYx0rXIxOMLWL59
gXkH1zCMZTM2q+usLOx8Kzx4W9s+JjWEQKfaHh8yytQ7AUSq3SwakRHTqmn9GggbsK77XOMI+nOl
nGzky8RxEpfEFz6DCaXdWSUn01t1nYXnlGVksG8V+oLmVxfF5brhjq9AiWNQx3UN6CIBWnnBRn0i
yUBGW63bEG6XxwIMUDfbi7obbzCq6nAtCaPb5+NsXQWhCDezMp3T3GPy7Sq/IlsLj/hNHTQ2E3Gs
Um9L+16JnVaj6+wGEDADWW/sUc4b0C+MV3ypWzaI2X7I6mw/VmF4wToePXLxUt6hO8nz13isE+fG
9ZGsrF02IwW7YEuUQMrQiEG2CwVBHmnV/uoF2Zl+pbHI5pk6+XOrRZS4p0KRZjXZg/VNmHD9vRqs
NBIQdWLha7rCIzCsIlQsDoc3FW5olpNWyCpzYVW1poe6/PpsHKItUcnTnYomcmHhTDdk28/07O1k
YgvkNP1403o8LaMFe3A3UoC7SufGKKHFWe4LuWUMDWucAup4hBxYOwwODIOhGLK9jpd/kVlDIdCj
ii48T8NcBVH2TE2T++gLQsYDU4nnCLo3qJomFHc26lsc7GVCaTfqcwZsk7qnXdbxQ6Cw8Ta0yIN2
Y5NBOPDX4Ot4nY0BnpOXBBY32nalMSTbKR2gcmrbu8b17tfr0orgntZ11EB4Nif6BAADHqOk4dGN
BV1noWz9ywU09jjNVNzW5oyElR3F6L2UsWU+WVGvp1VjjaPYicbtb3JKIr/n0Mgv3YhkVUI3QCUL
fNkdsIfQrs6EiuGGdkAxbuoIqH4NkmkzBJgxCBxoy12UGelW99O0S80a+DX5FKWHVdub1OkAF26r
Z13fog0irMqYh6u0S4H26H621iXtsG9OWSgiHHLvZwMqF84qp6kzCHDTSaTK4hoQrbjtStu9nCP8
8U1Z8+daR50NpYVhIoqWk5rGt+Oyk9iFQRy8WrCHmX3E0JxITVaz1U42AUBZ+UsH7Dqkja3fBHvm
TCE7FdFVBHcF9e96asbLKm7Nb2j9umKdzj4eFBI2rWxXS9E9zy3pE62zxCENDWh/ERcZSZOVhCQ+
OzXJK9IhPcbASGkHQisigOfyxCftZWIFdbJzW7JMB21jkVLi0vzzBVBHXkZMsJzwrfjEHGsqx9oY
39AQ6Q3cY+tUOeZ4ZkHJIyBN2f5ac/I/adw5uXQJtyLctp8eY9t9Yo95H5DNpYilWRtSqHONoGdf
du2d6wT9ynOmHcUf9Zo04A7boPFWKSP+WkDqg9BQGdjNJ3bpYab202zcpoMZoW7jLGn43rTVDmqh
smehbwELXidt35H9nDfXuprHE6oI4Q8nre2bqo0W72jhXOeL5QOHi7XFHYX/daKZqMsivvLHTt/W
qcwfesN5gufgnjg6bK6cunsx+rh5VJ5AoWakIiJMAYd7ObUZ6Qv6MWmk/9yBDUCGlahfKnOxl8+h
Zhy0SzK4DyXEVqG7tw2xm8MMTxfBirctwiQNtSKkRIiqA02C7fL2nV9ZjWrNni7nNm1WTam2/zdr
kmbIQxcugQ7BYvgJeHrsV+xEH2q2ndlkXoOJIx4ey8DKsdQrCtw7MvZ+4rV+AgRAJIkp7lTc3RdG
/i1NJ6z82QuG8Yc/Z9X/qNINPoH/Hhav35W5L7OfqtHN7/bL/9f/JjwufcJ/XwY/VW9LDfzvErjP
H/inAm54/1qkRRxbEYr7WP+WiuE/fFzSCf/l43BBMeP8Mc8v7cj/roF7/6JbizEzXOQI1Kj5U7oh
j+H//R/P+hferQVruxjH+PPef1IDX47O/3O09tyl+EFB08L2jjuLUvj7o7WVBFrjbhNradvPPnnA
u0g09jafK2Pv1UG1+evJfFKqPmCy/nM97nyBTGGhRlzy/nqFHc5jnXI9YDkJXOcYuBBHSnvXY2Lc
tVSs9tjKsVo7HsTS1Pe+I3/gbNC6zanQ9XTWDuMdITzFWVZ21sbo7IKcq6Uu/PWN8nwPn4tHTwD7
jBOhjTqsmUYRi3mdl9iuA/VDNkN6ljrk6GWTlEf6hx/fAKoplG4mLxoS45/u8V8VZavTljlrurI9
2+f9MI7+3gYqS8M9bH4EbJ6P/LL3pZ/lDVBHQc6O9ADUAR33928gY6OJOrcBy10gYJxyOoYoCbO1
kxbTJTVUtcocIzzy3j/5kZR1uJplYR5Adff+ouQCVyBGMpYnJzDW4IIXHGxBrCvnlROnMX5//fYO
Ojv//EiGiM2HFSBfOqyqgQ9M6PQVkAxpwqCjzKD3QW6AjtEgr/2eo31CmdJZxr0TCIuDzaz8e1mG
3q/AbIAQDY5AIJBMyqq3PrBdgteMjqhmfsMMOit3/W+l1Ts/06E2f8jMIwlZ2ATA5aQdyZOvf8xn
z44B4iCKXOCmh04ulUmr9FIh18BUwotaqWJf6XG+qJKiIffQPoaC+zj0EUTSW14GyP9vv/3d4vDy
RgABxBPgmZk8N5o4OLXL3NwqCYH365+2FDffzz7wBBFjIP8w+d8fpvVfYz+yyjGE6SZYqHOCDogM
O+G0Uh+5ivW+fshoYIrF7bD0a+j4UUN8P/owphh2qbiM6ZPqxO4zB9QSh69j71iYoaF/eZB4N3Xq
zYRgN+2+E828wnbtX339ez98ezTJGFo4PJD+LKzu9zeSBL4yQLCJNVsOgshodK0F4mf21WSJUOtx
Nk4SWadfX3T5oN89ZC5KVzBy+A+09UNdWzAocEWoddd16eRrh6+fyADDXoOxQDlp+8m+NznglZk4
SoX55MFjA2QS9ajngbU8+L1wIRwP7jhJE2wHSR2Io3Wes3mOjcq+oIBK5jy4h6vcV/Z514P+CHPO
Q2FsHwM5fvbgGWMmM7lDntcfDcdfA83qYrz1TS7WRZXBHMuaC8IGifjVZNwkCYFvsxkeE6B8fO6L
pxubB3O76YAUff+y/RolUi1BtwXAvfZTT2bn3JrEdOVJtI4D2GdwxPBK9Ul95I1/MuA9hBWs5h7v
HhvtwYBvYyOQA0HxpJEE+TqqlDhvOfsT2ZZkjzTaig3u15qchyLdUiJWW+LHYOkqO9l/PfY+zCUh
N4JNgAYRria8L++fwZijHVWEyPOeFRXtehixWUi9zgdU019f6sNcwqUcGihcxeE4eKiRLSkM2a0X
kF9bgy+XJbVlbKrHxFwfr8Io4nOCe0K3nRX7/Q8CY5O6yBXrtTRNtbezKuNoL/0jy+XHx4YggV4a
RkYcxObhrqy1hhHyr67XAuYnsrGq2KcUG1ZmX9vbrx/bxy+DNcVDagFsFmL4oXopzmWfdg6XMlQK
URY0r7Frs9AnjRMKVjR3QF5KAIxHPLwfPw4WNETcroU9GdXfsuj99UFmUsFbtMED6cAodpMHd3ss
4/qitwbqoi20Qsq+LSfhY7Nh9MdM924+BEdu4p5dQE940ezl1v669Oz5rSPLpfpnBPqMoBXijEKq
STdZZoIzg/qScVozO1JxujE59QFBfu8x9ZyT5kQJ33QrJ79Cc9GToT3nAIiJkhM9UmmfEnme+NTr
AsJhVxKE0ptTSe+77FyjIgUySS9TXSUa74vtauL0VHEGJzB3tmqy6ke+vxbQl0cUwD4NQyJhE5wA
l/g5CH8PIM2cCUclt3kcUQnXgQ8Qyw1T4uwBLuI3pr2e343dnzJzb77IcHLZlVik1q0Ids1GzpE6
umtnjzEEP26at7BI8Y705ggwaXRb+RhlNaEBDRlsA7TLrN8huPUQiykRkb2ax9I7cTth/Iyz0Xtk
xw73k60UFhMx65ui02TDyyALTgJpugTgmEO+7QFPndDPcLyLjCQqHAGtQCyfmRIflgofXBUFM+TG
BAqK44x0JIO4JcS8w6u/GYbY/Dk40n52q8Eob6SdLsTUSY9YxxqC5MG9j/jNqnhumlVSZcuc7qsl
1xtlO9BIy7OGbQOIlGBRkcpmVYshvQzqwH5Q8HQnnDo92mMq2RZKutoBjkImL+C3qfTCS8PO8dyh
R1mivMokRN3XCyPYUErOFOUjxNCrSAfdw0D3PiJGOSVct2sz91nDPKdELEzC3yctem8LMln9qEyo
b/QkGs3xZYT4mvZBQyoBJH2q+LbFajSnUlyJOgR+W9l17q6ZydFjJPXsujsN1mrY5S3NNMw+QVJu
beFgJTMsP6vWkt3q45Bh7GEdzfNq44uoi1fV0NAtoAdeP0VCzMNGRcp4LglaIBNjTChfUATBRxAF
pC20FYA50uPy8UmJwY2IW4XPhVHTHJ4J3WIUqSgfXwIB0Wo11K28ST09+VSVW0E0ZhfCady5rpyv
JupdhIsSXB9u8m4s92nnS/j3cdf0675tdLchXzU+8Ska+rsuH7ReC5oeAPIybdF0iJJsW/Qtnr44
piRE9lE2XGaU1H+DZZfJ2rH68qn0veHGn006FCOAzHANBCK5snGSFkD6iIrbJXD/8LK1srwWle08
mEiAuy2ITXGaVg4xGInGx1ihX+13EdLMfDNQsX1Fvzp/K4SL8j3BpKgpV9XZr6DvLPKcLN0+F2EX
601ajuRRO8rJgLiAo/Zx0sqlS4gd5LSj+YQjkUJoTYpmCC4nyVPzN4+crVbbChi28zRYv6ciRceh
nJ4klBYGerSZg1k1W69wSF0m98A4B5xi1UufOqk2Y23OWIXTzItWdl/zlade5l74XtHjJOyIQt8Y
rg+8ua1KoKZdYhp0p6bWBHbqLRXe2ii9YfVf5J3ZVtxMm6VvqPQthWYdtnKAZAaDjTnRMrbREJpC
c+jq6xF2d9mJy/RXZ7366B/AKFMKxfC+ez+76xv9nNsuVJvWUNkNmjXAoD1uQfJEu3Itnge192gZ
o2wJhCkI4atqa9qRWaYc0g7xlw1i4MPGyJvvq17q23Li6HAyIgkhOrApTxu4KHfr++yceLoi2Kvp
xvGz4TThp27hJYpEAvw3GnQ1ZfAo6e4TzVKG30M8DgSKDeZ0DpiP/KeUjqsTpfSXGHWTRdGgIzvv
Q9YPIzpuSD3UxbTVXSBudTVVAbPAkOe13i1JrMwG3kzCHerotH4gjFFi0zNN95vbL/1Tz1m4PpnG
zu0PMa/0ViQmruveHjkl9Ohu7U1Or+rOq7Kq2SQEOsKPHPOKCLLAH2EcTrM5HtJOxdfSyRDdjU0O
s8T1U/qEnrtOz4IYxpMUQhKNmyKxP1mYPu4bTT71iUsj+QkTjSoOdj8puROT4TzqtLa8KAVs1+5K
SyyQNtNBXfa6JbumWjr5PfXT8JI3sXlKR11/9XKrm4Ac17SlG6I9C+y95Qh9k1SxcyoC6bUZqELu
TMTIFhzgxP22uPADNpnRWE+DbEnjTbuwuc57hfxjrFbPq6CAdSkGiGdRyvGdBHjP7eyNr505eOFx
TtXd1EuCymOI3z359Y7WDKrE+pbDQQBCzLihU1X6Dx0Jp09L6psL6iiBdAuN5GCe1VS/egrrq+S/
L/PpkbOfjFlBFvd6qVpg1xU5bPVpPGagtDNw+wVQNLszWVrb+QIx4USDsondryOKO1LbNC9DhHYZ
jm3WWGMA/3DmZI6KDft4UNatyyJm0HehjWEc1FgDk5rUvMAOFWuBOm0MzOUxspeL3Js6c0d5DNSs
8lNEWqO/0NfpFCKJE8up5bWSM0V2BYzWWFOR4wdN3aXbzBWCighqRPGJRatn5p1c8vsogYDvbOLl
2ZNVl5K67OkP5WAq7kbZsnxrMTbJfvFqm8RI6tNQA/sibPmpVwNULKXCZ92XZMpoEhwPJRgGmkCl
9J9pQEibNWBq4CU6E9O6SFuS63i21gVGV6vddMX6FaiJtB8Vas10mxW+lFGWxhh0Q0PzUiZ4AqK+
q5dH21sa3ieHkCC6OL79Uo5x2SHTbqAJwpJkOh2MovoMu8vINxIxwFcRJml6AaaxeRrFoEos2tq5
c8gKoqmd2TnQWxOImBWPgta0b373QEZvfZMNFO7TMX5JRgKIyKa1hmFXlHX8qeUkTQy0bTd0fkoZ
X2TBYH+zl6nfFUTwPJXAkq/jFLtftEi7vSmkYV0a9YwsAuTyZ98z5puANhFljCzukbCD294xwcg9
FhYWFtNO94j0a4Ljc4ueaI15UdnV2EeIWYbvdZMtn103de4NmuvnFpKshBpp16a7yh+6z1OnwU6q
tBy2ZYyZ99KxSRw8zRd3+jQtgpMmN868rBHgaxoCwQDetlm+zEPYiUOqFnmPHZ3Ofk7rgD6FWWiU
P0WvLpTrQ0l2Y6oVoQLCYKk1IKavJPmRycg+N4IcyYtlymI4axtibTdkfVrLNlh/Z8Oiq1+ItyzZ
FAnaRqRyKTKheno5H5Zaxzbh4Hr5RNoCAPpudvVVXiviRloI6wnM9gZ4Sd6T7343OxMBfrRG/Hs1
NczM1tx5LqH3qVujqRJIKPd5FffzlppY/IU2Y/utmzp5jxTVbPDuDxa59HndPZTpWtiJu9Z9ZND6
9ykxD2esc3T9gH3PBrrSALYT20FFS83MPD9SRZ2prT8FvYhMS/XpPs6bBt0Q/U0XUCkomTOzCOqD
6syZHmtuwB22Cst6BBzNguiVcMU3ClCuz4pipRc0Q+yVuyStZwoEtIiF2WbhLgvL/FkFc4dPu9U0
wHHCQ/+jv5adO9qcIX8C/L0zcciHQImtmnY+at8Pfcw/RAmaTg8C0DXs0xGsd+fk5WdduyhHOAx/
a0pT3wu/JxtzzDOT/o2ZSbZfDdwuDh9m/BkNDZlsLATEgNqFYSWnWThVt11WA+co/BLCdW6m9rVK
OwecJ+47UnImBMPbYEymh6zyINLOqWaf1ueD4sOxESBXxQ2Nm5YUoxUSalWHkQZTHtmGIb85khTU
aOl1c6tFbJFdRiIU/dZGm5E/kL0dsSPIwpPZz9dtWokQfifRfobbKmwWkpjjtmB34DffTG8leJAJ
H2c4JgnIhGI/ikOQeN6pVxfdCWQKCzK/RtQ0Co1chBIET2YYxptZp+zOCc5qKMjOnSO3ptXpa8Ob
xnFDynVo3KLcpBMaL+lUspIs4rvDFvE7jhe6lw2CfuIPEhqOTI8xUtvMgWG5dac6nU5rUkZ3ndNn
884j7pUslQFWQ9v62t6Yo7kC+JlMv6sgQbnkDELBSiJVfRug+DR2dSkyb0+Ia4qsrYrpUbgSFC4d
SFkxltq4Bgkri5iQTcnROLSZmTdVKyYkg23qXwIpkfYegfLMPMCOMGp9kzhwQ7SzpMy8luBIFjZv
nSzWLpQHVdtIjAYaGHQctbOdlOovfVsvwyahGb1EEkCGtFnv2ZXz21HculNMBc0ev3uJQ45SUoIJ
Zjdc8gjndmlP53oCHpK2NuIodwRsE6EEnu/zoJwuAhTCdgSiQR6kgIEWjRyUD6oaGXBx0Th3wzhP
ZyE9kU+jMOGZD7yaJCf2an6KLQurO2Ut4O6K/SDNg8bad67qWw5wLNW7xnDm29iHIQKAQvr3ON2M
EXVfIGqKXcMS4yycOAG5wAlotrIvoG+bj/Odo5FhR0TDiZuEVKDvvejZ1qs4zSOkTuVLSKj5V/C2
wXyVd0vzmdy9gf0gCimKWjFsiU2t6qa8HbrSfhzAYPibwEnxnQYhyvdN1iKPj1Kz480hcnmQu5Q1
F1EDKQdqG3fN8qnrW2c+t9qZXlSXz/YViShusTFtyuGbwjfU6dJqTnMzw96LusJ34l3HnlewvpXl
ntRbSyJSwwQSGbNuPxraCsctD19cQ17XkrpXO26LocsJrjA794x2n+dAxB5p10JRTi/CDpb5Nq09
oBf8OcneRNTVvXRTL9iW/Sy/KqQYl3Ne9RdkCE5jpFTrLRvKmsVn+Bzz7ZTExvc8UDCyNZoSeWaP
cvI3UzlCLKnZuV4uyTqnTHE+iR37pPWgAmWpiDh0BieW8rvPoV8V3SnwkOzQ2938LQy1rU/Argyr
2MnIEKKgIGDHY7vJszPYJg+sRunqsTuyN7MKyDjDbjCRXhwv3FAFJI2j8krlc2RfQU0bJdkErIih
uaVwaOT7HuPCaUo2ZM2G2ZFfFt5id6uNobwojIS7naZjdoUL2XnJW+187zKrPccy64+nbN44wSHG
yT5ai+8+wCtlvvDiMo6hJ1U5ucoVEiseXNFtKlWlB7Q/NZQZoh9fFPYNwgP9fk4+Ay52Vu2JsJzt
2LXmGbUJN6B/nyzgYETJ1hGtiz7UapYOR0YcT/sxVzj7akDSxQkrKwGCPSAJEOGoAEj69VvjfIZ7
wrcCvcrck42ckw3SRha2cM1X0shztXWB+1xJm1zvue/7iy7TxpOaS+OpoLIcbJy5tljVdVjZIHOU
za6AlbPfGFPTqjOZDzrZc2JsvrRVHyMmbhdtbZq+Bv4/NGUSXDmiAraU5T42m2CCJk393/zWz4FT
Rn24HpNrO43viq6rE6Q+hT9EEoXig9tPzmPHSzwfoNs53xHILnfKCYC2h4VDhmjbJQQn1Llwe9zl
MWLXRHECiQrKMueSSZj/W9bBA27cMjzJMPCggcWRQYWGtwD1nuBim8kBeXKY7DG4CIlP4Y6PaXqw
EZ2IjeOkii1pNdjPPrK+NiIUpKsOZEe5IyHDbX7WyWpomH3ruIuquvBpY8ezSUhlH4pw70+U3KIu
z2noFKFXbgYgO1gOSlNd0fwijaNwSoL4VL90H2O/a69VZlOcNmWTxlSAvMrZl4oKDU4iq/2WaTaa
iG5cj+y62RxuyyUx0q2XSPlIx4eTaUZwjX1oeZlZY2rYtjtzaKQ6S/OOrWTktJwv0XgIV7E7LLNp
y0+D/nrKa/c5E7RpoqbXBothNeSfCJpGSEl7llBWRLHFRMo0rBeGJNkbJ4JC3wtds+BiYWvfEfqZ
lc8scfNFJ0ov3a4lyZQNxyr4rlQeu1s6Xu4uIXiM4Pe+hiXDtBT7ZJA68Y1qgT9RnLACdUb9JD/n
QKE7ZNUcKDeqc7zlwiBFFxXfSE0hkmPT9eDnSQJBuz2GQn6Y+W7VfhqMFWnsI3zpbY/DkR0MCCPt
MZ12nrbGZ9bfod+H+B0uZ4ku/EA2jF8d8ppUqIgmQg2HKFkHZe6RdlfU+fz4H1hphFn1Bg+XKuIN
4RvL3RQk/dV/VLEEG1ZOtHkLUjy3Jov2aVtQI9n/yyK5T7HYtmmdu6tf9ThJFvknkrypJrdUot+f
qLFcGIY9oLv25ZUqjfgD8fDdOw2Nt10crgr63zXpYgMoO7Y9jB42pWQgJw+ltQ2/Vot8M+VFC4tO
5Tt4FfFBWCSRFJSCt1k1W3u7cHEM1K7zb/sRfBJalise2aFX4B21sgw36Go7IfxlmQfrLFODONFZ
MH/wzH55p0X6psGyXmqNWyMFjS70ccfIGlrPaB3mOYdqHg4zRFIqHZp3OmR/vMqKZ7X9VXZxDH3u
XPCsymenbydi2RV9bXyoatm+I+14exU2oiHnCSClq+hibfP80mmgdkgVdu28Dmqp95UdW+heaDpY
//rx0Pta75jtO54VHENBqxQH+ZT2COn4pVOUpe1ZnYADKHudvXOpN+2itXmy2nEokNFvOzYOaRlT
9cBKtmlMLzlbFjg8RlLk5wIX3CFdekSkkMLeaeC/aRZxUbxaJva/tefmHLWRbagNjWAxoMLNIW5A
e76fCG84ad3qWcVCbztarJtYEh3/9/f+T68gNxXFjI3nE3bh0RM0jXgtK5KGaI/ohaOkmAraIUHj
noM/sy8MvG2XwgNq0jYt2kSaMuZGLUGzXYykeecuvIaVHzeuCKQUvIEuyerHjSsXTn3NGQOBrf/q
PZ2LrTVSU5tmAHvjNF5AXQFpD26ONLN+PIxOW5yGDhQdma4HuDFDf5s06FJrX92gwbEOcSLoftiV
986E+Wbk40R+fa98oIpomo56bILwrzjoh5pkn3m+h+9PNIRtytO/P54/XWXlTaAseAX3HI0LNyac
z2vKeoNZI7isav9xzo3m9n9wEVyzfAuEWpZ/NPeNA++UORQcYGzpnELMLG4ILgveG2nrSPrt4XLH
ArRKWHXXpNzjMT7YczuWhKDQEB2cK3saqbcyuVywxTaijk5AJMKWAIjOSW8JgiIipxskKHU3xxGU
59Vp6VrZeQCi7KF2x+DL32/CEX5sldB4yG9c7PxYq0zrGPhrEU8FtT2vN03pvphZoj4PjbrzpqU+
twmJOCtwnm0Wd6AK4k/+cAmAnrAtf5iuPPTwUe3MVE0Jj//098/1ZmZ4/VjILFBHIfIxj7ynbTho
GAJpjYtTlPukzihqjQSuhKUn8QmNQMEqUkJ0+O3v1/3D03LWIbFqNClzBkfzAgcQWDuCQUHgHCX/
OGDvGFNynczyPS3AEfDs9dZzrVXq6QL0pmn2+ypCcXc0FpXRWpUl/dSG7JGy0PauLGgc9+RUbMYk
I6kNJtOVG8IgLJDMv/M+v8I4jobnSvQmjwDp4Lob+v1DFKFmp93TFRgdi2xHS1q7AnlP5JuQPwse
+0HoOTyjpDN/aYzeerLD+aXtPYHMh4qRsoz0WgZdtUuV8m/QnK5W21J5H1JNCStpWkPQ72lINVI6
dylhZGZA8cp8T4D6hwFDpi2g1yDAyo/t9vfvQS1Vm40Y0G8IZ/juElh3Bx6p3Lk9kJTFj41Pgv7K
5Wxztvn7kFkf09EddH1Iwusqwqg51uSAdeobk2LKpuTKz1MQmyfQtqw7xDrmndLhe6/GHyZHCBug
DbEW85a8SiR/2XxgV0JFkWLhKhAQ3qFlG6515djvfKs/vAiwbC3QvcAF0CofTfToOLJchHRf0dar
D8RgKWasJLvGhC6u/34Dj4Dsry+CTyY3Dw/FIELqozE4967DDANHqO1FuhF2CQm30cO5gOKK05bs
o34yBQV9k3cls5oTkgo+iiy+YJcSn1ujemfyeXuHfcGUw8bgddN1DP9uCgVZccRY4xgiP3E6xFwN
8o53Xr234wZlDmIV9o9MA4iCfh+xIX4iIohbxCAFfKwKTNCWzJjptEKme1VXFE3+fpvfPlGuhy2e
icZGeH5ME3EMSS6NxfUcq8r2HRRHMgJFvCLC3gOH/PFSPuxyrkjU9LFKN6McWqi5KTb+AB7FXVVI
iySkg3Sy/J1x+odntQrRkNOvUkgkcUd3UdLN8gtGzFhkpHSVnnOCJch45yp/fFb4uBmmSKloe/5+
FRJhTTlPfKGY5iKPyW3PK2pBm37GIxZ7cnxnA/THG/jL9daf//KO47gmIqdVfKt2WD4oLxjxnZN8
ks7le1LdP13KZq1jobUJlPCO9lptiP8YRjjDEFNc5ADS2nR90Z5jvXbeOZz96VIsdC5HzhBMnrfe
5V++VWJNzYzHraBd2jsH4lzjyJ6xz9Vmb2z/PtiPmNzrnIIGnhNF4JIExQl3Pe/8ci0CQ+ka9+gJ
KmGJZzyCqGFJ4LlpyHjJ93XdepuhdIYHaS20uLtW79ft/o2XqniTu40qo0rFwbZHYE5fpG/UFjeF
eOeVfDt41w/JoBII10L3OBLM7Nk3NgOTrDdLKO2CKMmE8vI7E83b2x5AhHc9EOhsqr1jaSMFewTa
RFSBpG7KkzQui4NS3rJ1JK7gv9/2N6fIIIDixH6XdXg9sh4NJtyeXoH9oKA3u1RySzvF/zgHtB41
2bRVZBZg2jZjoN/bxb59P9fcI74iGRHoYo/p92A3F+2wmd4AZfHiqEqSjtq+6E9HEZ9z4+s7Hn53
xlBfrqzRGc+19OuTNO2SXQOcvd/k/pg9zELemDRW7oWa3oNdvH0Ia76dx6dcIXri+M4kuOMbs0d0
0FrB8MEwk/pyMKkgwEt6Txb/9mas8R2MKbT+PAT/SMqqSkm2NeydTWGE4ZNlySAaaVrP27bX9Y3S
qX7nZXs7jEGBYSvAiUkRgWrS7+9aTrRDqRoEybVyuodgsvVd0C5e+84kvH7u3zdabOzsVxQfg+wN
YLNxiVUM5IzUnVLr2TKXyNcGKp7oyojyQ6dGB3EkJe1gUKGNwoL2+N9H9x++J9UYdsqOT7YVcVu/
f09SdEVowdvbsI0Od2E95DuZzsmHv1/lDyOFnSQhhesZZI2T+/0qzJEteoQ+p+Rtj9Abxlv8D+Wj
W7DU/P1Kf/o+IeYTgW+HRdo7miO1SuCZGyNSDzOM93FTjs++GTb3f7+K+NMXCrEpoNKnymMdBxEu
dYMhp8BCPxstsSFWT+cEJj1gEQD+W4BTyc7rCr11rJ5GU6GH3exNX3s8kycN6qY97XGkgrnuNwI3
yf9gUDGs1gMY8TIcHn6/2whZYjZd3RrPB6KsQzG1qSQdDQhytNZ4mzmKe3G1b7wCxR2GiHeu/+YZ
cF8YNczKsE14EkczJpMj9k6466sDXz6kkNwuCXYq37nK22M+W2v2R1QhVr8GG87fv6aE+tGxIJPQ
jIpBI79esXdTjEavKqjqe1IGYBkCRDICedoO2M8XR6TjiUSJtzOyod+1RuE/pPRftq/D4195T//v
jKX/r1EWmZf/e3Pp/yqev1QZ69x/8RX5/R/eUkv8A1eRzE5hYp/BMMCL+cNaKsJ/YD0Iwux4oagY
rhvRn85Sx/oHUwruS+Yl/tNe542fzlI7/IdQ1xBMI4ZUyg386JV6eUzB/K///SuV8PfXmb3KK1af
iRDX1do0ORqxalCZoicJmjRPibeuVo2LP+YoLIi6fw9yZ9lvLgcXCkD6mqO4FqiPJ13lljlaE0mg
Sls7j0vYZ8+mr8D6Ft1QX2KQp+80gZFqo7q0pufOLhFow0wZr3SuPfu0rIp4QUrq5tfI+lBWJ2k3
hNsQ19+tM+DS2Ka9t9LW7LA8R11C1bFETH4YB5Pudxa6UkQz7pRH2lp1HDk6BkMzelarASAJ5De+
lZcf3RTZeSTa3L6VXlvfhPTm+Sxrxx7Ltk/kQV84I/LdIHts4yY5wCYyiPByh3D1n+fsN0CmNm5k
tpWF6EeSZBLauH1ocfvpx450QrExRUGY/VzBieNfGoa5oRyMBJxcMQNdhGzGq4SG36dujsvzemry
u6Ty2/w0t7WD2UNUyKP6SQ0xchkoJbQBlYLY41tEb/TIFL/T9VLerieh/CmpQ/c6JfzQ3mt4do9B
Nxg6GtsCASt4mAmVx1Kpj+YE3PnU6ErkugsYmlvYmlW5rTQWgk3QGOoznaD4UxbOBVnyblD4kYt/
np6nuSi9sc1pekIZ1omIoMzgk6XH2Y40aMXnsqQzva8d7PrRoDpEbJ25ghdnjHS3E/Eu9qnDGuFu
/UUMt/lke0akpoEMTHvIAgOJrzOa2G7RJW0qhLnnjFrgy6jBwnvyofDW12VAcHRC0Arkc+AZT+nM
/i0qe8v5YpQdTrqCuHkWJ6nTdl+1Wt3oqR+f83ZCozKECzhOdrwzKdVOR4+XFcZ64PgDuEsuc7Af
lVrSkz6ZtLmpp0k/9A3oML6/Q1+BFtZ4PcYpQqBuLFu1idPa3QLg8PdgfsV8YvdO+z1rzBruAfaR
rbQmv0Dmk07hhiql9w1wFYxfTd3rvkqsLtuaKbkjOw2VyTwVZtvBJyjG4dGZXGillk4tpGKwXinw
SX96StJ5VhGQZnulGbQmiYZYPICWDNoioNaZwvJQ6s4pDsguNRg73zKegxzNMaQRg4RBRh1RPl2f
pTzZNM45RgW6Q4MkCuwjQ2qoDzbx2bR/2zmt9sKeQR9YciWCxz5yDiS30/wcTKEjN0rJXkaNa7US
aKiNGkoZGf4PEyWTRKYh4WlS15hewiFvsIgEBW8zH+PetWEun3qs3TCA0XjYUW3oBpE6tD+IZ2XR
A9sLp+EeGZANZ566Vr2z7YBV1q0bKHPGHFyVM2CnXbq46tsCzWvZiFgMHt6hsNY7pNn9l4aCyqrm
TGoMw8FUPE163cVYQxO32zjL/GQHRMP+Ptlu2V/mjfa7/dy0XX2ypCJzz0JjSe7TYmqmnTVXbUVu
k+q/FlBB+g2VJtNGA97RfKtntBw08An/jOxuQaLieIX3tNA67bd23lrXvefrj37WARYhsfouCYkF
3RAgP94A7HfFblGBhfgEYdnPCuv/Tws1KOOK9fbXRVdQ9GIz9N8v1LsBA/H3P/yTH2u15/1DHxH7
MXu3daVey78/MRCWAwaCwyhev3Wlpp3wfxZrX/wj/DXPkLAAWq6vZff/vVg7/9CMAqPAPwBgzK7t
3yzW/FV2dr+emjgPg9C1aTGs2wnnGN9eYJOx6kL4217Ufiuu5takV3hdDLwJeivcYTDFnm58bvSI
4oBasBHPiQojNxwjTg8Q17ck6hc/acPxziQOxig23SRgH5lE5Cwfe2fKQbLqqchfzGTJlo8ujWre
rZ//Hq6LP96Jrq28Kw0ld5KRzLJefgGAL5SKSq/l51nOVPgReampzyEbm/ygHZGRf3Tb1tLnmk6J
/OLHVjHV531ni/l8Kao6mHdzNbfeVcwKxCV//A+/9PJE74Rc1o+ROzF/c2hwyWUYwO2FP82/Xb/G
UBMo+xJjRdHnRTU1/PYkDS5UimHRp7YavPFFLxNEpdTUg64PAptdR0hPDCE2snKt+WM98YyEN2Wm
TQbrBpibNd5Vr1+KqkzBZZbB4660YxfO4wlfznNOBcAo+UVnyGRehi7gGywdBga9Y0fojnccCRrv
iryqsWMVokfEM1IrqOAlL5P1plkBzcC7zkq56dbQd4Smmu5AaBbCXFI8LOzYbjrX2x/fLcSbnr8Y
0InyF9dLVqrx0HvdPld2yxN2ioI/FsYjTyAPi1p+QUZR5S9OiENGb3VS8rtV5WOJ2jbGkC5TtDDx
rXfLKBV/ALtsY6EzthcfgBXBV+vH5sQ58zNlNVPAvNrbcbAz45wb/mOUDI6frGPhx5fEWtIPxAlg
cKN9XWFtKq4Ts+fBaI/j6T0iY8zWRZnx6QKM4N2+cLyK/56KfB3HoccHphK4PhD8UnibIgv9Jx+g
M0Mch2bshhUrguRd7vFr073EXkWlgE/64+8JVY4YBAfsaaxope3X3tXPX6gme/3umOGLPNhLdl6d
vW1+jFInhf0mrkTS1/zKjyeaz2aDzLOZ7GEJo3aueHDp6wDHDpPype3S5uP6YyPJvCwabAMfsfGo
5LIsYh2P+6YZ1lfvx4Npk2HI7bMccyva/tQj2qo+x96a8xxq1nX+o3p9+xwQIDaKTULAc/ExcZQ5
fCsHg+/RSHwqL5My1zv+46v9+Nv4uAxuhD0uyrv6efsM2miICVThtOk3skZ5O/0g4eeNj5e4jjoj
ydwR/fSIuBx8aJemzB1884RPgp5jUs2+b9LcnG9+mXhvfkxav5483pxiXdqlaykTtC61eKQBv59i
2SXHU06oAIaeCYgnd2oi64BoUut6XtzZh73Nh5kfGMkjAl4sg4F3ZlN25ieGI5myBB5J63pQMcbc
n/9XmPfIed4prRwXQtdPypkFFARLggMg6PdPWhNNEZfKEODx1s+oGmWQvpLZmithLonbnSqIPD+t
B7yE0zsXPy4AohnimCfW9AqAbOKYvlHNC3EwFSRL4ldC72yZJnb3bDMd4HOiIgnoQbux857z+3ih
4aqUl1nOIH9w1nxVufxScR/xHMVUWjlJMTJJ1/n5RAKlNLd/7rR+N3LnTZUffg8VZ3gLRBbTbzru
UkrpBYSiQVwws9T2AM9PGUQ2kQheuNCK/ficwgvOxx12DB/uL4azHl1MrgpdXmQC3/JN0vQBM6nI
QufQdnjj7/xErR+1nQwvMQk+c5rgvWTSo1AVbhWgpLXvR4HP5CTvHrVXFyD6A3vUFqKfNNxHIjOJ
jhnShE8csG+0rn18N5jEkjJv5D6oY8pI24T0UusQcLKr7pF7Lgh7myUP3Me/v2avJ/hftwx07Ciz
UpBi32CtxanfB+84hu7k5RUH4YWoEHx2MmGXj41kdkS2TbC5WdeEQnKrMGZkhRPh3e2ND5lbBs5B
GInrnJaezzBbWOvGu8RHlH0apqjjr4xhzchpmll3V/gB13ES2jVvaVvJuNjJrgLzf5It6cxPfLyI
7yWgHdfb+G4kTdgUxpFZw61Yf/7LKM3GVCDahjadYQGXn7pE5Nmtyfwev/MSvpGYcSKn4LnWxddU
gTePuDB6ci6xa7LBD7gLRSFygNPSygwiBmm4W+o5Cchrf5iBQU0Pupk8fhA4YFM/hRLn8K3C9DY/
/f3hvpkbVpeWbwW8o/QivOM3JuucwczdotjYvajEQxMqo38hvmiOD002Js2lzznGe6/Df1y6RyAh
QkF72YbcxEHtaES59TIlyOZzyLW8sVeWEZrL6VRrdiLzZOfyA6rDxT2RTsn/T7J80t0kZlUD2ot1
69m7wtcBJrEscPTLkgVFulXSw7W2HUmeZoTiRMyMDzFu4uJK0mWeHmv2m+k7X+Ptt6CBTu/c4saF
JLyxn/917EhZcP0F/zWE8mK551hbty0mRjIsT+HJjvigsW915tWUW5P7eUSnvoCT7unU7P7+FN8M
Lg/ZsmVTHUQ1QaLm8RRPy1vHZbbQTioLxCL4pFrG2FrtMD5AmgQJGZEeyNSQTxUrjx7s1Hu0arya
T4ZV+s5BN0hwt3//VMdja/1QqMkY8Agn3k5qSa2DAQVisXIfPTy18WgtLDwCt8/E2bvVjOzWslvm
kr9fmEMbt/7XKYu69iqhslygI3RPju/HIH1VAlQAv6tqJ3GviXZSyBJr25OQUOVQd+TwNSPB7erU
mMoJxqfVVnl81gIEQ72UZaLB/zG6LZvQ0u9QY3EDc8x3m1K6lL422FCH5UYUObuJjddAmLoXTqUG
VPNBmJq3U+ZP9j3GVDKOYDnqWp+QvCfdz3SYw6bclhwTgxPX1I13OlUQCx58zBX4SfuS3vDBQ1BZ
Pg+Fo71rrazEESDvK13RInclJYitoUqRQFgCcY3lRZhoA+tDOjsOk0Yivdm8iFW8hl3DZ3DVbjBn
gLHbmNxSUuwxzAZheVbXC4qTk4B0sQXv12RP7WVAgFW89z2F6B5bpxdn9+3SG+l3KnioubelSawz
foW+lv55yy+Y3tarSKA+Z5cm1QuLwSDc02RgN75d5rm1vnoy9cJnfy7kcimRMcAwnZOkWb62hNoS
YchyFuSndtzCwAQMVUnMcLUY+ifa1Fny2MRkmlwb4TSGA0wN25smCOBjHFsbq5Nj/K2SQA8ogQ5D
755YFcDNYivijoeGSb/sCFPuw3LlF9td6t0HKIuyMiJ10gy+1aAjhjEq+nWtjdp2MPxPndGkBrUu
vEDn8VCYRIEsBjf/OZz8yvk8QPPKQbcTxwVxwE0NKnwYuTsOPZG3zItZbw3cCvO9SlyXEUhMF7Dl
ExbLBh0dOGIrc/cFCKM4Pwk6J0BXBDLQbvd/fwfQbBy9A2wn2FJQCaZabrHvPFrauEFpomH1R8Qc
s6fAs8e5dU5zT152GRFOJzllTyZL1RgsqzkFd1bzwjURlG19n+C582axZvlJyqRs7gyMueHpMhXI
Y8mINKV9S+uhpemKWoPM6D0G/YFQybat7OXUIqK8fpB4mqavJeZbimN20CTdzu1JT+pOkw709gFJ
N+t+yD5mfkAP5HXBdgRcUp6PeemQvuAvBX/YGIx09gkPZ+82RsNic2oFDYGq/8zUM2owr4SmPpOW
YLJzcy2w33e25oG1+JYHWM4nZUHKMfxrs1jrqxTGFu9qdjQpPIQR8Dpi/Jl7IW6YFWq8tBRxG+3w
4liVcz54wMJflgXfOLU5B7fspVAB2+hOJ7N9mPss0cmJVdR0L89Ul7LxGfKS8zMAXM854GkZ1nOI
WnHrxF9jnIzKak5Wl7kDJ83dJtRHxzN35nHx8hP/2UCC4hWPPzZ2jmEkUnmd2c62azrm6SYZpuwC
fn0cNpEde2tuZQmhnLd+xJvAHayH1mWnGM9GPz+Vo+AOF4tdz+cdNdh+2LDVI00W8/fg0E4mTory
QgacjEdXFKn7OHg5x/WTLG3ZATdETs1P4euRyphLHMiYznJdlFu8x5iLMefGc/CflJ1pb9w68vU/
kQDty9vevMVxnD1+I8Q3iaiFWkmJ0qd/fuz2PDPxBRL8McD4xku3mqKKVadOndNc9xAC4ttOBIYk
FHmxhgCfe4XJT2bDlgMNRk8wkp/lxcxqJ8zO8kqxVNSSKCHGw/M0+H7pnoLC1JxVJbFRgcZ2m3DC
XRszSN58JC6OyadShTx5u2z2YRhcN6ZaOe6atMiir8DSQ/VrQ4WfbxGQJ/NUranhHxppHvOUMEc5
lD8BYZry0e8ZBDkVjLPO74MtpvyZem23W0l+P48Pl/y02DoOKVWhm/yBMDwFjAeWZQ45R6DTcz07
OCoxRCxIGmW8ktAWDP+VTIxX+MuheZ8lqv4y4D6dJnuv69i5m4Op3S3oA1vECccNe6E5o2DNgf6Y
jeqbKe9v5gr8963VIwpvFiGC4RmGAJewZRBIrfZSTK5aT8yzv40adjWShps3PF+KOd9sZfl4yayH
sSf79ktixLWR6MH8EG5nnA+0WyiJCiAcnnm5rGTcs4+aijwgrs5PakV7+CplSL1e94lB08Q9IJzs
8sQkOMhGXyNMosFP6D1Ru1KP2VxWnXfoNhJMP8ae6lM8oYgNxw3zPhr1MfJ4wW0gNJFlOT8isinm
+ksaTB1hJHZxJ992XqAITU6DA+xNQS0yv++Q6m5ROy6lujPwkOnncbIN2N5XoaLCyJLIltGX0gi9
Ky6/nQo+EWcU9dO0DGQ5Y9tZSwNOsgrji9VnM8qIMbYPdc8JdkUSaa9BriFqDgcqxIBLCbaQRe3R
jalPDrc7vF5BfdGzmhCn/hW45Yi3WVdN/KGDegthE94tLxlsfPeXGXAKeYsxNu+LFjQbrJh9Pm6Z
1uyTtWs276DXBnhCLH7E9mtWrnbUlYfE04qDb3W/jeBYt6Nmdo96Kd+GZ/hcM+EECQpn6I6YPwj5
Q05+Kx892qJQEmbI9+vNZZOFa4A0yBVzIj5as4sbdm/haCkPJtAs/f4gYz211wmJTn3fnU+HmpNI
PwXIIIyP1Jg8GnnQE9GYPGnmb6U/BDUGH5FiGr3tx9l53651m7k7xOx9X+19HRU8+FQU7syStPbR
RMJaVm8AGTvv/cAQvfe5TIcVY7VxLEf0SWZnSN9ReiLdChq7Vt6H0J2H+ipYF5NcIcwEQrbzKk/W
p6lDSujRz1nMazJIm9T6RckibyNTRdea8X1xHIt8Xd4m2hfDl5ABpujUrT27pBQVAiW7Fol0Ojqd
v02sI/2lymPrtK4Zv9IrzQijL7iIWmX5WE0e23tmKtz5AOfJmBBZDTpMBZ4AaR/0h3Ji9P22n9Au
ew4c4yyfxlVkOWB0XMRfh6BAUd8vplF/r2GdyHciHuKCLs7a8cj7hDesd/PSVvbUDrr+ssYdbxiJ
wC6dXja/vkerhLBhBRLqLz2S8zq9r5Kq1tWuTzoNloSbhYfZMwa7Dfo6lW+fSxUVpMcEUC2ykyDp
6JEcEk6dvIuwy8HQQRG1xaHiv1kGjGwEi4kOmGoZbYhQCvhzMvI6HScNYXaHjJb/JZC1Xtd7CRlE
qmr8FjKGWr+/IMgiALC9IOh/frt/FR5ZQrKZosSNeEQE//D3wgx8umfOFdvrzTE8fcZMOWvSnQ9n
19ssRBEjVDP9ZaTxNcgHaRPCBRRTi/XBs3sFRxZjtcFocjicFoG4zF5BfePOwk7jNs3M7MW3YVHk
nNGlxzRE8RdSz2soAxoaKAHxCU4ueME5H/wfKKOuTOagn2B2l27MpWcAkpSDff/f1pdJLOo5sks6
ozStXldXpaH3lZCQ7xANxkIaiTI8sqyYcmM/L35Jc/dNxX3v/xXwdYPfk1pIUWBQ1JQZaa0dkXt1
a1FD8Dw8b39h8EpisQdfRIkHS+epJ3ETJtCrc9JjS690F9JlDcS9s6l1SPdRWseY8jaBK9V0P7Xe
1n0LKhSwv2DSyJzoPmnn2W/upmBJtcKupFEZeghh3gfzbbJAYP0cGkab8XEZEIIfmGiHqP8Yuyn/
X1P3kVM5inRpOm5mrELvgNngBMcjTwLnvtngkeanDKERfq9OowEFxKD1uhD/nTLxthSbJjfYik+J
2RKfUaO6HCLEuttspE3l6jDSHWWTmBUoR5FLSpr71k/WMTowRWv48E2OIQsGUnmtqfBwNKgQxSux
OCT1qL1tRIcP8d46X/eUbvBfEAlryBEfUGhhMfcyEXL9jouh8j6k/HxaIIHY5tZIi0UI6B1AWskT
UwNJ9GXTRpTh0ZUpkfcunWPjFLcgvkhWYnhjhMIecERm5lel6HNEuF7mGCDfbXhQoHGF9TaSbNf0
Tqf4g/Jx5EIFoiC2PfRd7ff+cStQnqgO6ySzDNl4lAmXZLeBZMWo4HAEbt7RiUpJRz/clkhByPFD
U5f7FCNg3g2J2AgfKDZjnjFDVyQMdFOODmt0t7GQbFEF74ZfxOkHEQ1mJaNG1deVxl/EyqVHnPHZ
6o5xs2+rKmgdmvRFO32E6YzjG2oxwwgJKEE6ak53pcwZpD/lswjb6sD0XDOgLNj7TQ+mOLkuxWwB
r2htditz3bW/HymM1bthq4T4aNogwwy5Haw5fDjHDv6P1Ry1wj0ib2kFbxqdqBYFqyxktn7PERHF
aEv0PQJ4p7Uf5Toccaazm09ojZbPDRj/SuR3nLWs432G+M8Y8s2VE2oXLegpRSh+Ocxd4RpbD+q9
N1PN0tTLSzjxey9uJsRSo6FyOSwlxs2sVlfLzHsmZC3mK0AHyjcnRDInHR4p0NrtYbY6g1B9oHIo
c92ti9jyw5hPCHR3e6+NOje+Tv2xyJ5AA2YGa1ONSnx/zc6cGu8K9bq1hiwsWmzArlYwiWC4Fgio
VOOd3wVKl6dAauFCo3EAD6r3HHCKv6sXJp/qIyjPuhxKXJ+xE8lJ6eJbTY9PIR81OTIu9gbyQ/t2
ECgw1s+k54btdrnJKwFV3YxFFbCxkGaMhydWWagfC53istuvBcckFKMMgbNwjwGTtm2u0SCRsJsm
4hOmXqGDjddVsjnuctNVmdM854j8bJ9j0Xf8IJx0jk81emHGkceQi6DBOBcr3YAb/N4sWIm+K9lD
pCe0Pr4tONz2wfuoFAmvXhdhQ/iJUoONz7gjqi3sVw6CzmxXjBANs/tWtHmKVtaQ9DF/kTQyJxHN
itn+/UZyy3PBHHDKRcw8XgzoUvGwwVFctaFoTDfJO5TojXJhuLtWxLTalkNeEyS8kolFyy943mZf
8HKt8KJsnzTW8cLobxu1evmqoCcPzxgH2Yd04xbx2zn0Fb5EUV2wFNvg2DQ3QBf0k9s5RfYOuZWm
rq8jWrrb53lcYQ+UiLOz5bZG1+axi7Y5v0fP0jP9kVpXT+qdSTwYQTv4kLZRKWKH/gKYqnB525Gy
CF2i8/p3RmSFf501GfkgfL8Mk9Z9usXbCDPt/Opumtv7voV8F+0WKR11Q/wJ7T/Ot6RyUvuZUYRI
3S8OMubXqm1LVnDBQ8syhoSJlj0j0LIYET4B5Br3Ad384XlsUxuIVmfu5HYwGppBtutJbNl6DpqS
vEWytfziJXO85EPoW9iwVTPMOJ2cGTm0Z6bFSpg+yEPYJ7xNlb0j6IpZiKbKITR8pqKo+dFlbcs5
4PPPjW/77WDW9lbUxK6Qe3Bu8wPx90RBnc72R0OAd+CyY7J2Y5O8/L4KTWkeMUzjWAOMgwKAw5z9
MImI2da0cxy2EmnjwGdBGWu1fyqBk1zOPQbY5HG8BNcpS3N1k4nBvtAlMA8YQfLHMPPtXyFHY9fj
8uFr3PhY65eF89A0nk5RHdntYUgo6/vLJ1xjXDRhCxrKp8+Ngwja88tTxGR3xGtL1dj3c0Z7qKjL
w9kEXWQ/7vkzddI1rHJJMlVDF3Xw9bri6LOnVNxkkuUby6iS982Qo4Kza1x/cX4KvMCYu9dl4PEB
XSxdeKvL8SgKm5nDzkrRyEC6RVfRfI25LZTq+xjn+uGTV0kPkhqpxCzXA9tYNO/Bz8wGz60PaZWd
onUawIVIpuCwIlLsTxqNw1Zz9t9ELuNXXwJmaskKLrtCzhXASpaQAd9WJh7I4HOm3ub3GmlVNZ+m
tre9QBU7HL5XrkSU4hv6bvnyCSAgE84u8mEBfPPhupEW9w160r/WbE7HH3Lz2uLHnPc8qPjYunV1
g3dlluMjptjET64rnPFLkRWSfXOBwfrao5QhOlN2QybNVP0RkojFz9IN/hBSuPGMlx26yp0tTIgV
ae++rxGTwHRlNmBk135Xacodfxhs4z0KZ/tkz42yQQMxfwoi0yDK5e1ewMlp5Vqnm2rqgTVnQ+E+
HcdtLkm52yHge5fefmYi/tTXwFaHjmk2M34PUZJwuitPEyV39MLtG2GxZXsCuLBxKb1Kz7iMgh7R
byMZe5PN9qrg5Ab912gt4/xDHfuab3H806db6lHbvU9OzmfokeYFMYExktqKK8gdPrMZDMp8tPpW
uAXHhmyrO17C5ZJpnnInhKTzNUzq0a9uN04z+1EXr8i+mUwnwXWMXnX7mKcgM/UxFUi7PgzbvIL8
XWAfKhJLK8qjBPwCkqoq+eJ1i8ubNuxZ0DVKTX4d8MNe3ZA0fvmLPrPrPhTpprryDc34hOilUnze
LGkDI+kM5ZnNwoszqnH+gyeYtK3hnsbc7lXIhjULJj/uq+9NaJiM3c0ZugY7zy8t1+Ky+Drx4GWY
tQjEP2iCNQWYhnRceQex1r50AVLOSm71ZPEp2MXFvN98mU0IThlvSa1PBvShCasIs+YpwgPN2pT7
CqpoftJrYONgmlZEgdRRWfijdosWHVHk2zcSxzGq3J5bh9IM/dSVHtXIBGpWBOkxW5OqfHcplBhB
n/NTqbKmiPdm7Xqkq7JiG1MyHx5cNsK5jDfTwga5oANd5PCeE7Bk/US2rt1tN8RTQagm0WW9kbLC
muHWl63dqCOKueVyJ4euEd07MpqoW/d+jO4TiNEAxfe2rDZsE9/nOOTZYL45OiuvlNRxdmpqPGoA
2VupywgZTH9e8drtHa8ommtHBG4wn+aSxkSCcDawQwMJYF3hkXzvHC+wXzAYCpAJi/MwT4MGKcxV
QBnYB0OW9ajaw5tCcHs6Dfx7yf6hWVQH1bRTc9oj+Np0UYJs+a6Mt3LNfzE3qOxDU6XGRdiJvZG0
NFpOevKaWI73GuPMRjwj6ePo4NmyqmIIWA5W8bZAxCxzQzt9h10kMQG70yYWXj+h9+SFBqpwreFW
Ak6QyqAbR8yIS8aik0O/IK0sEdYyoYy9/lD587wVbyFcu8mCI2GmquSm6GWazR69trTvve/tpMLY
IGNatgVp/Q7v01YkPKFlX1f+vp3GxPvpkSbn2Q1EJs+bHzzwI64yqnXClxm9z5ENMxqSqRuovnIl
2xetVxEzxRyrAlRfoYd4XdL0j++8Gh3R4kD5pnJ19KTUMPP3dT0qjzGmuQ7D+abc0qBsblJbPId7
SZqZOEg2x1gK39JnqtELRtpe8AWGOjy+U4clkcqvEO6lEY02JaWKj+g9I4xu9QBBOwkLTOHKfsvj
n+7mJ113XCDOUf2WA1hniEM9vTlq8iLM1uupdIY13peRKfIv/QwP3PtshOdkX4pQ+VVwBfGvUFzK
HFMM3tPHS2a4NDEfiOlEvaZPTYcttPxWx8K4VkkeubXpKqorx+ExdtikknO9m1GOgx4ywBS/R269
86oHUlBEypje11j4Is2W1mlwuwGJs6itbjE1vlLQsLzlMLSgcc9FmAicRIq06db2EOcxKOwxnThY
ANQiE3BLhtgzKnuPWgYb4UpV4Jsrsw2ulcxGfy4r0lvtQhDfTgjfIED8BoL8bMo7/LZAX06Z5mhJ
T72uyWKRe0tnR7+BKqUjUexyXxmBPe3mbPyFWJDpzB70NjXuul/Hai796zlBVzolv2L5SRegt0FW
p3kzW3Rwi+yDHK0OADJ4eh4PJ+nMRTKcwkm45KV5tNk8t1tiBIYPIUAsG6mC/Jh9CTGPTpC9R4UO
3bYhjVZ6l6YfNBkINPjF+UDvpeY+Gun6aKvPKHQ72W6aW690HyRJDMDurttmxZW0dSUIS1PvuQi6
tW5S6ORq5f6hWbUb5lRrvLIKvK6z9J/FdaMNjkWIC2oz3MocaLiQFNdzrlCTTK1O1HjUZUWz8bqa
kTodETP1c/PegKLWPnpxMTTVfESl5ynSaa3Cu2UAbpOfR+Fl5n1fajpXXHE8eqidirbEnfJhCWBG
lJiXRqMV6EM2I4q/DYReU30fZvpypKhImorocdCZr0KaK0nNAwoXwoaihAofiKNzkUNlFbJucAKE
RnQR+x96P5BzeYyNalLngLScxJ9DslUSfQegr/qm3bsF3UH3dnKQBAU0aoSHB+eMDI1o6VkO2Zxd
y3X2fHlM/XJzEHsPM69qr2JZZ80A/T9CIvg21HmJcH4xEJna0zQvWEAcnbhzXf+wNFReM8ix16rk
FE24DKz7ON1ShGEZwgn1eOpnXTfebqMtvnpHajNc0e1ERec6iAcmLYrrC9U6f56D9oTifTFOky5O
k8+0S/J2IQ4GmEfMYsr9m7hoJdeictfWnDhw9/xM1XEt3+Qp+tLBLolQSHUOdb+lGgF9ocn7DrDl
VIABxjiS+e0R+4vip95Hjhwd9nKxW7jXlc0S0BTveeG+BAlFs2iiSjpChcGmeFcli+F73iJysnmX
QqNCMWS030O03v66Hwx4RXHA5nP7KZSyQ9Vv7BDZITwxi+7e1Rxtyt03VaQXKtiNw7zB3GFAyJ6+
D/qbFN2a2P5ke1tczYwMJ98jmnVcANrQ9DyQYJyKNt2JoveqiAkgZZfAK0hy/BuJlTPLEyJaw882
p6OxNtCK4zegRLvSuSZVj+OnHLtRPnQWLPatzWUZW8y8THfthgsf+vLRNYbJLAe8EDWFR0IElduu
igpvQYOSCc4W7UjIuk6570ZJyrKnhCzpOtDOxrEU91tbHf2n/ow6nm+RcvK0B3Jkzy6VpofpII6K
jZS7y87X9v8/7SD4xZflVl1u7zshwiITJZqpXEihEuvoMJiwIvoM/RLxs4q6in+1vqZdlQFV8MIw
uanXRgKA84F+fdK8xbw14BUaD3G9nx3uLP62D+O8rtQOl2doY9iboc7J+qYQU9SVmXC1pfETeHXG
nYM/wV+/PANoltO4OhmEMxrWOd5SBEjXcPDdj2gcFcV2Tapgiyvlj3rM9jCQO0/ut1bZm9tcttXQ
kcUxQZdMhgZSMjf28l7uiOM5Pv9aY8HWqPrBLgF0XwtIS+NvDnYsJdVLsO8iUyJWjKOT2QZIPQvq
w3t6Qk70ZYaHIwDxIp97slsRyK7lfXmBMKu673L3pkjIShErjpk+D954Jh5RqgM3XMFzs1h18Tej
C8bYdlU8FEAFHqgyn6peGJdy967KGS95rBSHjDmlyyCW7jR4AznIGjRyfghHI/DUaNowm8VhXGGO
ml3Ytz4FvVNQB9ybM/agUx7J+U23+AuHyQuekSDG2u6Lqe+Kd7kpR9zVRoHq/r27aMbwOBKy1UEj
vlhGtJJnUKz5doGCsYmdotVIRF7aZTGIPqs5ePI9Ij1q8DPEUGpjWGTbhwmjEabj3ApyDPx3FJzV
59J3C30zn9FwkU4D9bQUnq3FHaNG+Q/jV03yBie4aQFRc/W4FrsVZbEoPrjYN+qbtUQVFxrKMlnM
KB10z4f1cS7mX2wvQA5ghYUa6wLRIJJp4QqCT8P3WJQqjnZSNib8B/xQFPqh2ogTCyhj7kUGhb54
TR62oE/VlyHoBE4rwdC3g3lgmk/r7eTIxRvfh5WO5XBUU7ysSMxTrCmIfRc0Sgla/N7XqWOWb73u
/Zkatd4tvruR0vi1Keb2sFWhxVa7DU5ch7Uwk6k3w5xZnKxNEzuCIc4LNYaUi+meQQ9IAyfSx0ak
+2IcTPRzRubb+aR7x++YViCZzYvjhoJwN93PUTYwG5aHI7LdR5xuino8JpMbT18XTDNSshKHHPxL
X4oimIAmTBQ4pzqEEvWYzBkp0i5GDj9NbiqJHvi3fKWP+ahpgCjYTWiTMtH38mFpFAxCH1acFNP4
NApNx+zYM6HkzkcmiixQ4kpst7hVs0x0egp8epe0RVSE7PBj23aovp/yNl7XJ8x/Fv+JwiNS2eNY
wyd9zHqrMEu3vmNtX4KOgN/GczrVvd0IWO3YjWBjJSs5CmXxK91lHvBiIW07ZJ49S1xaMAVtggN4
SdfjnIFjdQvE5yPeb66GKbdBGQdAoAy3Ws7IWxsEFq1afIsZvoBq0vFIcPYLnX3nU6LKWBewx3n0
7xeRLXX1ZuSD4aftVmEwUfDQLYn9A8bzAVzAC9qnesMmzWUcs+nRwQc8BUWWXo75ber2nxv6KcjG
q1rn/nzdM+hKLeOfyQUXhI0WL7voCL1s2DSCf51voPQZf4qxMjjjhLruyYt2TVNswSOgtAbFw9JD
ofzOoGAqzaGptI11DJfYpalA6YDOkOjFJwL3GQ0B+7iFcmDgORK9XvE8Wb3Q4ruEc8ehtHLNIPdC
TvbPk2mwfSayfQs/QtqxOCgmBHaHm8tiBuHYq+RhCj01OW9T7VjMcSgGj7+rHJdIlbUIT9GQcoRF
+3QX2JNn9JOCF9GQY7fpquIPZHwUBrquOE5Ji/vO0UncfHt0Khw2b33GN+TbLI8w6rxCl7uiJoBF
ozQ2mhMztE+h0t76rmaYTTAwyjTZ9rT00PXg0JhyEMlNPJvaxPsE4ggC25cQgpIzifM+x5CgqHdC
9fEwEr2NsE61AxQQtKvPD+tQVKhQ3+h2WPh9zpbWPL5A86ZybXzH2CdoPqiAPvRH7QDGPYsLECxL
z8K8uRAbC0O9lJZkIKOkcsa8Y0kZAkZoulniD60n8r6+u6Duq25T4MktDNZ8+xEywmMPEWnWfvsA
lbhM26/RQsqZ8DwPev2Jq94cUhlFDJ+Qoqua+YoHTMIsxQvaPtw6MNXO3ptgXpF23E0mTgPn2Cqr
FsNwbpdH0bGPhm5g7CfMZFkdcp/h72pfOWsxESTJ928cRZvjgSSiK4tPKoBwMBwDqC85LkN55rCP
EGFJ2P5dNSa8p6sGkor3+J1K03/zRKXt7rjszfoMSb2gyq1MLOLUJp1vOxtnjPkFzD7fAb8LyUr6
Yebpv9y8MpjO/ZfzQ9dcVhl3Covwol2leJ98KVb75RJpmE73uHk+HbcNcFUHHFW7YET4ujp0F0Q9
noJOX604QiTZw/YSHkppWwq9Wg1fBCUx1+dC/bSINFItW3jiOMZpas/MGI9/uLj4ze5VvkAQe6Pa
Zh7FSZAmBe1BV7kM8lumcOK5P7g9WvYuqudxM2JMVxjMcw5IA8TyGyoCwLWnAr35ob3vggQC8neF
kY/THckMNMMqUxiSqd3LsNQt3hqzjEv1NMHso0u4ZHU0R4cwGO3xyzxaqKb9YupEqpNWRenr67FT
hn8VDdRN4IVGpvJbMw0D2OVCy0uDsXW40jxS6UQBCMdmwuz9wtRygKNnA2n4Wy4Jsc9jM+hUP6QK
hSx7tK2b+lwHwZK8M1CRUdMiq7I9hgu632WDPTDAlWghwECDgkoeayNNf2m4DMViNxFeOULfXFBu
R2823MwFVRcBDe1eXu6lCQySTvJxrURaz1+A/MON9qp02zw89Fm4IlU5bZPNAONqATQBey+C5Ad5
bLHga0AFhLtgXTJ1l990mQyKfLeNjIEUjzTdnbh+S1XVO+lp8ZhaMSfXn8RgjnScfVzCaBuVDKFH
IRIS7R2+Bc1EviD6EOxy9Muq+daEhDdMSXKtMAXSebQ4KKOeOUJu6NC4yJxQ8P/MZ9uthfCZF1Fd
Oz4NTC9mZ340dTeWTwb/7uG5LOZhFDvGUIMSJMQAKVSnFkcZjreix1QFEWJRKF6Ck2LyzTMSji1B
GDQFJNK0kY2+sozOoDqa6zkKXJOHL3hlQNpJTS9dLiYUbG23AMWYxzAcbfBqRpfrxK8T8oPx1qT/
OI9xOK1vChSH2/He6NWrHx1G0Llygzs75owk8VOLX10x5u7bATPCyX2j57bymH0bsi3yr2qHON3S
nmgacCpX+T5QH9A345bHgdNMI/Da9HnbXDNaVI/OqcJSLqOohNYjzA5vLdFvDCGZxfuC8kBl5g8Z
hgGb1SpwpfeVA3pO34Ol0LrZZV1mcNWM1hFsY58SR6GmrRVUix9lj80GnfLEj6b6uJVJ4331gkLx
Qm1nk38b3O3LwgQLlESHgeZ1cjUvXCrzryUOnBgfMcGsIRpp2KlI5Y+9Ft9USseyPvj0EkRzzeQX
E8v7bp1dEx7zc19PzoSCjpyitl3XGiNuIEPeOFULxx/2jj+7jP5ZfB1yVG/u0WxtIZbbeWnPAb2R
9ugZZ2nvqWfn64igPjUv7IK+5GbFqbHfk22ESQGphjLARb6eTfMpGjK3WN9dmlcvj1OxaNt8c0Z6
2+4VaSKnAKYO1PXqdlWwmtgluWPBdmPaEgJCkTXgARiIBoGvjolm7D29StOllcsp6TXP8o4OQrEl
t94E5raCoEVcOynzUm7JNdxiMv+PkwyrcvzQuGJNl+tNVq5yMKsgNbfgVjcHfXsk50bs+nYuEQb8
igwDetN7lwmD/DnukW8Rp8itPJwpnAajvWcskqL+oyeKsP+YklOjZ7RC/uaz1YKROYriHKvPxx78
juW/9ArN2OjMAZ0pxmjC9qwLZLgjcbM9z1mMtqkLL1rTEnxpo1/aAdM42IP9ZemidrYlx8tpny6b
zRdeEiAeQNu2fTmjWrA3bg3TkfZ6IoyTaTm6tLapeWD6mceReSneE7JFrMoDjk0xbqGz7SCDvFzY
Cy8d4KiA6Vy8YU660Dk7a5Wdf3Iq2dPHsGyC8KZSOKBqjg5y+uHolrnJpqusdR3nL8yss2DUfwdu
YtzGySTpOHoJ0zYIR77iviVTBjF5K6MDnrUwg3f0/6sJE542tY2npQ3hAasNG8HwlHQ0Z90joPEM
33gJE3pxICOWwwt8vNK0yomgDPL+h9dCa5fuIONN9st5XjUSlPKoCiJNzKunZUSD2KmNDWBFNC80
RC9jh5d24CodmnqUeowZhKU89+66BTovo+b0keBN6OEYMngQ/syByeJbxmMhR0Kat/dUJQsJ/WjQ
M3ApxbsSE91yhcJ+3VcBok2HZmTUoMR+dZ7KEhAc58n+L4S736l9rC68Saod5GdjiIVINv1OaExq
zGsGIMnjMC1+d3K3ErSDwXocbLL/E4vw8lYIrbt2dgR632sROAm7B5abnx6DIemou2qjdtKvm89/
phD+Pjv377d59Yn++zY0joo4gaEU2phGb7POUjCxPnPdA00aFcvbEXUBB+ZemJtiV86T8u7+fDHe
76xCezUsbZpB4AzsLOjrST5P0wqhX7GQFvPcfFrlYPcQmR9lzGJa2wDO02Sg74qXWn1Pa4VW4GWv
dHM38rtbBbg4/qehuejesoL+fJW/s1oZaAZY9u2YZkZ6AqH21bhhmGCZEyRMKES5tLIG2BAzUJMG
6Bg0+z6oUbVgshvpiD+/7fnR/d9H20qE+lYgGAkSLzjLlvzvmCN88S1eI92ffJi2BLIpY1LrV19P
JCfNAnQHGaoQtN23EfT8wLFrH/mQ6ApT5tzg/vMF2a3x2/WgOYa0r5eGaeR7EEJ/fxjCPkKlv8CW
q4d0z6gZmBYSHXMfyfp7A1q93m2B21o1irMUSJ3QIn3/50v414ZJmahCfgytFo/KCuHt369hYLAg
hmdjab2h7WBr/A2jJ+bgEcE6DGqhn58SoQZ5uoSPpN8iBgcuFQmsi+XdNGGO2t1NlBB06y9t9T9f
5O+ka26aHa61K8XbsqmjVyEZ9Q8od45K9wj92lGn9TJyL9mpWHCOQ8X++Uucer1FecsQ/VxGLz3u
D//x+7IwbIZtxZRmeyddgHk+osHQyutm8KauvyvceLHReqhot//5o77aozy3oFdBZgWr3TgErnr1
xnAj1tIY5R7GrOPVgb+gbsiyKM2ni9bC5Qwo+lbbp9S4bFeQ04p5HBEEvf+XR/WVEIG9HpIjYPEU
XWOu5vVYNbhMLZDJwh8VI1De8cKVsRgheIp2anvKXQg8KRgz0h/uYlkTa6Hr0MV33GGK7cSfOlkJ
v26qFnNlANHqe81IAg9ftC68QoWX71+n/e22+O/jxaUnMMgRrgzQb4XG/voe5kj0KyADlnKKNEIa
q7b1l6tX+FIlvTyJ3+EGB32PcbedB+ojRmpCxlbNmSxS+fCMkj5qmLtrTWJpO0koYCoxzGNZMEkX
2nBansk7XgdDjvPeZyT+tthIYeDyng/lv+yP3zcmTyo3BOexOCajT9zo9cD52m7JiJmo3jO3dCHo
QLe51+PAfFFNIIcVI+wgxbLTjMgyyTYJifw1kTUt6TSGFfyUhTZVfX+RyvCLM3uSCTfbgkp9Wmbj
PnRrRur+fOWv9Q5dmnw8SlYTNCTegRn9/khhgQ2cukizl25tGxxTjTXncQgphT6lhnbSMwMvKZIR
eUa8HWPNp7d2dpTYOoEm9BPXOkc907eJQujE9bB2d6VcovmtSxvSvGmQBML3u111AcAIyuozwjyQ
AuTM7tCncB9f7pj0cw7AyqP9Rb3b+aEwxzSboGNDOGk371vdw3H/FTmejPJ9PTSD0+J/V9rwKCCy
1vfgman4Z8KRLSiPAW2++OuaMBP25c9L9moYnpvNNDfcN5/A59Nsey1hDq9ZMhfWL3tma10wkpeU
sAZ65OG6JJxwPKouggRQN9UzbVmywSwA7yqvinGu+LVajlv1lyz51bHBlZGjgVOQFfqc5fFrdVkv
aHE8WBAExHCIKUDRUVxRC3g1w7JtyoAdaSROROWKF33CtCgDhKFXvRsWOiWfYBgYLN+boi7aWw9H
n0HvBfQBYuqfF/D3ORZ7lZAkOOwDRCEiRj3837ccJVYO7DFF+xQnx+krUIOqXeChZgqYMu1mr/+e
0SkWzOy1Szj8TTbg3/ePM53i1vcZ8bAmYa+2PM1HnzuAAyU9QEXw9HGYJDBsU9uo8sNKBEMo5zx4
GFseFlVpHuTEy0oLy4UcnR6KmvSlDUt/Xpl/XVoAkOiibJ0h0o7e0OvgOKIXE4i6DA9bW3HCgPVC
jWOWDDPEfeZ2xMsAVgbXskZu7n5dI2hN8iSWxjLzmH+eMCWP8qb68Zfreh20US5BY4EQF5AneqSz
v98yX3Ud41Xa3DJfstGFdmOHmVZoLJYwM+7rEDmC7S7q0Fx8C7KSTsU9ihG2w5Ze2tsemCOdgj9f
1quoyxBQhro5nSFE7xiJfj2HxdOelg3aO3Rl4V58a7IQbZ3dC5mz9NgDt138/9g7s964kW1L/5WL
806Dc5BAnws0yRyUmZoly/YLoZHzHBx/fX+0fLpsVbfrFnAfuoEDFFAolK1MZTIiduy91rewg/9V
pax/eIL1lXvLDmAJ26AU+VOJODqogHOmnnSjVETlizatYyuMBjnyloaGScfIUI5SS3HOFqFEA1Ey
Ze28DLt0egkuigEsoeuMSPBJcDd3QzBZ3ToTwdtDQ5pky6l/LccBLeNS8iTvsgLUAMKoll2YX7qr
vug4GK3nslpVmxIZ9HCSszrMhme2ABGYI7hM3zd0Xtga/97nrqkkFrmcdZQfKmvpQzW04oJ51eHl
3Ssvh5mH9Ef19WONoCBn9/39q37c3XSaPDo7rwC9hCvsT586I2tiouguAVRKJnb9hlDD6b7jKVjP
yKhZdypOp7UC65hMIb9OtLU4UsDzR8tlm2Hq1TynLVX+YKwUnHAY2mN6Bb9/ox/ICFwf2ICJhCDg
EHyYbX4kkGe2nLTOHTCMvY8a0zqtuq/41kDRorOZVz2RrndE4nppmGOjn91Olm8m1vdudUgLnini
PsDq0u+3meH4SdPYyXNNYgON90Vta36QzRngGMxkuIY4R2XG17EqaSw9pVmdC6tZApWch+qSXvWq
qYdEsFZaVaWtrSdmunpxxMeJgRFAgCKE37bx3L/WgCacLLA4f8vwL/a3j+uGqCubDoOlC64Nf/Zp
NvMSxbTtkZCiWTIf4jFVkmBocC/B8GVywJfaYxvrn7s5oQX/F+fOrxcWvhZr5c7rPJ6I73mWPpw7
+FkkYwJSkZcEk56D/+s7I6xPOrlepL73b37/JHzcoPAPsj2YCBjWm8OfEkho4sAvWGHScR6t/bXK
zNbilEz69SH9ISDXJy66v39dY/1VfiqyIQYRvaPbEDpMy11587/u1zBb+pDjl/lHRKD3Ed4sKUc/
LBZmRo11jfCT/URZFnabXlNHnh0lNzr+RcnCyGHXMrJmC0I9s4oL28jOrSCuNWPKaH7FFbKQtpxi
UfpVIREvbcirsfLN+3UUnsQSXglU7hMds7lABeTMU6TeIN4u4zEY0eXQIEXLK5vbiih58tv7hG9e
vdCnJmpNLB+Ko3VXozqwlWwrOad6/rdSNclTYBfnEqly1RfrjvLhTGus3KAUg0HvzqkLMEuhWvny
LoL5/bfx8aln4+Lu6DI1tdADGeqH544MH3NWQ8qZd6f9oiMpukF6z9f+XizGirHuXdxl2Nx//9of
Kwp46Tz37Jkag3FhEk7z65PQj8bcCMh0zFGzdcEbwzoSYAjEt/9+snAXwYKvlS6Ln+w5nof3oVpo
qfwZg0x6vqrfv6v1gPjl8aTfCBLMpgBbDdsfWyxFX0qYBIhKAbFEIcoMPWbQtLExWKFn/P1rfby7
Q8N1qHqpEqy1NkZF+usnIGWd1paWSJ+gAjZWWKNNdVl3HT6ecqAEPbe/T4V1g0CX80jY6yZdugtn
rqTfUvxVL/DjnsBuoNPAXoNjKF/+tAtVToQsjdAxHyHxaF04rOLxrkmdtXTIHHVViBtYhnWKi6TI
1fpkIJzhwAB4wwMzq+Se47iDpIINgG12UIK6ZjCX7lDvrdKHUY8sNIbZ91/t736UNIcdenUUgsIy
4Pz++lHWSZtIbSS9b9F53nbMosdkAm23ipHc2G2yjbpk628QRlyWd53iNNYb46e6MAKyOxlN/u03
RF3KIbv2EnT9Tz1LRKr4sCbQEK3iss8VGvrjs6adVonFYtsLJyh8uUahmZ5RcLfMP6OS98f1YmFD
LECZ8LH//k392j8UGPgoUOiM0euF3cbk4tcPKUtUYmbVEJQ+jVaWTrwKYZ56k3swMxsIK+tOPE88
X1FcsPLwma4a2N+/iT89ZWsTk5sgi349eD6WINg2nBLqY+G/y+eE3fJKgPwFV/wfys1+tYTe/v5l
v28nP69sWlEOzRkMArw+D8GHxmVXiUmMmgmkZwIN1GIaiCZ8ayri4OjBiEHBHVB0M6U3vgsv+phZ
XQlqPOVxKRML/UsMQRr1ETRMfsWNYysqpm9zXP1ONSm1/asbxeghcBKvepAetmJ1+cMql9g8h+9P
Y58i7MlJgJo0/tWmWPUENi9889P5+0r//S/+67yBL309StjdVaIZ+XA/zqfgKFlJ6hIEnccrbIW7
/nre/1ChKTne0ld3ZENMPLvKZYcfPqLJh03zuwXy+3v57yGnrz/luarBA0Wx7P7zf/z4qcGjfPzl
PxhFJHK+7l/b+ea163P5rwiP9U/+V//nj7SRu7l+/ec/niu29fWnRUlV/gw45xn5v/PQ/2f5giL8
l+AS/vw7DF37BB+c+5+rch1gzr0efj+CSz6xHXArhJSwRgE5aw7pT8ElnARICblIwA9c44+7qpfx
P/9BpgkIXXX9QeAOUeT9reASdz3Xf14LNI2FxvHDgIPdgP7arxuBzuCEUIWM2U5YqTjDU3FlTtXE
bXUh41ZFldARn3EWSuHck5cm92HfKPdhU5/YD6KdmysbGFgIHypUlfNwKVgFnonu7PPUErCR0FvZ
REvjbLm9l8gthudCbb8tUT4EWByvQ4j9O0Hdt5l6N2bLrrKz3EYAqCKkQPditt9aLfnWTM7Xely4
qVbGcZ7Ce1paxraUc7wLm/aoOYWyKqvua57hi2VMX2kEwqNbsE9FJhyLsXho5mHYcLnCkaZXcsfM
Hho6e/EmVTrHk9honk1FveGtFOdDVvpjNbYbd5w4Z3EDk3k9c39cHOSqJC55K1zDz1zy6ufRhm8B
UDrIRnmUraZs6WCXmwVH01aOLWlqlfFSUWsGyeikXmYVu96Jh7s0r2+MqH4JM+XBHEKdTzqx3oC1
HJwpie/CrDX3hFLsXQByeyVziSEv6uWwDE75ftz/rbV4VxX8832l/e+V9301/fFf/7VEot1rdfFY
vHYff9T/g2t6XTu/WdWHx/I/zh/n11/2ge9/531lK4JUAsZvrFCihcjJWlfpj5wD95PKiJrgVs2h
cuRGx178Y22vOQfc8Ki02RBQDBhsCD/WtlA/OTr9GtrdfzOQ6HtS9x/rGtohPQ+UCFwbGM/RxVzr
/Z9AOAmeuK5RlAXA1VLaflfN0Vk6aOa2s0W2jwkhdLDKJNWwIbO4v4DT2CdHtNxBwapLV1ulkqwt
2JABjyebVQcXyxEJNbKtFt+BcJOHAZ0YRMGE5BTQdonYxjKcFsSxakIkj6bmkZfqUa964Psl6uUF
g4VeG1e2mkxv2rFZmC5reecZZKO4fSfAIxA/i5uBNtRjushF+MDx+1sJm0OKGfNIBk3kfjStqNjh
1io4gNWlDYxYmbfd0lA2KCVW0Q0C6fhA0ZU+6+Ny5lg2DPsUBsChnsxpQMNa95/RTWtFEEdNs+sS
BP8MRbR8V7ryzi2pabeOvmAYaeI9XpNsWypalWxSDX4NOD7tUYdKNnsF/i5vxo/6ONWp/MaVqd4j
qgAyIoti/994YP58Xv7n/2+ZYPpvs0a815zcp+Lns3j9Cz+SRj7RoXc4umj1cZKxnN/Xn/7JWidd
HLpc4ai7DR7/H8vP0j4xraYvuE6E6asLTsR/Ha3uJ0BO64mr6lTIKj3DfxUUV+9ri1qEj/r/nAn2
4UZNv5cz1YI9ylInSfZjSBcugYnZN76MzEJpHo5lUFT9Q5+bx3Bo5ZaG+e6n3enHG/g5CmD9GH4+
y99f0abGQ7tiMpH/cJYnVVSNKYNhr2/0e1MjTSSmeaekd13Y3+puf+3Ufe2Fo/FA+MWzarQ3aVI/
IfQg7Ugxtm1vvcaWdcIm49tN96Uy5nzTDTY5Pp3zF4IKvp4Pb5ahPPdr06DoZLcyrA8bVD9Hoc2Q
RffaaFwwEeQwu+wmu4gTN2ZWbGnl1jbjdC8dqd+1ZrZcZ9Dx2rgdd+my3M9VCfIywkA9GGHim0PL
PgL8i46jDuzTiL9aSVl7qQHrqcNu983pcV+YmOkpbGhnx/phcS6JRJcbRKXbbpxMr5X42YY+Gu5L
0i0Cmk9zUIXJniIuHTZhND9xi7uYBlN4SoEmEsc0m48G3UBvAeh1ynSjtzWQnNZodovbYZFi0zkR
OiYCtSf7sxXVtwK7IUOdXCO+ONbyoKS9G8RWql03clCuozCyt+6aRu0i39j3y0p6XARIg17doGS4
4NRxtuQoxENQprPxSvmQvXaVmW77SJkCqRM2D5x5ozpK45PQdEuSSr6Ni/IhlqZ7JhzxZTHrW6sj
HC7SpI8EIztkZpLu0l7NdoxLlxPVp3tGFOJnDVuPp07u5DVw/zzVjdqAdoGy69uk3qoVoK9oUA7u
0NzTQVNvloE0p2IZyo2mDMo5qbf6k2v26S6cDXITM3ffVFVPH77B3zWU1nlSmGfYzV7GRCmuwNQk
J6LQei0oEQbukiSF3VLE2S6tMbyAb8oC2ajWmeWGDiozNzSP0M2Fl+RLfNsgi9tUYYfRO043MgWa
itafjDwAVaxA8x6RwY74C/eMvskjTDFC4qqVDV262H/AR26g/VxZS4K9Vy7lKrwiwCZuqwtLqSOs
NdUq9kR1O2ByDOK8rxkfDRM9j/AttePohTn4Y7c6pgY0famfADfY13ZRXXPDTwMyaiZfsXlCU4cs
TYZ0hs+0OUXCGkdbLgPPpViSR91RPo9xblyi8M9OaM67nV4rxhFE/6NYqvwLjAX1Npvb1UEhtGzF
inUBckzzvO3xNOjCXRBmk6jil6IuDwTrXbhqWFNChxiWNYGHxYmKoCtEdqYkNVZJ9Msbs00ga9X2
ZZxqxp1MRMqHY+ETbkvh102VXoShrLdZ7lpP5NnkG0z0lq/2U7s1p/iqAh62EVbJdgOubM/eF903
6nQDmS5lgUb5tpXzPq9CZK90Nmq7HYMW00wQtjXpg1G8bzFJbByQFje5qWcXSK1WjDW0TkV1l6+z
Lsav/RKa1/mstZuxjQtMP0Mc7nSM555wr7uy64+05gA5ogs5x+lv9khRnSBncoqtHi2TZyj9Uz4B
QkekAfIFZqskuiXU5/NkFPeQQl+wN5kntxzFrqucfmNl6tJ5eirl9cBM2gclujVax9ypNreccRQo
0JiWdpsuMZMg66fmZZgUFyubaX8Nw+4zTO5kP+PxDqKkxpjNdNtGLhtWn82yf4TyUV8w9zb3orUf
UkNP75lIddeMmMOLqtOic7YgHLNDp22yyEEIzNTzspQQxcip0q8cEvW+zUqZ7hKe1eu6qesTyOf8
Sk+zAZFJTIKebc0bHa0+VsdS8/WwfkzHotsRQCXfwrjRVhlndGmZNbrORPT+yBj1S1PH38hv4rPs
5Q0DO20XAyc5QnQWXq+ol7gn7xTdfJgs9TOkiML2R/Ibz7Occikzkc37OrXmDY366WBhPTmznJSh
PRvkqzaV4shsOdwzKOpxWdVaKwCpFtjLhjTSzlZkvd8OVKNCxuEcCK3N94aoWdfkWTGK7Bpjj6Fk
3jWpoulMMrMEy+Hc1Jd1Y6kYLKamDqqm7r8KbmPJNg97EzRJHPeZj0NXvavmauKTbddhVl/sF6kb
G1ULRXoSkbaTIgxwN+QvXBD1IGmc6oiMotoDQMsKz6VN/WRpUbU1lCQMBteNdYa5WrIppNEeIqsl
YSa3VxdHZJ3jkq2vQ/helyQLzfsIRMwZFbWKN7/XnyEUr44KLJp3HfJxP+njQQvgBo0X6FHiAyCA
8jpKe23DY32mOSRP+VmHpk+1iGZX1GoJ+njStxGG42oDANsCqL8ozFkt96pquRjzieWHPh2DFVfs
FTGqGMOtSGEk9/A8q93wjWSA4YpO7uhuASd7C6tmq/YKuH49BTGvmzPD+gqaYo2CPndPCOreRqVz
P1dt524UzvhHOYjqqPfmCIRDWfojdrWsvqh7u94hFy4CgYc5D5ZiKC6BQJhPytypXsjEfY/34laH
sX8AE94fI5q5+OlTjJZu/xoXUX7RTUW1senVbbt8PLQCi0JqZPKqY6q47azioW1xieJNqvEQuVW8
n5NS9VeqUlBOTnqODT1CfjNA/k1msIJW7qrXFbqyTTYp6Ggzx8G0BeuG71CZvloVKakWjL0+d7du
0VzG3ZJcZAhKz4YsPDmcQOdUBsi9JmvFEg4ckgipM9TP+Xhbi6LeKpIQtMAZAPKGbnYjC3PyWRDh
CTSP8WBQdxBPU5aXltNAUu6tfTGs8cqpHOd4IxU15v4gnFOTG9pZBhv9rRcTLl5OjKPSxe1eM+t2
jzTkLekc4yzB8HVsSED9TIZJPbJlKxP9xq6fm/agpvUw3STkICJiiVR5YALh7GeJN5tg1zjHYN2Z
22XB7L109nRuNjgWdPtNz1uCFmKM0tu8mK5mqytX/3tHWp4anQOxwEoEmTro7GHYKghMPDPrOdVq
y+RIsq2LsbWaIO+V+suSTOEe8la178wxPMZwsk/RMKUPhGwv244kaz/j+Dti6CXqsnF7/OBNmx7K
SamfzDyBkU2kyasCF56AyyKqNjqshHOsbfbOIF72BiHRtRx7NNNldDt2WnmGanv0F8IAdi6OUh8a
AGKT0VIDI9Pl3mH72fSRbAKUT+mx0hTj0hkdMkqkYZ64UHcHRkxyt1jiKgk11yfizE9NJ3u1zCbc
WpA/9yIu94Bbki3KBXz4Mnd9clBZgNpcBb0xzv4ILWo/pAkJaFP+kA1WcorN8GYpW3E3Flbns72U
B3PQX8pqrA6dKT3bKozP9TDI62hY9gCxK2Ae7Usb4ZnAlk5sCHy1TM0o3+P0WiiDCWZl6K/xn8EM
MhbHueAkTT8PPYdnZ0QVu2PTHKVIvVQdo1PppvZraHT1eQd/8nOSRO6DI8OQSmF2GT+MRI/XaWlf
xXo5XjGPW5kqqxh9YWyHcWskIKJM0vpouXCRqiT9ItqQ4lEfse3hwwdpkbcXGuKxTaTkKXt3dRVq
xZ3ZAR3QtVL1JhCbO6O3DgBLkpU4ft7ktJgtaCpSKPnJMOYvKdkUnrTd/CzV+mFbtXaFomjYWrW4
ZafDwiUSd2MJTjJw82912y8Bt7yXrLcfUbDcwa26Br8gzvPMecbS8EhzLr6rwIbDvdDJ3Sjuaops
RLHxF4Bd0obMidLUxaiEG5XBh5JTTZJd8zQSrrvNmmE8SxOmJJZW0zXPrX6fhNLaFjOq1irVM180
U325FMttW5UOJH2ZksGM1RbzE5+XecU3mZO51p7XTMlual2PfVS46qXZ45syq/BFAcLs1d20+APl
5uy0vOwcY9ZSI9LuOcAIKZjxkMDSghXT1XdgKeNTZofKzqIvgTLCswCunKldB4DHygsYUFXnLX0D
uQVzEcWoo1/RkDG91IzN7SiH3McMtY80MW7TenTgmBYWMTn1C7oqwlRm2XFtEsQwpOiUSDjwR9s4
gKJTL1AnYLIqFmMjIvENAEq3n9pkujSL5JCO0Fij1FmOK82lQDbaxqeZeTzyOC5cXWv5GbiVaBba
NXGKgVPZZiBMxTzV7QoFR1XrQdGjZZTm8tBNq6teyUhuxo2g+kgoT9k0OS+urB4Arj6pzTJiGOWC
4xHrOq0gguEpytbaVxj5rS4jKIK5o/OgTla7h9TuQFkAvORXED+COUcR5ElQ9V5pRf0eVNLe7ZX9
ShoADaP2JSD8dKx59LhiMm9+izLV2qBQZTtOYHIRl2hxJtLDRiOsfm26txG94NlQOE4OX2v6Oo6D
eznFuvusZMsSkNQ9ApEl+teFjuJpqGa3OByLHR3ym66Aa2DWBngA96ls1dtcxtHBhNPggXZPPTmL
25Xdvif1SPsylXaCt9+5mAr7nvFv5Y1W8q3Im/lCXXc64ea5B4Z42qED7jcFmPbCpxdZzB6lfnVy
C+3MIa2JlpgoA8ABL12/FLdZpGd4vix1Z0bZZc7iCzhZFmxJVnY2Fj20+oR3Bn/owHv6as+f8zma
t/CbL7ms6zetmHajDQuXieV8A76p2OLs774iGOaW7EQkD4QZKEaMRR5JaVw1J4tfzdUi2CHcl3h/
w1al7e5XDgu2BnsR6IksWHj8AjDt00NdZMWWB2hjx2m2cydKYHU6jXqebok/LX0R3riEI5+PJYk6
SLNnugH2PRiXvRlJvnSYTqdk4ea6wMb1HPbFZVDMW4AYymdq7v40GPZMXEkRPguoJj65XP0BiUqw
4PR4aLP+AJ+QzCTgzb5wK7AL3M8DxRrrQ2qnte6bRq3ed8lQ74BRKucL/Y0zOWjdVrQVTGbusq+L
MdfPi9Gm2zZt5veJ6r87+X8xndN+n1d8gk/TP5bJ489dxO9/572NqNufHAOHAp2/ddb2vcf/o5Go
fnLx/ILB1OC526pFi/FfjUT7k4mskDYxY32LuOI/GomW8QnpITgQC0vg3x3R/amtR6ty1bTS+rYZ
t5Kf92srH3AIyIvaqgMhwtoN6hKMOCxEU39UnEhmQVUM80MOju+unaZvSDRwh+LkzbZI6XJtM2ux
6AJ6FkQKdRgjNwt3f3JzKsWhXTBEkooogdJyVUbp3B2nSfu+p9nTX+gg8Gd9aPl9Nx8wMuEEpleL
2ezXX8ShZIUR3Q6BjZmeHKUIxsrOWWJzOTRjy4RBAOZ6STASHAVpx69cmSnNIqA4kZ/UScSMXKDa
wm2xILgeAAHey6JNrqA6Fgae/T4/TrpmpIEk5+tGjSQXwzXTMTmbrNnJto1RcP4q7NDRXhH21Ow7
LnkNaQ+qwrmDjSumm0+PhYupehgLKLie05GuitglHfUrNxqLz2AsJ8EmrubkVSxNC12qkvlz7cTF
AHeQhC96Q8iKfdCj6O4RowyQsCYdFeQS2am1KUeHaX8yk2zjF3CiGngqwOR8M4Nw6CdtVF/Fhhxz
360zzp5OAKHcdlE44ifmSz5NQjrX7EwJZEBhjANTicQd0aSjFvIkbMhub7ugT7a9M7ansm9m54Ab
Pqx3GqQ03bOxG7w4iWgOzeJax7TldMjStGzPSDxuv5Kr0dI5SyODD0lpgIIQJ0wTyDXcZd+0ffTV
WkZ5NcTS6Lc5RdkQcOYNF87CHRaLTMkFRFcADtFOE+hg62KdCYHRIL7dDqEgFhCaHW9wy+UllG2L
szIejbcma92OXyIf77S8HxSfFq7+GgHEQJiYtclGzkp6oVFg6ZfVVOqnZrRH0wPBygoYeccQDFrV
Jw9JLTxLHZe7zIiM8UbYmNlx2hSzsZ0aq7tUieKSwNkWOmGVMeh0hNGjnpzOwp0fh5VTBU7RF9FW
a03rcwmV7RnwG2ZsSMLxil0tM40agufTp4008O4iJIKenWkTVDPUqdHGLVvASmgISagr1bSBi4TQ
6aSQN+fu0HcM7ZFbzvI21hNPM71MDS1hhlx5y5Oo5lSQHCsM0cf4cQTGJTYGrf+v6Mdt/p9JDJdX
0o0MN5FWg3IY8eVQ7ww7HVUrGSjZrOsBt0aU30bILN1b8Jbjl53DRoH/NYPeLPIZjW+bWTvFpOnr
54lSpUBzw/EBVVU7bmBT9lfualkDbyblQ5hqzg2yymW8M/Qu/ZICMqY2cabxm9kMtO5jRak5GMu2
18EbA+U4m5UJ1ZJLx/RNaXrtuVdgzPgLgPt9AVTV2TFMz98gM8hzWpHVnQ2AKAMUP7AcXJp1SI6j
oxq241MRR/bBwie/7CJi8uhfOl+RIzjdfonn8G6WDV92rPD0jTCQnvNarenx9nO3sL5B8hz0OrXV
oFPJ594ILg9PM4ocbad0jfMF/fkg9xB23ASpZ12s8SyDkfhdNImNJFoPnl8YVyRXWSBVfJJNmBFk
g2bMZ3NbG5rXdA31fqQp4g2FipaeDXzeAYrtihuiIqS2wULmOIFKr4IuBXt3yTWZRhwwwKYj0sGN
unCDa7R7QpTTPVgliDPPyNXwAFKLEKBCJXrH6w1TVsGQIxP3OZH0O0lZqSPTGPs+KBcA3D68JWXy
9FHMT1moV+UmnPJNiqcquq4IAgPFzOtlPvkKROUk05hWm8FszXVExEMTLE4rHzK2VhdKc8KdNA6h
t/qKFQt7I5NhNI6qKAp6nZN7IOJrDL0YEN4DnRXGr/aUD6TswU8CaNXn0U0MkHbw4adNAD06pyyP
LjmPOHYtGaae2dDrhydIPLJf0RZhDEREO6wS8ve0q4ikjIiZRcIlBpdlUW3trE6XoOyZvWxBhRSM
RywZXSTt0si90prUewBr6ZwUbsbw2aUh86jrbXxHuI9Z0JLL7Be9d81po2JsGE42G3rxYifxAvKr
0m3PocbXeTEDME7e6u5yYABOTAPpxwVAFXKcjtGoO3j1KTkfMyfTzpNJ1uRMhqP5jLJaTzye6pUK
6LJlVQlteq8n1OzWTWwJAjSf72P4djkPOW29iv7ypYgznSinqXtr0U0+jQMi+W2WwYiitwytDjhT
J3KvczPdZYUZLH8otHa7ydm4ew6sOLpMC8FRUY1WSZ4PT5eXNbiiTk4tu8c5WTKxAaHeVVhcQMzR
4a8R6yRSyHvg76nrgSskYaUbhDXvQ+QCKj8q6ZutMw/yWxOrKXfSllYJcJcsmZhiWtkzM0KQcshS
iV8i8zFMA4dc9LsknPnTecG85SDhUkfrjUa7so1iUrmjgpQBbwe53qf/1q90UmvAlsYjFohx7CQD
rqRjuIJYPDvpbeVeQeiTdziJYgjRcgyv5raBGJnRutJ9rSlbZ/PvCbucz17++Y/f61zA7lAa/8dj
+fIf+9d2eY0qZgG/lMrr33+vlDX3E6NzzUCbBuQCjB9j2/dKWbM+EaGMFEYYyNSRqP1RKZvWJx13
gY4jB5/JL4oX1GwMx3WKZHSxqI2pCT+M2H83cjfMj3I2fE4W9SXJTCprjjziX0vMqQd9zpQg/T4Q
5tyfCJXxwiJ3zjV1oQfCULX7urZAM2+xIgFyqF1624cJN1WenOSYblN0AUtgQu17jOSo3XexGOCB
zUvJVlW0bQqJZhTRRg7MATaTIycayyTeOGc1Npg+0AfmpcHEsAIpjM088sIi8icM3G5W39CYjBgQ
BjucNv0AU4XCQck/KzRZ6cXZoM/90kphjYcoFQ5ClzQd4H+7Ky4peYDPlJ1at3cJEM4d63YcY5tf
z6KFDHRxKs5CotFAI1qoTpnu6tpeSwY9BSftqgcHwEx7Tgqss+wKvWuJLBoNxRuc3N5Eom+PiZm7
tyoxN+dQzvOArZgfayBquRj7ML1I2L3IEEqJk4UUPRQkvfZLs8MWqW9499mXMIraY16Qrus1Ngwj
P8lGKwSfNScwxxoovx5AlOamVUb51sXcso85wAtmoRnZ1wHYNTcJjBHk4qYZIFftF7NTw1PWZgma
HbyEHGAq3dbQbjHti9pNvo2mKiB2SpBlWBIJsGrkaLFXck6eK2lnf1OoZPAzk2v1jIVDPCsgTmZ/
KDN6o5ZLrR62idhHYQrr1HAKJmZDHsb3QjEItIVFOIlgULPsAkSYvOj0TgXe64AQ8kUc8pTFwIoG
D66TfuKECr/pLf5pLykT/bPeKupZltY1d5A5b/fABy0wrM7SS3/Jyt6G5WQm90Oe0hNiXdT3qSii
pzK2x3w1YKPPaopieSBeig5JEYFt3ojZ/P7Sqkp7Ay7U4Gmqal0tQ1IwOKq5dSEnyMW0RTeph0fb
7vXco/3eCgKSbO2YzkCqvLpNuBjVaRoz/WNIfTssJm+tEZzCBvEMZyDZqvSsnhvGpWlBkKC9ZE/J
pKJ9gD+GIn3ghCEFV9c9MivCW+nivAHB3XXamsBF271t4IsFWpIUX8bBmsuNAqYp8x273KGcXq5I
ebRpCkGE/dZFEBx8kohxBJslbkNQnF18q1ADLvhtZspvMNsPDgIdYw2TUR55S/M1toJw2IO0ot2m
2CjR/J7Jy7EOs1o751YEYdBQQhW8XQ4BIpgiMO9WI2wJoLuTd2SXFIOvGEtLKhr+++7A1LJX/Yab
WBHkmUibC8SfoM5mmp4vap5WGbp4ZbnKMrd8SKZcf3YhDWN/NBptkxKRcJbPGWPocfxSWNr4hdCU
7MYYY2PeDZ1aTggt4nrcVQP+CU/XQucmpIrEhSC0zkTvMkVQxrXZLrZG7kC0SUtVMoVz8vHaTUj5
9mbJJVdg02yNvn5QOrk8x9RzTGTVpM14n2otvMZYojs8W3TkpWqaB9nVuc75XJov5DSYXzVJcFDQ
JS0ZwExKhMWoFYlqgizD8Kkn4nxTRRnj9M7QyWmpyV3w27CE809MCaoWV+sZfCVMM1S2ML6VkI7t
NKDSQxGQhQIWOv1jYEuymU+sVtqRrqin10UZ8+uFe1TO5UyRdqDEpX0iu5Eh86ivk6d0ycZnTgkM
8xbT29m3VL0+Ku4CpY0lIKAX2mkeb7BcTQ/QQcuV7UgYK81RlIVgL6ekOqVrrJrvTsYEl3lKFeGn
iyqLC7hW5bPjOikfI6XVdegyk/dbq7JudNGorx35WNAIlwUzLGhIzgLUh8gJe3dZLAIu3TY7CCeL
J1/UIdkHcULMLyT5hQG0g3ES4zMTVnb0yFb2nZjaEeVzSzprHEX6Z3gMMNNifE/mvjQi51bJue16
a0KjtVXgEF3wYBWub7eSeXGThHYaCBKDcYJEkfbGABNqZ0OXPr1d6iXPD+28KMo9WhL+eMxx5fpc
EbhpCJ3ewJEY4KgOxlpzcdZyZH8js9vouPIy3/cyIQCoK72iX+B3WG4qyN9a4BKIjt2TnshTX5b5
g92bVb+vqlAcQ1PLJbOMrn+WcTJeDnx7zdEqRcTA3iX0pi9XDSnLiVs2KNEg7OP42++Vbeup/YeY
VWBCgmfi0JtTacYhpVuNDT+JWc1ytNjHCSPjTtFdFfAGzzi1RcD1KtroaQmllX7CcU7RJ/y7Jnyv
CUGy/PQlrIaJH0aIVb39z3+cktfnWL6SEPKa/CqAXv/eezFILYiDBmSUheGZmvCPYhAhJSYsdkZT
h9KEtoZW4L+sDYJikGYrdgicR6hs/2ibmuITDVaHAu6912qKv1MMrgXnz08NjiJ01gCbVmW2bZrW
/yLvPHYk17Ir+kVs0JspTZDB8OkzJ0SaSnrv+fVa0S21Xg80aEATQROhoUK9yowg7z1m77WxV/z1
qRnFGV121xJ3IpedO1KSHLZBvdQ5G/s5GsYdkYfKOdHYu4EXXTzGG4aLsIRlIGq9JyNXBiondTxt
ZFj6+TY5bJUIKkrfTM4TR2Yk4aDvvFh6PpMChthwyI8TIHEhzbvXHE2F3bGB2ucN41Yza9aBzjKb
vUaB2YEJOkJ3ifnmNyET2lVR+bi4gSInBfr5LICGTsnVMPZNxmKM2kG3KyRAO4aX6gXJcXYnT/du
JiZXQagn2xTRJeQS1YiiZOTmVKBQLam6+yMy40FtR9X999+M/4+mgbuQ9X92AvnpV/dZDJ/dXzcN
97/yjzdG0P6mKAYuIIPClF0dvdJ/9U/3P7pTUSz972rhe5v0z3dG0f8GZos0W1yizPp4s/6pWb7/
kYiM+Q6rQwh9X2r8Gw2UxN/6l7dG00EW4Ay7/4T6vYMS7x3WX87aCPd7Bmn6V0IDst/2zVP5IL0N
CPTxpjLhc3XvJw/LEK/OUWJtatf+7OeBcbAO6x/tOP0AKr725+qp2AuX4if7kVwtKJ62xDO+55ch
stvP3mOfuyeCy7MC2Wn2caB61mHbTz8JejDeDCcOC7e9taH+mVzV3zSoT9pR/rRw0hUBuln5pXsa
jn0o7HrPupBnu6tc9KT7/EW+NUf6n1u2V3b1AzRJr7iuXnu790ejaz6VXsoq0LF21aW+zc/z4vAn
/W07mv5yHF+g1T8IF+VbDpGy7GZ/OMK0OGu71o/cIcA4GuJxcPTf7FqH/JRn5WAE0Uv5gEnY+jZ/
hZqsHjeZnDigvFdxICFR7l0zbEGScHfZ3cXaaYH4HC+XNmys69d4SkOy9ML4nFzX0LqsL3yER36H
X9mrdtGeDjZETOBph+pi2Ibd7IrH6Ene1z4/oNM7T6VjeKSQHMVQObISccRdcjaforDa5V7tqC7T
dX/+U0WIu73kTQvqUNpZOzRiwXiKbkx2bOEQfRhB7quPW+HibGTGpNlEgdkIN5oBFaubi1jtgjFB
sGHHX4V0UHBHHbT96OhOtVsOCj/Xclxnp3QYzD4SVaSoaAZsYHjHMkhvzaGFDGJn+zbQXN0hJ3bP
ScjHku2TvbErg9qPD3JYPfUfwrk8mVf+hVf0aLSOXrIXV9vkY8/91Ndd40EJODWznxi82mt+mC6z
b/6uJ7YI06v1QCn6qhyGx+5i0l4l/jbZqshe30GFLwTiOd1Jnug2/uhIu/HTDNcQqbtr6V55kC4k
vL8MLGCS6pKWgbGT7PrE33cpPO14p9PZ2uLO4BvxC7d5p56y29t0TZloDrZy5kMrkc27C6mtdie6
0hPxhEmFQGonpk5znHazgyqi/IKe4rY+AZCZE5+upWOjSHjIdptd7Iyg+NkNTzGLkheZHJ3sNJt8
TB81uHrb9IhJcXpP9gSHMgcFwEd5QmyxGy7I1mgeCNnlfeMxEp1lz4pKlS4ATuy8OuYOWrdu3En6
23hHOgy/gmzYq/VbRAeNy0VzFiVYlNNgX79ZVTvL4hUHwqscG2kxMTTK83RbH7XnkkunshsM+qID
l6kA6Fs4/ffoJvbyXHim5IDW9rbFWYG98ywWx7JlTjja4DMrze7p1K0Q8QNSYPF7UUkj4dnFGuET
TbZ+tuH2ik4oY7jsta7kZFkYfddP4xWYQ1J5+sSvEbb7ysuNzyJML9pT+5vKeoA2IjobnEuEAYfV
UfWHnSL+0Z5bT+7d/jI+IgZkfI/G/zKdVtTb9nbSXtQdgkuHKceCrIrHuJZ2lTHYGWlOamMDNxLU
HOC2rSR7cuPmgV/4pG9PasNAwFeeupBX2NafRUaRoz3Vt2lyDfo1lBemYWen+qr+mOzavGVHQrcc
tukuWfZGcSo+00dhr/uWvGNX0/rLr+Cujth6rzXlrc1oPL/R6HvlPoGM23uD8snnK76B80Zwq7tW
5JR/mu5V8HLVzf1mJYOD8MBA1T3ZPBFtV33NAm19YCBeS9FsHBaMhe+Ls9ilNz9gCXCJb9aTgyIF
1gYO1+aJGPj4JqqH17VEpVN/ECOAmoKqpoi+0artlJ3yOG5BmVwXzGBTKHv5C+Nc6V09GPKpem4R
ir+Or8BpYXnYZgB2TKSv88UT8RnOh6H7yHT6lzzZ6frLkO8s8bVHVhowpQIYLaYEBrki8SFvo+Vq
m1/rTr5frU8+6/VRyfkPzo/zo/HCM+Wg71zOLHcnp2ecRDMcDrfcfTT2kuaQYAbpw9yt809iHmPr
Fgvu/Nq/ijcRjPGOOdUISNse/FFwAoW1ybNwNR/64MeizrNLKLY2AjlB/TROojA641t7GfPaJoQ1
mk9S/FDtlAviyUWzqw9jfB5ZFqWtwd6N4GY2lst35qw+tlUE6fvULZzBTR9mbwWCjlzkxBiOB/mJ
/84boSq3hOFjzZKWpp9mOMR00Jxk66R/oXS0UzfzJiysyZ5zA42hU+mvCkIxxW91EkgwIqx04bZ5
mllOcL6VrW1MrvBS6Hb5brEJGGAFn9I3sXqTLt3wIcV7Y3DG+Nj/EnZit8231j1bFy0/jGFpHVXR
d1sPt8NFw5uyOM+T583fZe/p4H55ExHv2eprvP1MJCIPSHNkl4184jWnyXQ43JHG2UzKGj/nD27j
jiUt6vycDWEqXrmxKlv/xmS7mdWLmqosc8pXwU0Q045u/hhljtDY1uRVvjDbWTjuZ7dxSLN8MM/I
F1N3OLU5KSK2/MX/GU5FuB6ji+aULmgSW9vzT/GlNo7uFUfsePhahKDZkwq7Vz+S/fjFzmk+jF/K
dQ7Ug6balMiLbufX+miCKX2btasU6C5z2x2/6+wo0g4hE/8jwe8SdDmCSx60elclAc9qQ+jOaOPK
1UzPyP22QR8YRgix62DQXmdY2D/jPupIQKQl96oyjGQ3X3a14YdJeJfk5fZ0UtlQAxEKUvfTDKC5
S+y3AO3rYTRcxTosZmcZ3B+xc0T1Hxax/2190P8hD+99FvA/l+OYBz+7sf9rMX7/C/8oxhX5b3cd
iggYVlZAHps0qf+p+lH+JhkmWwQ4KMa9IKZK/2/VDy0rYGgGJxDwKNb/WYrjLJTRkwFwMamg72yt
f6cURxZzH2v8ZeyBgw9LPv8KixNaBvrify3FJxIec2DtmnsHLiP47ZClozIw/GIEIB/3Da+Ubvg4
CCS3GwVzrxXxZZrbVGF3uxUHhrCGX6nVRytu1EMWO+Kt1gYnWwU8UEyS5Ua+Xyu6ZY+9eKvikd08
g9ZHjG2GV8zYJpKpCwmXZE+SCaPdi0ySFwbrd4mC4GrIfUOz6ogB3JbnyBSIM8Tjq0Q6rayQ6Y41
Uz6y7l0cqyCCEjNMM8ICw0NVGlybHIHlbUF8HExl896oPe63jCp27JkiEbtSwWLR8ll1uygRj5K8
8b4yRrbR6iaeaAyIxZvG15WGWRyZ8odyYkHRWFa8q/mG7JhAjQMw9Z85qUyP7M2nuFgspyzmk0wk
w5WxcovWMTbQMHZ1eN+775VkhCvQKzkamrI+8IzEbie2IidsAa8m6nED1ikZy2IyHhayWgsmakmy
M/Hz+PUcySh+lE1wsIXoKHrb7EUy2U2LG4KUoq31Qyo0ESD+sXYhxaAXVTaq5mk7qlo6/g6jGZAy
uT1U8RSq+tA6JChhzjSlY0b2H3kA8hGoyxpmZZT3Nv/9xItnY/AYKv9pGXOQbmlMDTlDiDEYcQL+
zdUfNuIdSvCeuM+u00NA4k0QbdanJmyXqiexA/ievJsqTmFhy3E9oED1hEW760pnMrO2WvEGqbsu
UH1OAhZGVbTwbiwpj4FSkNrW1vjh+ozCMTKsIN3GvYLpxo4ERONTnXKc5zlZUzVh1+2QHtJO+iAS
XfAgQbs1ebi2tN3n20QFbkIiPK1xNlxZyHQfklhsThq3RZCQUHeIWw2OIvuZexjmhJJU/8wk1VVH
vGCScCQp0FWL1s1zCuKF71Fr+iMzbYc8pmNSayGRkK86tkAeNr4LnKPqFmSd9Lz0FYoEauy2JJgX
7wTrFjWYUP9dyipd0flIWxApJKOJIH0v1ZKyv67HTuO1ADPI66n2L8NSaCb+oFoMC/L0DukidM8T
y55iw4bFq+XngwqUqIkOHUtE19gkp91a9Pmj7E/44ZK+kRxsIWbAuta8IOJXvjMibViayRl6lLH3
VBECucqkh968XQenloXhKImLEvZai+3c6lrDq+ELeaW4uMAdGaLnRm6rRI+Eas870StTesoiRb8V
Q49+ykr0H2B/Z6scPLDKfp0qtVsVjIQbU55cUctEV0ZF5CEkKp/VWqK6qePubWji7Fo23K3EAK3h
nHMxRiRFOLMyLszKIMvaKGtEtqzDcuXhPhq9PD6S7UlRTJIPjTsyIhmBg9Ojax6yMSRYh5VRvdIO
tEIdOa05FfY0FlpIhl3t5BvZTMU8+wm2BCLpKYqSKRtCxfiEvmYcpqnFm5GCL5IxR566bkTPsaLR
3BngBNxR4iq39E24pXLPwG9Cq2BidkA1syC/SfVnPVnft56qG4WoT1pctI8nw8srE8iVaT3otTQ5
WWQITmlplYsDyNit0Lr8KsPjm/ZC5uVmZIVtFLEg1WNJO9cg+x/khOOCkUp0rZvkbJDCyJdSO2aq
C+cssX4bdOikVaQY9PIPrdOV0zaBX+H8OInGrLFNYKCQRZN2FLClKQ6Twc5moawhEBvHy1TqrD00
GvRkSQk0bMtzhsXBtay+PZPLWjxLCAgdQaI0WqC4YHRqsFKxlPHaTml8RenZ5aFv9UXum4YYcjX3
pnIY2SupBtCHQvXUTGH6M60GIT/E2wy22k0Fvrr+s2cLLM8koyTSpbTK93Ud98mGHIt7Iu6McGlE
D1eJI1HeqaPBFbY6MGPxO61OuRD6N+m9Per9l87Ke40Mfuz0GMUd/7Z8LhbzGlsp4sWUlN6Rt7K+
sXxp8TgLna1JWew2Usx2d9JsZRjfy1S4DNPrrCaPGL0IT11v6tgN31gl0c2ZAmMNfsHFKq6xUVPq
4cwSmGRwODnryI4vo5iTvqDtnVYMEraWDFipkzZNbgYR4xeLFdmR9Qth0OQx145CNrW7LuXMvqku
9iixrKcmNn+g8pZ0zdpz1CyzrxGeyw+LmNSuZnnxV62dDpM0oTedZkQEYvLLE2YGlkZ4sKu1TXoW
CIf38BnA5BnI1AQmsUCIIfLHzfIuukhQKTGb85P3dCIl68fDWg0nOYl0xZb6OQ6KIU9PcrsW9wRF
cDPJiibTmFvzAeFd/IkSR3rRzZS7itnwQPddEssW4a05LcSWhhbq+dOmiIz9MuYCw6p8JQbhRjFa
qC+gfPfs2YQnx5qpGZQFZlU/yFog6COnc87UfQ8+fQ3aqmif5qqyzqshNpe+zzgtEiwPvIbsgfOm
bHnm7v8/ZA9/6m4u7dTS991oYdkaENBd80x7k4UeRb7OuIHzIEx0TX6vx151yTe8O2sZtpAgNt66
rtk8ouHcfBC2721b0E1BJC+dJRnLIy5qtAIc/aRgm48kmiROZA5fURUPtIxJj4w0XzFzbNI+NpuW
dBar8wRdL7+mKbFOPFgfNfoDm68oZlkPTm3fpgUNWKeZD0k5GufCksl2Ivs1mMT0HJnJe0l89n5p
tvdKg/5PCigvxCjaHXmmzrzm4tOcLeJ+ID85GNeq2lXaUr+WZa05BZczX3rSnoQZKSKN3sYkcJzN
I8mxmC4brrTGIBMK5d3AmjcBMVQN25F09s5HWQ2mUm8umVWRI5THIrk5I9M4FTuEk7H4Z7rbBUNZ
s+XDFJojlyjv8dfG+plOUf1eWSme7sYEozywoHTJG6f7SqzYzZSewaYFQJMMjFs+kMLR9WXujxpZ
7ZRd214uqtQfyfwlwBo5pzZwe5ECbXrp1EVu3zaljzLPTcWQEq879TF7X1y8Izxy7STAz2TtivhC
VFxD1h7bukSCNj0WgLdTEd3fMF2LHskNssNrLEXpni/xrvBWSQeUSoaF4vq0bbn2OrL+Ldd09a2i
zr5NTNVuqY1VSMD4dK1786KvNY7FXDNzUsGGrwzl63nrJWFGtS2RDtmYFZC0+Dp0U/5qCKr2rJQ1
87QG27mJDpbKWWScm8b1U8GneLRimWZfExmHw/R1xwnRHAcjBjHNmigvE4K3p2j5yQlpOLSmsFNI
vrSHpKDhjcrvWFnsQUYOp1nNjlzvc2fJsAgj5JBkqzLMwRHT21rTPBjLtlfz9a2O470+KgnVAHHL
uumklRrKmflGAsTrrDV+p4ln1vsUd0uMXR1tZi5WTBFXckTj0fLXpJ6CMkpeSI711o1B4dSOt3nc
qNvKPgTMHEqriBN6jtx5Sid/28YHs9G9XCt2/Sx4bfUtjobbJ6RVV6z1+WG6D4CoH2Md7ZMCWOoE
0H0yy18gvrsIQoJNrh2HoHlWmgyPZi+cqmnxFXMIEfx60Fq9raofoe1yXUgA9TcmsJH8QFxd+Qdq
te7Wi8EEcBy1Y5NDw9hAYh56MK/nfl4bTnjVxazXYCMvKJpigyLJSPqTEAO0w5h6MWLxXei5f5dS
xqqjst+vOev4kdIigBP2WqWo+fs7q5uQ4Hs4cB3mUu2XWysyv1yvBWMQlB97o0m9SiTKK0/62CWR
szixd1eCqUG72mCTDEAv5NdlS2ByzGdh1o5KbEnvbOfqj0FTzzjFUjubF9mPoFvwHFWzT8J0/FCW
s/g5rwA7tjyzvEwc/wA3aj10SKRWkuvrSiisuRiM+QLJYvWsrK0cEuWUCzavs2KOt6UYoJ41mfRp
pEWzo4BK/mRpylByEaH8Y0wmy4fzy+DVmaZXscqqZ5iAuxkUhc6+kJ2hgz/P5lLAOctG0THyZjlj
y//RK6nxFKUbzhVRwrYiprmNCAlvlqb/SaT6PvSpLUdstN3c4sJc68LE5Ygt/6DJkRKmVf0nGjES
b+sqgx+Mn3sZ2Vmk1gxV+q8sW4ewHAvFk5q181OJtIQhiz+tzGxIZ57JTQRO3EVOJJmaVyCV+UQ7
0R9wLaS7ydw8wgFnj9JTdqa8SC5Lb+xmo0Qhx7VXBis8tV6rT7qxzY9AlfFQoNsnbvZWa8kj0pc3
8HYnNBgLZND0S0tyrB1x6s2CFQhZHXK9sdoVxzTsuIFP5kS9wHGUHhIFKYTZI2oRiVoAf1Uco57K
zWqrzVcnieMvM5XXiFw5t1Rr/ZNEruEdk7Wr4F3YFMHNJsuggx+8uiWDo9FeynJglERhrM5KUKBr
q8gDDzruH7/QeKlnS53s8Y4mmOPnqW2FcDHXm1ykX7oaVZ4IHNsnZvNzqrEOg/UxtfxzQGXr4Dgw
ntJcFndoeLnIG44iQthsday52NJyOYpksNptXlzB4l0iON+2PCiBJHyStIc1FjPurOpBKjfhUgpX
UhaLz2GZGMSC9N6b6kw1K/D+xTEba22b8iCdNeVJw7uEyKkzd7oyHLp+4OEiEM5pG0l0UBl8j2m3
V4y2PJBmkZ3Jslw8y8hHZFCjeZjl7tHKaWtgnVh2bTQf5hxZgUliSoAcq6DVYVjaZjDFTGu7KkL5
jCXRQN7eoGVkMsrvEypp+4KsBdmPMHUB0w0UXSlN3QFbDq0VNX4Fl0fF1sHraVtYfky26iXFcqk+
k0pSPBu91FN+ycIeOGb/qhZGdRRgmOMAZSMzkDB6Q/gMfQIhUeSpxGUTtlfQoRJh3zsV5qNr2rDd
aaW0dueEkmMgM+9Yc83/sdYyw5yPngk62nosNf25NaomUOSi/IpqqXvKBV322i2t/nSkQoeTulZM
KtXchVVaOqVSJiwHxtJVZCXizFHyXa1X+VtbZNZ7o5TjJypcNDqp9ieTR6SJZoEQsTZa0vIaZiom
Y5OkNBGEkk2KX78cfWPh1qkBxYaA2OtdVChERJbb9pUnjeC3gk4cKrSKyI4KoXngq5ncvrAaJPFp
4oirvkzOOLYCXrXJeIQChMgLpNMN44HyANw27dxOWMpgQFq2W+9eA8rGzkEAPl6VqW2udOPmsa5E
kneswTgshCg7iOyQ0Jvj6KwZy4h26SlAalAYQtLEXrVBxigMHF9mKohPkymlp4iIKrcUQO1ncuqu
JcwjM8r6MItiM+GfLKe3duJrGBZr3atiLe5XUXtMi9ZPR56WeCLJAvdqw7szc7RWi8o4uSLxojO4
sCfAURjYoUDY4jrQNuNL/lKNtvEpYYgAlEA6EGaZPYzJ9qaI5Smex/YsFo3pKXXOkxnfbbP1IP20
UReRZEkc5pnNfNmxuUN459RLXzwuxfLV5MLmQKWIH8kgwRG+GhbCrTh6JwYPgT6JOLMr01vfe/rW
b8gO8EoyPJkRwrcjHmQ2zquKZ1XO43c5NSEqpMYkuzQ4JwshFSAhQYEJha39PRqLPoj1YeKEavjc
1PRdLZuB5EjxK9LW2pb5eA7Um/jlVKBFQ1M8wmp5FzCcWVGEEUebGM9PMgIXfQ2FSgHz3xsKpSgI
QnqqeAvX0jSCCbvWq5kL6CDVRULK2Qnqsm/nIiYnEzAD+7A4dSVQOO6yMrkYJtEMdIx+r8ooJQGg
PpTQmbQdOh7uQ4RA7ULKDtSLLFFeoVVfupZMWo65iIO53VBqm+TFu0N8j9jWmqi3m0g+zuI28RRu
61kzco2erkpudd2Wobgpka3GsNESbNJYy62MeKB5+MOUJnJJ1NhCVUhkmKhCR+D3fNAzRfDFVpYu
a2mcTcpQIp53ipIvdr0s0VNT1b/QO0xEctQJTjaztO2sRPO7Tc48mGiCzVBxplbrhX0n0fj+fTpt
6yDMHBLbK2fpo8ZbLYlGEjQpdunUzysNeFM6mPNRsaxd1OkRAlygIgq/s2hQb+eF6rSWkvIaNMtj
QW7OsV8iGX9SFO83uZh3DX3Iu571XjEoG9D8pDugsqWMUjVwjdI5T4ziqdF6+qWGBcjQzOZe1woK
T2ShJ3JQlYNMSPUJE48YDuRFn9IiXS9AkomOkk0ZiNVQutAgGX6qXQBhhhjnuTZYrRl8weX0KcrG
T7QymUtSKlwWwTjs3iFyscyxdN4mjCBAfCTmEn3U6342ja1T5Cy8FDX5WGQNttGTIKVutIXxjFMK
GHfPXbxJN3i2+6Xtt12dL8RZtZjwFAnXfC+1SGvZGg/DpdWrk7g1l9miEl5FkHftQEnEqMVqSZnM
9Gb09HJ84ZGmd0y0W4kO0o4s8Y3GLLRminDwOxw3k18jVPxlhuH2lvBItHdM3drGP2RkuClaexZJ
xKpsWyfbM0f4qyRa4TCpD6IG2adS898kofJj5l69lAmKXtKDW1ffkL20yvIlVVm0i+b8oSKQ3usK
HHs6cZHnQUZs62QFhrKpjF1dSt4bxilzoz4I7OyVMqyF7CAKfJBWYf22BGgyG3HuHjIoXjrkn6Q/
GLrS0dY301kfJN3F21yGStchyMYfCQjNtjI2p+24Pq6bNHhrvL6pnUZoh1j9Sl1PkrYY+WljFMdi
lTEszaY/M44O0qxqD0tTCd7UJOFqrONp7cuZFSzSiXSMq0NuGe+GPkc/MlPOOdqeJWbbT8Q5pPcb
VJEOMKu+aM3Rl+PbIv/L4C5ZU2nXaogQqH8rDB/gNrrI4o+7NE0aVxG0aj32o5h3DG+z5ps2GIWO
YgzpRUw3jhyyDJT+BN+q3vVTt2JeQk7NIC4f2bCuzZSUX7pZ5T22D4TFAExHRXYwNiEuydbNuA+k
YaQQSJtufqRoAl3BHJH7tbU4bPXBUs91Fgt5GJkZ+miQdea7NMFggbUs1d+L1Vmm28pd+jVk1RLK
fYyLV5BgNi6jTE+fV8PLqq2wG7blY4ixIfOsvIqIpu9skSwJTUGBs7Bhmx5Bgog9szY030eR1uSx
MloMWIsiEjWdi7yrg3XGO1g+zlWeHLa/m2AFS0NPnUSiO0XTiF5eZXtT5RnimHo1rpZEm0eMc3IQ
CX3xGz3T95aCnivJgBIKqXobN+FAoMNHg4SRiQpwYnDXdqMY/mr8oKlkDA/qbhDXP2OaoRBgpHwx
ejWyBSx7fP2VsWvI2bN1wq19a5VZ+2zg07aO88xKGtNZmxhiRD9/zJZ2G6Qp228NSKh4neMHS2AD
xYbL1gSOIaHa8ucoyihGGgTO0X0vTwXG6Tpn4Hx6VCPA8HK1CKecTk+CzzISwujidVo9iTQqf5HZ
cxQlE+5siExXw6kitTozt+QmLaL1PU398tnfXcjpxv2HYF0jRXvDRalXvHLyPGzYmqtovJXjekWs
zbGh3IuVXD+vA6ZatZ55i+e7xTkXZF9Jt2Tfx9kz/c0zDymBF1KBJVl8T+TIM8z4aTS3fVdZN5zE
yi9Dr5aIZ1KHXbHlDUqqvEDPUPJYRFr3RHSJsUc7+BPPKyOjyWTcPStZUKspv1UkQrgymnO2aH/U
jdu4FUblgv7dVvUUelsjMoCONpGiYOWJHk1t+2DqDsZxAbQWKfno1lQjdi8jz9fHhJUNee3B2NVu
rfegCNWNuOW0fiA3cR/1Ebsii6aZ414hrBZjfLMkKmBII2PHv6UlvkFTvw7ljHQhKsedPsXxO1Nw
LCJLl+/UxdDfLJjanDEiDCzAMVzipfAmdtgrbZnrfLWxBFQPeTsWb6zdEI9Q0NIiVwCO0t+twc9S
CN9SU2ueYlbpOw6OD0bzo9/U1Y/J0821DuNMsLdW3xf4XXHXV3UbRDV99LC1lk/r/2RJTP/VjtKn
Ts0frr8C7BIKHGnzCjOqTpmirQem74vXiX33qOq5fLp/g4MRJ47W4e4e2uIBU3fK07ahPRAYS85F
hKJMKPBWA6G3zWi7lFlT+U3f964x6am3xdO+1zMcpWX+jeX1mYCwcE4QeAl5ECsa4+wERd1QmMWu
LbsXosxGCIGRQsmctTvFitjNtsLVUOsSok+jlhd5KSda7TTQyh6ss6qsNt6X+aOfReNRUgbxhXhU
HalJa7gyDcJDVebYQ/NcvY/OM08F63Zk1Zg8tGuGMYEV1Q3d93jsh9pw68m6kz3RVS6xhO5IFJj2
bE3x1FMoumUb4cApLWFvDlb2OAAD3PHcjejmsnUhOVJddyX0NJdzT4HEpOeHWCfSjsL2m9tS9tts
5n7vWGbitmD8YdUgHdv0UTEF/aCUmCj0Lj8CR0Dq0STUs0X/Em/36ZvcuFBl/8jSsJeKjbu+TJvn
LjFPg9grMIioX4B5yo0A6LWDUy1/joh08a+YLhmx0pmMy/q70kaYumCFnHgsILYa9IJDI9Z7Hsbq
bOqpdiCGvXMbRE9qGT9E/OBh3FvOmt93WHAZZFdkd0x7WakHq0BzOgG8YUjzOrTIvAvCwkHHDKd6
EdSw1ds5aOrVFZaheqIt7B11lp+EAdpYo9XXCle+Z6asB2KLfEJAZoo9rmyrkq3gWcW7oigRs91y
9GiRqoQrJqJHEpZv7GApSrxqiG56HSHmhU7gd8x8c134EUaooBX/NTabGUK4rLVOckXAO3N0WWVH
3N4Rcexx9RWd5Dj+ITout+uKHr0vaAnq+s2Ml5Vrn0msTErTNUEJuHRJaEUzTvrIA2OZuKC5S6du
5ac2wZY9ZIe21bHeS9m83eIt089c+mgIZeiomdi4ST4f215KyYfkPI26OwypjPcy0ETXgMhg5wP7
CKx23JxKD2unoDcbb9ak52Ha18d0as9xq6enFBMDW9EyR8DYMvWYUU6hQlCfyXVMg3gWskvUVoJr
dBmjWyHvmIpWCk7mhZmyRXu0pOt7ycoi5g3d8wnBjVMlxzArJruiQoRJiQj4vvpTWdIEcx+pvpRk
48+aDbTTdyBJbm0NNSt+OC+rFyamcjR4WlWjKZ2lbAH1ZHwQa50cJKDLjDT0XY+pe+GRYbCt4Dmi
+jDrTn006wSd4rQ0AUwA3Z5jzPVmMmbnNpVQ1mZYLzdBzBiBV5Ittsx+B2mLg6b8D+bOZDluZMu2
X4QydzjaaUQgGvYUSXUTmCgx0cMdffP1tZBZViXx5lXafaM3S0sZCQYCcD9+zt5rywecoO31sLBf
pS7uxxByLl9iJ4KDXzs9ZMuCDNDc+4Ihu4yKGIK75w8MLDzmjVVtVxcHP11EokRyHfvtlVxr61Sn
NCiL4EtnIG2MM65CTKJRX8RD1GSsssViqdsJZmy1puckbX90ts8dWfb93JzyvoTRgS9pvKbBtk/t
5Vk1vOIZ417pGSxonyVfENQmqs/y1g0wfxv5uTT0k4PmyXLpomTkSiqr43xG97eHeGFj451suquN
feoxLHqjvOvnYDrqcdR7O5w+8bpeTaJ/Asbc7BaDSaPzaKiNkVjgmcAvznmPoC+Qr92f5gkrv68Y
BuM/q/tiORZkBbGUUIkaVukV1FhT2RdDwkVmyVc/h7TKm5IHDAcTkKQtBnwl3aiB11uv/OVpDyB6
QhMajvCD1YXjAO0F6yolBYz5c0VvnwFhXJ4kheZl1Wh5bVisPDOVzl7Iryl2A6jJqCy12NMofRg5
LJ+KopzvYPBH9mSGc+4yHaKtxD0U4mWdrFMKOOUB9GKPZjVguXKC9N4eGn0wIRBBtDfLAWu+OHsx
vaiCtuKtnOyvvp9tAjhZXHg3nOImS6rmAQonccdZjpS7Gaj8NbuZ6LrX2XOtE0sj+JPMPlgMRdm3
nZc+YHBisrTESeAjEqg1Puc8Dk9pW3yBhVDxUmI9hJG3HvxOvAW1s9xnPkStbO4GDo/ZcnDkkNCy
9r1PK1ltR+JEb1J66c0iTgBAdy2Q7dxSXxRHFK1rBLYt0AKWu4AGhJrMYWh85upIkwuWxcjV8hz7
zcHxQK/JAOyQ8aO20ScfC+w5yborafwmCop5hd074OUGdICsWcXFTtEX+xwu8qIy3ArjdMgJPUXd
CJypHDk6togLs21dzN+WJjymTgES0ktZarOVTBV16081PSgKog6nKyoUUMfQq6HkZOOt5zlHV9DZ
1/YHX1rykexidoAx+FCUwWdUyRNQSrqy2Oz2rmRck7uUrG0WPvBNWPeGg8IXJTsO2n3cBqfBqVHc
OF1m3+H/46+ggWXEcPBRfJk/FMc6RohkLp3HUXR7a1kcTMtiP7gpnX+gKIBv++WFSfh1lzDEtyXb
Wq4W3ARlkNwATHwKp7i6HmIXSqIXcFYa8DPncWZRxaS0L8rrhBO+zoFS5d6DN2f3ftZ8WK3so7HG
09wlp6D1HjLHJ3evgpFE028vxg5isgyfErthXNWPwITysGLClqJ4dxp0ToLvCzphKv4gSyPHCG35
7SepUwTlMlXh3lVB/gKbDvb4mKZJfmQQPYT4uOl6r42ClCdQiCU+JA5wqEt3rMxAQ0ay60GcTCKo
OquOKEFDkptdQRPabzSSULD26SkYeSMPGERX7znE5nnQaZde2jERL/OW+nngnO+GBy7O6+xqvL5u
WfCmCw+gYL/qR0iUyRWVJNKzUG09LMG6NAIFfEv9GLleHIDdWA+ApewLh9Jyy5+sIn9rbEo0Bnu9
UBBZznjnAgjZd0Le+xobGyocs6stcdBhvCE2tyVWQel0bPS/adLepqgdIxiaBPZ0+Se0cekBWPEn
5GMcCdSwXnRbJY8kXbIqMXXI/TpC3PUmOhhGE4QTxwqWSJGiswMCqXYe+aFR4OUA8DsjTpV0QXCm
DwRa3YFSeMx54EAqtVem1Hditu/h/Lxs/c9j50t9Ia4q3KtJlEehmA6EA+6gTmfhyzLPLQQj664t
bBYFjxbDwCSPAXr7AZkZ48w1mmm373SZHB1SU4OCvExvGw1v7mYt1QdpLdCJwfa4onwuauQKwtVP
2opXpsR+GPkWZAJbNbS4OLK37OE0zAhCsO5M16cnKw0HCzMPANRUL68VXuKD8SGlNi4CcLK76QD0
zc3oU6/WzVpESYcGcfIX/YF60rv2BzGw+9TWjax4u0v7z1dqTI7GaeyjrnNIQuH8VC+c3npBpznA
c+HHAr5COiLsgzFAdZYwAx8x9+oBoXwpsaf7KjOHclX2EQrZFXVJc22Mtk5tofsb7gi+EFVWXxLi
Dfb+aoKbOqPia8z02XhqOueOMHsr7vRBJBMywbVdT0zrgrusa95GhgmAuJMpGucsewCcZO9c1ueI
+XvUhfH3qh6o6dLkUCPbOltjOB2rcatcCfbb0aCJb0IxfWXwCpiJFhxSREsdLDWG0HlFcp5Wj978
OiUPA/3YA0Fk7qEYmLfE2hF3iOngLdpmfu6oWq641kumMsiL6WLdF0sAPpEuUvywWk4buTnrQ2u3
4uj5Y/FMpY/nhNYxjGoVPrRp1j6CcSNh1lAKcfpwXmGDYVkS9nobmhnIhjeUWRQGsXtxPENpFA7l
KZcDyHec/I+qdO1rPPfTrUGlCdYIfQuIoMXvD4EHVpvO1/JYdUX/Y6pcw/k5j4Nnd7QfKCMBQtY9
eC4Kxp4hqUiYjXxeUhzxODYaqzyUSykOFkNhxhXMQA8Wf/1hbFGELwomuTZ22nw1cbDAQEMU/Ic9
Ni6LGlKuXRouaPiM62y0p3SW150iY1kWpsMBlY7ZsV821Qec2iSAUqqSh8LW6yP0ItoyUFsoxvSc
kLMFec9sAZIealplg2mg3qpEsC3RaFfbBo+qwZnFwO6ABf67gdJ1ctd03LWVj2bDyajaCOfozq6X
HICVPdg1GRM+55VsWMPHAQjdAeGruHZa5mORk9Wjgmc9yZDTJHoQi/7eISzm61jZz0aH5X06UQ7h
GbiZnNA8ytEejnk5fNONc+9YnHByhylxFdjNFQxQ6zzHjKkrbVPrJbTNUoffTOThl16v8lb22SWx
NGj/QD6ofF7Oo9aRqv170GGH2B8/p9S0cThEKsSf04/Xgm8ny5tvOkw+5cAXRJp2BzoBN7EXXuah
jIRNX4/aMDL5jLlCjlZxHNgdux2qq+SKlGeA+7ObcchZrOu1S5pD3qcOcYF2EIGFUddJ7nJNFLzb
zGj8anfL0WgRg2eb8JqlOLS8jb4AfVpcjXPifmhSBqA7ncbyW+fnBLeMJh4/rkANNr5p/q0HLnJI
lz70Di2gt6hVYtj3FLcpkpE2vpGl6T9TgD2qoAHagA4kOFtJN54KTi67vNKE/HJoePOqDKy6Zz5o
5cwcgZf71BZv2rWZRFsXIMA3ItdHHtK7xuC6IRUta4HZ6RZfh/saMOuipnA4N7ahco5pEFvHObfM
i2czG96h4b4r8gwPFIQ/pLoVOSOVG4EmZ9NGZA+yZAjmMvhWtj6DAQVFf9+utfpGLFX1Ze6p7NIk
cxTz5RGYsVVe1FS7kW3X84Ou5f0wtcN0COlA3ngTrecdh/vkS7puT2mpvY8gaNZdMdflhY6JpgZV
1MPsif7U31dw2F6qoqSwTzPEPs2QXvtp6DBckPFRWZb9hTbrB8Es6MoveT04IFg/qsG1UD5nOnyp
DI9JoZcKxFyQn2e3hk5TqfVzmtm0PZgZv6Gg0Bg+lvw5Qy7LWMKyLrXdcD+M/Da69ncTUv0GWZ3f
23H9ZSgH55bjyvJJ2HYMkmtoHxfEP6cOFcurxxnhMpimuRfCOA+o6+1r3Ef5TcfNvWdVZnbRghij
xYmtra2ni58XxWvfhiiCUWaEM3wLZ6DLR5bvcFPba3oHmKWKEgzyi5fkUdvK8Kx7DFr57L/m6dhf
jxP9Zq9E1T1zw+9yd8GkNTuPVZ8U07kAVf81qbv54MPEeOJ9xSxXgRXOPHFBHX1TVBOUv+my9kl/
vYgxRlUy5oSBDKYdI9eZ36YaBVhWQolx7OWo46E9uMPyw/LHHtic0Y/hYJD0F33GjiXLR39c6C2K
QB5jDdCfY9riPeWaXzwhOtiXQncH2y/ARHfu194pYNuZLj90fTD88Fngmt2KAJmjNK8XTX6aVN0q
zSnzbfvOEEQTgRB91YnFIGFygisv7d46rHT9mQZUddTW4D9xArMjYlphlJPPwFDdfM1HRoyTlfHa
kD56MNXyouHLIHbMIJK4+JSsQN/RD3KuFScfpAW8+0u+fvHTDY0miFen01I/kenCVtCV3nLuJu9r
OoQhNkrGHMFc1y9V6TlwRDENrCNfal0gPfH9hPU7G9+0p2Ab2RWwKE0TeK2FfaSzt+VWLyhHVNxn
h1pZ63HqBKr7Ki39c69d2i+z6uoItVh1VuPoMlCHazL5q/+FswcT4967SDVc942NzsrEznD2hBtf
y6JxTj4gwkvGQZbuh4wvC5zG/bDR25swv3ax2dwRtxjQnzBgRrdglZqcYCNo67hFUey8PA0e4rWX
yEx868QbsTKCWjE5kwb0vQ5CcgtSZJWUC+V5XYN8P4EYOwkKrm9oAFFC2vR6fbrq1H0S5gx6qcht
U3bBRH4aYy85KTtEzTvRZWTdFslXeiYURl4rniqG9/vEwkzceV73oezCK+JwNbTx+Vb76fdsBfDH
MDK/YRga7mUxqShHLWF29EOavSK25RxkI4kVyCL241x8d8vpo8k4B0MYQybXDJcOzNS5t5wBbJgr
j7pbnonwWj7OqXWPApuGtB++DJld73ItvozwbkjocrHXiU083IQXr67v6tJ5CkM40pPfkSNWVKBS
MQHRW3fBwKjkVNexiMYGzzvb9OPUFd2pshyIWSD8zsrytMCXWuHlxv3yYtfmEbWBu8/pIKKa3Saw
C91YQRbALlHFHSOEaNqYfs2fD0ddux8Uqg0AL8saaYgZe9umAxXmdBp3fRBY+3XppoMAwGoJjq8Z
7PBwwBcupcBTT2VyptZm2fHW4CNOLIe9rKGdp63m3ExZsAehUW+pK/hILMs9u23u3pAMW0dBgr0A
xW0/cJZsVf0d/Yx/ziAZJRVw0lEXWDUzcTcMFvTWxom5L/YC36wmRQs8z167VDTIQjiW9wPrDRLc
WTXFIYHrw1PKGXcDNaa5NA+T3aj7LkBpr5JlAwjBifuIbHw6t+NmcFeyZaJmfV/HdOsNSbXnoSak
u6HWWfKKvtJWayUV3PVVTTdely9/pab9R/a936b7/ZID+G/zOrfr/W+s5/8f8bo8CL/z8V2+Y+Sr
f/zs4/vzJ/6HqiEVwX1MvoQA7+zZSgC1+MvJZ9nOf7nKBjYj/VD4vnT+z8rn+VA1BGRtR/BTtAn4
p/9JAvTUf9mECvpgBFn1MfnZ/4mVb4uy+z8fn0sQobNF3HNgIAYvdNx3SI0FybeIB6I2iWS6bzVC
1yVv5lMTzN0hXFaSWATV+E/35+Gv3/5zGOCv2drbNXEhujY4jxBolpDv4/U4NMc4V0Fx4dr4hkqp
PspJPlIAjw/jhB/695d7Rw3583LYJF1f2R5R5/YWTfgTNaQXfawLRRxcTZ78qXNIt2gJDDpgqvD+
As/821zFv71UCPYVB6ay/fep4fEA4HeQBe0AaYl5RzwJVhgGIOFOaLwrv/9cv1ow/7qNkBZdJ6CQ
laSp/vq5uqolvUhiV9KqJZtQtcMJNY362uRF9dRbE7V3aRuCkryhvXXc0PmH6//d18gm6QF+9za0
5rtHZxQihqxrYR7wguraDBBSg6Jtb/p1yA9TY6l/+B7/9nqe6wvH3uIr339eRjXGtivVRkQXNB+C
lR6wh+/vWkxBwOTK+n+6HNQa1D3SVZvP9ufHpqkGAscTTvTGtzD/WAwLe6Ptfcejdp7CoDz//uv8
u4/nAeVXIeAp3vzt3396TLuFeLQMfXW0BLN37IECPoipxOGBr+N+sjmv//56759VKD/Cxc4ithVI
wbv69Xo4AofVKeY2qvPVeSi6lKAKu6Tphvrry+8vJbdX7OdV5v213uGu6FZ4ea0aQAJ13V0Kb6hJ
wiI1TRTZJodPBvQfNgAHPT9yRhsodWfOtybGevn7v+TvPjQPLLAiBsCSoPJfP/SUL+QflvwhS8hB
YPEtekFhml2j2Jpef3+p7fl495ltB480a7VyWWbffWZUuSah4GkApBDHm2UhVitkeU890nOKun76
nvCDVZQmpDf9/tLvVwZMri5bzsalQ1XnbYynnx8lI0nkXoDyRdVHtIR3jr0fPpOLCUf76T+8ECsd
mxufxQWqC1Lt1wsl1C1WbOF4LqYiQPwM6KJncpHuffprURUm/gUyoYqscuw+m74c/mIG/Nv19l/u
sZTkTxBQT48Lzar9bgkcM09lnPYpoMoxu1apJ86rO8wowpBrNInEXu30l2RFb/0ff3A2S489Goob
m/H2nP30sg6lU8umoycylnV75iIti32QXy2MfJDS4YAbNSMExLveQSVx8w9rxb98wdKmMAilzZbG
Jupv//7T5ZuwCGUeY20Ckb0e7YSznIo53irTe5IJt4dbVy1IaLy+D86a8kL/w4v0r3feQXInJdsP
nqfAf3fnO9xUwK8bE82dafZdkP/IEPDuGy+tT7IdAeeGdXicpGj/4dn++wtjnvAdGQgMTL9+dBSe
5EpB7of/IatjGOowglJcn5hd1XckEjovqHE/BCl+u99/5dsn+uV9lo7PBZW/VWSC/f3XC5NRICXI
Vx35edAhgFgImQ047IjKBk7FkBkrByOv31/0bz4tCQu8w74r2fSC9+uVZ+GYBXkb1Q1O3ikN3WPn
2ePFVCGW9s6WHyaiS55qcKP/8IT/65WpPwOqw5BOV8DL/evHVdPko5fFP4uGBdpqYekviSg+msVR
52BwmAvL7rZMhPsP6cvvt0GH0JqAeGzXVcL37PevNAcd1EdsCZHbtCBSpwAsFh4iwnTVo0zQ6fz+
Bsu/uZ6jbM76bAgOk693D3KmCYps8s46KLTa38Yskxj80t7s/GwS52CLBYwtP2FEPObpTbKG2a1v
Weq1Z0yNhgAfK24H52Im0z3T/x+xn4TTP3wX//Lo8Y47G2mD9y2EVP5uPS8Wsjvy2J0OnkkJiSH2
+uCE5H56TpmfrRkTNmtRf/qHO2P/uU/88sjbjBDIsdlqLqrM8N0z4IOH6CEXePSl57raC9xM61ep
tCr/cIq+au4Imqrnm2rG0HBNpE1OCyLOV49WSarKk2Euh3ZxmufyqcvICnRpDznCOYghtjNEfMOG
l1WOI59irLDh3mk7Axu50a66oi+adufYaWr362gTqX0WW4TaYemYpqAB0iJBNONjSKUJoyqcqoBP
JvBeDMmwjZRldacmFXzrmrXyPsU9DrVb44wtLVbCw7N9QUwEQkmr71/F7C32lZUmtLCXziapxWoN
x2ge9WwvmKR+wARJQms6K56DykZ4Fs2qdOgSdDp+oK1TJjT8KQ4ZmeJMRBw5OW+F0fO5Ruf7Gdli
DSh4aaG0D7TGXjggAV7DkxOgTkOuDsY4tOqHNVXTcLHSBuK4KStoSt1qrJuGRSA5Wn3VfcNapcyR
Jsd0qkLKikuT5Dg96nVEibD66fJ5qBzxCGoByHK7uvFXkMLNeJVsZpbdOLf+3RzMFsEsnIXQUzJk
AoyENKhlQUtBgaaOstBNBiWBq5jugzmaM5toc3tLaGBQ332r26qVkeNb/cdgaDuUoTn5NTQk2mS+
5F0+f5uDerwbNJrp42T18Xg/jjOUpAyP2nBkniMtgNAGJwHnButSkoR0I4nK2KX8PpwEBLPh4Uv1
H8oVfX2yW6KscLBb/YBqccrIaUFtmJyRLNsXP6Yff+NjZFkOQypMc5UmwsJjVoQMHl1iOI5ytfDu
1gzwHUy/C8F+LTHmd34Z8j+8FqnewXhS5kzcRuKf0ongOVK608A+Tt7sI9UiMJr+DdGwRzZ9FUc5
RR2du6qaSTXFqwp7sVum69lhtAlpOk/6i9dVkMaRapMJXFLWDpdQEsx3pEcZv4HqxkbTCZBNeVgg
vg3U1uYr/HV8VgYV6S4zhkK8mpi2ISKz4uoQe6P+VBaOnSHh6CVMSVaz+gg3o3hWdUJnl7QiOo5L
F4OYW7OebtuQM9GTxBbmj2JS0PncYq6uxYLGlSZU3gf3TKSC8aI4Q95NU6wS8lpd52n2GC8Qshpq
H8kR8/4n09cteIG5UVGY+portKRlgAkciQaW1UKjt0YC1p5QrU8nUQ+5Pg2uEz84JZK6MxUEDbrS
5COvU9PBMHErI4AOsO1VvFUQFw5k0uUvCDhiBKNBnqD5F0FMInAcPgwM1FoqGZz5mOFLpfaewSW2
y5NFv3pJxx5FhcqE1Z/CJTtuqUbjQyrjXDzaaQkZhSZH+YjOwLNOSgtzxMZHonqZtbrndoghfFiM
14SbPTYE0tMxh7mdfH9+Yt65MQcqMdwAhknbyF6K+vtMWPyEemEYkbJCGb/QkiWrfaZky/dhJglp
dgsb9vhYii0UxEX7so9jyN1Ex6O/ZtxRuqAhmmm0SEvykh95b4s1StbAvrVKR4eHbA3T87jQsdmh
3Bb3fZvv8YVlD2naNgj6YmQHrCYcntLKgZ4mytoN9wywZLvl16Kk6U1Xj8exMP2mRUMbez8YmPcR
uQn4HBh8mP6i9cRrnmqy546AvJk7JPhtpiPGOZTcJSyROzr8cnkpGNrAQGOx0YjikHp8cNzGHSHa
CFCRy+IGbxXTEyBtHkfkKPMatNUenlJMLt1Y7Rk2r099YcH5wKc7YyDurHo3T1D9j007iWBXEOqB
hLumu74zfmrExc7z/L5eDA7KkrhE6HbCGT76ovXFORHD9AhLKX1mFO19JhSRE9bG+IeSxmNzLjBC
Al8YY0SY6UyY9K6jMMwOE46lJvL8eSp2OKlW74BxVM7QYTKzsu8gvNx75DS/oFdGCZnFdf5AGg9u
at2keDCCqvfpBzRB9TTrYGEBXTz55BPw+x2DoTF7CkT6Zl67mLdioZ68oEDXC6qlsEiOdUIA5ImM
hbG7OGERHCed+uzpXYa6pwiy5K1KCib4OhBZcoKZ7r+Ec0bCjD3JQrEwkty286t4XPeVuw7DzpQL
IqW+xv4bo9ASOu6fzKxR/XUYXJj0OrZhjBPDeZUkVq2nJcaxuUfVaX1uu3X9o67UnCNfAoV9JsE+
2HfdgFspQ5NCrAOoGmToZiLQiEeKZSmx1/x2DduJ3Pkptt5k6vaPFdMkc1lGrF8usXtsqdIQc+bk
OdKv1BLwalfljBi9OoI7aMoHDY57wtZ2U6dcoPWOYicacANiHZ6lTz7V1OJeSD2F/93ByzTskoyi
g/djIYgoLbsbkXYhJmi3aCBX1iFWvLFsjotpkcLMjMbNroBU9ZowCjdImQUihoRcP30oiNa7b8CP
MPvS3uhGviiClH9cTM/JdVrRz6fdVar1jwQFooqUr/07sMndcz9XxbchKVN4RinJvOukofVSndSv
7lgyQLJGJ7llF+zGQwGP5lU7DSqVsJF4RRCPZ8keIzDYsqWosHHPa1AIsiEb7B9k8Ha3jszW58Sf
my8lY3YAZGsXtE+Lj5n4ZIAsN3sS4JNNCh14J2sIZPpStWtxr1dMG/vQsdcOB0ZJTiqD6OL7op3l
0nrJ4EWxBx/qNOokfF54rLH85qDOdwSIsX6sBaPvFoDpdwwqDVpHOaT4GQKvmK70OG91rqL0gcgM
IXKihLte/GEoL4SHd+VxWsPiSvSSSFmz2GcTFIFEDjFTLJR84dXBgA/BWiWDBLCwPx5th8UlmhAO
vBF3Tx61tvDrHWiuhQ8oe9z0vPojUuySkfa8A6AgGMjVPinDVEzBla4t+K5rK5JH45AJx8FTtjxD
cm3lLcj1rjsyu8VUtraKEaRNMcGQrJR1cpIosv3D7ChFcoMEY8UiO9rftEvuLbyfmdWr9NraOeOQ
dGoQUCGEKHsdl/RoD4lZ0FGQZU6KG7PE4JVq0lG36GaJjyEvknCSHkFRtgqEj7P5NMo5+1g72Qr9
tiW0gs6hjxBp7J35BZu+jnCEBc/1mjdITZp4ma5S6u8fE4UoDSEvtZ9ra0yeyYXvNAV+WX1ajZ7M
D0Ej+BQ6/aqOYTfP1W1NHgMkqnDCI7OW9oxLSScNAGqi02+GvnPN/ei2DYbiYDRHg2ubVcwyipl3
MIGQDaulOq9WhRpCF/SMcOeomaAwd/SwJBHPAlLaN3QWrKlBjFjMWdke07i3qrt2FCNwOaLf1/3k
deMAWpXEaULnyoK0+ySfECc1jlNdMBQzFE6qqYTXuYzTlzLBWrmbgbkF15S8fXZG2LKOOxfQOCpU
O+i/IQ5Gd+fEI5qhDN3ANfHCojsVSVtR2QRxctYDPu3D2hHHAScrVWd85ZptnQEjakMpu1dLDfI7
otORuiiJCXIh90IdpqFeQzK6cUPs6SrJZwGCgjTe1bJQNSGMQfYiMpnseZ9LXAL+UB0RCsHKaADp
7OY24IH1wwaEPmIn/rzUTkN+oSB5+IBD1qBx6TFXRPMSBwPtVJM/5k3PmmiTM3S2OzbGM54jM+44
enLNerGDHz0q04XHc5m/W6kzdNS6+KB2vjMxGE8NsuAt81lTcaZZk517DM44lUZGmmhJEIwcpsqG
AtT6ufqqcOB9GwuaQadu6RDZlUNYY3qNIQfNhphSSDCq/JTTYcEhgBbDirJggA2jksm+kBzYU3Y6
lLqUk3JDtyGCxy2EvmreOQFz3yP8BWTCNv4zTOfh3NQUwnWbX4JVMv/uQtLbAPe5/f0SbGNxx0BX
PKPFs6hCpokq2804wzLWMEu0LBYpxk2vi08je9d8SFu5Ab5mAtYtaZD5z2GeAXgsqDOv5lKQL29T
6k07Q/W6G1XRPGyco+dkFt2V38/Qh4op5qDniRlZveNaIhp4tVsmIdkgKM6sHoayO9dorNryXFud
DbHCGoaPBT0RWOa+ISoyN5aHY1YC39vb3FYeTDSUjHrnFdSMSezxR44iQ2OzrjtxnWdNp36Qsrec
nTHUQ5SXWf1K+lzjHId4rr7nPKW8Kc4wsFfUPlofRvYeJlqLne7QaFkDiHV8gsAId1jxwva9HeGA
SzYXQyLBRdUzUmF7IKncTL2+oGAvV2zqlfWde4oKnPB5Jt+t4eyLtmkMrxZN2jWn2IENfM0pjhyP
twwH0JzfW2s4XlqcIfVO4nm/btwAXcbQKGtCPwmHJCrxGXwoRlyQ+2ByQ4ACDLLNrsrQWR38ylnv
NabFLfJRTC8j3tftx8lo4k8ahwfGzvFHyysZyI+MisQO3Ub8ODgi9vc1uZwmytA6k5uYrJS+6RxX
NwPNA7V3mK29FJUgvJVFluWP/u6w4xyDoN0u4Vpgi/L89hyWqidMfuop6VJTq4pXsKZikcFoz5Tn
YGu7ni2n5UiHpry0yy1VJwPAVjWUDAH83xcEfwn65UQHGNy7ESRK3Dn8Z2N1V13mhiGsBhZIEC0C
pr6LgPrYm7QFnTMb2BGb9hJFzhzkOzcDiLpnEof3yVeT3+ydtADhWHnok1XilMD3Q+I9vWFOp2OT
2v5T0I31DWGWS/UoKrRpyCZzuEq+XkKiMmXQ2wdAFOx6irZIcs88ynt2hhWYvdUm6pYUON9hYbN7
EKlJUPmRZ9G4uLZIUMU7mQ4xaKrSSqdIY/FEszv25g7d3rBcgCRPyXFr+jRR1nk1j3xtB4Dum9QH
FapT8kTqetbOqYKNhC4ygUPPHY3jpwAW3HZA1UQzDnnlAKA2OBrvB8/qsreSbF5waO7AWn0Y+FTM
eWzFYWuoFgjDTEaL8ALYjfTztoGpc3bXvs32PeLfJiptCWA70ZTX9N1M8Oy1ZJg/N2MsM4riYfkY
iGKyj66Mp0usa3CIFoQ3bz9P2fx1tQ3SS5myIiEWY09ChT+8OUUHfIzUEpYRSI8TEeteKmGG2TVZ
UYXu5CGj7JhvtC2rYc+gANKNkB2Dbx2wDB+6RMfWBeAkLmmF7+QxFrg+YP1UGwTWYgffuWpQ2V1v
Ic8jVb4NYfrktp+c6yFhJLoFyDXHktqYbGkdomdZrXYR5GcWFaWZkyg4SJD3UCPP1R9OiYTShGQh
H1WyfSWidRJ2/BG3r8cRC591Qod6rxKalDseg+6LTzsswAwi2Qh5NUfQPWE/2VdLvDZfg9WnQpsd
dFwvM94Ul6O3La/mYUWpnzOjfvQXlaRPWGDBH7pDmPkHcjxw89QBctyb0Jvt77Db8EWzFGOupFlQ
bVzwMsH15bTtfNO7GZ4i9HctiNGJbLQjuxWYvBG4LicKaJwvggrMIkFtbFMEyPiSgDcFUOeWdQrw
ULvI2HZZFUBkSxo4HXv0vkAr1iUmXxjfEOgHV7U2Mu2iCJJIUnpeCsWPHvJ8Gm7pJfhEpUIRQULm
wA46SMJ+IUEGdrURBEgaBbZpZd9m6Jp3KUUtL6pWHnAq2mlkzvXslxykt9wxuazJRyJcOavHcp5v
2jIpwH2J1L9ZHasv9ohR4z8yVt5XTHDBS2t1yLSQcQOczZyRiQtWm/aJS0IeXcNGf1QaffVOeWn8
I11avaLnXiz7nHKSZEfp3Ljc16bx76kQ1+XsEZc3P5A3l8w7ZpOoMnOnIpe0oAXC2kMOLvDjvO/u
8i5JSbUYdPvqywwyQEVl9mYtpf8q+kbfO2s30LWYA+zwXe0BuChLui7XmsZNGqnUdW/yhBnzuffs
Nbs0jREfW7acT85Yoehf+ql46fxM/Gh8OaM9bGpaZGOKbvwg4BJ7l7WckpM28OuOadnkZ8dNbMbW
9Mqwzq7EzkoXWz4l9n5MlJcQmdD8N3tnsuQ2knXpV2mrPdIccAAOLLoXnBkkY54UG5giQsI8OWY8
fX/IzG6TlH9ldu168VtZaaFUBEkQcPd77znfgb/XSGrYUnOwB/ZpzrfukNjHKZnSTwlAw2dnwKPG
8tHV95yhI/fQBHBSMfpxgNjQZ0i53ynHoi2Qa04jtIYgAFIj159hYwQjDF8zhdXTmuSSNFDfto2a
+aKxgBtvDaUhBbPv8aeatF2eyKBHrWmLvpMbf+AQVdEwaTZs5DOOiaYx7MMkIrGturhKNkJmI+1E
CcbHiXN6DfQe+2Zb5RZWEmgpPcrdWLWvuUyNJb+P3XgHTVO8d77NDkELk7GYgxLlAdRQChJGj1Bk
LLutsKwnGY4426eQPLmOJ3YhumgmEW2IElOECtwN7Gae2YmM+is2pjzdcS8w2ysrIq6DQqY3mZxH
zjFlCw0jCRsr2Fsk1sGHSRbDSGK7VFE97eI3ljokbdwP4TWJgeE3RWiZyaG3SaotfWisZH2tumFf
MW+CdRLyOKw7e4ZMadSTUTK/z3lgek4YHV4khlMpX+O6xPBfH8x6SeKUJKtn27pvSQNNdWeCBHLr
uqd9h8NuqvvyixEn9rxzg364L1TeT4hzZpdE+dAj3UFF43g021zTc6jdPD+kDX08XmHhM5AtWT2H
gtnX0e9Z9B9o2GgfA6ftcuyhjWnv+rkDaqXDNqJT7ZdpuUtBV8R7OiFU7qwUJn5quywBz1lIf9du
0NUULhhMEPMbfZ/BiPDaGwFnZ2XCa6U0jM1656sZjIIdVMRhTUBJ6Nx6M9Ll2AhzdPelm19HVQcj
o4+c+ZleDsMzT+DxjOaAvoZQyfC6kBJQwrvRS+cDh107iUtOe0sdAtFNGkmxmrIGn6emaxyQozX1
dCTDSn5CzCloKikb5sGcyHKlHK/eD6mun7g6ZoXLNItOFaMqf6X6uT2pkiMQVITC2bMgUMn0wzx2
64rAWWLkyxm7PxVfFW2zioi9lVG5eIMD21JYgjvOButprjtzN5oVnfeC4zMVjZeQXRmFM4oCc85N
tWYC2ndnbMrTjUFgtr+bFp7YjoW+L8+iZFHfe7Pr+4exFzmnmrD1UvjEsW53llnVX+jnposGEnbq
JiRS/DApbhegD2XW743ayh7bZIryg0Mg7iFC/mMizO+8L8BOXXsdGKK5cyWsiFOSifDCtW/HTYKE
5CZwSonFlE0hWFdpJDi/hAlYI4H5+UyG7MJ6dmKqL8uu8RjQ5QJh0CrJ1wBYHep8beWBvUOwLSMw
32F674c5jMgm84avRCzmDlGqEJdX+Cf65zH2jHkzz83MLss0aFO1nn41wpJye6LvEGxD5p7ISJVT
EIwG85ZUCBhF3aHl/njTEzmqG69viuLSJjN3IdwY68MCSVMy0Sq8DzfFlm7PaFFXS68XEKY1+qS6
hVa6C6dIflONzkiiLboa6I709m7t0Ur0yc1mvqHQ+LNBukG8iyMpxZZZNqDQRg6vaBv693EY6JME
cVBuDITB2T6vZ3zLbHWszgEtEKD93JaLMSyDt10WZZRu0VZX5b408vgqdWFTrf1wrr0DCAfn3qcy
IlOkAZ98G1EpL9yFJryjwT3fO9C1o21lR+ChJoL4LBhegooFR0QfnGxZ9sF9zHyi2WRFJIbvtQH/
CUHvqBr1xLjFJ1ERChqlWc3zejKmMYnuLBgN8robx366gWhT+felpVN1tlM3bt+c1CfcIjVhqa6Y
Uja3poNLesXgsXL/SVb1l3kyE1o0Ea4plWfb6ldBJSyyCRy3PW5kEA/HsZXuDfZCXH15L3d4wNo/
FAL/ke7236ppfxTT/q+/Vef+f6i7lUg7/iY+o8vCrzr++qPudvmJP2S3lvebKwjHQBL/e9zFop/9
Mz/D+k06aG0Rz9jU7kRs/N/8DNv+zTJdtAAC3ZaJsJZf19BGiv7nv2zyM6Tj8lME2hEmaf5H+RmO
9bO6Qlm2RFHIm0Pth/6O3/ezusIe4oDgaiTeQxgmN/QwrI1j0E4iTrYUexRU8AkrMmtBfdB6/Ya9
Gup8KjuylGP26RfXqxH69JWTXms7Dpr1BMOwoAGZm8GaTW1+NW2DLqyjS8DoZtpbmEr4a0ULz7FK
dqBRw8LOEFLOEgcenhjEXJvgd4RJFJneXWc4rG6c/dwQtkXJ9KOwMjDN9FXhAXL+J+vYGZ+TaArO
bTDzsvCmKA11VSlxVE6mplUaQDdJaQukIQMFldZQmYfipc8JHlPOjSXzG0YIrwaPJUehi+GAiqLR
5RMeOfTpbgE/OWQxWOG4DSwao9V4COiSWI154N8B1E5kv83GBXntYZyEdynb2xEFxbtjcZotGSOI
iPUFoADo6HUV6C0JKQfc5V/rVl0HxrApvORU1T6QoxEzk0vmXNJuZ5Of7NSANLEiPzzjMuA/pMzE
A4y/mD+2dai0ZmQtiOyREz9CLnsQGeuK8FzVyVcw7szU8qOu7WLc5Yy3JeT71psPY4zZI4ucN6se
/S8Z5phdTAFcr0o6us6mZG6wdg0vfIEMEL6adQmPFzWF8W2wpqUMgyhx6TUOTwT/CUw+BM+cZqQG
C09vEK9eVeX4z2lfp08xcQ7XiWeUQEpCaZ8nbDXkb1bqlKXEg1gp2QZDytyb1lgU37cuiOsYhve0
SREOkE7a1LiAXXLVd9ocNKzXHMcbocMyvg/9CscNiP74BOoNSzE2FUhWLd0Mt5t2YEHEbpiwowk9
Pgx9TQdEiWD4LmKfuGrW+kNKXx5ckBGorWPZxfcpGvITdz6elBB9ROqA5vGgkB5bVTYH+spY/Iom
+pjaAkK14YCFxVGU3tBqpoUUVB+hTcI8PZTue6GnZfZiq10T5EGz8plSE9U3liPxBmO5FA1DzfhD
tUOPL64Myk/6G+1rNLTVi6VVVxwGdAIUhIP08dwmA0jskrEa79zUn9gJ9fM4+9mLQNUINK13nNux
r8H6zYjl3vD6Ny96yp33CUUIUxVG0BSnSVOcHZlA3ahT5vILRtCBY5tMDtyQwv+QWHmW4Z3lP6FP
7c11jsBlBmEaNe9NOHfeOprCIUZko61yiwrBj3cZLiWSASt/YLNriXAdR5F+o5EIURfLsj4TpRGI
NaE4fPReTEwtswqe97nM7PwbtJThQ0ktomuqXopJAmg5S0ZDU+xrwjwAFyuj6vaRR3rJTml4AQfo
bXBjyaKli8r/A30am0m+cvPwGVmdwE3UIBeYsLI9MhJOCwx4Q5+X5yzvkvgIks9tjmWrUu9iFqS6
Fc6cmndZpwktCFLQOGuLBwAWp2oGsBhATQx8QsRNn+eEbIr9MKKFWZmBhrka4QcM4KNjnNrkWhgo
c+j+BGT04IpbaFE4zLDh0yzpzH4pMLMBIlvU0E9YFeD8m00eoY6GPDGE0TUTNgUcsRtrtdR/8pBI
brsrzgnYn+xSLGZbK6YgtP3FtuqiWEFzrzy9RzdDs7kb8N2BO+2ku8ubECR1ZAu0ijDkSSTHuDvc
oA+wTQjR+TRuWGHdcuvbWqCpm0G6bswB8MxpxFv2Yc507XgvVR6t7Akz8hrmUkOjPzOBFyWuwHQM
pNGvz7XfeO2x6oLWXPtZkUS7cvTVK9JIfz5E/QRcUw9e0OzqOuvNoyUKWHpWEDHRM/zCqVYO8glw
ihMO9StDBMVwzsOuyLYBYPp92DVedztitrueyqkRgO800dYZ/BwUaMMAApexrWnsdN0CL/HMoLK2
Vi8Dc8/0tFkciCKzIKKHA3w+6TrVeWzb+Ntcu5qRZcoA50a5ZU7kem+Z0ZYGSnJEezSKtdnnkCtV
WHn2Fq++6+zAmeHQSnQ6tMcBT+tXGvj9OagH2t+Wn5EYF2auXLEFJOhBwqo3MW4jVl3NI1bqqipx
AAZsndBxREtZy1Cjdo6GL7psAU4quEvuOJHxYKT2my4SO9wmYS8wi4hJg1ApyM+QSe+eOhrAhBAZ
qXseGiejOxBEjBDZ1KFfG2aXQs/uCSJiaK5hX0F+oe5zWFub5VA+8DckG1SbemRgsZPeYCki7hkt
wWeWPfxPXzZvU6fI4vCrAE2GGSfoPLwkSBVNrsS0t4EN6XIFki0CYCYjnLru4segf1wjUgizufzM
m7p/7yT1FmTMDvmMbALnHONZ/dbUIckKPaUZXcMC7cbGxhfemNZDjRZxa+YRAxqRROIhpb8JOouh
wqHLfEfSiMimMxSF4YXhHmZ+i5oLMWhSbppksN4J6GXWFdKNI1xpMGOghmFzQgDeZNAIg4Lqoszj
eO8xmLmbrHwGkB6W4RdHPdM7Bh6Q291nPqLZwZHKvJTtSeLzZPJOvoEb+h82WFZiBKG03jA7alEQ
dYNFVoBJuyBLlJOvjKyDMcMFdh9UZcsPWbbQkq3BaQlWFEP14RVeo7dBrUu5zwMAKKtBBNJYIU0V
xwhwMxKLMceiDpVUrcmyoCD0W9PFuebJ70Quyk9b0ZXZGPUo36xBOsm2RT4MinByiUCx02hg6ROm
Td8NVe93kBYY22WFknGH9DWFCD6X5HtWfgu/y3Nq5ohzWqr7sgE2vPJRyHyMTdG5iJo6vr62dvs/
RI9ME1wEISvhc1CR6PKitYfSolVZdi91XedrpqXw4sraL8noUnPA3aR8wGH1lAD+sfLFj9oUI1m1
ejbtq76SgJhhfYXuuvbSAR2F8uL1op4ZN4xU67sIYg4M5i6J3nhm/U/KXMJfnZl5wMqZPD1g1oxI
kpHu0Cc7GBHjfSbs4q6NJaR/n0qcD0SSwRaUFGbaEYnORBRrX18B7OLsgdITTWCZVyOdrDLR3MN0
hGgGyWa2tzNtGMKgmtl6h1KKY5w/WzjeuHLWWa6hsPqon+3178XEf5dV/1o05P++rNp91eW3/3Fs
Fktj82NttfzYn5ZG9zfLcZEDewjlCLBftP9/OhrVbyCgcCT4to/dwVlSC//MJnQpu7BpuPylYwnw
vFREf9ZWrsl/spHyUwa5UnhIzf+TmPBFlPyjaBl4MiYqkgmR6HuWuRRxP3ojEgZDpt0V9pqueAOh
yjePtg5RisEk63tghL6OEUN2pLGsKgO8lZfE14ikrKs4SXEigionSyR6QO1uH+aYzOpBtWdB8/+O
fe72h4t7+8fb+tEKKf+rd8t1UYsFlF6H+4vEevDosZR0acmnM5tnVkeaalWpvcdKlgDKSrui/kr8
o4UQi/3GpjHOo0YrrYXkdmzjuCGuzJT5Dqq4d5BOJqktsiUT3ed5ZSw5dz5EYONbiszyWtR5e53U
KCvQ8acRzedkvotcyyAkdHYeKnQV+Ij9hQ1A9gs2csMKPunJ0kj0Rv9bGwTjfQRniAAZ10hvmeiC
eMsULLRCB9kbyWRUGn9/hcyfS2WI+mhOMYtSd3NctG33l1K5HbLZZmRL5gT9WjhZzZmgpv7cm4DQ
yN5DcRNVsaJl5g3yGIdWLlYNM9976tAS1QnBKWu44IxNxEQ7uEA7eheDGmSXcJx8w3S8/od3/Ls1
4uc70CFhkze7WBhMvtuf70C6C43XuI651jI0HtoiyI4CZskHTFRECBqV05WAE/sUO6HD4i8Rs7Bh
fbeDssVBE02mhpatL4BVQkrBsKYOH6SYnkUt2+cAVAej1yBFhddiAbrvq2a8G/uuIzB+nlhep36q
1o7yA4cfG5O3OUnprGcEIWzbxQhBftNAycgNE312swv8K+lt8gDEUIARmVrGBFSi1R2j9XYbcPpH
eka0JZuBih4VHfZXpPbJGl5bft8CwvvaCT5G4syJtZl96H6AViOEMwQ2gAvu9GEyveazyZiYE0QY
8eYZKE4AR13/QqvGuB18Vd0wmyG0ik02vvv7G2hZqH5ZEJANcYYX/G950JYb7AezlAGFVgcCD/4g
GUFpFSx1X8IlkXBy4/UYajfdDpyHV0bhelv4y+TydZ19j4Ipw2pPkrPLsbe3NZHqCtUMgm1hMpcO
R6i3nqxvQs/yG/h7LXZfbyAb3QfbOLDFU6JsBwazly4oDxV6p4H+SMyXJFA24d8B2DWY/XliGIxw
DL4KPwQ7cV1TqG+jKGWVBkDynPUlfFiyI/HYMfe7FIwqYc+5afKAKlp6K8ZgjGYFp0OSzEPCQ0Yo
UAub1ZjOimO+WdkMXdl2QQ1F9H8Zz6frtLHyE6OL5qI6UAQ7C7fw9WyQBNP2Q3RVDsMI63JsM46y
mV2fo5x/sO7cWN6SbX6DBmjcFBBNo0Od3lldzamPGNedqCa0rvDjXhCzMQtwlwgb7Y2Ea6nYOIky
RABjIkyD4pJ8cetsPNu5zO6tmdDRP3bx/2d/IGsHGwEWTEZmi0/vl9U1s+aUhADyamDj0gKZtDin
+G+vazyTQC6lS38ha95L1OaXv7/rzMX6+OsisJhnTCkt37fEL76iHDV3kA/M0hoLSbRDuMEXknbU
SYPvAuSQHfFO1nsCc3IePGKNfKPaWHEXXZAL2Fu/4lYZGlGc/v5t/W52/+VtuYTA+TwHfHLcez8/
DOZol6OXTRSKA/DtyFb9PqkavQpiRUQ5jZSdrCShiBXdrQL3/orhYPaECIK0D6rmlSt7se90sJzI
pbgyYvQXUUpoA6w8LCZZwWnbR0VfN874D+uqsv56SReDFsgAyhLxF0c2QYi5TiOGCYFhJ2e3ANC8
DUxrKg5Baj4UAVQOxszaf2WcYGCugDuUVtX3KE+AWqdO1GPqGpb0zwwcAn/mubixU7NOdu5IQEtS
WvH1JGowXtC7os2AqBKGVjHUW22aEIvjubmmpqg3lF6onbmOL5mjyGD1B3M7lDgOEMYIZux6mj4t
0dMKjMZ5ODXauEmC4WZ2NSludIPjR7A1gHFE6uubnOf6y2Cac7KOk2q8oFVho8+7ERaPHUBnhFhI
1Ct3LmBxm8WK+Xlongx3mg00Aj7ed9umrOWEEO/wThCRkbJS2bKZXq3Wix6yIDFf89i0wPhaUc9o
2p3lPcqYcq20Mx6zeXLPVMNPjFrbr2htSY2dGkxfv+8bTH8Q0/z9Xfhf7emKR8zF06aW088vhrYu
sQsUmqYJYjEGp9OZ9iErSFzXyNa2qLaQP6KmXI9so6c6mesdDh+xShkw7eOuK3dZLr5OrZnsohru
pc7R9muiqGh9Tu0/2D7l8l5+eWIUlobFf2k5qAqWu/KH7YMQ4okwCMH20efpS11L72TAX0LTZe6K
xHWZEfoS7mNpbjuK5jU12Je6Rz7to7DdI65APwXpY90aCf1T17SOwF5IdjK9FQnHyc70IvsJRbqz
oUwzNvCe9H0VJcZ2MYx/SdFEXrc5hNZcdflBG7XxT1/GX1YqjMxsjIw+TM7MjiV//oBGHAdeXg98
QDO1SII1YXiW8/Bija1/1nmqtmZZj2xZG1rGPZaErev2vPnOERSF7qdgW/unZ/0vxAAOTzzky0Yq
hYU385dTfOXlAUjSHHsR3Y5bWxX9lgCmbm2q/ojIPDvEGltG6726NOU48CNpGvx/sBovr/HTN28v
xkey1wVjH0k37+cLE8cJzTjbxw9YDR+UmARo+jSUADLM/7Asy7+cUXgpi+myYqfwl8Ll55eigYpZ
C5nUugnH7Ja2l//MB+P8rYglsLrAeEO4ZqTrlnbdLTP95q1UEqWS68J2DxA2rehAGydMYch9iVEx
39OyO/iAzcinzWwy0OZJEJCTZ/MeKDutoJKhU7LPWTMvyGKLlZYNvgk9+TRM01J/LTKFCswUMXy5
0B+9rS2Tm79fBpxfZ6V8yZ4kQBGEiQvwwvvlzqOI60VckGAOLaTdFOOSJ2K5BT5nb37qJtveDqEa
7jVZfcc5IXNuRTP7piR1IEeYV/PPnUQDyOAVGOQU0wO5CoS3uZNpvNMnbx5MozoJkiAec407iMZ3
XzqrKff019oG98S5wdn1jOkZnWQph22np4VngmbcJgMwM7+O6YuZFVjhKB5uZD5Xn4M2jE/h5/GX
EFbXawb44CQNS70jROVUXdHdOac1YVdwqbuFtrqMKZooPdLPhT6cozCEBep9ya0+e61GkzarXz5R
pfUmwVhNubfNhFcSAdyIxor/uKX/u63xL8XT++/bGuv520f087B4+YE/Ghqm9xtNB4vh7mK1X3zg
/6ehYVq/CbYpVAjCxgUnXe7QPxsajvkbLhmH7gc9Dcq9HwhNtvcb+A0PQgF9CNemDPxPGhqsxD8v
RIp35LIKLfUkr+Pwa39eHaYw9Uj8XQjuuvQeQPTeNAyfDtDVnhLU60dU14xbEgL6NBqOte7UV5lX
3m2cC+pew0822nsXdkrhG2/DEdhdZTfnvqIxhxT+MpdOce3Y/knlScGAGAkzmuBrxa63cpryOJOi
shiPSXYeTzg6qWRMrNxkgDqYT/zyosPygm6MkrK8+E7+5ubioxyCA1iM743hX1Qjr0Sl7iOr33U2
eO7nyP9Wjqfef25ncXACYrGuiiQ+m95TCgC7STjq1Ha2FsW0CojKZU2qpfPhV++8OwbNF5Igi1VA
1Amg+9vWHzfCSrc0clZxTbVUHClXt15HfmR4apCCoZpaJ/PDnF3Aj5I8TJidY3wkKex5dz4O/nzt
oaYZ6/xg+I9IgVZoA24S/WXGsV1lgm4JYEZissPoKhzLC9oY7cZ75b4T7zt1z2Fe7bmWAyA48ACj
vLbaq1rM69YraL4634zQeCyw1q1ziN2ZfTsZAQEizaMOv3qOzSQLGs5DgNcGGDMKunE3mdamIEkY
pzPLgLXxtLhEdnWYRciEAjLJRc3p3nD0RzCGV43sSe1gdjyNw1mJ4QahKW0AHKRx/J7q3Zh+Lat0
SdnN1xPo4QJNEAkEcVjdwTM++L2BeOzGbhPiEYe8PS5G1ruQl40Q+abySva3mgY7LMYO1mM13Gbt
FRobvKs92YgCIXXkR8eoK899asKwNzDWBPo+RHCvzFtIrNtIyQ2t3tvQ7SkF8efUzrRvJMENFT3p
FZjPL2MZomlzpzvE+CeKDJrAMYcMb96JFr/OCLuvGsR943CRMa29ynFq15bDDGw2v5viG6Jl0mHK
/jIlz6LJ92EPfBx7se5fKGholVWId52UmUZKkT1ZTw0pIzAY6fwvaRSKuKSj3+JBaguY9DX9jaYk
i/ki3e57osbrxiddRZOj1pb7oItRMBMKpDc9hNcG/BUhsSu7OE2UuvWwqYlc7pyvU5c96RBkP9FP
GfGXjuhvEVlW9KrIpulgtJhb7J/rIvqMzHlnm9lLa3UPNCiIq8baAq95mtprf3osZ87+sXPXKEym
VXbMbOMwyIEYW/HhZ84XmkYfiX5l3tdQRwaEXfi5JhDjWWl11SM8y4sb7aiHDgT3asTLkQtuQ7c/
eGlwF/T59yhEVFYzwaVpYJrc5d1mtvD/omr9qiz94evyil2ZL6MlJU5o8I5gpA2bqVNUX3lT8iUy
ghe0tUy/HPm98cU3kxJoFXu9v80Ij/KDeBvNyckyiIbSJHaH+S3tgq0YvbuR6dgOTyvefobDwODG
B5WEX3wnJeCgTtWNMUlrZczeMSrRyCyI683kGeFujLKbEQjFxuz108RzpEfWBpEdxML4Lr7MuEwc
5xX19IGApYZF5CFuP8wA/2ebz2QKz6uxit5Nr76O0KtYA4qTqCPPA/Auwb+GwRIUYHTJOme8Zx3F
fqWms1nwWHOc/sS5vPVKJvTKOlmZqh/KyMDRIewjC7q9r6enriDvxLb6W/Qir4GZo1go7YdUWSs1
48a226ZfeRnRziJoHmj6MH6cLPDdxU1d4RWGmly4o3flZQNBVGE1HwKt8m1pGu5ujng0kekm2yGN
31KrOZWevyXh+oYIACrD9OzhAX10cvGis4nA+uTEcOzaLJp1YJ86I5yRO8ff2si4n4fAXgLuv+nA
oupKCYHkQBodiD3jCJbBNdJ2PgINHm/7zjG+yNaHneFGRJRPDk7rZiF09pp4Jxefgpp4mmwjOOOn
1ddxTe2Q9yFxlnZ2Vg4spKCdED5jDW2vWwgJl5g8ehy7HclBTOKFNPqj5YHIFpV8UkArjwkRmUs+
k/tgaAcvjyYoAVfXJcAR/dp2BU0mwhuedVst5vWouuMGSagjw/isEC+fQgiNm7DBTORmVL2FV+E2
CYHtInUnXGBy0WeOCcQoc74o7e/qWfPlGd7G6KI9qtw1y9qHIwZsSImeVl0s0ocQOMpWd9rDvFSV
nO4IbLbKz6oNOXWiV6gNBEDWPdwTeQ7slhA2TU6jZsW61SrmsWGeXVxraUNTiNr+PTIgwdJnI7pj
4mi/4jxCsJNjFddqIAFhmPv6Bl06bQj3Ee9adRwTWrnFRFLiGH6Xy/YXWm92IRA4eyS0D+QqplU7
7tHdcJHxbdl1gCYjTZHTFPbW7eYcRHf6pR0jEpfhAVA3RC8ZipxJyDMGp+5oT+ohTqfiYsNq/mhF
gbXFGJKrIEUHjQTWW9fJiC4fcc3KXkxVXZyZ+6Eu3R3XnWOBa73nCP9pW5jcsPT6dtCNbx3bgHZa
ZAHGQIOYoSpvUUgtv02CdQgYb9wUhfVVmtm4dyp0Mk0UHfLaexykdYOgb1jL0qnPneCgoJ5p//n7
OYRBohMMduCF360ENu4UjvHJc9D/isabDqj0LeyQ5I8a9WUa94J003j+HrYAf3wDOizu35e5KD4B
MtzBbBDbyMMRFFnZBSvbk4wbAvGmS5Sbd7OhdlIWh9bpHi2dY5hhRwnmD2ghbyWZ5zFRlprLHsfZ
nqyPPTIR+qg7hMfj6G5MBOFI04iAcvbgP8hOSvHMDyDdg/XQRFdz7hGuBswxI2kDS+4Fi/KVP+Y3
od+ts+GGztqBrvA15pB9IN2t0aOwCzi4NehKjJRHg4rlmmvPCeKBRplPxEWhvpRB05/mfg7DtR9x
/0eiN28ywyAKhjblvMoVGStpril3Z7rTRwXWH7utNe500Y+bNoIYTdA5kS3btp5FjgHez7bYTKoa
WUHvHEKFNY/UuDhBdWj6V3VFt5NDsvueYpJZRyIoTz2tdvTjrcA5Mkd3gBDZGSOrzHYNJIYNQkAC
c/BZ7yz85au+b52tROi/bmY2JqQu8wnfrnFvRn6y74aZlL8oNc+9LpM3unP1fUlezzYyoAytmngO
HmpsYgP6vJz5lUikjb9k7G8cCNzHunLEIcnG+kXb9PFtmsFoq/sYEbVRFAf6eNNjwjzlon2nu2rs
1vmem8ixS7LF7nxhfHVICuI0VzNW81pVr8awXIKoamFcJ3kEgp9ov0dAFeIo+eh4AgSBLh2HlKQP
nSNzvuow+nW9hRPHhCqwYBzTm9+4yFroxAz5lQa8jPO+ltOO9UPKA53Zw5i54VXvx69Wg/NoZ7bC
eYF2gft7sc03qktu8WylyEbyRsLAiMADJcz1nty+849YVWe+VDKhQgKdWfmKAX5LY5yKdCB0L/Hl
i0zyAAsLqicJA6xAgjZzVKwm9XXuORgbtUlKuK3gDQ0q7y5jYSSv2qdAH00H8aE15MSdF1Tan3NW
2ej+DczjERpstxUsiCTKK6OzL1bp3ce+s3dGim+i7Dcav2atIe4LA6t9XyCWGXN4/JFBq824BAWA
cj0+Q6zcDNNwbeFO5FZCJnTi+I5npy9mzOXGjNg0eJP2sINbJVYyxWIpzLMfsQNOHoO4rnz0hvxJ
ZvMuaSGG2yPLU/nIvnolG29LHni7GfWYbR3CiozOhC9v4IJgzrWtRTljeGlu8eCCfgBiqRxikH3W
SzLpgktmlZfKjI5+85V7sCQCeMBQ44bPhPuucMTcNOT1cgAUqN/KKLpKPGIMU4sJAL1BCFKh/TIP
wtp2vcXFxymTWt67P7poUUFO0NaI46tksqtHy8K2RMKz/ThnMRpZV5EwMVD5IQwiwgUKzKZK9NOc
zf49IHOCpphGrNvMvaKxtOliFe6CICthfKPsqVJufC9EuisUEA90TVehsncWGvrJfCshxGMkpzOi
94Eo1uwoWwX1zi7Ib3OTUax8ICMk+O1HRJVoSdvNko9B9Gu4qhu+WkLYbKRw177Zf3YN+HiPE/Ym
ygADZjG3uukImuJlSz9vRUQlAwd3SE9i7vrNCLMC10zabTrOoewTRn4q2vDKM63r0Gi6q0J0t1WE
GCbGDLPPfMT1cRPtccFuHKxC6JFcXB0BCQDbDNExhYpWxY7dQV3S3uF8ZYWETsZSvgjNktBELhwE
TKruzs4B22Vt4W7zJqtvIhn3W9PMSKkmmf1EKcdDYKJJ3qFLSnYIA+2D58iIeUhWPI2G4W9JEIpu
MR0n6zaS6kVm3bR3hdb7NqhiZLvz6L8squVbt3f7pwRz1oNyOuuAs6HdMWBhCught3qxnDa7RH2d
XLLC8B8KHL1r7Dy2BaQDMptIhvpIly5/gcChH8OsyL+OKmvfe84XV+3cGVcCx2uz62qzffJ71d10
QOOhnXnZmxum45LI0Pd7G3/PRIh47l/7A0LY1rGIadJJeG929IdXPfQWJHZBnD92cpJvs4u/ebMo
5QH5WHWA6RR1doc5mEFEoR7BF1g7AorH69SpBN3umBJMcWO6Kgf3BuVvU8bauBR2OB1zreprlJ+O
tSbyhqU+wdvNGBKJ4JlFfz7NNtli3Dm6eGlT9knTmUgTENp+QPsTvaJ21Hojo6nBVeW01s6eR+uZ
BsJ41GHCvDZPyctySOhtjfg4htiPmDRr6340DVQgBYfajYWglUvTszF75IhZXhw9ZyS7bInfDm99
FLPfO4z9JhY1YhvQKc0w7rF1BfvZqXsSvi1zN3eKyhDB7ERqdMieAOXnqhl75O1lAT+pgY83FOeI
uzb2cbiNyRqJ04omOFEdWJVWdus+5oa+ZZ9tVv+bufPYkRxLs/QTsXCpSWDQCyONppULc7EhPFxQ
a82n74/RNTMZ1dNVqN0AtcmsDPcwwXt/cc53kMDXDpnNq7jTHvFS08IkvovWOtrKo5TBK8K2peaz
/IVWmKzx2nerBGId8SXZ99RF7blP413kE3Gb06CvO51UMWit68ROXgtQQBvFDL0BLnSscmabSXSL
9YadlQXdv0ze8mLUac2V1zrLziUSNR5zETxZGgItIhYYOeTkemWmMoBomftDim80C39mZiWL8Lfv
xEsXIrchomYgIG+lND0hPQq8PuH7bpuq+5EUw1U0sMsG/Y8FOwVYZWL1oQHDQejSjS79480yE4N/
OfSk/3W2O/U3Y35Gb4BVjmkD8yRLSwg0C59EBO1qVgvMu8m8I416q9c1kY+DjJK7lcuTUn63ymXG
SzHo44BaMDsz9TBJTzB0DFIC4sTAJMPEDWhYrm0fIhJrlSrlGWKu3ojgO5ZzL87M7xISynOeSadm
JHXGXOAoNoaxraw0VNkK/RQROBc6qR1v5ZeEUgkNqC+tA+iESTB+IAW6cshxxrczy6TyayLYUZSv
vjRPjsG4JF7cITk5SauWzElnjHuLAyHRNwZRyBQI6I8NSbq3QbNusoqe1C4PXT13B5EYZI+H4abx
DXtdE3xK/nAGlChjSIjdGD0+yWTWUU29II7fEMNegqT8JFZscKOOO5NY8MlBlY/3JAcBwK1jreo0
T9Y11m8vBLtE4VCC9y3we1Y8Qk6mFA0JqTCdqsbiaFkwQs1TUoxHvyN2jwXnvUZdapfWh6YRK9nm
ebSRRXLqk63dMZVoJbyByXySa/IOMhSdsX0KfKJLu6xNtlVMXnjpN/q6UWGvNPb0C1zcsbN948yZ
PazJeDloZF2s5BocbL4sd5n0OmwEj4I50NoItPiDBFe+hEZVvMzF+IPQWvfmpfEUdRqvUXCc0bLv
7QDLwRR/YMsQRy0wjt1CKksgvl+6HL3KiKLmkjS1uRkK9vXhdChKf91FncKtpP8IAjFWqWnDImIl
Y5qPNiDJuzrMJoRi5rfwEJdAoBTJdB/XmFNKa9ViYDlKTJwecQz1TlChBmibloC5eWNEwS3LKenV
XrnDWVPW1WyfVSXg/cqzWTCSQcjRQALM+oRvS/CcAOfc2AhHD4biU7Dn4a6ZC8/y+ZbW4XiV00x/
yhgvRlAHvSCbZ/hIoQn0oTI9pZiIQMpJKqKOt25SmHxWZKIps7bnb3LnTjxJ5PhkpvWBzpy5FrHo
NC/cjcjtd4sIU5E1FDVljv1aKq5kKzNe1O0AMHy0Ufy0c4y8BcinsbSm4qlY+bxzWcnU9ojzGAUd
O5y6lBQCgjyK62sfyeWF0uAkt83BWJ6LftAIRx7iG4hHc9/4wbfc40bsjfkTQyeuTjmwHscUaXSX
FDdJrTkk67HzgrQubtgoE2qPogN3JPcAQpJZ2Zd6qR/ZegcXWLDRtpFxVURDx0xmygunWla3jDFT
wy+xWRh3cFgbTPSYC8yyvHLxbNhg2Vt5tvQLLIRwlXMGm3p8kY0MXEbFeaV+9SVEB24lPhF/qnAj
EQBNtHKCJ6R61s2R6GyNE3VqPaHRRKCkQh1yV433SGMSDdlGvYTdLsCgaSo3coFQs31IzOHI2wUl
KBtWtZfrmYVxLWuPE5jCjdXO/RNpeAuRYOwu4NcJDyqSXU2U+kkPwRBGsfXWWRWFYVTffyPRACBy
SuVLyzQAzEjt0imRIvFKx/IYC+hSNnIIwoHD5BCSk5eLS6/o4z6W2HFht1xZJjGc+JzIZl6zEdcI
r+KBiA2VVS1sAgoVhrJdtQM5uhOydEJhAcCH6CuUP0r0TNGL97xWtlVNrLeutwtrcz8zdn1B3dOc
SLIkTwFPgNNgTV4lBIbVnLkJyLmVD5nIAUvnqGzJQdaMJYnhzWtSQZXQIcoe8qLpXD/qtG2ukZM5
M4t+LtqmOXFdItvqJ+7BGLWIVMGQSwCjWEgLk3JGHaJ0wLvSUNL3YhFh+KyNvabNPpXAPCRVfhyN
gAi5Lnmtp0DAkjfqfZIMuywLym0sSD7s/LlPVlmZQpWYiVTuGvnbEmm7GZTuuAD3VxKwdProat9H
abuWp2ndKyrvZf3LRlfCMtEffYwyw3GAe7qKfHPPmqb2Mgu03sLG2Gdy89mlgOpi3/gOc93tA21P
/J07hLnk9R06iSSwB6AtGB5XeStkYFVZ86uy9I8EB5yT2L36VFrDE9uWa5cZ+IbV4JvqRzmiUt+r
g6EfRnbMQU+eDPBd7ukJTXeulqCyRn8t0kS4MraLsJOGHZZ1AFEzDWSRqSfcelekeRcjCF6kbmLk
oGWE9gUx8ekKno1l/1xRC6RZeFTiYa9lBpQbxSaBntJ2xaQT5sjCBkr1dZbF+6QZIEzFp7Dbm9nW
TJ7y5ARG4UKb6lqK6QGNMLj7jdQzsV3k6EAJfDRX6P0VF2bGipmhB6fjpInw0msyZkfmmUueZFsj
qiE24aKaqPNn0MWenX5LaCYzvviFKNCpAwJ0CrSnqmivYxs/6i2p33o3XGRAa/VQTCyxp3OXsDaq
xJdvRJz0MGY2VdSCweA/uJhdMKwSoBzOrGs8Z+rkpuY7EUU/lNpbUyK4e5KANk3WI2zqYz5Fl9bv
vgDKqUer0WzyE7MSW6Q+XCYpONQTHRz4kJc2QJJhlQUX9zmT0psdEC41cmzN+HrUaZu3WoxEs9kY
o70f7MZ2efsjRx5Ab1bTrYc0WnLnDeK5MnkwiTGMM0jDSYPaPyWmrW4e+VgRNbFI8nuKpAY865Qs
D7DNySzzxKHQumjFTI63AiMKYHbAQCyfuTVMP/xSgDDDubJXxLQwAE6LXaDbLybX5qplB2nWwrWC
q7HM52XpBeODsRYT/tginl0LaAnp3cWMhYpHCmeCT0anqe+YqbxCWrkVPa9lHO1d3rGMCjbVLAE0
HqVNpttvmJtWSBfdASM4KOGvHuSMWQm31nHQneFpeIERQnhQTpWP6BanakrXWKJ0TuU3yESjkxnA
J33y5MTaKIf1nIMXlJ+m+mTk0kkbuz37YMcS0rbrzQuamgNeuYqrOI4pAeGzCCGva2Ztj0bBg68V
CkSoqmL8ZtAqp2J+hKUdP1XNqD+WJn59SQ3kJ7UYUHE3euADcNJFcaBZ3ms5IFXd9lE3ky21nzTI
4Crf4pj+gwm1RsRc1eLdnaVdAEp9W8nWt41u15FZ3mLjJfsmxcG/ivtpWIEgdIwEoY2CLbUvY8vJ
lyaoxP+1q7LYtfvukkTYR2Ri4KgDUyRxhXRLunovpcGtXkRNlnYJgU7u6zDbSAk6E81uD8AXw72t
SYM3YmZNyvAy1aggAnSgIEvMNeM7cxUwSHLiBmdnJsZDxgzxOS6qHyEYqU4mfWc88wtQuT2anIBu
VLQMuUgc20iqBsdRacmNJV2tnx8yRVlZdCq3vtHiW9iGLNBsiddE5Fl7BrR3RF3hZUl7mYn3CmFC
w0TbtNNn6xNZqD/khb/tst7Rs5Q+rmYjnJIs2SgbPHYPVl1ic8IDlHwRwetR1m8BWXCycHTtohgs
W9dvEPZ4EeO2KqjYcpPxFSNKRxKSl8IdwO3IxHAWB9y3bqg9GUlzUTnOg7A6R+jvkdku3LBy+dS0
N1vNm3XXJOSYd4lyl1ALOkB06GXgNANQmzteHSJGLzKecOs6SX3X0snzsYOHWuAF9S7uXYS1uhlu
tODTpg2HMYUok4tkQitUKys9/VHQ7ffAiezEXutJ9GosVrT2M9Q8oZav0J4+/Em6imHRFqjgOUJn
BuhVwq2q22OawFaKPvIwdUrazZhjuGq9GA9wG3PVMZRJjbcsw3pHxJpLQe9QA+7xhYOjwE9X6Qj/
yqqAZCEzuUvAYyzBtwIuJa32yi8N8RCnZvAIULW65sTeO+Vc9Tu0lPYGKYfiKGod/RK2T5ApkklW
NZxDTt0gxWRTXyTgXDS8mNTx1iEh0HzREvBSp3A6lWXX7H01HzZtr5frIsu1O2GoNG9jw1Efg1J1
7Zq8JiCNFy3OZbxpPME64kIGt2nwg7s22ImEIxp0RfHSyW0/Ua+G47qOrfJhTBfYZBpfiPkDbRzF
Gc+aZk17BM8ZP765AgtKnkaKevwJQHFluIWd/lrZ/tbMise4lp5NaN5s+tM3H6kpjrqFYMchWijd
rRGaxWV1Z2EOf2PSllA+ULkZbUIeSY5h4RhhNu3vgftXbuKnnwrp5izr7sSU7pQw/Bl0lGRNCSW6
ThkL0sl3xkNrWXvbZ65bjvrFNpnlYom7oP9i0gRreV2y+Sr9V055jPcFWVOl6iIyQXjGGtD0kQBW
gqdlCLclWwxNKbDPq+1tAmq6sorsWg/tdrbVc5Bql0o33yVFf1AHaR+r7XFO602sDxAamyHho5yl
bZDEV5AgJnVh8DiKeJ+p7avG7bqkj3ODa6G+LVPJYz46rGwtfMSJd80E+GCJqXQBJXwY2Tdi5AYJ
dfJ9UgaROP/Sk59ahsctKO4xXTcoSRjxqsmIR7wzfyAGoSsZuNoCNUW9ULo4C1JnGilO014HaBye
4SneLBysK3/2N+qYvHd2As4lKL87P/ylioLy2oj29ajkGzWXtv7i8hhCwgAkLLEaNuo52BO9yRBJ
L9hoBwcyN+8UhmdVlmIqhOg6Av5Ow+msCcLWfZTUUZYdY5XrtFAtnr46YEawnMly5hp+6PrDNK3y
hglJUfFCEz95LWdzY4X9HhTJslDE8ZPbroAWtSl1Wha/fZ/KDFlyw92PSFiEZBFWFagt8CsdsEs8
u+85DGFk6pcWklXArILQth9Fk6BTKfZTVKCdaCoP8N26FopwNfTsGCvVrTnlk9dmo7rGEmKDiYOp
OaTaGZG102Yq8sZmZ8RZ7dBMfsghyxkBnktG8MeYUf6JZfIs8/j31pshMubjcJQvvj2eFRFcpMEH
md2+KhL8vb72JHN6MO1fNtECqTizLiwds03WOslANDBYdkmjb+l9EtFv0zj61lmH4pesZJ5JARlW
WYCYMkkm6DcaRiyZsosZrkG4e5i6R8vcTZGytfLsNmaPSgLCoTUWKQApmLPQSbCaato2P9mhkTxU
k5mswU3qsG1RI8MbOpgzttdK9i9xVNAJQThczWB1nYLOlokyxa1om9ErK3MT49J0qoTO3U5D4q5T
5DiZ8SXN2RHpx6PekeU041wuul5FOh7dWghn8ComINjMzXvuNEcO2tcUWHFqal9B3e6JUXtgteaa
sXVixrGnXZ3Yh7HXpL9cFUZdOAFq041aTa6ZF5upJGEVOzm7oFp247ZTNrkM9TaS+pKvHBtIyjDM
qxiwOkt8aTE4YU19rsrsl29mh8nuv7u0+pIkf0PIR+AayAgcPECfrRXfAJwwi+rqh9954b2xi0in
MxQog3HDGioFkx2z0fvBa9eTMPHdJAD2xuTcyNMy8cqUc51Wx7ZtSeSehZNhjy97O3NsUtmCbi4O
RcgIshiRuJRx+kqRuxNV/ZF24evQ+Cp7CPMwDvJ96qufnEXuSmGAx/hbehI82jIDqM08fc96Az+4
4JQMlCVW2fhgfFyhRiImNQqrK3fxHhb71bJChwJjs6gyzFT2WOoPrpaRRDF3CVF4fKL6pBzjPLsw
sjNxSRDNaQ/lUcpQLoUE6jihPP0QSs4jT6XaDgstGA4mhPPSJfn1WDflYvam3m+UdmK1EWWO2THB
KyZpZ1W9AGHFb6rkcR8FGXQHjckt2hTZKw37Iuu2OPoJgTG8R9lzY4C0VKRfM4y/Ug2fOsncyBFw
frMHx6SCQT9E4cTbV7IVA9oJ6d+UDzmLBxTtAcSYumTezbPK9SBtSrQ9G7DhMLiU6EeP7ceJ7GbI
4gpzu2xjB/17a3SupR3zkhXMVPNGh3Hkmn39DskQxw9ODq+Ea7DSSiQZhn63AR2zJNWZcjT9euql
aDXl4YdUx886AMsDzn/FTZRU/6VK4sfASTeE8scw0GdhiXtTohiuF/73UQmWhdSvtlHeCoGml81p
3OLj4llATVRxwr3ONjKJIaWIUpXs6I/4VQBTAIy88nEdJBspGiula5xq7gKzL7FZOymah9QHqB9e
uuZkh+exvWMH01wsWDs4E/tgrrdA7h6sNC13ouTRglT6pLcG4ogOEcwkI2q0h72hjq96XBlnuFDQ
NlvxOJfTKrCzgzz2Zxx1T7DHNtgmPBPUrMZEbDVkZFe0xHlIgfrmF7eaREIWdLMnqTgwq459VhY+
gJcGBqbAfrVvMrrGNhhfAiN9rwiW2bRD/NhIyWeP4NA3v8HfrXDk7wddZf+h75V2I0H8S3aTDrMs
YuuapKflsSBfPcUAEsTPHXs9u3uImAcM60RzJyxCkWDJgbVsZiJCbrc3oh/njI+UPZAysbeG5Bia
SMIssX4OSSm+6MuGHTFakNwqQOdPURX6D+BHar4MjdgrE2QIM8nnbdapmFbNNFmnYZ8/zsgff9QQ
nFyutJ6ccBNlA+bcKNOHyVUwBbNqndqXBJHWGRVttsktMaEo6OIDkABrN0Eb9qwwb44TJdAxAzXw
y89DGD4Sfavq1wat0yi8zBf1VjItzJPsRF8Benz4NloWPf4wK3ZJChgYdi0tix7JVNbIActjH871
KY3D5Gyi3N7JTX9vFtK68JmCrlUpv5tlorMcVzp1L6dWwEIz+arx2nLmEgAoeRjx3bEz3JDYeDAz
LxMOsa0w7k2EwlRGI780UVcovYor5ZxvKsv1pyo2pFtnM/hUPwoKCweb6yrpxIkY6GuV6Lgz/K3E
AGLLHInsE7PO1uje1W3Ut9cqMh/q0IoeBqN0sUWgl1LycV8jlHaBfcC5TrtzYcivUdQeCuUz7rD6
9nQgbGZats0t+/g42QDlXo3sqHwRvVriRFrBqh+OsgFemJ1LYFwLs9+yFF9VFHam/C0N7BZDaRt3
kjup1Ttx5rONQzm689w6zIPtBdfyLkX95IGg4h8asmgUECQra5o/VNM/tMS3rHSjMBxMsCXVorlP
zGDNpIT8t3KnKyxxpwDBoBK91LYPzR6KC6dK4M6QZIEm8UHnyLGka2HRMXDwKZGrKTuI6tfK1HrP
irq1mgr/NUHf6KkFhTWsj3Egk2ecixcS7voyOhTRdIuXYdIY5/56kKxmNzU2He4I36fuH4GuH/3e
IrW6tXN3tqJxR35GsIZWhB47TJhJoZu94ky17kwGQ2J7bOr+MoSONAivz5c9ALq1pEyQgmqw7m3T
WoPyomapo4XVwNWajoa5SgmAqPXwRD6W14/yy9zWh6ZFmwv6MZoCxMqx/WUrHJGMV6Q3Ux5lZwr1
4BQbFaN5aT5IxbDpSRNJsIbRF5NlF8UjvOIGF2s+L1BqG3wtOeBdi85VsvtT1YVHs/2OGkBNzKUU
+K/T7HRj+sGVy6MzoH4rxtd8LsAFInG1uNJZlQPasIlQ6CsKs0z+NOPPusRVyKiPxB3q/45/0JGM
LlDlW1rWLezdholrmsYcJIO1jtQyPKOkW3E222wizIW2QzaITVoCUHyInKr5ndVl7grmbW4gl3vW
/6c6Enc23CEc03RAca1nE2RhAirSjDXtb2fBv+Wx+KesvT+ofP8ju+//QyIfeIZ/ZrI4faTtx1+Z
Eb//+797LMi6xikB6IG0J7ZACxriv6ARsvY32VI1zhVLthVZtXDK/t1joRp/E5aiCsZuCjcyKXj/
Bxqh6n+zBCp8G4evYkL6s/4tj4X1pwGLn890BosXjBZ20wx4/8GuK4YgkwKCAfjiLUtnc60MGhJu
Zu5Gd8tLCFvTR6uq7M8+5vBqdc9dsWnZMxpTeBNdvFERz4/xkXXlumkeB4zYIMtqcVc1ZatSohB7
tg4qjpuYHcC8tVARKoBn9de5PDEhRjRPj4iyZ9zQrjr9QSo/ixBhIquAbfBsjDeRbsz6qcjcrKeW
HHNud4R3SMnR38Ivgxu3nSF3GuXGIAcsDet9wb8yU+Ea0c7KMpclwUpUWFTr75S5Xg2nXTTXMkjo
pb+14mqg7oqq+rHPY86cnxmAjW+/0iSukC3/QjN9acW0k/AAangJhmBb6wz2ReZFEm6D7BU0i4mA
IyoCMMjGSurYxUXIHX2nGNhDo88UyadSlsdCfxS+sgn7j1Et7jpEb6QP6HYJsFGHYpv5d7tHBF4G
XlaEh6AK1+hhPQ6tnUROecCUaZB7rwhUEKSMItDRMRVw5fFnHIi5wQRq3qboXat2fUheRfHWBYeQ
ODxIA3RN4IfrcxaBKGak4eNqHvzPTCHsaFzpyjZFtT5/WvOTZH/IRkfRq64XLnw4/dJnZYWg+Gr7
1M5L4q3JgiFY10my4YQiJuRVRPNukiqnozySNAnRVnvy+8ZBEou3Yx3GTjOiNc1TJ8C80QfdBfAN
1HDWVnSAiSo7HXUazYlTGiiFSzLZx/Ksctk1iisDfBPpABQAYYgEfteiUahw6QUOxMLVwO5VHIY+
3Edhs4nnhjVb7PZTdCiF4szFI5SLMWaDsEh2uWfJndLa3Whhnq3fBShFNJislwATwngHg8Dnq5It
xfdbT0EzM26g1cz5UWpA795spEK4o50z7jGPRtYfzIAykiEbq6zNbF1K6m3VXAcR14eS7gPj3vdv
5YwIOT2ljc8L5e/Ak7D8xkCn9Yeon2PDyN+IzeJt4puq7uLok6SuZe7k9uqIpwLtWKmyIJ9dpD/E
7oB19xUHNbHXUNuRtrPNw5ah2cDfnvZcZl4MmgpHepZE2zwbqFRyNi05U4hw8lAuUMaMrsbOMTWv
Rs0LF2BFHstkvGT+v7ARm3+a1/9+wOjg4RT4/Bp4yz89XNBiFTtsyTFR0h/IWGaTPS8Ij8HPPGPA
a3FF4cnAWnbn2jqiBmBoQ65dDyl3Hj3JHzZF6nujUXq9Knt9wKpFu2Z+6NHV8MeAxsi/8vEB1Bgr
v/Y7RDIS8WfkCnc6BDyYHqLwBuxa9bJ96WmVH7BVkwSGeCN0JktGAZswgUZHu1LUkb3b3aZ2VXia
F0B1b/GMg0aej4b2RSPHbEM6GM2hygo3bXZx+MGKt6F97LElDU/0Si6ILcfSYWcYFyglWUu8wLj5
y/Vy/S8r7l/pOfJiEP2/Dt3//qYuBtO/eLM7c0LZpfGmzumzaJOrVsSE5STQ3hhB50y4UBaIV0qk
2drIS7R6lf2Lz1X9f10c2m+wkakxdxb/4M3Le0my/h45ZK5VA847W2Pyxpor5WJs/JrVFXLJmSQD
vV4Ly9GVB83Y5dJrZe7Ymiag+jmXlLuIjjz10rQb9UOwiBld0MUMxlAiY5Dq/oX19k/n7e83bgHP
8l1UcBRav/m0f3njZL4xkQwvb1Xbv7o2RXXLxNo8Thhu/vlH9Ce953//IhVlhsLbI9v/+AkFXdoJ
aAZYZBxyki0cLgEEzk1kbVEE/YvfZf63lyVTJDCxRSBiAA5StD+/D4MlRohFYLor6WjlxoPpyzsy
MbZMR7bILBmmEDiD+0mO1dehTLl/1Y2s71AHYpNZJcMppaBs8xnJD5p/q0FlmywyqYXKnr2IQHLp
MBzCNLg7M5AFzOqDjJ3iPeThHaL2S6rzNec/GMZqF/XCEctp3iEzDs5D84k4ZtPq03WW8YwNpxGd
wHjRxI0ZJyi3ehVMtzqUV8Sou7bxM+lYGlQbTx4rSxONLntk0D4rgR2OyNb3PlN3hRiPY8rCTeYo
GZDmkmekBHeYc5yx1a7EaCXRbQUpSoqfTLoGScOWbmM1psO3AsgTyv7+LMN/pasNMmRBTMMjLkSL
tWDrP4l0F1kAItutmd8KFfyvWXo4q1eyCT6Ot8F864PaG8oXSSccjSFinTD2egk1eupqcvxs3tph
zWhqWWo6UcQYhC5xZJ0/fckwLdhQGPNAE/40xXBv0q/JyvYiWxuxvp+6HlvQjyV/mbwFYGukKnKG
/KNLIsB2F1N+iLNL3247sUvah56bw0ADVkkvQdJT/v++AbLipUUziMrBEXLkdgQCNsoREqWK32fZ
hWV4pVK6yyGcNjOLeCNk0MnTqlG0tdYerZ7bFPhLWTxIiBLwzVYa0Q/GkszJymNWdwj4nixWumFg
cX9Guqv1A/t8tO9gKRoCMuMCrD1vXUJ2HFfb3KFGij+Viuc+lZHG4udSCQ7dhvUmQNFIOCL5FORF
VW5MwaPynBQK5z13HzN4PTgSx+MWWrjWqM34dXlowIrQWPn5K7u+kyO7H4y90mxydbMIZnKWYb5x
l/1g3XfV1jSubadxlJvb5UpVcftm5CaWFDISWfZCyh0g73Buz3r05Xf+bUzWfsp8NG4xzdieSCAg
vFoyamCdP9YFW3VkCop9p9cPvUXxOIV7JoI7fdnSWwbkFdJVkHTWPjGxzQO2wsdUfe71/qRqHVJR
Yy/jZAmeGc4w7VcR2BI1HK5jK2XcR96y/5DwSizpSmqgI3e3qvscRpXqCycwlmdN7PuJksCPVoPp
EYe+b2xMPlSxSvbTDQb1iIFLT3nItZqsg2EnIyBWyp9CbI32oYQ/yHITLc3KVxm0ARYmZGZlB69R
zwoaHRpknlVRKDt6dcq/wfqejcyx4HimtmPS3iryvbIuiGshIm5Jlj5kKpd4ZnNRS0969NKNT0IV
O4k4W3sIH5MUPi49vJy3Tq1caP/XZllvu+ZTAkbZaK9DpznIdV0AzPvQDx6XkhLTwZoMN8ToPdO9
3gvLz7x5KZNyq1BrIlzWDOG13ZuIwmcNmdYMr4refk19pzaMgE6NjcTxjvp7NUNxjgJ2v5SauHlF
ZJKy5lgWDpWciQHLjJasLp3eIjNYoZl8Va9pwvPC3ESdHmbKUat7QScRcMw2/YvP9EyDscYEzmm1
ea0ZwOCs0UU3XIh9I61L1ldT37lhscvzfuVLGN6UKwTvELYC87Twjo55H7CHmorkbg/9eiATx4r0
9dJKkB1yMZnuGNXkoXXeVMTe6Tnkywl6aadB72UoCttpTKfFQ3lB6+AExriNAbylxk5lRjkauO0M
HuP6PSC7xc6q3SKFHod7R+Rw/pNTK+G/YKSUujbeTZ89ShTfG1Os54IlyGM6fum0PSyrtyO6G94F
mGBIB+Z9mBlIakuH+eVNah4qVMf+MjJBBWDUBChE22jGM2oojOJa1g14bFSM6fkjV0PDUCxt0ycx
HMKab2m6661DJX0sapzlr9IWLSbxazIs3CzSx4JpTRYt/jbi2HSWVfrnwGrLknlsBeJ3vq1EY04j
uiB+XaVLHl8kL6SqDUhUgTiDkxuAap2uA11fKeaLPj1mGs7gJsV1W2BG+ZKxDXPkdb584GLfBGgZ
Q2iq4N9+WTOmoy0YY6jcJ01RDn77nIhtB8gWY0jSb3vxNiBJTtpjhcOeoMmdrl2gK44otAfm1W7U
E9u7Kf291h7V8XFiQe9vU6oCSz6ahPUpqKFAJG4bRDmN9N2Mrz69F7WPjWSggY+fKAeGqIgJN0P1
Puf3cvk9WXrO6vhd8jHW6tW7YQHzxpcT36uicS2WI1T3XjM+1WbAdoBGgi+tLYDZxOCfA8HA6kJS
E6inzsFpCtrYPEv03+1Q4a/FIdgX71a0BZ9PPnp1YIa+xjek0cMm60CMT3KxK4xzn7z15ruspM9y
bTia/JOplIGzV4LEncjOSEe+pzPKaZ+QHRoTnPXz+4jri3mdn5MERvRbtFPxE0g+A6xm1cF0gRxL
ygUiGA5wvA9Tma/s28wHFs/AWeUlypRbm6/qyERupnVF74joY0QKaTOos0hYwf3GdidwQ3lfc5jq
5SZr1W0vP8+2dlMKnTyXkIeFIW7dM1+2UXFJLxVH/VAwPKS9CsvHsTl2bApNu1+WH0c5fWy4lVsJ
N8YQrqFM09yfVcLr8urZH78laTo3araTtAEfiLaamuRHRDrO8pKGbZfba6YSfDBvZHOuWhuxNrwW
nXAazKUnBPQrf+QgxvGj+7TzT4PaYkBjnZp1aL/pV/hal/ihaoxDy+u3JvqjECuOhhqePPWCYPYO
FVWEHnUqlksu2c8Ijux2wINMdPsorQ0B5w+kAhKSEXsb74+Y/fXCkY1JMBx5d1VeoY7gqprzE1St
tRESksMVswgApJ77HKtvYWfIX7ewxfatQFpZgswPo/WUUsnhc8y5fBcDmEZxMjgTJir0TWe4zwTM
E73r/1SApBsl3YY5aeEmoQX7EiKhhTotgmxhqA75iptAwy3HyCdR9E3G6B2xLxiK+ajS8Ut+/N0L
3elBMSXwJ2qVhE0ieTNhoQGiSlEbds7js4r6KELaMmXeRDRxCZTBEOVJCwq38DWadlKRuzvxiw4i
17Xh800l24kwW8xd5xR5t5Vkp7IFU7ao8QkQXbrWMf9Q4uqMj3+n1DjHwAgRekwh0X01HJm9ke67
Xt4FrAEsrHiUiM5YXTFx4lWIEQmBWqAQJVnQgrtmGtkXkV5ez7FPzBhDl3f4k56CJCPhcyQs3fVN
bgc0aolC9cl7ZOmkPUoeh3ErDqqY3RFBPMHnnobmyMJPoAEJ4frLX/k2awjfJrG40FYx8jFm3G4S
EDHsvzc4FkKJgPqJVrnAZI1PQZm9XOXzhsmTP9MUKGXjiVn3iBvmDPPq8iMgQyHvT9ksvQZ1su80
GUbZa2C9QnJDqtajDj+pIyBUu0mRK9TnQW1wHoEuU4YNQzhdS/c9pRNQt4ffDdC/NXlmBMj//tcf
0+PfON3PAgNYFITtf/yPI+c/BtOb7+L8kX03//ij/vjJzX/8/r+D/+TsTJrkNpJt/VeuvT2uITAF
sHibSmRWZlWRRVIUB21goprEPM/49fcLqtteJQo38aiNTG1U0zMCER4+HD/ne+n/2f159T+ORRd3
8/v+ezN/+N72WfcfUl/1X/7//uF/ff/5t3xEMP3//p+/yr7o1N8WgpV4WWeWVGv/d+6fU1woNuP1
/+HvurQp/tt2Hal7iNiSnRouFJF/16UN/b8pLZsmuEypQ+RokUz+uy4tdWiBqBhblqpXO0oN5r/+
TWZse/8NVxzMZbCGwfyoUy/4z7r/XdBgy/5X/so18Y9ukDhL+IdcakbUzlfZs2kmsLsXdnSE3qAH
3Y/41AP4g+h3D3Wry4tN2SimrDJ1XTcUk5HhQZ9MjAZv5XXunNhhloJqio9wN1vf+j5vHfDYjuWP
CH0xAKoxDLEs0FYQf2XpDl3mpnHHgacT0SXHVAxMLws5uhV2SRHC/l8jW/NYIC1133i1SSqFf2qY
Qzp00Gk+OCPyMLeXLVaFub/X7UqD8o1r8QtWlX9m1+HUQ+XrWJkxLEGawIs3swZNWjW+ncaK9rUz
Qe3SUom+n3PoZ8JUGhejTB0c4si0284PWlWU/v5Bni4FrHeuxS+73guNIaiUIRYyoCIYnjKrZAQi
IQPnSBIvLHX5I/eMRk20o09axml6MhC4ek+7RDzt/BS17S/qa+qnUGxAvkhHsYjmzOr8LQjl5aCV
GPmfteRNUjAChdpi7V0cPWKGpmfU6502gh87McBUfqWgtPzozJjqJE8DdRYJPOqJ8VPd8xNmIYu9
rbrmZpQ/f58Ld7iAFlrduFXxbfKATs5gjI61O8YfLFQjAH+qAbrGtY9NQSkcMb3m0cyaghox3QKQ
LO3bnU3a+F4S6jCBO3Bd5Syuv5ergfUKAjeBTbWZnuu4giiRoOMtlEDaRWa1RLgSAV160k36lEYp
yIHJKYY/pQNHxO3f8tpfSPg0bQMOdkCg0lrx3UJuRpbYhumxaBPjX01mpSdoQrr7jnH/ndrrqtT2
c+tfmLJXq66QuwgB8aZHQ6/JShFY7R9qLQj+oLU6v+vhNzjdXtvGWVS7i6t24A6VPzlFX5QsKVdC
kVgRo5ioUh6IBotHyyrMHS+obvvqxHNRqM9LRfjorMmiC+RxNb3TOVEjA05dasJJtNClQGQdPkBm
ZWRqyZ2vJjY+G0Y9ysfKBcF4eX2CEm3WEG6aCL/yLD/1eTq/S0gPj3mmdTSy+uhkVxMTKxBVAkiD
zRzZMC4T0Cf5Dsp14150CaBfg+Hn31EdAeV9e+tf/z4cAIzBumsLVV9dsVPip1B76cvs2JYdgMC6
coGI0F4wawSpbpt6faxc3RI4PpOHgCruyuOUOLqxQaWFr2zDVFvFwGz5YR9DpGv8hUrATiF8a2mW
tCzVZGaNtvrzF6cqn0o0eB0vAdAEsL+oHRt2L326OJXuHW8vbcuUbdPphvNSbeRqF/u0wYuWlGLB
N1BfRKedImSUnSaqLIfbpsTrY+zqPB5KAAEFPMddPWrIsstYR+DnaKQeuVJuafNDOUAtcudBK3NI
xmoGUNOH5lsBWzFTl1b1JtSIjklGvR91LvrPTMp5oITm8UvWkgSVWjc5RwtY1sPt37r1U6GiRm4P
n4LI3uq5k6MhkHAKKDJWghZVR7dG9GF2wr2hNaxYQ7qCEfN/YpQNMj1b59OvHCUD0YEomfg/xi2M
6tS6Uve9zaU6N9pS/GCMLHqbmqb27bbVrROAkMF/rLqre14jfyl0vQcj7HXWoxptR6vBOWvL5O5c
o9fOEoeCSgenTCAz6K3OmuvMqQj4B8loYvEIetYb9HbdHdraDcd1bWa1jSODTY1wmZtLgzp7iGoo
tUITTg0RMuzkmowaHmpZwsXk9trnyg5AP8cTyfydRH3iQY/S+r02kQGXY189AeTbk9fY8iaOBQMU
Nw7+DV093S9u9wCF4DxEFGsGgtuz2U+MMXSu81sfeeXncTSC8+0PvGJ9VwEJG2LTNoJwxARrtDrM
pV51zlKI9AgphPzWQS76fR5kxZzN1NnUU1tv/NINUfGuGG2XKQKrny6R+KkI6KX0xyMUNf5EzIoi
hRNbdrvz0mzth4dTUHfHNYhXrvdjDD2OWjTkR7vvxt+QX9e0O/hptU842/SxcObyl59TlzBWOgau
FQr+dVzfj50pRznlqGgJxkZzwfsRQ7/0uZP8W5d4E1oXQ+G9v/0d1Lm7fsVdQSsQnJFgmUIldS+/
exoJMc55lx9TDh0Itzk41pNRnvTGLZ9tAaHBYojsIMxwuitDKXaOwcY9xzy5xE+3Bqbo2rwBa1fe
Qo9wNNwi8iFCb5iUgX+SQc89hYMtU4bFmTOFaXPgVu+lXRIXZ2ikHFtZQh5eDu1j0rUSSPTYhTtO
ZcNTC9OSPCc0c2HMVU7nxW0Ceu5AaZxCWIx0+Z1bCPeUZpbNRKkhAKkG033fU5K+/Sk3FmiT+UrL
tnWLl3hldIAgJQBuGR6jpo8+tIEMfBhD5kfma5vTbVPqs6xOjQPdkNIYgJDasVbeInXtUIww+xyD
PjHhs7JGgIcGtcgIWElGluOjhpFfAJ78+HXDcLD/jHsUWfXr4zoGuHLNR2x1+pKJqP1SREZ0bxIE
3bV9b9AMc9PfVfS7l0JteAQiBeAoJp7LsvTV9maW1VhlTBVOYyj+OavDH0sbO6d+DplWKc3xeHul
W+awRlEDb0Aov9pi0mxylEDQR888AKtilp/TZak+1VGRfRBBYOzs7KY9hXQQggyft/76yNaOVpuG
Nmp+NXXtU8FjddcilnAMB0U9ihjS7eW9PkEe39E1dYyp76l+zosbAr8mU5I9oB1U15jn1OfuoUsZ
AFoyvb/XouYdSuS/FZFd72zrWk+YdwfD0hbwx4OzQBzj2nCcI7LZe3p0pKRpANxFafM5hQJhupfJ
5NG5n4riOIXc6jvXhdwD8Rfaho+VdKaLTAgBD62tA4TWpxBMCPyu/8pKVH+BNiTeJwk/0HMfqikF
RI9QwZ3DjnmzqC5oUEyprb+bGSaHI1pAUeUjNKv/IZC1AmoWzSCWKy+0djzRRuABbYijm7hYBf9c
w0oaq4cZc4F+oO6glMgq2l5CWhUzr7SyUzQoD8MC4hg2zAwUHA1eGLRRfCqt7GRktUDrMZ8fFfL/
qBlas+OyVuIFKgrgt3HGbYOnB4+5OgZGPCbx6NEOgOTQOHRABz+UAvx8agj7rIuIUQMDpFCXeTCm
0Hu6n/tJY+4agpnb5/G18/Qc6nkUk6DY8EDSXh8LOtGzFSEzdXTEKA/hlBeHDma2Sz5AzXfb1NYn
cQxVDWXJ6MqsY63W6yByQZXr2DK7A0BkNpsHSMOlH0PsBUbN6BjkadVkYw2/31+aFkHXNqL77DvO
4j44dVczY5ODfJe2PIGr2ZUSe/1+UeClmiotwEGks6tLMiyg7KsupLif8FnK2kjpB8bNEwQw7tHQ
wohGSrMXC2waVbtCNK50v1dGQ7R+GGYHe9FPqt0AACU6p7rH9GezFOkX6Dwoq0LLt/Plld++fstU
Mfv/mV35dUfTxwn+Hpwc4wYXVKrA1jeMZd7+6FuLMxnNtl0Q3Sinrx6ukCnfqGpxOzGaEhdkfJtD
n9LBd4PIBuoM8/c06dXe5Vendr02JSboSUmG464vv0FnNhMKAIN4Ak22IkyBpfaZ79ja8sGDQOWE
niry0iiHMKk8QSRMgrx33NV3e/0jKM+bkhaBqa/uOKqsJC7qR5Rxbj5b1hSeJRxDb52s697zaYfP
skFFy8bTXDrG8y70scqnMS00BsAM441tz0W7szOvw16PRwepAgJuG/WM1esqHDLMRlI4IhBHuHxq
CmbZ5HiKJ1cyEll1T12S5/ddzCBFT1nWv30aNkrp2Dep5iqdApPa9bW76cUUDlqA/dap29NAgn3K
Ieh78tDjOyyaMT2WjIPrIBKy5FvrOuYbmEEQXF6CyKLAUJk7z/GW+wMGSJxhIu1ARf369wivq4e6
QYMN4PZ8FnC1nyZgMG4Ia+ftpW/uvOfQq6EyafIuXVsiw8vNWZ+4CGlqn+fGsr4OVNLuK29u0WrU
oEWECtY8i0JEb4NhMr7etr8ReNAlQm3MgPxfQDxybV+YMFPBeIFrs6j+zXXw3URP6ePUjP2ZkaLk
Yqghg7FBceC24S0/Yxs6vRPpusjNqE/wIuLJl2iSI5giCKkqNXzqZY+wiFo7J0tt3/qy0Ytz8d10
6VzDuLbilLSrXAEorFfUYrEObW3U2o3vlTL8aDbMbN5e1ZZfs9VNopAuBG/5tT1tQdWeKXXiuNiY
H+yl0RW8vQZtVtUMaRHbZCc9R6Rx5xht2XXYRdPRbZvy82o3YV5f0FzWYpi65vh+MOS3SJv1Z2eM
f5haLM61Y/64vdKtg8MrYblkjyx2rT8aaZCshIT8x8bSY99b6o4YdZY9LK7C+QzXw0CTK/PetXmz
e2m2rqejAmZqoqZrr9/jWMIPKr00RrijyP0+L02mWJrojGaYteMJtg7QS1Or57AoEKcb+pwJeqVQ
4DoNwAkTOfguL7pTK6Szc2A3PySpDEq4RBxSX39Il4/oCdRWgow4uFlc900VGCAoJvio4lQHMjFn
4/3tb7m1n5hSHoh8jkLj9am12rYd4aRFZxlSVTVUHh9C0zVP5OjjzkHduva4VXyqiWyOu5YRTCF6
9QibaAxSYoMEl87kXIXJ8faCVjpxfwfSEuJEwjacG3WA6xWlHfRtFlsI5XDcPMxGE5zoXKvR27iu
zgzSPoEAbb4KCeuKtBh89+qq+wE/eX9vtDVYV8Ggi4nC9TFFk/2hhr/Wt8x8PErDrnZc8NYnpw9I
p14agjr2KtCTC/APFJ4SBOyZidRqKNgqRqTgxoiBxlblAgLFMX/b2aGNWAhogIF4MhUv7tEqwp8n
WRZp08THHLa0JwaMP5tdvHya4REF3swJF32dnRvBVKm7dJcB7fCdJvHGumlVAxqwTCAPNEKvv5HW
dlnYKciMERf90dKnxbemJj57pmZBjS9jUMPltLPZWykWRRoE+Wj9GrBpql/14t1pUQAIo4Zso2I0
5Z6ZDwZRBhlBIrQUEHhnQ6pmqnN4I8G3a6JQ9OZ1nJxiWrXmzmXYuHf8Ftszqariy9aZT28ZiMWH
Voi4cKifLHz3M7A70zfNedhpV6kDv3oI6VFZlJgRdSbNXF3xEHy4l81peBRdiuhdHnTRV4C6DBfW
9FjuizBKvyembAGjw2kGWL5pLrdP3NbnpgTIhyPEQ1hy7dmsKuymnnk2Wk/WY9GX5mV0+vgC19GP
GukXeEiG/nTb5ob3pirGskn0DeMVRENMpMdM19OtEXHKqGU4XLS4dy8Qx2XnvkqjT7ftbTyKHq8/
s6fqZXTX1RQ5WUFV2DDexuAXjmEZFyeng+c28uFYhDH+KQUGvfNibBwi3go1vsKvBmyxOtCerU3J
VNBK4TGeYR0d7fvM1OOTOdnp+9vLe7WdJCw6Dz4dbhsg79pUTZ9tIYtPj4kGpwkZWnuvl3jLwtLQ
YAj0vbmc15eVo8rDJAgQPQbV1+EbrJ9GXmeQ50RWz/igGG10pWGQvav0tEZhRMyXTpdA1B3kFdO+
KD/CFwZXAfRhO/dnY+k0sg2d5xGUMtCuldsY4erWO6pUpY7akKW3xRFREjjD3LLJT7e3+dUbqVZt
ILTNY0wpyF3dlKTGa4VopviI+Q1MEjn57IAwhnxlx/9sLgr80k9DzE+rP3/hC0Mo0UnKOs1PUujL
5hACQ62wgdoLBukjyCEPtxf2+lkmw+Gockg9EBmUG68Nlrro+lmReFt9U93bjVv5zdjEb0DGRd/r
lg5uYiTW46RP01dwY92zFU3W11yv7FPYDvCaFB6CCGEMNWHtFl/rQjZPaamV34eh6XcO+6u7rH4r
ARHtcDpBxtpfeehpMiwVa1C/TsWDoZnRt2XQ+68iDcPlUEEQ/rWci+oId+CesuqrK61MmwjXK29N
kmRcb5Od1wOS6jQsEM2aL0NSGx9Rw7NPjZfsvYcbZw20IREZdWCX/t7qCEyLlzojmkt0Uufwoc+S
6UCVPf50+8NvWaGb9bOXJ1XGcL2gJRhLEDeJ5ruBUV5IFvrHvmLa7Zet0GSiAYPsIRfIU2/gi+Oc
iMAsKTAH/pRb5mNdo/NqDPZeAWdjLUgwULUia0eFeF2riD0QNK6ETAySVPdc1FpyciG038k7No4A
qRX5sUd2znJWO6b1sJOgfKJ6VnF+AZxrnuDLy/ym6sWOF3hlinI4+EXV5bBBNCg9ypfb5lTSzakJ
IXQ1T8C0LTP+nEZLQRkuD/+6/YVe3Sklh8l90qmimrTMVqZGC1KOLBwx1STMFggL/Dz62gTkwmF0
q4XqM4BlfOwM/7bhjTXatkuCQ7rPpbZWj2QDG2aXAIv0UV2Nn7MCTher6l2GGw13J87ZMOWorgrZ
v1JwX8PNqlAP3bAVHqJ9E4CZboDv3SYzfuy9JJ2Pt9e1saH092j8Ad1zbbzG9bcbHIa17GiEe34C
Ac2Ivjs9NgEYnjutbeWfKJxVn20YERV9SZjt3LetlVI20l0iRDpH65gyhQmzygXSEk3n/hEHFC3z
MJ+54+BTfn2Zjs2dw1UJJYx6vcwFQfMRBwUYdDIcpse6Cd4Gr4s+WP0SugcYLC2on73icxhUydfb
trdWiaI0IBCKgSQrK9uxPWiJNziKd4YEAMURprWHzvZNEe3h+V65Fkcn5acHRGefvrxnXi8zAHhq
om7m+bBUi8ukL8NDrzntzoJevfqqxQTsFAYR8g74DK+tuJMIxxywBzIVefHgZHN4mGazeAtayziH
U+v8+jGRBP2giHUSfmONzLNBFDRlA2txHsMcKiOQmHTLtTN8PvbOO7O1NBD3ajJdJ2xcI+XSEZ16
XevR36PW/NCVkMsmNGuZujGI2X1r7Ib4fPt4rKkEdJ3t9IgP+Gw8ofz79Xai7kBuh1/1ZUc5iEHr
Ml/usjljOncOhw+5cBjcSdQY0FybsCEEuYbUhbcwlGKiQeI5pXl0YEP6/fbv2ji2/CwP6BJJAc3O
lasdtMZsWb/Lwx4Vf+g88YMfIkl/P7vT8u6XbYEBUPtOLdnA5vUW2KUVzFPBcHGcMmjUllBO5QUz
WZGZG6fbpjYcHkApgkcyEEXxs4rDm0gGYd4hMdLATnmKEpQ58OGihEAbzbPIbIZPbr+8b728/H7b
8saGYplXC9Xxn772epF9ifyTO7PIJenEXT2gR1kB+r2z06HeO1Nqw66ydWpwOvE4n46E2V2vEppo
yzZCpSSTA7KsrVZcENIc71PGjC9oNjCSZQ7BfW0BxjQkRJ6hZxW//o7BuoQnItuh0LsGuCaLiGh6
ChclWWBPwzJaD1khGFYuBuvL7a3d+qjAZ6jTkec5gLWvtzYcvRHJntr1DUtqz0M8KxKC2Eb4MGHI
LklscltGE60EQZhfD36A1IK+Y3yFa7IelGmMDqCZ17h+kFff80WO96GJZRoty065a+v8EMtTZQUo
BHRUOf8X0WltefXMMK9L4IFo0oLKynlIy2/OOHo7X+61FwQFIFQ1F3cLgHEVFIwA82ChTVw/yQEQ
lrEsfHtsGGqEFvmpm4dsx97rlWGPeVjlagh41qi13inTuVLMkt3Yfm8CNzsPffw81dYebcuWIQor
oOzBcDBWsnK1SGRKu6tsuKFAwpz1EJ9aKN3SWu49JJuWyL1+XnadTsP1xypmz4S2D5k0JxOQvsc2
MpV1Pqm6mHZ/+/BvmeLNIuWH6sTz1r1XJEiSGX59KBwh0rvQa0iBN0KvGneQ5v66KQJS9SDwHlPE
uV4VQ1mqLlo5vhkkzDO2VnRAcq4FzGA4x182xVAB2ZhBMEw7TF35F6e90mrKzkvm+HZNP+GuZzb8
XBlF+Qyd/Pjttq2N866KbnT01bJeMST1sGXC+Fs4kPrKL0Bnp+chFMhQa0oZC8jJjnd+HaWBDgXr
x7pU69JenY1MFkhTiNGBVrFlMlhHpzqRWfyrBSccP5/qb2QWN2v1rTxS2JkStEP5gaZl3gYKc9K0
lyDpyjNjEPQybu/iq/rsyuBqWYzEwA9vcQ4FPBwMRqP3RpGjRvRisd7Go8kIrldUO3upbuz1Q4fb
5XlhOoe3ldHI62MCQyRz2+gG+n2RO288jzHrDs6psztF8Ym58eJQL5O8MIVkXfJiHj/dXvPWyWFQ
k7qHYgs01ihj0sAe/l7LYUh/UUzRKVTHVpefcr7qGcyv2AHXbNx18NPM61A4IAt21p65HLh55swF
1Bv7axJ0Gnx39Wg/uLlb7lX3No15DII6zEYw1bU6QTUJamq2LG4qMno6YzhdECefz8Aok19te3N2
uBOSHhpMCQy4Xn/GQvZjHi1IeI8o6TF9ZBoqYGh9PXObDzzgMIHU5T945tT4jXp4eHcol14b7UJt
aN2EG1JDFnCmV9T5sOSgwDA14jB0if7r3pPsjyoJDUXKMuso13LxzUbMIqsuh03NkTXYR0u7eHoZ
7eS7rwvfakPV4BQFYKozax9TmHVGXZSD4liaNx0G0WewsQ4LLBhAmt9KWWu/Tw2BkQ5s4zyJpoOI
wEFzjwxjZ9lb7o7Dw88B/OYSVFxvM/lqGgyDybKrOaFji2ZMKSNzJzra8j42d0LhHklbvNXN0GoI
h5ZmsOE/Cl2fjCq9SyMT0ppiHk5OYA9+Gxdy5+l9HXcqjCPdYVo1BJ9rDINVI89iBw65fIVksJUY
INRRnTgh+KcduhnJQAihhosXIZT9645HZRISpB2oxHXPF0oClCtq0/ZtN8pReyxqJAzmmLoNXeYB
mmSqjOmOza0PSYpK05dczeGAXX/I0po1pJ1n2wdxFJ5mA0kqJPT0namsLa/z0srK6wQgs2P00Snx
IbJ7nLUW0o/BW6AOGvbAPVumKM8DJCDQgB9x9WKNZq27Swznmd6ZYMH0YEEiHMB/Udnx8fb3Eq8z
MhqXvPV8McU3uwb2LBPyLS6a2X7jRD0UlpNSHA7twP0CO06RXJI0Mu7zHmq8Q4Ak7tvAGUFujEpE
8/Yv2fqKNMKYt1dEAYQI118xLsy+FIISqm0yMjF0nURa3l0+37ay9S6rEJHmKTBpQtNrK00eBKGn
h45fdhVsLNngBI+M2aGSMHYjQsJWHfXfUGHNoMxZgvZhQvut3ImAtlwCcYEa6mfE/hVBIu9iVqVL
6igircIvumk5OXIYGx/gVXWPujv6AU5h5jvXZCsmACf0N6UBeOTVBpuJXXahSzl8mtCKaGgsHZCN
r6lcDSZ6G0YAY8jtzd6yCDQNXLHO+wkE5Hqzi9KYYgcFVb8odeddq2s6RDr48RBlhGMXM/q5Y3Dr
DClYMVNkNs7n52F/EZxr2hD0Tdw5PmlucpihdHk7elPwx+1lbV1PV3kaKhmMjMmVv6mz0JIwtTs+
oEbzkFmhexwyNFrdMvU+3ja1tYNULD1A64wMEThf76BpoBU4jDhyJwqYyLU1gzlcTdG+guBvpnze
eRNfA1Zxny8NGtcGSyMS6O5ySLo6HR7h1PV8s7fyg9O7cNHUtXewvDE96aJ139RV+oc7Ns7R8SBY
dhAA2HnGtn4N7zOFeJA0VCOd1W11GtgjPYdka6mL+o8YlCyUtE2FPHqs2fn3coT1/xgh2s3IVSpy
qJCMOH+CtkKjEFFo6G/PC5owO6ds4/vboHuI6lUMKqz1HrVmL9yJ2H5mtPE4ddRCu8Z5mqdS7njn
jfN8ZWl1gVBXMAKnwRKCPJ+rJi3up0VzdlKV7eUQoqh2MAtavTZIySy6CW2+HzR2draamXATTW2/
RRV853htmgLfaDBkTBa9ZiNd7KIcephV/aWAsCmly/JQpfVHKOCqnbBr4+Lg4GmtQNeBR1jnX2Pi
lUzOUxGQjdWdshEJTB3Y29l1C+to2kmyY2/DpwPHocWBn1N0xqsv1ScaTMw5nmeUDN3ErTQPs1B0
WIlbI0pQpunvEjm0vSrf5jKZHHMpsTBysMbliNHrJBTOVCPKBQFr00GFR8BuB+9e8NZq7GXnRm48
n7Qbad2rig78zCvXl9Rzg4jcQuolkpEaS7kc7aaHiIcbURzcos/vm3B238C+3cLZmPU79je3+YV9
dcBeOPhk6LtqwSH6o2UtZ9SnIJfPDPehawD1m2DJD/ac7A0RbETTtHWZqiA6oe2wjhlcPZwKa8ok
5KNtdY4kFH0pNLOHoPaicxu02cUUaXWAq8nYuf9byyUmIo7H1fAAqD9/sdw5qZpM4lZ8hsPRLZSQ
S5h9bEK9XzZvl7SvEWisfxl3Rf+a8ISCGf1PPvbKvQHgSHmkuaSJS2GQZAHd+axInnCkewwmW/6A
EgkDIxxhg3T+en353GTmMFP3XJyQCeTB7g4z/D2ngS7CzlZu3ZSXplZebh4cMdiZJPBb2Eq3TsQ5
E4GARtBCYINA6HT75X49/aVgAGzWz+eUKuiqAiTDSGup3ZFeBoH2vR4dtNTTxjvKOqAaEyxRDktm
00rUPucB+nFTY+4rnePQHxKkybXYaj6nMFNCvpcsv5mjJr/c/oUbjwvHSjepBVOwYU7xevNdc64z
6BekH+ZB/0Rk/NcY1vXltpGNL8yzwhP+swpFzf7aiKXXfSXHXiLIx3wf6j/J/ZRWSLfGcm9Y+TXV
AIXSl7ZWdZN47iavD2AXcuZGlgevWaTwNaeY/zIir/0e11MnnhkagEYejH361RlbKzxUYZ1qhxS1
P/dO0l6Qx3zqEaGvNKf55ZdW8RDRDKJOzQO4diTS05CAAxUDk6DWPYxaMx2yBtW7aKzdnWz19ccl
u+BFYuSJqg4x//W+IxiZ6m4CUeCg2cbbUREMoo7V7URCrz0jVWaiBpXtq0BlFZ5qTmdGi5aQqBKk
ndypQr3RQffvkGbTzNhjVXxsx9H0DToOv4ojIn0igyP8ojVLK3F1vZqOORU6eTAhwrF7boVRwU1U
T6e5y1L/V88wpmiW4f7J2kgurvcyqIPMTLLa9iVSFW/SKNHPS9DnqMRrn/6BJTIKNbKE+Mq6eqLw
2BP8K3w1T+sATyMgx7Q0Ye0EH/ZtU6+fFv5+4iNiBiKWV4MEelkCI88Cy5dBkZzDNv6KP+tOckoS
Iv50vMvqdG964bUPvrJprb5ZPWsZLJfYHG0NPnI3jA/A7+tDPFXRKU7HfGeNW5fgxRrXx3OZYDml
l4M9+OyOizTqUxiZ3s6t3lwVr/RPXR4AYKv3cmnkYhaBDbR/GNPD6NUu49eDc1emy3TWHDe8v/3l
Nu1Rq2G2jbiWCbvr4ziOmTNAy2T5EYqYH8TcuifXgMeoRvjND+12r26weclpS1KTIcYEjX1tr+/y
LKZOyklJ3fyk2y0EVNE8PTNjjpKl0bsHyJ+ze6Mxk53HY2ulanyTmIsO2KvMxGnaZGwTz/LttENd
J5nIQ7WuODeT3lzErH29vbEbtTBmV2mZ82TjUUiGrldaN4NRAzG3fSPSggtwm/IhsKGAThJoak0b
JtsAzkNUbiPtm2sWX0Sq75X+tpYMaFUNzDiK/Wzlt3lJ50bIify7Qjm1thMZIr6k2ZcWAgrEdNBt
ub3o1w80axYAwCQddRKE1Zr7Cgp2Otq2D9lt4i8uM9+dU83HJij/vG1pc2kYoxqk6IfWKVKdxU5f
V9QyIBarjvoQw1cuIfrqnSl7LIUR7pyejV4D1sjTXSqb6B2uo2fTaKaxhEYFv62gWeGAlmHuJNRS
UWIyvLi6ZFroHMQ8Ws8QnrX3uRfpB9NJvZ0HZMvX8lLRMWYWCoCW8lMvwngDcGhHt9EmopYBKWjI
PzodVuBaAXxqprrPTO9o3Y7Z7fOsirsuiCmC0dVhytI+S0Oj59s2nUchuWmNDyPE7ZeOMslfZq9p
/7JneBYypFzfGTLo76dRG/aKcpsnDHSDGo2DcWE9ievErTktYUXd0Uv7c16m0dcg638Ls0Wcbp+w
TUuqvACQymWaYeWpmFClGhAQjuSda34IZvQGe0uDapgCx87ebpkiqFc3lHIj3fLrT1rrTjhrOqaM
2ZrPMXQCCNEmzWmOs72XetOU8r6ARAnU13P1YaVZ7RjjlRKyMGQ+KuPLkqaJHzhD/NftDVQH8bpr
zQgD7WpiD4AvUP1eryrLOrdZ0C3wmZVq/jT6mPfFivZGQTccAbQ6oF2BgyqM0mrvmkV0oqcn7ydj
1BydvpFf3akZnjTH+ND14byzqI39gw5KIXkZSKNiuzJnZOM0CM2y/Az1o3s4RaTPNXT/1Moe5pbb
G7hpiyEQAL2YfEUIxcDpaMFizbFgDoSZZUM+dLb1zfSW9PfbljZeZd5j0jcSdIVMXH2qrqB/KCWx
VNZXpnXqbTN87wgEL++gnG3Q78jdGNiipz0w2zvunP4tz2IBz1ZVWT4jzdzrg9La8I63MzHBqMsE
FS2redPGneVrrtZ9zNIMSgWZIJYW4pceimRAiraE4+z2FmxttroUnCJ4k+ivXv+IqQxmt5mIljvN
QumhNuIK0QaGTEAhwFF+29jWoVVcq39X96iTXhujMW2MepCT6qQeYVZCb+FutMfu1PTDkKJ0Umvz
PzhML02qI/Di2ZiieXC7uUX6yBq6Syvy6diJyH0OBBIlt1e3eZqY8IO/VpKbrnGZkLPrUYbQgT+V
BWSqpFv1/cSc0tFOXVQCKXSniBnI5hOKP2In7NqyDZOBqxpE6sFeLZMOx1jWOAy/zGPx5Cm9k9AQ
aF84aA1S2xyPfZj/GYdVtvNJt84Ph4eniT4r1TVvtb9LtwzUZy2/aKR+L2Nk3IfMtO7LaV6Ot/d3
yxSD5YyG/RxJdlY+qLBgPVkcytFO2f2rkKn9Lney9p7BF3tnUVvn1BIU1wnV0WZ51QKjtg0DXun4
Oc7VH9rBejdMqI3AmqAYd+S32wvbCrJAyNDoZ86b1u26wDMBHU4yhZBx6yBCWb6pLlGd2I9TYBTf
PIq1H2em9HytZOAs1kb7fT7TOk7LuN3pqm6Uf5i+xR2qkr9a/ModxN5g9E5DfOmSLdxpjTY/VSXw
9aURX6tqqSjNO/FjbSHRUASAOj091zlkTkWNE3ksJ8xoiKKyu3O1lGNYvam4SKYRGEICXLceRAtK
2+6Dkec71WBbASQifV1HHLINiRmGieE0KCj3KLg3HvIroytvVWXQHgbUeNWsznAoJdpXAcjznWdg
66wpFI8pgLeAH1K/4oWDygMviMcxdvy4Mj71Mrbvlw6cgK0nTyLQi/e3j5q6juuNpF6hKuEYpLxz
bW3WDLSz4Arx9aAUd3ocGndN7oxvYzHkKOlUkxKS1u/MiNofIpLxu9vmt66wbXMAwAwx67EGA9te
MkjwM6CyYigsgxbJtx4F2YMdI3/9T0wBgwAyTtyyzhcWmL5aS4F0qzKazpCpF0cy/vo5EdZecL75
CZkqoeLk/ZzLvN5UO0irHM5RetljTEOnCI3nukcMDqI+6KMqhNL+wdJe2FsdTOgbq3aEod73Ki07
LUyfHEjhlqOHWviOqc2l0TlXtEt0HNfZj+vO8dRS0EN5cgweqVNk011SV1l4lxX18Ma24l+mHoXr
gGIak3i4IUZm1BF6cR+cnIJd1FHyZ7ZbHvI+RnYqQD/cS9A0vb2PWxf8pSm1+Bem6taLe5YE0mEZ
nbtY9L3f1sWwU0XeunIUmOi+U0WmKrK64G07iCbhQvmm5rWKZh5ZwDQQ3kNmIF1lRwSAWeUFKL8v
1Z+GN7XLzjfc/AEKDKnqvDCRriqGbRDMLeT26NN0KH3cJSmAC3MYvO95aWnIQXDfHRPdG00LM1+4
8R4xwNalR4KDZhhPKZw8qzeltOBFJsBTHq5Hq8yrqhydp8g1f0MWKQl2norN1apJI3YbNos1OJLR
0axAZsnxjVZMdzIY++cFak0/6iCtcuI4h6pRC59kJZw3iz3t9Wq2AjE6BZS66VtREFqdKdqBouht
3LnwUHG608fia68n2m/CDrqTMfJx06FCoy9v2x2Ht5lPKLp/Kl8kT+DPr4/zJNtebyaQQp7ol78G
a+pOFOLLs1sislbDovYkkXlDpR4ZT2iuLKQm7Wqvm7F1p5TIAV+ab+6sB4NMrWUwfqa5TA3ruc4C
+DHDYF/OZMsv0fKE81WRWjBeer3WLIErJNHBo9t6+8PKWoF4YZWg12d1RyoVezP3m6v6+ZAAj6RX
sz7CRebGQQc6srUQy1smOk/OMu+VXraOrooAqLUx2E0weL0oLWy9dOpJfGsjnMyD1jXzmyaD5/I0
Q4YW37WtEVZHLjp8q6TIIvR7mU3/AM3I8wzenSYNFEBQelz/DEiBkT0RVNoCsYRfdF6au2Eciwet
lJlfhpNEaKSvTrpbmndWnpVns+qDHSz81vd9+RvWTlNP6jhtQW/GM51mbYmaJ9Hmxjnt/4ez89qR
2+i28BMRYA63DN2TNBpFW7ohLEtmzplP/381wDmYZhNNSIatGwHeXcWqXTustbbCkFwA8Xe//xTg
oSwobfCUrtjK5jDrphVRMtararqrjF69cxhS8Om2lT1PSKkBLV9oNtjZ3NAppmpJw9HwJ6Zt/Bv2
jV64dpGPDPUaw/EI17Lnimxd1OJh2aBqtNlDZbD6pVyJXyUtbWGZGo76UCdTHjNnVGMMU68k0ApK
s2dKZY+A9FHFdne1xA3Ik+IM0DC8PEd6O4251LWUFozJPtVFt9ytYJagM8zTQd4iNm4b1nIsBZ0I
XQwQZZemsmkxy5Xejb8acsHgvqxniqq0lH4PljNIUGZlfmxxxKHYtfraGVbpr1wdmqZEtKgQndvM
zMXIxuxzBevsLCPK8ChNyAeWETf1948QRTgKwa8Ak237u9JJRl+LY3E1D+/aSF6/KGPS38E4PZwZ
tef1REBL2V1TqMNtP6AKzS2yUBzL27Q6VcjqvJuUKjq4envHVGRsYKGEuOx2RWPe6gOCwgajXFXt
P6PsyslvEZ8/L0mp+/AKk4ce7TXgQvl0wEzZO6G4WkD2/MfF2zzW+hCpsQHxzZ+HeLzvYobohuzG
Q9RGR/Ij+6agMBABobG1nQfmKA24vYgyMFpyRbBY/T/dHI4Bwgj9QQC0Y4l8krFRaPfzEm+dTDvN
zJTKwHtaQ8LAwqkMH8bJNnJXNwft/NunEd11ut8wgSkebl1MFynjzCwQ0++XKPF7XZEQabWXd3FG
dnnb1M6LgCkwThwR+mxbLq6pQ4jSUmokUTVIv1KmPbiaqsbfh7axANUWRwDVnceYdpfwn2jeElaJ
Y/smObCUKUtkE5eiVHYpvZ8KSf5ch8ikufnU1dNDmtS5zXzTVoe1uFq5K83T8vftNe9cwNfRSFTC
QYeQgV3+BjuPNIJlKj+DbqZfRmdYmXRpqr9uW9k7MBT2oXdSWKGlsHnv25XsFQ1EghslZEpePyX/
NoNUuSFhyEEutGcKnhB1B3JlfNhmU/PK6Rg+yOBam/Htd5rdmC9lRGRjyofqbrumeBFs1HPpYm0r
WczY1gmiqIhaY70GkRPG99kAlXuwouQgWNn5TKJP4SAZz0UAPXX5mUyzHaCTMldo1JL5FCdM8kws
qhq3P9POBSAYw/XTwRKqP5s0Th9sICXitSFF7gNFHeq/7HEq/nWk7oetJv2P2+Z29k9ocuD30cJn
UZtP1dpWHlaUVlE26er3zEpCh9cZJgaTT0eByt7+ITkiWlnMzFK2MCQen95QVppLSasqd3YzDkET
ZfrB/u1b0WHmOsQk5KOXXylssr6mhasTCVTlHSGJ+mTDnLv7g22j6wfEA8oBaeCllczpmbbW0E+J
mLJ2kpKRAb/1KL8brfSf37cE8QUnz/OMOP5mPaXcVj2qM1TeO11/lstFvZuXOPEykw7nbVM7vtBE
0A9dApTRSbo2poqypJfTEUmWSq64WlRrrhJK8Z0UW39rUh6LefCrfNcOM/LCRkc8e9v+3llEXRCC
Jb5YtKYvN5UYC+JVSXQOD1g+Q+H8UukVpctYW5evt03tnRJsMIIVohDVw02BVA7LrCiQDPD1pu2E
2DwT4fXGUfODJe1t6Vs76uWSslqdGohw3OalG75ZjLe8Xxe7geGY5qfGWvvzWNRGEEtVyEz57mi0
x+6OilwHhDJ1560z6dPanPoOn79OZf6kMsfikyWvCwOqlc+3N3TPEiM0RRgJ9+RKrm5eV7omiUoD
bsiyO0bhOh/jjiwd0VzzYE934nHWg0wIsaSA/olv++bJnp3ZrvKOXh+KE/lPZ9DlB6OXs38iAA0P
qJsVz8asjX9w4WlK0L91aFAY2wZYB0wiT5HT9Jc009y4pykylmF/54A08G9vpXC5myxHvC+isoLw
I0d0sz5NqdtVgynZ9DPJTBYO/Tmpqvwx1qzw1PZG/YJivPSfI2dHZZ29x4fXjcYQoCqoxxvTrarW
oxTH9DYzFSpjRcOntNaM6e0IFHVy2R4ElntLJcyjliFIaLCLL5cqJWa/mATngPZV435E2cdV57D1
Sy3qRG9Rdau+bIMk7ofg9ibvOQDIjXRBhE4b+ruXlkf4CM3K1fOx13jOPMeFKztlc+C998wQy4pa
HQW3KzWvptDTpKhF3z0r9H8q5iuc61xZDiKTvRtByCA0WelOsKLLxbQxRJIoRI9s1ZuXqsiMc90V
0tmqpRK0tlF7aShVBxdid2U8R5xTxHquRmv1tdapesLK6Arm/qTCPh9X5+ftr7S3MB4j9N7QeKce
t/1KlRQ7dJJQlVFlWi7V1LuIdHYe8XnnJnlRu0OVDAf+ZWdl4vETaF+I91cCvghfy5W8MOi9MoZh
dK1Urh/bOZkPUNn7ZgScmJAfROFmbUkcMTo6p17PbALpV70Y+Relto666btW6BqD+8adgFm4PBpx
odGUyGDuW7Up3ZmRtKRuMwz6wQnceefQ8RbT+qiqASfbLEYvxkpOB9pwhpXqz6Ui/QjR8kW2XnvI
QWS979vxuzwz30Ed7aP6zM7Tg6YjvSQhW48U4WaJSg0ooggjIb4WOY9l16Aoq2fm7LbKrFsHh2PX
GHK8gtfFG7TtrDaoVbd6Ito8xeK8yGFvBapR0C6Wh7qag9vHf9cYu8nXg6lLBHj58cYuihYwlpZf
NfUvnGPzidmjDDtYkyN20d4xgc3KeghoAQptLOmdVCKNENLPKJr2hCbJtLoLM7uOepo7SnlAaCky
CaIujmNLtsgnmdpdw8eSWxQr60WNn8a67IJksca7vIK/5+fTqvmNmTBjcR4j9WVEoP+UUJuPvHbK
G8iQJire/u2t3j3AYIkppDDqhZLC5VYrKP5L6wDDR+Vp/Z618fBAilwPbjMP4Yn9sB2kadCicxtN
zhLPzIq6OYi/9z43JUZQNqKSC9398jdUaQPdPWuBW5AIvIPaPzylrTmf2kk9jLV3PCs4fHRTwGVS
F9vG2kpihINGQYOqbWzfV30lnRdjaD2TI/cXaoGzp0ZJ9wfnmRxdgNCI5K+0NuTU7CypAFSYdeby
VZ2YXOso+fC9IKH5g3tKPZoKnM3sNqBSl3vZAnLOUY/GKaioc7uhGlr/ZWpelOehaWX9dPv07F0f
BHohtIoBOoARLq2NjMxIo4jTEwPOzl5yu0atWm+s5Q9oGiScaDEAIOKAbD3CgPyLRAYFR2yt31ut
Yv/bIO/z3+3ViF+7CUCZcgZPCe1BUX/erCbqTacNQ3ycTC34ESl75SWEDujFiTowOHxOjrKkvYOv
U1cU9QdqNVudK+Y3Rw6gQcQPnNY8aQUwujTrh9NQhkfy47umKOEQWNMApT5w+aVoTY8KkzRgcEsM
Het6Lbtrx2YMKjs+QjPtuRQa1P9vanOdtVa3qrZxEHXT4Cf0Jn0Kc+6/9UzTRNF5dtxpVdYg1tve
LVKrPuiV7B1JwHpooYEHxOFukumqTw3VoN3l651ufMhgnJyKqegPosC97SQXI1SidMknFG7mbS6W
k0NPKdiKbInauyVcGLsORPEJOfHpdPtU7j4dkIoFie41pd18ujSqwMw3EaiiRgmN+zYni/VUeWwd
V0KUE9nVJsI/zxHl42dzjZicwmiNqnHNxVS+geifz2rZTD+nXpeqgx+3t9tw2gEDoKdBBrX51h0k
plzRRN1fL+ovSwXGA5DvH4BmGOBBCQ2ok8gPtcvdjuI6tDMF5vzQKmFg6d0/ldxId5Gy/on7FJRI
AkcQSJTHLy0Rkc/GpAKNRH+YURZm0SJwkMsKg0kzakgHigC7p4hSnaIgrEVWJv7+zSlSx3KulUzI
zhlN/N2hTHiX5rL6OQtz86A0vffuCbkTKgcIECCtemlKhlcR94VAycAkDVQyXr+0J+rT6hK5kzXN
D5IZS19uH13xP906VCHzxEQQMexvW5NUljLWIdJwF9s+fpqN2nJxrXXpNk4n+3U3HqHidg0SjZA4
vUJENhsaMmDBLqoZTTuGqSMAojg/Ggtiz9hp8V9xpR01iHZ39VX5mJMh7F7uKgI5krPIdNgiBhg+
51pvfFGkYjiNq5ajedIkstcjencUTe7eujdmNx7BgNnaM7MJDzvJqtcmeU0jrD4i9e1vJm8TcBea
Gtu6f6GZkhoLIYeSRIOM01CYX2ugMe1BbWHEGbkh+ue3T8zejRBq2cprzoZHudzQrM26EZQPLctY
N5+7pdCCaNKtd5ltJwdR594mggWFFkCgRG92YyqSGTAy037yjSHJYreQwXG5aCUc5ml7h4S6FkOX
iF8hA20MLXSbSqWA396NFVM+KrNfT6EyNXUwqyWD1nPHDpyh6f++vZV7z7AFBpaQBsAUGerlVg5g
eqKM3MqPobKcU7vv/1nbFCxGnGiPhiaZJxPchIemfAvvVXcOHM4e6puuM74NXib1kqsMvMqVaQWB
Q4exQdYOgk31YsSM6nOZsq60fruO01Ov10xF14cJ4OUENH5y68HWkQmxm+qoR733HQCh445EkMeY
ucsNQSmbj5uLaKvKtSfw3NGJlDnznV4uU3e1GsVHFag62Iddq2A3+AcPCMj00ios+3EaeoLKVJNF
RbHSfqXZnD4i4Lg+VwnlN+iVR9Kiu5vPuyKk7mRBbNx8fDpRTJVCU8+PQXydUGnrvK5s4xfUXywv
Bjv8zQGj91Ty2DEHQjaJFcLkL7tDfuv2Kdy7ZYJ+xEkAcqVvAwTVis2RKTts+hiHZ3IFJOpk7SiD
3LcC9R4NYcqpW6aTNOdAdwfSeHNa03tNnfInMzWkA+ck3Or2OROCNpwhGuZgOi4/5ZxKmtaK/MCZ
8o6qi2me0zmbz1Oqrvf9YFVuFSJ9b6a1fL69izsqV6JFDomK3ASI3jZttQYFJdo6s7GaDS+qLcle
mBfLV/TgpyGQYHsP5yzT1NodDXt6YrJphoab+ODFbLzojZIewW53N4OOByJnMtKYWwHCKmyQdegs
i9glXH5os6wmgL1sJrSoNdK2D7oSoYHTavoTkqRHGkN7TxN5IKVRqtj09jdXmUnBihatYtZBWAzp
s1R3uR+XqvQ+0rNm/CbHkX603r17LLIKVaaCI8ZFXn58YqvE6CbWO4WhY7xTe8v6oDKvUP6gzo36
ki19G3RGox2kMzsrBeCPwwJ0Kwi64uS/CRFxj0sKpwzldEtJ3+cq11dZi+Jn10p/rcZYHpjbeTSY
ZkA6ynwMRSgDX5pbsiprKEBxzgbNfMmXloFCEEu/m2GpLd4yOvojijXKZ6cUM+JX6Uhfem+5lGZe
iQYc861O55K3kaTmui1asWHtSiOyBW5GAfX72g6OCKns9efB3RIZ4eZak30jcSHkzYyru9UWC4Ir
bW/5c1fHX7tmVM/WlEUvsG/Mn0k2FO5i9nXlJob0Q1u03keaXz1wkzu3id8AGAcxX9Dd2253Z6ZM
V5gXKp5WuZ5bs0ZbAD7aXbhahWuaUO9go1vFKWuL9MCr7YRcpG/09OHNkGRtFTCGwjABSmN6KZLl
Y9PX9leYq/a9sjr2fwdbLU7r1VaDnaajIfo1W4BMoVHyiBE38UenTp8JA5xfFrNXZ8+JVUbMhqmi
VkQDWftsTZFUu4tcyuopifh9bimnXRUkNJUQVOyKGFfXqvXRh9j/hZwESgc8nNvOsSkNcTFkCTK8
obXkjLzpiyeqx9rd7Z3YM0O5TCBC+JdZBZf3rDGqQq4SzpwSxnHlL0kFWq7J1/zTbTt794ndBuEF
uoA0cxN9GEOV9o6GLhlwryzylCFtPsudGro9yQq6LtHH2/Z21wW1BQUHxlrjLy/XpWhZudg2QXVi
L+XfoA3kn5Y5HGFddlclgE+AjVnTVv26q0tdXixUnIp1nZ71KqXngQS330hW/wG5iqMrsuP70SbQ
uZeUOYBNbHx/ZdPzS9PZ8utpkHJPRnOjPGlG3EdevA5FdK4UwOsBw6Djv27v565l6tTks5b4Y/PQ
mbVtLE5H7mBLWfp50cPoM28FB1OtTd79QqFiWEmLf9vq3itAn0dIx9AHvCoWjg1BuJQStNejow0A
o9buXZ2p0XsIfLBulVSTmlOSaPGvuE2c2KP1uvxBJQZZamAHQoYXfNtmz81VKRH6pmaud0pDs0ku
o29OmTmLq8/NEatm70BRxgICBFKWIQqba9I5xkAQR3jV53F2Yt5m5obm0jyVUfhjJaE/2N+9r4q6
F4VmQie6T5tX1tamSaWpa8Nx1Z7WUGvvykF+byxlc3YWQOvt0BzhPfdNkusiB0A+sCWuhLlkFhQI
mR2EvBj4pqmBDd/bCyqNq/O9MtPikQlJxgECec+qUAUCUsG2clcv3YGa24x9i2W6SxrliUKKpUAy
ov4+WlPnh8k0E4+5UIeiLntf843VbbBsIimMmBldCWnp5BcHBbDTXMjL96XUa9kj9JlUdxhU6hhm
Yj5L6qCfGnQbfaWfVhNhJlCOZixrX9jG7lOUVsszQwT6l9t3bM9Toq0lJh0xDpA3/3JrNGmJuoom
hB/P0XqunDJ87oa5Pt+2sve4o9stLrPNU7NNjNollDODHpDPBAQQzEWpe3Jmyj4xXH/6fVOwMagw
0l6jLi6+yptIVZGZ0uT0RKqKMzJMWkp1N6UCdkZ8Kjm4P3t7B0RBIB0RNL2anFGYBGllZgPpTfPs
xDgq6ZSr1nhwePf2ThCwXoGbIAjEr3izoDnNGIitiSpbsfwCkBfdqe36nVrwEaRkzxDpJFGVKkYM
b6fs1bIy1HkDWk1qaZyFmTZ5eomeUxYR7f/2R2JIEWwEWnakTdsWV7lmaT4KqGMFKfQRRfwsUMGd
e1AV24OQdmdVxHiEN2whmctWz0BXMx0OO+D5NUlCdOmH7FRRWv+xoh//B6bIyMHE0YSgTbD5UtGI
asAEkZcox6rPFPbjwEpQNehS5ajiu9eNIf8TPByBXUEI5/JUkAfFSpbWlp+ncnVW1EbyEsZLBssY
DW5JjdmbM6sJOntc3HCJoNMVSnOO17l0Y3lY7rvSyA8QNTv+joYXU0yFBDjN381zsthl3qoly5eH
pPF7c4SBVSnEx6qZeMY0HEnO7tpDA4QeqQk5ehu88mQzIK0BnhFPkgR+VDHWYGln7euihdpdGLfq
QRS7d5Qcagw608xhaW8HZAydhuzhSBQkTfX0K02r6H4iEgimwmkOAD2vHZ5NikIRSRdFYUVkwpvN
zKY8BLTHkyUp1Wh6Vc/WPktK26HCRW/9A+Oizf8StWsHX8Kdhu5KZI3aC5pVDXzBdB7dxSBh9JmX
AvV46qz6I7GwYgXx2hay2xnO+lJPYBy9elXHLyksiNJdoxyGO3yduHVzYvnYK3SpfE5zoTgiy0Ov
ulHEmJCflTLLhstE+8E8xQT1EYTbZqSm1zTth3yth1/q3OaS29cmMmbLUsqNJ7d9tXha3GQfprUa
6jNSepocpHWnSr7ZFu2nNFWNf9emMj/GReR8bOOwXf0OubGjnsJ1ZCl6eAq5KngI/hQBwxufqg8S
qGFlBJ5gq/XfXbMwMScx+nNjGOXZsdDlrB2i2z4NFZ5D+fNt73d9cIV1XidCICG0snmiBkYehXUm
7m4XRu+Y29B3Lumo8c40xk73pli1f/6BRZBFDAFDvZgX+HK92cK5USxIyzYO+dkEBeItpla9KFZc
B13d2wee8Drgos5KooJ6LCulqHFpr3KMWF1G2nw9893QMIn7k6bavVcxG4AMWllOKbypg229vp4Y
pUOEwjj0XmAal0adLI0KDa/nm52Zf+3XRKUWORrPIcjhgzdZePLL24kp9H8oPFJMBvl5aSpKB2la
QvLLmMvoFYkUvo9S2Tio2e+dk7dWxK94c0qTRZuT0qR6Xq+S9ZA35fBkZVruxaNspK6G/tGffDZ6
UMD5INrwbF4aDG0llyY8PBls3weVuuYewPL5nKcteE9Yrvcpkyh/OxZgLwUIU4DfRI/o0ijsTc2A
0kNfqo+7j6aehO4QjsXL1BySU/ZOCFJgcCyQJKUasUnmqmboO8ng2g96iVqJPjYeWpKmizrMkarx
3g1gUrIQRkFJiaf6clVkFkL4AoBX1DMzuRwNx6MpF35Bor1+Z66T4Zp2cURt3zswr6xyqqZ0B7Zh
VbI2WruqbGUCeHA6z0rSfhhzWw3QCmh6r9FK9Ahue5bddQoVEV5FFLnsjSeV0fPoOxtAYdMk6j0T
YEcfrmLzVCyQfjQGcJzRJajOf2KUlFwQdKmVbq6f3tsJGkjAXrpcriDv998Hh7g7lqTek5Zs8rJS
OVrodm9hPQtiDKEdTG/c9ubsIDIDQzHL1oBKbOl3WcT48rCMvbqoZ18tnPWgNLd9ol7tEbRCBcB/
ErteHqAw6xx5GZM1mLK+/SB6Tuc0m4bvWbg0D2AH7XOdRvIHp6lCT1UaNH5u7/Heelkyr6NQ3Lny
plY90MkwZ9Zrxd+ttJ0/JNDKXVOf7gstnn7dtra3Woo8zMPEfwMm3uxuTWq6xjSXgihUmXW0NPFD
Wpdyeaq7pfkkSzVcPGVpv4XDnD/1s61+v21/d7X0iOHXQo0jgr/cbUb/SWPbjWtAgcJGesLIfD3u
83fmoCiutAxHFM0rGRHxeREERI+MQh5tefGD3vj2iTGLY6jDmcz6Urlbp9X6KZKyczf0SqAvxeRL
taQGw9LIj7qSxZ9iMGsHUcHWHfIbuDsWgABkboGhbh7Mma5Gx0deAz13Fn8CRuGlRpp7KRyl4Pb+
7priJJEfgNCibn+53HWKCrWiaRKgjTI863Eun/pSrr+Mc3nEc9wxxXXhkpJf0nHeohnXPjHsrmPc
B7BG86OpFaQGU5Y+Fpl0sH9b38f+UTFBkYq3BFzRdmzsGKUS8I1IDtTcjH1JXtH/mxfpR0RY/5wi
Nam5pV50B1HB3vpMknRCU/7h2bzcSo0KqFoybiywOtnyQlRo3JAu6H2THs4d3DulIIq4F6An4CRu
Vxj2LNFQpDUYHcH2mK15oTCQmncFjY9vi5bl/672YiHGa6gnZa1tGTEcFBkPfNHORgs9VEHLBSNz
xdVg8sdgt70kB302fZUiXXowqKEhyloup3gdadD0cLYOjO7sM/GrKCIhhAgfRfz9mxu6Fkauynmk
BKQnylmJIukUG3PycSbzPXjPdrwfyRR9BCAD1H63lLqipPKumJkShEpjBzZ/nG0F0emkUJeg0erh
ybGRSGQQR+lXw5wdJO7XKxXCGrAGmWgu/MDmcmpSNcuSUSpBy2wTfy6i+O/IyVt/idb1/rYfuPaz
gu1M0iWmSlC32Li9pGjTlhkiSlAAR/KsIh8eBlldH+raqV2t7fovt+1d76wiM6AATDj+QHBULj+i
bbewCRFKD2Z4YG4rT+NdZ/X/akOdvRhKVT9KnaM8yHxpd63L3L9tfWdjhbwl0SZcfMrdm1dNDfMw
qvRxClCGLx+lJP6vMJroxeoy+XTb0s46iU5Qo6LKoYgWwuU6F3NY7MXGFc2tOgeVo2YfEd9f7iOj
pOC99N1jFTHZUlLTytfTyTkoV7zyM94mRDTA8LWIs3BSwaxuMSlDQ2e+K8clMDM11s6aGWayS8an
IlpuRvG7jmKE4zGmS/3XrpVuOomWYOolcp9+yEmdivct0zhTN1Yjp/Z6I2Gej2CbLI89sXr9OJhF
Tw0LsarkPu/SsHWbxqbSlVlDeM6LqawPPt21y6E5QYeYNhZro1txuaF0xxsl6ituf2hXZ72150Cp
ZbF51E3yqE7whmFl/rr9GfetcgNVIad4NdCoaHM0rWWsJsWgnmHZTed+GeZnZyn7/9qZtL0Yy/if
20Z3TilYY1tofqKkTWHicqnmJJXOwjSFwMjD3mWghnZvGeUczJ1tHhzTXVMWrTQb2UGZyuWlKfB9
Wmv2lhwkXa2faxDQHj5Y8tCRLA4+oHBa2xNJ9ExOgh2wORtTCC0XZRVnclCYduZpSbqczdBOXFmy
zfdO6EiBmbSP1O/b4Pe3k3iO6A6cHeiCTVQ1MUVtqcH9BfIMndBU+ZpKbDHUTTGig2u38z5z23ig
xRNF/2Y7g6HGowOeSYlAINXcA6/7tqxOeypKeh2ZPDd3fdu3D7MGKt4t27TxwFv2B+vdcenceLJ3
MPHkRVsXm1iRCY2y5fjIzLhOh2J4SMY0/rcFEvZUNYi7HDzMOwaFiooQ8gUgBEj+8hBpdhSpWtMs
waDP1eeoSqlwR1F5nzAJLpBIQQ/sXV9KwWykoUTkQq90O2sjM6nH0XmXA9tMokeptAfgbFqIHENs
dqcqn8fPS2epn28fo+vzS7AjhuVZxD10LoXHfxN+6EOv2XHFtg4AjjxR2GICvVR+jcu2fIRU8qOs
BPDMkA4agtdXFF9Al4nN5XOSfl7a1TKCuqXlxVSNzvmQ9RkN2izJH5Isjw+u6M7GXpjaXNFoHvQ0
q/AGjp0WANpQqcwjw34vt9p0WsO69hRt7Q8ikN31ATOSYWsLQbENNESumIca13xNpdLTv0FeFz8t
g/dkigvn4GZcmyKfxMkJXTi4zNvoearNyOi7pQ0G4j5voVD0blXjj3ptSb/tV8FHcFxAdnMNUTa8
/GgIaCRm165A/8I29wqUOU9VZ+uulUjSx9vn8jrSEFAMfA13XshabF6LOkESEd4apix1uK+nsXcl
qy1OypxSDOE8ukvJcDw0cyC/L78/aBWtIVlHs5bKDzAY2HiXS52GYq0Yad0F8po09305m1/j0dJc
ikXKc6X2pUeQ1N2VeT184BFdTz1ESn8EbpB70UzH48A77H1ksO2KiGsFrHvjjWyEndsQhfSgqNcJ
wZZC/kJzhK6XYh8NZbu+L7bCu0lKi1OgZLo5uiYToAttDcsgMrTSQ8jy52TWzkM69l1Qjdr6MV76
I7T6tRsSNoksRfwq4svL7ZZzK2xygrsgk8JIjIFWXVMal3dLlg9+IiYBNsuinpwuPpooe+3m0cFA
Zp+vDbWNBu6l5RWMY1SUahVUeWwQuSrKfZ3a81kamIW4Eih9uH2w93aX9BJfT8ggcK6X9vK0DKte
0avAKCY7SGQr85ACSwJ77fS7tM3+opp51HLfWyNFRcjlQhITx3tpMyNoJ+STqyCsZtVLrSYGZxRz
meQ59aLKNn/b+XFz3tjb+InJsDqnSpQqmPU6cdWmtt5VS1+eZbs2D2KT3aVR5GJGAw8nucHl0iop
6+qwm6pAb/TRRfSTIkJZS+8zxDJQJ3Z+v4LH0kh/EOUlEIEudGlvqbo8JkdhK+csurOz6teYVUwh
bpGmbAfDOdjJvXvxiipgFARx89bjdqrZapk9lAFCZ8bXiI6/51hJ4lfM/vK7RrHeGV2beVmqFQev
iljIZWBLkw6NfhaDwButhcuF6vCc8xzKThCHcfcebvryZBZjdlBlugIY4GffmAERcmkmqmttURaj
DGjrJ6g595Gv6W33ZIfRh5DRxA+xVcRBDEjaayN4WXHKbuvTMD0xR64nrJ/1A5ri3omiP0ToR+8N
af3NF27tmly7t1CYX5cpaNK+CdaOYeZys04nO+6Papa79hxCBIjRolS6OcHdYDLKFFJO0Kp29rOQ
R+vvWlUn2RuXrsjcOKnGf2+7oH2LJC284KKwuHFBZtr1pOl82rnpdLelthcMSdicFH2JgKLbR3T2
nbcLkSFDlNWQDSHNvfzG/aKD/zX1MlAKW/UZgmx79uqU93Xd9Afnac+7ijIpjwnNIvhWl6bsoZoR
IrH5eHbsvNOnZfKbsrI+hV0xPSH/hc9bBsBvtzd0xyq6W7SlUFYVYk6bDR0pRlrzqFUBKrndfTWP
0l0xApetCPi9oTIVL6VbdWBUXMDNBRU6FugUvnaotkqPKejcdHXyJugVa6SioYfvslL/aYza4DNG
ZXqIDTV6HVTz2E1KfnBLdpaMkBMFJ14TMvqtmmWHGtE6aUiZKVM4eGUDb2ByIgTR1TH7bJmt4iW6
ejTo8YroxSuNChFFIE1o2F5tdFlSWTO12vYBCtdmQCdlRRa4GY0fxMb6fdRr4RIUjI57X8zghh+X
tA//dqooqf3ZlKSDt2e7B+LXCO+IvBQQQAa5XR62RafdWWSqLWZMLvdpNwzB2jZpYPRtRz8NFdOw
Ko5oWVu/jFFibyaiUrkBErCVD0ENVjLiLA99K47Lr+x2+dfSHjLDt4fr1QoAJBC7lFCvQHpK6FAD
G4sQAZxCe1IlSf9WOE7nh1o03M/tmJ86rTbcPkmqx3K0DxzU1mEI61Q0RY1YF7oDYuPfJKXaMBiM
htcdPxrq9SkutQctkseHeqJYffvm7lkiIqJuAxBBEGIuLc1tpU2IUoD9JuuZXKOkJOVCx2y+yeVa
HsA5do2BxRHk6VeS08ZY4xjTuqrA24016zw9NFtvojOaepq6Lp9vr2zvnAj67f8Z27zfnbMOizSA
KG/7ugbybLdnC5jM+Q+siGyQ5ghh0balUJqLpoSjQNzCrDmpSWfcxXZvfbxtZXfjAITQoead4Pxf
bpw11cxXBTfvI3NYfAin6At4uOG0MJH3YD1XpS5x9IQ4JtgeEtCrVhRKF5aa1hoEVlCqFES1/Huj
l47HIzI81m2seE2IajYytN1Za0f7hUDpd9Hrr7/hFc8Btoma6SYimOqmSOwOfD56kcnDrGaKKyuN
eY+w9eIrkbQ+SL0+Hbyc26AAo0RfED4AsOPStwTq3kz1WE5SnJlZD34ht93kpSWeNAzV9iyR0h58
1D2DhNCiuUjhFJWGy48KrSVMMlSf6ECH8J0aqKVst+rbqyk9KOnhzNGdQ4Q1YFQIgRJqbeUZxiiv
00F3EA3ulerOqovxIdYX82QRtR/s5a4pXiiqP7gWJm9eLq0Mx9wpJ9v2Q3UqfUWrZbehHH1qdFh+
v301qIcKwW7BMwOqeWmqm02ygHxkVWkz3cd19KOGDPBB6UiEblvaeRIgNqN0g5oUakHbIKdPpVFh
9gsKAm1uflhGtf2LfnACmc0oP5PGmo9luEaeHE0hNe8pOjC/t6eMeOY9AtIImnvjA8J2aYBtg1Qt
qKydlK5tzpOddX67zD9uL3THc1JMowRL3QkN+y1IJGY2kTXP+DSngN/c6JLzTc2c+uAx2Dv+QNG4
c1B6Bbro8sPVZmkaLZIsft9Oxae+LeL7JEpHT+8G+06hdefdXtXe5wMFKroU8KpR77i0NzBg1FoN
Gq95Nw7npY6kn8Vi5h9kpdRTJvjE3dkc7fJdaA7NX6XVRUdjV65SPeFhhD6m4LtyAa9KzcnkmBR6
HR8KvhydJqMNvbAZ8h9Ay+UvbVyXp1SJps7va1OfGWjT9QHDDp1PtHMLpv84ifU1caLxDw6WRWrN
4ACRD10JJYQ0+PpyddB8XbUT/JnFtTWUhxo6ggeXdSdgFKJeMOuE7vcV2EmPZDtFlcLx1wbtATxd
7XxY4sFWXCMyhuc67bRgaIyjA72788CdwDmL1j+Ijstvj5/V7A7StZ9XcfIlbdT4DtGq+n0TR+aZ
zKiaXG1Wxaz0Wo7cSDbKL0nPtHZQ/+NKeVceqh+yUYRHGJqd/eCiUdQEH8Trs61u5JGeD0PYOL7d
KpXbs293a4fBeKHQWSt9lbgtU11Pt2/CjifBNzNhRBQ4RRXncjeMusmijG6+D6tyJVvQ+mAyjJFB
wvPq3za1c+konoDuMJkTw/kXP+VNIDsZoNWV/3H2ZT1y6mrXvwiJGXwLRQ09ptOZb1A6gxlsjPEE
/Pp3sT99UrpS6lKOjrTPxc6OC7AfP8MaOO4413pTBZtt4B5SNYJc3etSo0w4pWz4GEvOKr5Cy/Lt
1S8EMmwz0CgRx1CYnk+wBFW6S0lDdgAsRscJHu6oFV1zJbBcep0w8YTYx6Yug7rg9TPGNl2juse9
Cur89yEZ6EeKPXgLm9RrRKgLIROAqw0muGngIlF7vZJsJZ0HjndogVwrhYSCjYC6apmtavPylt3x
7fd3aT0Q5XGBo9QEHfXsbvVbySc/UgRYFc3BVe8/KLjdHzwphnJk7Noo+b8J358VPTYI7F63CSBk
+tF4Ons+ZWmPjzSRnRmaYd82rYUkc6ZKGYbjzaK89djI3BYT7CSLzea3aCGae88ibFviVHo0SfoT
AnthOadoosN7z115IZc+NcJHhrODL4C5zOsPEBpgUwlhBLTKNsJ2punTxGNWALhYV2+/+2tLnb0L
hltT8QFLOebzUxdkHEO7qH2XQIriyiG9cEyQ6yPlBW0Q897zKNTQxnQOyh87Gff0EK8DRr6rJ64c
kwubCTUSlCMhPwC1rnNFDQrIrx5hEAqVVw/fdVhzWmRUBdUYO/CWdJ7+fvsNnreOt3AD/MN/DTcf
UIizAhCT17VOU2hW1XDa/Rjk6EdlNbv3xnb5sqD99wCxBV0Ma8uuPOmFT4csDW2+/xA6oBWd7RKR
8pC4BE+6ORjk0DooCIbpDzGV/EoX6uIzbnpLWHAzCNxe+h/xtVkWtE5DWu8sRHd+gYABtbXG8wcJ
FWnZfVkSGj5kk1efJqmn/dvv9+JjwlB4o8YBZXJOdtnMbaIMGiFI8rvwk1yAM1rypGYFEfYakejS
Woh7G/gC2sfA8r5+TtFl0ZLOKSJDzsMCTqj5Tdf3N/kKetO/PxUaL1sliJkyUrXXK8GYYUatOdaQ
QWulV6HdA2iisVyYsultu1y5oi7V2wA9bD4hUPzZFJxer+cnLYyI86beOSvQriQ80V/TsDNw/Mr9
wlt7UHrq9NOqJYMZC4/LYVDjlQ17IQDgN2yQC1DUt0b869/Q1DQGEWzAM8Mz5zOUn+VHifriyqNe
SHbQ3cd4GM27/7h9r1fBxemJVGRo3Fnud1XOGwFmHRg20gS7GOJCyd4LVPCvvqgIA2iaYI+ipYGM
81x10Q9F37exX+/WYEq+Jr5LP3SOfvjnXfNqkbOvSLpmWMcAi8yRqkE5wWELRUP3XDr3++2lLiWz
WGvj2EK5HcKHZ+GlV7zus8jUECFf+E1PZzIVJtPsYxj26/fAS9ubxZv7g3RR94mG3VwCYjc2Nyqf
BC+0DzC8tYu4tom2Rzy7vJEooHuCRjAw4edDDs81kYnXoN6ZJugOaOHOe5jkbcZLtSyYvCapcmk3
bQpjqFG3Sf151ZIvgU1gMYDlQtrUfTGBcmQKtMlWe8LELH83W3SrHgChUNfylAvBCAA+JO44L+jc
/DVNHuKZgKnh7fI6BjAJ0vfPrWQSpln9Ev97xvHfnBwS4hvu5Lzz53kZcy7ScGtngShVL320g1tZ
uYC3p7c31qUPuI3k//9SZ1EgALk+F8p5kNbi0Y7NxOwhT2r3xDO6HFCkXVnv0mtMoHAGnAnEMYA/
fB0PAiJrJ5PFgxyOxKS8DuKfYTt/5oFJP739ZBePzNZKh6gurv2/MOY2a6gOQnyxhYjl+xpBH7SI
/Om7kZAmnsM0fN7Kdmj6sqaAcEZ2guZJXEgf6FiFThL6kLHcvf2bLr3tDfCKXlwEmuq5eXhUa49l
nu/tVEZA4QLz0D5KuLMVA/QdTqDtmn/1Zt8CYbZhelBtot4/B3osbJSevwgPDfFeI5PO1Ets7FjB
DethJQn/H0Iiuh1QIUITF92ks8/bmhoDhaDDO88Hfuy4gZ9MDv5Lu/lfv/0uL+2kDCwfnEmgiP8a
eiIl73vXISKCNF5/ZJ34AgAL2QcZ/V/2LDCYIEdgCod86yz2BqRbeZvO3m6dw+zLYpunKZ7crm3D
a+Tl7W86D6dAVwBMD1QQsKfbM/+R2S1Z048Lwf7o51Dtxj5WRe3N197cpV2IVjCoSXhx+V/68Sgx
V3R5cAbjdJkOuXLuM+CBdeEx3e9pD8L021/q4lOhJwwKBkDD2XlF7vmZWdwm1Wh64e/mrJNPZukA
SH97mb83BAoZoAkAaQKZ66++ir9CrXCApFGVNKn4zCYAiMtxWMRT36yjupI9XVgMWROIULiM8H/n
e2LW4QzbTUGrNeBrGWlCDn5SZ6XNQncl3d+Sz9ebAhJlcF8AOGPTWz8Hi4yQGwADI8aZclH2AvYa
PQyj81UB30hzaoDjPQYyMUmxJjGZizpa3JVT/fcHxC/YyDPgsPzHanu9LWF5EjZOEm8XzI7dzpoH
N90A0fy3v9/f23JbZaPYbtz2v3jtkdWL6iZGgb2hEKDyWv4VsqKsqxo5eh+8YGjD3dsrXvyIyEsh
f7xhQs4bVfUywpap1xRtqImcurWtoQUh46rBjOOfr3Q83B9LbQ//x8k2C3WCxBOtJtGznU4GfTfW
KJtCmtbv336qi18rhWQ9Nk2IPOKsiQCLgTDvGkMrNecwng6UevYp4f/DA2GytMX6rSlyzmsyMiZD
2kDqVbQTOTTJ+INyavdtBkPot5/n0ldCAxlj1i33/Qt0MdXRGkVzTcHXbOkpDWr//TC2XBR+ixbu
v68FpP9GycWtiTvs9WcK8rbzZ+15O5n6ZtcAVHdUi5qrFMi+fx6XQVllKzrxjSAHcC4HGfNobBZP
N1srhB9XGtHjFEjYTSXzNdDMpR2BCxmg3v8aFOcGMH7qaCBM2FSgpOpKqznY1Ozk/t/f3SZvsPX5
AZg+p6HGdMjiupVN5aY+A+0/1UUKT4NTJOm16HshVGwwUrSY0WPemKKvP5OdSeMw4W8rjPvpnYar
zj7yXFZJztkBqKT03duPduEFggiCThaGgOBinAN1AUDvg1QmDUAusXuEjQ59gJdzdCUA/l3dbNwk
WFqASrcBuc4ajbHnURlNpK1EUEelmSJbpgANg3Dfee/CjrZVi/T5yu1y4VW+WvQsWtCeS2qbrK3S
SQiACwb7rp/76Tbjq3vJx1lf4UNeeJXQVwbvAtcZxtHn3h3GhSoMKaI6Vyoq8SXJCeKO1yyPLnRY
NtW9zboDqnTY9mc7pBOb7AQ0uKvVX72qJrkq52yqK4FoUqadF57sMNCDBjv0Bh8crtlh76q3d82F
wAXyN2qPDLqrm7/p611K/p89Hu2rJRmbHVuFPeTaqzFxHMiXf18K1TViMe5nwBnOviJTGL+BH9BV
tc+n0zh7bbEG41qqKc+v7NIcv/osHdksu9DrBMsUk8Pt3/9xk4HUF3LRMBhn2Hy5wTaZnmBE0h80
btNH6W+tBytYizyPQz3h7ce8sFmxNsBB+B+Mj86/KsRzs4AmvK886qVVtM6igKx8UEYSl3g4umui
oJe+4J/rbSf2j2eVtOZLEmM9EIZVmXdOlDmNp9vQROxKYXzh8KO7s8FQAG1EOhe+Xip3XPssIl0V
ro3/feYY8s8x655kG2dDwdAJ/Ibqjh/efqEXHxAFIsaCCDp/kWgNznzSQXqjkgmwk/hz7AjASHBD
pGmuPOClpRA+N80iTJxRRr1+QF9txYgk+Haudbuadu2n0AOeYYL88pWlLr1L5D5gXaM5DpzWFoP+
+Gxi4mxSmDZWMHoYwJSVYk99WKI0i40fV9eLQwqywpW069Le/HPR7fn/WDTTSeTBEQTnIvPHm1TT
oBxbJm6EMe1NbvU1EZzt7sFfeX4UMWUFfX0T/ESX9fWSyjpF+3qGkDGcBmxUIBIFcHoZ4S1TqCbg
kG6p/bop62heVIkeA5E7Q6WId97chTsKZ4y5iPQ6p4XsPPkcoDtRQ9ExkqJwzsUnDiydLAewVMYi
A6739+SlYH0OS0xflgyI4zIjM+GFEkTC+JdAsbwY40zDlAz+Vq5c2kUOEHBpWqzTNrM7Ato4jNht
OvpmWS/5abZ17nahNpEuzYg/iYV6KM41HLilwk1jf/STnquSjzT80kLEc9pp3SwPYJjS7mCo8b4l
S0KOQ0p7VQRz2+YHiqeuQtMCP6/FbMISuWmjqpjoBl4Q8N/ajV6nQJVQU4ABIl7hyVeC8gK8Z0gk
OQIGdaGgIXKv2ib+3UGDbSp1ByFnQPHtKE8DbL6bIpee1xWs9ddb2zZeBM591/knD5M1TH8s4n+x
CBQyh3rJ2bOlATSRWkqzQx9ruH+pfCQ/49BTPzBy7bfSQLMb0+ksvh1l3jaFC1Pryjr27KkfIxk8
5Evq3/Wp76LbZl7pJ8SG8Mmurfs+8JZ9hYDl9B2DtdEWnsp9gt5L1N8RgQ5XVasEA9w68dLvQYYQ
U05Z7ujenxBtVOAvj0BZTeNBLm375Cvwkcq+tvIYQ5UCUpW6TVlpQ8vlzkroVhY+CJJNsfLJ+yG9
oTOwDR7rEBN/t57kGLGpICA6jqUHBYJ3OsKk8biuNXOlZibKqjnKBvQDYK8FceN4BghAQUkgL8Cr
15+CRtUPwdLrdjeNsf7SNd68IWH6jJb5bNm9RNT6FXYkXIp2BGbwaAH2ePGNa/pSijmK7kNDOxhx
UAYZryTvB7MLWsE/w0+rFuVCVnszKarHHRiK4mSjIY0Lz69B2xlXM3xklkJmQ8l61mWtJb4EZRK+
JRijxL+Q5zJMEMEsmorU0PlzCl/2+oZjsR9A1Ua8hFo0xo64OeukwBxueXEQe7jtB5n+hNgGgDA9
qdex4hyaQ1UPDYW+ijIj3ikSeVmhfDL5BU11s1coerOiqxPzO0QN9LPxibtxSd2zg++t4QedcRgw
eGJIFd5J7ZejgLEKHE9gmIvXStulzEZGKJRwvVbtaWPnaec4D9r94ttBQIAw7HkJwROxPK1tt6YV
czTlEP8Q6d3EnMkLZKX+d+r8Ad12gG1OLgp7UYRj3/+wEo5dxcK5B/tmS1/A+16eEx0iw4q7eQlK
hkL/TikMBErwedr4h5+1JHu39NACGlGR212cSQ1iXzzOslzrNeoG2DOLsdkvHXQS8TVwAZcDtRiI
GZPCORJjM/I1Hr0gfqrDOYIouNLADBQ6c46dbBiMUPPxlGx0Aexq8p0bmDjsxyxl4jcGiAD6TKC9
+tUoQvJogs74Qxmzpo5L/Iha3FDIQPZFm+nGPdA+WG2BGZm7y6beiyG4KAA4cN40dV8SL8a4ZQ6G
weEoedkJLPvJFibwlSozVtfqg53jaDmIiZq+cN6a/IL7F72HPk/aRJB6DJZ3tIdEQimd8miRj26m
ssgY778TQMynAuqSpnvUkMXOp0LIrAne9zkSg3JNu/bjaAKPFFnc2h5+P4HFHAQ6A1A3GD0HuISa
tdg1lEVRkS/N0h5IZM3nJKF1WmQ9zcPjvHpEFL10WbPnSzsH+3UF13a/QP02vFvA6ue/7BrQ+jma
mkG9F7WIn1eA1SDzTGItHpIuDNt7nUM56yfz6mC4Bd2RNA+ZP7PwC+Rtwvw+t2Mf7JBve+/HsRkZ
AgKNU8A8FLT2onQOozJe+q49KD/tfxGWmbvE9U4fZYBws89GKModSSYkP8jWNBLCFVKs5ZB2KT5i
6ynoXKdOH6Kmdt0+6UfwUXmdmV9N0PrRvUs5/z3DynkF4DbVEkFtMOF9x1f2cfRmXd+kFMyn3Zi2
+fvM+AGv0Fnj036JjfidmmxIMY5tlo+eNpaVhjqvvWt0O6d7gt8T7VZD4EYTL8FIb/y0tnkxM+m1
R+bFEN81Ofj7EGBQ6jaK24R+X7QV3W4aknXdxYyNY+Fr1YfvlWyH5h02oOzLVEfMkyX3sd0est6m
kKBtMwBP2cJCckjHPpVFN8WRBouJZtl7TDk8X5apMrzeC916885CFw6SJKqfFrVneBh5PyoKfIzf
ml7zEqxWFxXtZNJbFE+WH4ldM7JvfQ5bXObNBjl1Db+duMqpbPXPNlrpVx0lnSrpIPOsEiaJPrLM
d9NdR8MctpkEdg7PAHyl3W6IUwjHQ9TQREAz5mFj1hniBUStyE7yBrfpvc1G7gF4CAdOQiHN08zk
dxCxxn9kLPDt56D2aFN1bAVDa0bzMYn26cDXfD+p1LENqpJOFYTaQJlVGkJR2d7xYJFffAq5L69o
MJjs957yLAQ+hhjmswfddf1YxEDfdb/gagAlNNzPqHEl7HXkAa1ppz+knj8tpRplg6gIAbFg57JB
ADPXrD3uvGgxBEc+ENG+y00mMbifprEQmM66Iluz0f9G2rwTxaZeEUFrdB4JqgaQzkpEr8EVkGOc
x3KGOjLKUbhPZKUf9ogA2odDB/zJiF7uAIoFYX+xdfNobMqXqjH10tyH8yhuJ4+xbtdOkt0FpPf4
kUPp0y8Dx+iL7fANIfqS9wxIO4xHy66VYVtppg0pAAdJll1jOJlvdIwgV6whdWs5s1l9WUBwfrTD
QoCfmrK5Ls3QGr+ogWo+zZS6GJJ8rUZws6H+bGxDDMTFUxoV3ayXx8HqxDuAuRPSckFI/UTcBLcG
qOyzR2igIuRyTEubXYBQ0BeJicP2HbRpfB9xH5bPRU91S2C1HphEIobpMC6nOFz5Xitf9DvtuSHc
LzUzcEeGogjbRdGyPKp5mKIyQHLdFqJJ5xjSp5rZEhVoGmIzrpY+UABnm5+Kd3pmpbB1DwQbcvSh
TFiOhDjooLRV4EDk3Z6JOVnuYMWg4pOKmyg8sgG+6MdEBXo8UK/W+O0YNPEFQtoTJ+kHOS6p7JEC
GVUTQNZkRou4SwZyL2PB9P3YNbHBbxtBdinCbF3ivFjizJNfkK7K8XMmR1E/1pxQxEAfebyjhZf0
Zry1LlxR2Iaz1segTvkDxSCH7jLZN/oU17mi0w7/8Fr4ZlOeoA4elN1ZCEwNVerBj6nouhzZGYID
jws6BWingyKs2mIhHLo+szW5OEbo2Xo7KPFG7j0MFeOPAf629bBiUkOL2QunqeI4B+M+9Jf8u0jX
sS7gzymyo1QUisU6mmGiHJG6trcuJupDtqLoqeLMZcDUDhQ6yF2i9PQ4aub5xZxm/2H3NJTpMwSI
puhYohCJPGh43s9InyFQhKvF7oKpbn8kc5YvOC9d8i10dSJLlxH6pJCThDvMZOKjl/rQJlkYQRsO
5U2joUEe1CFMT2J1h/1Xe4eoA6elIGhXPKqIiPkwKPy7IW/iftcDQfUbSulwtBrROX3fxm7+qh3v
HiSLUDS2PZh0d/3IYuQfsqZJIYgz8tj4igJaKsBTCeumtrs06KOmgkZJzCoy2uBj0jfZVOh4wXwb
lLHhEcLdYJV4LJ5ICThj+E7OwDsWwF0TfUAJJn+uq+a3xOT5eJw5c1+gGUTuu4VAXt9YINqQPQT4
L1JLFnVs+2yv+sh7HOLBIAQ3UX4ycCf72cPfbXjKnQkfsTGjCYUD9Z4x/cgapHisv8EApP4Yc4+r
okc18b7ua+rv4nYSH/BYcXObNQPFMm3uP87eQoJy8AJ9T9LZD5HwqrW+TcUcf1Y+slg8Sr3oY7ek
ItqpKAF1F9Xb+hn62TjxETFLfFATzKVOMpcsK2aO77PLRT09doucsqI3HQWHUli8bR933a3vQv/H
ENMe9yzUmV7g0BH+9ASFRNSiSXc/a4mbLTfWbwtmEX4qHIX4Swfb9KGSoMrBE1cnCStbVDxJsbQd
EP9xrtcioG1wyqeQijJ0OYX8ScRUSWbfhmUUa5NVfWSDO9Fij0KEM6l50Sm28nKyWT0ciYvjAcxD
6GhWSdh5N6gnPLpPxZT+aIyHqd9qJ96inl5ZjxtmxB2yRgNRD8jE4CpNB5UEe4UbAIw7tCR+6UXM
8B2ykEU49Elfv+jVdKgVTBclFdB7aVqIEIPLCHUuBe63CbdyykuX50jlAfJNUG9vx1Dh78YM3GdQ
QhyGtOzXhR1WU7u5GFoede+NDfwfsGhKTUll1g97nsw4/xNK6Q7nF7ImuBfS4EefEUZ3IgmQ5Pd1
OgQo6BPMVsQgyFzqlIVs18Ffsy8CQOld0cyDjUsmgDoqMmV72BA7B7iaN8QA5UqVfreNmeYK1zZV
uJiZDIqA+DI+CDg399Uwy85WJsnAhm6FJqU32HrBB4b6yrHpUtEVwTSZvExj2kwPc83GBw61DF2A
OU/y+xrF7tEyHn3GiLY2hXBKKOirk+i5a4B1qhKvXXcN2+6GyIRwNfP9CWl92AGJXM4mM+/TWIVN
YdIm7m4GiXZjASpY/AEeTWo5qrEjn0G7ieBRT4NvvmIDu1tbaJHgTl3lWLqBRU/hAPfUd92Qjt+7
2GPDfkVW+2tecRmXDD/xtwC8FpEETvT3jqP/VCBL1O1xCYXB+4y8VhSAOIUaXF7RkkLlG3ExbGNk
LMOafhuH2dIbpgaYOqUuj20J1H2C1lmc8AwqD7PCNoUFKK6wVDHyYAa3ZGjnoN3yCDG33hQAHqqn
kPJ63Tt/Fr94P8PEOk9mgmxqrhP0hIK4edkqElxuiNhuj3LX/sRFELSQPxpaCM4wgxeS5nO7T+QM
f1H0A9Ydp8Ijt7FuwkdAoYLnYSR+U/p2MSf0NxtUTVnWPQ1xsthiDCFqUqRQkYyLPGHqY1DH7UsY
TfEvPWuCTnU9isOsoUhSomRDKR6j+k1wBIm86fPVqkIPOfS1WjGyGvE8WH4h9ucC1oPGfYuE7zG8
e0PRAtZ9/sg3pSkMVhv+Q8ROuwM8S5Tc4Z1CHz2lafi+XkUIM+15jXjhCajAHiKGXKDAO56+j343
mKKzqZkLDGnEhywX+i4BfFAUA3bC4yQ69rmFMMuvtknqIzJZz0GvjnfIPVR66t0qvzgL2GgxSoIm
wRBJXhcUvmjo42ba40gY++BGt6xtDxEPKXpr01rj9ufBDFENQhHmOje59pTCy3QspdqmakL7qAR8
LsIHzbMF8v+NsRMePA6OeBkDhZh/FI8V/g77DG+bBDcsj2S/o4sT2PWkmWakAXp8QcMl85GL0Pl9
h+R9gMkAtAqKzqX+zwSNblo0Y8dy4JeZeuHAh6fFOE2oWedpzh+maRJQluNd8Bx5fvCNsMYF5ayn
8IdmRDx12PBrmcjQ3sC5fMxKTyMDOaUG+oToTSbiBo41JC+9Tsf7ZkFdCws4P3NFH+RzWmVj7Twk
aI4vCE5j+wV8fvZZkqD/ojofrQflLzTZ63p0L8o24j3pYAZdKJKqcJeMSfq1bmaYJUs0m1a0mSP/
pY376M5hKO5Kv/FgmrFmlv7MnUA+aFA7IQ6Eif81jZoRLS1qKVInJ9VdCjEXD4V6v97Bk3FtSktW
TGlDItIPgeriU9jb/suQQKKjalSS/kK6teA0ejJ9VnAZH3eNv/SfMcroXgKWLAbYcGG/B+C8hGgr
rMiBUrjTNoBnGsx84WsqXpYAeK1CazJ/ApyD6xJM7RS7FK4CYUVHESB7qjlqt1HN9sBrOOtBwyeJ
jzJrqV+wXizoieTGa3Z9PW0RG856j5IFM0WvLMl/zI1Uvyxw4qoY8hwq8JGeWoDkoVvwHpSWjJWL
kvKHrxB1K2yr5NeCsPwJoDHxqU1UiO5DmyCDqD2BAMqYHKcya3vPVWsUwEtCZB1+dT8pP0cTArBR
qAsR6+1mksrtKszH02gdQoEzUftIPAplqzTTbtdb6EiVNm5xCTkURL8CjSQKHI8hOXHD4QKIMif+
pDuM8R6SHoVhiQtbZzgemkNPVTdshpQb9KpOftvO4bshzrCHVgv7qbJxLnlUeoUyRWSaNj9O6Pai
uhNp3NxEaDKySjcduxmj2do99z1NioD7yVya1I5BmUMlu6/GOU5tEao0+45RzITPstQmRMtmgChO
gBbzgXSBi0parzNo9X3T3zLYpXj3UYcqf2cj4o1FriP0bQhNYsw++ihAVm5zgZ646uSzs37f7oyI
Z11oTkzziN49/aZDaHcCT9vrd5onAQbr65A+8mFk9MRwy78XorHALjZI/isQ3YQpFDDtCty2Genq
EIh4KiEmHBy0Mh2r5GL586QzlKpmzpDM18g6JsztUnIvoIcJdTGt3QPg/egTEbCP1iI0Ke61hCWZ
RPIcweaYKyfHIkC38TkcnNccieq6r8iHUAd69ZhBXpSgKQO+B1cISBgKP9EhEl/bPK4/mmV26dZF
hkysxlwiL12HiqZclUpusqEfbcmpNMipoZ8pihkJGj/MPMnnk0Cn7itcE+In6mV9W0rc9qQAiy9h
O98FgYG7ZG3uaTRn0MJA8yUowEBGh23IE+/rjPLisVkT/UHapX8n+hHJ1ZCL/AOOFT7SmNf9rXA1
qnvgpfPwvU88rz3BGS8CWkePw1ZXpBZ/xrO3imLesgQMxE2lY9SEMYqIziKLWxJUlbs6t5jfwzNw
7ErCuuQQUxvC8mHoY4ErMhVPiB7DOzGwucOtADj1bqqToIoSOUToY9ngHumbxVECvDrJ76YRPdK7
CTUbFIIg8HFM3GyfEhcs38xgdHtDtEIYpEaFR8XTJivdJoReijrJf3kyCR4pQg2O8Eh1X7FsJh9B
uw/Qh22H7OtSS0AOHNE5NlhtsudeTUMHTeoUeP2BT2NWtATs9SLvx6w5tC40wd7P0Q/A7SYp4BcD
4zX6eQnti2jKjNrS2PzABNp3u7mTwQcTx+xjQk38AHO6BT4bk4/Or6DzAvdyNAYL2Ch0I7TBPAKd
DdI0XyZtanUEOoZCI5+wH0sLiGQh1wwFEZCFPt/nU838Kh1I8jhog8PRzB2GOCmNZzQ2kWv6O5s2
41OGsdjvOJS2gx4hEiFEdvRZi5xyQ0q20uSFxbp7ga2NpBAs7syRwtGpvxODQaUZ4gpA6ZJm8w1a
b9DdnGim2qch2uDuyTCJf4ecbKxz8BcyNKNAFHk929NhIHgjYToFos9wh+pRfJARb6+gPy5OSoHC
ACgzAxnkHNUeN/AF6euGVVD7vOfcARhkmgMwXOmhhtBxKUh+DYx0aUlgXMDJ3XAngIS+fjAbLn4q
iWurBZJFW8+LhDupk3oHMWfkLAI4hkM75f9O2ITba4ABDV4qKFrn0AGMLamHgRH6YYMylZ3gDO+R
TN9pk/z895k6lFxiQFw249fsDMbjdRgtdLXfVtDeTo4d3HDLdo4MhjOeOvwPS0HABRgoQDP/EnIJ
TY0KFelhxXCHPyaYTJ0SP1mOi42u8Yf/xu0AhAptGgC7NiGE9OyzGRxP3J9ZV0HVYngH/RxxF2sM
d99+oL+H6HhrEagBUOSIN9L2680BkXpbm02FEd2pHRTFzT7NcTqp8F8wmYyurLah+V7Pz8E6hR0z
cIxIRGAG/Ho1FawDaUfIOWVDg/nCyvI9FAIeE4OKNmusOyqiGWZ/uj5E8XyNBfb3QcABB5MHVmOb
Uus5pacxjptghrxkX2NQyIhdbmBoL55jgk5nnUpUZ4JMT2+/4L8hAzC2C4Gbh8gR7HPO2bZ532Xx
kBNVAUdpy75XCp3b3sN9Dz7CPy8FRTkgKbEeRMLOXXrmmjTWI5ZXUFY1FqUqhScxVQOGTmGadVdk
qf6GJZGNgOQDZY6ZGUAfZ99yG+2nUw+TvjqSNw7aFTvUVGj4ZBi48nx4z+soOoHtfuUpL62Lg7dZ
i0NJEwX463WHCYKwKLlZFXU8u7c+6x5duqY7TIqeGx7qw9DB7zpcsJX//fXmoCyGBE49YISdLdz6
07o597KKTpM7BbZfT2FmDFQtcobe+tuLXXzKHOjsDE6ZwBRvJ+kPcAt6vTI1amaVwh0MypMJFDo/
3N/3ZnnECFF+GAgmtRhWXRPQuLBhQQzfANpA2eOiOvuu8WxDcHg8JN+JD1AZt9FBIr3+P87Oazlu
ZM3WrzLR99gDlzAnZs8FqlCGRU+KUusGQUoUvM2EffrzQbPnTLPEEE/PTUcraMACEmn+f61vocDQ
yw+G0LuXgu4GXY75i1fk7ENmglk0lesd9SzsdAAohdbFN3bbVB+8hu/dTwgF1LNY2zErn888bcZ2
UKuLMPcArsIilftGG2oQw6bxNFiNuZ9N0W/hyg0fjNdfZ1ifTcVqvuLivCdnMqxIb7sWcDjjtbcp
6fiJvmt0aRBhmYjHLJbTp9+PnHeUmFzQJibCW2GeEM7e3lVZKNAGhH0Q11nN11Ykp00uOZLFkuyu
yMhp01GsPJaFHLeJNvi7vsw+Qji/g9Djj0CBucriV7zb2erFJlpBEUhKNORRd1rYez70vsq/p0vj
qhB6OxWqJIbFHQxLwrkWV1kbbwWYvwu4LXR+f39T3hlp+LchUa4eErjS5/dktiVKiKUM9RiUHDql
kS2/I05xtSQfbBF+XbdZtHH526yr1L3On3eCHKotYr8K/WLwgz5pxhO6Bv2DV+edtWx1pcInYB0l
enEddX+ZH+pSLZY3lXwg2bHrL93itV7a7lFEDk7UhVy7Tmunh79/F5E0CAOR75pFsN7lv1yUDvTI
lscrwyVpx03tTdbB9utoJ5O6+kBR+O4o/jkD+dxIBtDZB9QIRFtQ0FehncRPTY+U1xoGuUG7U10S
xBEdTICJO6CX8qm2lm5TFGb9EVH0vUf517/hbBDHphZbo/L5vBPwIAooRXWZaIX59+emNYsdWjPS
QiAqZzOE7hKJPNP9CLkWjQipZy90hgmdXQb7BfkFBYAsH5I/WQ4/Qii/Nzlxg1eCH8HPgGjfPlFM
kQszRVaFVWH3l6nboqGckw4dITQ/pSEZ+/0Ievd6YHgcdNPgVcx1mv7LCEobvPla0UGh1Ys5pDc/
boSWO7tBIL/pVyzv76/3jieV4xxMmjUb1WVSXB/xXy6IQzPWZ1FUYVQWTXLMZ660qU0RXc6jk113
k6XupUSQU5FtQ27ziE7MyrXFCUx78MK4LsVF2efm59//Xe+OLOhmYD2BkTvnGLy+ElYawZkMCVjO
v2o9lnIN1PMHm4h37zYh26i3WfOowr/98Ek/KWq+JhvChap/6mv1TW6MaNGo61511BE+mGXfmZRI
emGiBfJES/hcFJ84bSsGioAhoaj+0ex7tUPIJOiTsV3TIyXuFrerh7/7KdmDYn9hCAs4yuY5qnRp
c8OmTlWFsmqiV1dk+ROmqPm6MablONsYcj/4mL/OTT+viKeaNCT29Oeu0aQEBpDOSR26QmWAeIX9
aBc+zTJvcTcpGu9NVTC851nRqDNcRJMlCtjfj6BfNjTr3wAx1eHgy5HmXHKtusHOslljYOuuA8pq
8S5ye3W6DXTYqyI2d57eeJusLfq/i5Tjyjg0uOVwHvgDzkYVwhlLRZmETU7q9qFXbRwiPZVBM49k
Qw32R4jwX0bxej0MW8TSM0/9sp9hBZ3jeSlrsm/M7NlLnKbYuhROXxZ4q+3GXLqPUjV+GcdccbUe
rxEpKLjPIQtT6SP7oUCDjWUgj8515M2QIEdNieE5IWZ0r1FMuh9MCb9sUdaLIoN34TJxRD7P4077
ofKAwdVh33hV4PsL3ki0Smzxi4+2KO99vnX55iqrQvFX6Lpm2ugiqjB19aINhFa25QFsmOEF1qKr
PaXC/GvFzd3/fsz+fDHenP/5jCCFqX7xooINOhs69YB0FAFwE2pYxu4VhWu6YD6J4EU2WkDS4NU+
0d3LwraJvc+UEir0JUMUXyaorxEhIOUOE06jD0liRF5QmEic/hezCVapdY9IiecX8y8lP2tInKgO
vaauDhrts5CSQbP3fLo9yTIPN7+/J++NbjqolMnYzq3L8Ns5OvZbVdrU9cNmbOeNmItkN2mJfYJZ
l8O+yj7yxf4cvOfPgNVwNbzpQJfPKX2NU6J9KlUTRqNNo1mPlls2F/F0igiwunFnZ1FhNyfWn0oz
3etMr8pbxxy6KCi7xb5rJPWqv3/LIW0yfbNSUTI8XwwH1bSDrKImJAW3DH1ZNwc6LUkImMvYuegb
P5i/33nTDPAbhFQQCISr6Wy/RX/CqmJ95JZnVnroO/UiZicOPYg5u98/3F+WebZz+OI5AAF2o4p3
dqXFjhI7NtFHZGyWZeDoqfUKKe8jwOGva8E6fqBw8UjXysTZ6SYeyW0h+6sN86rRd2h6gUtblnbh
LQXIRYEis41c68iJ4SM61a/nvLXCy7mamQR7GNjPt8OXBHS/dkerDS20Rxxsc1SYrptsFTyrIWx6
2zmqeuxDM2GfYyu/uUnaXn7hhPRR6O6vT5VwRItalCEM3qRzxnY+Ur3XUWACCPCigzaN0w+fYvvt
qETbfzBi370W+0qO17T4ITy+/dSojDxKF1zLa3UVFJMFdNfIlmCa5zz8/RB671KYKn3CxA1MR+d8
taoXTb14og31WdpbhlhxNKPyU2602Qez86+DdX0LsV7CEgZYeT4TIY6wcLb4PMopX2RAHxgTSCLj
Jv7g7v1SBWbMwJQ3uH2kgbEevL17uMXa0e4zkqS6+Ukq51GjcLldhkyGwiF/erFoOLmr2rDV2vyD
V/K9+8lHpCixMnhYcN9eXNa6NScLn3LUCn/Xock4Ij9OD3m3NB9c6tdl9mcqIMnlvP/sJc4+JwVD
o0EP24VuJtSuaHTndmbnFOpu1KCk5YwkENf43QctpnffSRelzH9f96yCZzptoudErKIZZ04Y2yE+
lqVn7MyqkbuKNMotoMPuWGa+zwqjuofF7rzniszqj2b2d242Bz1qN+wJKYacF78XOwY4nFcdESC9
s8GDpl+4JdbctvM/6nK9M3oZsgxfuM0Oj/bsZpeEIyScz7twRka1pcmnTjUN7a9/+21c6QurcZQL
UXd5O3pgkBqsj20XktlV7ZthTkKS68xgqozpg1Xq140B5mJONJzeaP4wxb69VA05L/Zak7ekLbrQ
K8jojKVVvU68VIE3Qcj54LV894JEQOt8Bho059SYxJsMFKBuh64EnOOIm3pb5OI7+kH8hiIvPng7
3hsbTJ5QxcDHYGQ6WxtJY07IgKkljITY2qSV0AOwhvpm5qZ+8Ea8NzYEMa40CVkdYAC/vZUYpNyp
8EnL6Ljbd8ZIAtjWdzL6Mb8fHe9dh1015waoLQ4ssbfXIR+uSfI8BsGrPC/0I3WN9fOj3LT37tvP
lExeK5fe4NlFeg60WhyNXTgmPrhY5AG72O2Xrah4z3//ed6ZwIjyWjMr2Frwwc4mEmkINXRTQxqc
ba2xv6D2olSiah3S6Qr2vLPp0+FvoyEZ9rQEqC+uFVj3PLmMqK2kGbJRhkbJyd3vxu6AMfW2maXx
wYL3zp1kHtC9NUqZ/dM5LsCgIViNfiVDLyP2Y8yJuMuwDW9GD5nN7+/kOyOD2wgZyF3ZBPQC344M
uVq+2T/JsCDM5RbdiRvYSgwfjPN33mCWNYONCfhOX5xnezoV0K9psRnnRT6HWVInh6oxO7IWEPpQ
Sv5fbIPo5VIOhirLZHjePDYjaRnF3KuwTnB890TEBm3FNjArk+m/ig7//m36P/FrfftfBxT5n//B
v7/VzUzfJ1Fn//zPq/RbV8v6h/qP9cf+37e9/aH/vGleqwfVvb6qq+fm/Dvf/CC//1/X3z6r5zf/
CCuVqvmuf+3m+1dJ4fHnRfhL1+/8//3iv73+/C2Pc/P6zz++1X2l1t9Gg6H6419fOn7/5x9rSfLf
//rr//W16+eSH9t1z9W31/Pvf32W6p9/+P+AB8GD5pzqr0T5NT1yfF2/ool/UKNfsR808Ffi6Tq2
q7pTyT//EMY/1uUROj47MOz665Zd1v36Jdv4B21x6lqAf9aYeEo7//2HvXlC//PE/q3qy9s6rZT8
5x9vRyMgRQpTdL5gkq/nH2jOb8d83hJEGjWVHjhJO+WHiQ3yk52TgkELV17mea9/FD7wyxUJMYFA
8LPfzqnknL2nl1qjEKav3OOu2qBowF2wjKOhb+oJ39hOmOnyQe3+Z53tf47TfC5OxZDdYAFQtfF/
OeLVrUDCrqP9nhzM2ciYZ7THaDkzC8MX5cAJRS6EAod9X5EW8RcqPBhb59j+MVld8TI25lBvYnhL
n31c294Hi+zbGXz964BZrk4wWtYcdL2zGdyqe4eF1uoCZKrs6YdKOvM2WqRzQ7jgyiwpRm9biRqp
7F9G6b8Gw18f/lnhnStj6GMMGdRlEahQ6n779FOk9VnSaTViSwHluoYgt8ccu3RBUye9fkxrHbla
6pjdTY+Bwzjh7vRbHMx4sMngaxHIz22fFvfCyJX2wXR8Voj6+det6iSK1LwkvB1nOwLi/OpydOo6
wAGKNlhjS3Tb2XIK6g5vbNARjeMetE7zqq1wutnZ4+mpf2D2ZizlpSa/9kKld2Vf5dpVItMYVpyj
+R+tGiSsnJ2VOIvRqiWplNMfMHROZm9vY+mljj8JbkYmCItI4wgTpmVmpzwv9IOrd9/rIltCyIPd
U4Jv8KWtMhxFNrL3m46sw8s5i8WfWNvtNDCqQd5pk2ttsrnIzaD3OtJ+OB2ILxYS6mTbpIkxb+Ug
jOe+82e1yUYasX4+58m+jZGdbydPU8vtOPvFdGf7qfGykBpvHxo8IRAwmr6r8tslMyuk9X5tWXeZ
Xy5maHVYX6qgrL3MDMw0gV0RqLibhl1hGEt2mzhjOu1jt6oyLHQwGLeKyQ0H2KAQKj+4nWgMHtTk
vbjQDYptBzJaHvtCU7thFmW1V0OT5YADNJcDleGuTSV6/RttUXV37HpqVjfzUEXzcUE/EyGCVZoM
ik4QS+q4A5EJlRqn59hNEH6jUOJlALRmp5dzKhYKKEueh5w5+I1LM3PeH/TBboKoKc27TuIXguIo
SvJOZXplL67dXVUpx8zAxAECWxprNvLc3IlHVFU5pka9w/++VTWC6n3rTyoO6sWscZ8PaTbtZ03X
X2JHRClnw4VvBL/T091suj4QY9xeNFFs2Du1VEnxOEglT/AkLS0Y8ySbb3q6bnh56rZ4ot8ova2P
lfF7gSMGeXRnJRu4rxOqbX9xX3SK9kXgEkOL5MouplvHVszTS6SLkzaoqcSXnJi4cD1YyLy1nv7N
g96X7zg3Rlde7Nk7Z6Y2j7J+sOyQY5e3hUuybJZ+VEM4zWS42YsWMwbNXt+Maqoopmd9crdQyvoO
S27E7ZI6QbdIXN+yNIw7DkNEvEdwGlSAANefELAO9coQqBN/B3DY2NBab28FEQ1d0BKQ/FljZhkO
EfHlDw21kukotMGjrFzG4x1ye1jiw0QDHoOTnwqUB0N9bEXT7LVcGRdW4T2DUyD3xcFi+Lzg1DW/
NU7U7aSeZ9/nDFlCAIKFqaqz5skIRV+1YVpWPUJn5zQ2avluFFh3217JvZWawzdRm9mV3mX6o4uo
HlSlb1b8DcukDmrsrGsVifIYI+75LDr87PRSEJqnBlv5yU426EPrHdtuPv88mTMP3ovDWCYttl2t
BhOcw2mBXmszdu1GGTtCI4CkSI9IrWqUxrcl9jroDGlkfjaqBJ2bkVco5Osh6w6dED3UAtaJHZWL
V9yj2aOW2f4P6ixi3ih+HsekLMrHuuGUGFBiSC+MbtI2MzkbW7uycHotsnnAfjUXATbA7DOE0RyD
tDfEVBpMLPAGj9ukGZTHOmoLVMVwx5i/lnFeLty5Fw/2komXdJox9kzmtKFpiEqtr9wjvvf6sq4d
B6aNLupTI0xmFbQziKRrlWdq52TIt3dFbze7uTW019rzu6uWQJWwN5pmQr8XJReUtRMYDBQ/ftRy
QeEeWTnQ/FXqEuSjlt9OXexhK8ceu5Vpt9zrQAzwJnv2KY8lbuNMasnVrLTeP4EWyDfGUBh4sdXk
bKRJVjgBgZKoNp2VS9eXm9zXXFY19PtfSHRjsEZYJa8g/2Eb7dv41quMdA9HX88DXM0yHIQy7/J4
UduVyHZwiTbfAD8QT63f1OkmndF8B0mtLTu/MwcjSE2TzXWbeYcsiclx7kcb9njfznu9LYS6rOPC
PlqVjqI7qc0mqGATbZKi6h9Y+YsXDzTAVWZ0uCzKKYrulLGgerd8D3hGu5jtfYkkujtoS9/fzRY+
po0OPPgkBt/LT4OqknCYp+VWq1DMw3VPl8DTwcqA94GA0MvlqxVLuw+qGsrE4rvr6kMr3bvLe1Ip
70pGenMkk2nxDyzIZCQMvArldpRoxVtGLO92bl9L1ySgenTGcDD1cZs5ibYx86zfalLIi6kQt4M3
HhGtPdaRZ17mwzzvyGTYm7m5b13jW1ks92AlXqXR3Bu1Hzq5+TLH8Q3poTt7wf5OlN1RdLK9sa0O
kFCB9w+nIt5MkRgPBXnRytDTnUyHQEyAuaay5f9y2DKtW1nYGUYjNHibP0WjP+1aUzg7HHjZgfBc
Y0s12jqy0rlbLU6z16gxktAGLbhnDOJ0dUb1MtjtdBq4hMvqU5Ph7HEfEam2T3XWRfpW6dqBHu4k
dzoY3SIQlqrSiw4L07zpClLB+gzBYYBqotl0tdkXgZ33z1m7kFRf6emVU+b9uDU0xGVuOnYFYkET
s/GzJqa+33iRpz00gJB2zM9JfEyztXFaWGUhDhGWZO+KjDNBxUIk8rHWmVQJJzS4wzmalKXto/uq
teBnYKkbAwZhw2HSiOKLspLQICYlLgckgjsXTIfcs9UYObZPItlY6Thdw4wm8tLze8gV1txMYTro
S7Mhxygb8K4OrQzpbg8HEubFdYsKdwhmbHXupq4xVGzmyZ31QFfLcp9F3HOmQboAG6IUxJ9t7yZ+
iP0y2aAwWwwc7vHKMGEf9Yl3tr3MZh2YUqVBqAy6oXK22Vw2twsT0A476Ex+r4yL7yQ8W+s9csO5
Az28pfws8PbUafbosrf3A2zq0t7MFg3ovTdq9p2rQa4tMj//0RCU+Kntm7QP8yKtjpK4GhjFdt5t
cpdQHT/OzU+TY3lfiM4t+4sWuX21yVRq10eVWhErxzCP+0SvQT9VAzSeYfUPpW13U5dllRxYTYob
T/OnP3uzbO4BHnQXc6l7dwNfviJY+/PgZfLCzW3zqraK+Anla4nszFTGV9QL4oQn1T/EUWH8IPfL
/RT3ax2sjvpv3Fnxp4LueuLBMWL4eFEHj8LU1CYtRPfZaWsjDxxcmxRVcdDOVfcymfWEHMrINrnV
w2o1AZ4EeVNStQfFZIeFrVlAx+LC+NrAkwq8LvcvjLZ28WFR4L/IR6uqdrk9wFIh0Xyz1MnE856m
C6eUw75vx3w7NvVAd7JJP2cuO7+lcbwLnVquAVxp4kn2vjXvbE30bK6MfLwkq/e0htpdlFHnBNGC
mzvSR8jNOq552rhOiD3pGFkZsTveMouQuWu8rg3rNM5Ffd8X5KVu5tgajuM0xWGrNd7tKJTxmJM5
eCqV0V7PbjPfzk1pK45Mlb/LxxrlheFwvtSnozYPNLcsM9lIf5zuSEvW9jQftCjEoLjcJFalAr3J
xqAFWVezoon2e0WS8iVOIOPUdZr8ZHFWx9tvtxcwSYCPjHV8Sxf+FGfyxkWff9nMvW5uOQBcxK52
rLIu/0KXenwWUV9/AoA17gvyEjGz7dnEzYGe1HJvQ6kJaGsWl10v5KbRsREmFH93Rmv0V4tWkrK4
mBkLWjHu6oJo1aLzVZjpGgfGtmwerZEzeu1ZxX6u5mZjkt8XpGlu7Me5uXSLxgj9WPXXfu5WG8g/
ycl0C7htrecFhjXJGyvPo+Po9OQA9ON8mmWjLjAjao9suYxtJyoN9kayJAG+tYbn3nbZtk0SdzsD
JHma4xa4rNUspxHo05ZW2AuG0ZJ9SE9bwy+HsMzTYZ9H1mtrdzVCVoRGYRrZ0anVFugWifSDKpnN
G62c60coZ9VVWemwzyB1gURL0K03hHgES5+Tue4m6jQ3ULZBMcyH3NUE0Lp+PpV2JR/h0fzwR09+
L0cfhy8Y1Zow7NgL3HQVhvRjtMfjX+wLXWls95MKwEpVX5ZJ+X2OkEiy965OtgNmxMUzDQugtb7m
xEhvMNjHzDtSXruT0IK6WI31upNuEisDDVGx84gWTuqDk/GI03wv7Xy566G2PLp2kh2mdqh2xdji
zmqq1r/qM7kEVd+BIs1axoHVZTtaXs03n53hq9sVS4B/kXWGwNVjKSPtiv5mvqe56H3yse0BjAPv
e9KKpg+ToXjycPkHuRBlEBVViiMXLpJRq61GJ+tCYVcagtFyOFoZA0t/0er0JfwxvtS6Qay7Yj1M
SdS8jBrH2I0qfuCZ0FW0sJZA85C73h+fwLZVm3meiuM067cSWn5owd/gGFPNu6J099C0MKikqsRl
3DBEIDTNWxQ8TC8luX3VmDId5RxjDNaWx5RGJsKNOj167C840FXWt8LBt1b2472lGoHPefCTz3qq
3RZxuuw003ulhWde8LSN0GNpOfo4xf2mn0MSna7nYhpPzAUc3UatfGC/thwAChabxDRZS6f00uzF
TLhsaRNqT6Z1H/ptMe8H9OaB7rO8x7zeB0pf0YpZ+7N0R4yrwNU+l5kLvWbGICdA6uBqW/qdO/bM
I7n/In3vwRzwwjZR1m2axug3hlHUO8ecDxovUFCNtnU5YXv8jtxs/DyWGBGCKZ6mozd2gTUv1W2R
FWVJRz4nm35umt2g3LInfENnUyOS6AAW60sqkmUnbavnMCZ6GDBxXIbtADoMwYDTHzGJA/spUfMB
L1MDj7BdkjpA58eLBJpqdfSx+dCL6iVS5ABMk/e9nVV24gfLG1f2iXOM2l5cAerI4Ex2nf0lxnF7
4Qz1cK3h037O4SPdjgaEBYzgcwuAUjzb9EvVhkDp5mqga/Vc2Hpz62R6dkFWqn3VQYO4tSVRTXrN
8WKEPnbHgVJcQCGmM1f1zQViAchpsZYYmBeK/kKrvPFKpd10B063u25Tn38SS7nS+qwHVU4apQ17
/NrZg/FSjoTxYUvuu72oRvjauczngw8QyQokFa+jcFzJfzgJSKsdQxCJzqfGXfTvESSy0O+9+TuM
NLkfsdDuOrcegXwkRnEqI8i2QuubPSgotiB+lEP/pJhqqO2qJ09Y1aa0xctdWp9o8yKeiGrBpnNR
/ud6KYwU6qUuXgdNkhhDrmV7J5sie7IWrrTNmqG/i1xtvpg6l0JonnffonbyDzltly91PULcq8R3
LS2qC3v25UZDfPDItv2hQBl72WacaAPHWu5GzCGfE4etbNJM/QExYvKS217+2jRAJhOTRGPqOvu6
0OXFUC4+GK2KPZLKm0dvaL073UXlmzFoDn6m69sxy4EcNSTPYps19/Uca/ekFt9NM+1gW/R3PYSI
b4Wc4o1V1uNVPox/EgRZEGdigK4K6klrXlCWDfqeGanb1Hkdqy2nJByMejpFh7LXmi9TJ1o85rl2
ih2go+sNb4Jej69KQ7pbp9CqNkizzLmwqmkEr1CWFHLYxdq7yCsY72rq4w24de+gZqAJ900x58Au
4QZpu6Wbpn1jzlAH8BuFrTFmV01cP5RWNNXfEjXZQxEMpqiMu7h0h5mqjqxuhrwQEcGf7Yps6HTj
wui7lt05umuPNs002mFs5FPyBG3QAczoNPqL4TfOvAOn0H8FQtPnu6Fr/X2kemCVubuYJySp9t2Q
d5SXvLmkdjbbxAebwFqA15L3N8NPPeAHjpMdFTx2x+VcALAR7QAi1uzy2cNjHvnqWC0UXC4bM6aU
VmvRgOW/BbizBTypbTPlccpaUWd7Vr4Zstbo97dMp1X+3KoRx6/MnTQL1kErvowJR6FrwtsK5wcV
uLzp+DsGNXN+zRSTJ2EnuMR3VsmWO8A41hg3tlNEFhPLILMdxLD8+2BY5aPJgQC7YtHfo9CbopNr
j8UTwIHiidMT8U8At+2vS5c7/T7FYL5c60S6pfsU5HcoxGhfk4xVcDzPTIHQYCLNbTW+LlcxoAZ5
LKkloitRkbztTAAhF66JghXwjgl/xa7Ky4r2KpxaL1m3m3UBHwR+VcpWc4jvoI+4cLh6asQMrRSy
XAUR4IcPWKnbgrN3xCeSS1WxJ6KBOT0xzAJvk9lQOSQdRrUhyS9jFCjNtuprQ5+qgufZwfRZKEzm
B6t16CB0psn3V8vCc5WlT/9kke10OywDrzc0FXu4T1JTmTeThJsYuGw7oQdQynuMGobnzhj0eQma
UdIizhdlKHCICSwbN+oo4yVDx2aCLJolGDTD0Xd1vFZHMlObrpyM7OZNbLj9Zxoe42HIk0LcO4Bn
oK0JCIkW7pKOdYPX6kFUlnfFrjy5wtXNLtHqpzKhHU3raSPXDuUmZffpbrI4H3MwMzbyKMPLkZgU
Y0YVffDLKoKZni89KVgqbTaKHdiW2IfRvVusdIVwe1HqHK0htShqNNZ4GwvioqulalVQOgswESdT
xLJMbNqoOGXV9AgCzmWXvMAxgt41s4DAt5ic41KNkSJCsWTOmOrme2J3BtxYDtx/jl2U3ErLqr4r
t+ifHHP0qYE38sYGuyUDs3aLNBDLBKe5Kqdx35PabB+EExnyCMcHknHdddRpk86G4DSMQl5K8B9B
wrbqljClWWyQ9hZPFvv3z7M5Ldco5vxy07SNb7Gg1uKT0Ge92HT+5LI294n7vLSjj0srqVmlp8pz
YJUiTvycKsjQ7HnwMv0Y/IGSvZG4fX6Qo82Wn/pzVe4ow0j/Mma93fuiSwgB9qKZkDjmu+dh8IUK
LC3yGPGzSENYFIw+KzfHiw6B7RcweN2jF1vqGihrvKfOwJDRSWPwtor9Y3xQSiz5aZlzHf9PE6fe
toYiVGxTG7cnhLXSMvflpLOx0jTDvBWtW1onMg7AEytHmMVRM4FUbrShBdOgR/FETiHV+HkDPNs/
TZWkVO/NGhObymWxKWYlLvpUWeXK+hRVyFmNwT1m7Pe3juj1r6lYt51gNMcH4EgV4JG6563QObjz
zvWldpyhdltwjl22FDMsVq9O4Sc0HMGdUCYOkD4/AjB4WLoyv5ae8s0bso50k4KEwdYK6GAJRBXa
HK8mbyUREY3GMdD8Od51L05eJ6h2Dj4lq7pGzmNa22agy+lJo45hX3X1VylGSwbt6BA/HUlVPFDP
9Z7TVuVfZ7NNpj3YvOLJZNPZ8LLm1tOiUwsI+mrSKa67ZU51cRpuPF4/gEqVO30G1ox7T/oUV4Cv
jBUHa4mvJnBLJONhAg4RnFMcZSVEpVi/tgGgvkQDhedStbygfax4dIkx6bAHRtEAsBzYdnNFv9S2
lh1VVLpnq9mRVcfuNWu18pIe5txsfTJcrm2/5aP1uF73o+o0+psR6QAYQ2Jrm5IdlDDijUgdddOU
4x4YijXtdbHAkpJdQndlgGZWhFCyYUKWQzPWYcHHAfc8L4Ub9qXZ3gDkY85jEe631DmmaMcBp6wu
AX2Pl9JeQH20rnKXL45d1t9IKRByyzJuzifB+Wi6k4D12J6Wo9mC11nmcdt5dftpVG5Tb9qyps8x
a5k33P/sYs2lUZZHHbKTBcgtMV5qOfrXQ+ahZZCTiRxfZ42ka+s38UOeYZA9rJNn6PCyuYGW9P5T
boNn5zzqqXs/pW4C/W6savJD4lfpm+nGAh7CS5fa/jEZKBcFC9CPJyFw1m67HkQyNJKSdPAaOTh4
lNYeL6PW9Jtdg397LzSPIr+iyl8dBkl+3z4BDlND96kuI8OsInKw/dL53rsymW8zH0/GdecoXl5R
Tou61Keh5Q2kUGKekHhlywEpPq1Ezs/oSYWvogVNntZIHlDZ/ehqLVa0z7T8qbFafT6NU25Gf5qL
s7R+YAIqOlrS6NSznur58mRG6+4ATp7rhSIffBeGLdjNBzvKoDMlBlZiQ/n9xqkhQW6pAKVbANrU
fYaoZc2giZImR4yOKcfLsQGXuyHLPAeTtiTpgqh27Mr+lqp8Ju/KNjU/Lf1Su6FsfWva6bWMxcZb
47huek0D8lfF6dYbdPDfhnnfx1W+6ygNfnaLfPkWp3p0JZYaikokxAkVyvLZFnXKDlvKezde6kND
um4gYvzBlnK8Q8526Qaqa7c1G0NvtlW0uJds5riS2ZBYRFfWfbAtR33LSzdm+Pipu9eTpL2lj128
Gk03/IDCO6W8VcRoLsXQ3qcZuLvT2JfeyWlap9tq+Ug4M9gmfzPG0fzZ1af0ILMmVCbAlC1xau7X
yfajPyVq2k8aW9+tqxgKbp5gDdRi8VqmpWcHvuWaV8OcqaM7VPpNsno4DwnaBfNijKDmBEXddNu0
ztSByUAcOFZB06VUUr+AinaYwPtRm0CVWxXrUJs8W4udHTRCKoPcG/0TDu7pQqDe2DigsC/mpKRz
OOXudeI3ZujMCvEU2Mko39p4ojQaIZGxL4tkeUhS8KH0sar/y9x5LTmOZGn6VfYBFm3Q4pYANUPr
vIFFpIBW7gAcjqffj9VjO53VY13Tszd7U1ZWIhlBgoCf84vPvPajsuAKV3c51GwIP+1R5jGepuqO
bxAFqbQjcagMcjl9V04EB4GUPAU9zlxeyLL5dkyF94oxrCpaanCYdHdzdKVcdPBI71b2rdfeLYm0
6mW63bhWP2cbe0ibp9Wr819o2dzsrJmJLW9Ms4xZKWPGxaZqx/mcj4qatsrdcq5tT2rsHZmQUc43
pKioguNSjsu5SI86UvWGytfpw1+tOpmGSVzsdc2OVlcjjlnpGziXlmePlxplHNDv7W1XGubetLJ+
0cte3vbT/BJ4luZR2MGrYaN1QT/VdwsOwiU2XFE8dqPykoBqMdqYAuQ+AVHgNC6YJHzHmJ5z7Yaf
ulbdxcJicc8ylQt/VUO7Mz0B9c8DEFFGWWFTWo3vJeZHo2446uz0SI2068TpbKhd4Pd+l0SNOeRf
jSONE8JbHM6CkjGjLMQ+X5Uc8UcYU+KGqvQ3iuk4rhbvyVzC5oKTpKMVyAzplENJPNi8Z6jVDPr3
7gQ2e9N7qruhbzA6MiDXrygOTTJWACIWo83R6dOwoJBcRdGZEsDu21LMPMUU2boX1YfBLeh5/RH1
g72l14OSQBb0b9DxFBvdkUdq0QkWFk5lFvluUiyyqNqsz+SZqlvd2n4GhQT7mzL6X0ZgzwevpRo3
uVqE4v9Nh57mo6ahkFZ29qKTO9pb3vaAEE4hOLNllNOXBUspCQkqrkPVbv+1ReZ3b05go0vbsKjp
0CCNAzbl6mb6h2iq4H5pEnPhnlte+wpJbHjnNZ3m78qz0dvMJrgrlc3J8l+/7O8mqT9e1sNPgvXL
JCFNEuv3l22ngmpiDXNStAZO4oay8jSp2XlzS21ChoOgncO/eE3LvNp9/tMmxauSSsEWC4gWrCE1
PX8y3AjpR2NToz6Ps3vdZpadiQ5lcvPa4CAC5AyrZHpe0hER1+JMjRkiLA+I/kx8c3XNJOWgOL50
LaOZAYo662MbyKV/8+zRM46+wcYcBgvdhN4XcjNn6N5zy19NVdMf3c0hLhXPbDkf6NIavwcRvag7
qi+p3HU6+tYOXt21DyVrDSMe6tW5na1+egmZchUdtxxrH+ietbABmVMP1XVq5mk7lkrrbXVtLkss
zJx4dBiMhq9Iu1cHCf113EX50rEqI4T3HBUTCupQjsbRTHVFnaQi9hUH/rwePYAYj4tTUqddMSt8
qUXxrMuXkB0sRytYaxwu4yFzHTehtW3lWGg0qWQH55t+AlHE8o5hYc55omWrj35tMrMtRDC4e4qh
P1k02KObMF+/YVmkRIhYm/GzaUNS16Q8gmCPYlV8+HVre/uinMNx66aW/l7TQmrGhlimYVPNizTJ
dy4YAwB/+snYs4lm0OyAQhlsx4zYLJ1pONaEyyqmmYrFcRQIcY7WisdMSNF1jYNIYHjJgk7T/NZH
gnnMKNo9jXUY5jpSBM229EfaazqV16wFrAqaho1thn7hehInl7bjaDcsej32kTaXv1uC/y2b6XOH
v6H5s3P0N8fpf8+Juv/ZXU2c8s9/1P+HJlTi0/9wF7maXH9zob60xfjzx/86F232o2v+0Y36x//4
dzuq9beA7BkWNkKeZGbJSPxfO2r4N5+vPA7jgBsePSjXsqD/sKP65t/wp9oUwGAidrBRcpuU/2FH
jfhXDgZtLK64W6mb+DfcqMTqf7sFXRM42P0sD2Ooz4/HC/5+41urMV+tycpjWqL0QBVoJ4JwhwSI
4tz2RmTsdVVHVP5nsksqkVuvFsfNXWj07rE206C4XVUW/kqrzvq1yLY7GYWfHXWtA0w4QcHcTKRw
kV1NoGZdl33QDv29aYT+2de2+96qQexRf10q+UH3kO71NPMrq49vvlUGRax6w39zxrpNE6AyNgay
BXEnGeqrxDoUIUU8PuLzk8IXEeE6aQFbjGs5ttSrLgzSCJj9fIyyBqWlqcrw3Z5Co026kfQmg7NG
W/Bpv/9JC76vDiPLFALOLKsd4tumtdCNaZYB0xLZulhYkuddOw/9sMuGZvGOTMBz+GhHuB03aWEh
MrgpncNxMcumOpmBgUZYwbpKVMO01zYqjF4oToYO4tcDi4PI17xEtDQfOUvsOzUQn9hoFRrzoaX2
NmYfyvm4hy9RbJpezzdE+tMyVmtWV3Hd1EuwbxhMt6ktWGi2KgsuJVW2XUyOig7VJZ3RNWkfkPhI
6JD/Ma7ggTc4O7RHTqcLxH2uUms80n1A96nbBhFrA1xMT2w1fQiT/VJsl7arbmxNEwNLrho+iw2D
lyblwm0/6Jgs+pOIeuXF9O1SLy6180UBqx8+1JHSYjfmJT+wJyFwuCuj75XrrloWGXmPhIto+bxy
q5ww3yHUbekzjeRx7Efzy7QmvDwpxPmNh1/TianHCdRZlCL8ID+K5adM0XfNFbPhgSiD87JaeCDj
sunGByYmR1Bg6hfP0RgIC33RaL9T+6t+kGMe3jutzBuXHdaBA3Fwngzsq5spm4MgUdHVKJeb/nrk
nG08V5FsHiNGxSlRuggSh0Tl2QXsxIm6DuynvobTwlSq1y2F6vgMpcqq184Sw73AeoDqHil5CHl8
mBuZlTSRtuucfnpsqL93WDbDGCrkup+6zkw3TkBmNSmvLbXbqQyGnLHcSuMQV8Zns5bVAWak84pO
HXlJHabdT3o6MWH0JQ9M3FHNClBLBZ9ZzmGJnu60e+DU1u9F6NnDlrVYcDdEPO83ZmUiBc9FxO4F
JSDItlTzK7YXTkqZAEuqaZ+XRrsTPHNvrumhezbLrdopj1bLjYBDeBNKDwcLywpq4lYz672j33n1
jYHObiI+9saXry3Gjqrh1PDvRYqw0HPnY/CjLo89OiHp329aDeZn0x19C7tq0pnmwRfZ4R/u5P+F
U/tPJ7O/vwKNHcSiribx6Prv/+EYKmU1iKniFdgQiDU4mFn5//gKf7rxoqMqp0H/3TRUivM7BKP8
n7wCWShKKWi9+ifguUXnLJeLZwEMoUWdbmbMjv/6XbKvRuv/PMBCoqcLAIyiR1CNeRnm5+9vU9ab
+eCU+J/qkbLgm3zqzaeVA/NbkUF3OZscsxjIR/YmdhW2N61bpFu7D+oby8sQpUJHlj7nlql5WwYi
jLGkl2Z9F2zrm8OAmdXap15hLhfTMKHRWHXV239xKf1+8Oc34Oph3LhGAkIqf/5c7DZ0FZ1yQ2Bt
otW6mOMP8AIntzPZw7l/8UrXD/S394pXssmXkKqi/ou/+f29MlxL5mZtWBtb989pKMrzHKwPVD6u
fzFX/NcvRFyMCIzt8MH//kJYcfwGjpO9cSc/aQoRO4rS7Ei9/+sP/5/fOSY08gKBRRyNFe6fvoQL
LDOqnLWN1AUMZza7uG7Dj6X1D4aq/uK1fp8Kr5/SNaZBboa/RJyJ/vRaRVCN1Bcjz08hnXvlDv4i
Asca2/KMofRf/15/Sgr/8WL8UibljTR6Xaunfn//Kp+dabjkLkqoE9f+q+kkPCPoCdqwnw7mR5Gd
GPId2f5V/oK18D9dIxSPkpfxr8UXhJT+lExRbi+yHqLQBjPl9BxYM7sFLeguwG80ZXcE8xZcy7oO
fti1UZ+ysV0fHUVj3yiXwU1ckRfdgQd9cVeyhWUr5Pct9mkMwJzsvMl478Fg7GcP01OMotaeS2vq
X3REsffGg/n4nOrC+iAKE31LQ/BuWKibod/Y3pAWieXXTDxGw/pwWzi+0ngfe2HEZXRFVPTreOxC
TnebwVfzV92rFjU8s9WL34dLEIuB3TCsnfDRm6i4fswATLYAQdx1OTVmajrnrFfm19j3xX1dpfh1
DAeDBA4qYz2ZfSBd2J1R8ehM2U+eD5neLGYLUipboj7cZHrs14SaQ+tJSb+wYZ4BfDhFsOyehlWJ
7rj0mKR1b8gfhc7Ge6/Nu2ODSgi8inpjd2ysAaomO5ZE9rMt9vPkOzeOqyQwJw4nZpxDYEBanjvD
TYhgBOZu6SwwBoWBFMb2tefgqatmuevXQSZgKIfmphF6/kxZVp2HbHCSfBjMhwh6yr0l7C7pqLm8
hCtoVGPmOBVnzVSWieOZ3R3t/vRuzPNoTk/ZUmMnKYcBX6lfyW65kYbMKNDz5YytyqLL0I9LyQJp
D01kwluOyVInTtmpp75F745lEVYfmI1PJfe7g9ehHOShcB44GEZPquUevgewh6uIqm5zMlhEMIG8
GpSz4liKBlbP6ZRd+gLT/IkP095J7OVMrel8mrpMNxtTZDT7u6iNz4pvzZaGAn/ZMTdDXpyiaqZ6
lK4L7zJmCjZM6Buvvb3SUhNNE9Zvv5xcrmpf5PccHq5V+uUQYmv3e/gwbLNuphFUo4RyevWIieJo
92mORXHUZr9bUh1N54a38i7Kw+Go0oiHR9tqpZ8rrh1nr/jjMAAgplWcVeqBUPTz6Bbg22yAmGLE
AbvIXumDJzuuZazlXbjLdIfhnBOi2km6jerToOa83OMWULWNZEE+6U5dnfHfZ5Nit23KlsY4aCR6
9YRtqvyUKMTd2VnS4FijzlagB7raj3UTec8+6f/iMjqt7DZRoRsvYeFdfsPMgtMkcScZpcnMU33v
MpOBvilHbMlkNa4eR2H6EBw4X77BrBPurkBNSqj3H3ct1pWnHE70ztMuuBKalMdPu3ZzbKGTOhha
ifsFajfHZ7f/ZVvKPZRmY++K0sBFL8T0SXGHgvxTwKRdljoEgkWDF7vxYpiudr50PkhYdy8yvYYZ
WmgyYEGzKf/RTVH4CIGrMGIwaeubcBxWwUA/188op3iWjabZ4uGavZO0e/B7C3fd3SzT8R3cBQtb
cgvtJlgmZ2/443g/o2hReuphB7fF0Jxg3ljGJzKOY+1bWRjbiRbtCsBfutRJby+ZsSVuyeY05yaH
93Gt5cVd9VvHJvETQkJ7sdpy/V4WfhruVdNE3ZZRmGYht8lNtQczBv6BVvviRYPzxX0hDQxOTWqI
hEyxS4d2bTa/FBbOpOodFT1CLRX+3oz62jubKJL2XR4UEje80xc6qTwxrhfPLUybso5Mm3HjsaE+
GOQqCH6m7fLAhKmGG2GViOvN5Cmy94NZu0ORIPq7idkW4soDsY1dWubmQnW3vTzzc7cJlTfq0yyX
uf/AthaBeXW5dbS+yv3dOFN+dnZKyGaHHDOVyea3nPcttpy9jVt/2MPD6X6g0NUo46UtTg0Cl4on
nA/boI4KlxiXNB5zE6Trjobt4gX0qffSTgssgbLtT1Fv5TCaoNwkQzjq17B3/PViycK8MXDqT8+D
MCs7Loq2vR+NMscY4ARfarLCAodyn9s7v1p7Z2t2QIFf6nAs4pYw6LkWmQgO3Ui38XFIratLg2wm
xY/Fqnv1xOxXrqcaokaHoX613ftgxOb2PqaU/u7cAsjyA0s/ij+byQRe3HTWtxrLS5uEhTe494rz
42Ww6vmBCWx1D9agbMoyVUaSbLazW8tl1dj2E9C/1e+1HYf0UrMFL/CtQvXSi599UuvsiduADX67
YXGwhLtygkt6WKiosl9HeLEMWr5azgGt7odO0nJyo1kuInenszhqDCxPTT+Th2wV1vJzhjo3J6HZ
RRgulR1tSTY1/UnDXstiN4jgElhjNmHISIloXFEnlE/EmfbrHVgwExusGWI7MJCQWbKyv3i82lAH
DCq+7R94NoiDx+KluaVWRO4LM/Pe4PTmhMBYOoBYsubxsCqrecsMtb6v3ACCXQaBAd5vqMuEu+18
HGofNcb1qRHZVHZugbQW0/24FnNwobJkIXIw68zaVXIRA+6JyHl0CeHxzuIJ6SXfPjR1OMKpTosn
p5ImI0HqbP3STrfrhE8VbIVf7wFWo5Va5cJxZCM83Bde7nEHC1arQ2zB9LOpYUkdhTlb1qWKCI/A
2O7S9tHt3KDfVtNsPtEcbLR7iUeK5JcpouDWc3T2aDCktDvVr+7LmueP3KatEiLODEUPsvJUvtNN
EanbxqjRpGQ73CLVu+GlyKTJmkjUYjp3NlPUzvZLlgRj61xxLqbQPEwxgbCWKY041eVyApoC33Hl
aLVUY918I+RY870jo8NORypKwVunwFWAs83dOgPJ+C/DGKxto7A2s6jqzYPrUXB2aeCVeIcidIwq
sQQsF06e2RXaYkSDZmVjeVJt0vSTSX7Y1Jarylc1WgWPMVIx4a1PfLQ5A0mK2pjyZcJPS9pmR2AA
/BFiXr33NTLZQ5Dw6PbEb0ChUTBdWQeUyMI7Zhi/25OsqjIJBzXmW6eRVfZopes0J2z4qiEOCXUn
jdFmkFP9lRNUr59DCf7xCY9qbBVFeQLYKjAfEARVmXMY4EDd5u5a7YkK5btsrIeYoABSFN9+eOcT
Cmi9LsthQYPb1vRIrUmX+eGlYrMtfw3GDEprBp+lhsLbS3w0Lc9awm+bIJXNTOxDDdUWq14VHSYv
GNFeW/OjGRZwOVU3Ua23znjWJegcyDeRC/QXOZksjy/d+l2xP0HN7Bob2anT1gX1ld08DLT5Yuqx
s28igiTQtaao/ip5uHIwMKLs2FY+nreuUv55mZV/X6Zrc7/ooAs/VTVn2WuElJXYlJWXPNL84CMl
qbzL8e5va3KeHCYM88NY3DDElRPJh8WxoQ41jfTPdmOFLB2guG6jSDXoL2Ue0l6ZgnfPqWpawBdx
XNx1Xb/gWV2N9AuTC4fBxm6ND8aoCfp1gY//CagAOmS7Fg1dvVGuP0dYEPqHHeCa+rJEB4V7ChqU
TLMuRPMELohbyAgVNCbunHPWYo2bAJoki8muj2CRQy5+I+cljxdbOs+TbpgTmt7UJ82S8GhcEecb
4DpGeOGJMcd1HmVI19Bvf7VuxQmazeZmKasjLtLzNOHY1i0ZmTbyc5noVRj00VJwFXR5dihBWNyh
ttTPlDSNHOX/4MkX0cwXwFycsblbvZFNNYIIDijOkQCNnTWDhSiqNXhQdjngclpleBsO9PkyZXi3
k6mZoYgd/aoLr37hKxfug74KzxK9fmeE0vhlZXyzoC11+qiwqquTl+aDeV4XHEl0d7fZd9/tJ1AN
a2+8TE4FAJwuuxRQSWmBLeSMau6stdBLosnrzq89IT+msKgMN9UC5El4hiTVvUqRCIiuF1mji27B
F7QWOZHO3qdiSdcjPg8NWYniQ5KYsjH3jWoH0Dj1jMHJ8FVgH0U5ZO0lrP2rKY6L9r0QQXslV1Ii
vB3XqWsv1QQCusvx3B25LeZX13mKiUw6sEEs1DoiT6rELImeV2yW3LRP2XCduwqwqJZsAcD7NfTr
Mhtxt5m9Lw99meXqMVzcgOUY9aP3Gvrl1wCD8YaIurdPA7AHgFuu6Dqg9N0F7rt6N2d6czYBHuPJ
Jrbij9w2s3EJCNPV5XABV5IHJ4BqZfMMaI/15MjnCc3H6at3h6G4IrPazI/LDPTQWFL5DS+ZuWxz
KibOWW6O59mr3c8Fkp2IMxcz/w0tF8RL7WIU+aOf0jPKY9It4CJPhibMnWkM6q5JGC8Y24N0Z6Gu
s0m1bCha8PBLzOJ7D4L4zjBEi0mWkvgvwM34LOc0Gb0WH9KqrbS68VD+PjyL83lCUNuBJ1Sg5q5a
lm/laNkQE3ns1vHMjp58MNXujDE8f8BrSBuKqy+w7XX+wCNABv3Fwc3lHykJqEAPA+KAv0XKDM/6
boyieUe10bjTS1k/9tDUtiZ20u3khJhTVGuG+4jWym+wc73nXvczX640pPp8rAu0Wmm+4mHuv9rV
rO48dlHbevElBZ6UdXzYog9Y0FnDOcTYc5uvVzzk0meUcLq5mt8ivy9+1R04OySYaNlHbq5vcZMy
l4++WPaUQAiNhakY73Tn2hBFfUu+dLAXT1hjMWFYob3u+Mp5+AZAScRUTXz3pW3gah/gRTSZidZs
i+4DRdbFxcAvv2lWaOKx66QZWVowfkTGR1hiG0Qh++hQQrL3EWAvVVHVF65oC5u7W+740YcHx+6s
Z+XWT2nLMYGMd7mh2NKE4uLWlkwWc1h/caOxTgQxI6zufq6OmvM7MFPc3G+ShoR8z5/m3lZAvHsi
gAHA2rlzvodmUG0V/IKjWgM4qBTIKVKWglkkReT/CIfGOHTY+lGAF4IeMQ4SHhkw2NZlSzwJ3Lo1
dnhouB+8wpSIdjaT5Lufj8QfbWnAfaoGvz0Vdk9VQQ0/bzNnfvVgFOHyAQmiefQHKyMtkS3nGrHm
glm346KzAusWhkNzmLVTPYp0DLYmglLcBnV3N8oiOvhVBA8yZHjH0iamJvFHX32bpqv9JLClfygX
Pq+Ei8Cbdjl9ecG2RzTfU/5mUaaw8APECOXpy4DDd78CLUygkVqof5rz90ADR17I9ZAhEhzFEk0p
HCVnJII/y1Oj3eU5Qsp5yOk9azbKW1J/WxQNnvjGM9ZkZg//NNXK368zWO148ecGeb/QFXHPlI1F
5w7wFCdJG/xkKTz4eHGw03eUQvCP5yppYK3GrjA1wDGwxYzpEmMSvc/W8kCciXx3OoiLO81jEvbI
h2mui72nuK/hOeqdDetb/icZNc0rBgm72lfcP/TG8ups5/RwItQVpoA5wZ4vrRUJGc+j8H5msuq2
POlb+k9kjIe0fExpU51v+nXykuvh+SXUZI0ast8Tx1bMyd/XMOrftDDceWesRMfveTv4+iz9DDzV
wowdj1NIrBmXhXEHqpG6V3XdDXIOWEJz72LA1gcyBKa+tJnlfeKhtLgZsxdNBN2m3q4oDAE6V9T2
FvqjGSWRNQRlnIu0wjU68zgCsfp9Tn1iWa5/71plNsSyZ5La4CSaLxNm1KfAMG3ch517L1vQbb5m
M6Ubm+aE0c7Xd+IS7jukWvXIEoxZMoI7fg75dlmsK+UU4tisGKHzyUaMWxFstkQOiqc0WsudcAgb
RlabFrseXbrcEGdnCBXoSdQUBPngxUZhBRdvRkSNQ0dkD1TO1O6mRx3n9MuVt2EQW+andCXk92pc
EPLKZm9avXmUHcL7rsJqMskL6fBii4P3x6indN0I5vGf6eQb1tZIG+DSlsp3lDKRpySPhDJphWZ+
UK2Qn4HbuHtM024yTF0Bz2q0eGklHX21d83iwTYIbCw1H1xUmWSdo4bEV1MozkPWmN668HSHzTC4
NvUBrVy9m74gSt5Pn0Eo5ps1tPWjO0fFZdWEo1zgehtx8vb5w9Wfc9DpWI+xcDmP72l7md5X6HjB
ySSSxd22G7obdvKa42HH0LQAmj3izXZb5qfBf2U2VCdF1G9rV8D5DhltXj96DpXjxovCJpl7Lo2N
pTBrhmyngBRZ7sj6pJpfR87BX3Xn8zkIn9FxW41OXid52FHmHpjMZDeACtvoIERJBOQahAK0a7fD
TQ4euNxxZMNHV666fYkaK7eSApnkbslnPD9icrhxDO5IIURJzD24dRzCeyEJPBnTcgbxqkWk/bIn
RdawlsF0tHPcTfuUs/4nrG5/Tw9e9WmQRuqTQNnWKV3LxdwxPBAYL4bojq/lQ5WzOcgdN9p4+LrS
YyQm19tFknwXeUSGhF3AeeiGLDY8ywwfHgmxTLz3+L1jQqeI4HXUpG+CkSeK7SlUVCDxkb36LGFh
Hq9kxh+dDrE4neGv+g0//84kBZkmoqQXJnZmW+qkyFOSlpDgWQw6yhc3aabDHyw0f3Z285DmVeHR
ExDad4QOMN+uSPEEY4K0fnJGlxyPsItfDp11tOpIUOHb0GjcTRuAH242WkcNFTIVvO7UyLN1M0iy
J3Tadfoz68OGQqZuWl7dFL/FhvBfeabeeWalNNWWc7RXXLr7aTUmOMwKd/MW1N4EfNmdrkDGrCEe
Wxo5tb0EQtAnKWKY0+elljiTAuzB8w6BOdUbBMFr500UVBtZ9JXcVxCpL0Yx2gDvm0xHh5yo93JL
vDoiQim8ZUBR0MV3i+U4ri4DkmDptoMHTTrTwcHRujT2+FT8TywOFkZJTk4+dT31tKd4fK0eMkCf
zz1RzTmeuLIvUzDxcwR9ZlbHSFWGEQuPJQv1O1h3y3u64IwA43M3sfrnLYNHKgf12RB1t+PBGYbP
mTXd+mNk0KrvZ869x5Z74HJoMQyQlOtt+8HKiFImKc7pZ+N62j1gOLPkIeqclFRwC4vFMJo7kfry
abIqj735YFo/18KhsxzXnrGJvLZhB784mEBNPy8vNe/7bnEEEXw60HecTehIwnq+7msjEw8ys6eD
wkrAGCWi9W6E4nfPsU7dgnkETxHA9GWhYAb8V2TBfrSE4K/GVJo5YrTa7GpiLD3CBbR5uWcHy22S
+zJ9JZtkQvNsRXjBNtNpJmG28I+TzRc7xio9vzZry5ExW3ODo4GVNa8YSelMrCCg5tsVZywXUMb+
dDMBzH3F/i2ZNdjmQ5SusXH7rrxkI2kSHVzTmy20Gsa45ZMXq9Itpp/hCfu8eKmb3kNZ44n1023K
8r5urj093CvG/ezTEVr7PmnwJpR5c+5YFz6NenUVpPfKsS+kcaNf9cjkujHTyQKwnkryFI656mJH
ZNMlYrb2BLCzMaoPkDPxvnRLkB/bpsJ9Ldq521dZNXw0nvZuUgKSRzMa1ZNJ9QZP15q8Yvoz6nta
WgwpqHX6QT2JJjVkEUSt2RwsHEDr2G9NqMx+ZZk/paWwH89LCUeybem4Ixbd5G9lmvdiW0w1o5kp
uJ7RlAGdRhnYBGJplld1Cc0yZJdUJns+xQ4HCVlLBo2+PDe5Hg+y8wNsKlJTrNSyCLmYqRtlOzfS
gzj1I7bi41S2LZIBH/WtCwhx3rbTTKiM/Cy5RWHTNHXGeYpC2LREHtw0ZcHHJ16wP2OkqO/MFl9K
3yIMJXha8pQfkrIOOrtRrXCUiP5gohk+UjekeEdDrjw/6unxCPl2f0Poo/NCtjblSlyp7rYQ1sIB
s13tZ9mUBD2DlpNgxd6Rt4rpbbewG632ZVDzXGiHkPFMFUKXJ8uag3ersouzQa2Ihm4+TtbGW5zB
jtvcOmVRqYqEWPJgbyr0iK/KGtpiJwRdfW99j2axgeaZF3vROzxscSx329lIFVIdW5uHXs3rOY/K
pXpokef4zcIxq+8xqIYPBbnB9lSXujOSpg2Ml1X25p2ZZeuwMRvWRh6tDyb0ltVkqMNrz0En8peb
pl+DN8e8rsJJivo0urW1f+FaAv3UFzTO63FqT8touV+cOHmHrs7TP2pbXzo5reg5tTMGNHyRL9zb
xNRHXKxZaT8PHMWs2HYsq2OxuE683mRc68kIYKAS+KHe+CEJ2E3tz8Zrly7DoQx4pG6aotZffHDW
TRHIsvpW8WtvQHPbxhOiaI24QnhxZXEXOE9qDI3r0jGVSWVJFgJeKVR51Z7m49gQGDislDCIfSa9
9bn0cKAntVqWl1ETVKHfzLlo1tUPqOjlt3YcxIGCz0Ycg6vN9ZCLFhfY4tnUv3CtbppUB2Lr1rJ8
ai09hBvVV92asJiInjDZu+NNPRqqfhy7NMjiJqxXZuM5pGwHC0NfU8AhcemrNoOwW42B/wsIg1kf
R0IyiDUN90cKxWqShxNniK8eEUe/GLRE5I8ybSrFJUvnE2UKZG82Hhmkl3kumyJJl6J9kWqJOCPL
kC066rphEHZibb4Da2jkD2M69khfRSU/YP82x95c84NLBBH/clmvr4V06KyUS/WUez17JTqRUkqa
HJ98AnsOmkbKoVhEzDqmNy+jyqzitvJoJHrMyXwxNXJtBWePR/axabRVnEpUZmbSnHd/o0N7+sTB
SfCwUgOGLhn5D7SpodgoElH3BIrkk8PY71LUNvfFKR39/iHLrGW6KNumAYNQzIfPQYiSyyVl11jC
WmDAkfpzqEhP4ueXxRxngodLbPPcXs7GmhVUKtAAL+lem4p759pPeSSvPXRvA3GN27rwTabxrKrf
WhMHwsa05Pg80gj5rH3SbhuXLCDL/qIDtTCInA4cw26I4UxXu/LKDBE3A+FKopJTc2GhVz/wsxtW
cg37u98rPYnzTKPZveVzMLHdYX3tB53fdN61hQjJPbEIDJ181iYmHyfKAR0RwtDZXvsAqzfaqUPR
Ek4pg+WxLEeUTyoh7QeiFPYP6hIiUqkFYNqqxtT5UXAGZPep8UVskB4DgNUFazWvBPy12ME3HO/h
2Qldj7W6MIeEnr202ithFg2DYOHsbLc0Hwhbz3u78PHlN4V2X1JZc4edYbzvg3GY8sPETIxq2Ujr
YE8uQxY5HaLPeGejrYc48YtHloVxtRdhknpl/SknIW6wFub3xPJwFXJZtR0xx2HuktbACUndHamS
x8Ee7HtZTMWuaOb/Q9p57UiuHOv6hQ4BenNbLN/VftrM3BCzpmfovefTn4+9sbW6WDxFjA4gQRIk
dVQm00RG/Ka7Ey1RfoeEJp30TtI2ecafgkeBpT3yixo6MDktxEhukYor055VArsbeq6oNxulgft3
pPXTvVEpSrZkzuKwivusukGnxb01tMx4FWs9oM0g13dZW1t73w3pd0b0oHmvSC4FfBpjCTkpjf8P
9pKzgTNsPQRFTaUKuvQmd3Vli+e9eK/4EMRXWVSZ65jj5K0WSe5FluYGTKPZrRDwk+M/jkvud/Jb
sI5H15RLb+1EnMd7knQQsF4biIeohcYUSGX7Q0l8N0GYcNRPg39dKA+e72TlHhxfcsTzS9938AFR
N4u6lBUtCvFTD76BdmaQB79F2Rm+y6VGZ0Sk01bsKVf2L/mA0MKtRweQuVDjDOUepQZx21q4lihs
w50jqihEKVVQVKjMhdGT65pUHQCySE8tNUwyKapuyALIaNJ4Am1PK64i2XZ9xXyBFwYLSm9qAx58
4ANya+IYdmegDMnBsZDpWMe1kQlbMgrYRxE9wj0+VkP0rfcHuIJC3J5k8jpr1YecctuUK+0G3F8t
7fDOSx40kySndyQFTZ5EKl2eN6JD3jJ+uK1TklTfU+c03R/NkMtsFMTVaG7RRVi7cePe1n4JWFrp
k6p51eF/7iy3Rw/WyQWtO9TyADVUMymkscXhTwzCIK0NjkkBvUTI5x4t3SFC9RKO7I7zInxwOiP0
jyG2709eDU2T0kp3o2nG8EK33S3vfFFyAuqHirun/+l+ywSkjOS2Du5cCZlDdOckF0QJeXqwNRKB
JyyPevbFwIRBoCZ7XncDFo/IRHrFr6IJ2xiCZdX80AKNQ8vJvfihTCurW0OeCCKbwjeeRnQlkqea
qE9qn8Q3DsfYHU8Y/R51w+JRQnswQLc0oWPRxOXWctBAcswqbND0zGBwjmnhNkhLFRsmWYv3tck5
bKMCLT7ROKPwm/O3oKVqKhw5LpvmWOl6fd/mDfjGKC8Ud1toJnzmjspCvEJnMJRBXtTpgxKo8m2X
wHO5AVuHiqei+5S4zEJMH4QqCWnuNGwVOv0+b428uHcLVWNvtMkuIL+5kRxv+OkUYftcILBJB37Q
2lOBvWG5yWLXsWzNIMHaZhYgz5WURc2ByrX8qpN5vwE576nQawptBzVH/DZ1hpFLFDnpQ5d14UaF
1WqSovUqKvF+YaFxIxanBFGAcOXxWRR8RLDQsotKyDCyrlHkjcQovA8aJmhLmiCZ1JbQXqZnauqI
nrSB1z+DJIiKd9KeogRqlnt76PrhnxIynbCLLVyoHnjKm2iikc+slTLSYxvhWctYITSAT9LYxkVh
STe7UZFWC544BkKQS2LK/YFU2a4YKvnFQO+VbiEUa2Zc/A60D0kclF6qTl7zkiHh5+ZuecQOkOM0
eqYRx3LcBA79oZKeroVw80bpKkGntE4CgFyDdgp8WT3BFsgDOwYY96JkrvqqKqKxDg3Z+zBlfsq+
UHEOoAGB6i+vRYnKFL+48256s0Tregh9fetbeiFuOHEtgFhchu4bqpTmB25vcnhI2pQyEuhEdGRI
4LvQRt1Vuu2tgtRGMtv+vUrUACHRRPmZm00pAAZLzB8eyKbKVvIsLujmu+YHGm6WxRFP/4USamvk
iPFWIkeXUNAm8oL4Pqh6qBASuIwWwlKfoe4UmNYjJUxgIGh8+c9NXIjZXYiqXMs2DDQSFrXNmvtY
9YajJzXdL5F79beS5l5vN3ClEfKy5HGdB2b3LmeS+tzn8IHpsvu+sx/TM4NuIaWlLfVsvV+1ciIF
J7Boibxy8GoR1z7U3/eC1+RN0HlhcUjLxjHWNQd1j8g4zWSIFvJ4UrsN1YO4QoRjnam5G9pYXmnh
Zhgcat+hK5QoT3TqP15Cgm8rkedwmXC1VkcftSb9QO+8e6xCAX7r/6m6IalRyOUI90MlXQuN2vwx
61KpVh4V6KewTsydpNfBqe/c9qccVDk1WFH8fh2WeonqNUzTAPeBBZ8BhngCDU1bqcHLpVdWcvnU
+/JtzMa1jOGvzC0+sa/0IlFyQPIeL3h1AuhGj88RUKmiG49unyg8+SgvWekdvdxMfbg+oBmsq4W5
KhZZdF/woJ4MCHxWFpUxFV0cdmxRdL6FqfN4PcTMnGFloVPlURiPOCU3aUomdHVICCV7zIxvybCh
iH89xCUK2hRVUVTAl2lwsuQJMjn0UrAwXq6uAFivc0FZIUYnApMdUNu9Hsm8wAabIm4j3OYYGEjY
FJzDkpPcUCzHT8GSZKPqCmUDX+SJsNe7X7F59K1FOPIFuB93JmhN1mjQLcNim3ygNIOhCM5WXZXR
YDcUDxFqSoqdb90GPvo2m4Z2r74Avr78YiPsGQybjH8AjluTQcouTU0LbNwqbZ7ktN43SbVV6s31
mbxceYgkSTy3QVkbujpdFpkZ1X6hk0JL1n1Xv1bmguPIROafXTQ6hcGIUCSQyDpb9vxToUDE26NA
cVMtazsfdX3St0DTbRwEfSx0wftmwkppfsrla8nDmNoiinnGghn2xXqBZQAlg8NCRvpKnhoISmkM
rBtJcx5E2n3qZetarJ76QC/tVpAe5DxY00q4uz6zn9j4M5LDGNQUoZeJOBhR1j0fuR5ZYC89iSJ5
YN0V+VuGSMaqVNvHUkhPsM83davf0ZCjRqkV4BzV6qEzFbtUwlOSD/vSdZEP654WftW4CS9/FUaK
MAhGpsJkkxZlT9cKGs/Kqf5JM/VGJAfTAjVfNemtqde225krIalfLDm6R7GdHoHyj6xKCySG2Q9i
iTzYoX0rsjmSHL5wipC4FHu3AzObx0AuNWFtWdGqxeCdSsc+pAQD+ufX9ZFf8CbGz/El5PiTvoSU
i54GfkLIwtlmGhUP0Vu1NNvqooVGvrB3L7bVJNjk23eaC8K5JVgDOoYLm0amwXPi+oguDgiCsLMM
DaNdReZjno8IQGQf1ImCYjSStTQNdhmmDTm54PUwF8c63uOGAbuWAwI7WH2yg11DqCqhUtBg18yH
PhH/YGxFbSQuX4bBSF+vB7sck6WOlpic7DomM+pkTFms5EKl4cEAg38nkSy5SvPKKl64cC/XH2Es
qJAyXtSwdsYxf1kMaeXKTTVYzsqQXqtgi4GCmoAQAJ1cvxuZZl8f1OXSI5GQINGMlB3YO5NBtULj
VVbuUk4j6kr160PjNJuwix9Da9g0ybAQb+aLcTnivMTRw79Od5ePolccSrKzUtN/Gl26Qz7tKUGP
X03cv7J65nTnH6wJBoVIhW7pk00ljF2qJEDjyCuNR/6X6d5tCjpwgYJ6VCUurMRx15ydXVzBMi41
JBijodTU6lIsuqIGiccWru1SfZa0Py08kESk+2ds4uY9adrN9S93sRzHiOpormLBPNemW6zO4xib
AiKmgTrKfmxq7TfaDH+7kU2Z9BICusJWhqs2OS0oM/UyZmk0mbu7LvuuFQ5v8oUr8GJNfMYw+VYq
WYyoTs59GlmZCVWYpEw4mTzi1eJoRG99vbB/J+7BnyuCgdAhGjU8MD6dZM1NpfSmFMnkmegbneAi
Vwhx5d0BD9TgBneHP46CdUXuUmvKmmQf9tCtCro3GzlwuoXVebHvTFJpnVopJtZsB308pb/s8haZ
PSTzJJTOZLUFOEC/3YxV5ZuCEudhqGQKEWqdLGQ8lxONexuaBJqBTICJasF5ULWmmkOng6Z7hSpS
8UsWh60Tnhz92/WleTk4BdkolgyEQJCEUw6l22v5UFQA+VImu8kQPfG1mxi8BV4VmfXnerC5QbE2
VVHHtYu4k0HFStP6EspVqzDKHuBuHqA8gvtDWl0W9tdDXRzNPII4SWTcx3QdMu047i8fLXSVoBnc
xEB4JlynzmuJTBFvdhtE8iapftEUvB7vcotjI8jX0jU8zTihx6F/iYdkk5IpgWeshkYtbkQHsUK6
humxE9APvx7q8vwilIW0pTWSRElGzkP5pe6qGvJqvM/N8CBR/0NWr4/XXa+n3oqGhI52e9/c0Bl/
xcmoWThmxuV+fnwi54VqAhUsQ1YvVkzX9CEghdog3bbokkBVy4/XByhdvJMgP38NMZnMTDJrQypA
qMe+lKAhJ/RrrU/rQwHoy0bHOt0oUvIRIu9ot0l0r9Ri/rd33/gLLFjevNe4/OTJL4gjx0HMlF8g
USa2IdyfUj3ldu/fI2R4rg93ZldAkNMUnUevxqtikhmBEu4p5ZHlRRVKm0hjWbdxzC1b/n/Gkc/X
TSE08BQx5OFMBXgn3Tp0tX3UEvJo4ZKYWyGWhNiURaI81j7OA+VOFLq1RCcWgcLHPHN/BYawMJaZ
7QbZjmtO4jUocT6eh2hx+3X8iFfRaFWyKnHu0WRUvT0tX1jtl9xlkw/zJdJkJXTQWk0vZdZqDOkd
H2Hij9D7jbYuKMYYzSLqFPXPEuwpdkLX14U0c4YRGmlkdNIgjUwtSoMaDi6wGt6b0jffvaf9p4r7
vHxo5Z1Icw3nsLQ5ok2UwVMrnjy04fyb2toiID+kPxd+y/yE//tbJtOgomOKHAvTwG/p051b3aXi
DwedAkU7QULU0XPqniPnxgmwWwsxxtn2/cKVOLOsyAh0GZSZzuKaXolSoyupXjAdWSFiGlVnXFhg
KK4PdGYz6vj1IVk2LmBwkucLqwYkCh+aGi78lz9yqm3B7/6GOLfJde/vQ42SQwrHjEzOO7ULzt02
V7NQ0Vc0id4av3/MSg05yeiXE2Z/Z6E65lNkhgijUYDUKD1Na50CAqU5uh6sYkXY5bn5CzFemMbW
97+dPcLwEML4nHMMWNn57PUNQKEeWbiVUTUnD/8lYOkbP+03vD4XCiOfN/j5PTQeLSiKiLSpjf9h
/n+5cS1VKPOs8agzBK1hPmZU/Q+urAjtW1RlebBVUCcvNlTHzTdVqbqAhh9WJLwIw7a3qcL5B4ia
+msEMdu4dYqs/Y36kjWcoB6AhzdozuGVFmskudVAQ2FLNy3602MgQv9x8LVXGaLkg1hE1pEl01Xk
oW3zLfMKaCydouM0p2ZJtFOVoAOY4vnFi6EP7rfSr4LvNDOqAzrS9W/HQEUTzkIXLByQl2fHZ2ET
SRdSO27pyX5Fa7dXch9gSJz/41sob2OW4CN/lN8FwQH5zuvf/TKLHF+KJuVF2WAtf17oX74FCSzG
YGrFtzAHpIOcR3p3K6lublVuMmVw/vp2VpGukCk4mhJvYnM8Kb6EE3XowBK+FbwXEcCuN5qCwiTS
k06yEOjyyOGvKxa9dcOAMCZO1rOsFU2pBSH2Lul3Rb0J9IWvNPf3efVSRmMDkM1NEuLMgmvoppCY
+iH9p6LHPbTG6/VPc3mgqaix/BtiMldCIDQQHAghwrGhN7lit9hGva5Azl+PNDMYIFTU4ZTxQlbk
yZ08gFgPjDI1OWNK+raopChLIWYGcxZisqqroWlbKFsY07tCtI5DbBxQeGz3A0T9TZmK3bfrQ/ps
AUwOGao7Evk2C8CgH3G+0tIEiGxtogALQA2/iuyY4axJTW7UUyX5xVVJzL8hZ4BhVmebHiyQNLlJ
IUEb8AskOXi8/nsu95lOawfKNobL1IC0SapoFUMQ+YbgYLKqPqmqCx+0gPld7oPBezcHaeFRc/lF
GTd0CtoHhgbmYfJF3TBD8LIWBdq/vnMKSuNPO1TDwkF+mVmM0jA8PakmjHXuyY1LP8JJXaBhK7X5
6aciUHNjKyjpwpe8nDmi6CDxKcWYXE2TnRZmMIU733PtDPPKKkt2DgzbTjBgAqGgDS3P3F3/VHPD
UrgKKZWI4phOnK+coU76RkCuC3eHb+jB3nm+gYbc0gF1uSEs+hG4CxvAeBV8mM+jQMEJ3cK16H8Y
TWD7deKjg54hxuCGT4bWSgsp2OXTcwxnclDpCL9cvKojRzAqM0dexTORVnPeAV1uwpL9V3d7hWNS
13Ak0D1tfX0uLz/eedjJLgR3hbYG0As7qLsjULQtFL2jidxD11VbDoSFgs/lp+PEV2QJ/X2T57w8
CYdoQQJJ0fNtkK7HMhchsPXtTSYLC+XjmThcleR/6BPRh1YmS0RFaS6XCppXgYlY4yivJ57C6P36
3I0/9vwEG+/jf4NMrjDIYH0fkbzanY9BhuQCcMbxABUebJeEXeT88bri+XrImTeTRWOdM4OVqWKU
PtlsjY8xS193Po8y/9Fr5a0KUaorxF+S5D52YQMqWHwDjEsBL8fTIbSvx79YLujcohZjSewHSeb+
Pt8UNaTyqBkpvq3YYAHdGr+sBFuGXKklW6IbtY7ypH+5HvPiW44xARHwTBvvW3MyZAx26irQ8VUt
AoQBdQ1VIM5lf+O2bIvroeSL8gixSOmINgor0xY9H58XmBrQBQyaeneLXsbKSwBTD69OhJpM+FpH
HbDnEyyvGy8ap9qOwbZ1Oz0OtlkoHoT6rnB+G8ZBaxeuC/nivhh/GPKn9FxE7Ninh+xQ9G2Yq5jK
DQklfwpgWGnaVlKC7QVtFt+GferrNjhT4O4otWPalKay9uBFsrAR/aLGXsnH6eJYcAiht40Gzxpo
ovzYgoNs1kXTZ7DAhU64MZEuU20pBORsw/snX8/jXHmvDYwQtrQhcXS9PucX56yF+jsTjkIsPayL
TmPkyE0n4LZsZ5RrTjyghnXWOhiUDo24l3xX3/8X8SixsXGp8tEWOf/EYTFgnqcDfLK86ChX39FX
R9lhK6oLifvMsqWlTmeCFJcNM33u+hGkBtSJGFef37Ezf6H/snMFc+H2nZu+sYjObSizQYzJjuR7
Dx63UYCZ6Q9J+2iara58ZN7CUTcfRZNYgzyrzWnXz/dFyat9ObBd8YBh9oASgts9+M3H9W8zN2cq
LwI6f+QsHN7n3yaIKq5Bx/LtgFtiJ/hajOiP6mPw4gfpQnIkjx/67Phm4Y3PA24injsXez2gPp8a
PtZJsteKryhHoEueeIGEo5kITLMHJYpeoCCL/5RJa2wTYIIvEYSyUwyS13iAQp3FdjOQ+ezo8IGe
N8TS+SiRQ/g2eG70yzBKbY9MAkDWvjGN72qQSj//fr6ocogcyQiEG/qkXp3X7MdWdHy7VnvcGIGz
W+necv4aN8RMfQ0z2TKJ7ITUdAkD4A06/96tRFsLQ4iYr9fHM7fMdJXSt063nY7seP18eX1aao7i
FuryCEUZdP+TTlXfsJzKn3joKr8G3eMAvB5x5kIjDikXNRzWtji5XJCbV/iQeDPwGoGPJDbCLR/v
H3yMKvgOYrJpqSUtpHozo/yfRy+PH94+n3f8l1Fi3iTkPPmBXrZoEebo0/MO6M1477TxQh60FGqS
opgDNZI8pEgRpq8ZlC/QtmCM3zFxuT6NMxv3bEiTaUQTttKUhDgAV9duWW6Myt/Xw1/LklL1RvmU
pBwzGfKPyfrArKZQC1DXzJy5rqXizoF8jvzY9vpo1MuTQbV4duqgCtFMMyZhlKZIg6AeuXjBWzv6
pSnP1wPMTNfYYzJJTKmz0Y85X+eZk4Wejr29jZDDH7/C8wshDhC7C1fQzOIeW70oO3G68aqd7FsR
AUtP0AGUIqpworBGTwLBseSDFhc0oX5hK13mpsDhxraBJKITP2bG56MqEM4L+yRE7BrmGPoWCLUP
+kFMOCS3hoxoXI2IYrHxkr9ffMRVKXiSQajIoZ7HHXIvcYQMigWkelsJtXVaCqigSpvrH23uwgD8
KVGDoW4hUbo4j6OXnaXFRRLaTUTWlXkUPB8t80UdXfqQyUEoxd/kzlFxd036ihBAZz4XSHE2P7Ps
Rh2h+5uuvqdye/1nzSxWinUiSByyY7Ayk1mHBZ9rPhw1tvgOxiU8+XLhw84tI1YRnxTCIKIRk0PE
GvIux3cotHFjW/XQtcr7ipY2qiDlEghibmOYXP4SJ/F4LU+yGdfQdRcdAuRz3Gw/elq5Ib4Yqbgw
ovkwY8FnfFpo09xscNVSMTkYbTcdbJ0+rhZiK6fcX/8yc1E4p7hcQA7zbpkMRnY8C+AEsPe2PGmj
RtcQohOxMJSZz09XhbxZoo+F+Pdk8edhnmH2xPvTqOu9BiOQ77eQMc+MgyFg+zJWknQOk/N1Xw9u
rUQF4xic5hWllW0JZEmMjL+tDQB0HdESfH/a3/q0Apd3VVIHigG4vbLWUn0csBkxzH5hu8zciGdR
Jou5Rzp7aAKiYE0HDwOjOzRLewH4n7jwmJybNoSRwbfQggLIOfn8yBZLvZn5EdS78CBA41GREnEq
f3d9lV1UIcZpY+OzQcmcLjIYBRNUtaq8yHbUAr4kIhB0wo+9hdywxkRmebWu6z//TUwAqgCtqeJM
T1yM55zexebLRhB24zdkxIdMeixSKlfxA7Jp16PNnD+I24+VFnr5Y4PyfP1R+db0VEGvEDPrG9wA
sBbCCrjm4gQUazQLl//cZ6PeR4HDpESLF8p5tNwxoWVoMKHcwcRLi4KwqW3kcuH1MbcMxwIO8urS
WKCajKnW0H+wBBQJ8L7ejbW3IM5WLVoPCG4uZAGzA/oSavwpX9JNX4VJa+mEUgrrWwTnPFpl2tCv
C70vflz/UnOHEX1QzjqSDb7YZFR+g3usKhEKtcCD2Rv3iFQtLIalEJPR9JrXuJlDiCLrrCeMpANK
iK77dH0g85/n34GMS/LLnOFUZUqDRRSzFVYDbwKVLtiTIvwXVyvt6RGjCbyJ5vjkjEDFRxwSuCUo
VanPIyimsZz9IHvIuIa3imAu1e/mDosv8YzJg7E3UcfBFo2Nm0GNxMszxVrLNVaunH93HJSkfXfn
peH2+mzORh19g6htU+iZpij4T2sl5pnYc6fRkd5iFv2WpW4FSydWJLs2F8Jdgpw4EmkL/CfeuIa+
fD25xVhMyImHXq7dI54lIM8mqSKCtM+tdh9TYdcQIwo214d5Ca2cxJ0sf1VC2gWTiYh26bBDUkXN
H3sFXbddxWiBdqRlbyOMtK3LAyrc14PPHpJfxjzZF/i3onUfE5uuCSsHTUCxEx76yMW+ooUbGP99
cnM2x5MdonYofXrpOFb55ErIopZoL0JHvj6q2X34ZVTjyvryJdGpd2uMctBDsNAc1qofbVlDt3ED
QJRLVhSfQMJJQUg3qazD5CGjBiN6HiyqIrcpVUr4+NFlNL+R6sqNX5jNwF92vuFlV69UJMxQx1DE
g4j2VfDT0XW7cd+bdOH8GVfKxU8xLXUEGIB5nD4QGxmMV43VIa2F8ndsIrVQwxOPTHfhbpid3y9x
JqtGQV6Pmj5DFmT0CAfZFio0TIYfaEL+F3kqS49qKEVeMJaTJNLNKXmgvsX6FHprhWUfShtWuhBk
btrIgMCCA1GdwTEpYhcjrY6mKFJGppudtMg51ZX5+verksTHovUDiMGc8uiMrBE8IBiRHQZ68k0X
++hQoPp48mRLedXi8O16uLmHtW7x8gL2QwaEj8n5wvSaUXjQ7xFCRWS5qQ7UYdMGrz8UV441Pra5
cRvhJe1sr8cd/+x0EfIWG3MvvhnExPOwKaYYTe3ia85qOKG/pO7CshdXYqqVD2Z19KLXrk5RSV1E
xI1/+Dww4FCJIoJMTZO8bxI4t3C39BXMIVxkbpEwq4yT4HXvQqkg0kJLYxXX5huS38Nb1Wb9ugp6
1S5D/8lVlB+t5L4qZhHeCXo/7MIG2Q0XhszCW+UyC+H3MTNQorlOxekDMhLEErNftExy5VuVvbXJ
+/Wpv7wxz//+5NxL4hJvBE/ikS3tQuHVkBE0e4zinWauM7f+611zHmyyvNQgUdFYYzBOtBZdD/FP
ZJuQDro+pJnbkQXMacZLCI9BfLXPl5NcVg2dRQoHwNjxvXzVwh+K8iIk3SrXTqH8krc3ZYOt860c
LvXypZnvNTaZgOdhajj2Y85jJ0aTRrmCpbosfZfCdeSM2rbom/4xNBuUU1Eiq6m1G6t9ccJy61i3
i8UA9XI3jfsI3AKtb6oB0yUjoJprdg2LGn76BmGYEDGt3D9WKoAeCAHCfY3UbhOwjXUbgyk7Sbed
vBlq5MDXrfogZ3bp7XNS3t5B3r7FaGPXQBPunlsEPcSRAB3aueZtW1O1ewc10+BZLfY9lnQ4dq6S
8ifkonUo3FbZj1j9XRbPlnmvWrugF3cuUAo6HFH8XBvHJFmqds7kY+dDn6xm3zecIYkYOuR25N1Q
1KYWiSmOp0JpXQM3XffBk4buy/UVN7OJzmZ88tGDrhOEqCVs02/rli458/jMS53F5p54iC/kKgsf
WJnk1gg4h2bpEi5F67OC5C9Gx7BDHKaxZQlLo/5DRAfy+hAvL7yzmZ3iHPwMR3ghafA7x1bHzZA7
BofpY1pyPYwsX57I4yXAC4Xyz0j6ON8/Tt8j9FETpx86G71JOJrPSfTb0o5S/WgYwgoR7QE/2P6t
LUJEZLay8kH9ftVqOqJe7UqgMJkpt223K5FRE4RsIfv9vHInV8bZD5yk/E4McQNt0dH4nck3jwFC
q4kaE449j7JL/TvqpdWoMGu4D4P/I83AA8erCt+EpLPs3kcaynoEXgfn4t5Ek7Ew7uRS/3l9Hi9B
bygI8NDQgAsrBuXHyRlItULs+5J5dAd5LRh4oL/43gHrRBmMEV7fa9V4MimR08qz8jfq5XX3gVbI
wmzNrpovv2KyH/FSR9rG4VeIMAlU5yMH65mgXb0w2NlF8yXMZP+JJlpFkdNqOI5bylMySOKI9tFu
cK8uYECh0FpjJGqHjkz1EtnJTV07OISPfjql4psLD5aZ9J65xzjWMgE2w5Kazr1oDRkal9oqyh9x
EvKKg6JG6InHK8Na19a7kX4X+f68jPnnT61DJ9n63hbghr5dn5jPo/5isX75JZP5h++iKErJLymb
Ac21fQ2kNwlHMfOjhTA/MsQSEnCCfC+WT6K4dYe7rn9RBQxig31N1ToI+pVcHwvaHaW5ibXKDpBK
69QKStY7Ql+8NbPd9d88k4OOszcyfnUNzdAp/hytqNbAJFUDGPzuyHjzfBcUb1WU6q4DL+I0g12B
IwEFL1ULh8/sauWTjeIYaElML04EqvS08QcNIxvMRWrM31EFbD5Qqo0WVuzla2gc47+RJt/FNR3U
gAsigYDgnQIHxdtWiEfptb4wpqVIk60hx3w0JySSq4hrh5t7SKidRg9qvZDDfyLqLtfaf8Y0vZUQ
rDWN3uMU9PPRlRhRSP5tdMxqtBX9x1oINjJHpSvZg3AniTtZObr+jWqRFb1G1ruSvRrmwH/40fa3
tMMh9t4nVmwH+SbFRyh7663HhYU2+7nHCiJEOFqwn9v4y5NfVyIH5AQ/WBecu85DxLcwkNLFIbjq
lG0oq9tOHKjkGGukLX+Ezq8Cv2cbP6zdYDV4JS9xAudX/pcfNDk3Bk/NO9hs2irRh23aZ7YkoqZj
nUpPtjG6oaJzU4oPbaWvDP/vr3daVCOvhPlAEn+yTGI5Flof7+YVzhbUq4Rbp4k2VZQtABLmhkgc
gz7F2Ea6gPAKZQhS2eBC6DQhsAUcM1a4C+Ij0KNti+ymsOX/6+wcuJcIMHLDxmEPWKYxo4UBzyXq
o9bJWH2h/m5Oeaz4DvSBF3PMBGiad66yTi3pVan0tdyltpVqz/goH5BiPVmoKiPe9Ki30r2vqlut
CRdK9POz8uW3THKKOrTQ3dOY/Xosimg7jLFE/TZFmgNdXKW1CzE+4hNYxwtbYGYHnM3B+N9/2QFO
DoswAZ6ErURwiIx26w/JJq3+vnFsalAjGCBHHq3jybqOgCBI/ji8MDgioGxb1UI3YH4Cv0SYnKdS
g7mnmDCQ2LpzjbdOOZTxPmzflO4xTo+gFlX51KZLS2jMsycn3tm4JpsGrJLr4YlKKmi8SMObIzi7
SDwKyUOBJ0gFqgys31J1a/aTKSMMS4dTTt/o/JNpFY9ovWekqs6+cNR9jCJ3mlgLb+hxwi6G9iXM
ZEILLHF6YwyDEZWdtTsPH6kEcbenFK4bwssLR/GY1V8LN5lJkn4ZPTxuqTB9kOKtENwCEPfd37gk
UfhApZmb0U6TD0nFGbpdyDiuTykChOdTGgVxJFURx65SeihYivcoc982kfnfbLb/TKkhSudh8KOj
5BYxxkx7Kqv7QH8fnKfr8zieE//vaYRddR4i9UVPrDu+WjgIK7FFfltYiLA0V5PnWZhWIpoURKg9
b6d0vHU79zjaIVwfyLiKpwMBYwMOBGLgiEE/H4ibQ7k3RT5JWSios+IKZd5KeQUO5kbQlzAac1ky
OcDYHqVmoyCyNYmGa4JWBnwZfG+a/o/myfuk2udpZ+sBuunWvTggWNWRkxgRRM+daJQ7s3u2alzV
Piz1TlQ+UuNDUHChfLCqZF2m6VptbwTjp6kXdljJCznd3HF39oPHpO/LuT36aUXYiHJ3hXJ5Lwc9
BZm0+qVYcE75L0JA+bH/imx2cuP1g28LrXhvenW08DtmvtLZz5h8JQpdvDJRXlx5OYUIWa9E3hh1
cwhR+kKLBSdbtwqWGPDjUTBZGmdBJyeTG8sm/pMEjYdNQiGrTfpV4ScbYKJ2jUSfqLyYxqLq27g5
L6KSIn7W1GS0e85nXE07JdE7FqTWFqvyGESodAoAu9fmXWTcJ33xR9Xjp0IXDtc3wlwtk2P+P4HN
yeHkNkoUMcvjW/Jb3X6X5D+f6o3mt7Q4VAEwnwENv5scU7FaW7gDPqH+l4MmLRxrMeJFDcGoU8nB
f0VbVV0WbzzTytd41ognyUGjokHYahUlbWurVvDsRTGasu3g2fh3yGRyALgkY+l8mzl9mIx/f9Dk
23tyXVLYZDJ0aPtx870F59QkC0fcDPrOPIsy/da6njdOT5SAu67Bv8PvX2GPc+2tFfNngSasl6yo
nRop0saiPYSIeSc4HvbPWVCtURBOq3fZooIarYbhfWE9zC/EsbM+0qataR2uTJIsznq+SVq/dP1N
pByUaNvAO+pwmOoBhd/Eqo1y3vWwc2U55uTfsPL5+g8HiEYWztWr1qLIONpHejzu/E0FDqwo1yaq
tanzswkQ6irgVtIlMmxg7Sv0xyPhCeFk2bDRcgsoT1bmTbn0+8YPf7FS4XmRE4njvTE9iUBz5Z7A
rOhqux5dU8OqwUb7AZvpMvzeDwtL5FLVAW7UyCv733iThSikboRZBNMR+N2eYorktytP2mYZvoRH
P3tpzGdNu0Vk3etqSpK3WH/gCf076Na+9KhniwIX4/RfG/9kyeqDHktNMH4e7T2ph0MRDVs8Ule1
/yILdli/9qpMVeNb3vOLFu7quaL718mYQj0QH9M6CSox1daK5OYUOdlWd24dGmIxz6Xsw/JQD1ko
N/w/oloiRbYRO/V5R365AwWu58KoFG01RN+tSFxpyTti2isjf9HNQ96VtmE8C6qwMNjpQoNQiFwP
vAFSBZnkZJL/NGILZVEwwbGIB0T27RZMgnZSpNeieUrThQN4WrshwKdyCPhtWUTnbJKXKAXW3g2+
g3ZTAyGs0f6VrXplhdpGiZZwSNO7fBzMGIY2LBjfC6E4DU3whLoAksCJ6BR22ocpQvzYI5VkPigF
7QZj8A9ukUQLafHMIHXohahaQPZBXHAySLxb89HHJrQ7NAJWbLl6TbH2HRua4IghvLS6fpLNhkNU
Cg0NAGLq5+H/ZdkUdYoRNWLcXN8/1BxkNd6tiP9JS5Xvz+rR1y3JhMItoWs7XpwW5cTzE9NFh3a0
NoSuWQAJ0jFmwiUw8VYDHSEFxft313kpEwTK32RjR0+ll5+xnjT13fXxXtQ5pr9jnJAvA67CzhJr
h9+hB87KlJ1thM9X/MA5qWa3aEs4ycnw7VjaYJOzMv2TJSxUNy62zGQiJmdzOYCY72V+gIpJut2a
7gqsND4NWI4mYrhBcX1TyNrCPp1ZzmezPzmgHVyltACVVUp53ibIjgUCHpG3FZq90H2/PsOzobgb
aSbD7bpQ+Ckdq5Zzi52DYDoVrV0mb6LCX8vN2nEWDoRxzVysKUhYYNuAwurTxWuGqaG6BU2Mzrof
KtCpb8NSKWU+BHBblBUBHkxfqYGoNkk+4sc9vH4/rXr/RO779Rm7SGo/1yRI4v8NMskmvMLDnlDn
1SKWUNloDInlRlDc+j1urGijm4G6d8NBfE66KNhGWdaeKgBSDawGwT+EuKUu1R+mD+fpD5oc67mH
95uvioxaXhuiXXhAFMz1/yXtvHrkRpIt/IsI0JtXskx7IzvdL4Sk0dB7z19/P+rirqqyeIvQ7GJ3
HmaBjspkZGRkxIlzDP/eQkkxfHWi2wpe+M7ZoTwVGV6tbP0AsQDyvz/A4pqkWweAXygOqG2iz1bG
D7BixDIVL5P2Ghp68iPamQUaBagwOTW9cxr2P3RjI7u7uEtF68L3kCZ9MhB9ZQxJPobt0wzpqhp9
BxE/DF9l+5DWh6beWPG6n/1esLDjqNJVfV6zYM1/T5MPU/mY6f9cd7PVg+n8NiFUVYtKnpGWwgRd
WLn+AbYts5/7GTDDFm58azHL/38SY/UM5YO0YP+0eHoqunfJkQ/q5vTRaiA9WY8QyZ1E0xII97HS
8vJEBVU/Duiu8hSCLdtyNsL2kjJexprfuyeE7cLJE8NYdm+cX5Ay0J0n03wY82MEoKS9o41z/WOt
bSGjuIw7waO3MPKeb6GpVSl6vU7ileVrNHwLYroQW3WTDRu/jsHJZ0IaUcmGHhvIb9ORRgQbrUAq
3tdXspZhnKxETExV+niDWWElS7VP6qDtu3Yn90PiKtrGGVpzCAqKIHx0RHiZmDrfMwAQOmL09PTA
GAT1IaM/Mf3VoT7aGfeDf7y+rNXNOzEmnCYlNcyxVzA2+MPeDF5jBoHr/vt1I6t7d2Jk+REnX8gn
EJGcYcTi9lH7x8w8oIqNpOFWxFtdDc1leC2MZZBPcDe7zQOUyLlJS3AjxY+xH9wJvWdD2deVurfD
jyntUgU91jn3uno3ac/h+K3eIhxdXe7vX/GLJOJkuYCo+kgq+RV5zGTLt9G401Dm3uJZXLMCUzJp
PZQLPGAEN3EcrlIzAYoP7Y+e7Bz7SRp39lYVdW1HyXKX1zd9e8MRdtSExq1BpDD1mgAFJuetAS46
xBvQil+lWDEqwf4D+wCPhkVN4NxBJvgHZGexosj0D7u0WmQs0sK+SaByQ/sSvTraIXNa74PE7h5t
ey73cjxMxeNoWg10VnZqVz8HiWk9IHBF4KjeHIfI/Qap+lNuUjTFANgChyuMXK4OUOQXKL3bWds+
9L02ysc0M0YShFov9Z2u5cEWsfXqNkKQyLDgAvgUB9OrEBHrqQGPLVXO0xCpnsLodhsk+z8/aBSQ
/mNGyI/TBiGl1mQfJ1/rXW1ASNEqXJg3nuMuvfnvbAmeoSeU3KUeW33+Zqf3efKYlk/dFpB1NYkh
c4IfiuKYdlGiDZCYazQ+oWca8c8OOoxK7lwkNXk46wjf1i/QMu4KmPTqLdDn2gGDLG2hIrfwfpGz
Is1VReoivlmlqLvc32cKEBko1P6UPHNJ0yg6sUiGF3kkCVdyWSpQ4lussKqD7lDG1j9paegbD+S1
VBhWcJuSCpYA0Z+fML/TQwksOu/FormPAOkGebhxb63uF2oPC2cY7AtiDdPsw66aZ+YVkUROduP4
Xiu1a44M9I/V1hTm2nIQ6gLkwUQf9Rphz5BhKqpp4kZJEBGzi9c+fbnu3asGFrZoHbopeB2EzN12
ekNKUxZjLKDf7jZuf/wbA/TPUSkkfosjkE4Qj4GjMwIJr+DfVLoQOgu39CMuOkqLayFKQKGfbw+5
vfDVi1rNqjpG+21s/KMS7R2VYkC2QwxVM74E8SLi87Bo4kLx9m9W99uwkFb0ZcB4bMrIpVXl35hL
8/RA3QCdrLnb6dqEO0NpUpS/Q9YWqG/w9Oy0cS/ZxmEyNjKkJY6JdxNoc9qI0BnzRhc8gVaJZccz
wJXaUnyEs36MNfWO4Wvdxy/OGJhQT6cPMqwB13dwdXkAmKDGg1DKEaeZM9PRW7/H7NTDEKZU2i6J
LaTqtS+59Pd1U+tuwt3OJKrJhJ3Yl4USPcvNZRarLzXP9B+s4nkyocW7VbWfRXVjGK+S+snqNy6Q
5YxebOzCLEHZFTJqEZenQz5LIscKTYQ/VdA5+d8V+F47OerD4foKV08zUmKECoqDoFXOo1+h96FV
qZiqWl5ZjVLf+EG81TfdMiI8t+H0ybnkMQKb25fBlz9ZMEFfX8fqlhH3kN5a8ktRRkyaLAfJR6LS
JHU/qyC6LSHMBRt9Yw/vVb01ybz2EIEi8T/WhAVpMm/toeCEoTxOIi13eyqfLrJvsIJ89XvnSTG+
Xl/falmTIS+A4sBgmCpZNuAkdUaiUcoiCZNoOL0Oc+ahGvgZleAvuYxEHvMlRo5ybF4iuaP9pTnT
Tu30XWeXewuJ9Ou/ZX2vf/8UIZfy+3hK04oQ5hiDV0lkUU+I2HZGu0/HDVMrGw1whFG9BazAS1lw
zwbpcnRr8Ry0mXZlg2T4LjRuTCvbBfY7AsjXF7ZlTfisUWe3PXKpnDvey+b8uQr+GgOVBgRPJufO
zG+um1sJZExEmiwMsiIuISFPbMramNWBwT3wIEfKb530t9F+QC15I2CuxGlEORguIP9lIF5kj9HH
WorqbBmqo1lWfzIH2Czucv1GSdHfUnk9lxtl27V9VCjZqsssEgS0wsLsrAMR7hM10/llrLwwH+/V
PRr1+75tNsYsV3wRYlQK0WgLQQgisvfJklkH8jLO2SDQPHJHuUj94SNZ4PqJ9WL+MR6NxAGDi5YR
xF0044S1zUEx+gnyn14Mo30n2W5LZ2HgnP25b5yYEfUy6kYtjXYx45Nix81j2Xh+qTK3tBH/1244
ZGAcumHMjwMnE05Y5RhdW84Mds5lDeoWimLYdnK1up9S/VUam+jVjibth1+Z7WHKGWAPY7MLXT1E
hHrj+K35KTtLU45PyZkQfgpCzAoipCrXxPgeye9QcKbzgou+M5gvdxo32qrBrfrpiUHhvM+NX0WF
icECmpIuRdj8M/rDrlrE3pC9K+HGeV97sYE1/r1AIemUQlvNWiSCeII/lHYDtqaF+WXJc+GNPEgy
AZu2jVN9u+5LW8tcrueTqwMcVDb2IctkbOu1Kgg0ofmlCO2j5MwvFTpwQ74JFV2WIqQwZ0sVclDD
H32tybXUK9WfY7kf0W/WbwPnwXJuLf3ZaT932aEyUoTbbwd/47m1GhNsqFuAjCy6osJV2Q3tXAQF
29zKAQQFN62lHXrbk5k9GrbYRi4wQ7/iAe9T1IGYcGe49nxzk2D0eyliczWzlClRR81+GCaAIpme
MbLh/9CDuGS2dlDvYBr8KCHCvRsslKEpADtc4mF2e/1rr62e7jkCSfSWeaYJAcoZ0BEwcp2d920k
DCDIio9xc7Cl5Fhl8/G6sQuczLL8E2tiRa+ItaAtI4P6VP7cKciuV3UFqvuV4OWFhb4bsniX1+pj
FR5KZad61q0ZfSrjB4I0uuuILsQv407aKfHGD1tJOfldSzt6EZCAhPL8s0hIcFFSYxdG2pNJVT5z
NWxs9Nr1DVaTuVreqjYsI+cmnMQPa6ldTnMSWclu6hOgQJM13KIxWUWoKjvtx+u7vRpATk0uP+nk
JOtdm6iknuSdCyFg9a3vPpvzflBor38dEQNGNFB6u25zdSM5Q2wW/qSLxKEQKAZJXLPKdHBQc2we
Bn8Ld7e6keivUk/iNe6IYCbFV5IZKAY67M2DnN5b4wdJPTrD6/WFrJ4L3vwGbWQFyT7hc9mFVldm
sZyLIH9JNOmuCquPkw3bcdc9hUjGXze3um8ofJjwA2m8rARzchsMbQb+2dO6qrlvzMJ5MOctuoTl
j4hRFg/8jxHBH8qYwmDYY8Qwxp2TVMiKJLtK3bg/1t0OZki645x2HOHc7VLyrjxOYEXo9ey1HhTm
KcvbaAhvJNiE50S/6UrnfjB+Ws5WSvD/mObdQ4JCwUkcjzVRMkLu2CFH7rRdG70pEupytXroQ98b
u+yYGe9DMR4DZav9s+aUCzMWuDe4qgyxQd1XNIntHAjfHNXxcxc01DflOXmsegUB1aBtNl46a5+S
Ii74J2BBzAIKAYuarSGBtKKYAsWi393O3A7hz+s+uZrsnRpZnPY0foxzIw8hRnrJcdyxhOA8kPap
wdbGi9jyeJypgOWx8zpaDsIe0d//5Q8QTkVBd09KM35AIGUHPT9a81vgP+nTsW2CfVe/qvInW/uH
bvJ1u2uH8XTdwjlp6lazM42PacQFOg1H2xx31y2s5VgLlQchEkgmL5/zna0DJdCaZuK4wwOrKXul
/xxLR1266aBBTpkhvW5uzTspDiFKu2ABqd2cmzNmH5rbkJCpKA+KM3hxC09H/F5I0f66obWdOzUk
pMhNaeQBmBXI98v8Yzfnn7R83ljLmufTkVwwyNzVFzR7ke6nmt2TQYXtXzb15Ool/zcP+1MTyypP
/N6Q27TKfr0shs/clhYz6bwpvS7w2uql2uKOXv04JwsSnNxJHLmKfD7OlNwpdY/MBQR0duyOW0nO
liHBrUcpVrs+Yedi/06xP/fpY918sMKNPGft+1AmpgfCYMoledMYz/Zs+jZnNrULt5feyrK6GYJ8
435e8zQTOCZiuir/Ex+ifigbs24RGuwkRpvbVzqmKZT483V/Xquj/RKoXrjWIRAVG6pyG1t5hwAj
uiPSe1dpR1XSGLORvQma2WEM4WD9rsGBXE31wemCfcCRssvASzt7w+9XozHCA7DlwzJvoMd87pVa
aQ409zJC/twyph71o5uM9GP1Amx9gT674xVRxch85DKt4xXz1qz0EpTE9OH0BwjHwnSqNLPypd5F
2pB3h8S6z1HCAyEQZPK+KwreS971/V9z2VOTwtkw/CEOyoDevFOPh6j93kTHYtB2c/v9up01yB3f
+ffmCmfDyJ0pshbCxMkYI/jOc7cc4La06rugheSM0aid1X7X5uQ4DPk+ViPIef54imZ5HZ3+CCFx
0hEqsIdlg5vMd1OV8j0amfbP2fhRmd+n8BGtFi/Rj033LwpwyPT90gNdmrTCLtvaFCY06wmpSnwT
WChBFf6DGn9s7V1sfo/73fXNXkutT80Je10VZGUSzR4vCOev+VTte91kDp7q4lKHU/5UkffXri6K
gIQJNNXEt13URrFjN1A7onK1m6pdUT7NMnQ7WxQwq8viYafRe14UUoTzGUZz0ekRdqrs43Io+uo4
KsHOrh7trTLCqilI6RayaTBh4n1e1llo1nFFKJAVdP5uNGmXIQjgf4v+VP592bylncUgr0n1WewP
R5M9tqDryRzafWtAKPPaJ8+yOXiW8tC0G6d97eo4NbZkTSf3rhIlZRBaGMv7Jj/2sSIjtqdDs9ah
jX3dB7dMCQlYksyVnimY0oYna/qRSi9k6xs21oIXzGlkeCrE0IBVhOU09FWLGIcou8pNusIDb+Ii
seQ6/2o1J5aEtIspG2d2CiwFLUOgGrNl/lPfv13fsrXwf7ocwb/jqtflIseIoUdMHX9oqshVjKOi
fMqmym3G56raX7e4uoGIH6K2Q635gqmLyyZAYoxq/Rg+6cWhlG+j9BOce/+dFcHrJkDV3VhhpcwR
wVMC6X1O57tIUZ/T0N+6xJcvIdyhC2k9LzbWQ0ASQm0IRkKJbernkITua8biBoj1zCp1OyjQUulW
R7SU68e4CxgU9VXFM+x64zesvD34CbBMwGdBGUs80mMJ4KNcfgKsa6q17+tdadz28AfK1o9+E123
EqqW9iPQfwpr0BsLB01txqKZlxdBZvSwO0kH5Os+6eZ4wzjAfRaYWwMsSxIibjAby7TM0nEF+Xl+
6GalHjtN42sC6tsPpr2nQn/dX1ZCxwKxWwTKocaHRffcQt406VRr9MdC6b0MnrJpdON0oya9ZUPw
ST2NZCursDEP0GfZ74klPSj2eLi+kpXzdbYS4dsMUWJoQYkn1HHBdL+XVreR9lGBi+q/sQN3/fmO
zbD/KpC9w7Gt924hPwOI6OLS2wZJr20bNQGq6/xjYfo/N6TSZay0mmf1XAOscrt6KhPI7RRn5yso
I4LtLMJin3WVs/epid+GwzjcjsAY4NrR8hudEQaAUKa1lC9DZHXsajjOYRgfsNb9ZBxHjtw6rHJY
Nx0fWcA6pgAZjTPEzdmUAPxtOXXWTUcnAxxS0Wj7JC1V15Dm8as/zPJbHDTBgxOV0/sYpJb/mnSq
9qZ3cOgUoUQ9eJCt4Ginivm3HyXzi5WqzIZKdp8fy7LMB1BgwRB784iO2LH2W6t/cOpEqg5akyjh
UQmC8Gtt9MNXqa40DebCInwrJ1uJXCnwUUmzW7W/oTGYH4a4jp2N+24tsACNAurHyxy8l3DfzSXX
YKZQMvXzdtcax5r0tdRvxuqh1PeZ/eG6U61961Nr6vm3DuIummIVa1Y10JNmVK0NXZvixnUza2fk
1IzgUk0y4z4TZhSI9LLXxP/Qdz+qzQbYsjdi2ILaB4QcOSq0nMtqT1Kf2jdCR4OR0WuqH6W2U7Oj
pj8nITIq5b0UHwESOdWLaW48otfelAyM/za7rP7E7NCij8V7gAqf9ncP7VCRfUjRpDH7vWH0rqw/
N9K+hSBhC9l9wb9HXrkQ96qET1pPwDbPDdvV3EoAszIPPbsfevE+9+MBeFTQf+6S5s4Mpr3Ng2AR
HRkZuEmMV67S2zks7ibNOl7/wis31NlPEfagre2Uvgw/RR8UE0JkYycZJeDlNvC6IrlViy2+n5VE
ioVzQy0QUtkSyRJ8088jPRsyLy3Mj0WKII1dJp6R+U+dVPxDf+GmmZqPpW7/fX2ha+jwU8MiWYKR
KckgKT1iacV868spyY6dWV4r6e2jbPbQlZR5Et/Hc2MVd0ko+feylUbM15ZN+I8/abLktYmpUFzP
+hdZneKbOLORuNQhpVOZ//fbtzAxxi99QF/ejfWwuguH3ribZDl9kWMu5DwoNvClay5MVkrDByCX
gRim4ElxMDdt2I8gnKS+93xQ7bLdGEQF/Q2VlmRf18knKjIvRnqcq0RzlXFLhGMlEoElAX23YI/A
eAghAlzjLGmRnJEQZF81LTw6jfXFVLYwayuRCBnVpfhDtYGUWAyvQzyaRsXXm4bZNelpMPvWhccM
eMV1P7kY318OJ80MRQWPIy8gsvPD2SgDHTF7yrxKfRt5YOrwqu9qZZfNd738GWo82CHD8EarRjdl
mkHWntPoNgxuZM1T+XfXf83l7i4Fa17vUHFxt5hCKiSn8SzhPwtuPQPNdtNNuZeOfxzlISU2EDsC
NY43iRQ3Xdhb2gjAAK0Rar3RbjTeVfXLuDU9epmcnpsRQg1Ji1Y1BWYyeA8G/Wlyko3dugxmiwWy
bROqHgiOheTUSKdIyQwsFFq3n+TP+bwD139MZ/ipbq9/mLXFaItyuA6nBJLoQvZomrPPl4GtFFm7
9qXNI5q9bZZtLGjFGemIaiDSMALuTRQ9sgLDQu8LM+b02UAcNVSyL86QM56SfnQa8PeM6qRSj7x1
DfPIooUZuK0RfWzVj3oXP/rKp9EqPUnbnAq9vLKX8SiTNg5iP/DPC4GHbp+m13KVeUHuIM6qwU0X
WfMzhVsXAph9OUP3M30f++yQNgCijI/Xt3+l13luX3CmOJCM3mzrjKaEc+ir3q0mCUVZJXya/X/q
JjpMks6AFun9uFVSW/My2kncXos2JOfmPEAUBbCUOW/4Jrxgo/5RzXZLruKP93Oy1e+5DHss87ct
ETISDUwEhxG2tLkFQAuRynivRff2FrprdU2Mu9G7WIjJxTIhJHyUmk3SAIaZXEUumI05dNNT2r7n
0nHj0626zomt5WidpF1jrzddYmGLtyQp8k9ZIUW+Mf3C063vM/XmSD8UoJDGT9cNr6yRlxGIMuID
tCNiN0N17Kix9CIHr/ZPkEuumnNRMj8Y31mbIiyrtnj14x5UEPnP+Rqloc7yuCsRR1Yb2mdHVT3K
JSTvTee2f97fBOcMphMrBihSMZss26lSg6nCVnM0lccZPepmVNy529i/lXbQuSHhzJXaVJvpiKEu
u0/Cx7k8jtrfqr0fqVlandvn97RAZPVLUdzazb5LXq9/v8vMEfM6rTVuZwgOxdJNbjhpQG6Ye74x
AIhiFB6t6WFpT1of86b0IPtOtsY2Vs7fmU3h/tUI82qmY3PW04MTH5TMv7G0O6PdanBtLU4IKuij
GXE5Mn2mocEJtSOLmtwu+aEY/q7Vey+SD5H9dn1DL5+sZxuqC5UJco4JWREWl1uUwO7aZjfr73Oj
8+b2xri+/XNrXGTop5HGMMe9HJmTYz+Ncs+wi8I7vIj2GiO8Sf0gUXhLqvFQdQMIi27j9lw7hKcW
hY9nGF2EZDLKn5JSHpvxm5QxoGybhyjMXGkzi1q1pvKgpPuxULIJRx7UWxwmNetrx2I35RZ0NcD9
p2KnBgzbbL2ZL74dNBCaYWsgjEiGSQ7Pd9Mf1KHvOkWi++mhB7awjoWm6sXyox2/8oC6/u0usp3F
GtJg4G1IQy+uhzAy8ib1sSY535qMwSX9/bqBC/fHACBmOEWQdyStUs+X0xeNhb4SDP45MFTql337
1BRf4glZNbQLsuamHLZ4GbZMCjuYZgPPM5VvFEzvKZ0/aKULmAlTsJffetvwnK258otcXlijcO+p
3dz2ObVMdxyfbPWgqQXJ9vH6Pl7EK8GGkJb5czBnVoiNkLjoBwdngGJs3FX6xmFecwheYlQvKP7h
EsJhBuUK73SEnbr8lGqZV5cbDrG+Wb8NCGfXTNppzorFwPiRV7qivG5yk22tYXGQk4DUGpMWJy0m
7DA4oPvhzvqWj22YECcTCiWm0rFsUxOarh58kZ2N77C+TaCp1eUNwnDh+Rr8UTV7VJBZQ9y4cDTX
9QfV/HDdpy7hAYtT2TTxQIgzRyh+bL2FxRA80qJlleyCCoqbejc7933nxbrlmtZzKNVu1UGs1+zk
asOjV7eQIS6wW5AxwOd2vkIlSMwE7nXJtfzHKnu2m41mw+qJOfn7gqMFfd/H6LwT2iaGMLV+P9mu
PD+mW5OYW+sQvK0ytcCYltNf1KmbKTe+vNVAvnwT8Z0WUKS1zF+CDhYOP/Ol4zyMfKcRklfTYAbM
DeKnWvO06bY0drH/VP1xc2MxSdtOB4REMNAE/zObqq16mVUlzLXJ7qR80oEGVcbNdRdc27xTM4IT
ZBHE+5GKGVl9s2BLMfuf1w2seAF4ajokyKzzQhC11tWxDJEDYbKlaj4r1CSr3aTfjs6X61ZWTitW
8OKlJQgThpAiaPECcq5nyU31fU6RMKwT2jShd93KymbxGjBhAacOQrdV8DQY+iyty5Gei53PjvUq
hxvkPxeroOQBKz7YcAPGW6px5ycyXCh2AYWFni49JcN9Yu41/0+/NybYn4Xth8F255eK1Ulo7gNQ
6fWQhx7TD3L6Qdc2/v7iL2cNh+XvU7pAQ8gwLVqZ50uQejmIsqEIvVb7R6k/Du3dEB7yYRdGG4Yu
/EowJOxV4Pj4HCLtnlrMTJ7eRda7nu7l+k8/OUIF8CMBvgETQ+opnA8ty2Uk4QcmvNV/2mjX9VuN
5ZV1nBmwzzcsa2PFnECxe4b1PPsHBnFKgERb7aaVz0IVmc9tUFdjDEDw3MTPFN9oFyvVY+ojQqze
tH3hoe8wboXjFSc+NWWKb5/RKTRlxBQMVnpx7Jq73t64WdZWQ9as8WBdRknFcJwWoT50rcZH0X/o
pWvn937D1AHFumTDyy5OPJ//1NLy9U6OS66aM21hLBWojMU5zYct4o+V7eLZzUcBMUHjSiwRt8PQ
J3pjhF7GcyP5rJv7uN7oZay4GCYANcOTuFAECT4M3Nm3Wx+WglT7aetuUEK5Hn8oEBy9Hh5X7TAA
u7TguLUs4ezb9uAUVumEniTtYs2Lg51pP89bIworn4T6M7gdpAZVDaz7+SfpIk2NzLmLPGSRFOlT
lH2+voqtvy988l7t8jBT+Ptlcmiyl7b85/rfv9ylRTmbEuev99hFBI7CwdGaOgBMEKvtjeO3T7Y+
N7dtAT6iGsOtruCquaVrDkyGMW/x4xOqx9mJoSSopr3ZFJDWHSJOfSBtBMrLM0k9nbEclsaBVMVU
tklnxL06P2Fs9lkJGxrOh6F86dTmUA7fru/gEqzO7xhMIR1k0h0DFyCW7pPKoAeoYwoBMuc1yeXx
dUib+3lK6puibyJPnYbvWjON90k0/rhu+9I70HSHtIVJeQsicBFoNQTaKNU22wn9jOdb+b7Zwu0v
AV9cnc7dRSoAmIoexbl/B3Flprm5UCwY3d6SDNex2vukjL621uT1FKstJB//xaJ4a1KeJkCwtHOT
sdZFIdProNGrl9gu3XarF772xbg9F21wZrxl0UBvqVn8CwZtVEioxCgI7EbnhW68HKPoNLj+Fmbk
MqpSw1mAAEQhRvl0IR/ss7h27ApQoZ+/zPSqqtdu6wV6+XhbqvnEOsZ7dbgRxPdTqRZdaU8BPIDR
V8v3ZNhK+5sxQMM1gDj0pWe4tIKq3kQVrzle/2CXh/rctJA0lO2oIKCLadUab0eF2UuT4eYP8x8D
QM+XaAnFIyVth7FVQrg87dQ1k69hXh7arbbFpXOcLUa8Nmo/GuJmYDGzAkYReAasAx8aZ3RRPfkS
KIje1YPbDM5GwLp0EcwuKRH8S0D6xHukHJpEnnXW5qcM28fHuvji/3GRe9k/qgfcuVDbXKIUq6CX
+sVG5Zj9zWA4P5kxfW6lqbwh7zhcd4rVBf02JhLC946WkKtgLNR+GvJ+JkwE+objXb6Ez1ck9vCt
0OCJrGFElx58fdebDzEMwXmmHWr1rlH2c/lDlf66vrBVbz9ZmOCFYTw7k+Jj04nUfFen8aPRTzoP
40LaM8u3NUewtY9CAM5kPx+tApEPWXsN/ZeqB6+zMRmxZWK5ZU7SytCJw9kKIj6V/Z2MjKanawUb
qeslFfryqRY6aZAWC0Rx+REnRphjMvTBYB2G8yih/1c9Frrbdu6o3fjprRF9stDVC2QXNejKeNZT
hjJctd140l7iaIRfsXzck1/h5FrJNDq/YkRdTXPVcHRVeHOTb+H4nKHnOvg7E+27fis8rzrNyeqF
pDeskXcpG+xO8UfVRDzjBq7pHWP/131z9UBgBtl2evUMUAm73MwdPAc+diSdOp3OOhQT+iqf7oQP
hDdc4C6yskPb/A4yxOvGL3MuwPmgMUCx2DbXkPCqY7zPmBQV20ll3zG1tkspfQ2j9m4W1m3QbTnU
cmmeZyan5nQRbztadlVMKoI/Kfmd9bMclV3gu3rzoWSssM7rXVgcsny4HcLd9XWufcvf62S3z33I
jORmUgMM5+gaVZp5G0T1wVLBTEKUeN3U6q2uIzLB65L88uJWT7tm7PIIWzbtGLfXZtfuZnjz092E
9JtRjvvl39eN9pQo6Q2/FTjvBpvQ6pk5/Q3C9U7Prs3Tgd8gWbH/iRLtcJ+ZOY+quei9XIbCYpCC
+Qgb1XRXRmr9nI31seX9tUHh9/9sBoj0/21SiY9TBX0hCiP8ENkEhtHu+u4mtn5I7SExDgHi9Qww
D2wSxbZxK3xdJto4m0bFFW69BacjfPNKiyOYjwpCZDA9aVIF5HlLP3zVrYCNG7wn9YWA8dyt1Mlx
Mjij2eboHVa7RPvbWcbQ/0WewUQECh+A4mlhCtdJLI2aVJT1kmcYd51Z3IQd4xnT9w2/Xdsvxi4I
QhYN/AsFASstI8WOl5SwJ8SOvv0lt9AKN1r4YPwuVT/7kPvEbeaDZRy+j2XxV9NYr5XuQ/+SaZ/9
Vtc2otNqaIQGkVkQ6mZUH4QQ3KcSF1NNazhpsr2v+R/AMd20c4UwGoJNfvSqd9neGLN9kG5kDL/K
cmKo4pFGQXgRqQG6JnzaBMZxDRIpLylfanM8RrX+PZ0SN2s/zEq7U4LwJ7IOSx23p4/Xl29tzC00
1OptYyQkaqprOm/Xv9ByaMWfxHexqeua/FeEsU9WU1XthENHIxIr/WumTUc4D1zfH58KBl79ZIu2
Ys2/Ty0KeVOJqsM0zVgs47lCHEzfNXL6FlE3MTa75suGXlud4OWK1M6jOmArIZt2hsi1yi/lsHED
rd13pwtazsBJLlEbUtgoDkYmQnAcV24UwB5154c8fvbXv9bao+TUlOBARdp2IRyHideAv2vyPapi
VvTuJ8FORVRqCjq37DbC/rpJOOVByRKNNOE2j4cySpDCJtj6FZZir07U28mR3c50nnwToq7sOZHm
DW7vtbixKNUziAlZAxR253sqZbUxhQpBUNOB3Fr2UxRs5Uhrn21ZDyMISw1KRFQUpRzBatxyfZvW
VL5kUz8A7CNgGLsoLaGNCFq0ORskgjYu8zWnRCAGCnYq+LzUhQBUlxk3qdyjCTA9J9qhRQdo+DeX
COxeXCGOrtMaEr6a3I5DHhkDKojdN2l+CsLPkfPZtA/X3XF1JfDOqHQFba5F4TacrXFKuUnwDTv6
2HX9l7hmKmWYN7x+9cIHiWLB/0It+gKizfiRH8jjRIrnPBrh3kzuh/ww1ce6e5GNfaHsNd4I5oPS
f/oX6zuxK4SqcFS6cAjnJXzkByeJb7XqQ5FJG7u4FoJPVyf4ehxEc5At8kShpZderVk/F6M3TqTn
nlrm1iEqO2VX5fkG5GLdLiAfmntQSogn2xjySmvo9cPik3lRZt/3lrmbZunZl3I3V6SDaf5zfT/X
TjWH+f8sigA0v82iXmOwzNOKwLPjJ6fbwkau3u6nJgSX5HGjV2aACdv2GUXmZO3D4CUYvpamR3tJ
RcLMbzcO9FqI/AWmV2gnM6YuHDbfKI1mjg3cpKeVbLxBGeiNybDTQDVF9XjX6tmDPEy31zdzw6q4
maA0xoQpJlY6Ps8lVP0vavilll4a/aauvGoLsbV21k8WKdYuHc3pEnDlIOpixnjuQ42Jw/BfnIRT
G8J5Q8SvMAMVG3rSoJToGnroqlS062k3tQjQbZjbWpJw8KbMTqZKxpwVfkvBdufjflPV49c1IqQg
Jg6/dP8XvI7YFtCSoK0a7lCvgxg4OihqH7wh9Wf+iADuHpxCyT+OhZ08WWNbz95UB9Iz3V3aYkMS
DA9hlab3rWFD2Hzde1bWvhDeqqj7wW5Ktfj8grVz5jJbXq8UYG794K6xRtfuNwfAl66quPjldc6D
lZvcEaHzKE/WhdZTIxuGyniQ7Ep9CTLjPh0Hnmy1c5x6ddiRvjyO8Ca7YVzMG8tciTgLRQWDYIya
MwUrhAOz4OkDIzLL1JjZgn6Ky+L6Rq5FHEwgYMaYuQE4TrjOg7nyWyMgJyvMe6e9GZu9XXip9aaH
MlM8x3HgMbzRaV77ePQY4R1caIQv+PNSU8tavVgyTukhNY8SeSdDqNfXtRJezFMb5rmD1IoMYqnN
idXVDmqKMdjN2aMffYaWkqH97l+kEpC604JktGTJNIVdbJopMDuN92ik3OnhXTm+29FGTrm6a6Ba
efrh+YyVna8oq/QoDGdM2Aou/2PIHqd243EJIdOKxy958kKCTB9YpMFo47GeErjImdKJqs+LIOR3
Q076L8jGlFAB+up72uTOrR/F0pOVx+1dnCnZPmYo5MYv5PA2iOv2TR99+VsVF/6NrATzIZaMgFeF
WWjHog/8A7zb3Z1szr3uzlY+vyUTDGdmMKaR24+6XEI0ate7bIq7xzZK5d3UmKUXNZ362EyW9FxX
/tiijjPNx0qpgm9qrKSPZtaVr37ZjA96HLUvqVR3vDbDEqa7JHOgI+qaYBfI6nd7TiCrzvXGV9GF
K9tPXRdFe73toyfDqo1mFxkRhEwlHVKG+UMLbsAZEZsvrQmZDxs3fOjLObhVjErZOz6Jjtv9D2lX
1iSnzix/ERGAhECv9N6z72O/EOPjY0DsYufX38QR33G3hmiF5z5PTBeSSlKpqjKz9eg+KoeiRMq5
ktcxIfOXBeLQQcdjbVdtDu1gGoEslRf9tmKO3Jp5z7NdG1btHlnG/sCCLA5X5hSRlzCdvGPP6gEc
D0NO4k1A07H0aWbSa7s0g33YczBJlbVZ136LSdz2EOdaO+jTAv6PZca+a9MYUF2n41vBuniXTZy9
Z02UHZF9NJ5FknXfp8AL7uqypxvDikiLfn1KUj9GNZSuIchK0VdoJtYbmWyOsvbArtKstT7aVNr/
0iI273s3FZtCWjECZkAO0rWRF+lblrC+Ap9zkf7MA2c4ChDbvwqr6w5Fbk0r2Y/ZDf69vYk8D43n
qUtuAmO0UFgh0cEbbHFjx061lsUUl36FdO8br2z20OchF5BAlqQEAMdL+22QhWG6A5DcPhR23Twk
glRboNJ4sxKEjEc0fPXf3S4yUeuVSBZ7UDne9QDHSZ+C0fbeAzTjNg0qUYL9fT7DoWnxFCZZ/ljk
EyvWoozKQ1tU1beQsoj7lSX7D9oJNI6m1jg5RztKm3eB/sitmNLyGLQmec7bkgQHyL/GYAa0pweo
HeXbLBmdlREY7oPjVsGhsWrH3HU0IOGmaqvA8lmOvOuKimTsdmldDw9p2Y2dP6Q8uO4dIwPSyGj3
QVwalu8OVfEDQJ3omWBeIr8CS+1TaDl1vs7dLn0uBB2ebFCrfeclWGTDlJuNL0qRP+ekqz6cFBkF
4IgY4CBRElVvRZ/yh4CHNfPzkhBwntPsyuuHcDO1wHinRd0/29VoSz80ZPFr6PphY6Gg+GyzGICW
1EOxyM/sAizQWcyjJ5IEEP+Knaj3QwTnz/ZoG9siaEnkm4WZouc/GPpXIsP+EKSZ5H7eM3bVl3Zw
G5IGG7gwnQG7CM2MUVZ2V32fmN9GdD75dlJRfLrjBRnYeAv3NpN4YIM6xxkOVRAbODqYTEYo+k3y
SKWR3I9iagsfYjPVofJYss2dBvkyZ4oksg/OACyHSH6ir6t/KV3eHjIv5ShsIwl4l+ONlgOhFK1L
WciP0AuiW5yG7dqQ2fjDzexqO1GwOJEuHyK/dksQckzjGF7FXYzQlY8s2FVUZE8DjuutKWq782Eo
PBS8rLZo9EhuaFmIRyMYoz2LiIPtkIATwWNRswkJGPXTceq24IRLvmW8Nnw6Ru0GnBXuHpQTYJJj
odOtpRxdJP0sGz0hIFANt3R0IQlJq34Ti5xuii5x+l3JmOQrL6PO5ANGXHO/B+9cs7ajOo3wKJOo
DjslKFr9DqRiGwD8G7JyQzfZMCtJnz3IxqOvrR4MSMZTR44r4G2mcsXNOvkFmnhgKYeial6rggeb
kcjym0uDZt9FabIFD0P9jYRGs6+glbySRttspCvLNZknPcqN6Y1arfmrp4nnu25SPKAxwL0OG15f
QSZjOlhwRHCJG5FO5GKpFACOwD+3nBI9RrExQsgrEGBSeJzirYlahOV+s/mbiXryxFZG6Sfjluqk
RRajubldcKYSQDJZMSvRA1VYcy3ZqHcV2OBTqWusXIx6TizMX3CSywvb0g5BTYGibjt+L62fM8k+
NyF4QZAQiv/haXpPGx3oezGEpCaA2By5cjSQzS/1E6tV7Yp2MBA0JHPrY3xwum2bxT50ieJoP8Rv
Af0pKs1bfClQQVbPRacicioIuc5txnUE6uK5fF0Et3Hs92zblLu+vgl0j7qlsOvUkDKlUHQaeTdX
lQ353Mp3Eh5andzgkl+cmpg/4WT+RBXIKJ5XbXIPQ+aA8Zj8fWmcIcGFlxx6vGba43MLBRrZqD3X
33h/1Y87l2+4o6lJzwG1+lYCRz5ApCA9YJ/auK06q02rm0u2k3fde+mxiROoTsbQkbXXl2P7pSU5
MaX2ZEjXrcssxWgC78mj91BMtHStvZ+R7GAQPbWhvLwIorycR7ABRsIVGOgQIoIyczLXbiDBsmJc
2+gsjDoG5QpAAwmoiDJwsOSWn4hhP0Kdb8CLrTG/u2gSuDx6zUSr7UOem1RBPXdSyHDDyWvfIrNw
DHXNUEs+CYkBwPXQCmx9UgJnXVqD6AEvT1v+SuRzJF++MIo58wqSAFDQqzpYiILqYKzxmsn4pqr8
BigT0D16ua6DctFXcESg+98D4FgVyOltgeRFguctCY628W/VgbFJU2LQmVBOCBNy05Bnh4nWe+Jd
DIjE2tTJJepszH8/OSKKRHYe9fBk9opfVbJJiruhfPzKivyZqU8vZpD4lD2GUSJcq5w3r/geZKte
6uoHi551siLKUzm27ChkDuzkUH8hL6LT5IV1U6XcRkaFB1JAMVVVtqkgNVg7r9Zfk/PPp8PJGJTz
VCQ2OOVKjKGpj6J9k/wpCR4uL4dmmn5fuicrzoMc3eASJmz6HqUQ3pBfuBNm0Qd0piJfhxDs3KVG
s01GM0ONKrOOMWQEcWObfy3XMs8TwjbA8MDnytUyvekZdsUb7PIxQzNLf+8ZD61zE6KBnWlOxaV4
4NSSsgkrxM1RDoDSajR3NNqH0vMpewAFcPH3XbDzmBi0+2ZOV6R8zufNtsqgygUsddbao7cT3Xb9
V9YemCj04SP3ij7zcxNygHCRFaDQ3pQ3Di/8JvvKXv9jwFHGkOZNwbxoPt27l7zfsuiqCHZMB1ta
3InooAJAGr3XmK7zYbhmnFd1O+fg3F0fbo0q8YXuol66DcE4ChwGykBg2VXiwKKcAIftUVuLACnP
wm3CRh8sXZbYXN6OS0U8dmpIcTBINEuaNbOhuimvkVRKjjmSGhu3qet7ID6DlexAHdsx9n0wrXrN
JmebspiswDOsi7iXnB338m8/RPXYVoKTtCFTMdnYum6yNe0BcPrH0LxqICk2WJqs49IxdGpKqWnk
pV0hrwJTc0NvTB56iHNcntllCyCvmtFgQLgp5xBJQVQu5tRpU+/K4pZ0ms206CHI4P/v95X7gOdg
6ZIDfr/Kf4pWrMMc2RLubkisI5X+TW+jxsB42gF0hNARPf+KM8IRUdMCh9nK6xiE6hw8foytE4JZ
ETmrZnLR6uX6dghdmqS4RsPy7Yjc31S3yIx1vgAVMAEPUdzzfWvdtgFH4kszF0vvw9MPVJwY6LR2
aue5aI03j91H7JhFm6iAQuixKvdE13yxOPUn86EcAMg5Ohx0QKgsoiBWx43PyhHQwn2IBNFlJ1o6
ak4HpgQvOReAjowYmEDDJHlpjFvT1JwAi346066jLwF1C9VPeyN3wAiBhgthX0eJhfBbV/1d3NZ/
LKjw+zhPeYGeDvQJQLMgrZ9rd5un72l9bWS6dmzNYLiyrQPOZF/ZGEwUl/tCxNfQ09p/ZUn+my/1
hV4TexxEgNFw1u4K0iOvlvupm2qWRTdpiktXXSKpFWDlR0CIQYrh5iDXSta0e+pFuv7/DUnx57EE
jyJovHBtNnTNipeMAdvtaeZteY/+mTflPAxMK3Z5jXkLxd5EE6isb8b+pmIIoKDfY+042V4e1fLV
xgEmB/052BfUbutSjElPaYvrJL6Os2Mw3KXoPbatN8iJtiDyoT61VqgE+3gpfmXfzp1ZyL0TwPeU
Gc2HKUF+Gqaj+pi30cpEoj/SaanMP/LpWD4xosxoR/PRYPPO5d5OuDuZ1WjJ15TOFjfUiQ3llqny
eHImBzYG8M3kM6lBq3E+nQUlKAz7sowNAxYwl35gFKtO11S76Hko/AHe5f6WXziP1wooxLAiQ9dV
7olngSPVzzLotoHJla1cUCCB6WZ8ROXkA91fhy/44KwqCTQt5NuBpz23XSV9LbxmQAHVCR8yjwDc
89zXFXLZ5XVXu6t8MB/k8GNqXtEXv6HGXxN24qUCal0EqjNq2P2UJzCgISQtjD0TVgIOaXc097Qz
HKjUl8m15xXWy+URLzklphoiugA4mOjHPh/wEPfWTIUKp4x8KwGvfH43haNmey0djqdGlGsRtoe4
pDASkX9iFwWdfeqUeEo+1+3r5eHMv6TusVNLyh4bhmoMuxbhcTmA+Q+UjwAYrWwUiUjz7bIl3cQp
Ow03CUtRiEG8yD/CcO8mT667uWxiaSPMCHhwRYIjBC+Y87Wx7aqq4x6tZXnw4cbQzkH9uURF0vR7
/kGMbRX+uGxweUz/GVSboby0RTdxDYN2QTZsQL8CJHkzFEEvm1lepD9m7PNxlYVjSTufFynZsnxD
6TpPnwj9wkF1Mnvqo9+BIDxY22GFyPdM7LpSk2leOghPf3/++0lmxAVQfYCIEZ4kA8TRIPwqdLfS
4vrPtyG4KQB5VZ/HnahTUMJZ6FN2n2QzrsTwKk2KYiLqoId4RJlIBxZe3KjodwWkARB8IGzPxxQ2
hYucFSxy6zoOgEcR2zzs/b61EDdvL3vB4vyd2FK8wAaFtuNIzF8ECKjB0DOvOQs+My/Oh+mJBeUd
lHtjTuUACxU6MsWxlE9F+CjpKq92LQrEiJ3F0Qq34LcGrmuV55oX5WJA4zq/qdLRw/IpoAn6jFlt
AA80IqsXfuZ24wuNDRScpfAKgKODHKW/oXpMXZbdMYCgitXcg3BjAd8HZloaSs2cL25wwDWAVADR
zSfia9cO+6oOCL6oexL2pu6PDdccWjoT8+Y/2RYk42MVpxTdzMK9TVrwqeXiNpc6jt/FvXEyEuWg
x+nbefEEM3WXNleO2xcIRqyjGGK2rh1x9HgKCXERXtGq0L3yFnfJiW3lXO6bNna6crZNCnArbWXy
VEQ78OIA/vKFPfLHkkpkK0TdeaGEpahxfElNv9Gps2uWS93xLilcVxawkFKEo+XWRsMPzTSlicWt
fjIMZavzwSrRvgK366xX14ONp8vTtLggHgFrE/BR6B6cB3nic7kQkL+pUIuKkR0yHVBlr0V6YwT3
KIJdtvS7OK4GGIhs8U7AwQLYgTKUJLVESmYgB+gB/IBcdd2vNAAF4q0BYaim2PRk72bfxuCmdO5R
krtsfWmciA2BfKKQxQHc4nycATNyAUFczKOoP2SE3vLhO5rL7gbnmSS1ZiMv7TCgT4FpAjaBflJ4
Kwo8k7y50c+mJvh+rjLxYyCe7xSrKL/qknXd/Ht5dIsGQf0CQAf4OR2V+ceAEKhdBg3SNF5xNdbf
arBVeMNt5PWQsA+fp2xcQyhaM6VL/o9L1IOs+qxArZakXTz73NwCjCShYLCDdEN3NWp5oBaNgPoL
7RboYQbt8Pm6cW9okVrEW1rSelsH06GKzF0dMs2KLTaUgDwZckgA5SGPqVzfsrdn2r/59RCnN6O8
m8AXG8n6FqxqG/S6bqMquoeI6eMo6hVPPy4v39ImB1wZ/FMAA3lICp8PkvEpZxVHkF9BCdEYrrvi
52UDi7MIBlwUI1AJRh713EBi02owCa5TN5h2c+WuNMxtGHoaj5gvqE87/MSMcoGZBBqk7hyXQIXX
b2106WbbVjzRLwCfZy3y/4ajbGarsMBFiz7QVYCYLkYfTpJ9VBbwe7qa1OK+OjGkvFRiL2BtCQKd
VWGDXp5/ULRxpk8NvWvddV7E+9r7QknPQxsXw+GBsrpKpVf2LTdlhWR9mBzH6d1ke0t+oboKVWKU
7BFgObZ6bRkETDrCQMKGC7FyB5BU4IrUJUKXPPrUiHLWs2QCF1EOIxnz7k3WPvD88bJL6ywoBwMh
eVZATA57BtI51nDnpJqlWIxBUbtzZgQbhOnVGl5ijnHYS+zK2nszC2CFrkb7yWhfRPQA0uXoxrhB
Mm36ygvvxKr6cokQe6bO/ODvkwntMa+NdP3SW2tZ8WfXVffqqR3lwAul2Q+giEpWVsXyXWyPD93w
Jid+z6Z/MuD5fDf5cXnFlg6hU4uqT+QJKZICmylxAEyYJQbax+SvRQzxcDk1orhFZtd2KAMMq+M7
sMj6kOUFBynRUVIunXSnZmbvPAmbCrfuyeDCTIkXWDqMfsZ+NP2+NDVAi8XOvFNDyslNRyt17Rmb
B7HWVTh+TAEW7CYoHyG8B8EmkNA7NgKqL5T0APMFAR+SykCKqxkALkJR2/N1mHbmscnd205L7j8v
t+KAMMFnwk1QUX3STgmcoh/Qfw8TbnVbzc/kcvLjqPUzQYCUqZCsObokX/fO+xC+26WOSWFhCVFR
ZB4DggUQVZXEgXWtlcU2LhETjEB9sRPo0jC/OzqC7AWvPzOj3IkA/4Y0cWGmadAE3gx3Da1+Nbm5
vry5FrbzmRnlSmzaqeriGUuZ1uIGSiyAZfvJw+DyG1kEPnpRNFf9ws3o4h2MKhqQt59racIyzErU
uOoFq16pXWyi9lcUAHfeP8Gl0FP8g8f97gtjPLGp3MYGNXqnauz5yFrL6UkmD75PoL8tGk3JfHHN
8E5AXMvASqiSA5a1zMJ4NtSPYOr0om03ZcdqCjU8IjozynjIIEO3N2FmaHYVuxf1No32l6dsXvZP
mwz6dnj6QPQREdP5OdUEFTTG0Dy/6nr06scbLpHFAUgn85sv1GggX4UeEdAyz0yUyoXCQQ6MoAym
hqhft2xPIJ+d6vIHi1OGRhH8GoR+QeF0Pp46I4BJOB6yMIDSgb1jRI+mE2pu/qW9ZJlotUUojmlT
oYlhONhG2BpAgQprF0RIhQsK0jo6rnnHAXoZkEiMC81KLY3MAkQQ5IkI/T5B6kTPImBmwH8ZNZBY
4jKr1i7v+m1MJs3wlg6+U0vKiTRNLgMwAcOLOAVCmV7nHT+E4B7ETXO47H5Lg7JRb0fjJthGPj2E
QXUSpDxBUrQcIA9rgk1OsM0ouSafvOTlNsM7dNatwitO8fLKbXlaxMjE8CSHAsYO+pGRd8VcfxTb
ywNamrtTS8q9D8m5CQhvDCg3tmD28Jn7o+ObjjxdNrMQ3IIz9M+A5nk9CS8swzZD/BVmnOnO7fmu
KErNAb48kpmsc5Y1/8Sxn2Yp5L8IEktZ/msERJy/ue2m18l2LToA6KL+Z0U54uLEIlU0Z03b8r5o
DyMoSQbNrbBkAkw2SOwA3TzTnJ/PVZxlvO1n8Hsz3g7OqwGKWrPWTJbOhnLsyKGXuOtgw6NbGr73
FhjMdFpyS6cOaqcchPrQ2AKO/3wcQ2onoBLDbQD04o8yi647AtUjIrYpGEidyvM98Mf6l/1s6Raf
8QRzXgzN4GoM5BRS9E2IccVdCZDtrcCBXWWFDyLeFSs3QGBC//ayyaW9empSWa6utNOwNLFXq8y9
Rd/Hyu6zf7rS2mTc23ZupjlWdSNUVo5KdKYFDLM6FmWxaujwEZRGfUi7+r3ozG8mD4tNEPPbDP1g
msldXtA/k6v4PsT6kiEtMbmTaw1Q40LiCpQs3RraDx9DEXwzC+sGIgCaNoalfY2cI2iNkQfETalc
w5BjscfSmM/C/grPBjIk/hSvZPDr8jIuJczQRwUJHcBSAARX+z4ogIwD0O04P2x2YyZsNaZsDUXN
XWWIqyz51njZwQEO0QnHfei0/1w2v+hFcyILGVRQGqhswKzrOgkqZATvxT9NksFx4q0ddrjSPjJD
aBZycUpPjCmHPnHMOAArGJIy4NYr2WsyJQdeQ8LF+EpUjZ/7b1jKGeAAiSeYxLDGCIBq07tycxdx
ITSuh+JONOZaRo3vTdrWWN0I57+f3Dc5Pgk0ebAbiXJvp3IlnNZ3gOoAV9bNMI4rtMvdhx3oYIS5
D9rmKSvZnRv3DWSg012VtL6lZapcXGJmgjxoRrGDiun8m4CmTWXfztsHmes02nLwptM1qA58HUnc
4kY9saSMvnclWDAijJ4O3ynxs3SfohhiiXUQ5lD+0Lju4l1yYk05kYoRDARkHlcMBhNzfA+QJ7Ug
Qnh5g+isKIdP1CeO4aSzJznoR90A+ekjGtMYWTxcT4Yy//3EbUjjtJE1zkvUNu+EN9dRy9Zd8Ao0
3IayeBNHHzl6dS+PbKk2PauN/M8xVCUF0UWiKmerg5NuSRwfwFi5srp807nNHtEzyitiDVKMx64j
28goN174YRrhfRodLn+JZo5VieCmMlgAtN+chrbXNLLBjRnvSkMns7MUDELVAQ8DEAaCMVk50d20
Lh2e4M0Tug6U5NkegPXdV0byx4R9vpDoeI5BfY8Tru7Co3AjNJNGr8E0acwsHjMnIyHnZgrSFF4z
YiR0DA+yLm+s7tHKPbSBMI1nLhUb0QMH+U0KCAa6gJRJo7ypDRJxRIXgpIOi2+RAat13yKtL34dp
2wZ3Tu/ntAP5w6bWIU611pX5jBCq1lRioDZySwV9YNEx8lZ9eQWO37T9AUQ29iNo2DsbbVb95vJi
Lh5nJ0NXZrl2+6qV8xu5iMFQJlYT24Vxuw6zl5xDPHx12dpShvJsppXbMQyjMsrwyltF063TbUq0
uTrdbool4qpHYjym9noQmqr4oiPNHY7zhiCfsI0GT3uTF7BZBtEhlx1I2OtN7hm7FkO8PL7Fa2gm
9ALAnyJbqThSNzrZGNh4LTsRRDERpxot3aV4YUz0HdeW5khZGtjcn84hrwM+H7UMORYhdQxaIOAn
bu3LJP3ZVLxb2SGL/cl2Xi6PbanEgZqnCWgFtNxtyCqcb8iw4F5tOjCHTjW6q5PyuqmrYu004XAA
IRLbtYz808RV7Q9eW6zJAA7/MpieMlbqOOGXDlMc6mgPoPiaT3ywdtaQAVFWuhIpP9K2WtHKvUm1
r6wFd0Xla36OQppg1tNW7qxGhJ3tkQ5JxPjRyz/K7qEAW+8IkRyG6vymNiDJ5Wp86POqwiZSY2iP
JZBoUcuvhmdHcRHApshWVv0UexIcwYei19Fd6ezMfz+5j127FVCVREp9dFdN+zTmWyhkS/p22Wt0
VuYdc2KlFD3o9D2Mxkk7P/IA2rKeqInK+PNlO589Yp41uCeaXE3uqs5ZxRGUDpp5NOlT3z3k5l2l
4+3/vLnPTShnV+SUE+ezicH9EboHS67DAu0MvyZdFeDzHQ7MiWlD6+23kpnaftKAsMQY517hoXwI
JX80vVaTs160AIUZijzbrI+i+DWxRBTEARLyrVw14o2Svz5yZzZPyCGCH28WQ1FWvY3KsR5+J9/d
l5psSVD4SXCXAxJ0edWXvOvUjhK42kOOHrweqS+WrcM09UMXhEooBlHNeJbmC6UnFH+QOAJrmnKu
tw0Ct5IhMyX5nV38m/a27mJccC4H5yrCeReZFVeV/5ZAQuRjjvCwdUoIZD+bUPyM3Gwmf/FlccP5
L8rEQ0PabSIezK7eo8Dx3NpkbVoSbFoFzohK9yxY/CYGolSCM38WCTvfu7KFyhmg/AhZWXoVTO2V
jK0dqZztCN8fJ131cskctETg+sgBwm3mLX5yVBQFOB56F4sp66n8NroBiGKyCeKiqyJNIcYuRouC
16SFfmMOseTQp7Rz/Wlw+2MIkZANb6fU84EILXJINHgzo5bo6pcASaR7p+ioTqRt6XtRJ2EQmaVo
jVC74YKpC5BHxvSMeE/4QWKujWk4enFxPRjNzzxudT4yw3TP6zME0nNQILYpXBEF1/MJGiGdO4Te
HCgaEjIJtbnuSXsNbNfanca1rDjSOBlwt/0OrYy61Zl//JNx+AIF58fMUKgYB3KnNtoJoc3Q8bXs
zb1h8q1ropPWcbZGS16muEfIg3Za+7krQ02iamEDzurxECubFT3RlnQ+9BxnzZQFiOGc8Ecfeb4N
Dqu/PkrQyPW78AAaDIBEzy2kXThUpAuQtQ02NDpU1tUAgqT8/bKVhWvqzIqypYY8skC/iFns3IMc
ALGt7ri3uWxj4UFBYGSmysE+QrpLmaxaTvEka1SHcmfYJgAb+GHIrZXbWOOu4UkCJYY+WacFiLgH
0Qy36DRD8sbqnWOdtQ9dM42aL1raKXBdB7yAc8JarZGROOgpGgBBjWr/QiXBz7zbwDTuW96jVjGs
NcNf8lS4KHg88aKz4TLnK0m6GmXt+UlTWgHEUrL6moPoaxNVRfWti5nYIlK4a8LJvQXh9Y3wDBei
EInGYX9PsrpfsACQObWwX9Gjdf4VgeNFQxeAkGIoWd8AIpwRcxWyjD4bHBQ5TdJKkLwPSR5doYcL
TheLBGVKCyDzg+sK+TyQBERVjeHSD68LyRp8tlOLqy1LjmY15tEmmfBLft2w+rngsbUug3JmO8ub
cRNOLHuxWePMPDbWs9lQ41eV19WOC8N+dYKg2qfNmK1FRKfrKKYZKiFBEPkheNHu21AOukalz89M
rD0CM4TriGuYKmOQDHh4212erjwbeC/bvc+dfxqUERJLgp2TbAddE+NCyhkWQRAwXyZzXV6Zf9Ex
2rcuXivtuOHeAwnXefuWu89R9wHBuxg5GHZDtfKNS/sblwEqs6BoB12msvX61B4dyEikqz4Cuao1
K7skd0xSTTPAQtyDOwdyWMhnY6Or3bR9Cr68eEAndNpyULkd4vK78N6Zu728lZb2LZpdoGvN5hNF
zVn1hSQtsD3pinr9xh7SA+PJOqqpn5Jv4UA199vi3J1Ys893zNTZnRAS1poJBOK2vUnd+2rQzNyy
EdDioxl57kdRFsiOkiF0ObQHh6z/px/YcO+53UshmkJTZl52QEhnoDyH6iygRefDEWjhkf38Oi+C
Hj2nP+oRnTVXE/fDAZXBje0eOyBTSx1N9By6q+cO5QSbDVpGQHAqob1HGzdgGWaRNS9T+zSUx1CA
fMBPjBdT7i3dW2UhKwAkANr0Z+kDgG9UnHwLAb8MXXTwkeYFuPWBrMxkHcSbJvFd8U7SVQir7NYr
d5d9cykiOLWrhP7CBqVg72GcXt3sYnfY96MOF7bk/vMbCZOJutWnXKps+sZOQXQ6Q7PL+lD1+7HK
5r7hgk2a6GPJLU9NKb6fFCG63hABr7wQ6lMh23tO6ptZ+oUNfWpGuRpDMVaTjGAmAKi4HO6H5J1n
xSoYf0Zgz7y8QEtHPnqJINrDceZTtU99zvbXed9gpwGqwR+54D53HmTw1EJgmukS/faSPzAc9lA7
IqAxU897qzK6SpI56EEfZ2P5vHyyJ6zcxqge6uAVWHCD3rThx1isMm9Pkl91eRu5JSo3O6+7MulP
aVR+Vj6l0z5n6zjXcfAsOdPp9yn+yqqaJE6IeACU0cL0u3Er3QdS/2hiTeTxuydbPQFw44G9Bq9V
3ELKwUOkV1uRg5mQdoQ2rl06opoxk8f6TfJQsXEdWcRPmnyTFrh80+8lAR3QKq3+ccgxGV5zD5Sj
w8pkD0OoOeEXI9PTT1PcvLVLgjIvJqHKrsBGhcnfIDUkxZrwZ5FtmVh3yb6ABluYrfO/h2AR4C1h
Hv1S4FpS3xBVhaQHMlEQDQbXOXKnfkBXvU4yb+n4PTUy39wnj9ikLnkOgCECAOtb0/hOs3OzLYme
e2efBXe2rkFiKRA4NTd73Ym5qhqdMB5hjjli5TGfktsBYDmuex0teS+e+iaUAZD5RYX33E47Gg6z
Cpy2JOmAODzI6TECMR21PlId68bCuYHr8ncfMbrbkNM7NwVgrMhiClOxeGKhBJwTfMTFXQiuRbIC
IOzyKbWwXmfWlPXqhR2mxgBr0EuZKnA+Ap8fR9Rntp/R7+DZRcuL5mBcOOvPTCprJgBEzp0OJm1J
NmbTrvvixtQ5xsKCnRlRjpupFyKQczAV9plfpUcUHDGtPpjWu0oTUtmLK4b9BMwsUn0ospyvWJYL
mtJxnsP0KR4OfXzb5AQgvbUTbmj+HAu6irqfdf4zZtfBtHeJXPeU+cTceqAijw9NuJVBurbaDZBV
qyFtwbS5RUSRQB0vuuv531+CqJb8+VxlanA+trkd4/clehQ4mpcsuXOrH73hbdyfl71rgVd0Vlr4
Y0uJxqQHjM40RylB9aNw1rXxFiMdyhs/iQ7muJHxtiTX3NrYxX0DdqYxX1X2I3fe0yzalboraOn4
PfkaiEifLxSUy4LeNPE1HNOMwmoIEdiVk5h+3R1ATO4H/Xsrh53j3OfZuh++UHGAecDmGMHLDLj3
c/Mgryb1MIemQXU/8Gd7QotIcRwizQW4uL/+mFHBvMYUGLyOYSav32PZr8Nyn1f5VzbxiRHlQHSo
EQ1oa8JUGt9r8GK38YbpiIKXzqa5L2vGVbhgoFL2ldUOfZrMZemI/UiDw5RCKPIgXZDNJldF8Ta8
XnbWpXkDrhdyf0gaoZVZWR6zMdHfG47Yd+PG8PaO9zR94QqeocP/M6EuTWn3kGsvYUJWN2n4rWIb
I9fs7uVRQLUc+FYkm9RcE+jjp4YYPa6PaT/SN1NcSx2abNEEKifMRJoQSFNlXaLOtuTkYhTd8IQu
6DG5RtX18losVR7Bw/fHhnJIjQ60LiAzAv+S79N3ipx7vTKcf+34e9s9pLgWnTbT2FweFt45wETh
BammDauyaWmBRqqVIw9h+CtG8oh8XB7W0k2BctN/JpTbNrBML0MqHiytwaY39gjCnbXIbye+sWvN
+1s3GmWR+BimEW1hikN2PbT2ffwd7dGXhzP/hhJpY5H+DEdZpKQd+9oyYaOKRz9Ofeq+jl7mc+uK
6ApE88xcMqVsTsutZGCVMNUX/1jGMa1/lQMeirvLA1p6zSNfZtlzfzSCZPXRNokeSijQflqNiO7Q
MwnJFssP2u7KrdgqsCVecuWt65Hd6AQ3kRs+RJUGcbp06J1+geIiJbpgQcaALyDeoRv/Zd2zTVCi
PoKEp/C2sakb8XxQKxMLZJljg5QMcG6wl55fSh2foqG3HOQJJWRUIj+NX9xikwbHgU7+wN8IUsgN
3o5/f38Af4CueWDwofCjAmsT2VQBaER/H1Oet86aXTdsLi/mwkwCWDPrSEHRioNE4XxkZeaWQxVD
kIxV8arxtszcRcRH9c134jUCLaFLeS346KnB32fayWOE2dCXKIcAS0eFn4oSvcSHqb0WRFOLWtja
Z3aUu7czAUanGUeyBOLrnosE9uDXX7jgz4woT1W3bJ08R1i6igCG4sGK8Ldex8m8cH6APgBpyLm9
BJ4w//1kwhJmTBlJWLpCWfS6LlqoV4mrpo83xYzf7IRm3hZO3zNzynEFRhzoc5jwudT+mVSxH9uW
nxob6J57mEsdKlRnTXE/6bSIBHJYs9laig90YvpU7odk7dgPSfvrsq9/dgmK4h0OHoSWeIQwZWim
GbC8daFJ4dYVshcQMez8vNheNvLZv2EEdXCIUKMmDu6H8+VypgwV0CFE/RXVaNquKyPG6/TRNQ6X
7XzeuLBD0EaGYi/CJfU9JaawMMsYdizrVwLmWoiZVW82JP86sDe5/SpyNBHzZz88N6gsVWr2hQU5
YAws2Mh83/Fj3XyDmJVWpm0hrDm1BKbw8ylEv0j5f5xd127kurL9IgHKol7V6jTOcex5ESZZVI5U
+vq76IO7raaJJsbAxsEBBnB1UcUiWbVqrbHsYWmxXQu35ihKdl4fxVeGlaa7xIccRl201R+buvE9
NQjdu8zPHs+vr9Rd6Ohy6QpUNMQmTdT6rVXoCeCezVUHyHFu3hHvdXLCplXsOOmXXFniEbXa4IWT
6m3pwVI21qGPG1zjQuZrAsrzQMfvg31n94prjzRGVxaFlELsCFPgFiyChLsat4vpAdB6E9Vf6LLi
S6K/ht4mXnM4OE9dsydaQk8XhnRvk7gbx+iCYQA7mx607C2y7/XkcfKvgYv/yrf7z6wtBBCUddPY
Lbl/BriHwPCl3br+tvS3+qgoa0hTyoeDIuDBiFvQDlSwpNlbJ78al1tjfjnvjHw7rGwIh4yhabXH
KAWUmvNSVNsCHaF+6SA1lwAX+zSkgTYfBxVPgMoz4cqjJ54+zAY8G8wl1AAsnKYf0aLiuFNZ4QX7
VexHflk4NQ+QxLqg6QODnnmm0gWVRjvSJEiaCOqSthDtdVtU0eLDRuME5ZIGBJBTkANQVLvOfylp
ylgZEs6XzC/7yOAbeUJN3dZ+x82Vb22XNmhUqlGSlOEaoFqxPNMAsFUEXWkRy/3Fi3ExHLdOeTMk
Ye89DNU1cAtZFXrFv0c51HsAoXXQMUDDQFjBlFrxQLIExZL00jNuc+el+PdbDtoxKxPC2iXg3EzH
GUX/rLztzdt2eGqqzTLfmOzfjzH0fZCQcEKjbS0OdzYMfQ9vAMyERLe5/pA2G0I2No6ZdD6cDwfZ
xj0xJSwbgGfEq10sG8nfeu3FhQj2pqrnoGNXRvNspFdxxBQvBkmsn5gUljHXbBtEvfAOFerReFn0
fetflqr2Mf8rp88h3jv7WEMhrQ9z1i0zgWO+8WcefkL3LvLvG3qfJ4fIVMSe1CNQn/FSDW/LiHmI
jR2F5h9ax6g9DsBiJB1EDC8tpvhakkwEoYEPO0ImysbBtLIeduLlxnTCqH4cVJgr/ifEZcOiYQ+h
DwLwkRAPZU9oZUYApEcmoJj6m6WqnMkNgNgMvG2oz4mPOYvgXewtGO6FWhgk5c2HxakUo/5SEyiY
8WY3II0ivDCjhjPCab5P/1T1vYtZmPO7Rva9eUXu/w0Ipx3tDXNaygIFpuJOR6Y2sxsvv6cqLWDZ
516bEcKqTZsB5zb8oN1xKZ+9JkgjRURJjgOuMPWfJ0JE0biL6ZTBE1I9a8mrDyF1SG1mcxbkKi5C
6VeBHDchFpf+EBW5SWaPRqejZe8kl3Zfb7qiUXwWlQXBmQxXt6riQBWoG1mogNQqrTjpB1m5wP99
dRNo+xptAR/gL40+JfajNYPId1R8EakNYHr4CBf6CGLhKo6WsskmAK+q6UbTQlJdWsXb+fCVncxo
Hf9ngof3yo28jbvMrmGinq8hqcr80AZssr5qNEglN5BkVU0TyXKxSYC1RTsUdXGxIAtMG7SCLPQY
6Lxr3C40oTmcz6HmXiI/N2C6Pe+fNKhX5gT/eoh3gGEG5kh7ORqHxHv2rHBuD7UKSyz/Vh9+Ccly
HAjohxYYYtMPN903qMzaimeQ1Bf0+vkgFgefCMcYafwCoyLo8Vn141g/JfRox0C8PqTpF+4c5och
UZywYSMrigaJX58PQ/GIO3xebwYgMF3FCIJ00VaGhOJDbBLgdwFt3bj0u5ZXAaYwoQeoCAFphvZR
/gcHC2ZPxIjTAZVPwe6AELcCG12tloQ6w4Su4jYtzTgrM0KkGX2aGjSGGVO/07SXRgvPR7L0egbg
Mz4xZz/H1fZ0q1apm5YRxx41C1ThNHpB0iy0EvNg0PFCH6+nsgQ8zSyboPQ7RVNAtoYWLgGcgZT/
J9juwcxsLSVCbyI3VZYHTnoYNeBej+d9lMUDgE78DEJ1kIiEg7QfrKUjiIfK2JvR32G+mT1VDVSC
YUQZ5sOIyC8I3n0G5g0YYfUGGLXQJFeR92p7e9/ZGABMlPepv+9UCouy8FhbFUN9toCK4Fa78iKB
Dmf970NpcMtDWCDSQSgn1i5ac1jqpUZ49JPmso3tpd3ewuBms2m8zAU1KNP9QhGT0u/1YVMsXAAg
0WWE22yqn4UHkepXxnbnQ0Ie9isbwsI14wAKrwU2DPdIOyMYWwfgqtu8v11QseyisNK2urk9b1V2
LFp4fYP4D1MYQAqf7rXJWgz0H2A06qG8EgAqnA6g59Ma6Mv0ZO+MphnWXZ1caX2EwuJcGPvzP0CW
67l6A6f0wVNCxJbnuUYsluMH2LhY5Na2waaL/DzQ8mezVFwzpJubd4pQZkapWedfeXUH0AuLDb7P
8Dpvk3BJyy0Er5sA4sS4NTmqSVBpyKyMCWlyqco8mhr0/PT6drbDfnzKiCJkpGvnc91BAIY5n9ip
P1pMvbzMR0RMU4KaQws88hPPTIBcMbFHHcXxIg2VD2ui4lXjNj1AZnBoTuwHSl6X9iX2l7ui1C/0
kuDkxGiKrULxSrPJyqh56mIeN5oZG3CxADKUX6GGL9QkMSWHoWiMtuCuJlYKi6KGbjqFW3b6Zi1a
sIyB5QR++eSoxijkn+vDkuAL2jcT7XhEMB2zOl3g+hsruRsG9Pdev7CpMMCORoeDQ1R8b0LKLbZ6
d0IdAPAgr7+G0v1AHoEgHyKVQqwszN/x42ilG5yR7fQDuRmZE6vAB1rACJDV47ZheBuaz+cdku1c
0P9w/WGMZaC8dmql0p0S9Joz3lHez9R6m4ADbqKbzlU8omVfCGNqGDDAoBNIAYUUzDo2xi3FusXa
JYuPunmdjxdmdcdcRZ9cejavLQmxoANIwWjPv5BR75fWv0h74Mqs0gKxUs1CY8CYRtXsTYxsTF33
p3ZevrCg8BAoG1QlPkk6s5YsS+/zBQWrra/ZYdxse2SO+O28HWl4rOzwV9Iq5RJNy9FP1rGi5CJ1
Lux0p3WKs1mWl+wPE5bQVMgmFyLICVyZhu+zj6LudEhB0xtbbzP6U+Z8rau0UqXRCIiNA/yQizaf
ECYemc3RiOBUgV6XPW9c442Cdt9MFDdtaTiisEsAzATKwRHsFHPCzNRBkGTLAU3YOnnUxm1X3ziq
uqHUIf5IhT+4VIk5MGdxV8WpiWjMtaPbvhF/+O3nYNdrG8UOU1kS4r7No2SOWlgazTuwwNnFd4sL
hsXZ9nzcvePdxJoeNH//c0m42OAlDMRrZMClhlwtQxVYbrsZyvSp7uz7NmOXiV6Dv/TRrJ/LhN5i
/i3QkmU7klcb77O5breLm2y8Jj3ag4pNSLUI/NBbbQqWO41rN/htYLft/G1tX+k0bLX780sgK0Cg
HAypPtzscBII0RM3/mgaA7AxZPqRs7dh2CzpUW++zfVm/HPelOyUBkEcaOBxtXKI2Paw59QYCSjw
Ntl0Uxk3oEAIzhuQrtjKgLBimaXVc9bAQOPmYWpdzn2YN9Zu+Er1ce2IcJp5ZjUULoMdJ/mRFEvg
GHdG9uu8L9JdvfKF+7r6+hj9B0yT25hZEaTZy1THm8ygmI2/J6oWtnTdMMxoQ1WDQARbODfHeMAL
cIattgaN5cvUBTpkSlQtSWmkrawISR7iGSOK3sjAFFvHTbd9FACFxfRbEu1s8nh++aTpfmWM//tq
+fQ4Hy2Dg9wS/SoC6LsD7nznG4803nTtoUkUVynFCoqP6NLTAIqe3w/KF1btpxowrMdYxektPSZx
X+OgvXdanFOnjLqCCFS14NGskf1igILY7a+i3jueXzvpPl2ZEVKCk6APEYFTbEOhfp1AhNv8ft6A
9BELGvn/HBHye2NZRWaDymGzmG8204OmPYz+s23fm813CsQS1KdIpcr10h21Mirk+okO0LTPYNSp
kdtRF8L9MMwSGuByHFreHyhR7Wh5z1zcUP3XKaEbjX2v9PJxwKh0k1YgfR6fzi+ENGxWP0lIWBrT
Y6eO8ZOGdMSz7KGuMRNx32r782ZkHxQTc8CfcfYDMEucxk1R98VQ9S5qIWaYgNmoWBbFHUTmyMqC
I3xQP87ctkgILAzfJz2cvDvDewGh2nk/VFaELxilWCyr8ZAT878TCCLiLOinH73/dt6MbJuhN+bw
oQ4M94qFZXesunRq4EyB+gZaMY69WyBBcN4IX3Px5rEyIhaViVnr1GxhpMHIThE/+E3op3cggurS
i65Kw3pQcRbL8u/aorCtdTP2MbsOi24DzuINM7EDzGAuL8c/WalqaSnW0BMCgvhsMOcRxrTqMWPh
NDxZipRrSKPB5/AuNDSA4xSioe81u50ZakJO2z16GL48TLO585rlBeydWZCNZNxPXTuHCRi+vhE3
fxmrBuW/dOsnv8EtcekU486all4BCJPlGa4hAS0JrpXhCevsm8ymOgfAk0FDrSMBI0SEQtXP1A16
laypbJnXtoRlboEi1ArI9m3qZgzQ898s7W9bhZKSLfTaiLDQOLZjMnOYfTkDlhAbYZUP14UGHuEv
tcBRjTbRCMPjGuQHp5kKVxNCu3jCwWCEDpiKafnz/LaTfpyVAe7r+l6Qktj3ChiIDQwCAnZusSSI
hufK3hqlSlhRlndBUOJB/QAcb5ZI88aIPevJZPOG5Y96/N2Mu/POyL7++u8LzjSU2V4cWXi9LHQT
W11Ivcd+Us2MyJZsbYX/+2rJSjRhogLjf5sqPQ7OPtIxEjpscoLX0MMX/AGdB4YOcFahbH9qKR+L
CrLMOKdmO9003c5i0c70FHlD+lE+jLzfTdbuONFgdjqMRBgYI96eDqq5TNl+8YA5tUyEMvD/ghsl
lJSqKcUxZTWHBepwZVBO9+lX0CIrK0QoaJSeg4qnCT/MeFcYbxOoXc5/DQmvLh45XIKO4H0IVLng
B2MO8ssMCy46C6V9xDvUZTfJtAcNFomOdfsdOzTr93UMvRzsV7yEzv8C+UL+9wM+EftqWtoCQs3L
X3TTkiByn6ruZRqO581It9GHnyIFSqwnEJDr4Kdh0IDgbMgffNXVRbqJfE7Dzrk8IcByGtrRbHWg
PsFjvgQ3T/vgJEe9PFbdNlWhlGSnPNjX/zMk5gSzmuOUonSCipM5Xo3j06wd7P6lLQ62qlMi3Uor
W8KLbqzSMp892ErRillAMlEnirNU4Y34aSpzsruZYNnMggZdhvbFJWGXTR/a2Y/cVfT5ZcYgugi5
FdQ6URUSzrkl9u2c8cwwZdUuMc0N85wjW9pDZ/igdJiCvq0VjWTpHuNqqwCA8JEscZTR6qMkiXLc
k6pkE1l6gPaIZSWghLqJmqNDgiT6i4tbkDbXmXnpZWGvUsuQvsXWv4B/5FU+1Eg7GMmAXxBX1+YU
LnHojLs6v6LxVdvs4/Q+wtvk/IaT20ShgVfPoRUgVoKAQun7BBotmwLDCKONts1tUt9q7QV1OzAR
Ypq9ygJMbSvM8g8o3rnf2UMBfuA0EcJJlhNSFqULs35paX/qbOlQA4YsApu04lh2HEwK/N2+wVDV
xktTC7djc1zedLLo+GVodA5s/ApQBox7KIeBhAZjLUKSbVCjKP2FT3DpVVD2Lw15q5Usj7KNujIi
nnkT6t726GPQiXQMwqk6uliKtZXlN94QATc/5px88YnpZCDYifukwNOMBlX8m4FpJfP/lPWtcuBC
lq5XpsRai2HPZEySuNhMcR5CG+UymWhoTqOiBq0yI1zjWbpUWWvCTNTed9b3vLWwGVUEOrITbu2L
cH83y2Xui4gWG1vbEvrNJTe4VKWj4uNIP//HxxHhKvm8eIOmwxW8RgKvsQJPBZZU+SEkkUg3Cr00
YMHJ7sYC9S/YsP2AfqUN64PyD+TUPGOKV5KM6FVTt2BN1uL2OfX829bQIMk7XWCidd+Z/eF8xpAu
3Ic58QKSFUnqLBGienDYfjKmuwUnwnkT0jDjTAlcjQ0sSkKYuUbkDHEBE13928IIaka3Y/z6zzY8
LmsI3QPgJvEeOU3xzO1ip9HqAjpIc2QHc6Trtxi0SL3QLss82Z63JhkwBrbM4braKPBxRs9Tc1D9
jazBBo2WXaRBqiGXOpcRGvPMQ+t3Uy9ZQBg9GPmt1fY7iJgoThfJMX5iXthT+mCmkG5usaL2TkNp
GVRsQ+gDtGvpN7qmuKDIjrITa/zMWR2fHeaHsiyBNcu67/EUW/oteDkDjz4zC+cMihOXUf+FDX1i
VNhuzgyK3d7ECtP6po5H3L1UV2+Tr5JwVp6Y4HG78iu2SFVoOfzStLvI2XVka9E4tPUrJ3rJtG1S
akH7xyq0XUq3NPlOU8YhkXjxbjzg4ZKL0f2tx69z80iGSBVg/Gnz6be5DlRg3rVCRXIGjL4VDagR
C0DWngsQDAw/nWU31mRftI/2EiL4AA5WTcNJNireGsAbgrEdhUGxrKPPdtQYXKU2moLUenarq7Tf
nd85kkP0fSgfUGCUPzxxTj3XdGuyPJA+dKa196bfZr6b424zlftJJc4oSdgnpoQIagBnIm4FU9QI
cw0I0INf7mcVuaQkf55YEYIIs+m933SwQrL9ZN504IY/v2LSj4K7+v+vGHdzFaWQeavMOoGB1ARD
9lMy7GiigBnLQBjAEKLjDbCp+Xnug9IWVMwDZg28RN9ieAa6a9si+5VFYWJcWpgJynZ5AmE0XVUi
luWWE8tC3tasHFxqFp9yaO6g4FoVoZ7+QiEBTNBJHYJbVvkUlprEbBqYHtENRiFGuCIbfhrl1oCi
as+CHKSzmNplIJbsg35mQVowDCviFhH+81cE6vnDqOinTtI547jJcrmt3FvdeHOn3+dNvM/ZCzlj
bUOst3dD74yGDhtWPT46rPmWRnOQAmDfYaQr662wt97a/MU1HnAPb9zLYqJbg6C9SwI9w9ShQ4/J
4O7mApIA7pMZ6dA5+51g9Ba4lWBwyttpdG5STIuf/92SfXrys8WzNBmo4XT42QNegWa1G41nPwm1
UpFSJWcmzmrAF3XcQVBRFzZqbNOo7mbAcWd3sZ8T3y9+xIgOMLPZFr3ArsDloS/dtsJiUDASn3fy
c5oALz7oZ3FBATP8J9KoMW8KDIwnAAbkD5V+UeYK7z5nif/x7nMTDkbRBO+KoU7aKMXf79Br8Zt4
k+rZztdfznshAZPADLBSKJWh1A5bp8mIdzQdCOCBeyG5b0Hxme10az9BpSyOAcy9cZawGQLPv+w3
zaNjB/1mA63aereoMpbMXejUAjMOTSwwTwgx09PaSGcT7jbV3ypzL/tZ28/MVIDT3kf3TncUqImh
MQ0mBqCP0II5dXfRdabVOrLT6LoLDTSgS94MWrgXc2UOWaDnPSCFfbNAJaeyOqiq5BgBXAqjtUIj
SapbA8/qGzTquwRjlX7nhtYYmduxa4cJ6umsKAMN0pBV0DcZfYw81j2OS4UVtPSMHMwoVR1W/PN8
8gcgN/AxoBbjiamvYUXu2mmLlpUd4/lSQ/4093NwqmuEBI1ZXM5tjvtcjkmzVPsCdgWribsy2FQB
MQVm7HQ1NWPyIRCBHVjlb7F7ESX7IfruFPvzMSoNjZUVITSgcDGkDp8wId19loVGC5IL4+m8jc+3
GACqMMVmu1AR5ZDtU09YB6h9bQ0cjFvfmsy5or61d6MFx0cVEC1SHB6y5MHHS6FoDWVmIrYBu8bS
YoPBpRaYZr81A5P+PO+Q1AJKVbgBcCGIT+kjqsA0Svnx5Lk7347AIaEY/JEu2cqCcI2ZG3RK6wwW
pupuAIH0+KCnF37WBb5KSPhzosfH8TmxCXixDfyP8HGiAWqSJoC46XINCKTeHCK6LcfAIZB03J5f
NwkX4YmxT1jwNorbksOy2yYszKtx3hfNlmRbIz649m6ywqq7KZKwig7EUqnnyiJ95ajP3zermyG0
RwAV4I7qzWWLUrh/iFWqbrKEsTYhPP1q6keRscAEy0M2HcEagBQPHYDU32lk06kEwSW1Yr6cOFnw
mMfXE9/VU5lldglwziaud11/qy8vZnog3c1Mofvwl1jH3P5RayNa+pB60392jqIiJtsHyE44QgHf
w+2QL/lqSaPGjVNmwd8CNCeY3QkGU5GepBY8Dm8yQYoDMOupBX2p68x0OfLI6gKjuNITFSeXpDiB
VIFVBCEX508XN0DbaHoDHRecWg76SRfFfG/4By27ivtt5YaxnwVNB4QE/lOU+mU7b2VY3AyZN8T9
MMAwUOm+tjesX2l/bcxPXf3N+HeA4omTokZdOmPv19zJOq523fyzXsxvGk3C8/tb5ZG4xZoyd2eO
2qYgUHOXm7y8wP03cn/p/QH4MYU12YZer5+w2xjwHl2mc5/QtPd+dP23dHw975AsDWNUTOdz2B4g
dkJyrGsHdLo9Jn9IZKPX2SZ/k8HUgrGCWgqd4mULuhgV64hsEVEn44ztwPQRIoT8pFEr8TmCo8ge
+h685RtNf6qMYPa/jSpSJMkSGpyn/X30EwPHgn+gSjQqzYWt3kdVzLTdx7p3l13ugdrw/EpKUqMB
fgGUtrmYIEaYTzdyrEOWdwSfwSaB3qUxJ9dxdQvE9LVm1N9q65rq1o44uA6etyqh4sXF6cPsp9bA
xHBFcJA/ksk/YLQK4iteGCfP1mweNM391tWPbUwvBtqFOMdB5GD7mxlaF+kCOSnvyU7pwWb2xjYU
r09L8pXxwxBWmPHHDUJEgrRxOlReieAlFSYbNBZn36hT6eYm95P0Ga/J5ZX4uX9MLDYeUnvOwpb1
4xjUZg+Z136JgmbJ6PeyrfXbMjLTKNTH3skPUZcxMCiPU/+tnKwJ2qKza4WeSes/LB3iMTS1YvqT
g735L43ARNzZ0zwFY+Kav7yhdY7lOGcXc0zYtMFZvdwzvzUQFHr2GnVNcsSYS7cDQK0rLrWS+VeZ
PlSKpuvnBy4+GYbSgJPAkwnCaKeRkqe9YdMaPX6j+4angmb9maurPFJNVb1rAwi3e0yKo7/Gh50w
SC3cfPHwHfqG2uj9DW2pbyilwxXWdHxLmNYddJuBrMLN6ukXKW12XU4jWhj6kNXbbMq6b6M3tfd5
VqGy24PQ76lN7Oy2yTX2q/a1RbEksmABL5ADpDznBBaDJWa6DdkQ9KG9WUv2mruYW7fxj3XdtkfL
QhVoJiQK5soe/v2AhzgW8Kj8fIQsr/At8HhFNf+9P9rdgaYw8Nzt+Q0q+9hrA0IO7+24JxoCfQOC
E5RNKq0OokTfpP9eUMLgLy7rnHQR/0dM5FozNCzh7SjiNlvGsuvSYgEbWsWRLrmugKABWQ6vRU7g
ILx0ymJo0jEbUYcmY5ho2LTT5vyCSU4kPAhBEYiJNhtSU8LpMFLI4Q0tHDHnTQsKcWhaMxNEmEPQ
GpbCluTjoAvtuID6cEUbsUs46HadDxE60bQKhvJHO9301TZViWZJ1gxWUJnAonGFHiHGMsdPTDJz
K+WrS65SVeNC9feFpxSdh2XIeXeYTGWga9t4KhXrpLIgfPVUT92+MOFBaWZHd0gPVX04/9XlX+Jj
jXiCWF20m5rmzTLDh6aMd74FQpjpu4sS7L8PdEG8haDsxsWMOdfNqR1nMGo6FLBTGHeLMwUx+dlb
135KFSsmuXec2OEruvIHilLdDAhXgYHJ23m46sbvGns9v2SSKv2pL8JOydzI7KYBNpb4Po0ADC+2
pZcG8XjolyuzvUvKo+7/nL+Q0U5cE8LNBY2olhAezjZkPbsNa/RNXV1Yqk+lWkIx6Gg19z6DexF5
cOqbNp4CKwvPr6HKhhB2c7VEhdnDRhvfL+RQjRsgmVVXNOnuQbEQ04p4xIJr5zQWGDGT2O6wYI0P
DLoT+iAdmwNeWfP0pxncAslzmz90EdQ2gdBl+SOmTs+7KelxIFT4nRsq8CjoiJxkVdcAMl0h7Fmz
s7y7odgBurCbmk1U+IEO6J8+Xeb/TizrQFKT376x4VBqF27Enpstc2t4uJoWB4zygW+FdGE7bM/7
Jrk6rK2IgIXWLwgouGDFaV/KOrSXKzLUQdYhg+yi4uW8MVm8cOQ9HxvjFLZCTC61kVVEB6oob8O2
hfSQh1rp/RdsgITBwMlk81f7abiMuOX4jY9wScq3Mr7sQbSiOsWlblg48CBcidu5CNetxjYdkwnh
wOEKlKP/UK5Xkf3Lwt7/MCKidSdCvXRZYKSvHyP0zpOvFLyctQVxpXBFmdMCu1dr6gCdSZd9i1R8
z7LrCKAFADaDQZ63ak6/RjF72NMj4De9calPIRteB29nZcd5fP7CZ7fxCEcpCJCydyWw1YkBStsC
nLT47K5+WKIwbo+R+XTehOzE4FwiQF2+a36LO5JV/aD3C5A3Rv5aa9/w/gmrYTu795G3I/4+M988
fVd5ilKv5GyHVahUYRUNaMALS+hQFrlo6SKRQ1DChFp2Eh0aPMQqFTCFf2/hwQNDmAgH7xqaa+LO
MXKWd2aRAUzgsm1lNUFEMM2GGZgJ8C9jC1gGELUaUFMjdLWX7Nf51ZXE+4l14Zo3ZJmuEeA0gGud
gpJcG43CP+k6YsAGsxxom7hikyv3hq5H1RzuIWFn2ts03Wv0iqoOC0lygIEPM4IfPbX6pPVhxoov
IbI40IMT7b6wVCsTwi1sMTXSxFkBPCOoescOGOD48bwFlRP8Y612k9aC59jia4USRFD5b3SAalmt
6AfKqv0Y3MGDC08ulInFZyuYqjIN5GLAYkB3rU7wtKMYG7CCsrzGgxv2wL4N3uO6eprYU6RCfUkq
TifWebysfIRy7pBqOgKuGNJ953sP+tBccLqs2HKByMI8+FQgELv9+aWVZMQTs8IZmORpjMcUnF6s
+y66zJ2ryXi12h+WasLy8zfEO9ADh4oNYXD01oT7Q9GNoAfUvRTNVJ0GGWuuC1cLcp0q8tPndeTN
BVDqQawAb8BPb4KeNX05uxm6d11gs6t6ehibeTNaRx36FRD1/XecLUeawBaUg7ELxIL8VBduXtde
tkEnWTOeMnqvda/nP5Js7VYmxNK7w9zSjyqYqAHjbO0Xi7lhN4fnjXzOeO+IGRxWBMcwJD9OA3AG
zfc4TpCkbrxx66ZdOKruEJ9THiwQjBTi7Yw+p1gqK2zNLfUE8uXeENTa0TG3gwUaruH5vCMSM5Bf
52UTjAXw4D51BFFWDD4DfKBgT45/YU2QgH9khuJNKLMCzDu47dDIQn2Df7PVfnW02TWyKIaVPMLw
SBPd5zq7HhetOxp6pB3O+/R5mxK8OD6s8V+zspZ5TrpoFjTZy6TJArv+OZX5oxm/ksU8zP3beWOS
cAOLK4gUsI/Aum0JCT1Naxo1DcLZr2LQKPycAJ1y64fzRiThRvgnwpApUL2gizr1CGDkvvI4S9kE
3IUT4Crj3eGkJH/Om5Gkg3eebcJFtgFLFNLOTP3CaDgezIt22fJCwQOUJhj9CitjB/AvCkWqoUk0
4fDTT28uBFGOiheAJSboyoWbLF20wqcxuGStmnRLoNvRjEERPboFOBJfz6N4cgcUU/wbjwws9Ec6
Bo1BcKvGGxlzBxqqM93GHrURdNNLNx7HUbOfi6jDVSTRh/qQ1la2hIOFbKoXbk/3bMyhNTAgs152
7cguUUFurxtjjtlF7SX2rbu42G/LvOzMfqYXrlnoP8y5IhdTQrojQ3glGB4rkJjtxTbQPMwyDRRD
se++FXo17RabzL8SbXbuqi4qHig6Wd/rjLAL28+mnQMbdzUB6qMuS5OGxeQP3+zcdV+GhoLdKZup
EUxs7OfQiLXyukoAaF70vIs3c6sPPzmjZ7cDAVp1ZO6CtN2OXnE7lm2/XKDLOka3PpClNxh1IcNm
BFViH0wlrY6eQ+fnmrV05yUDmEArA/wAKGi6e5pY0AqICOjOw5jNGABaTKrd5Gapv2TNEt1VfZeg
f+I5zbEYtDSE4BuUcwa77DaoW9Hyoqyz6hs+oxVvLT+b/5qNWRVgTcuKR9AV1XhngzB8V3Zd8tb1
TW7uNK8t8Sb2PJbhXR6zF9Me+9dqiaEpM1CS/oJYg7VtY2ZDWqPMrUubdii/9W6kBedD/vMbGjUx
nTPleYBJAPBxurMSHFRUa8CVbBbLxgb3g6n1+yXV9wmomaOh+JtqqsaVbDOjJMG1rn0QsolFESeK
PbsssMusbOcCfMSmf4fYwamVBSGp12XuVT1nS40hHavlczCWx/PLpvKBL+sqxfazwez5PVMgvrrk
ejLvzhuQXDBBUWThtIDeFVoUYi7qgVetyn5GcaMytR/e4HmvJY3HdtOQEuVRHwSYuyLyY+zCwh2W
oKdRYoZ9ZhZ/2thK8f2S7qJOxqEJz/8ymesgG8X9DPR2KNULCT+Po2mMbQAjRvakGUPgUkWjQXJY
wvMPA/wHrNaWtH1Wme/ERqP5nJmgcQQCw5nrb6WpsKRyRQh+JyFF6nFpxRbtDKAvaqVmlOx09PAm
xcMbFN7oApz6kvgJ8jPHJiBThab37IPjkDqKLyI1gsYi7pOwhX73qRHby5N6hL76RiN3Q7fLWehY
ChOybwIe1v9MCC9DH5BVN0rRpeumH5njhikDJLsc0cFUsVuqnBHCS69YVY8anOnmg9F+63AjV6EQ
JPcjgooObkjAPQDhI6xXMszmgLzHUQjlDqyDu2LvPlAQK9vRv1O5gg5hZUpYt6nSi2zWUKKM6uQA
sdMyj3dOH/b6FaX/fus7MSUs3GR48ZBFGG2tpijs3SQEw2pePds6mNw1d3M+CciODbBogtQYQjVA
swvGmrgaWOdjCcd6k3RJUFNo5B0gQxU40EtOVUEhDb+VOSEldEZmz6UGc3MRBckQzvpbNARD/nze
K1ns4Z6JAotpm587qWA5Y07uADJCIX4AQAIBaMNYVNxMCiuiZuxcxrqbzLjMpmCbIvTWte9dFXOy
bMFWnoiDdsXSLk32Ln1aO+5+tLIWZX/jagElHppFUfpwfuFU5oQwT2bIm3c5Fs6yfufeb8zZbWpM
DtH0+3k7km4GmPtwZ0DPHv1hQPhPU12L7dRGDCPyA87dwtn4zj0zH4wZlY8kpNWun9WNQ1msc8gG
cO5QsAMT6qlNn4JjPa4AprCqkk/0WRcVYw9srIut0V4P6OFovgIUIctQPlj44aLue2hSn5rE/XG0
vBFcA9pos61m3ToZi8DWUOrHmjQv4OFQtaqkFt+5AMALxgWtTy26rLe7JkParebcQ7vNgNpwNibG
DzOLNLpp7CbK98XECkUhTXIEAzRluR5BMQScw8KTC5+4zNwRbZWSOseKXXlRsz8fM5Lt9j8SRhfI
LHSkBM+0HDroNkPlW8+yYuss4JV0224CFsP7+wVLeAdjFsHno6CCL0vtuygEI0ulFQoi5h3z9rXZ
bM8bkS0YJs85ZwxmUj6V1I2F0DZrObGbOwcTxrAslfKIJBT8tQUh+LwFUjC6NeNWhJ58epvqO8M6
FMVlNX/hns6RveiPAhoBUiv+6VY3vaycypnMHFNpYIiU+Zua/v4/0s6rN24l2Na/iABzeCUnSCPJ
smRbDi+E7b03c8789fdrn3vsGYoYQj47wA8GtFTN7urqqlWrrq/WimOi/kgpCtI69KIlizgZYqvU
Sg2BEOWkDqdc30/2f4Wx9YxfabgS5VW4N6jGW/y7+PRGmnVTJEKKNo6Kg9MF/U3eO/XsWrlhBjvL
Ce2HSM7Cd4ETdsWuLrLq3TCk6Ydo1qJTmqlZcfRp747dqur0vWr66QeRKr9X4xHhXpXJ7LDIDSQ4
m2FofDcu6L7am1E0qSQOIuND6iAf41EEMW/jpqlqnj2KlG9EgcKKy1wF9sGHRiOZpLe9rCX7UxL4
NQUCXm6GvJ+G3Pf0ppFuh1YAVu20V9VBPxpTNxzrvrK96x/z9UkGnp4VlI0pkr4aI8qk0CFKSsqK
yJVUh9ZKgi/2BGEk9+u3D10HSrA5Ie9AQF+6w9GJlTiPqS+mXT+5lpJHt2Fp2i7tOlv6IGtW8eWE
2pejqbyILw8B6RmpGFJabcOpbO4K2yyf1Li1f9ilRgrn+gq+Pg6iSwqnatjQbxHIv8QitnHMpqeD
tCwfK41SEnON++mol9LGp1oFsmBzMe/P1NSl0EegmpWVJz1lZsiNU6TwXo3eMY1n3+jV83WbXjtE
bPoDtewl8ku9kOcWqMlE46/JH6eu/HodYvUTod1CIdPWnFeOvdIzzlwJxNAHu8zX3ifM4AuTaeOm
WnnzYwqUbOp88Gax6vLzdJFDFi+dqK8Mh25+jtI7KX4J1FuDFu+I0ZnV3cyM9PhdmULH/HjdxrVl
RMVATNbmaiHJeoktS5LVR4lBgZhRzVmXe1l0uI6wtoq2IH4TQkFWfJX36YzCN/G9XlS+MOttVp/+
5iwJL28jbCTECJf1nClIinquad8ckhs5Y3DBfBMRRV23Y2WlCAMp4PCVdK4U7XKlbKOootJWkP+Y
FK9L9vSPbCCsnB448mQLBMNA5r9LhKyibTD0w9zL8wc/fBdVD5bz36BuPBhX7BAdXgwJoAOQHs6F
M2BIZt4meZJ7AwMe9S/m1tSble+N42TANLc7RY+lD82brp3o4cm9EmXdIdmp+aPWbUxcXLmRTMgF
fAqRjWLvXq6Umvq6SYor9yrlqGQfB/tYWJ9181Y2nn2DiSk09V7/+KtGwdIQAwIguavisXAWsigJ
TPVgALCP7w3jJbS+JjSU/d8wFkZNiRx0hQ3GnD/63SMp6zj6cB1i9dv/MWM5IKAe5wZqNxD6PB0U
Jb2Z6BJ4OwQtEZwQ/qeXa+FQrEHPK1Qkck+ieTUyLXL0yV9YcQ6x8JdNZIWkd4BI59p1aHfuN14n
r59+hNikAthjDmHd0mWZRo90V1XnnllErp5/jL9QWCXFsTOp1Iw/ri/Y2l4mWEUkTFDAmCZ2ubXY
ck7a1W3OAKzHqWd8Mt3UMjU1E/3B4+SbR3lrbNnaZsZARg3RI4BE/cKTdXFYOGXR42fMCHtOWfy9
2xLiXfNl5xhiJ54dmFqrJV5lYEi5G/3XN5/lYBeHGxthZekssp9i/jnZKOr5lyDhoPpjLQ1cWsad
ZMZuFn4w6YMMHVcx75gZVc0bfkfsrEUkDKWTSABtJkrU6uKIDo3KgMlp4ls5H2bpTmd+gOlpLaSL
aUtsbOUj0a/BE9nRuQ5eDeOx9T4nFpdzr+4mJMR5Xeofq3GrKPMKRYgGmPTKCi1Frs7FUZJlunKI
0aAetgk9TLtSyV0rOl7f4VsgC+dZlYrT+iMghg/BG30xLf+LYWtCl0Ao0LKhoY8sY1xZGUZzHBEm
iFVy7dpuCErvuhmvtvQvBDCo2YrW78XF2XZlSascJe+xcnZ5tbOdZyV1PHnDH6ysFgEGrd6M6RZ5
ffH3ZyfHL+qSMLokE161jGGlk2n6HLw5KKMRnzG/ZEj46oR/C1ukpgiNWkywykPtSev6nZEzfi/Y
8KNrppyjqJemTOngd7EvUOBPmrJ8VKLuUbO2+EmrMBrrxZNf55W4OJX9yJvRnGnE61Pjvh21Bwvy
iJp1b9/GTEUmQhPMIdGBt7BmllSzNkSJgny3BdGs0lwKSNc32aurhw+DLg0xDSkrhfjpEkQtqpwH
pwkp1DAOgxPt6cs8DgFcnjR+HqVhF4ZbEjyvvOgCcuEDYrusrLGlWJFFOj3V+6j8HvjtLqHTTk8P
en1E6eq6keInXrhR4gLe1yL1B6sDJYhLI625MEujpVBr2w0xu4VGTblHt+FozvZz72c31+Fes2AF
nqgjKKgVk3ha7PbQR2S5E5O5BtKMXbovTcr2xyL2CutTkrwoylMYfnGC03XYNStphdSZIkQIAWPw
0kpi5CHKapLWWn0KQuozomR814yOW/Qb+k0rronkE4VGChh0UjnLXZMn6VwVQJmqfJtp/n2XJsgY
Vf91Tvt03ao1KFEkkWFncWUsH6t6XjSD0bNbDLOX3UYpuwc7nNr7sqkktw2mv/BUNE065J6oOInM
zOUqDqrdKL6QgK5Vc0+9FTlrsmVvJn2zQ+BJC248IeurF6QDfYPdQ4oLVX1rl1iB5c5p/hQpKZ2n
eXGY8vzL9XVc2x1wpIVt4nZfPpMqq+7TWgxgsHvj33QajypTmOegbtzYTg6NuaUitoW3iJWasYFL
FYJXZtF/ctgylHQ8jWTgG6l6Mus3hy+/FvSPeYsjPuWFVaUJC2rnKO1KHxnTeyi2VBhXHL8FcZlg
n6oJcfIikM2LyUEDDxvGRL2ttKe2N/Yw7t5+71+gLFYuyLo6iUV+fwzVg1z7X7q2etDmn0FUb9R/
1uwhFyjoggQzpAYv97o2T3E8xxOeuH9OB4dWMskNt5zvyg1Dco60O/+Q0F1e/Tqd17WP6hACUcou
lD/L0We/id3cb56qiJGuG/5iFc5ik0N1g6m/nFc4jSHsAtH73MzlyUruU+2feqj25r8ldfF+S/pF
fIvlzYKuAUEAgQ2ruPC5qNJ3ctMTcSSO81NKEXTMow3y8JoDJDzTeDwRpqGDdfmROETMbm/wtWSJ
buUu33XD9I2XCF1VxsY9ubYfiJ8sHmkiI718GkYK9LzcolASWzdwCWFC3zRqupF2eC25wlE9R1lc
HqYeZbkjZrC1qZ79I82GefJHrX6PwtX0SZFmi85xszxSVEnJTVrNXVySDXHzOnYeVWfoP5jZXh22
BOtf13wXv9biMDjRZPihifES+j3pcKTDw5y9wAiZq7UrKs3Tw2OzdQ+s7VaKRlw1qH3p6q9I4iz4
VpDctWbkCL2ybm8jU7udo+7eT8ebiaPo190p0eu3R3yiTvUbchEk94U5+XkAJLocbqub7mj/bP0d
hKs9lcQ82jiPaydEsHZJ0usoBSx7c7q0nPNUaAQojv9eQ5F8rD5dv9lWDwhtz8wnFW/XJUlEDYzc
mWqBAA85OvVypsTHUVOq0I1Lw//ehn35N2tIugnZD15+ZJovz2Q/Tb0eCPZQm0fHzpK/5HJ5KkpS
Dpb60E6ICWZbU2lWrRR5TvS4UM5cepqwmkcjpivCsygK6LOMamJ+pxcO/RfGRtZhNX7lYwmnBuAr
7p1qxQlDUrm7/TalJXZwde48KzjEyc/RciXtXeV/sNSDbm24hlX/wzHgIOiCs7lY1pC69pzoooza
WC6jY97D0Tv4DJO5vmHWQhPyhf8Ls2TGNPYUqJ04dHId7IP2RaJYUBWHcJqZcbzhUtc+G+lbvhdp
I5RbFiYFhqQw3VMEeiNUosa3/3GqwfKkdgyRo0mO1y1bdWI0wuk8cigb8Pa43JiB09sU+fhaZqe9
i+rnwrYYSF0Mx9QIDuqcfh1ng7EVj7G51eOyaugZ8sKt+C0TbRqDPROl2ZdB/jwn2lNJctajoHW4
buXaNiGXSMGDwJn82CIMs6o+94MYqKQyErc09P+cNjtRWNsauLXmuyiZ4lIscvDKUr0wajUmA450
TFJ2/1pUTuhqm3K+q+uGQASPKK5cvt3lF4u7MRvyFozcgkDMQPQihkGvq8g1brwPVzcHb31SPHgs
0QV6CYVMzjQPM9Vms21t5dQ6WpA+EGyWo6szygCKeh83tmsOavJOb43wWQ3V7s6GzP72PA2ZRqTy
eJXT5Lw8FEZUdrYj8YskdfuJeJq2NjXe5ajIbvjpVZOhU4kMmig6LqsDsaGEqV3hNQmDT5odB27C
uGW/Cb/5/fDP7KgvYaZ5apG/V3gOXd+mr78sj1ZcNetNouiV5IyhDcZQEut4VN/2g4lEfLEL0LjM
8+frQK/9GUDw1ah6itfkMkLU+sHoNIf6hN/c5+a3MQvcNL/hQU5lZMOm10fvEkrYfBavIO9VaqMO
lDIxVc/ZOwXB4taFvgWyiMR6w2gqRZR0mGQSND8cqXeTN48IgGVM7YNrhqwQvXILH0K3Ry2PAan8
hL4bM+1vMis9aNJWKmjFFPhGhAj0ZOGwloXDSSGoLBWy6nljfacqf7R8HHJQBhvXzAbOUomZIb0F
w1ln9lo2uWEpHRpp3PvGFs94FQa1J3E7E4csKeCS009SU5ms2uT3nmwXtuuYBTpfnf92Z6VQZaHL
mhQSIgLLd1xQ1XiqFLH/yCzdzN7blpfED3YR7ez6m1mGB5ueoPnNfSrCKcHAIPeiwHqzF1vPjJow
9iNQ7TT9iDbUi1oS9sgSE9roATJodssCZ3/9+K74CdFyZgoVSuSVlnuk14I47eaooPVHPvTaj3Qa
jjMR+cTMoOtIrzOvbMQ/SMtd4kdF0IwjSK39icYWYpK95Bv7efxmqMR6+2qrNr8FuAhH0rbwoXIB
GDaVaw1EjO/igR63z5Fl7xvpi7VFGF9dSzTP6M8THJDlzdJZemeMTVJ4CrTFKXwa1Wkn+25vbYTI
r99trORvHEoJl36wLkq59E0MixWNzPVn3Zk9P/Yk40vmfLalrZE2rwMRBZMQFWJTYpe2WEdrDocw
qHEjlXmnTqWroX59fWusnGwkpISELVUAEVZdGjRWKYkGenq90lZld5KHeJ+0SLcwt2lLF33NGHLH
JpRjcc6WL0IqaqmUqhbl9KB0DeP9Zkj1K4C/zMowWE/0PeNBYBAuA52uhoNb+5zi0Whyt/SNOysz
2oM0xY+hLD1mjW6cfHW4VyTpZNv1raQWn6pqfijVIEAHnlPYhO+pIemEzf2pYASOLxGRBbLWb5zI
19KpXNeQvkX9nziFNblc96HuoTAlYUFvkHkolexGDoVgvLwre+ajjVCiY9+Tx5/BbOxiJRBKexvp
xpUvj7gAHdbkykiYLcsGTelTgZwkwQc4Bb3lBvUzwlbHN28vQGiaZVQOBJrluczSrMrKKcAREIf5
jXw0kd7fnJ23Eu5R9uBxzNPOgjazDKa7uMoVLQGmGJN93n2yJsGNbcebuRJyOt1uYvCUUjL20Gi2
Ys3VdeRZKdCJKZYtjoSBlRYZYOsxmlhj642lcpeGW5SAldMjGOa/YYQHPI/A8hoVpg6YqKC+k5rv
2nBr8PqK1xYlQR1GJbEreieXEHbFOKFMwrmZ9bPuv+vzLwjrtOOz3XzR9ZvO34hdVtINDFE6wxPO
9sykdmptf4riwpurXVG/SyY3Ivmt7Ib5pEvfHM1th09Sf/P2HUkSX+MZAsWKcOYSlF7cIish8lGf
kB8nrTiNgfEYSV/ejkLtiuYvmb2vLrM2SExCtkyZ4mik075up9uqbnbQfDeuo7VNoTFTFKoVHLtX
aeghtsOKeIhNQYuK1vxL7P92O3QchKrCD6IStwiX1ZiGgN5s2NzyR8U4acwUSDdsWDs/UOxEqxcU
ITbf5Qfx6cguKJyy6xgHktemEBlxN++Gtb1NzR6mIORTbrvFTRqYduGQD2GlzLuOVhNETJThKQl3
uf9vPeyyYiOOFdtocRXBDxG9a6g/kDMXVp/t7bSva/rRaXLW0OS0utFVh6e2eB/ZkZvGkVttzc5a
WUUaDkVRVoayRgB9iSdNvVHxsim8JBfduvbPPuBy0dQt8uDKjhN1S1gj4iInV3eJk2tK6YeRLELJ
WjrNg4rMcm9sSXWuoVCEJQfJ+nFFLlbPTipWL50KhozcjQyU3mrRXNkNNADzxEAuF/r4Ml2mdhZq
ayE/X6r3pUwqNaEa+lFp7tHtV4PjtMVSW8UTRUriU5QclgU3+CnG0MqsmlWMp84Zj2TiXdP5T7N+
ELOgzmcdqRu/tf0YD2cy2A8lNkfmfl8s4tDn1ZAQ4nAxtTdWMDBmfEvR6dfPWG5zzFKEchTJ22UQ
oXdaWCB1W3gByQeEIdLoNpIfWiJiZmP2n9TJtef3DPYJou9pd+znx3DLn69tlfPfQL3ckIkx9mOV
64Wn+rN0YuKX+qhXxs83u0EhqfzbzIWPqrVEYSExM07kvcSfjEC6tRAcuw6z8or5VYKDnA9phQas
S1smR54Q2xaHizCiLW1PGZkrEj1WxZaC4pq7EMW+/4/0K6A6c09GPUdRmCmFl2rzTaajR+LE+3kw
n99uEL1qlJ2omJDnXKxbmihV3JH/8gJyz5YT/Bjr6EEm4kUtaSuaWFk8CqXIqgi9efb9YvHgNmap
FoClxuVd1wXv58k8WnXGOA77kCTtjay9V6DXppWKlPk7VflgmvV90Bhupf2ok2TD9LXo5vz3WS5x
W/Hsbjp+n9nwPxe9stdr5WSU+SlOwvcNmY0UHqRFvEq1KUREZGPLrlxAaAoyugh9FRheS5cz9OqU
DC3kxLxx3Ey5HRWPsYKpGnmZRFT39fqHXtlPNv5aEOAgCNFCe7lzZzOopwydMqaOMdrZOE7p97nf
8GdbGIuTbvhFkjp+WHp1lLuzf8ynYFdtNg2ubqMzSxZbNqjKUVYaLNGTo91+legrSndhvL++Xlso
wqudnb+wdOiI7bDFZARcAFnhlmefan+8jrK+YqYQ0mAoMgL8lyi2MscW27D0UoaxKzTQpxHFp8N1
kHVTfoMs5wSEiOnIcy0+vfSQ64+ZdRNP3thtsCFWtzN5AxqX6M57NYeryi0/Hi0WTGo0wo72ttSq
+w6Vbdr0VW9Q/KM6bCV71pZPJF5oMSHWgYh9uXxpbCWIwNKUbdsxmU/nXs7yo9Mqn64v4MoNhgoL
GUBcPkBL1mCVVLEylRV7wVQfGC98LPwf1xHEw21xSyOcJwaLoUwtVKAuDQmHplNrjeDQsqMMLTWE
AZJwoL+8yb8NU9zhF4Nsw/+9xkSglz5fRPAZgqctE+1zJhmtoxNitdGud77q2t7vToP+rZO9txoH
ENLQokcHh7f0+5GvaF1TEOaU3ZfR/OrXt0H3Uquneatp8/V3ugBaOvSmQJoqHbgzlfqLleCyt8bH
i+N4+ZkY+W1SLuYthyLsMkHW6P1ctK1JlDHeze17Mz9K4ec6uKmGu1K9C5oNMufaFzqHEwf7zAcV
QR53dQdcWk7eJN+iqXz0o2/SeNPGW+SfVSw6/2AhQmWiVnWJ1c/MkOekcRnKL60d3+jG/FRo9V6q
O5fK0kYs8Prgig52QdRDNY4/F/vdkNo4KMRNMQyZa1mHwf7kl/vr2+612xMYCM+iZsBwtqWyQBH3
9lQMzGDuin+N6bmK78MJGsjG43htz8HQps+VwJCiyGLdFIVpjpolUJQn04/IiDxdN+O1X2UAOE6V
58Evz7BYqk6uyrys4tIr8p1ZMovzZ6A/avFtxmzWZIusubYLzsHEL3O247KqCLsONSHPnnU3Sm4N
68kwSteSb5utF9faFoBNCacNfh4Mr8XVh5ztkBshC1cxeyOtj2IAnBFuKQysoohxEtxJQj9wsXph
XRikjdOSIVRPk4O6mfMsWVtqrGs7jSv8N8hi1exqkPC0gMwczuK2iX7OyklWtoa8rX4cagzEi+Ri
mM57+XHysmysJALGToy7jIbdG56myJYG4zerMx/UwM82jtAqIsOfKZNSSYF7fYkYGmFuyD73q5/9
I67YxvIq6VYayl1bHK9v89U1/A0FJeASCjG9tomLgu0w3SB1Vw2l6xiEdRswq/vhDGZxXE3fqLpu
AMZP92b/tQufy+jluiWri2YyvoT0ItNRlxQ0BkroNVSb0lPVpz4+tMZJdnzII565xeBbNQbnI0N5
xjsskzAhvfWDlmHM0ESHctK8GIbPyFDy6watfpozGPH3Z04hzQbbZJpl6SVdRm7MG6P9pJhuW/yF
KxXdLv9rjljYMxxaRFMVkX2eD4wf1jr7JZ+Dv/n8ZxCLk0puLGA4DhB98GxEj5HzOI8becX1z//H
isWZaXSnqwyxkRGtOoTBXZccKyQrQp05M5tParFdlwHJ2ZItQ3ukOIam0gHr8pC+1EH0DMxHyfhm
dvautbJ9P+u7yuxiJGn6m2R2/m/ruYwaTIumLrTAfrnXTv3Y60e/2Upobuzy5QwdNUWWwC7BSGtn
Z4WPcuu41hZ9ZmOPL6mqlVkMDJMDRAl2Trvv7YOhnqytpM7q3qABCd4TWRBG717ucE2ewlAZQRnK
n8z8qKZ9nz6lfuBZyVY8t7pq0IkR+aBNjbDuEirUrQbh5hJHJ3/Uqn2a/Wtt+dLVyOQMQoRGZ+c1
DtJWs32sMfMXO/8xKt8Tx+vtD/aguhBqrjuh9aX7Y8/CCVm9lBaDzhuslpA8irpdOI50xLqD8aMw
Xq5jbRm28BJNEPRyVbB2YW3cULvpx88G1A9F+6qWD736F7EwjQq/v9TCYVApT+pAB03N9R+pNUUu
FcsD41Nur1u1ku8ikvwDtOz5h55cUntnCdtgX/sfjXxnUT6c45ux2xXmTRHh3cMbX94iDwsDXjmp
M9zFnTsrI/LFNLJ6fp289E5864wfDV9g0pnmxJ5CNrqq/yZsPgNd5KIKf27CIAG0G+pDpj6V1cAk
16PafB0YzJwNP68v7sZxW5bhYEdXiSyOW95BH6YntG7L51SyNqzaWsrFkUOb15j7DBi5+GnEXtme
LHThJucmHLzJcZutyHbLLPH3Z0c8SMtQGjXw/OnBat8VxUe1+nB95dYeUOe7cnGw+yotK0dAzMOH
cfqhTRv38Qr14HLbL5zuaPuBGfcA2GP7Mk/Ss+LEbqmETyjtMADFuIvyxzKlQyAzt06cCFqv7fyF
I6lttZLjCGhTL160rLuP0+DOsqZTqken2pG9ucwRojb3xihv+Mt1H0b8yUwUGq5+OYOzL5fT5tpp
Lc45lnQvlX/KcXgMs/mgMGAmq+MHOm83shWre4WrDb4rz7lXDHeNBoExjcWJMxgJUA37XNGRfdki
765eBGcwi4PN6MraiSfWtI36Q2bbXj1Ejz3Sx5n2b+hsdZSvLiO9oKRmYVxQirw8AGbdaj09ksQF
rRDOTDynO7bot8mzqxafk969fhjWjfsDt7i1dYT7G+TcOW/FiwQXxv7cFLu5OWhb7+ItuxaOhNyf
H4wNQF3yQc5ppDq1412rP0rySdf//b8ZtXAitItJRSYq7VP33dKPOep1470SPTjx7jrQllELVyJ4
qZ1eANSi0mW/i/1Pjo9c1nOR34/q37gV6jeCA0sgZejilzk7YI7s61lCj74XRvZtEX6WNcOLs8kz
rRClIwos4085SD/4zlZJV1ixdCoiD03LIfqgaKdcAhtmY3TzAHAUybej5NzhPp/i2nzow3DrsK3d
N+dYCyNREMwLOceLjGpyDIPdUDx18w0Zm70juUGoo7dm/8UROIcUv9LZuupZUFZphHlN+l9m30nd
f2PLnBQfTd4tUeu1/SIezghQwgGiLnYJVXd9O6aIeXhzcrB8Gmy/qfa9PxUHVd3ZwZZK9+pFdA63
8CVZYWll1wBXEVNa+m0aqi6K3XZAscy5t4t9mf3bmebGoVjdLmdGLl1KmLZWqYlPKD3Y47EvSBvC
aDC31MTW3P+5dQuPohX0prXkqLxi+JbInhy+T6aNSFn8iFc7n9w7cxQplqEqdvm9KI10gVlxwxR2
8a4v/Wciro0rewti4UJyhvTaRVsTYJX+Pad/XzVbj8DVhRINIQx9EA3riw1OwqiKGM0E8YgeKSX8
2sijG28pyK0e3N8gr2jQJLmY1THiCq1p+ja3HyMnvI1I5o4/GulDHClPNrpv173v6tLBEqOUKdSZ
l9zeHCKBzRxt0kTTt9p5r2+1dq5u5LOfv/g0o5xPvSRC7Mg0b2wnegwT6uRBIe396W/yGigI2lTm
oVFp2uIbmWEfoX2MLdQ7UzewpMyNuvZUhVu1sfXN8BtIX6Q9O2tM1cQASC55lJWf/6dtZ8Olrq/c
H5CFn5OJPK0oBcRI6XRMXZsm/+5TFG4cz1V3apAHZxiQRZfqwr/lUtNOtgbMJHi8QRp6YcZgNGOM
vNkZ3TJJbwaefNd33UrEhHoRfUIomkKwfEVgyY04hM9e0BeyRxhe75HqcOtiJzkv14HWns9CWYzO
MdS2aL1deJ8E5Q8zMx3YWka316fsKKXzwWd8ZlrPN63+L9Xodwb5qXgy72Njq7y+Zic8HZiKomOV
Py99nznLQz7EkFX0rup2GsNp9sqQOG6XFC2DZNR8J4dIRF23eeVIQ0CHXkrpm+6DJUFNzbt88hVq
T6nfpUi4/hgmWi2vY6yoDqjQVkXS95fW7jKL3c9GY2YdhSBz0t9nPXwg0No7mxlHJ2limpQ0Su9J
Nll3CiGAp87xdxp3YQ6ZfeJGAVrO8dsFe8SvBOeVrnXaBJd13nJS5WzUsLs3fhrVhyRIdugOs+qT
65vOht9ccQEXYAu/1lFllUsTsDEY4cxIxuSpyEu5Ujj9uL7UK5cCSBQqeZ7xglqelbwi4+I0hFb1
1DOBLgx6N40iaadM0m01RcahTh3FRSDm33YsPl7HXvFBF9hiq52FdUzZ69A9onglzaZHv4yl7spW
2+tbwxXWzsm5jYtTOsXkB5uS6kswNe8sgp0qP2plzWgURGGLm+tGrS0oMwjoZUFEDSLFAixs51pN
R4zqGmboVpqKUJZsji8M7jFIgeb/RCkiwUXdx5/kuss2HtxrSwr1zEYyksYjlAgXSzoi4NqNEty9
uazdeK7b90bbVLvIYDDVPI/dBt7a0tIWZAg5B03oBF/i0fnWB3qCtRWtjH334jSnzr9Rgoeo3TgS
a6Ey/SK/oZb9cHOR6Uak4xP00fBdxei9qQi/GK3pJar/OenqWziKP6dSvZ3kv3gaX2Avbsu8MUj/
kvniNRe/7xnLHRjKo1TUXtKnbjlbltsb0vvrG2ntUwrlTxQkFDIoy5eIHVd2OYgydcd/puxJ/icl
SnZTsOEBVq5o6M1/cNTLT0j1s+ljDRzbH3YP+a7IaVyq3kvJwVb3101ahdI0wStF+gxq7iWUJXVJ
pxk4mwIFwyDKjihpVUy+qZUbQ7+zt5oUVuGENAZriItbkox8o8yMX6WVTg6im2o2FeRiYMlMWTG9
czJH2aWR/1CmTMm7bqc4ZYtHCZJVZIZQzUZPYskw0CqVPsqJqKfMHoU0D1q68tYIi1XjzjDE3585
zzjJNV8ewBhj60fbJ3d+FHlE2x+IjG6tsHY1ydpdN2sN0kKKVgyuYn77kh3WZ0Nlz4L/OCgfJclz
gq/WfNsMHzOKO5sP8TU/eg62uByKTvWZGA7txILREvb/6DESrjAiZe17KoWuP9xFxpu5qgyt5AVG
lZ50G40Ml0tahlEvxwJSUubDqLSnuY0O3WAeri/jShshOKro95BZSDRDL3HmrpqaStzu6sBcTO1D
EFEiQ9EEgvVODX5SgOHVL9k7I9tq0VhbVNRcBeGO42As9fJiOYZcXnLWZSpljKfeZ9En2XrpzFNg
PedaBCXhL+74X1IqNIQIGfbFBUHzWxA3EmuqhOqHjq7FLlP3Ib0nNdMqN9Z1JbXOUef1/D9Yy8q3
PYZQRhLWVU/+CdHhzXw/92BRfaqDaB/lxa3ajpUrl86jLQcv18HXLkKheAi1DF3OV7VVSjx908nc
Tk7a40mfHe59SEauIwVeXm6wIrbAFmdjnmneiRXAeu2nExzVNt2l8eeq2o9MOb9ul/hRS1d2btci
oKjnhu5cwWXrlRc1/Y4ex1/8fAqdMCjJptNtcHkWArkN7NLh5zdO9kEJ+x9qJu3+BsKBfsEsA9QU
FxClXGtOQUkJMdFdinSizGCy6whr/l5wIcXUGos+5uWB9tt+iEl0eZbcekbuTg0awFs9M2ve9xxk
cU+jCKnZtcjxas6nyrrN0p062zSLaV42PmY/r1u0+tnPLNIuPwv6R1Nl5ICpo+Qq6IboysaHX10z
i+5ipG3gOC952mSRI0utSd1MAcQhGqcjL0g/KXHzVzj0QnIqEeZbfhumdHBaBL3HtsPhKBMH7xO4
1DtFabbyDqtfyEG6Fk9H1LYMhiU5TtLGwP84cr1vzVMc7Yz2X6NMXDn/qPnPb/9EQjgBnjZ8gFdd
2s6M2G9u8aopp88tGRxpK72w9oX+ANDZdLkHpmq2s9QGwBy+WxhRWadwy2dvYSxOTkgRtMljMCbz
4MRPmvGOSPf6Oq3F0edmLM5NKXcyKXYghv4+jFEruy27nd5s+MktQxYHxkCPXe00UGqtOWRVcmAS
s5u19cZuXvP8iDAQQ8P35Jkpfo2zqM+SVKcdhBMQw45sN3Q+JbAiE/Nn7vx3fdlWDTpDEst6hhQ7
3URsC1KJLruJpm5mHtNmI+JaTfSc2yPsPUOp6HeayoFl66P5ybAld6i4N0NlZ+rJp15pd6HT8uEm
ClvmTp/b3s2L6JCm8bu6Grd+mbX44fyXWVwUk2406hRj8mg7LwPNb9FcHFKkjawiPI267uJCjnTP
7sLsL3hTQlzjf7+rvThrIU+9ThdcsyB6GMcfFRpYwx5BiYk518qH/9OXXXZV56Fvt/QZk/q1wts8
QMIyhzrVbcmgbGwge3HuTCWf5sJiNWlkrdXM1bvAZVTxdVvWXO75ui0iobw3KzMSZEdjeq+onto/
tc2zmtxn0022dWNtYS3OXtpXyjw24huNw33emW4dM2S9b/Z9HL6Pe4fBfv2GeatJD6FshCQab1i8
/OX5qKu2mCrBp6NXx79NJy07sI5frCy4jRmH7DIdxPASI/5QOM5Jrqby8Ob15bnHe4+ghqr28gnd
236oFfCWvKAIcWc/h8LmOHrGcNT7U7x1G6yZC5xuUsQmu0xa/dLctBpix2SOsGeH0jtdIZI3WlJJ
kdcyKSRBBG4Kzf0kN648pTfXLV3ZrhfQC3+X6nXb1CmWZspDXO7T6iX3NyBWnDcQsC+1X7PWllnt
3Cz9aBRMjrh6irudpO9j5+D3d622QURYtYVxXXRRkARk5uvlMvZTohiRxTL25o06ncLiJR4+Xl+u
VVvOIBYHL5XMIPEjIPJoH3cPFYJ8iJjN442zpfUrFn7xAqGF648xiz0x14MzJiUfBnnRLDpN5bcx
gET/47o9KwEv+X2KRWKCCxSKxUGzkrwOZ4sd5xiMv6OC026N0Fz7KH8QXpVfEzVyRqUDQZbe9+O9
3dxm/u7tRqBbgqIEh0hoMFx+d7RT1H4W1bYgk0fIayiZEv9mG6HO2gc5Q1kmYq2y0+RyIHLv9C+t
7mXqXR5/bufjdVtWvC3zOX/bskx/6n7WSWGELbGDQCJC++NdGh+k+LOjvcvnp+tga99GdLyTXxbC
r8v+DLuj5Rz5Cog7U62SbTIbd5jLcG/RArexemsbDV9OpR8kiHiLiFfqeOrg1kVpZ9g1c3s3yVuV
6rWlo6DDi9pC+489fbkNDDvsMxWhTi9ECJuZy8zvLY4qyaS4cJ708IetZbfX12/NGyBHJijstNwi
n3mJ2BL6Dswnowwwoi/YV64qPRtp4BqT5EbGRlfxFtgisKg0mAypImLgfM/UZW8aT80cHyYFSeyN
60+s1NL3nNu1cKSC+WEn/4+069qRWweyXyRAVOar1GF6cg5+EZyuIpUlSvr6PfRir7s5RBN3FrZf
PMCUiiwWixXOEcNO03xrAsoNFE9hnG8Z2/TxgFbwewNB+PmlVJnisUjJsXa8mJZpQESMNqvLoqLv
AwaMbSfV1VhVRgIbQV4cSPjoBZWMZFrxOEkMnOIZXYxW8dr6rxS9mf6BZBdxqgmt1ev4rzAZxLke
2FL7FoQ1SXrBywpjl+MFeJ8OmVOFhr/+trx5DAPD1A2KqHzVkZbymHZq5tzLRct37Qbh2L7MiRWu
2Q0giTXbRjTraUlWOcaYv52EitxqvqfE6UKzd6O6WK79Zt4y097kZno3Bx+mF2/q4MUwm33eW+Hg
8TureU5mB1UeMK6BbukLBiWgJAGehczEpx4c2yjtxsfZnL3kou/hsLPhn3btNP5aeSqR+vwDoivI
o05dAOnREmsbcKGe+dzHT4N911X79VeyvH1BHQugdkRARn4aruW0nYx2hf8scida8CCkPoYQdWVx
pTaIAkDbLIAJ5VIAmOtZ2jqQYnrFA74lKsCwFAPYhZX15UB0l4KqkQQdbH/lSdaz1usKV4ZwCs9a
K+zMX2v6rZ7BTz46OxRiblayPMfmi993kVfqkLOVh+RIuOTlitmYyiKZ4FDN8ipwn5gZPxXpuvOx
sl/YvCNJknNrbLKCOAjLWhcXaNdY8m+jbhxCqQwVQ5aAZbAxn35qh83MJ6evoEyW/ursTVDtsh4j
+TrUH6Wb/itGDk+aImNuV0CM2WNepqmjWcySfOXoHgmRrIIOdLKyTgTZ/KnlF2X/mCeHL+zIkQhp
7426TEAjDD2ICwXAZWSlaFfWOEfVYgEvGW86+GLQhEt7krBijO0aQur2GlwLXXud6hgXlE9HFH7g
gASEH/D1Tvc9a8yy8GcTQU/wc1yek9QPwcGAGcvbEX5izkMrfwrYF8ojQGf/K1X4kaP8FR4uCwXn
Cy42kAYMZuShB/r8BinsGQrh6Y8mUNAxyv0kLQrpOJvwq85svRQ2XieZnfwYZxfdHYMuZ6Nwe+jp
cgiy8gSxtxzH8cVbvaHH+TTIL0wyb7ylOBjVsgncPrTzn+c1U1jFiTDJuv05IVbKIYyVl+PcIfYI
OddUypSrd6SQZN7gM1ltMuHJvaInZrVerPKxwDRqavw6r4siwDnRRXJsvDfMvsFf0NDPLxj23fkD
MlC03XQBvVlG+wXo5Vsv15mfbgnFz4/Mz1stOnEm9gvlRg+tDawGPKbGRYhvl4LgE92kkxUEYwIU
VuiWAMiABeBtHnRtRDo9pGM0IoU3lwn0yGf7Ch34mCGgUETH0q2I0U40ET8/Wq4U1DM12AxhDf7e
G66DYTd3ljhPoTuwqNbYhHrdAFkI/Eo8i+SbaGCEubSH926WemP3V22mIyRShQ1Q6F8R8i3k9l0g
eqyRtUjDkYeUXM9uBMAWH0DKcxGOJEJ50NOJVXuJv1Klg5vSyRhIDall64a9/cDYRzNfT+kcJrPm
/GrW0JfOrz1nRd+KTJYHYHm+7ANDd5GrT+5fZcQXHNlEbUx101MhAW+7gIdzsuX5nhUC+B8gznte
XZx3FbrVk85shlLavDIIBIAuBu/W9T7jRTRmG25/Oy9Jfar+qiYdXF5R1jETkgDhvIzIOJGwIpoG
b9W9e2KC0tFtnaofxkwEQgv6ODde9tZV3waM+U3mtyrfLFY46SCXdEYhHWPMQaE/2YFeNnkd42/a
NJpu3aRwhbQTUMpn/P6Bpt+NhV8AQuxtaNzd+e3RLZ1c9BlAjDCtwribxMHUzw4QS30CcEdgm6Y3
XrWprEtXh4elvBCBoAqEWxftoZ/znLj8YwsuMODJJmPmwUaKxjd++mjNP6+ecpf+lfQp39mRzGTj
CElLh9Girg6b/iv2fSRBenLWvj+OpnDnHaBg/eknWJMSHSSR8so4kiH7uqDt887GHrnlhwde7+QW
Zeq5HDAnj55TzZIpXYMAJPfRFw2keck1EIP7LaZkcZasB5uUIQk2c389ZneNsT+/OUoTP5IkuQaT
5uNYOOLU9o+mu3HNLW10nkFtAH+1kTyDnVhZvXJoww3EDNPWsIdtZW1JM4QtieqOgykEuNHofXst
2Ec9RXzUnDDdF0iOAvh8CC8HaNnXvzz7J8qc51dReXccraLkKNaSrjGbhYbVa8IfKQFNxn08Ps/u
hvXgZGh0TdAaA6FSmdhdq9ipwJAXJUBj880oXiOeAPwrjSZduUInSjpcHu+sdSTCFpEyM8R+vWfL
+1RcujoYUp0k6YjZmFbhfi8kcQNdq1eZkUakD7355xxoDpjS+wERGM2rAIhE6vP0sm/XBQivGO+M
zODNGEAS4f0Y3Pte15urPF1HYuTTZWVln4gc1ep/x2zIxK+9WJNRVZr2kQjpcA3BREZfPJ548JQO
/yzO4bxp61SQjo6btx5webFSVpWHZpFszHFvx//8/4RI52dx2oBPYp2syQOjGMP8/t5O3v9fQuRb
lnVdPuCpjKcZ7qHc2q6GG/qZDohNs17yy7mb7NzpRQKP+C+p8y1L9uUXUKSw4f8abyDFwm2ATsxA
hD0Y8I7c6TWb2qirr4vsmmCU7vyiKT3bkSxhfkdRsZFZaeG3kJU032PQ8qxt+WrmNuhsze1A6aZt
2c712Md5qcrL9kiqdG6GgXjlKl5MCf/mNC8GYK6nztuVhKCq5AVhVRQ6ekmNR5BRJ+t0inkg7veh
Ab5/GtJ4C2yp0NB1cujsQzpPvld1ZBaqWcshmDeMv2lx3XUipNM0dKtj4rqDfdCdPz9W5Q9ti7VG
hJzkb6vAWMbkz2o9l+M97R+dTOPY1CLQKi6KiYhTZcdW2rw1xUFa1jFM84sifkHz0Hk7U9449l8Z
0maMnhXPJICMrFxeMjaE2ezsijkOm6b+qBxdA7LSrFGPB+oWEIORDjg9TG3nov/JxgXnY34BsGIh
HXdTl23a5jLND6Yua6w0aVSXHXSFYtjDke7TLl4LuvgQl5kfznIZtIe0jlhwOL+Gyn06kiJ5CLco
kYCvFhwc+xr9Mub8lhoaEcJgPyWeMEcDNlbogY7a03XjXWl5LEFytcRUmXlBim0PtEFr3vTJ3vHn
cC3evqDTkUDJ/3SjZRS2AZ3KYLGuPcQlUTy6qFOYiw7VRbl8R6IkM1+DpsjndUUTBS0e1iqNssS/
KmfNeJ7SFI6kSIZuwab7ZIQUr9wHNpCc75l56+o60xWEEqJB7O9GyZ7HA8r7TCGGr8kGg4al2YVe
ets227l+nTCHnV1h0CSLr6b+cckBcrCjX3rQ+GIqCQgoAmVTshUHEJvcE4l4ZMjt+dpdvnk6t6G0
xyMZ0mraqJQ7LnKh4tGU2hvGfvjD92HdkvhX62xb3SSpcvOOxEmr2hvJYHYxVHKcd3f5Saxnj15p
sxDKQNIHgjkgMJH6l/EHg6V060rsXb/M0dT+SGONDSot/UiAtGrcSZ2s8SGgG/YFuwQkE8BNzp9b
lYPFGx3oicKnozB8uvkYGjXSIIHHs5e6emzS4ZK6aAdZx9y9HDBYcpuYIAawnF7HGKraIrSNBegd
Qu/uJzJXa65ml1YzHIb36PsP6E6aratC94xVraANlHEbk+cW5oskQwBdj9G0qS2Ol7WJgfCTuCuY
7+z9+VVUWIJg+ANmAuZ4A5SaTlexB8awkQXgSTcxDwqwltgMgcOmgyoSB1Fy6idSpHtjoq0/jx6k
YKj9vmmAgtqWO0DcP/XIW3tIXJ9XSrF24LixgT4hMGIALH2qVDqUpRPMgol9TLd11/+0hznyDFOT
p1aKsZF1BM81yDjl8N8HXDLgAcByPeXNezWhj51091SHpqFql0duU8CKw9hgc+IzjsJyP/OY66Tg
n46Dyt0GbZE/ml76vhZJvs3s8ZrFzW2Re281mgDDafVu4oTZoTmsbTjHLT0UvatDlVHtpwXiZNH4
BQoRGUBgmizMD7eghxaNk5zWa1gNHgl9xLsRCJTSMPd0AGxKkQLvByP2WG8Zxy6d/QTUgYxF87yj
42Xsdvj3bQEtaqPry1flaEF391eWFEw5mTflngNZCyBZWXpRTXnYZ5G53g7rxrYfFsAJdMb2vNFa
Cr9yIlWyWg+M6XU/l4AnYIXAZ5n9/MYidf8tjoPlJhgy+47Envs75nPQ7JJhBHNm6ZnxITHJ9MCX
skJdwSItCp2zeaBk6qao73rU7hp7JCDzNCj5mfaJt+VZAscyoO96DkvLbi7iIkte0spZyk1rDOku
iydXk7dVuGvMYuFEolUQY7ZyA6lNam4YAgB5dUGqZj+N9ABAwtTZc/+mmjTdgqqTeSxMCr55Ass1
RgjDRKxlhdzozN8Eg8yPo5GVH+f3TSdL2rYlM4q6LSDLTh4H59CQfVxEXxEh+lTRqez4su1bjY1x
iBHHrXT/mat7UL5rCa2UWiCcEzzsmMCWp9dHWucZ7+BkTHfZF9wMUUpALlPXdaQag0ZjFTi9wWaK
9jQ5n2GVY2GNf1Yrq8NlcX4k1U82ltcWBvPGpfzVET8iTh65rLhYwRmTFNn9+cUkYkPky8gWHKe4
GVzPlf1pUZoD6WyxYeAe2II55s2kBt+5FDMObZmDSdp1nswuKEPTzK5mNzM+/Lx8ZGT0tkBIMTSb
q3Jsx58j3MKRe2duQ7JV+NLJTkMO4oNivXWHiBSXjD6fV13lYaA3wRwZLidQEZyKqjDmnvZFziIM
HmHgYUziKK7w3iFLEePV0xuDrtCqlAiQIrChok0Q1/GpRDOoeGELibn9eyBbjqp7u154uhqKTozk
sGPQynLSQExR38b5polvxhzmpcMKUFsvKN9QCvRwC1Gxl0d7NfKyyPq2YFFS+Pluauowp/l1vizP
dHxLq/KmK8eoNbO30TN2VbkeXOv9/BYqrQWduwJNwxfNbqdfMCU9mxwXV9PggInhFbYczvW+y34x
XReN0mEfSZJiNhBSgltLXILd4G5o8Z6mY1jMZpjizZON/NDEXJMFUsWisE7w6QD6HzeEpJuRLFNn
iwsQAfEcsmJeNt3o6BoZVJ7OEWEL2sWAffTJJJfMAcFjhRVsN3nxMmOK1lw353dJGUE4jikmf8As
asr9t+hV9Z3WQKBrJkAbupyX1zHYdet1AIw/MEAQf+PrRoNVzcigt/krU3IkSRaD44RCpgXKoxp0
hPBkzffJvrXjXWttVu8ubaMFjs54b62oBAxFbW4GdvDqA611IbiC4RvDqihHYShawDDJR4VWvXi0
42t4fZXQ0HV+x/NDk4dGHHLryYvDNdkSMNl0d25xZdebGIOt7eU4bhv+UWbbOt+d3xKVcaGr939p
U0CyJ72nSMyMziY9i8ZpnkJTBKhDU/eaISyVI3LQ8QgqeNgWsLVOjyedawTp5cgi1/y99u+N5wME
L8Ag/Re6K3FZA3SWOsgtIul3Kmgs+n52Hc7QeX2g2O81uw90Q9SqkwJnh7ZAkIYCukdy3n0W1COG
cVhULe6F77Y3fk0uDNJrgjWx8vJ9DNRVvJYAjCIgWE5V4UVZJyVFLxbvK5qFKyfm3QSMu8vObNnG
7gbzYRqt8ZItg+lFC0urt/OmodTTFruF8qCNP6cfAN6mbPVGfIDRHpLpw4z3TLddKmeKybx/RYif
H10cbWMveNlBRMtSHIHr1dtm6yaZTDS/BYAp3H5BI8CS4FmPVcWfU3F2W9h90AlxkxU5jN6ks7td
svXxvBilVkdipGt3bNG4MLSwdkDxAZ/a77qwMt68/pkah0bb7Ct+2yc7OZIm2YmVZNbqcEjDw34o
31fgSKXsBXdv2rwNwbauzTD4bbYH4C+G5/X8E/2eEy3dhebax129YD2bdG+Zl1O3TelNZUSs3Sfl
JmjLfWdeek0X9s7PONimzkfaHeLxPtPh8Kv8C97dAs3ddzGbK22s26Kz1Q2wBkYuurcvmnqTJa90
1TzWVCcCARvgIkEuj3eHdCIoL9uFgAcCTN9k381kF/TpdoltjZkqr0nQv2HK2AKzFKokp3aauN7U
805cEgsgdLaMp+4/xtSNRbjEVh7vaDbGW2DJDo8lQlY/mirUSvEmYOmgubFVGoO9DRj5AmABub3T
LyH5MPpxMcGU+Y7a3yoWmoau0Vp1XI5lSAZcoCuvTVdxOSSb1Q8L68IqAVpZ74A24H2hgRcD1ch+
gVNNbKK0tCMgQnEZQqFuxfUwWnmYj/kXHOexDDniYMaMYBQy4gCjReB+JAerT3/4rP9K9udYkmSQ
KDX4RlLhuiuf+/rWG+7m9cbM77Kn8wdduUNHiya5aRbwFh3d2KG4eEp6JyzBH+1sQLC2OntE3Rq3
orQ5vOjxIEM8/4kPs3MHbyiJGPhxr4J8X1oPng4qQeUvgKb6fyL+HMCje8da7K7lrVg3/rbyX1a/
IV3EdGNgqtjqWIrklazMKuyRQ5EBjNjW2IdAsDi/MaqlQocnhpzBvmoCTPD0eLpFg5SjSxCK2Ncu
xk0Zmk51qXBVHPInE27CuyJJJR1POmP6rEfxEUUR5BX3K8YxGd48VpOEc7MfqmKT8+15tZQO8Fim
dLF4VUE8eEH482QNnep6SDqM0l6ZbMeXqE9ugZ2BlrnzQsVaSZdZIEhyTdc2Qecn3yHGkOQduuLx
TkDz8yTgytjvfEFltfth69AP/qQUToW5wM4V+T5UczEnKLkhNynHyp8wizm6qE1jCtILpnAptpPv
gRHvVwCAP+6+N2QJaZIiTt4VCwsL+o+drzcMKaKxv3Dma+o/DebBCx6TsQITabnxgbej6/r8vC7i
UynYsbH/LojQT23MzOjSrAyfWvbbjD8S9oHH22TijTL/Pr8Dn84LgHcFIyn8sgnYC/kJ2lNg3/ap
V4KRFHzx7eoMYVGuOt7TT2dGSKGuSLnCw3zaZwy8N16VoTyBOff1sq/7l5laIIWrvJf/rg6oKC0g
2duoIMk5vcke4oKuiBbMNPnOkC5brSQ6L+KTY4YuAscLeX9UqYjcIFINhl0i64GEbvOx2E/DCqjr
OSRJElbZq+ttz0tTrRwyqnjGYYrD8mVkALtqlmJ1O5Spsu7VJcl1kHavNNEh+inMAAG6mM41MXtF
5SosAbNYxpIa0Y9pv/lL/9Ajsj2viUqE5RLM4Qmn+emZaM58nCmOVJQ2oxcBo3SAp9HBYH06OBjw
c3C08R4FSP6n9HSXYdAYGAEsIiVCcP5sV0OUuI+GY0errSksf7rQIMuFKQAbxBH0p9IhzWI20aV0
sGYBkgj/GGTD1vtxfj2/bCopHtBvAJ7hInVJhYEcXZuLy5H8ql2RvpkfcvsHJpVumioAg+Kqccaf
s9FQCMjiyEeJI4r0xKmo1kk8VvkQ1QGxeR4vJxvVmAtaXxjOFXGjed16SJbk/CP3r9C09N/1xMMe
JTwXRRmAxpwKpyNwSpuJVQDirqPU3/vBAe/JECUNjSCVHYI9CQaIzmnMLksRQmCDrpYuEIQGrwg8
5rdz4jyc10UtAuEu6pEWUE4lXaza7FIH8IUgjk0OTc8xMzk1P8/LUNmF6CLG2wvvBEzQnq5XkoJN
A2SrFYpYPwKks/yPDqTF5n8mkYNNYEtMWB4sHY89ScyYF5x6HVbLuapbesMcf4NZe82eKLzciRQp
2EW5g9skg5SuwdB+1oGswPnFKqaptyjXDO8QgeuPXKg8fDJkbk7rCWIS7z0DO2QZh22/0Q7vfx6L
E4v2rxxcRqeL1nhD7eYccsqq3xjtfp2/2fXlmlph6oESld7WyE60UamDKlJcTSdyJdO2WlomUyzk
OsMWo2pRNdEwL4PtNDuhYz+ayBP8ZysEiDBx0eMAcB9kzU41reY4G+YBvC3wXcAlq8Ns4GFsv8a6
QTzF1p0IEkfuyA16aMon9gJBvV2yJz+zrQPKu/XV0jXfCsBNa/RSrCRFWQqtFK6PwXG5q2A0MDJO
bDiJvilegWu2GZJxDDGHFeZmdWMjKRc7lkamSkWQIuF9jNgi+JRQKXwCROR8rCJ79gByNoVTuqEV
6B1aTWZYcdrg4f9gP4trRc5yZhPv2sCH60CO/jJgVRp6BLUA29dhvKg0QvDqg/QebHXI3Z5uGl3M
ZuIFNFrw7s/AxUsfbFCidLZm5ZQKHcmRjCM1Dcebsgm+MPb3GUkiy2ebol93541ddUHSY32ku3iO
U2SqGPSJ12pTFCtAEne9v/WWqPEuwa0+A9m3NTY9hjfH9Sqz/2uTj3grYdgRFoJA2pXrBhVQhMU0
eRVRjBEQo9hai7MlVv14Xk1FDHUsRh5YiJ2RlEYJMUmKZ1D8jdvtk2PWm8EiF3WjM0alNHERixQi
iohSMSSb29ngwQqlYBZmU1+Zzo8s+51M/SbF6+e8aoqLGSjPqAKhHuQ6jmyQxOhNdAtBNTur7g1m
X/vt9/MSlKZ4JEEyxdZcuoRRSPDzKaqSKVzJ8AiGCo0pKhVxXWAkgH0Hgbu0akNWLWwC/U7UB8mD
6c9PdqYbnxOH8+S5/OdlDoYmDy9QCpqA08NbZ/hvVrsw9jl+jEVfVf3sI9nhNGHwVFVbYF36zo3/
2wQgf8WG/fl1VLkOMPAAVliEOJaMUV85fRu7C0DU8+AuRy6q4j+zcRubq8Z1qBy9LZjboGYAWHzp
SHcu48TK0JKU2/4NuqI3c+2F8VKElJb7KSBhxnRXGVHqhgQExQZSHzRDpytbgimx4o5TAV3SfnOS
+eCBRe6bX9pXzeDeVGPvRauTPnud/5jxmYdukZJD53DzMmbtwXU6e9cMLQsTYr+cX/XP1QVsOrpR
EBaLChTgyk8/DfUv5B1BkRG1bR+6qR1yzwm9CdUUPucHq453Lge0lNGOoZsXEUHHjFvdFJj4mNC2
PrU8bN1/3FY30PYpH4bPwnWO56+LQ2vJqRvYf8zzFAF1Nfgb1Eqh+j9F0+9r8lKtkVHfNGxzfiVU
59h30beJy5+CG12y/sY3BlTOyyoiLcsvWrN0osJO55vaLr2viIKCiJ4ocBPls+wEWR9XFMrV3XpD
FxSlZ/PZ8/nTeY0+N29Chg8p6ORFheNTsxEKnh4zRVS6ggrUL9KXachu+un3Ev+yOT8E6ZCG7mhG
qOU+kWzeuoBH3xiWCW6ZkWgCftWGAqEc64o6uOvKHdNd4xKeLTGempyEdh8B8DBpd6CdiNGSt9Dn
MdU4TNWZAwI7WFFxdQKMXX7HAKc287oEFmQlYTz+8P1d1axRpuuPUyp2JEd6yQStnxpBbSBtP70M
8/1UHUwX41Yoj9Eb0uwa/oVYDkCOQO4Sbhr1ldMDm8FLGjFPcWADYIsju24YPOw7onGTquNwLEYs
71H47QxD3hOwggJg6J77dThg0CLQ9YSpfDFcD7ZJOEZLLn7jHDBGxwxnbr6N0xvWAfHav6Dmbqi2
qY6DW6nRkTBpo1Kzq3tW5rjeHDNs2ysr2/eArDx/5lTBzbFGkqcv+qRHJxs0Wrqd4Y9RhUHCtL4e
shdr+oqB/9VHZm2cMHzHywSiEvLRBBdz8dBZz62Oi1R5jI6kSPeDR3kx9y6k0OBAm7eluUOv+cQ1
l7/yECGlATvAGwyjV5K1JeWUZwyPvcRONnT8bVoZsq1vfg8QByPbEduMgkUXiKoMQkBpURDT4Fkk
e/wsry3W+TAIRPFbWrZh3iXbQAcP92dEXg6rjsVIAeJAgJdjUIgxkC5/GQt3Qs9znw35dnL95cnB
ZGC8Azh15YZoERnZpiF0+o4rmW8WShIM8QVTaUQICUj9GFjG8DqPJBPNTD310TLdwdSWFJ1OtKv9
H2xZ6ePkdWWDhAMJnvI4pw+zB1SeicX9R4vfgmosOjfeyxZMvENaJ8UuMZxpQLEJ+BlhOqDe9dBx
JNQ2uJt6gLjmLUC4Ldssdjyd7WrLOXf6nd+XHkBrV3vTd35z38TtCoLSvOzKcGwGP/Jnt9m16Ftg
yYA5196pqzKc07Gh4YK64C3tBrKGnjdXvwxQg74vZjFkYeajhTEEPgleVbOzIqTu22SMnLyxvMti
8u2N5SfmE2+nOb8ZncW7Jymj8xagCzzZ+rNV3gH4eNygbznxwtTBHJpToocJs7Zm/Jo2dPZvUobn
YpRz278jHesOadL5uzmf4LQXp8nNvVNRsLzRJfdfeN4mQziOU7kn3VDvmBM01S6nQ49qY+bwK3RF
zt9jM83HiM9GA6ohqyk1AYPqEB6bkOTzu5WvoO/D8WComvXx7Rg/+sgtBcXzee/1uSSIiAFFKAFK
jDQBqKlOz2Gfm05KRB5zme+q+gKgebm5W9oXgNKGTX4V+wfbuDgvU3kKj0RKF80cTL1fGUi8dGhD
bqw2RRakeUia9eO8HOUaou6IejTa1nDmT1WjfbtOVQk5w9xdcPT+123+ktveYzNyzXapl/GvLLny
PS8ViHtFxnn1Lkjww1weBieLluC702zXddsXoErXccEoHhmirRp1Iw/5dMyPSJ4aHR5JhwZh5ALp
TdLe1/ymm38m6feljnJ3t+DAZs845yGmWq1mCGtrkxXvQ/nj/DJ/9uSnX2GdLjOmkIJ4SPEVU4FO
x/ipW4pNZc5RnG5485ZmUdZr3q2fDQgSbVd0JQtgYVnvysVca5YOFVgJ3KhpjZ2TBQce68QocryQ
gwcJqskeqppyYS7mk9eUa42bkHtPDgXH75R2F0NKLz0bxWJmFTxKbTzyhqw7ZDXIsYDJHfx30xJf
4QkEZTzWMIJ4ur4xQY8yKRDTs/Y1o7+LdAntDqtqfBjs+7TcYox4WXWlGuUSHwl1ToWaLC6TzsGm
zu56kRPvfUjHXd05mihAcW6gnKg6IJ2OmTM5A2GiRhjXAFMFBDuQBdltR58Zbn52F4D3otuy/obF
umbhz35ByETlUCwp7kHp2IA5Z6RjB/Pp2e+uLwBZfhvHC3oJf58/GMo1PJIjHYyY0nopfejW9Zd1
+WNgW8IfzosQ23AaaZyqItlGBwodtKlAlaF7WM06nAEgfl6CbrEkQwis3nfTCkoU6KaG1z4UWfDg
A8MXczUaUUpHcrReYj2PHiCsCXJUVaBMFdwZ/i+j98J1BnhYHMbkmpM47AGn89+1w4kS3fmgAgEv
w6lIarfjzANke63BAeXO3ZLdVlO2s3W4KipTOJIjj6PxtLcXM4WclFRXoK3ZDl65WctE4yt0YmTL
nsvJGU2IGQEuQjFulLJu0zBd2/nnwRQQjMAT+R44YwXgriQHLV5NZgbIgDYZX1E34bGzswDRt4Rz
MdjsBkNXyF8FrXGbmdm0tbul+hZwNl1ZvWCA5B36f85vpFLzoy+yTjfStzsHgTS+KIinpzomv3rf
2fj103kpKgs91ls6bqTq12aJsb4+f6NDA9Y6DKC2D2g7SM0Vwdk76ufnJSr1CvBSRkpMhBeSxKTJ
iia1kATOsiDe5a3pXtb2VKDIWOoAwlW+BFNToqcGvZMIB0+XEPxuQ1ILUeNoX3dxfZ9VXnReG6W7
R1lKWA9IXkF1fiojjYt8WE1UAlpg8ScdhukvLPNimHbAbSP03vLScBg1cz4qD4blQzM88p4IkiSZ
hkFBqzAj/evOSeiTISrX5cAcZ+tVg2a3Pmc3AMCCRLZodYM0uafLL2jbrZlVobTHwtXYrFMSEu+j
s24qfll1L+dXU6nYkTQpveEzPqyMQVqKfFcAvnFzQOahD2sdXo7yvOOeRKyJFC1OveQmjbUr+0ro
tbgmgJqHnU3ZJkPn5dAbUe6TDV/e0MUdLe18E5f+Ls4XjeWodMUHIP+FtixhPaeGw1jdgBIL11CK
d2jMfo5BumHovjdpptnDz/kcOGrkT1HOBIHup768NShok4kCe9b3N0iRp/uYBeNmWAALS9cFRXY3
tZ7P76TqlKMJkOAegkREtafaNRNtaGai/TfxQLjVsbKPkpbH27Ehv89LUnkw0Z4HpAJBiCmj0xkV
mAiowWrUF+3p3VxW3oHnmPigu+qd4HvtLf2dmyUcjVsoT+I5iLhUs8DKsNr3sMAmkFQEd/aptm42
eclc+EiGV3Fo2xzl3KeWhnP1zV3usuKuce48b7+2w+687spV9pD1AREs8kdyjzoJ/NFJuIdgyfhu
OKAUwiu+SjRvE0UKniCSQOswct8+hjYld+N1MbNc9JJGvpWG3bKv6/s5f/AYcj/71Lsw+2vL2q2Z
E3HEGeSDmZoYQLXDAboLHNgTWuRkd4fZoqBCV6RoTLqbAr4THbfDvRtc2/mBz1no+53m7lV5PVTX
gAbl4OhA79P9DLCbpC+h8Rx8XwkeJvcMzew9gKj8eZP0OtBXxQGFI8CzTzgkVEclV2C1dYPZrFa0
fgftVbs4AVjiuhSwyk6ebW0kmfbDEPSxRktFZwCuftRu0LkGVFv0Y52qWefWWDIGudWym5077oYT
HTFfPOHhC06VG+pGY/BPgDoaChQb4v5nIHYxXoUeUcyrYrIQx/dUfgw0FoMPgDpi1iXPfjrtQ5r8
On9CVI7+SIYtdzUtvhu7XgcZPXUeLGsMGZgNZvNn7hbX6Ei4QE3925AsH8hvhtZIDk2hgx9VGNPJ
F0jOAWkchMYBvqAGIzAFXlrf3wJt58ob5o2LLrsly3X+SJxI6RGFYtkf8ggMBH5qcGpLuxhX4tSR
0SSrtzdc3r2PaxILCkA+PKZI3z60puGyneWC5jWMXT9JrkniFBd+U0/2biwd8zKnAdeNCSlCMqD0
2iiKuujfxvP4dMu9earnWiQY3NzdG2uwazJdF5RSBM4SBhAAl/GJumfyWLH4C5wxcLUOrYWsL7oy
zluV4u4mGLQWBJPixfDpjT8uLV1HF68Fxi6sNgGL33WXWSFNY81WqiQh0ycw6eAbPjWYenVeFlYC
D5/lHNneZFPTS7d+SKyvyEGMB+gKm4iS6+m+BGXg9LgDsC/MvCLmT7NtL/oZnjZ3dTgtyiPpoCaO
giPgBJElOZVlGXbjpH4h4PVuY/6CfExophekLEClcmfUL954NbqXbHpJPU3zs+ooHkuW4supsros
7RCVmMuN396Q6mARI3LtWz99IevFeSNRRQVotBddQj6eOp9Il3InTdhi1nXUUOfaqa3HZXqmU7NN
knrX5EM42PzGNIvrwAguexJ/nBev0hVdvKBQ8EW6+M8uHOUesnFwRxDLiVubvi5uGlq1DbboAARs
5juM9WpIdChVao0RiXgi745pI+l0G/Nip3ECjefCfZ4x6Pk/pJ3Hkty60m6fiBH0ZkqyTHsntVqa
MLTVEr33fPq7qPufoyo2oxhbZyBNepAFEEgAmZ8RRskdpCZ2Yt2/1aUe5gqOq4XiaN57qm7RDtZu
KthO8aykVw4CZ3mgKF4gGV3DbsnrW7PgLn9l9jVN5hH899G0dqZ1sLx9ggpdRBlwH2+Jz629BiUd
J9ZZrYOL75IaVFmhV7fYpTt9dCXRiGoABqjCr4DcoAvHZLxSvTs8j/79lwa4ixzDb2DCEtIP8tgv
g/mAgYMe3cZNlWLi0xR3Vor0ehveG5H3vYutZqOJv5aaYMegUQB1gar98lxTqiwJ5SZ31FLBpziz
DZ3LLsgfEcLH5RGuXJBQgqC1io4vOOglzdUr1Eo0crhxnfYDc5ADmnZuw7vQaqorA5H8y9HWviLv
CYAthKKE+7tLcbJ12sRD593iScHV5+W3hbWM0YkY7ySzPPT1Y2eJTtd6e5825OXQK3N6FnmRGoUc
t5t+fszU3mPvRU6TAVtK/L1ibOmdrmVhQnF4zW6XLNfFHVcYJ2gvKfmhmZRrlV4sJ/9tIPiuUlS7
OFXttAj2ufk86cHN1OuHWtyqjq4O1pBJTxQr2bSLbJFNYSkHGYOdhG9AyGqhtovmuabLfHlSVzIh
1BB6DagAKrSfFyNtTZrG7EmuuVJ7XZndjlTt6KX0Q8iao5AOV4m3ZbaxAkmbraA4UOll8XhavlnU
wjCQ/SVmHF5p6L1o15J/qJIjb8/MPAaTmxpfNOE2s/Zy9BmzKBvnXM14aP+1ii73ah4UiKhweqs4
m56fta1iDYEw8jsiqgvxQVU+GdqdWXm04m+sZMucY/WL/ommLSgE3TCWIY12Zhpjgkb8Qq3BHQbV
LrZS3lpCoJjB/FJxmzUkz4flJfLYt+3Eo19sHNAVNFva50wqbgIlfh6s6unyClrdLCQfGSoYPDoa
LefxanEQQ96KuSNZIzC+AluOfdyKtlrcIYSDkq8XPnvZa2gichd+uhx85T5LpepPbPk8NgbekljR
NAe36IMVj26lYAu3Ou+AxXsB2CSYQWofqJku6xdYfRWB6SElmQjmzgQFoIkjt8Dw6vJI1s5n0F4z
lg8q64xZOR+K1kJ2VxuauXVl5YfQD1R7UlP/KTV9y+20ITkEbX4XGTrBAdHUoxrZgT9yMfS1z8ir
N1ddno4bl/nfB9Vy9OBGf5u7wPNbAgbSkUtD1PJxKyr5XSLZPU7WpfYOL/NGFWcuOwlY/W6Ful1o
1UFtKwdt9WOYPlamfoy1xvbonUZ6eOOZ+iGQBSD1Wx2+9anTFAP9DipU6pKz0tVt5I8WqyDrMJOP
rtv4LfJsoCRoFX+O1OJKDd+kWrFlvf8kp8k+iiq7ErfYHmsLheWBSjbPES63i1TKB5HCmLacEyoQ
dUJVGo6AkUGm19XGVX09Eu8e8zdd8fdV8+QMpn5XJu38hI1U+WhKwbHukp2eGIfLS3ItY9GppfOu
UQmGtn6+IgdRESKIqjj7gEUp6mMYv4dQitUtqYLVDDKDp3kOoJ30oUyZjdC4mghydF56nrwL8PnZ
a2LVcJEQus+dORpfpFaSjmlgFLe1UUu3pl5JN2pWIKonWf5WRptT8XLRW3P5BSArTNBlgRaTZlnR
ZquKurK78NbL31vhl9zsDGST5UOZHZKtfbY21acRF3ebMSiq2ppNM6Psayk6iUxdeHzola1G/9rZ
cBpn8cjzUk/M65Y4gpzshRLUmTU4wlBfYbWNU0qwkT7Wbhen4RYrqFeCcAh7JjJp3qYKFYDipQ+f
RcHNvdzOrf3l9Sppc7r/8OFoGtDnn5WrljeLKUojI1M4YymBAM5Mq2GoDnVZm/WOLaNfV41cKjsf
UPV+xK36VSwq+VHQrFG5boy0o1dZSMNejxWMPVoKJf5encbxSR5z0XCUSVGSR7JPeSj6TDWOoRcP
32MJfoGjjb6yCyafNOibfnxTl1bTuzKk0Qp9/i4PdoMmVNeJmAu7cF62SiZ7SPy0ovRuNWJ9lOs+
Hl0xtYTQ7YIoM5x68Mx7TSgjYIOSWTwqvip+KmUpedPEFDkuQTInbvm16IuOGkoeVMS8ia7atFe4
t44WGm2w6PgNZnvfGZ6i2Yko+N+lKixcqp7Vi1IqfeGObdnv2qgRv8FdYK+rYqjDDEr9QN9rQSlf
+z22wXZT9E3ipHWvBYc6BRgAiHFWlZASdeZliUerlBH2bJJWnmyrGMB3RENWkppQur/u48BCu9CP
zPccRw5nbA3rV+wX0lWqWOGBKsHoWglkrGtA9Wg9NYj12WXOJNt+HY2Ri2Nf64AfxHmwFdX0Z1mM
7Z0+WXmNlmXktYjKtshp4Myi/Uotr/kuhc1oOrFfVz/aWspecpyjPFsrR9NtTMH6lWhM77ORG/49
Nhpi5PhjkkOOUKdbFXHjXVfFGClIHPtZb5mHLvPkAZ57c5U2bXQ99X12RaFLvhIbyuDlUPShLWcB
drdVzQoTKmCU15o20h3PtNzcyUIX+i4CjhlydJ13J8qFUB3HTDJ8N5ZF4S5tWbv2mMv5m1yNgGA8
8IKqU41TWbo9tmv5UzFEwY1ejYrqlMVUQt8ZynK2KctrbTfEgb+Pgr6+F7RJelGrIZwAQWPKbstK
LkuPhdZlxa7tpda/E5pKuR16ud4pXIL/gfReHhDYAKBasDLSjSfGanqfmR702cioypJxXFUNqyfF
0ThCYs2TD0F5J/df4/Beie0sOir5r2pyR+VWNzcJ8CsJgVcNNR5on7OO+yKv5l1jlXXMzQCm8C08
sXvNf49x/0Dz5SATbuy7PV3wmzIN7ToBBa/mG0lpJQWimgWWH0QZat7LPkImiFMa6G0OSEOyZeeg
3ba9yq4U0X/YsuJbye5cheln8h9X8WX6S4paTUeDe0Ee1ygyULL2UJeIoTZackIl1qiU+AZ2QVRs
5Pm1wLCeYDFCYNM+iHRIQqLVUiNQ22oB/N4XqU4/9Th6nzwl3FhNa/NJVQV1Qhn/DrL8+aWkGHvy
dQlq2qtV6milml9L4tAmNjq3iCiRvlp38qU4s6dW77fkbVZuXnQyTYAw1HZQZ19Eb5SxDqee6CpO
0LXYcpB5V0m45YG5ch1AKhCWvsqTADDDMgylSLMICq4DUrOrtCNWFJzYn4ytp+La9R6oBPdVZpIK
wHJ1jvpQKIUfwvdjrt5K+rQU40boRE4DJh2DVN3nVwRRPILk7lVPt0cOuW9e13alnfh+fJv5knET
1J11DHw92Hle4d8EYS/sJDXpKFrUeuy5cdPTF0105MLlqgu2KDprRSlmC5i/PEN/wf+eLwqrCzNN
bLG0LnSqBcFkB0m2S6ZvgZLZUvANEo2cuKkqbSz7tdVwGnbxmeI6S+UqImyr9bsi/aSM4yHZsgSc
f/viToO+iqoDvJqhNMvLaJMo9diJXI476tS+EjzEfruhorAVYl6Op++JvGJj+4RI05gv7AVPchP+
+zfL3KOmKYR+6VyBPo9RlaLRJTVeUqZYPGe18N33kj3uAht39/lG+WG2TsIsCgJtmFR6YxIG+/Qi
ecihJwThXWTZibVTui+pfrh851zJfAyLIcFq1dH7XSyBtKR6mGo1gvdj4OZ58xBNxq4Z1Gu58Vwj
HTdOk9VwCF3M5Na5u7YIF016qbcS93ePaqs0JTut1KFCoOulBHfFll3SSq5V6UH/N9piXUDBGIRo
JFolPEx9bcvyex3fNdo+oEOTbSWjtU8HUQMKITsYpafFClFjJDiDfrZ10X+qxs4yDkP/K4k+Wb3n
lu37oG612NcmEzEIAE4WSDhKVOdLUlUG6uZ+XIK2gxuZe4U9Jepgt3HkjIExOq3e/nN5tawkDKoD
3GEhx8/3ocXnS4Mht/JZpyHPgYoN+oPvaweZ27F9Oc7ayLgeKrzb0UH+IDFkjqMRstfA1ta7brpB
YNSGQhNUXA63eJ/roeilkX0RhVhiahUPdYMpAUBlVG+5KAJH+zyC6yu847hVr11bIDoksv8LtYTV
6mHMPUoCpQ6NS67ue7105Ul3DHZfYn5Pa7fZkl9Zu7rywf6EXCyRsM1QshkIaWCxVxafLe5t4pDu
VCF+BIVq5zPFlm7XbHUhHhLLcnpP3sAYrVwGZtgUuvoWlw5aSufLlFZlV0UTM5xglxoiX20J1V0j
iFcmkOnL62Yr1JwQTg6CROhkRZi1gcqhPJql5gpcXJshhra3ceSspRYg+ZAtcGLjiy52gjKMVmWO
wE+jLtt5+BS4spC/CEO/i4x0ZybCbhjyjSNo7Zg7jblIZ4Yf6UEXETPB2T6rFCqEL5fnb21/G2gO
qNQhQVcsN4MHrk+tR3CLheahuJigaQ/gztwQ0F2duz9Rlvsgg4rWTT245Km1KFYIr2Fs3c/wXcHA
+MhXD52/ZYa2tvVOBras8edNIelTDOBaD77oyaPp/ZKHq7DeTcljkL7o3c/L87i6Dk9GuDjFoyaU
xXAOF3h35oBg2W6qXjfF+lfXw0kU5Xy1hxrdRGWex8qgc9FHFNTjQNnYvWv58XTm5h9xsqVy+j5S
bxEExrUtD0epfa/UJy38oWu7v5i0WbsOsJxJ3l8Mp43axpByJq2jKRCJjauER3yTLO/1cpzV5XcS
ZzGiqLZamtGMSJmXWxv/MAvR6aVoHyfWV81Tr4s4/ptscRJykS2MrNeiaSJk2lAY9dwgeK5H9DNp
IWo/gm6ryb26/KAqQ7UDqEFX6/ybjX5tJrIxJydfsJPuvgCJ1oVPWrzVMlhdHEAhZkof4mXLbTV5
3SiLKYHq5IuW3gnJHr6yk1m7knrSX3y1k1CLLZVRkjMGhVCjcCvGsi2n7S5Jrn1qI3F8q231lVf3
1km4xWJUQiUQrWqeQrHcx4F34/dbfuIfPSlQmqDg8N/ZWyzENLTSUG3n2Ru/ZfrziKV4MNjmeN0g
7z/toeshbpgUxyY6Yg3n6OHn3nrWm8cRybZa+HR5flevCqe/ZrFGwYsiEq/ya3DGaqsbunm2AWK0
q3270G8srmCyuC/rmyDbbWph/O74LJ89QEDwDUQPA/7i4p4i6JhEmfWI9oEpf42RMZfL/l5ouZtI
8WG0cnvKKneovmVWAvna23ItXI9PUQbdD+4pANvPd0xHT7QPBZgeraRfKUqHg1liZ+1nUe9sNVXQ
m4T2m3rfVb16U8WN7LDW/wMjC8WfPv4sWrcYfa60HShSRt/1X/pMdz25ckdzlkIvXz1LvqLMuyuG
mKUx7HwtfqN6u/P05rZKN61J1lLH6U9ZbDMAtZjMNExEZkFyD3ai9ZOXmVj6x43lNo9p+cVPAy1m
vDFTcaZjcVUzuP7Gr4qJeUBh1/knvWvxcjyUVF8i2gbBVg9prdoym53MBFXYGShVnn9sYAVxV1pM
t6/ktlIAGXlXxKdU2kUYQcTRQzDep3+BwTyLOR9KJ8fopLKz2pKYJYX8cieHo5K4epT2AEfC4SuU
iv758gyvHXOno5yvRCcRgyks0k4iIsKVkXATFwgy5HYwOIp4FyVbleo5O3z8nP+ZU8gS59E8qRwj
ueBzGll+Heb1sQDSblg/L49p7bz5M6aPWIapArw8j2kcWif3Sm4jGOSFL6nFMKetpuZqSsSGDSIb
BSzTWgJsElnS8xY7JEcLMOCZHFF80tTELoxPpv4PmN0kH+1Qfcu9hzbb2B/r+/C/oZdom3oQtNgc
Cd2Uw76X92nbuikGYeFfSCrMplK/sUxknw/dDaMaIEzJRErz18DbV6Mj+3ey2NuScp1ErjE506Y9
8urmP4m52A3GNCWZlBNTp3QQG/tEpD5MrT/aC9qNjjypt9MFN5S+X14+a6SIs7Eu9kTYmUKbSMTN
0s6prKuqudd0kjt2j7cgOkWhcanqBfm+lW1P39ojq98UQDmYptn0SVmcsBKdQJCH4OOTvPrc9tFT
2PdOH7wmwpa21OpuPIk0/5KTvd8MXYK6NZFyL3GLIHAVaMKFkO0uz+fagKgfs3oU4Keo2J6HyaVu
ALgDVzERoD8YUQSxzyePZqr6LZbajefvajSQm3hB8E9dtuHMskolQYQqJMgQ/T0FhGjgpEL5hD6k
c3lga/MHd/C/oRbrUynkBKEfQgUClORYaWg+Q/d2C107XI70u8C6TJynoRZzaGhZ0HUpofLsppa/
ydajXty35W1Q/IjxU52+idKr5B3l7ksePyNDZW0Zuq7l1JMf8Nur7GSt0ITVa1rKXH3y9zS9Fs3b
2WLSlB/TcKv7tHYknYZa3HO60lNrC4S8U0/Grzh4jbPQzvXOLQQWDojUTk02pnf1Q1KoBB4J9uuD
+roQ6UJcdx4fMtOuQBd/bovALbu/YHKAtP0TZnFrUsyAHppKGG6RN02u7idChIN2BNu3YQi2Mofw
qtFC1AFCw4tczCEWrf/3uQyrr3eJp1puL6Y4YfjGY0RVzdWqASpbV1cb94mVFxFibtAETTq0FBXn
qT5dJ2jkB2ka5I6Wh8Kz0qaGk6L8tPHB5uW+2A40DenEzr54iEottsNUKl6eKjyMkQ/RW1cMUQtB
UeibSYUjwRBIqjb41vLauFDmp3KPbSW2p4txlXlHxbCcYW+wChQo0EnbIZaLN12roUqgHfGF2IWy
aseacKWgO2gY/k5rwkMzRXbl91SuetfT+92kG5/EXLJNM6GSGqPBFLtFZjmxHLuXk8ZKJtQwTCMJ
zoIyVEzOP8U4YEE1FIAas7rGz5PbSGQn0XvaPF2Os7bWNKiv/IPr8sGm0OgygSoW/fihOWi4TnrB
lQ8CEeEctTka7OP/Ldwi6+ZSNYnGNIfzP+dWYEvWfdQ9BN7nrO/sTXn/tWcA0tbAArG7BTu+JNim
RRkOtahDY+7dBJ85q7GjWHJrGaivXWtXU36Xb9Ey177cLN8NqIOU9KGL6MutNgRJD9mhchslcbLk
ZzZ+6sUtntxKUv8tE/6fOIuEhOAv3QWJbaSZxw4BIN3WBNWWJicpNtGP80ttuWXJrLOJhiLzAliu
Rn+oKjUkliE9DuqjMCDF1tkI5LVNh7T8HsJ9XuyRXULR9mBulVpXP6MBam0mus5tzHkqTvJSqhuR
no7D70XaiD/i8puh7eUOeUuso9A1aA/JsLEv1lLGacjFQg0ab8hqna+o15UzTdZLqggb2Xb1A56M
apEHA10Ze60jhFAGt6WGWCNqpF0V3mlx8qXb1J5cK4Cwxf87i79FAk9mUdaTujAbZtEo+/cqeDBw
K0kC/4Ea2HWhtC+Cb+4tCpWN+lb/FczpLPriULNyqxkLi9EG9VVc7spoAMn4LLTvnv9qBrd58SKZ
u0r5VKgbd8q1F8FZ5MVGCQVZzkaTyHhVuEKFhk8T3Gp69FDp+ee6SPZj/wzx7SD4nRtHL6PyKnVb
6nmbk7+ohcSKPuZ9weTH5XviPYFodBvLSaOH7rclQzbxFvtSb3n9ruYiNIyxOAEYLy2P2nH0xSFT
iRpIbta8GPWj1++jbGMhr50hCNz+J8pSBXQGN+aCRhRN5UxvOV33k3SUtW9ybVf9p8snyMrtgaKA
CD0YSiYGOItdExpjBumfVGSZEG/ig168jpbwUomZDf0KDw/ZTrRgo0OyEXT5VFdhHP1/pnuXu3n3
WfNuIh6UgUa99NbwQ1vPNo7/OaEuEu4Mx4PWgOQHN8HFbkFhzvIB4HFHkp4KRKbk6mrstlrwK6vj
LMhiY2ipnnqNQpBpeGx4pScWEg3cwbSNQ39rMIu1HwqmBKJgjmP+E1Q9tXDPNv+9CRMARgB+8xv1
N5vy/IzIShw0cbNgESaOmrzSjzOn3aghNFpsfZzVeYO4xPFOMeWDoIUlg6rORUIV3sPU/Sz7F8N/
0Zp//wpgQH+izCfUSbqeYjpKiUAUwaBQmtiludO9Xdl+9ZWSFv7Ggls7YxFzlqD165wR4nJf0en2
a3kOZ6QPlf9Pr5T4VL/q2pMxHaV+17fIEGysi5UDkAKtYUCOB09DxeR8hICOTTWZL4OJ1mDjipqN
scsBO5u3pRpujG9tBxtkQQC2XMmAEp7Hwr81lz1zxp1iQJzHV5b0OcjfzGGwtebHpOwqMvDlRLW2
SlgeyFZxYQK+s0hUY6knftQTUQOwKDSeI6hoNEyeK0NR+p9CLd/39BxirYznUELvxEN8FOQvCrT8
KTe3+hjro+IJZeFRT09wcRWrfdkrBl/LnbGpkvcMtvg/ZiEJbyC1i5fakD18lvPEvwGEn9wm02Tc
6qOMUYMkWcFV3Bp5bpsDDvSIlKdSiwl0UHauqKTdxv1t5UwC3iBL1gz1pd20mP1CG4YaegSYZtqx
FFf1+lHLOzuBGqbkAYJvXy9/grW1PHtvwYTlzq9ai1zq623RFTXxgqa04xzVl68D13FdfDTDv6Cs
gJiCP4LHDaqjy+aGoFZ5q8xjm8pK+jLIwbiTjeKuQrDWBZx2j6FCeGTwG5iOtWe0gW7GrMzBU/HD
fg0SBXpoBLJYq3Tv1czE8Rkoh/QyhYMsOUqXNF97XYmPsppqv0qttb7DXu12ddcqkT3Q87lSs1p7
Y8f7o603qflsRrEWH4Rc7XtXL7sg2FWdHn/RAgH5el2pXXR0pF/+pFDvkCRf2nrYrJxM+L9QL6Yf
SU1i6WfW+QF29SNW0qjF3ud+fptkCmAY498nOtRGAF/S90MjaAl6h7RoojMdF9TC7QSOhyi/UPu2
4n+UfmPZr6Q5sin525gFK+QPNMMsC3I1nPlwpQ2htRhxZ6uvq4Ei6nBI8+CK73F54a/dbAkJJQ66
PTz2JaDIFKqqKPFyhHT6S4wPZFpbakM7SZ1uiPex9TXPX33lNco2RAXWONqngZcYo6FoY7FRCKyi
LVkCqa8FN7IeNe+7nHR22UO4ubbKA3KxoYWN8WNlvIX+1ym/r7e4BWvd3bOfsjhdhgZjnFbnpwhC
5WjIbPUS/e3U1cTvkVE7SnWU01t/ciGK+wiWgI3N/kJvErlszDSB/IPqWlKqDcWDfaUAkPYQyoi0
hyDQbTHfyHJrtwROUbYMNNZZanORVmWjkVNPn5HeFMn6fSJ/99KDOS/kah+N1xX+Q7qxKSs9dxYX
t+FZAhIvSmhk4FLnbXxyFfIKfkofz4jp/Kus3slW4mr6UyE/yfLgBsN1re4ADlxe1ysHyFnM+SA8
iakayJ2rJrhNAc7NlMD4H7/PnQItSaCQAeEHdHM54uoqOh3m4mwdxt4fDHUOWe3EfJ+rh3Q6zEgJ
yTgWUmOHxZXl31ENbkp8RJ4K6/XyD1gf8iyywAriybz4uDwwiqRLoEKK4l2Ru3XzbDZ0z6cdiJGM
lH052tq7nBn+b7jloyoOy7jwJL5qJAaOIh9z637srtrSEVKcgSH0efprIR5pOKf6+1CpW/HXV9Wf
+ItNm6O7AHGd4frTFbZCavilgGMnOmP4OVCOA67MfrQRc+28OR3y4pbQh5wN8jzDsvwUdD/F6V5t
f12e1rUT4DTE4lJddF0yDSKzGsDOz0FRidJeAwRhpUd8tKr5y26cACtXHyyJIUdDAkLJcYkQE3rJ
6icFUPxkXcNdFDvTtqp/Qu9gbH6ztVDUVlEoAmSsfHAgs6pU9Ua/L5xB+JZnrjaBpYp3Cmy5YdoC
vq3cdKGvz2rW8HZQ4FgsD7XRTLSmB2gTKX357Jb3+C6KfnTl8fIHW8upKI1TPyG38ThZXkKkTtQ9
ZAs4x1oNA+TMUKGKqYmKWn3dYIE21iInymCJ2a0umHB206jtE7f0h3SjUbI6vSe/ZE4QJzkPvV1V
7BQRo/JgeKqnH3n41oAMGGN6o9PWobk6vxYKYuiwqYjaL+bX1BS/QrYBZNCExYpnCKqLDvVbbhlv
QgJg6PIsr0TjWoTyB5Q8ZIGW0lZiiJCNmUclkpDpF7NouqMcmhV86CJ+6ryxurocbmWjg4Q3oACS
TLUPzk+B34VmacHbEKPJtNsyBs0lyZg1NuqW+uTayGjW4TGvIYOAdej5RwtxX7UwFiodSSkOQZXt
sq67GkLj2LT1xpVrLjkszmEgDZANeLXjk7dsp7R9T9OxJpQZNcfUGA6BsSXNtzZxUEJofLLxpA9K
LV4giKWu4FMbNTyTMTZ5x9sKK5XJ+Hn5C61tOxQj8D0loUBdWF5lSopuRVH1JdgXkM9iewOgYmd1
3lUhGgexqe5jucRfs9hLnvm+EXte28uJNJCa5eKPyTF1l/NvRtemjQJjKh3ZG3eNN+3yJkFwrNvr
ZXXX6wHnfG2nAkJnqXbIxiDaqIasbPT5I1K8Ag6Kit/ipK/arIFaL5ZO0evwQoYR6YC+u6fNE+zU
SEht0Wil3eVBr33Zk5jL4x6ZDBZlJ5UcTNgrGd9EHkNZglD05TBr22FWuZVntQ7YRYsclkLhEwxP
nhlT1kHshx+lpB21qTrqirS/HGrt6YNTDYeRSf7iJrPcepWVqJNGOS7vZScDTql2quuD7oTa78Yi
0Na2dNPuNeZW0XX+4X8MvxiqOYAW80vC1+1g7FCkhtAR9vu+UMGWhMLokMwfBl8Y7TLy/zG06NYz
q382fsTKLQpeoYKtJOgIKvOLNA6ZcQKmoJUOnI9HHQdqaivD3vLK79IoX0eecmgBb7eB5dukj41L
+trHhkgwC6CA4YNde76PMrMazcoySod30V1fD8/opT4LvvhWTtbXywNdW74noX6nk5OzcRwLEyyL
SaimgFM9ZulD1OmBo1fqVi12Lc2atDkBADCvaJ+dj0oeG1MB38/hQUGUJ93XXtV+XB7N70LAMgNZ
4CEMIKuzre/is6UoG05jLBezp1qpumJ5M43vbXxMEsXO6reg0W90//NYXHnDSym9R1bhlMmdUOzT
6WhkB3UEjLkr/AP+Wr2ycXh+/KoYe/Oko2Rioj6+lIGsB81X8w7GtwR7Dn+uNvWdUf4RWc+XJ2E1
Dp6UuMDPopNL25XB6pSOniCaPniyazQlop7mFWp6mzYDq5EYElyy3w7Ai3wfCEXl9SFOf/DWsTF8
RqVn9B6G9PvlAX1cOFCFfle4Z+ABAkDnC8cacNE0PepMTZ/omEJjIOZ53haVfW0w7ASK6b9FbZf3
1boVtLoKeGF0xZDccC0V7vJKhuMLztEf+3qjD/Jx481VXFpskETn6upipUoe+iWTR8mhMjzuT+1B
aw1Hz7eUpNbmDhXtWfdTgZe6pC2jm6LEScbjezCOqfcuJ2+Xv82cjM83HMOAWM5YYOtwuz3/Nlif
dqOeQlRONSQabS9FCCK4QdbMjtQrtf15Odr6aP5Em/9+kq0kyQuVJCZa2Gu7SUS8NTHcyyHm3Pph
QMhbWJKq0VdZ7tLSUkZ/ynkfia1yLyTmTsq/WsOzIb/KU4t8ScsTsNzSUbsc9AMGXUnMUtcaHoC9
cKzbfaAdRmSGhvQQ6oBRKDsWWyyhleU3W+RytqEYTb19/kUnM2kOQWR1g0LtqS6xW9gLk+jGm65T
K1EAe0EP0dWZtWAtFrk39Pnot1x7Ey119XyAzCtQl4gceYy+jJH+qctfNSFxY+8JhssPPO5vIItU
luKW6HBd/rCS/PHLnv2Y+e8nQ657quLefAe3rCcBr7iiQfM4dGOOQLsxv2RtftMB4bAmYZf0d8Mw
bqSxlcngQUg9mcMPpuCSqSMPSC9H+VAiG2h+4t3mI6zf1U5cJ1s3uI/3YFml10kbF+Fs5LkX054X
UhjSlqucfMQcr8M11S4m8bE0/B+a3j7EZWxsIAlWNiYQS5QDgDjTv1m2ArQGU025aioW8HQLcu2m
ycrd5e+3Mn3oEwDWhmfFvlw+bPpQC81IllE5zD8V43OSHcZ/jyuZ5RbZFUgWocy63PuTZsalF2uV
gxiBOyBggsAu0sj+v/eXJQ5d8BnjhubkcrbCNun8PiFOiZo4auaecizDK1PYX56xlRNtfgbqHC+z
lOCya1JlPEihOVaOL9zq2bNcHiesErf4HmvfhZ2NL6LIpQvF3PNtZaGgN5SGWrG3Wwh+5rFtrH3Y
q/+60sGcsZRnsBz0UGNx0MS+mtIRZM7SCXuNJ8MrbXi8JjWyv5i0kziLI2ZM0eXOA+J4qbIPZhcC
Q/+MRFhm5+NG3WEl658NaZ7Zk4QUxpoSmS2hRmQFdKxqe81y8xLFbKl7rfQfSYXJ9ZbA0Up9+nwi
51VzElVoMmXqKqJOoH5Q27Pkn6OEYBmJKLcN9QrFPB7JTSODpL9CqOzy9K4kCoADmMAB8pzba4vU
VFl1lUWZV9FPiRxwOiCk//0HhIhp0I/kzJE+GB6n1DX0YW5YZRijjMDijK9R8hJOG/eEtYFw5YEP
o5g8lpfaEJ0ct0WehbUTlg1EIKfnGnd5qlY2Fhe3PxEW72D8ISbEAIlQWFdandhCDdjtb0ZBSiUV
zQ6n4mIxlEqh9Cil1k7SYTZMm0vastVcOYvI138iLNKDMLTiUBZE6K3HMNkJGap4oJU9O1M2Gk1r
kWC+UKBE/h0E3fzFTha2Mgwsa0Q2nTG9qRrqT1wi3vPQbbzj5Q+zFWjxYZo2DcIqJ5DFCusl7DR5
ztJXAqWw1f5cIdnAspYNShDqfPZpi1g08BEl7ssav70eI7e3Mr/XBdQKf2iji8Zz0/9Q1R9Tfc9r
XdEqGwh4a26sw7WVfvIT9LlUcjKvZVq14jjyEyZw5p3+pOYb9fmVcwrNBHr7OleHGQ19HkAQ8yzG
LLp2Gkm2e64tlWfLUmXDxr/84VYS7mmgZWvdFMa6jU1GIo5AvlGzv1HD6/l1zMtYU/dKsFGO2Ion
nw8szwWp83XitdExK9xK5Qq2TzVHEuwi/WVsLZa1hHEyj8sj0tTAS2kN8zhh8SBCOv/Hbx4vz+BW
iPnvJ2uhbpRaxXadT4Ua9/CaSvfJFvJifTXMgG6qWxJvsPMQfRnFYRYyihlrUN62/i5QDsOWGdHq
olbpg0HUAUq1NFOgA2UIU8tAhkgEOZ3a1lYjdiUCWmFoWHArBrmyRK/FceUlpTyWjs4F3Aak4yIl
Xm/ciubtv3it0lqDbIueD4fe8k2hGvHURJZaYmNXuYJ+qOI32goTrohF+xBsIUTXhkRViUeFSXfh
A66oTFR9qgIqeHoiTi96U34eA6v694URyjB/giwyHtSLDEsqip99WNm4J1w3usqBoR8vr+SVmZsh
F9LckZlbJYukU0aeFGXYTDsQ3YJ92RmAbXAktLMsfygry3z21LL8FCalthF4JSlQlMP/hscZLzRt
sYWaLvBaE8iFE4pXvrlrrcdKP0jRXRl/qxsUQZ4uj3PlsDoLtzjhVZ/hG+pMsxv1XSvuYqHYRWXF
bc/FN2RjOa4sEFw7IKPpwF8pLCzG5qtW0aZWx92yvOrS2ElAlVwezkp2OIuwGI6RJBouZQPDKQCQ
ZLFTR89qepfXg3s50Nq8nQ5l/vtJpgt6BFCxP+eiKj7VfW5nPgbz5Y2Uo8gMm+9ysK1RLdZ8oWPU
m4t95bTT/yPty5bl1Jlmn4gI5uGWpqflXvNk+4bwyCAQAoQkePqT+MT/uVsmmrD3vtg3y9GFpJJU
qsrKNNr7OidqOxht9sim6NGk3F4Z28Ipjg02V5EgeDafgJdjGyE2x0YP5kT0SOtjV3yPxIonLE3f
TLjnolwMEgIdzClaourRnrpND31bL5bDQRJgjZ7F33dpoEPjzJA2ltROAeokMBSWB8jDlOZDIBJ3
SMb8KRcrgcqSe/+2hYj5ct7CQZQAIsIWV8+FvAn/IcWBghNopHDrzd19WrwwZrlS/uDgaMg61Crf
S/TAm8ZKqmahvIceEyjsYIsiV/MHVZrkeTshZMcWypJUJVVfJ5kf9+abzT/yahuqE1BYU/Tzuosv
+dyZVT32qsFhZvfz2MLmO6u8d7uzt2FPP/43K9rzUjZVxGqJsSGM3BO0SNRVc+OEa3yIS5cH2onn
QhPKTKi2XzpCGlGQC7kYTGD+bKqDrJ+mhsSiiyeJifx6fUy/YhHtkgfs9bc17cyzcxdaZQWsoTzs
fw5LRY5+NLkWcu7pBBy+44CEfOoeuJV5G4/2zSkAdPMIAEC/NY2q2ECuvD/mZe0nsuPhlhP2/fon
Li4uYJO/0smzEs3lfDhF5XIZ+fjC+kGSuwrtxObTP5gAvRH0PTwkmXQTIqyykNSYBG+CMLEg6L/v
WVyn6Ur48Ssu02d7pnGD+CfiA2TnLsdSNA4da3/EHUbsreDvA94HQ24nZRntZPvNDqK4FcNGMUBT
THHLndGNZTvt+uHTFD5UeXc0LPcGyYd7z0wTFq2pwC4dQuff51x+n8wDu01L9N025J27t/UacGvJ
t89/f7Z/dvE1bukS18UhZ+MQcurjxEUS5Ddl+ZAKwO1WcmBLnnNuTdtJEGQwShs4BrRofR67OTnw
5q0BQJdu13Mb2v7xh3CSLcOMgeWtJC8OXnoksccVB11A3tgohAKePtNPogCtLUwGpn1VVxjKZL/J
LEBf5rEDvLUJjuDe8PsbFznRdu1BtjS2c6PaavWR04apB2+V4rUiL16F19LtP/TtYWgIWWceaYT9
OqitCAZRg7QfVhjZFm2NPjfxNtG/F8K8NKPdf2EdpiZpsVCQkpqaJBohAjNN4NkaYyhSxq6zcp8v
L9nZuLQlQ9dsL81fnjFyqEMC6QI0CV4Fp9opEzlLj1Sg/W4AlY7aNb6IJc8/n1Nt5ewcyHbHxJym
5mMxfCLDvlM318/MpSDs3IS2uQw7aCaTWIgnVPUkQjseoV7fB91Lh34JVAZWEnBLJxOgz3O1DwQf
f+Do2snwij6FOb8yfoyl/EohUXJ9RIuT5uC9BoINdP/q2AaZpQIqK7jfizZ8L8CmZzX+bZh7K2aW
kuRo3fttR/NEC018bVfBTl4Xr337WgzR0R8rUCyMG2d8V5Oxt8Xw3Bdym8lZILDYhGP1en2wSy/F
84/QvNMNaquQ5nzljc79kOZQtuq3ZeWeDD+7QZFk60HPooH562bX5lhzTEFsD4zfMEs6J0bGJ2YW
YFj+8bqVtcFpvukUDQfCE1a6ahNiGOrVgU67AwDJl4p8SFEGvm5v8aA8W1HtEjAbn7R5MNtzt3ma
AOJEo3e0ev2DFbRcwTVnqhldgplWuQnNdLwaqXMy1d7LEjncOtZKlLsYwqO/FDhLlPWQNdXirSIL
0JM4D6Zo3jrXjoub7mfgJ4F9D6KDoEqU+DKuqcguHiZnNue44SwuyHjvBCODTeg0kfKn8oZYju9R
ecdXeQ6XQhCoPQNljJ5DYDG04YHaO0A6GLvPC287ejvkt517z9mbMz0Cifj3K3ZuSxvWYBvTODSw
5VZ5nPtbliYuFLkMueLva2Oa98PZ9IFkqWh8iFJt8qHaNiqEyNL3wrdBW8DRZ+9sEKVs/9PIdGQq
xFKGtsvmWWT3TfYjEK8FeH8ic2UCl/xirvsDBwZafVymlwOD3K4pjQD1RC8Az2d158ubCQysKf9g
s/31ES2dTOemtLVSbqWawYcpKESlzRczOHrZj/9mQlsm2gBlitczIh0LbDDFg8G+tervwbwzKON/
U6a/haPeJXVqzT5XDO62NMEQa/XQByhQury3otTcXB/Uou8BaIDMGZp5kcG4XCKfsxBItvl5puy3
Cb2um8lXSSfHD2ZF0YjhvKPHc8Xm0nkLdg6EiyjFzRn2S5uRm1tZJ1HorRvw0M0nOoe2Q1K5z9fH
tmwH8H0HtT9g0bSxZeBectEg0W0iKo8Qay+h4xkZ2YaNK843/5D+LgR4ExEwGnVmdNjlgIBoKPt+
wiS24kvPABB00HK9V2QLQiSHbq01sd7FfXVmT7uwakYzaSvYs6dDI2PHTjL+KbBuKftrtDGqExYI
H2bp2gB6M5cDs2vDqnhR9pvGQnC4lfw2hSiYffzbdYIV8AbYCA2RHdYxSbVLPHucKuiel2hCOwGF
26nEWHvq/TlpwD0hpT+L2yOtr8t82G5Uov/eRT27SyBnDOGvmoEV84Gt9VH+eRRdGtJWR4ZZDkSM
g/qR8w1U5TXeyP3X6zO2ZAIwaRcZWuQ3/+hbtEJA7Q0R9nDpU2/99MW3Zo2/Z8WE3l2rooFwe4IJ
ezyW3tEx91DavT6KOVq83DbzQswoeiRTgMieV+zs3mNGO5rcCpEqKyDTwVGaz5qVlM3SKM5NaNdC
5pSmmoCYB/gM5FksO4CaZdsO9K9fUxiJY5pIDIEAw/oD6upUnDccJ1ojvS8krxEco1noFmChJyl5
uKOeveIBfx45sOg6AD2jkOiile5y7twRnOJgnkTMAKBBld1Nkb8XAt1dxzx3Yt7F9Vq16M/T9MKi
o2W40xZ04oOYb1h0tzftVrXFZygwniZfrDV4/XkpwRRYAEG3gcQhkvSXg7OHkBTpfCmBvOUDyfiT
XyOpZ7T+i5Lp02CKpPHH1+vOuNBcf2lUc5XebMHFauK2CLLpQTDQM9Tht7CcNlHweQwCyFYWu7EL
K4C9jEe/6e8goLI3g1ezSpPIFTfUC3aMZCuvhkUHPpsKbZ1bwIjStMZXWXzapUN3pwAFbvJ2ZfSL
M46zEalkB7ey3lLnhsUwhAr7pFaffe7GLoQcoL8JMo9JHfrAiK9P9tJZjEfKnB5Hh/sflNfcBCli
GWJUVf2JO3QXWu1jPf2kwvmAzveVcGNxbGfG7EtvaiM/C1DERTalh4gNJQfSH80Ioikfen60wjWu
ksUVOzPnXJrrsq7wug5TOaVpLAW0czxzo4q1Ws3aqLSn+GD4piFS7BHFo9hwvuRFYphfrPJdhB8C
4/v19Vrc+2djmsd8dlILCNRHBbJD6BuxY1XYScu/Z4oeK+T7/psl7fLsDdoV5hxK+fRnQ1DqtGPS
v9Dw7wEx2O04WQBORScMVLkuR4TmSDcorQghm+PGyN3ecVXFeU8O14ezeMWdmdFWCY2diKoYLgbG
iZmkTWEdwHngbK9bWfaF34PRlocWrtmHAwbj9yc07u2c4KOQR8b3vrFpw0/XjS37AgjrARqCYrOp
Re+eolOUGvBv8CtvjAHRjd/HThvEOf17WmAsErirwrngMseGl4vU+spyUh+zZxdgpfWfnPY9UAZI
np4ItTYWW/G9pVMJ7310NqLnBrA6fRqdCVW9HNEu7byYdHcdpDoa9jiKj90aRePSJAIR7aCFD21F
f6i4U3cYw5Ii5G0yNGuKLrPvbbss9pR5DyDR4i/X12zJDeeCJEiswPsP/PrlRM6wGbfm2czLUm5r
O7sbM7W7bmJh8oBnwmAAIYbUlr5WjZd14VQCkhoZj4W4LR1weLDER/YiLFbcfSHHNfeY49GA3hHU
qvX3VtfgJmsYFiovwb86fYuYkUB/MWbFuCuQxQgcMBabckQObHqi3hpADI9HzJcWuaL1Eu1Z6NoA
k7Be9CibsB49QgC9tFHs98oy/xRkI9laXJoTVOcIeaGpIbemkzVHo3Dqb7wJ/Y0AD/SzYGH+knIE
EdmIKiyhBt+FZeHh6RMaJ+l04m7glkSLgdfAI5hD2m9o4e8/kko5G6+32Edg+sN8oyxmgPumUV9N
w/Ce+jYM7roqSsFIWecHwAvVj2Lwa+dOpS44joM5Tqsm0//pK970iVPl9pFNytjKbKqOk5kHNRg6
CageXZKXJ48hJxWjbuWZsSe4PSajGv0AqAOXypj4TWTvwYvuorNrqt18W1oMwq69GfSA2cpcbivo
zGyDNBU/xaCiPs6DMi82UTlEziaFSMpxtBz1obSM+tRXtXwJycTeeqN9Rf/2A0yJg2poAKC2OU0i
5kEEbsjcrmetKdvZFUJWn4eAh5vJYtXTgGT3IesjC20MNngjqUL6H4CComNb1ydSAPpr+nvXq5yt
X5rl0aqova0svGp9SE7eYNMY4BHo+qPRifbGEyI8joBhCOStVL7lwhj4N5IOVnYDBr8KOM2ahZCu
94tm27pd4NzIXNnoQMCUx9gJIL8bqImGnqqDSAkqwezZ7YoSwSvBRQ1R9beadeDUMaJop0QKiEAb
+EMcur35WY0lGIUGCHH4iRtlQAZaZVru0AOOzs2Wiex5mHoePleVGsaNQHvNO5W8PjAX/Nkbf6rJ
DmxM43czyACs6dD0v60NIl4hORTZiUVTv9lPrQubdufl75BNbMMbN2ujF0Te9WEEjYKdxnWbOrcT
WMSiGGxiaN6g1sBPymYBvUEpx3Wh5mObW9qaeRM3EUqNsUOhER83NArQwlowho0oG7EbKHXfijoj
KSS1KL0xatM8sJR0B4VW9U3YTQzHe8VcPJuIHdCYZOmLJxwrEeB1uR0crnYobds3fU7bQ2rw6OTI
qrBhOyMQ8zB5duCVLJ9AxzwdgVpH2ntShbVtUjCau2rK4o5FAkxUniezhFWBOEJKHuoAqlBW0k6O
9dMpBLhvelEgkhK2SmM/U+nJMYzq2Qwa+SOahmI7RhN5HGXDD0BjWz/A2cZkrMpw+kBomSZ15jmP
bW8Zm6IGq0TsYMw7rxUEMFIj6z6DwLqw46Bm2Se7LJEPZQUL5UNKaX0DRKiBHKnJq0dX9tEzt9vs
oQbe4JMc+zHYmcSJ9pO0U3qYAqM/5VYV4K73imxbc+I/ClZB+FqGRmWduFmxJw/dHB9swy9/Nh7i
xFhOEVLJrtvLbZjRIYp9Egr5zCWtNmXZ8ht/CsbEq+tyS9AxNK6d2Qs3HsSgwMAwE6ZBNFkLuGQU
1F7Y1zgbsC8SYwK1tao3YxAlAHRAOqh89dofLjRL4xyn5xCTm69j1iS0ufVM9fX6XbXQ74dX+tnH
aGFZb5qsz8h8/VYZKAxealonZfBZKSeZhuxn035rM++Up4g8OVio+rUH7uINdv4BWqhRQZw9pGpO
ecnypqRDMrQ0ob0NyKkLSSPr4Lp861d5UqMkALqe95UJmC98/QLD+JGtmDmMwah4GRAYRlsCrYIL
zO++ktxN8j7fObT/PFTvDURW4k40W+43WVKxPI6YWolHFp0BSYsA0S+egHouDtAzCHIFgFgDKHzv
pcNXbJUbQW8oqh4rI53TEn+M9MzU/ClnT5fGgOoBH4AZN1ibFNHWLNttg4YcaMaO4s0v9iq/GeyV
sH8hIEfn7PyQBgMPlB+06SVm5aZICSOSxD3oTfINgnmHaTLBE0WDDevIk7HWQroUf6G9BQQraOUG
JZ4W4uWZYUzVAJNFX2wkZJkzOwc53zGtNnxNXWUhnLSgHYUMpIUHjKOz0wua9y5zRsRfzjeeyThY
6z1a8o9zA/P8ni0ajkG7bUIYGHhboEfRre+oTD9WkLzHw7Bqk+tOMu823Ucc9NuBQPJXlltbLiA7
cIUDPLah4rmTb3n5nvkrGcLFKfttQu+UyUdjZIaECeWoxFd90nf7/zQIPcan6eRK34aFofsaisMQ
vP5DnQOaErNIB2oCKHXo7C8OUBwjIRaeEUUOoA8kRZq2jw3L+khtdhI5f5xyqEy3cq0qtrSfnJl9
DFqC6ODSG3yJU6H/27T7jegtEAl8NestYjYjn7Z99aLMFRjskveh3y2CbBgIyuDhl94HSbuhd+ar
ilgvbbOtpq9G8EGtnUxLViB6Y4GdC/sV6YZLK0OOt6bpYL1Ket+j0TNVcevgSv97dIMD2PBvO9pe
8ljEZUFMjAY80GYTHPqpOjUIHCtqrpSLlpwcSvEhop95J+nFRGV0kITNsUy4/k9VOJ3At3L4ey8H
UyPujfmljrfs5ayNwnRxdaOKYwxBhpYzGiStKtINtVE8+gdTs6sjFQ22Hf0Ql1FHqiqI5iChjwt1
Q+kPiFddt7E4Y2hYn3X40MLuzX8/O+hGqxraqDQwHPVATC9O7RUc29LR5p8Z0OYry7NC8DHtNxkq
yeipit1WxtWaRMECkSc2C1pFATPG/1C+vhyHXxRt3hB/bmcz20NPCZI2Hh/HxMhL45g3kp/KqUVC
lDlebW2y0C2fp9bsXxsJJZW0ttShcSZ6yzqw5q+EnktzfP5t2gbgU9iBYRAu01EB5Ko6NobcXV/G
BbTgPH4oLc3kRajgazdIa5aFI0MQ35LJxQPRebbaT9LODwSSfIyi9FT/YMx8FF6+EsouD+5/hnWJ
E8Chw74YMfFpae1kkO+otSY3Nn+7fjuejU0n+uZTk1vM99A7SM03zuxDlvb7Kcg3LHCzmLQZqJf9
h565n65P6pLrntvVXgyV00FZzcTQauOhrb62xk3AXq+bWDqDgVyd1Wkh2wp1rku3hYSCCoMUy4Ym
qACPTO/eB3DE/HjdyuIanVnRHHAA4QZpRliRxfeQHYc17Mvi7+NWxtE74yt/PTbODpHJpzgpG+xx
Yb8Z8kTMFe9eXAgfrKComqO1Sc+Vd4DwBMpGKXjooHJnqHhsH8VkrmRfl60EAUhoce3i9XG5FlLm
OB8kRjH2T43ctuNDR1Yu9kUTSBfi6kCwB+7uSxOZFXLBJU7bdvwVvtwBLA8KrP5fvOrMjLbe4VTj
dwOMpC2PnkvQiXBw/TezXqltLzrvmRltwqLKRDajzoCdGQ81O5HgOBiQ89lcd975Y//Y/b+tuFrZ
V0YFnaoMVuxgM5Uns/sMXqXIOoZqa60RJC+OCLA+/AdFG0BpLtcHlJS+cvqCb0rrVExoWCnJsey+
oy9xBY68mACAEt//WdJH5SFRFOLQxqjGzcB2of/BY+/W+J7TI6ENwqQjLx9rKDdna+XBxfk8szyn
ls82q0CqIeOUoJ0zB1rgqeYnZ3hTw11dnlT79wA8XEug35ppPwHA03duhQZPnwIzCUDrfQe5ZPOh
k7EBLe61O3ZxZ81x7MxHgHTC/PezUSGoKOsyxcoVYCrvXSuW0VeRH6+74uI5d2Zkdp8zI8Tv+BCV
WDTDS2NLPSFndN3AvP91X5/LTWCSMWcwnPaGJkzU4MfG2kx4O/Mx30xZdduoaJOxfk+DbuVNuOTu
5+Y0V8i4A/Adg7mhTOPKzXZD94tvcA15vDYsbXHMsONQtoSdKPxS5zdowRorJGUPQ7m7Pn9LXnA+
IG2BokF6knMY8lAhBhNak+9tucYovsB74YBUaG4En/POfyKc+3oAJ/R8vNJtZkBdpfqQVe+dewSn
4VB+MPMnw43B0la4p9J+IXST5itB9dKEnn+BdsCbKTqtJMcX8Pq+Gp+R2YyRY0cyKI7K4h+uRdQZ
sLHQkomcixYFBSapp1Dh/C3Ge9v43tY7Zy2ds7Rs5ybmfXe2r4yuF7Yxmxgb65GWEOj10x0Hld51
71hMep7b0fyQQACHDRR2eLSPqi+DsUWjZ9b8dDy0ytEkHzd1dK/WdLkXDly4iWNDXAwkm3/IREzQ
FUVAAKtW18aW9VUMIBoGFaH1rFJUCIeVPbCwqS/MaZtaNEVVoaaFHEnWPbSUJi4vdwJAUERQKxO6
cB5emNJcY0JIFkp/DmdEve04ucl6f3t9zdZGo7lGJ4zAGTlMiPp+st5H6zmcnuk/xGUYCPi8Q8h4
YKm0e7+VbuQ3E64pJZ9RHPCKI+Ury7L0Qju3ocPXLOhRUc5wQ41hlQAFnERZHYOh/hMPmtjO2i0H
DxR0fUC3Nj5en8Sl1/GFbe1eGSHaEXkStk33Y8m2ktxU7NAUb1O77fPXzDtw53lsj5Ilrvno+Csn
yMJpdWFd80ji5K7bKsxunbmb3PzeQYWW5FmcNuZbw9Y4Wtas6U4ZVXlF5hgO7BWW88MVkN2mIjbr
D6g0r8zr/OXafY3nNoKYua3SBXT48uBySmaLMMXIvLG981rjZCLFJXn20JY50l3pp4aiEM6tJ0nS
+9AtIJ3w8fonLBydF1+g3QRNHRqRRTDaUqFiEobSQuGts0Ah1K41ni1O7NlgtU0Cdp96MCkGOxTe
h9zIdsz1bpxIxMSu0Iv2/V8GhqQ4blgQ3+uRo5lNeUVB6r3x2iMYD6cGxdT9dRPLA/ptQjtbqgLS
6YaCCQv1ahXEjExIMZyI2Jfk7bqpxTtghmugZ3tmZNec0kQ5vOg8mBqrA+QYTecD1Olce1vQJ+a3
K/ttebuD+A1QmFnmT6c2hRO00jYrHGeQKO6BAGz8uW4/xeUobiuvjz2gR20/2/pFtqksO24gpj14
3wCsWYmYF6f47Eu0rZ/nluonMUeYgHVKCOlQNNShqahLZL5ywK6Z0lbTtGXE/RyDNgLIGvqAZ3GS
dN0Ql+IHGFPW5nihrGdDSuB/c6zFEqwEM7nHYG403hVkSQd0VM80xhl4gV4i/wFNC3GxRsKxeBuG
IG2CqjryLDruyJhsf2g6GE0HEo/IU4Q+e0QLgdWssf4unitnluYvOQvJPK9Fj5sLSxnyXwX6FIQR
m8HK+2PZCHheIN0dAsWknShF2HPimTXfSI7wJGS7sg93ubkmcLE8a/8zo9+8pFfGRAKYUeixNxKa
PoBgSEYruZ01K9odG6IxNVcVxYyRgzf+5NFDSZMs+nuNS0SSMzfO/5+zX8iws4UJgX4ZLTTFbHD1
8KPZF98MQdt3SsoflnDy7fVza21Q2rlVVzyMSIqpS8lPf9xGxQvIAqpsd93KvDX/uEYjFLzmFn5g
ArS95AV9GOUj3tVVljtbl/lZ4o7FP4WSZ1bmsZ7NXKGiHCAVnEUFJJPwhNvbkLlKoQ0HuNL18Sye
9pGLV/xcCUdjyaWlpqoLx5pPPT+AxJCNUhEYW79wuEZ0bwAn/d+saSHA5A45Mk3wCNXxD04q+rhl
PViVhQVcn2NC91H6RVxHUbNyBi46x9kwte07EBfojjlb0Y3PrEaLIEA9dNpXtrO5PsL5h3T/AKMR
9Blwc6IfQ5tPNxADpwW2Fg2Bi+KQrG2KeLSNLUEG0Jz6pA6jjXSqw3WzS8sIEj508wNlCTJkzfnb
ws1AUADn5+ouqjd595xZx6z+mrMx7so1xcrFB8K5Oe0Ca8ClJUwBc0EOKjTvLqBl3JiH1Hnw5GtR
7OphQ8k/+M65TW3nCQbey6qCzYxDhtg90q6KlXeH0MAMHsM1hMDSA9yeqfiDmXjQxyF2uTGUQlt6
6DVIBBWvaEpw+L43kO/M4tI5zYTWIDpUYRJka+X7X9qzf3rQb8P63pdt6hsMhkVK5xRyGX5p2GuL
d6UBncGwxf5wjOPISTz4DKjSLmm8YS9qZw8V4ziKhl3KysSkzs431tij50Ff+zbNu3nbZ9Qx4N0T
cqN2+kT9j6Va2UFLwREgExCQAnwCdV7NRtdBPrYbYcPI0Zo1RtSI+1wK1K+rYQtA3B0EaOUKfY61
uH/OjGoHk6iDyVQZQ4gUNK+lkvsgHxIG7G5RNDt0KG6EC/R0+4mZxYfS++mQ6da1XivTiB3wpFGw
yLrOdOpSur++r5fd8OzDtIPL9LNBCXDXbRwFWlrj3R4OQuyr8ZvrFTEFbQa7DQAHG47X7S4uNHS8
Zv5QqLDpgAta4hEMkDLmQ9GDF/CDHWYoVa9V45YPEtQTcWYBdvFHxg5I0RrIO2xq0Y0b6Nxt0PO+
5egg89CpA9bKFzdvEhEASTrlK1O7dJPPpcz/M62dYa5E/iuaz7DBFzdF2x4h/bHiysuz+NuEdoZQ
ObNbEyxeBFQuNCpxhJCYIeP/L4v124y2YxgFrqxCxmZTEJX0Ubmt/H4rQd983czi1XY2YdoeQZFu
CPr5aguLozftwuYpwuFPTuUA4cjDsNZDuTZ5uudzsJo0I9anspJe3vr+yVffr49oxQV0oFlZpjJi
c4BqNC/KuV8N4xZ/H9SQHjqoAcbSOUpB8otwcZqHQO9599xGh+vfv3hqQfsGLEFojwER4eUdBcGY
Jqh67FJukpMkfuxY5bPHXnyXHTq/+iDUWjP1/It/XABnFjUfaGvfbCMbFv3x6EPmHWgD4+A130FT
cX1oi6t/ZkhbfRmZGXAAMJSH90PvQf0SsKI1ip7F0QBRi9aiuVavXzVETkYJVWQcARIXTF2pozmC
pCo3P5ogHOaTubJeS1GoFQLzAzkyYAT0pil3aNK0qbt5UIfefQ+txI9QPFg5uxe9AjSHCD6hkgJU
3qVXGE0KZRQfU5f5VdJxGZdVi9sTnRHZgeZdbDQrb4jFafxtUMfV5LxhRS1hsG32oX3XdVve/DDD
F2uN7GjNkPZuzYwQsqbtPDIDshU8AbEZIV9taxNNK1WrpZ3rBKDOhn7fTB4x//3sAZb1VdQGoQBU
yEaDr9ja0Vr9fskCCvfAPM9809i/lxYYCCWjiKJfBSWQzcTQWPAPoElAUPD9aHGCGq6vBZJubzmT
lcJCRMQmk0C1JTkiWUOuXD+LlzhgLWCcB0VI+Ec7W8lFmbYSJA6R9RZUSBz/8IOTIC/Efiu9JCc3
Yi2lNbuwdgx5CBbA24RHKy5wzRHSrq9z1ULIXvmvDYhK6nvm7vHICsMc2a37cO2gWDiN8NRH/RT0
4JCe07OUtg3GN98C3bPZ1mKvIjAXA7QucC9Va3XhBb8ATYGDVC9eHsAPz3vgzPOqghUCLaro44zM
XcjGL5Nrrjj34mjOTGiHOC0ETj4PJqy+jaEhnHB5L9Z4XhbOuhBMRlAQwWGHFmFtifx2KJ2Cwcjk
4G2YoT0ZwyE7FBquXxRL3gdDeCmAJxt5DP2Szaza6dFwNlMN3SjoYqBiI9y9k8bgE6HA3lS3LH++
bnNpjZBwhLujLR+gZ21sYMpgJREDWJnDekdTdqyCbuVMXQr8MazfNuxLP5i8HOB9AhuEgWkA2rMO
Osrp3B6363gyoUFrSnK+y7O/T3QCUQQGmwioItwf+rkUUVZEoezAz3eXpj8K9dysiZAvugaQZYBa
Y1P9kawwFfQxR5R5N5y9tJEVZ863oCpxzL5dX6YlP4f23P/saId4Tgu0aHHYadiGOBBTv7P4SoS/
BI4ChNv2kScAmheo5MtlMoKiUtAghPfVzeNUpuyQgvOjmxwIO5hudoAK3rTvTEZPjZUfIcn2KZIg
QKRTVj9dH+2vjLp2KOJTQJyKHhoUbvQckOVSJ7WIAh15pbIq7qOgf5NNnj0ElWLfRpei57KULIBI
g++RRPQ0vMtJ7m+cAV2NUOgq6QE/3uwpCdDg3+JyOqmwlwGU5PysiYtpeshm6eHCYGoP4sH2xPKM
v3rgsOyAk2bSjM3MKx6ocr3voBmO3vloI/ELAeG3IpIWS3IwdT0WKbHgwF2soOUGjlK7vG+G+QWR
sjGEVoUodg0Zm58yN8YsRqODuc3AjfVg0RaBTGsN9o0NBo5/AI9g+kBKNutwRlDauVxJMAg1mRnC
W1B9P1VWtzcNekqz7B8OX5TuQd8EkUx8tna+eyqrfVZOM4FdcM9AzzKiChx7UHu87g5L5yJ0oZC4
Qh00BP2NNp6ptaQI6nmXRZAsiIYKSaLRb5M2EO1zl/VjPGWNvbErS8Y+KMS3NvAmL9c/YiFgi5Am
n/WzcXuinHg5p3mqWAVWIbBFNoivneeSkRj8z0K+qmxcOTEXTpULW9qB6aa5cMcRtozoJur2Xs5v
oWxZBcZKeL1oBykRhDqIr/9QHC0F9uCUYV6L3A4fRxs1Qs8AsVTkgwJh8j36en0OFy4b0KQhHwZP
x1bSxSCoIgW6lDGuCEK30gEMUq697BcOygsT85DPYg7BQdY3giZ4I6GaVkIJO7LGhIs1gfhlM0gq
IY7C3amHBFkRWs04u77bfe1qdBSnz6Xx4/psLVDOzqxyv41oblBnudeXsxu0wa9EBXqEFPlIzaNl
vTrV3gM7ChOo4t0NAFat+cbC0wvGEZWCLwUoNL2xcMqNipJf3NV+DxG4g+xrUOjfEf/Gz5MerfbX
B7sQBkfgcTfREQmBcczq5brVAiK+Yze7PJPHtHT3llKfUQb40GTi5Lp0Y07u0XPk23WzvygbtJsG
dmdgLkJ+9HFodqXBZ54w+AsFaUrYvOIyAhdnvZui6dCHVuyMaPEvi6+Z99Ns+XM42nFul+84epPa
A3UMkCe0+0yg7u728sBAmFfZYiWlu+RsSOAj9JwJ89CqeDk3FXC+ZuthbmxefJAoqjeNulHB+/Wp
WFqBcyvazimmkA7oucbm7Jm8c0FMCvbTkDh9bPrFdDRpT56IGe2zIK03TMmH6+aXzgaohLromwVR
CQ75y0GyNDPQSIQdVap+z+3mzvH+4bGAvq7fJrQgqhJl7fjzpvXM4lGY9VOZy82M/7o+kqXlwr6Z
+0oRu3g6U4479mQKBoo3SRcBQTPtbDYdo3pcMRMs7dBZxBnvOLQtOvqMtUEqOtttIBGTW20TVxG2
DkgyPJmYNem8ncg9fxeKVj2HAxN3rKpIUoE9Dv/IwEfGhVnwMQ7MvLfjUnFQ+YCmuElMrzPGTZeX
5AFCvM4tKCR6NEOCupX1MgPth2mqUyqC6cYt0xrE13aZxW2Utu88jcC0lVs1j7nPi5Psu+kxciV7
6ctouhEolCeCsymMi9oHw0cDpaosdhgryw1Ca8BpQYEjvjlelYltYzfNwaBWlGQqTx9Cabe44e1A
7iDFSsFg64q906qojO0+7JANyh86AcJo02rTo0HTI2kM+xgY3tZik7OjLBh3k2QRatzReA+m4Wnv
eoZ78lq8TOK8Ghpo9lECIJ4Cdh6EaK5zGKd+ehs736pjGZTswZmQXI9BDMLTeASPzxa9nOJFVcra
D21NPhlZYYHooPBRsDQgLbxyRi7GQSF0qC1cOdC71R9rdmT0tArwiAI0LjhBdZrdDdDvOLpI/7yh
Lp6CT4MOKmGGCu+scPh/pH3XdhtLsuUX1VrlzWtmGViSAK34UkskxfLe19fPTp65LSCBi5o+I5GQ
1EetSBsuI/aOc8BUTP89542CJ+G/o+DMUor8YzloGMVgzbsxMYDK1Hm3r9A1XWTqAAZFbyEo63mO
8gHudKP2NbSyKYG7LkTYXQbQRqUrpMVHIRboezPXpb6U1bzm5JnAaQXnr4zKYf6tyLKAF6k0SI7k
0k6OaCEEqBHNkXVcleJSruma83Uqi0tdZF08ZkaPZSyNCrAvXZq5AHd7atOqPjaW8C+YDbBtJ3Pj
LF2Eey50BeSFczqSKG1RMzkJOzOK/iRhup+MsLSB4JE7Yg60lMoY6u/bm3pNL+IfAHIM6go1pIXO
NXwxAUQmbTEAqeoRDClW4fjT8OELzVIx6jXNCDwvZNWQNGadvOeS1LEqYjiCMGWq/5qnfU+tCgW4
rYKHbg2sESJKwmsNuCe3J3jt9JyK5XY0LsrCV1hqraoNlmmNDFtN4CPkSOAsEUYzW8X7LaeyuN3M
67rRYgGLCXw+kubY0HJ1ezbXt+s/i8izFaIlV2hiyKGReacD0H0YtnXycVvGtTtwMgseUMvsRGv2
W6xYkH9HtUAQh6D4Irhvq36h9WtJEqe0gGoAUG22Xi16/4qpp+rwqJjO1Cy4MQtngGfYhtZXpjHD
jMw6cIzZLazEnme7Gh4BLbVgD5bmxM7ISayTo66qbxPskJhFpLNGEpZA1nSqZiH+vioHwGeotkav
qcqHAl1gtYrMtKLShnaR27W2L1WTGNLCibsuBzlwpFgRBvCnoeonABKVLAGFRHjffdeAqlI1Z/S/
/8WpY4/l/1cOdxbqAg0pioF1k+TUtfRqJ2r+S5yaGxi0JcifpTlxbm2QVVOTGsgda5b/oSP5QwKU
gjR1apKhMI7/fxPjDsSEBqqqGTAxAacuC0itJ04pP/nhku26Zp/BF/ifFeRVuTwlaadCUDLmxOhG
BzirRLReZmWiTZQ8ZHUJEPlqIZ+7JJWt9cl5RxgSaugNh36NN0Mq2qW+AzUsmSSgq2TwI92wzdzb
K3r1Op9MlLMkYjgYIqjSEOf3so3ojkRS95jkFbxkgbbFUs/90mnhLEjU1T0a4CAu1Sai+Gu9B7AY
+GWWKBKvygG8OzipUAF8QacxTEUuTRMy8rpVbEMfNSpoJRKQ0dLzJQLQqyt4IoqbUqYnVg8cQfZC
A2/utz6uUNoB2oGc1vq/KEa3kInEKycA3wFXwxnFTjaHMsuhqDQFnNdT8dsI000ly8DTgnms1XFB
YV172TgVyNc4awbQ/noRVgWB9Vos1Y0eNdsmENd59wZSxXtd04kU4phmIq5Jur59OK9aaITBEvh+
JQtPHOf3oRrTAoTC2MVUKO24UoDI+OFr/oJXc/WsnEjhNrDI5KJrY0gRGdZw16/FMHa7BAGnVixc
8KsBDso/gGeFoBY5J06vmMg81EEGWULryH1qJ3IE59uWgd5Xq8QM7DFQiPovupgtJMsRQgO3kmWy
z9dR7vQqSwe8E1WT7476UBIJZF+60C7kca7qr79yePqVKRQGPxPYI05igUbsHYnqIe9Ib3qx31Ot
/tQs1bl9RNjmXLiJJyK5rPVoyrkmKBCZYsOs0Ib322e0qd5jKUdeZ2H/lqRxhnU2SwZ7i4VUWUnl
YyAcdWsfqo8hOnbVBRiEpcXkDOug57qai5Cl95UzC/aUu+0M1/4FaC8V4B2TxQ7kJYmcdU1KgVWU
QaI0xW6r9XZsBc4wS3aAm+2P2XMajfd6t8Skyf7ZW1vI3QkJ7Vi9WUBsAF6srErx8qQtOJLXakYt
+HYABUT7O95XuMWUcwPaJUIWNBJ2Yf9SV29ts1UCW5JXcYGcAnh03XlOiR8fTDEkOpDNta3RrZUS
lLERvX1mr6q1k8Fw61xHWdNPKSbc68esm5wy2SJHvSDk6qqeCOFWNVWGWBsqzDhJNko9AnfkX4DZ
4fFSRr+Qimr9C+47A1uVtj2yjQKWUOq/GtUnYk4AmrOwe1fX60QQU+AnblGiKqiSriAIdUukQONl
oLxI+oLuuhSiAr1TRAJaRrIc7DDnQmr0qwEUiykSdaBCH3lFpyK4kf7rbTkXw2kQvEEHSqJg701Z
7p3cFH1nitrUvn3CLk3auRTuuAsoAAIiDCZjzrKdxS91GpHK/xi0938jB/jbrPYY7zicHHMstTjV
4fuoLQjdTXVVW0ZJlKH1ANm3xK99qZ4wKWB9oHIE+IzgVzjfIZnhKI8q8vcdjkE4PSrowDXsEKAI
QMJGJI9bu3DwLu/QuURus7JQ0ZMgFWHP9PkOMQ5preBwewWvHrsfMD4dtDeaxZ3t3hgLA0zouERK
+pHng/qK9hff8xNrCfDm0k8FNZWKekZWu42nIM6ZSkthHqVJxftDUmwA4dW3KLNAZrz6hbed25O6
NJMQBdIoUwP2lC7LnIKbxarpulGDtpU2df0q6U9SvAZP8qRAGy0s4BWX6lwYp+giUQ4KYYYwObUl
da9oAM+IiGi6fY3uisfad+Yl+qirS3kyP27TpgGk6FGkww1Pe6J0EZmBtg3/o/dXi5Ch19ZS0dHd
YuEhRNd5viKUOfh9IRjYtoKMgkJGC6n5vgKES2939TZ7vb11Vzx+Vkf5Vx535vPIUMvYgLw8eW5V
kop3WfmOCINaxV6YyDi6Zkcba0FhXbvbyN6icA/eKV4qucM5lqMQJinA9eBh+DGg5S2Q/zhSaJGk
XMnis6mub8/z2r0DdBngkoFBgro3NqATmwLWjzmZKghs0aRdvxvFy+h/3RZx5XlbFU9k8AnGSpNL
ua0F9oZeP875bHfdb7B4v6ssczFJD1KpbksNfPfm4FXojUrmV9QZLhicK1VP56Pg1GacRiGGgZkO
Q0lL7aPy80M2Fq7k5zQCN94QwF3eCULk1X0HfPF0oYjm2mU5XQXuQCWFpGVoDGJ+rOVUZUlm9XWW
dlr8YIwLuclrp+hUFGeOCiQMK6PBVEXkp+uyJoFhK92X0rhw6JJmZfT/RvmcSuQ0XaEpsdHMkJhM
T3HlAfk7KDIigCGi7Z8bI3BCkdbif58bP99STuWNNYzezKSOxnOBjJu6ZNeXFpJTcGYmaU3D6F2a
fA4JYElBDtqTJo92vVI4iuK/5KjenHPtePvKXFN2p8vJqQGh8csSJb1QA0pPtPFRTVpitECWDv/E
8Tr67yN/to6Iww0JxcIoEzpXAnNbxQ36whB5ZN9D2yPgJ7llZ9Lz7Vld1zV/xXCHBC/SvWSwG9DO
8cpvpr3aqo4oVwse7DWn73Q23KkADEQgNgrEiM0xH5hRYq/C1Ij11e35/C8q5e+EuOOhVP4UA5cb
pWJIyI9p62jRqz7bsuEpA7rCXBYmanQObTzyLrgWV+0TsMDRmoESNcYzc75n5thIxawGAJ1MteFP
lqijpydzvMb7t4lXxszvj0KpNq9zr1Z2X3fFRsVrrlPHmeDeXoarig2PzgDtAgQWmHvPRyKEZZKY
CUYiiH/AGTXUbilsCyTCxCV/akkSd4BYgVYcZpBkWgEtDCcvnwrxLahCpyiTBXtx9eqfzIo7RQGS
AGpXhshlpi76oNBjXqkTiodKkmkRWs5fpejl9jpe9eBQd/ifheSOE6yzYMw6jpNmeKBkFDpHBFlA
rFO/tvvuYE2I0bulc8R25zzrgLt/IpRTNVblR11rYE2V8mCgGlDUtmnzms6S00iBm9ctmhOQdjmg
zLW2NslSBeTSljJNeOJ/KKneRUaNZc5A7xzGTwwkBmGMqjpGtPAy+NP+fGuqnK/jj1ofJQ2matSd
HQ0zZELYHD9XiU5r61emgCCjHLatlniVrP8ywI0gAli7H4ed2H8LKJyH7lyn4qclhRRvMJ4yCl4c
+ceqjrdtU9DUWuJO/cmEXg6a4RXCOQPvD3cOK2UCfm0L3iVN2sHg0QEsMmq4muM7XHNwm5oobu7H
IyiL9eFpsDa6+Gp0S1AEV+0RePz+ZxDcIZGqua+xUUC3F3SwygzvCE4j0MFMdidWwEBt7LHTjIWj
edVcnAjltiuSs6RIQwhNaqJUmDneJMslnjjAll+9AP+ZGx9Od6C5N3sNYoJRQpFRDShk109CCdRd
9fgMFlbpKIVDPlBjCNtN00VhQ+Is6v6oUqyqJPEn60ME+ewW2PXWXmwzsyVBbqnTYR799lfRJ9VO
6hsf/WyG1hyBKdS5E1jIQlceEssuLARNbTQKHWnL0upICJxckL6YabUJYq1doXZE2RZGhaRSJUiH
ESCqj0XdRcg1gTpr5Yel+Zo1g79J6gC158Xgd/bUlUjYKcN8lxtW6sXCaHlN3oDKSADh3mB2+S6L
G8NGbqy2J3T3PYOMaNj4ugXaKVAzIAFomfk+RXXQPQjSjd+A/TP3WTeXHWkMU0avftEbuutrar5R
wjFxNd8Q7RzlnqAPRAv/UDbKr6hNuoeikaLMttCojme0ObfnNgufhLjXSRpm5kOb9pNBFLUGap8+
z9IKhNVajgLISf8UsYDbsApY+67RiagktkpQL1dWOK5MC69mKFszgHfK2G06y6pfzLmfnkAzUD2Y
4xjeN+jH3Jh9Iq0rNOI46dCL31El94eiqMVfoLyy1qC6wL/om3XmlpNRTXSepHZdI5e+CRKAtQEK
MlBsJNfNZ4BHtPuwmvQS2Jdi/uWDp8cF0VPn0wDFFSvJzMoMNi+t1U0XT5JO5LC1cjcxJzSC1r6v
AY/OT7qRIJstT8SMZek4jU1wUH05ZA0fqX/XgHHrATEgOF71yszejTrwG1LEQRlh4WvBBB63Ya1E
NVcfRD9pN+CiFfaW3jLEGtGMHQARTN96o6u0mMEv7902UVeNIgg9VR0o0ejW4Ez9lOJcA7UDpMFt
oZJ2qva6OpuO3w2/s9j8TOpuZ+QYtVZM69uSr/s7FjIpPxVpgLE4NxRRpYBYaczQeyg1rq80CS1M
C1y8lerWSh+gcVSATsZ7OBFT4E0IEoL0osgXgjhmgi+08ckoeBPd1oUpIm9NkVO+A7qZpwrrOfOq
eLBvz/eqVjoRxGncHoC/ApLjwOSuuo7kXdKTMvZ3mij86iKT9PMSOeJV7wNl2Qor2jJNpBbPF1hI
EwsYSzFAT4etIv2g+NTGowTl1AZwG+1+3MeG89/PkvFJMKI/fPO9Fip6bbp0gkyx/mBUcIP2qoOb
0exetaWX8OvzQ5YDXPEmgIP4ICcIwSOGcgxwEolPwQhsiq2W7qF2bROlW4bqRqAPkqSFCV6zYYBn
Ri0yaBOkCwrs3oqCsm9zcEzMOdGAXhu2kVMi9Lm9jlfFoHIW6BIiBPHFSEE3ZVXvw7Mp5lWdgPtL
2Mvt920ZzLnmj752IoNzvhFXKJYiQ0ZglJUr1egBr0DktrBg1y7YqRQ20xN/0J8mpaskSOmHGoiB
FRh2EzrIdj0GCw7+9QOhIODFkxdS93wbXKTnZSwIEKUNtTMPGhmgRM1qplVTrLWq1UmOHEZYmzbI
kJau28+W/F1OvL6ZeCgAYg7Sbmirl0UGgHcyUWDIF2BlzjLqxo/ZviR3dLU9bO1vy14tFfH8qOW/
skxZAvQXhKDiHk4p+LY5T2o0hGKoIpjK0h5o44BJ3B5tgQgEZS5OQUMbDNdUxzciRdo6Ix1sifok
JiIpqWAPxHcMW7O7hR24oNn8GZes4YkHHf/SxUuGkAbiIJjWQCqHjau3exul37TBuGbyd1wGjSg8
TDq5g/3PqBI7p4HtU8M2abmgeS/AjBBPi+iVQkczYJQua2akAYYYmZ+RmNM6SokU2LVFoKP0x8aV
7vyVkG110mGFnkPy+LW0KDJ/A3jxXETUi3FfgOxjJEJIwBkkH0yD5uv3+4LCr1QAtkqite+Wq8+e
piQnODkT+QZgAl16KAE0HHflAcDNirNluC9IuCK6Pj+jVTY3vVLFOrFte2vbe3u7x+9c9uW6xF2v
CcEve9d18TuyJl5L1p5Hjh4+/ucHAub8gxyJh/+8xq9H/D38XYf9d3xQ9kXxw2YflBKbHg72Cl/b
FWTZ7APfFF/sr7C/yv5gf21fDi/br21pl/jTdouvry37v2Cc24UTcREiMMJbUUSxEU6DIksWvyVa
mItjmplEIwV5/+dwKvetbZDJiUjk9S5q1u2M/hncipqK4z/Om9QbtgPpyEtpi+T7y6SBa9jTRlgY
m3RxXHBzGMUJaP5EAMLpnMJM5bHOCiEN6fYtIwkJ2FJ/vlKHHhaKQy9gT3FHgZOg4jjo6PKGrPPT
EAKwwddyRAiyV9vYdM/bNXZKsB+3Dc0PDP+ZuuIEcZZmUOQxmSIfEL8k+1FZgDPF6dYdBX9SMEn2
neHn9u3N3lvO/t4l65FN3Hv4VMlOJZWtOaWjOZ/kAW4qwfMNefWcR7o6fH1tlwi4LgwJi8sBMa6g
mgmUz1ii84XpRjSEyw0yUOVnrFK0sCE26zfT2/Ax/koXLP3FLuD44SxaqOLApmMjuP0G/IzUz0IR
0jf3w13/efh07h6DRdV8WSjCCnjA8oUnKHAxGxfPbUKpdOGcRfRFI9hrQnZYXUKd1cKp+nnYPd1s
Nh/4R+D8As0yg/A9XzzZl9NCRnhDoV727tv+nx8utMoeyoV9/aMomLJgGsNj+mON/519//xwHOLk
ZLejUBuH1fdhZW8PUA5fL6vb5/LCMGCooEPXGWcRa6QVOTOaVa2m+kUH+kXaUCi96Edj0dVSi+TP
gxi3JoAWQ08oQJKQmODttTgUWZJNWHymzaBrMWmHLNyyazsMvDoJ2T8wC8En4CKMWrGyrIpAv5iQ
7fZla+/fXe8V1+fVWdhiiUUOF9M5kcSpTzEPJN8KIWm732PboJv+xcag2ViCZw+SZBChn5+hqLCK
uIlmJsC23/buH+LhONDVgq69RCvAATiVw01E6rMiTArI2b+/fzw9PQVwU56geJizMuP3+BNEOzuH
rh6/S/r4/TgQ9vN7IhMJ2S8L724/ha780qK2AAUTJhSyzCM+1uhNBFmnhJPCrsv6HiYZNhKGcrWC
oby9zJf505/p/xXGTNGJyzoYsIJaxYTB/MPwH2HlMdUVM9C3RV2YAHbVgONtAvP9x9hwwaiItMjU
WmA6ZV4H8zbW7Nqz+89cgB93YEnm9bU8kSmfTy+wkrFrqhYyUWNO8AHcO3y+YLYJPNA/3qv3sHvY
7ZyFTbxM8XKT5QxrV/VyKCYQDA1YENd98n7RuyWlcvW+ny4pp2iNQJLLOmLTs/cGsaA9Hzyc1Oel
Y3L5KsZNh7NQepTWEjpOIejNdtceIpuF03ERz/ycDh0uOgo0UMTDd+8pcZELyfTPTm0N8gYKcsd2
YfxL5/NHVdIVuwMLRa/Xr/+JWO76J4qfZbMEsex8JOSto28vAC2EOZhoa7P4BR6heySwlMzraOF1
EO8ViK8/MVVKEFDiJ9Z/wTD9gJVdaIGTgXGGyQQL8QxMh39uCw6Rvf/5wMVhl4dZVJhKdlnZBz7x
Y4dffy7Tj/ON1cI1XrjD7L7cGBVfBS1UftWJZ6NiI8OA/rHebBRsLCwIcH4s6dIIFHak+REAZAAl
WIC8gB/DrUtRWKmm1ujvZIJ/4hQWqrAo5BWzv6Mbpibtg7vk1Pzkrc4Eo6dUA86GhdgWtZQKpynb
OBfi0FRgkApyH5CAZDSjPfmD381kxGfAvCkHYyAYird7oMf10Vs7Dob0/X34gse1dqF7EORsEQsd
Xl62h1VHvgPE4l+L/utFrlGGHwD4HYDQwr1H+dG54qsEXYs7QUzAIkbmN/+7Icpq/kg/gnWxjo8l
qb3kabKHjyXGi0uDgm4JCwThKDtAHz0SgOeChRTN8iO6VJn1uoc9fXpiJgVr8DgReFWrpX25dKzg
U8HVhDiAkwCahBPoh2qLjlFZILo3f0ardO3Oqz+KJ2zKl4h+gGqD6gTPGBQYVUt+O1PiZ0eCuXMw
0vC2AKQIJ+V8roMe6oLeGxD9LHtvvZ28pOth8CQvWedes6oWdMJFXChz8rgjWOVaJ8ol5PWu9Ci9
9W8yPSbUb2z5YTfs5J1hi56xcOX/F6EojkebBcugcEmtWu2EeAggNE2pEdjv0WHe9avPBgQm3/kW
GtDFO8tzteRg8jHwP3P9K5bzFiLfikADBbGWTKfjIfsWKRCnaSRuh1+vk52tn1HNslhLz7THxY5i
U5G4AmAHuo/Pd7QTcWdmNtnZItVG+5S9yTP31XdrPz3EKZnuQ6wxkkckfha3unNbu14EnT9zPpHO
eSuV1cyVCtRtMmlkRgHECwwO4Kl8R/Dk1yXc4Z8Oo8u54nkAsa6MPDZ3eossQrUJcIlIvKu+qxcZ
6izd6mvJG4/F27gBlBatQD9IllTEVcFwbHFxEEAg+8wJbhK/70oBgrPMQT2Egzaaysu32jElw25y
Tdc6DKvRi53F7Bc7q/yUTyVzWlEwfF/2Vba9mBuRN6WrPrSEBLsmsHVikudmlXsHZa09LO3tT5/t
mWjAfIBiWwOnI5JOANw6P1k9yIWAi54hpzMiwRmsrHuFoHfI9l1gH7rRNnHabXZQaYBULXDNXx4G
D6Dy0F45yR6ae5yBre+od3ezl9NiLZPAfk4XYi6ZTZ8f488tR5yKsveLMuq5aVKl6MCjaOsvIzEc
MJQ6yt17CR8I1X9eu4s2Pc3WIYnvtEN6tNaZDTXgCU+Fo60XLsOFqwEGASh2VHSz8ntEgecLZqF/
QCxKFY/XriGTqCGy49ul0wTeJBMBazh/LUi8UOecRO50BBbqr1JQktBacKMXAbWHtKL5NthVuA7q
p/b/kJdmxolb8bNJct5MC3oa1GJDZLfJhX2ZQeAfi45UfIsyMGQRKbPRHeXdnuhlVKSCGBjG2VKw
tBp2/HxpFUGf+3zUQ9rb1V1ADGJujPvsCBwCOrjxt26j5ACZ6WSX330rzkDuUioS8y4jvwcSfNwe
zGUGhhsMZ9TwTN9obQFq6gn5QI31uakTAbLkDsRnH63ju8BBqWiBlwGZ6AXx/+sKIk4+t+voGJCr
ZsZiTMhFZqS5q13ZSZ+AInNsV9Jq9p6BN+CmBCwrdnsHsK5Nt8qptVDgeKkUMQwTkEN4DUfO46Kv
oA7gdEYtElHtZ6ORHjXi62gbOOY6/JjvxHvNC2gWOo61lpYuGttt7gyeSb44DaifqHpIbhwUifRv
6nfnzfcNQbmMthfeq10T4ZYvKcRLvw3umiQBigZJblDa8odQnHo9FsBYRuOdYsfrzBkcy8HWC3Ck
FS/+Dp6MfW9SgBzZ42dHu5bcPnhXbsH5ALiDF1l6pvhoMmahnyus5ohIO/O73b19me60Ge1gO27V
b9lRCWqv8m3ypAJqiYqbuxbPiT4BWvfSiC7ME5aEObHo5MO9NERuRGk6l0nXw88KFTo4aIsXUqji
4fdMTLsFXSSZ3Ji8JE/wRAL6JYIwdWEEF+4PGwDDygVwHY7gT7R8kg1SzVFIDA0D6CNcQaYD1Pvg
YSCLvsel3jsXxM20UuM0lcG6SbXHdGeAboFUKSm30Tqjr/Kn7JoW8Res22VKhpscZ1CSLAfYsA6Z
eIB4EjciVX91WM8/5n1Ea2T0so98SeS19QSQDVpb4OUwJ+tc0RptJZS9CFdZfx/v0eRS4VkJ9r5f
BZ5h4f1zdpzBnnCqMnvpMF3Rq5KiITpBUxTbTJ0zLaZej1JktilNVnFHxsfctSgK7pwGUKdUwLOw
9WfW6bwP3HEmzXbpzfPqcp/I5+MGMY5KRR0hH0xOB2Ot1zCnpj3Twhuc9cwq/yT6ePtKX1GiZ3Pm
a0+isY+7UGWhSUFQU0+SjfEGtuGPhFafIyZvh87o+K/lfsmzvOyHwZ0FYhGcFbSfaVBn5zvdRjJ6
TuYA70U75at257dso66VfQ2T5qAOJSfd6vZcr+jPM4n8+sZtg0uEajgqTlR9L1ajHd9P++DYr1KS
7UcK7U3zg+hGz2B8MjaLlCkXGYbzGfNrnceSL0Y65Idr4d56DBD7Vi+xnezMpylw5pWRkJxWT/Ld
LCxoqcuQlBPNtMuJmhqlMEl8hU3d63divEKsRqM/k0U6tK7fD/a4kbeIImzl6faa/0BCnJtKwNgi
MDTwfA66C/4+p36nC3JaJ1T1olcVtglz3BV7BaHSVnDAHLO2dqOtQmmj/MOeif/0BkDj9biJnvy3
6ktdOANX7hjGw2CCGdk0fHZOpQELZ9a0FHVz/kE9Sm6xCZzeQlWF7MJfcBO7HAhdihIuXytVGV45
HkWRD8MjxU9S+mT1ayATSr2VJ1R5BGj25Gko7VB/FZ51BzTw+KXZAaZvwUm7THQzmTJAjJAQQCnH
z/U7kRn7oSE1Y5VAmfS2+DxGpCcqCltMggO+M+9FaFFh27p4oV86bJdRAUQDyY5RczB6E84/LPJE
BSAx1hi5FRKtAkf+5e861/LQSn9El/3D7TN2USuCV38wegG5Fa+02FVTPj/cipqO9ZAIzBeGLnHr
t3Z9D34lk+pe/KDbBg0RJr+1G51YXvmd05Jaz6DyQYVRtFTpdpmQwFjQdoO8JwP8vcBia+JGaaT4
ZywyRT+oFpB8hRp1MF/cRx+3J375xsAJ41RoUQPLvsggLEQZ+qr+yjYJNaj6KdqxM3pLcMZXjxR8
bjieSH3ghZG7O6pYVYEvQInIhxoeaLr+iGiwR09WhjBIfvDdZg0oSfMuuF9qrrn0Ctiq/pXMnSir
nsPA18OE1qkLzP7vYCd+1i+xZyzEFD99/Zy6OhPErWhuJZFfhxAE0AnrsXhxZw85NPjXKtG/sr12
RGxB6zuAJOp39fMS1fkVa4x5ohSMtZ+BepNHvGwMoZbVEhu6L47tvfmglsh4VFTxqUUDGr8XD9N2
WOvI470uHCW2ghcTP5HM3SHNCgsrZEepfTM1ci/MRPJ0WzFI8QlmjsmtSWQ32+gj9vqcLgZU7F+/
JZ1plBNlFQmgpgvxWkCrFxQ8Bqt7CSh/L4NdbgQvchcdrWsKCvUEiBfgYiLxzh2nXkmBc9VCN+qH
7Dfi+bt5JaDyr3PR1tjR8vcSzuZVA3AqkDtWSaqZgZxB4EAl0Fc+zKuHfouuiQfFQ1JW3C2q4Mu4
CPMCcLuKqAgvLyInME4zTe8zmF3/EN+j6h9qqN+AZkx2lC//uHB2WOjB754OaF5WdQAKA17fT3qh
jnIMfd9RsBGEGe3uchdwgE5l6/fdGmS439FT92gumbjLkEiGefsrl5tkPxuhUEaQm6P87K59wIvG
uInJl7iTkQOSoOcXH4muXZMTkXybjD/4bRJaWNd0Pe+UrWJX1LqzaOlE6+ZT/JSJsZtWGm7tcV6w
ctc8l9PZ8tgQcTOoDegaEpq8WDv1MNqW68NfHn61W99NN/1xIksy2QJebixYCCxWUCXzCl/q9GjU
0i6h89twV9FklzzMG4VGS8qHGY4LOcxRQB0OY/TiYts+NhItjCGnQXZ7fkQq34025WteOgFa0rbT
unqMn8F+BI9tffvscgXIOK4woT/VXYaCIosLCK7Mt+Q5b0f4KnTwomNqay7QFFb6iwtyItrv9bfI
DXGoTLfZPU+kWdHbA7jmmZ8NgJv7qEVmoQcYwGjvUYD8GW3r9Z9kp6/jOwVJWz0nmyUAsEWZnP5T
5Ghs9WqA/tuHPcETlXUfu7oXHfJXbY+8ouChjVxyItRqLsyWvQbxO20wvGGQIjCiXe7KqnqgNQKb
bWWwfKWj29lO+KNthqduu5gyuWZVkAaH4gVeOOJ67mkqGRFiTtUMf2VT9xSo3Lb8VZu0h8cbtESK
7dpdmN41TWgY4HeCNwruLt7RH+pSmmRDSegxtYh2j/z7r4a0+UrcKofMrh35COGrpWt61W1AfTtK
v4CHAwoqblVzNQnnqGDm5WC5qlcc5xXDEl23zm6yDXjFZAecHLQmL7lLV+ZrKCjNYy+6OnxCLltT
jn2WiLGWIEHU0fSr3EXHafMk4FVsXGlujeyUsUF4ey+T/C5whe2BRR1LvsuPlPNDhVQRHpRBzgef
CT1vOHQn3oMOgAVx7HWWScAxXr/LSNDbleO/N97koBmNvOzljeJqDvTlTF4zHIN+E9gtnq+EmAA4
7bfvBDTcT94SwOWVcADQz+y0g+tMB5YJ51aBWUQAooAA9fJSyk7wrHyIvyZb1vdqgDhw4fRdqmsU
qJt4qAAhK1KR/OO6kQlT7Rc6S9c1L91vALx/KHb4VaAPEdXyNcqiv4BC/9ruze0SJ96VhzBQajHk
UMAKYhQ6U/Ene4AUqFWhRSqhW2wCcnZ4DvCmTb1ukI+3qPAcUeRFd8AWvxPea1I4pRfvkCNHI6UT
LCiZi4YKzB0FioBVREMFOPT4Sg6pYZkWH2NR7t8jqrw1ziNSW17nPH2y0o7o+Jk1DpL3LGcL8CjV
jnYlSTfFY+DOjuIYD7lnOgt7c3lTTseEKs3z9REnKRgGlvsZwKhDBgcIOk77kYrkYbJLVGpHWImt
sFpSuPKlj4R0JsM8BfgSyop5SsmxQo9bYUUprd+S3yqtc5Rj9S9oInWDnXJHqoGqJPy96bBWzQZ8
b9/f4vti/oOpgfMLikEYYBPC8QToJK8mJiBQmWMXp1QCwwgatz1zI/5G+jp5Kbx0m4d03ozfY+PK
ZGHVLx19tGey12MoZeSy+ZLYOFciw2zxdF3cSdvMA4uWLQooSdPQs452njkm40Jr5JUk47lI3rZK
RgccEYiUvXwdHZ/yNVrTpVfWVVR+Y6+98E46SO8KOopqNB993Z7xdfEW63BiuGgXfId1blZqOg94
H7gXQxocGTwkFvrOcua7iEbr4MnyAIY12Cyz698V63+RRccCnIyA08aGIGbCGIMQenQlV3sMn0LQ
YNjqpvLKbRWjSoMaGxr8Et9qYi1b4EubD0RHBHWwsgoqjQx2D0/0UBQCflCuMX9h5e+L30JDxqNa
OyDZtTX0Q5NsMY996bxCImqpRDD54KD9PJqdSMykaR4aCRsuHvSDtIZDJR+aPxlqFFb6Y2vYwrOP
ejcKMFl7Uatcu1i4WnCaGaEPStfOZxtmbAVULYXjnL/hwN2HvQtcEDtobWy0LcYgjqDFx2IAfXXO
Foh4EGUyFDnO4VDLSZlDhc052xpu/waeNyKCtSIm00NOmgfN0x87+zfau5fc5Wv7i85Indk4zJcv
p8y1KDCLEO9f4GZyRqIExEe+fvY6N/lCZiJZ3N4lgZzi1kEtF4g5BMa77jtf+5t+2wYElO7ztwi2
DLKU6pKvCTTQZYakORzXizJ+tbC62qr+D2fXtRs50yufSIByuFUeTfY43whOq5yznv5UG/ixnh7B
Ot9iAV+sAVOd2GyyWMWjjgn+LVu5aHoE9RVdDvXTTn96mg0d0HpL1t31bsyly+KnaWpZ42wAx+sI
08Kxy8zmjjGYA+peTrAnb/lqUxqWPlrBZTDzB3EXAFHyu/daCGQRRv4dOy3rnasgyZ4ZLjXUV+4S
HIpHzsQFHV++mNfmxJ096JXr9X6tsL6Q2MQWJmKnAvAspJh7fYyKYPCD3EfpGHnUCi1Vf5hjhFJ2
aedbHs/dnWINsD5b8iH0VlE75I/TlyNYmKGzB7oQPIGpSeeGolGrJsgMdDP1mo4x75I9BBSSTWLG
Thfov8/x0g2BWBTdRjJoyiF1RkVqmZzWPTK5kDczZhuZBCPwgq/aDZ+Cc/mOrS3cqaXOf/LwHfBb
gE7lm+Tp929YyGXgySCimxK9TpD5pBkUhEgCp4mKb5g89kt8qUiBF91qRnIvGd0WTBUWFCnXmqqX
dheCQqQXIPFGehmp10oYM23O8IAMjfZk8W/+K2/NiAizwg6+8gNQmUcNudZNfF5zIrdZI1FD6Qu3
Erw0hCWoJa79YBYqUthFTYKd9FrR5U2wA2W7urK4C0OUUDuXZQRaqDghaXO9k9s056q0rRDwTLp0
j2KfyT5mnr9T9qDERKZ+n33mRrZNvdVA83YbwzKCDoLYw5ubzjhyPgS5xBqF5HjDv/pvaFLcASd5
0VDM883iucfBdYcByH8vO4qH8GvVb95OMkRpkUQCP7yGBMNNao7J8AITcfNXh+bMonH4QQNAaXA+
071k7iH/E5qK88S5erAB4zmaIUtUI3NDRYEf/e2rmcLbqxlxp4IkB0JPBJ40g3AJUVZNLHA1xx0s
wJW4xQ4cteXWdwMehSgkCXMHTm7taN2GvIj0UVbXSJUTZTFqB0RZCaQM6G4M/tw9YnNbAiT8THYz
e4UNKU/2vnFXDvNtMECUtSFwCQA7QJA0nLwfhgqyW35qTA6K2qnOG8Wdsk2P/gnQrD95oCeRzgM2
wphrkOeFu5KYJlwdaGwAKxQ1WFFIWj9J4Li5i3QRPdFirPhdPL9Lhx4JbyPZoE+8c6dMR+QrGGAO
c4Y1f/oNcL7239ffQMW7MRuBN0nDN0gfAjBAPq5rUmmNeJ0Nre5dXst6L+zzqzGTS/xHvBlGadjH
Ie6LcNPtC3TTmP4O4m4IFrxc586MMz11wMc8Cvfty8pK38YH10OlHCgDfbxU5DHU+hkUe5tINfsn
tBmDg4kstNHeJfba5lo4RgCWs0S6AyVV1O6vR9tCTLueImznGmQN/qZ8n9GRVukQFNCDo2SUe/Zu
ZNChtjLShVN0ZZYswo9JjhkhRg+sChiSg/jWHe1A1+vtaHTP1aXarpYdb2M+wAL+jpJ22xxTjXPF
I8hs9MABjg7jQ9nmgHMT65nj4z5+hiaEGd5dBK820tgkdPHx2uWxtLN+fgX5yh+DLsaubP0Qcz0j
b6Ine0iCGuFFs774DciG0ABTVnq33Y5r22p5sgGhk8kjSqPLcdAUUJMaYspoOOlNye0OmcG8ZXix
+TpJl66GQItHluj//s8gdR93aBjlG474SIdLbd8Z74MzAPyzwaHx5V9gdFhd0JyQ1xKLFglqD3dg
hQ0mHw6yM8aPFuuY6YqNTazzlwi4rvI8GmsaVgsVx2ub1AZWc1C+ywGO6miLf5LtYAFI5hS79FBt
AEWwpc3ahUfmjHaDPwdJzWkqtbWs9DDIOsFd9hDtks1olQZ79/vJXNyjf+fyO7r9sUelMgrloYaZ
3lbsLtYbW8Jw+pUtuWaFulfiPJw4oSKz9zGbwdnf8QWuL2Hz+1hWpuz7dvsxFpSE/TYdYCXe+Q6I
Xp4aEyp69pp3WUhCX+2F7xrYDzsdJ7ZBPMKOeObgzNptbYE1/BnIn/PvA1rYdd8BLsDYyMIDQkld
ED6ntWXYqygYcnhFqaWR/dEAUm0E0pWjvDJ7+ZKYhfu71YUoAFYJIRrCABVJAWq1SN45jCofRSUr
v0fq2cjsGMk3bZduGhm4/NwV8kfFKY3zoGvITmu71Ufc7VKi5x5D1iSozStox712nWzDaxDVyRAE
6Nld8sj1emDFnIFAQI+8yPHBECIAwLHvrcDOLiBY/H0KFh5U1/bJ9/1Y4gqCtY0mAKnbebPNmakt
vnCHyeb19EHdfyrO2+eKwVuffWWQPocdO9fguoNB/1Xi9AGE2o/9ltM1S9p3SPz9QV1lbYy3cSaR
bcdTmUWhgaBjrscYsxNTSyOWuTaZS3yqDv0lVkx5B26dXp8d7ZUzErPyDUFa9ToLaXRwjGB5oYCO
1Cby6de2+6yqwqDtkFa89Ajcd8+FocwAjYqgPzj02wi0SBISUpXZnbL30FKxBZEbEtam4LaKgM8g
zxtwHkPrU6Wym8Lgj4Xa4iGp+bbU6fx+Mt4zA+9J/qTlpnCuNtEOadXNmtddyJAgw4jrCyGYBtpD
urzTa1IdDiWSuh0q9IqrXb7QePOBKagRjgF85rDusNXc8nnQzLWbZWlzg2oHTIsgC4MgOO2/4ipT
OUbD5Edv2j0UCGR93skmnpoBMjOIknp02qj2Grruti+X5GTQFIxcI3mz02blbgzAK4kkp9qbkyXu
Q5PfCGa+nezUJLBs1QwBHNWLHAKOZu6Yb56hWivd9guY9OuPoKL9SCmlWmQn8rjCQxIn613b+maz
j9CVrO1VvfpMvna8nhxLU125ar8HeH2lX9umd1tVq+B9hW1sOLADiq+vKK++fEieekRoqMtndLe9
Zufivj3M73IEZniDs/y3FU9z++i4/grKtUJxJYeqCL4CkLCXCpp9o16+Zw+7/pH5o7riXZugYve7
TX7B1aB1F/3yOG6IE78BFD/cqRBFUE+dWaRRoCJyrCDg7bSgilOO97Gif7B6+Ee+f6p1RjNqC7yX
JgqsQMl12IPyodvGa/DtBVgiMsHY+cCrcUBeKpR7l1tJSUJfzPCoH0DoqY87dWMlTuKg5wisKmj/
ZLAfBn3u9AfGWe0DuV0CmEeKFAcCyk5wP9feT4z6Sc44GUde2iaDCQSb3evjOdrP5zbVK8Z+41db
txdQvST7jdIGkqILWMi5lIpWqiRwBuiN3nmo4raxDuUiPHQ7QDKPYMkDgLp0BZDR1RPKzJkB9CtE
1REPrvaR3waE1x/DX89AMkPiM23wMfC6QPDFPV4JATxde4ptrD/7rNwBCwtavsg4rFy1C+HNtW3q
3uvUPOKSHLb75+TP5JlcYFW6eOpePtTP2RnxSGvdYScrenxWnII8xlefw7ev8OtPoLxQh+6jsiZr
UVjaRXju0T0g7CUHzeXGaDH7M38u15gCbhGMyGEBMQGdNqSpkdm7nvEOAKIhqAukdlpnIq2GzR6u
99g0VnIa14wtjA8wDSi/YIfjnqevd98HfVBeKJAKPDRO+CSC63HHdzp7OSXPoRXELmLnZu0yX9hT
V0Yp98ozYZarGYyCSMsJXE5XIRLqNi/lk7LnXf4ogYYbDAzZliMp29893MK9gnoD/IlK+p14gLGu
p1fR5rH0MzVD44XvVPt4o3oB5MLf+VNgjOf8MTKlTfSSPEWX2FnLIy3taDR4QV0N5VIOYHnqQTyi
a3NoygoXp5Hfg1sbnTgSZ3YpUmdNjCZa0sOa7AJHBYFdasHNP+XOaix1G8HiUkfJBdhGQIHRT3k9
A31bp3nL4CMqKw2t+JQ9qDt2w0NnyCOdChykaf4hhL22Sd9lqE0UjASb9U65gEKQdHhJdyI66TOw
euL5Z6hHxcsN9r8nDa8NU8sNhvBIG8Ma6e5zeupNUmF7kbY8MrTqRrHQ/mRrj9xjv/cNyVzZaQsH
WWHhw1XkywAipRtR0KpMKEgggOs/sF55kYk53q5UdABNa7t60RbuKdDZosAFJP31mkZZP4FeZEIq
EppzqEkzb1pvAnSEPP/quBZ8BhLsf21R+4eZkxiE5bAF9HF2yPbqZ2gTDDlv80cD1YY9+86uCOwt
vK9JUv+vTergcEU18QMHm4UVorpT4GYMTULLJezDQ6t76mp2e22U1I5lWI50CKIMqODe/WAfkwBl
pGkDJKypgeGTM1Kv26wVkxZ6A6/GSQsNF1kvye2IcUJXqLFQMoNahSFe8m1snpRzA6rH3zfpbZua
BAYT0nmBFn/4JPp906TiHPNaVCDClmzm8D6a2Vuj16hwV43uTB/10x05m/l2lxxB8/F4Ye5Dr3wF
l6nz+5fcLjG+BABSsNkBMUUKKtdbOOlLrSrrFOhjl2kd9cyCmph/aSVdNkVwuPRO8rESYNy2EcEk
siYYPeHtBJ7z2mSrDcmojhChn4/hbrT7DcQmDO612IkfID9ec0UkVLp6VVDWqHMDglkfOxjWWhsx
tQvYscNt6+18QDvziOhuZT5vNjAxp8kkkgRNGqBB14NT8IDq2KwqDIEDQUALAqBZ/8aAyRDN3fXe
bLzhYblW8b19MMMs0lG43vBSx+1CLaMv1bxfjwOST5v4qO7v5U9+g3Y/j0UCDD14jWngTDHRyj6+
RXZ/mwUgCdU48mIWr0c75YES1mWP3XNEBbg3A8JLod4jlkkcZV/s6kfZrbbaZo0J5JYagDJM7SGp
ZIa8zDrsVed1hOH5mO8GbF9buBR68lXuKngqFOVaBDaxXj0xntUBMvw2ARAsbVbjdXKf0ZuMaDP8
bx6oTSZDLyhgZXxO21iSq1yA9dzK4ELhL2VhNvZooePSrXbRMXkyoCq2sucWrIM2GwV4lODBHStS
EXscKoGcQXXekB/UV2VHKJIbwz9pkY4bAkUkc/Z4Tmf2qo1GshXbC/v9yja1A6q4nqqugm0wiP/J
HutdehK2QKOpGLZWGrMhVHr5wD6tmCV/lppwcBPJwJRg4yEHSh0ziF8h9VvCLLOVwXrD7ZTtvNUs
5qsxJygK6Ox2te58O1JAdQiiFIRMgBzI1NUUckM0Kn1RkiqO3XnRoTgUD1hbF2kphLIJ2qs6V7lf
GSh5614PlFgFzzTH8sgJ0SGGH7Ypl0K40Cjx0kKB7iXfIrW9R5+aCSWkz9+t3T78kYD6aY1yI0k7
NiBBqlBHmdzMAqHXI+E7Ug69V7vJRnsA2ZfVWy3a5ASnvovMcjWzTE7KzXhJOwORikeLF/X2l+Oi
iMSsLZHoBRU7yffIm2pfuwFwjhuY9eJR517izery3h4iPEuQ5cUCo/oLRW582I8cTJ+iyNDDmRnT
WQIH/BmcJoUnx8D7ZZv8CWVSL3cmM9n4gG6v+Y9bkBTBjiOMRNMp0s3ACl0bz0s2Y9Mkg17esYjQ
VzBuEmc6Vc+iLV9k/a38g0SXVVhAtzvoS1orDH1XBKlJRwkSgwcLBXSA6YpoyqZNLgrY2p1HmAKm
M0J2PRGhdQTkCLvx3cnMrfhBffrvCDwM/IdllXJdc6LNQUAsS8fskB5bG/BD65TbY6vPaKsgh6p5
7/d1pUtrL7KFBceDlAd6GG3rALFQC55mTN/wUHWGlh8ExFECz98Eq0NyczWfRZwRNb0Id1Q0rgDt
ByYA8iU/tlYSyXJahFxpiPvJC+6mQ4QQj9kEmwzWurVHya1rhLLDX2t0MKsU0GsKGbY00l2Irody
F9rRHm9NO3BmR3Lq1ff1QkAHi2AORt8TSrJoRL8en8rMygCVSXJ0ZnM6pOhW/qytyfafwlfGXiXf
J3+Onk4VVAoYJMQigD27Nhe0ccoPaVdCLcfi0PiJN3z0wJ4knzzed+UaR8xtXloCvh3IQVyuAIXw
tD1oVzc5JGuwR23BBe2sJRqQk9oyD2B9Gl7Q12Dw9xBL25eObyW1nrxnf5LVPbSwqj8/4gZnVctj
1snwi2OA3GNksQCVuTk6nsCoIfJGdWTuR9CJtObKjbCwd0lcAa1MViUJauqiRQtOlSYz7CqotrlD
hjazV/6EGPPEHSozfmI3kCMgTS3oV0SXW17p1XYVa7f2EVS0F/pFzsUdVqC1uR0HoTgglXlr+JMZ
kICSNwRp4KPKnD+y9jl4b7zHlUkg1x61435OwjcV8I8DPAlKCcU42I93UPtxuLsILTXjSU30GvV6
ZCZzJEGfeNu/i5/kJ1YfXP7QGZr5IDiZma3uhYUDgEgPaWrA7QGKpxsNMzlvsjGbUO6+ax4b6JFA
OGpXnRgUg0/ioVl9lC/cyVf2KCeNWzNXhwL2GFc9Txa7jzyhMNOnEq1V3CZ2Yi85ScYaflZYCLhQ
C4PwBWjwwLhBw1jnKe4loQPyDORfIphbOPBdIdCyPjgTWTO7OweW4CmgFUGCR9VjL94g0rcyF1K6
m3E7WbkDSVbrwu+qS47Or9/3xMLDGd/09+sU6mCU2azIWYWvk891aHFbHpCX3oAce2FPdn7wLdb8
87vJpSjhyiTxET+2oSgVctkMMKlcniNr3oDP9pU3wuOOM0iLv69noS7uIltA1f9306ujpU6gNGt1
U/Ew3f1R7ufn/viOMMyBNot3ypzRSNZ4zhYetJheqJQRZi70+N001XEEcygmGGtghveAiMehnv6Z
rMo6ou/+aTCDC4c8zQZqgpDhWUnQf3eAUwce7ZMo++NSQ/md9raK5gdhLXdI0FspACQgE7K+cQ67
ngd0XLKfB52zlWOkawdGb5yuB9C4MF5CSwBHq6qPW84Cw/BBNYdCd9vnCYvSP86Or59L09+H1oqD
uk2vA+xNVHJUjnTlIrVyvTOSOIgAucH3Jo9II81m/Y7+CTy+vjonARfnJtxJJ8AErM6VD/89Cwrj
wLiDLpZ0gyJ+vDYuJDFTZxJw7uiBeoWi5vg+yqZU27j6c104/b4Tb5P5sIbuXxB8E1oYlOivrSmy
nIdx0KMWVOO0KwSdqej9y3PhEN4U+bNwFAU9aGBVYnaz4Umfk7vWxb8QOcoKpGdI5AikHU2NIPZj
zgc95Nbr5wzpjhCvstjz7yY0B1kroyVzR21EFWgAkA6C0AocLVToGKVJ0EW1j84FQzT6yyCCklef
IND2GG3bjWBnSCjldxro7lEYPWkbzely9LnJOtR8GwCAfv+cJTfw83Pohhm58JO8ZrTMyHeqI6Oa
EljJ3neRWwi3ghddVoEgC2HPlUEqtAyGqSqLGOOPwP4Lvjj0mp1bV4Gp8dEHK0bpfK4M8aZOIyF2
/jvjMuXX5yHzhT6BxcFooWipgynBi+0TOnVRKOGdxPzd3pJTv7JHXa5hNwxqVsFea7Y7YTf3hqYn
qLnnR9Fg3wqwv0Kd0TxgiUOkdbDX/sG1X30AdaDysC7kpvj+gGbf8Db2mGx/BN4TLlVf0VloUYO5
67+OGsGkBmdF3AWeRTQFRxR3kLJNEFFNBmfWTyid3L3jJKN5Hw+iEN705KFn49RBbG6tFnnrQYgI
IM6Sgp4gDT6L8lechq7VQWlrbGL+lTB3RtbHS4z+/MgCV54N2gQ9h6d8GKA8dv7viiCwDkpVtK4g
7Y8fVIpFVJlQ4oeuNhpcXyAfOoCeB2ZRegz2vSE8CjjLaNrN7t1ktdnv9qWG2hfySOiCQiMWadm5
dp7BII+MUDS1we9BXQZWYXWTGE/Fc7FJ7DXftWyMoEhAQ4dWbBrQNAp+J0Yt5plBPnR2NYNECtlm
tlBPcldd080bgQzthzVqG4epEsyyhqFVluwFHqOHx9SMIl0+vojbPF45trcgV8octYnQ8VJxHIq6
ePPWZgmEAhQmlBQtP8gYGb8fltvyFGVLvl41mYsBVOxga/A6633cJg76Ap4Jdpyxx+NqNujmzqHM
UTuUEztwWJGhtc+dNb0p2x5kToCdiSD2CC6tUz+cV8/kTSWVskklV5F9UgeugE31nLmhSWphkxHu
IJgjZKAraEHROTqIr1g7d9aCpxuPT2yLoDgm9S+IcVAeeEAnWTPVsM19aJ/Jm+3veRQdO3tE+tor
NqvLefOapOxRO1WKOjYpyXKKewbAogGhCuFBq8DfjpwXocdsjXSvGrnz+z66CVsou9SWbYdJy5gK
dsE5Zqux/n4nOez/o/9geXwkeEeXFBQaqP2TQvIo5LQeHs7jne4r24MVBGi2DARHtdW/RZu30Ou2
6JL6fXi3wcn3+P7apfaQlgtCLMZoVSHcEzJRZfR39XttcQAN5an+cF7rSxcWfQ5qAZwMyipsH2ol
+xkY1jyCLyfRmbZrrCO3mYzj3bMP1QDSV6Mc+M0+eviS9ekFDAh6YDvhNgL7pnb/sJpLJW7gKlbE
+CG1TPBEQBZJtCglU8RckeRiDRpyNLpG7oy4VNSlM1q5iwElwGrHgqhmPnXsmoNaOr3obkGfGJgB
kAikdlYoogTUTGyNcnavuuUJUaFhyUcUKdiVaGVxjD8skd//eAJHLDQxshGWKquH2jreWrm2Mprb
iIzMI0IiAOsJ4ds3UvCHjUTNxMZXZPi/jxEamHhiOArAHfJG3YHZc0b5I9QPg16A8UHZ8Csh9rJ1
BAgSfBK6s+n0LbSusqobsYqTx2dmLxglHnAG52AH3w0OeDUkPWQsmLdCwnauobXYXO3Nui0EkTkA
9BoATB6NYjTHUZdHIZcUaOKV982behdkAL5HyHBMH4qN5u03YdaF19oK7llg1cqPyNb6lWVYuvWg
gAltdLKpiM7n9VKXfIC8ZBc1Rob8vF0e0dhrS3v2s0UFqgR9Eq/9w51+ZZHaXAo/dVqTw+L3qx8U
o8NJAxa0BQ1bvVZ9uG0KIwq/P4ZHveyycpRBvBBChd2Rz6HZWbHJpCAbv0yO8rniGRfOJ9iyOGB5
kcnGjFI33Jw1KVtDrRE3HMYDcZVMx14e0WIn7+eXFWMLThFPVcCHYQplPBreMUZyVQbgPMZjSTuy
1gy6QDAWQpDnLdZjB0d3xR5x65Tbu7JHXTeJL+azwGeA7AAYfRYdwixuo0cB6Smz0/TWEs7k4in1
Yhf9ke5XrBMX/5t16tIZg6GS5xzWO6MgD4jDe2+zKL6rJnspPmsj/FoxuHCLIyMKxhvwTQFwQKsy
8AxfzQxfQBl7D+D34MmOZB1PR9QDShciZ06qe2gF7pCK+IdGRiJD/MM2dUDmulb4VoPt4tzrqAcY
/jFxeutPp+hrJdGlVf1pilpViNzz6RCWDZjT8114bF1mz5zXir5Lbg4DgrAsiwwjWn4pK63S8gA7
V8TKDCabFrQyqOWD6WVTuy+hXTxre/4+vJu2MYKZ5D2ZVjbvLY/Z94z+/QDKC9TZ3I0aSz4AmNjp
LAObpDojRJ7YT4Cv9NoKbUDfgU/lPFDi2gq0hUJnPGr6Iwj7rZWtRUZL72UkmBWUFEAigDTbtcdN
6qiaI7YGeAXBC/wuMmrdIYTjDQiXgehGZgcyQdZZW+ullyJoBP8apg5RzkD8qhlhGN0v84bF5c4C
NkU4rHCAo/If1C3ItP81SDOw9EETQ/AdBl8Dr6n0r1znse4zcJSTySLfAeamlbldcsE/LRI/8iOo
kMYq6yQOFuMda3Rf/n26ZV5Bs3MQ1uqVt6AsanDUKU1l9F9KLZlNO9wA9evlZuZowEJhcAlaqyGl
4fJP4t3vI/x+zt/uHnRMgQ8PtVK6lC+hTtjKCraydpE9ZSs8gQ0CDeYn9CBiblm7NJ6wlY0U8Tjr
sib3slYmXIwYsHWR3kC+FCgd6poLtTFlOxUDlx0kAYz4MwSu+hCdGDO10H26WYNxLt7hPw1Si9rF
KnjvURkhbZhIyw760wuvN5fJLUD2/i/T+2NwVDjUVAhZax+2Cov1LRl9cYnOohAN2s0nwtdEij8n
//RR3gVWi5d6gro0+99LgQCsIioE4AoiGsAaUid19EMOGjgzolPHd7I/s91u32fEp4oFXPklOJWO
GCCs+H3stx15sCpJZEnB/AkEBZ22ypXZ5xKhBmK0AKWNle0HZ8SGlvQcAmzo3GeR88aZXSP8uAXG
EMNgVUERCHy9N5gvoUrGps/xFFB4Y9xWHnfHGJElb0DiOZ+7Te9lEDQYX7jPNdGrpUMMFKmqgVeT
ZVECI1HWD38x1gWhP5lIAD7aMbTmAjfFMRZbw3fFCyBJXiginOpWX9FkH1HHGGBoDfwqAJRivql9
JuJ9FU0zh1e0qYC+0jw2TqRYOi9Y5d63VLhlQoy8Gg4vxFFAQiMjChpb5CbpR5cqj63qpzArXEDe
l9rKs6CZ/qWxZ2PaIHKzm8lc2VUL1x0UHMBaCGFQovlO+cli5thEYxCQsk5zR3h50FGMmzfXRdff
oZRrsia7xQtvxVEu7mZErMCTgVUO8CPKa0wzqvpZO5L8z/wMnLvwHiOTd4i89knetOfyTg507msV
NrMQOKK9CZhJhZdIJwp1u0ORd1CmUkEWca8dBrDqPyVu6Ub72ksfOKOBqtcmOPmW/6V1bvK+6pxv
QAs4Sj/NU55DaMKG1Yj53i4O6L0BN2P+jksQQMbGDYu1wIr4+uttLEAPBGEdXtCEfYwKrKaBm8es
Fxo8oxnE5Tx+NgiuhAPvaTbivMJpBFxKMXDCnrJBSqYxkJhZcyDfhdebzwBMSQNMlUUOnJp0uWfV
lknwx1l0r1YGcgi24PT4FHAVuR0gWSHI3BMnh8NmoKIhbVhwwYr7f9hzwNkDJ0voyPAttHi3OM3+
wI5qYwSP9YdsceiuOMoOyi5fipW7MXi4OW9aoWteuI+vjVJLHkkaKLGJ0fZjQpOgos9uvYtwYzU2
WHkPk7tyoG9d15U9mqyxK3kiFAh7j+VGhdx6dmZ0DgnO3ZOGgmG75/bn3y3eHqlrg5STnrICeqUp
DCoX4alFywSIj+/zdZmQ2+Dx2g4V2Izs3MbdBDvxpgYMeNejX8IG6cI9dpFVbCYb1SrVyr9ff35k
r2UWF14p1/YpjxXIgS82ZCEHy0dWXjy0dvySWfBY2xFyViTcULCL2U20OfwZT/yRh3Ba9O5jiddy
rgv5setvoe6ngs1jwW/xLcFjZyGzDA5udERBOw2kq/F781w+Mk58uIT7wYidNe6PhYDg2jp1Z2jS
JEkJWYnJky3fUVNdA9KIQzclaYtXP5IX5qy6q5kpspEoN4J2UQQDePcjIalR3ozJxonhW7gR+TU3
W9BsHOsn7lBa2ab4rBDXr5Vnb5012GwRZ3G4p1CkpMO8SeMrRso0EmyOzwp0lDJr2yKoFo0ZNJWE
fsK3wYXwAHeqT4Vee/lKGnRpon98AWqI1/GPNlTCmMz4AsYFyLyy9pnVvqOrwUlBuV58+PfNaXiq
X1cbaRbuDdhFUVoAMhlJWMphS4rY1TmDBUZt9hUaadAaeoXOZrC5VOBfdbPEWL0Zb+MQMtl/TVJu
UgjmeUh8DJU1+g3nBp0pn/oWSHvOYF5kUA7EHn9gTqy7yudLdiu9rUBlg3+kJRUduteTzEvlFAqt
j+yDM+74B+AIYxPsMS6uIwfJZRARXGpn2D7+Z6+J8f61Sp3gWe3HKQ6YBl2peaj32/gP+n/RLKJz
n78bWsgrkJn9a4k6rXkuN0kkYnwZYLmH9jlHDpuxCjTdQSS2dVZ5Rokf/G0+qZWsVb9UuB72IC93
kPA8q6znHooAG//C2m+Nu6pksnAxXA2Q8guiPEZ9r8Cg8AGmgGw/swY/6N1zcx/Mq+J6CzVv8B7i
+YU+BYSRNwV94A9Ria6wcFNqts+Nw78gfNirRwkoq5WVW9qZCnokEagSrAJdy4KuWaXNWdCCdTC4
Ey69CVB5u4ufobZ7J4pWB/XA9g3USmshxJpdasdEuSwkQQK73EdihY+5GUFzmQeptwJIm8EfxFck
XVmHtMn/y4iBZgcDCGGl06g3bijznTqlCu5Yr9xxnw2kMeGC2AfAy4KvHbOf31IwQAtrXB9LQRpw
jlhWdA+izkKjbPO4GliQXGMLHUc7NCrA6Q7sCVJKH5WtbTp3VcJ2oU6LbQT8HBq0oW8N8tZrr8Ok
Ui8OFTROuze1s6reGj3wZgpO6kWgLEctCwQ44NYWXlZmeMm1/7RLrS2X1zEn18SuNzjKkbnD9bYv
OqPdt1ZrtC9rAqALb3gMlPCJAKoNXCaN0xZqblDYLmoN7WMSde0pvHB32T4hEn2jMYAvlEEZi90W
JqvoK2NdCIUJGz+aMcApg25Uao7ZOGyGuoLpRgF7D+v5OWBsszWdwEvmqpd0L5R6dlx9ZizFDSAl
AygdaXW0TVD+SCjyKpFmTHELqk7kkXX/Emxewr22LkJDfCnta3+YEqkAIR5ULfBnjLAESgUJv4P0
nnwV++kIrvTJFm3plNjsa/ASrqOoFjfS31HerOs0CEVHRknapJDlhKiEcsjdlwffKLbra7nok36Y
o14ZXD+3KRQJManojuIg5WZEe8goGcIdUZlWduk++wfKfaI/jywuSuBod0SW4vqQ8vUITDEftyjp
g6IawsiupI/muB04EJPiFS+9dtAPAcHyeTyt7N2leOinaeq1UY5amkPUokVUIn3wVl4gC5UQ6fEj
uvO0M6TenQAoMt/KV53hwgUO70skPJD8QgKBOjYcHw78yMH05CFk8Pec3YBoATfdCeV3yRPd9Bw7
vw/3G7BMbWTYROcU5GqB26AxeRo3JlwfwWZ7T4rABXqWS0R+AUQuEX9apIVktDIbVRBPPuAXu1Af
tsJpvc2DHM7fPoTaZ1UCCNaQ4kOkY2o8Jts01DPZ4FtThV4NkJruG/RqK525zx+ETbjGPLbgsa6m
gVr1YqwTbSjINNgQ5gXRwXMzGr0bm9odd9daoa4g5Wz8Pve3uHkV8ESAC4B2AFE66Lyvd3mklgkk
tFJsNS/f7XHf9qf4BCGNe+xxUH/pYOO3u0/GPMd47v2DbQ5nDCJGIKZXJeo6GuSc5eMpa42qhpR7
4qKN4E8EYchsV7u5m6vGib+oJNsKFjx3uvvd+nfJn15sUiX5DuTQZ0t56kyZgmAKW7yvcj00WE/2
ZBx1eYKALiGUTjbSfrAPsfdygkoceIgvECA3063kVHYOrkUwi6+SBC0Ac4FP+PtNtEsv2aGuBblB
4er4zFiBJ4A7tDinT2itA19D/AT2WuucsLp0qraBCbg9Ot5+n5al2OSbb5HIt6GRnj6MSV3mQqZB
uwwcUKIngBw5JGxrPfIsYAo6CTqP2O93m0sZjSub1LmbUr+vZRU23wNQAu/GJ/Y0ndjnynwBDQpg
kPC4ZuiJW8y6u8okunC5XBmnTsCgCbGm5T1JaJA+l8LyJyNxGAg2DZBV4fQIHL7qakZp8eARXsv/
zTN12gOwWPhlArOMO0M7TdILL0lQ8W0+dtW9eIRSminvFWTg+dVq86LD/WmbcvLthIh3EjDfwpGz
Z1TSEfi+38lAfMom57En9qgZgiOCKSJ5ukCkVf8Hug74nZ+fQJ39Pm/rQfbxCfxe4LDFWutu1keb
Mb6PXm5nz6WjeAJoI37fa8vzDnEqCF/KkOmmX/xjL05N0GPeQd+GrdXAr3Z6/yyAG0VBXqfcxhAp
wMsfhKK+8W9XDISxUIKAaYIYvPa3XJ4OccSO39kVzqzcCa7vHbO+/cgfS/0LFYj7SQfRvJE+qqu1
y6X7DZpgaDqAYJMGgNK1cbmv66SaYVwg3EKajrLtMXuDXoAhnXG71+A16o3ipYZ6NxFN36xM/dIF
99M8teWHKooyeSRjBwXJx/ic7GN0DZdGAJUECBclb0SkPjt+/m520akqEIQgvCAEzEjlJJRIGEDg
j0JIDY71c49MpXLMQStabhJ3AM2PgBK5lMDDoYsaTTWxBY6Q8EFcJSm5dTRgNgCTLFQTBBBo0jXc
ril4ICtRSuXh0Z5t9jJCuKrAjpNNLQHEe3gOjO4dNGi/j//7Iru+6K7tUt6Va6JEnWSsrqLfq166
m0+NNR97+wwuKfxfB1mMDv+tgARfv5csxBxPjcMA6ihZtdW68SNnAGmPO7DYFTinw9Mq6Qb5gt++
kNqXalHUXSmQLzyGTngPPj7I9angu8IXbEtAAsGF4Kk6fwcxkxDEdP3arfddhaK/ACkdBPoQMiEk
fdcnQ0ymrhx4AB+V41F+AfDeqU1QbOg10FBGuy0l/f9Iu47lunUo+UWsIsG8ZbhBOcvyhmXJNgPA
nPn109TMe+aFMBdVfqWFVKVFE8DBAXBCN1Lsx9L/wCXU+w0dOXVHA2XH4J9k5YMCezWQuPvzLZy9
sjhGUaSGb0H+GWF9lHD8+u5CmiD6CTcJ34TbL35bXrMSb5pHRR6gEJR1n3wC3+5dWkOdMROfgMRw
jk4gAlF26/jeBPm76ek/Z1CiVK+RsnYOIQ8PPhSUtYxv+sMH+rB35ZH5Y0ADWcPx5wY5s0guZ8jG
go1FVXwVuU4f0Nn8HeRk9CIKPgov3ZPbEknM1xH56nmHJ69sGwkuKadzwhlpnrSlO6zL4uzfe9jg
IXlEDnm5R+XU24LO0uweIRv7yr6Nbux1kWSszF+dNyoDdBDtIV9vI7TBmeiiubSvxwRUYcqV0c2B
PtNv6Ad6zhT2XYsw8QztKZ00HfA1wApYvMxWSo3VdXHXZJP2al1ZqJytmkOke1TbD5C8BakX8a0F
BSfwpqj8Oe+yvh4UwFxT9CqStXCVXArC6GelIGtlsKs/mCRo8hleWnIaCTFW9gyEcfGjcss55fXi
lhXGxaz4siZ7MlSHqvp1fiCC+iiMZIPCHXlZ5zSsG4GSrsSqM/oQSvpQR9Ntazi+FjUDAvNNYKzy
kI35hL48WdHD11DC6Qes07CpookqhJjLHFbb0fmbhYaeaUk/FL06qH3tNV0pWTnRGbcdL2ekZq4N
4xBhvEWy74aXdHrt0pdBGlf8GvpaR7VKT7noX0RekBtVnuRa2VO8k3r6c1GdnzmZQ1A2e3obXw3G
x4AXZdqjRqnX0wuDoNg7B2l6UbfQI7CSDLx3PytHu07RHWd0hUSRVPJxDheXK2yrS+MIUz4uXp1e
Ls4etGiuidy1CgVsWbGj2I5RrQqPYEN8krNj4nZtFK9TUTizVxXoJVXKo1EUklIGoffBrfUfGM6Q
J0MbUSoFmGx47arbfsHl2dg5zPFntDIuvp214fm9IxsYZ7lzp0V1MgBRzRe/c6Bz5cyaX3ZTLbFZ
GRBns3FiVYbWrjNoP1PzBgXtXpXJyruE84esEZ512hpN5CzWsGmVai2q5CMwarf0dcxu4jkL2ujH
ku5NZLBbS0YiLdyL6OJxIFsAXiuelIhVfW9Fa518au6c2tmPLVTmr+de2/3FQjlI26ANDLzGNrdQ
tJvJUlLgmO3sL8YxWbSwV2h4HkXoyDYo3CrljtHYGfo4QIleXRXtzHZxp7zZHerxCOnvyziTxadk
iNwpVOoRGaaqQMlBH+3K/q02UQOv4sLTxxcko8fz4xN6jc34uFsfeqYzq6+BNtRHRXvOmgtzTO6X
ZgxKqLzqTro/jycbHWeQRb4MWdoAj7XTLrf1u8pqPcNhYdplN1NJmGSXia3xXyvhvaLTEWbbKaxk
0FDBOT017e/a/jkpD+eHJT5x/8wjT1yCGso0qwrgdC753lKQpjRZoVxCDfyK5DmaNqbJCguwr/pq
laOkggy/la6SkRrIRktOD6g2ha/S1tE2yo44QYXq2Z5BRsCWxTOEy4hmOew7VAaDo+kUyCVWTtwZ
y5hU13m9m+i9ViFu27wm0eH8zAoNdIPEnQCjYrvFMgHJJS+dinncFYgiFI3XU8cDTcXf2MvaU7py
nKCdk/MqhjKyLh3WdayBlGpBDmHDbiHXFhslmWfhYm2gONeSNbRSK5AC+KhdeHTI+JaZs1+M1rEx
XcmohGfNBorzKW2mFBAKwyQaMfI4roWm+f7dcKRqZF/TkLggbXA4b5IZkNf9bB4qQBG1BAVeKiSp
ggK2UbOnDnI53d3i+GYXnDcS2VRyXoXaydSXDaay1g2vI27psQZUuNBrGQtT5lIEdcTrKNF8vLZZ
r3+eGn+dlxWEOYFmZtMvhpyRSuJbZ4qPXZ5+i4ocveRt/zuDXhJ10UPlQEcka4OsjgKI8r4aCMWc
H/2Kxz9QN9/Dk8MMil1UY4+WrQIhJA111Y4BKq7ECs1yp1gBc0OwV/3FjINw0AQdIMp8DZ2zKKVk
pj4VDTBV9DhDODs0yjlYKlBpE0MSqBfUvxjqFowzKzYoJWqX0OGS15f6cKlavpFejXlQ2s+gp2FI
8KeyW4wgYHuKyS0y3mkdJO7XBjHtokhv8w4TWQVd9kh1z+oDo7yO1QPNQuSuou56dg7aeJF0D3Ya
NtZlGsviAKIdvJkCPkWjKLOe6Ayf05rx95G2Py1C99UUSbKBqzflTQkhIPB5QKMRDC2c+9OquNTT
EjCZ3e8nq3jTnOX+vLWKjo4tBOf23FhHAB71wr6RtV5rXLY4/BflTqMvkfrjv0FxRmq5nWN3GjZG
02pekt+3Sr2r7EtTKfy2lMyceIH+zBxno12bRDmDwLcPR+Sr4CBQUKFpSJ5DYpBVogfiy2gp4AZE
J9dJWwW7jrbolswSP4+jy0ovJEskOnMtUAT9A8ONpUlZGdXLmg8srqfmyVLab21xU7JuZ0FwOQG5
j+R8El6ftojcblt0o1CzDoh9MflJeXB/YXD6zVx5F6niL7PfD8XuL4wDHRmowPzf5uxTL97hHtr1
a++jGqPADT27ij2GrLtxtadOl5HhC/fVBmz9/yYeUrG4iBHYxKOo0sNpTGGNig/+fz+qdkOsedoQ
GtpL6d7XDUIkLz047GXvJfEcb76B29txsbDJbTBgy/Lc6PtkPCQUB3JoKDjBqjAaG88xblv77fw8
S3G5DV/ZdmKPLXCbhXpQElSH+xIUcmRXQeVLYblXWUj0GoGGm8F5aOF22YyY2y5FPihZMQO56kOm
QgPAmvaD7EUjXtpVNwkXJ+iSr3eizdIq46KWSrymFBc1aDuo+ehd/+38QATFgjiNIBfxDwh3sR/d
prPdCVUDmnsLmeCOvLruvlGucuNmSCFt8+qSfdvdOOVHJ6PlEDqDDTR31VdqaigDwj2+jnKN3lS9
JX1SEpSxNapvQQpQsU2JNxDdZxA6QB04yiPtLyUSZlVkarysJRLV0zxcd65np7uoQkGGDmHi7uCU
oWR6RdHmDSJ/ug4OYe1cAHGw9x0JrfJuposXDdD7SzpPx2ujrTyVyerAhfYJhl8Ut6+tu/xjQ9dc
5ONNwLrqS5E2Yaqi8iUeDpLRCS10A8NtwKlz6WiVyD07ykfXe7V9BRfuOVHtK+DfBr93Yz+C6k7N
QpJ8j+vJM0tbcjquEF/uFZtP4HbipCeMZcma/q7zQE3MHTUeZmO6a3rJ0SWeUhcarQaI3b8EvLLG
gYTahJxeqVy10z2Nrov4eH4+xdP5LwRPSx33RV32PSDqAjlzuwpG9jexQaiZ/DMKvk0+1yLIBa+j
MNGh2NAyiOfLRMpoIbR6KByAZQbk6I7B7Ww11liqOEBhNHnD33utcQ6NXYVZtFwXpr4frfsCIjp4
S5SSA1HoVDbQ3HkIUdl8SQe8hJj2Uk2J57LBG9P+2Edv+vi9rRfJHhC6lA3eajYbJ10nmpmNwzqh
7rLXl2lPRjWsSuLl7nAb19Z+zUukTAvOm4psmNzOy6dh0tUVlrjKixK9D6xOvE6fd6X+XRvycCSV
JKggfJxCDgW0tMgxIavMLWqfGLnbLZjZlEAXmEzP2lJdp1q1dxyUcmnPqTYfphifYc8geIigqey5
yisacj2nhTq1Ne7OT4Fwt0BhQUX1ARRy+A4qY0rnPjMdtJDX056R/mFKZDm11Xl8cS7/QoCh9nRx
hwpv/CUBBOpLRvMG78GM7h1jp09/48U2QPxR35t27k4owo2syE8jqBh1iVfR5VAksriz0I9toLgD
nzisTNV1GYfuMFj3zvjaabJzVvyu3oBwtlJY3aLOHcZj5zECpLo3ovKIoh0g6vysCDs7JGtEoZWl
66TA3PYvIrD6J9rak6xCAzCKvQVd7sZhQP1TM3mzddDrm9r+m6NhM1rOBzhDSZ1MAWhBAlsxvCje
2+0gubsI1+1T7hFBUZTJcyB6wfLJWdetoM5hSkHLMFuhren++V0lNPkNDOdYamLNTmYBBtIQXl+9
NyVo91aKhmwXRZMETHh4b8C4wxti73bZzACr58Kb2U0FBrg5/tGWi8RdyoBWd7rx0lasNXh2Aigt
7rJxD1Y9z0amL5VkSmVrtB4WGxizwgFAMxiCiq6fPM4fE3Xe5XX7eH6NxDCg7AQ9OBKkfEkr+JOT
HF3RoLfUIVugz0gNPE5E+yuD+4PCOYqCVk2MvAQoADvzoLnJ01yn+6xwJZEH4UkGasN/BsO5ij61
Wdw7LnwsQilLsjeiIjTTQ4cXeh0HiywgIJs7zkE4TTQafQm4uLxJCKj4BkjuykpbZGPi9iriX4lr
TZi6HMHeoEHpB0rxlvxHyhyQDaoU8ak6H/VQZ0v/dN42xI9iHFXo6oMgIShFTm3Q6JWkG8cIbB9d
aEIVrw+7BDVO5U1VXrhdAPnpHsUE8SQb8zpxX87KP7if5UYb2y/ipZ4HijEvGrqZUaoQTbIbiPBa
uYHgTsl5UDrGNEBA0DhQMIrKPlhwtCTz6UT9GeW+kFaPZQpWspFxG8EuIObEBpiMqdjHqepflobt
z6+a0Co3I+M2gWmlfau2WDS3vG7yAtU1Tzas8zyI8Kq6AeFMH3QWjjLPGAei+p6hHFt4wYboXosF
sybIoF8syuE8pGzquI3ARjUvegLIIooQVGcX0H35fh5C6No3o+IOLEuPkIZ14HNrlPkWzXURlfve
uk6h2/E3QDpoxolu6uiuPN1YmZWMkaErIHmxxzstz2KfFGhunKAT4Riv57GEpzB4ZP7B4paqqVvW
WS7sITcvETaYtCbQu0BHWwf4dM5Dia3iDxS3RC1DGUxRAUrT+ys9nv3MeJhyEDCoffw+NOyIbvZw
rCIimU6xyf/B5dbNUCl0YSmmk8DH9yDos+LneBolGR6hJ95MJHfD0NGBFOnr6Bwj6NhDZaSoWoOo
o7mrGjeMk935yRQb459BrZ+zcYJLP/SulmNQLA4HZMiGaq+33w1LVjoqw+GcvMbGwalVDIug0mZa
3351iqwcfezLTOZ1V6/61bH/MyYwgJ6OqXCUPEodYLnJczoeQcapU3AW9v4yQjmPPi7u70l9Ko1O
4jsEhBEITf67dmi3PQWeFItZSw7gtAX3Zva7jdx450yq1+FCUlNln1ePwzB77gBVFjw5qyHakQGK
ijo0FQb7YTLquzlXZSnv8yYFNt3Tzyo622gHhjXusuduuDSd+65MLjL2YlnfaWNJtol4e4I3TIPQ
HNRnOa+ja3MFMV+ceQ1TQZzoDyXa1/UWClHHqfgxo/jKTSQeQWhcNjrYbA0RHDw1Tgc40YiQtIHT
RuTSs5Ow7d5a/VdtSd684tDzBmf9js1mUfo5y9oIQ7PrY1Uc8xSUVR+sOeTD/aztNYKz9mfTP9fs
fjai4PxGFS7iBpvzC4ZTk85az3S9PjALteiQ2UFSv3d2fRyo/fgfp5TzCxB50jKtA1yc/6rTG6Py
a2hBm5JBCU/bzaA4r9C6mcUqHSgDXY6m2f/UeiK5rZ+3DWRyT9eMqZlbFSkg0hotbPBrCoK8yh2r
d+fXR3g6gLsAnNUqND0IZ4OOO5Auy2PkPqbyWjH0aytXX6zGfjgPI74tb3A4G+ySivaRDh+jj6/I
Dmp6mEFtSwMRYRyqTaBAXinykl6V7Gqx7W9wOfsjs9K2/QLcBlVqzVBfRIvu4fEYRAWUCClYYt0f
bZF8VBmomGq0TfTtlW2j3vr8+IXLufkMzi71aCn0sVt9GesvKqO6bFEnl09o5FEWCZTwSrOB4owz
d81qxOsLWgX5TxOG02R43FW7dnwFXePhPw2LZ1ynLY0KfX1Txs0uTlIfWO7sq4bk6il0ItDIsiBZ
jPY/h1tEw5iszB5hpPW8N9pfKH6qyjxI1cDsnhu1lexu4UmwQePWyu1t2tkT1kodv5Pm2Rouifsy
RgnKfC+Lajd3vWQPygC5FaNtpBhluQ6vyLwY2lDKtdYQrylvcj00rVCXhYOE/uvPCPkuHTNJUGxM
0CaBlII3I9KwZN3TecsQV99sMLhLRdSigqqYMCiVqfduOqJpkJWDV+YE1A9suqnH7Fbt2o9GH1EE
bizPbbQclTWl1aS3aaMlftOwLCyZHvnFgGwXVLpzL3MjRXJkiD3gv8bFNwdFYGw1kxofmqnLhYIs
BquMm7iGpNL5GZHhcBcMsLpkVWbDrBBTPOhRGdZ260EQQgIj3iv2GiVF+hX0idzBYRkl6tYwHNt6
HqzFa/Og78B5Aaq16V61pCrmwlsrGADA+QAmAHBGnuLFoz1F1IAtMeoze/bK/ipHkndKniYQyRUH
F0XICtpFClnrndCIN8Dr/ze3mjh1FVaurWazXe+VadyPshYYodPeIHBnI0tyEwc7pnICWV2x7Cor
Cqh9KA0Z54zQZX82mWICHTx6T4diZ5k7lSNMo0gezDpMUVGh4o5khOkgO4iEVriB4mYtmsigFsUK
Vd+jNcOzWtXL40zi0WQo3MzlcQKOgPXNqaRXLjL/Kco5C1mzl9BtonoZTKVggf9S6JuMKAZD2w4q
KjSEztOrOfNL0Dbr7a3LwoyCJ1WXnEMCWiIDVKToZ1slTsC2y22uig00pzYgu8Kj1+bDfGc9tTfk
LtqB8PYb2HNwxTjGv3HFOO87RJt6g8ufs6ShRaZ9hkSWowPCaFTGZnckvuy1YM7uz2MJuyW3YJzn
BpEXHXAtW3s4XQ8S9jHkgMBe6Fl3+UW+ry7dxYNQL3uud3FAoV8cgVjl/CeI9sP2C8jpfkBKU08t
A+azTLs+u5xnxEienCawtB/ngYRprC0St/NA1FiQMQYSyS7hkvu5D3T10jRROqIfGmtXg8allgUv
viq04lzconKb0HGGmAwKZrj1yusFl85HNfOm2EMoPnntnqOHy27taE+DH1EYy3KtusyYuM1JFpqq
A1iuoJaY7KIn6y57bQM7TEFROe9jLOh9FjiB4TdH86EOlO9oGT7uwQ4K66789oBDHIzh4FM96G/N
Tr1XLlPZrV3k2m10cILaB+roBk+5y6x5oVmOZkB7uonSyZ+lx5bIQdlQ2Vr7H0wNykunFtYUecfU
GYdHEXnmjCK2fB9JOxGEj48tCrfODTqh0XsMFDS6qiBZt9k1tF6N5KfeI7PPlJ2rhbX6vKj70d2Z
sxpKrHvdJ3xEaYvPrTSLlE7NbeAzHTWgbbxXUQBmsrI6kExFKTa9SIZub1TUr/DKVLLxiEqjv0lv
bT9iPWU357SBTCfqI/ERWnk/KiByRpViXsgSj8IH5haGfyN0uaLnFFaNJ3nj7Nr2ahlfLMVCe/O3
NntWy4NZH+vl4fwUi64IW1TuraBUE8rK1y5Zo1Yu6GJfjuy3orHXdlZ+nkeSWSx39DSDWhaFg/HZ
852pPc/DYxf9/k8Q/LMg61lf2DEGQ+jik5T4kb7sFlYE52FkS8XzNS6Om5j9uE6asVPwIsd1p3eO
DbkdzHDUfmbaZakFqpUfz+NKZpC/6MfJNGhqAtjY/NYgbzZo9yZ5PY8h9q3/+hX+Nmw6WVvlFVYp
HVGzOtQIdyjfHGe8bEzynjmPrZMeziOKfeUfRM7HzC5tmBEBsamvIxUXbRCFyG5aQgwUN4KPERTo
XyqSitZp0cW7Gkaf3JTuiPCIa5T9x/mRCOdO+1QTQp2Xyc+digqgka1UGqS2glnxZvU6YnNAFD2o
rdsY2br/hsfNXB4vM83WFntaPzTGbUR3dL7KnLc8up+sRnKDExrfZnCcK7bVNKPqyoYwDwvq748N
bb2ESmryhN5oA8K5WhoPI1LeAInGOkTXt6+mLt7fzi0KPSRmJ1sszt1acZERqgKqRJW/i5KVsFve
5+lRJ5dKJ8ktCeeOrDxvNihWvoTm7a6dKxbhugRBe3MeLzSwh9QyfnLxtXeDwplDYZBKQRklamyv
k9vmsByQvTrm1xVoOjIPiVtolAX6sfCV63yn5h5kRkMiWT+BEBAuhptv4Kyk6w3FaCi2wPBxq+Pe
/YKavp/fnogJUps6GHxzb0Oafn6FHL2vXywmGP8MyTcIyw+338AZEWKjU97GmIcefFZBPvrmw3TZ
7sEn+F5/JPd6SCtQX9VaeH43ii/Fm7FzFsUKMlttDVxQZjoKZLyny+5AfkY/wZmC3JK6I179jizp
LUjNdTv8Cxbh07lfLX5zT4kMg1I3Bb75eO3muIhHVyPqqTMgz57z0F9GD+QmWrz4/fzAhZt2M27u
YM+stjKtVToxA10aojSQNlHCVpYEkqB8PoQ2o7Mp2h5Qw42DqXnPokuT+TQbvKWWvJDXj/1y4/wz
mM+jfwNDzDYCK946iXHus8T+peMl42qJp+q/l0TF40pF3FZWMit0RhvU9R68QYWKYZMMM1D76qcS
GQGjhwh6o7PzZCFumLa78ysmJFrabJHPe/8GL65yV+nX+Ons175t43Vsf8Mv9MnaN2YL3cQ39b3z
1Qflqth3z0bms3vlat6f/wqJV/zkY9x8RAeaPHgs2E2tYa+M2q40fEgx/c25tZlaziOVIL4ektVu
6qbwIqv2Tch1UNmVULaAnM9hTbGWKQBFzT5aLWz7oE4+TBrOtPYyqQC5KGS5XT7O05jK1OT26mWV
ofVmG83Md6odpEMf9G2QIPBmVju7e0ELqMTHyZaMczGkr1VoQ2CYXb9HwGFiv1BKLVkw2VRy7gSl
6SVkcIHhEm9cvo35MV/2Dmr9IEC5WyxJpEay3/liNHNu0n5YFy53QqUPUyg/FdiC2XEhgz+7l5Mi
sXrZMf35/43ZVw5sPm2weOyI8m1yAYnb6qq7dEPmpdftLvNa3X+Yd89sP1yMngnZ5vPbTngX/rMh
Pn3DBh/dBxFymRixQrswtm2EAiXuZTW/rz7UJC7I+0E8yBPzDL1i6gbB1copX/rkaLuXXf2SsNDW
JUORAXE3HnNS6jJfOZeqeVcnoEO6QOsmG4P+r8poQMjw75A4L2INY55M6Bb21fIDzea4mTLkWktZ
B694bRwbGULwEqPx7PQcmDNd1Zi1cg2hxDV3KIqRjudXX7y7/iBwO3hWE7I4Fqxv0TJvTmucLqUf
2cbVUCoei82gHW3JkfoZ/f9qD38wuR3trOm6emWvS4v6lRIbTzxWQOfTZfnBbisDB2ycExNcq3R+
S3sjR28x2uwtZisgGU8V/Z30S/vRT2ioagxnulLHqfpudAl7QHelATIr0A95qARID/nSonK1QitZ
3XfOb5QVRi/9rM7v0K6E3FY9gdqV6orrzx3qEagVx4e4s6Nd3pk6bm2VS6/tIR6u7XmOj+iFAylm
1123XWquYjfGFNSunn4MzgyVKeqah8VujV+JWmfQ3qA5YkOKGWb69KhWdr6ntfmoT4p7MEoCPkcl
vSvdVJEsqDgYAYP5P5vh6WXmaLFRGoDZBeGFgmL/afHyrMcx962GNKJytZTPyJ25g4xAW3wW/MHl
ouzFnGgERWRrBHIBJ4riRczy6d8d339QuJuRYrMCFEvYETVozszej4ZdEv06vyfEU6iDvU2FXMLK
oHO67eLaNWgxA6TPHuNlr47Pi7mnuPShPyNPd0r73qwVbX9z0G1QuTuDsSo5NxNQo/ZHWr+kWgY6
vEtlOOr0kZqyEIhwuTZonGthdmqC8xpoivKW6h8Guq0WO/yPE8l7l6nM4sgFSFbdR/0tcW8mtfT6
8mJOghaR+aL0R+RcKlkKXHgQ6O7KaQg6ENCMnS5glbiMLR0osuwm2i/T5OdpctOP8U1jzz/sNv+b
A24Dx60cKBrtpifgsom1N6P2ZiX1bN0z6NUknVFRJTvaj/8dGbdsVjO6jqJgZG5GjpaSeYlzqNw3
BXdyzb6kCXqCjRAb7/xCim5FCGCtAqigi1Y/ReE2d4QaBIJKsXLezVPuNS3bzQX1x7IHL1CxT+Ls
MOctGs3V1/OwomV0Vk1uFBSC1IkvYSygZwSpO8jHRy0OWPt+MDMKp9ziwedeq0iSnocTbYktHHd9
iBLbVNQJcFS9H1kbts5z1sncpOjA3YJwpmk3jruUA0Di8hfkLFIaDAwUC2BXKC9JZEluRNrqD/mz
Fq0+SO5a2qoswMGlbBmryQXfiEUTj0U/RsdD/XKgR6Aieupx5rVQF0PTsDt3XqS9/8WEglx7RQdP
AB8AZYpRZU6JZnKb/ISf9dPltZM90IXzucHgFq3OTb2hK2cGTQhaZfZjjFa6DLf2N9L/NGR0UkIT
cUAviZoGw0KJ66ljcXRaxuaInV7oCOIkoBh6n8xS8gYR3foQmP4HhD/B6Qj6XWWlEazL9iUpzF2B
ivO/WZk/ENxhbVWLUvQKxtFWaZggOlXPnW8NP8+jCPevqxINinIgReSNz9U7N00zrM2gvXTUJ1YG
E0AuFiTS9sAkpi40hA0Y54QRl1lISQHmDo+Rdac56II339G0Gpj2Men+omEPXthFlTkkQyCQc2oI
UV9UdqStwgGk2sd242WTGRZUsoHWb+Z37xZl3d0bvwuaVLM0W2yg0r2JUJpg2XtK7jImgRG59y0M
lzzux2mZjZXdIl6KA+uMfTugzFJ3dhUlXg8O52K6VTUZQ5poL21RuZ3r0ih2x35FJW9u/5t0F8R9
Om+AsvnjvR9UXlqiAaLvJoTPXOR5Koe8TQU4nrSH81jC4azttYaz8heo3Mlc2CzvBgN8EiMsQdWc
i9Ew3xrw6p6HEQ4JqY5P9wOeQw6m6sps1nrAmHi6oZDLvesr47cel3tU3+7PYwn2L3hMyWrjuAtC
J/rU/JosNWqUFKN/zTncEigujcONnsrI69Z15oz8BIXbuMVslOBCaNH60hyqpfMa2REhMG8AQP5M
BWE4gcLO6TBma05nGgHApG2Qo49x0QzQmD4tDXQZI+UjaXOvdSJJkkfgj8BxS1wUhoHQSeWJsdwo
sfS46dBeZsODq5E3Wca9XSVeVlx1V5UpK3MSGMYJ3vo9G18xxygLQX0EStSGHVgHsrY8sPy4tFQy
rs847Jf12gyMOwOLxLJYmwBIQ/eFcTSJ31l72obUfbHHHakL9PYcpmxvLr3X9Q4upLKKcMFW2w6V
pzvBJc0cK4IvmOdrhmIq4hxocThv+6JKqhMQzsPna2/xsq4fVeYwmlDmkrleOrVXrYuAhJ2htirx
Em18LHH9kmzy/wccPb6gVCMmit9PFxOFF8s8kh7dBXhMm2i3VJwdS18L47FVSi+yj9CS8iA/eX7M
wo2Cgs1/UDnfolSMjKo9oK+m32lxUBAfF9WdWu/j0qtypJNlnPrihfwDyNksOuyKXFkwzKa9Rl+L
O/n1JLlMCacSNVcgxrSga/ul9mo27KiKqxHmqqbdzeQmU6DWM8TtNR1qai46WsG736MZCpkx01gs
8H6VMm4E0Ti1VYLeBCmmhevQ6XLmVjcrdFzQVoCrdhQTtC7eJOWP86sn8tZbEM5mFIbysGWY10rY
2J/oN0b2KgS7bH9sJOeCqMFO20JxhtKpIG2LGMZjTSHq+6fqPjVfk+px6vYu+sPHKmT0OmHvurpf
+sPIfBSQpmlAZERuIp+3/Q7OfrrUUR3oIcLngS2k0l8KdQ4Qc0BV/STZGsIVhKrGqgWNeln+KUOR
NkJRPcGIdRNE77uZKH5V7s6voKgcF1Upf1C4K1HiVgkzGFAyMw+0Npjmd0e9GNTLpN5H5uVgQ4qJ
XKX0WrP9qX8z6e9oeW9l5ZzrrPEOfvsVnLXOlaqOXY9+YT0NbdQSjqXf16bXJTbolBG37CTRBeHc
Qt8XrANQe0F7zenusBw7YooNvGVxq4C1JvI7NvlhdqYseqiL7hrQmjVXrdlV5ZaDYlmd0CrBBJsQ
kqzDKTA9ZMx8Cklo6iHJA3XxEVr2feax381h3qVX2esvaKvfkps00PY4zF4ZVO/Vg4zcVTwH/34Y
XxCNuE7dTyM+rHYeaZR4+nKkuuTNInIQ6AWFgrJqr68xbl0XfZwZK3T0hjcvtQofkYEs48JcQo3I
ekNE87yF4nxROkPKctExnK4NVeQtKNgCzu8VGQLngvK6YyNdgFBCE6XVao/KsknCk2M7CM67ZNOU
p8YAiDQ7ghAjMcIx/5Gohwyi08pF1F5pMjYnkRVAn+BT9NlyELU53QmQm8/nTFutwNipTlij2UAG
8ZnB5Hc3ARHBKlCAKzHfIBkZCV4OGawAQq4X7a7du27QfqT71znod1ACDiI/AgWHl9seaqNDWSm8
yGVv4TnLUMrcZPM6xBRUoyr8NG7GtnGRLpJzX4iDuz5kHzRHh72fTqVjjSjmSjHMebpNrcDI3q3y
1iSP561QuGAbFM5hq0QZVy5XOGyw4lnKwYpRUS5rpxOVXeNKBuoIG+pDJkTzTscyEtbbQ4mYoevk
N4q6b9Bn6bxE8Uu/eLpZXlL3Lge+4ezQKOLKdpoInkBaxkEcD08oMNOewrPZihOtnFHHuKr1jMFk
39vJqzl9kOJJqb1kCVDd42BT6LdExssl2OZr+MhBVTti+ZrJ7YjWxvsT6pyoBlWVn05VB3Frygiy
RBgraTqU8fDWxYPtdHw9Hdpudi3E26qh8rTZ3EFA5/68oQjOVELWiB6uDoiEutw41FGzaDNAuNlM
HNCVhgu4Kxrnd5+GLUSqU2d3Hk5g/SdwnOuyEtAXpKtOtDKCfktxrnVlQisP7vTmdDgP9Xk0cQ4F
Apa4XFo6tJIR+jidvgTU7k3kohB/vCjRgDH6IGzxTMh+Bf1FuR8ydNqU4Tvq/TzzYfDB8gd5wTj4
yAN6pfuqZ6Pp4vwXieZ680H8Waq4zBgXAx+09Kj6/jXbSQCXnYDlZYivq2b+iwcxJsBAOQDaS6EL
xm3PITbRQVcAT1slwKHaawQY9Uf7LTm41Hsbc6+0PTr750f5qVH5dd7/wHK+hzQDwpOge/Ff8hDc
FjGIaPeQV/Kio3GXXi0HdzdcMm/y3ND9jtRl7v1wjz/aA6jtdC/ete83IEvrdrMfhec/THSLxXzY
oJ7A01WHbvipQcRdCuLsCB8WPSu76ioOug9QWTpBdBWHGriX1q4yPz/+BdvSCSw5hY1ipmjLyggc
txCy1AfPeT0/MFE16wkCt9C6OppDbQNh+hgC/YB2xpvyJvvWPqd+9GgiBuzFj8a3CtdJlCMEF0lI
vd//8RO4Rc8rasbsf0i7ruW4dWX7RawiwQS+kpwkzWiUg19YtmyDOeevP4uue7coCGdQ26f8ZlVN
s4FGo9FhLQamaBC2ukDo+qEdDb94us1O72/lydwNL4GHnVZ86pr+dC2DrxZ1K31aAi6GdAhjqPNg
CZT9aTxnv6mHORRrTw/vr8UOQ19B7irfjAf64Ozsu8n9eVl90cPzk/jF762SXGONPiIjgvrm+Uw9
a9f/0PwRrbXsDoSLJZiZdQ9ojTIgG8EtD7ovzFahKwS3Ee/hHDBWldmcAGs62DTl1iQRsuOpN1o+
ijRqe1LYFVoq1NijaJL8FoWbUVYIEN7Bum2gjkbAO4FC7GfFp9IuLRtEMN7c4nGtt26iGi6cMuZ0
drp+KJwzbVwGkPYsv5npTSl7/4ouFHTUGtDf1DHKxp1pZQSzldFB/mBe09hn8SF3GPLBz5c3WCaG
O8ODhaHsRsX+Bhi0naviiInwd6UO77VWxishYjolOjWoBYQcG134nEohcLQ1c7El4Jd7rR/ugju6
SQ/jI33Udvq+vx7vlVP++8H8iahji6tk24AHevSaF9mpEnvM1adwatdxAzQIBaubgA/Y7/EGxtM0
3mZehTFKb8Q0p9vv1O18ZR8ur7fojbPEPBoayQAShOTFZ7saJ0wQaUaMRWhBWWaPO4U4XgtC1WHM
MNcRTWckWL9jfnVDGhm2jSjuQmrcgF3hJf6llAEkJL2qJhwrwjDp86sP7i8rJzq2FsgRgTxlqXhM
8THXZDrA2MCqknCaRpeVhc22o8ZSsJdlrNpclrb8Gn8dr6VxIVfMqmaqRkhL2/aQY9S2bfTNRHsv
iYBJEb5dliZcO6iGrkAVCCJ8tamxQePVDUULlxOhha05jmoqeUGJEv3giAZkLDqg/mRQP9sGi4sJ
bKFl6xXF5IKByp1Be+rUdJMExXWf51fBAIoKI9rbteHOTecVGvhua90jpnl1WV0icgzogQT0PlwQ
AAe5q5f0GdP7rm6BJUI35dh6hhNcZ1O6G4Nxr6Vkm+fp1h4etMLyMlXfpd10AFC4W1GwApjxEZR9
Xgg+yA4ITV3wLc6/JyhqmV0JVNz0NEV0AKhDigKrLQnThCcM6BWIj3XTwA3CnbDEIKHCVHy5Vr3a
w1FzXNK+laDCDG/N0h3za0uVEmwv/oK3xbXMZTVX16QVmLWqNpDJmsSNUJ3OdcVjwybTla1anEfn
pKWp63ToqNl2f5E+JGvh3LEL04CM8QTh3aA8tU18ZdHHRms3McYix6ByjenHZeMQRgVrifzRy6nZ
jO2iLli9KHJBYf6WIHFpGb7FLHeofB0cJoD31IGf1bRuqu5A4ZKnv4bp2nZ+Sb5mMcVLi8+9h1A/
SZk64mvABOo74/FPZ6npk3EzB8nGDm6r/FVVMoA1vVTpL4U+SOQLWsSIjSSfBYduoGjLHRUz0eoq
JB3WnzzWiIaM8BmvdEIOJpiy7a2ToD9GVsMVPbnWMrmw1Ig0rRyNvvWa9CHstzS6mhRQuuhb8Ea6
BZN4JoGrdaiNpzQKdBqqa9yRMm01zG0V7WhZk7qt4jxUNQW3J3hRo299KSt4LvvF7ecnadxhqgOt
tli0tNzlDEZzygC2Hth+Yd0nQ+MmzcnQJbeyWCJy3CAyW7pQOf3QqmXkSYPY0o5SsHkhJWe8xBi5
7zL9Yeh+Y3QQQG2y/gWRu3fwZMMzHn0taPPj7CY24r61TPQEgZayMW8IgNcJyV2j3qjDgaQbZU49
Q0Hf5nezK0ABcaj0/WXTFVxqn76As6JwGnSFOVhp3S5e86YsD05LaslVIjSelZrc4hrRoLBiaeGK
enZgLPIs8662Ig+VpG1r/EVTL1RC2Q9jxri4DN4ZxK2djTO20onUjU1mj0YvWhQ9tgXdTjGsVisl
xrN8/xdz/ZBockB7CNu0uO+W7jH0FpYk3QcN8xIpH4h4r9C/g/lmPI3++OTVFaNYBh2KGI2FCp5k
bqnM31QZV5rAqWDtPkRwbj0gejmQpQ9OjfM9EqPAGt4ubQc580dgsxHl9bL5CS3DIWD4cQAzBdf5
+dbUxwgNZAvTnJK7vaJvm+BcRzuaeno++ZdFiQ/bShZn6n3ugARqgCx7LtTbqS1PTmTddbOzK3t0
aupEeSBGBDwtZJTdsUmnW1Ck65vKDK+6NIvPLc2yJ8k3Lfp9sZzVN3Enw+nLoXcifFOQxc9gAf2W
qeVNmibvwfCcoQCYAIp5UIKdmcTubADaLWDvxAId9eXvEIR6Dl19Budvi8LsYrq0rILgrXfMKw3E
csH4bMu408VyTLTmgJnHpvxY0tzkBepUkBMxj6o7myWHAnNX0u5wUXgChT4EcXttmP0Y6R3Wtafv
atjtrKlFSjSwn1iY7/X0zXJA1Qg0FX1q/ax5aUh/25nOCzinXC1PbuIJI6aODDxCeLhWH8VtdoEC
/qiG+CjVdIl9NBAnNnSX2Zg7wKTKOEk2VeiVVuK4TVUUpVNqgsXuJuS+W3/s/QL9NH9jOdjNhRsM
FKBc5DmooP8cY7T7VaUHFqQtMMNdE81XiSa5Q8SL9yGI80xFbAX9FIM7L8l/GuZ8a0d3AIA1c7+b
3vVgkHh0saF+SOPukHoImwitpjgQuo6Xq6s6zU7R6htHlXil5Ye+OoB/BPFXR5EBgs/M0EIbRm8N
suap6mdtBszrlyr0bZpcA5Tu8o6JhvNxNSJepQg9QDjGbVkSoHPxTyPynI37EURfGtoZcmAyp0Zx
kwAoUrHKLTV/dt1vM/9FMD6LlyDIXR3f6jLJx4hsdP0t3K7OJqmSPMN90wxx7tboH/CHSg99IwqT
/WW9RVu6FsVtaWkWKY0NiEoGdkh7DXBv3QGk7gAIk4H3S7TiJ1qnrhzJiNEiz9SUU1Eh46+TvWVL
6lvCC22lET/GCqtJCzuAmEBJd11kvCgFOr7NdqMwQH+1xEs0dLIN1m4hK5r6eGNHqBsahhsNMg47
0emEVwdXHxA2kCrlEntUHTqlMmHGDRu8FMSOVmt7jWMeh/ZHpI0PA2gnJZ5nMVP+5ABYEZ0VFJm0
L8QqA6KUOlyoVvVJf3JqUAg0RZxCaF75lU4mnzEZkZd4Xz9Eks/RSlAGmK1a6HdtWtkeU2a6qaMB
XKi9KStwLQv2RTvNQn3LxkFV+Zsy0wYlsnUsKLChThH76QDzl6jdTgXHVJz8ts0YUSAoEUl3KNRe
4v2W2/GLcKR9LQtNz0vy+bOeVIt1faggvJzibRSb90k/SxL8wqVcieAOPonHWC1mONjOSrZo69+r
aeoXoWxaXpQKAp7ohyrcqddz7FK6OPI4Perh0xCGaAq+a4ifVFdWCFQF9VXBVNxfuBodOXsCDrbl
GfJ5/fLKyZymwaVodXjrZME2j7udDZ45hYaSBiOhV1uJ4kyyMy2MyRoQFVJrMyKGiKcBVWfnDMru
28taCc84ajI67nm0qPMjmgl4Y1F3xVIqqYdoFTPrObAPEFPV2Q+Tsr9aww9pXPRSs6Qx0iWwCLST
RVHCjA9OGLmJLM0pdCMrrThbByWiaqcTtJpYthtD4KeUvx21uRrDlx6UuJeXULxbH0pxVl+ERUXS
ZTpLaYHQ6pwS+0cbDOdGZvaiqMJZKcVZPcmjNiGgqfH6KXL8igUJitHtXWsPr4wMN900RB7D/Ml1
asWGbOeEwtHbgdKZYyzToJ+tv0crkqplEG4CykEp/XF8V5qDk0Vu0Tyk5W8pUqxwVT8E8sz3JdMx
cFdBYKHthup71/pO8pKpsllFERy146zkcMcaVdgqUBuAsrU+jgDbRPvA79CK6xquufuunCa/Oc+b
zGcPytHaXLYcob9cyebOee/08WQXi2wwvptpvLWJc8h02aUqDg5XcrgH+WyCkDLvICf5bmysK7Ix
6Ma8LzfTNr+vAC2Ky24HcFNJFCyqxn1aWu69xgY85mi5iH0uNmnoK/tgY5yGZ+NXtsv3Uwq+KK/+
DSouU+LUhOv6hynTQBvwl0YrDJtFRRBAMCUnR8NAZuVPdi1Tb9mdLxfqSgq3ewppI11bLCeud2Zz
NsHck6FJfG588BaUrNiwaVfhbYYLyekfL1uO8HSsZHM7mmd2H5UKZLPWuJ5SCFGrIwBQdnVk7S+L
EvrSlShuFwEpAXxyBlG5MuwUYMaQKQZ5GhoWrBQdh+bTZXGyvVv+vsqHjWVQdmkOcZrzVmp3xdI3
LXNmstVb/r6SYaZIGiFJitWrI1wNd1m7Z/YV/YvxGjSoofCn6ujnQsnrs5im1duQJipuofw6Vfy6
fA+loGyCIgUGTUzUw9DQiH+cjKrty4wSRHVm+6LR7moYytof5rdZaU4YRN/0c/maa49JXjxc3idh
4LASzN16UZPjN5fAIUKCz6m8YoYjaQN3QF+UFYNo2DL/olqxVpW7gjKTRpNFl1BFxeDrSOwtMBnH
oL/TqqVXTJXg3S12/eV4fyjIX0BhroZhv8QqcYsRhY597ycMYl1eRJkM7vLJwWTgAM4YgKfYNbwM
AledVFnKSGjtK0U4PzWlrWl0DYR0XQkwK9X0AkI3s60h/CpkwZCowQYGuUxdo4sPza7c+a2aSpvI
hGWr4n0x76LiNg7e0ONtsMdWRwJyeiHmoYtvy/DQyIr5IsCRT8K5gz0MbZFHyyiskW4S89ogJ2a9
mIBVGN0UBbXqqJku7SW3jTA0Ah61ZhCVILLkNJ6r0m6KCEJzJXsZQ0w3xJE/ELIpTcNtGgskibGn
Zsr2su2IlV3J5ZQdm5CO1hJ3zmjxmSKUaS3mBnTajMUzsDk8bXrOQRJW0GczkWW4pMI5v9M1qW4D
EwihS9Kjd+FU5De2+Q4+KT+yrzp7VwU+q/eBLD0itOWVzpzXUdjMHEBTwweQTRPTu6qzXDOotpr9
fHl1hdfQShDnbFRTHeo2hKDQDg8THpNUybcLuMtlMRJ9/rx0VzdR3JrxWJqLmNEJ3GoYX0J9dhVU
97Wuk7xTZHv25+8rYWFioK5fQVhMfmvlZtS9gB0ClPOrBbhp2KrddmyAfixjHhEHgpjoNjE3bAGo
lXNzRZYBDIohlm/rwWVATEpGhkkCZUf1zNXrYk/SCf9fHww13hhYaGW2H1IMwKXO86T/KrPucHnZ
/8tSfHwR5xPLGuOSU43p7768A/rE0J/7FPN+4ZUJqH1b3ymolVjtxmGSYErU5A0qjw/BXODWgEPG
zCmWYq7eaqbvWou442idrcnABI69KRXmavFdm01XPR1RsVMPZpgddPVBT8MrxwweK+vHQN/yhnhq
R2Am4VVvo5A0kHDXFtqvJq03jCVuVWiq2zeofSyIIUMlI+4ShoUrRbiwkFhOYk4mFEn72749sPi9
QpuQofpsnCS7JXawH2vGOdg6KHsnWN6eFQEX50MTjDu1vNPas4E3hWKj7PJ42TzEh/9DIOdZWa2m
ljHAOkojAPyQs29UDSOa4+ayGKkV8k40x4Rs3y/nIjuDvaOiALPJXKai+euQJF7WdT5AoQdNWi1Y
rOxzbGOCn9gEKBfG2JDb5Va0dNDNR1QEwGV0bIJoFxhXFiwez5cu/pEgrTXGXp8fx8yvu95F2VKi
+NcFhnxtGVVEu6Rq8wUmxer1BkVpBOAVYHMa5Le2iXptRMQPKupn5uTZxW2tgnIx9+bm3gTSdxqe
1enfIyp+/g7uOiEY8+/CCt8RtnO5RXJlAP4I0GiNvD4HRRy5QKSatpeVF+oOsm3k6lQTQQPnAYaZ
JCwxdYRjzk1q7Fn1mMggq5fP/rK9aIOlpoEXtsrTovVzgzLohEGcwCpRIwC9gwkKE2pgKCckvhMc
G8y1SG4ykVpoP9UXFnGk7/leIoXYMCgDao3TjQVI2GzasvHX5aX7Gi7jBlnJ4M7laDkMffMGHlSh
RxWYjbT/SqYFdyKjqUqDcdmcLPR65Oinmyp9vazE8pH85qyV4GyuQ2bAURSIsPOzYncAk9pY7Ng2
/zqH/HmtuABmwH5oyzHzxuqkjz8LDDRkd1SXlDTEO4ImA2RZAA1gcVKyyRrYlGJHOjK4LdsmrWTL
xav1jwAeoiKIJjqpCQSU00NdL3X1MHggfSCx3q9XDFYLdO0ASKNA9+J7tpgNWiFnWa2gZwCsRLs7
HO9cBuZPK+7yF2YqyU+QJbaPcxCDzL1Jk0DyihAq+mf6SVN1TF1xK5nHxqAWBhQlLMSY+CFT3cZO
3EwGVCq0cBMCQI6FlIHNxWKjXWVTA3hNDNB9oz2GewIA+lh3l238a3CA5VwJ4cIrK7SVql2EGOmO
Rrfz8JD2z7h03K5rJDsntMCVKM6dFizQ0tmAKBocLYxt5l3mXVZGaBsrCcsXrMJmdOFapdJDwmC8
ZtF+BAvhdKOVT421N+LXYpAU0UTOW8NEMfw3TtQXhIR2bGoQ9TkIrIrHXAdiCUa+6/BnWL4b9rco
P1xWTrh8K2m8chg4HBD+o6o17av0h1JKkjbCxcM034KiCjF8firREzawXoG59S8tO+rqTVIitHbe
bOM1Bkr68H5ZH6F5LzTNyLgBLo9/jOe9OmV0Zq0X9waIFDW3KWO0a8sCB5kY7iaq7czJhhJiUvNg
OJgE1OEUZFcqEW7OShnuNppji9BpUabeFjdArjiwbyZzGxNDf5v02fRyz7q5nn/qD7Y/vFKMA8Ze
fQRi7OUlFbQk4DQ7Bl1QQBEy8nOIeqXP6J6LMCuQ+uRq9KNv1htG3PeBmx0TEDhunEellAgVq/4h
k/MgVOmNsHIweIsI1eofyb/v5visE+c26laJtTjA74f6sS73lvPkyODkxTbyoQJ3tLLIGRSDQoRF
bxTzwGjiSnEUhbeGQ3GZW/qSA+ZujZ5GM8hjICOrFlCc78g4Lbgtzb+fgzYxMAe3BPgva7knP/tA
NelGXHzL5F5vwaXPSf+QBjTEDAjtyI8xCYt/P7D+WSJnAHOlM4VlGKjKh5e+vFKdp8tWLVq5tUac
AcyJVmY9we9rzb7sfw86eNynXZ/JUryiq5DgmQNZwGX50h05aVqMqSo4QHX0tSF0TbLv1QMdGgR+
+8sqiQxuLYozOCXMQfhUwV2UOtI4c+Lr4UtFI/9/k7J8xeo6VHqrZXELKUDUybTeQ1nWApbW3wgB
toq1gPigX+azkLkjjtU6iyogegGVhgFwtFA26Cw0AYzq/b8QLhKvGZpxWAghESaWZj3yLQykJokG
uvHHy+oIJdkYt8Kcl2oB7/SzOqREVi/WcHxsY+HFPMfjPlA3vYy4StAYg9AV8esC9Avi0z/J+dXe
jMkUkQh5Wa+3Da8y7ecYlLSGPtcuJtxdMLZ5U4bZ5oBtrUbW9b1YF/+uWcvmrI9OrV4MKKV7JJ+9
zqxvZ0eTvDZEwQSQHyiuROQSbR7giIVzmMNelrYOhvu2y3vfaIBTG3cOOqcK4JO2dZD4hNZAeBs6
SUFIdLxwBcJgAPpiwOF+3sTeJoE9RwiVbBDkUAbI7ZIeA9r+xUNAx0tqmc8DBgIPjdulimMg5ERE
FmwIpstYX/gtULmcanvZKIX6fAji4XGrqRjC0oIgXW1A+KvVQfuQZ+Wg4jEHFkzJiRbb5kocd4Ug
FVlMWYEw2opGF0yjbhqrezoiwk1tkLlEudc66I4dz105yx4JopgaCReMjyDhAvBtbuv0XAu0MaJ4
3iHfZDj3ZRkC27E6hgnxDe1nC5iey2sr8vroPcAEkIrnnMrPjtlONxptvnh9c6hdtQ0ZyAWjfE8q
wM72qBJVr/+bQP70USvR2xoCnbRAUvg3s1Q3LhAk2r1rGuPLZWmis44JTDCxgncNcDJc2IHmvGrQ
OzxWjRF4qdRC3UDGHy5cQeCAoCfNRuzJn3V7VmM9W6xTI6OfW5vJTNwaY/mA2G8fLmvzJ0riXRdm
gFG6Q5wOXEHONFW8EdK0aREMHpx9+0pOOtDv3PF1uEk8YIiRd3oYtvON5T7lJ+s83U7nN/Te7p29
DQgQjPVuLn+PaHXXn8OFPtUwq3NY4nOWTRyDAkXh58sSBPATJtpPPzTmDkRUZDoBm3Lr6VvzJjgB
cuK29e29fZNddW+K31+VJ8sFUw60zI75ppWFKqILcS2fM9eWNBUayiDfACZnmh5pdBMUil+gVHFZ
UwFw+6IpBecLytHL/n722nGKVs5mwEQljumrghswmXLfGoGUZQW7NMMbvmtB44epMgyRoifEV4tO
1joq9H02mvKBmgtkPhRcPn9EGmhzZTR4QcVJdxWY0SGzqBvX3bYjQEJImdtPt3EIqMLw52X1RT5+
LZgLcVCMr/Ceg+CR5W4X7XNMsLbj4bIQ0WbacK6ahfQvygrcEqulUyeWhVBasXdzAPSSHbV+mLPE
wwk6C5Y7H1ATyNCBApqH7ki6wTA6IOJ4Gru1QESLqXovStJ9rzWHPmn3kTk9WOUbxna9meUYE9eu
SB5KJlaEujqIStEtCwwvPuGpKIQoaD4GfkebeujOjQvmZvUG1IOX11R0Y9kfcvi855irDUWHDSwm
j+/1KN5UWvltDlS/J8wtq59TJGvXEwVXFIdANTBGggZnzqcbc4b5iREoBUGkgzFFn7N9XSA5GI/B
ra4Xp3HoQ48USuARjcgImkTeHg3xCynGkjjkL2jQYTRxPQGGQTd/xMNtn/2aB29stuO/nyNdRgt0
UGjZ6ALW+TQrxhYUlhA4Hou+lM0hjt+a6D0p3zr1XQabISjvQZYBrBsTzcF4onBONh7ybsL1jxVF
SrnrtxNqWsNWC8+auaXalhIwJ5EXIstXCvM1a7mccx0TMDGpwGLzVGP7c/TulH1Tb+m3e+WZ1puo
2dTPEi8j3D0T+BbLvCf+ce7NmlNUY5ZJeZpiMNc8Gqqra9/V+CmUoS6Kjh9dSeL8WWoOBY0WSXj/
uCCyK9XvQ+IZMsxxoa9Zy+EOAxttfaSLnLxFp6y2793Uza/0uxbpN7+6rQLPfLx84CWa/blCVk+3
YIj/bw2jZRYfE7PFS5GAaCq7vyxHMEUJq0QqAmw+wJgjfDZvbuwCyMwjrt6d5Wl77XFbeKAKo2ft
G3uYvXhX3QLMY3Dnt8uCRVfRWi4X1bQL6XxBB1hl84P1B0DIMWd7WQRZfoMP5NYyuBPXq6leJApk
9NuUuOQZHOL+eKCHxg8eikdt8HNPB1Se6bPvqXeN+QPvb9I96y/gzl4a24qupFjdmZDbZFa3ALzy
LDR0zPS2r+qDRGHZonJX72Ta7WSNUNh+sHbFRntXQFcN2lF2g7GKafA1P/WjHfJNnTtPrvHKdvMV
hmffw2e6lSWG/svqLwE7IDYxqc+tfhvZzJpDOHF1Z26LXbA7ZJ6lufZWu6m8BqBuG8Nvjvov7YBZ
53wX76wn6y/e6ACi+ucTuOUf5wDEkyauzS6+QvcrsQ5UBtotPKjgUYJbVw3QMHLOLmsMrVKLRcvy
Z1f/dowedDkPVv/78tYKfepKDOfpkrEq0dMNMWjubvofgI4IilNBRrCfS8NTsSyggjqY3wYqEGdF
yZyMcxhAFgPdQNqh0mmh0eZ7y0zPGtA0YA0eEhV4Vya/Wivy7ak/OWbjz7VxUmK6VdLbkSUSfyiM
mWFJ/3zUsg8rh2g0WRD0aoVLBaTOHXgRlMxzpsMEsm3rda72VL3RZXm6xTy++A9AQeno5cRi8M2r
au1MhU5wc2ZUvUsy6wHn+S8CO4zo/iOCU0sPE2WcKgQFJNc3dewN2k5NMFHDDpNyFeYyfyR0ECtx
nLU2ndMq4YJgpCPjMvSY506RCAS52l9Y60oMZ62DVWpjF2DhrETbs2ZbxKqP7IinjH4pG2QUqoQk
DrwMIk3nD57nyjAY4tC4L2EYWgMo1MpyjXbzNwRxYDlAZh6gYAZBXMwtnJXXaYuoFLU37Xeo+w0y
cbqxjQJPAW5uFnuhBVSX/eVVFJmfoy3lHMzjaV/6JO15tCpqYrPKDBiMtX6TDrXEQYq811oEdwsr
FcB1qwhqKRFSpuE5jd0c0E56+XRZFZFLWcvh7oKoAl4XGOYQQKGJgTbnvNnMY+6GxaaVMXXKRHE+
vyKFljQGRCUk94EKXNYEY7xe3R7T6P2yVsKK7FotzlPWeWIBERjPB2XfTW5LXHpqD8bG8ci5vAY9
op+6iadt5t0VPYf3T7H3xHzZQ205S7yTWn8D50Gyuhs6tV0ss8s3Wb4Z5mI7dI5ratcKQ0Pkz8s6
i47bWhx3ECqAbkwFhTigrT8qC/IOkEOBDDHIXJXQNAEMiryQhkPAJ0m0oZp1pUPMbVTbWT+Wxomy
77PMWoSrt5LCeSrHidKMdMgHRdluoP1eUUCQG1yPTbYp6S2TYo4vL4Uvu7WSx70k8grjAUEPrYD9
R3/byBa86r56p7+AiZT1bsk85Xny1T25qbbtNjixh7/YPqS97KWtCBhDnMX2OljNwwn6KqhaJIBp
igzPktH5CR3XSghnkmyyQuXPogZF5KvkJQJO8WU1hHk8ENxYNqZPl9Y1zqHMCfhJxmB5kSnnqrjN
Gdqn0af6Hhk/6/5sAR2vPDFll6iPlwULzX8ll/MuAdHmJFxOfDMzUImggGsjIpK9yoRWspLC7ZJS
91k/IyHrVfmNUfwypiPpMhd8SKzMAY2Wbgrr22W9hKdtJZHbsrEoKycvF7torpz4LepPrHkzZXe1
QApQQ9GXgFZXIN7zdZBeLdW5JZBSBooX2/o2HQo3oedeiyRPIcGQK0SsRHEbxRKQLtk5nkIj0MMf
tN6d99Fp3ikn47au3ezAvOnaedMk1TqBO1kIVzDnh9r+gk32OUotG6XT2YCkJJCnKMpIYMieu9A1
tIWRdwOG3su7JrDGT+I4JVt9SO0hgbiSHDPlXov3mnJ/WYQmU4mzRXS7DbRa8qy1eT9g0qb2s/7U
pT6QSpEb3Gj979bY1vRapXd1f23mt010bpjfwbGFktUVPSmhL8bJUA7FcCOfWtYa1VTmAYXz0mc3
+hn0Ug/Fd8O7j479sd2H9902A0H2PjnmqM5chU+NjFlLEFx8+gDumOQByLzMBB8wBttg3JahHzpv
vXNThrJKhVRX7qKtKzVKIxOidOZjeA54Usw1fobbX8nxPd7GL4XmRwd2C+r2Y+dGj+Xuuyw5KlOW
uxspLdAe6mDnu8wfDN9gjVtnm4h90+Pny0Ymk8TdiqldTG1uQVdj8vrgukqvpvS+mR6CSHZxLCeC
u3/XG8iPcaKRQDfiGpJqApL7b20iCahFWV4NbM4GngomRezOqdIYJQmMhSUBBClmcMY0w5huK307
59fT6EM59Jh4s2FKLkRDcEyBoY5DASRfDe28XNEyZE1TpqgyA3Fa92v4N9Bzo/QStwDGHTYpDdw4
8Zhj7bPymvUnJbwGKtRkXlv6zWC+WsNdlEcumYBQzXZJ4MdFv0HdfVCvk3k7FL494+Wju5NxiGlw
3QVALqbjpkfzIeraXjM+98B1advvpFuqaJ4N9qAyuZ7qs92q2zFEHRqtC2ASlnlAgeUQYKdrQLZD
KED4GwUJmaJQZhNxADwgA/sOADcSz0H5zpRN+ItWeC2Kc7bFAC7XlCyioiOob5rQ04fYjcAJwHyr
lHh2oTBMj1oaZkgJRsQ+XyRsHoBHqENY2jsuwCe3KoBfW+1VGY5FdxOX7fbyCRTczIugf+Rxjq1r
pjzCGxSvJuVZtYHsSx5ZY23nbnNZjkwvzquBS1MvG2vRy0S/KEABKXkvzJ0+h7vSpgcqhZASCNQ1
jN0DYgnPli/okwoJaQA47s7TALjKykM0f5tALZBX50jbyFjIBauI7jRKUbQygdTJX/9ZblezwxyA
2puBN5VPUzAjM7Adcol1CO79T3I4Uyw1PTQa1e683DmPySnVHiMZZYDAUX4SwRmgPutOpFdYtzYw
PKIPnvUXowc6YkDATyFzimIxZwpk1i2Wh1gsI+xe2nz2+zK8z2NJzCDUYyVlsY9VeqjXqGJFKqQk
8G96C9IY2XiVcDNWEjiPHyuhQ8oZEqrsV1ltdOBKakiTXj43EiE8+Y5hFjrDAem8EY0vrXkYqAHP
K+nOl6wVz0hFs6q3jQKaqJ15DnvigwPAv6yHqN603nWdfN6PusbIMSp6HVAw5lNkHc0p8QYASraT
7pdRflxazfJwwGNcdTEzgkJ37mGK3g97gE4O6i4YHtpEVidYtoiLCj59FBe2532ct46C1c26J1o8
VNMNY9dpc42qlJZs+u7u8iII3cSHxfyhU1zZZByofR6TxSajYddHIDeKXkArGiSSoS/ZfnJnuOsd
2pTOcoaT+Larq+ssf7ysiUwCd20UFXPoqEIChmGCfEdaTWL3orz/p63hvIQVpTO4yrBWqak+0jiO
XToP1O2c6XbslY2T0O0YFW7b3DsYc76snVQ45zxCNmsmHQIcCPUxC2p0AntVd87mWzCzjbHjDcp1
rhCJVKExIuuFqx81hy9Vh6amFjOUsPcyeKwg30QGxrnR9DxiOPC7da/+xUydDt5OAL+jwZR8YUek
o9GU4O/tMYHa/87q4nFELqzTcl9FM6ZkQYngoK1lcQs6tJRkVRL1nnZsME3M3ORYfrdPwcMTua/f
C8nslABpAC1eK9U410wDwMtpOcT17+pN9Gw/JDfTr8pxy2t78vSNbx6ezTsmc3HqZSXN5e+r413a
JAU/CqTidboZfveZa56MQ5i6ISBWJMJErmSl4RdQTq0s1HyELBQ6/TyuvBktbfE9NXaXd050/6zl
LBu70ik04zRpY8jJdOdgpcZ1CHi5YZIliGRiOEfcaWGtZ+0ixlQ9OlzFyK7Jsvaibo61VZiLU1vp
ghFSe+oWIcoexYhd/Ro/5kfNz6+LV+MhttxI4oaFd9568Tg/jEkqtU+WTWryZ/YddL/fWr9xlU2E
jsrWdJVf5TV57NGVf5c+/2/bxvln+M20jmpI1vX3gT4TvXEr9emyDKl6nIvup0RT1MU2rJOO7qZv
mtteR1cLbPMAlYrX+Wq8TXywspAdlT23JQ7F5BwKbm0rHCvIRl28ylztbKAQ71oLO8bmTUVbgS2J
kQTtVEtfGij4MFAIAlR+sj2YMMlVthqancsIb/tzll4lMbjDfJI1fhQ/TNUpD/Zdt6smX6lu4kRy
EgUZhuUDALuIqQMUpvm+inkE6E2ao9vaQS950qd+Vv6Hui9pjhvX0v0rN2qPak7g8KKrF5xyUGoe
bHnDkCWZMwCSIAni17+PrqpuKeWrfLXrF+GNI5UJDsDBwTnfAO9sYKxguZzBMXW3FC48UZL2lOKk
6a1P832e9H7oo5XD/RxwKw+86No9yz30JFvI5G7reQfvbBJctvzQd1+5vem9h4CGE/gzhCe28Wqa
Ty7OKDQ0VH0NeGgY5EZiQx9zPve7bKunOvLEHaokMB9oeR8HAFAOYgpl/w36C5GUl7mGZYbY2laB
BuVucoYUFizLcBh0jUbNN1+ThEgHagOpaW0rnYh2R7s9Jyzp5h0jm6zauUyHst1pH0rxm366rdV5
ZkOnj4V5lccte8nLsxwKli6yipbHgb5qqktmgQaUwv1diK1ilxX8FZfUkMhX2QNE74xsW3lbP3jg
4hrybrA0OGuWa8jXeGYd+/3W6259mba1HYrpQN19lV+7/ECm+8L7EqDhrw91f8ZhetfVO4/ftPWG
DU/ZfIe+CQtuvWnL3dBbNvCsZlg/xgQxtfJ5cCBQcTnrFByUpIQkSfvVGB65V0LmOoPFQlK75wUs
7Mx7Vt0S/mQvMMzJoGUBCzI3x+Na0FNz9gOJg/LZ4jRy8kdjuYD9ARFlNKKRYk3VtvVTTL+o4vdZ
t4W+rZY/ZBdVwcHILlHGmoZ7v/4+Q8EHOlpTtz6QM3hes0BF9ZTmTjIYw46AVCGhe0ity8aeQ4P7
G7/+CrRQ2pYJ9HNP7fcfU6eVkrpauzgG2kLHdN+W5llPi3EF40Tmztv1qYzHpAybwxBKIzSu7HNI
2SaYYbdGDoLsiUD4i+Fd1KKcIDBhqwsn9PcbS9dQPvYrTLA6gBobzVEdscveCLPwy60Lw062f0bj
6MuQdCdu/BcWmug6vBn5aGG6fHG9HpvaT3gQiEL7LtRfYF3aInWNbrzEOxfJcFi2xc6LRVxtYFsL
aZ741E7wi/jw7jKONrpiGrjMZ1yGFUFpDENnsbtBMJ5T/vUe2u9hEHuHOvwavHz+5D9mQe9v/2ib
gzkRZCE89MsgJFW03wTUwIQIR/vU/a3XfxT/3t3f0U5n1C2Ukyj6V23YXjiRfVakNe6zi6eNTLKz
YTtGp0pKv2hkvb+3ox2uLWwrkD6eafsAB64dSztYHCeoP8ZP8vyi2dDolOTAqbs8ypobGzo7P/G7
XrC36SZTFzbZfv7CfrWLvnmSgXGUIxeLAEWpX5eKm3836FYbbCeg/TrMT+g4xUGjnuRshV5dQNbY
B70GlLS5nK5XPubnl/ILD7y3D/iDkncQNJYI1pY8ksHrACYxKdtVcX2Rxd/rjYr1DXa1EG2WcEj9
cIrmFGj/eE+r8PbzC/kwiQMb6HCAcW2wCQB+P1o8MymWxrAypFFLn1p+F3UIroN3bi03nw/04f1i
IBBDAa1wIWkHAtz7MBU0uhEuDJtQeINcuctgM5TYVvr5IB/f8NEoR2vSmmzdqAGjQFQV2t4a+VnI
Kyj9Anu7syMGf1k0r9oTkfDUvR2tUCbm1su7agb/81pWd4Km8ylNy/Un3gWBoxs7WpCoWJLBGHFj
pDKMXVN37ReL2G4FocWFn3tj1fwgY6VO1DF/NTtAXfJAt4fctn980KsrwGQm3cxoB26MASQw62Hu
zyz764nXdmqcNeF+czjSjgUp4QUPMEBeF5sqdTf53nqEJGB+8G/ZjTij5/WORsMpJOTHY9n6XC14
pKGLQ1fJk/cj554O5qCs4S2xw6rbeUb4pQ+nxN6Al5GsfKXoxK2u2/GHF/lmwKMXOebdWPYjBnTP
5aFEZXgTRPTa+zanalPs/YuT5YgPhYGjOzwKrIQubPYKDNjRVMU8mkLLhF195KQMphon4trHxv37
0X4Wt968yZE1fIJYEogzsXnpb6Zn3oTDkljRej7TG/dyQGJURPIJs2nZntq3frkQcRaA5CuAkx9Y
YIvJObN0OwNYBUjrtJ3XKhZ1T93kL6erDRdQZ6WGOsdNBFf6ngjwWJFsjT9gnRG5CTl0e/E9u/KS
HuWQi/YqT+Upj91fT1Y4IqF1saZ6x/YPo6/H3PUxLhpLz841gPVpFjffrTsd0ai7HL+fmKvrsvsw
V9+Mt37+5mVSYjWyKPgceRaQLBJmm6EdlRvwE+PZCEec/k482Y/4g3X6vBnxKJn1xqxxW4I79L/l
S9ihTp1CiXMKq9SNzSUcLpfY25AdCCLbHyryvok9OVQnGP5r2vrhrqGVbUJwBk/6GAPYN2Lwub0G
o+bgmD/88fXzx/rrm3wzwFEIALJshhgpYrlULlDePOycKqoM/4aNgKeOIgDeBa38Hry3xUEJuoBl
Gprcc7HNRRVBfCC03CwMdHc5i3lX+3Zozv2tTyeU+kh56oDxMc1f38mbyz0KIFPt151hrbubu3O/
zU/wO3PT4lZsb0Q4bP3nNtVzXO3tvYpMN1bREt/+YwTM+0sIjhI3mziqbyieWKt3nfGNjNd+GQX+
FwaGzecv55cvHwUWmEpiXX/wYq4m2pXVgPil0etiWlwoZWw+H+JjgXi9GyhHQOYNRFzqH01yxTwc
T9eIDC1vCjr5xXiR0jPI0C6PMszv6F5CQj8q0z79fOBfhq034x6d16qsr234d2Bil9bOEfqALjXU
PpekKJ4/H+nXT/F/7vAo2YOlBNUyx0h+8KUsH5wy+fz31xVyvESBcgHkBeABJK1HuBNvEAUkvTpM
yZxuBhQ9sqtA3cxsY7Lmoj0F9/jV3bwd7SgMtq7QxdBgtCX4MuYpl6cwT6cGOJoQrldSZa4DuP7t
KgUxbT9/XL9KHlflLHR3KIA6x3IeprVA7W/qZ0iyfB9ozOVmKFOwWYI8+nygX+bfb0byjxYqV6DV
ejVGKm1jilhRoOJcV+dt/gKrmDS3bIBLGxmzKfgylww8OCYfjAlsBurzi6wZTsz4j4hdLDWInDpw
FwbO9INeChyMOntiuJ76hxmaQSwBKhpCfrgASAkFEWmcOAn8aokFPgBAcIYKgKA5Sied0obaVjfM
UZ6N8Ps4CLsFuybhQ/zzQf/Hs/o/+Su/+nOuD//1n/j/Mxdoo+TQ+X7/3/+6FK/sX1fN0/Pr8J/r
F//7D4/+bvPKL57aj3/07jv48b8Gxwn+6d1/EiZLuVyPr/1y8zqMjfz5+7jM9S//Xz/81+vPX7lb
xOsfvz3zkcn11/KSs9/++mj38sdvAZbWf7z9+b8+W6//j982uAQ2vC7H33h9GuQfvxHrd/C0oAPy
811DBWCd5vPrXx9BMgdceRC7kbOhjo1xGId4+h+/OcHvsCJDAxJz5E9Fn9/+NUBe4c+PHDDscS5G
IgChCvrb35f27gX9zwv7F4Qdr3jJ5PDHb0cVdKhcOpiH0LqEM+LKffWPdn30QaXSXg5XxL4IzlyS
1bDyHqsLjwMWN9qtHcuSepBDF/IcchHDvqfBFHJaeqcWxftw8OeVIHeFFhSkl6FIcRTPZNayyrdw
Fq6CGjXfqfyWwa3mAAzJ9GNpBOMhaOHf/IUWl04NbSrUtDy66emcP8qBwJo7XyS9dvTgbOU0oXjd
uWZ5Q8SiT/SwfnGh0JEK4AoOeBN4iGvcfJN/Tu4AA04bj6ybxiolFUGRv9t7sMye26JD6pSJE+v3
qPD189n4UIQGThyRygC48f2QBKYyU2Y5c8hRlG51sfUMXtwS0yCh4S48zV1ARkg2fi1rN4+5lduh
LZUNtTuYHzg+lNvHuS43c/03EvAfLfnz8rnnA/8hP13wa2C4lf3rqzx/Esd/+b9w1f8EUP77Zf/w
JMvnJ/YvSKC9W/o/v/bn2jet3x3qowQOr1isMVQr/l766ydIthCMAY5DHQNT7O+Fb/6+yn772B6w
M0JMAwvy74W/fmSAwAttSxOrBB/9g5XvvD+BI50HjdPykOeBMQLvAW/dNN5MYymIlc/KBiXAKMJ+
vC6d60w+ZTBY8NCShQsVDIvVreFiPW4v01bcBOWlZedJBqFsCjgEaUVqgyBHgg5FrTvWPdjigS73
xXxv6Iuiuxplh/J6gH5IpTYuQIA+Gj7PvneRq4OX3VDz9p/vPne8xb/j2fVuG/q3s/V/4RyEovdn
W8/+tT/aeH5+4b93HqiwrLIlrg2PUhOHxr+nHzYlTNN1ZiLMQlRkjbV/z7/g91XEcnVi+Cn57CFJ
/nv+Bb9jqsDlbrXoRF0WmLh/MP+ODnBrTANpCVkf1NyQBhn20fyrsrEulx4c8X6tz4aa8MEKG8Jh
vgbBZ8hKcFY/cs3HLYodKJku0vRl2JkVzHnnWb3gONQ9qr4qgEUi9V02jy1kC8aKfekN3qBZ1wSP
cCjwrvwxs75Cx839AT3fJ6fwsud/PvH+7ax6N/f+f4uBAabMvw+Bm9e+fWLvot/6hb+CH/0d1GBj
nWK+hYP6+n7/zHvo75DBx4wE2hWSOn/Oy79mH8WXoCDkwhcMiQ/mBTa6v2ef9zuiFcDLq8ggeor/
LO95v4d7kJ4D0BlJVwDaHNqkx7BD7WWtsKUuo2zJclAPB5fBS006mQGbHkfR/twNqHo2FRt2bx7R
XxnY24zr/SHx58h4KuBNw0QD6Z9zlOZ481BXJC/KaBjaNgu9wjC+d67MvCS3xTLGwewGcjf6sn4d
2rE9JR96hONbx0ezA9WsVegHtKxj9KwEwm0QbsUjLHNuhLpqHBtyTQPf8EEF93Ixm1fHWtDsJ7U2
sfsJk2/kYJxCUa3L+38Oyz+vw3UA2wB4A6c/92c56s32I1Ak0lC/rqK6zZzpzs8WP6Z1VpFzCTdj
2HtweqpvsJ7vj4bEtrfaueL+MSOPct0JYaHrFoKqVqXpGSB9xVfHHuf9WChShp+/5o8TzPZW4zno
84P6BnPQ97vroGYlIclVRxKNijIUA8DKu0ZOQRvKkqhNr0pDXECQ1Pj++cC/ukkQQfGeKaSqPqi6
Dcz1FkuYdURY1rsXrqoyVMEUafqQ5MMpFOMvbhPrGOsHaTCGO8YciVHa/lLjOFkrl55NlaqTfAJS
usmrl7Y3g129PurP73B9dEevEXpKILoCD7qeXY5O80obo9vYXRsJeFF9pybHy4Me+KlhPi5USG5B
SGG1bAsM58NsWcp2VHXfRHXT0LOhHV4qZ5RjupL17cmsU7JAPbZqZnZKef7jK3QMFCRgKevisqFW
+37uMHuwfEuoJpopwgNKFahXZGzUL5oV2OM+f5pHxYh1IeLFYRi6AkVMmIu/H80jZs06y0ILpnKq
B29q3TxqTXhvmyYsdROF/mgdy6ZA97kabbKEM9QR/WjxFEk6zqgRtgWbT5HTPj4D2EkjSsI8zsAG
8rOk8yY81L6Rc5ktPIILjb2cGVm7QHEqqOfzsiyCzefP4FeD2SYiImRrUL47HkwvhlOovEFMFDM9
k6Abbmhuwzt7cGbx+PlYH2fvurlBht9HZHDsY7tg2GM7FSYSSLDlGGxQ0MfsbYXIxYmi18fp662Z
nQtdV7xVoIDev1YJWVfUBKDF289sOq8W0mz0PNO40d3IQ/RV82eDqBZYbjKdKox/jO04FmNIkP4Q
aFG/OBqbDblUAvdYoJb9Ha1FKCxZ2i3zyLUqqz4fhYWt5x8/V89C5RVKa+izfVg0nennLsvcNios
ra4gRNg8IPL68eejfIh3QBpCdRW7FmKD9aELM3qVrjTuOGS9Sa58p8rO4cvk7OtyzCLl+OLWxOI9
UXA46rBhiSIAIed27XWhYtSjVJn3ZCL2pEaoyAWo0mR27m+bVgnw3wvtb0mjl3yDjkgzJ4yPmFBL
4+YvJWsZ/LkmHewqw6vtbT1Wpj4xzY5qq7g2vGjIdqOQBTmYj/kMVMUCuUxkiTQVfAMhnGraVC7N
i9C0Jj/0mFedScWKq6zN4aVXabYbKpBJylLXr6UXdFNEFe144ttjeWpdf1gEkOVHgQ3srTXGwar3
/USEQIf2IZarI2lW/pdeTu03vUopJO7SlNe6YsQ4LxuCiYk8EWmgqXtlJYu2vBB6z1Ci8GYoE4/e
5MVBPll7z8vmOXH60cuhe9OrJRZaICTX1HIVNIvGqQMdY+3v4jW6Kl4Eq194j8kUTVY96XRRvpxB
gmstEQniIAF0BNzYQyNXxvnsKv91ak2mtkPmVlWqeNfMqbB8/J21oPOQWEbd7PMlGMs0X9dWb1R5
FYpC4SKCUd6o3iyvDDtjqdWWdYGTkmqePbNZIpyZWuhyqhaCyw6eSQa65qSueK3JCJ9r2z+zUJZm
4SQmZF9St379WLmVuigNW8nk82V0/F4Q1ZHHg4qIbjEaTscFedXUqmgnziJy0UxpC+25Bgpo3D0l
nLLuFnjFb7IF6JDh91cXCGAQwVBxjuJgpcZeBj3EbyyndIsnYpGgD021cMixG+XEQ91DumJiZplA
WFnIuJL2VVaCj5EZ2QQUFtSGDq7K6YXLIDkR525QXOlBp01dHGxlkRCC6C6smOfKibCnZTe6bjVY
o1h4RVK0GoJ3rG021twCw5Vluk9nWX7T1kRI2OpMRMNcugkXc5OUalVtHJYtV1311ejrvIcLUT3f
ls7EYKXiL37o42nClU1YExAMpq5it+uu15BYph3PnG2WeeKq05Y/HcqyriLhc7cH99mABIP0C8T+
fMzsPeKBFxfMAXQ48zzo0jeAmxhJNvveNYySAWwBHsKqieGmY0Fg250FpBMbUgt3UxSLSmEx0696
2qb+YuflTjjC1k946WbkgNRqxV2hmmFDoLwCq1fsPD3E0NrpDvEkCDMNZ79B1F44yqW6NidhF6HE
VSyJ2bnE3QbaJ3uj1TyuaDNcZ8YibjrHq28tq2hfnWGEo0yAjoYXmg0dzAgdaLXJxvxyDESHcmzj
94AID0Pwoxdmz7HUCP2aTUwtETe1n4elrYDZhtXeGPZgE10ZZdZdm3Rqdi7myYF1Gd0TaaduH/hp
byv7DA/fuGCLA/izQ6pNCadKOyKgCcNUknWO3III+1pkyzdSFQuOkuMcfO0xo24KArgyH8euRvUW
Gh/NbNqP0ujM7RzAWJs12QNlswVTP3P1prBeUOFgSVX6/gx+FzFn6ONMSxrAENkIc5QZz5fWrc7a
ltIbEaDHHq74CxlOFYpyGKz/oRaPw4ScICneTP5o1hdNJp69wr1FExl8sd6a4ecBJrUdOhoIuBA1
wgcx1yzfZLllpaISxrVVOXlYGVTFJBd2mJf6uZ8n5GO0yqNhKjVI7fZ44zVCJk0dwIMnaGGsgbMU
3zi88iHS72E1IWqBGF+PeIIVIW4yECL30DiSbcKyOsuisuy9OzOv7grIbud7HFqaXY2SUAEYejls
rEDQKtFyab4MClaEIa9pg4iR59hGiNNEquHjVauJsWnUbMSj6ejzfHQVmAigieu+fJzsggFu199m
diND2cxhN9ppYeiHvqIPFU6pIZ4qDXvCdovKVDJjH4e3ZGCGVjGL2CVtnTbdaNJETwF9sSqAHKKW
S7OJB5upS8EH2K7pAtgQhV429OxnnZSNAvC4Vn0yOblzPSmTXFp9ccUbKWAzndvRRIt7Bu3onRfk
t1Bt667HpStfisltd4w3h0oOd0FJwaiHLFPY0yeh9FPt9RAmg8X49A3ZzkvgYHNTZPreq261jdIe
5rPj7BS8FCN0QW5UkF+ShbMzo3PIlyrTl1R5aDzm5aOpX3pW3vt58FLMpgK2YNkvRn6OIJWH3jgl
nhw2nTa7OHA7lqjBeczzAPQSQNhNMpTg64i0Yvre9iQEvgx1lrvqnOVZg92U3+fEtDegtP6A1G8s
fOsxoOK7UZT3AZ1p6LocKJMRxp5Drp7gxTlWYS2WZ+R3N8rWd75RGykZUP+wTFKHVAgWcdbCDmHI
DwJzrCmA7+/Nmy7L/ajAxnuAcjt08IUMrQkIFliFAQDtmpeNs+AN6UlFRZUfkH42YdZwlHmEa8Uz
X8hFK9FZGdu5CWFTY2MEg+6VC7NLy5/tsG25ExZQdujgf3fBzKAKvQ4UAmkLD2che0tYTUJmV3f5
7G6Q6mgkCLRLFNbJWDZwcxD5rWVjDfmMX9aQ5g7kDPlPq3z1i8LZIXujftx3lgPbRpO+1Eg8RFi1
RL3IhsqvVJpsn2GdHRw4yUcOq1NTwA90ViTYEjFd1oNJoolY6tZZETpmy+6NZTrTXt8nYD3hkJGX
Kw2/C5XQO2QT53qYwDvpUK7TpoibOXCSxmrPIBf+ldXZfuibbFMqxmBfPSbSQbEIpT4AAqmy4V1d
FomY/OGi8Zp7D73UFvQKAy+m9e46rUnMhvG+kmZKaH7dIP8KUaWAyzidr+vKf0araooQY/MD6aiE
q2/xPFg5+n0WIiJjHvgifd5CywqQgACGoOeVEM9W0e+7ovb3UPSA/UDDfvgEWkIYu/yB42EB/y24
xvgLL+BYAXkRwHIgp+AEza1DZXOvsw4vxSoCZDdEJ4ZgAgHaLGL4jaa6NjbImjdihuI85sSr1QYa
sw4nf0hBlOdly/xdL5abwnS25jzdtkwc5Chu2KCqr0p112VeUigGgkdpCf/ZXJo84UVj7/TUWygu
LVXiltCeNbs+yRqFcrUsLzSi803fTTcwIC3CYEaHxAUXhatzu+sgpSWce17jcOHDQs3v8quqLvYd
oQetpmur6BDoxunCcuqLGmyhTE/IOFEvAU51+sG15CHa94ciNxE3GDtM1kjDOS946BDjhzsEYsFL
seyz0kZblVrzWc0HN+QtzMSsZj74Q77pWjDRkWV4u2xQ1zbD7E9NPEjU5fHCW/no5dMAUxJnQxBw
upCwor4w8hm21egZWQFj94Fsn3GygeZTP8wkrC0+xj2qcJiL2hnD3IOH6LDsZR/oxB6DRwRwClcz
/S2bynIIzRybOMDEyFNIfjBLyzh3VAPqXENh3a7Ha+CbgwilC0CUavCMihKGEGzK0FHQksQFBwWM
ZVU6BWXSGfWm8EFKchb8jSxvaivATg4WfdSL9mkmgRfVmr0YJZEhqgFBCppB6DusgM8kOgzDBNoR
8uhonrM7l3UHt6lQlLFcHraBeMpnEwT5QF3WWT1uae6YcWUPXUwW8mUSbnnetIsXjSK74LzNEhMF
hqatd0Zzl3n5NpuXeJlE4nTmWWkU515RJYYP7lHGGOjkGTHCru7gdZPZydR0L+VUPAOds8vXZ1u4
+o4asJVd4PW4m2lfR0Pb4xstalW91ZhxXQg/7LS7EUW5IXNTpbS3rnwTs8y47aiTpaobNq5NHjKc
2uYKME7LuUKmkRqBnuDyLEB/dl6sZtoPJT/TBtn0BshnZITp+0BJmtcL+Ff+FarK90abvVTMSamk
CSpHiTOWCefe7UzbSz2gS6/b+tHrddzZ8z0UyxG6scMO3EycyXFSafV1avuQzcXBJVXjxBOrtYES
thsXNTAwvGDrjaMONWPOquGiqgDyk3BwYgXiO/ry22C1BQGIZ1PQCdbpgCB23ZD0hIjURz0tpECO
w7KePxjSB6FMGYeGGDdW7l04LcpNriJnJpdgMRq13KOtDgkGGO6FvMnPiFOyDacaD0gS1oIvEHwr
Ue1JsnoBLULaNFbg4i9LdaZ9dqhdNV1MjD97CyWRN1fVgfvIyJFNf4G+xJXnz+xy1G6xpWAHAtiL
rbvVYW+RcmsvGbkvcSq5y/3guzsKlIu8HUR/b3yX3FFIxskBBULlOj9Kz59wDLVxdPO8b0ZQ9WHp
ijacvc4ERgLKEkBVROjclkixp0fUup9G6Xth1nsicZl/586mFRamlXLW6I3Sqtr7rX1X5/5tURAP
ZY3uGv2ba6BE+AXYoDCR4PqbM5N9L4UFUZexiBvbu1ENOHnekIFumYsrUpdNBENywEVdb4ckbbNU
dEgD1VM0PWgTo2h+WWaTFw3c7VK0W655B4vtfnTDBfKrHOpiyPtUoyCS2v1wzOa6HUwEf9SRAHoQ
D4MBf4BuES/cnq9NETg7sPnse2JC2MSaJY2aLF+i0RzUfpr1pfSojNHynlKaVy1c4JfWC4GKeqra
8WA14rzEBrbvNMlieAS4MfarErIbCBznmHf6DJzlR8kaN2LtgjiHdEQjhB68oORZ3JouyBwFfyay
VnspA8iOF+VlB7V6NpT7eRrHULRVsBFcYtdZPFA0Hcjzm72AvZRfWBGvzQpEBt0nle1Cc6oHuSeo
wHPSw9bzFcIZIktodF6yAIl8aGilQ9Q9IKnH7nlLXjXt/CsjH4pzw++WPfc6K21LvGbFTZI0MCM+
t6cuNepsV8zWBo0h8jgxDOw2ZBO0gJ8xqDtsWEOuKp+l/rA85JN84EEJd9cl33lev0E0iw0ZlOGg
7AOXwzUfrSa0RHewwbEN6ALe0MIoNi8kOXULDbrAu+OVciKq+6vOoF8XiPQEo70dW8Pc9T4eE/F9
FTfjnFT5cO9ocm+WnXHW+fx69vObzgQRdFzgPafLR2PqNjbDutPUOUwNVxE6xiseaa+1SvxOnCuj
x7EEJxhs1WkhFWIU91Jn7DczLOpRx9g1GrIcZj6wC59yC9b1PoOgZE+npJuCXdlm16bDciASVY2K
SbYLRJva7fzQNq0f542ZKBOHWlX7OCmbP6RQ69oV8MUDviLxGgDwwwZmNzzsM8vAmZVPto8zqlVz
CNfNs5uSue8hdkLn4B4HRnkbGFkByqtB6jYmShSIKlWVCUDaTaAoaIME+sYte2zTiwyaYUvrqTjv
BlJfq5x3PwYOOFJIenjGh51d2hdW03NUs0rpkH2mUPMBlJZaL6jk0AcytWpLjGK+kNAbkhtTeepB
ZJW4FKVvZJFhlqRJSzpaV5kAmijuzSlzd+DkNomkVu3HWFJ+F8M1aEzEaN7xqRjNw0ild+cKWVxB
ORxqh/lyqa3sLvCXaxMV/u9KKSfu/CfEOxFVy3e715ez19th2VkQJ4VLNvb6Ao7lKZByEi39fsQM
G+wwyED5zZ1iuqZWO6YgwIVkwGGhKs4zkt8pxww1w3Ur1dxkODw3eryy8uAahWDY+fUzNGwCeqkK
GJeHC6/OLUVqQIuzIftOi6q+LCqR8MqrgRUAPVNXfrx0zveu972ktbJ516BJjNgOtTN8SdPIIJi7
Ee2xy/Rzvtd2lSfMVfySs/5sGqcvdQn+yNAZ413vWY/MFw+eV6II1zCUwqGL+L1SlODMkZkhGmT6
rAwkMn2v+FLUtEP1sQc5pEUsCZuBPjSL39y2Iv9qtViwmBuchjXuySHcjr1G2iGyvk6HGWcSZDxt
4uCZdxDkLoCpjducbb1h2hG7uylH+1JqYOoKZWVnaK9/53XFN3m5qNtCkHY6jGpkTziX5d871vtX
jag7SMn4zU0uLFR2SxWViyQUvYT5BgXKeMn9fTG7GrozAwcvIF82fHQRzypwE8eqqA4Gy+ktFvjT
0KurEtn8JQv6Chi+gNdJxRS5x0EYFdcMjZ3bRfZ6h22xD+E+y+5EizNeo3V15XnjsgcZ6gs4kWQP
VNRVbldfHLyHM+4wnhReoB+I22IiIGkbkmHwjfuG40Q/FnWRzIVs7wONAoJbtvTWhDdi1LtmoeH8
6O+U7IJYUXe+gmRV8Qysn/tMgfp9GBtqh410HjoAV86Ksm0uK1iuhj5V1TnkAyekEuiih2UFJ7lO
KdijWmd+P0GRSlAawsE0MQoTTfxBPVfecI7Xgg7a3D+hzdzEPRXXc8fnJ1hfAmkf5Gmrgg61Nqc4
Q3uEJX0Hxv7E5LjzedNuyykTWy7odG+rJYOPceB+tUxpJR2S6AiplJk6QWsCSmCNSR20deIFQVKi
NBQ63WJtbeb60aQWF6o26LEby2rJUBYRt+x6r40B7jsN+sLliuv0KBKZ3h/+L3XntSM5sq3nJ+JB
kEF7m0mmLW+6qvqGaFNDGzRBG3x6fbm3BOjoQBAEXelmY2Nmuroykxmx1m8/F7P8U9INbUKZkpho
5/t6cnDY51LGdWuG8mjm3m9fMy2UFSvH1/djt4FYSTmLd9ejHclxuqLbZSToApKgQFx8se4RA9hX
p8C9QF4k+JllJgz805MhvJAV0a/pq0qbeMRIVe96vc4HgnKHk+m8IF7VYqPwcWrrjMe7fNBI4C8F
+UDIInNEkK0vSbINs+w1EJV335TTnaUcFVNbWX/VY5F/NUPpoXQdFgPlFohfTl7pQwRw/B3ihYUk
kOu8m7JC/4qiMnfvyiF1E3j0OqeSbLD/dDekmX2pL+M2nRhU+O5kJC04eckDafAqEjtRGcbF1XS+
PHTbNAMghcF485utrhU8t6Jommg3uTyQJ6M1SIUFas33e/GmfTaW0a9NzMZnOdnyiIk7zLr0YueF
bs9zOuYNKDXY7sUe7cL9Hsdl5ts7Tjrd+Wpr9M+Sn7l8ykhzF1CrKrPfkdMU653Y6Kc4L2oaskRA
K/wY1PgvVsLntJsGvl67klh6eglmpre9YeofmbWFfez7VHpn7gq/ZQXys+JVKNf/nanMf+pZ+LNT
8C86QffVUJ4ZT43LQNFgABdFFz7XM0PexY1mIo7TEdHWqR3V+NH6NQ8VofH8g3VeZTnuzIq+ACAk
sMpL7qwETeRmkjLfD87qrpdFm1o9yN5dn2ozlfogJyFP+Tz7EXm8ecp+Be4Inq2VEb9Vr8ReKRG2
36NjDe6jmX1XJaWnXA+qzBMkyWaLtR702k79CVhezYSr+cJKIC8VSaGhsEB65i6qLrJIxzApQVVj
bTkx6/bR3qxn464gsmH/WwXBUTrLMVq6l3Wpls+2BH6O6JxZSoDC4VFX3WHWgw8u3HHcRHZ/moGY
nzfg1jgccvvKp/2VM9Xm8/QdjmJLqmDZvohOimmA7Ij3wJBVbWB3bFzgDYlZ2HzGdfFjUwK43Jb4
/OC2XcCq+VPni872AjX3zskG+8AWn6odLmRiT/XfIgpPs7X8tLPRf2j9WeyqaD1kc9Y/8kfcVyDz
6k1Gk/dD2F15mrz1dzi6XN35Fpx6pu2EFSongYvGhEvL70qcahDyEQNTJoOWDXhdNeMlP7pibP3n
pa7DIC6jmdNg1QSODO4ckl3SmZWviN8reTcFovmduZhnSGwqZveCWUFJsIYb3XqwF3xep3IoWOhd
r9Jh3OQje0EbSNYT9sZpAt2po2Pbhsa9K/rStEnfhV60zzVBeolcej+4NoVFgRRWzEYdeGDC4SDn
eRXXQCEff0ynOfBPTltYQULkWMTyvXnVvT1nwr8unZDtmY+32E727DhbjPeN3zsIemRjqFVgYVFz
ZIQ79KNTPTMxr9nbWJta3lUrAs2DP1v8r+EUCndCtNEYy24geGNrUsJ3o3Q8rE005IfcczvB6UK8
zK7VVSvvlL0Z+VrJRdvXaPSG+kQa8racQuVVXb/79zExh+Wkfs6+3xdP7iBLdV/10DqxWKaBABnZ
ZcNG07ES1n3kd05x4ienABg6r6/2GHqgmbp/zFzNhuUElbl4reJKdKvhkWd4Gw96liPWeIQKy48p
aqJE6pXQn4gKlZOyWAPrGnjjqRKdPqEjw62/LT/6cbDDXdoNUawX2MuMufOBBsLiDBf3TxRsH1yp
LFkM4NdeS/PI4U1eEh07zRzWJ5VH/hG5wk35sYDlkAF7VE67JbQdt/vB0i5VhhGzEZXG53ywkDHf
yHezwmvtPX+Sf6ewtA5w5imJfM5g32C1/FMNRb4chgXlDlu+1uUJCJrZctajuWt0lzPUFTwL3iD7
ax1IgKC89qMHtZr15NCVy9IVlR5rSJMmaVuZMuZZZnJXQzO83WiVwxRxSa+6IkKhkWHzp7cqk0za
u8NvVP1eM9s8WwTQPc+EAiDLDyu9D6wtO29CvE5Og+bHE8UBeQY1p30dkEZcDwio+2g4WNnkXAqO
iP6yspAdnan+rjOLlIYo7V8d7bDVAMi5vBKzLax/+mfEh/aaQ5/8rIpmiUUdDfHYuM2+Drza3onW
4j01Rcc0a4C3Ni3c0zbI4kI58PoUsKk+BTx3+8iRH26zOcUeptb5XYMiQJwFI03BmWveK4jWH3kl
2+fKDj7lArCz2CpM1Dqnz2k6dWtCNsmT0qngZECiGzgN0fBaB4D1Y/hYRdOSAuXxOQlTV7CTQzWf
dTTWtGZW0W9igMdjNy/tnb00w4NMxbQLQCjZvj1nR88Cp12f/7BFKq9BN/3WlVMnyArPQZGud2bt
/ZgbY3yIxkBekBd1MEyayL2iKtLY7h2TVLq5YaSlnNsDbKJMaq9Pi/gWNP17svJs2ltR09vJUCme
sGrxza8+qErihFLLYe0vi6cI4u4zd834udQh14QUzxY/6V7am/84SZghBoxmuwiY4yg2UGYPC6PI
YbCa+a/r9cNzg63vydLTpbQDcCMqpoITgAKolaclQJFdem6+r9pNfuX9FpIWGpK02prmYXAzcdIE
ioJconTc9vZE5JYqRZ34CHXQTYst/5mnPsVUeSvS3QivDQXbdZyrIcZp1a3gxLkzojlzrlsOZmhH
PlUuuXKwlXeeAN1fMpuvShjGDmmDr1I0rAOoN48QkhGkXp46x7x22NkDqxb7bGm2w+aKngqKWf8O
TCnJAZu/J9HgGxj67cxOk+2DNh2pr1KWODeqXc89wR87r4q8q12AZaWb8I5uvxQWQaip+7w6wfLV
DZ0Txencm/tby8JLky1MHrqrk21rwgcAnHBXtelp9rYT+1txIKqiohdxfUETYr0ZvxmfNawY42vR
Hnj+kUdEojz0dSE/Btu7bW6pJ8+Zx5O4W9c2eEkLFABhW9bnSM/RqSsn4s3KAISuiOIyFO2Fr+y5
avLtCzUdqHYG9ihKXz9bbjrEOWM/G+1QVq+TXOzPxXOyB48MSO5mJwfH8Z1HZ41+VP4NX7WVKo+T
Z9Mb0qItQI5HdjgDPrvd4JyqYpPHNK+mp62basaMOuX5z6NvuaTDX1U133WJY1330/RrLp3goW/d
fth1EwrUYJj4e+D0ILuJRocSJ2DQyRlsyvpiAsJdaloiILcPbm+d1rSZz56fbaCl3sVxCOCUQdHt
o9Z8DU5ZJghJ3pWq/ngjMpPWInrOdO7Oa8Rd60W9y7iAXjB1LGai3q9KhEFqPFjqNt9YVh03pumo
phjWu4ptnA6uNX8BCm+uq6hfZibnOVSEjLcD64Q1QUdKZLeXdhU8rB7usFOmLJNfB90Xh2iesys6
j5EPgjORFA0uYAWGVc/b6yZIb684RJOZh3hfLwNSKhEl2eS+BaL8rdCLHbzQzmIIwYTZy34f7eoE
1F5eVGR+doM9JCHvzbfVch8VcilojJHmfQu7xd51xYJkUA2bUbtiDfOLtanoI1WpArAMDAVZhV1y
Vs40uuINZjGYFm6yXe811rW2WKvbebHe1qEbL860mCsJXlxp+VSdItA0QPh1eBz6EEApqPUemji/
hlXQ7HOEmg9h3YGhAzsbNxRHMEWWENaufRNKlH/RLPZlr7q3QljIlThUk6ZWdBFyCx7czSkTYyny
sMBe7jObmLdWKCDBgmw/ewii69hobkEv815EGpi7zUz9u5eyxCqQyk/Lt86GkrbWTMKJ57IlJsix
9oLMumLy1NM0eXgLS1VcbqHyp15bw3sauvZV9yK8a7O+/wt4LK6F1WdX227mXSqLCb1yKR5ReFlp
wnkG6wBNBulDg7E3lurUGUSEUXibGduN/MFVVompm+jgOJZHmX3ljU+T31gPYQFtkbH4v3UWTUYp
itOktsHCnIwEwf1s6vZFON2vUA7N3VBzHR4GM7enoGt9ImdNSSSCGX9HIyx/jah6x3LH8aycq7+y
et0bYO6XbMlhhjeV9fZ+Buq9WDNQ421khAGiQSDticFLRbAewUzsS7DU1o5mQXIZNQKscgHZPFQ1
Bkt/XaNup40JL201FjeSu/1pOGnWE9/q6FW3VZ3ty06tcR4MA11bk9WezGpzBhT1mBjkaicVmDFB
m8C3rfC0/kg1IybYRxjpeCaBc9iB3Inrqi33koGpOHs59cG7mzninzw0dL1rZrLZ5K547zx/eF5c
13pvism5102gL9u4fZR9qO5XVqxnWXr6olK/fbGUUeQ9ZEqe/aCfNDC6s2E2hhyLZTOz2YvV3APt
14nHYih2MzB+e679hlPenzMb/DrTsxtbIw0Gvj8KwtO8rvljZJNPSeRs6Xvej9U/skojOBWLuyAM
YRrGUfDYDNFc8sgXrSDYti3KN6cznrtDFeeEcdH2HjOwPVzHYaiOHGjMbLW3oQFjb1yQ/Ab2YSBo
GzxhQ8jpgzBXZmqfrJxt4U0tnH6+QRm3Ty0ZPtJCGZQIaGxt/3DRVDA8EeB1CZsm3bOR+/LkNAAN
olPFuFvzFsrDXWev3eVzZ5u97U7Ztxhv1VNOgEyry6uLIxv7txyW/jJGG+eDJ1dYDLnddREcYFbP
zX27WOmHs22/87UJYeThviuPc2wpiruqCtYHuYrqEHTW0kEN3rZkt/3rhst5FF26o8Lkvg2mr4KH
HDRxLZx90eb4eQsvTPrVrVhsuk6pPaqrhs4OVGcJIjROPabtk53SkV44BcjSJMnXzZy0PdqZ6gmK
NKrlNflWgAQpdHezH/wBxiMtom+Og+ctST41w31dznqv64ocywGLApJsfyds1C2l9qJDbijrcFga
9nIN/0RBhsgBMeVR9fb4UVp2do7aNBvieuz1CTiKDLgUIQTLrrUz/Zo98X6jI0KPd63WckV7urTz
YcOIc6hyA3i88SFZ+djFGyyGdY3Ept7mlt0z9tUS2vzL5n5z7e0pjLpbEKXJrO3CuQpHG8AeM0EB
esGPupBBO8XDFyZrMZbnIWuY0fl3Ihk4pCGQVS9AzJCosJBkp9mXUseeWOYkQ1hyAP6zKCxY3JcF
mvGAzwB+KHARYa3eT3rJPIvL//b0OV5wYsMaP7emWE627GoGB6J2ds1gdZ9y8iBUu9YNPrVnoRUM
tFH3Y+qV10Ws/B4MfSmcF/tyNok5tubhOZdAmkNtwECnpt3OBQDs/0GJ7dz8Cf9ZcolKxxcCrxY+
1v9SrNbiY3dn3f53Of0WarNijfb9cgcwj6jHZUTgzLptnWOQns0Sjr8g6wOI4HHQGGQituDTkqY1
T+zaIHDlNFyfIhhJprFybardNsrJiTuCgKxvNRrImWpq1fJv/fD/lbn5/8VR+p+8f/8fBR78y3f3
v/f9naYm+6X/k+/vX3/i38Y/x/mPm3sZ4TUuNwflNaLrfxv/bP8/cDTzz+mscvg/t4Lg/2E7Df8D
G54D0hnyH6De/5+Mfx5RCAQU4Pi5dc8G1HL/X9hOyUj4X90JDqGqduCD697+pv/Spti25TA1EZD7
EFo/0/Vo9/Vrnm7jaWhr7ySdGvJoVAKMf43R8z6g0xMnmHnczEEuD0FrI2hswALLSr2njvEPQHVu
gjcA8m4hgiptWnlYS06byWb166QznrhEf8mwgNIog+7ibxzGI3DVzqv9L7N4f+fgqKb0FwAGjXZd
OF2zNt2eiEnoL1j/5d5hNQU4t6ykKwa7AHZcI+6LIKNgmJNCws8dtzI9Q0nmiJe8J8+KAIPRr3RE
6hTLemfZK6ZtZ7SOuW/Ba022dUCDLO9X35KJsHrNedoguU3DNDjUkF/HXAzVy+pnAPcgHuEbCqI+
EYC4Cehq+GOdw/QkvRK1ixyKedlpv4CS9otJMGlB2fESrbculIXar1wEexf6/aMa1m5Xg6guu4KA
i1M46ZCXE9B8vfaTQKEWRNbbxH9xezu7cUlWL5fJJCAFkoYe6wZJzpIyLFKF0fspMLItmJOo2M5i
Y4pFxdnguevOypv2M8rnY0OYRYIcqPuJHjM7WLbJbuSNaw2MHIiK3Wx2U6hiVMnJFCoHFWSZRYQo
Y9XcbWlh3eFWBSybUfHsg60okpS+9h0YViU4c2+CR2TQNS6/0FZ75i/nYzbrdEYIrM4od8xp7eo/
0sjvtt7ux2LzEzgq809dkwxd5SQD79uy7O+Xbbva3bOdnUpEDPFaeeUeqH7e5xUpyxAOWJ+DfDKf
xs6HK26T4Jc1iatNX+bWUayeFYMEL3N3Chj01WQtVovZ+0PP5tGyrK812M5OkEL+ZY+V3o7NKk6K
vkYdBbyAeuRTpa7yacJL/j3kNCzqdtPw63x6fpa78crsBrBgx05WoRzp56tThjX1CCp6QhAWI1Pb
4ZxNTHqKimC6y4iZOYa21ceNp39j+j1tjRS/1ggdDWCyZqGMnKg4FDOBpy4HwIO/NbBpME3mh3Em
fpwUlXWAwKjvah8lraj656GvO7bVLnwz/aCeVzMhyZg9liKWp9PoVvNDhI5md8tXTDI3gGTwc3Ot
GtTma3aMAu2c14VI9NIpRFKX9fque+oySm8s7qauvkXlifTsD3V2dtI6/JzhW+9RPgMvllM3s9V0
72Wjv4IpYq7rAPX3Y5mlu4mZJ25A0AmwJsvVLT8J4Gx34Kr2MSplGCuXWGrlte/zpvsHCNLsPDlp
HzPO1/sWEHS3Sq+4C/r5j6mnFUJE83ulJSPeZFAHeXh5kHW7KdAA3+ux0O4uqkXOCIfj0qlbn8z5
LHvZ6LC48wZLnOrJQ4YEivqFGe3Vyp2b2KZ8LfLmYnWSidIOo72MGCTlOOcMI56IA7trzliXIbUB
1HNedTWaXVo5exJgNpmD0kAFXcNp6e8V8FFBs4NWUVK6/rDXKIexC/7jbaWzc6yliavZEezUWfuY
9uJuEkhkBaDDWW5B8FJI24YRDsNLx9nPM+hmiVep4J4ZsEbFxDlLXbFpqmS5SQfm8OS3zn1kF8c+
bI418k80WPM5bOR9Cl1aDssfh9qrPTmvBwiSW+ZztqX7LZ3jJsjvIF5zFK27aNAJEC5W1UIhbwor
/46s7Fga+7sPESryci4zs+g+AuyK57zu3nVDgrQY/BfFOP8cQQ0cahsrTpeG22H1ZfvXW7MAqW+1
PHmqoKNwbro3dHlJ0awxqSwI3TR856R+GCDUnZ5tTEPepZlBqxr7y9iCoyIMrmNtEdvfFhq/yhCd
V88mz9Dzi7dcrYxDTSPGc++pyxrSAURgTuIsBHyLqmG9C0LXxHA970h3+fFhYQEI+HwGVYlWZhpy
3v/m3hmoq6iqOj253ubvpfk72OVyFFOnAJP79VTI7WOeJ4fbAfH5YvrpA2QvnmU7E2S/ECMF0jc/
lYQDeBnJY6Ydu6ScxyIZEUnoeVkvedoQI1IjzERAA2TnPBhjn2AjrSfbDOYp7Ytq39kN/THha5jm
18pu+cWoew+G4slKu69FrkWCpsSAUfXFp5eBA8GZ8iI5ffYBLeBOoLKdM/HwyGGk59YaQChMH7tb
m1S82Q+34K2jWVDARaVNK1/Wj6e63s7hAiqKAKTm8RBTnDvddJG5SGy02tV0Z0KksGXTo6PLw84+
piZCHtej7Oi4grOyPeUBeHOpus95MKQGj92rGnR4aUywoaPj3sz0mp4XjX2hnVTKGY4gAzTuuRma
hKCO8ZLJ5ggvWJ9mSKDLiHTzbbQfZmiueNpmP/bQKSW5W4qkFaF7N5RfCAqt2AC+BLuyHV8gY7xT
ani2UEx85EOVQ3O3NiH7InqaKtBX0rO6M3eEe6o5QvZt5kQH0XRgiLwEksgRsvYoNwQwKzgLf3rG
BhKqePOme4EH7XHSwbssi6P0x6R38Y0om1aJNn+MMvVXO0Hc0/yOPTf9U/Ne7Egs+KozzCB9uS57
wUVz8Lci/eyteXnJQi6+tBTe3lfGBo7K1zsWUqS2s9//zFsNsqI2nSYBg1iRlBw38RYWJ7Xhk8iJ
CthFSCE4v6cDx/rH0o9QafbRsMRtXXm3Vp+Z4sIsPyELHnyvfuzNkLi4BDys/kBo8sWnO2uQH+QS
vzYlRTfV70i5OxnVhyyKfiptxXZ1HwH2B/JctdOnM3G5InCex/bRRbHWK0SWFQKHvF/DRJiSc1GO
L0u6ikvf+HFmI+wuAn32y+zDFdYcF8J/6eecLtYlQvei5VO7ZlxVbWLNUiRkVA2oNI5yiVAu1Be3
+DRk4U4iQq2mml8VfRpicOK6c16taPnsRH7x3OlhGN1H3fZPIw/MthT4EHTUxoPcUL8EBQrzpUVS
KLyzxdi6b2xTAJGntw50O3uo8+y0dU4XDxafUTh3+1o1P8PKxTlUhD+taiEufuBxCUeuh7kFa+z5
rq27SgSQpsjxdmBHsF4y885l7zsnXEPHqhFfW48iElnutk/X9AkOvzi5PtTAZKUbS5z7OtV8lJUw
UxLIon/pbkyj33fZn8LSP/N8LhPHqbmxdeVdvaltjtAYN/uo2fu5Tg+Fzu+Vsb7zKLgn84uHy2pi
2eu/Jo/uDVBAtOZxNBJCPzKC9dJNZKEBEm6/VtDrTwY2fgZ8RNfHRcjEdOv+/qztkc+xnNUnDxpg
kNV91NXyMIX+n2YSr4o15sES9TfTWXdpPc/5lFo+U3PPb0XI5w3v9a1XV9nP4TzwKDlz+oi85KXP
7ZeJEjDNYTBQb86bCCnorc3R8BedBOzTLzNn5WtUZ+u5KL+nlmZBaiZSyl/vt5qpRyM1ndzB/ETY
pO7DuXJ2uusoFqmriu+KQglcA1So+u9il0nr2tYO6F2cqaBZE9+DfNnNjnRjTTLLHVwvuiwiqRDC
Z9cW+Gvb1W7wOlphLuBZjHkPiy5AKyIw07RLdZf2ZR5nsNgIZYOKTyocEZYhvhzbfqLUj3AxaLEa
7hvpeVQVN07Qf0RcZFDMZYwYWX6eW6e7a9vKgfFRGEna6mtK0xdCXYsvoO27gJt+7OYoyTumcD+v
aWWzh+7Ajaz3bsXvaLfIP9plcn/JtnNOavEtPJQOAqDQ4ui1pc1xmM38w3Lprxl7g+W43Pu+7aqr
E9XztUDqltgBngVI5unSLp1+XfNtoLejAHtyA/VmGZBZ0EpFzKni7WiCLEK7lfdXoVFnFUGAZNRY
UN41Rhpq1qKfYVeQpJwRmgDl22Csd4lPUCVFOEM4Izpv4Rmidrp0dYGMyXV+2d0S/TV8P25N8+VL
U/ciKfuy3K/BKHaLQPwRVvJg+Zl9pky3uah22mwsEpM+a53Z76vtb/GE5o2HNNJ/yMbvyco016bL
SORtKjt61zB5yUwL0B7dRXCRG4xOGyoDZYH/PlAzamh+qx8Whn3iB3r01yuxB3tnsYNTFZCbN/nY
N+YOnO9EJEO6X0bzsYAsx1nQuTXvaj09llFnTlm1fuWbqpu4j0KkO01P1Y9n/BSlS+Ukug7M0XBS
JiN+m/tqQgBgb11/NMMmf0ZL6xwmf1wudskwsA9dTmLEJBijNCJ1q8IgMvuoW7ZmPoAa9pchiqxL
NLMVO8P2Tp+M+FhmeG5vmJYfG+P2j9VA6CzbpHec7gr6o1GnIMM90eZF/QJTNG87k6EsTvtpiO2m
wa0dpACS6LXiFV/8I0ICc3uO9D8oHTAcRBVQtxyPhd1govuom5x2u1Gh6GzbX3aOi6MKeoubPHVO
jlU3KDn6P1EzuEfEHwD4BAstAOF5dwwEcmmyZ9O9P9juU1F4X31kee/tbOv9ujX1buR79kFqC4uN
5zd3aaZws+ad3mW+hRM379/AR7G1LK53xlWNpC1QX6Pi+Uo1JnNdwhrUE5K7gVHeaBA+5/aNXCuo
RLurnicp1oPoKzvu3OJJZsM/zToy2knV3LWBt96zna9P/WxHyTg1n7M3pEdci/ldN1fEojr06+g6
W66B4N4ul7ScE1V5aQFOXr6L1mwPtUELqXNmfYDJ5cgNgnpt3Yez4z6g2ks/w6lF8+SNECpz6h2i
litHLEFwClgM90GQ2wgEI3IpwvFi2byWdPbHy+wiPUvnyn+WWWROPekkx5Yg9yZu+s37dPrIPLeQ
ai8Mat5vGerxYaWPYGIIlMtjz5nOSZS7f60GMkGq+ZxJakl7MM9n5f/J+1NWYJYe7T/ZEsWqB3x+
yduROKSTHJvfhjv9orYJ2rXt1CkKhv4QUQPO2LmU1l3Ue9Zz7SDLzapq/oG1qKDlKmv+8ESuAAna
ojhoxuc2IeKyyu2lVDL75I0vrwTSVt9uCvlqLO1RBBTVb0i9OVhLh+Btsb05Izm0FsrlH7myo89m
GdlbFofEs7nApprK8qd2p5BRCuUzGii96r0VKIigCcdPi7J2nvr6b4se4WbUdMXAsWQjANMTJF0C
/x9o2kQoG/5SkqI3F0H4dQTidtAKWMI+jnpwK5Bu13qhc/S21806+3TdzKqY/+vpK1t71SB8X9uX
xm/ap4rXeMTngZzDy0x1Z6S7BImHXuIRjbk4F1L19Q6xAgSR6+X2vbOSsOBju3hYa2dlerAR9u7q
Gr8V2DjlpuSOL1ss+SvzpO39B1HY9Q+rs92zsq3tRQ0DmylcaHfWMmzR8uZ9+pYvktEFhD14crfK
+05xJGMwqAyXGMz9nvwtFPOzVwbXwPWKY+tMsKR47sKYRdT57dXEyos1tQ5Vj5yCc6lLvN6SMWZ7
nGgOtlVZRth9gna8iG4C+AfR6KsrSsbW2rPCR78zCrNU2jtY+NgtVNMPV0enQDasVmiJ+iiIU7Aw
f5+Hvo6L3rBV2/WG2zkNf3k5Ss8pwnM5wQ7WGI32LkDAJQfCJyeh7e5vbvezN830brIwlRRv5vJN
a5z3iFh2Q9YfRtaRKRvS5wlU/eQye5FwTOLBNGg2923lV9Ya2cZ21O59p0S1L2puyNR55lWcHVyn
rh/sCuMm5RTm8eT351A36ORvj8Fnv8z7MrCPKiLzP/X3YYEKZXnIGF1fTBgM8Y3AwKASwT1WxCf1
17aX5d4raq4YApadWOSNSjS5M2L9UdX+MyGtdMYth8KEb65QSdHT/bKsp6X+rgYutBmDrl/4L942
tG9shvNRrOE/hCjRhCZYbufQG11IKSQb9txvVz/3/Us0Vf6+IEaDLKE/uB+/pW3MnVtUJ894lIdA
8O2NY+Zd4dY/QC/QhgAsouVBv4t54eit2L0otr82ImRXzL1rKL0/4XCb6RBQxw35N0zwED231dPl
Tniu8k3uy0Z8G4fhO2gL9cINnARIHdHGAwQGaFLIAwDvQMkTQFUdGKIe1e3A82rSwtKoNHHY2C4G
aeY84YW/ZFfRpeccQPfoCUMREG4VjCYl8q3TozhP46li0Yaa95o5xrWfqCXfp8Xw11mDxy207yPW
+KmL3hv0HTS1uPkLSnz/wAP6i2wSCSsYxK2NgUJ45qHNDLsJEQmuMDwVTYnO4XuYnv8bc2eyHLeS
bdkvQpqjdfg0AtGRDJKiSJHSBCaqQd872q9/C8qsMil4n2hZo7I0y4l0FZ3D/fg5e69tWPMeGhIx
pRGuQ4/E+9yudoyBsNgCb4lTTh/3Grv5F2LwGgzHSwPDUapHHFX0xvxrE3GXYmiTwcHAeoZFbkgD
BqtPYe0+NEz3Ni18+VEbdzhTD32F0SPOzlHKJ9bWxFXA2znz9AUlPxKoeT/lksO9uE3RT8bxtOmS
8GrM2wcq1dvMoUlc5eTQlKH/uUncMVjmdU+PHoayB1eaKFLoQgvRAubbyg+DZHRJ6nKWYNUZlHg3
0UiYimkxjZQKkRCJdNUnfDlbZBt+MEzdTSrQ+i54gqyTyb2fO2JQ4eXFLVipbcKEY+NO6O8Sx2Y1
FlDR5BWtGgcvLBIXpmP3BPJlRx1hMlQV5xlSI6qlamvDp9MuIaZ+dRxleeOJ4jjb93QeKfvHac9Y
O3DCMd7MgMewslo0ujkp84z7rdfha+6kh7QFhkw7oxuuEToPk3S3NP/uRz/fd5nmWQPpDIuOwS99
NhplJ2TsEd32h8UWB68xoJx8HUefi14bcpir77LKYVVlZG1kP+o2pGHvLPosSkt8aNFKBDImA2Js
CC+cUj/6hBQYnIuDzrQO+5K17BDKUM1fc6vnsYlZ3ZVx9go2vHwixXgYyL/dhQsttr68ipsmmJXz
uW0/AXXaoiS+A6i4bRK1lw065KHHtI2Pwmw2tvMxTG5U4iOdIVtpdAhZq6/UaAZj81ybP/zE/Epx
jhp1NV8bnX+flXaIomu6hgXIA9/0y/WE3ECG4r7QzTl1abmyyb+WAjNvtpyKcXzupvZGzM/K6h7K
hok1HSa5GztKgs7OntMkPcRcU7yaH6WOkRqF7VXSaw5cXC6GdU6MmpnGtG1Ffy0K/CHFEiC0Aj+j
A7e4mbPyZCT+sWyX6BoYyXbsTzY4howzJJr31XAw2huHPhVFkHPlq/IQ5k/0HTZZ+NSMt4PHjiKX
j0zR6fTrfaIOA33RWuPwnD3ujDSpBQDvwj8zUkH2cZ02SDdmRN/cEAfGGvhpZfuQUJFOzhjM2NDJ
o7/33CcQJ1vT+uzOr1n3xLiFyx7XQc4DDB2UftM1tIFS1vvOf+kEjtTa3Jr0O8RaLOjyVhv03FDc
ZSV7GvfJ58kA1YKnBQtxL5FLqemxcwBX9xGeIItpzTa3/MchVoQATdaDg/kHq1vLPQShwXbRP5BZ
XBVZhdi7v8u54u1V0mZXTs2sgfolMGLfvK6IjKzr7rZJjROKsHVVl/xksSq4NCItiGW13DhhGyx2
ZAdpL494987aQg0tIBSniwMdypiRT3ia+93sRdeW2X8pXRtKFLJMeSaV91GMTnT0tTvf0M5y8g+Q
RX5wBNH9kFQyTtzfeGyNCOPXnRyF5l2Y6ukwdqreLhmND7ZfJhovYRShii8W9DXiSRrlbWZmAGJs
nuXY9u6SRXknOPy0cPuPTkZ32ONa06C3kNNiBksYvWjtzDdydPfU1szrhpd69fbDR9t3qLAs6x5j
w661DlmSzcdunDC22+a4w87xGC8cNcq+Fqis6vrT2A50uIvHDA1HN+jA0rm/KYV5BdhoP5JEvEGZ
ujZNrTm6SsZoPLp4ofa0wgnIVHVNC3Cpz46YEEBq7LTCpZlbB7GIH2oaubRZomGDcvxDsUAwaUd3
4r+lFDPouAu7PmJRoKekxmhbcUXa4FSFv9dRac0qzc9ReJ1abn/MhzniHkIOp+qr9oOp5EuKH+LU
dZhyzDZReFTC8CrB1RfzLWxdiSVCNcWpSKq7ON43dsG01PRfK/6zjWvl4mBgOdrOQC4nNGMSCAW9
VXSvKDUNPGvEjiYUQCxCSbb6Es16Y3vGZ5faMEP9fqR40DtDzt2G+QGObDVM+8anOBr1TlBYwBG4
jSiaV72p5KhOqUMlXBaMPgXaFiBpN6PnJ4fFKZ/n3LillfCUudnRcKejiX9mSSMH1VRPx0oNdPfd
qyVGcUVZ13fMavPehidhEyHa6CdML/cVAPGtvWgYME5CUmLWjGezwy7mOshPQKP8jCmh4b4SybpU
2Ws8Yy+DVY6oFyHqAdPO1xSv5tJ8kG4Cz8fhcRLzGZ/VE2L9Mw7q7JDYVE2R45h77vKnJm/cUzFZ
ClEayuS2bj6GowGpXvpLftXprDjgbPiW+4zyYnoFJidhJD4uPgmOC2P4CifRFsW3T2e73PgTqzus
AhFlN4a08RSXIzMETM/xlTekV7TYwj26HghGTegFeGLzbeTYh2pZsKK3/J3Vxe/1BPFWjbGFbySe
osI3N3hlbgchqG48sozWG8oQY8TsyommJrPWLaJ6Rm7NB07aZANgiyyfvvEOTTn+qHtaFP1KzQ0z
29wvXYQPLzObXTS77W2W23dJOmoMWqzZVvvFSUOVuIoa4oHjeuqDsMfTCm1KHj1Tfwnjpd7TsEDe
1IZxAOVmPxnmRx6++3ZFJdLHiqmuLBOLH2b2ZaETFopsevEQqPLkzCM3tba5RjyUfvdapzr5DYCU
pSKTYBp6InGr2donuHkh6gp3lyzg4lovHk/N5JJE661MlrIgrjNr1/IuBXSUImsyltWWgnBoizII
m29C87VPymbXRuI7YrFno6Cma9P0YA5oDix7zLdeaySB9uuXiJHRvcV1I/BpRj34k1PuaBulW6vJ
8bz6vXG2F4d5RTWIoEgnA7EeCdF9+zjL8HPeC2PvtIu6oTSE+qEZfSctpAUF6mhLK/1ccQFOMAtc
G5HRnmBIp09Affybrq/dU9vTzzY9SYd5FvfWOkte6vyu8qzygMm2+q6l0x8nqxU3VhOp13nsjOcq
K6eXRJQLvCqckdsYCo0smi+mUXpcdZbb2ovv5th6MAZrbcryBnx45B8n0BU0P5lYpMBoyqkhpNlU
37Ma660ayp20CFujDU3xk2QKiQIlQ0EtTkJV6uQnJ/dRDVij9xAljhUUsn7yFPUM9jvUBU447LrJ
R7FeqvlRT21y9LOie7KM7gyVNfnCEKU9TlEJxK6dzpDAPs7EghFJltSr0cHdpm16JvCO8ZBEpWZj
YKcJtWMOZ+8KXRanGMRz0KJdPlVxuq9CWAh0vc5VmLd349h/DbF67JA+sKN1i4X7H67Kpq87gpPr
9kqJmzkSXzXdg9iA8dPFgUbYyark6YmdZbI2Paa9DSPYj53o+kOV59XRqhP73xTg/0qb9Vec+h/i
q/8Vz/7/IfRfQUv838VXBxI0vv34I2yGv/8f6ZX6F+xR6GnoroQFrArY4X+kV+pfJIc4trBcS0j+
CkjW/yO9Mv8l8RD6ADIRu7vwSv4vc912/uVDIeCP6LtZwoYd/N9Iry5QjBbobZ9gMR8YI7MB10Pj
9XvixIgVtDQ8egMh6aDQCbzlTokmPhoTcnTQF/2tI8fhQx3ZxkH3fXIEz+gef/uygKetqpbf8esr
evY3beKv9yAJnKLVbpIP8yuV4Deu8OQldD0RfCDTccxjtYjmVppGe10jm3+HFbuSJS9fiu+VT2uu
SXWXqUsYEDp3EMoAuFjRss3Kke50s2qK/v6RnDffK/kigPThO0GKNe1LUnWmQ3/0BZ+pmrhE9ks1
HdHZNTCG9ODdjrJIcWNQgHPTLznkOGsLBPsN5fU3BMTpuUWA9hhCMZwD2+P43vqLpx4z2p8wCocS
pGMD3GbZRBW6o42GiulRwwxZtqrG2NyYsSfE7WRe/RlFsYt+TZbJbspNu9sxdB+/S6Dk7GojyaVD
mkEMiH0JXMWaJ3feLeQzDDA5vPq6LSmh961RpEiox1jGu1YstXMlcW7G74Br3/w6CgMuxHJp8v+M
o1n1vy/GCZ1fKA0Rse1P3zzUw/twMLKrv/80F8E9Evmj4Gn0Xc4jYOT+JX20afoR0V6GwSnqzKOB
xfV6DgGizCzUJzXY7c4kChW/llGlRxWZ5t3oFxFHH02SzNR9UCCR2XK+0h4fWEzvLJ0LKSRvzxTC
s3n+LSlod148ka2V6RzNSrRd0CkHdbcK2mpDDPumacUuzlPj8e9fiHW5VnlFx2Oprl8IcyZ3/fPf
n79ichM7ZNJiVUPyZBaZn25BMRZHBB7NtyhzapCYWGSepRXXqKf8oX/FleUlOzNNaItw1YmvLK3C
Yj9kBQqhvKXvvE3zev7qh4y8DrW19npF14F7E3Xd+P/9dwalQJBTZTvU0vaKiP7tE/RLmWpQYSwc
UTwtLZ7ExKFyQPN8ri31/e/f1+V2xdelHLlm9Lg0F3nK/3wxA/JLvtgSyGxmQ4NzFtTwZT7flUZo
3/z9pZwL2fa6GDDzKVJhiGRZUdN/vlYMj9PwmNfTwkpEtSvyGnHewAOOJss0mL74XthvQmV26QZX
RfRjcVuF/JSW7xYmnsmdLY8E4BDPSP2TCTD+qVOTBAsG72nrZg0pL0LjvQ+4F8H3FGrOb6NC+D0N
rwSwpCMLSCNEmw/3eD5Qtw028JYdfmuNCizsaEiOxdAw6I5K6147Xqju+EMc5svsvk6un2Pe1AaT
ejw1iL+ijo1KewypkEbG4rZjkcTHIW7i/wjFKSH+OUbtUvL+67sjFsdyiNhD9X75O2W+aqyFWphG
Q4WuxrRqgMy+NSEQ8DF9PMHzbNGouFgnlk7jah5MfMYY6NVdq+YU+1Pnlpukt9vXtlLhS1eU3r3X
pN699AYHqVc6Zta+jXHYtlVCH65p/Ozr3xeAua7c3w+sdQGwApBE+4oTy1sX428rW+dtNuDM4Rwp
q7TYE9E8XNsGd7FIQfsUZSzpUnuWf9BuQ0SUY65URwPIpNcgshtKmgNNNHhXACr6J9ujHsaswrW8
0Bmwub+/2cvt+9d7BWQCnoL9yxUX7zX0W/aZdWNNccYzNkOD63Yy3f39VS441fyslqBOUNKUDueq
d5HEUCeIn8NmBSrV8CVKIacbswGCglO2ancyY1xe00bijxjk3P/9tS/J1f9+cTQlwPV4Km33YqPp
2nlYtYfIS4t4fm0Iw6NdXs+3DM+ipyrq0an3HA8cv6Bmt4ZtTElgCbd/5328PSN4B7677tjSo2xf
//y3VQHr1DV6hzLGiJd+H3dpc+NWTb1x0GWWG+y/3jsn8z+9IKh2EqI8WNZUpX++IBPxAYFUhzBh
jpk+z5V31F7TbqoJZ/ikUWz8/Yt+u5SIa/2VhUXiGorji32PhnmKqFoT35c3iLzMYe2k++8dtf/4
KpSBSGcFrT/r4tfMJwXBeeRTxa1y6MSB1FYC4cX/w2dhuADThsIA/cuf393olxL3Hp8Ff8O8dY0M
BqXgpf77V5FE1/HcEUqAzfvPVylCtugBhOs2a4wlcBrob66O8ncevn/6xqQvHXZwkwE1l48/Fp4b
FY7wR7YjicGZLFZt50fG4NPD3z/M22fc5o4jOfIsMoHcX1v7b+tbWFPiMorg589G+B32CiXhrx7o
1HngbNr5k0oBLZGSYr/zAX99gj83XFJHEDhwsAv+bzW9/P5o1dOIgg25FII1/nEBo+tRN0a/z+O5
3FWLQrbJtIbOd1/ue+dbl6tHiqBwG4ZJ9c5Dt+6XF2/FJvmA7Ztro1xTRf94K+5kdUkMrHP9suGZ
Mj7fMMCvj4qZ2zv5Pb+W+p+vxWWFmyjftUkB5V3UgOSAtBMWuRDb4aI+8bRjroDWBAqSm4ODpRqz
m9wnoxBX4EwTMI05U77CrkIyxaM+/oQpRIZ3Bf/Kw+T0xcTgkmslPro4ywNabSin5iVBCKjsLmVE
PMwD6UdmRo+/66fu36Q1jbyu4nvMUygjnWjto+PjC3/nnHr7veJoch2LRJ/1knaZAzWBExnn0FKb
CNvtvoxsk3Ro3R8X2yveeSrf7puUD7bH2iTNkW3zYt/ktpCDxNM4WYpa/IBsrW9w0UIes9TPqin1
4e/PzdtPRoAkAkhMXlKxdi5WjHKLwl5GXm6eoVCkRk0uEggMc8OUR8h3vsaLnNr1IsWH4r7OGQx5
yf91WP72lBYQjIDRpBiwrZXxKGR5pYGwXdHmC/cgn8V+hEEKp9G3HpCbtSfivUSQmaRu/f1jv90u
iEfEAoMaxearvrw32oMPn6hh8cphrp+taOxAZbfQmfBPwXPr7XA55TldVxPC1zsl+tuvfN3XHbYM
Lq1v76yQxWBC9Hzlus6cLWwkohUSmo2xMb33hV9uvg4zEIfoIJYu6FX15pYTFjHKC5rCRdp/M0so
GSHK+3eW0K+j/PedgIuGyy3QWS+hrsn//tx10gwIZ1FhYKiXYoiZY6rwgLaJFhEGqgnNh53hEBvy
WSS0rcuRige81BxADDPdIEp9lWwdHeM8wfyPVbxuQTM3OkN/F4/TID+wGbiMnOFoYjkuDbz4uSJJ
Y2mXsbqPyGSo9/CsARn9fZFc/lB8Lq640uGOKBSP5OWjKL3abPqhQSYD4CVaUiB7U2zcDLZbvfMd
vv2hbBK8PJvLO6pukmEvvkLHwW2/GPWWMYI+TgZUGYSF+Tsf6M0Fh8XuSFom5DU66x3h4peaY3o4
fc7AF5EJIrQcXifysdEgpMZzx7sB1aW/FWroP+oOpRF3SIOtIM7jDt6S7rHUE7dIy8cD470h+sVA
rhYnGpO1MxZugMoJMlHdh2BBEXCVGuV3pDE+4Wl8r758U1jzWWg80DTAomyS8HZR0aox0Qva23ar
8/TRVEX7tRuB+aHfk1dOx9yimlzrYcLp8xjGBAt4Vm2/E+n09lfjAeOYXYN8pcvF8c9frS9yOeDs
B+uMq3CPCbtmv1iid06Ef3gVykA+IT/b+kIXdRoAX/jY4EG3JlzQFYzrMqIaxO7vi/1XE+vPp5j5
IPZdKYTtsVtcrPZYM7Bl4sCwUU4holUAmFApZNZ+hM02fZZjN9y1/tQ91DKZbss0m55qPFPjoa1V
nW0ozPyEDhiF0ErdG4/d4Nf1Ychr8bPBK3cOlzD3gGMsItq3iPW/hKvJaAtlKGHWbbiIzEwu50/0
r5lbz3VYA2iGL4TMpgnPCSjO5yovkRaPIajLbdRN03nJWsffJmAxSTMZh/wzeLlJn8CRTfAdymZ4
JYZh+QZlmKmv2Tseg71BlU95hPgU5gGI379/i29OOMd2PMLniBokkZ3w04slkS0DFx8Up+Aku/EZ
x4D62ScyP6KF8x/7xM6C1uqqaacSFb+GBQ2UkiMC40O/9PV7b2b9yf78SdcaQnK0r/dPirU/12eM
p5N0LJdRufWQhRtSLDdDtKUWn997pbXY+/OV6KTRIHd5DrhmXqY51jOa3sjA5CpV5fY3C6Y0SCAl
gMZt18aM8cd4gPjSSqecd7XFEDbw+kJa96KPrMd3foM3H5t9FIsDtwEyk0lDvKhMpy4OwxksGZr4
EHhSCKOkZL2MCmUy2v+fHRw0pNkARWv8PYlFqkps0vFy6IpwBInkE/MPFHXI3vt3zv6364P3xsyX
uyPbhbTUxa6F+2o04chV22hypn6PsSckY8Tvf7p1VuWnpFE4UqoMtuB+medVZzT4GjAiav5r3AdQ
0//+Zf27wrv46dhY+K5Ytq7F8fDnIumL3sRvSqoY/KCOCQ6MZJqHKodIO+WjC6TSdpAqkMHQbhwO
i8+pLjV6oEwan4tkFk+6ryyIcswwCwj6u0mV+RPuX4ahyujHZ1N00yN9qvAxdJ0iC+x2RjWcx0xd
qaj5QJMDxwuwlhHdVwwskbIVBqLOxrFT/8odJ/ds0fiHemcaPwu7zZvtgIYk3yk/DD/pucIQb9Wl
PHWmVt+ongFtFuxY9i72FweNW1HZZOOqWDqbmHqJqYcq0ldKGv+KeEVz3sxWtYJ36YL9SKxm/Lik
RAjvHBEtmIMat2KSza7yAsUkWvZYUMsvjctuQ1/ajDHkiJxuN+xcOezNZsapLVXOBgbQpg+IGWy9
fQngiklApXJEIJU/iW3nFnq8mQaRJyfMHe4XNx5JrnG9uPzkMMFgn4o8MVypKM8aLEDjSDrqoMP6
YA2xnx7TRokSmQAMqG1h0S8IQleqp64sgQmilq0fertqn8DfoY9bmM+1G66jFBQQb0kbgXfyyeYQ
qYPB79ACQtr/4hNxclOFXTxuI7HqhVcU7TeEQOXOggc0n5yoRWyDYMfrgjZt2mtll7gDmqoyfjTa
aNDGJSUg59RgCdtDZFinzrWYfmRljjPQ6nI/2euhWgzMNKN8JYNh+gCqUH1wZU8gnz+z89MhBnWm
TdbPBk/AEmFqbvOvhQuccYMNcDmXDNKXw9ALfUtDqXyBYJ0+N3WVAd6dW8wYyDyMbg880eK+7xlo
Q0ubtvJ1FTeIMqUdFufV6zwF02R5PQ3skMSDuS+KW1U0nY+T16Z6EKsI/pYpeDEHOeZuKh24zWXg
Sj0Rk+Oj0sMo3fFRhbcoc2dVDVlDla04WYqulz+qxTXohlcW9HZC0EHahl7vedvQofl+hyZGMqKz
y0IeBr/0vM00E7awcZsW3/nMdCBoshQ1rx7cxNxIoUlgy/LMHvZWbloodVS7fnnkFBFhpQURa2KR
iN+SMQucsuuujUo5DYA2cEL7qQj1Yw3hjYlNkcYvFYJCidNmGb4UKAaI+ZJTE+97T4bnMeTGdIPI
OH4aLBQqn/pBzMbWtesxxTblICdsiizC1h/7Zb/LUYdAsnG5f0M4MOl2DJOn2mt63fUTEjAltrBW
AdsXi1V/yLGGdmuNNv+AOyGvsxpUxgHEz/AIjRGrn1FT6vN2ivKzHswY1O4ku5sIei7lwVAYJzNx
JRbVuH+ZYFJMm7UGE0wyUs2DbWo8gXJR2WMvZs+5zmbkf6goAaoNY63iQ55RiyInZ+/dzI4Dt1p3
wsJLNPXT58qNZyxW9TDfJ5MjAN3Jtneu6jq3xJUl8kJfC+DjzFxToseqybdJuxqy8iGx/LA6jbUx
eQFPMGo8FHKy2nIFJtInbLl/B02n1UEbxEdu8IDXoEu9KQeb3dhDGzBGqM5zPjEhmcZUzdy+e0hy
SQpkU5mRKfdQ7kdMVv4cf5+iZgHy6YdgRL1GXnmlMm4sm4YhPpSwfuVuBdIqRFdwnyNMVAETH8rk
DCbGNwgQDsIykvTACbVUJhto2fF5zD1/N2fDZG/ZJlJMcnWM9tiIyjTc9z664JOICaPdaH8oapyP
RfKkteXEgVsWjHhkaGf2li18zHDjahwig5oWZsqwzFC1xygaAkeTUAzkvIURHlrEHBBK3HdwjLFR
bi1rtMnnKUCFHacmE9h7bLd8QMA2/8jBMuV7qbX94mj8aFtInBweY5eodNuhWCt2mZcBlKraBYwo
+S+CnVGWgEuWZED81mXOcl/6bfzay9wfb1zFoXfUJDCSWqpHZjyJ4uqKGRw+G2JSge9PcOwis02W
n0vljR8nC7Q3GGY3UpvJY0Jl4nWIDP8wpH0DkjB193FjnulEucDDh2vZ4jQHrwJuNkFXGL0a+DIL
F1V6xMQoDacAGywgF/JGa4cEyax/LBN5P+ny0R9YM8wnsaLdJU39OXcy7GLmbsyyHyJJ95ZwTi4g
QJ8xc+V6t6FHjJRWeQC2BAhmF5CJ0W+8SR3WrMC0KZ47Dnen7q5nM0w/opi8HQkWc738FfsHONLq
vJifq56omIL41m+m1pjE5cnhXyA5aw+daZesxtd8knuZ+PgYnBZLcAfdfLHJgYk1H2MTlaH9JYLX
DxKaznUdirsedGiBlz7uH0KY4yiPXTUdmTVc00nl79rQBYD8RJu8E8V9hOg2EE1zSGT32A/FHoRc
YPZFdQ7HnG2XoDCARR+cKT9pw1n4hMVH3bbP1BuPJGnQX9Tx+EXAtTuKWWIwW754MVbZTp0jy73m
93+wreLJBbPnJoQKZXo1nEUf1mAbN3vyiVZxizboTQxsBSfdNauMZLPxJw6iK0n1HhZI7YtIP5l1
dHZii9CHaVwOmK9O3WT7TCdHEALmYRwMMJLEOLXCfgq79KuJ6abRFqnNQ30gJHIfMuTB2VDupWm/
TIZ1b8b03mKmM6ISH61EB0qF5bb2XfrXRiD5mMhYF+ugq/ijDbQ7Tn0bEBhMrSJedo2RR7yNe69w
XwZzfDYauL3EaRrpt1Tn37uQAdfUwYxIp5sozXYKZ4mvijtizHpsL+YpjUz7i5/ww08zKa4G7Acz
JiQ1nK/HhSsa+aSjJb5XLKBdky/fE/sLoNHD6M53Y+Q+5zxP6CqTYPHEMerd5mE0fR/gDWUc2RDW
uAPg/t0BwjmTpURL4OA2QPzsCFBCrdvPqOKqgHnofZ4g1HVZFWkktmLpX3nw76CB50QFkBPRS7a4
ppoe+pak8tDW37I+GxAUGqunwSxaiqRJwtSsyvOoa3HTQlrYczD7zxjOpXMSo3tGRnH05w59+wS1
qG5vMtJ+C+nfNK5T4YtGIZ3bxq2XrnLNNYugSqZjSB1zgM/wnWtvvF2K9kdqFY/A5j7LlsiqrvsK
wN7AHVHXUpxGQNQhkw6HVJOyqkLYpe70yStt44uFOuR7YeVkGlmmnMkCogaJwI2mqANyk9gT5dcW
MXBcFakhKbBUoLu5wbwaN+rUaVwNW+Sv5JDFnYVn0Gshqm5iMKeoJi29vKQLKRLbOZ6TMiBzQoFz
iYfsVvqNZ+7mhuZZbq9nC3F9FW9POt4PNQITDuy0whGm2kocIOEggl9qwwwcMFV3oXJhpBY8FSSV
obcB0o9bTG+xbMDBZqb9KkTVOODHOxBaPh5lGvXQGCk3a0zmGwBWhBuOlo3wtKTIAs0Ea3gnlha4
Jm3fkT3Sh2W+4VObXwvhlB8aK54eHG8c0n0WxTT+dQndcWvmpI0iC1nIBG/AF3+PySn5AqguZO3a
FXLngYcraHK4KdvWz0a2rzXyZKxtUncH+kJXGq0nfgkby25QzyllYxbrFsKmXMgcq0iKgSkGOIvb
Tts0MK84XGANoxrnHIzX+Jhut2TJaOLXtg3wr403IP0ZezfZms5EGeJOZvut7pyJv1L43oNym9Vy
73ieJtSuYrOsZ/Cf9J5BSO5XMAawJ883f86hYxc8ai2IlghklIOMR8k+sEf4XBwjeHD5FrOClDya
XsN1IxfkYLM52A92jtrjtmGDJfKIGk3uGEtF1yptE7heYiRqdzB69ydIFH6+qunhW+C3W/3/efxq
KsMEBpXp9pOhzeGGbJBoVSf0M+PHsG/42Esn9KazuvQssb5Qa6V6ZdBGcsHbn0YLXnSSZ5ptjQWf
taPq7p4oUtUQh2wuT3mKICpAdxF+kk1XvrpGYgFdcUvzqxXGoFlAYNV3Dm3xczbbJkL/YSkoy+wc
cVDSrIO9uIReRqotFNKrqoHkG/h9pDAJdw26BBq4ghgvqf0jLQ/IA5GnyAcczeLaaPLqWWb1cCu8
de3OhuZbZg5prN1kDFKYmlZvoG8Zq0gOp/AntyqpzvsstL6weaOJD82Fk93vB8o3xwUMT1aljz2t
CevolBZD8hJNpQ2cMU3ksPULDyndZNn9q3Ci6l60qc2D7RB7SDZM8WnMiC7dpPk63UVr46LACHka
iRMq/ZdUIdTZLLNPoHZe1uOps818rZBEcZ0Q/yGAvCLOCtw0TD4YUdergI4Yc9vE69O70BvJvVzS
GXIpeV3DbWsX2ADHthxfuWck6FmwFeg98vjqbMomxn5VGPFrzX/w4mU2tnTR+FYTNEoh6amLyqeG
6IxqI/m29b0Z5uXXRQGfx5psYD30wuqMDKk3t2ow6KcZFN7fDArnD4lZYJ0rZWH6h6Jz8EphOaMz
RtlZI6ZPrZhvdOQqttdLDwKidUQOPKGqgBQTWQiluV4G1z1GNfLFe9up2zqA0dd/ozmD6Yp0O/WR
sIbynn92+JybFVf5DDnSx1itoDPNRTJbU+f0T7MpQ1K80u6zbj0z2pF8w96U0jTgEoTbgaRLrqHD
GfV/fGxh9AEBEXNU79qKfLeNFxLXtVEqoe0xz90MET9xjImolYWIQR+S1bMZxflzCNiWXUNO/Nlc
Zy1zLK+4a42csGLNegHIXkMugRUsB5xToHLmja2L8SZpjTjbDbNvudtBc2Xf2tHE84JpLjz5EZca
rhI11AiG9OL7KMH1BwNYqueqdjC602+QYnVLxFcLuTtE2Rij9vEUswA2kTGBfsiswjsU0r1Ou4L+
CabdGIkWxGrBLZX5houvbLXc8+Ca/bdkGlZXormCSVmC3TXGMDcF6QYEnyWf8oC3dmWwmbfp9I3w
NfZ+H7M3lW029Z+oaI1uZyKCxwWxuBOnSuzG9/NcRo/kcHRPVVfHHGAR1pkdHQvWRJOiRd8qjKd5
oI1Z6j3eX8fejuakTqy5bCIZZ6qJdx5XSTsQl9g8uJUv1ggdzsipk0Rspx55IMG4qOieHNc1Gz6d
DaZQOpvJuBxc7iKdqgZ/sziGvkb2AGAmL7iMBHU8yLNwUiPamWYjPwMDKsMNSmjxdWY/g6JVt+Jz
77XLD7zG9WsYhU53WqYG09noxXJjj1H4AQc4QRb53OqPBpVEs827hCUGbLrGGeDIqDlwiV47XLZI
f8DhwPxYxk0yB2NH92kD8rJ/JaQiScmLqAAROFOjkqCL+g6+i+71wc4H8DdjtwA59L0eTgtt1BoG
gOFhWqnCMv1AO8ARVzNHV8ujHOFHJ91gCTJyBe40PW9sviKkuImjwTZ21WoyYF1xfgVVH0X3bluz
GLyOnijmwoQgbPKoe/wAxrJAPW7N/IVMUve7KThkOJ96i5rZrjnBDdrYk7UkODEWr/qSArm3d3Ia
IPnkxtIc+2LOvtF/BHA3ZfqWrFrWVEZN7NFobMev/pg1ZxDTNJmQE/7SA8CY/S+lNRwxjIykcBAL
rTPoi0GblS5mFaZwy7CkQHDAiwvRqn1HG/FmYsOL2NLyHYthhWT6+mdL1RwUU+SS2ylXzwSOCl9U
VlTxOzPsN7JkhyfAUbh8HYRlDMEu2vuWYcctrZ5626ZRfZ5xznASdP/D2Xntto21a/iKCLCT61Sk
JMs9tmPHOSGS2GHvnVf/P/Q+iShBxGwMZuZgBlniql95i/6WDbPrdZDgRxQJ7UHLKGtTa8+2UpK+
qGgSooxaIHgFTMwd65pUTyeoulxXPumdfv02U1bAZ5tCWVaVB5RVs5Rw2Bnn8pWaVcHOyL2nzI6G
lcaVsuzlz9NggEa0VRveBOJGx7MNQiJClwG7KzH0DdoUdWX9RZmEyCVFKUJoXe4ac4CXR2azMy1N
OE0b+++TAoMHDwYEjDurkW9rX8PdZYiza7uBB2tEFB3ySvW+X56YLzjQUb2dn0taC5JcA1ZOE/b4
58JR0xIl6TDcQxLqKoxKuqQWljADqrGHNgyqXZDAxoq4cK5NfvyWYKK9DmXvTaTor8eEL0+UqHwS
G02+s2tfxUMw1RHXwNhskwxK6Vz+xWd2M6hydo8JhpE+wbzU/4A2iAozSUFL10HYo/yss0T8Dgql
+e+joORna3R1hQqAebGZZa1KiyiEBtg0kMEp7DYonmFrd/lbTjvgtPEpt83EFbpipjxvpn8+hsRD
5FBAM8eOVZyxbfT0wBNXH0aKazbAc3GXDZnlTBV8ag/ngLtymGvvqZoidQNWVtqZQ+e78aDk+1Fu
LBtdSmm6oegXXCeJVe+hfRnPujn2W5/g1b38809PFb/egHgDVAf2z3Krh7la25mMBm8fEjuwXmgd
4fLo1gbKfpeHWuKQ5lNF8mezVwE9yfrcZPtnooo+Ufqmh+VRwJPf5aHvOz4COnAezD85/NK1Uzxf
vItjoctgrGAWgRYVxmKXwRwkmVcGWJ8I1iM1VvI24Ui+BVdQHYDmGDtY/vJTb6mzNYCVu5rVobFX
j+njf/5w4BEwSixo0+D1F+dTVsYUlh+jGErbfEq4B0Ju6bOdSY2NsntmrkA/TtdUB0tKo5JiD83T
JTp58GQjwOQJnfW2yh5Mvc5+pGZn3fZ6HK28S+eG4rWYr+Z5aZcoE1sKqCsgeeNQxs51TABkvH49
6uB4hAixctROrw0SWqZRNm1kZvi44w1EljRoeKsW0GAgS9lVqrtByjNwebXOXacw29ihPAEC2Nzi
3sjjPsIIKAQ5M6CZ72TC8N5sYGYeLGlY7dsWqm+LKIg51I8KFNphoxgAQ5Aqk4AZWvEgEQMWXXmv
TtTKNxV0lAd1tM2Xro5qidgf6agN3Qf/depks1+59c6sCLQvjI04bPBolihpqQjx+O2CAujDZLjq
MEj3YaYgHqa05uvlmTo90PzxNng3Iga4AeoiKCk7r1LQCkqdoo+7q6BCFkNS0uJQ4jXhxFoRrdxV
58b7ira41nnnzMXCRF7uFS05IOJCo7HHHqqdXb+RfxapjSYCpKGVG2tuVB/fIAbPBt11gi6AQfri
BukapbeUmncqAZtNFqB6z7BxyzurUqx9XMeU1Vq/eR4Ve6JumsXJWm//FAhnAtQB12fM8YiAoLjY
8mTg6IILlLah6H4EkSJuIMMLSsOlZOgubPVeAgY7VCqE9Vj+QJhQr2/TwobyrXEMAzS3/GHcYsVn
v5kKBrt0Vqqaomdq0RLBmcqTyBtHhao6xlSoiVdJ8AdzYnACdZjpGCHbem0eaHfOStNjGb9rBBMW
mrvxONzhkEaZmm69Tok1LKrBsbzGZgwRybOoQSEhKVwOzV3QINGy7eLeelbaCQAXKDgz5SeiFHND
7DsnqCCWcH5QZWqEgB3817YV6t+p9yioY7r6VoclvGWvjeq/dTbVmGuKqJ21iofBzWJ4jU5apeYn
zE0c04VmD0j+kgSLt65qUNGM1AZxGyHjeu0OWeuVtMb78L1Rs/Kd6kfz6JMUyi6vfPMatA1FWayh
C6DClPywPaoBh91OGpp69Gx0eEsEXArOWJnRCDwO9eRHFcbAUPPKwLVFnki5kekRjQRdL2glJ5y6
5lAXtvjQrSp/8kcgYFuUjqd3FB9kwLGoGio7eewpiKoIynnwIruQgjnZJOJotL7RICjKN1nR+++q
nncSjeCInmPZmVhfWUAZuk0PUga5pEFCBBrxqYTlwKrpXk8yMCFjNg04WJGdRU7XBtlzTD2Muh9F
ylu+LvobFh11QEwzOrxOMaL9iyp1eQBYj/8ySoTBS+RrE/rRGLDfhB3m3HFR0U6tPJ2GSyNKvcI6
xEp+Yww1OSFaRS+Xr5vT6x/bMR5QRQbzC+94cRrLQQ1FGuKKbhhDvaW1jyRdD3fs8ihf1/vxoSdW
JIwDJMVAiI4eHzlfdCloDnq66QiDH5Wx+NfI/FSblMbigXR81rNOiu0geYOTlSHGSQB/QVgi0kSZ
0LqJMIi4awi1nIJGKsZ8tS/fQoEDGlGJwm3SClmmVincUspLN+0ol1z+hDP3JFkcVxaBj63wZB5/
QeFlhc4pS/F9yox7rY98tBrLCk1KHG18ja1zebwTvgKkHPhWjMhOZVhl8RD0fi4HNiazjuJKT9OV
8SPZpXvvavqbXPdoZ6wZyZx5oRmPDQA7x+besRcPQR5lXau2uMO5Pw9Pn0+Hw36zda76jfut36wE
OKeb7nioRcxB9yyVKzTbnaFGJJq+iFhjAihnluvoaxazN/rcouhbFc7N7mXHp+z3+7/PN99WPuTM
vp6/BGwrZH4sWPQFKivvZR/ALcOU2/r7cFs642N3Zdwku8EBTuLU7rAHbXKg0e+70yOaLO+Xd8lp
YMLY8MvJxfgJJ5w5SjMV5O4CYDaFyM3gdfaBs1TsqmayV771dNH+bwiNDUJ2tiS+oy2mSVXZhPBn
VP+tBoxN0C/+K9GBYFTmb9J5lDpsEvDjY6aWKT3aEW06eq/JCwKfxtOoR/Qz42ANZn0KTWYsW5PZ
7xA4qCgskszJ7Ad9NEq0W0cs5gbQMk7V0c4ogaCgiarJ/s8klXrclBVtF2Vq0LqhWph3/30Jocbj
tmMSf+tfdZN/Mjjad/QMWEgK7kqzpdnYH/Qoe0V8UF5JYc6tIO0AdglFNYO86XhuIY1F6CvxkkZS
2B+AKWP/MqChePl7TpitLJ/CnqQOISgqnWBrAfrYamfViFFOadfurcnXZ3CJQNJl1KR2m0tCecmb
GBFh1Fbkd1Qd7ec0LYLnwNfVW/o9E+UFw6pBKiHpnG4M+moNEoKIt/tYPv/3kgaaEfD3LK49itBL
2YA6on0GDmkuA+LXrsz8TitHP/nytMz56OIFhCSrWgp0GlZ7SWVpZVErI20l2vRdeuuZmYU9GKr0
qExE3yv2pwbUYahXNteZJYeeyHKQvZC5LCmKNtrwItEocRpBaxxEiWIQCkDpyredO0lzsUbAJKWi
ai7fDqRiadBpeEVEmR6pgGZnEwxfLyNystSsBeWIIlBnJfsUVlmOK7VjRwiGI28t1yuxxpkrUYVE
DFZJCKLbZUIjhXGtfGGZSZax/lQpIgNRHfe2WgXu5TU9MxTFQaiExJUUNb9QxP8cXQ2Q6aBgCOqo
tWXtsgrEIcgoRJMIAS+PdG6GwSOzQ6nxwaD8eu/+HQoQlEG8z12lTSTrUwcwC5p08YD2F7E8AtIH
dQqqb3gNmQdw5vQZEVS7v/wrvpLPxSaeC38kwdxV1EMWYVyBL1Do2+QfQzML+45Aau+MfNSBj3vI
zyFw/7ca8I/y/RipN7UPv3G09I/BHuIZdYKKnlkKt85nf4c80Q/VBPdTAXpS7r1O4wUDEzJghmvR
Wo6SJNx28ozvS8sI0XElW5nUM0dSs2FQ2PTNeNusxdd4SgknWBnZH7k2vtLnsJ/pWSLjRPl7q8i9
+I4AQrAyh2f2DKxkxQaNzQN3woBNcgQK7Z5HB+ENcButEqGqVQKkwxxgJdMlqT69dGii0HpAQR7e
0jK6p/UcB2kQSZh9ga/BlqKTMNUIyGe6KAFuJuM6kWxqXQbcBug7fgnjSWxlXyu/ZUEtAAggxSxa
6bZqs3C2PE1lz82UKXqZzBmVaDQ4yaJXBaoXK5I+QWMUgASeOl6uGdc+goG/1DhXfhXmpP3OYemk
GH2NKjqawpLIGA0TqrFHxxEyWZ2i66Eg67oJhiH9PoZpSlhT5Jq5gU8sPTaB0keO0orkHj6r+UOK
M+sGzWcD5LQnD/dxidij09mlcg883G9cvVOlwLGasvhszTbPNwN+9gCsR6uugPdKBXaObWS+tI2h
vHX+gMcjcHEk8gqrGJ8ky868HQYHqKgiVCZdN31BS5KOQXQtRDCSrdPwfUpkH/MuGPuaB4JnlnWk
/ikZDzk2H7MlVqPGm87wAZrA3LmmOwcME+ev8i6gpoS7cj2hKYz9bM1psvteQPyX+dVz4QWXLUIu
a4enMdg+kYKcQr7fArpnioyWjaH66MDLoL49JEGs8MH2DcPf1GON5aOo+/G+NUd8DkY0F0u0ZE2k
LLHAiF4xyvBHl6Z09cvMU1QzKq7uaGslkMQ2JirEOP3i/aa60NKrWwBTtuQmU4USceplTeG0UqOG
OynRyWzZXQVEX73oEKAfmqnZT5UPsBBwO+52Ct2C616k3ugWhd19R38FsJVEn6x0+yEqDonhWekt
pvVIVKX0hTcxldUPagQIDJa1HCZu3JjBXdeGZr4Fzd/eIeg9qnsMw2YI3CADigaSan8GVFpYWz7t
1ipkZMT1pBXs1SGuDYCLXQdocihlbO9QSwTKoBeDvkXc3v6gUjTE15U6VipOrMBwjLYYpdkobDC2
toRxdoEVzuA0cteHbkhbCPBARsiIgV8IhFYdwGsCMrCpYvSG8B/kZtTYxLqHcCs7YgRsg1cAtiGy
mfzhRqHCViKHJ22mfp7q3FS6Zi+FfpNulRid9t0EnbLcogJXllc4zGS439H/w76iFOW0S80egV/8
RDvzaoKVRbmmVgqNnR8AXmcjpjTXgly7mTpJb9xSjsefVaV43bWhFg3Cg7GJ71r71RvKvKQoNpMm
ME+VygwfP6vCJ88pAz+e9mM3VCaEUCUv7m28IbBWA1cdXcWp1wNvKSQLgekqtLLDVHTAe32O77iN
Krt/9q3c1694pXSUzauwv83B1L91PFi/Amg11TbmkQSIlYpSdgGEYqct+WarPaAjjpZWOKj48iEo
+xE2cvbS5zFhuFUrRn6r1z0XJfK+bJbIpMyztTu9BcRded5vfRyb19qKVRvISm99lsQdsN26OsaM
Fmzqba9gV/ze2bReN4pMaw9GgSfeATJ6IHq66BFfDe27pKGIG6Q9Gbfcx8aMJs0yR8IDBqCF0SjX
UZtW2jaWTf9jhEz/HVxE/nr5rT0TuRGqQ4+Cr0vd3FwkJwZMWyOdyOxA6dtOQvh0n0py/HF5FO10
GP5sGEWUA8mGoJ8d5wSm7cMobxgGuZ/t5DYuLkV32gEpEFdzs115J+6VvfQUXw1XwQ5hoB0+dbtk
q2zznbGFYLLJ7sYrewuGYeWdPNM2P/5l8y//J+KpCuxYfIVfhmTiJnE/kUTbfoJl2TzHu9CF0LMS
DZzhfB0PuEg9cRod+nAeMN38ftoc3p3tt2+XZ/v07T8eYRFwhKMPZnBgBMlqNmp56yNsVUa7y4Oc
W1FaOZo5C//xHiw+Q2m0hl4Rr3VBC3JrlR0XiibWGHJnPoVciTibCpWg27n4lKgGJhegCeTEUlId
jMaQd2Y0pI91gR3P5Q86bRhYRC9zR1s2UEFYpq2xkYGrR88F4GwOtMivqGsXnZn/7r3JvE67ATIJ
4gj1SylVs1By5EtrW0M9iaPgAMLRJL0x0Or6OkX/7EVwhvTJahRYu66K5CfYiHji1a2CrRapvQfl
R/KDxx6gybuEljR29FDw90L3y20BV4vU0p/CtQNyZqHpDloWARWzA4/y+IDkAWauA5Jy4Klq/fsI
xgSYFXN4Y+YZdp51qut/+jYpNBBhHWEadkeJ2KjY01ZOK2sYCgby+EM3Q210xjHIfl1etjNtFrQv
54IiGehcdVjcYPCTR0vpANUreKvifUMxk/5HrcAey0Zw0iBoQwP0Ng641QYPuQZbR89Otlkh4Q9Q
45v1q0zt8BHd9GnGfqtjRsjYFPDElWnaJ2qspVBmDUhrVllK5V4SQXwwbc/GW7dAHt8t27KoV3bj
mfIGykwGnUCDOqkJBft42rNp8lu4ktBW45h2ftzE2l3m1d1HNVb9I2F14WFPpQqcy7Wx+JPV3K4o
CxY6nqCD2YDw0oYtRnS2dDCUuH0KTCrKG7tED9DJIEjo28vrcCZ1tPiVNBRR9bHZxIsLgcpZ2Q6C
Dl8yo2aQ85uebS1tndLK4ue6a0cgtbLyB+Hj8GdAqryDYaSmK7fSuV8xC+8IslgNxIKxaLq1BfI7
PvoxlAh6IWERCzDL6bspfEV8eYT3JJLx54BtmbkJi2notyk1mF/1lMW/V+Zj3nfHSSzpEJkX+avC
w7fUUukS9PxiGn6OUTXocRZNvlHRR73xVX24jrTCOig2jmFxFo6PTRQM34HcwMxRYunByjzP7amA
bGnfjldkUvFOKJ65p6mtYzasyiu7bb5Gl78VPUKwWVy0aCgszriMGBg1M84QiAB/15ZeiuSOpO2Q
APAdb6zqlck5c6cIJFcoFGGNSTdlsUpd20dW6g1ITdMWugewW1yVzThcrSzBCQ/dBOM9l9xQIQGc
uWxyT6WfisgPEycMcV3CxbBGmkDxMcfEvlCa8EPhOGS4kDTwyBLsXceNQQv+3Z9kc+UaPZ1hW57L
zWAMkYig23J8nCcrGUZhU5drWtH+CJXc3tZJM74ak6FdA9IMv1/+9jPQJi5sQGV4sgOC4yY5HlC0
Ga1EjVZYVmFvsyO1pTvZxJL8N7L7KdimlTD/mFqRqSSOTfVoQFn4a8ZpBaPLbOkSW1qu3yH40Fc0
hjXkPyaQotys+Uy+ArhT/vKTyv+mT6P1u+pNGXssWL6r1fPTCIDvQAZlFlhDt2Z5oEuvyrUqo8xr
YYP3mdToKPBMK9/KiBpBGST6HUFnCctB79wmMqKDZ1u9qyXwWzfSKKWPk5KMV4g0URqaPGul8Hnm
vuHpoWLGsrKRUds6nuYxqoTqBzQ26xirxivNC6TubkS1veHFsbS/4SjVT1ja+a9YgWQA4CvcQ8RY
5cNK8HBmnlSKrzMqDwUjgpjjH1Krch0No0pJexDGVQPbChJWo99QeV9Dc555m0DmgZpFBxlw1gk6
S9XCEfIJ8oz1FJk7bJuaa2wfkmfDisNnBVEZfM1A1u95DVo8i5X6IdEM/6ZWTCwhsqo7gMfFF0M0
YhOHZX6QcFK7Usi74pUmwekdTAGMmjTtF5kgYdkPxvtMlA3yl86o9fK7NtQNPEK5uckjhLSsWgog
1XbFAcSqvqYSfFr1Y+gZ9WETG9D9WYQlrexp1aThUVlYVTdykaOMs4vBe8KBG3D8cks7HB4a2Q9v
vGhq6L9bpfjdRV3/XchdLW870NQ2bLasvs1w987cqU4tc4NZBuAL068UbeUROL2UgbdZlF1pBBmo
cy2uKKvupingpnS02E5uqWL4rqlU4/9jSWwT1CLVYUQVlp03UZKit3gzOPiHd88Yg8O95WH6GIha
Hpu6HEiGvRpLCcLxFYGeL5DZ8TNn8xKb9LnYC1wSyywUwHsi9fZsyYVcm4EQ0E1tRp3TwMP6C7Qw
2g4i9/D6YIM/JAIwHM5hWvkdCoO5D1O818p4qtbqw+d+Fn13TWe7CE7wMvPwVVHRncsT3LObSHdT
6D/POU6cGysWGtBtNfqtV9h7qqnKJVZlyksbYx2xRZ7JOnhlWsDG8+s1bPyZC4X6P3KQ6PoBTF7G
/dIAtjLGHMaZonZ6Tqm/bKkTGofYps92+bE6MxRJJN0NlHIQV182rcxR0ZBm8WonF4hQVEg2uGoY
xnc53rAr28+aL+TjPTBD7EzEouYLAYjx8T0ZeG3tlYHe4LKW6OMDNMF0iw2pGh0CxS/uYYO3aGDi
Xts5Ut6A+ahMDwJpLbS3OKqoz+TpFLyUAAiVTSi3wSM2hT7wKvwWMle3pJn9F03ltWVF49ukaghe
4+4JFtESqWzd212jmbsGaMpP8KzKGyor9VsCPfNVkZQ/qijkVyh38s/KrK/p8CW7qSvjbjuJDkM+
P5sQC/Hissdhp678fR5Ztbzzwkb7VosaK+42l8ESNSWfvsFBBuoR/CNkViQcZtGTLTo6c52UBt1m
KIT3qfQQJPdxIgZlF4DRaTeI7KN1k2cpTlI+LsQTdbXEp7Nm4bsogL++hl6llvCa/OF3jz85RPl+
aAYwo930ZowDKghKCkVrk8vYT21qVDmA+vXa8DdRuU72OpCWEWKpmbxovmmuZfGn1y5dMnSHZhnT
+X5ZFAxgu0PP0imGMp3egdxZd/VK9LsiNtQrdEt8KI2YoVzev2dgILyDMg2eWbVtbk0eb6q4H9qp
rghDxAibzgD+dWvAkn+cItmkLjtYpltD5ASEJ3VXPb0tl15mu0+0VP1WyWLaARrTDz4cLdI5uRS3
GfKpKxHoF1R5sfNnpwYawzMGgNBw8SOLXlbDYMbaGVGuuNT6ugxjl4C+RV8U5MalbuBQP8ja0wgV
5gW3ulAFoIkTJoSzwcAfczAGFP04BWKTixKqsS6mORqs5T7btLgUEIhB1bvTlC7Cq6yoJDzYDaQs
0JO2Zw8qRE2GrV62obiCnOY/WVGcfcABHUMcJ4X2EU7kapspjqOHCuvhP3WTtS127ub4gIJLec1L
iNOc6mnSZ9PAZ1l7tefTv5ijuUQ5K/3NYcMynNMML5VaWg2OhVzB1pJF7FKuxXMQYMfP0Le6e9DC
NpBMGjMaoftDTox5m3TmsJ9SNXBiJad9cnl3ndnSdNeAn88aUSCDFyEmgEbf9swSR9hJat0S0b0P
ykD4vaS+t4lottHVCtbwuidXsgV0A3AFlR9Q2/ry9vfqEC4KOiROlUjpwbOi+hqeHtFMYa1Frqfh
JGPZKpp9MqgFSh2LjckLS1vFUGjWZ+hIbb1BKj9oXCgvoRdEPyW9JZ40fITh6bH2z6Bm8ZmgXG3c
BeqkfFSq8tesWhQIR216MUpr/EQ8svkWVfb0dnklvsBwR9sDXAVAKEPjFlSI7eal+qdARxLQWHVR
Fo4mYSOwn/ymxC4V8yZjpyvlGN4pEYQSt1CKDEWDavJ6BA+Gnjan3QaUSpFynJycCv+4aaOwzR/S
rtBWUpIvqcPlj6R7T/9emBRjlqSWjIPB6mmQnkc9/jVQrvo7Gin4XBwcvTfLmBDltQZz/IPnbPTa
TTKCR1C5CXYy0PO64yvQ9pzESkogsUqf+ge5K2BA9C3CiQd0KInkxVcK2cAG2fN9aJf4egFqGIWZ
uHPRQbKLraonNJBsCfTiXmj5pK+Eq6eFdAtXHGq1s8QcHN8lqUy3mszqY2A0dZfqhy5S6Ltopb6z
A6uj3pLYLoKA3balUOQELbVLAY0W/h3N5pVtcRJTzL9kVtPEeoTYcknianhEtQTeK8Ok7zbN0I1q
1PtAxUo89JW9in0cWJWDNaKHWU4pbbVk7eb6ur0Xq85vMEEXGbrOvxf5n8f1mdfW/BvUur/vfRCD
CCOr5rvp67aHg3CqOMBHCCIsmYaTj0RMLys4pIB6eJzhJW4dZNOhzzzrqvYD+U7o9CG9Vg5uq95o
d2HmlYjqDMM+KTXMTjxKezTUZGj8cbI1c73acboxqi0xi6bKWu7sDD2EXG6QK89t9cauqub18sSf
XlIqkEiki0h6gfjLi4wlihCorIVBYFML72WSh27b5K21Q1u2fPrvQzGxM68QUCIImeOTj5JNXDUh
bLpW72k4Y/S4Kxp44EDY85Wy1Rda6ngpScCAP3KEMUJgNY/HaiwJW/sy4i3NsHMcyn4kZoPCklCH
cJU4QA02Fxn1duSWNh15jguBe8Cch7JOr8yCYdIwbmSrlCMebvOnXCTtYcoTKOR9Xr6pGlj/0GY5
bR/v+jRIpQeK38qjL/CUTaIQ78Cy83dDnGJhLLWZfNDMsTxkuInclmNerOFHTsp0NF5QTtWYWtDI
ND6Ov1cZi9ES1Iqd2BrNT3ykk8xFfUl6jLEzzne81Z20T4a6hXFMES28IkFGttKnP4yE1OD7HwQm
pe4wp8rV0LQ+jtGZYRTu0OvyVaHYsAzK3gpSBEgS41VtCu3P5d1x8kTzBfgB8YZx/KiILJ5oQsJq
CibsesuoC++V1hseitbqD2JSY7CWgiLJFK5dO2cHpXbKAZj5JUtBYnw4mlDHWAlcad88ksZlyAki
Iob2n/ljiofpRW/sYgWee4oX51OJc4G8wbFCRnRR1whzdA+p80E61OL8CvsD5aqoiOk3IFbEtRfr
uLryDxIMCR3Ccdaz6eUAgYtWwZiwi6S1kv9J2YIfxO6goATonyBpcQloOgKUfYK+pxEyVkmrfz+D
RlcO5ZkgRUXwff5sXppTnW7DD4tM6KhwDAj7PyMpmkYb2Yts043od12PQT97pg4YJ++CHDtPJ+yC
HvROWw7fCSjqbIveTRtspbYAIDP59oh1NlLCMSgIHURFEMy2zpe35bnFmpkEpoAMYfL7F/uSWkMc
07kEIz5W2CqGqf99xLvRgcwZHBpRG64Xp/o9zpDj46gDmkRHZrg1q67eITU1vl/+OWeua8o+lP0p
Un7ZHx2f83YK+x4ht9RRwjZ6N6MUYXDf9H7KviCkujzWaWGWChavIStF/4wuwBzp/xOqjUgJcDa4
VHzhDdsgNK/h1u2oVvdoVtQZteHwnW2JtJONgkSa7FfGny+txSWumkDlda612YdvMfVaEgMPRXzG
KccofY6MMtjqqNAA/eZVLKaofxtpbj/gANNulbrQ91OYVYhkpepL3RvjSlB45pCQO4DA4B8ck2WF
Raq6Usm0ICNBAZXjm5JxZaCuvnZI5kldfvRcv1GIQACRLiWwLX0K1KAT9IpJeTE8susndVSrH4rw
aT4qUpNaO7mRkHehdGChbijXGAJrccL/pvOYxZnsRxSU06TcXl6PMxPAu43pjk2PmBh+sRxBa8vg
aFkO36C42CC+emPGeNxeHuXMDmcM5hcBAtDBS7Yw/JzR0kNMfEYb5aepC7HCSyLA2IgirJztcx8E
aIfMTMc3AHTw8f62c0GHWHDt4ZMgbsjAgbXakOueL3/RuWFsmBiC0gZkyuW84T+BalsDHymfwMna
tS5uUKZZ89o6M28UPymUs2lmqOwir8oDHI6bkBJnpPgZCnByvdUkPS2B6E7KylE4RfyAJyTD561g
IIAei0i5MhD8Ceifg3bCPbmVUFtNKyV7yFJkTJNcQRlw0ibXznLrTtXwUozzTHI8XxcPdBQlt5U7
wuFKNN8GgF9rFYgzUwHCnR9IF5vW3fI5UwowC/C0MrRAK6/FKNiTP9XJN3/PCA37bvSIGQ8R1OX7
ItL0fNskWffEn0R/02LDeQg4yWm9sa0B5RRN5cXaVACQ17AqZ/YFROUZkQ72YhYVP95+uY/TO3rH
9AZVqzq0Klz8SVt72k8r4zSYqNFyf+uU7PmjjkfBy0UAEW0rbLoqpP27AWHcYmpdFYdAULUh5r5I
ed1HeR3c52jlJi4a58E7UrlvkyJprkkNe+2Omw/W4o7DXFKbhQlMAomlwU/W5RVoVh3dpNzqvxV6
M0vQlfFfNJynnd6P7RUgoq0UpZ+YI3RbfRDFvqcstHKhnRLp4B6Q/c67BOzoSZovN54EJlSmvNjD
7KSZ9Ff0Zb5HrirZ0t6KHiuqw0+ZPzWo8qJNGnXjCCa+/4ht9Zvao9FjV53+t5JLNEbAxmzNMp8O
QxMglVJY1sp7OK/U8axB+wZBRJmfvzjixyuJ1K0wioxFlCRgsE2d23foqYqbRBvwQYJbtpcwwl5p
+JwZFOF9Tjq0CTxW9MUmnYqsq40W5aXam7j0kcG6Q42n2ZdDPjqlJ2VuTofQuXxjnhaDMeVlg2Bv
w/GF8rqIkLvAjFW9rUtnqNL6PWATPeeA5H7YRa/fo/aILBoKcOKXaQYIzFJtURUnMxC+gp3sJa9m
0AS/axRe7kERqDPmzBrfWzUz31Z+55nZmdEpoG7A6xAkzf/9nwipBAZRRkZROnoH9pmLHlu/RNGn
H7Za+Slvlpr+LvRofFQkf3gbEaKbqed6arte0eBADlRfvcrzNI22FdHrdeVF8SeKjCn6RtGAsPPl
3ztP22IHsdtB9BA64iC2/LlWPpZFn/Fzw0Sr3EiGEJ1A59pJQap977Na+2k1IWrSAUi0yyOfXsno
cZgKvCoITnhBLiYqgUI2kyLnnoLcE0L6wb3fUOVoQdWuvOrnhkLKZW6EkQhD1jteE9S9qQtqVHE6
aO5bhBTFprCjbjOib7vyVWeWn0cGiRWi1BkpsuhZBBgd+pJMz8LKkQcFvJ7bvydN9a8lIY8oAaOE
DRZcq+Q1V4wz38ixmBlwBC7UUBfTiaQX9uGRjHCLUpVbv+6Em+lZvBF656/EY6fgQAsQGGAUYHQA
OwmVjufTziIQPoh3OxihZrZTgMj+zCqIerPnKQq38aCRQKvwE8VusDyj31rcTdNVkZgo6ksSQpgb
IjpsZ2EUSejbpnQpzdQOfAdVvEo9+FgbIrftt+VW+GrpuRL6qT8LM8LMvQNaL3BJIPpeuWPOrB2t
4pm3PXutsV+OP6soBSiK1CuceDCCVyLS9mYmoN4amBE+gS6R3XSKom+Xj8Hpk0+4BNaXpJ+cBqzs
8aC2T2UPvxYkXMrc2xZUIzda1Mv/PTxjGDoCQIohgSE5dDzMoLQ91DoBazscVSgMo/nNHCbY6ZBV
6EbSpD0grgnLUC/K60I2SjZshJXwXARGURKJIkKrzRjW3l7pVUrQl2dhPhbH15AOpIpCFbCXWc9g
cULtRCd9KWSoPfgb/DSTAEIC0kTuaKLrumkSM9hfHvBMvAqNVp4V5MiJWPFFgUPCgWPE5aBy1MCW
O5ShTeHi6WAIJHuUSThR0EMwCHCXlTe6r1m7VmnLCS29MklQGPUsf5PVifUzkNP4IfTqFsHKNlkp
xZ4J1dhmMxAcmYdZR2AxL1z7ftdI2KqmealtUZkzd6oMtiJCceQn0XIQQa2tbCyf9fLaSIZ+V9VY
MCIy7z8BdDVvaE2vgeBOxeDol7FSrBKRHunv4qpJpUxBf1hFuAdznwL+pG39iYsgeg+MYvrMYxrC
O0GJxtvGBSSUbZe37TOFqzTfeZ6Ng0JCKwX1CHQr36Sq0T6AvNe6a9eTIjvDBJZYoQHxZ2XBTyNM
4krqBuwz/NqAKhyfgL4E5CZXsoRgSofbSFcnNJlGYzio5Rhvgfvq0BqDYadUZn9fCqsx3E4utA8k
kc3d5d9yelfP9yZ4sq8IgQbd8U8pkOQlBkeMsvaLX5B8lRvRan/6oWxW6oqnlwsDzZIXFE/prdnz
f/8nGJECK0yxDWWgqvccRYkjur70LS5/zrlRQDixS1HmmXvgx6PUqhcFZUMyFNcBm6LL7O2Qo/98
eZTTSYOZTrMA3iF7j5f8eBS1y9GEMJXYCYO8cmbA5A4lTP+6Vo2PyyOdfg/9AVPjcphty4mKjkcq
yZtn6XmsYeMsuxG6QU0fJ4Tt5VHO3EAAqnXqiHMURFi7uPkb7Kg0pfTg4/axuAuLof/0AYq4VY1s
U8/WfPOTJtrAycU1uZ06J1HazkV9tXT8rKLjibrOTeKH6MLHrbXyxp/ONqAuhUgWDRMUX5ZNIPoK
iuclCeRTvfzw4kRFALPWniI7bn6uzMPpwUQDY1a/o9EHdnl5MDXUf7hCYmmDNGHD8ZuUeBMpan0N
+DPa9tGAO73Em+aAhlVdzwzqlxaYziuhs/qfVRbo9EE+B3SioJMHbux46aOMxLCnUcRzF+JzJ0/D
wVT9eC3bPe3NEB0K0nCg/bOf8mIv+1I7gjdCiDFTq/i7IAjYhDb9GaSXAbHo/6PsvLbkRq41/Spa
uh7owAXMWUe6ANKUY/kqkn2DRQvvEQgATz8fKM0MM7NW5bAvpO5mVwEIBCJ2/Ps3egZCgWV+Pozy
u8XpcoMNxvj1/XE/fcMwoxHf0Amjr43Dz+GjImNG78iWhd7BSXfJzGERcEPi0d+eG9U3tjGekRMR
OxmyCy56eC0S/FhzSzIMvaQmDkjUxYrWp8VgXI+1qDDrTYT4WdSLmwZrEfNhntmew0i3IU/ZJNOS
16WPtEOW3svcM2XfW3fHMKxV8y+m/vFLr2YrUkZflqAukvJrxJFxb6L9fR5gWz5j695dZfqop2Fs
oV7yijTe49P96FUeEpKZg8RlbGFacOa2TlchOMBw7GkwUBLxZRyOGcETRaINeUn8iizgttnlpYMd
959uRXCsoTXDZOd/1wlxeBVjygad9lYV0pfSvjZFWl/TSl9o9wv9DAh38kBcatVEros4kPnxA+F/
ZTeVByHFV0TyjZkV7zm1/zGCS3MCHqyz2kjg+Hhs9VRFGlGFCjN3FArNBYwrvLs7z928//GsH8dB
vUq9vjq7MGn4gk+A77RwlynC+zYsvGp6afPUerHwJHt1rV6/hAftBLGjdxcT9ux4XC71n78123Lg
4bF2/DptHr61NBr9unI4Y0FWWcFWv9o3niQgpibI6f0nPTkUQQbhJMtrW6MxqZwOLwViUCZajw+H
adYYV5VBZRpEVF0lVMrWcM4RFWLS6chy+EKYyF+USMdkIE+xyHstmSCczcmNUBLTvRA0TYeCUpnK
D0U+kSExlVZ858iSELsZdveXogMhC7zasr+nMaTAfSJi9WUZrPmaHrLct9ihmmFpOCbc+bJii4kb
MSP+p/+9QNHxl4HFuIDUucSGfIT64AwoSFpdPBEpIe0A8QFELXBR0rcSY+6ek8gcRGjHCtOJaFA4
3bmdmssr2zXhaVYseCFqbNzY9FgjiHlQo4GOebDzdJM4tXnba36U4QUy9tcSvyQs8KvE+1Em83jh
NFOhEXaULZjhwytFLD063e3q65ThaqgIXPQ7aSUhnXztS+am6tpPSMRBCJ9azIc4JjJbKlf7q8Yl
8WPsRiZN7G7+JN3e+h5ntfZXo6eiwtJHJHUgzdz1WXeldktCrka+uq0aHAOpSNqbcXW72TTjgMMn
9QyWfLm+YOMD1yXTLhc9SfeTjQHPvoydZAlas8ED0qsbxP5kyOkbrTf9v0ryBnhAxGKfGkJv7UCX
OmFW2oyK625IbBYFA59EyHjlRCySLGbH2UrRkjVVZAs+zjjX8pomktKzHd3U5vNY1qWJ6Xm/YNM1
ZNPzULSmvXExFXghh6GsNtIfCCyBfdu5QQ0Xvd0geqHlIIwZ86Ie2XYTqLmRrwvxhs+4odNdzpp2
qHYFsySGCNhM9dYnQ7G+Whqsi3DprUr6ARJ/WTIKANc3I87bY8Asc8QGX2W6U6QIkXI1VQ3Gchwe
zWnjrHK1Te4uxfds6Sc+InztzSCePOOzZUA5CWJfkDIEhUq+Sr9cdLwFR6o6oN/cI8hM1d+hR8jp
yddl+5rbwobTBw2KGcKp7waAXjfCwehhVacULAmMKGu81wcsF8MqcbtVLO9hxFHOSbNGnueYSPA9
JUEcKfcFh4+sDq3E926bpRtvLEaTX+fGa6icNdrLdkHjSCZuuyio5MUaUsBEdFeuXU6gWV0TrQEu
y5L3/sJzusSyMRnGWoWv0N3xzmRDAlhkQbFrtAhiQvq4yc6HJnjTpqn9sExiflFFg1EJaYNBCbJy
pgI+pSWuvkurvAw0yFiPN4crX4/Vk9+MwHUljhbI2fxqw3dbXraO8uBhLM7GzLNxj9mvFVoeqWGI
lwFvPKhZBhSVgDo+3bJEjY/vD8wb+ygQqIX+8d9+4UeFAUSmhS69je263nh3dVVMT32v+2eG/7Qq
4vE5AwAbrcISiJmHjw8QY5Z6kpWhpmh9qGUX2T6hyPqziMXOrcQrXKKbzFtwhST0dbahZbSxfteV
4xns6qRQhVuNdBwqOMxzg6L58EYMs/EGZaJiiqw5+uoTCrGp6qW/bh3yjf50aPkU6C+QKkCBDi50
eCllt6qg/lyTCxp331hF9LPp3T+OLqC9tzaXwFARqDC7Dq9i+7NwezpKJGcO+U7Zsf2cpn185uz/
xrBBrVk93FwgLrqJR1dxJs64DfhMF405WR3dsiPebHU9dc+c4E4nJCSttXMHk+cNPkxn0SF3CeYO
hcdHkafuvIsaKLnvv5tT2g1vhFhMmoO4C650+8MHkqJP+iwlv93Hg4S0pArcJlz0fPG2MqqiJqjb
SbYYs5BLEGjZrD62lqPqcBIqW43mW3kpLVmMZz6UN56erwQ+IIgO69RxB6VP2sLuRoXFSFc5W0SJ
3jY3cP458/SndRG7DlUR6Cgg6cmkMWkepma9hj+plEiDKcmf8JVBaj807Y5GrrgFLPQfjMkihrsS
SORMbUjInmjEvWsU2QtjQ3oaeL3/bBW+EwC0qz8fCofzrAEzBz8Syv3DNxQtU9ZlOc0kPybqRNcH
qnAftcz7Q/HGgPPbf0G31KUckg6vkpttTzgnyK1bGETK+VLd6kVhnJlub3w+UIxIVeKvFXw9+kiF
zJ1RZUazBt50uOPAtRNl2l4UkV2de7cnCMiq0V9fLsQJiI4nOQBRXbOft5wm3FG/T0iOec0Wf36R
qUguTDLd76U08oc4ilMiLEznoz3m4rkdOS2/P7S/jrqH5xruBNQLXsCa3nL8BpMG1+8ohY/n4C2W
Xs3Ron9Kcjl85SySwvpCM98HqlWVd40rmPVqqDZLrkYnnYuw9Ab7KaJT82LkNQGAVS71oDBreTkP
7pRsC9w6v2HICqfUBOS9Lvy56XfLovTv+aCIRaVuBVXPmrL86UWqMzd1XAMopvbivLz/nKcvl0YL
5EY6DcYq4z6aQkPmTI0B2TDEajbbsLXb+BZn5icDxciZS52en9Cl44XK4Qn2Eg4kh7NVACEjaRm4
lGWl5lWnm4sXNFlt33oWjbMLl/+DG65Eey5T5I0rozShsQrKA35wTAB2unbGHohwoclUw2uVYX5N
uEa/s9zW+stM8mlnR23++v7Ini5TwGckOvAeWa/0X63D3xBn7LB7ZhCGqN7SQxyNlBAfcfQSH/oo
XSgl8nNi5FObvNVqFv9PAAy6nrzWwwHOOfPohY2SIs+N9qn0FkKSDXSe1q6NPWldzrEVd+S0Wdpj
YvpIBr28KZ5cv5JEkg1Fcp+qiNNO3Wi4ehnwSJ9ybL03FmGiPWQDnGQv6fy03+q+6h4TdhfagCJJ
P5PY5GP7SRrXfY/8mZzHikYScViaDCypZcW2ies8v5mi3NEC4iBbtFuy6ZCEeVppbBwbMs2GY5j9
U3PnvrrIyIO2A6pdPGTbjqDSdMnnT53WuclKbYzkxRRTJgQVh3X5p6sdnAo++xU4WdOhjou9ThBK
SoAh2WRL398A9EvkCgQo2ygVNu/PkBPGAZCFt7JVeWn4D/jr8v7bDImRWnl6Okowbbf4kJsIw1aP
ru6CbJL2ghN3jITCNW+jOscd8P1rn2wdXJvVnOoBvI++9dFcQe+lxSgqsU9BEXYFAwENnulb/z45
/Ne36b/jH/X9v9fL/l//wz9/qwmuSeNkOPrHf31Iv5EKWv8c/mf9sf/7nx3+0L/umh/V09D9+DF8
+NIc/5cHP8jv/8/1N1+GLwf/AGiQDvOD/NHNjz96WQy/LsKdrv/l/+8f/u3Hr9/yPDc//vl3wmWq
Yf1tMSk9f//PH11+/+ffqY5/G/D19//nD2+/lPxc2NVfhvTLyU/8+NIP/LD/D4A/6Lu42QC0MtX+
/jf149efWP9gI1+rBggFvJkVZKqABJJ//t12/iFg0zgwDnBQ4W9ZP/ta/voj8x8rdRyoiAUAm3V4
sf/nyQ/e0f97Z3+rZHlfp9XQ84uZdr/tfKxUgJP8IoeW8OoJe1Qu61gT0qJMkzBpKsgI/ZxtYrMf
z0z+X/yP48vQ8LMYAlxYOVkdzv5CmcRNRXiukk8gHx2z119bR9d0drm2e4ymWr6Y4FnXUtSNHlRD
NU7BqPvEgGYe6fV4S7r6x6Rn3yLxdfQ4289r2LdjFtq1qJzyOcnnorzOBVJqMh90ceurkS4xILtG
HrKcsnprmaOnAgw9tc9lZBhPqkhRrOXECu5n5cJXSsrBf0pr5FC0voW+IY8yu25zTHRCu8+9O5ZV
HJJ+myn/eR+/j//RxrGOPwdNGN0UHZyLjl1l6IdUApooiFhE8iHut+7iPdnVSyyYb/919OJ/v9C6
4R69gYMLHb2BJWGfUD0Xwsvx49wQ6Fp4gWPhuqmsLVVagLDlasCx7P3LHu/GTOu1coeH69HIP6F2
xmkqR6vS0YzNlFcjgo8tCD+By5Eb7WwS31G3De6Z9e5Ezbdelf7B6imygqrHFvctNV7kqynCJlL6
qxFAus0LF5nJXJr3LfyHKuhdh0Nobi4bmrj1fprtZlPwsZw5jtrHPS98iSDGYq3E8QCtxzHhoi8r
smvLSQsGp0ZFhGpDfAAeNacgtabWCvB2BDed4ULfenGspo3dF+WHNs1EehGPhU9Y+SD1GxRDA3Tc
qJs/prWKHu02lw+arP35qukMAirHfI15tVEQz3sbe/Bm13YObMVsma0PPf/+g8BX8tpNIud+0qxR
BaVFah0bryu+rquNvtNLw8BJuLOdmXjSbH5s4hGIEvV4iYYZOf4O1KsHMh0LDHp80Wd/cRbV2zOL
xToTf5upiJ+slSZAohAex2v44OFaATpO5O8sia4H3Ef06bSvc6TNX5vJPOcf8muDP74WXjtUbZx3
BALXw2uVqFudmNM19jYGlhn+4Dmh18vhxiI/6T4bSLFCfKCFvWvqt1quNVvUBN0DmvflosP4uaC2
0+SNsJKa5OkOw1QryzZTbtPBfv9DOloofo0KGA3YFNPIBA44vFOPOKmc3NE4nCtN7cvMz0ccc0jz
Y8FsHlHHqnr7/hXfGhzwR5SQKx5IE+SobJAJOTPDPOL3yDf2KArX+xGZZTX+NTddXAUAYZiHt3pS
XKCW9nXsY8kPCi1MVz8Nq0dPOGrRfNkuaV4GCjW2wGu2HF9S+o0w0tOxN/fv3/HRZraO0RoEgrkT
YQ8sO0fUgmUehyyyeZt8HI+thTtdYImKj/39y5ysaStXC3oA7UlspABrD1/FPGL4VizwSRYb0w9y
cYYt/r5PrbYM94VJqdo003Bm+T6RIPFsfBM0kslbWN0ojt6/AO/VTFlqgQ6hEjlINC/ZXvjtqnOo
ZfPZbuZlCVTvxhYkw6kY9z0hguwpjpU9v//8bwwz0uRVJL1C1bRQD5/fnsc14LLWAgvXnXAiJXaX
pEu6e/8qJ0D0+sQr0Qq1iGlh+Hp0hCxFARdTNPBrllG/LJy83uY5uvEwsSI3D9LYtv8a1VRcRibM
YqyhkKaNeZl8A/1Lb+vCIxtOImVApIwR7fs39+YQULnBmwCrp7t7OARzTfZbYhHq1BbJsBFEDF5S
4sR/fpUV8QOHRtK6bmaHV2nijmAgv9OCODOGe7dWZUCfyfr4/rMcn0wY55WJw1eDiw3d1aPP3EVd
ZCwT42xYSbnTnD7fQ2sqL6LWWm4nJ48vLFuSYFm60b9PDAcHhndqkvV7pe7kBAuIuqr4jr5XkzBo
gQsxPu54s2JPVSd5GjDftIfMnv0N5ir1B0xStE/uvCZlqiY+R0M9YSOtt4AUie78iv1wH4dD3Met
Lm1v3WxUaoUYZBWbLoMBmeZO9qhJVSBIHeJ9Ly2Mxtymu0YOIi9yw5k2S+EOV0ah2Flj7MwHiHzn
QNb1SzranvjCuEfaHjSFj3Pn8KbGNDH1Ysx3O+Mudxz5EEMBW1usy3jjFUbTnfnq3poM7IPrwkYR
dbLNTNWUWpVlQALzsKht6WVe27iPf63Q+MOks/pNSkrdB+SG86f3p+Ebqyp+N1QaYFQrOnU0GXwc
SktR0wG3cEDdFB0BpAaaqg1Bdl0Kx86BJoyzzZm17I2rMgEBbQCMWFWPmxJ4dndjMeHS1OplGuiq
jT+rsWyNbWcpmAUCdSlI0ricix85wW94qbAKAIvIcCZVwTpaQTr0HEo6La7z82J7m4wG43DhOFV7
FVd1JJBV6o22pSVqXOH4b41XVim1n/Owpo6rEt3ARTvq+s8UFmJ8QQyQZ4RxTpZsKOmq0hL15+Ur
rkGLeeHLto/wPIGKBHZstwXM1GhRO6PwvGcvtssx6CeKngvDlmK+7M0SgsBULn0V9pbT1dc9uehi
N9cA8Kz4/rxpyaZ4Mb3JIv1SM/GhSgrpk4lR0wOXVebIYHAl/peTXyRQ3qfc74J5kgJXx1Kdi4s5
kcisI+mu4nG+41WAcLQdWb5WSKEvfMK+OVxHsVJbVNSjRSVbJ1CWKhlmZa5viKpTN4Ql1tf+POm3
vp/ZF3OOY6A3y+YyQ7xz2w66eTdaigPm+5P7jf1iVZxB8aB9Cbf5aCWfTRH31QjR39Qr5ztNGoWv
Qjue6UgdnfHW9RTaJjvFqqWHZntUmNh+N828fQqvpOGogbIA7zPlQLMjdzrdeFE936DAs5yNRzhj
mOaufua49+Zzws6Bd4tRKIlKh8vpoHKZzjPAn5NpxifDnPsww9PyDDnnrcqUoxSaYKiqrFXHkgUO
cKXOuRk4oRHOzi5UTbNfYkoT2eVuFhIvjbls/Mva1s29MLt057VTem/2i3/ZpDn5FuXcVa9o66HA
6/ig+UZix8Gcne2nnK6nfOSkS4Etmiwv+tGAzL6ep0PO5kraBXsEsmm8ovXsY1Or+HaZfQOgNvs4
DbpzZm896RvCF6RMXQt3rgz0eLSt0xvz/TohZxbZirgozFjcVfCnLvU5Fhf+gm2tm47OT0fD/AOx
ag/ZL1O3XS3JNK+S9pxC6HRmcDt0ydjF1vL81+3+hn/OxhyZhOJQNGqi25Q1rIpyhpX0/nd2QtJf
nxqfwXVxBdNleT2cgElvNspVZKFOiTlsrVwRjdbNGI0Z7WjuS3I27xUHfiLadTq3XaZIuSP2dING
rrZ3BbruLW5e5Kz2mShVOGXJV9Nd3D35jjZotu2d+WRPD7vc76+jJ103yNBHu57K07IeBuABpeqv
NtrTJih0bQhTMeXDmcE53euAd2lOMCdMeN7HnZG4tGvS1hmbBauJO7l0RYqiwnppZ915SetVxEyU
xNczb2Qd8cMahmb/uhjAYsBT9qTCKoHdugkBAjnmLy69lx2NElZnM9ersJhzfGbgehmhxpFqzV+z
q8DqvRH7sylFlSKc5gwh860h5wQN2Am8wNdxtPNWVj1BEqO8mGr8DuN2AoTSGtXVgUqn6Ew99daE
JBQeZgVWP3hIOEefoZU44AI+g25WmvUo1YQ8zsqmlmrD1xM/v6hNDTvh1ZBIXcRphFi7LOlakSPn
DV1I12kqSASz073rLMn0iTQcHOVQBg3Znd8SK7pDUE/q0CycxLh4/929sXjh/wsEAzhCA+HYdqLU
YixFJPfujoZ6wLouu6i9Gbs+7DD2dWcXH8xIZrggmPY52cPpVsZaAczxCzJn4I62ssxYOlAJukHS
g1sampRgr0NWDkTqamOqPZCY3t90WSzED91Sy/M0Glm3ef/x3ziBchMQ9Glhcj5irzlcTGaRR1Mz
ovCQdpU+0/MVoC2xizZBvHh911+Mi8dRQbeGLQFK46cGfjdpuMacvbSqn8JM4Bh+ETUYYL1/Z2+M
jiB3CIgM9xhYWkeTKp0bvXDimAiz2Fg+S0Vnd9fXpvEhHbV+2avG7+LtlLbjZeTPVnrZcLhoXt6/
hzcW9FUnAXJNE/xUmDJrES6hbhqDXNttwAQh6WCOz51H3vhYHXPtIcM/ctdpePgKKo90HA8f0kC5
ftwEgr57SJnploFWO9OZ6uXNi1FFgTggTiQY8OhipeMPdBlpQdZjjVdp5n0hbfuTQhr/+seDB8DJ
qCG7Z4/2j15gjre1MOL1y8IJ7TKBNksyT5GeAZ9PZP3shpjtIqADNqTtd3y6cYt0nG2MdqnEnTTo
mkURaT321mWa1v1fDiaT5iXJQ/5mLoxipQBnTRBr8XdTSYnkdCi+eNIAT0Pv/bNMY5KjdCeVIb/M
WnPvzBQvIBzgnv58cMA7YLFzx3Cs1tn/W6kAqii8mXTioIAsuk0Hfw6QadhnFrf1ZR7tS6CE4IVw
JCGKiaPKrChbYI+Yq2i0xMN+1VqmZm+8WHXi3lDH9md2AnPdyo8vCGjGa1iDCKHPHz5Wm+RaTzGs
BZwDqqCZWu2jaRIpYi293MfdFAcpMQY39APzMC6wPhyw3cqClGjrTZOny6VUcJdF7pUXTu/Fu9br
zMDneHxZa9aN7Q+Ye2dD350ptt/4zh2oIlAhmavQg4+mqrnUk9G4kRbUHJY4lnbphTbrf0pBXGcq
XVL2mFWNgi7+cHCSodOkKDjbQnEUV90iEpjZ3bB9f2a99YELxHrYqoLdnmxoCwnLtsISlOCByN90
k4O8v/Gt1aqgJBLzzy+GZdNquUCHj8jyw0eaFqGXXTFrQUOe4U1Kcvhl3YMl2XXsnyn233pHfOK4
3rGgsDEcvSNMj+AmQYoPFuHhdm50/WUxlPbD+w/0Rv0IvwUuKsqPX82ZwwfKCRDskNgygVN3CCn1
u129DElY9Y9Tj8vemP6p0RKqODh/+MZCnPhlJH94RYFetoG7iD0fB9ogt6fmTgzadGaGn84KaEIY
w0C1/XVoPVpvDANdxNyzk40SN0tdcyNSAxfD3RpuEu/fH8PTN7XmQdFUWRne7DBHi4DMMPLSoFaE
K9V5AyWmDWKI3mfWtjeqThA8gurAV5ns6AMOBy6fcWGoozVvZey1bx0OkwGinPiKLFN1ITM7Dfqs
6B71PM5uVZm01yLDawa4GWlITBBTnjnQuTv5LVeV/zTBl/hgm0v22utVdI5y/cbwQ/GkKY/8dG1w
HJV6xVhbaekzrXqCJoIWf080JYPyacdG5uf3h/90CoMW4OWGpRgVOWS/w3GxRQQmYoCQ9LqLGrqi
0zdrThlWVjetW18XP6WeGkTw/mXfqCQPr3v0jGgy5FRjmhmSGBhtRWd9yZoG51Q80TeuV4rngp7o
PsOUGRnD4Nz5Y/6lzP0F2QQSkN04oI2dc1V/ef++2Od44MNNiRtbW0ucUKA+HKtxS2empexj0evo
Sds89POiaS96sxTFFb4tIntaqpEcEDOOjZ8EfqZd2KWRA3mQHKLmQTRjhQtdp+m3ldMUYpclEpcK
UFzviTafY1/w4gt3n8ax+ZqJbsbUwJ06utUjtnFUxr7Y+rAC57DWF8MMKEsSK/CaKNNCDzdxSuje
7/KrEX8ysaGdhVk8zEHUJGJZjGwzTLnF4UA5+o9e1OJR+pyrwkUp+QBIlZlBFXfVt7E20v56kGLN
VRSNnROaYU0i5C5nciMV0/umcEE82WvXxu1Qm4SrwAiZP1oOcsSt3xmkGMfRggKbQMLmGuywnUPI
9Lj+5Euuvk0mYV7of+TU8YO+uIHcMjgkxwwzNRNSggdYKupHpxfwSvppaGc83XXZb+Muj9xgHqNM
bnUpKav0up8/CoqFx8iQVaAm12r3VmIPMYtSbTfh0FvmDFls9B+Ugdxvm7R1bYX9SM1veArbVa/h
MB3ow4g7cV2Z1meXnMzvfd8U5mYSo30VR2ONPZkYx33VVKTaGnrjBmCEHaUHWZRQ9vph+dZasvno
IO9Js84ijruJTDQvE0dBk4o16JRFTLZRWm65E1WGJaqZdYMNsaCz/cAwIu8RgStYKlruRu1TL7HJ
QcB03donXVo8loicP/UQNT5Nc/lgtTK77FKnM7ZeVHY/2t40vuVjW3+MfG25x/quzhG9DeK7pyZo
s7h7Z+1tQ0eh3FQmQtXQ1sa6v4osjo5haTolDfI4Hp6NUbpDULi98VoRMsS+X7nMHTdr/CnE4b8x
SMFS+XXkjAKmD+aWRdAZyOkIDVXzg2NE2he9c2a4GoanfRzS2fuWNZ2Nfs6LkyerWrve89SjTdcj
ZTuhnSv3r7ny3A4Dl3q5d51qjxU8tH01OEu11dO0/NS2BSaueZRVY+h68WAEzPQYfrpwoieUnKZJ
Okts3ChiDYogm/ThdpzT4mueleq2sN3ha97NdXbpKiO7bNEBBks1OcxPw+if6ixLjKDt0lQE4LEz
C7o1Gdeoljp3KxxpEiNs1U2yc4xJd7aJr2NL78AEqfG2iaCuE6CcVKQFp/AgVdtEX+xp0TAoJupk
DuOFUPSQ+VdiFNIk+wkXLifw3UU8iVGLB1wE3Q401VW4BNuT1xX7TGbj96rPYIy0vYHasNExYquN
ChgEoKt5LcqsqjdF26P/1mhUfpUu+YTkQaadDBtcp5ewL7Ev2BOOS2RNozCt2U4QsMvrVG/JxWh9
2K8X2ijy9TucCdjo+joNSmO2rueIzvpKFht/5oZbPRuS8yb6P6FkiEWPuoIP77qbxUwUmkNVpj9q
31BEpuha9Mmp4vqmQu+soEpF/l96XY2fbHjiLBELgHcAuoUICGwNlXTKcU+Eui/LO60oazvUgCGf
dbjQn+QKU0jsgnqIElVNCsZgFskmIX/4VW8VwbtjIvq7xRAzyspFmJ/dMYnuU1ZtzLH7VD4CCCwP
/hwX6CyhicxB2i7WvIeiwI6NSsger1rPThteeWeQJ2hU/l3V18W3oTeScaOyRW1FkyHgi1NNPSxd
Kr62Y9Hf6QplSdDYo/5VtbJwV9+hXAcZX02fe3YqkmrT/KfshP5xznSTyGO7jx9gcxHZqaWidwjB
UYIhbjx9Cep6ceyNSV/mUeHE3ITGNE5ZiM+Be4Xj3tBt7NZGKCmHyNkIe2zVdaTJctroWVo8x5Zq
vT0ol/1smAOrntPm2aPutclXjmyA6FFke1/gMuUf01kOT7Y5TssFLqUmwkYXaHPVzA8fcX6Ofi0/
Jas6C0Xnkv4d4EVOLqNnadHPGindRwR/Vv7kWEvxicXb9250LPbIRWqa+tvgRHlyQXZDCxdRzdjs
D07x4hWYru8iPtPp3olTUh9nGG7mnTFWVb8jPx4Xg1a3MNBE6Y39XTbRBQlgk5Q3hJx2NwQKejcq
njTc6+IWUnxn2Eh9l2q1xtbKDL9PKFroDNNaml/AgytyJDMVX0dd3pdXMjPx4o/wmdxkfmrcDgWy
z2AQVm9cmIRcsFRYUX7XS6hiG5hEcMJISbKHIAGbzCAPsXRuEFi4HyTxGU4A8Xiiu6rNyJyx9MdB
daKD9FS2bfRIHzSyeGj8TXaJNxj11u2s5EV5S2fuI9g7XYYxW8FjXsWKb23WOvqZLGlYRkovbYi8
lphebWpm33wRe4t22zt+koSxrJyvbeKWA39mtndGw+1vDZkkF2JIgNQ8ZgyBepPRDsGSdIva63it
POY48KQ7loGUCsKtsEgqW2ssgrFwo28xC+zrwsH9u625uNHWiNhpOzrKvB8cs85Cm8hlc8u21DpB
RXeJOHu/gFTXD0KDxrKIxduXyvY+me76NJrDxhHQt3DvJ8OgFzvpUcG/rtoEW4bIJdAZpay2aXSt
votn20/DdBKDvicZUsUX0hj9T6PpyfQya7vpg8cUIHk4KWr/tqiMclOaQ+mTz7QShnpR2XcoXmdy
mxFfqiCG/0ZGU6MvTpDni8QmzxBeiWZ2aKNda2tpFrgJoCeWZ14hb6LU9b+LzlWfQTFtwrSzyH3y
vSUbyRfPCvSZbUt4qiUKE6aD3zOjRxv/J0Mo68s8FeyVCXWehg/6pBOo7k7CCDLNY6mNpG82G8fP
zFunl/6dlg3DYxMlya2Dg+ldkhjufFVhOvxszhaeFqVlTI9d1flxMI2ZjXPECI8xzOZ+/ouCz2uC
BgeTbBPpik1CN9J8RGU7zXggibF/iOfC/JyTAM4qtcy5vcml494W5AmEvi0V3exE3yBX8H9mvaN9
kSY9TX2ZEwH3kait0GDTxEOziqudmVIk7SxrNgjY7RRxNKYGuQXlhLlz6U23j06vT9lGDOYYP/J9
JPiEDXFUh7VgJQryWPM+qzlPiivCLariuiAXcMQdU87ZNf4AHTyVQi86wg6KLL/M8Zv4ILF7MsLG
baUINYqINjBhF3QfBL5QRB60ZV5uW1EQxdXKthr2pjZLb++aVdpcTV6Wm+CAWRfvtEgX2d4fOxvS
k5wHQtLl9FJ0WvZEkI5PBg79BJK9e80WgYsxzote48FMrIsYyZIychzF28GP8+0ksnzeyNHPP8KI
QoId+bX+Kko3fhb1VJpXJiqlq3pyjWUj8oac+dyHBT4wVe47N086WKdedkEAmsquPNI2P1TAZLSp
sMgpAhgbstoozGKHYJzcQm57p3dXClrrw5hJl+miyj1KNMufmNez0NybfNKNcusWRNDdFDU5vAHF
lKReSTQ/DhXxWI9G6SpvV1MXfx/HIXZ3y1TEBfkxwqwuTCngMVe1l/wc3Szi3qhOPpCZod+KyFzW
i0Nk2CTKM7+xXU6vfExiIoluLh5qSwmwkaa8b4wkiS4bM+o+641f3cHNzqNtqat2X6sxh7dARJoM
+sYYpzCmmt92MqaLTj8AqYgthzEUjT6XN90itXi76JHRbZthIpXQqbN+YyuqgECfhbnsin52+13n
lDnqLjhpgi9M5ixJaDEk8QQz1X8TVVPYgcI5IshlwbJvq2R5hSvf3gqY69ZFssxIGXFaz8uHXCV5
s/X0Ihpx/RzbNoiMFpsKaAz2jB33zM//r3jpctwEYfPUgmoqoCrERGkYyWCi49KbZxDON1rOQBo4
R62KAmgtxzrivEDbNpqKPWAWDSzk4btMbM52cwJRyjMixsETAM5K/9p3srtK9LG/Kpop+uE4U/Ln
qA4mjbpr03RcKaFrc+s3FJnUC73qyi6mqWkm+0bL+x9uXkUo6m0yHc6co986Ra96bRohiNSP6R3C
iiinrYEH5ygWYFreb1Sf9T8rzRQBbW/zzLn9DdoaqVsrJwyi1ErRPYJLMeQx88YGRrId2sSc9Co2
Sm3xyYsrpu9R8r/ZO4/eOJJuTf+Vi1lPNNKbbVaWp5VIUdQmIZveRqT99fdJ6n4YsdQjQrtZDLoh
CJRUWekizjmvI3HLsSuWQL1sH3PhNbft7Fvb3jYGHOsX5O1J5DdtUAgyWHL8h6w3rsi/DVqwRFvH
udBR8GN5ffWhaGq1IzETm0mtgUCV0JD6U9bg/OGJO7J+tE1f1fMbT+DvgCWMUUxocW35aRPz+qhu
zO7IG8VRzbo/i0nHsiBXGRaHOJzvpIs0L/XMftm09fSWu9Xvx+bhX3mqrkakE/DF62MbRAPkXsWx
uyWbT3U+egeyhOSzNKrPlMHR3VQyHJBC/LXEwsaWGH4HCBmgNrjg6wNPqSARabQpZMTYn+h3ypOp
Re12YeiZBNVcfAQMz9640uv9ez03gvoKAwdoFmIqMvDXBxWd7hfL8sIBzswTIhY6g4Xip7bT5Io/
eDMC4fcpIQsLEU3A0TAlmLJcHFBL+6ltoEJKUde7WiE0jC1SY5eJGpM9zYn00J0sdkqP/tuiIWnp
aaByJu98ra12CyTdkz71cJOs1E82o2FRFf/tMgAlmqkro3jG1WjWX3/HMRu8JjGmmCKkcYIxZ0Cu
1VdJZu60Vv/252Otd/XiBvCQrQ/6yiP8LY56FFpRTpULBWqo6yuCwjpxyCzhE/Od4N+1Ub4VP/XL
JGKGR1iqBDhA4FD45y/xu9CG8Q36DwBMUoxoJy4wDrh1thOvlBIjmlV5qo3F8TZdklrvS70b34m2
1T9N0bAUYcW2g7GpaVBYoa3wvgmh+W+5Af/LnNVDJAlUQPosZOaXOLNfFv3U9ETzIlkYss7YtsVi
IQGiwGiW3Lsvk5qhdpk0+7huvSBrCUQqerPdtX00HLosG54H5n/bvpFR+OcL9fvrsn4vICdIUCha
LjnWnTH55qx4MrKiLMJpgdLgknu8jWNPHIqlfYtv+PtiBKUVnGF19VjZVhf3RYlBa3kQwcqr0Xua
gaeCVCmZUz2sLUE8U11nOeNFkzC9v/VDoBOB6YMygCdihQ7Xi/HLTXD6LDObaIbaOs7dvsNpG7d9
kkL++pLy5PHCIYpBKvkbs85xskVfqYaJtVgPORTqu44Ivx2xFfLoFc78lgLn9xVohfEw/AACY4pz
iR3kzCWEsNnS+raLb22sk8Iqq9yNpSCZ/fnc/uVQiIRNFJ6rhg3J/usrOJRGpyscrCEB9Uu4KLmG
CTMRXNpoegOQ+heOAEfgYaG+fbF0W7/LL3crdtGaDYnGJj0l5dnpq+YJIU/RgCVW+OoP8TQGEQmx
V6UvtMO4GD+MIa1DSJXaplEMjHsXqyirg1TZ9mLZMqKJdk5vIS5nRDueiJR4y8X4Xy+PYeJXw0aL
OOKitBv8Ce5nzNvEsCr7DmI0nPV61Hf4QC3HP9+J31cUwGjuNWllLHUuleTryzOgj8txu0s2gNNa
edvhBOHhKtZO37KEKHnkaUPxTMJqhlviZOGWhvdWMnxucRpQ227p2nLjlbDAQhPIwrhvEj/2D3/+
ji+EiFd7ATQJDCaxVaMARa518R1Npcmo0JZkswAHzk9xOmH1NSLf8DcF4+opjMUwF3tHr5JxryYD
jw0IRBKKcO5G4URC14Qs3emAKljid23T1qj8cI4ZKSdryOMgP+IGW1aj2w15q0g9sqLUCAwESU0w
YUMznkrb7K77MpU5KSLxtJWxlkxH0UcamIPIp/lGTkZvvPGivIDoF6eOOGjFvLkCuCterDVRVNKu
1hFVF2XdfhStmMJC8/JPzB7MOly8nkQBBoZuHuazVTQ79tQ1cw854zXCnmnGV6sm5Zh0aPe97N3M
/FSAL7w302z+Suwy08LMt5Z64yhufUD11X/KytpgxEAyMA5RU5pI0MQ0ef/nm7qu0Jcnxjq62izy
H9bTr5+7lvSGnHoz2QiNRo+AUnfTdPP4Bhfy90ZiTcrDlBILBI8qctWZ//r2c6W8VCf7bZP1UXOV
lb0/7WU1y4Q8BKvbp4snlse5iypm22lVHjovwy4h7Zs6HBoQzU1CtLoI40mhxGbSERnbwZuy5Q0m
0+9XA9EbBFlwSsxESKV8/TUdZtv6BIy3AbmZ9nEvgbdo8LZ/e8150VkGPVRd65t08TAxE7EzXlaG
SIkbMwSHMLAZFjIM33hq14v6+t7CCln93VaL87VheX02gp8bEvvZzdg0SUjUnB5gEzJt51JV9T6L
JwzMO524MTlZ8tTZaW7v/nymv9UHyAS4nkiyIT+RMHXxdI1aNZjtwjewjFrspEUug4vS7Ap0Nh4Y
4SmClYXu7w1wwbs/H3q9iJcn768uGBwVnfOlRAC7/a4nzRs8dWyXzYjy5HrNAHjHoqPf4xpSbv58
vH95dNYuFI8UTIZozy8udsRbDp2WYYtqcu04Fda3GY39G3f0hUn3+qxW0Tad0KrNXCvy17c0ohNW
xTxg2OeU9lPudajLE3+d7HdUDck2k3mch5J8kQHCaF+Rwo50dG5ggo3MliBg1OZwW6ey/yosvVCB
BYB4dnur7g8gC8UTbJLpSySSnnWglkzVpTEu7+CvGTeF6yp3Z4ypSzj6UpsyYO7sfsLrxxfbPifC
PFx4pxxeHoEfeqvJkmmb7db9bT03eCxg2KmB8VdCvCdiNou+e4XZDgdUM068K8fJ9LfgsBEqXljC
RZgLSAGhssgo2jJ4Lq3Qz+PY2rHRT1hPslM9GRG66rBrGuOenmSsH2rGP/N5MvIFlvk0qHYL7Xqi
TZFToQdVo4iWyodYflygY+lhgk3pFGZJgsA0dZjb71W++FQUi1nfChG5ChNKcghCyctyH0O0Mgmo
Vc1XH/lLdEgMpDDPDVDz0XYbRbR4kizdz9Xi//ud/C+03r+8Y7/5nRzV52J+5Xay/v3/cTvx/oH4
BVt9ZfO4q4z/P24nzj9ro0gaB2ssyU0vZjv/cTtx/9EwbKBDYmzC4v6L24lp45GCeJwBHk0mSS/W
37idXEylKHOpkGia10LXZgW+eEtru2wXBSM0SFI1njNX++z4o06RZJiHxcjkJrH15A2uNiLI9WN/
WRw0eOyujS7LNlgj4ANeLEHkpuUMdpVGaIWSy2Mzell1LJnKuSFmuH4f4oabOVd1NDfkj2Ve7d4u
I4APMKtVteesQjJzggxVdDtz6DxzG0lXnzYDObDL0cIzbEtetvFNjw09CrM8xsUDQNevd1nhztoz
NZxmHuCEt81JI7cTgY+ZNdXWbYcpzPM8Ms8NkqoUDzKjeYrjfv4mqJ7aDW1qGsa55jNdduXwcciz
ZMC5MV0MyC8Ett1lEHPfO1mWR+EwNotzYhKoSvJ+isg8FotvfbRFv8R7kKRk5qtNY4/D7spk3Epm
CpSdWQrvp8V1LtsgZxJMrHyIToQF5XM6h8gAUvecDPgAF6Fyiy4PjK6zxqOKyql8J/0Uj986Hnyk
PX1/D+tBv4Wr5OGTiM3bc1lqt8C3iQzFEo/XTSqrXdI5gxM45uh+LKtSWkAY0qrvMIWtyx1hQpN4
L8GMzK0aoR6CLVHBUuVnU7Yn2Dp/HnXSs9CzRFtc7B2CgpuyefYar7vVKm/8QjY4GgAbmm4Usqlz
ovWYEkADSkYEFuSectxaLf4CAKck1a+Z5rq3UUR16gctF/wcjNUPe1E2cDfAwdxgmWNm6pFhvh+i
3LV3oGxms4mcWG1BydV2QaZsQpvI/ba/g+4xDO9Jy+SYkVO2z5pdJxsHU7RqY0oT8lM8ucspS1V9
k1PWWyevLtMH16K62mWxHKvtLKPsq1YqZiRoCGy8U0RhwLwwVdNt2mUhAgl5XZV3+wXMcG07vMWM
brtMDOM3Dyadbp58v82qBTIhGT84Y/SEoChL9shTaTflXanVzTPW9vw2Fxb3foASIHcqLYwUZrmb
1vUth57bbNdFFJ9b4fpRd5dL3czvoCWpfI+P3dRUKEOqJNsrZfJ8YVSiSYIUO4FUoJ7rqh/DEWHO
eKe16FIfy8ZIiiubx56n0MnXvw1ZAKxcQ1jw8kNv0dPhQK+d5SFTMz4Zd0diAcMu9xxpkvIIjL0E
+oiEaUFkW8X9EZWI63yy4M3P4RyXjtw1QIniqQModvZLgp/ixkwXzJvR25lb0Y4luPTYc9aVKfnD
uGm8e3hYaRJAzm/l82xPVkXkA202b0pth6PnUpH1c+xXm2qw+Pei79Zpqzvp+eNQdLwqWjPNIEp9
XWQfXJV0+d3oWE35oFB2yW1XMvjeKonD5jbzfcIOMyeTD9gvifRIqmyGqneG9PvVAOl1Q2fqpbav
4I19V1KkPwrmve+UUTf2c1J5S5D1ta52SNdP2Ap1OxEv3gcTsNffjba0HuI2dW/qXteu27k4JDFK
clDliYVyTaLMQgNZAmEXEAOle8wGQ33qXUZFutPvlth+NOd8ONgxtwojqMBs4U0qSFx3flwXdy2O
/Zu+9FItcJZ0Opu5Hn1AiNN329wQqXvvGNVDZZY/qFhGFdSA8nuNyIVjv0BWDCqcsQl0Mm9gs5HM
0PrW+L4C4gsLfEa/GThDkeOlOfdFXR5QoHU7N7afBrgWQVUlVtgv+ofGq7+X3Odrt8X0OCEnXEyj
3BMpFx3dqv9SqfKWoYK3NdSYhFok3ouM2gVvjjn01xvjz22ghNeeoF6GdKyPY6r2jdKSnUyw4vLS
0b0eJDbePQS9vsO9ek5xn5c6yHxf37gV4dEf8W9usKCO0xs/Sz7QtmxxjFw2RYzu0V05tDmNy0c9
1leq3IfKms+r8nej6fGph+mw8j1PyulCKlXrOPvtruiiqwXD28Cy2Atop89xLeGo2ogQ+gihmdZO
zHhMdTZVwSLWZ+/Ywcawq3llkZGfjIZlNFu8HUuV/UTSII6rjhdQ2mkHhJlQCYylO2JudoxVISG4
LFdRNHxqFqgOXWXHQdsyksdADTUv8MnG93ENjHtz30NUWXwvBNTBncz8RlbiUejFoUoN+PuynJ+j
HFu1TZRwl5JR0/AOq3aNLq6MLH4wAT/Y+ZegA9cOlqlTcxB5Zcs0Os0SSHlL0u+0wfTuWwRndmCq
9pp05VOcY8fVR/a9BiNjA6SmgBn6p2Fw72GjIAqT6ZXy7cPgMQaiAr4xUkQF/YR4NLayfdzMGQJU
Yz7Oc3FnU/mHQK5bVKtmfPJFbrdsk2xUIq/So2j8L9kAtXLl3BEsTIoiRCpYeTLg3RrvfW/SA521
Z2vDJSUsRuDTprQ26JQEiJ68GZBJLSxNonFLSCnTUGxTwr7gA7VDu22cYtxj5mQfxsrJHmeIiljl
T7HHpe7GlALZiT9iGQBrL0WOEgi9p+tNjD4niXFqHirl6p8h18affNE0ZNK4nZ9v9ZmRQTbPtx00
pbAubO+j61X6ySK9/nMSyU7fYey/hMxgGIbRagTwY+Mwdu38EDsY9wZkVzYM3FvDe5AN7pFBko1Y
BkSLJbZy9OttxH5xncR5wdoYL3GoTYN8nhKlH7Bydz81jtFuGUOk9znVI9tEPgw7Z5qd2173P2s2
ZgdeLCwzYMpT5Htdj2vni537Sr/yybeHD4z7qhaUFAsazOKh2TcOrJ9RIQmKYTzetnpMFmqbGqFf
13kLli3SJ9trlk2O84Kzabs6j8Net6UW5OQSpFsrMp0hxK4iSYB+i3nccBu9Jy0r1A0aKiiHlZFo
HubFuXYfl2oaQ6FVnLQxRgxSMiZt5ZI4lFxN5+77AXk21N7kthS63EfG6H7xtSE/LNqonUhkdzc+
HLZtJ5UKizhBOEqCBNzkKWMUWaTF6tDktFQYvn2PWh4zpJkAptCRIm+vUT2mmyIZ3Daoc9ns7C5v
37ftvBygJkJ7wDFAP2op+UONLqFEzHE8fGUQN+9Nmekf20Y3C5bEolg2lTUlbVAVfXKI68z6KHsi
OvKyV8aOJtWXULVS7YM7+nvo0aiaylYdIqsrj1oJByfoCNsIGDXaGwIsrGs9a91TbJT1e29yn9KC
EEIpB50B5SBxzGyqmxTYGT29s0eFqO/t2IBagWeI/tBJZlBssYSlRxV4czuN+9Vg+j4trPRgsYDi
tmlkx9Ssi11E4c5yCE2WlEV5dlvR7ave9Cl2iuHIyA+EBCuY+4Fa+77vGIhWceucFbE9k4b1UFOs
i3DrDaQrF31XbzOy4fzAr2P9GnxFO0GZWm4SQK+SeVKWats4KsuvLQPVkpnAUB09f6hulsnf9XUX
7d28Y9JGcofk1TZV7r5TpGjAmHMyEggxmAq9OhNfCIBIPmodZtCJ7TfFEdGZHx3cQffDqcHXzxcl
yCgOiWfplhCrmjH5zp4qdYwg1Lh3x6k7QZnqTp5Dirw5jpC2Z3u8Z+mBJMkmZO8TrZmpe5OuPyz6
UOwHAQttsybYhcp06cRlOp2YUYpdZizqUZkmJLo8E/Mhk1p2VnGmdqUxms8+jU793aojB6a+cvz+
PDiLus2lP35oNNSlu6Z0YOqRhdiQTUoexntvaL1rs3N1yplieLfqkRLoDS40QPQsm8Sb4jqQBawe
DPiXukIyL6eHUdNXdlYPLcgpNR5peDXGpxjYfCM7J8432uybWKB2GLz2omCYOIyav28q/HIDZ/K8
cICetYFRiNfcaDTZzs8TdOidY0y3zig8cO7YS7uDAzdqDKaM2JmzXOz7Qi3Qz3A5qUG7hs49Jczu
HpAeWuA3pTzhFTWdqrIgxKT2MgKUs68Yq+ktwI4+XNm1LwTm7kl7L4jwOWV2BWezM4utkSqGImh0
UELGwBuLJaN8Yw4s6pCN9RqkYc7mDeBlbL0MaGDjcftjjJJAYeeMNj2A+4IJmoUsYm/0LjliPJkH
sNPPcqjnd6mjClwQx0yuQR6rqEs1xfUYVeKoWKmv+gS7rX5IPxA/lp5Z1fWzVy72zZB2etCxau59
rzV2Q29H1yQfGrf2WLlbw0sFNUCcPtpjW23cFol/PRvJNakSMpSZaX31+qV5QsIkr6auGO5hu+V7
CF2PmVm0R2028yvbLqvHbmqxym6mdKu0WO4FvOlDZJAovGMNasK86qGglZoDpxAY8zpXBhs1nhv1
tk5TCn2SzYPeHVmc2undMkzO3q40Co20bpMuTAryK8/Yg3TbZG6H0MTKA/I0W/4ePcdwXIek6kpL
IrFbpx0nryK4YMMrIw5tOdY7s6smuMQcnoOmVIiN39Qp/kW1/QGFJhyEir6b3F0V9nAM2cQXuXaV
pPAA1+T7XOnxXTQ5zq5ErHRdtJX7IcbX7Ufm4/cUKE1bbkutu6WBRGfR8m23fjFYMO8LfBrzVuTQ
FUXvn6OMWlE4qtbOgPxI5DPP4m41KWKdbnmnOoTrihBNf1+MIr9z3HrwA2FhAr7RVMMCRgDfahtn
6smpx0wFHpo7LVujzdRmhPT6jTDveVuC6e1msP1uN5YiUbuqdcxhU9vG+kDSZp5x3nCRO9JaXglV
ucdZllHQOsXAyJJXHi8X64sz9zb6hnk5FXI16EMEEyEo7K15S5wOGGdMg5EGSQdtdJvVWh5OGKs9
mXHePoP6oW7sLPOdjknU1iZS5sikMz1hqWLyQOKc+dBjcupvnAoqyGbJa/+HzVL0oGnu95LsGWaU
MUVwYsgBQYvR+XYgGSE8zTEMd+Qrjfm105QbmooNjjKgoP+cEsjrAyYu52Qx8qPs0mEnutUhBWAw
3rZYN0OCz1JYu1LVO46Md0UKw9dQESRmEotCYffyic2tPMqxM2+gZSjEdsTRBlAPG2MzjVXxHq+A
/Lowi/QBVVZ+Y824Kw6NWrj6TIK5Laco6/Jda86Tvo0cFMo0QB2FQqfl2bdCFnJH4Fxqfp17M/9c
lKLkxs7uF1yUp1NjN80+qyr8Xzo/tbeu32VITvI8hWlexuO96iJE9QWk7OnYD7r9fnFHYzg0BklK
auCmb1bPO4TRGoa6dNMpTSDF1DmfW0STS6F8aLl5mu+NNmmxo1B5ep8Z9ETbKDecT4UeF/2GmU2Z
hMbSSJJ/0PIUB5eJsL4rlHS/jA3hfFe5PS7uxpuXyTwmsH4/w+tsP2uiXB4nrScZCs613/EaUZdy
9RBTXo9WBdkAJ9/SOuf5PO7KzEueEgRpLcU8uU2HjorzB8WZ5EHFDLAOBADEtYGBeQ8uyys2maX+
zHRKi+HSQ7Z3UzN6akv3gf0bOTYe4fW3sXe1ZNNUeC7yZM3yc447wmlMKtrx6GW+ZRcDvy+1pvrK
vjAkx1EI9x4YZmhCVsvuMc1JDwqMxMTFoGXkcliSduk2Km2Gk/CWdpvo2viQKuFu09LuqB8xJnrq
G684YU1U6oSa2PFn1dQMFmwR6XRK0SCYNUwjqS3kfHjV0+AYpb1LFp3pmlCwTAA+kwlpmCslNGJl
IjqZiF1MwpZFnTFFglZyo9A/f5qsgg2m62smEYlfMYvySvhMG6Oz9eaE34NqNvWYdF/51xT99kCp
oedF84xwMzrDAY9GWgeiMPItvRsf0thsUSE6B3jYReOSnxwxtd9asrQePV0uG3Ym/hrvpMnD6w8L
75BZZoRAvfw8e5k72evsxMDL7Oh58SmOq3gO/Aw1zxG3FK2Epz127NaBE5U9gdIlc4flUEhjyrEn
iEEpb0v8EzkLxJbaHCQLUVWkMAyjawTNPDJ2Ml1yW3ZuWZPGCSU6lnfO4jOemf2pea4sm2vVwESY
NqMX8aue4bN2Zmat1Y+mUUm0RbFlFo+dPnP7O0Vwz0ElPbsQdvgzX5BAMTO/llhmtV/wgWIEU0ZM
WP9nlMP8iotkKLyImGsgjIMxhqgmrFo3IomrhHd90OB7TRvH7rMJjKxtnoVt8gEGPPWEjXid7ZgN
9fIZrMmWu1Fq3AMH3ZTcOSYQNRXp2OZbace6s5/tpWXkNXZIpg593nFKaAr5fMV9YvLaNBUgCxwY
1H4q18tzC4tBPhcuPh24JSGDfNSMvpjuWS7jbC9JyMmvBQwQZ5/QrufX5TxZmb1BM9XnNzpLT3k1
ENb6ROEviWRwpqh71KW2NLuxdhFJaUMcqX0PDN5uOg+B5jW+g3zRbqzt4gbaA98KplPvHBkDQl6u
SjVv2NJldZN1khVl4DtMZ/LYa6iejsnYjmygyNqMoqn6berUnCLIH18fysI4USB18T7FbJw9wyqv
hANtsOsm60M6eajoe/jupU3kW+Uu5YMVDaMT/G9kTxXjNuj2tYpsFwkJMSFsdplsbq2RaOOjV0v7
+Rdg5e4nRvBfv9izX4KlWO8YFppoXnSIltDHXsOK6H7AoFOTp9Yw29uKlBudecqAnBuIFVsztGGl
egMwfSHJ/QJXcCxoHgbGhHBKQWUu4WmKaZzoKZ4gqYvmmekd2sqIp+F7R3sXGv1in6xZQjn3BlEh
I+0BDnczo5YAOVx7X4wkh238QbO3GTrRoJo0TNnM1v7UjkRahTYquyRol4bNflZmVdG4KO/RcsTw
3m114s70Vj9hC6qjYHKy7i0nshVtuTg9HwYpKD+ZmSTZX1zTRRiNzvYxB/TAKc923R3jJG9DadrT
XTda47XpkmuUkTr08Jd3E3Yo+comrhAayvxLskrLqzak1bwEQ2ZQWOaFc2RqnHxP7IYGgvC0LHvj
Xr64vL0+WYpWSID2CsjpSAFfP0BdBaI8lIyRurKIbhZrQBdgC/8ERcNuoIIjeSvz1r0V9tCcKq8j
3bKbcJnWek+KnVDQqgIEu8ZbvveXFC5YSiSSQ18HEARwu7Szrlr4Yi0belBExnTnleV0B5+KcrHT
MmqDP1/39Y6+vgge/vqQKuC6QDi4pBz46D/rWup9gGSV5iopMJXY+BPOKX8+zuVJQeoAZ3NxK+LJ
WomJry82vshZxjuFkk6TrMgas6ICJ/WE1A9GGewNfz7c5YPM4QyeI8MEIQUH8C9EANWspxXrUR00
LxtPOqVgD4h91+Uvyln0kZ2sQyg2BibLsAjfioPFWfLiyoJ1InrAtwVrP4jAL3/+C3kwHfHwzcGF
sG1RbU9CQ7GIbQaz2gGBFPEtNYc1bAWhKqAFicyfo6WoCaOM256BnttpDAc1PEUDBah4I+MEvWJU
uV6zJYgYtj7Jn0hMI2Va9caCSMyQTbF+EGIwpvQYi7EcJjNDfluLZK4ZAFcu4jetNrRDEzcCck2v
WPt/wjL2ABkuBEhYa1CLgMtbJHgVojyqW+IOxSQ/eQj50nNFIWvcgEQ4TShgks6HrlAa5t7jxE1E
PafXj/QWbKggN6CDbTax6apB44O9Ci4YXISoKndI6datd4z4tR5EnW9zrF3PrWu697E/89OWKGR7
FdJD3Vjd+fT9qK1sPJUlVAPGUPLlSQxJ98pU3ErWtfhz3ExNtEsz3TuVnWQQbCm3J5Iw939oZsJW
yTVOqQGw/mpPPSrW6Knyo4LKJEmSD0unlntXYDJxFLjKoekuIlApg/l7cYXdChs6cVwUIcoT6GoT
e57771hxU0XXftKL9xMCU3Wc64HtXvaQv1DLrpSNevHSclebHp9jpkyStsbSYgJr+ZRUm7lLqKJy
XFjkjjlNuhdTxrWMQHOWQyTRVx0VIaioEwmeAc97qUfsNvfT01RbYtqlpmKUKtGvagelj1p5ntyx
RMCaEowZ9IRqtdvh5RP61OIgZOTKLKzl2LoBAUKpfwDbe7kILiftAoN3PDQ1X3ahxs82Yzkk8k5N
fvNM7qYCvEGXxKR59HcpPOcng6zr0Mg0cI5ZjO1NpLAG20ZNHoHqC+9zlE/XJHaDLThVNt8gi6GB
LGQ2i9PPKm1CHlBzYwcrwPm1DC0mmz/0OjfuSTXRrSDG2tUOo7JaihNtU/XWtnfBfVhNrkimIuZo
te5xsIB8vTj5Tp43pk6keCpTavoYTPGec2Sd8qxIkHraJjcZdl/GG6vU5eIL9QqjOghfmI9QTlxW
E8ZIfxh5I3g3YRYRHiur6p2swulveWXkN6Dy4ld402hFLlZDoKgEP2sGIZXlZWdTp8zn5V1R36Lq
ngcCkN7K3F6X81+3FbgMjNB0fc0lRIFxeUQmuRaBA3UXWKZwPyS+Xn7PNLNrD0nm25hhVC6tcrFo
mneOFr3+qHgNf/x5C/htxyFICiaDr0EmXH2mLggtI28RedEAskuS+rfTHI0NXEzzu088jrn987F+
e4A4FpR+OOnYWcLfu+AMJjgpW53lkke81PkX245SJIoJkeCBP9TIJTsP5dkL4+Hvj0uw+aquWnO/
L41sSQQ0RFU6wGGjN93VM80RAzz3Xjd0qCamPX8r45kn689H5YW8uL04pVqwlGxY5lTElnnxQLEX
VY6M9JGSRBW3miblabY0bELRkVbN1rBq51tKLMcPO631b7ZA40AMmic/y8RM1VZ4c/sN3Tk6FCgk
9jkH2JvDJvKLe7cczMemcssrf2LoSAjSkH3wwYg/l6mhIYqPPA/tEkM3dsBhZr6Yps0YGvEwfC6w
UYFJk/rTyeZlgIg/+vNn0x6IDBaZaLMrFk2Qn9apv4wqEu0eY53pCGWi8hCyu+wic9rF6cfa90oC
rROr9Qh0c4Rbmnv3pe3t2a/FBmUsjbg2rLb/ilFV/903FKuDjLylOY31YsG+c6pBHODBsJgm6D37
oOsFQZzWS/vudw0/r15mPsKk3L9e/Y68O2uY+YS4aNLqhrDM6F3uxjro6jIqDYcDB3farfRUA6mn
L0taUciyfGaV1Ab7mb/cxdJEusNTCodkgeUX4JY3XLdDV3q7dLFYX6oxE7cS2P799DKfSWKyyAug
1G+ZqtbBV+prt9IuFScCe4ZR8Mze7RM2tbdzPNJJMYFuo1fDj4IkkwqyyBCzH8+eBtkb01LtStoZ
g2SbpJew6ZreOtRNNTN4FHb0lCZV5e5myNSHaYnNj7JJxw94GqaUB8Kxm5OoTftcdTGBWHOSeem2
8j2JncL6aCtIcgdQZJJosPBiZ5ozS1kbbxqHDiv2Bc5YM9rnn0u1zdCu48WIRH71c1aDt1cln5tk
XG+V77FVN3FKmfTz7wPQePGZ9D3Xu0pV51lXLpPEjxPsU3yoiIc8qJkkwTBHWP4sgE0eIDDnDHUs
LVo+wVbJz5Uu6pLBpGgZZlN97u3Zt3fj7I9qV/hTVG60pe+j66xiLrzrSiXbLeSMsrxORzkPsD/x
zAtteDeY7Zg2D/NPVsrSzXzlqlJxs3dKj0FyMbOjMZXGPzXoeEcQrb7c3KxLzWXTYE3vn+sZAeuf
3/zf33vS2DSssOAH4pZz2aVV0OR8NWUYs/kMPzDOaHJxXyNZrb68HOivCKQPdcn/lxl4r7Lz/q+Z
ev8vJuX5zp+5ozdrvt1/XX/++v1bXV1k5v38tz95pIb5D/51bGs+OzlE+5US+jM1z9D+sQjtwDsV
8Slbr09P8h8eqfEPjqFrt2sb7Ik0Rv8nNU/7B4M/pJns0yZruf1XNNIXf9Zft36Csn2mMpRkOMiv
m9PrYkqbHQQ+aiL+CSzFO2hzol9ls/E9bW6SeP64trBJJkEgbO+TLpuPSSKOjjM6n7FXm/dV0n2z
Y6Qzg9ffwYalWJCOXR/MEiswG75P7z+bFEq7Mtdp5fR7fZbMqds7FDAfGadZQEIq+WFXbc7Yqj2u
Jg2p3ey0SZJ788M0p6BsChltC81P3yvl1rdLctLALua8fJ8n2DzgKWMH2ULMOUZgvjXn7+r/5u48
lmRHziz9KmOzRxmUQ5hNzyIAhI7UegPLzHsTWrtDPf18QTbJLo51j3E31rtiFTMzBAD/xTnf6ViD
DWYIX3TXOPktlo6QmScJYXNjbhd8IJfrlutCTK5fbuyR3bOO8EXWz2XTv3TVepFFcTEmkInrgt2w
ZjPsALPOYNmoprYiEAgsc5rGuRUiNS9uArqoLg6VPwaVjA+qL59lwup9sE3OO/vbknyAcc+mMWGA
ezs03W9op+6G2WAwxuBzDNme6TrPrNx/pZnxC5rivhUYzXO9enVHPUIkZjx1QJK2KvGgA9X2I+l/
9UYpDQFjr23LeUKmZ9Efrk9d0f62Um08UzQ+FY37TuDNUVRzsrVy8xenWEBvz+h80e7rLD41tT9u
2JEuiNdLeq6q9G+SzLJDGdf5VrVZOLW/46tuof1p9H6bSXf4XRka0Mc4nTfr0F1Wftgoq/SJYZXD
yHvQIxeH/kb2XShms/7Fs73YOFPuPqRm+ZT2D6XJv4jLuLm2PfMj00qXKJjhyTWtT0nEd2nnW/Yj
0yZHRBpWhly3iA6qwGpW2MneAug862+G3pS3Lq5JNPRy3GUVGBl2CS0vNXECUyX7FGJklOZFZDWS
ZcyVbYesyAdvVRq7edKI9iDlYgPJtYtMXfOg4rCFR2RpMetOP5aMKxo9AJSxyUX6BIs6Gb2T5mle
JKH2sIKzI8NcGcdaOtwQDwtB1UBlbNrqK0ubw2SsyDzafh9n3o27rLfK08iINUdEdhjdExXvpzxB
DTe7YKWcIejx9m5UyzrRbL4at/Zoisd206+1F7CTiXlbY+y8m97w7qYadB9o0nm+If1F7eL5PqWc
zIfhFR0tKjWaMYvF8BJbOy7zsNc7M7Dd/IkCdeH+KLuvfEKR5oK5ChOh2e9sYMDxNHYE0/fRIKzl
r7gW6LyFHMOW3UWgadWdaG7LNH5v0L4BX2CdvM3XV4VuBSZS5MfVwcgxyA2am96IdL0fSkgeMb6J
27zf0wUAwFHrYamzSPcZivZV81uDwU6qmrZE7tAGpG8id9ADnTvXEBrgq+xd0MoDmmLTyJdypRcW
Nsl9gOekSTagPS97WFPtXgh3urMq4e6auU3CaujKnTUajyXZ7srXSVNI9+Dl9Ejv3R97tS4+oew3
Rb5+iiV20VIKP4ibG69IUJKU/GongfI1Jds594/xeM6Q7e31XK8RyFTGg1oJgphzaCZ1YxfnoZgY
/AluMX/2wyKxCO6gTR4n9d2V5UbZWrFte7FzQFmhnuL7aSpE07XZfiMrsEJPsdkq9d9jnx2BSN2l
vIw9aXkQlOZPX6Y127QySMxRv8VjFtqGdooZIsmM9EtfIQDvuWUSEBroh3aaP38wgC43nrnOKRMo
uccQybViOmpDXEIR2MP06uXrOZ/YAatVR1K1QjaLuzdrTnck0cBEJz1xZO8W+YW2ZyBgIF9JGCxh
ZKHKgoNTDiJAPEOGk4T+1KEBg5/3gQD8iLrmY6kYb+hIO3uiACKXJAow2Mu7kbnAiuZzUqK1WewZ
twsDMbvZJj7KHnu9aCkqQ8GmjchasU/kcJcpgrOsgQd9q8Yn5DObq+uqdT6S1qg3aduJi+tQ92tv
c+paQcrIB0HqJtWHTw8Mm+zGJyTGG2+ZXzVyNCO9m98Bnl3yrAs92JZoP9GxAO65JO6kABPWGptM
Ga5ZDnIW51IouymLYJHU3w3oHKKxsTX31fSZrdjTPZ9h1DAsoWuMEZ/6j4Hk4hR3Nap+1/weoJVt
nORlSpb8YunF/JGR3rl1cue1Zn3Bsi6+c8YnTST2EaghmrluyY5x6yCaLzt5503po12lzlbP/CRc
/KQ+zL7Lt5gi/NYSP6ptjkLH6W5Z0/Pbvkoh4fEk1bvrs3133fe6bsednSlni/ZSSn30A5M5qqZn
N5nR3sECOpEY+5O08EB1B/QS0txjlnM9+52fhQXjHkJqxu82W5DzU1ji50yfE1cau85xvpdB9ltf
LPYjXtTuPrE5URXT3HZjSC85FBKVKnAZ7Rkf7xApau+oaVsR5sLNcBdzpfl22r4Yhi2JGi/UHeLo
cbOirruBXtc/zKwSb5IqE4eGHdk9Q5/0Jyb++yydpb5DUlKnp1RDWuP70n1LjRmIp6NW+2wMw3oV
b6avrSncg9+heET6b335QxyfCdXtKSkKgjGXmasV1wYyUoCJyJ9fEy9pPvsOZ0GHKi3qUHUfh3TW
o1kUxYM3NjJMal3OgV6X1X4w8/KhWGPz1tO07FiOZGGZ9RKIshd7lcl262d6D6s3bYYf34ObqKur
QJYJ96dj53PYmQDD7aoabmXVmyeIiJ+aH8tfBZJcnjFV9+SrQYU8KHjsonvLnWUKuzqf7vUEYRKT
xPhbzRO7PCQ7Blp45B85m1CaO3OoLzp6VDTm/RDZotNv9bWEdsddzXO97+WdqLLuog9EEdRluRXq
UxCsFCc+hxNbyjLqGpSbZqpu59wTRdR3TpeFou/7+2n2teOAvgMDtSl2xppOhBE59oSeGzKPVsRD
AJg3OWq0if6Gjp+BZU5UMl5RQYBumTlvECXmW3ZXn9L3x7Bc5PQ1CRaY1I7NTiaLwGxYsz8OS6d2
Hpy8XaF9xd1DhqNuy7JOQFpjM4GIyUQakWnrjqnHNSRWd+Br3RCzeIo99uNx6HCG+cPnCC90p2T1
XcJr06BITIVzQrof+DX7eBgf8jkr5xtUr6HwJpzS5UkjgGKD/Phg9lN+q1QlQlfiFlQJeWSt+MsH
i7K60hG3wqeVvX6GwE+8XmoeWznhj+zpbZnlurNs7mENqFNbrpFdDg/KksjhBMDYgeu25JRAyj3t
prz85TBLDhRAsuclHl+GmPBzCxbWBqleFakq3bN3TMizpYNMjBrLu8mcwW8uTeXtWd89d1DXcM/7
3eNMnlgxOvd+emLbMTDM0eoAE9tmqGv9xh5S58rs21bMprpOBnp/YahLHTrFYZdxI2da2QSDpTXP
gilrAh3ORhOuMrVpdXfbMgXZxVr2MCVYkcjqmrcJwt4qi1/WVTah2xIymS9OdXRh12xG1fj3c6Kq
yDHjnV3okSfSF8vpuzOiTsTwqYHMkOy1N5qKNw7pU+60c8g6d296P50j/FsUN8lhbgYuff6/n1rt
OZu55pSgPQ8JEMMQIL+TzliPyn+ai+TcTBrMRQfx2TxMe0lot4WAKFUzpuEKBuxqXdWgr7MPJCGj
FiwHP6SvuzPntQ51Wpqq6W6ZAB9xqU4YbeLstz8BCI79/IIMksNFvhhpp50tr7jUqD0iNcUt6qKL
GJ6JAmKdlo0XXRZnxJ5HayU8Fr4Qaq2yePTR1Qe+ZGBOl+E2dVgb/rE0Fs5HXS7G+LtEsmtM8/xR
9F22Y4txMkoiH3BXIebgMmKeVEd9nxbbggUA8Mv6aI/U3pxdoLo3HTcx4nnMCkOPHzXhV2gzgg4w
rkFdOzdDyZ+319thBc7o1rxMX24TYWevRZZb5x4DU/vXweS/NDW4bX/Xj7L//VtePtv/PsMDXG8I
IP6eav5/G0+H8vf/aH4YH9R/sp/+9ef+OjjQ7D/A3biYUHGYwzRhCvC3yQH/CTWmYFHKDh7gCTXz
30cHwv7DNthEX5fE5NlYV4/mVeaQ/tv/5D8x/SXiRNDtO3hLjH9ldvDnpQENuk6KBokG2HMc0G3/
jK3pmwlIkkwIhANduJfx59y35QYDNkaZJkOjzwLOm30Us5zz/4+Ztrji7f8xtvjLH79m6Vik21i8
Ff26TvgP61rd1GC8Tla8aVo0esqM3XFfr3qPDdNJDgObGotlpCOPVZqgylXQO8m/NHYlArgjK+0C
oFAFhjYQNk9H5JvliVMEs6XQ38alSkI2jJ1+4tPFMWC5gIvdAoSxUc3fEymiM9BPEgaqQY8Bnwv5
2uvowzYeuU77asnMX5kxTiw8B2tMtxmMeJieuLIir1xaGq9+wS+U+vfVUmUfcrVp+RKtaNm2JtP8
gkJ362il+MRNAWMqtyTJnfRzOEf8ziYI2XQb8jMNcfHEhDL6X5/l/aeDuj+N8/7Le/f/x5HeFXT0
n9+T50/Un59/uh2vP/DvUzzvD9Piakfj4UNo4qr/273IFI87VMA3cXUaNuKJ/nEren/o0KsMFE9I
kpnFmv+4FcUfbBOR7qDi8NnvECb3v//Xn+KGh3/63/9RXIUE5E/3g4v2x7pmEvLXfUaClvFP67Ni
dhfEBvgdcaXXP5Uv/fe6QomApVjtSktLfhf1yMBCIR2+ShcKFREWOl/0bujsLQg8+8XpEVrjl9J6
oPncRXm0WO26y9d2wTrAAHEO4He4emQ0Jujvxi5LrJ00su+MXISKKAsd5+jPCrdDr0bsTBX8/Swo
RLyojULLsDWEG5snlKzOFFy5n098apLJX7nO37NN87qrhC3Zn7QeLiQqDH0ilh5ideCh/aPLE1lH
Mn2XoWhLbZ0zeI717Dqyyt+s0iP40nYQX26GpevbyLJSCxPcqFnsmmbY1/T9drMheqDX9+ZEhxob
CNLEMK13ox/XPwPt37HImiqMR2T2brn297FgpxPqqznM1A5m+VkVjadeF0PV2BGU7l+kWS03wlyW
YjOR9vyyLLNIo1m16cH3SUXcZr1nvC+1YNDogCb3t10dr289ZAh0BH7dfkKC79n/F5p5xdvrNJ2O
5ZTIe0btmiGQS/dXP2nQJ8mosdlDtRm9rnLwuMHet5Mwq3v1k4oke6HtEmNUotsqCLNxNYZKU5JC
10V2eTFSOvNjvvTJ89LacCb8alpfGauw86xVKvBgkvxchZAzlAQlMCQvUs+BUzGg8TsMIR42PTd3
8DK2DnPbYzYgoLiCem09qsu0qEj2IH8B2QaS+WmppQqSMTd+KeVbR6vVKm8zGT3+lXEsFBUHiMFd
Z/J2+Hot1D/XRCOxbddRHReItaRaxgrheRGTZhEYZjXGbFhckYQ10tR+P6KPffOlR07HDM8borU5
hqrRFvJuWlXpWGrAP4W6OaizGq2iDkl/4TWMLqKbPTDm5YsIz/oNzUzDNePRNdvQpGBJ23iVImXb
aRZKhVonkCrmUuqxFFqMFev63GObB3mfDR1YELd4JeaPEEiMg8Wvq+mEbWTmOs9VlTtpVHg5PvOu
g1MXjRPDmQla0psc0ZhjKy8dJiDu9atvoFfTHvqqhynSKO3VXsAJ7JHCJz/gjSbG7RNikJCwiqy4
nXHdYTTzzboL67lddil2bEIssKzinDP79CVeE5/UWjuPe1K5AFZvcmmtLy3bOWrkxeTglMtgtIHW
9xNh9JXpplutwKkUVNB7Me3mkzwTr4OAp0imnizczpcfs+qs19jr+zhEm4BFoG37eLhQ8475Ble7
W8FhJdzh2FRubR+SpFH9AT1blW+HMreviRazkLsyZ418C3FRwWJzjdUIaNT5zg2CBobA7mOsfj3p
4KhvMzfBnNtR7ew0r4zhxvj+jCuOFNz5OBtp/OQuDXeyvqLpDrM2G++93muMY6YxVdzP6GGnx7nV
C+ODJtKG2Ewnc9XRGnMbdv06vPVcCPYmBZfMwqG3WNCZS94z/POIQMQs5uRFn29abBntbcbaIWYA
YbqYO2JtGFE8k4t5VnixjV011nZ6U1h+9iNBAY+btPDxqNRQn/lus8IadrjGdDodhIUM1dr8uxhm
V26Jx6DWwCRvJV+2NtoffbMmv0YlrV99WumEo9TKns6ZGoGhYarVX2pp2sQ48hyJqOI1sSNcs3g1
GsuRG4F8yt/0npO8uhXg5bMy9MyN6pZapa7icgkVEggcE/NcNFEy18zQBMwoZoKNKRmXx6aT3JtL
FVFiQthgjrp++Yy9ZsoqCx/f7JCsF7aeYPZt1Zn1RFJCMgRKN4jdLXWXQXuTjz0uilKP0cAauD/5
s8NrR7/7ZU2FjBEUdoO7kXHD+JRZdUNMt9QY8PZC4WGL51gZkZs6TbZlNpmGvSpJCNF0zf1ph25m
q5zHmGXykaf4AV+Xb+EpNnheZTFjcC6nApWdZ3duhDURFpbXthXT0XTG4CRSZ8K5gsLmjdSHiWEp
3KOvXm/jnodH7uhhb2owndM1lmjHsqL3D2hD5PfQdyCHyL1ZnzQjjp8G1/OGfeV57yzQ4o1d2fm6
K1Nc12vcT19CNclJOT72bnBjDC2FOQaqmZun3vbkZcI9+aMgGns7Yh4WetIUZ0LMn/huc9H+EEgC
2aE0dJfDZCpHMzBg1SP7LnM8MeAEmCOWjcsIn0v0TUjbmJ409HQPq+fIV68zhiYYs1nd0RD0dP9r
PNHPaWQIxPbVDsIXJHZuxfcCSGYpD+sSd1qw6EgQt0x4kKrUbj6rTVwsphkaoG1q5nnMEftSPDYo
55mwj0gBo1SUNNFdrTklXg/dfx/bKnUj24/TzwLnqEehnuvlZsVbOGw9lgF2MLZoRjY8jtYf3g+a
ANRnvr9bgM/aZxxneRcumOBxitY9w6E+XZJIFMYM+TvBK7rRezhNRK/EehfAQymMgB46zYJ0ihfn
r/Ljf6lX/e9aFdNW/udV8WPZjJ/FP9fF/Mi/18XmH8RuIRrT4ZL9ZVP9t7rYcOhRLb5rFLX4KWhS
/14X2z4EJYtDDoIQLS5L8L/Xxbb7B+Y8g+YVYftfG9t/qoP/q7qYH/wnDQRNs0NVLPgbFO2C1/jn
RnFgUdyXZTuyf2V6+X59MlBBYTzXI2001gJ1UE81m5AEismQWIlfXk7NsSogzMyo9lNWMBRc/NgY
CHY2vR2RQfnHgvr9EE9m904dpPCdcaAnZF6+IFC3AsTAT6KloKnEosJhhl2yamx9JnifAL3d4jfc
/vw02kX6Nrnj+pBDEqmxCZ4rokX2elfMkduP9bdpL2xf63l8acdBbLxOaPcxc7RziyU22Xju0G3Z
d1V7k719sHROf7RlzWPsZbzWTckHLjj0tfb3lNd3fnGX2i8toMl70uIxHVrVeFh5Zjtqsn+12JUe
wWXMt5POSA8Whilv3NYQXwkk/AfQqOw38tR5I5yASoqzqtqZSH/3RLo4pEckzsEf6bdzHfimEJ48
tpYXQCHFaD5ThzLr9vYxO7JN15bOtk9Ia/JV0+0ngN9v/mjaN7HdGTwUwqGaQTzgit8SJ6CzCPXW
m3rNnxXmJoq8LinHCOjHfLYA8p4YA6zbZiywpoLDPysxxLvYoQQaxLdRCBVKzoS72hXzZbSq+oyJ
z+DpR+REY2d3ntUaocQytOXRn99Phf8C/ILjrUfrqKqBt1Cqks0NmrkmZnIGPuDoVFUb6r39CwmS
c8iwj4FVqlneaOLip22PSkDOO7Sr9Xk2yRwCUpW8TiuRIpPD6rJzBuc5z8Q7o3lxp8k4DjSU1OeG
bMhdnGU83smmbjfQOOwd8QffMYyrzcRyYl+IFRVuWsWR1VvNp6peQNNjGSQV5N7RlHmZLEmijC9/
Wt8ksLNslXFbLXER1k4jLzOvK9I6NYQOw5LTOsP+4WOQ5YOX1Aq4/Vjt3SKpd+N6ZcsswFdHOTPU
xA/7Mo98cKwC9Ve2cM9w9saT7lbJaayH7og7adyaQpvChCFx21JhVp2pBxghecQLSCVsMM3pGDM0
2uJrsj9ai3yKAY9zmPatfsE/OEeWzNbd2HRmZJMAdJs3Xnehbs0l6T55VYdaPr/XJqteYZQg/2qX
gJgRE2k4yuUVKUsMRJ2EvgPYR4QoOGb2wLzdfZkRHDGiUL/t/dlBuswhBEdmXYKin5A9eNWCxNtM
EZyaLsNizQm0dqWqyrIY1BIUMg7v5WTS024LPJvfEvv2RrbkjABQNp7txOoPcZzpxgYRZn3sy9Y4
GHpvbSn53ycXXlqNWC+oSkCfZZI/zL7A96yT/fWLq+fTz7ViQy2rjunUNCGTYvYnSz3g1sQtMKDX
2qX2zD/pDXvo1flYvfSasrdofkQBbXCL5Om2IjvjRBiKf5hEAQfK7So66dUho8x2eQIVQAbI4Rhu
a0xjj1WWjUcdUliQNkWOQ38cT8Kwq1Ns2ijGJsN/clgLn6yEul8nm46PiWwlvImmdlATqxmzac09
HYn9mdYUhI0FJQsrSh+U6ITwSJQdnJ7WfGTwZUZJaZ8J4L0Iz8nekVY/DE3xrmHpiVqE4zcuyIRz
mibpQSuSx3XBpN06zi2KR8o2t4eLwC0NV4TFwDyNKixJDmEAT6fcL27BFHxKeD0N32AzFefY1L1A
T2z3yy6W5Xke5gwyiu0+1tSE0HN0MqjiGFOXmgAAcxCd+8q3uSckfCdicmZGlqN+WBz9DojkV2bu
bVsbkP2YWyaJHwmLcAeRpYN5dUO/s53b7su2kdGyZ5zOS6qKPabqIt/UuHMfKKfXW+sqWcHaeig0
ostcHxDuyKJWl4kMi2xso7QnVWRsp/7QE6SENWN6hayTR7peBZnAYanH+CvKlaYoye8YEULwdbXQ
MovxlBhmfVAOScNoY829vw6PtpfdLgZY1EaMZjRYRXWjWPXdTSpLXvVYtpEytQ+KeomnQHh3gG0s
Yl3QF4zxW82etDOv9fFi+kc2HHsGWUddmPLRXfOtkRZqp03uwZXdlgGwfnIJc9rCSV/aSE8cSHtL
xyp/0o6z5f9YeX4nzOK6MtTizTInnzoB6JFmTMYNy/f2aDus4N1KoLntvfVbjl0eegP3KRsfKEop
+kVHFGet0CUeoJhUmQoyqOiW9gfv1Xva4q+3wc49aQhRt0x+gwIWze/MTjAXuka6H4lXgIqoiffM
ybzz0FKZarT/G7uzTyMgtKhh4IM8g2fVnI2CzjWeD7nndttkLbqz16rLvPTL8aoc6i2D0ba/NZx0
KgKTbpD0vBuDRKJbVRYb32ETFDXmaB2WdWJGRIwHBe/olbt5pObeOmy2NhTt6Y8/xuOzMKx2X9oT
LJPV0m+aqfxoBtPaJXriHpxhsg5O2v+QOlJuvRQd8mb2G++xaPGE1qRaBEOXJeiRBm03oMuyN7oL
nTXWYvHQMZe5SXzV3nk2MoJE1stu8dLqgZGbvmNW4MCLkfGF3sXZdp1qqf7L5pSCNz1oGZw+UGCS
bjgnRnVMzUA004QpK+e0k2umCGsB0/XMfjhn7eq1w28br3sG9LCDX9NNS+ByTnwVV4epq0n76F+j
AktmIy85sto7QpaZQmCF+VUTOVMgK7GTEy1CcoGx5EUOM5RkGs+uWVpbu3L2pF7oUA11qBrQZreu
qUI7Tx9F29i/iMngg+XIPpS6hUXXkmMEvnCOYr2GpsCH72LacJxIJy+PBfYi9h1FVphqpsd8xUs+
Bm2l1POAMPiwXZcTuWHoUbSt0+lb3XIDqxVdUNDJFpk6AATc935+Upj00BLw8J7APW5BFl0EEQFZ
sljHZmyxxzgzcsfSCrHLl+cGddi2G+pdoebj6sft/TI67r0CbridrxgOAii+aW8PMSCLFb4RUO+7
RZ4yogONJtsBmCLrM3lnXEinOzcXHdm5l8wESmrLSQotDxou5J0S/atRrBeC5bBiVUQ0AdiB09cD
0pEMS+WnTzsXQJjSduZQ8bu7wNXLfaXZh3Jh1QlmP+x8/zs1fDdMcy5i7pFtVlH3ab3ydymwCFVM
X532IdsaVJmJ3uICUEaE1noVdPnLw7KIBy/utwjbkM9AO9wy+zljo34eUbAHTtk8eamH4sml6kqa
ExKcdpfVt/6SAmhYxW5AKbNZ8BoG+QD3Vi466ajJ+Ks3zCm0JtpkXasZqaCVWSwPFBc1OJOICjNY
jEDHfxHOcTHVpaL03tSWkUeaXj0goOM9jCcLHdQo+ZzjUlrcNDxoUpfzEbrDprXIxWv9eEWZxJo0
MZ4Kzd0b9OPhSj9xG6fyVzrNJ+BdI0iCyokmN32RthUVuvqw6uaxkeUvQmx/YnLmiVHcpzVZnu0I
VCe7RtoVi8WcPruPoQwEa1vh2wa9AhGV4leN6rws0g8NHAR2Ym5T5dgEiqksGq77rJIvHxG/8B59
vm86ApAkjlWApnpNGbHioDS6F+wW2zHNbhIBDGU2gY03iPAbnP11g9ILh9lL4ppg/sNx5pm6YB9g
F0+SnZEcGHg2RwMj4O2VNAr/mEcnS2i//dKk9TSuNXK81MCzyN0Mo+XY4g5bZrVHvvvUioxcQukR
Z5iJYM7L/KYWdX/Urry2JQUmR6CW6b+1HWbFodLMn3LNxUc5x1cYBuwZLGnXWSlizahLhmaDbB6Z
fXtTcCnSX8zYIGFfgcZLHPx+ndv/Hi3ykBLoOUHTcaWbUJiszl2jRc9HCrhau5l6AHDSMb54d0ey
Dy7VKJ3QdYbxFvyY9yw9h+kvaYE3bi9iCqPVizqNANqCXxv2Xg+9toJ6YuTDFLj+eFsZygBLUTa7
UXbaSRM9GSirX106P3GevUIn1dVx2p0JEiCS7cNizbxsn4edFwqjJ4cU65pJNHsuP0fJcB4g4MRX
uOrOcvamlvWFDFi53jRxdmxBikNlqDO2ltkOLvf70svmlvRgshuLkcCi69NpGVn7TwkwEQ81l6+f
MKt2AGI7g7RzJLliwv1cW/OW++6yuOqj0Ednew2bG/yYQ4+18WGE67Yf1ik/qM674xgwN9oasxaV
TVQSE/FqYyGijJ5+18Ab6HiQ7NkyPjLSpti/Cg8nbD2U/f28I/z6wnD8QXZwZ+gkMVgmrc19kr2V
IyO/tSIrEo5IfDvq0nkbFozaMY/U0NXsIUo1+VVmmcNaIOF9lZa79eF3D0zN7LJ6gTfH49x3fkbD
fzSb4oETMawRWm+4Tw+eQ9Z4bzr6M7vWbqMqNqZEniLAnqqrQcmPsefwOqEIWxtIg/fVRPStW5ef
ZsL+y0wXDbGbQxHhSQSqEIK/BW1/TSfPwLoMphoKZx0f66IpQ80YqwhFdhIlsCFeDcePEO0bx0EI
IghVy0ns8XDN3ReTgGtUOOLI+ggCkn9OTSJ6WYzMh9Yg9dddebCyf3rAJZWSeCUupedGPMDiK2vd
QWcJvlbGLss25o8Tc7ZL3zhLNGbmtzTVC8XRLTuP+M5d13tTZCeCON/NHNVdWVMBVcIMPS+OqUxy
Y5ca+qtduChc7Jra3DMRt/WQAoq+eSFfDPh6muoXywGHSdFb7ig729+YYpfjYHUTH6JaaOrKiv5e
qF+KgSNX8dzO5H/6pYeyV8vfGo/5pnAHtXOZU4LCXXOu+HZxP+tqNXcAh0c09WVRHs28it+0dbRe
V6I1N8LJtFOW51OQpGJCqqKaaw77ulvSyj/0/do+m4p7LK4GS3EZouzhAU6RuYwGK5l8yQLIleK1
0soJcZafvaW5ZDCw8pQmCNkkCdTVl+XG6axl2+il89RWCuHcUB2SvKmOXWOKoADDhaic8rjW2Nt5
iZkEZuqCg8ps+1ArpHWuRGtt6kjY9aLRDzz1sqdaOPmWLk+78deFk9eV0NtEbA83Er4KjGRd+5zi
Qt5f1TqBtKX4AW6kjsW6GBd8c/NTNyT1Xk8QQ5tCrDX5JDOUBZF3r9l4NQzra3HgZhxvuaFMmzUF
Cy2nNRhsD3YVPxoi1hBPNUMTOQTuPkx9k3+oAZuXuSJDxK6Qc5UN2gMbvfXk0Q6gAqWv79taRFZl
z5wtsbdN9FjfeRAcCYjJyq1rIPHYtO2a3vvM83dTz37Rxzx+KrVhRhM2OF89MomToQb/yKeI1T1F
QonAeOSPrgM34mgBglPdyjE+13aVRa2HLn0DO/wqRzLn7eRb/ZakFg/00QwSsRonLGqaC58pnV0V
SGa/t156dUe7KCw3dTyMpzITzruzVPqlT/AALqMoQ7crOgB3hHn0lTEczHpGuZUV8dazzfyZNcVn
x/zunpX5p9CYADa2q8FyTPuDiBMrJNKU7M6Ux1XR1fb1K7QjQX5GoTehA2aps6pLRYUSZjpjung9
NCwuRrlCRqDFd9ar/ooXmz7Z3jXFsAC5Mytslcr1jhT6fqi5Yt1nWuftRQvLir2OzqZYWO91p4K8
JgpOB+cNLtWismSept3VQyp9sAFVetT0Idv3mu1/N5CnCZHtta+W1dNWNqbaOX3aphGJaeazt0jx
CPbld46I9Fi7bLYQCloPK1AnTG8tRnFMH3dazIiB014Ljcrr9507j5grJ9aaZuuyHDbLV38U2VOS
oo5H2pvuGnOwHuL/Q915LUeOnV32hQYd8OYWLpE+kyZpbhAkqwjvPZ5+Vna3/l/VE9JMz9xoFDKl
ZpFMJoGDc76999pDxBqQA3J8SKlS2K6JlN/AqJ1k8NG8Anx4q1tM4fRICJEdHfN+wWJ7BeQaF0Fa
nJDelBdCc9JxNpsitpNI5QRWham4hRQvwbFSJ/SDaMkOGQIiQrYqpBsDoe8SiXP1oDK1YSyg5cPb
RKz+XuqiRa8Tjy1MACwJj7GeapmjmYIoMWZSItlT9Kjf50qq/184Zv6tF+YX18y/VBH+Ix0z+Ez+
tTZwGOafxSfvfvSra4ZP+kMd0H/j0aiiReKsNg2Fcp5/qAMaY36m8hb/ov5K1O8Grj+zb5r4G4FX
7DSE0jV6IO80kD8NbAgHGNf4WthwQJJJuHD+hjrwB6bmv11kxp3JeVcG7iY5A6eOeHeZ/ZOLbKm1
OFIGkh5yh+tEGebF6wuKTKwqb7+aurbuwNGCFHwhXZEAmOQ2AtRxMS3cWOJuH7O18LoQ4B4eD3mD
E8i8sUB+at3ak1aeOKgwV7etqP9ICv2jNsJb1apvK/mQuGFXQ3X3tyLrT+JC9bke54hr8X3k0ULF
78tDH2vWzliiB0Mwf6h491nj62Y7r5Ag6jgGbm6igsoyhUUlOXlOCeFnM1vTWy+1Cz3gcYLnN1kc
UBiDvUaicewlllwdxzxHKR6h1LMNXtlX4BfrDihuiVXejCTRjatCPfMMsIJQn+aD1bIURzHW5a4v
N4ayPJtl+B6xkd5R33qNQwVWJ5ovpGttbDaptmS7gQpkO8MF4dDR8k4y8irHNB6B7fky4jnfWSAJ
MdBV3iyFezOeQWhECljDqvjUkknZJNQDOwx0GrCs7NmmjpVVXPFJ88sBBYwggnk2GrDxafDTdfNj
6snYjgDIAWdR0zvPzKa73nyvO6pzMYjInxVuFrw9raEFqly0+zhdEVdhrNjRZDyXd+sHp5vliP38
nhoXUydlvoYjAcfLkq/bwhQOECyh/MERO03VgnRgEvaiqWByMWI8MKUFw7hSmluXbDOo5z7mWpfy
QlvGEAnbOFBfeA7r9kYAC5tVs5j8111BsppnJSWGwopH/mKAuzlUT+IYmo6pzasLxPhW133vZ9Jy
1KaOVjSeKif5ji5guG7CaTTIyscLW1zItUnIjksNi4ij2vjST2yQVbl57KSGCVw3HnuV+U0FRJEY
VMHVWy9+XSq+dn8FqZl/hHWILi8BHu3veHumsA1QjRVgqwuU+FNcItJUTcq7V1d+TT/FoCurDbXe
lgqCO6wE+5yxpx1F8MhKC2V9ZC+Zl+tZiMpnxGk/qzjBybNwDw295EwG/T7UZ3/RzMbrRxwgVT23
WB3ZnxbK0D5NtRiYSmzYbaj+iCaN8145veidqsK3YmYSk7Cxc7YsNIwNb60SPdXxHD5qEEqCJEqh
ysXxxsTi5y4qTeGdGaBQlrZAxIb9lCHPvHJsZUnVl7BJcVl19dwBTmWowGDjrTNyTO30KdpLa4RB
OiC6tD0T9HGYg7FXtpBKzcBalE2tlSnqlVy8iH372ZNTc6US3Dt2WaYUsTLh7WwWTKHmuzhEXxCC
n9GlZHtm+uOaOS6ijteEH321NngpQHxCIrfzMT/V1kxDhcobXXXGPhs4Eo9yvR5mHCC7rpRXtyR9
TKIGChH5LargICGyJmDtuQec4lkWkfCzF460uZ+oGQpnNz0qWvqWJJPXr/XqmswtsUJQURLGZBBH
CU8Aa6O8UTscFZVmro5VNPHo6jQ++qbQn7SWszbGE6dfTRRJZnmBhtOWHEJe2GT4OGOZmfqwGJ32
BO7fJBQHpQDSNgLIyurvStKyR6/ZcipuudX0xCPUtNpy1pXewDYNhXcvl2hFIAWwqn+o0zo/oAFu
Q0AMSLJGC2oGK5y1ioY9IVpa0fLZhlO2gaoEPVgLwx8xeVaWjDs83Xi2rBRfWsPpSwbWByV3fR5K
43MMi0M+ZtyiFXb5Km0UPwybl3yyEM8mQoOZFXlFI34SdlUgC+mNg50p9OkJcPO2n4lhDQtNPAIl
Fwi93D68HolcC9FP42fWDiiZOWMgUxmPszz/gL8+k4XJbQUk51aJcOcYIS3Pvz+Q/5Zv4f8lmf/L
1mXzszp9FD+7v/r0/xN3Lhpe23+9czlW+Q98Db9sW+6f8ce2RWEHorMroXpb1OCfYU/4M7F/r37i
H1qKCE7FMO+G3n8k9k3qoni+A8bDXf/71uS/di3abwzYJTYteOVpzKV582/sWrAW/9XTQKefoVCT
poIqpHXvr13Fs5XD5onVxCWntx8n4V7Ew8zomkJSJhZJ06fAsJi9PURGW0wNyWP+PDoG88NzpopF
GlQJxGq/HRKzYs4R93JA+nV+KPVlh/M09QVz/KFgw7L7Pm18sQO9DZyf9aubtZsosTJXbb2X60XA
9gAJn81RCpa6VF0sf0dNFwA0Z1FHSRNE8rYQvuV6mo+SvjyiV/9AYhwVOk7ZXPFw6BHhJNh+VAeS
cFd3Mcs1DBZ5eF6rIjqpWti5FANM4gU8DSNoKRqTzE3FUGYFaiahZ9qbiPET+N089qeh1IOsWdj6
KzOqZzG9I1SaMzQSNjo2CBl4xlYTLoYvjZYYsMRSL1AuAmS7SGMSnqzATwDOL0C+m1u/FEK7keWF
Wr+qi1ZvnLVwcGLBUKGtzclWQhEMbXKcHd6kJjozrH6WYc2+mNGgHma9Q7ycLIkPRktEXvyOHJA6
YOKDAjiO6iHgzLBwskVL7LYS0S2AZ5/B70L4MuZQ9zgMh2dSYfWniVqNjHl/VtS6GjDwD89RCSht
10aW9qwVmDICAdlX8GIjnJ8sQdKunZozYuw1TfoSeTK5OkXDFmmEptuFjKzZYWUyJHfRYiw3DBOx
v8KA29oJ2m5UI1Vgygq+N7fU1GtM4p+w9rMtpTmMM9u2fEfe4QEJ9quytfa+1wMbswcxrbG5aoUz
rGl92E5WOO6xqWgt/kb1Oby/+EHXnT7q0EBx6DReSyj5YbEuVVRFzJbKkfR0r6XvcttRWIsBFcVX
PmbjTPjUIPKBLdVKghn/mpPe3eTLSsJDE+bEVSEsgSCLMM5yO2JGY5TSdJBfQlA5ft/OnU210OJ3
xbCfK/MlgjZO4DAa7rQ9jJPl5AtTMtAgobpRsxx1pvVsz1Tdq4wUFMKkbSwhDN0Mup/dgy24g/pa
xj7qggfH7AC3N4LObF++6nNkHLi8XKXF/5dnRooDL5HsyqQMSKCPy9XK9Q0BR8aZzNUQr8uyqVVF
cxt19Fca3Zx7YMgfQ1zZK3IenQhiAgYnPQBE2lnZdcpLbYtnD7xRz9hOuc8dS4BuO7NRI09XBlLY
ON3tJLMeAdS0G1w1NPYMxBMh3PSBNuc3/HyO2stQqSwpR/lWmdNCBcfUBB1h7DtS9LN+l0VyCjVx
9N+HHAuSY3XuFkTmOTyEYJ7AAvaTL6oEA5mXaYRjLCF/tkiwPE9k3LaTmrrZKD0bS6YfxgYfYWlW
3BCtDOzB0DBMK8n3eud4tOb0udaG7udj+4w5ix6xxrguRvwaWWN+rBrioHax1vAMTPzSwwz1gMnU
paQZbBsVGZuoRfQTXdc/+xEzJsYmTiICAFG7FojAC6Z4AxHFHViW2jPefIosI4LmDEsTB444GCzM
h/fxtIT8OZChC4pIrCZXz4jrsvMc/bojIwAM8bSu3OpoGlqYgUmBl06qYiSpudaUSMtDR/DJxJp0
LlG6CAgeMNuFB2K7GEG7QvMiFVVYoapBGeTrSjHFVVg5RCG+/hymutrlDEADQUp0cks6ccVF1mtw
kAZUviSfPhSCF/sGD1Vek96TjdpE1a+GCj4RWrJdcsHftFqnsx7+dPYIQpsouIAVWWHhUSI/LZhO
Ko0qebKWpVcuFJmy7F5+U8XF3FZc3B7AZ/VadB0DvaKvzV2ft/WtFvKQhTIWFc3HyIKPuajx6Jj3
3LosmMSTiatKojdBIt5MlKrYNfcGGdVY2iLfMMpbZ8JM8XLf5ucVRrm+0z8iRkz+WueqB59YC2gf
iaGRYy9eMdaiZKLwx16nSYPo5AWQjj60io041q2Xj3PIw29gyJwZ8qlurPrAWJV+Dc4g92ZR9cCg
PfRw/XFwHieSoJnculGr4jdneKQ8JLGB2sRhGXBhT2nbuw4I4dzMg+WLWpEdI6rRcIJxtXEbHrus
fZ2W7ZjzyjW9DYARenGlJ0dkn0s1NJXXivzdMB/XPaGO/GxODBKFFgQMAJM5c3OMuNjA1ALggy6D
Q0t1Sgi4VnuV0EPTCy9lGAm7WOyqSx5Jmi+lS3hZO9azRCk9natJHjiZKXp1SBroXUVRnotxhtGq
4lAfanxKI+aQcXLFPOdxJwiupsmRt8Sj4pEqmPHI0EhXDoPMBuEOXJN6Gl7y6CGkwIQqGYgs0Wdi
LoqDMUgIIIW1G23GrS2Bg0fhXVIr98hvXCwo7KC/6hOtzBdFhAai5Gq/HWZBfUzz5rvLJHQaqTrU
wlh9LWReISRQJT6kJ8Oc401TEXHQuPIeGoEfGqTv+khbBfMKlMlDVALfMToZU4ueFgfc8eKFk3W6
41A8bPOcN14uouaclkV9EXKR194V0qdkNmzhy3D0xQpXspWqx8Swnqxyqd5k8JAB50aux0G+tQJN
U2pV8/wCagdojGw8Cf0QmjjNzAPOnmvD/OsRnTK6LXP3DZMT18c09c5cTeEpqTN0NmY+dlMQ0O11
/WGc6/uXpD4IyG6yoUUSMGXa5p8jTTx2PQvtrukn0WnUriMlHB+Ugoqwe0uNwxn1IxbaGobCmD5m
2VTvdfz83PflusUuxnZJSqE6a/fYdAocf7L0tzzhPuCXFDoQmSWW7Fk2D6FaUyUizrsKaeSASVfg
GaZbW53h9LZa1vyrm2ToI9j5sN5Pz3Vl3NKopDpNmXajROwIyHt5McZwBthx1zEB0j5PkzWdcQeZ
Z2ZVz5LJ6cVQsAiozFEEHusPwhKimUVjFVSiVe1blpVHWPfzfq05mSdVhItNRrTubLoRkrdGUen/
JRqvaptkSeo9o2riwr0geIyQNPQhBOB9Ld2bPvs2mxAsyrx26VXLPzJNJJ5TtdbH2lrVqzSJyRHQ
iUmjJsMST1Dy9WMi9UPqZemGdwRH7UGfV26+fq5uBUGzyzKQidFjrdtpmvHM0EcjTG/kewnnj93O
sXi1GokBRt3F8dOAfv026fH4nc1R6dX0n7oFAgPCPh1op3UommCFbfcNjmR8oKGMI3qT3iPx1uLF
fPhHYQzNDitd/L1G+k8aykOnnHSUc0I9PoPu/iBGk/7QKxq9d6z8oHrqCszvVFAOuaiUc+SVIAeL
OkIngsclHHvCEYKr55rxlOb3X3g6sQiKSl6RfSo1d+wsywfrr2her3FksEMhTbchZIf93GvKzuji
05wMFAGZrIyCBQ8A6X316zFTTmvbyF+ZXmu8IthvZb9239wj5JdU0hh+0mAHZmMJJURv55eZ+QA2
5uxnr7E2V7mi33o4hnuuv/oCLf0zNUbS+hHbhdSo8FLLeuU2ArM3NovDc81Uz8e09mYw0/Rovx7w
TI3MS8znaESmU8UtgPedpo8MxCoj3MRyR8XZNLjlmh2KAWdmtIjdUzlEj01PyX0VH3ne2T26oNjR
d58KqzOs3cnMieFLcW9sItmw7DWM6QMtu0tpigPqx/pRmcIpyTs8Iz0Oh1rGWaiB83ZV9pQOjXyM
wmTJQ6Zmfy0bXgc2kd6MDVuQZFsyWrsXwW0oxOq2VaxmO67jAselMgXNSFW4xN/fC5hZ2Pnkki8s
UukOomFe4yinrzS0IBQglB4rPL6Ajiww2GtpBQmtsm7SYrXRZolFLp5vFBSVNlsd0CAZqC+TLR1V
GV/ZjO8wHOUrRi1iO80yeKBnwGbknjJPXiNqiy+y20BEx0FqxNku68JvKa13TYx1NOQQAQ4DL3i8
NuF2mSSqUy0QSEU25rs+6zLQ+KG1G2qQSPQyCm4VI1itKwVls4y+nBtTgj0Xds7M9a1kYR2M6JiH
CEqNrWrYVTKx/ZTiBQoWLgKNQJTXarRwyyvOzWagh4eWHzwq3M8d+wZ8K8BAPkRJSo+FIChnVuKX
sm/axzLVwo3cy+y0FlRkY1GDdSWZzV/igZ5TaDmyPT7UHPXs1uoLCjdoycNgZrfGfBk60wqqSX3K
Y1niiraCFrNTBU59Mmf6OJqYQXE6+zBIbz3riaUI+oGxOlYHldZdYNJ8HRqGPTQEZdsqM5zqVWAB
rYaUYgDsZLVVfgqN3vMuCwnMj9I8kPIPz6a5vFGyUgSoaTtGPvifFY9HPtmVo7a0XUCskjgYCCsU
OqXahKrurFimPU2QVr9VxSYAj4szhWrwAI/DMxNBCmkaYQqsrvdNGFzPEETydys6JiZSAG6UyeQ7
4fAtKZXBC9PJTpjGZDyt8IFn/OiTlDwg+gVzd28uk8MAwNDoSmNFWFLwGnIQmlQ+a03KI45ZGnuU
JqgYiXriNPhzS1kqDQvctgVZ42zx20y55RDkuf2mbMusbdgLQ4/7u/+dQIpSgjaZUPvgZNjpZyP1
5cyIPcylpR/FiO6FlT+VkYBli21+WIRBS4soA+0eBQKwpicx8Uwo+3IF2BckPNuM0lc59wVhiDdr
OoCiUXnxrPlbWY5hoPYlwVecoyPE0GDFsQ5Q596TJJUXjGdtkK2DEcRFXwVL2oWBrlk9KzcpUHmp
2G8a7JVXD2l+2aZzdk+eJT2IkPTHHCuXTvWLTk8vkYbVC5JWHGRd/9rWkuAohfLe8LO5uZQR3GRp
OFjFeRh/TpxVbUHRAGjJ0tZKMdzh/2Vz/Zrp1BXqxXuW1rTqyCRQ8olJzojfrdR/VH3xLhjyyKdw
EpaL4Rl6u4wIkjlZRw+odpwG65SY+osym5/gexJKkLvczTV932dU9ozpfJyY9TgWnj2beiZSswAU
67Jdt0rNXSnUKUBEbggQCOK8TwEn0sbUYJKTzZogTMERYkA9WCN15IauFkT3lnbCgYAY59piH4si
6UKtv/Y6RUlpP56ktX8zZHwZVkMOMyzR002wQ6SxGSsl2KRFTCVZlXSONppXfjudz7uA94S5yQAC
zcvNdbvqmpchGwaG1PfMD0hndgzB2E7EUhBXFRqyscAgYib2yh1xSiLkZHxpvYwBcZItyNJIzpjl
TINxTd944ViOTlp0KBU308oydxy76QKLhRXVWoG+3e0NoUYzZowxSaRLElZ8IdgNnKE9IAiEfAB8
2CdaDip0LjImjiwVTydZHrHDQteY3kJu1J2F5gKS/VzU05nuKE59PDfNhvCuWUxOGBrTjvUmco1p
/n1ctx/vyhglMR5JbDYolvKUKPIxZl5jY/IeXIGZn70ugLr6WDI9aanUwCy0+o7ZfyD2b3OfkBbA
PavWUxbgCTlbVk3ErzPrz1pOW0LxdXKa6zQOBCH9TmiSYh5V19tmxa5gaSszCoGfbb7DPJSFJbPU
RDSJuXwf44mjRspbl/SqsAMDqe+wY2NR7IQvSZRYq9RqhWCD/lDWuB2TiqRQJWE4TbRVAUIrdV6q
oIKBxJrP4SparjXJzf3QATSnwCmiNMojV+7VNAd/ycL+iKVJYPQRjR4UaN6amVYWYAtPRh0eJ/iO
YaV9hU230VLhoeBEHjR98oBIxuhRzB/auEdByJctWI+rWZUiSg8+Q3Bl2CNvGMV+iEWf+VIOObhF
qXPUgq6XQm5pNJZZDuXBzLZ6eG2NvGCXCkkvLIqrXLa8GlYJzcLvPAviJo5N21L6lAOVSYdg7k0w
tUEZlDgkiqcIjLlNn5Kyn5Bl3JwzQjbQOjjOL6PViHY94JufS8y8bYQKYDT0MRv52YoT3QXcAH1J
hZpUz+qZUqCd0UfPxjRuKBwewfRHlzxGQlFXncSNZH2XEc7OmLQ5XYxsL8Y3prUBmsh5FccHMRLA
vlU/M9B1nTEsTKdQR8RIJMU0pg9mEj/Ctv5UO0PcFNViuIqpoCiinfnDGH3Q6+ZPMe+CrFL73CJ4
pWiko0pIbLEyDjI0RdqFGF0JqfP4NIU37NfvkDUuDKdVl3cxccdo8CGIuotJDR5xJnjf/RXs+I2x
BFAHAuWAnGAaqnrEXa3jUASvwONqzcJNtpTnfsRdarzARfwmJ85aZCi5HcbFxdLLBDyikV8A8QqU
CuUN0RmmLascuUyJSVws3aaqoTLoHSZ+fZE4Y7DDi2nRiYQWoHR/HHLSS1LW/Jzl/ha1HehH+WOB
FkP4wOS4pMqMCRMjwGTIaI9BmMPTnNadvADnuphnYBPviACfMXUR5EPYMcZ9+jUaNTakea1dbJI9
m222mIhXGWlfWNKlDG1Jp4WMuPl2mo2RR/5wJVXHmERsIq+6G5aJzD+SQE/vjLLKWxYwjgI1DMw4
MQ7NEoNhson3ajWhglPWPAuT+J6pbKbCmYB2rtQ3jm2Wy6Vm8LrSU1MJj9DP3ymA+DLK2Y0ki8i7
glNIWhJ6GRnIOLUht3i3jB8UxkwArmr84jFdglNxpmsqd+d73oORdeIkUnkV+ESH/lXRnVp5i/t+
B4+CEam+1DhHsfiWVErYk0qLGxY8iRRbprFXz0RHWYXIXRcKEzsh5LpphB9qWBlo6FpB0mEGwIOz
2tartHOAMRLWl/uXTIa+GikczEPseTXTBp3vJiQ81fLcDCJuOhuFUCZJsFzzFrWxKcUNI6bHsCRy
CUZAwbUPw4J2C1zMdIe7Uy18G+m4FZrsJ9Y0HicSzZbZtjWGj8ikuENelVtiyLS4KPF5SUsKf2Mo
5/1ekkGurhMSKRWCzX24PZwzDPmBZtKDIpYpecZxKFxKWxY/Fk0LUqqFhVKGP5tKPEyNOXtgZmGL
VezlghRA6tBvaZzvl1r85HQ9bRLxMM7jhhzIBb/U85wt5FfG6D4+DnczG2ywU3TpfJFg38Xa+DqQ
Z5Kaj0S2XsxieCcHo9+KvgXGZsD5lESeRZV6h+LHKVY9pOd4GWjzFMkqNZqquJ1RBpK5buZev8Gk
/ux76ZalXRygMQGhxMG2kvNnLTHZZ9VwRiIlz1y5Xd77tuN5kcqvHCXxW86y5goNKXCGXJnbR2Xr
cOm7k67sOr3+qnk0uiJ49h1eX16AJGtbtaFpg6OGFujSRCh1rD9A0bRuU7TXZRCYz+dP5qRczVp4
1RS8rMDNKxi+PUJFzXYI9+SPWKQBPRwFfg/Du1lVo2OOdx2WNmjHiMPMox+Y1jnwf8TqTLRZut/2
jNf3c27tKXE4wAeQnMRY36oVf7NcxZZdGTwdC4MwhF0IzU9jnWZa2NuY9JR2Vg2Zbtwwu85DjzZD
I4I0RE9VqF7oHL3MKQu1RLwMgiXOtGkNykI79xWKPrS4xqbrTnXyUV8g2PVFYLLloISQOmkrYa+m
TdJ1HHBDFvhYlSlO3SHpXMoryAli/8Fbi1IddwaOf33CQ2h21kPMvII59wSvt+k+/760/C/NbL/o
xv/WHPcfKR5Dd/p34nH58VX9qh3zCX9ox8ZvXBdAogxoRxICrYJ77Q/xmI/QvoGRExn4d4kYoNo/
xGPlN0NDICaNhh2O7Dv4pn9Y3vgQtHeFJjuVJZbx0N8Rjyl1+RUURfJRJgovazLIeVGV5b9Y3gBi
ovSOy8g29srcl8b3/VVz4bv7sZO6Y0A6gB0DZOtHIpS7yStdNj0b47wu/srSOy32/hbBoSgqZ6Ns
em/EGvWKeWs3+Bh/Un96XQKkQ48+iigggiMOLrva7nTrPJrTA/LFnumv7WFpGZwpHsEuubiJxMiJ
WGHGsCsH03NxHLWHOrFHXhhGNn90Tcmb/RB6x7vmDs514FVcB4eRvptv4i2I7w2IWpv02lWZHGIU
w54yjcG+DXZ8EE/yNd9Ck95x/vNhcR70jbypXe1tL7g5X0RwscMH7Y6i6s/ED70huMGdelRskCV8
Bw6expnIgXIIfSXxEsMWH8Y3+Tg4g30Nnc6TztT/avZtd73dLPu4v/+fxWkP+bbz3lUHc7/dHtoD
Q7ldRsrQ3rNBsl/9p6fI/iRRfiC67hUP4ALs7NbQ/4lxmkn7XtwwVubXkWC6sezhFvslcwS+tmG/
J/YT75Wdbnu355/NrvFFEbKtOyyEn+0bWOwH2lfs8oAJ57RYqZM8ExKlJttJNilexwGijlGyjlyb
r3UjbqnL2N8VOkbCik/YF+x5dNCuySVy6k0XDLZ07ld0MsIZhSef0XAG6sCJwptnwOjt6+rnrukm
h2jLdXCbPWz8Ll25O5BjSs3e2kXDZx8wXRo3zy8k/4TOya71pzohwNjDz/osgZ75qfnNddhALHP7
LzZXMOL3JF+AeGnb9xlCjeBQNr7wu2aPsv4cjxp02c0drbLhJPlScnjg8flMorLnjTsCfZC99p2x
Y+5m8RaLTry9lPH2rZ238feA/Ya6dPxtPsGZvbgllHVo35b3Cf0KJQBVF2AnHUgqUbGIh5YrTZtG
dI0DePtxfFmJ3dPpeU1twa035kt9jA/yUXlsD9NmeNaNi/BpfVar6IomBe2WzR6HP4i77BS7wpnU
gJMKR5CsogMWlgCkqNGSwLPJ4c8t9WGczuvNdDC27MygIEkxNBWAKExZjkpH3NeG3D58o2qyQcOl
NkHOeho+4tTWDv2ZOV0LfX7ZAempYMS64S6+pNv0gKdj+A6vfEn3k2CBfbkcdrz+xhEfG1dgCaiw
SrDpfGUPWT+hUytIQBy1v/V3/cjhfsOM0MQA6QgeLfK+wAV2t78ysP+CNcU1IG1cJjmxU4BR9yNQ
E3bPEQUsOKmSV666Bnr0i3TJOOy/uSjM4aP4lfo2NkGb6GKgQmlw8Jdh3PriB4Oc5Mf+4F+WQLZs
J8r2QGR4dzDoMR0+KefwWfAz934Hi8rz8hJnLuS47pPXxd61dOpXjXXDcMZXFMJLtJ9/6KS7fgqf
jITZBHDu7BS/mQNtU0YvDZvI5UlWXClYjqWvOv7i3RM2dr9d3TOZ9v2nYKPZoI3v0x/ZSd/Bo9A/
sKTY2c+w5C2BV2e+5Z9MCdpAfrtER+sD8BCz5PQiPyiXxMLkiWnvbV22vSNdlaP8Zh7qtod1Z0+D
/SVupfVonr3VMTbma2gTVjugztv1p3zZKg8bw5FO8bdyMi+jg5D3qOxOzRY7j48MIeITzrbIjupN
bfmB2tP9yB9kLsuy9/ERB8x1rK1oP8ZBddmlnuK8eLUd26fF9TTMud4XSqQbOd0P+cCfbNFVX8uP
N4XFnCk9aHi/9wZ38uMPhu42WzlbcmZv9vKAFmlvOpxkX3JO7IdvXeyq53XHj2AnVGJsqwPZKc88
U9nNXwFsYVMY4pDBw7XH38ErpNv5SdtNLi+If78cJIdAURWwJ7IU8gBOdtTfsq0KSOqbFDx/zL/f
jM3vr+LU3zjEMcXZ4H+9Gd7AukgKDYH90BwmH4ETBheYiO9U3nUuDA4GoiTCfIx+A//Te8WWPx6s
DSUPisajqt8BSgjPeeHim5E2w+IPLp/DzHeTa76Qu2TwZy5P8ah+RSiOteYrXnTRNm8g9vgZIAkQ
qcR5u+GqdI0NaXD3Q/l4Tu109+gE3wLxIVfe63vTf4ZrwlHSwT6hfRA62lIHvjOO0inD0XJJeIsG
v3EbV9nc/0MT19WA1vbOM5aXb2w48EVP5UdWOB1lIwdelPmKVfQ0HRD/dc4idny0mvcFvsgPjt4G
XMGIOcI59K6Wi75EZ+kGC8cYBSo8Ap6HOS8ZFhcY5M70ayFQxoAgai8CBdvplmD//Q3k/4E38f8n
16HBbu9fbxxPVTt9LL9sHO+f8KfpUPpN0kRJBJpkqCLsXlx/f2wc1d90lU0hjXGyxkdAmP/XxtHg
k7ACMlYjLEHd9v2T/tw4agZcUoXdJidUgySF8beyErysf+LtguEUNWhNiiXft7CyJN3rnf8pKREy
tYN0VK0uZeTily5I9UWvNFBKdBAT++uLvjjcowfOP70/lz+iGL+ATf+Xb4tz3wAgxZ75Hgn5C+Z3
VYyF4T7tJGoulM+1RpV2TE/59t9/FwND519+OuZPvFWwokCxwVD99aezykFoyBSzD6Z5/QWNTnjU
FqE9k30D/mMlmvwEV8eInEbsTaxKRa8+gnBCRRibjqWm4qCZbIpGM9lDdDqzZgmQC8LWIEdf4u/v
kN6SKnDzee5lp0taSBEF5TsFs+9COoJeW+kSWED+QdqroBEx3MPR2DaMJTDwxWAR5RGITUXUkBVj
vvOMDStHfx+VSApPM3C5H3S0FokrTxV8n3uT30carymdATHu7KpLs2g/deX0CEgN+lMTJ+KtN/G7
s8hVTFYMveosyBpYMexU14oRVo+RPSp5SnRYCidKZvpCtIpLtSgMQleCbUawqhKAfSvOpF3bGZnq
NHgkcg8mHL1meJSiLQWgSQVSb2pPAoW+zH5xzQCYjCDnO/8DNV8rrLDV8ak06qXMEjIcRTNV+2yd
6YQiuMk7lYhpwgSeLtbZ/fe/+ftl+98BoPtlDclXVrg9MPoqFGH9+osfRbiRUiIohPoqxRtCWDo6
Qjn+u5JEGcTE/82V9pfj1+/fkBvIxGxzv9zUv95HsVmFGXMO7HcMhlGO0yo3DkY7j8h78B1IdcqA
c0FCCw/W2DNcicCExhv4o3rMiP5ec9tgzVFdlDyAf9oQfyprZDB01odpCgxFk76zheSyT8iA0joB
z6Yt1gxnx85s77+qCJJP1gERWGdgM9FIp5AzSf+TszNZblvJuu4TISIBJLopSZCSLMuWLdmSJwi3
QKJHosfT/wv+/oFJKsi4daPqTlxlNExkc87ea0d5vDWiFK1JmxtNgKodfG3uqYA4Fg+11sYmOIO9
vFkZX+htUxgzCxJndgQF6LusgIixdby5h8edx+rbUlYUxv7zT7Xqq4kq5d+u+PsN/zMDBbNJu8Tx
TFyFwxImcG8PBDQYe4vq/Q15JOb7y9ezjk/K//dTrUS7FbMO1tk6mRTMjAirXMTmLo5s70dRkU+c
OHa1NUgtJHlKIWGE5ZQRCago8UibUvWQF03oq6D+Eq+4WS9z9PPi6HFCY+NqvXGEGHFTU5V+saOF
TXJQVGI/+vy/AumUVwa3xeR/MrpxtXkIyDG5eaD21mnvn1cWQ4SOS3h1u6KsfDqncaveFaR7kPUz
DQHIqQ5VWa6KwQ0dJTh3R/TxfcTiBd9pIWEi7MpkgnWWRpDUIJ10CWeoajXMwS7GSlQ2bQ+Jpx76
d24s/RFfaURrECOv9aFQk1j7XC0pBySd0qa5/PusU//xpwtVEF8hfaHVQeisP98/D4eCi8hwMJQ7
KtTWe9wWZYiQpLxZslJceZHmWhQ5vhYB7w7hv7xNKjhifdH/XCvjNnQ/0YSywLP0uySbFigCmQdH
02npQm57Yxp/IQSovzWLUu98irUBKOeVSXn5qc/XYR/yf0AVh2RgPxAn63A1UKbU4LxDrzGbMG4t
Z0MC1Tpn+hZ+vkzC9K3z8spV/y6Axy8A6rlPbqbE2YAh4aRq1JVx1hRexxF0mHW+7QoJIDTt6vrB
jtCr0fIaaaA6oIS2lZf5lOgzitSrtEfeY5aD8NxbvYFqH8A0CVJJ7kF5DSqK9Rmq+w82dDQOFKag
YNobZRbd49rEDtRaES6HAq3qV3pgzHIJpLN3Nq1de0NsTsHVenMgUy2DdpGTPFjc6cpWX52EaQgX
PHriEK8/NFdgvf2ag2mgop18W37xTL+sbqVhRGuyMUK9x3Tu1Y1ZRGCDRmC9gItNhbIyTQs6t07n
AOmbl0MblJKqQR9MtCDqHkrc5R/4bEWiRyrZx/ADC7iZ8uQH7pIljgIixtE1DsFvBffupllM9W5K
UceSeVb9T9dzTH5Wfl53NcH8O7QnlgWk90UeKoTee0/DcFoxz8Z2cDoZJmAnmiuD6ezDNYVFKCnx
mrhuPTDHx1ecJytGTl6hR8LQzueamIe5TVCUy2x8uvwyzbM5fL3Wau9FhuZhHF7v5Z8PtzBzOHPs
Q0KSU8b7qVP2oZfpTPIxEoavdTBQnlSGM91ju68/L4nrkwOZjAlqyaG3/ly5m7P5mLsBvsKqT4XY
pQN5fDeo9aLaIiQj5Fs1u9scROPDWBMAo50hu69jOu5Vmi2/Jh/+unJ0+2w5lCuWjhabPZvIlrVq
DmUE7ObKna37nKPvmzuzSA1hyEHAcP5uW/55TxhForHJiHWyJxVlhzarzMcVfZ3CCceGsfJ/qUs2
I+vDdmwUaKSavMdvoJUURYo6WNxtNEcmchnHwCDQDIP6iDyz9m88p6IJ1eRGjvcezrk+XL71N0YT
P6+LG9yFEc/56fidRlOzpPaosIvQxbmpPdWgzYjEJ2E01X9eBkxhu7wciYlLsl08uZaLSt0SU0zR
2GrbZwP+8E0q4+L7HCvzwZdd/C1xF/cWnMiyH1rL/6EIBby//LxvzA/r+ZBBxM/FHvLk61k8OQ2x
60aYnGOp9pB7qqceRfTBcVtYq0vsL8mVnZe5/p0no4OHJmQFlR0GN/9kjkiF3WRGjQYyV+QjHrq2
EARxCUlxt/RV8VzaBd2uKM8BMzoYqQJ4H80Wh48McOkWFFNH7EVETCKNt3djPjf7mZA7qnO28p6h
wS0cHGqRPg94d+r95Rf2N1X99O45CLPtdvB82H///J+xXcGYW2ccxH2QVqeNwlVWbN1II9ceIxcv
6KJrWtusL3IgbFOtQBdBZCQHtML92cKzKPaeGG0qPQhVhiu3560v7+T22JwxPfGXQiS1TqYoWcek
mNcDXRcDV8AdnokVQFQj1oCeoQBuMhqJyy2hjw1iNN6NvS9z9mIkuR2IYoMllZANQfc6CSgBpQM4
Ljz4hd45rZ+uhKLEAEnX6Zoss5Ze4ZiV+rcxmUDlagM3wg7rDy12bI0EF4qgxa3RBuBcn+1YTwRu
EUP5BG23TrYs6e3wOsZqSt4r3El74tvS7AEy5/jUYxL+KQs//xPUgpTrhn08Pg8QNYo0U4Iz9ljM
CLRtayNjwQU5CZ4yWD5H1jD9Lm1u7L0TAwjboTfsGC9DujpwYoWOv9aQRdehoj9KqPGvC0riT23a
JCS7YUa4aQnnxdgXkXWoasP9laHF/G06ZSSAZ9IPXdFK+feEuAkaMG3J0oabEKIcQOicwdz5MxRP
I7WNg0ee7UusMvnJlT0F4ssD8Y0v12Xdw0W1lngc9+SHjmMSXKiWYMtwRPteRbaBYY0yXZa0JazR
0fofpitW15W9TbOPmdE+nhq7ekhLhX9xN0SO/qzHWe76WnV7mLsWLbg1mDSePXvPEbT96XQenRuz
ca4sLW/MHfRBTfYW68zBrub4JtjNyBSYmrGjjCD3eV3oDdh25AKTrXbmHPyaCJP/ZLbOjIIsSa68
g7PtMuWHdaGFp8viZpsn79wvlyLILD/aoVdRxB771S4qTRijpL1LM55vbUiXV2ZovozzT5pgCN/F
+4Dw4Gy+dLQB+8LgxaOoxlyH29XLKtrwTTKhMMs5MnG06lH2Ie0cAAsWsCIKIfXTQKast/GniCTT
uRTGO6JDqF2D9rHcHcrsCcHtouSTkfRZusNFJX5UWQ4juzRQeQJaipjUFqmZA1CJCWJ7iiyYsE4l
7g0vVyH7dQL1CV8CiaVWGpTGtil8xHtBLgoOcsXSlIjesgXLZGK2Tybh9tmmzCe6fLHRPleNL393
WVc84gNLP7aZihCy+2mAij8lTuNQ6yp6xORWJwcPZ80vh9kzR4oxZg+yN5IffW7PaYgEIrF3vZmy
kx67HE/IGKVYzyawAORuC9Y1X2WU59nXgeGS8AdpigbLEgCbS8ZvADzgP0GrEt9wzKOdVVaG3Lsh
v+OHaCI6ANBafRCU5UTTqU0XXqFb95+WFlXXFk1186nK4ItsrKZV3/DSEmU4pzUJjT3Ms/feNCLz
IvLDRpVI1s6HqoV1QeKwQBUaT5YJ0yAve4plJCihUEIqiSmgcwkAbAbI4lu3t/N7v9K6J/zIM15U
pJJf4KdRpeDpdh+QsNGXGkb8PAme099imBBt9u60ivSE88fEkk1GspTFxznp3Ocau+1HzGoAPAxv
/DIHNr5H0HswWtMkKycm7BGn92gZGGWL2oiJJ7LQp6SDEWTb1ulQBuWUuihXqkp/xWHktnvVkdq0
7YKFTqytSv8pLUGpbZa0Nt5LB6AiVi92XUiLKiRTRRpkd647C3GTVkVKO9wZCexJSvNWIqzBB4fn
OoWjMsb99/88b64nE5caBtsdamfHM0gx5JlTge+iG6z9L8rPswcf6PU21qBmKGIFV+bpN77e9YgN
9XYturMbPr6eifnMqxyiH6s6AEFYaERsMWLiokRRePnRzgsLf+v9K2SA2n7Av46vZSli3yonDXZd
RNbRBtmR876cfON2TFHHeUhsnxcZtxnJP2p8x9avBVHfN/GVR35jmgRLwMsVdBI4mJ2sFHYlnUWm
eK594OrBTavNcQmtzMB73QM5jWB69uTe4ybBAnz5Fbx1aYm+hTIbHCZu4fgNgCIxCzsgSyjBKHM3
Fm6/bymQ3U7NUN4txUz/3ZiyK4eGN447PsotAiFQ1fhnhwZDt6ND2hJDarLs8ZBQaGd1WNIppeHv
MGMGtXYxVBINaAadurJAvLERYDzzrNwAN/F3+fhnQ2pVrqmrDONW7Hnyp9LdyGmq6/E1pTjZe0hM
r5ffMZt03uLJJpP2jeC4jQCI9K+TMW2JGQAehh7i4NxM7U29iO9x1rfjpteLnm+GYJ78nevkcbkL
Jj8ygXybjvs4aDvp6GhWVLeIIfe2ACmr7wvnEsy1rjCCvS/WWQ7QOQtFNi9xgVvfoucdE0n80cNC
84NkADbTmjri+9xmLt9hSolf0CRSyxhlrAm+QvCq9xAJ3RfhWcu0sfyJ5QByLmEaKTtJGNVpPm3i
pcq+VgAj+h0gn8DekpazyklrSd92TtcsAo+yRehKn1pkoKIOFb5NK7bt45zpa0zFzWyYKBzAQlDM
UtREfpbtHKUrRnP8NpauT5MJJDD8P9PpeCDU7iSrW9V3D4Beu3etHnyE0eYwEZTdswZMcZZFsGX8
dqUD+uPzkszNhxIV9HoHfoSw0l6gDxBkbDzl5D3RGC6ntMGw00VU2/vE+M40C5qiBn9LAiQ0ALnR
c4YLphbaNaj0J91vkqmcT9o20z/s9hRigSaO488qRe64G5Oo/uPPCplD3uYIulGyj5/dTmUG3q96
brbwomSzKeC2E2/VJQmKmbpQqD3aUcf3Na62xyIKapwFUd/ejBTSOM9TT+PMpLMkPyyD1/5GhIhn
QVST+FrSV6DGJ2eURBVL8F3UIDfb2Ja9QoOIwKax1dh183XKm/EnM08KRzHLW2xKyVTjM2Fh5/Qx
axplLMd6Y01QvJl1esaSLIn/wLdb5B9s/Mo1CN3WjXcw6/lbiBPW8p4myULCQpy2QCSiOLL2hVXR
7pZBBUsCqD4lSXp0vrOtLMUzO3EzfBuLvCgPracyVA+kFL5Mak0rypURsDCyT4XUKe0cpY0o5eNg
62W6cUdj+qFiHU073zCnnyKZnJ+knsDMqgEa/mEH43h3fmZX1UH5vacwZAmnwc9hatRYlV/9sZcF
CHjKEf3ewYs0bB29boc1St98Uy5yfoV2Nb2rHVAJMHNtC6QZkqOv8ETlT3OJgNCljcFMpNxp5cs3
le5vLFzf3X72yRHeeXCHTFRWzhKH0zxg13I0gGkZacFztWPc4VeuKlLPXdNwtk4crfHIeGSdXZCV
5RN3klc7S4GY38JznGyiKzqp3umU8jJwry6+tit/azayaWRTAKToJO2TOkoM72Hy57WOgpaS1tJK
3vYGCTa4q2hDOVS2vcadHkUxIM+VkGSvHEreWOKDv/lDaz2Olf7kBjxiDTujzfi2FDHJzlCZ7+No
kVikk2+Xp97z5Y0TiIdDYt1M0Lla//yfub7DJhx7k/R3QYFLHClU2YQmfIdfhrPgqK8dez/M8dV4
3LPpHiehGdgm3QoTOOvJ81VNi2G297zd6MMnZYqeOedO1ePik/l1+QHPl1IuReECliMMRWpwxw84
TzZI/oHqirWI6n1G7PfOgmrD9ezsg1fwRtkluv0LMYJXVrXzZZQrE6JqIqrmwzytpvqKjqcZlN4O
xxUhi3UEJBmwy4OTSFqeAcq6y096PmhM6P+EUlGfp1lsn5xki4S8oNYoKNQUtcuyZC8fHcowj60J
0/vypd4YNRY/nGNRGPKFDE6Wa+AKZFb5hovlt6TIRqLETMI83fp4Y4s5vW3jKjlkVXttP/rGI9ps
/0BsBnRY3b/l9H9Ga6pIs0m1YLS6hHOIChXhkkj/y8IYvXIyP4FYrSdytNFUQgIoCM6qKjkeOFh+
Y9FLQPdGB1jmtZ6VAH4P24Uedd799nQKfF+VnosjinPyjh1TNIbcdwdlZ6kNUBo4wirYE1K2t1lS
6ivnjjdeBjVPy/FpoNqC6eL4Bj1wJYPje9FuzGAuWCQq3JS50e1kAL3pP//e0rZApaKyYSt8Oksk
qdOlwyKjHZZYbAbGnO1wLECuAG/1QMzjEPIH5BRcvur5NGxK6th0SCSnK3rqxw84Q/paZkjCpCkA
6D4UvkU9O58Lk/O0Iadt7BvVLe1ekwXE6sSjp4Wqrzz5Wy+Zkx09JkZDcLYXpllQQAIW0Y60v+JP
STHlFWMQuoeCRuHj5ed946taaa+W54BpY3CfPK+m7Cdd8OvQTeem3ZMD2cybhM+MSBuJRFhZifji
dFFzZb//xnUpLzP9u5LZw/Pl8XuuY0c202z5OwD3gDRckf7BdQVmti2QfTbx2AE7Vct/P8cygwjm
qrU9ToT8yXw1uZHhNvRP2Q/gPTh4M8OWbSTMT2Cs3RW1xBvLAE9IsY3dOMRa5+RiJR73Fq9pGhI2
S7R0KXy0J9LzwyGe81+Y9+QtZmcPA2ugDRVe/mHfGETkwK/8Xo5UawXl+AV72ZCYCDCSMMZQCD2m
7W+p7ov3Rt4GVy71xm9JBQIVipSSg9Rpezbz/Qz9E2odc5kr896WtRFGuc8RuaCQDHCBbIJQYiH/
z9+JxePhFKOeS6NArK/gn5m5ccrcd2zatGZre3880VRfhe+nt2YEYP3y21yH4/FZ8fhSJ2/THhtc
+xY9UxVTttjmRYoU3EF8deWzWP+e0+sQPrFWdKiKsxM7fiTKlL0l0jkL0zIp72G1kUxGx+vegOix
9RCZ7S8/l3n+21mmi7hPCB+GmnWqGOk5RMIYzXKitxr8A1VaBAqjGwtNDXpA1g+R0uPnJkiCae9X
ffeYUTX8SnNNHyIaP7hECUcHmsTeIEEwlpYEUY1RtavnPL11TFyXV35066079lkfqVI4CBOdk5mD
01xKHQOeejIQZYK8NM6fk7FOug8NdTaasxGE1C3RuUEXEqKDp8ErSCYwdEHWwBDkZQblJPFeBAIe
jCJVSsyz1VTeNxLq6HfYoD8+D4WdfBNW2zxOaIXSjc7KYiRoqRiei8WX3q4o4LLg9nWQGw8qAJJU
Wx01ksu/zvk3TPULsafJ4PMYEicD3ITIxjEvUaGcLLXJrMJ/mPzse4Tb9unyld7YeSDkYdGhJ8gC
H5xuWWH3eoVHzhxI4GoEtAHQObMH/yMsZ/uBWvbysRLN+Kln0/kgK2QsmaOilqMrhCYvW1lf4KbQ
vEYezZzL9/bGDy6Rfqx4UROJoDx5C0s95EGtFD+4qcuDToplH9Rrngkguw9mx2YeE31yZZj9FR2e
fImwS1eJRMD2DzHk8Zfoq2FOJyhGAD9m6dAMALWoRL40YKzHSWyy0mzk1oYYTIpTBrj6yYljbAKi
bwLsle2UbwnApjoUzSOOf+Rs3otv2qo4FL0bB4fL7+h828K22DLZsNi+QLBindytZ8ZEglC+aT0K
NxJCJ46QhnztHbhs5d+RtkmEe9kDlpFlgMuZNev35Vt4Y4rkFiiZosXmP39H2D+zMUu8n/lmjGZz
SYq9JiLkt2P7y9fLV3ljgvTYeEK6X08CNs6/4zl/btEUACgKq3iBrJePphEuGYmwntd3cCjWuJrL
Vzz/NFaJmy8pFfpoc8QpWbaYa6tqtHJC0c9VTFGgzp+cxWveo5CO9gYAv48J6qCDM9f6lrSjTG98
sCe0jDNPfx6TWNyTDZcdlEkf6/K9nf3s+KCp1CKRpJkpXcs+eRspHIMGj23oLy1VsZ69/8tSzhon
eWs35qGaGh8SXSdjUrPlGO2swkW/cvkmzr5PbgKpsOULtlVBcLqFnOPOKIpqIDCQgAtkcMVyi5wa
sU5HtGExgL2P0yENL1/UfuPRbbqIfJk2xQq6qceP3llEKRKpgjGxlS0lQimXZs++FfOIZRO/HQal
S3xjnEf2JyuLkt+oLdufQAnGHyMwcQqJtt/8mckNYHq3YaxtlL/yR8j7i75blagF2rbFhYnT5eMf
b0Qiz3yfa3Jg0mh4HAepH9nEKqTi6Twm8K5QNm9d5uiDryb4AvlkTz8cFxB72Hax+TEfRO5tFzHG
y+0gUwz4YO0dmAouTDeb+0w+slMmaDH3Itu9sn954zcKcLjScKbMy5b0ZJs/S2MA9a01Rs203pVz
oT90LrRLKQVxNV0CWyYOrg2MsxmBjQxlddPmv4Dj3fXP/5kR5nZyyLys27Axk/YGTDF28Xry0JVc
HgvnHaN1x2StmdawVNc17PhC/ejWNcGzPJ1vm+97FtWtMTnxQaZaho1fNrs0aOcb0mwwFDg94IFk
Mr9cvom33jAbYFoXfAFMgicPi0TMbnxP6lCbQq3JW9jkaj1up5lgwsyVzQ2S4qS48uhnRwy+PEEJ
hpoBUz+tkeMnN9EJIdqc2hBcm31bLphRCmEo8jGjHOCxWx2AZ33XZSvu/uvjrroyBBtUm4I1lOT4
wonRWGUPqIqQezt4JR4Xhlk/N2AZA6hQu6i10q02U0NeWZfP5n8eeB1QTMj8gzn8+Lp6gc/qwLUJ
C1NnDxNRKgd4huJ26Arz3Vik/Y/Lz3mullwvyP6D1+tS/zlVS2hpRF2xKECNAQyIHRg2B/hWCmsM
0YT/xyPqc+emuvC2nWk3LVisbn5oxonuvLK06K/84Oe2nPV+XIqKgtIp6S0nL6Ay4NyxprShMc8V
3mcAqjYpnJA2452dGimZBotGQdPhIglCiAirHhv+0crDaiDUelSG3gldQa7zG9smgbYl8WDjsTrg
GB/c3Ngwc5r1Qecj3WzLWJLfS46e6A6xd/phZKf4DdAfmLLItAxqT7kWQN+ow+2aSbAdhlkll/u2
X9JXo0eJsQH5A7XQj5AHZtYIeC6VgpvKe+V+SPo8emLY2C+2PWUgZMYm+SKMDPx43i6DSefDrODa
xEScthUSw0MdN8kLjgvnYRmLed6ZdOZI9xV2hkQXvSagi9IGIt3k1fQr0pRdwxEp78Gi7YIvGN0w
DU2g8IF60kGLiz9XJKyXakwqQgnsmShVsq72pmqn4tbmePBcjiatDUxAi32DqwBx0GB3jXXIBvBo
9KpxJ0dOMf+ZA62bUDYK+dzlQbh+TEd7UX5zlyMAEzi1QTQ7x4O+jmmUjaoGoWvMww2iJaLjZboQ
lSW7K+sqtYHzi1Hho8TK8ZNenzhZWJu6kqkTWwXBncLvXgZDlq+5X5omfZNVK2eMhveDI2qEN2hS
0yu7I9siRdrICfCoc4zLTjsN6B1zIHHVMug/ptVFxs4XxjK/66O4e84oqHq3etUmEj4pJusebmOB
mFzDd8MF5A1PAUQWc6chs0uw9otgoeyyEnqusJNt3aBQ2kwTx1KwSXp6DloXJOWqwPc/6hrJezg5
rk2sDYIf6CjCxqbTe7h3BvDT/XYQGLDIzElyEK0t8MudHHvHuXc06ZA3HHiDDxPppL9yVS4Tavw+
E2CJxPhozrPwdkFuxWAvO4n80Al6eEHMBCL04gTysEX474YzAPnvXrMU3RbAbQk1jHHnbGOnqL5l
QJ1QtnRuhY+oSHp364yudxOA0h/22USTnTnHidnWJiYQJFSGcqtpJY+7Oaf4v3MBrZDD0Rcsbgux
RxSHy7G8IUwptrYYf8xfsMua4kXGA9T0qROUhSkni1t3cHtEPZOTQrR26XORDZkYv9jO1FbozHH8
fsg7/+vYUani7zSVfCDBu7K3EhUOWCUJJeNxjpuarMUu88wt8o3uFf29HKi+2+p3a2WN/3kCTzYd
EpiBLlKeMeo2ea8l3ipafM5dbcOv2eYxd7TXCVgYsAvdmD8xtNvsgx66EcKTB3QdIgfCqy4lenHL
fCD3bapG4Bdma4zvAzPOvkwEhMgDKowaroLhzjtv1KXcsgcklFREEua6lVGd25i5S908IAx42czA
rtJDGxVDso3qmcTRln9whgc0EQ5BnS1468yixyKupP5DOzX199gwG+Idcsf5DsArmKh8m3RvowSm
Xhx5y6e2EeJFo09pt3KIQWUB11MvjlGl8Q5EdPuUmRPmIpPICRwcxMsxZ2TeDJQwj3+4uCdwffcR
eIOqHeJfsTekAd0/5FebCisV2QRw16vHNs51/mj3LgBwJx3QUndQJXdpPs4vveqdp8vTzvmWBn4R
Cpx1eae6Z6+bj3/3b1Y3CV5mES5lmVD9SRaCY8hDLRsLpVE3WS95Cqbn8kXfmH44PFKaRf/DGm+d
XNRp2JwPzVSFhl8gRqtqCIfICskpnKwvSUPSwOXrvfGQXI/NKf4D5tjAOn7IvpdTX8bMrQQBLofa
tTkIuABibUIrbuGDulS8imtam7d2FdDObMQu9OuQ+pzsWA1TaGF3lE2Mzui8kA3P+GeWDc4tLxtJ
OIxJSb+ba9itkIvJw332vaRsbtB5EQybyVH/D2+d7bPPCQNdKifd47fQisItZ1fp0DOC5EuzBm0H
SGJJd22XUFfTtaH1xoq21lUwT9MkpY90ch7J2oE4VE/2oVVX6aemQQCB2Ca4R2GjrvzAbwyo1aaF
SQvdGifFkx/YbjT7GavtQ+rk46cxiBLCIcpfPrZRkkqDax3RN3bka0F6bVLSA2bLePwmY6cpZ8CD
RMhFFtRMenVUJKBdZlTRoAsz6ps9ruX8tkR3+eHyWD6v5tKZWxukNBvYdmPdPr64qhNvtPsUfkot
7BsEF/ltzf92F7GNDwen6MK8UcaeABuTfkSc7+zcREDZrlzt1Mts+PDuvG9cayQWyvOhis+62Aur
c/zdlVtd38PJnmZVPiOYsjz6MH/9Ff9MLr0rqHf2cggTUKxf8NHFH/DozU+yVgvY7TEeXxss5GEC
EPZzQBP0Juuj7srYOHdx8MJ4T39l0PTATsc9Fn7oiJ4aEF3lWXaQnRsXT0VMQ5l450q0uyabm8+J
2fYQJ1VKfoNZZ8Vzby/m15hlczVJF/UDuDP1M62VuFtSOXoo/XOKU6SbDV9RREefSYle/vvkjISd
kwBSdgpAp4WwSsWqdIlUDKtg8t71KFmJiFPDO5JM6xC6O0LBJSuu7A7X4+TJj0ZpmNMQ52yHptLJ
NGHEKD/9jmaW56ftziLG/EtFmOPVktsbg4PlxuKQR6nP5nR/PI6RoqSgHVbVWtXb8z6d/PJVt1b8
4LejRGfrzfqmaOpunyeyqffrBv0+MqPyf3jHdIORaLE8+LTTjm8jgHlKqHzdh02AWkSOwnynl2QN
7BHpPbmQv0xW7it7/fPpisMd7XVKW1RPqO4dXxPdSxDEOddUZZrf5n0y/1DYlf0tpz0QiMRKvrvy
Ja5/4/GPyrmWFQbbMFVE4Z9MGmnuuoRkL0yQk8rNnZwbCbd1IZ6PV5p8NBMfMd+SWagPq25F8hHp
Yj40VJq/GQTu/b5yO+e/PQYNjtws/quL+XRioIpQrPTPMfRjkh9miMqhvZL/oFqjPWvBBJSlGN6n
GSGCcBLgLNE3fr18E+c+d5ymTOKCjQ/tteBULBQEg25nwxnD3rRbM6wXBP5kGZfBuzlwAdEs2uBG
fHzOBkdnrR8bYoqKTTX78tGLHWveWF08RBuhtX4lw7HJw9SsjWk3Ubd4nY0IY7w7ZPo2U30+3hDZ
pIBVSwD+t5ef5LyPwRxLW4+o5LUxgKPqeDyBxkxVPDRjiOGIhNZqaW8Kkg8BTHs27242J6ZYnd5m
VC3DijhBG1kmWvwNfqk18xqcRt2p6tZr6+KOeJs6FAMssct3uX7PJ0MQrcPagVynFQh8xzdZdxM8
j6KfQoe9Oy0egnC6skK1hyL4E06B6eOwBkIXSDtDa0j1le/8zctTGhSWR/3OdE++Oepk6YTKbg4h
QxJaOKS2njaz13vRfeFVhA+1mtY28t3cIW2EPFP4fuSzG1eW77/N1tPXgKKfszc7I2DNJ6+B+Iqc
Yh/KFlah2n/flqQe3Cuz780PCG2xIcHSdj5GFHNfa8j4xoNjjQMpIKoI7gJw7tmNm9g2SIZq7OdN
Jn2gELm5AGBp5mYCHWhyqiWDqgz0dqLFat3aEQIE3IeJ3eD7Vsb30obivsLH2XxPRJKjJI4qCtvm
aGC6LjJfbvIh4VeYegTMs3aSd2RX9g6ptrjMCS1v4htr8dpoX44gN7ZeEKe3Oi9TirOJiECFZsnS
3g3w9r/73VR/0dEgP4H0zbLnMZLZbcPGqtm4MycAspNkfZj9QN57g1sGW+ra4ooW8Xwjir4GP5Jg
04ZI4nTHNMwdFaxB8qG7swJtytEtr1oGuVWV+8uD/O9O8+TnZdNPo2QV9bCorKvrP1uekfRSMYhV
sBVYDbxzYXIU3dVItghiS6Wlw4TqBjHgRtxwAAeLDqKvnhbvp9nqRtyWbt8mTwxFWhaXb+2NRYee
IcYsto2Urk/LyCg++6ZtLVhmizJenSQqdxgumh/j0H4FFLPsLl/ujX2qR1NNrhI3itYAWI7fxNBE
ou/KtcYU23iSN/gnGbDRSC4Pavwh7/ceEcQ22QiwlXcB64HeDUVFOMg0tkMRBrhfgKgNAyLfivwZ
Y1MvNlaxTLfDR+J5oo8DYnZ55bbPx4qHW461klYg9XZ5UobzAjW6+DUz2gwR/aK064d9r8fxXd0m
kfvfL8almJTAktJSPW2etKwt8WwtYILMxrsLllmHvgdkP6atduVSb/RPWOTYBK8TIGU/92RbF5An
x7REmEPlJMP9Ypr1V4Mq9F7mblxvOi57M7LN3LNoxjheVfKMWPL/p7ICvY1/Vx//7zv4F2t1fhCn
WI9Yam25cyj01z//5+vwooDkBjBRocPu+iciEu9pCsj22eik9kIDwTMpKJFTeVfWnr+f+NFnaVPp
RGqDCg47N2aQ4wsn0I6GqIGKoSecZXd9LMSDbpcse+8Uk6j3iW7r9JBQjnlNiQp7LYcyfXJMYl8O
Ih/93zR4k491xlZu72Q0hlnj0WPC0awb0pe1ansCQ0jDJqqDidzA3o0xuWlj0qSzuSNhfCmcaNtX
EuG9G/XOT2l0/kul57jf1SjvljtViOmTnhTIbN/tyTRquLPfLpX7YTNFQw8mm7Zidtu2XvJ8+VM9
+1V4ObwXut/4sAmYPxnzCB8TacVqIRmiKYHJVkV9q7vWrMJs7E1v041GTCqRAU7k8oXXMXf6qyBg
tjAAo/pg+B3/KnPpRNQGpAgna0zKuymyNKsJXhxsAr2TPdeJS8o4YlRzRCw/zS+XL3/2rfPcKMsQ
RNI2dThVH18+i3GDJxlQU05yrHO+M+EFTM09gc75lS3aG09KiY1PjDGIjPqUJIAdFD0SUSMhYUr8
oImmBb2JXYKJEj2697PkMECWrE1FJooPlx/zr63g5DWjdoVeBwqJatRpa0EpwTkqrslipeq2tuzG
ipp4kDf3VWSSTD3RtS13hh85N7kaCmMrx5KaKdwZcjKY3x3qt4UQ0+0QxZjxxLzMsFVz4lOTac0Y
APEmPxvcvr+bIa91QGfIhy48sxK7TlTWHPrVaBGV0lX1h8WanW+qJMV3k5lN/KeOhizYNrwXZBe6
aK+M7b+9u9OHl4g74Mrz/ilxHv/IzmjWdh85Zhj4/VjfCcM0f022l+iHPolpKECiquJ95HjLj6EM
FohK+NXHLVjqqQ51M3uHotUyXk1qy83EtjDa6jKndnb5R3rjG1wVq0QvcybxEYkf3yb+9DKa8QeF
Tpvg0cf0v6xoGt+f3lNNcsdDjCkvIWpyidSVr/B8z8Jn7zqAaXg/nnTFyZZ0nLySybGzgMWUpIXN
s/Kfh6Gb//Rmz3SUKUrPvqRm3syt90C5uK0JrHGzV4mvaovLVl35Ws4XK+4IfSQVNsCEjNiTicG3
4yr1BSPWpof3qSqH+XZhgrZAN6fBDee16q5jod6RvpU9BgM5skvL5urKb3KuCkJvik8HGeJaxnRO
xb0mvltexizCDG2tcVcLaIdblEvD/+PsvHrcVtI0/IsIMIdbUaI6dzuHG8LtwMxiTr9+n+pZYC1K
ENeDg4M5gDEuVbHCF95Q7Wlghz8rB/EP37RAyA8lnn83cQfwc6dCZRT4AsbdC1caQgxGDWXbb2jL
mhs/8SyoM0ipELs0DDgFzlklUsc8xS2EgxsEEplPAnKRz7HV3vf1Un7KsUd9vb5NL4yHsqFDIEFw
RFy3Ok3w3nvAlHhp4rOL8G9ktuF9qijZNyca4hkBb4pKG1M8vzqRYKFOJL+DAdBBPz0Zo7CSOJoy
89D0GqLjrZcgFl1kqMoZMxyJNJ3pAabhErhQCZaNSs2FncjLhP4WVXOYNva6FQ/VeoI77pqHIaZ0
jd80rmuJWjXafZvGSXgwirm8UV2YMNpoVndp0qvxvQlWdeOturDwJM0sgew+kzrKVforcqqzvrLc
xDIPFV7V+w4S/I+WHBqd9CVXB39KsOfYOIXnzyNEeIoKNIccuEZnAfzijYZZR9Zhoul1RykPC1OR
N8p9Y+MFGvzzxqLEaUllSAl7eCPy/jW/TOg05iesgdGAoi7dCgVRwTx6nJPiF4CQagO2v15OPOQJ
OST7gg2FltRqOfF0n7Q+qbECtgwUJ9GBvIMRMrd7bQytuxhU29Y2Xl/wbyMiXQcnQcYaqNKefMBS
RFzjlqoceDvsB4j/HUoEtXinovgC4x5fFSzjtyCjVNr5a/9+/uSwNg1+eiJIOQI4Px120MvQwX4D
7e9k0p+IYr0qyKd6+qr1gOB2ldcZv0wVe0yEiATFGRT+tDuPNnCHnUfoSTKMpr6g9wEFa7BbQ6Wp
LbLbUk/jdwjyTqTxpYED19zO0fs6NsoPNvgAZDmxWfyFExWu4qGIJDu2jNsfHU5EX4qpQzlXtRbb
we/D7iMfiQ01B8KYQAgRVCGfFlfUv5cid/Bj6GMnGMGYqHdtOvV3elk7iFQMSfw9TgAU0Dythnmn
tgKJaG8eqdELpSGGcdsoxdikQr2/XvCl4L/b4UcEoB9nsg6v1r0Me/irgL3/Zpfg2lgsBNd+Imi9
zwIeH3ZwHX5RcQNqJeU6xxw1nCfMzLG85r8bJTT34JSUF4/Gb3zAcDF9mK0hWvwxKbtbT+VbH1LM
29BdUoz0JwkCWhklGy3cTZ7dfAoJP8UhrKXdlmbNWr+jvU3dbuyN7FFRE6gdUJql81muwzNO2gI0
Yas1kY6ij9IuT6j/pPh76vVAlmAaSrOLKFU+NPzZuxCDYHiz+qBE/lSWMuwsEumdBmn53TICTggG
UQ2/7dYlKpxSs/0q6GT97gYM3+HHjy54ti4SX/WimZFAHef6HqJqmO/BqoyouKQ4unJz4uSZTnaF
k1o/eTOQ8hAxubkwcXyqyZmlFV7mfHF6VYtu0hKrwFB3RrQxNVBsO8KdCgRpo0rpORNtVyzURVf6
hBvYy9CKju/ojEQGo9Ed3SHrolifZzrigD0GejPQmCe0zb3Io42a6n0X3Rq9htz36CmNA8xpmBwf
rd3516KGUO5HqPrmriyS/LEHqo2EWL/8ScPQ+uUCEpHuMSYlN7QCJuzgvCF+oIqbfU+tjJOrFaM9
+z3JsY0DYWX/FDPyoYdZH5yHWnjpKwsHpdpSEu7l69fj+i7mGKOaK3syso1F9/b0GJst9BcdzbFA
NQSeCy0VTHdWZkDH6vTt+lDm+Y0hpUVpyMgOBWqbp0Ph7ZnlUYzRbVY3CoVh08JltbLrp+vDXLgP
aX+g5gmpRxYFVpGES1F6sfMuCgwaw/jKRln4TBPZwYgrB44wzHXy3Gj2Vlf+wn0obWYMOoJSp2gd
ZyMBolAjTuKgGzAzVqNFu0HNxngi82yf9DC2tr7cGZiPT4eE95stDvUkc81lcYx6LiNTurDTJW1f
e/y9v5HlY9/uYaTp3bt1FN8URonuVwNv/iuyI9BPVQ3RA7+rwxBt/9YGOFVQJH7KSihsNxaSEbWP
5I5n7fWoVSq/7TTtk+YVOpZe9C1+JjR2RVBWE43pmVYnIjkJnOtdmKAyupuxm7tXwkLF2KRc5mfK
UPhKeKFulIE7W+pDnFWDVJbA0XynwAlRwFcVZUCMsWBDWIRYjOYOSBmOuYrzoZHmxqde0UkRoLD2
X+wMY7KdqBUH+3XDrWhMqEPX0W6IMv2QI+Nc++lcVR96C2P044Qk0RLAmNaQHZkr7RVT7iZGFEbn
NsagzAHKFBp4PqG8p41EfKXDlRMhe9FkYGZ2WRujSVwJvXwKtWga9mpJE0sq8C3pgRLrOB85mN6v
xqMCi4E01VZ/ibzs56zm5WNeeWp/c31znxGY0Nx8Y/hz+5F8EpufHiKntqZQU4csWIxYt/y5HBEk
d20F/W8LZYfcynW/QXY76GOh3bZLr/hen4UjTtcuspN2M6oLC5h0v8vSmOEwViOi1yRaRZfgfhGa
zr3nNrgZ2arAPnHGYcxrIsNHsKf0G9ucnpCaK2eMukNYAaLfiNbOOk7MjyaOy00EPYvgXF4if4Vr
veynpqNXBMiiTOD2Zhu3riUeqOIkg15h+oJ0BBAFy67+oBw5YSpMnP4T/lnk7M12LF6SOkFfYa6E
e1NVEikfu+4Ck30o9f/1W/h/Vx35sTZ4F1AvkrtwBv+xsrZIjLCqAvAImi9qKAMJCPUffZ58GWLz
K5NUP17fAG8k09O4i6gS+Tm0ZyiBU/g5XSDMtAl1qqYKVLtHosoQobiZsloVBwzhqRk2sWZLd/MS
HKOplBgjWkoxzXv8EFvLb2e9bnZx5OQfgb6ViCGOnR0+2/VgH8dwIlrjeKfAk53c/ZRAWSj29qTV
FfUXG0CDCzL2JYGw0j0as7fQVp1Es2+RmVre9yI2kmc9NmYIh6YDeD1OYPwV2FZDXAgzhKbM6HfU
R9YXC6RgAjvYm/Bv0vPqx0J3HBXoqKNh6LgdfSZ1iGknu2lUPiXK1L0WyxCxqSGlopiSat1HeClm
fixZ4vd2LsunnpYV7W3Yls4Xco9xwCh8xj2mBw3yrR8HCvpOOiaPngnImuigKP80+PHS1+J9RJA7
mst9W3O+6dqGyrEAx6gAV11whcOXuRd+XoM19Akqhq/VpE24TBtZ39xqjd3jlaXliOdEtZd/6ha0
iI4jmNZ612nchfvrO+ANnHG2Ayjvg3Gh+0TKdroDmmIx3G7w0sBIdfT9skg3CPZVs92Fdg2OcZhq
Bz2eARuZmeO00ybb+iRAo5ZHPbYnw6/B33/vcvwWHgaj0YunSS4HWDEibpKjQViP0DOzxuduJuww
ZhSGd3pWwGLkShuIbNWwFM/eEHWPOBVggO1WRjr7xYQ8Ok+f4vzumlx5KbzG/mXYBTKR15fg/K1F
4BMNH+IISijuuq40wbB0SnPOAmsS5d28oLKWRlSVS9X2jtT6oo2EVZ6p1YpTMALGAXkAvsK61Ifr
eTMMVZ0FehHHGtpJWtk+enm+HK/P6zwYw8KAtBi+N41FqnanX9bSohG5eCsNBjSaHlOnEYh8Nu3z
3Ojzxi66MBSNYkOCN2jawNs8HQqUKSU7a8qDFiTaEZ1DwOet7b5Qm1E22B5nZWKuSRgQsrhDH4De
9CoiC/UIfqibYARnxn11X/Z2fBfRiPeexmGiBWITdhDjd0Df3bS3SajypEJLSbVmqJKLnd54hIn5
U5i6C5xEqzNevCzvCVR6UGl7dkoT33Vd3SAIoGjRrWkP1p9B93q4dFqP0hC1nf5zbZmSY1osNFlm
esOdr1pt82kWrYFZ0kQx9CFs7U2DivO9anNw3vqjYETpxZ0udK0IQINVVwQI3U+lP4xe730IHUW5
V/KGZFhxh9Ha+LhvyffphpW4DUCLNOUAbqyxR0mRa2o7jmWQKhlOd21n6cc2ba37olfUO1jK1k2R
iHKHeFn/21SiGXM9N8HNyiitGw+1uJ2FwOZjUy56j/itFPH2ihyQsqb25U5vjWgjrjkP2m2gUiqN
P6RvUHRYrRIXFZEMaDiJxlKDRUOOUbTADq0OK+QG/cpjPpnNxrG+NCj6F5BzkDKnf706bjHmH/aC
l3LAhnGOY2eghtWVWLdZtISdprjvnLgL/vWIe4hDSPMITf6zRgyHlZsVvClNAA+jwYA4s6xPpZOD
CKuo910fS8aCp7sAQiWkI5BgLi/FWnfRhDOIElMrgmWpvAOZ3sETeQBp3yILKrwnEamzDxVD/XZ9
3LO7hT4wM8NSwdLIedaSDrPNVVlNYx00s/uJ+kJKe8HMzGAejPr99aHOThdD0e21HBu1cm731dWi
uBM0sUmrAkTist9G0ZpHiknFK71/qjNOtGzh3dYAM2BdKObR8NJRq/CIxE6Ps8k74DatqIIO9c8P
cVi0EnUNIbBq6/FYWJpU24k7/pxX6o7eZxmgC+duXKln1WN+hkXAiYMGQDMi5lVXp8iHCmWCuMFs
OVF+ptogHdQU+zBbELyokY3mvSlSxYBB6GKQqQKHmt2y2rhnzlefliPnBuifSztjDQ+b6Tqpi7X0
gZpr82PfeMuexXNvtTwaMQVWEWfeXf/eZ1ua7UyyLpUbeIbZ3KfLrw2wYsIkaYMQ26abXKewCVkm
PRbRtDxaXoG/So+2Nb3CfENc43xTo1pERxeoD0E36OPTkYfeMJsF8bEgsftMgyGn93fCIpol6krD
jWme3UxMU+rDc3b40pR1TwfjzCoz/OE2cFvD+AG8QLtpW1Xsa1PHDg9G5u0ENXpj0IszBMiJih8A
G8LL00GbwaBXjzdW4JIx7VUdNn5defpNXmXdxs17aSieRNwREDwBOrUCBpQZspaR7rWBocZ4bvbD
D1QFhy9m60Qv1zfMhS3K1kR9CwVNIsa1JgoAfvzdR53INVacu3mcunfw3l/jNHaloymZxvXxzjco
2CT58nLjGkiarS4k+MEKHM6O/o0y5j+dMIt9Zwlde+da9KB3+lQYDcy0Bh352XI/XB/8fLIQeSG+
qURaUgpwFdTFaet1IA6Ji7XcPcYc+8/o0Rd3CjfFC5TI/2I4Tr0GlVYCv9bYFwoU2GxpRR4s7WI+
mks776aaJpoVOdm3EW2Bw/XpnZ8KynR8RkBwb3HyatfIMHKIK5vptVCK7N6e7tSyD/d131c7rdWU
+3IytqBU8oOdPKJoDaJqK1EsIBIgZZyeioKQZwJ2yLvZY2oeFVOxm0cF0mxTVz7pr0V9hV5ta4r8
wa6GaGPO5yeF4dlMtCmlitzaT61yZs+tzDYHHaRnz0rlognCBtt7NFE2bvNLy4toCZmlTe0MaN3p
TKPG0UcS5TwYJ214KDOSvjAvkIqNC/cVtSScc4leN87LGUYAAB+oBMIvGr805tfILdBAzqIsVh7Y
0SjeRVIz+7gUdEEAQ+m31mLgp4AeKw0MFMUekzztd1XhWa8uNkf+glb5j+ub7PwAg2WjuiLF4+AQ
SGvIvwtQwLmiskfZNPAKVbyUM+TT3iAP0cwCMSq3xYq3NZS9Jxr3nz81C49KoQZngS3urbZ3rJSl
O2MFEqhVln0eWkooli762yRxtxyDzihkCJLxkUEnASp421ens7Q6PPrIYh0spxzvxkLA54ne0fIi
BRlv8sEyml0qejcYUwOSiBXC6Mq0/HNeqls4mrM7i1/CHsBXnYqWit3c6S9B/sepCmtwQIsDChL6
9JF2e/JubiP8qwrT2njGzz6vB1dPMrrAwhAvrgEgeVoaY2TYEx5xU/0eqMjDPGjm12zMihtUCcIX
U/TNa+/oys31fXU+T/DF6GPrJIF0aS35w/4qbLLY+CSlixrUvbDo8ZN9mShVPztZ9CMr9S2U7KXh
NKAUhCxcXxyx0+ESlGx1kVZa0KEitxOwjo/Yc9CWGqmqDn2l/Lw+vfOIlC4DBGJeApTeAYOt7snE
K9XZVhYtUKn6vJjemD73kZ0cRUw8vJvzod6Fnk1ynmbF1zkuJr9VTdT6rv+MM+6FtIEywTIAJJEJ
yPq6jirFKvBlVIMWr8HyU4u4tf2kVqn2FVoIWDhvtOJxT8bVmWhMl26AM9NcPdAI7IiTc2P5rDsc
+kMdGtqyU2p1tHxcY2oA1zOEm11b1nbnl+gOF0hah1hNlRFULZwWUmTtr0/mfK/SuJFMJhaVTGOt
l4kGTJdb7agFAnz5DHzKcT7NYM2eM8UObwwlTw8Jwlr73J624CkyUvj71cNZBNY5MTZtOkAya4pl
B2Kgx61q8bPR0P1IuPZdWg1iAyyxfnHkKFI8ji8GHOrsY2H8pJtNrC5+qenLz9RJvpeTnT91iac8
0gSiWRs3W9o/Zw/OfwalvQAXCp7YWpp/dE0oCIO5+BFxfE1/EFSuCN16P5mR/lFrUEzLKxiQPui0
5IPowCov3lw+maVojk0y1BsXw8VFIHgi8ubNRSXq9KSak53FeIio4CRK7lnnzQ+X9ZrBSbjIShQD
ZtWAWDZOyhl7kXWgLI6CPdEqueyblMNfF5JVhI0ow27xFXwld6FReEelybyPpSmiX2kNZCOtEDdo
B3U6QmouqbjX0W2uk18iOjQ/gT2rAy8EOWw6ZXGDbiIQsaLLv04RBhpR7sYb7+OZ75T8xW9Gb1zL
PM9rt7BUtBMC9gAHG7NzHmyDZniEOh9aaUoEycRuHPgXuaciyxCPQWNm9h47V+fg6KnyERQnAU2X
blU3z+gI8ldJcCNQPq4dLsDT76cpgqJRpEu8Yjd+1/N2wINlHrzP4yLcO5GEirpHelWL9rHSU780
UXZRdkWl9rcTxVZanSTq2C2pivqsIDD4ubIT44V6ZDLsSgu4R3D9VllHlPL3crTJ8kifid1XF/UA
1KfshmwGz5e0L4iZJ3c97ij73ra3gtezR+FtLBhZcKglGWHtFDbmNlFaDjQE3b3uo6445UdFAXwV
5UP/WkequQOalbK9q+QwK04bLL29JYi7fgnlbyDRlDAlGWKsiTN21HJxdajvCmP5pWgJjfgGb2S/
AYT8zSozdWubyohldXfKqIrSl3yD4AScboiGzBnKM3ensfT009o59hXKCjfgEXDqwqYIXwiRObcc
Of1YgPzdZdM017vKCMd317/1hblLnTNJigNsdxYFDB5SkyKqF7+g28OMu2UfpWZ5p6rtjKjlYmyk
EG8ks/XcEYAnFNDgQoBPOJ27gohYyHiL3yFydKuPgLufLDG1NNgggvY7tw1BGeZKS4Dfl31q+xEY
+h+9BY1wZ+JqhNyVkTYIjYTK/DqkCnooZR8jLuoYi3KcuG6UI4IgzXcMsM13UT4VbJqo6m4tu7PG
jav50vKBG2TzUsjkbl4FUdHcehZKQDOtzFLZtaOdPc2u0+5GwPj+koXmP0JX2KpUwUGuwGUkglrH
iHWP5Dqi77NfO9mP3hvVAFdLi85jXSC+l3NJ5PVye32LnF0H1F8IR23QBETfaAWdfrF6icCFIdOD
l6Dp3g9LAQPQzSIUZfQtJ9azl04OJYvCFq0g8r1VCFxHy7iEistQeqs8YEkyIkdezhDXLBuRNWEf
FtF2G2t6cX4kU1J9UXqXyT//65kLMY82jcwr93SO6x9ARuJ926jI40qp8+tLeRY0MT+E8iTaFLA9
n/F0qCZl+0+oY+0dYYuvKTqzvp0Aitt6uS+OY7JRZJVHqnaejlNhWoR4LtzNIgyXO4oh1F08Fnaf
LUn40Qiz0kc/ovpuD8XwHGszyDXs0fzSLlCWCDvH+tnVgxlkaFpsrMDZgcGEHT4UkGrqBzzVq1im
0etRD9GVp3poeB9I+qYDnJsZqueM1BpKRxvl+AsfFyCxa+N1ZNLMXBOMBnyl7ETQua+F46AIpAH8
wF7IjxZv6+Nemhqb9m16HNH1rZ4l6QxKgXOCHzeo+BTMZhvFld+JNj9Ws6ZsLOWlqZGfS50TqOyg
7E8/sh6qWW5BoNj39EI/xAWudaVT1fe9424VftclLp4GCz0Z5gTYn8bzKgV3QQWoJmoxe/hQiKGO
CMejOj4ZrxwW46HFYOYJFatBCWrFSg9q1nX76wdnnejIH8A0ufLoV4KmWV0MolNDJyyxRbedenoE
b6U8l01R30jTzqdlnpK7EVm3mB7kVATXhz4P3+TYhMCyDMVxWkuukMuKTrPhrI5pJ8TBNvt0OEIc
wSybyDu8qVVyrzsqEXSTY3SenGNoFiM2y8BvzT/ZUtaBo6G6/1gvufmpninN7tpFib9HSC6iYwr3
Z+NVunCNnvzi1eeKilKJGnL7PX457QfHnodbSG4prFcThA4S0x8Gk9D8+jpdGpRGEweNlIFNKY/H
X9eo7WDlRS4s9oMXJn/mpkF7S8uQFira8RmcXR9EwCQO1wc948nIjcG2pJfNpQpfZ3WfoOZAKVAp
xD6uNS/+lngIsvpq24XpvVWiCQr4C5DlvmoG8zaP2+x7u1hdcoDkPk0vI3r5CEt2NR5+xlyCM3dh
qX24/hMvbV3Wg1BHZlOwDE7XReQpaNOY+GYYCyfAuW86uCjE3Wr03P8MPdB4tTaLwK3yLRveSxcS
aAyp4ihVl6zVK6CliWrmc15hemZ06BeqqMzwIazPLpVwvGDrH/88U2mgzvd3UVY5A6fUeJTlMWDo
fZvV+r51zRSfGBH62G+qh2KKfwnVSL+ixrjlEHBhonQ0UPmhDCF1RlY3IRo7SWpRjN0XEfaBmtkV
t32e9XtdUcxjpJlbwukXnlebl1yGCxCD+Of0k46OWYcijFhYAj496F2rjG/RW9nUTpFf6CRYhrlJ
eE4CTosK0MNqoAp5mNAd6cqGhoSWLXNqH4c+bB/Gph3RrZmUY61UmR/GNFR3Y9l3j/bUw/0vo8Le
UamId6Omp++uf+cLJx1AhEwR+R+29Cp9SWcPSb1eQ9YQ8P9Tr3eZrwDbuCmbsH0PsM54aFLx6fqY
l5acaAAqmWyz8NytlnzJcr3ECwVP27bc51FuPzpKXG/U0842EqhJMlGECuSFQgZ8OkpamdpYIFXq
91GaPmnaPkUrKpUYQH3Q+o2L4cJgyM+g7QdOmU/8VoH/68JMUsqCCp0dPmuZ+OAwsZcNBZzYqVfv
ejBRG2/opfG4gaTcP54MVNVOJ+dUequrg+P6AqN28N2Dd6Qvaj+qbln7dTJuIpHPdi9oLkkRZAMD
fgVkdTrgQoPC0SedAXUFOo+Sx85PgCZTdGgxk8WKeGxEvLeWCvVmPUIeLIaFofsawF7vQD2a+pLQ
G+OgYEwLNJ+7LLCSPi4DXF3jPxNQaw+btag+1Aai1rsqqbKHMUmq4Yg7auvtlMiptlQ2zvY+cyIR
QhQELoRmrrsDBiL8ZVkVru9aCuQ3HYwscj1QHg/lXOlHDVnLwLA2ZQTPYj2GJfihQkHLiQtydcPl
Rm+7Sg+GQ5uNFtjlZGNG1ZUGcAp99DYSvrOzJgdDPdAi/gDHv77eillFQNxiMFOawd24qYOHRVtO
0Zay9qWBkAOhwIhLG+/46vGuFJL3Wik8fyjBn5udPb4Xwio+X786Lu17OjnSHJp7lGU83YajLQw1
n2cA/rrTvddGrO1Enwt/QVDttqvRvro+3oVvBVkShh/VY+6qdb7cxP0A+6yA01Vm1Bv7shUPHdLH
2k7oonm9PtiF/cj9wdq97UlvreMxwgBKUmy6kM7U2kfNmP8sxpjuzCrrb70yLx5ytuxGeHlhQaUS
OpanwHpI5FZ38YxAGsmN5fnCHSDMTRjGZyBsfQUT0tdl0Dch//JBOXkG6XeCWKD/S7tDskJPv+Bk
ZRhyAODwFxSkQKEXBbYXJOd1XxDgZUjgRzmOLV1DQ2BqnBqK8OId7bEZblB93BJFvzh9gjn5c7i4
1ygYBIxC0etxKGEb/bEYBKQ5WdgtYucrsXwSXP/CZ/Ejk5cxHIUfkg8KTaeTd3D8yJeYW1QpQ0u/
I852njJvHB5SOMOvi7moN3VruLiUaL2xMfal3QXB0sQ3V4Y769jVRDClGxy4MWmI+7OF/vJDncDC
K4um/dAX6fgej+Rpi1n+1oJbf28Yo+wwkNt02le3XUsHAWe0PPTLJrLmeyRpsv4bWH0EtnuhTK3w
4c7OCBa4Xv7ObcG6++OgdT+VpcVUuDUVZ4JUCEXz6DoIb/n6FLrvw1AfGz8h+ymPSUx7e+d1UVf7
mLB4xZ61heNXh1Osvy6FGn9Mh66kvA6EZPDNwUZu10QV6FDZAiVgAB1eeZ8pU5Pv0gViYdDpbpu8
Q/RsuCkTVYy7pi2KT3Zoof49G26YbzTGzptUEgMgGzNAP/BjfOMA/BU9zGqYtCKdUK1qZhvxDtQa
/9ihKO5q8MP7Vl+K7+jboOnVe9WttqTtLq288UOu0JrZ5dFcbZmFXDgWYAbgaxNeIG1yhvXp3Tnt
20n3k7Dsvyz1aMsnMR3uU4SNpcRyFG3Uds6qElS3/hc5TSgKs/n0ZNRlVYvRS3W/m1rT7xd78kGp
a8e5AGq5G5SOKnNa1XA0CUIa6nsJvNrrh/PCpEk5iIKJznG1XhtiZkhLN0NU637BqtxURjQzZJur
3gFJ6v6pL2bobteHPH9ewONjxsKxozsJNOJ01gL/FZrLleGLVCwPo1kXO/wvcjij/Vbl93x2oPEp
NTMIXm9nbgh6rPdkNjQ683Qkr1LLOXD69DV10+Sga+m/CmBxoUK/567DR9UkRl1d87YyqkbCvz6w
UWQepiE+Vm4uPs8aBe9/X0QZm/4HHIs34ekizoPeRKKydR8THS/bTSLpX/u+tJ2ANhWsoeujnW9U
kkQUVmgA8lzQ0V6N5swJeUVsEDRmVNBFmr/avYeFQ5Zq6nFJYq/dd5kCR1jLKvGq56Oy9Widh1oS
O49iOg0E7D/X+ZPXmE4fmSNw36pR75d8MT6wafqNiV7aMNIMENgxrBFLl3/+16U0WriZVjlkwHQS
6FLZc2jsMwP+cknV6dPiceleX9kzmJLcM1JQwZB9Sog3qxHVpkYvKymgLFWeKwJt0vtD17dYUiH+
/gJ8AY5WbmeFXxdD/SWk0UHaUYbforzWX67/lksHE0oiai306kjnVtu3nbuhnkZYXp0dY8Uoivgm
6Wz1KC0XNtb5wlAa4lEUBCBns+CrVG6aDUNx4MH4Yarlz2bqfiATDx/aaPp4fU5nGkasLzOh9kne
CP17Lf6BmxvmSmlj+s7UlO8ptVUfQ+KfiohgTtBRAgr9AjjBnA9ZHbXTbkoaB+f1Fq7ULrZbLJpi
p+wPUV8Le2fZcG59rYal/+/nWRqrEiVSENdpLp5uPFdX1DYfQLPTWK2xWgeiEKA9UYwoR+hiv7Eo
MsA9jU/kdiNdAI+BLdBZAcRCE6Vre8MvcCQx0IGotH7B4Elb4vduNptwJtKo+TblHj0AxITG34VL
Q3Ix+f/5qjmKaOsYyA++/kVsBCk3DZ+R73Q6f/pXjVo0qYpjXpwfEFAwfvWYbARYIyk/OzjRLQSL
AlsI0BAJXhelGsxL124sjHx6Vr8CQD9XN+E6kIe1bEtcLlKDMsKXYxwgCE+kkbfoJKX1LvKUJCbs
GPJvdGWLjQ7epV0qIyFQewBEoZSvIoEEZU8ldArVD8t8vFPNLr3PU7X5ZHXRfEcVFC+tYhJ+XC+E
gLkS6d8HVRU3+ZQMx7Jp8w8gfcT3Uaj5nSWs9Pf1/XLh7sUCgN1JuYO0cA1gdE0EUAuRqb5dYSJl
IEOOBkljxxv6rudYCqn6CUqFXBfWJyfvdBPMbijqOcJZrKp1GxW/EaRE08Hq2EVTVUNYNaePFZmb
LvUl1Od0gUeIBGy0EZpeeARoSMEqk1qksh58+jNG2xwcJ2lUgrEi/qhnSf3F1JPkM+xo+34Cr7qx
+S/tOt4bFKh4dnhmV6+rJv2UKxfrEQsRg+fSdaJDP+bFne6N1W1nNOC26HPeXv+mF7cctDkOHVhN
lIPkr/r7qWM21ULG5Ns8eT9kH+yuGvP5I1Ds8li6S57ADQ7DP7Y9N18L+gImoH5p3kJ+rj6Z0WTP
uy5SC1ACbvduLAQGS9d/4qXvAIINjgi9ezAKclv+9QvFQruJtwOTI0WNgn6uvBdoeYj/weiu3znm
0mzs80sDsvnofIEQ525c1QWSzOtHnEw1f9BFhJ9sPSfvMmiCBpKVdlL7+jCgQXN9kpfOFghESRWx
yTvemnd/TVJpHbUy61nz1dlcPmA19xnPzPHb9UEuPLeEwP83yOp6ycrYrSb6Xv7cSId4CG0Lon5e
VBYoY3bTf7OMAGSxeqPTSrXx9LuFS8OrX2JOhfKsURxIAvvxwP6fEUesaa+18Zbu/nmJQdZxoK3B
HoCrtSYTKYupKWWVEA0nenFb9XgqTllrBT1ePLeYG/2i5FHdleC7b/59YeFrQF+iwAEmQi78X1/P
69Ilc1qUEUAEwzo1cELtsmZ4gkDXbmyUi3PkHPAsSTPJteBnCkhCsbn5/daLpuabVmjh+DClGErT
WC4NdLCQkQoiA0MqX9em6F/dpAmkiBdgLwAxA+a9rkKmIsnH2CVZ1VG7CqIZwYVGXcqXGrmVw/VV
PW+KMhaMFCzckPXCB311I1b0ygQWTbq/2PY03dtDOk7PKLaNkY/sAouMRzlg5lLNGuUxm0y0z5u2
JInNZ10B4W8or6E5a93R6eL+c6w25pbw46WrAkFgOrb008ncV1cFIKYE8+QQj6cIOlmlJXiFLHH7
gGHRL+huy0aAcOmJkNQuZH9UGR+tjlTXAzmxJkpYiF7DcyyMzwMubjdhn+dHd6ydPbzzbmNvX0pN
qBHS9uBDkGd6qzmWjpUYg8bVVC5NX35xsym+Mxuvng4AUytwnynK6fOwKP2uT0rFuBvbbCx3SgxM
cUemHIv/Yl+QiAKyJKMn+12zvwAeaILdp/qxMgnlqEaW1gXAm+vsK4Bmxwua2mnzQ1cZy3iMowQC
HFF9yvIMufk11Qp9IDcHH71TJ+yMgL1r0dbmvXChcw/wiuDPAt1nzVvtdKUgW25Vyng1bhFJqGOM
7c7B9SMiL5ZVpMrfjtYpUgq4u6+dbWmr9gM27hh5kkzcTmKxPhd9/05Na+X4ryNxsbIDZPcft6v1
K+x5YdN0UWUjVjAWxyRy0fygUP4jrYfyw/Whznc5Q9GT4jPKEddvYQyAwWiN1vYLhwffTRQ1YDNh
xaBAP5gVbQwma542VvLioCADZZ8PAN1auqFeTAeSJC5zPEsdBQybQjw1ADfwULB+SApzuvVqdUsf
9fz+IHChjgGSjFeSK+704cixpzH02sHbLoF/yhuM+sqkWkekfYqjI3DEu760F2JriKh0+iVAUJOd
ndMB0aoa+4z6jt/M8/IpLiqa7IC98g/wjdsDCOLwUUPZ75A2uvEYTs78sRXz1nN5xl2R2EHq4dKS
RxYB13lOjHfkiBadTYRVaU6GspbUqYrSaUCUAGZ3vdP0zriLemf63olYf84XqeVlhfCIdnpq139U
YbvfrTKtukerGOsvyDUgqBlb0yx27aBMv+rarb3Ay033LjGtxriDYqJ8ur6acrFOTx/ToGLKcgKa
PetEa/FsdgZKW76j1aN6tAstcfH/0wU1+Ri/PZDe0xT0XGHZIeuNRPiCGoV5e/1XnN80lAvoPVLa
QKEZpZjTT9rodquGBhxBPW0gTlpp8q5FY2Qj7ji/aWQ+DKddgucoT6xGWbCYrJTFNX11GjXxvh6q
XNmb0ry5WkijNx6di6NRBSPrklI01mqb4l7aZ5Htmb6HV2lzR+doTB8XHeEj37Fb9AivL+Gl4ShC
IXaAXKt7JjKAAqAkdeEcsnSJ+9120/LQh3HyVeibHhIXvhYS4tKFGao29+iq5NVhmicNLRyS6Cb+
qSHc97mKko044cK1InXKCbrZGPTZV9cK4GMXVCWDLGqlGLgviCygqBdD8Pkfzs5r121jC8NPRIC9
3JKUtJu3a+LYN0RyHLN3clie/nzjK4siROzgVMCIRzOcsspf5m61H0vUJL7fX8K9m+VqTBm4/h4D
6wBBXFE5OHLAoQLVkJxQRJrPA2T7T1Q248/rorkZjpPTfMnmRH0W/Tx9vf8rdj7k1Y/Y7Bsr6lZT
LJzIBVHKU47LLNbqTYdOVnykCb83FMr79E+BM5CZboYCO9iX1BTdAP5KpyN3s0ZPytpyQSnzelQb
kH/Z5qYB/wz8johH5oibxW1oGjZe0YCbUERhXJqkMD6YVr8aF08r2zz0Uh0FWXvI1+lBtycItcBq
o/LNLRsqcxowZPJi8BTmZlupUWx29KXZu3lv/4DoWf5N0j4LPzP06Sgj3tvDHBDSbzC71EU2gwna
9hVUCgYrEMURq1G9ahNRb5KrfaC7y3jAl937njjsMRZpKc/SZonNOE0zoWUO0BRH0UJUDdzJ11I1
jYAAivrv+xv1VxFr+0UduowUuMhXQY9cHxdEDAHnjxxR0nX+25ymcQjaIR3BaBWF/jld08X0ua+w
2oFNU11EZ1B6qQBgFoNIPirRJML7v2lvBTC3JI6EuADPS36R307wijpinKDzC4nHHP8o404EDc10
aNmWdrk/1N4tiBwRS81uNr0tXcrFJSAtqIEGaTZ13zOq6k8Nsm3Jwb0uF3GzyJT9ZXuVLBJc7WaR
I2fBorMCGZNYFp7bWCarP1D0RWhpUAzD75RS/Z7h933wVu6cVgB4wBZI0WRNbZMxmbWxlIQBbjA1
plshGpG054S40jzjhrfG/rLYuMjoahN/Gbq5wMR7Ghzt4EfsBVlcFx6MPbjYkoh9/Tnbda5HtL68
oIkyB3FuoWhr2DnAhv1mXJVPiVKWaTDbToxtM8iUGL19a51CKx3SL+q0rv8uRVF/A2PLAo62hhe0
OTpO7OPIa/SBq/YQzJwlax6VNpmArRgNdrxZB8Tz7UfTImCVEjzSCnPbFVHS1OhFK5V/ZsMLaf9j
OlGo6w87a7WD4vPtGcDEhJGAbNDiJJ66XrR+MuZaREMS0hkYXpwUFRq0EguekqQ62Jy3FxxDudxs
kOUdCIqbzakNTt4scQdyUIztJbelWLNrVJd8wb0YpMYRCOb2zFFFlcE21VJgoVsAjkJOhT9SpgSV
h4pqjFm9747ZEcjpdgGl16b06iVNRMZD/orfLpF2TauiHyCJKKgtUyrOefEpUb0azeC9eVswFFUA
ePgyhdoC1LxZuNigzTRGaxAtXTOOgFikQolr1Of799XurORALB9YjS08PxIGBuLeAs0psqNzUdZt
gEKfetIbpM3uD3W7LZDR+5X3wnqiD2JcL2A2QqvMklwJdL1Axi/zrOWUKtECYsl5X6rmz/vD3ejQ
knaqAIUJFqmvQy3aXBMqAseolwHzW3OuE5+2CtKkQ4QfKx4CqGKi8a4Osi2YQP+FvNZ5oz8MlvrN
RXkVmxXHWAbf6zurhfyUjdPrhFuwfkEHDVsef61bvG8OfvJtl5AuAIkXjXnZK9wW6CMCyZGGiBLM
UW1/trt5/pzX6ey3I4aE/DQRxp5TP9iZ8aQjkvwuTlEovf8bbq94SRFAg4j3izR2iyhLFmsyqS6h
RjzZGFPWEqGetPo568qaMlijPzpcuyfkt7OXoodMdX/4nbYN41NaYv7ERyCTr3eJk2BmDwwUkf7c
lRAw2DlBhiz+D91QsHxApLX3yzirvyWL1n1KzDU9U9YVP/AU6EC5G+PFSjTvXBdCRKfMw0jv/g+8
fXn5fYBtUJAjb7zpZP4qyWWqo9DD89yTmUc5eYGW4FKUjBfEJpZQ68vuYFAZol0/9/TONKTC+Swc
oW3Hrkj7Dl90NJHJsqyvUVPXvE+dCPXGGcJFtdfHMU2XIFNEcgC437sfpHYF6oo0qghZrz9HCxkY
vGaBRq2moWyQ6U7olZH7ZFjVUfFkZyjZmCZQRXdL7r7roZRET6vFZGUhOROrOVMOVGuupzmc6q48
2mc7R43BiNBgYWKu4232GQ7NKf/h0Yh1Z3G/pU09hLQpx1AdFzU7FXoR/0Q1x4vOk4k2FYxwy/OT
uTqSbNqbtRQihM3A7Lntr2ftaWuOxRo8U2zo0jjwtFnDDTKJnOfetcrL/c27Nxibl1YSIjZk6ZvB
6t7RonEs49ArRgcrPxXDHl/grwoaD8H5I9TD3nDyKuMsS3zqtqUial1t6w62RutNQGGUov6rVIHk
IlIxfH37zLgzCO4puxHjbJIcSrhj7AF8CRSTnLUwnfIh61MsOGYUSf/DULT/pNaVRBjr118s6qcG
hSsjCuI587CaWI046DNR/qtk9tGbubeC9F9seLxIWiHtdT0WpPahxBQ2CkwzFmNYQSjvLmg5Y4tY
uuXw9kSJSi1IZgTaAKGxT66Hy42WDzYpUaDj4PYusac8qAtExomMjfhgGffeZx0gqsTrUaKCNXQ9
WKojyjP2aRRkJpWMZ97D4c/IspXPRqNVP9cob3sUe1rzlVTVoVKOsC1OcprboGizzv8b8TGIuAHj
GcV0gglMYmwjfz+iNP/j/gff/aWSm+witMWtb26ODb5uS4ICiTw2ZYOOQeHCxVaiZjhlrWN+IoIb
NT9ek+Z906rJEi6oMJ6UURN+GvXjq5WibJli+swNjX/iCe/H9cGhjHEEKNh5uznW/AvYHLI/W8JS
3KNyVi0WwVzsKKfey50X+A8eYhmTcaL8aYZoCeLv3Ire8ose0sj9hdqJ8ODfIrzGgWeltjSAOC0n
z8wA9FV9OZ67UREg33kWo3l+hTbyVj0uAjzQqDxLcP3gFm7zjM5aqNt6XJ1YFD/paEUFmIITIvXF
dNHmt4uCyOHkQPh1MO72ES5XVe8nFQvEbBjSc0f97ATnIXn0ZhwKWiNvKrwOrPHLKorma+x41WPS
C/uxE6tzkB/IY7gJBwBVIgpMeRzE3w2uGu2AEdFrJTCEvj5Jv1sUas3+4f7X3NlNJPnc24TOHNSt
RgGxj+LFkZ6EI/6ND/maxB+UbPKQoiyboAQoeB740f4yoBiWauNbnRn4ushwEvHIt4oW+eZ6qAxl
dI0F0I3R6Nq5xJQDS2kNRbkuMUOrtVTfRXLkICzYuW/hbtHv/gVTY9rXd9KgzVLVh9S11SLnBDo0
DzHKc07RdHz/7UQgiBFQ+QSjyGnZloo6LnGPk5iE2tqtaQD2w/7TbKf5qTPV5KR7+fxizunqI1NM
WWDKoTUMcXqk97AzYzJ+m9TZJbCkBHo947T3WhT77DhM10m7DDUBJYWT4p+RQO3oxpcZ3mbfmlJV
AwgLvX51q2adYgHl0NFP4MQV9WNDH/lLZyvDpUrz4kGUfftXkQ+efFgrrMkh8D6aXQNTpLCiv8cW
SvQ8QDc5SHh2Li04exLnIH8SxbTrBegAOZhGBoBC8dKfRg+6xIgT92SXIrvUXj8f3JF7601+Q2ZK
SRZWyCagXlsTBGSjY8wyV7R+J7xHuJ9bSDAJrdH/MDdKniCvqPvSnNkMRk21R7F+ZLC6V8lcZ+/F
KzL3sa7g1wadMawHA+6lb1RHQJhb9Li4mzbbCViNUlooeoSTkWgXMRjOxYHVGkZWdMF86D0YWFu6
eBSPMQGI3+A4+r7vhBb2yLI9ZQZalSJuEO+bzG/3r7O9hSePgbRET5OQdPOIZzioLm5upGGt1u45
W+2vHZpsYT9G8cEnlnPcbnP0ionWsJYBwC6PwW+VIqqK6upYXCLUpN/byVD+M+DwS0GhHl68SrM/
Wg5sf89Rig9vniINDCpg0Hz46tuzHCm2GUVRFYdKhSzePK/YA/QprHtD/IdIERQ9IBWas5IcvVlN
YEfeODRtHNaiWi8W5uzPdgJxKe+rI/GAndeO+pTB0fzV9ttW75cINf5SzsqNteidkcTGu7pek7en
Ruh1S8lEyi8AYzcTgh2UFK21xGGVihhTqm702lM2YT/fp+pRl2DnzuFY8vlZQboE29DXEAMonZTI
hcq19eKVghdtqebUT1tPdGGkmMPB7t8bkZhBOtVK5vyWMpxXc6lXBtf80tbRxWnWNoTO+DOxjfgZ
3NAR7WNvOJI+VDWkvQ22xddHoIvVVbSOFYd92yrh0GrmiXto8JM1cf/Iezf9D19PZhGoHkCHgvRw
Pd6KmE/U12Yc2hNRbh5RgbEXHOux/PoPSS0oTExPVQJBUvbNRqlaPAyFKe262mYN06juAqdMrY8R
j9PboxH2yC9PXa4sKL3Xs3LWAcpVZRTIF+urH0ej8qDG+D8k+AW9vc5DeYnBpHUNWIvNUG2aek61
mkW4TG3/3tBL+wlX2+klW5Xp4I3YuYhpC+C7JekAvE2bJ6Js3RJsfZqHetKgG5APSDCZbVe1fi7E
fLCE8ndv7mLJuJD2uPAPbpCWhhjd1aExFuaW2v4JqqV97uNDfRP5jt6Mgn4VVW2EVW54eICaaEil
XR72EDwvS+Zil9EiZzWtLg5YsMp9p9NQYs3n8nPSOW81LiRUhvwnKWxy72tbv8SWz9l42ZSHi51M
F1CrH8coLb8gADo81nMWHeyVWxVP1AeoqpsOw5HwbQHQM72IwtDaLMzLjuDCHiKT2rAdTeEceeW7
gXrigzJUzmk00/Y9GMLqcw8A7yWuTDMN6rI1/jatKf3f/ddv51NTzcNMCqAEBb3t66dVutcZZZ2F
aypUMIkK9JIkP6Ky7DzubCO628DoEZnYtuyihSBqxLKET70ADwW6jx2mTlKCvsWa25d5cuxneyKi
cWenPSoE75wd6mhcBqRGVIO3oQWMkAWIRF6ERbFk/1aOEr/EU2s/pW51UFDbmyctc1BXFBKQJNlc
c/roiIoPDQKj6uwn8pL8kVhAPVGzN04Tev0vkTVkF4IA8+H+d9x5O3h/6dtolFsAoMk1+C18GvtE
bayMOdLHTH8OltWfpsUQeAxbbf8wltMRAmxvqlScKe8wA8j08s9/G3BIVhveEQjnfFTFmb6v8Pss
hR6XFDidZq37MRJr4+toXX/8D1OFo6YRlQJn2mLeSXZSlHhYZBORCB8Z6+mP3l2+L+o8X9zKcx7v
D7e3eygb0AUmt5Zcgs1EFyA/ZjYjDyCs6q+5s+KAcjN+XMmg/7w/1N5HlG7dhBoywtmqiDYVcoHV
qhahPlU2HLNK+7saivKD0OigGnbhHaC0bg8/VTbKMxCrKOjzgF1PLe3Wrhe5gtdhuuYBzjr1ay/W
I3XP2wW8HmUTZmCfl1d1gRpBpxfaH6KqqK1p1fBhnmgZvHUBuWJAufGi8KFIl68npCnd0ifFKmGj
ifMZpdbvylrbDx6o9eeiEkd43dsXTHbrabyQvQES3pYOzcnS2lyNq9CVRhk1SWrv55DUXtV57VB+
wbfYtyaZu834P/Kc5Wl3EBfcbhl+gkdtgD4+wMpfOLzfjmETYfmjIggUgnBz+1CvzOaLNffjU2R4
yqVAoebNAo1Y5EjRDNl7gfKxjVJFZdJncRlRpZt2yptUu6xu4tGAMo+kEPZ2DoNhmkzjGwiGnPxv
k+vNpqO+01Yh4jMDfWb6Fe9g3nWjX0SWd4D12DsMqB3IZAY/LRKn68FAgg1u7E0IIpoQXukHVT4+
q+lRGCCfgOuoR85IxnHcXrTtNqchR0oR7R7UvtK2N6lN2cIvbGHTnl71MDNm77wsenFq9GG5uElE
tz/So3/vH5Pbu5tXgD4eAAYKlTe6S6qTJ27t6mUoauH5xkQmVQEFecSUPgsic14e2fRLqC6lOCjC
7m1XqYhNcEXSAYTnepHxjV+dqOEuGHJ3ebWy5Wdh6aL0kRm1A4xPptP9mcqUabva6CBIiR0ef8B1
1+NlBRjlWGU81Vl/TNpqjn5dTdXLnAxOgBBz44/JkBxQRfeWV2JQfpndQVveDFojTtIWQ1qFnklX
qI8Ip5BEQHCltPJ346jllzz10j81ZYzfXv91EA2QOsOoQsly7PV8q7QZaBEhDKs0YxIYStW/Lgne
QANKUWFRWXVg29lykCbvcIJ4jOm00w1hS1EPvR5VqdzGFh4imRRnUUyqPKUwg7Swje9cEfFwigGQ
VI8KyqGD3zkRVkI4ZXfgkYUUW+0n/QjcJLfR5rMDB8EoTTKUAfxtl4EgcMxUtPxWq9P8NnfWJ2T1
0a7Sh+jn/R22O3nPpPeHUAPMmy2E22ri3jLxNQmL3J7CJivzxk8QLmh8IlkeVCsVL/WUrF9BnBOF
kTCKj4sVj5fWzLzg4Mfs3C6yt8PL59F9wOj0+kss+VBSRkPLunQSBBSHtfwm5K+YtSh9cHGQJup2
y0cLBZKw9vT83NnmEatk5yKVGQ7wZIpcMm66/g3aECFZrvAbQAtMGCIIXNL7+uHtM8U/iYF+Gcci
XXc9CrdlqUQ5aX5M8Ke+axNreme6i4duQZezzsTJSe1bBKLdi2KnyZ9RkXUT0ismeeb937ITBtBq
ln4eLDxciM2iz5myYOAe5+Gq9c3TOOnuQ66V01NVAxFTjMh4qgdRBCg9jH/McJUPrpvbzQ4ykYYw
DRFCAMo51yuxpCZG1QI5q3UpwUJjCRjMhpL4YlS68P5Mb6/TX6QSOi84RKE8J//89we5GJs5xVY3
AMnnweTVmj9Fky9h1M7lo4Jry1dzttXi7buaeg4KGBChSdn5v9fDDnWnzZg2ePilDPpDD7cnzCGk
v4O8NYUYunK1rbb+GX7FwzK59bM29+XBb7j5xiysLdtqvJyAQX6Je/02c6Xo+2IwtClYtBRYWZ4C
CkUPoC7gSwnF8TV3tT4l9ZIOFOq7uTpRfi0e37j6/Aba1LQuSUNIaDcfelKAV+hge5AgsOKnfBnq
i2O22SnJFOfjNBae7y2HZqo3L/avQenLIn4gZQY36U+v9UMsmgYhQ6Vu0DpJxoeoMcdTv5RflTgS
l/tzvC2TyPGk0g60QlAV2xAehrYwkHaeENYsvT/rwm6eOi/pn5p1XUIDNaiHwbOnJwIG50M3ZtFH
fFCth3Hwxpd6Vo3vbTws1sHHv3nQZT0RYB0tehm3bEGRXCc5aovdBLRUcc9V3ehYyVdDYHbF7Fte
PgW5gyiZLrBhvb8cN2dbjoz8w6/6DMH6ZudbuH56IwiBYCi8+NR2bRdCn8+CxemOMIy7k5QFWunJ
I8e8PmQlHWITcz0ROHanvCK/qPqQebWHrsya8+R5yrnT285X6fYexMS7IzOkzOeJ8rfCM569VorX
MEnXEtD2urnV3lWgxv5Z9LW+1JrbfcTEsoswd1eNg6h/b4HltwWjQD+Xt+R61nrfDJ1dMzbxi+iC
OjWM/41LRve6Nr38qNN3c3+SlPJA4BQGaQdw4uYEI60wV/0Mk8Itm/KyigQgZoqx7udp6qdLbZTt
R2cZMcm8v4t2hyU2IfOgTX8jp4mGvOF1cy6g0JbrJTIm+0GvZsxcszU9eb+MWsq0O9i6O18VYUd0
gEEjAMPa3pjgr0kkbUQM+7zLsFvuxhDresNvoWXBKhDRD8OZ4sdhzcT5/nR3vik0EvRsfym1wAu/
/qa0yDUBgwAd20qtHmH85+9dYyr+1RpNP9i6O7cjtVzeQ9grskO0OTT50hoD0a4ICAHRphHYLmGz
0fQvxWiY76o67v64P7e9T4lcLoVf4lsJbL2em67H6OH0rcANMzFPcbYUj4XhoaehVt0p7SIUA+e0
eivTi237C+1ACYwbYnsncx+7GjB+ARIrmc8RMnNPU9PHzzC+k//w7ejEwtJBY5bmzaaCo7KcNgdR
BB0yqJc069R37tSVQeqO0bf7S/lrra6yBDkt6GQ2lVpapduq9NBbmDs4sQiUTBvfj0qegZrlTbEC
SK1e4iOsmHbnxdRG228VL/rmxSL/VJheNPlZnI0w0NocGkpk6EuIyGbxwVB0xQqqSU2cp6HoHS9U
isj8yyMkf5dVRfy9RfMfB8CBLoO/UAZ+M5iMeixBKCcOvicP1eY60/K+URPhcZWOmfkyGkN/6T2R
n3rN65+BhR917X9ZVGzWUEoqy00hT/oWa2lrS7waLSFnB5rCxRoE7/h/KZoVlp8V0RQ/rcOUf3NY
yfVBVGVZfszapZhCiqeIao5OlH5wRVR6vqVXSHtQgh2Wr3Mxz+hYWEgZ++u4is+F0KaDqHnn5IIj
kRxKzi838WalaMMWdhIpc0DCBuccJ7r4RzdaLc6UqZfEPloeqXOQKNxkRnwd9jU1enJFYnb5m34L
IjX8xrqp17BMa5bmY+x5/wx6rR9s671BsHKlIi8VBKi1XA9S9muqDb1OyJAUo59Upg0ZpspP9w/P
zj1E1RN8G0gGQE1boNnaNG6qDgqxqCbWBz6peDTXQaoHxMvDWqJhnieed/Ck7FzsBg0cyoHSrZd0
4HpqmbkMXrkSh+VdV/0Uy5qs50hxDPoNKMAdBH17MwREh7YN+4Tod1PFUcXaG1lMxN80KbZp5WI2
HweE5752SD+ie5F1Z7eL7Y/313Xn1aSeDKadhjKKoVu0V9ZP2lRDJwnmWh2GIK7s9GO2IP8oMOdF
4qyw8hfVzNN3xTApB990b3lB8QFfhNBLhW+zPUHrpVrlcXnIruBp7BY1vtDz6FdJCFSmg0dlb5+y
QSXLHhz/DT2jUr0ZzFIyB05V2d/45rruq5l9VHHcm5R0noUZA7wXdvb1nlk9r+0s+vEBbngLZstN
/yzmxnhCbANJx/sfb28sKfvu0OOltrlt0s+8zuoyAnMeqXGFVjIT7vSa2r1kedf/h7Mg1eV5uIh1
nK10R4VkJLhGDAg6DfXwiO0RLHR6nxZVyw5Ows6XIh3j0qZ7K7GXm2M3TuuEDiknwVARIO8bM3rO
q6452A87FzIFRBxB4NNJ2J38Fb9djoZZDUa5TOy+NqGTMTWaQ/fQGkrfEkndPi2FbR8E/7e1O5z6
wAMToaJgSC188whQOml5klyBzlqTKidOt/ovlCnzHTpOy0+8/MBXaFnfgLLw5lIN8zQuL2qr9Dps
uBqxqTfvH5n9QjSRNyuB5fUSJGUM0KrKuLopo/jZvDhgA8b6MqGHcjD1na0KcouXj6SLwviWlJxN
s55R5xBY+tb2xeoH+4+xzQyocnlxMNTOlWZRpTPpbHLYgVxcz8qm7DZ2I5ZEQPjNszeWPwbNml4V
R5/fW2uuPrgtvgVo7Bof3rycdKilYAiWglLO43rgdGAZI4M5WtaSvMZFYxBOpFNT+GppLAciG3sL
Sj4jFeV5NFAmvB5sdKAljwtSC5XT53/kGeRnVTGsF2C62eP9ee2cFKlrR9BKWQZ82mYos7XsRsWQ
AI6mMr0uvaaff6FHe3Z4aHTTES5t5yVkPEc2rBCGBQ16PbXc03uv0Sw0bqtRnGMqZL4i2j9sLTEe
nMKbHyv10HdLnrxNXMm1xrcjXMI0cQs8tRUVAdNUjMFimXnpx/QIe99cPPs1RtOj8WtDlF8L/lnb
j5u2/qK7eX3k27jzSam2AR3hpEDqdOTG/u1GGr1Ig7rHOsdWXv4vMZX806J6yzvbHdKjwH1vjSl6
0eOkt4r802aN7c5y09hMyOswMH8cjdk6QZES7zJcuUMpNgeguzjSC99b5N8H3WykQcu0NbZJgBq7
wjFsdZbHYo1hGSe5g2t5lj4rdvWjJPmVam//4QWjEUq/lc41wjQ3qWyuWn0iR0fcxwzrSWvO0O0V
nGKr/nz/xOx9SVgfdCXImnlaNl+yM+OYWhKrOydiedAq8q4CFko4ZLZ2MNQvAs1250o1LXrWcARu
Ag48f6puQH0wcITdn9auyZ5XRc+eOy3Jv9cO2gW+l7Xtp3bUAysbH8amtFu/NLsUDkNhXWTwTgS9
2j9wQlgzcu7R+jsZ0VS9vyby425/J1Q8yTiSfE578/a586rbwLjRvlsq5YczJ7Pu4wrcfuob6N9o
j2if7w+48xFgS3Bl8SFYmm0YAWa8GvKM4wQzDatKt+jfldSUz04Xr1//w1BwmyQ0iZbM1sDAmKj3
dUIdUazulE9GlYODypeSe6sVxkEiufO88biA3GcVCZC2KTftgrasrGUMWhf9acWg4dhzzr+MVaag
iFk1Dw1gSr+bMei7P8uduIyRicqkCg/1y01cpi89BW9rHoPCsJUH7E/twINAcLBPbqWcAEVQU5Bw
D0+yfuXV9ds12DZkGqvJhlZKvXyyu/yD47TTaXJj5WTGSvRpEl7mzyp8p7gxkXp0qiPvpt2tIz2q
pLqmrKBe/wRvMcyeheA1UDm1ZuyaoeKS4oIbXML7i7o7lKzxI6kBgXtrhdXHKjSpzGWXeov7gJtA
joZnrp25Vd4MTpALS5seFpEU0N4iaVw1LpKVpmDgNU50SgXloiHR40ucDGMwkD8jLV4fUWlueZm/
RgUYjbihdJjc7Jo1sdUyqYwxEGipn9fSyU/IDq6vLmp0DzSPneXc1GZ7zt3MwF6xLmrAuJF4idRi
Oht6Nl2EMqHM58RjcirAcYQV6IIjYdmd91AG5rLjxP9wsK6/eNu5cRYXGqeqj8X7MV0ynonae4IX
mH1GiNELbTqND/e//c57SJePhIoIjvO0RYuY6CQApWKbdeMsHuGbdN/ybF3eqeuaXcRY5pavR2P0
knXICCjJqB/5iO/NmlMmUesGdc7tOzVnA2WdhKjHUGb3UvTu/NzF5HixmY5hq+C1sepKcYDJ2btG
5D5AqYCaFHvxeqnTQe/1mvJ8IKzafRfjV+KP8XTkFrJ3rui5Uy2SNwn1yetRZlNvEA7nsjLbtj9p
TVX9ry37f6OsHQ4SyVsxLYniItug4yEVWrYAhDFiz0DMG4Omj1wfcUnlfVMNf9n2UL3qSlzRuzT1
UI2VBa3XCsy+Wve4wrfmS5WXybf7e2p33hIjKAtl9F82oUctpkTkunwerGg4G4PyD6qz4gsNkPqg
F7GzeXiCLJQ2qLQCQt4cmarPdWLzaAhyr1Zjv69G5bHSs9700TBf36ddbXzE5OIITLYzQYmipwaI
xw1iOJsJrpk3inptx2CmPPddi1rXn63Bfj+X8yH7fW+KaMqDWKXejGjBJmZJkPWPuIfJfEbVPDdN
Mv+BmAmFCX2yR0lydUKnrfrIn4Z+wPgK5cNznjrtI/jz6uKZ9TL7bpVl5kmYo/fopXSgwlipldNk
tfN/2PLA66DNSWw9mbuczW8PZ1NoXZNOHmbICUXYwkvSsMii7MUW3RE3au8jmNwXVLl+Nenln/82
1Kws9ai0DQvTQppL5yb6Jxmb9Nl2audgm+1cFzLHlREBm/pGfqtLU6WMGY6uCSvm9XZ50qJB/3L/
2OxEp0AdpMIwYHbge/LPf5tQu0w4Y44YSQ+qviD2O5XeSwFs/lszD+5rpuTdz/sD7q0gyZdkmBE0
wSy+HtBcrG5aaoPTgy7cg2kOXzRFwesm7Y+k2HanRoUQPg/2zhRZNiMlRdO2EyOhr0ZwCHktSOMI
vaJCnR/HrEoOXrW9KpeMDmUcTMUAZ4frAZfEjHWnZS3psEQAHtXk64yC5ZNhCpwbOqA1J5wd1L/U
0TJe8jFSXhVe3weRt6P69goXsT/BqqQXkY5tPmvfTp3A0xFtw6lr3xdRaYQtTvaJb4/ZkZ/x3hd1
wWYTm8PJQJD/etqA5g1SWta5KeOkDNAesJ76GuFE31Dy+dP97bN3M1EjoGYPaAW8+6bINStdoaw0
r4IaIahvaT7mf7WAUj7WcLaGcLLXpfJ1unAHr8veYfQ0FOBl2QAG5ubTmk7P32yZQ1DOET6yQx6d
lbFWz/cntxMXSVM2oC9Mj+7A5mwY6ejYaccomTdMYTRlqg+dDyLyUloBBNP8JRqK9GWqcaeOLHFU
h9kfnsYE2Tttxm30r8SzEiHtxV1QwoyuZquB9LYYJ2MdhsfVGdanwTKGizd7Cn1aMzo4P7efFlAn
p4ZAHZDdjZBJN81tNpjACXJtXb/NonBPEWp9WVjPHpXhMnImxRe1ox5cgbf7l2yHf1MOJioDz3u9
fyvXrusqSaYAkx1KNEupfujt7n1ncVTvf99fEdF1LYCGIaeSBAskIZW+66EWpZiNrKc+gmVtZ50m
VCw+aCl2q36ydPk3tbP1S6Q7yvd5zar3tDH1Jy/NkmdZA/+r0YTygvSt+7lSoyOpvb3Fp/WA/Cjp
mKyPXf8yMCSVkTvRSKkkgu3Tqxguddg91zhQ9QkGka7lp/16hPi63XIcZkqrEmrHDbI1oB0wt3ZM
PL8Cz8vL1q9XdwGk3tv9NzCHmh0gs5BdDNGI78mKVuY5N1bMqO5/ldt3gt+A3BQFMm7LmwbZWvaN
AxtOBEkt2kuvFuI1jYfmT53G9Rf6NG+W8ZBFTv456Hng7qDgXy/16iS17qaUeaeSshMGR3mYdDib
gWyxD47UztZmRuA7QH2x27YInRG1ZKcr+LsLnuOgTUQMnsW1kWqqjggyu0MhjgbvntyOCv31rJRs
qOzWpBSkeslr7UpHpdLTqmdbHw/tCHfH4poCD4QeMaHL9Vi6cIq4akitqZRo3fNsTY33UOeY2qte
tfz55u0BM1cySgFB06/dnIwk8VJVeAzWtHggRIn5mhlrlIbJ5JShtkz5EQX59q1BTY9yFkEmPp08
Btez4xVIDcyIKWwC4HiF5QjCu+EmuD+tnQMvN7zUE6CrCTjjehSzyxVrmEknFkSB5zBx0b3wm6TN
H5bZ8b6kdqefsiaqj9r9u7OzwTQQnxCz3xT7Y91eMLLmookUdwq8tE4vYDjUI5jl3h7hiqVkx6UG
3lH+jt8CW3WEjkPlmAKP0YGi7QHxlsh+BCmlt/D+Uu4OJf82ND1l/LcZKm+KKJvoSgVGo8YBUZL2
VArxP3Os3IMa6E6NEK06uiQk3Jw0AvbrWSnoQ8giIpeF27dBZ/b1j7pa3bBozfyxXhX7xRzMT7GY
tH+yNF2/4ox0RMbb+4AEKZwJVC+4nzezRRXbGjyU+oIEFlUQ2+t6Rqk7O1jTnYeBFh8dBAftNRpT
myOOI1pZd0UJgnNJVp6BKXoU1lKejNod3w2t12PWN1CHRbX70hrekcPQ3icFOUprGAw65e1NvGc0
nZFYgmbNuKbZeVbyNkQXgNaqPQ+nt+8egJuA5mXswRN0/Un7ZFbcsqoxoa4yK+jbJQuFhd3fbLZv
phTytxN90AeChs59tvl08UDnuVUB/aG63v+jir75w0uy8jEBGnawU3cWkN0B6c3E1gW60uZ6KZfB
rJS1oc9GFhKaZdKelNmZ/HLqvbe/36is2QTnqI9yp222yqRGAnkUqonqyguQ6oNAX1vq37rU2+Kg
yTGRuf/JdipfkvaDWgmCawAbt3iGrrQKocp3tcqwNfPLYq2tD6MyTdqp7uf2f/ZgpgPg8bGyoP1l
zse2dDTolX3kvJ9zbENOsV1p498HP2vnaAJWhYHnSV48zYrrrZTNVqzYLrdDUc3tWZnsvD2Pw4Qr
G5dG869tAScJICAm+p99MtnvciyZxiArkurVzHA4eJmtxKE5WJTq58GY8+YgHNk51LJugig8PQ7i
kc2pQihnttQ0o3oCGDq0KRAF6MKbJ6/N36ctLos8U9qDWNqRArhhHjRY9rakrptYNlH5NYDYXq9O
7Vhk5DYTbhK8Z8GhK89prP2jjrZ2UOndG8mQSBfgVlAKvM05y7wiVlqSNPYedvF1TdkT1E0SWOs8
HdyTO8+4TBZZVsndBRBxPSmDaCtB6IlgMmmX56aLF8LYzgV6kRrxpdUXnLdbquj3d5r8Wzd5DO47
Jo8rDx45wyYmciiq9hDcBGpk6RRM+lx8s626OgC07GwXRnEkJpCLEYLG9dywJ9IyYQJo0TDIDct1
0J+TPjf+9rLMOSuDmZz/z9mZLMltM1v4iRDBmeCWrKlnqyVLsjcMy5I5kyAJjk9/P+puVNUVXaHf
Dq9sCwUQQ+bJk+cgWuXtsiCxwsbondf3J/mTA3g5SzPgZoGNseFwFxsmGwOnpKl+jPSIA/bJimnI
iewljhca7cw0juKWxpi9Pyjh7OO00XOI60T/I6ezl37bwfi7rdP22OBBdBjjOL2bUH79sxdF5u2T
YnL6gz2llgizMu3Bhyau0X3W9J46LKBh9BG65VTe+66o96WdBM2N+b3NRgkhNo77BjcAp1zCDQVu
X9ojMsLGLPicqfEYxN5WwN3S0UAEVKYqTKKWhXakCiaWuV116OV/rTLvQ63Rv3P1h/eX/M1u3nYU
qmo/+/wJpi5ejdwdi4ySIVBSsrgPGjWoIjRaaTwk4E4HX0taqQn4bmlsbB/y7EP/HJYSGNEM4Pql
NKjy8SEreTiiZAkCcvOgPzg9RNc1XnwIoUV/4/14cz/8PDiQSRgLmsTloa2ArRRa5gDWrR8cVTtO
pzIeqkhLa74R5l8bina1TUBEEnNfkj9IbnOI6RQrNuvmnXadjmRiWPCeNm+xrrfb+3IVoQJQ1yMB
3Eig58d1qC23z6qRdi3ZxQ2tWtr5pyrM+AtNmf0Or0xUFfN8fh6W1bkRbVwdGvXTjeICFeGydG67
U5MbzsQHXL0U3VvLCaXKx6Ocp+Rx3qSrq7Yrw35Wv+1HxKekwZ5/QH2Z98UdVYgek5MeBnFO41yo
S2tFG9yb9nHZ3ZJ2vrZLLZih9GeiIETv+fn6Fnbn5m6waFwv+zIESFx2c4AEZ+W65W4dPetGfe/q
eEC6HqMRhF9W1EAi+ciUASLDEMa+yuG2t46DEY7EapMi3612/qvjkRGylvSIcB+dz4+IK5+nNdss
3ovpVQ9tsKMrsrnrvASCSbfccgJ5W6Hn29k+rByYOeQzlwtqiaYFDq+IgDTqGgdDYEpzSAU9TZE9
+O5LlXuV3NmBP/DuBCJ5aQxHT38Y6bCy/nk6TWHd27UMZTFILBBqWjX5l9ZH+u/d385Ith+L2P1P
U1/y4YvVIfecTXQqqJvw3O+DWebPcUbWTGJbfn3/Fn6bZTIWxCESdNS9STQvTnIyZXW1KkHlRBji
K2dWfS2c1Tn5w2J+011NB6xZdVS9uAReHSHXH6bRDfJGvHZtP5BUsxuAXxDNuch144U+hBzZ9Mgo
43VXpNny5GjL+2LEWfZVSaP8/P60r42HPwvs5M1DCBWt8/2HdGNJM1sH/D3Yw8scFxqt+3Xscb2J
82KnM3WLhvAmjGKdubBoFrRBXIE6z0dsk0KZftdyY/aN+EQbpPkhTeMbUdS1aaFsCseTL7oVrc8H
wa9lXSdf6WgKFu++b6uPeQ8FzS0ECcA8Wqf3V/Hag/PrcNvP+QV3MU34pIZsdIRyf7VLMyuIUmRd
d32fe/v3h7o6MwCPja1kU728iBbkUI1+RQE6ErJbHsEkjQ8N4fhXRTzXhGLhCg5/f0TQgE2BggsR
usz55Iw48GLyeB1J2U6nQOo+BKPwwjpxvb0FrfDGEXjbOscOQVyRyA/OCBnuxRTpZ3Pd2eZNTcfZ
Tveu7u0PFpiOd6DK3X0Uk9I51mntnO0xZV6yPRFO4oduV+s/Ma1b/BDdCbOMUgrw7h3XBx3ztWWN
adiUyrPDzCjNP/K0hwjlllZxl+P15oSjXeXfJwcP4XBEutK68d2ubRFwMu4w9Pw3MfbzVez5MF7j
soqBv2IbDZx70HZhHAPKzTcSlWtbBMwWKMdAZRE04nwoX9bKr11KWvVcLPturNxvAGRFNHmuQAXY
upXhXpva1thDZZt7hAzwfLzUWO3MjFfGswA3azHYkUYm5Og48a29eG0ohFcgz6GAR4/zxVBmUjqA
jpR4/TLO0Gee2sd8WWiE6evsRj57JbwCVCCXpKkZUullJX10hTc6SzpEAwbnP2LU7JtQOcsYeYZo
7+FeVvtJGc1ucoc2uXHkrkyTnB1CvE21hLN3cUd2vSyyRtVgBlalQq919amAJhn65lQc3j/dV4fa
WILwwilGXXq8+ObS2W1NsJFlyX+jbuyDpYaRctSU3xhp+zYXoTJdzLjWUPlCFvMSXlRFSju2wQOb
1KLZ51vnv+OqW6YA1+bjcm8Ao/KavUkzuH8DOrOZj3bRLg3Ttpu+ttqaRnJNVX77/cXjGaNuC+sM
ctTFd1qC3nCxjBsiNO6ySAxTf1/ij/CMuLf55/tDbX/Um9XbuhO5Q+hHuGyTnrFM9PISeMUMsIm0
rCY42us4HIpiciP0p02g6em3UcZNmhiIkXgERIJU6vxkI+HbrWpgULgt8ePAM4Dw7WQdlpg+0xHi
2Y3E7dokSdnIZdj7W15zPp6V0uTiIzMVDZ5u95MzTK+4gTsntpNf00fVNXcZ+rs3Eqkr9+Wmzs2d
wgO3FSfPR11np3cB4nhv2s7fl/Uk7wKEZ7B4RlEPIuq4f/9TXtuiVE4oQvF8Awte7Joiz5IGWek+
aoa13hf+YJwaMf0LkftWQeHKetKxTcEVFyMwwMuG963KoHtf9LxzsJrTWFlfCqdE/L0xDFoFfKMT
WH5qy/n7/RleuTs37dutf4jRKbWdryiXadx2W4w3d/a8k7lwQ3Mum6emctbNPMAO88ZNKeBU7Y38
7a3EC2qnpKXbMwTE88bRoMMcJ+gGDE69TjevBS3QLYjDOL3oEQQaFxQ78nOjOuSDbnbW2ukPfTAh
do9+9L9qMbp9IvLmf8BauJL4WWgCbM/JxXooe7YHtyFhhv4y7YXbWneJbcdhHejlzktc4/j++r9l
ZW2rEPA3QRRNCpdRot3JFMwZbMAUwPRRLxoCpMKqMnkS47C+mkvdO4chD5J78NnG3E2iGPPIUUv3
3yhHYof3f9CVLc/v4VSjXruFCNu//zVAbjOZWAa/J50HwkdVuzi/Wn8BVfwP8fGmGUCJfDOXhXNw
PpINmxusJQcwQLQiPa4t2WW4+LaG0ulW6XMe2OUt2vuVC4SqJKABjfHEx5fFa9+sXEWTXB/RKNse
xgHvoWXTXq54qF7XEmG091fz6ni8oVshhmf7sukR4U0vWaTVR/7ceH9rPatIi9Ki4JFQU5ir31bi
ZzdtIofA0YiDvGHhSp22Q6ndHokXJw6dqTciG6znaGnxvwzFZR7gw7J1Llw+c2L1y9RtzZ7OJJsS
aN5mT/MSfHeCKXn9/UUkPEYwnkcOnHtb5F+2pBWv5dRhj47IgJee3B7hRtyovwqvx1VKkwu8P9y1
E8BFuPWkQ8yEx3E+XIZu49KTV0Rz4g4h3TVB5DSZDr3pJjx3JdDiU20MBwIg5IAujsDQBS79zCmA
snR67J4z84S6e3fjpr22CTeyJYwu2FO8MOcTUmuGJ55Jxc+qLfulFdiXWBDKQl81RkhVt74Rj1+9
04gf4YLD8d96U88HDDK3z0vJKaOZpeYOARTMGh3sRWdmu7WYhsOipdjR8lZvGiteOFhVf0w637nx
S67NfGvJQrKNojK8vfMfomVHt4TF+23KuojaFW9yS/ldOFOV2rUt6tjvb51r3xP7C44eC43r2cX3
zCj06izje7ZlYh6KxHejLgi8P94f5doG3ehomAKiSUHQdz6rjNzClLrQUYf/+R447LuSSfuqYHnc
WL9r0cFWDMVKdLM8vOSVAit2k20Tb3noT0cZ5vZ/xVPXPAJ3VIBP2foQFIjJEDskH9+f49WV5NBz
dW6srctarDcXiAtrcJp0rMwvdZMpuBz0wbw/yvY9LkJ1UuGtxYf8A6mNi3hSj7CcPAVEQzeBOFH7
z/7K7FohDznNe3vqUQRA8OlkVKMRmfOQ3Qi+rn7IjWv3/8Nf6sR3asq8KmCSla08Kt+z+wfiDV1E
m1t2en+mV7+kR6mFUB2hqp8CPr/coaaVCssU7MyO3GHXmIlxZI+iVSlzgpt4tSOqbd1By/VWH87V
M8gciaM3O+HLtFXk2bAyf7zBRZJDUFuMnZMabpQS4UVLSxv+/zDTbTT4hNv9fZGZ5G679WUxXlOl
5XOQVvFxGbfWT1mVc7GPe0e85uugX1dTNjeejp8UhssNRSAHYRPAHhrU9sV/WWZPa0gLMgFepNSy
3E2tPZro1a3FZ5gPhnVHBuojuGaJ9I8pH1KPd7os9uWYxkhJ4AnkRTpvjYBGB8iQYVwEfRPO82xM
Yd/6ltgvTm98kfk4dfiyj7ZzY+2ubUgPDHLjLSIiftnEIxbL7nMMRiPU+4c9EbmZhrOxImym0MX/
7W4VgpVfR7u4LZcmN+vc2vYk8luHuSwMysxZld1nq+/cwqOubUPSf5QnsFjEWuriEZzgvfVTANpg
6XaNyMKqk4E+aiTLpTkEvUpvXNLXrha+KJ0xPO48hhc7IVmrvFoERVsI0uLBRiPSCB1vWQy6OZdR
RS0qeNNuMIf0c1668t95cehpff8oXLtEabHb0Gco83TZn+/GIktT4RUdwFiZGg+r6tyPnlfd6l99
S0TgO5LGbQRemrHoeT8fxuLr5XEvaXpo0rU4Zviffk+6CRV8wc5H9teLP1U1PkloL5fVLjPL9Icf
yzajWITRJQhhQhllmufqSdR2rHfo545LOAl7HULZVevfalC6iqRdKT/MexGjKua5cxpawqzUc9Zb
Jp3kZVuXu0nq9reZOewNaqhgHUBH6KRfBIR+q4qu2joj56HyXkYZK1p1jeKgtXHjvb1y/njWtz4x
ira0PG0f9Jfro11b/HYUqErRuk6IoIV7IsSKQyuHFf3+3ngrULAxPXH/5JuBib1ppkZNlEBGkvkH
cZ7Xka8U3bsr8ih/Z7klPlBczf0wyZFfvaNfaHA/atV47GE3maowcz1MDdYlN58kIFgX5oYasseu
76YP/cJSHlSCI/SN3PQKSLJFBJCct7IbfQrny7PCCl76HKDXgTNwyBZX7aWw6shbrf770qQqC1XV
eO6NW/FaPIsyAmjeVsPf6B/n4yq/9NosJdXu7NJ5Fv3k7qhvpFXYAIvQJowoNJ3901hEsqAlflxE
EHqdbPYc8VvmIFe2CMmkBVQD8LbZQ5//FvjtevXXoI2QhbC/Zelo7c1Wwnftx6W49ZZeWXC6wyHs
8XbTuHhJMZICyMGUI29p3NaPstB2NPZjciDlQ+aytKq/8TIfbnzlKzNkUDBu7hMiwMvCKhZPaLt0
KxTaqUWefBisO2cwDOy99f9Q6tkclEECeK4B77dH49fzhrqb1cuuj3pnrPZSUUIdy9nao416C1e5
tpTbqYaSDAHlDbl1lXJ2q5Isb7QQhID3UkY9TUtHT0ERVmgNPvhOeiv2uraU2xKSLZA/09J4Pr91
kl5iYUqGDmRrRk6e64OjfbgAWa9vBJhXhyLA4y9egzf9oOVkZO6Y1X2UVlZ6TILaPupATbt6qG/R
+64RAKiq0p9COwyNCJc08ywzGir/QA91xkkraBOOqP+k+9laMLEp0ZV0hwaD6UzNuyCgQm5MRX8j
dfgpaXkR6oF6QL/7KVYGX/R8bR1fGWpEhDXa9NbbQ8Nn/QRQkfy5dspH4L+Q3JOqEGVykv1Ib+Ns
KKXCSutScmP5yYNvztT6gPq8u6nuCMs7tL7+fP+avxL24EhOIPqzlg/Kev4rx7RtkAWxukiipEw9
J1339mD/2XdmeR8HbnIDoL+yC+iSw9AEZI+Y4JJa2hgLpBUP/Al2Tomjd9zQZRknj0qtxq0HbFvg
iw+wtcUhBLK1gWMpfz41gr0xtmdQBtXOsbe3F3/YUeS2Efoa2/o019ixh2YcY2htL+KY44dchZ5w
xeG3l5i2uS1GoOsB042LjaDAb/xsBl4xxgVDYhzud6mVLXs3GLqHpm6Tz++Pd3WN4cttLTgGZYmL
S0sZJAjzSlJuB4MHpQwLQGAOfT8CCfx2PEIuE9jcWyg2cH9cBM3NvJiW9mxMjJIyOGEqgs+XmRqH
qtW3DI7fzmobikE2fUGwmouN2mMOj3Wz10WDUc8Hl+7g0Bjj4VDGN3vB3p4JoHZIIFQdeUmhqp1v
nKX1Cydukg1PXFEyd8b0jiJ4ul89qw0pC7R373+wn1Do+U5lATcRUYKmrcizzf2XZwbxVb+hQsbc
APPtqB6l2xxGQSoejpyRl7x2oF9jb1sQwLjaeWgKJ8A7wJFJj8T8ROpgTzhohLFfV8UepSj7Pq/i
8XsuK+sQx5kudt08m4+sHU6GCj3mPxIUPNL9+xO5cvGCUvJ4waumtE9+fT6RuBGLZxSiiwrHmX4A
4Fd3DTp3d3VFz1noC633xSyCY4uN710gY+MLcHuX3Dj5177f5iqy9TqzVS67xzM0nYo2LbhkhGft
ReKLg9EP7nGMLQs/+5uGC1fiP2QmwPUgNdLwQ9B1Pu2gS21bbLcaPuLuUz1PoAm2zsVJlZhVlvkh
9ZzpseDmi3Qy+zvNvjXdm/JHb0MIfgbCexZ0c+Z+2T/hLLinDpon1k6cCXMZfzjOZToiVt0TuYM8
ngonvwXzX1lsok2o2ACA1E0uZWEUidFc9m4XBZ2k68dvlsfYzvrnKSiKgdbvEXXh93fZW6gKsUb4
lbTQcmTeBC2Tb9RNvDmntaWAC9AaS1ROFrLmLXWvTAgXn7rJ2Pmj1X56f+Qtdr44p5s2DaYm1E5M
wsLz7wwcOKtJAcAt6exEqm7yJ7neFmK4Ogw9VfxNWoEozPkw7dAXazwHXWQ4LbISsbc0d7JfllDH
VtGHGmG0dC+QNtwnC7Brnon801Rl5s4IivSDlmPZHLo4TQ9rassbd9W1z00/7gaXQzqlvHP+20SP
TqWVcbbWvLE+2Q7tL93kFwc/geWyM2Mwvt37i35tV28KTzSHoLiEt+L5iG3sGaBkjCgMXe+r1HGi
VEv/RQcF+nOC59sFHbsx6LVp/jroRUrvts1aeUZKuX0oPIoTebsLBJGD48XWyxjPv60Ox4puYRil
zs189DKxN4wpn5ICZwlvCZY7yGVd2Mad2GNStIaDP097QEvniPXzLQfwNzOlDkH7DSgQWCix+cVM
VeYvHgV+emFE5vcnx+kSRDA2CwzE/UqjONbrnNyyb9l28NlBIi8lICKJo0sS+tcFrh6vaV4uVM+i
ge7q6mgNdv/odrH5UHtmfEsV7s1x2gajBWZT9wB7/Rmo//K6Ln2hldU0ZMDJar1Uw2wdgrb2P72/
Td/cSoxCMzwCPhuC/ra0Y9DBREAHwWYa0w+ZokAA1VKBYPtrSBxBgyQI5q5vllstyW+JEgzNPQiC
R4rqIkZ3fkI2IcmmEUBkSyfNfwarSX8Q1XoLQqhQAwjF7M1w2s6+Y929fkbzKAnCZFbBc5x37rJX
JWaZUMHj7vX9JXlzcrffxYsAuAhtibU//12+rMxZaDStulwHdtSq2Dz405jtkpGYreuVCxRi4pLw
/rBXvjfayNQy6SEgDbyMpvyN+RxsVHOviosvdS1TE6zQuUl/vjI9cI+t6AxyCkltO1m/7Cuiz7Zj
MzDObOTH0kllEZpyzuxoahf5J7gxSZ0Qw/jt/fld2WlbRdii/wY/M1oKz8ctEBykTYVx14Qibd13
+iCzxgmb1Fz3wWoGeF1JJwSTvEUxf7uyiPaStoFSbBH4ZaG4naFA8fagdJv7w5MZi+Vjm+n+Br7z
9kYieCTSh19DQPEmGh7SfGHiZO99ngRR3o/OCXe8f9ZVj6d0Bud9fznffkbYYmwWSFzoXMPWP19O
HEKDwXYo52f0MZcRxjr9obB0csptN36N3cm670SufjcR3jhqoCE/rQDZpxfvaKVGMlMXPteKHtsh
aap511R2FmXFrG6ch7eXLUNxI22cJfLgS2qjdkY3zyQ8mgGZ729pM8ff57w0X3Lg3y//w1pu3Rc/
IUhipfO1FGY6sdQULF1EtP0/KytJ0r2XZCQrtVFMPsS/Mjvix1PfsjS8OkkC0K2Wgvr8ZVVvEXbb
Af9yGI02PirPKR5kVflHG3D2xoZ5e/5IDOH7ceZhGBLwn08S1TRXCAtgh65+eVQOTX/HoFvHo223
8oefGI0Ml8X1n5w69W5UhN9mWOwbmtS2jWpQArgkRRGJ4HEvOHNJ11lFWElDF9SNhhaF/0StXzLH
m6pDso7dJ1fW638BZBUEhMthNj++/62vXAaAohtsSOywXbXnyyDitJjmmDpqUfUVtjg0lkZmWUv7
xnJfGwc9Edr/tizjjS17YsIkhZfNnnKq7iGxRHtYrOyW9PO1S+fXUbZf8ctlDoKfjwrdHIhYQ0HH
Lg63so+hgzda6QMa3+OP95fvbRP+xnyHufATWKaqY5+P2AAAihpRzYgStPUJD0wn3cWl5T/XFNn/
GrmD7wFsTCRz5WTfITuiH8vAzl6ruK7u/dSmie79X3R1CVA7wLmB1IYb8eIHIeSQFRuZoynK/rMn
mvJ+KXzzr1ZW/k5iGX0L8r52ZomBNqgKfhPKI+cDuoOuOr0CjMWFyE4T1exdrJZiv8kq3Uhbrg61
gY6QVLid3lSGtL9OnoQi1tIXdlj9uryDaKB3uTm5p/eX8dr1QLGTtkNwMTDoi3PhVWLIdSJ7gCq/
9HeuzIcfOo0Hjaq0s8nF4pZsdJlxoNkiP74/9pVp/uzk5I4gSYOze76i69ZBUaPxEY2oVT4NS2t8
SCafzlEaZw7vD4W27pWTCW5FKEDwSXp2CWw6PZ4YbQdn3seyqXsQcyExSm6p2eIEYzevXSqYZuKl
1nrszGH4RAv8DIotO6FDJ/WL7GBCpf0oCk/8syxz/LHp4tgL0SaozN1ixO2062VrBiFumstyXEw3
GXdZ6WfGUQ2u+t52tqMOXTfof726nuewWzsvDfsx6z8sBs1pUeYp57ts5+K7qee8OeEF5JRh26v5
D2xlhiYESduC9Nwu/yWmNz/Xsus8agRKfp16f+yPy9rkXzcf3Qa2sdN7dK7GxWvm2MStnYUvFTbz
fZqHtAsbT30+BuoE5EpTFSEnLIzcWLvv49h55XPpAUTBJiU7J2rF2SvA5DrezWXWeUd8OVFPsXGq
PaTBKrNTHMQBub2s/XGHtmWdRkuz9OWeOkq97kRjZvMBgZDyFKhyAlZTQtphVS1t8qEbk+YrdNnk
n7qrh694cboNZI1K9bR9or63c8bVfcKKFvtMun3HZ7AhU+xEPAxzJAJrNh/ivFJOyCWR/1u7OhVP
0k/NV/hkLeZbmR9/NDtFoDkgsYQiZVpCPu+N2s9fR0xg8r0cofOFpVsvX2gDSLPQsvSw8J+0+ed1
XkebjAhlVhfdEZCyMe2f6lXg7rGaNb9pcM143rqrsh9B7SdYp9G7n0TOXMz9i9K0A6IAhoLWIUE4
C6xRZNazwPslu0fhrX7OfD9mpmlQ3CeuqNxDJdn+EQ+U87UZ8/SfiUbYrxAQA1zMUfY3qAfky7Hi
QbX3melSGyjnHBW52EnIgss6p05QY0f45BjOMu2Txm8Rh8zMuQ6TtMNjFVLtUh21snHrqpP4y1it
pgvVAHGcXTeZuXPwhyYoacypVfGELIEJ6aEa0/vWNCCuMQvzkGg3de6FMwNxQxByirC3q1SFckSG
5eSOviF2eugtfFXBgu5FGssfSCThcqVS0CIWVAfTHW0lOaY4ieH/40xB6x68mPafsMQ1SYaWiTT2
6zDXxXLMgnKWd/XimvkOtcrGPdpxzB8mxLzcT07mCgQj8uaDtNrmBU9kpcPS6PrHPE7t12nKDPTV
h2r62/Mo9UfWBBP4iBtXWUDI0557b8o4tqEmkWJiTQ+N/7D2cjUx6XF7WGyZZJqlP87lneEhp/pA
rF3boY+DyKsrEoFepJHo5lAuXYvYydDG/w6evxQnp431v01s1V9mF6sG2O6TAzCG33BzWJLF/C/N
vfxxMeaMq8hL2zF0Zr+jn95PHD+s2y742CeC7dosLVgaa1ycZvYiDZfeUH6IE4Wk9UxKcD+jGOwf
cQwmk6wbq/6vz6lvQAcfNfoDGM4WoRja/s73S9sNOwLv+lACR4HXpGU1nKbSj3cB9HxnX6Qytu7g
JjTFdijGf4GJ7SGcwOteA6w15G7squkuceX0ZzcKWLeLU8R/eTNbZVfj5Nrdjcmc/iDdXv5yndZr
d2NlT7yUizsj6c+XNnZKBqKKSjkEr9obp3pvJWmR3Il0nWYkMQU6Rlat2mRvy8kwd7Y7GGsIH8Mx
ToVNkXuvuyJuw6ahLTqaFqS3951ZC5w4V2PFPThWidz1RlMbYVenOex4oxny5zQd0Hrvs2EZd0tR
V+Mpi/M5fgjqZuruM4Nu/zD18UWMEj2P410jRYk7lO5B9JYZxYqTWGbVhn5qiPnvNEvm8hMZrvPd
lFOKyYhKu+YJBoMFlF6sTbd+6Pk5017aC4AYuvNz9Wi2tj8fcTFP5AOLj0C9t8A8F1HQlrl+WeRs
Zw/xKsZ43yIU13z37NGrviZpWXMnLksrEnywPYnmw9Fzu8D/5mVJL78l5qKtDNh17BbUPJHH9b9Y
hYu0Zji56yA+to6bBz8WwkW1k8VSd+JopPFsitBdYgqg4WxaPV1WQslCLfTZdtNiRI1ReMURCf0+
/QeJZKMMtb3K9bswx7F1MTbxVHuKExed7odYBtxZkZkF2vik58GcP0NLjJEOMxtzekY3MdPfi8FK
rS/CyfvyQfCq2BFajEn8X2fjKD8clNwYPEfyoyX/AHPWmp7mOV2clrwggGgd9pUpmnzXgTg2P7Jg
teoaPXTdDB9ROs+ah2KeWp/Snlzx7+4qnXxFtc01FNvHGJLnfGqVg7lfMjePCYg9BJuhcnv7k7TQ
uwWId4YREulkq/xVlF5fJPvGKuyc96rVsVToMkA//ci6GfYOOpLVv0jql4kI1x51S+RqVidxloj0
0m3GL6VN49M+N2q5qGgGkJ6zcEnkFJ+0V+j0WVfBqH5U2bqpRE42W//ZaafFPZicDYg4Bvq3KN4Y
IDb5D0omfdLtRhtL7ruUDDrZWbFXPY/WrPWpw16voVTvjOpBNijMJmFQoddjR16rmvgFKUCFxKDp
r4sjw1pNAVI+eeoM1OmcptRPzrqo4CktfT8Jl2roY4g/9oJgVIhbaeB9qvqMjwI3TUxFEeo5GNRx
LoJ8PhXV4FinRrq9c1c0s0uHuNEE+UF50ONCp9yC2UbYZR2t1TAYCUYDQZJ+l/46Js8KjqMVrm6F
Al3SjosTGsOAalQvUuqLlr0sL/0mw7Fb45LAVJV2gzmUNSlcLFCorQ7D3NhO1E4oXrWYmOos2GEn
WFEfLzLToMO6xt+jxtlpeyXXON1hPYaYvGsO5QsMcESa18HMP6ca5nfUjNoVRxtG40tQe4kdWo0I
ht04WvqLsZp6DEt6AfHqMJLpjhodctJ158/UrDKcZ3ZZ4dkvSzn3X6nmT2s0OMLsQnKheL6vVeAt
O1paBngeWWtlezQvkDbyfF3CP4st/ntjKpNvlYvESqSCMalPi7uWj1iNVvnOnlXzoIVppE8xPQDL
fh3j9GXk3mPhoNT+6W7UujRcrcKTPFjU/yJdtyXVCJ//N6rygeDAz31YZmMKphrlHYJ8CABhQxHW
Rt8bf6uiryjH6aBTIaGibMMg9pV9wElvDI4SAQw3nPpayZ2vG27mTrXoULfm0GM8YAyL/qQqPbXH
LKvW6Ruho+WEVPjK/EcqphzGCFYJ0zHuaQebn5MptYvDmqzTKsIpqKf2q6xLbfiHFftsC6232O32
be9N5b41k0B8M8fO+Et19O9biN63y50xdZMMPfjXnKssz/y9gVO9CBfaeSrqPtLSD3Xv5icjdrP6
fsS3TYYm6mjDB9OYDIP4213ULjHiet17ZHTdw6LnZT7Oc2tpAlt/qNjquXZ2+ORhoGtWAeCsV80r
TTTmOCGW7Mr1Dn+ndN0FTe2a+zHriMtCsukueeYyNotna/LS4kOma7N+WRr0gfa53XQN/VNy/ohg
X1yeYOr5d1lbpipScabWo5MBsj0GfMejU64ue8Mh6t0jJjoXHxpvse19qlp53+di/eEraI5zu8Wl
dZnVz4VbdV9KrLn60G8NQpR2puAAUXeqvFDaGWRUf7XLb5wa/c2lB8MIrXZV3qNatRr2jVF5/3ly
SPq97U1tdW8Xjf/fODp9uku4PB+bDom3XeIV0LYrAtwqMt2mzHZzG1QfJ66JV6dvNQ2OUAd5p6us
jp/xK7C7sB8KlF7QALbSHeom1uussrwJCY+bP9aK1+2uTy1eWlXna3zPO9yhZJjWRLG6Szb1MX/h
R0g3beenAIOxp0JtIlJdJ8Yi5EptmygVbY35RVb1f0tVFR+4y+VKkbuuPs9FAajHSUg/xsrlDx08
WjKjGUYvkdkolm4/5RkSYWOCzeDe0wvD9ygmn2g5mPyQ0jK9dkUR1PWu6wXpGNpsQdS3bkkr9Bwb
H9Isd3PCKhPPOi375iGZR6P6AjzX/xPHbQPrcDRVd8+Z9I9igHr0l5eWSUq9u8rzEO+Q+PM45mMb
QrJb+12QlJ0REuBlf2uv1QfRBrUKrRHG+6fVk9X62DtKZBEosNb35Tyob6MdrPxgmgYhvdqpnE7a
4Rao8iYYDq3fjeW9l/nrXdHxtV6bWKaP5sjNuF86azXvOZpxfQfa0VSh0+Ip8jgNa9sfpUMJ4VC0
NVYPIsi8lsBBj/Ze+zjdf+2tqai/mpPh1SFSbHX+eaqEF0RibZz/4+i8luRUgiD6RUTgzSsDY9b7
1eqF0MoATQONbeivv2fuq6TQ7jBNdVVmVqZIG9ENWJR0XlIgcRrmX6Ul0Xcw+YjaP7R6UdFhS+jv
wK9dGlzMJFxzXIXU8U01ek1zaFVljz8w1dzjtIzq4odLbcVzQ5bruy/m6stujP6MjT98DHvUPeyt
Mr+gt4S8xJSOLa1XTnLmtsHanoq+6t6jai6AQGseXoffz/zLWiJPp96IxFuHQ/wxVGGynst5Sr7j
YjbTKSiL1X9JRuEH+bC7/u/CcrYwS0QXxBfKOCU1qOlUR9NI5y6I+v6uCmmqUi6KGJXroOyXtWVg
P2N/43gPlR7n6ayJP6fIREXf3cvJLM1Z+0o4761Z1PjUOPS7d2qtt5NoN6EQDKzWDd/k9ts3w6pO
vtXr7qmlMfXu/MVf/lVIM8dslKwEp3589SJr4n7qD0svyMCbA4Qv91UtWTp3sEt0Hgs3thoc5oL4
j21vyZskV26+AGbUbqqF7Oz7heCoi66buMgCy4/X0zp5Ba3YHMhT63W6PNe9XT9Za6u327BzZ32e
Yqc4VkAy812nRXAJV6cPDqV2jX3b8nSIG7+67WF973QXyNdQXMrO8968cpA0F97coKgfY+/TsQ2B
anMPcJtaM0jidetHghFMntvw0xGipmxlM1T0BJr+WHQxCIJpOKNC2YWbD66jXtCNet2BO9O6HcZh
FJmOPEIT/IEfnGLnMf51W6ugayvm2kcPLeuF1nb2v4Jta9qLOyq8iopw9G5Y8RDRYWX29Z62aYmP
oxvFxSkwrSvTcTRizldCFnW6thymjApKcaP/2347flV3WT+slp3GZVz/7cW4l/kShttNrfFx21Lp
lB7YMZGt253si35M/WUGKvLqOuBC6UXXH+0dScWJIW/GeTK2TKX71OlIHCJ+J+4f3MBqtjO5KSBp
NnbvFBPWssZrtrK8dY0IbnfRRnZqg1U7z6KfBnME9HKD4wq1/ultibsfBoFt59EGKShvXNHNJkN7
ixFJ4dbib1dgiZ9iGGg5J15r1zmt9CjtefNxgr34pdnrW7Fv18Qa9rH8VM6YJTMDWlV8iPmOhvPg
VdFp2T0WKKk6DqsVOCcFx7JYquGAit8x95hrrnPeJb27fMwWfWJu+HVyelb210s0FP1hVV5Tgb8x
6PCOJmWAmZkNdjLxo4e0tqLotXSKLkrrqmyrtOwXkJa4KgfWjZqusA4uNviPtUWGfdqwrj0++tUe
nRtbijEDt3KeKOLyByKHyk/dze++K8tvb+LFRYRrtbXdXJSmT8SsMdBhJhrjvwh2pn7y217TJBry
6U8CjOILCxDvreXtW0/SHQaZ44sTfHbJXg+p5+nxfva5nP7p2fbfMbh2phwlvnhYyjU2TCQh2A8Q
2v6TRR+fxNB1c6uDFq5d31kjDyut1l5fVO9NPdaYrvO8iMa2ztVIBNtdABuwZDg8h7cd2ydN1nd1
oo7o2byXuLXGBN2xK8Y0DK1iZOj7/7s1OrH+gNIp9WpiR02PkU+yZT4sfqlz359imS2jM70GFIm/
ZqVTPWAq1gYXT07ruz3icp4rlO9JHnPdOFT/eL3b2E3k5POenJotkdZ73zXLt3Ej3WezrLzh6Pha
Xte1fPM4D2qSl5VNxznl/vQ+WicwZRa3S1Wcvd0vno3bb7xOtkWPrC17yPq1wkQJl1C2dKqpYqvA
m7dySxczDx5fa8nXthQmekTRDHbI8ZndVA4IWbIdeeVZr5jVpK5CLp9vnW2Pmd+wtEI3tnS4NzT9
/mtFcKsOopC6Seuor4EN27l6wZi+aDDhooE+40AMjtMEU/M8K5bajqC149sYNEjLECPO44E9JvjN
uhrjP8w22yWymB9TsAR1amsX7CGZZb98z4k7TMd+sj112wXlaP0yZAb+S8Z6Lg6TrPy7YpTqTwww
3ORi1/77shT1xbhFKXNahqBOA12RMxsDIf7zGsCzvFpGzK/HYdK4U3QFbHzKt98sL2PvbuY4s8C0
ZoZKcfFppmXOZqH/lhT9BmFXWdNH4nXbyxZy9cgdnOgwlKPz1u/V6t+0m5LP264L+yWkKViOlq0h
N3d2BcYTjOf0KNlOkCmltXu0DMNj7g9jd4khAd3DZugh74OtNSeNCSBzgnFkm7uVmD9dtM/TBXtW
+aDkVHRpVAbzenKsSZ7jrXfrm/YqIGHICdoesEv2tE7cEWxGF7r9swOm70DOY+se1tmjndeFZt2q
Dc1cZLsbb58xYa0ybeLIe7LCumIe3GL7fiCGcs4jN9l+0ZtKcbBnRrcsoseXByyNth8qKYInnA1F
eyqbyH8fYx+wbg1DYch+2BNg4D4Wv5a1vn7Vrgny0Nq6ryvtUR2U6YTPtuBinju/ZYTDwwLrXWMX
1ZpOphyeWHEltbTV0cKLoNroGGu/0A9rOCQlUgoz50Ys4fSwxBYdUxkPzT1tzV5nU127a7ZFoXbS
BOj8rS8JM/tohqblMRGLNL3aDGBfGL/G5qA80pcf1F4vdz6GMAFvA8vlgpKnfC9tyMv4J3tottO+
j+qBjbHQwAYQq/Ho1SEHDrBZpcIV12a61EN/KrtpymnlkNu5XkvwrYtz9+uMoqy7Dcq6OE/cKK+9
6dy73r3Gl7nx0qMQbpPCPFtJ5bKSQ6xTuoFnYjxkW8q9Lxcr+AYcDNSFOT64N0MflmdtBtYs2f7y
fiKTb74LKhYoNjtud7sj6z6l4Zo+pFdLCw7H0veh7i1efYI5cBreB987+G1cT1lclLZgs6Ll/eRV
TXQeWXwWgNctutvjMvJzB7NxxM3kJj86QQA+sSeLHNApTLGdgjj5VupWsXlTY0BnMew7OoLC8uBj
JksXmNv7xjmUjlJlCurBy8OkBQZKz4npb+QRx0L7AJFxCcSubDBU44ozIPX6yh1tOVmzI1fNw8qs
9V3oTNw7G33b8ABCuYu7tU8Yf/AddtWldcrKywLh7o+FMO1PMUSsyqwBMapeTBTigz8JHhvedLV1
aNQszf3Weu3nGtCBfcg2nH/JtQ6CF+l5E6GCc7A4dzGJsDf75tdrrkmK4Y0qvNoHS+3CP7JJSieF
NOur+0rZ+n6eJniUaUyWH25ZRwIEEjM9UuBNlI4smNyqELg2a9tqe+gLsS6v4zrXcY6BxNilvlcq
mBviaG7Kranke7In7nL9WkP8+rXuv7xoaKvLyiRs5R4O/m/Dtq2cWOJ9km9vBIwjX8kuP7SW8SfL
qPzSdYtvYIqn4FZkS78tfRZuXqHOQ7tF262Mm+5554DuN55SxXtMzp3/1vVtNBwqKOjtK1RivMF1
EAGMsb3WOrSju4HPrWNCtiQ1f6Zf4qNQUSRW/GyOWMm5ACa2zt1keda9rNEg3F+hxF+h8MINi4iQ
tmRVk2uyvbNHnek1WPfcsoT301vmyUodK+mmtNjWoT4OGjYtM743fgDpJNZ5bvbx2+mgMx6U145/
wtkWj7NcPTb3kLa6h9ndWexsnE2rQ1QnwzNEPJtaUVkllx3nMPetCWrIJMfDUivD3iJKPjdYtOYM
orytd3EdTq+yhTX7nvxlEQflzD2FPmz3TDIF7Mx/DODparYwuHUT3qdzuRL5fVcbFShgRxYLLzsO
3fJtqqqxTmlihgqCxwCnTgx4yaGpVq/mKUY7YHbYPOhA+91zouf+H+nhPqlYCLyopm1pjecZnlCd
SSvlA3HvTzwaZGTBGflJtB/6MajPu1X4fZbgbnWlkIriFsonYB6ou+QeC52wRm+WCKwQkmH45/lM
HJnXTaS+hmYJzXULpX9mEWd7HIQct4PC8LDgBlWkXoRQVKDfFNUlK+PePV+VX/j/q2ipn6Bc8SuD
NC9+20zsmHS0kQW7O4ejOcShMz7URHWOaeXU5hf0LxQhwaFBkeJGSqeCnpSe9WpAeduHa++dJ9WI
zzBOqBytMOXvqe2LNmfm5h9rhL0Y4bKbZ1K1gJ4fRRsXf0zYjn/9eqDZ1o1T06d3wbOP2+PwMGCa
shwn5Vk57aRVHYd66ObnYNXq7NDfGdBHGfRpVTExHcHeA3Xis0Qu0Fe7v3orSumXgfl7OK2btj4S
Oe+YDa1D4pzw8h7UpcEjfkobu9qeYlgXkc+u6VFa18Wu8SoxjCygSbNNwJlDHTTT5Ow/vH0bIBOT
bmM4jSXLABvR4tvBRJv9slRb9GsZKkcczP/no2MJRGYbwmo4cKOdBn9yN/lhj6ZyYDIm+btzCuyg
e6tntbNq7fC0xpOoM/5L8VoO1uC8Jh1BI6l2Jzkdk3HwJsyEoh2EZ/GgERpy2MIjdJkvgPltFiM0
Mi2TBn2huhvoJ1wRyRLbxmOsat/OmrIv9/sC281H4+1IcShO9r9uiuSdROy9nKQtSI9rwi3MBSXl
CkW2g0SzwmteJSxbHdSoXYE3mQeEpZY5vmuCWFkXTzm9yIkE6tQ9o2e5pMz7DPJeGzYZbN6mbpIm
hn52GU3hqmN37fOVSwAAubQA5vCV+zV6XgPrG3ezyqvOHZhUFle1abeq7QvXhYl7b/PkCdlnaSiv
rV+fk7oU040Pv8lzcK4HVqqtzMKS1usSoL6tD16kwcemvsCxCBwFFwI8xTofbzU37PHEqJItbfoq
IU+NCwoliWd46a2OzZ9cDot6GJoaPhJtSRWnDCbqi/5Z7CmDugxTJ6Ilyzr0qC9dTdbtrdARU5A1
BeQ5YMHtHVnCacfMdJEWd0EwqDZPyiIGQAm28jZJrGa/swiBvOsnzUbUOLtQeP5WscE/lcPSn7mm
7Pfebe2/gbsTUVFdFaogOX1LErh0Gs6bVWzN4X9/rXwqvelYrE3XfW2dpIlfm8B+mOayRf++dazb
+u7ogK9a+zSmMXvbexoRJ3PBKQRmwdeB9FM0m9VrU/vSOc5LAZdFe7PcQmXr6jQ5PrSdcUr+dTmh
w7lsiHgtxPX+rFKDA/QIw7mvLyVk1HSQbbnwB8UKF+8ZrBD3NhL1kZ5Z441rk3WXMmfpS7I3QXSA
ZmuGq2eHeVkbRP1ZyUZQfJYVGxiXGk+ojwF+8kabee8PPVx9Scu0aHncVWdZqWSYuIZaOOq9BVf5
6MxusFDTV4nCGodyzop6woKILXIx3FgQ1K8DbZP/zjQ4qSff24boL7h7hUwgqiFvWgChLZO6csB4
0CLS9Za6/26WcVLs2U7srLHPUlyKVuAcN+2NX188Z5v2DB0ntRrWvNj/hZbhH64MQa8oNST9ujcZ
L0X8YzMaDUlyrOMqiKin7e6epVTNqyiH+me5wCPj1dKXCBacZDVsdnbiL5yGA8Fg4OJqyvkWT8fd
qNnNwAoQQtCPI1uEqwrx9Uzm5LbbR4LxIkJAUEi1AZqitVfqm0mBVsDEkfzdw5ut6VaDQuVO66zm
dm8aL9/Jd19ZdHGHLED0ri7MGsuUy5LNgowswvDG9a/qg7Wilh+QX+zccEG1wZSroLMPsvfN+Njv
mEOAjZEzl/aK0jZINAfndemp1/EYdk+oeQb/2Xb5nn6GykhzXqjlcTrZaxW+ili5EZtmAgp7w62l
eoD3oNbBLAPCuZPvJqz6YrSWlsBcvK2h7IBZWkeDvEnvA+aIq7+dRTl+hJqy/yn9WjKCXu987ndv
PyzJPL0h9S+a/GqJVWU8ZvU56CVa7uvOdsUFlAXWv/3/oxg7lj5fML3Oc1l7iA02ZcTnrvZqSJt2
Y+cuUaXAc7euhccStlGXbaPluUqtm/jgDgXWLhPGKz98oAxOFuKQ9rAR+9Edndbnqor4y1+DDgIN
qh7bb2G/1X/svRJliujE/u6nKKxui3EgZw7yLpyPzq7Umx739m+s5GhyXJ2EvlNLuyTkmsUDPqFe
hS2vWXAGvnGcqfzXWlNcHfCOxsiRZUb7hRkI/fkM3l3y7BmyVjdGiSUCZ+b+nijph46gE51jCVf+
XpBGvc0o6TUfQDhhFvsDMOTo+5abjUlX6p8qmvpXouoTREpmKuWRfGoXXUFVh1nbY0+Pi8gwYEpk
OyP6ATMkM+F5vqnqu0lG7paKBq+tzCsnwPsBaPLOIARAWbRvwb8hWrH5xXp9eCfHbcScZIz31zZU
jpNy93gw1w12indGURKzyMwhIaXAw8X9ME5A/NOwWVGucLTUP5e1s/3DKsbFvod+d4bc77Buy12r
kI/x1LkbSJXkFiumxazPobbCMBvHXQ83YrNoGcZm9O/Dwlv2HKurucrMJhI7p7wpO63igCyaAbom
72M1mmyukLhd8dn9rosnJzyu++r4rEINas87S4QhPN8uP6wVeSAQwcIzbzQKwOeijhIK9qLC24I+
4bXwfARfXoJsdQWnYeGkGEJ9TJIxeqQN6b8gvLzxIZ4acZ5td9PnfuC/xhxDNg+O3694mA1KPVpd
E/0LjaRLgHCNuyM8vP840vp+QRb0Qcp+DAIbjMAxCh3UFsVpUCGAuBQ+CJNVYmn9t/Eqs6cCdQjs
qFZbk9FlIn2ZDBSIaie/zoehW20cY3HzCuxSxBAeNiNTiu6GHtRWSL9zgm65r0nSmelEJWRN3gVt
iQIMOv9lYNkoOMzam/4UO2XsVszIM7LCkc6aqeskySgrFhrroqwfl2lrx7e6Qe93Z5HA93YVlZo0
9ndzDkGVpy/G2ekbqrb1HmZZbG2GaqYIcovO9c708KgHR1vmrp62zU/RQyRBWoHvL3cYQ42vVRCQ
JcZJpgTtc0D5I5JXPfQmJKoU/cUu01Xv7c+wXYLmhvss+NbFUj/sGOi8JdMQ4ja+B6jdkUs07/j7
r8XBt0FcUTLZ8RMYvz/fVyEXT6rGKsGrbwnXP6b2geRx6CnNWbpVc7/bokYlBZcPsDFOyCHiQcY3
NOlelVUODEi2h2X7plcCsY8ookf7UVQrlYdZcvzT7Zt4bMfC4kh2VPvDXMjm6MwkskAggsR+7l07
T+lqkeWMHr7YH3pt9Pg76M32uLjeGp9o7gsnn4t5TdAwWslPo5qAgRC/f1AlVEXO78hDK5g3q9ef
rlkZ7Ke1XkXrp5OkOlCK9HQrvHKbYQ+wuTusYe09KitYfnHt6p3MGK/fcnd2+s9SmAb90YS/57lL
7K28Uc0ywXgObfLgqCX0D3sRQy1jBCbdc5nM3TuzdwslvdXlI0VgiLIKje+32iPx5a0lYPwVHPv0
26F6E0XvRYcSzIjPjHcPh7Fp4mMRkzORR8Yu36Vd9bhFzkiOUA/JokQk11NQy20aXqA+krTQBAej
JJ08wKcJVSvtQ1z9kEstp7yJE/VW1AVFAcVA8IQ4FiGXw+d7bqcgCSgVpWjTZRz86X5prfILgJXQ
Xbuue4xFE0WZDctmuvF8s+2Hra9xdcQwb/sLqsfiJpb9Rh4WAcGdY4mGeawzhMl4nUUi+6VZZO8i
V9ucCuN0q30wSeP9WNivcG/W2NE3DG0udxq3ynpyfeOZ5wbw65eI9806qCViqmDMLMNjvazRh8Ex
WjxstXFLJljZfQW7FS35FvJIqLG1YSqpp97Ooz2aAX4qKZazWJKeFdrSKy9g0aI7dk4obkMP5TGc
uORKlfsOym+MdH9Zm59Yp1LKko+TDO69AGS2OKV6VJmpYo+fs7vuj33yZHhC16/PLkPAddwfh6dY
W26VT0HAyYwRYX3hEgcsqkuvQzouq5d6jMryMCxL8LsNIxRHLdF8707bOa91Y60WKrkQcx+dEC17
GCJaj6PVzsFXtM7yd1076wceGWyfhz2Plz7NMiBYIlnTJYjMvxWpyXJyw8FiausW706iGfxRo+Ib
jhoaJ0LdcaWdIeUWdhnJzlYIvOna6s5X+wFxVklb3Cl5OxeR7g7j5Ip3v/Cc/aBxk7FOpr1S/mT/
rM8t2ii4kyKSHyh4/B41gsODcuswgDJmjniqg7kkyrVO9K/VFlQbHJziu8JGYXnUu451ClZbfhXN
YqOitQIHtylPtntqCZh3mkdspVRZK5GDkbY/WoSMSLNmR5I35Pc4zkxXX50zAOlElXcmF9RQlM8F
xxpxeW0BVExjFyNp8cMOj+vFc8/V4tjdeXCC7TGE0hCHGbFPlOKdsokUo5lxvNqJRGtaBjuki+0D
vD5FTWG9IJdClFFOs3hfVzi6Ll2ZWm9wSmg69FW6RvTMQjcjE60ixJGl/BNW1v6ezWOUDPyHJXI6
9A+9SXtExHNajYU6Av6PEIbJXvnMEmu5/kzwoPot/CL6ix4ouvXGACDZ0fT16HTqMMniZKnmvPQ2
1z1FPIO3KKldP0cEt1wW3HLmB5K2mt96sCr7ATFGsN5M/SaXx8pR8TN8Z98d1Dq6T0LjQXaz9k77
s0P0jeTKt8mOay29PBBgGOq0Wbz6DpHJPBAA31ofMIQVumOE6gdXhdwUrm7lc6+s6FvjnJv8Rmzo
zUeB6tyHz9TiHsE84KNa/ORPv8bASh7KsnxkpZToD7fp60O8zr51bvZVGPSru+lugrnYtlM7OW2b
jagL/TvIkOJpieH/j9vYKWB4ryzs4zYJyH1rGBpiC7waOIip9dVG/yqPDBbhcdwreztes0jYEDEq
XlGsLRCLDaRbl28xUpCXdVi2r3Lq18cljEt1XIplgCAIx6Fgk9CGTW8C3wcJWC1vxEDQDW5LjfQv
taekx+xfUn0+dOc34ze27txzezsIKzPI2pp7L9674SVoa72ltqJZQLi/Nk66NNuShQND7jUAp3bS
cIbRxv0b3cWR9doIJkYF8qGMr+meiOLsI2kpLnsQy7zflt1KqccRAmnY2Lfln5rF6JCmG3jmlnPh
5Z3uqIUQsMpFdzxwhWP+Lndct4PhW7sxO0dFr0f/ELKwDugTr0vFrTE0w7szu8A6DKqwi/q6a4CU
fJjbE5F1fXMuSLx+Kcnebe5Gv146emqhb9G4qI8dE/XbXZaeA2BVU9bsgZVIKKldb07mezp2cksl
kX8fL9ruTrOz6O6s+tres26mEwZpAghOHVKRuLDZnjsPATJuFoy9BmFW7zTfDEU+y0Wjo6fcqdG+
IMWvyFlFaVndBtKCE6qiSnASYm+7bzt83HKEaF1u12HfM+7Gil9FbuOXP+3ofdTa9pfEVbDKnAj4
cM23MT1PqkSIOUpf3SeK2yItrb0KU4SjY/EYr06NYKjY/eSpSoi5yZuFXIL7aGUWOhDekXiXWZZt
R7sRyjWrtpBptEG8dAfd3PcnJtjlOVh89Gmlz8J16hSxO14oW9PMqNb3f+MIYAvR/TxTyE0Sd4cA
NVNxDAg0Qnci7d65LKATpD7EVJKVJLC3sZbNnyiCJ8sJS+PljYZp+WEBs3tUQwa+FBVmuR97pGYk
0imBl1XjrPLdrStdHdvGsx18Frlcc6tSAcT0sGpumq4kHT4UKv4wKCdoyJOwAv0QG9J+jW6AeaJH
mFsjzwUyKxb4/yq2m2xfizY46GBfH3F5UFvOdno9HoxZdgiCde7kfQd5pNI6cUWfNYZY2NTw3Dfe
62bfMshXtBizFVqnlaq2HieCcqpjZfyrxmDTxYO/rQp02lJVkQ62Xj+xuB6fdT/OjI0EndYHhfQ+
gLJkUSYN2qbeDl6ztOaiOc2Aue1e/Aj4kU+eF82v7URWVN7xIGAMoxWh8SijUd14ICX3IFkLnqL+
1WHB5ep4HLVpxDGuVISN/15vrOCgfhwP5WbbIrvu8UObUjW/I5YGvDxUs24wcnYF4/iykZcT94TO
prXfI55NfIoCIsOhYMReEUUNaHAW7GZa8WqtdTReliKw7zp3iYHWHDYZJ3SPYAdB74W3dsQSFrsN
WryQ2T7BsEXddLs1a8RLDUr13RR2Hx4BoPm7ouFSPQBOzK8zfUeRenNSPwIoBHFeb4HXPEaBWl51
59nbp/Cq0r3MRE8m390abhc5eaMFWV9U9p8dpmx86EYssTLU7z6W904j51Phbs3JRawv/jrkU4X/
bGVvfYowAINU4U4OieHxYD8RiQBQp8wUvJrRa9uPkDF5BI6tx+tRN9cjo/YW6N0a4xO/pbef2YRY
bqTXluE59KSLyDYybe6AiG05W7qthHvCn/FSsua08XlG2PYC0O5HWXbUFgtl/b+u9O0/eA4iPsKf
N3ws2GECat9LNhgFUFNyWjSw9mHBg2aGppULMnJb+J+gZ86YK+zUN2jYNfiTzIp1EmSTqKcdBNFf
s1L2z2Ick/B+lKtZPjUX3Q+uEZNkfoht3QE1R6kgddrwm80YYNpRB2P9sDKxlrlwBrkfiPy2Yr6W
Rp99BV2EIqpqwqwbBnCPblL261jBcZ74ZVBCMrCoT4kkeMpAc90pd0ljEjmDgPw7sa4o/llh0f1p
OhQcJzFF3pz1BAa/BDVsmxgN878HbBLMUM3V/mFzrAkMrolwPiSJMY8Cme9+w9s9qI96ixBxpXrt
15/AJMN88iHINwZUfyaKkMWe+V0upSteZhXgqb8EIdp63yTtr6L1nTtv1EBETUTjmrUxzvBFqUGT
nd129lskiNIchJHLyxx1LHpwd+qbzl87zPmtFokkjCHv6pj4VGRvkdSecZnDpyqUG1J2q4zvJ6+f
4+uBmWF67NCI5lB6Y1L9aMVeipQWkjQG2BsHf6GabwMvqPK2RlI4XuY1GtCyTyEDQRF39KGEZY20
yarddWb5bKik8eKMOx2LR2/BL+E+bbBL82mt7e2Nl2tcz0LMwj6VXHxnmDKEVPMwu/fYnDr79wp9
UOQ8ZISiPu7UaJ2WRd0lDcYmmRMxD102Vg19FD/E2qZbv7moxYRjzK/ZJ4Tw0SXiqjitsHT+ndra
+CjF6jpHF6vUP5pt9XugJsTYGwhQHogr08PjtSGNI/1/KRZrBdbcL/9mOzbvzYiUNXXGpX718bvS
mS2n8dHa/b0/daEE/uss3eLGG5RgdJ7hRSfFG71ARhZ9vx0axw+67y6aBjBIZyj+AbI0LJe4w9oc
h4mNkUNTc8jocJryRyVtSDR6Vp0c2s6At4gI3PlQ9ghWbvQOTrS0Eyjt5ggbmkGByzMXilaeBVyW
9zRa2jyyZMF2mZ7D/VYyo3Ml23PFrT3Z1Zwatqzp1vyWZcoaNDF82FaWPNi2oyDEg2u/IIzYZOZw
O0f3qxq74bKTYMlqmc+RzJmvtkd6UtGkogY3ZrBmGxHsF59jNFyJt2Tob20/w7ktcrNmLte3WNAy
3zhNxaDkaau4VdyXF9sLl081FXByHqkj7PGLFgHaHFMpjoXl2p96pEVLWzEsrwFbeU9swoOfdGsh
v6x5Ld5sIGRwuH1u+sMwjOUfsD2mqWbGhuTdpif4bXugq0B3dPJQrnJ/Gsy+cugblmNOsd3ZYdZw
Nz0DuwTA2wvru6c4LoL33ROd9Z4Ir6AdbqP4s++V+dHTN6KyMDVd1xpsmHbYHQbL1mojLRyddnqQ
HNT/ODuTHrmRbEv/lYdeF9FGGgdjo7sX9Nk9FHMoFNoQkiKCM400zvz1/fnrzUtVIhP5gFoVquTh
A83uveec75a7ICECSV82+dlNknQLmhF/E0MJFpaemZJ4Yu8OSgwvpVcFyUmUfXL9fqqUyEg6SwpY
KjtEEU+yxLkNsieGkXF2hCqRvhGPETNzuNqgH3pElvacEXV9V1fCu2V3ToZ/FFThc1XU1je+mnrZ
YJOrXvRV091omQQfI2uSP7URlPeDbKS37Vdlyveh7nPveoI6k0Y0bsSLcVjCd8bbvNZP6O9ewsnT
K2Y3OXiqd8OTiVIX+y3lb57aFGqFcDbgyEYMWYvFxvhRFcUlDkY5P2K9lefBQGsEHIez4FjXjdUe
nY5BPNWrGtw9U4QMx/iEYwgpNQ9RpI37sxey5J6BlgXSLZ36ewBIpDxzYunPXSbEL9kly7lL7IKh
Zol2jkVwne+J/jYP2NUSzVgDvsyDm7rtS6Yd6+tQlUZuBuqOO7sTVnxsOsv6gscz7l+cmtzdFlDp
eGTvPUNsqxrzR6pE2fL1JaMTEfAWF9XqAFtuyC8ocpg+gQzwZnEMqiHQB5klS3twl3acd0k+YA9V
Te/l9yF7SrM3qUMT3jEYmMcvxlBcbpvZP4QWNI9+cL67a+48IeuIjpq7W7xDGgsnO3YEG/RV7HI+
WaoRM0Nt8v6B8ViRHjE1ZnfFso7pPcMHlUbZ6k8f8P05nlLS6rMVgenLhr2b2YFmTldn66aLA27o
uiYdtmnczA0Oy8yg6ehVXtDsykW6h6pnWfo+Tdin8eaAjkyBZOUGzTnHO8Z8i1HAdlgUKW8cDrSI
22XSaXEqm6H94OhOnlfZW+POLnOkqkZ25GRytjN/WlThF2zzy3TRAV3vxs0mIG+Dvcrd5DResW0r
lav9CgKSNMXMxL4s+FzZmMIN7HlLNSLzVjZBVzu25YmkevaKh0QVhCwVWiEFUNw+W4tV/ySzgfzT
MBgFDLAMjSQoYsh5ZlrrS5m0NpSmnoWGh6kjq/0VWvfUI4Uxw0a715lPEe+5FMrlgj2octmeguGu
/5UwPZ9p2esCfzmhZcbjjoU5kYwBltzWdvhTzKyyPYsJGg/n9RgmzMoEOS3K0eEbwmL5XXIJ2PzA
aKgxIefJ3mvB4l4dAsEzMkR6OxPKSaO6bF19UF6D+Xb0V4n0rRr3xqYy/3TqYLH3q0JfiFpAMb86
2vv0hDhXfDiZhysxGcfxJ4dIM+OxpwzdE5PTPzI7CxQ5Fw6diIybY6JlJRC7LekLSfJ4dYyw7IbB
d2KyFVyQrFI2SlKlfwYBmWnDvDXY5BR8lzjpFSvRjGt+UQrgIdOT64VQLmpdnyROiceaJfU8lOU8
e8wpC/05DkK9uQORB8BIiLpOMvPch5bLzdh0XaMOZhFYWhO/nn8ia+ftEfOcf0v+PFvu1h7ryZFm
HoER6Pw6kKLsxTu5M4Zj5BSScyXIkmCEtMtyM6dytncEWAllBr2vLjbTt3JfriFRQwgEePxcWzkf
zWoHr4Nphlt0WkbktarHl57nuOIp96sLYRjMbvVASiqvJJqFWIrsbuqkK/ZLl7gcJYnBaZ9i7j5b
HjfOlm1h5g5CePNTZbb7uTRtcVkX8gDIZa5G0SP0+MliN/ks6UtRS1l7ZO2zoGf5VjEyZXRkvVbb
cYD/jV8xwXzDH0hvi2ViveepNr9wPIL/72qUqGNhN/6RAgCQQq0t0khWV+NDhBaZb9NWOt5bSBs1
bPPEq52NW4fpcpT96oynqSzqc+2JLN0kVh24R7RvXW0SUIPgI7RYu28e2zDsE3ZydHfoBhXmJQxz
HVYQfvjRFNTzDV1eFp5tWqTuy4gF+UHPbuVDIqgy7nNFbbtTAiRflOfj8kVO1xGMnU9hsJ061+Uf
sYK6+J6t5FgODMb5mavCtswjTCJXb9w4Dy+pZV0HbrGf33nsU/wQmEgE//csuIhUJd/pBMI1Cqa4
9E+g2ury0pRMsx/trLWyU72abN3GOPoxuNa1zYiImEuQ501xb4optyPGNPp7FYbITm5doyJONhsI
d31ij+m2IG1+SwiUuCJtpUtY25/mGzKWaO8BhYcTNU41YEkdAsCUXVG589ax58Lj0mRZ6abphvHG
ibvs3VG9q9+CdLZ/zOhCdb4VVRvXO7JH6a1ivFUeJr2EuPpYgBBueg7qO8wY0vnF81TFlyrVzi3n
ZMrhrL2pv9EcCAQaS96ffVMyWpPnAhBVfvLQBO+mtB9/BLiR3gW95GMPW9HdzWvefVNdloy71O3r
6bHG8L1Nid2S2m/ZulirIQjPLMtMjkJXE6pnYtJd5sAK3gY4qpO9jF1VnZi51i1bt0NOX/5+M1Nu
TcXLEHaivyuLLL8E/HYWdKuWWUM8svbiMDAEBhhVFuXGxlFPJg8g/Fd7uhofcaKHL7Uixxv5U9B+
T8bUvWrQOUvHtM8avE2IipxFrlckP3SNJIN7gtkn+zSQK7ZcKvOTzn2erywnjhlZnGvmFOfx+M2j
Xr1P7FJTPbjO9O7ZZnqec5ZvUGQOch8S0fqem6yrtpjHrKOou+KHMj0NeSHrPkLNcmCoY12W2xQR
e9zHbpbqLcubxTccT/qH5eXdhV9Ey42Y5sFj1WQivjgsPriANZnlKVHQuPc4Z4lEggkaHqEhN+uW
4B6BlAaeSHyhe8JyE1QI/tGC8NBFxvEHSR+kvTdEuTA92vzsuQKLoPrKGKkbbxLseeXeZ9HoCO5R
1J8U7p5kUUHoCG4pB+o8aQflHg0dEDG6rtVEQpw5cTZ5fnWr6Sy3qxvoc+O0L8JeouDWpX6oUCEZ
Ddm5wtY/x976pc4poalnBl+e6tYJNVWLU8T7xWNQsZsC29nD7FL0xWgQmOPiqt0UxH3Z2ln0CynP
xbFO00SBspt65KlIMB/BUcDCCkAT46TptiAlmUs/Xg3hjsNtA0m6C7BTxcTA8GfmdyyVRcuS+WxA
0Uwjm9IqNnTu4XKv3LUl3JcI5Jz5Pk1d+Rx39VKdy6Ve7roiHm6pgxErpess2CY7t72J8Y0Ssbbi
jiJcWsOdQ9LfIVfljZeu1uH6lfT/ehuIvklp/R2c0xSzhoHbqgiS80g8zgEgpL3lr7CA+VRUAOKF
U+icK277g9dX5bS3kBq5bDHS5Ts4BtUdO395aLn63Ed6Zbc+xg1UExhcbf3NlHFwWW2O+4jCtvra
yrz6MoJd1tukjPs9XZgiyMaQ50Shi4Op0BqSPtvL1N6jDPdpcLWPbB0E7freaBfXRLN67bbP4vgW
oEmf3DAq9NJ8YyoR8rba8atVJN65IeTNp4qEdpjLxR13HSbCIdKMSxnMZ4FTvTsTCwYuQ07gbYys
zJ31awli5VfVStxjVm/PDpl2kPfT6HpzVGupgz0lHcVPDkSgiGATtshlxYIvEYHeTnbVGIuLtv1r
VIigX46h3pLYEK6ux00xYzsnA+e4TGl7SIORaebF2wbXMQyDGTcmP0dOfY1anEj9rbXgFblrisD/
2fSNxKNPgWB2qzuH4pUbrlHnmcV7K9I5h2+UztoQD5t9Cz+El69nv0CPqSNrGntr37RUhNtetJzg
NZ7OjSDbn2xC7IvEh7kbN3Omxlvm5SEPVktdtzcFOdUrwXyWF+xULBdnONBiOcxy8x77Q5+84BxN
u73H7yje9LqFLqRQtwj3F4MheUuAML0fYqd5xEY0koelF1QbWB3hL3caVHEKdDq+V/OSfhnU6AP1
aSrvzpKe5/wo4CDhjk5xqkQN6sawvRbtNAVpQfDQjIs/QQyYrimyJfEffMEqAC51q2EQ6gxd91AV
pOd5sZrYmPLnrNuprHUf42sUlopbuNWOHtYlndxhzSDBlGrxgLkCa9woEn17zR2d5gqrB6OViglH
ZVLiTW2YtR2tdx1kB8omcg3SX578Bj7q9yUhATaOoaruF+2m9SmNU1N/TBZT/4gIBeK+Rqfujvhz
gy/42XuUsdYh2xAyVmMMFIc8+RXWwQfUfwob4wxwf3yAPK8mID0SycVbnpmFuw9mMPPPDBX0zY/X
Rt7KIl+B2dABM5xp6ooqICg/7SRZPgQaThz169A9FfxB16kI6u+2SEkn0otl4lung9iREStaFI9m
zrsdkcyaKkQo7bWHaZ86CfkW3PEmB5mBIsEkY2cnLA9KMe32e5JD4pysvp3pA2eGSc8cJdeNcJiY
/Z2Dj5BbU8j1J56icd2ygFmpc1Ewgty4rpkvbcX9tSucImmBUzlaPvllm5qzquPhh0b5IAsFUOXr
NdGagVLI5ltOROqtIONy3pu0YuxsOrp1aBv4LHa4rdLqe2o1nLmDyE14yrvJfkgXsItHm+cmiZKl
GG+tIVyGTQh6gSbD66j8u9YM44a+nugomsBEdNMGPozXX9cfdgpyMKrCwut3smZXFSjvhFwY7yRm
/OX4yU2P6estQNBAFMhSyONuH6ThNoGVkm3yIp/vNRsDXq1qWbvnXvIL4VfKE48rtKmGFxr4fHgN
fKzpRGDX/sUC0/PKqOea3W9TfR8nBe8GmXS4gczRskSHVWVNFNa99wSXEAbBlOUrtwLNPX5Iggdq
E+ZC3YV2bwiAz7h9R3SDTHc3biAVTg076e9lHPhmb8OoeGUZpf+Dj1t6RzdeBQ17R251L0wx+0cs
tvnZZvuo3sjOsxmaMRwADNXj9t2srJlHAKftVV/CcqYdHrXin118f1GXVi/TjU6StjtPWRygoCkw
MRuGSIrRCJMHIrD8N4yI0Oj1nhwAKaGR3VPZhgjIQIqrEOu0pYIF3ZEuDk/bMiaxuy26FIPuYBIs
AIxSKVkbsMl4BeCl2buZPNABt0Xr7yyifBQFTPnEloClU0Vr7RIml9oRD20Xk8TmiNQ7sq+ptRkG
PAqbrFtXhxyRys1xmnzOl7zUSf6rorfqYe6wcjYal6l5S5c11Ee8fa4fib5NnjN/TF5GQvBol17Y
e7skq80PRlV8XiotureuFAJ1iFBJEJEjMjfI8qgCvVkAcTlyTtWBbGH7qxjAVAPzUEscDVlN7iMm
KbrsBz1ODys7ZuNI1Dh2YZ5UxRNUmdU+gGcnkBb7fA3nMh6dqeRcE1e8MfS5El+S5Z0V6eDmnJUB
CIKaar470LXnT0vH8b5J8LD1/AOMkncBUf5pX9ZAVyKVAYPbyjSMn4ZK5PadrSv/hBtgyDZwdpI9
BOaiPC512mcXTHdcaB1OVnEOgdrqCOWsJ58Rwg/ElOQfUCONubEBrNkbZUb93E1u+GwTonb3hgfn
GnrX1mFosjY58PO8nvKDZTilh6bYo+oOuIdmJ3jt/AqbYTdbGJhGl2cyHBz3MLUDfo0ycyp1GHU3
+NuJSOn+KteScyF+ep1QuoxCCTiKZj/3k3q0jMb0kbl1X25DvPpvC+SuYFviFX7EiY7aFJM4xorO
6kYTDY3jVQBRUjzMszFkeiyUkhCTKbEsyq+MRm32cBASL5rhsl3NhGlrt3nUg2N7H7lTX2a9whrA
gOS0dxOvdWuv5Cd2wDOshNctu+NCZMq6MKKV/mYmhT5hzS28U0xAddiWdcrAlJNjCiPSa/95Brcq
u69yh8FnizoV2WiN8WVahlrsh9KBiQAfR7ofXeCqW9X2ZkKOh56DZy7vGjsivRyITRaHwwNf3lgi
ZtT6Z8ge4G8Nhp7gHMg4F0c7FEtI2ew49Y2ch9XnafOc78S7gq/c8IW9G3B80u1mdvjTNpb9BByA
7rfTE3OOCmevIbj4Hrbd6mwqcDLDeY0TOzkwxA4/Gr9p0pMtRQL4nCG8tZnk0Ky7lgVE8w3QCZlt
Kaiogys9mtfVxG4aGUtpAsxWamNgUR41e4EHYzzZftXz+IRlNe+lJkSwbRKm+zvfg+oBb4/Fu6j/
sRU8QWogfOEnuG/3K6NFhnre7J5sRsANQowLeM2DpXge2PjtbeCNwTmY525mqZ9wFUcIhsWHvJ1z
Fz16YM6dYhO+SEWwHR4sj+g2RzEC3OdY8w8IK/GL9K06O5Imc34iFgHmpDybwHAOjrNbmL3ZG191
nUbn8ggPF2MBby4lJ8NdLkYWTnnjlUGNcZiCL8DvXUcggOtPl3iXPgcetdkmr7j6d2z7Cq4Uv5Sc
Js9VSNMPf2R4odjiW9IsbFy37hLY+Zto/W7GtNYAREnStbqXISshDzNVML9w5gLVI4xOzaxydZkl
FBwL36wSz/kRe2wHT7IKGCiyfaTGh107fkzWOBB86ZPNR31XGqSJE4UJm9PppubijGlHXDdGjwXo
Ua9MFbleBTiBUDby31q13OQcFut6CcqhJitSraW6JTrb17cMoP23oEWSe7agwKjdwtyOF7SwdQG2
WBuiUbLM14NPQpVZ2ZAl7c8Q2+O5Iry13GBzE+tBTuSGD6MyZrxDT43vBu0XP0Xdd9kjJnB8i/wG
F0aUJI3pIlrJGhMxjF7wXTLyz88k5rJ821UJFUXBF6gJeDpYwdpO99Y5dWLxtVhY33kshjl/FroH
cTBqPREjKBJyQkpl5YUPZrwPO62zHdePrn7mHTXPrrOytT0MXrZ8wU8Oenyxjf8tLbAXzjzfPLaJ
6VIssEEy39VXdyUTKPUowFMR93Vkvm+Z9k9ILggIj3XiY74gR1AMN0Uo52AvrKo+rIIOiIyuaEFS
8G1cbLsZ2w08tNDfjbk7qv0ISxW/vgetn9hFPtSnSSrzBv2zQaKQ6FfHeoYMuZs6GptjDhRit+Rh
r+9Cr6+/edlavCqQgfRAdrw8L2ue6xtnxk63o6xRzi5x8C9vk3lN4m2vFlyYKUAmno0ErxaTZRul
iEYQfX9WDjbCimXVKfig9TIDEBoOOkwKd8PnV4xke5OZH6s29WNp5ZP1gr2Y7bthzq62m4CdmPEO
93EaopkJmiR7murySA9XmC+d1Xb3YpbNuBv7acxwKeSpt7PBX34rcGZl+6AL++GAuJKy3Dak4Zob
B5cHIknFRbha+bgbwra5kVI3LhyZYC0PXTw7PMUeLl76DqsafvThjPuq8WAAEkEP1WHFzphG9BMO
/eRqVxL4Y9Hr15k7CbuHbfVVRECoRj1jJj+TsnLzCuxFMDQRllY531MPOs0GJiSDXFVo7+zkGLxP
o9FTdmr4LhgTYH1tbnCCTtNuxcX0pVBj4t1NfREWX6Y5mxGji24+YB/N3ifLCgRLu3K+NNtZnRPT
M2BPjl9fH/DO8j7rdGznW7TfwOy7surC82yRBEQ8mAiBI631yc4G9wkIq3PFV0t7A5OQ1e+5/oOF
YQ/cnJzYqJ8p0gpedc2oWawmUn0t4AWuqJFM3pzEvuuaMJnglPmBt2vgfHMk9FRde7thZgSxCDDf
Kq3pHbeG91loQ/5aVTmxY6n18oXcW/pOFdJU19h7vw2nGf/f9Szf0vrMqLLpnDxqkzPfxbzBRFAY
IXNEttp8wCvLftJkISDF1HuHgBlAekNarGP5Nu6zga0cfTk8ZZOmr+tTGT8Ura3fp578MSQHgoW7
wu5Y/ZpWK0MNW9kw4QOmnSEsBwfMluLQ4CIi3vA1rVqtznGih69rva5PQDTgL1CNfxCW0hw+AfuN
gTB04VF2uLeA9azLsyha72pmWHAE+vy6HjqZ5kdWaiX3tE0IUH5PcP5ceh190pU6pjfgwcAouMa2
8kj1ox2cmr4w70M7EZF0DLF6eLQt2SXF9GE5CtIIzdemBEK7vy4I++EVcz+ca57dA2nluL/MfV18
MlHsBOYy9p552DR68KNkUD7DkbQUkzycvjy/CYX3qCrZ7oDS6TAyMq4OYR4mrImqGISc5zwvbUS/
1WFu65FUwDXTFLewypLyFkgNR7EeC6pcXzLy3bYlLeO1iR3jsxIIizvhrIHeCRPCrPVqcnSRC04W
fybp9v5W86R9d03Yv7eBjm8A/whczVOPH6RrWvvKkaezobb3i3W3qtR+gAON9cmEZfOAOwKJu+Nr
PnagwBDw6RG/C/zvxRYbL2BnyLHg19e4sYudVUj/ky/L2JsaBnd6crPZYVrTgEHcxF5ZeBeuuiE5
wCNy0wMpSr4C/pfjUeV1yc3kyaC7ibFEd8jyS8xPsKvVa0qNYo6JAGNt17X14Ym4WI9rPWTOfs6H
VV/TNNUDjldmse5k9T8EhCCJTaNfP6sKzN4X8C1G7tNR9L8A2acf9DPzbYa18cGdNLG/urSbr4Wy
5QuHXnibDVX/LSQnOewSK1RE5CuXtNbkvCYUkl+9dZ2mKIGD0NOmrTnbzeFgnwpcTTjiMuFynYul
77YFfQapdqVw/ffNAJY5dmPvrsRmb3GE5sMv+mXUy3LK7B8ZHs3v4yCDN9GM7Iuwc2BHNNuJ91Q6
A8YozQ5frqnCny7wsXy5KRlMaPGGJFbFJ60TNe0qxl7uJie8bPZMuaynNc7W744wxmxZUO29MSbn
Z85SIjolwLPmfoFjAMIAYAvSN3akOzdhEB5RxDiUSrWd3Votfswo7BM97ULLL5mcoQVtO5OpAUEd
BQK7qjN9uEte3rPcN8blzBUGqSp2O4xzMRuXN14wzfkNLE7x0o/UBdZYxiySHWdGl0Khs01eUFub
OJShf6vW0Ia62XnizSfn8IB7J003BXZUFpDWbJGHhRUPRxQRYvx1a6lXNqkG9taiBtwzzIRFNJQj
sBGWPM3pvubGwzeAF29DOsrkOzJhzDG9ChTbI3Z7QVYOmgjps2ZAuZ6vUkSNyEvUoiRfNK2O3R9S
bAVXIkBX0nNlaMBR56ENQg7DPHYGX+gcJAtc27suyAE+YM+xnENpz+xXihlAStzhjV99HXzQWXia
ee0H43dXdG7FX7S0pn9PMgA6CHeT3ZyppfRNPvU2gI15aj4W3xI3DjMaRvkI5F9k4TTDXi0hzuqC
B1beMCZc860nm5BTV3Jj39oLlondWmVWtW/KQb3SG7CWTRhwixHCEndptqwg/Nrc9MBiqACnfaVW
yu5YKm2u2nKSbb2JRMPWzZ2rzGt58cviL+VnX1Olf3o29d4eEqk9XKoWwE0E5A9G/tiiIkZuvmp/
V7M2ckJjYHQSpZnrvUxpo9EblMNsP28zIuToQc374q/VDJ2x6KZtRth1jKCRtR576B3/o8LjdzFL
Jz6vxqIkskd6Ak4fpg/RAF3wmjnCsg8Sdgmf7CoZi/vJUkN6ybrGJ8hHiJ/H0RB6bbXOiUWZpD9U
rH0FKOqGJf2nta4/M0Y6wO+0sfc68XuXkY5y8Qf2gJS/xC0cnYjt7V15nAKPiRZ5NGGiuLe8pwxc
8Hvvw0QG4RJOd0Vo4mTjyY4TNs54fvdeilVhXxpv8aJFNvoW2i76vQWfBX7sLF79TnY/ezDkOGoc
ytCD8kfxkbPNqLzlttW3hJlY3d3Fwh52lokFRumSgCJvIMmZf0LpPqupz5/Bn6BHgcwzL43bsqCT
OND4C0JXq6ORBY0fxtUi3oKdQMiAeKbu+9JPqQ44bWHZtW7+GfIIQv91xhzVyZ38m4kCmIxSOgS/
KhC2I7wp2DlRSSsYRFCYOATqUkwTiXtDni5Edj2vLeUGrddMZQCbx3/3OyzeXW5MvHHKmNtDSxN8
wX1OwAUnUviKpzw9OiaDxmOqiShy7gHk3vF9YAkBWN5j2JlVcJXZUtwWtmyL+k5UjfNL4wloTiHA
yApGeSfe2exhyc2S1JLIaO33+UHgVr911Vz1h9CJ13FTGrTN3cImHXHAdbfc+moeiK3MiT1vq8Jr
fpRJkr3FGBlfXD+cAb3NhofpnW2GojrAfhq6yK9EIjDbDMNDxr6I+JiboshOeB2oqTHZ9SflahuI
FPbx17nO1KsCrU/9Mo4ztpdqhDJtr+OPrJJU62vf4d4rXVpODJHe86rcgGEmWC5iiB6rVtBg+iK9
syzbe7HCkiywVbjldZsnM+4BgoGPV6IyPn5iRk7XMoD9zvrJ61cOxaYhaYfa2Y3d3h9r721IGp94
ubPKZ3/FUMjGhETscnRqnBqwNRy0Z5fulGco9eCNErTYYkcOCF025AMjgSCa7ewlYMzkjiBvo6Ti
aN2mzMB2E3ymgdMGpX4zBpi+b/GB9PDKEIEgWwtCEE624bXCdieGqSifE0gjMZjrGfER72Q47uDt
kjuI/WJGjovVUh25kLNkyzjELY9S4qbbNc4of8L+NdmxESlm7DTo5Q00+7HYDjj4Od1d9kHwY7Pk
N9sk/nNMb6t2srLXEosS8batDPBybHHtUKaSYNQ3M+tSvlb4IX4O2lg10p9yX6puGaFkkL1mPJE0
9jfY8+WjGs3C28fl9SUERWHYo3wpyuXcCv+6RIch/GfN2brgeNOpAqY4NszcQWCzVyNQ80s1DvO3
dsXsbqm8wILcrePFZDMzZumKDBYu/u6XEh+ec5nZQUAujBrrihUgZnVgJ5O5t0eHH8iEpe55aaRm
XaHmU8IzRHwZSOOEnwq2OBEMHyentcdgBFeqZwniE/i5xPnu+R0z84nVX7cpp/gv106cZe/nwKm/
WKRLmBUvoco5XiG8MwyspLp3y5T4wUCAo92tTkqsMk8XuWwTLJgnbpShBEiqcU53lus9DpU3cJOV
XE4NGdIhypzWKqgnfXP2xywMt3mdBhQpEGLkLpj78fsaLPKrnS61s+1QZdnRNbaKn3XCQrstn/TC
9LgmVCOxHVWXxRNSMGQJ4/4tnYhv31CvLGfyy06/N5KZfsKRQMQe+R4eOHFefY/3kxYV6TZ9GdkV
iuN7SGS+RQ5SDOZjZh5bWqrimwXvo92ArFyCfYPG+61OO38GPmPN53+1NCZ0Q6hMQelxywgNqGM0
LRDzf7VpOE1tXbKJRslK3Bj2iPyUdpozBa4E2skYk00Azd3KX0lP6JQYGvY1OAVT8th4KDpsdckZ
99UVjAbGMKLH6DLABfzOaHxQ961J6+ELUrZDDa9NEj/bwyzWrZOt7omsUVaRtGnTOvpXOEm51NR2
W7w1+QVdIYQbzk+92P/LbphYNAwIt2kQ++9odf1LLfPsWkBhwxIkk1//ta6EGcUoSf/6nRNT1grM
ihbuVmYhTeXv/0V4sg9FEJc77Tup3Aguz7MoWMJzzPEwL3+zFupP9hk5171q/CuBAFRx3Tn0XzZj
2SIB7iKbfoMnaYE05WFy2c9TP8vjPCTlzYrH7vsSF8tJMTjY/o//+J//93//mv9X8qHv//9K0P+o
h+peZ0y+/s//+LMVQy7aN8W864rQ/m3X4URNE3DW0fqQ7sC6BJKWcV54+etX+bO1SaDyXEyNOExC
9dsKwCRfDCuD6J4sB3EVCuOnNfTmlj5jPv/1K113aP1h8SnnBK5zV0h6H48P9I8f5pSniYapxUpZ
Y2WXaR2cA5fptHEt9kJ4lfxh/AnAOQs2Lp03/PrrF7++jd9e/Pod2oHLqlcfVfqPL96mY1KQw2d3
RG3yUyMy9lWC6th3SU9C0B1TGDxFufvrF/23zxbVD+WPlxMY6pzwt29wXZqpTz1cb2s3NF+FBIxd
N611Bw4/+6c7FXljoedKJeH7sL/st68RsWzu2W9AwKxpun0dhPWWqGq/nWO2Kv3Td+XazFRsL3Ah
E/rityVfbuyMDQx8YJOB/2TCvPwyy/bTrcbq9p+/EL2kyxZ6m49R/LaUrbR9D2MTtAA4uV00MxG4
czhV92jgpDP/+rX+bQEcb8ZVLIEM2bOniOr+8fdBwpaFK1XobgJoo7CkFycqpEawwCUcsRBj/KcP
9/X1wuvXxbnikJX74+vlTZ8AOuP1DG78A8xHa+cOa/Xwj98Vez2dEJFCMNpwf/uqqjZZuc0VBSfr
yDaxzsM9gVHIuL0AfiIn/2/2Iv77Dx60dkC2N3QCFKHfH3HbIgdbCTx4pRi6jeP5iLkteCJ3UuvX
f/zWSFc6Hr/3gM/Q/e0LG6+jgSpj3cRal/5L3gwIDkHjfvYACg/4VdN/ek4GLpvP8fIxHuABc65v
/b9cBRb7ALggcdFZwHiPa6KpyLFQbbi9/24f4598ivwsWGEHosklHfPbtwbjoL8GFwDOwAE9stCF
J4DpzIbs2vA3Cyb//KUg0V7/E/LL/+O7cmKSKWSIrs+y20aWk4lTjIHQWLn7NwfUnzxgkjODsxCr
Laf/b99X42AynFPeisHHQEKXBntK5vyQehPEtbXN//kpxeuFwvV9L+Sj/O3sZdfHVI4hP8WaLciH
eZLJ1mVn2KHv8s+//iX+6WfohBLUiBIBF/YfP0NC/uzOCQiGFwZZfh2SeGc0C+rzOTH/nTcliVMK
PkLfk7+9VEJJ79rZzCk1OXDyIAWcvJjYBeCH4G+2Rv77bc1+Z7Ce6GoYFNlp+8d3hZUc000MUhgW
To2ZeYKas0+oxxHkWRf6ORmDXa93LFSQFV/yeQklDe9/46NVQoWurZRUvy9o1zTvtZnhPDix1bID
ibQ5w0pzFGrK/+ZA/s9/648VAvllwRILX6D+OvZv5YlIql4jiMlNvdbpN8ug4ET9zGqjBpfZnUjL
4j4zxr0gjnU3LMMTd1y56w6pXZ2w4gQf/4+z8+iVG2fW8C8SoExp260OJ3mO0zhshLE/j3LO+vX3
oe/GrRYknJnVwAbMJkUWi1VvmJKy/wUsO3d434PNorufXONIo7irQH/ZubDkydz6uYvvoyjAVBPb
MY4J/YogD+nA+iPWBxhdnJBrV4/Z1EZoDSMUsv1NfuedWyPrtzsDZRQoLgMjN4g3AnhAWS5z/rIp
nB0rze6fXAkJoEjwr18b9bMaZeG16vydX7F26Aj+fC9bBi5H/v0f4RjykBkboHtg+qEt6UdojDfA
/R8QCa92hpKH6m6+CChwwoEB2/bi0FFyiTuoe+bRb79bYDQvNGVy2rroyJaICG2v7tpghjQWBekB
/UFf5DxumbSm1L+l7ZgH2rHQzPJZEXF9sYYxpRZvwjrbmZ+2tpYOlQIyEt0W+tLN2IVjTRaBBycC
Lg3avngRgMD2ywdBuv4w4fYFGEW3z8gFDq8lNwUdLjwBTpRG4s+K7tpPE6jvyoM/o54riuWX7TWR
V8PiA0Aq1pBPcaj1cYXcfutcLn+BhBaoOIiVTgXe3qT1dtoeZWUVuJZcElouKF1VF9van0e6r8ge
HJtJRVLXRCBFWPoB7v103h5pJbQSvjUudp0VN+zF3k0HowdtR+5Hd6h+mMPcfyjp7hwpo8gWhJ1f
+kYL0YJ0lWecQ+q3B1USamKdTc2bqLrYYtkI8zMaQuvoKoXyvrVVuBXqVBbPUK7Tr9tTXdnOFhbH
Ji8FNpa2fECDkIQDXDEWQGHpAmDgU0udDjT1XEEsw/psZ21XvqLNzcgnxKDbopt3u1cw0UHM06Kk
D2iteayGBO2/snWea91xd4aS/9RiWzKUq+mkNbyclxbOuPQ0GAP5XMapoAWUNlGHRGkUIgKOqdpp
MFX9BWcsZSdCrM7Q0R3bAnNjWZo8LX9EPkCcdYw6E4pokC7O1DlBkZRoosPqKK5v/np0JtAj5ww7
ArnR26FsBS156KUkubOvfjSrMqZvAO74CqsyccHh9ZW+E4xWZ+favCq58zXhLGZnGa1GDGTDqEHQ
VicFUbEXlE2s2Iuglr/9ucIq8gltx9YNMuDb+bU8nFCDYylRVrFBGpHnCPy6T3UJvHN7KdfmReRy
XN3EDlYYi3klyGgX4I+tI4QzC4Mh1IeVFI/aDvDhzgZZu6DlCeDxQEkHrudiWnD1VbvrmBYmTyI4
lk7RW8AERHFFWF9BwzhEcjgd3HzgnTYNv+q66h/w8qkf504jOX/7zG3uMprnBFXLWoSbJsUVSgzo
ZGK6K64dDKjz6DafuwFS7H8YyXXRwwLfw20hg9EfJ4PXGwal/AKyRR1DAehhSB3p4F5xxNtZ47Wz
L+T7DFc1+r7O4rJoxhqIVgOcogTu+4AeI1023Ku8mh7OI8LRygPUROc/HEfeF/BvidzUKIzb+QUC
nccJ4WwQxWkA0xYYRhba2rfJzK7l7Po7L97VOdI+EiYpFnqWiw9XwHFw9AndJj8quvciMuMjHjzz
FUWN5BmWIJYTaBW+/ZlI7DYktEojrbMXc5yRoANfh3R7ClZVO0nSKDjBVujvXMb+YUVh9G1716xN
0xEOe5MdahPtblcVJTTTH9HxONqT1XweZ4TG6wI4a4wj6d9D6KTP3aBM/9sedC0cUFdGUdTlOWda
i3Cg1rmozAGlBKgwo1dMynS0UwWCAN3iy5uHou5JTYaqoCwCLVYUl23JNKN3AP1X80Kqlc+UlZNz
Wvn9zo24MivK5NCcVMGbkRzndik76EuQshqUYl1VPScgK+mFpDby186/25OS/9Li7oXmx6Ykf6Ia
oy4+2qj6fpOUWnM0gJW8qzGtHuF65nh0bo8j9/jdOAaPYKhyKlNahFJHVHkSI20L3qV2r5yV4mKP
jY3vuIHg1GyLz0YPZqHkOsQEQSQ/toeXEWs5vFBtgCU0ymyKQrcL6tR5ZwXC4MSr1vBR+Or8AVQ3
kqVOn5+rKVd2Kq4rZ0HgdUqFnBqX4SwjaAc2UYQJLUVnDmAeZYX4VahNcIxo7yNgIu0pgUB+ePMk
idnIvxiGoao8JG4nifQxov1gtY+9izhdgUrEXzbd6TN6kGia8KLc+aa/V22xqlyK7E/HsDiDYhG8
3XSYaJM2CKt1SfLDCjPxU4b4H6qA0gl3qkafXQvHEArTDOkDNFfwKaMCaXvbE79fbUvYLhmFQZaF
s/jiuEDmQL4polCq2or+HtPE9F9aEjigQkB4QirBEocJgo152B72flNZgmPK/KGFINogT/Ef16SN
vnDkYKqEfyGOY0kupUywmXyAz/KLTRjtzHJ1OM2RPSZXc7k0b4dDslCDugTISWoAfgLHYz7UKbz4
URkhZYcFMnNvnp9cUXy+IMFrzPF2QMeWqsTF0ED/UWhLxkbWfpw7036ILX/AQLNod2a48h0xdGNM
wT1C2rq4KI2qjzJclqB+ullzjYwS9XqsHTzF95NrGCr+w6wo+l/bs5SR53YTU9MnnvPE4RXH8+p2
lhRoC9pIHFU8PUA31SMmgwkZj9DK8n92WFX/i9sG/wBIRjvn5z7Ky5FtMgPe4zbwq9uRTZSFprqy
uDDRLz3RehYPteHoz+j8FDstw5W9QwVXM6jKUcolCN4Opfh6XIamCcShRLOxHqf5BLcasPNcfix8
nLy313R1ZnxB6kqg60xrcaskmQiVOQJ6AsU5PxdkkMD8feWMdE66s4hrn0+jwOPaLm0nVSw2aayP
cDwyqR8zQwDsayU4mejuoPBt/E3jV78gaCRtEkZlJ6uTQeV235BfMaTjkkayoovNmgwTzkRZ3UIB
ob6k4FJ0jih87ByJ+w/H+4PyMfuSUHN3BnsNTRKI3+2xaWIkdSAFeIjQlGeUOlEcwhlmZzk1uROW
0xLycUbnSSc7XhyHWi0RSW6NlqZTZb6LU16QYZxjamYaVYRri19f1LKBLGCr2bWqMqRKI7c9tX1g
IOsxVC8qomqft7fT/Te20e/TKeXReeYGWWwnkNcBFDy+cZOlqEP0BNmvQdKOF3SC7C9tCxPzGo+w
Cz1w3IAst0df+QQu70yyPv6Dt7EI866wR3i5FY39Zv4eIH9M4wWT6QlKEyHwvD3YfZ5EFNJo03Ju
LENftp+lKS6CiLhTqEC7rxhyIbIj5uHqZ1jmUlgTD0WQISbZtW18soAivL0eLDhEjM+vsBFkX5yn
lBKpisBTd3SS+H88iJoXHNp9hGQT8/32VO8PECORkEEh5e5mvrcxqauw5kss8Db6mMM4rsL2EtHu
3NnQK6OQgfHAlKkBPYnF16sUFxlt1WdBZxfaL+Y/j4qOVOr2XO4DnpAlSDkb6C1sl9u5FGjWoiQ9
Is8q5bym0OgfbC3+agzzfPkPI9lkeAYvO6pmi0y2R7QM9sqAsStgZPxMA/GYIT6M3oeRPmwPtbIX
qZ3zCNFQqaazvvxAoYMtjS21Y/B9bGBJdNbZHPXhRdOp1x8yo0k+ZRO8vUb01ZdmsN9eSUZ9DsiQ
DkDBptO5OPcI9FLfyYBRYV6YP9MOn0/FgC5loo7maXuuax/wN2jB/f35lg1BNGD6TnT6gBxPBU0q
gUwG9z1+Re1wrzMhl+02wuKOy4wkkEVFUHqxIx0fkyptgm1ZGbPxEb278kup2PoXXQHfe+hbx/Wy
Ii/efF0xKsg1HpQatbPlx0SuZxzTwOyPI1DKJ4yVSk8bXOs/nAMM7qgDSjwBjdzbczBMGEOrJhLt
MA7RBZ0NtFqNuT7i5ff2IhVT4T1J/KCxSkXwdihNh7EMyBrYk8CyRCDSesIJzzoEBnIsb98cspYi
QQR0wK3FmdPrBlOg3uiPld9Ml9lFGTukUXxO+/HH9khr0YpGHNeMhFfRnL6dlN0amTunuG1Uddk9
tDUv5NwB6b89ytpm50I1LLi1qGJai2hVGj6lvxjuZeVgG4IqP1LQtVVd57body7Pu6GYBFk1L2FM
vkCYLLKkGZ2lxu7wdlWtXlywR5mu1dBRY4CFdNqe1d25kkOxcjZFUjJdc3FzKRh5wytC7ijJs+AK
/DlAgqgNX/Fka765vQklNcaxo9iZ4cqwNlku9kJ0EbhmllGSVjb7oMQLkyuArLr9im2idkmzRP+F
5KpTIAJlVW89ZzwY/hx0sfktpHCyIBxntOwKyGk6BjuocrTnKRr66/ayrnxBOnkuMzSA0Kh3UKSI
J5COZsKxRHjzEcQyypwCPzcA4ObOObvL8+SsgE7SrmUtAUzc7n4fcElkjIk05kxHrNmQdjUNBHiA
LyiXstft7+RhycdRNDvH7u6mWwy82DpougCrN8P52LbacOYdiHpRZEHV1Oa4fERtPfRQ8oKBj/nw
M43lbOdAru4hLgMOPh0UKtO3E0dkb25rF6sTNcSE6hCpyFp6QZjmzz4SATEUjQplkAmJi50rfn1g
w0J3ii4aGeftwLXQkGDFaYsuX9L/jepH9Y+ODdEFKozwKlXMlwQTyLcfVNkjpxrI9QcQbLHaQ6m4
Wu4XcraA+I+UrJrsuWvzfPg597ny2odNrFDBLeqf21v5LroCK+IVTPWWAooBvO52tnYxm9WEAs4R
+QVlhk3SgYrHsVh8evs4JJ0G6aYLmHTZe+O60Cunhj9tU4aSjjpT7T+FIbyVnc+3NiFCK5ULjhwG
jIsJRe0szNRPVKmJjHlrgf/C3PR7/dmVCCD+HGVxLMMEjXaEP9QjciDtRdg+Ku6hK1WIxJtLInwh
knV6JJAzadAsrgt0pKqsD3VAN3ahfwuVSXuvd4JuF3gib/sjrWx9QVKLa70te89LHB1GOY6bp756
RPENtT00K1EFH6aHuleda4Cz7qFHnH3ng61EOPIV26Z9oCG+aS8yCVWEQsFkS0NiLqt/Unn5B0XE
+d1ATHiCgp971iy95VyBqPz2dNc+oi0rXFQTqPcvtwpmd0GbJeySLrOnC7R0jBhjWH46Wjs7l9Pa
riRrB/ZGZcS+A8u69HrqwEIihAJ4cSnUovIERYWdmCmjxE0azVahWAiET8BedJadQ2Ei+VnNuLgB
r55QjxTVg/S7PVfS7nKoJn2noba2gLIiIsGdgtfxIka7I5Zx2Hzpx9rKs1MRdtMZ56/pAq9xrw66
OpQggKik6xbPyds4pVYwoWg26ccKUuKJaIkwIQZl6E6KPYjs6ipy+1FXpDRIq+J2qCQCrZ+JVD82
eGI+QGIwH0rcUx5HmIt/DZYRXLa34dqp45MRGXUyNdpbt+PhnBC3rc3UDKP+lUBXvEYtrLkEh1yv
xTAC8+q52BlzbY48eX6XzampLCEDJYD3IB8J+5PbqsdZq5LYm6ohy+HQ48OICHX+vD3L+84Im9Pl
agM9Q3CBL3s7TauwMQSYXAJz7HbRIY1+S16PrnZOkE9GuA7VMOKcc45CCzU6+Iba2S9UaGbbP2Qt
3jBvnvDAvmjSLOJpIjR8osII/Fvs6K8KhiwqGA17uFBOG37mRWtBXUKWvm9qYw8Odz82558Ai5Ef
5XxqSbdrUCqBPfaTj11XEVdeZ5pjgk7eQXfPcJMarzLD4dRmjXLanvJ99GFYS2MvmxKTtXzoQtin
riUvdrzVzZOYYv8lQfvuuj3K/RGVA4D25iXNTaEuJ5c484SR3AiW1rcIPAFmWsi9nMey+vLmkYRJ
FJBvanK0ZTKBLzpFulHosBMN/eQmc3gZHLe6aPNg70zq/nDSSJfAXccGjHEHMgvsyFLyJgKa7yKr
buQF6uGqgixV7vhnALEKUgPNHlDp/nTSdwYUynuXxyhtkNtt0gnI3J0FiA/uZnQ1K7xta2zmrmML
87aJwBG/dT1lOYnnPO9Eek3L9cz7JGnwn0ImK5w7uL5jTWQoeHg8Z+Brdjbj/Rm4HUxuoz9ahGXn
h8MgEUSibhGidhq0IoLO8NTZGrDqhbcvCkJ8hqv3Tr1nJQTpwL4QUwB7LhOdRaQtVKu1AnqfdNxj
8YKNYX9UQvNrrli4FZXIniJMin3siIRpVeN4bGV6vxMG7z+tzYUJoUqySwgAcr/9Mfsicp2wVbXJ
m2rFfVSGKbhMqfCvSVbNKAxNeynd/aFkPPrQ0FgYkArM7XgpEo5IALkTTjq6+0LFecQMLTS8wOz2
ig33H1aoBBld022exRAxbodCTWac0coYPKuse1QN+6b9HLlotmtdm3RQhkfrO8Yr9VOAG/vOprpf
Vsbmo4JsNqmsLClW6aShpzoWg+dgFf4ywKC55hRk0b3Sm0uoat1Opny/rDJvpBFM+uOAYTRu54pj
zqjYkRgwRKwI3m48HpDTwOhUrb9un83fLc/bpE5IgCtXJ6012fO6HSoNa5eKfTB5WMci0zhk4IkO
tYlVKlA/o/u7RzPr1UZp5y9QuRNa/zHNkYMUiMajAIPdw5Bm9k7v9P5CEToBWCVpllfZEgWIeFSn
AiNGRcVXMR1Ezic8GkM+/bs9d3kVL6YOj8uSiQolgLs4CE8c1y3NRF0haFAQguquHgH9VNFFw3cU
bJoBwAGmlOMh19kah2xCN2/7J6x8aIoucnSKdYhByE3/x3k1XR/t2MRhU1tq8kyK0F7V2lIfAcwb
Ow+h1aHop0HBIeaD/L0dqokNspBGGzx9Vlq80PJQM49h06D4LIyh23n8rARDisU8uAyQcPK9t5hZ
2PMlVCRLUEIalPzY6Rp8aTR1Hg0oq8e+1eCtG1N0gSXsvGvmOngNZm2P77n2haGx0iFygHHDCFrO
GQ1BXStG/IU07XnSDXxiIip3eTajV4gbLEqXuuKlKfx+spju0/bXXR2ec0XwsNjPywevmTZ+mBA4
PE1LLDQoNRrKSQ8t2omtEb1E8PGArDtUHkpsYhXxZry1wzegsSxJQfJ1uPgGrQ20oxvr0Qv6rPxR
4lh4MfzOOgxd1e0c2ZUIycXDXoYTSlVkSWoJtM5p9XkYkUlJkNLAQfk6jIC8kbqJUL3R28v20q7t
ZoBHdG7pZGokT7dfNsYUMzEF26vq3fGTzQAeDMf2KS6jPSTHWjSSxRGZLoH1Wu7ktlMxjozAOiZG
qRcPYe4gt4QRGsYD23OSoXYRj6hRcG/DeYVhu6S8inTqy6Dghisqw3nCHNU6+QUyREXXzh9bC9Fr
5Lbc0/agKwvJxS3rMRJZof9GJ/wRgdA5FUOQIKhnB+WAiRheQV5pSJOgukH8aycs/EbELedIjx24
ESwSyT+4/W4TwOMsVycsm0EfDxp657mL4d+cq+I8V702nwY/agt0l7PpB6IMFtryyK0i+FtJOZqB
CulwaNUYOdAEV4t34LPb6UJPVAvOQ4eU/IzWxvdOFRjMIt3GN8I2xp7fK1qg+AerDnrnhFL72D7G
elS8MPEgRZlZfzNnlL1ikO+QHrkwHfRF2SkPizoVVocoH6qYH9VieAwG5Bbx0BKPqYmVwpu/InQ4
XpuAZC0KJvIr//EVEfbrmzRNTZ64nfvVaUXwXCBQ8M3Q+3knzV3ZMDDoHRijgAmgjyyGaoYKnaWw
M73KyJyPyMRkT61q5Vd7ROhwe1YrB0I2sqjK2CQnd9ls14TwyTqGohE+PpFcO57WzuFjnNKgg3ep
P+uYH+3MbyWSkVzS52QlaaGZiy9nzHotfCTJvCy38/eRiB6wsSAJqweQ8W27hzFcm+Ofwy0ORJ7K
JzV1DW/G78q9tk6A4Jo6Y5Z4cBuuqp4OKU40Zqmethd37TsikYlmAK9PSqSLHDNCOhW5QYq8wzSq
3xKqNV8rNag+p0k2v24PJe+ZxaGnw8ILwQRWBapnMcdGQ/UkoEXnVdOsnigiYubdGf9isoOJ16jo
xwIDmH+rhgbF9sAri8vAAugmH1ODlHN7LKwYHa3ebzQvaQU6PIOufAI19W/Rqf27sQVXaU9avrOu
K/vHpfBDxZe+OzFuMdnBKZFOFozZ+7XDRYFAyUsGCDA+NDouTfnkiPP2LFe+JDRxVQJG6LZQoL2d
ZYMsmNvNCJgOaCF909S2eTeZMRa+tPJ23pdrCypJ3HxNgjhlrtuhlBR6WIbkA7KjrYo6aFsPTvte
tLmgD9Lq+lGvHed1KGELvX2OUBsNAw0mMilLrvofAS6qKP0YJJFe7ftYCLWopH6qUqVGXs3N6p1k
Zm1B2awUFGW2TCS4HawWeptENNe9PPedL0YxFRhLRJhG2E407eSIa2fDktchCH3AIkvETYJ9X4sF
jOYJ168bfOC0/qlPHQu1Lh6ilGNkJKDppZ9QBeh2QPMrCaoL4Idcg+owoy8SRGLrHFe1ibWBVSr9
wyTS4Cp8tOaP1RSAE2tT3fyQ+Yb9Keut7t+8oT61/V3Xpk+lUqLo6UzyQ26XGl9QYQ1NZXh2kiHT
njZWPF7MIrX+SZNafbAwHT+FIP+8ZuKRtjP42vSp14B2kozSO/yCoY/dWNiDgVhYmKenSRhBhdil
Xn1MXKC0ZuEnTxgG2B7P1f4EFX4P77W20XjeosAgVYW4TG9nn9B1rxVUh0B0GjlCuK16iErXvCrI
c/yHIAFDWKLnyQ/uEvRQS+JQoFfuZUOInmPodJcMj9eHrMTpZPubrkVAhgD0xAOezHJxfPQg15A5
iw0Pv3ojOA6UT37lA5DkA94uw1OPXfPbh0RqgfNDjRFcMto0twsZWEWJVlg9E5eG/rWDM3nCtxPz
Gv50/Kf00S3bnuN9IHTQtUJdQuokSYmf2wERGK9thAJnL9X0+Ct4DVSufEU7JCp2Thl+iQdkmMed
6Pv77ri9SCEbG3RxpNgDpZHFaRl1FQ/opJ9QAA3Uwhv7UXsaTMv/Z4BV/jH1p/C5DRoUsacyt69t
Fg8vCY7Hl6l31f9tL8D91iULJG2gpw/d7a6v2qNyikiEQuUPM4BPKjTiHzl4wZcyr/Iv20PdH1Oy
QAlm4krlVbRMH3SD3nBcx7PXobZ9GjPdPYX41Z7KrLE+uX6XndQhqg/cruLaZKN/2h7+fjvLJJQI
QYeVXGkJOw9gStuUw1DFQEQxR7UhQSIvBtVAcqbX1XPfu/XOh17ZXZohkROUwUChO4vbzoEl3WNY
OHmapGX0qV2fjE5xT9i0zD/wQKouiS7eb0/zPhKj4EyV3uGWJdNclo4xKdPGrkKisG6i6HOa6a+N
7xQfiITKVRtCNEd5/HsOyfBOuFjbSQQ/sMKgsHmDLiYbZJh2umGiYr2K/lE76sGTkoLtT9ok2LnY
77H2jkPmArQCvx920rKw2rRdnQ4WBhcGoFAAtUOMwnyCkaBT+8U7Ns9wSLGY9WJ9GB+EFkwfIvKu
T8it4oXapsmLXongur3wax+bpiXVemBYZACLQ427WIyZAaEkmiEbYArqAEbHuCk4+thbYK6E0PBD
7lrovm0PvPbFSaWo1sCXA0Gt38awuMDMKx6H2WvKcnjGMEj/G7fW9MFpjOx/01ir5wLBg7OWmMPO
/l47UoQvEOI672NK3LcjawX6WH6FbjL1/vbd2GgFc9WUL+hitY91GPg7EWRti3GIOVMWWFw6X7fj
ZQB1BxFhTwl9tDuPqFIfSf0wihidYudikF9rEaKJVawmHXfi1bKiW2QY8UqHTCRyx/Y9DQoTwfl2
+PzmT0e9Rr6pqEuRDy/OTIUI4OQ08YR7ZzZWR/wKxUOVI5ijKUl5RnKTKlITtbiLwvJQdvbNyoYl
U4P9S47M02qJA6acW/UN1SpvDuYS96yqerDKQX/XYU32RLm8O4zaWLw9CpNOcLdLsBJ7Z/EJLVr+
VhTlUkG1wdPVNLHcwBf6rPbWZyeJ9Mv2Av/GCyy/I2hd8hdkDyxu3dstY6BmqyeYO3o0SpMj4s/J
CavK6TwPlv2+NLriu4byszfhmXIaVVwRT3Wt2hc8NJNPUVeiW4+ipHl0Kx5FOz9tZTfTbifaUsXH
jX1ZkCSVo4/ZtJNnF0J/TVxlfhB9V30E+pb/CHCFO6kTcqrJUIdfS16NP2Msf1REI83ijONldJrx
D3huiUVXNYmHnd2xUvmneELfSr6CTar/i3gGIbychdGP3mAVDdI65TCkXoTMzrdGNRRxFgo+qY82
Khk/B7D/wbEIcvUZbWaUCHZWaiXOcAI1lcYdTVlARLcfMYspDocF9X+rx6USd70kOHcoPD/JTvt8
Qs3FeJywW7vaeCQjeO7mP7tpKqNTgVaZVwklfwEXa14iUWbPST1gwtclirWztVfyG6IgiRSalLJZ
IP/+z7dtXwn4XuroxX4xUqKfzehJn4rsibvS/Y60O/K6BWrvLGU+lQe1nfy/txdq5URL8gDNAtD2
BhH59hdYiPXhGKlyuCILa78Au+xHfA36z3bq0LzpW4S3T7j1OW+/B2BcMaSkLQJcWdwDcVvpPR17
vPqUrsRutMYm+ldYGwoUah34A0bvItMf3jxZ+uOaCd0KFJuxfPRavoY5VjSoHo5Ddfk9UKbwGtP1
rC4OXgHRIWhwi3rE6WZ6c2WRaiJhm8oJQYzjdrvKgBBNbJFyKkN1Ulb44Lg4tRhJlcJi9pX5imO9
UewFCxkXF3EMlJlUcqVHT9qzuOShf+pQphP06wsb1TvNHxIsBrvyye2nHwYYpHOsdq+jm/SXEZ2V
Iw3g7uP2gt/HK8oTEOy450GdIId3O2/TiOchpFLrgTTTv1AssmDTWQg4NTla3ttjrUQfcC0qaaxE
YdDcXRz50OW9o84cllkfmuIpI0DlnpGG4pvZ1U39ks3T5Jxds55MfOEhOR4bHw1uPGuyYo/OfZ8L
AAYRvwld5LfoYt5OfIgMpE0gY2DNTlg5NJUWXmYsc3ZO732Uux1G/v0f8aMdSrgljtF5wNucAGdS
p3tqSpwN8PRo/nHj3jxvL/LagBxYKkfgBmiILfZUG9udNWZJjxcdlEmnwDEIK1NIVDggHnzgNjsZ
8to6gpiXn5OCAmp2txPEZFMDkND0ntHXwUsxN/kn3Rr3rvz7MEypArUMA+kmskRtsYxg5twhz7oe
K4GqOUPGTOyDiwXNK52q+nW2XP+1ShTjpSiDzLN71XzdXtWVY8LYZDckqJbEm9zOktJGaA4x44dZ
k3t4b+E03jbNyzRP1Wl7qPvMn6qXAeSDQETmtGQ/IGbd6TMkGg9bpwSLlDJWvsSZLh4DTcPam3Y8
TiC57v/iZZDsVd3uRftkzY3SEPpD9Kvu2gGVgtVAoLdMNMLc4ogjiP8khiZ5ytXWrhA+QrH2t6Xi
1xCv5KNvlt3fbdX9zMLW+NREc3pKynBEYLAXz/SI2g/bi7O2DyDjApmV/FLY5rffoQhHE0uhrKeV
3ZVUtBEZ+qDYRXiZlNIw8I12BHp3/YCEUWyoHxF1t3aSz7X9Th6ASipBjGfS4hf4Tm76tcsvGCwc
WA+hnwHYjZ1mp/q7dozheAL9h28Kn34RnhKs9XodlzlPUdT+c1WoCU6TmLBOF3eeq3NP2/hhe2lX
J0bhzP7N0bjv2keNiZNAzkHmYv6ijrr/zrB5pGyPsnaQEAhBg4mgAcNnES6gc+dFERIP87RVT63i
Cy/KeszBCuXt+B2KFqDiqZigNcfz/Xav+FFItA0Fghm9E1+KYXA9O1TDkx+45U6utDYrhIOokVCK
YtDFpugKrUgjw+08EKUovXZde9JDHWPzMNyryKxtDEFclyKLOgWo5QK2be2UFvF9wuDsSVfb2MP4
O8fsObaly8XwZqA/WQFYL4lTAXy/vCdpbORlhx+R50MiQus7qy/1WAWeho3beXtvrEQ+XSXJBmPB
A4Uk8PaDAYAyYuppvdcKB8lZf3aPQa7EgEf65qoHLo8ExQSuOST+zqFeeVGiTETIA4sk609LwepQ
B99EG6jzTCVsPufJJCIPU05x0CKAedeqdLVvyEzjgK3ioTYdw4FyKq9QM5cG65hSsZs73Mq4wa5B
CRnR216alQ0m8atUOKnqSt2S26UpJqdsaKYNnonTwWWu0m8l9kDohds7AXYlCtwMtIg7jc8TfghB
U87gBkYPFREsS4zWanaqffevGp6gcBtJG8BB0ZG4nVCHAffQKWxjfZ7Vi9v3NS9fTTnVJkqCjpqr
7xT0BHcGXbvd4FLadAZ4T0G5W+wwnbZAZzQYlXaxHRbHWZkwAjbQDD06Q67/UMpMRcdCbQ0v5qU5
YPVimO9zoyw/lNWEIjWRo0vIovzgKebZeeHEjF+2v/TawoCil103Ioq5FOBJsCO0zRLllFhT7E8p
pqwnI+qUU5C4lFbiUXiYads7UXltUIkDpKtK/eZOkRNVffxXhd97Dpv5GofF9xSY06nFnvQB8zD8
Xn3on9sTlTHx9vFDZ4JbwCK8aIToxU7z42aGbaOQabhB/s0u+q8JApmXqGzzZ6Xt/YdIE0hlTXXx
lPjJr+3BV7o1ZMccR/CP0gdlSa4tncFvNVver1AKGi9r6uJdNInAPUzFZF2iok2Pma8O5zHSyuFa
p8CFhiYH7EoTfY/htBLT5RuMfg2QV4nJvD0M+FymQZ9qfPOsSR8IseO7IdD/aUU9Pdpj1Vy2J78W
Z9HmwPpFZnhAoBbDJTgnKhXeE/Nstf/i9AN/uc1K62QNFb7sOJhGTwESce9mq3R3rpO1qTrUfWhp
0zAiS7kdezbUuMBSu/W0anIvbqjiFG2hc3Jw3To71dWw0zmRc1nuMrSAuUzk1QLz53a8JCtDze0Y
j9R0PKUZnseKXRfnxBLdzhthbVkh01L2BQbP/yzyjTifpyTDTNWLhD5Ep8ax8KGjGIp9V9Nceai0
v1B9xsMUmLb+ZfuTrhxgyWOUoF5Aivc+LXpQJFnA2F2u2OdOaaUDGfbBLw5/Wh3NPG4fR7tyTtvD
rpxhwDs0PQkesoKw+JqhVaUc7RoGbBDZ+TVR1QHLMoUaQuQr44dRGEN16XXF+DiBZUdXoTH3Xiwr
qw4ahCKwLZtyyHjffmAbMz9nVvzGU5w2ObtT+lGUPfbWs96d1dItHxDfD72Gy3vnFK3sLHAREuJK
lEcjaFH09iNRu0Obtp4SR853vGnNSzrpJU2qfE/KUF+dJDRZUgAUhaE93U4yV2fHn1V8d4ZRWD9q
DIwf6Uzpl7pP+4e57UIvDOzwKLQo/7vDEtGGDAFMY1ZNPJASx++DA/SE4aEfR8PLA+CIBNYcdWeQ
583XqjRCPJNy+6/BnyMDwfW5/57B5h5Yz3l47NKoOhImLOdAUQrXvdiuruEU7XlrrM4S3URZ/IPF
usRlOk6IpW0ztPhRKcUnZRweU1TZJiimen2gtz4p+FaO8ws112rn8bMSlkAv8fQhNAFdXm5kHXfD
sBZN67XYVX0jcn6sjCJoAL+CTrBC/fP2uVnJsqiASW6HjPd3kiNdFTsheWTr2U3JKxq+YqcfsnxP
P2VtiwIgYl7w2FBLW2xRUTV+n4dK66lVh8FGnmQRBnJlMz2WDu6e23NaiwVAauUthsInXerbPYrr
a2yl/czLTjGnz7Vj1vn7ufWhlHdDY7wM1KMmLI/aHm9LXtenIcGib/snrBBmwF0gpEDnEoFxipq3
v0HBa6HvDQ1+pWZVI8L+KMeiF1E2/rM95+Bd6sCo/0YlxMxeRDjp0hK8D1AMabWfSTklv7QoG35u
/6iV0EyOSzuIxB2s4zJAhY2bVqmBizFQy+E5i7Gv7lurPWdBPp2iutHDA2o6e8JlK6PCJ5boJZfc
in7U7UqEeuLiPalUXl829hcXjhmeg5VvflRL3ZwONE3cpyTsirdPlr4xkFUKWAZ37uK6rZ26B7eK
LnYfO2pzTGALPScFDZyjixPKCW1poBrcVDvHd222Ug4Q2DPlQa6k29kaaqSFtj/jV55b7her0kce
EqYfQwuog/Kstnl3tsdg3Bn2d9lxkV2AOiGHkr1WbBoXrxg11+rE0RVQ+Qln68XQGjzpe8NNf0zU
0D/Ebm0khxSa97WbzNw+aAkdBc8f4koH6R5iNOsgjetpqH6jyghtAQ2zFmuyw1wowa/tfbgSDH6/
HWXzm0+zzIQ0KwmH0h0QuqpzHQdiM3Wj6dU2UObIsG3s6r2AsDYgYZw2Iw9rQuviZgbBVlJUR1lL
FSVYf9Lo9KlOy+gxaxFEOG7PbmUHcLioU8gtwJZf7IBudBon5Lr3fD+2vjS1/bko5+zFwVHYG6u+
PEdVsJcBrFwa6NyR6f2ufrPhb3fdRKPSTEpReVOhYA8Tp43AT1xN0Z+1q+FL5Q7/oQwOJRkauXwo
yFLA7Yi4I5tz22Y1haxwSOBPxHN7DZ2RJm4SueilzZoSvojAHLLHYa5MJT7kta7/s73WKx8WljcC
2fS5ZU69WOuI7oOf1VXlaRkA40nUxkEJBHEsxNDuvD3W2hojx0MTHP0TUrzFJnJTCgIc58oL47r/
EGjp9DlR++zA0M4ln8twp5K3so+gTuITgeISacBShVaYlDrAoPAiTLXqPXJ/OIWOahyOyFu28V9V
6ZPhOX2/R75ZyQikYg1EQxJpdMgWt6eRarGlN7TGItA3pxBNCE9zeBxvr+bKl0NakvI1vQUDOdNF
eI5UNxJuUjZemnQFFHNzeoxxfT+GblK9fSHpfNFEIKeSYy4mNBdTm/VG13publXVIUgAdiVF4Hxg
BX7BKRJnGA7B6c3zc7F2hKZFfxHVs8X8AEyrhe6gxOzn9fzaT7jcIhWqgAXU4p3Yv7IxkQiRSln/
f7UvhnKSBDn//2PuPJbkRrI1/SpttUcP4NBm03cBhEytk8yNG5NMQisH4BBPP1+wq+dWJnvI6VmN
lZVgpUAEwuF+zvlV11LCjUP6faoqtbVy07xAAuTf1Y34nRj4310PtIH27lRFMDl//+iPZa0UltfD
ppsdf9hysObrgXscnlNSifu5H93f7W8/C8IAHxCfITxGLQVE+uE9IozMSr1ohnSixO5g8jF52E3M
was8yrTV5JuuN+1HK/PX4mhphrq7ZOmGfaJNCk2nM6WNWVfjilflzr7aJ6abvwXSVcuuwsOSemBS
eXW78jyeDCNseZP0dfItHdqBODgjbOBvrsFz2QRVFYeyFsk+KAECf1M2/vTM8yRwgsMkgmfO9PnD
rkrrNo9upnib8F5uc46ozWwrMypbZz3krv7KfXj89UL9+ZII8hlLnNzd0KJ8dERJVxiQRd24my7v
A30OKYn2zSnJro+YEah1ZxSUOWcjVJ7fVYY/7TSgp2AvtK6cIABpH3bvPiflblkSd9PneExsk1PS
fSZZAP/ps3i6Dhsp/QBAOxkY7xdsH0gyFDpiaHA2mZZowUo8nozSvljmoHr99e386eHgWiheYCSe
xLzhR3MVfDpqf8SffZPbUu4Du/U/KWXfjEYqt001cgz+x9c7VZpwgOkXTUa179+b8CtFqCX3kIFS
ZYxR58nwe5pmmvDtkiV8H9o1vge/vuhP7fGJgwu0D/oMQ/anSQdB1coiHIqLmgne6Gbeb9Y2rzZK
ZeNmga4Tu2QNXYvE/l1CzGlJvCtzuTJKlJMejQWHc/D7t9uQMDz2We5t+rQzHnUCUe2QY50Ri6T9
bRjlj1Lt49X4LLEzpbRifX64ub0YS5M8eGQnIb6sUT+kzkVHQPkUUXXkt2aAyDGSIhG0553A5tpN
c+PaatzgjjCZ6rvoKqwPuGJlb9DIrCeSZz2mxyJXlL0h0WGXZpFa2FTIdD4bc0RTkRhM6JK+HJo8
Mg2M+GI+v/zFa4rl868/xZ8nzwAepgfdh7nZiVr2oUd1UpeCjYy0TZtk5gVSATFF4exWDS9T5Sqa
5mB0t7R27fnoKrwy/cVVeWTMmT+QS2L71eHXr+jn6dLpFZ2k8EyzaFU/gupm76SK8WSDbZiTTVs+
1KLfZXayGltcGAWAx7rSk9Q9zISIfPjyzaHfwR4yIT4vXnPT62NFVruKTDjwdeRhyt1s1tl0zF2G
DKGIsz7Pb+rOLPFMt73lM/Nut40G3OqLbUPIycMifFywysIhHYOA5uGYrVOYETPgWoh7EOp//fV7
/nlFY9yBhTr6VSxZmES/X9FL2aG4Wup2g/rPi5dGlAdVDfAd1ul3SNfPexMKJOAcWiGg/J80q51C
F5LgSLIRgRo/p9rxEHB5FsE8ePtFJs3gb/aJf7vCQLnoEU6lAoYs798cmXRJdWLBbsSQT1tOeDiy
pSq2FEZoOnWtNkYXmFGar+52hcBxqBcp49Rvsn8Svv7Hu6z5/kf2/NemXVSG3/uHP/7XdftW3w/q
7W24/NL+z9OP/u9vff+D/3WZfVVN33wfPn7Xux/i9/95/c2X4cu7P2zrIRuW2/FNLXdvBE4PPy6Q
vDWn7/y//eLf3n78loelffvHH1+bsR5Ovy3JmvqPP790/PaPP7hpf1lwp9//5xevvlT83E1Tfqm/
/fQDb1/64R9/COfvJ4oNvH70XvZpUvLH36a301csvoKrLJsfGNBJV83WVzdqSP/xh+v8PeA7fxAa
OFbpqP/4W4+5AF9ywr+TMgUrgyA0mm2+6Y9/vXFex5LgRv7hz3+rx+qmQcXfc83TZOi/t18o4yds
FPIylhQnXu5HhgYup5YyqeCIkGjXdYvpvjnsciupZVQnhu9Hld+rMmoLL7xZu9Tb2kVhz3sxIi/9
j9qVHy/ldN5BVQa7OcEM7xcy9pdT19P0x2Oplm2CWdJ2VOpuCZLf2W693w9+vtKHErBvEqOtE5w2
69Dq952pGTiLNL3LiZWM/7IS/rzhf73Bp63lw/3F0ZeMdgA/KuKPyGPpW0vRV5YZJ6hu9qvup3gm
jnUTEja7JTJjRDrWQ0ukfjw3glD+5vz5d+/0r5f/cE9XZ4QowsCZ5z3Nrm08jDZVMuo73x7m32xE
73e+f95UgDfcISHf0BV8OMibuVfSbVhJoVEEF0jRGna9oDAEEoHQwj6tT5Wx+/XdfV9Y//OazFlP
UyeaM5zQ3y8ZF2d3x015ezkNWhoZncGBZhhp3De9cWUUpoiAstffHKE/sng+fqgUghSFJ+gPbPX9
ZZeE1KxixFkQ27DmObDG8SJJEfBuez15ctfYM5nCyq8RSbt44W4wFyrNo1pUoF/Q3VfewU3oT7aV
6alug/UpVYvb1EG94ZBIzUuSwAosRhZyjW58OhT/N4vy362Kk+0rQ1skkz92t7/SVFF5NRrKlhX7
TiGWiJC+4gAPc5ojm4PkN0sQJ7ufnwGyW7lVLPGTOP7Dp7SsDgaimOPEDXZ3OupxBwrZV7Lstgnq
FJhpTFu50U5plDFIuH/hM9PV0dC6LcO1VXp+lBgNZort3FMxWHSMF5bheP5m8ge/g8Fc28NBw2qv
N50aHLzO12F+AIS0rIh73jzq2Z+rxzVzsjQOk7HK4hyqRRAxO9P6IGXbfRfoNAGnraC+qVMUQxvX
qpkvb/wMbc9iBwYFY4tk72DgJtCAuDFm3JhjVmc3qvHx8my7YMJkQHVWGRt1sb7USAjKXZU7wr1U
wQiZwB8S41652nkdKzdtd9KuVzqzQmYeIdjTtDFlm4FgrEbw1UrMuqarthQZE8QV31kn+ajyRxeO
ukVpHvH3MGLLnQ7jVogJ3sY8WsWnwezCm9Gu5ECgk9M+0uuZ/uWkdXPrFp1b7ZdmbNjXy9V/DAcM
WGL6fnHtq777zG1yE8zExPiNwbu/7EYnyUiGX2Upo95P3LfJSbGimSwt0VyWZf/Vcxb/OatG7xNz
mtmKmjb3zlp3WL/2IsfOl+RO+5Nb1OuVyqfkjQpzutUNwn4C32XxUthBE2xUva5B1CcQdIZiFikh
EK37tEBHbSLdeMt9rupmjNu1Me+JwUqSLf2mvg+KNrhbfc2NKrVYpmjOg8HB3aFcD63blDUOv9U4
RpN5arWRaQ0BE1K/C7Hv8ZMm4qb4X716lvl+LYzs+5CfxCZA2hiAyY5IvqksQogTi+nrazfpxVmX
Z1MbVRwBd5yUfrn1RCb8MWr80FmfZixG9d4zZsc7SxkXO2dZoIXso7WadL5HLZ0/1lIJPw4SKK1R
nU+FjnBeVI89odp25EP7aQ8nm0r36GBW3Ox83Xtp5IBXDpHMcne0o7oBnU1B3vtMXMGTXhm+WH0i
I0dRI25V1c23iWnW+NpywHRRy0ZmxxbeAUjh5qb8aqdFNm9hFtP+qBQHnyhc9PDSTtnY7QzDWPFJ
1b67HJZ+dXlUHD9nQDP4w6PNAYZfOm5hdrwOGvMyosEKf0uB038hCzKxLjoYE9HUFrUT6TWfSgL5
hHFFGJ10DyLtphr1auKhhl5b5W1q0QoMWfW4zrsAAzJv09mSpQAhFnZHlEPQrs/dyXXzx6ajiIoG
Q+NCU3trF+4XFNXLpWROZVwKBa//eQ5sqBB127ndjlDVeX6TfZrPx2RK+Svy/ckbY7qPuXzFey1A
FDaVOBc5kM2fek+m+loMokivQc9drF54UM6dZEl7RibJaN62EKafXXOQQbR6S6P2hpkYhIpkdZ3G
DYvVjwfk0WmM66carlgC4bPZLq13dBZDIoE3WpXHwpLheuxT4o/jMVyzu9WTc7mx/dS5ry2ROhGE
EhtDtDY0L7XojSRCkwtkNGRLn0dNFxrjwUtKd9lqy2QHYdNsXOvZRTh84+OG/mq546o/yaqlicRe
WMrupfE8tQ5xM43YDV+mQnc01MJSbnUubdn5h8bLPO3HWg9e3ZBF2YnWioC8fOe6KshXcDeh2ZdJ
uVVJxvT+KI3KxDsKJshDObojrfa8+pyAteu0kZ16ROWIsaiq/eS0LMJRgPJvZJ6MQTyR6fXQ4YWT
HqrcmtuoNAM9xCO/zI4cfy6eF9dcZWQtpA7HxjB63o7hcrJv5FxUl07fFuLQL0Pf3I/uQitd57X3
VIyefvB0HV4YlkovsT5fkT8WlvSj1XWSc5j28y4tvBR/LSIiZ7Pnvq66fewbW9476aybKOm0u5lW
yxujcq7qLzItCRqeOitaMD2869O2f8T8mklluDALngL9JI2FvKgkkRsMOLdK9MN2wpmyTLv5Ks/L
L40j4V90EuF4jbncph8Uflh9CWUoDfXOEZMfGTIRm3QwMNRKVFXCrNfajNzRMs/x2th2RVBszbaL
1in/nOResnHskpZuTAf3wMAr2xkqDD8VY2hECApvFYhzdsha94LRiLzMVoT4uFrsXJ0mDBxM79xQ
qFPmZtU7NiAUgKNM4nVZ7+Xib4LaP+W8ZsuURq3pbfOwKrY2rhva7/dL6OM26WiXtREkZeSkmuFB
UaY7TGgO0u+esSVv2IraOfjS40+z85uyOtB3jcdCyfJzOIv5MDWO3lcDG9c8u8E+xOZkgc6yLtvW
mb/WYfNcFJIevUm3i91xBIi2+EFsaXe+O+eX+Vy3gNp2f170rW1CnpQvzuRY6AbhlERj4MtXyplj
bRsYrtbiazBBoo6NynrpitWIhyXjNO/zYj9WykyjJp/MqJXNMykc3rPs1/bBZteLqS+DWwNWyLbC
fATIdvyep62HK3l63vfd19mXaqO78rap3WPIfGRviPwZMt7NhFEoMSic0sXpXhUlRqhJgb3LqpYx
jKWpVGSVtT7KFHE3cRtnfWY9iNJ24rqx2jhEyrubQGsOuSPds6UAb6uzzo4zA3bPSG1QRdBAzE8y
swe1kSpZ9lYt7KscxUIT4e6Ub5SYmEoqLcpIF92LU3fpfS00ltxwXjsX/x6Mp7Z+0t6U3uLthg4W
JlXsw4nKfzVlLieO6Opr4ofOiLk7VK1o46BvXlMExnkoz4RaDZzdrP4YDM161iT+deYQrBOO/UWK
miGWfmjEbn3aVnA6WXJYxtVFC0flO5Vi8OqvxNoT+cMwgsDrGErVep6vHrE/4SgIyIDHz26A+N6p
DQJAmonzmOP0IsWjPVpKR25xIz222breu5N9TYDHmznyM0O9iIPb57FuzO9TDUGO3vi6Ncwh1nUA
QY0o3NaovsogVxtnDfBTsJ3rdEr0p9ntjaOzprcFvW4RdTkpLEJkxsZsjeZ2JX8sstRcb7y13Nm9
r3ZV7W/GAF6433fb0ZvdqB7XeJ5wis6MYUs1CLPVncSmKQO9RTR92zgq2aV+9ZL0GtO22jorgnaK
DRMXmBQKbCiDS+mW0eC3X5xQ08AY/b2h8+NAUkmfpJ/IR35YRgy6dKfOWxTumzZNvlQ55xtTCCsa
OnlVlcbWy9puW/ddet5atEaSqmeE+NJ3lODd1ASx31nmPmUIF9uyDDZt3pi0pY4Rh73gm3XiyH2S
5/bp3mfep2bxoRYty3fmetkmRf/dj9UaZ+q1rWw3Ii4dayAvi5u2LXk4lxdM9UewzXG7GuFwYQcL
++3SXDoUxFPEZh9E5ZpMj8GcZd52WAy1r9VJrGx60xRPTYc0oJqVUbPcw4EqNRygkwzUjp8SN8FM
PXXS5VWMHaPceVjY9jqZB3hIqOwACLDeZp5M7tFN1M/p5AkZ+W7WcdeqBDMaYadBEelJmG/+kFpr
lHsjtDdQrbyLy8wzTmPQaqgjjlJufY1VxYb6xKuPVtqLIHINdx0/hZ2/ZnuTiKPwiNJ6uMr1Ip2d
JZ3mpjBVKwnNCu0Dju/pmeAEhukhvdNUVIn5aBZleDBmopJjTMBzVg7Kdj9ywtR+TSyvLGMXKWy2
zUkL+M5tLH2OiNpkKr+E39QSWDpScnSmqMAIg+EpNIB0B5/OfwnH2cGvql5cfWyh5V71THi4jYYp
H3Kz0ifTIV/cBUtG+IdtWPmVOSx9sVG+HXyxptriIGACJVjUbp/F0KoLRpeZm8ttq0SHQiA0BzQD
gaTyFe6KWlNiTdNvdNiaT7S9921FznMcMrrJInPqSkwj6zTXEdJm/ls7OrQixEHp91ZaTJzH3klQ
HvdGC5rYdGYXEZuVHS1bNy+JbS/byZXiaQjdQezy0eifp9CHYjUvNXfJF+jsoylEih+3QeJdZKU9
mIhOteJ/p7VipXN0+fR2Y/Xk+Uv2lCUVC9UStf9gBTPHGGTSIItSGOIlIgipXvq2z7lXS7WeuK1j
F7d4z9ykSxc62wRjc84GMG4u7g/li593AYkptdUeLFEuZJcJp3uTDLlfqqnWt9BlpheIqd2xHNuF
qNCm7uytX4bu86DkkMVl3RE2hPfGQLG9+nPcTgzKIpGH3oAv7Wi96jQLnx0Zsh+VbpKz7xZGgnfK
orzHngQ9CnkWJq5ddjndOX7XfCt0VbEtJZ0s43HulosRoyIzdlalaVdGx+22RWZPemfaKIBpkxfn
xayk+2B7VdtHDdS/Js6028oIP2rFiGo0JnaueSlbnsV6+uaNNVmSa33S8w+etu6c0h9uE+lW2VnP
Ve7KieogqiZp6L3jDgXn5eSV8ZD2I2ILO1hfZeU2t4uBhoa4j6R8ko3ovurSXK8L4P7m9Ji1Losh
6R4gwA50vl6KeXw3hCFETWMqxSYZ+zWnliFRPR7WNbHx+XSdFw+/uIU3LrKvRk+KCkeurBxwbLcH
CkqH7HuNoup2tCErRc7g9/2GGmH9FKxN13PO+FC7+kEv9b4Xbfk499JCHlRX9TdjHJ2cnVh1d7qc
aVDRODdtFLDVJtuyrM1vnQRKjnEJn/y4F4nnbCe85UgdXojNjdZ1WoZ4dZflIiNcaNq05PN+LnWg
LCK3jLYhH0fKNdLB3BekBhtzE1VFGZwc6Ra6KlcqcJR0wk4YV7jAJolPcF6kU574sS1K986u1jyI
DEr8x3IBGo6sPiD6bSWY3CLUgCjrQ+qZdbc1wNOOetRLslvIZYTNPXjWsXKXBHfkNB/m3QoNZtgX
WoTLJXGlA+xFT+RPRhNWfuTnTnrrU7dakeFOqtm64CntpiP/qYAGX9UJEwhFa2SoYn0L7H6EeNwQ
TkwBqY27IDXnIDLxL0k5PZRf7PANmx49Q3lNfPLgM6iw6+7WWjHmjrKJQerh5IRa7c3ELm/VMBOc
sM69KbdEwumMhSUYHOuCeNgIFSv7ueQMp1/Tu7UKZ/zPWi94lhlTyhj4g/FGUkqI470liy+/Hkx+
sDdiMomXAjnC6IeZTJ5mv+9HhF7jeHidVemmrGfzDmlFfsRxF43bygmxN+xx8aPBDuGrDsEJ26WB
bq7a2Uh2FtHjD6Ivuss+WdP/LDnon68LmTheJYz9TpSA968rC92+KAoUa8JePussHynQcVpoxiTb
UpCZN7++Dz8NheHlwphhBC5+OHCeJpF/EcQXSae8cfayDUm0xUbIBcsFpg8HpELf8V6297++3Omu
vhvMcjnc4xlBQnuCavEBC3MEU30Ia9kGb1rZf+kajD+foN42W4cI9eXFnwyr+NJpPHEQw3i/mXT+
m7EqkxnKY8Ysjg9D9f2brc2qYcwIrLCwiUcB50i0DJ65h68w/QYr+em+wgmE94wFJyacmAx/QDC0
lxfreLrUrJZ111V2sbFzsjWswZsOpKn/Z1SrH4P205sCyiYKl5zHD5+jj2TMdFuG+8JXHOlA6ec8
9+zEhjH/5jP86S7CjDuxeiE9iVPm1IdL2fbkqzQtuVQSeLFvUtVA851je7Xc/wfE8v+IQ77DLn+J
a/5/iVgCv/yPfwGB/waxVMOYfCnfY5b8yD8xS8P7O3ZGoIEofU5265Ce/wVaGrb1d9hhAAdQNXjI
TFben6ClI05IJwsEk20BzH7ykPkTtLTNv5/IHQRAA3PiaIfxyL9e258Y2q9Ay9Nz9N9POVcAWIfC
cDIsI5fWMj+w3SmfytUxcz9O+sK/AtjObnUvu12gE+jGddaAV8IHj7q6yC7N0Uvv/3Kv/nw9f8X0
fkhT3r0AqIDgryEYP8yMn5zaJ7gcdcq4O+aVGo9Gj1fcMAqHq9bzUTOAjQhHoz53hj67civDp0Nh
REPklqbMbJiwns+u1z5Vi/dZZi0VSTfb04NIcr3ujRYF9E7V/raevd+JAT/gvadnmNMIgI77Bmxm
fbTW6BhbggjTPXreMleHBS69t+uzlj5iYTD6CY7NWO7C2QCxG+QqsiNollWcL7Po5W9gqB+mz+/v
44n1A4HrZASIJvTDLtYtS4942p5wncb8bhvqkSrHWcYCV2orzV+Z5rs7pJSkj0q8sLEi6rWWBwwZ
BnM/t2TBnzUc5stOGISyxKVh5uW2nBJmw4TUZD2C+Wn6XSDy+zOGO4iYES0xZlYcoqfN8P0ubxRh
X8JRnuPZdZlLIJ20vIPXlB6pQiQhNAxcE8wArCQLp02RmhR0v15+H+Trp1fAns9jiUEh6mb2yvev
gLF64VmQPaiZMaSIUr3WSVzNIVFydqkZF3dNmKdnpnS0cVM5S+gwARqbORmisfHkXSHKqd8O4G3A
+VZJI2zkXTY8/ecvk+WGKgSTR8CijyZLQZh5mSlX0ufNsJhpb4Px3lRNsWtH00xiU3QDWZBibMQh
Xw2RXrXrnOb7OWnpOYS5dvMW+xMLZljdBQNqQnsSv/Eost/TH0638sTmR8OE9wYgxUdDJJa5QHIs
mjhs3ERdo4NuicJMh9MUcZm8deO2Cyw/HeLV5i8V4kovKJnaGqheD/XY0kslUx6crY0cX3t8AnZM
PovpvHPL17zLjSby5kLdNe7QBTFETW1sas5MZ6OMSZrbRYWJw9wor/Q1kIN09/D3PfkIJX169BkD
uZE5nnoTb6yC5Dc1xAf9FG+eSSQFKnwwmnlIYR+qJX8tRb2MPhBNkrd5jMthMkaVaVI1T2aVADXI
jnTEaXLy7bQI8zkNtH2h0HOA1jZ0WEipcuH/5mWB33/Y33HUwFyQUsOBlk9F96F27sgYZ6a2FABa
TekfrWbqjmRLzPkmZCxUv+aiorX3ZVaP52U1HOuMdIltPiGrWobgBkNakk4sPU9Hvy1nIA1j1+dK
PY3mOD0sdvgJkrp9LGU2AfhWo5We9ND+tldqvgiHmt60RgDgi/o6syBQ4Asw1GcqqIa9baocYlVg
PjS6/oYnOU4cfvlYJqt3tcDMZEyyLPnWgAzL9GaqYtlNW9BDHHKc4b5FILtT5fJddx6ISFu/zKZa
KItBO88nQ/USFa9jHoRKyw2FVnWOwopXYpjmru4GaIosl/RboYDRI93xelmqfrDtzVOQmZF17iWK
2H6HTVFCoTaOZ8s8362QLvcJaoTD2s7tPTL4ewbcVoSGwzyUc75eOnMJZz+QdYFMrWv37ewFXwzE
vjHWa+mlrDJrI5T0XtjLz3pbOTike+Fhaczk4NaiPps7puM68QsG+gO01pgZha42ZSLc584DYS58
4x66fogCdaiPpUUYmjWY1a7KfEUUAf7m/jBNd20jHkPZFdcCnQ1mHHTEi8HMTmFDYmT1xQIj6ZMi
p+AF4Rm00MrMgcXMfFjNM3dCHHwWesX4hnlu960aqtid+y1tZ7Hvy7m8QTI8b7tAVvdtOrxkIpx3
ZFq92bPo+m3YzWRazEXPKHMxvVNMicpfSW4l3HwG6nSZycj8ez/0/reOHuAmdEbvWc0yeMPsuh5i
ppY68obUuHKwZtm3/SV1h3Cq8ejBkjzgfQjp3azPTbdnWMjsiR6Uz2F7EgAxGPftcJPPKbg8Ljy3
0zBMx2RV8mg3VdXsJ8jbVxqVXYQRtGKMGAIz66k52n3gbbB5rPdCe+mTvTCyrVf7PE/ktCXm0jlL
itQICBMrnf2o0/qIArI8rEur2fVdqBFtp7/qIlEjH1qtvuB/ol7FZAsW6OSsuyAT9b07MG4ZGC14
ILsNDM8VV58vYQ3oMKYG8u8B1kKA0dkzjDGIyUaVMb2CB39KLjNMIja9fLoh2JARPMShIOrGksgC
r3DGnCepqPtdMXu+Oqb9nO3HHBU9HI1PieHa9wEjsq2hl+6VjbU4TI7oXlAOlzedZkwcmDRZ1pJj
puBl2PNXMCkKNtiHLoc1Ni++x6gkQBJurgK2rSEK8ehmeopSlbCXezOPbAhGeKy6sbhYim69TJik
QSkxi1ik2WXpQvgOUyc81K5nntuaxOAMruseQ5PX1lzHR0uwYrEqFPPZlHlqp3GDjavKKc9KOd0A
/H8eRkfvZjNQRyaiKXmIVMnbVVjT52YtsttQw8cMp8K6DWBX3IELGEehp3qzeIyfVOWHB0xa1MPM
KAOlkl84B6qqG/6UPeVmnR8KX7s6qrXhH0FQk4fS9+dXzVDw07Aw4CD4AgVHhSzvaiHW52AVA/+Y
U2h9Si7qm9UUfcYwJ68/D8WiD4sBYsRNWg4SFn8RDaVkcm3Xqnws1vnWLvPqmlC85TVckwF26/Ba
Oe5b2HX4cLW2kZ6jpijvkYwVV6PI9feZlBFqXztvLgwnCffYUaSHPli9A8HzfHx2MRG7BvRWx5Jz
7rHq128qy8ZPDulodzjZTagX7eAMM7I5TtfTTZi5j1/xVMdutarSuIApGW782qq2c85wLXFlfzo9
nGWfWGmyxRDRZjRrZHO0EmzdbQnqqJ9EEdjXhZuukUt81YVNvMDBMtPiTMj2izVIfQuDID9jYDjv
gZz9necaxZWaPfzOJ8VwsVb9k6xbeVFOShyXIF9ggOjhpiv74rofuNrEdydbbWdRcaL/Kj0vWxJY
yn3SwxKiApues6IergpFqsPeww3O3cmyx3J7KbLuOoCtEWVqwoumcpPkzcQuRQPKsu8jQL3yehqJ
yRvCrUENxb/D3byWb7AQ9WUV1PU2Q0RwM+a6ilP4XnHv5TkQ9/IENYK07WaQUdPP3if4zOGO4TLz
uqKDrTJKSSxub+Y2HtgEYtBY6dtEieISBDm9syahjjmJDA26vJJZHTBVdoQ5ZD51NGYXsjE8Mo84
9VKZgphxabEvoQhtlZv5B0LgjK8QLd+ysBFHmYngjNp5mSNP8w9fsqPhuTMppGRZDsxPRa26ttkW
IOe7WQXioZ0tYwVoc74ZvR1eBGk1QpEZRn2djWJ3wnZzox0f+6q29q42vYcWUdJumNvxuBaNePHD
atcHOPrE6bBab9iesPwXUd9IJ1F7itD58zy26xXgxHiVuQkkpiTrj157CofrWiLn67Kdz+1sXa7h
E3cHPXQnToolInYA+xyLswTKWfus1zA8w2EP7hhqquailQ7eJ2kJzBNkxXlW0nWtrJM91Kj6zKlt
fahmbRSxLNEGZ0K8tZ4zgf5N5c457S2BrrAZ6+bgAcNkD4E7Blr7aRbWrgqc5p4nuzxfocDB0FdF
EgdU4JEj7SXqjNXZLo1rPA3uYl5lxPx8nu3KP4APWNkWHU0YL3JmVqwLOrEOIOzBlI166hLT/mRM
M7u8b+fTG3Ji/8arV3DWvkLR58xDk8Q8zV+Edu6rIANb5RCa/SG8l8WsXkZdJvea8eD3aW2KNzyV
0tssk8XOGwzvEPRAjxEkHaTQLeBuzLB3PnreAL7fpt8Gb0XJUbiY7ksTFVqG5LdRaXE5nD4z4eAY
C+7CWVVkbXbIsYKKipxHxF7M7r7Jmp7OwqG6mDFe3+fzasUAjGhBbJ0lt0JgrcGDVWTfiEoS5wJF
Jp07SpevrZmBgdl6cLbDJJenSbfGLeSPdNoYcLkAr8LF/QQdw40rfPrute3CfGiyxeWuBN9Sgbhm
A/uSHcAB7YhmgtZu3KbtabUh658t8DeuDXgTMJ3qlMk0D1a5CUOe+t04kx1R6aK5wzGL5JvQXL6N
jYtzzlwtSuxAMf3PIpkyPzItptgR5V/w6MBzIbLEDnP5v9g7sx3JkStNPxEL3Jdb0nf32NfMGyIy
IpOrkTTSuBifvj8vqXpU1S0JupsBBigIUGVlhEc43eycfyU6mG/pYCNRu8gQy3KCGyjDVxSmzc6q
x4gbE3iRTzuZqy45LV0v3BkPWhSBmCNtzeJ+QWX0MBWd1g5PKOb1g8wQaMYpsiD/AImp73k6quyC
qzybd6X0/Wgz0ybn7Wx0RCLJMGYexkFFL1Y+ii/bUd1hYtn7lUnczMwWQt0s45rdi9WqsNiOIzQ8
esGRcycar/4EH2JmbJqbPBjbJsmt6ItQSoppSmdi5MkC+Y2bN7/Q8WQezKKMsqRcKLTcj6ab6o05
KO4NSCx/nxpFxy3m4B4uI0saNIuOblIp5psNN0/7TcgsWLZW0KQvfh8OJMmE69oljV2TjDatVsCz
b/gSu2M01V9qdsKXWqIvXuaeLzxemWq+Zmt8pFxbdcKI2VaERAbZc7W46QdxLoRGascQexQwS5vU
yDlf5qKamz24avCtqfpqSBbDUWpvRTrqNwVjeZ+YRR4QGou+A00QE6H/3Uf+gfwwUGaemO1Q3Rpj
DhOuDa+BP0Y4Ge58iJjHhWGbmYRANmQiBrFLm1lCncRdYeeXup2M26n1iCK5Xtd1oudink9V2oQv
lnQWDzFk5FlniK7OSIjZjsrvDRrdCx/lxjiZpjGqPePBuO5Lgg/INuDb0FCU9319nvNVlQlaVgq3
xj41X8OhQpQAEQefXGcGz6vdIExmdpdem2BDJQGOfGlEjhQQBcXZMUXwigKFpENj4R3dht3ozbtA
Eu4YN7PIe2IJVcRUjv3owe2s4lYTa771I9IQ6Q810Sp2FXHOHuKVG4OogG95vxjLJh1DZ0uRnP/Y
rssp83P/Hsuqfers0viwcwtfmHJXfmFlXQ5kz3S+EbfIBvcTTO8TrBtXg/AJUrF6N3rrrox92PpS
bNtF9+dxzJyPhcP7tq276VcEFunyMTJaRI+u4sjLe3eISyHYOUeUOd2+8tWorkXcsLkk9WsC9Eug
st3iTl2TGIPRGCg7PDFs/zUu83uU9z+ibgH53iwV2HxxaoPk/oWmkHBlw5RaQxzIDoHOmrP9FBlq
n6qkljQSJaxcjWYDpSnBeR9TSYxXomZMGVzRdqSSoFaZumupkHW3OBczETsWdAosvY0IZS3U+G20
l9pPjGoWZ1NnCNhVPs2wyjz+buwbqCyTyZT1aaYp0cBB7EaaTW0kTMHM10jFUiFjuc4LlZcUmCz/
nWvqzyTDFTW7emg80CkIFGyWf/E6uw3JQ0VhijjV7ocylu5V+cOatMqP/g0T+L9+Jyosrv2ouGMD
+89gnchao2wzLdjPozwpdGSepMjnhMwu9/iv39n/AQziZgavB5Pkw+RdPfF//l6yKYLWBBggUKTM
Pl0zEiTGp0P7U8/IAvn9zonpdNYDZgW2GKaUKq781VKJ8irrBhVYeWfVhctHsXCXfxNx+z+QZ14c
yY/XkEOsBPzm//LiTOTxqpOMsoOQ5UuWEpQd9+Yaob0WUkyXOSO3tXaJgt+qtaSXM6gpt0gMV7Jw
/utf1J/Zs7+9+7gfoqsHEij/r6anrLNt1CjXXAkqBjZy6s8Czcw28x21W6vy760Cfzem/YnA+G+3
21+Ncc+t4J+/et3+xDH9Uybq/0J+iaho9LmcHP+cYzrj7pvaf2SY/vsv/d0ZZ/3GewCFA5cCFElQ
zR8kkw1dROIz//qaiI117h9IJgf6ybmigyGfJtxGfJ7+cMZZv0GE0goF20xuCu/sf0IyEef7548u
YS+I9j2ENnihbeaXv/K5dZmWYvWrBjm37B+9sltPxjhkR9mXKfIwFFNtjRAOhDADC9sh1a5fA6/7
ojn4+6Sdkz2qDxb0aItIed2iA1dx0E5O3HpcLailnQdqw8BZIjwGtT18ZMUy7whYiVueyw224QxH
03yXgW/tnCZ9nYNpkyHcAEoX4FNOQRjMNSUNL7jusigxM+vOHpd7YeoC1BPACXHXTdgX9lM/n9rQ
Oi1ln516I39ZCuIJSyTFRjGPt42t19hoJjTMI0Ipn/Qg/qAfYz//XUiLXETeNot3WYLqHXbw5KKi
O2cuHXYKgMsiAnc7RdUltb0xGf3ukcwusW/K+qoaWurDvNa36yDZ9oz6HATtBenZmRAB96YovAfC
kp6aFU29qVkmddS2O1mVd6Wha1bnkWugHe4FUeUnN1wYKvShnAxvT/hus49KsQ2rYR+0oI7geGzH
mRMvtv+qBjNe+yjpkZ3EZdAlZbRgEHGcpyxbbmVH75DbPprcO3Kk3QKyoV/7YwGv03TOMTSzy2Q6
27AYLzOL4iLZUsQAzVICK5bdc12l/JcSCw1rZlKkzqsOIuYZw6xjDmau0f7FXpjWdWoc1Go3N9p1
621pGltj6Itt6vBi5uyzumIawbrvtAo2VZPbx1x24Ya41GOTp6AoVtwIb43danWSLK82zeCMsef2
2zIvt4EIRKLHegOJczTG7GA38iA9/6aoQ2TZ5b5BCrbJ3KrYZNVw7mR2npGl0LXu4IHp6Qjg3Xi3
LC5oYAh11QwlPYSgPQQ/C3q50HGn23VCRkwRtkC0GYDejJ+TazFKg/Zagy5jCtCSTlR7V9I31Fr1
3qS0Mw5WujzkVHLj6I/a1N+jOdvrkDx/PTaXtRavxlDdC3+8kxZl18P0fNVnpS7ZRkuzpYxqxaZP
8klpERJbIsMrO3ps3PCHrMV+CSt35ze2kZhW0yQld3lMxfRpDsxDaqnHZbKP2F3BdFgmmULiScNn
ViO1TB0lGDueH5Cb4NZca7kJR/8R2xc/yAxCRXLUVbZ7qBanQzTWbPXKJg0KqhNvxD2JbXyFgECp
nj11IOYZ0ESg07dZI2evbPVDFjru1vzTtY1X3TTy5GQufRvu5xoEH/2gzpmdfwZIQhNj8Z7tPqg/
R7948gB7l8AiUUZfHAFgBK4AH0OBoJab2Sv2VAfd9U23D6rlITI8FYc6ujBQveSyfMiIGCta50na
2UNnGY/U6eA4pYnvenlGPi0NpWPFaQWWU+u9b67QPXVEoSrheblz6w7pxyp5vIkme+hp4upSxY7d
HdaSeY25FEzXPFjcmTH1Z4e0a78QPh7L8MuuMx8NV/s0W8ZpSCszpvk2I6VinHZhwyFRMeQitVEH
QLIm8YX7GQb9dGSMEbtueXXM7Jxm7WYQgl8wGyXrgf3M/0HwPwZbPYwJ4Z7feERTAgPsWxG4YltK
6cUWBw5I78nyR4x0dn0nS6s5+iBofjs+y3V4sWdxN1lZl/TLsK9aSybKVIJoc2oC5oi9iUCplxAV
i18Uiayit4KmzNBubyZI1004oSM+z9Um8l+j5iUPX0S4rIl22h2Car0xZocNWXH4r9ONmU6xWGht
Y0tQUboZQv3ZagR6bjbEkZburhgi0Cy12FuLyRgjIBE4xa1ZLj0PfTMmTuGfYStvRNugxio8iCWc
D0CcJAmAWaM+xZHFRryWfErsLo91qqjxHJyjN47fisBDfrmys4oDyNC97Y5vo4exOAUHSNKsx3DZ
c6wJ9zbXTomTbvrC90LFUSac2GnLh3GZvos2A04aouv7F770c/MQgXTynVov8T3xMedXg47oH0D3
dgKtIupfjtxAT2/zyP9DxoscsmmLgzKiH7PX1Cx+zmk2m3uOgiuTNb/5FfLiaclfB7f5gRPsgtXh
U7v2Pe2D7xznR5bGYz1Fa1wTvl1a46vZjwd7HMyE1Lpj0MLPTQW/7lLbu7rTuOjWFGrFb8xYIhhO
TL2cfFn8MHBGcoFNFp4YRJZ0P2s7/Kwn5PsT/fRb0vpeG1+gqvYxZ6Rld7fMLjdT3cPdR79mXPs7
bbPYNtK6IjhFti0DfwLZzL4vs/lO5uppddnp2wJeSyJjzqLgc12mczt2dwWEG4VsRrfrQALhGGwu
/6x5a6xS7qB47gtHvwrT+DlZuR0TLYtFzHpUGsCu94NDGgUP9DPcuK26F7X8aFcuVZCIOAynW9qr
EkVM+EYNyzkM2SjDCgPXbPnX63zYIgU4KMxI+dipZC7Au0rH/gpK+56384WDq79UVXeoWP5ZD8Iu
6brxMaAq+ko1rnzcOTK0jypjXH4umfWk0rJNMN6dVdTdcnUQ2tHhpNQQ2H0J16EGP5Z2uysM/VD3
JaAXhtWd21b35A6cRBc+gDd6PLoj8lNMo/HqyiIp5uzHsIRIEyLjznEr/KLhKY9S4IxmLW+YaCoO
G7gYChPfZpd4ZbUOAuuC3rY5IrSuaB+LTrxbjkQ2HdWHaWrKxCDwbLtitkIffyuuY5caL3YNR9sO
v9hpDy1x+nHeOL9Eu2zxQZ2nMF+PooMiGWdz7yJN3TgZ2uPRHq2bovvmI6gYV1Y3n+i/ajoqz7yt
VLTPFdKSSK1g1tbK8TDsZqF3CG7BvSN1xKJQJRY24AKri7YEazPetyuxdKeDch9167c25X3yrZIv
3S5xN8PkONXHYLtQKBqBXckdYUfTo2ODO6tS7J0OEKXUA49z41yKQbiJa3SkboHUJEsrpj0enyKJ
hPfhOGu9UcV8UzcUvU8+BFHlDHsRkt7iTjMakbV88UJx1LL5lBMJJX1U3MhssRIIF5X0CpGm08w7
i0CeTelVzwb5NbaHVZaDbNymkxvGGdTONkM/muQmgVpdVpc7wBFYPzq8WCpJ8hFijPXAqVFaJ40i
H04ge5sXOe7o0nH2DpL+DWZv+Clloi73as7FbLZBXmRSua7Dzw1x0bS3TWB/WB2+L0zd3Q733y3n
3HlypgsnueZILG7okfgIat6ugibneA5BcQrNvAWUNJr4Yw2ljJ2oigakY/G2cqjvfO2429oLX5St
H7GAfJtXfWOL4jIM5UcwBiruA8WroYKDjg8wNU8NtClHaIt92TEKpDVOJbKVt1YW/CSGxd9yLuIh
rvTdzI3ryvIwuvKGJEEzJh3gzqBnAjDOeVALB7NF8wEcEcCTo87hooLtaBhPYl72elFnYTunjMrz
mJ71rw4h9zlY5qe1C18GN9z2RgikTmsWriMvqbudatNd7nfVZiVeaIdAmY+WEZCCzhWOyxrfQVOh
hmiDejOQQ8S1NH9D9p2MbpDGeTRfdG+mOFQ48VWHtdPX6bGs08dZTzVDcglM1Jcf1TJeLGtQYD6w
dlR73QJJUN1Vlm7i5MOKhOAaDU5TYyXHB56+PF5S+0vJ9iVNm2OpR3LvnW03OSpx9fochmSelbV8
boas21baOQ+2fjcCDIqGU+FrWPQz6vDLUjrPIvXvwmp9HBB+8AwL3tYZB4ctk9LyfgzRdKNMZFEZ
QYBOWR+0N5/d3DmiwCfJSOHLNQJvq0sGKrcd76caYLcXxk+7lTeiYRheu2tocRndZZ4S8J7TeW5a
eOCVB1IP9cYcsesbtDQk+BMPnhHd2110VEP2K3Xyce8FzrbmVikNq4HTaD2QnvmtCjNwjUx8B87f
en10NNwmvJihElggq/FU5f6tGyFc47cXcxbtqIK96aR3YOzaAlq/Iyrm1DFhr0zULgc3DKadj1/s
AHznXwEz75h7HNdRW4wHPSqmcY7Vk86vlTtpPZ+cvjmt3vKSSvesncGNZRF9TCOD61BTOKHpgwMs
PHUjcramHowdDRQ1Y4oJiEokYIzxpk+A8k+LY1Y7pFTFxpz1+1BfO5lM7z53R9RSQ7m9KkATsxre
HCUudlu8hrI5F1SPb1OSrLadX304HZ9Gtw0w5eAmWQhV52/1jIGThw2v6Xel4XeErGM6k319P60Q
SkWOzsaaZfHQIwrEIb2e3dE7CY+I50lyJC6OQVM93B1e9hQSmXU0yMxbJxf3ee59KI/M0iIobxW9
8bGkD8AgRKG9fsfZewiQmlRreOsyxWKA4IsAgPWG3Jph+25TdcrilwG6504ZlxhfmJ71d59cayGK
Fz6unwQk3+XFdb/ohc1U3n9FXdERqJM/+c0nVM+b7/Ri1zti5zJbs8HKNdaoxChEqsWObC3re27B
cRBpm29hETUPokFudtXVF+xbH1aOKC21+FvIG0xwl/wJ7yzdFAruesW651e1ufG1wQIRwd2VBJO4
xabzLzo03sv8QTAIqto6e40FQVU0zyviGNYQOmn7IHYynC02JF4xfYUI43WZpBMjiHNMXXV/FYoI
6DhaUNxDPlWPvnMXNbjkJPhNjEppI/Rw7Dp9clt58k3cKkbo7QpctFjV/HNkGjNfvn9v6LLkmMYN
i3JGbwGBcWys7oMy33FYp0e7c3dIVxJq+Y5+M6rYDeXbMhFAkMr1VQY+Uwxuf07vdNa3LTqkXRo4
d7YgxysK9lEjjks7PzRVSlKdKm7RqJyLwbyh7vIG7hd3V4PVu3+m+uIpqtpXa7YOmPAVvrDhMEKP
5rl+BkZAxhsN90FXwIVGNlOQDbtQ299gHeAxUCSy7I7vZXkrBvnSC5q4s3yoDravv/rVPcmB1dRl
Akvn6xqfXzvdiKAwialJ0tVHHdMtSd3PBYtxc5oiWl/XIWrijM9x7KTFSeGONNJPx36bORCnVT7A
tVxZiPr9LPyI0jtxM03WyVxqluspvcthgY9emJ5oouI8w2Dm+fnPIZCXzkR0aAokxWzTpicvwSgS
NzBixsz3VXzI8d67ukyDZFFVswmMaQexeuAQJYRpINSzuCpj1C1RcNjnUnilcYR4L4TYeEv+pJ3A
OJszqa+QytVOEsZ+3cBv8Rw9t1X44gw2xd78BzHaOOtQrdeRcls77Ze3UtweXDNBiiBZ7XHej313
AEK/7YaIqIrp4PfDc5G3/a7RH17pfQQyCI7V8quslyM5InvRmMTzjuuth9VibI0vi1f0hio8Ns3w
HT8d7KOqvtqUnyIk1fRWa5JNoAMT24fFDST1BqiW7G0dYQDvotTaBZXYEPYAWnd1T+HWxKg3GnsL
nM9ZGl47DucYUYL9q8cszK+MQce1Vbq33ba8mbzQQCsSlGdfOdZ2sYABZruqNi6Foskwek+/g6n/
Eaj8TxHjP+HK/695F+yroP+f48qPrfhoCliYv0W3XfPZfv8bfweVo98CDDGAwDbB4IC64MN/i1sD
VLYRI4Mbh65N5dK13f0P50LIH8FIUJIDU4N9CCT4D1DZ+c2/iv3DwEWTCl79H4HKmB3+pG0lG5DX
cJUc+zaxOzhn/+JdCFsD9VVg2kmXZqs84x8mua/rrk1ivmH4xBgTMo+MAG1gJh47MkbrW3qPS9uG
Hp9T6jLWsa2sr5xseXFEmgWqoKzJiuipt4TYRlmRUhySlXm6qXs89ds2HLzoA9tmgei/zix5F6xO
bl20uaxAk6XgHMFi3Wf5c1Wno3FDooQL9OyIum0vXsW6SBpEYB2msst8dJ7ttWXUnvPh0ZStPrfh
2Dw4YwFiWYyV+0bCndFtFo5ZXIUZEAySHjzDIxy7RIjSWK34QTyQNRJowoKRXtKg6ukAxlCxmC8m
92V6K0NTd/tcRI2/1aSe2ARopJBmIY5kF0VE3nxzc6bBnV1P03JoQh4GNoWoTrca7Qj2ytFRDMKL
JGyjJMUBlMBq/CoJjRCLnfDnzNhlWdB24KnDnN3UiKduhLOgDa0KYjF6OcwXs54Zk6tiykcW/LD4
rtSqHtmMa8bBYmBVok7K2em+9MOtQMDLwV9WRU7JbWhp3PjZNWyB+LWpvnHtdn7vSr/zIdf6oNjW
Wc8N442GA4KEpfRnoZV+rehfy9JIk/NKew7fNvMf6qVvLxDTAYSy8jNU14WVfTXCBd81UuNRYM3S
m9odhg9immrmwIz8ZD4FlxxC+01zTQeSYFGPqIcTkmtCRodrdsBsFgRSFPaavqgmLbnDw/rGpj/p
IRD2svMn8zmUvvlWV6X4kTmrJh0Ay/MknPqTujiYcMnUjLgX3vguqDxrgU2dqa2xrNE7g2yV3+uh
5+kJygWwvBNrx49F4Okvh5JBmaBFDJ7HXCMxbAridmTakNdW9cFibxB+t0+EbuRADNHU7al+JzlT
knh7JVvM5WY1FpAdDJImQQCTJECt88zR2Ek0x6gX7YoLNiNQarvKawO86SpDJg0CqUNPhhJiV1sA
E6sWdSelf+3bqOSKlb6o1hcXqnu64iaAcMqdKiteAr+5bQvDNmO0NiOq2HzqnxtZFF+hXVzXAacE
AssLqjBU5+jncfADUAY001Y8S6mMgy6UR50rQR1fJPfnLz0/PCbMdLHbfbrkY7lZZt39AoNlnhNp
Xz40oBUqznDFP8jGK4NtiZgEAGjwa5Nf9FR/m6epAl0sW94Kaimss1AMHNfcxuILJ7WiWT6vWF2i
wvEfrLLKXuBn3f6qxk331DaFH95UR9GmH4bwtVAYmONeF/kjyS7GtDUNWd7VGREn8YSL94fIjQwF
7cifxahWFn7jwTRfMjown4u6bB8ZEq5TWzDYx6qJiGsj6Gx4M+Dp1CWQoz5MJGIZmKjT6AZOH/UH
KEFJ3oMYe3PrSpJoElf45h1Za2m0K1VFOBapXt14sqW7QClg/f/qZmP+2Tr9Wh8bVUUZE4wUFVUI
pk63ES5m+WMl35qFxbOb7xmvgYnFH531gnLLSJOFoAkryR1RfRKc6i47JN6Ewo6FEbyoZRJBYiNQ
gTIiaEJs5WRVL5Zv6PTKdIm3JXImoBL81Z99o5v7cCbKP649SSQZqZZgw2gR2VYMdEZ88xTNh47q
7jlQKCeJQgjNemekdv7LDhYM2BSWte9+lqnhhLSJoRz5TXppsnYJd51nrSQa+IjjtgNYW7hT5DAM
8TA4eEnCctZpjICZMcs2SEDOSEAedgToitvcqaYILGWyD+lS4kvLrKW8l12AENAp6vQhrQ3RJ67T
yHupZPbu26pFUORGUXbgm05LohFRpWRUOQSxeLxtajM5kS620nbafOMSKvDBYOcEST9z7m0kH243
6XIw0V0wzynoiNl5C0CaHB5QGJRZPKWtT2RD7nFVuaXpsnN0tXHq3JZ5mI/1+hmkWfjSQpr+XEW4
3tQB+H0CGF19H8rJxdHR+m2a8AvntfuzsYJSi6x6GshXHTe97Xb9Zo2siYWm6vQTQVdeuZ+R7NZA
ZgExuERfXCGAfipIK4maVOycNhS0xuQRPVp5OvWEOrTpVziVnEa1t9IV1DsctknAq3zBeYLMpwg1
kQbLiqBDzWGZ77uhMh+ztQmXbSjYtJOudMcjggu73fi2nh5XpCY9GAiUHnPwlL3Rf5fdBbonG63T
9lUWHA6EVLA5rXfuMEcmysFs5tK15vWrzrL5xO4Kus6KbS2JtWhFhhnhJA/MC0TycOcG77JZnG+W
rzKGfxUNmjgAgidjYu/ct7EGWTbMZuGUIGUIb/zUBYfZIiU77krPkRvTBvjf5YZfy2SODJfdpHHM
DzNwoR8Hd25G4g2Ef98AboJqj9Id8GLUII9O4+p7o+LlwBuG9kg1nD280glkP6z8C6AErcwC8Vth
vXB1tdXJm0abe6+f1m0BnUDodF+lHSTnMIKQcSN3OzZ5nW/wr4MXe3YUvOObHGHcfNe4jQgMEvEs
Qp4aIbtZbygNC3+xHUF357IlkshZR5TNnjGMn3yNtN5iTbW/ZW5e3OM8K8Bo5s7m80Us/0ksFUBj
2OUB3HfoFU/RqvKUR553ZOsyRPRUljbDOU217yDyj2BKc82hGY+WWf0AVSlv5WKzzbD9ughpXN5F
onQa9WARxKRPlDhPe7piQploKvmoBwy1z4VMU1Ubh6V9pX+ztALFTpdiY1gsafVIRFScBiiDwdaN
K/aEh+vNa0eSeypscC9tFVnr3gnsFdWfMlYiDOblKufXQ+5u3ZWshHjp+E4JKQ5oXEcXSP3QNh1s
sc+HZtgwTHnPfrG2TkzQUQp6XObRPfqzYtoG3Vi4Fzj0bNmit7BHUCsjZJvxmZnRPUz2j9FYGosZ
IyXkq8qy72oZLXmqPGJWuOdrwLMK9PWR7Me+2uQhwSogK7oYd1ZVghvbchofMOQjRlgl9tijABKY
Lv0aXj9K2uo2HVdCebHgzBdY58kzkzbsNUmYOBgAJLXzSGVN9X2GACelqh3KPSyYKHedAHpOiq7l
aa0Dj42uN8nVwWgU5oy5M8I174aJNXR3Ds48/7IWU6Ov9AOqZ6Os7eBHsOQFlw3dOvgV14j5qI2L
xTKDS4Y1I39lYC7rPXEizXxBN+FEJ3c12vZx6LthBjozZ+soZ8jzXV5aVvpJ10SV77xlDMNnQsgj
efEcVGePeHUcO1EWzpS7f9iH/hd/8tW3938EfuwYLpZL3hiPHciyvL8aL9PSBkND6bER/PGN28P+
R20gPv/1d/mLoOv3bxPSUWhS3cdxjebsz2qzqO+awVCy2nQuSTxMGfXyZAWKs5ORs3RI/rS7i0++
Sglpyoho9hAmaVD0z/9/E1b69732atn855vwE0rdn39dha9/5W+rsOX/hsKT+5SaXxzWCKL+WIUt
5zdc+tc8atSf1wpRBHJ/rML+b+E14CF0+Z+IdpR/WIW930hx8vC88w+Plm3/R/qqv3WP/MNzigLT
BCOExKEwDJDpr9nYy1BP/rWLhVxgo3ol4Cr9HM125r5ePXx9hOEVczJILyp2VpnLRzPv13nvLZYk
2tZaJiZ/YwbDd8c8RwrlKWub4SS46/NAqA0aR//HkDX5FfZfjVtIeyxNZn3NWhw7CNt96NiIfjU+
QzLmFJSicDKC+MqrBcZ29i44oL1viCt5oWvVapF8UMUJyydTJ/amInwM/KF8sruSNNapd2o4Q2ku
fBkCT3wKHsvwZm2uHZyFH/iAqrJ1FaOzg3m1WsQ80FeXVndjNhgUdHrOYKGz4lSJq6iwbtvOCPyN
PfpAv+T1iZOde6h33ACPAm8fZFg5cShnqKwYN8lMNI/Scgs8VJlcQ9yYJA4QRJJHF1dBnzh+KC7V
cgWXK35KfVW0IPRP7RnIbFnJy94t4+TYd152XWiIYjZCXnFQKUD6Rr2XWQbCjU5uyg6SW3DaQCAu
7zZU7qPT8Fbi6TNNPvpQpO/wVag0BmKj3kXmud8CK/Neg2yZv1cyknepX0xsiYvPfAc0nxu7Dj9h
k0guU6eLSJ1CUme3U0xO6qEDsgeUBDdXbfgaZcO5zUuEbQ5chVVgcID27wxAhnex3PdufU5hJVKd
bfLIPfAqGkkDg1sccQAXW0q1dWHvOKk+wrx5MK1LO1HhF65vK8mgB7td1e1aclxmEmkDQZG2CBgf
xA/86S8hXqUEv3DSgaEg6cP6Nt5Yntr7Yr0DGcUwE51yw3qth59lN9/L7LX2i5/ulZ7OzPcC2ZOY
CuQK4d2orr9ibpkiPVqTYSaz6+zTfHiXFXxLw0wx633vkn1kE38Fkxk7EA8SiYxlt9s5OLVLRcvW
uMSLb+9ETzpkmOZ7VXWXNcQsa5MHY6lIbss0Iq8zU/Yz0RzOk1+v7WdpDkdn4ZkL52XZ5DCmOL0d
6xnQvyar3dpOsxk80YKERq5D1Y80ECX1drK08e67AY4iOf6yq/7GD8t7Lwy7c/N72uI8zM+DDpNr
ktOYjqc8m/rbAMmQC26aTfKooktvFxvG4UeSZogkXTfwl28wHKa+1W5Ind7GcrtkNt9I/dhaqQZ7
cLei540MrgmD9xpn4sr664QR46OtnnyBQngUpFohcjDbWK3ffXd6SFf15AR4Wko/obOGJ8TZ4ITZ
zOVt7Xu7EKOLGWR3A/J3zskN+eS7SsldEfpnUqlIfFWwj+U5K4jragAVSu+Cq3MTQcjXZnPwnGrc
urwWdo5Dq4ihNV7y+tMe07NDv1qm320fyVokPwM2DrOAA6t3IHlJtBzAbj5znzEpy9GNKeINi2H6
lrvYYYF2gvxpjqxnuTTtHtPpD8OIPnjUzpPQfCLyKSYZXWyM6mHGf0z2onwOZD0lJh4wdNVOEoTd
g1hoW/ObnJ6imYOqefeVukwuLhvtR0m1lDv4HPuIq4cCzXWPy3LZLEW6LQfvjjV476fzT28kfJ6D
1bYfip7ENdvRMmmz6r6AeU7n+lJP/8XemS3HrZxb+lX6ARqOBBKJ4bbmKlZxFkXpBkFJFOY5MT59
f9j2cYvUDjF8zk1f9LYj7NhTYcrp/9f6VnSZhQz2gUqzDZ9jvqNekl6NWUcSNP/qoe6/uBQl2OT2
lylxruWcfqYwukcBi93bMvZt2h3V7D3kM1RGtk6WDxN8vhFxfPKzeVdmxrq0+Xr7NruGOfnNj0CE
mxDUKNHRlZN1BvebOd3f0Rw6pX3j7OaA4do+c0b/WufjwS3y5KEY6j0MjI2dy7vKjW9gkKoliif1
9lWfPY6le83p0FYo7jgYrau6eXCT/t4yhqPt6a3Z3hpwsNdxeD8se9Q6PRX6Ba0Ja1DbNQ9k4FzQ
QZCJGD5Nsrm3hpM/4AJuKCfQi6/ycZUH6LL0fhxS2pDVMF6F89ld2NtGjoQyiW9w65zBiZ9BOgP/
ZjQOqCRrDGfjqnSMs0LG4lMGtg4cMM9D5KHWLGHYt0BgbWz3G6Q9iwve3ZaumFNYxb5PXQi7FcYs
xKSymphU6B2jXJS7zgp+tqNCvJce4sENrorCb15y5aQbkKsHt6JA3DtsgAlXWKd9Tz0MYGZUezjj
Z6iH2zJ1OJcPe8TEe5hyZ421XGEAZ12d9Q11rnMbfG8yccbEufaKcqf7fEtiKrpZRLZ0oOLIwmLU
oZRUZzS/t5wSVpacd/YwgoBDP6u+zdbRn4sbd6QYhE6vvRW5hb/sysYA5sh2Y+JI88scUoVj2NGL
nDWqJAPrE8fh9gZt7ooQkbULgu8Fvs4ZWtfz3GI0mrtnaAZX3ZRSh7VnLNY2zIh4h9+EuXVsdm7O
5r3YdqHzONiZ9dkbzIWlcDaKbB2n1Q21KiZb4HafukZ98eaG0rTzvXYNygv629x0u6E1ym9Yjzet
+9SLgQ0LdnaPM28beLAaJk4eGeV1QgSeOQENmzYWt2hHnc003/rQ9zj7Yb1lkJUbg6qMFjAMSIEC
6scsGL/ETvNigdtEdHkze9bF0uOhZjI3TQ6e2rEp9Ibn0DcouA/+IXQF5nnkmyJ+bgyX95Wew6E2
74yMf/30JIRGJUPbWF3DgyfSqVbgK/QOnQIqJnsprStGKnrwfkZQIZ9bijRXzYysdlCX0W1+KpY1
JH2ED9QWOpZ4raYBmDhracpRxrsxm892nq9YH58Io0LPkuN2mvw7Hdx6oft5TNJjjf04D7LVOH7z
zBjRcTle1aLaJqjJjTDa1zI+4e97TLoqWVljv4ZvuOtsjsds/GrkYgM6NPEZqwGRQ9UGpfChadrr
jn5tbDCSSn1MJ48vWqqd9LsfoQOrR6n4ApHmBKr+1pEI3ClC0ziZzEfl1IxNmsxHqYnJon1yDiUk
Bpf1gPPz3BzYbkWQlm9o72yoQe47sxe3OKjWCdrs2NzOCY1HVJ5kYiDYxyCdgLrQ40vuOAQVcIPT
AylRqNwVstOvMkFw6xVfqhCVij/de069ltNXqWPCL7BFz/1djLgigcdZpF9U0bNfQwaGerT28Pdg
6KMgFDvFWngHR5k/OgcdOBN82pt4/djQEoobcwjD87n2LIQXrcRECg48N7cm/YjEGG99Qsg01VEJ
6VWDlJjt8slBiZrEX+bqM0q0idpwnN/EBtUw6umDYxP+SH0BE3iWURLjCHw95B26jt7WFq/MOXkR
iA4b0fwhtupjYglU0NzodBV7UDxq9TBYIvgM4JNyenJgV0JpHo2yBT7EMbYRNPCQA4HdTpu86HdV
+KO37A0OUWz0gIg55i+L6yjJqORCxrncFqhChePweS7iaDF/oj0IdyC0d15zN7DvviPLw9n0MQDk
Ga7oQIsKXLK8wJN/6utX6ASEY9z04iqv9JYEyo2fwQJNbHSm37xxJJrs7PYvwAMnHyJVq/i8YI4D
USpeA1i7aX7TVtFJ6fKqJRf4GdL1vgVonE1UehGVYBUOmPStrbbth8xns6XDo6PbvZkN3Su+KeYd
jR8JOWqpOEBj5lersAy3MuSEkXKeAfKwGH6zZ1mb7IGL2xj5QEGg+RNUg/qo6PeDlNw0XAKsZYEp
3QT86Wr5QPmOndOmSOvDQLJcPhrrqOb6iHF/geuOlgmF/boYSXcY3B8tpdrJEI+Kgr4/Vxw56gj9
LFE0zIWamiPlOmS17beYau5oyR+Y75FeUIeXaOQWBvIUBifbfbW96WvdnOTEnhxteN5fJV50mUx1
iKdO3RUjdKj5is7Ka+6ygymNzdggagnYChU+RwiI2+uOEQQQ9UC4HzjAeov9Zrvsd2jkrxZUQhdZ
u6FOHuORF6XyYzR+G7LxkCXykkTN3q18+C9q3zevYNO3KgYoFXynAHajwfGE0MeSzF4nXbYmW+sq
dLOdQ+U0ifBK9/cA2PP8nmv1V2yT13mknhwWHc6qd5afczwz0YcUlwThD9T5gx2mu7n/KWMOFdb0
2LTOpQ/F2WOyvAYFs6dis+mG5tZEUJvkCdAdmWyzSEri4o27yYlezM5Y1VTWN6oxU2sxqqPFREg4
+fhk58B4kNT8Kled4S18Hac+P4SJexjRFx5TJ9QbORs3vtux9aHIaCbPmXsPeRzgs0CMqpB4GDVK
kKx5oQe3ql3vtgipMqYnM2lug0C4CE5cSRgqKr5TkTUbLywuMLHQY3bh2nQmTuLNzzmE+EoFHHIN
sNhkiae4Dtj+FEB0Y/b1S45jnVxCUPu0VLc19eJ9H3HQjC2XUI9u+Bp5zOdW0Rxmtoo5x+JQvNBH
ZBqQGS0/iwAGo2P7I3EuMNJzzh9TY2IxN4W3iuL+lOHgW3G6OVsNY1DH5B2orj2ANwWLrcCPTElQ
IzJiAHscUtf2aG7mvMl25rJuYPv54aYwQsoqaE7U2fWV5XZyneHWfDV8r9mi50IkXX+v22BPg0Xx
+se9P0gEWh7i/xonTSIDwiZBgU1r6CDA/erxbHj11m2yYt9T61yIQOjfr9QsjjbekbT1Lp3dfC6m
6ZCnBWUyyKuA5kNWOQOlb/uSh/3erS1jM5m1jyEJb3ZCMbpotjpM0ttaJkj+LXbrS5bJAYbOpmgc
XDVnDett5RJuQk7pvV0I5xhXd1ULnoe4AlovK788OlP3c46Py7tDfetV/EsSO2YDYzUJ/i+2PONT
RGAEHOXMa7/ENYSdVdwF+mdg2YF1wGYNP8T2RRPsYMt6OKWBkHo0MSuCWUjVNdh9QSaCJDiUSBhS
yrc3XZlzlsosnXP/AFo2eZSV/rXoNO4UZrHx0lleFx9z9qzPQWCO4SFUYyD2TumYCMTqurrp87Ey
NuWcmecAgTPbDEZrvBoQAhsIbSb3lpRtzgVkDvBALQJBn4eZk8W+0crAml969AMAa8P8joCnLDu/
Dts6OVQE1deRZ90WVNC4HMNNBbeZdj/+f4XyvyqUFBX/UKF8Kf7X5aWJizc+UGupRP6rRmn9Q8FH
xopLLZAa1FKJ/Fc6ovUPDIBK8Ae1ZVyiFCL/q0Yp/+H7S2wi2e2UIfnfX+U62HkpK1rK/5fI5z8A
jf5FmvulQsmFYlBVjokDlPBG138HqNQJeDMH7wGjjRFSgIva+wuqRgEz3JRT6++tCHErpbgbA4CP
WcdHO9HVTljpY4a4rCuGB7ZaHNvHqD43pXrC2oXML5+6reG12Tbya9qYvWyODrSoFaEWiLNrgoWj
FN27awSvmTUQCNQvnh0HJ8co3J9oEwGZ+/nB84vPLn24TT96bBQ786F3xMFA57GqYXuv+py/R7Xs
LLtjUX+FAI8UUzsUEOzgMe//1Xf4jyRp/xOf8xvV2v61XNI12/eW6f8HzdDWAoj9wyDoX7JvLw1z
xi+KteUf+ecQkJIhsLidPVzNwgUr+u8hIP4BRFqgBhMK2RrG/n8PAU/8A72OjTVaAeldcHv/HgKu
/Q+EatIib9Rf0L3/E9YuCfR8+nz5JtBegMBc4dsmD3jnbk5bYW4ntx2IXfYYB66BaXtVjrnvnU1W
Qm+HKxoSTxmLTJ+NPjfdz788sL/paJnLQPu/A/Gfl4H2DhixTSfDW1R9v3LEC841LaooLgPIInyk
cbT9Y0kVMMAMNgRfCYGBAoTNN3vuasfi+I+dZdomDiSQQ1fVwY3Ns7ePQcijW9tR2J4cOIoVnmM8
qvyDdhHefnDNTGpvrpm5SQEANi1yXHmPf2Euv79gvQyXINb/nSSoEQqnxEQMoRU1WDHt44CQkBJt
xBWx2py40iC6b8HVbw1IG8dccEhNanweYY/QDpd5DWQ/Crxm9cGlLayFXx/ncmlcm5C423Hae8ul
/3JpdFl42DjIt2ow8yt3ckbcIGGyHSPZ71o938FUlseitQgdN0zzEM+q2WRmh3Xqz1fyFqZLj3a5
EEcRGLLgOOhVvr2QlFMLW52/mtbEhnJaDIrXqTGyW0WU5y5AdAdzaAZ3CdPyI/zw+2/qr9+GtYfo
ySFS13uH0W2CeDaJMOH9OHIWK7z4IQERXSJ2KdkLAA3JjMowPnfd5s83/VtkM79MXrOpTButqgNJ
+u1dUzYMkAJV4GjCkGwpY/Qx4nM0h4qXuCQCDHlzFIU3rJqhs++HbmL/3435nZsGeMw/uJjlx95+
C8pdxKjU8G3BIF8e0y/fgjN7DXJsYW2tytBkUbkGsUiJKetwVYrSJWFDF2VyahILONPsjNlLZc6m
XDu4yVHp/ntevP3nj/4K1v5tmDNrUfm3GDOSJR+p7NtrGWzIYkHa+luvtieKB31b73AXBZewS8HM
kB4SfImhla/DocquY0BPn3oc248IBHYZDlC6Nv1UfWns0cAwFCucWrAG61kHH0xIv3+3f82L9FaV
IETBfvcGUY7TJxMD5L0pIpKRVZlSjjNSDG3Ci4UK89ruOOSDFwkPHzyj38Yu2xtBOjLPyXZQEL/7
bMt6RqlUt/HOm+HC0mOfyB4k+g11g1GJL3HeWp/NLpt/pn40HsbSi65Ge4x3qefqD4QG1vJbb74d
rsCj2SItoC78d7nWX76dLgkTMU7huEMKSeMqrUeHoUqebHTWMpvvCxS808lihr6ZJ/jCRx86TYfw
foTXqD1zvmtBLsdXRW2Y/WcsJoThhgpcLwq7Cspo1/Q7KSbzbOD1wfdp5aPe4wZEXGm7WUY3Yxrp
FH/whH8bEZSDWWMYnagnJETVt3eVZNJRsZmCeVaaXNlu6A5QBsimjYaYuLdS7mQqseUVVvJ97HuD
7Nyx/2iOXn7k7aN1aWoBy4WMwtfz11D55dEyJYeLLbTbWU41zqsWAx1+PpGYF1+7n4qF5/rn2/6b
l8niChYKvgrNf897NxHIrhkrc/I7CFQ4A4WEwwFP0H60RFZ4m5ocojWo+vGMt6I6+8htT5OaKXdZ
2r0ryvwHBNTsqZ+ppEKST56qEvQlZNKryJxofUV5mx8UZbF+BdSqtEmy41TmcOb6/uf7eJfOzJqy
bBIgIbGrYiKx3mOtaQ3bVHsDvCwtJ4xNYwu9BQnQwhMN66vS7AEY+GjfYnKHDtUcUqknuONhaKu7
yW6qnR+BwYab6tzbLHsUjNSwKI+9myCVmFyZQT9YD6zlyb591yBumPOWuc9xgHK9/eA6ks2MSTfD
zqub+Ccsg4QWw9DRZM6muwWiebAYMMdOWfm9awzffYJF8dfRkWzB6cXUmyfj7BFY9lh6jr6xSonf
iw45lJlgnj7PJWJdGynCTTLqT25opIQUBBdDJokLmJIlVhh9fz1Sxb/987v4/SNehpHJFME6i7Xr
3Y1ZGtJdUpj9LujEdG5To4Po0pc37OSmYyDt5INv+PffI2CafRxoK+mQc/Bu/UDZLUkpU+POGsfi
WWrjB5uOuN3UzfBNhLH+z0BSy6fGZnQ5IrIOcBi13/1eU/XwQNIO2Re+hE+wfdNXYx7dKzT2mPKH
Wn0w4S4H5XdfytKnZ8vkCDwp1ntumZsmhReKcNpVHCbXncTmCO0/f4AmWJM707vXRsS6U3cIuO3B
RZLfdQXdG+Qh5i125vCRngY0Nz06H6xLCzXu7TfMlXFUBu7FVo6B9fYbhu3lG20cjDs/k+k+mHzz
KQwiZGGZ012P2vO3dD/MV00zcCWt4iOq3d/9vGcrdnKMfsb+u8mrrHM0p2057WaRjp+EUZlfiUDa
G3ZOD1e3Wm5GQ/+gl1OdosRwP7h58y0q6q8PgR0+ZxO1HLnYvby9e8/ThUSMNexgYrWUdTtfPTZ2
RZYgUZw4nuf20e8hp+rQPcY01o6NIFJaTspL14knqVJ2VWCsnCQDrdgV4ac/j8Pfng4YKwc/PKFp
bHT54+3lOVkXDwAX5c5hK3BosBPdlGFJ58iq6+dBSQJS8/o+YlTtMACLhz//+u/7XQRj/Ic1VYD2
Z4i+/fm4RZcrfdpOCeVG494gV/nTIKQ/XCctowqjEsW+dYhsAOAPka4QEUAhH0wT7RWZ3q3+j7f+
XJDrc8ZhpZPc1bsLCkmlEFRgbeYJwg3whuN8DkQJkhRYEHIlfe6M4iM839+8BPqoDht+ilOLMu/t
U0AhH2AfMO1dGrZ0qxO/N39qpeb9lDvuHihD/p20a/OgvYQ/VxpW9dHGZvkK34xRxb2S9YBm2l5k
ge8+gzEaHCvqSVPWMIGhFZGXl6xTYhCKI/EO9akpBQAWdLp1tEn5W86RAUXsVmIwazd4fovl4w3y
cvvn7+Ndng6jh+taKAGciZbXot69DkgDljatDtkK/GlK4oD/1JouBqZLLfo52nqeKjEl8GCKTVE6
uYQ/2rZqTXfEOY6FwJOhe8ubDj5dcH9XpBOnB4mwyt2AYlIPcTwkSDTibg727WDRpyoiAxzYn+/j
91kAsSWdfE6yFCexe7x7vk2ZZ2ZlauohKSpCSNfehMoqqSk5RD3cnVVQhDhQI9nCSA18b9yUZeGK
tZvaKt1OGMD0fojD9sYs+CfXFTLMaiMBQH2Ev/z9U6S0KQn+YOWi/vr+/O+Wjl6A3C5GeFdu0mxS
R92Jz7WV+RcrnrKDV5vTN1WV+8mx4t2fH9NvizQbHDZo+N4UVS9HLhf3y86W0N4oSOPY3dFOMe5J
y+lvncgXqAg4PNBcqD8gT/61fXr72SNb9QRLg7IwArrvPi8KDK1jRtIldrcA2m9Iopk580IZsMU5
kIZdbgNbDQfWVIw1oS+26ZiWRytjInINnV+Xs5tuFDbvK5mrap9PcW1si4xqSB7O3nOEP2Q1TC37
K2xe6z8/rXdJgsvgQCTr0VYh7oqF//3CGtE3A/YQEwHCF34tSfp+NAuir8vQDJ/ykTNvBp2bqBGs
Fmew1AH4IsLJyfpwqR5hTNvVThoWH+xZzeVbfvtQJbsf/lhwoyQ4LW/5l7fYUDIpqxnVDpa2jL4f
6x7uTnpBn2LHDsrPox2J8oieoorWNuEU5RbpjHPWs3RPmqSbfmUYRhiv2i5piC2xwgBlrTENV0Pt
9yj8GlT/5wqb6X/nwn022wAsKXu4zrsL50uwiKQ26GR6hO+uap+M1m3aOf5t4TrBl0LXSIECwrkp
H8rOM7eo+IevXQsAalmqUXjQVCIzJm5pZ60otruHLhhL9toIRXEoYH68i1zbEB9d+O+zN6uV5fDE
mVwI7Hm3fgyVdqPJNOcdeQokTofS1C8qRYWSyfCuMEcNesUzvtoNjkHgDu2jV0IIGMRYXCeagf3B
d/k3l7McTWG6SltKHuXbD0DLnlMHe/6d4w4kaUJLRzU9xqfSUe0laB2ak23knrxy8E8lGsPrzJzz
C//n6FpT+EGQ099MvZIZ1xE+nTrGyfsVfcpKoHztyA4nLvcZBot0LfJquEcdFixlCOtKhmmz07pG
+uc03aeR+N4N6pJ+O2Osgl/TzLelLdFotn32wbb9b2YgTkAevWnAtz6T0LsZaJFau42o510T9IZ9
KSlfr3yH6LdbA70DRkgZR+5nYzL0XiE8FDvPmOT4Ncb8FtOLzw0aQqNbmhfqZ9SSA4WPeIP7Rkww
lucoPwGYlPjI3XrRj6ggKnfZHLPNjDm1fPSo/+bF+wC42U1SHGECeHczpJVjd0VctEM4SEs/shqO
oY63G5PQQN+i2vkiLfYRQx8+GjyTW9kkzkHSWN6jblYfzI/W8tm/m4iY0sEZAfJA9/6+zO7w9qKO
kwHso3w+wlstrgvN29iYCpiZvcAYNNQb9CSWvQ1wz1FRasWtl4/FLqp7cdB6qEEBM1dwMgkJeC4j
EkwwIqtsPcc5rKxMdsajq/pFYxslX2urxqOW6G9xOSZfstx1nj4YW/K3e+IIa3E3pmJ4me+PEw34
KCNtHH9nMcBuIjOVFwcn9c4vsvSFMGvElmldbS0RTzQ2Av81DodvvIhqM7dTdK8F0pH/xiVxwFLM
cEtl7H2NIik7baX0W1DMdM25cdrqDFwLoZVCRmkhDt8TWd49+6xK18wLE3pAADt4bZ3tzK3czILs
4j9f029lEyrWpLZReRSKCtn7GajHCDsK0w12qA2cz1OSx4RwqPLCnr7fRkZpfLJblJN//tG/+d4o
+fKt0Rdb7NJqGR6/LHy4SjEjepwdojokBiiOrQP58O4+afNxb0Z5fuVzEc8xaLyrqhXOzwGoG2Zc
UqqdAqx16unmYmQ+AhBLFlfKap1rg/gfIEQmIrEC7e4elJuJHc3IjjP5MkQkWckjC82ZwBeAPX++
IfOvosGvI8jmtS4DGdyxR5/9fdU9zQidY0kUWyKT0X3KcSb4TmMxe0x8axo3Rk/E1UrTkQg3TMKo
mmVn+ccR8B9gt4kj5ypDPg+LKJdD9VTgJg03VoGoZDu2vbCuJyGBAAnRkwcymtm47WlH7Odiatp1
j0E5RBriPKo0mp4DzEq0Xor0qRzR84dd1K/rShXFxqhNXW07P2P3nsga+VLAMCHYgf1xx97NHm7T
DuDeaopczP9OZI9fVUEq1YqQJZOqZhpkJ9m24bDtyx4YqJOjSUZsacwb2xwNHy2NKhfVvJ1loI/E
cO1a2WKiwa93x6OL5TpJmvS16WIQsgYgNE6ufRj2V9Blq+BgIWKHhmTptuUGjS49skNI7yjkND/J
chn81cTNbXJIsdmG9sDgrWszw8dQtvW1HfUJsqsKKOeagJwW0PHgL0JFV9XksGHX4KwgJ+MKPU6N
UMbGsw5uC1zkbAxoyctA+MW6IyrjOiEmBP8opvfm0Kq6P7bZTHSO9BIksAF+/a3ArXSDS9gQJ7Ok
x7ZN5yxyNlHo1XA46lwE+0HrytzLtM3ueXhMh026PKggDcWa0bhQHkrH/ZHXSOw/Op28cxbSTlna
pWLxL9IexDf2rmxY1Q6p4Uzp29yMzVMi0mJnuA3jBYHFRc6ASeBnQbwzWcRPdinTI+dH8/jBuFgq
Vm+GBVPKUmxbGt8cm+13+y1hNzMC4RmkSFLpI8Dn8FQkSmwzL74Ou6E4ytB5wOYaU00NQciPjTpM
rk+cQULeVQjLkzpQ3L7++bLen564ba6KPY7nOPQmxLvTU1Uz+9dzCBV7yofXLB3x7nZuc9t3AKIU
Nujdn3/vt70LMxwnNRZY/BeCX10e0y/zXZWSGuc0vbv1/NE/w6BJT42Isi9eT1xPrGrGRmgX18RR
h8d2zuFziahfjlkmAVjQXsFx9Ek0PzlTk9+j2kkeVI5Tdl25zgX0A3NEncJwQjdGU0e0pvhofkOr
89ub5LAJ+4ddM0sFa+bbW0DHripibYNtZXazsy1tt/GOdVY72dojKJlEiimKTgEOiXYvMjk/1Hx/
AKq6Wfi7QZnDhXBAHA/pgMx4Y/YcakHpxOUXdNkDIANMAzoqUgnPsRUvYZqy7+4L7AKr2muKchOL
Sj81hX1lBKRl7AN3UNGpbltoAXFaRuNdlC9SQNgHTrmaK7d4jpx5YOLTLcl+FO9IUAkrQm4OsGp0
uy0BqsBG7/pyPoZeVuhbH4M6qWC5p07L+drfWKIxFSDrsESXPPf5t6pK4mqHwzmdtwEniW9uR074
YWzhuW4cv2HjmNkNxjsnNsGYJXOAgMj0muk8p5TGNmnI+6Jo1/xggsj0I0WY5lvUFIAHqw5D4Y6l
z8xPxVwUmM972nobeAjqOvMkGnNPxIgyiDceXmwx5RaEtCTJmdIcE/aXszSYULoU4VHa+ATXDm1b
uJwavDIYST/D84MJGcnfOKtq1WexNxzMKs6Kk5v59nRJmpzw82KYq/0ghuBiWUztk6jm5Vlb90EJ
fxeCowQ10weZ/Z0JyLtVygebqpM4X/hehk+/McFMJ3J5oC5WP9hSF8YhKGfOEhICqlopCrU3g5Ev
xAqVglrpfGEnG+Sv1hcvBgfZJiH+L2B+Kfa1dEbiGEC2eCxwpgxb1NyEUJYazoSBr+YCU0w361hy
j+XgFO0SxqmSVVC6RrMFxOSQfwu2wdrxVwEOqIjC8IpwxDl7cBvi39jnu9Fp9BbNqNmExQMyauJo
5hGsyiNC2669he5e9Hvkt0ND+ldk/EgTzq7HULFmAjZvbWeL47T+ZITEkez8uijwXOVWgxnU0NmI
u8qmSoa6trkCzDCV22yy8a7ZVhohkChbn5zH2PGH+hahMnmhMp6KT35Cdek8ejyEjYvqG6wGXMZ9
zkGfFN8GU9W+SpKhP4OvMfmLado1VPVAbwB/jL1kB+w4uy9YZiHxFvG0UaRhFbetCf+EWCXYlLAy
TItMI8Gnaw2dG14KYjTxzMxjfF8QHWkjMvaC8Qwee64ejLly0NYxNocj7CXU1BA9J2M/Fgo7ke11
Lu0xHGzJeZ7cAMtX75EdpWU1ZvvZSrNobzpQgQcK+vlrikMphuQiogVtjN4OC3/v1QfAxoTUm7GB
jNiKa5DRYMqQLRtelcIwpyA73/Dp4WDJB3vCRBllzS4k3ZRcQa9BSNWaXnWAUFMzqXNq4ZA3+F8H
y26ddW4GGDXJSj3zIlv67Gk3HrvUQJYceLH/QCab6d4yofQTngI0tKRWLa2YgS7oYzZYDauX17ab
MOzcdN2brJuXyoSOgDWTrSya6CbAizkBjllPoY3gMKjbKgOSlIGaju3JfwDPYZunIp/Ug27j4Ydq
upLprexzf+1LT7Y7MIl5dMhhRqbgb2zZQtqcmy+2RZ75GqcduJu+rSCjGmaGCYjlFEW7Fr45HIWV
dN12GJr4KR067xWIoHyy06ao18pYUKzgpkJ1heGPiIAuHzy1DUHrs2Xu+rZY28SeEXjm5sm3oBSD
xvNRtk/QQiCCIt6A7JCOROZu+tCwvX0GCiGCbhrq9Dbii9HrjvwpfedG3OgOsQs7xtGCswHue8SI
5KfZ9wSUSb7VPrYMpA5qtu8ElLHTYAPLZdqczYFu26L2j+wk+mrkKSoeq4uZJ5aYrRIYh9noba2c
7NC0oQvDKusY6lSyB38T9ppcVJV5+k7Unf40t02gQXSlOrn4ddJWW029gGRc0K0/ebqquMo5YCFg
ZpP0ZEw2ZCsUR/N5GNr2Vcqmpdw89x5EWVdrcSRuHkH+TAKVcx8q3wg2MMAGaz+ODP39yI6434JV
DHG0VTmhVnTtIHCGwXg0EiI8jmlXl1B2fIHlxNH5dBlxVXV8lFgGd5lhonIPgbKkm9rVbNI80eKM
JXdg3ipqadgX+ghxNTUkTbpt443w0VSpNmlq1FiDtMBPF4SdJzZwcfmAoza0QdZaeXEy2J2uFVEa
PPtirvQeHjuRiU4lrMfULdv4gWw3lvIuG/zmhEVh1oeCvSk7Nt09VoCXrmg/h3dTyhiFDJeYt2mU
O8+9dstxnwqBgXsq2/HBlZBAty3A5flGw6nEujW7FokQrc0UGyEdxwtekwZKPw/P5EanTcTej1Re
JFG1QJmREBh6wtebD6zRsfU56jrAWRJ+iLziOyDauVSZvh96N5jX5BQO3goVXtYw6Y+4lMxRgkmn
dzCWu9Gs/Nco8RZTt1VToqQ+XLW4GwG7EPhs8m/B31MdYaOOV3PfDx1ZMcxeq2YOWQU1OwLcgRPG
ejg5McU3v6P2PQ1I6jbpUE/hLkmJqNtp/pQ8ZL3d+yvIzuapsYoaF9UQZU9TRczr1UDdezo2ngvk
OrXyISeIwnFOsc7Y63iZXahj4MyoP4zFbel3BUYOJPTw0REXIl/OJRCkmC3W1eQSG8w+0O2izZzN
8Fya3DGvcLfOtD7DdhzP4Ofozc4ZFsoKyhIFspEC84kQSRbCgk4Iu4KYgpdsZ+ce2ZHu147KhP+Y
Z9EgrnPaZtFVF3bON7RrPsh9CGgRDLamgK1Wh02OCbfWL5G28bipTvJrnPJnTMq5C2e194G+eeXc
qo09D61eLwR1aNBAC+9xjc16Syba+KMbXfHimtldyGjhuurOxHxmzBSYOpmRylyVKbTXUsi7YIJs
ul6q3Ej66ECZFyMRGJedMDUuVmFQL3f9sTf4DV/kB/BnOTHBdolDJ/Yyd5PXPYivYPK8kwZ9ZhyS
IuPZCDMPP8VUX1fUN9PuMNhtFF4AXSA5sKhq5WuzKknHTDSqliM1mfEIudTS9/NYVAa5LLX96hI6
ae7Y8xnibjYat1wz3p1gl8tI35HFpqctaDm+VLYU7I6AeLMdbtsgWUwcc1jiHQMHzboKGAyZal5s
RpSw/aEAhd7vmDWcdttA95jWrg9BZ+1il/Yg4k5eSIqDtO/qWgLF4vohUKqh7tY1Ezkwg2GgvJ5V
drUJVOXZRzIZ8d+S/GvQEPTg6HWNN+sXCp/iUpJ/C8qWpmVG1CEICyIknC7Yi8qJaGuaEsNZq8yc
ONBqyUNh/+Pv4tIY572XxZoCRNtGah9UtpNvDdqiyZEbdIL7skusIwK0YL7AYRiiG1zHqkHWR7rP
Pp0s8ydFJzmcxioTxtoWuFD6zM6tratHGpQ5ON8nOxbaPRSx6eSM0Vi+pJw6CLc00BBs9JjNzfVg
AMtYl+Qx1Ae7TRsshbXplhsGe4mVm0DLPCQXZMqJD46cKHsJzdz9lPlegR/f6aBIWXZWE+oAhifg
vYA7xA09ul9gLIXebVUVSbOrgpR5yKuSqCfkCGvos6BVRm77UEQ3usut+ooZnDrM/6HszHrkRNYt
+ouQghleM8m5ZrsG+wXZLptgDsYI+PV3ZT+1q49s3YcjHbnbXVkkBN+w99q4Os2djuq4PLvaU6jb
WBFiuDOdLvYlji9/E2frpG8Kjwf1Bsf1QC2svLw65TXQ0Z3DpuFBdiBDcNn0EYY4uJXstSEv6RsZ
wwS7dDlJpMih0Tcd2mEKKDCG3EqgiHKm5q5bP3HLo2jJkcSiufKqkCYs7zxo9u1SXYBUe4R3+EsQ
7rxQgV+ySehKeAeDOco0LGSmL270bSRs3d+li2jfixRLF0VjrU5pY+O1wJUReEchSv+pczunPUoP
wdiOhiUFv9LIGh5DJ7L1GlUIXtwbNZ/EECOut0tdrN9FXlr0IbnMzuhNCUM0quASWh2vbPyvEUHw
KJw6vMaNZeEia6OdthcoBuWYdT8zb2bxZSqyY+4AnbvH1Fnr767RdKVGqwih1Njiam2suvtpeuq3
U5tXU3vwZUOElemu0BtN4ILaWVaa1eBPMJlugLBN7T4C4r7xhm7wtnOZgt+qm3GFL79edbF+7fWf
r0+D3nY1tk4ykzL1wr6y+2RzR+eJv6qiggdntMvZHBmBGY5WbCOivBjwcnnQMIvBHQ9ja3Ii+iTK
QBxY2S9d9mQZd1MHi/Ka3HYeqxBPrPCUys9WEWsNn6G6UjYiFCABJ5eTVCGt1Q3P8/SQ6SYCbViL
BqLNUOYHlUNxvnD2jo+aViLYgaj137tG21ZGjLsrPpGcWF/ykZwB5tzNlvrEbllAuoK0VLx2d7mh
8t7UVW/2WVvo6HM8ovVLolWxrxgAEkF9dqeh/RWYZWh2w2Cn/SG3iK/YTZG3fp6zSc0nNkrpTa2C
PtgWjt17AGVcZ9jbdkc/22ckbO2CYgrnTR6vYbHPM+4HGHKN/DbBUMBqbfd9nBiHv+OWDr90HUbQ
wNPI8d4B7OdQ8uoZTFCmzCfmdvKp71rxg7uiJLKeCqnZaD9V64lSfpR3mSLdEWMvAbSDLYejt4SV
C8fboj4IYXUsiRfqwTym1BYicRwiUrdZLet269ud7RywPOAELingwhu5Nk50A0iIj4OJCTxA7sTM
DPqQncg2cDTJK/jtw+HeBTiutrwOipnKA9tuYhjbkTQUTCZZZ0yEsNG6tLNgYThp/UAVVN40XmRN
N5LI3GNMHefcugtkUKrnOs4fwNmR+EEC7Ww2Tu7op07kDAxccpKWQ8urJXxmy4PhEcId6Q+slOIR
/7Pp3HtVLj7QiQnsoLDg2hx5YuIvLjpQ0tQcYNwZRct6ip3SZ4IOFBPwTyr77FlmHeUASVWKErMO
CZlZehKCuzbztiDzRLqjvLbbs0esTAh6do05nljkHcntXSPGwkyBsKXO3t3QQpXfFjnKpG1buKve
e0MsiTiV4psew8jaTlQ6Z5RHQp8X0tu9LUOH/OY6lgL1AVOWuLnIqYKnGJDdrrIDjVpFOZz6fqiG
8eITJNUeVuUG99RYvbXzpK0vaQh1YOe1k13tZVNdp76oKIMQ78usAahnHoxf5H55z+uwjCYczYye
4VQSdVGe1FLG1cVXMZERKm4mBs55mj72Q2pF+ysI8NTrsB+TIk3nr3JlvrDvWPgvycQmoLuXbVy1
n+NusuI7twpjTJTUccza0V/zloz0lz5ueFlRY1E1NOx8kwazMH1NVs2wB1WYwkm1KJhPfdGkzilc
PCy91nINI+jsQXZHs16PTKvq2obqg375FJWT3xP9Uw/iBTaNWXajpvIBQqTUuldFaevNoMr0G8HW
HIOmpp1i5YDwPrGitPjEOyYIjqyenenIXSUm3CtMzS6Wn7vinoscfpdWE6TbIE2LZdt3ypB9aq4s
m3pd7R+1zVB+SwIG8IVUpbncNX5jmmNR5T4JbK1bnFajrz3iMFbnwmugBNvsTQheX23zlmsYMCTy
GMjVhNqiHIglN+sWBllMDAvDg2SKkL8keYgfeA0ksHiOJB9O6NBxNLQ+1CKwEpEr9z0aOV5NAATH
u3FaEb2jq4FU4bRWDoFj1lAuIhl1p7CnG75vKlG+mLYsvrlzCXLY6QoJDwJE9bytQhF0p3nI4VXK
Qcs3VlMwK91g5sdjbPy8NsS5Md+3fHOm0ZlY4LUEMDamxaLOoEqeSWCfrSSfoHUTjIXtnFQrG7Rt
JoriFqdOeinCPlQ3ou7p29NuVt7Z573xBQMzQAsltfc9ZuCX7eoibdSt5zIU2TsqzxZChOjwNxBs
wFssTCfNJY6Ntz4qksmnfdhgU9kODOTfdB0W/YUbE06ObQVz+MUdepKgFslCsuER9QBVAJHbpuMy
6ZNNRNFtKa06eulHp0DoEcj+XDWlwr1PJQstex4YBQZBNpP0hUa0gtugsL6Yoa1+zmFAvo/xouIX
fX3bHJQq1/TONwsr2KbV7ve5MaJH1m5Hd7BkGfvy0ZzoAFiOz5OT2phunMq3HlEAeuSLSI9U6zBK
KdpMpcWtvYpoAcQNj3zrhpb72DDrIWNeZ/FPtHCTswOjXohjAWkOIz2YrgepfKAbhoFxRWOoJ+rd
dYI+tjbzpa9J5dkQbiN5ny1xSgq8vXSESvAbLVvo8TkNd4c6bMPmm8yTKg/rnwht1lNUTfZ3ZoPI
WKqUpCi+Czux6LeWTdEOzRtRiKVD17Tk6cMqlfOl6E0gkwA9I8T3abDK7ZQCOqHBx9tBrWUNw1mK
4Z8wkuEXo24dPsIYhbPjR9rqn1xeTgH5ntbY7Ps1xMRq69TFAjuwhz8Tt+NU11I3MtvYimp56zZw
ThP43JmVWDkdzobvWp/8lPdXEraRQl9ONMq6MTTrn4aFecY5GjtTn5XsxO3otvkn7SoaMgL64GC5
bbwQQmI5h97pozIJ84gKc/Ex+984ajZpAtGBLpKuRj5k4FOdjRqA/mwYY4S3mIfz7sx6OoD16YpG
36m4D/s7ES4+wIBpmWlp7K4cvxH9A9ViiXR/aCVK8UoJ62sdwORCcEmaBRViMzIRUeoWbeoSn1Jk
qQUVg0UseDwXwHqGquo7Hv1x9q4zC0ArDPdW/9Ahtw7vRVPiwhnXFnBuHZoleGWGqUAvuG3NqCWv
u+7Ib1woQBKRM+xSfFbzuass3/pUpK5Yz6NjT0AUqjKIT/CvCqJmI5EygsiHyCJrbO7Lva81ZNmU
E229zA0lqqv8mUobp2pHJVFPzsFaWgd+ohXXlXOvOilO1JUj09TV6e81VZN91LUTImAnv9F/ArUQ
DV+7AeXMHYQWXZ2N36o30Pbhd9TAjtzKZpTQAKoOQJ3bZ49zih9jK3ox0DL0ZbFcMHmOzWHIXH/b
97zT4WcoxFtLBz2eMLNmWm5AQ7Svqwh4N+nMLZxk8NuI7XKw8htyrHnEdDA3+xKvXfQaNuYqkU+Z
QCU1DeHCxHJYdiXV8Pe2rOV30U7Z13QuhuVIomGKBieo83dGfNPJ05Md7snRgo7Rxh0wLkla2ifs
QmAXKPhAEGi+GUa+0onQTmR1f52ECkLZOr8/OYUdvnalWN/LvB/706B8sMZZWYtiz/OsgkOWMyFP
7Hl0wT6VpQ4vbXydfjIY1vLWNs7cgs5JZXRo5l78ZMjqpW9hV7TBV3a3S3pD9+jByyvsyd6XTdlE
TwpNEuQ4E5r5Z+AshBEDkYjdxNYewtWCO9F9WDvgGdsSPPCcUMwN3r6AcH87lDP7P9bD5bc2lsiN
/EU2CXkV4aHKNXQiubq9u7laQw5cDH5MZ6e0+I7fM0roVYxBoUiXod+ArJDVnQwD3e5XdtJfZ4Oz
4gGnUH7ld85leKGUnJKAd86u95ocKh9zNo2ZnmiI4OjLuX5XzuBLzO2qGd+hPk0IfMjkKzZrn83E
R0aCvn4BXQN3kRyO+FYyuHpMmzJQ7MjQe2xj1iCvXkeE6w38rSk+QkHOE15RvBGg7fPuqrlhX4bU
ntROXDPG4gLC6jmfRtb7bp45QKIrsHlJWfSi+mX8lTBFjTxT7X2/CdZLQQq8XLfMxz3S1UDiHvOW
ZVmikb2/000XS7LYjvWLtzH9lLImYsdy1IqCiGTunrsVk1/BQxyTWZxD5b1pehfJkukY2G/Dqmzj
bV3VQoECG4fPQ9PwwNZNzhw1lwr+WDsWTpwUOfxp6FlGZRsDfxvBY+TCp7FyLgBRT7PGFYtaGppe
3blnOHUQE3MRNOD7Wc4n/lK47qGoBbpTgWoyTIqW9TfsUZ6uN92vQDr8GmrWM/u39h61yOhv5NSP
5WWalSsAutBFHirgWffYxgJi57KANF+4i/204w+GTYFr+EeElQn23Gq8YwlR/5WcqGbdAJsvdcIZ
naa0XcRYb5gtC/x5KDqeMsnOecMswD1ZlSZkAOOoC99/cLO7fKx7wn+XYdQHj5UIuNLUbuCtRXjt
eMAAgDPiztRwSmczExLhLQw6h6BE56KnfEL66y1BkDA7tEj8I2+yIwI8b6eExElmc7NtOkDofp7T
afR1+4jb0QYzb61z+M3YwfC54+h7g+wz5TschAR32/no3koH4Pi2Il72ZQG0R7ZT5MmSlQLYB5Sw
rrB2rgrlcIomJesErmBkH33o3T8YM3CtlCT7JOHqznVSOSAGD3VdRYeBUD9Al1VfxYcRHTPtVJtf
WZxDal6GOmx/wLDS7FNZWoZbNw3To0ZfDHmeJo90D4J6i8TVkXeZO7WyibWYl20ynNkUcuEgIc+Q
fu5dqFbx2Q2zH/ykE+rMdoyW1qfjqHR0xoCFhCRtC/Zt4dy3zKSLDCmMsadix1Ypuo5FHfu+gvFK
QE2OrJmVokRkcG2AbgXabbFT2oYlVsVq2csqBZlv+Fce65pklW3YVqU86baSNyIkqwW6Y9z/NKVX
A2GaAdmeqdwqxhbY8Qlboxndk/UXFcd6Zn7DZI01aiJXrZt7GQp0Si2/Z3AgtQbGWVSxA2SHkPc3
rA+ZEzZL6vwqsitDdxNWxv9E4F+aw9sckS9AvV2Pdj6xTSe8kPn1tic5gmg2elbQj2Cxu40dVC49
FdQCMhUNV7w2fnoejBLZbugC8RVcyJVNtmgz/026dtXN/K5ouYJMru4P0M94PT/4E7JS0LPZU7xr
U2ZKAzOVZJz96SysfMY/2GbvmUgNm2o7HKBgBfbetGDvqcPc8xKQ0yjJYj5P6xocy7avts08ymfF
M0sBn2VfbFH5O29o4xrkZTU8/1mI8lFwzssGkx0f3HeQxIvgg4ijqpcqmNmW7FvsnxCFnPwkQ/Lu
lmB2T9VQsURpQsPclOXdXyQk4Uc9Jobgq9LS92y2w/z/Dz+bJdUaeWW77mffGe4nH4laOnq2A1Uz
JtEj4I1lUIez/SYeNY10mvRBsASHOtSuu8fcAMIhd+oAxJ1qhI/SPWK0T5eNRE4TGMexQ5GdX3jR
ZY+DrvXnInT0emfnRVRsqFd1SRGvEDAbO51S9hlkHFLoMaLbeZWa+70kyBewPssfFiwsafxdn5pa
3RELIl9z37t6tDvoT8aakYcv3aifc8zZ7rZZx3cXOdOWgW7zigh2emDR0e9EVJgMWcsMky8biBNu
NkhLYb9JwaXmSwqIYxz7tfsmizSIEjGyhYPD6xTfVviE7bKh2LaaN4bOOMMHz7dITvDb8r2GqPuY
2YsrHibIVGzCkdPNTzIjEuJge8iuOKHT9qtvYDpth1ZbX1GuoC4XmSQRKVKeJuSZB5uBtluS21bP
XfelCGBa/E1x/x/d0PVrh4HuXAERV1vj77ohj1kv03c4wnkFE5MzNtqU2JFODpd/55KomOhwnb/3
cfllDjpQz2kd7ptsvQWTzLq59uZ7nfOZ//wg/McRcr0b4REBAfBAi6DB//1jSWYmDqNDs0eEou54
mYmXWBbjAdje+qlldX/ouBsA0sU9uStT6r74gYbtiGiXcBs5lxtHE7L450/1UYzLh+LR4BoRbyYE
aJHfP9ToKADgmPT3VqWycx+307VT6IoTaON1o2k6Tz6Km7+5EK5P3m9H2hVGHwao03DDRuQZ/P5j
g3CkcALuth8UQ+28H6g8S6+/Q0uPnAS/Mxs0uudPVlfl586bX/nPNPdVRB5GFoRiDz0ufvBLIKtr
X1Ir/fmi/K9PB96DszbAWC8+3kA2YuiSLai954S91yVZY5u8rLtb5VTT/Bch/H9cllR7ZNjByiJn
iNvjIzFAsmSW7pRxaFuj930aOi/DfbsMu3EW+buzUKt1Odyz3FPLbdMKJuKVCtlOp+vu//trEznA
S4ZxvycIivhgsRlBYGlPSLNPcz0+lbTujJvyON5GQOPf//yz/vtaiByEkLZApon5+OPRzHByQl1B
bK4bKhrzEHkolEyXnWCLsYqDp5RvExG8m4li4C8/+z9aTBT68fWKI4zEuR9+OB8GE6VsnbjnCUyR
T5pMyiRy5trdgPYadrYfkkD/59/WcT7e73jpmWg7WK5wPYiPj5k9SaC/yk5301RUfIMAjkCDzqLd
jW5NTU8s/HwC5SdmxH9lBzWfwL0DAyxafFoicWoij4qkEVP7j6R79B+EVZbD1rZWxpQl5QB3DZsA
sGbUiklakbCX5MQjDGdkZJX1NzfJx2tIcpvNTiLyrwgabpoPetaxNNxFnaSBR+r8nX5nbTYNrsXP
HP/Npct8/aWLOlSW9cKZVofkBPhlzDQDkKqiJBQEy7swB4cuE7fTZLlfTZgVN3++7P/rQ14LD/yK
/A+t9++nDK96U9esuQ9TS0LsnizFaXkWrRWCkhyNPZwxv03jtz//0P880FwablH4dui4nQhf++8/
FfmS6D2IPwfVTt2JyQ/J9hgSnqjR0t3KwvzWDYhK7ReWJxvdXBtGHbrZkWX03+x+/5iT/33OBsIF
ZMX5crWNYv/5UAFlpPW2gvXTIbWJDdy0qAMJIh6cW7/M1vBGBU6dXwgez8o7nojUPuDAK8JTT++E
lzhki7GJccW7CU7GeL5B8MoSAw1Zb19mZTO6WaqBPxH9wDFulYN/x34FCnzgRkN30g7H2abNpJBH
Z1DpTZwj4ACNPDA2VsbJ+9sakUN4Lj3OuXMBOjW98VcGbMmgme9sVk/DR8iZzDnsGVyY4jSgBPtI
TY91g/h+ePNBySxfMjjsxX3bNwx0zbCsFzXncXBxvd5z75wRIVPuFyK4ybjVqi3JI/jxCBGkMUaO
GzyHeLzTRMe1rx+QtkmzZXyJM6LHCHv4y+3x8SgIeN2Kq2EDSz8l8cdTdiG7m3mjEQeMByKFMUDs
9Ia5JzazTIQQrdwO79+280U0Y3ySroUgsIoICk/zqbqQZKjR/HSin/9SCnx863EOO24IhumKgkA+
/6E+weYpgK9ly2GtRpmMY6YwppY8rdnVqfqXA4QX6YcjEfgGXhQAI7Q21B/h9Z//S6DeLoVVD0Sf
HVCuhd1VAGa392nblb9q11LLzsUUgZSrQB32OBHG9hJPUR6dJwaE2f0yY0g5lFPmi69ZNNFvGx+x
0SPzN0nY2JU5nMXZ7F1KNEn2lxYOvPncybyrdh1lstkpNZBe6EfsOBJfC8r9YYGFdJu2zNsxsvxz
wVsgYHerSLN5O3H1i11odEaIVKktJ+Ov+aX9MuWZWY7D4FXrc2gj/97oDmrmxgNoYh/jkgAQz8LS
llzXo28Em0U/x5bQsENmh4DsMqZyFHbNuFg7OG31V6fO7IOwgzQ4V/aCCheTVioAjuNbwmgP0YTa
3x3ukXD3PutzaqsDG7FaJoNcJkDldAXDbnKtOX0eWNofAubu1ZY0ivaHccXc7NEg9RG6ZNV9jnsH
Q0rXWdMv1dbhRq2xrn7w1mDiU8fuVL+xpnG67UhQ+ufF5AVBfmXj9q+q9LNTRvtUg8j15ye3VQGv
tTRtr8T11Ly7nKwc8S0Weejk0/Q5cptYnzTbQzdhSz28XV9W8aZDYSqJGNA2sGJPRtUmiCr3l105
glFsPi4/ieLxPrlV2YfvZRkhR7dkF4C2ntK0LHB264zA68EuWEJws9xAY67KbTNoE2zCCG/pDrlN
1SHASqe9F9Ykkda9Ya7I8ocuBunPBMQ3ygX0tLIuoeC6bdfyKXzh8hrliuNfiYrsENCwrltBAO6X
yDAH3oSgOJlnBSr9ygtyba9lm7SKQ2tCf+cUSG+OmSkW5wXzLI5jZx3ns2f3+SmcibbdoeuL8FGz
ruM8mwoVHStoR0R0y2j4aYqZvWNtZ/SRHTQHa4MAjr0DwrVRXzpeQHJvAF+Td0L/2x6ZS4TNRU4q
u2jYid2ZGXuIISsPJWEUrsy/j0VTKKzGGgacbed1vS17u2V7ATl63XJm8zXIxveQEs9L45CB7mQP
To74nbmOX5WJ5epi2FmQo9XWDYb6k0Dq7JMLavJLNJce9oEu8H+uhcOgH2dKRCJMmy73NX+9SFqO
1eieGTlCGADTD+R39N/o/gMiMDuLtMqiHr575eo7e8ooeh3SjklbIUgOmLJXq5AFsZxBHl0zk52m
pnzSMnWyXdETMxDYpV3umnFGbmfVzec4KJZTg4zgHU1JdwrKKGctTKy3t1cuvJRT4/INAjCp0Fzi
k4lUQsAkuZ3Q+pdow6bQvckdP+YtPTcIgUd/UCh18MdSfMNWOM9WR6Rcnk79bTYq8yRsYrAAtyr7
Bkkn0ZrLGHbNDYNLeJHhGobpk3ZWGV+KeSj8BGULN2nUr86XxhZM1IYcA+GGgRqXu0G2iKfMzoRJ
espYAPalMSyvINX17LzT8sGqKrkcF8NoCyFb4YB7z5h0YOHBp0AGZjpyNfz1mrMUZ5xC8VXOE6bk
PzYqX/QO6mXuMom2mkdU+92bx5As3LSr7z/lsyG7yo2y9rJe3fMbQYngJmGJdmTTmVK/auQA7TmK
Zjj1WAHeamrSZrssVrMmjSoyc5qLqCJzyBekDLerl5EVT+TwFoNUAdMpljueCkYC5DnClrGb/EtV
Yng5xnVHbsE/Fpo0zsh/capVvWQFukCgbZDTtw3bRKI6UZhBtOYWe9Z5nmcshNLite3BDME78021
W1H+7Am6qsF612WHw86JRbpvZJGvqC2dYnkcvbqPd8Q9eA+NylhxNJ4kDTANfGKMBUkRF7Gild5e
dznjpgZKQx4m47kfinxbsZvrNVQn2xvXNx2QAEUOGHdqDs0reIUMXyI3QbJUJIzwcSU6o8VDPmsW
+O2ilmzblq6zX1JGocSXxP7O4g/abahCBLlS+N2PgNgwFKptDugD0Xz4qEvD8dPIMf1a1+zqtxOI
Io6fKEboOGofj8lSrM8rZC9iO7ze+UTd1hTbYGYScYIUdtWzk8eVb1e/b0l0ZYvI+MqxnI0RHnlG
0hFhdWHXZF4Kw7aUc9wY+eRnQ/ne69V+rETbyWPQQODkwLrGN2Umtf1Xm72K2kQ9lKAz/AULX2WQ
8Tpiu/Zqlw0u/Rk9X7tj1RkkYmHVk1W2Ua+9ks6c9FGDKp1jim2zB5MQvscSe+tD14hsb8UIl7br
SrjQcRkplTYIuW2xt5Rb05yyBXAO1YzNT7smIgrVG2WwJ1iZ2E45OO1PHG/kUEwQ18kO7tBEILep
gghJYrjDwnQGTm9G3JUTzrDVIS6Ss67tfkQsYQUjX4eUgWAxfnicA6jxn9UQuQa99TTbD8ZZo+A5
Dbj1tnh/eamBcmK2Fc9ptwl9BBhJUaTZk1Ng5sEBPptDT/UwcJBj1drEiNq4IiOjT4I71+yhYu93
Fw8IgBIu7fTVXUqLcJWS3OZwn3NK8He0HcPAy6xq14cGb6gwjhh4m3Z9eppzq8ovkuzIZ1svcX1i
bI//i3H9+KNEp9XgvehS8RiJ2tuFE2CfBDGS7JGA2UWzsVX3Ovo5uV2yQcy2t0OJ22OJAGGhby2v
Do+4ZnlGsO1Tyan8A+13kXMRXS846AEPB/LdJt8vuZleQikI0LRXcrOIdDM7SWDyt5JGcd13ed3+
DLMIkV/Pk1kTqIX+CssC8fVk0xHOzOFUMgvTOg8Fag/eXfgwSJ7fzhg7p43WnbmEtDxsg+111kfL
6sHywKUP6YYBet05FbieZ3C9Kbtby3Thfpza4NNIHnq2D7yCc6wK3IG/L+LqOVwXPfD6idebuS3h
cwIDak4kinopD97EtzY28Le71g9uVApLcisiDA/7dCW1j4VGhNUvMg7SZ6sYC9C8alzWR8x8Cujg
QLIdwSXGI9C0rBf27EFMpIsNSPHd9FkXEUivHO9QmDLsuc8HhvqrCNF2jhH3QZypT3ZdOBlytGl4
ntVSrVSMvretneuEiIBWSV76oliH18Vo0J0xOms2a9yZbs+dwhOUubR8dbku8w3rnO4bgCucB7YR
s39vsVTW2yhf7LsVQR1Hz2orkzQk9MmbZmymfkP0XPrVnzP/Z8dx4m9mXfjtpVlm5wEzHAsezM9j
GVyshjjBpFCEAZ4jwPJhUtYc1jdwMZS6Ik4LteN9kHs7R9teesdDv0bo5mZD+jeH1q3FDv7WVkvj
XyZFMf/otZmF4UcC8zxHDV9Scm2lkZHIaK63rkBZtneK3iduVqyE3JeCpB23aKM3KzNScDghgdg0
gGGio8xKIumrJV8tyg1gQLvFQt3bbELWNfGdTOkjEtux12hL3Fe33pd+YAj6ddMp2lFVj+uRAj0d
pkS2E75/0A92UjioG3boJUk5mE1FoZgRi1W8KSQk/r6aW8JeGseySAlxvPEWpLRVn2sGmt9WMTmM
gacu/5EGfNdb3DXTeNPayGQvXe1WwT3Io2D+NfjpPO9KZPzzqSlW79Eqcs8/UFENnPoo3My0WdB+
XIO6vPiLLb3mSA4uYRv8Vzw8TgPQm4d8kBEriNlpxC5kaFHvCpI7p63nF2N2k3tZXDxVgSZBL+D0
mk86qjL5OcSMebVDKjfb5WUhSBFa0ZPc1tBiqz3ukEy/2XOmaMeJDyR3JWUpdRNWJHIfWOK12VMF
Hht7QDe79sTSJxiWfRDUaYHE0FQRq1lpY7tEimlT9XeoVBDyW/oBPivJnphx28dsHJCxh/Du9NbV
7K5IwWJe+upJr31E/YjXfZVIAygv8/pNLFlOgtqf+/X/zpCo9NGx2FEYuDEUjd/bVHJWfOQB2XRA
qtbeAYH4qjDwAeQ3mO5Vbv4G570Ozv49sYEcwp4AjkgEsAPi1ofJeEzzXZGMNB0KIjlfBjfPt7wJ
iictx2nPtiKdtnGj3+DMTLfUu3/zjf+vH88AALgYoyMmlR9+3SkKmDD3bCVErpEvTa0F4mLwvP5Z
e3J4ie0h+1WNxI7KNh9uLNf69efL/fHnXzc2zEcQc3MhmM9epyf/mgowPl36HrPUgXFNG21wcDGF
oR47IX8ad1A8ut0atfNVjYemntqyS/78AT6OJa5TEPYzFDs2U2nH+3ABFNWEAPK+gAtDTY7kOjtb
uRKvMb86iUDT/MXnXfyXyft/0AnXn8ooCFxYwLqSMv/3XzvDmuf0qQQ1T6QuG5v8POtm3DpoVfNE
FJgcsiKKLoUNXKNC9v0EWqL+y/znP5ceCp7/D6YAhLHjxtd//q9LH0UaszDfzEFShrZnPwDqdhF6
mvUWAGK3XjrIUc2T7Lz+vY4zcQ9SZRz2f778/wyO/33/U1QBNQFdwB42YEj24UrAZWla20YmXiz+
Qu7rmFJ+i17p9b33Oz0/IVtxwm3POMW/euTGXw6VeL4nVTIbb8disKvbytOO9VCSrjv80qOqMAHn
QZhdMi8s1yMlwDIT2TZCgJnVWu3SVIWGw1uiR/JkwIFr9SR9lB2ymK012pW4rCZCUGs62eq98kSQ
HgtgVvUz9guvfUMnHjl3UTFhvPBlOhGG0yNm2xAn2q/HKpy0ty0DpiD7qY29Cgs5jsONsUj80RiG
/faVxfti76bJqd+xjopxo3vkg1sFOOwz43ebdgdqSnUpa5P6f5mS/2cxGdoslgHI+C5sHD90P1xy
gYh2CUuNswysc2JQxuzTNloTv3PylwIhyI1fteZMJlC7aamu76HJ+4dSXXfn00IOtFDt8c+3gf2f
+4BFGAu4CPJlyJQN8tvvd+NIfFlmwaHbx0ME50njNLPOY1PY1su41HABonTGGYmOsttmLqmTuymk
MrrrmZfxjDSwQl8MCRX9CVnbIg6od+xu480MPd7xVg8vEbb57LikDIx2urG6LyExD6g9jfHf1ORH
AbVr2L1aQ18VZ1OgAK4A5Xb7rBZrevQcrAWbqXMgwRqnQZwBJwPFS50u1IYZY79dlacK3eBUzuEF
u4Zuzkw/fO9Ru4VR+8qDLvspGoOsO1F2joL1TSu9PUZ3bW1Gq4huSviHXsIm1X91urWvEPp2pmdY
PqXEDtoh8RjL6E10ugA8+n1LrhNuL6xwtMgESVNnjqOP5sJ2xuJhoVANz7Q/LLwBT6/FbiEJdLoP
nL5hgth0/ZNXKMELFXnOcgoAAQUvkw03K7MKF/EU+ozgOeOLetFz634bLH9Sl8EwftlJCa8NCayT
yn2zsl5BIT2gy5UkM697oruz/E6PvaZBHtboszd7i78tVbY+DTxYzbYFIhIkBbWBJFHSYqoW+rXO
6ecm0uSYXMX0+APLMPaE8Xznz0XcJmAa/o+581iS29jS8LvMHhPwZjGbAlDt6SmaDYKiSHjv8fTz
ZUtxp4FCFKK1moVu6IYkZmUi8+TJc35DxRx9yMbnKyyBB8dwTs+tYfc/qizU8elAcuV+UkJAsX2U
tOd+wtDWJYtjClEfmSCYRvQ6AQjo+K4GuSL5LbLy8dshQeLmvpRztrkBoGjAnLMqx5/onYLeP7EB
0GZGbbVDmodGmKQ9ho0j3q9KKzFWaGY34Fft+V2VtnJ1iiWr/cqTjEQY6AtIuDZVo+lt2Dq1+UHp
y+weMJMCctw2swjaTtzfAHoqlXOgpPhoFtKkGA8wAZl0jEhc/AZBg+ArVHc00J3U1hskGVCjyhsl
+KVHHXyobB4BjI2oNt632WS197PUAGWSzGL8I0/b3jpRCZb7g1tsmyohcEjeawjzG2Geom2wBCie
V3IULyHqWojjhZPTvF8aXF5IZ5a7go32yj6uGI88QYh68T0Ua3NhkYz2/aAynpZL2kf0i3/O8Fxw
bg6jPyOjGf+8HpMumriMh1S27aB0BG4BDdZ1SLIkp8oQiYENZxkQZ6xmehuFzrmBB/ktyVGWQdRq
yB56Z8C4LR515dQ56nRDr93+pprhj9SSCx7Ipu6Ni4XELNrRuEUVwRgHngNSziUfKh/TaigeI2jR
8E1j/cv1OWzb7mIKzEBVbVovii1voirvsyDqU1T3wgnZF9gGytmCF+WZ1kLNNVQRRJMpAz720BJu
rg+tir7ny5sdPA7GDLge0fl30GLbdGPLsgcX2QfmuYih3ABfTBHIbccCBlkgG73zplAH+ETAjYG6
tmYI1kMak+Xr1NVG76kdKuAuSSPKTi1vbIh6Wo+1ss1dcI/81vLTzEz2mrlQmIDpySPGhd/jRGfb
6AEzh7UiPVWx5SCbQ/1pOF2f3cXepwnA2oIaIQQp2jZtkYohCItyqGAnz4lnUu/5HSbouWJ2h1+k
pEjJQZ6qiXbcejlRGkTEHhQaGSM583o3hmgNIj8U1jfjLFP1DkLsZuw+R6UO5iUXgd6M8YNFOSK/
UcPGxHqWxErzYABpvS93cTq7eilDMEGdw6GvYzb5H0Wb6R0IhBjSAO8xeMhWpEEyWmhW/yHl/fQ5
VOs4vANKRLE+xuc441Us38Lmy3mzYqJ2l4Lh+FnxOvRH0T0m+rZ/PC/1q/zK3la/io9d8+tX9/Sj
2nqNrQzJnuKfTQkptNv+W/8vHcl47f3Hecf70f34x3tMWKr9z399HH/99atY+5HxH/ztR6bq/00a
B+gASU0aq+QnL/zIOHIKHWdelhg26RzMfyz5TOe/ZYOMAJF3Hi30fEn9WiQho//5L8PAjwwMHW8C
mtW2QJ2+wpJvG3fEDwDuxeOGZ60sP8sSv3hb9JkW0f5zdFeqBCmw6q33WWq1nh4tnGEurt8qXAeM
Y/GBODiZInt9eU7E0EQ8HljgzMBabR7U9FNrp00rw7Ua9LhoDVdPMVw6z0bU5v7F53j39x/60ghp
fyjqvLbNYrKg6yNJPhsp6lJAIh712svTCSWGuqpRYgSffH2obTAVs3JIjk1VvFN5ra2HUkIaohq9
CZDoKBqNvQGTGPOlAw3uvc9GzUMXepk8M7ZGimjDhUlQYVlRLaZz22lzAMhTru5xp6jpathcdFPb
YIjVJ9TOr89w+xB/niFwBCq56I6zbdczJLU2sySBkV1LQFxh4TQFVmsI5YHUQu6K8rAbjJBmr4+6
9wnRB4XzR3lfudAwdLKxGhuKUS5qKbNLQW9y6z4uEKpM27vrQ4lPtNmYKrmLaeF5wvF8DvAvzoTd
KRReYZO5tQD5gaoBhGDCdXpvNunk6So6WvTDAx+y1fQUVK3mXx9/ZwuxcUQ8ACMtgFzrBS7iCH2k
jI+LvmfyoJZOZ7p8zM44GGd7NfIhGcewyDaA/MHHWY9Dnjk5YZKAA0BC5q7qAEdIttk+VkXUQNuO
7Nvr89r5hCrgRZlDqOMSt7UlsCUkQ/vE4sktK9qtGQLJmGdz/kwP4Ujycncom5oINzG6jvYm4810
LL8qOzeoGtc/s6aybkI7695jKHMk5Lu3WTQGQu4VFgcfbL2I0NacFoYKi8hDzkcfHpddwOTKE5z1
9lM+AQtyR6OK/pDBVj+ij5x711d15zhSmVEoSpqGAG1uvqIlFUoiqZGBSogqfXKCPnYthM3v4OFO
n2Ew26A/nOzgU+7EH3YoQEPKEiT7ziYGlNNMkUFlfUsUWU413idubmsG2eso3afQrG76xjHOVR83
v69Pd+/L4ilJCFAs7lR1E19zmjY9fso6WAN14QndG8CicOK2a0c6WNndSZIQk8kBFqRtvf60Sgvf
nBtQdzuTF54C1vZuMiflz6odzKecAss7UPMO5LdKR0Xr1dMk+mgm2q9gfm1ts63goiWhXNFQojWe
3bZqjDcVDE+hgBIdfMsLXCRxAPFxC5Mfg3qYuY13LQjFVJEZK2xgOzg18pBABjDcNkwMJObsMQti
lV5ibX7U8pLWQ2L9JYFoOAi7F7XW59/BOgMIJTrQn1yvN7X+ATYAvyPSgBTwav08WIXjow1DQbmi
qp9EBrAKJ/meYK9zlnr51/VF3wmIpGiIP6o2zP0L7DMER6QN8HtyW5pTGBwZ6QMQqYjeJNrmsKei
199pcHAQ3ZZFgqg5mwlXBe7eukENEg2Y+izDyvDQtYj9UJaOuBc7YQpcMOfVMp4TPnGsXtxpyyA1
shHkuoukAygHa7DVk67M40dz7Ju7IDfM29oaql9WNWZvmwHduutLu3Ns8S1DlVFD6gIw+2Y/05aU
20JCvyM0+tztdclE2zeC6oth7M31oXamiiMTebEjQLak0eupVlU3FDJ6py4gafntrGsxsplDdUrG
qD1Tf1LBu0AOQxQSQBHoPf/68Du398vhzU3UQNpbCssZ3EoLFtTjFKfnup3Lg9i03qrPmTqAF0VA
HSz+n7HZOrI5jxUOOAgmZOBfNLhQXywr1LwSOI0fUNM+goWyaP+XE/0znibaILxoWdXNeBWiuCj+
OpUPzKT1nKYdPahXfM4x/uFECJlfX8T1N3wezkZfiHc71RDw4ZtLTca+REbcrvNlJN+BX6XhGUfi
H2mlB2ck0JUHZE1KeIB9iI5npB9ExPWV+s/o3G40OkweWlttfqlX5DYWD26Qoh3RaNZOqWq2972M
f2GcjYrfGK327vqU9wYVj0R2Lpj4C7qJ0ofSrCpJg74VZg9ZMWa+3OqJ7yDg8dtCbPy9tfTjwWdd
X3HPMwXRD+2Bm1SmfLbJk4IkS2xkEhpfqo3lROHAuI2rGcmSerGomiHrCIBN7c/hUmkHi7yzgx1O
p6zAvAJ3rYqf9iIi9QEY0hyfTz/vqLB1yPo9dhWcFnmwFJ+yunx3fX33pkqdS+SDom9sinP7YjyL
onCiqgj3gutD+gsyxr2FVB5wd9N8zMqsBquioaFRpZ16EOd3pwrdkvca+SjVqPXQgE9zK4j4tLM1
Jg8IRUHe7rpJQJQtIHfT0dI+92A2p5WdJFggeLcQ9DchUB5Ukx6K3vhVpSGIlENfBAW0wDykL/a5
tMzadlFJQgF60Z3oV1TYzrsEl5M7DZcyiNijdZQwbpKMv3catWCqDIJURM1jvQapRPsKHE0D7m/8
zPmyzw6KWF6YGCjmoDEFb141H5NQgykvN8gYjKN2hrZ9ZBa9voj+/h0UpzFIE/Vistf177Bi8BcQ
Olofu4GUkeflPh1D3E3MMj44XOub4O+hYNNR2TF1maRi89klp5CjcUg6Pw8t50lHYehmCKru6/V9
vbe58HnTNFEmEs+Q9YQUbrpoNsvOdxolR2rCyc7oLCmf5d7svUkuktelpv9MC789kzhFhXNrb9EF
UW3Fct35U5MVZzTdJwS6NCDkGjKEr5+bSXJEaZy3Kpt5PbdaC4s56flYAMVrv5Kt4nYBkY/Mco8e
1tzV5+vj7W0Ok4IbbRLKRM7W17EVHgAlGGq/bobx3FtGd1sJxTYaaEdWp3vhiKzPBFJisj/UTeTV
J5nqSRRhplkKxJyxFJ9KWnNvMz1Uha4cSiFoKqOmMgVH9OuN19jfXxDfRIiUGORSP9qcxaUCUjOb
qG3ZuWnftc6C4EWMtupsDd0ZYFT/KZ7b4OccI4wXZYuDp09I5VnqStTxIrD3b9GQad18AiL4YGYq
7WddioI7XUGA3cys2T44STvpAI8w6Kwmu4ETtYndgdoGtepAnxgRBnvC6O8RxoSCUieim1M49W/l
WNJ+xO0MiaKYnNvru2InnNKjouBlwYEgf91ui8xIZgqZAbErSpFyiuiV+EONZbkXSyjug84Dk3+i
4O78qBrJ9Nq+79qTrSf2jZMVzefEWLQ/rv+myxXh8uTdLTJ60oXncPviNtOrqh46K638wEaQyop6
+xQlVne/oET9vZZn7XOqZvb7vGnn93MVm9+uD3+5e8XdbbIk1G5JHjZJ7qBX2giIg4KHYSEpXadw
USEv3ahtL93XZWnfLhnyqcrcFAdHdPNKFJuXNg7RGwiS4G1u/ebwow0svZcY2rHM2wp7rBsuLFm7
qauw+m1Ji3nXmmP4MDlBFfnaYKpvFazlP19fgMtIAVFVJq7TQTGwSttE3cgKlKUsUPCHEmV5eqbS
U5yU5K01l/PdvxmKEOoIZqy23X2c4rLsAoZCU6f7s5EaFKLaBhIep9E8OGh73xXrbNJuGgKKZW0O
2pimhpZoECMhybULWkIjPu1aBwcBtujycwFcf6prpI3I0JzmKDDtbWquSyIwjVDoq+o63E9QTdBW
jBAkSiP1ITAjG4phiNKQliNLqgZ00xpaaqkN600vlAO4zeVFCrqOxwb1lufLdJMZQAurrU7NKj/p
7QKB0AFZliUyVWiYcnmrZOnr00KIzibNHFaa3sT2oTrMqE7ZOkL4CWZkt3hgoijYTgbeq+hkPsSh
AtL1+la6fGM8U6ttS0RSlBg2nzdA9YaeNtCNgeISepRJ9ITNl0WdrkVoECEh0Fdp+i9OLDoXXHM6
4/Km21w3Q1klNsyhEj3nLrjRMiN9mrQ2PE8GQATQKtY9FpVC/CHEFjcpu/SN2UXjX9envnNguelo
y1KqpY2w5bW3tlo4bdiVfqMPyp+zMuQ38CjyM9JZzUFs2NlI3M90gJ5bQfRo1tt4kRWxTRv8GeBB
/mpVp7hHp3M6IaqE1FObLPXBZ92LiSLH5F0jajxgMdcjthkWYbONIwQ14MHA2qsLcsq+6afAkIL5
JGf68L0mllZ+TA3opjXMoPO0MLAy/9WrrIkqk/03Xs3ZnCH+ySBlRlz7xG7sOzKnoQc26QqaXzW1
xeuD7exmpoo0g4E2gsxVtJ71YqNyCnah9tO5M576PEdXzRyNW+Qt3xP8Q3+QYvkgFxDfbv2yoouL
HoSFCQdNyy051jBQ945RefYBSSjvxsEAIYLU18/rM9sJw5R1GEM8y6lxb2aWoOcbGzNoeKSPNIBH
Wopuf9y6i0U6BuCaf3ZKJugzN4sdJf9i+5L+EiHoPgn9kfWyFprZoI5qkW9rQYticzy4A3I4E0Ss
SbkxoxKMyPXp7nxIsgjRyaTWzg7eTrcbrBLZpwoVzxxrog6fEjuyxm9ZFfwlt4Mgkg2S+vqtytEE
ESUECAxZ31w22QChI0dey6+seLrLU8d+041L8aHCy+jr9fntBAR2p6JytbBPWdv1impVq1QSRBLa
Q0XqVjWCakWQSw9KbMPVMsviIGPYuUd1y1HADOtkSyiCrcfjW1mAkpHMUJOogjrJweAxOluYI2FL
15nl+NgoTclF0wWTv8yzdVDL2v8BNq8aSobso82EjQFxtcngB6AuW3xvgqx/VKFHQt/u88cKRN4J
NaLw1BdW+TVp1C+vX24bKIOBgLhGorIZPemzBHQ0roFkGIhyBHYdnVoQRu4wqNM9AT+/uT7g5QNB
9DVBPwkgA39jb+KvlVNhM4zMQRM9tW4xKktA2U2KJ0vTpyLB/mWIevzWF/wVgIcnf8zolWNC6GAu
K9nDgTvuRYjix9DTRVlLxhwXusD668t4kvSO3jleXI/dU4MJljfbgX6+Pue9UXgmCi8iAMG8mdej
BPhtzumIUJVmISsBw2qBT9Ic9aYM/pRVuFVVsl7QVHSEacRv75OSOYIjVFEOxkrAxYgxv1MaSB5Y
yoa31yd0ORTINyooXCRgbrA1X08IuhuhzZQhmTph8W3kZHy259Zyxzo2D+qBO0OR7en0asm0ZWAi
66EcnD4puc2qVwfhMqNKid7lSUtCiAVTqc/JQaQT+329iHwiVN7omcLtpU+9Hs5oYBCAetS8Zjb/
lPJg8I1xrs54ENIAyUfpYCEvDj8jCbYEOSYlFCLQejglnUNtsSaVrksUeXFh1m+SpOjeyqMxPMmI
nNwD/EEWIWij5XZoGkk/Oo5ihM2EgaZYBGrHABcqcFWrUm9VVkYsVEMHAmzrhkognFOCSf8SDTba
zng3aF+AeUOALnGFSQEDJTNJ8aTk0UlLGzjd1/eWuMAufhBPKgVtLYqf27tmrBBrVbIcCz8MS77b
FVZIAPHqd2qYfZgRhP4IiqT7hYfMkZvzzqcnFQWB60AioEi4CUzoeLRSV9OHysp4vkcRGCK2HHZo
/KJeAs7dPIg9l2VeQj4KRFCUVCw1aSmsl95B2rCfevxuKaNRMGkU0DJuvjScXqxzMFpGDZzn5RSM
UIxnejyobRZ6JrlwaZrfg6xS3bu+9juHjV8EEkSjc4Vc4+ZczwrcjYII7anznNyVNb4flTw7Pqe8
OxjqMg8XcBqueT4z5Xfuv/Xssf1VmlCIj2t05/wEYQR/LNPhYR704gw1Jzph1FD4yzKiTz7AjkWr
tz0ILjufnOwUSwRHoLMuvsCAxSH2QBrsakup78pAQfI7QCEd8ejKH9GaPoguO8ddcMN0R8jniVx8
Pee4zeDwpNA0NSDuEKyj+kmRaum+tQvpl9IiRuXrklO/BygyoYpIanvkW70zY0ALIt2hIk15blNK
TYKYaiq2YR41sfRelTuY80G7fC6ggv8aSwdq/fUttXOcTZ4c1CioxyiwD9dTRnA7RQc+ULxUksfo
Pg216B6oe2qgXG3UjUsjyK5PRZnjNt/rQX9Ugd9Zcp4e3CAgjFE22MrgRYkBSsCOZKQ3luQsY0cM
PabJzJsKZVQ8DA2r+ZhVanBTq8Piolj5L+5KEgydBYeTd7kAepY0IBObxRvHHvwyNtGnUoFPjr/C
6F1f653cSge7LQvMGLEF/aP1Yk/hAIO3snUE8bFf9dJq0fyRvf9oR01wCpPU+taifOPZkWTfppmT
6eRYivFmbiw4yUYXHUgkXn58rjSNuiOMCrKFbelzpsyHUnFteIiAIi8fmxMuIHqDHt6S3Re4HaID
3Qw31KaPluIy5aIyRbmXi5wuGuyE9UqkKFkYkzNhGoMDwC0eQMM9Boz6AVb28jSRAgnYsdhdcDg2
MSyeaW3jGWR4HCu0KsJavUnqSPfwCNeR1CeAHETNywDNcKSssAtpu2AXtZ6WFLWgnfF+xmQzzb0i
mBZf09r4xJeuztc30+5QNMoo9FkmZNbNCo5Zb0v4+5oel7Hi2r3NucFgBZq3dRQWd5eR7IOA5Gig
JjazWsImlpQoMDwERB6nPgnPsZZp/gA7zq1iFBquz2xvVwp+j8VzC6GwLelAVqVxMRVedyouGp8A
BMMEB1HtdmqbfKgWhBNzRQtuShPlkesj707UotYlpMl4vW/WdKGbWmjDyJrGuM8OFZ6nE5T1p6Jr
s1v6JUfdmN3x6MfIkIueqR3r7aLYaBeF1ME8RFTGW8sc809OaPCuy4LizoyrIzLTZbClsCYOO6ge
6BNbrUK0KTBZSBlvRGoExoZwj5uN5nFccv0cOql5knq0umxUa+86SFgHW3ZvujQ+KXMR76mRbI5j
N1W5lmYsr1rNiIwEhnYDpCmkKI+jxzKFR/1x8bnWqSosWdmECgTRF/TNZt9W85jq4dCYXhokzVNG
D/uj1JoauWMXeFrbWefQDI/y491BecrBc0DFk5LF+pti60lV2C5ND8Slfu+ESO5E8Or8Clnn21ka
4NJUnXqwsnsf1uJZyZudlx/EuPWgypRoTj0Whtci1d24PfYy5xZMin5SosH8DSc0H5AVi1PAMXGB
cFxjRZ9ef3YAAAqMJy/Bi/52F83j0qFW78lBB2l60gYUKTEfrKSl8/q+O3oZ7W0m6lC8ygSXn1f1
esrOZGdZTmnRk1Rt/inniXIG7Vl+U0DWa7Afy/TP6xPcCbiUvQRvnxoB5DLxg160KdNMRr6ux+xo
bJE366M5PmO00/qo6/28PtLO1CgVaEB1KftwkWz2bdKl6MOUi+VVwKxRt/gBWy724zjJ3aQ2j7r3
O6OBuQZxTVYCaOuZuf1iXmWKW8KC/KUn9xp1LI2ShNVrilen+Om0qHwfJB2X4xGBoMiA0xd1A2eT
4qItFuWmFIf+NONZZnFBuyNaIW6O8bc7oUVykAQ8M2LWYcAErUOHl9yep8xWFxdqvo3mCY+FppjV
n2hA2T+xBM3f5+Mgv8E1UP+eo5P+LoqS8C6uMCvEGR5Kn5zH4yOtCJlGQyEsGAL7Cwks793rX1t8
ze3P43WDGgd6PzZfYr2vHE2iJ15EgWeqmXnLyaxcdc7Gu+uj7K06J0Un9nORk++vR2nLYYKLMQde
nIyoxrYlEoG59Sm3nPYOA4iDHXwZBGnJccGgrWApYIbEr3mxpzR6f2SOrXCxagdXBVqOsmiJXUBY
TOfIsJBIj4ojHOnlAaUkRN7AVxZmAFtkha4lbRKZS+jrcoa7z5JHbpKG+pk049XtGlI7smZSFJBw
otC2nl85OAuW7C3v4iya7rvQsk66iUEybtqwtUe5flhK5+hm2Zkfeg8K4QdyhAAErwdNpmii62bG
wOwMsC1y3gNZtfqPedd1B/3jvaHoLcKmZS0BiWyGqnNbOJOpEQV1RftdBWZdnEy4AhwFfUpvrm/N
vQNqcEMzDi9B/mZzAnj5mbhHFbGPvVL5qzKH5u04Ln3mDvSobuRcq7io9TlyJ1ttfsp9UeJvjjAl
yqTwUbuOq8YZ9f7zHOJzVIOv8a//wOeMc3NEDYohgGg5pagUbn5gmWVaEKJPixfsjMRdoyAHGauV
9DaJDTlx0b6GgD/l6rtlVKs3AaTYpxYfopu6RgUZn635rYMcKfgKMKkTiidY2BTIIqhSVHxTDbjI
qGlp9DJraToILhvdDSAmvO4I7ZAhKKXTANucxEoH1ZMHXeT3cvGxrOTsDtexSNCksJK1gABFedsh
clupCESn3Y3EpQo5obffZMjSYGREo/X6al5EImIdXEJ6gXTS+d9NgiQwYviILzr2UVZ0FxZpi5wt
GjvvUhTuPuBymZ9fPyDHhQuAxpUo7KzPTdAVqDBPku5Sgtdv1ajV7qtenTwrK8q7aoiO9vPF4YHr
xjDgcymemcTb9XhWvfS6gRWZq8fC4Ba6CvAE8AjLaE/e9aldPJVEw0+MAh0BeYIt3Z2kV0oGA+z6
MOIRdmqpEv3GhdZAnqDD7y5NZQQvpdErSqc9GHpnlg4SPkRbfoMg269nKfEYa/Oq1nE4R78Mmlbm
oeULp0Xv+w/XZ3mR3TIC548yIOoqCFeJ2+blbdIlqPI0EC7MeFx8KagtKhTB5FW5hX2EjWobDjDl
h0hFGAPLzyNg+WUhmPEtZPx5SLBlgZavx48YEdxQwvhQerw2kPsYRcMhua0sE72Qiv557HGOgvYc
K6PyCSHp+Sm1qvo2TIPRvb4YYrBVLBI/BlAPlEoKG7S11z+mAgWhWCHsl1B1cG1AosUr2qJ9/SEl
WWBb2aiR0XrcRDy5jgY1sErdBcs/nFHlq/Dt6wECVgM+76V29DTcnRVvNcHiZE9tibgzBBGUQHvd
xT9LRcE5LB57ZJsP1u4iLRFrx6NBgNyIiNvUUxlzYCIjJtjE3OAvrSTp0mKz+DOlaSK5gOX1d7Ns
WwcE552AB/yWFz6VBXhhWxuDhORPwZNZc2OlM7+2apGj4GRW8nnRayXxO605qg3tj8hhobZHMXsL
s2vUekAhXljqDct4yvUy9eWwzk451uxI0eBH/to9qXEt8hajiAxYf9vaxLQRX9aC8dRelVBVs7s7
2o3GQRy//HqMQo8RpIpD3rUl0iAgEUaUpyFDLWH6Vm3sxNcaZ34zVn0GcHOWsPAu5dY4wBFeLiZJ
F26jOieBAGRujgKvIM50z1HQoRPe9kGT3OryaPvo8MoPBi5gB9O8jOmMp1OhQWKMi/vZbuFFtKPr
njtV6wCa7vTC162puOsdtGQxRCRDCqiZlobdnspcPyK27QQ6hhbiLeJTgtfbxJY51KURHLXmGmqK
MmmHgTRWi6rftFbuzWCST6GCoRQaHaNn5MhLSqakfZCxGjoIP5eXiyZzKEh1IX6QZW8ibjeAeTIT
gpykDKkf1DWCO0pnoWE0H2XVe5+XfUVZnuwOAYfNUG0cIrQfoBoR9p3hWZU2uY0yS7f4CmB32GIH
eP2s7I5nsLaCcSwepuv43WaaMoIZZTuxsfxQyllArHofe74qDNl2Pnj+7i0lwBFOpgEm6cKIpjdH
k+cCIg6pLfcnRU4yb0bd1O8V9ag5fxnE0aQRMZxiO7ZG28wuxuTX1AqGaqyw9x0SO08r7COE1d4C
gl2ggEhKS3VYTPjF+QjHOYyCGkfJEY7vKcDN+xTpc+A2QfKnNVjKQWzbizoAkMBX0SBiEcXPeTEc
Xp/YU1gKxNa2rcmwEgUXqUKC7YntTQuz222V4sjA4zLjoYzH3DgFUEXoSq0HRaKW5q/V6bhm4uh1
khKnfzfNU38rWyhm0o6bGnzT6/wPPZWq+ymVp6/Xd+leEII4TIrBfQl7W6zKi1mj5jI7KRgwd46x
Dc7kHlI8UrI3iuQ4n3jvVjxmCsdDl3Z8f33kvc9LrZYEh+vSYvrrkbWpLUoT+V4XB6r63OpdfYpx
pb9xwg7HeNwmvOvjPbPs1wkVYBwd+gGdFG4xe5PIFpkhp6YcciBbZ4xOaliYsCXD3v5rtHn4eip2
xVilSIGZe6YWGvJpzuPijTwN5VclKPCE0FFd00/aVCihX06VxaMqRlT2NPXlMJycKBsRQAaZ96WN
TeU3Nuphh0G6mre3IP7xV5LroqJKYprJL83qph+pORUNNtt4UZ6MZOkLPDOG6gDesLPFBDcITBtx
gbRrs6+7MqJ/vUAQryf4QVFqmifNyTofT3J4onWP2r5j1i5ye0h4dcURbujyTU1CRHleN9Dq4XBt
j7GjtU5lYC2L7Iscf5s1ZNVPudnIP8cM/Ve3RzfwY6cASkWEP2U5MAhQP9XKjKfp0sX6V6weQ9rk
UVMjE9n1wTsj7mvM1ClvTycML0i8QXNhbBrSeoF7FOXjUUKyE1ppDYN5ehY34Gmw3qoIHGIRgZai
a0n65CnOnH0cJ/yDeJDP/vVdujeUQccYVAI9P3A366G0rK8qhQPJvgF2yaejVaO0C7dG1h3UZ3cC
nuAG/WeozYVY6CLaYQngGkaPA5NaZV8X8TQ68QqMshOI1ukWJ+7lfH2Gu8MaFgQy3s4q+d16hroe
IqcSM0O7NjFH1/VWF8zJHv8Uueqrr44TS36gN/bBuDsrS/eUQpdQI6YgsRkXI5Riivg9rtxoOd6l
cQ1q164fA1X+eX2GuyMhmsVThuhNrFnPMMvLtpvmlBdzZBUAgifr7Oh1o+JcZtbfr4+1cxVzM/7f
WJssY0Imrgh7cuWozeSPA1o439HYNg9i5+6M0IeipkLSiLfgekY66sljplYoeyhhDYq7dj70pVrc
x2VwxJXaGwonP3pbsBFgX2x2ZVw6ZhqAKHS1Soeg1UB3AKqT3qp9Hh2Uynd2InkFjRBaeDwTt6DT
IceBSY0CXjNzA+gJLYuzZKNQjWhieJMmtfJhnnLj2+s/GNg2sTFoavEGXi9ljJGGVQ58sGzO2Yvx
AI1XBTV/fZS9VeR5TUIB1YuPtvlglE97E4cGIejQqN/CpvhVYXrywazTf7HXmQpJCuJTVLg2n0uz
BgCqw6S5ZTTET6VRc4uoYVh5yxJIB99rb1Kk01DpiMW8XzZjVUIxInNGzY3UsfMMGdhd11PULOf5
iMQr/qhNrqCSTCProsH7pl+z/krRrIzoQxMblTaZMKNHOdXqglcjHanlCc4uTGtWiU2/HqUqDBu/
l5l7pWv+JOurffQnlzPGubM7mENwe31T7E5K1EbJ28WzczMpU3JmvcLfzI0plT4W2OlFboDVkOxd
H2fvXMHg/8844ju+yCnFjaNqEuNoIzwtZDyrk6rXPegfZ0ESw8nuM872Qe1wJ53k4cMzmtYCn+65
9/BiUFgtKOViZuZqLUTTUxC08ZchnrtzHVnWU9bZZXVQct9bTt4nVHvQuyaF3yRWGAy2SS+z9Ruj
Ku66pfpRhLJ68KrbH4RNItgtkP83t9aMPcWomi0Vnnzo7p06AaqvppP7+i8mCGYyZTPqVhdtLkxb
8rhTNRcgU/yI8gxCxlnceMWMYYoU2A+jE/y+PuTlxKi0qBR3wD+ayAmJtPXF90qUTq3wltHcjPeB
5xiV+UEZNPvT9VEunzeinoOEKuRMUWLZxME2H9QogmgLi8TKbvAcWx7UJLbfYOdVuahC16cS3Qm3
KJMj/eLLQ8DIiGRSUCZYwRxbzw+1iGoEVs6Hs4v8nSZp8RdAzf1D2dXNnaYHhW9MgJqvT/fyEFBI
EpVHgaGFiCUW/cWiUt1ss4jDB/1qFE8Zw4ZHZ0mebnRfC27R878ZDjgnDKHnutl6OCUOTVR7xHCl
sPlyYsfF+Dz1JmyCcDg5wovtzY5o6UDVw+yZ07AersPFoTEXjng69LCtgOV5ZpRGyMLG6ee0z6WD
eu7eFhXRRPAiSUS2yOgYQxEZmQ2NgqAZunQ0x1s5svWDFuzeRgGPQWHquXCzLYElDWJ4UBBBmjht
/IaH73iDUnHiysuImXVc2x7UuSMv152p0UVCUASBfnboFg0MjNLpIGTz5aRwfMjULPKdgShzfX9c
Xthgv3h6gnLG4JAprj+YXltm3mWM0uczQFuriE6xbrZvEfxKX/2YIc8RJRT+W6qp217cSCFqMHMO
uprggyppyDbbEbYDzlKVrqIXvTsZ4RE1eWdDmrTpRbeKLXLRACzqJdargosObflvyKvb9zS1ii+S
hOi+HeTpQf4jQsY6KRF8WZAW9KjocW5RvMjY07RdZrTA7Hl8pycjZn4dSFCUYUI3q6vRlXJcgaYw
yj/Y2MN7r/2akCPIHWR6NFBYjU22kuGYKDuzBTQf48fvthnINe5Ofe4v5RweGdxfbh0GE0ULPqgJ
/XrzrsnHZZL7BTMeu04bNOBn/bFZZvOGV6pyc31elwwIFGh01N+h0FM+RaZhvU0LyVJxy5xzLxpx
94hxV8OaTM18B0OKh7Cb0kdjQgNpigyIwdL0qA928+76b7g8j4xLt0rcUmjHbIEHoGgkU1vQwkGL
d7qTY6Xyw3iJDuL17ijiriXhJP3TN4kZr3H2aGbn3qj23W1Mlguygtrf9blcngqRqEClEcU9ZqWu
l1PrmklKC4poWku5W4uX4U7thvA+Nsc5P2ET2h58wL1pEcOoSUMYukR/h3qLUDJwAm+pteZDp6Tm
01DZ7UH2vDctC0wI+BVV6FtuFi9PLPRtl6gAL5fqt9GEBEC2lDiOyVN+6pTwaLzLe4EVfDGe+D0v
7vK5pKcMM6XwrFl6ysBDfUGYdb6NjRLf0MX+3jmRc5DRXkwRSjG9LwGgo1x3wRGRg6Kv8hC110lt
9NOQ9I476lZzqwvkuRKXR7D9i0POeFACqELZqIZeyKnh4760XTKwU6QIg46movGjAW/gV3YHwWtj
GAA+RoyFf/nzJoE7vckEJ8JjiZBv7rXNMDuuPk7hV/bS9NZa+gHpOgzcaLrh4DHn+K/UlaP9kONE
RUo5lZPHbonUzws2LY/ZnCCJm2Y5daRpoK+sF/kPVD/4/XlefuFR394qZjO/p4I9INmm1ZgMl81B
ore7csQsGjDcsHRL15ujqJB5njhOXpxP5uMoW71vDDx27LaVDjbFxT4UC8cwADKEyugWh9BPljaN
PL0xJ56/G6Nd/BiDfL4pki4CNV+3yeDqWXykfLc3qkCIAUrjrwsSIJap5JTahBmbpMy+s0wV/AdD
OgUo5pzzTpKB6atHzll7q0qxBAIy6o2A/TaRa8HyOahNKfMyAx2yJlFnr0WAkzphcQTk3h2Khg9Y
M7QEed+tP+C4tLMVghDwOhBh+DwZtZvGY+BFVL5fG4/5gCjqIfAORkAUntZDIXQ56qONd2Q35vaN
RVfNG3A/9CWsAM+akwd/XI//l/epGBDYog4FAUmILfpCmii1qUBXPGUKk+ak6KUjjDCz+76Rykcc
m9sHacL+WUnS8q8Y23DfkpPy4Ebd2UCMAvQD3hqNh62Ai5ODHiwLfIPQYrC8JtYw+Zn06mQghfHG
+V/SzqNJbiPIwr8IEfDmikZ3j6ERZ0hR4gUhysB7oGB+/X7Fwy6BRjRiuBGSLgwxu1BVWWlevhd6
jW8XZnlgdGdXcZ3EhJTVefi26Jau6BlWRDs5gMMwOYdQEX1eNKej9QJS4v5X3jVFfQrSYeY7iMvW
u9qUJJfziKmoVaNr1+XRRbj68KGz2vztzgbEjmQVleNON0162AeFaZQKpkTj+VW4uBcFQqVTVbZH
5Y6bEJfoR3LZAeuVUl3bQa6oSCVMKcwggim8QI0y61rDVX6yhOf9bVvNdBboUj60ErEAqdRRWrT3
UQFmS6ouUgkKE5uPSkSE0muUB6gG5r4YFJhba0SDtTocDgo7O28tMFOAD7JDgBPYePDFSWO0Q4c8
WAyhMkHW1q95CFNVFbblg4Zs5/X+edm7DxROif5soC2UXtZLMwaKJEh/50EW6fVT4VjNuar18gLv
z3LKNBSQ0zhtDlyPXMQqY5Hb+ZPRzaObzMUiWlg0gyk00Fkdinx+ZajbvlZl5qDuYsQXL3OQWJtM
Pfvz/oJ3bVPOAnvB2w9scr1gV5vmHkEn0pWpN56XUu19IkMQk50Rn9py+AtZNe1pmOwj4N7eIaJy
LOlwYWwFb7I27M1l6SpJkgdqv6AJR+77JVUpIOCujmChu6aI1n48kwDhN1kSla28rNUyZ6RA+7QU
iP1WwmFgeVDDgyrFniUUSxkdYfwICojNovhok8m0XhaArUP1u1uU8ziV+TmdnPby9o0jF2PsnWAP
ROLmZpTUBVNbxd1AEVo+zkXaNr6XFy9N0ypXo2ZimUdSoQnQTl/uW957uahF0m/BvCMVQ9dbB+wU
gsLRwtMtihboXmpcmlbtHl10/U5DO82x7yTuV4F0Y+sjYYfwFDW2g1B176bSLGfCCrfAq71Z/xwm
maybZEFvpt7joMdw9ZllfGry8i/NhS+bVs4RrdtNCsVFlUgTSQxIHrrtStWJXqC+O2MzYfxzMrvh
E7w/7kFBbe9KMpQCdZGsYzDzuf68fRHNU9whmtVCLfOxNNlPd57CC6/lNye06uXU9E79Ybahszj4
qHsPi5R9YG4OsKSzRTGPpYDGqC3ywBR6W5/MPhnPU5dFD5aVtV/Tvnb/cj2knv3WLeYTwoLqkTLD
nsOXE/jgMKD3ICrZLH7ImhjyURTDeOROpM9gQ+IhDUaV6k1amkcD/3s3Vr6gRO8Aqqnsr+0lua1F
vYI9K7Xykzt7S6A1dnqJvTY/uLF7S2P8h6Sf6hDXdmMqbVEFTCqDsMdLdN+rXJtR/rB7yO1yPo/d
Yh6co9ul4V8liSddM6qL21a+bbbagg5kFohpfIlahM57lUAzB8Xz5oAOCAYlGemL6I1s45Fcknwh
6JgFRVoP11HlsgOVF5eiFebBCb0lDZBwD/6hGy2f6a3f87rSpBhcELEqyfSn3mUCidEhgXgK5vrl
daap98845dOp84aEprg1fBJVafs6bB2XYhyrA29464f4MZInFZfI9OWWqi5XFcfslww/rCT556q0
xuyUW535YI+Uq/ywqLsv0YCy6kHQsGuXCgtMwy5Yg22bd9Cjou1FmgXwoP49KUpyBnrgvBssSuFk
23NQDJbxet/z750opjmoEkgSwBuwPfK9hpQZzwJz1HJmBccMKcNRfT8b6Gn8gileNbjy8ALkSet7
uYxDxF/KNregGy+WmyzcmMZGyKQ90p+6vZfoQOPv5Istwf0bl9N1cW8NJqZGU698kTHr3jfxHKBF
rD6AN9Mf3740+WqBsAEWCnRzvbQ2sQe9zBtuS2l9RCa+OvGWlxe3j5cDS3srI1HgdEiw5s17NZeJ
4SojK8vtRHITMbawNEXkT0nSvaJ5Xh6A6G7fRwkRIWpmIIOscrtppj5HilM5iDFqTXMRjtJ9bNxW
P4BE7p1CYC+S7l/Osm8b9JpeUeMv6jSA2lT4VD7ss5XR6hrwOef7W7W3oJ9NyZ/yU3WxTMy+jHtM
uVWmfcz6ML1C4C1+4SqTR9GIBM/PxPomBp94CrUI8RtIw7Lp2St7933YQi1qiSn87tCRPNX9YV9+
52xImRHJvoLf4jqvlxZ1ZaHy3CcBXbR/wpDSTbEYDhoYzJ/NzPS8/Uv+4NgGUkrSD73M2lwIK5Vb
QW4CD0DTXbrYnn5jRuptumeyfEk+IQthRPs0K7YHsPX0wkQsPQmGohYtQOGwOjVtnX6bYmX6ALz0
qCOxcxaZS6CuQCTKTdvWwmDgc7FoyLM4tSdGwKyTHcdwKqeHtCN7pnjwKCxQz+T127ipYVDrifYH
2vRGUvtRiDKLiLQeX0zh6P6x33tkZR2TiSpiFaLdTcZkxBnT3jjdIB9D1Ue6RPtbC9FO98NEsqvk
6KG5iBME8eSp1wjWpBMMKPm1HMryNBb28Nf937O3dAlLUDmmpFbb1pPJrPloKW0CKbuSfNSWPHyP
04OjSI2O8I87z6pDi5RuJa1KRkQ316JD/MouljoJ0ErJfcNp2ktWD2Ct46QVUBRp4bnKvOXhrQvk
9QEcANwI5gEYzda3I9Zp47lqxtBVm3hnfRpaRK5xCFaapAcp6u29NxgtBh7G7Dud4K3GA5B+p1az
JAmKacz9pGvEGcAaWi0VU/2eBrfu/aXdulDQe7KySrGPRW7zNCaFQYn1EOovUMV9pdZbnJkbVK73
rdyeEKiTHHIlLgct5i2kY8gmpIi5ecHUj0ZQNGkDV1aHxA7iLweV/r0FMctKYgZn1S1p+1hCNldq
ShQQsSuA3phUHinzB/cXJG/zuiaEBarC6H9wCjnN6xMB5yhtQRFPQQkl1Se19dKLbcE71ZIbXjP+
N9+JlPJT18zu2w8IjzjVRaIh2XLapClMnjuTh3JswAuMlEvvDZfO6OZ/yyVFLaLM5oOzv3MgiYbk
dIPsoDB0sF4pokthZ/XYC9tiBkJV5adCHaJHT2/mq50z03uwgbdXnOSBSI/+qyZZYjY1vrzu4Rcq
iJDRqg+vNUO7kJwu+ilMWuuJZpX5ZCRDehC07BllRhUfRmYPyZg8wD9FEiIziMynaQqYnC/PejY4
Z6dD40qzB+WdrUfVpwRts4PAYudWAA7+P6Py0/9kVNVbMBIAIOiE2uGpahb3mSbUeGr7PHq5f153
10eYDsk/N+NmKLnP8nYUNecVcdz5u6aNyGa4iVJeEn1Wgq7gKJWV8+bpMfJABhG58tSioXjdbKUJ
qVA1xfkUZBZTKnTd5mCCk/yJGNSjvme5b3cz2CNEQ0xAJvKbXayHxUM0q5yC1JmbE6FOfzZhoDyN
TuocvME7DoDU7gcRIH0v3qL13oWh0olqqKego3fzvMC3cG5DgyGjNE017QEuHOUaamr5vjLG8MD2
joujvSe7YZRhKIpszk2mT+nQeMvIeze+digpfZwaM/18/8TsHE50lJk8hp+JWGNbDiFq0ko0XMdg
iA1JrzgkV573OsiSuTnIS3YOJ8N+9CylY4OGYBPOeEmWzZWH93RLuvNtJhYqkmr5VFj0+/I67RBa
F/mB0Z31QXpACU/6UY0Hd72Bs6oslGaSMbC9yfPjMlcDuNa7h9QZO//+p5T7sX4smORmTJwBdcov
MC2sTdlWF2reyLg/JzL5pgCEO5mMSL1QxSuClML/QWVp1x6oTZA4gI+ofqztzSAu6rElHjJny30q
8il5H+dRzbzxFBXfG28oDgzeHkgWSG9W8rSRNG87Tp0bN+OkLSLQWjRSokb0z0k39Qcv0Y4VmOck
wEhSAkGRsV5WHC+ZoTfKEHBgGW0GBvGEPlF54JR3Ph5FG0YZgeJwKrcFo0UY3aDxqgYiNkaDiHoU
13CMsq9KOyTPi9aGB1WAnWXJMSnJFEF9ind2vazKGquEpu4QeJWpXmtHKOf4eMj+9o4RttKIgJZc
2tkilRdXzxrPXoagt7rkt6jtwyelnRM886hRTh6c36A2aQ92bO9bwkBBmAKZk0wt10tLEmUgXrEG
ME2F+x3e3/wUpdP0EM/QbqdiOqK+ub3TZGDUHSVJJ+MBW6hm5zXMfNWFQAeqQCgnTpqn1uTAUL09
gvHu7Br9FZBN1NsYxdxOD89D6i1dX3LkS9E8NamhXbOYlOS+59hZELcYOJjkdmZNmyO/WKnSuhoL
msI8/01P2/6cmhXqgvERueqtJfAi4K0ZqAcmY259Bs2q2OnTiljEVduPZqdan72iWHSGExsvPljW
j7HxtUfE2o9dgigZF7x5PaHbEgmieVMwJHEl4AIvJUR/SVzHh9eC9Gqhy/IwRMUsrhYxDew/c2LB
IFWmKilsrVq5H6JM/He/KFZ3yry++jKO8/y34nbJ5zk2xd/ErR5AvQYmtIeZErPh56NuLMH9Dbq9
VswAUmCAKkNyZmxRIoLBhsyIkj5IIuo1fjwV1ZeMtlHEmJxr+JCsM4TljQf36pb6gJCc6hBDBRC0
cuQ3j5eHx+2KuO4DwYDX1ylcFFiPhbVo53oY5v6aDKN9MaXG7qUdGT6359D4T3Ha2vaXLDa9Axd2
e8+h3SZ3lBAOONa3et1THOXdSIcB7vEuee7IlM9zlKNfJbL+OUuc6OC92bNHTxrUCK1xzqy8nD8F
ziZS75mW9gRfhaWfCrhxz17D7G0MdtIf0M86eBNuLztlbvTIyUpwMDcPaidoq+QVcWXiJA1Yh5Yb
WGZH0fKeFekq6djSc8dVr1eFACgwbcCYgShT71ohgXuhJdUenNjbiy5piSSpIQ828cgmOBBLq1UR
8rJBpLvJmbpb+8kMm8xXuYNvRodIU8SoDIPTCN5iCNIZMHvuNYT/yIv51lKM3woHMVZC8unBDqvo
9/uXcW9p0FRAvwTfpWRGX3/AGu41JpmIi2tzck8tpOSpr5cV/GWGnf/9dlsyEOH4UbynZLO21Sn1
wIGBrGruzPiZ1y88U3zK3gtlLo9UpnacDAeCWFVqNxEobNbVTlOJJ4hI3tRBfVAmz/Fhu6v8GhDS
YzNb00knTT/fX6BcwNpFQ2ZCbAwdNe8CwPL1AkOtmbxelS56agbAikn8WmTjIMUE3NcZxrDHOhTO
pZuF9sd9y/Jv3lqGuRlcEUA/mr6bEzp5kbcsOds4NBRVYVuDegT/P7rf79vZOy5Ex3B1yZE0yPLW
K3Rzxxmg6CLtWKgQF/QR/bx2a/Ri6+ngY+45LIiGsMPbSm66MUUDYR6VOYTajMvnp7DKXeoU+oLU
bZ/tbBR/3l/Zzt4RSsITI6M9A/zgemXLlCVoxcrktLQ0dEJBaA6JVze+WBbtYe7RI47jwfOFsRwR
re2cVRl4kXZw7VnxJuQDnaHpRZsRR0RLxpykkSNNkIAVMPRe+YMWYelPTj1d7y94ZytXVjff18ij
eVlGCg0G5D/IFObzsxZF06n2hiNCl/0FyvKzpAzl2Ky/LYtWGnXGqU1qlFwm056BslTUNAbeYDTT
x2c30470LeRfurkSsqkAWbEk3ra2OEknrCaIODRYADMVguiojT6E4/J2PDZPKp1IGVGRIWwpSfNp
VCGQTXjmvOiPPk+dl3xxwktrDPrR2OmPycHtiqjvUewmgEIQUX7mn55wiAvCpa9AyNidW3y04nx4
FFFoAh1Oqg/aNCn/9HPbB3rndE/wQVcvxpj1ywnnkL0sloVn73PbQmDD/ieKzfBEpNH9R6+V6mtu
zUjDRcNRt3HvVjFJR4pG4xuRr00lNIzGpcprXk49XiTBFNTgeQu4sgJkFMDjXJ2joVzO9PWVg4f0
9sxRYsYlqrhjOh/bMzfavdVnjgONlVons9+4Wf1JLdVm9CnYJ79py+xqjwPjPtGB4dt7RTlGTjBR
EkUJYotiEMIAMjJT/O1n274sfeM9k93n/iLC8M0uElNyjg9SZ7pIW8Jqu1dDe5rwWemslMzwOqIO
lHa0P1pK1XR+1hlHtEW7i5N5IuAQwDFbGnJVaVooWwae1d4agyTx7EuBjIaf6K32cN8/3R4dFkdf
FeYeIOUcns1pDwc9NeFBCoreMS+9vmT/ZkrpfkSwtzvXgmE/q2cQVFWzI4j+7cuDZTwVzTmKJ9RO
1paNyGga2+NOz/UynbxsCt9VBS9dHI6QHJRZ3b7eX+quQcSWaF1T8QKyujZI6NrMXiJjZddpnh1G
+Py8SqtT0U76JU4AB9+3J9+ytSNx4RKlg0WTQmawm08bmRpCLzX+uEAG/SlpjfHJ02DgmVF+CuBn
yl8rwBzXStSLby7tX2+2bjqynm7wA+iQbBLZSM+bgZ4g+Z9t0leOEoq2vlG4+DCv7U8Z8x0XRszK
92ky9GdNb45QazuHePUDtu/t2ChaMTp90Dc08WiPgCHpC/Gus6ajQafbR4iggtYVvxdAK93n9c5O
WuZ4hVcOAXrXXQAdpHlSXYhb73/RvQXh7biQVBLhit0e2HG07Fo0Q9DYtOzDGUczhwNK8Kn3ZgEN
ihBU0WlNEK5IsvX1ghL+sNbMYQjUDMnUUDMzvxzhKaznQj3FyiGL1N7SGCUkcGBlxHybsEyU7VRb
tToEVhaVD66CI437anlfg9Q83f+K2s41lDU3uDnoAyJKtT0XhuyCtvoA5o+RZaIveth+NivOd1pa
3uKjBWxdUF2ey+usM+Z/juHe+egOsVXQaRtgGAItoQ1nKszVazaH9junStIYCgJrPqJ93v0uUsER
Ej6DGrn8859iAfpuVIPyfgj0pG8fBgE91dTGn5Mo9w6c007hhDgRqTAIBsAEUqpem5qEG3mNxmdR
q7q7tF2FSJ1CSbdu0/rctPFryrzUFdmciburuifXW/onRrbag/3Z2R5+B0EE9TYSgu3b08yM4Q4Q
1QXVkHuorCaL5UPcZp9IbQ3mFSPnzckO75zNByYbIHTddlVj1ODqIo3GYIqT4dFxBfVKISi6WaFy
sLYdj8zgAPhz3AV547bdoRYVoLx5FEFpGygRMCP2uKRFGiA10geMFgKR6VXx0CzxEhhFcoS83DlN
1LmpxmFbZnWbkz/YjNImlUu3JYnUJzc3vheI7/wu2sNLtuMQSecAQXLLqARv4dgNFC2lmoTQOJe1
cR76rP68hE1yQAqwux6A5hSZ0U+iI7w+slaTmzG5qQhgkVqe0mUcz3GeaBRNlfpg53bCFGo1UGEw
7wLIexuDNY5XFnRgRGDZcfFlWLryKQ8940XTM90XNdJUZaJNftGbb69KAfKmlEJdSgNq521cgKNw
okCci6DIGy1g5IZYt6nS8xz3xkHAsOsDJJsfvTjgPHj+9QeF3Bi+JYvOX9t7zUXViuhalGl1nrL4
ta+s7Ddh6f07fFERCHvJ/MFzq+tAbnTwtfd8AGE1A+bMKoOV3PgibXDdxq3yMahm2PH8fOnoN6la
Pn2NSxPAdDxDlX7/WdhJJEBDMz/MFCW9XWNzN8xZt/MlpanrNX1Cx18YCFPZzrM7I7MzoUB2UkL4
ou4b3bsmcmNphEO3SuK8/t4zo4SDbg18b/InP7cn5cWYq/S3+1b2rgmRtTxAhGJMkq+tOKmRWGaL
Cp7RR9Y5DEXlL3PWfJj06mjCfPcrcm54RigcAWxYm/KiOR1Q9hIBCscQKGohI7bJIKozXJD/9lMh
vuSqeVQC2Fsf7xVICk6My9u1NmoWmjXYVTUGEHNMHMqhqwJ1sPUPQ24dPch7C6TQrXI6ZZdh27fL
2yXUx3jG5Wgidh9tq0+SlwYGaeuLMclXKqpgy7X0MT/qDO3dCdCnlAVwabwemxhzXGbT7CFaCGoV
fvqIID6oRTdchkQbz2AKjxg6juxt4vdQCyejTrGX1H0aqI2Iz3nTVhd19txLJIwjVrG9XbRQlped
cpC9W/IKySckhrkSgQKG7SuSeyhkD6E5nFEFTw66JEe2NsfUmBj/z3RgAEBQ9PM4W95TOVMPq+b4
CKO/a4piMa1lSKpoIa4PZ9QbDQyRAACMurC+9EOfnGJRqGcQsW+f4aPDC2KDtpvMqbcliUx4yljp
nM1Kab0r7HbuVW9BAXhcj8t9l7LnuODDQSBRYt9oLKxXxQPklpYuRMAglamdS76nkFMIR1557xCS
DXDaoWcCfL1xXXGWUGo3XYJS004+mUpu01Ww0qfaMaMOFuHl6H7vbZcUbmUWktyVgaf1wlxE4iGs
iQDMEqFdVHswL02JHls4DfpB5WPXlMQ3INi6MyhCZzcq9SUk0FXn8pwhGvqZgzFQE7DSA1N72wU6
lxYJRVIyx81nbENXRwM4EYEXiu6xJLd7VZRDtYLdBYElt3lG6fpuwUowdC1uDI1QUDFFcU3tAgEs
WwyVn1R1dvCm7flhUGb/a2uzT71RGW7qAGCAbSC/MsrkPjvK5P7V5wx2KmrsBCmjZb9w6unXwbIA
vJx6pwwSf8rG8rTumyHFRVHaqP4ttJYJrqh3w4OoYPc7/hjDlYPNwG3WZqw8T4dy5NAz4Zymj1oe
mU9x1HXtVc3AmN6/ybvGmMOSWA2JQd48Ky0Qryqaa3IC0Zmhb9RW/DT3rUKqp+Hl/V+wBiAAfko4
ipDkXi9Ng8BKFVn6A4ZSfbDDEXWQyXiK8kPurr118e2Q1QHzJEcC1pZCLXU0hRk7sEN5FKhL2D4i
CfIlFpVyADveSw3IPUghydIR8dmEH/bStHaZ8AVrpK6+KhPMAk6lZ5L5OjmLvlf9clLy0zLlX+9/
zL1KBjKNsFDD3yKVRzeXILI9JStGsix4tJdne0Tku7Lm6poOAob3QbGueWFOvzW1SP6APyl8biFH
XE6wdWfnKq66q51Gxjc1HAr7XW7H5b+DIeb/7v/I3X2QvQF8OFQh28MM/3idah7vn6eO1msaj6Br
cyX6xxPpkXrJ3mNBjwaUBYBJ2YtYb7lVMpjaODxKZehBUIt/uNjdDMO/DvYBVa+joeq9pUloC5Eu
yAQgp2t7faklPCUTT3s2wyZW2ulXU3KgV737K0kgE4W00GTuCeXl2hRXN6ZVydLsJkWSARmo9iuU
2sI+JTVyIr/gE+RT4UIHxHjXNv2qpMAgUxiEfloaPkBC0D+UemKcEDaMz/ePx96egYKTeReoFfCm
64UJ4cSROVIlFrKBH+loWE+lSR2tiDKEtT2Rf7tvcG/TqGxSNQCuRcKw8XfCbHrXSNIB9jJTeYxy
HULoUsQLl7QPDx6pvWcX6jlYDigcyNRkvTiSeaeaTWxVwhQvWWb3SkA6KJyD/dqxIzuujI4xwkhP
avMuOXo3lwVktYE1GvGjVczNOQ+b4s/7X27XCpgAYDjkWTedViZ6CoHwMLXIouuqi6hi/TFK9NG7
/v/sbM46FRyQiTyBAdCsyZ/dqQa6FScH/btbuQgQANCg/TjjNHS3+YZleonQEIINat2I5yc7rybN
r+octySaPPtD7ZPqr3Gu2uHBqHKNZGSImbY3QZX8ha6VbpzV2eoeNTVS4qCg5zz4ZZI7uDfd6b+1
paYpvmrEyWuflLkehHVJcaHVIDT9INqslG5wNoQvwtJYTgNztBllhtR8dDtSiXNbZcvnds7bI5Lo
nQsnx/1giSEhoWq2KfGM9gh0zETKN3JdaAOKZH417Eo8mFVaQtM/H8037Z0awkHOzQ84+baTkIWl
6dXwQQSQ46aFP45q6zt9XR+lxzsBIaU5JmsJpSmIbSsPetcUqahVuj1tyyCaDuqfaE0NqrrQrktb
wuFHWnRwVHeciZyqoAFNAZL8bvMCLHQWF6PnY6pwejyM6ZS9dNjzmQ8w3x7CUw73ZOMHRgSi0LUv
GXKqKqhg9xzXzKIAVmRfDfrCB7HM3m7JFoDk5ZTTfPL0/BTh1ooudCUqado1qvIHyNIx9Ueq48H9
K75XaJRhC617yefNI7q2Y3l9Zna628NAnQxqYLtT9JvIUTU/lWVi/910I7MwTdtF4/uxLftXxNvn
76ltK9rZ1DJ0Tu7/nr19JHyjrIPaEXMIm0sBYrFOgY3icgxqV0uk6Q8gYv8rtf4IHL1nCT44wFty
toIZufXCm1Gd1HBBId2lIvan0Oh2QTGbTX6I0OhBsL13JeRekkNQGmO6eG0rm6Is7wylC7ROcbT3
euQ4gBlFqlQnE2rb7MVLFTf3If+bvt//nntOhhIqXoaOCo/FJjCdu7ztNFRug9hSkRqZ+xzJHfR5
PmpeZJ+YTJ9/YQNpiDJk69AcZVx+vdTYUlxTUQRhRK5nvuIoDtTKMPvXtl4fnN3dtRFgygF+qnFb
0oUczWszG60+qHqzf0TGyT6FViyuwq6HR0tyIN//lrsnBiAvTHAgB2h1rJfWUhUmssXHmJ0In+NK
MZDQ8bQnI9aOmhx7S6PBLMXRKSIBp1mbEnAV9QLmAEaIO+s6iDk9xbWTXJwu7H9XsH8Qt/y4VxuE
AhO91ApkyYCIUv6gn9wN0d8IyylTEAVNnlMhBtfz+2l6rqdyifyx6KYv5WLOfxtKw8NK4zZ+sY2s
PLooe5/455+xuZTU5zozog4fCD4LzPgMbsIXbMGGEke/8GLg7kC6/KBN2GJA4tgQyOIwQwNh23BK
zFIDxZl2l6adzPP9g7Pny6EClvdPCn9tX3pNHVM40siA41nJTpmuj+8ovap/3Lfyw2Nt9xARYKoi
FFQkImqzh67ZdpMyDUzBVo59TkdtvhiJ2wSg/hk1tt3xnWWk1bu4BJ9XFZP5aGRRf2XQtC18yl9T
f2mzwWGmgaLLFex39bkMLeuxJ38+iMd/oN9vfqsl6eVh/+Sgb95rHRbFErqxgdGytv83ixxx7ZZS
U+n39CYDtR2ayUXmdOKq61n7GXy+90dsGtkFbd70r6Q2tAJ9Srerg7Yey4P92juFNDFJJzW2i6Ry
/SHLGt4gjRo40NTWSU7NGLoPYDatbx3jtgdOZadmgQFASHQUoH/Y0qlX1DS7KJy5eI5BgjwV0TlD
q+S0JEBzIEz6p2c++6GekiPvubNIxp2AFUNQwGDczY1vq2UhgKOgK9qoOvfNxEW3UoK6QDMmNzvw
MDvrhDmacW88DG3b7SyqCd/rKFxmkdLQNX17gFy9NEfHH5u6fA/sV78kmfqnPo3dQXqxu05J8UYd
ntd+i9Vxuor50ZzxJMqUI0gTqzg3UFteVeEeUTDseVGq8BJDTXIGwbn8LT950ZLJpdnQGi56aSQP
zTzofunUg++lSB0rveuctLAbP0UKLkYZE6QHjPnNsk5YpoXJ1C/kbyQQW08egoCKe1pfiNHVz4vb
N+90Otd+ORy2+/bXS8oGYkPKUmx1eB03bUDlU4YVi6Z8tMrIemEGzH3yRtRT1LjN/GWZnaCASt53
jNk5u2l49GTsxFZEVf/7G7aIV5cBDtIR6ORrvWv/mFSa0jaaI6/wHZRP45R4n7q0yN6eAxCb0pzm
3pDnbG9tF3qxUhTAR0QnRh/GDf05JGw9sLITBcjRBlpWFBOkhsv6OEWQtAIgxoqGqsPnKE6r9NSY
vfNhGWf1HMZUag680c5LxeyvbKtS25L9/rVFVU26IexUPqYZz4tfeK1a+Xrsmf/ef6v2LuXPdjbx
DSODcQNugQKhVdeXcSrCc1ODvBmLsTlgAdtdkg7KBzETksNtQJpr0RKp1sB9gBUxSJFQODFzfVSB
3DuF8K/CLsNRRGRkU2CyDdgr65StGkzC/EgPZexrTudhbpsgxtc+FLN9NIy1+xVh8pEcZ/x32+Zx
7Qq2zuFHRbcqn9QZQuveQooMEYX4wH3vHkVZOAD3DHnlNr/WFmATfU/fyq7gQi9RU9b8xcW/MXCX
B1HZda+/cEIkRZHBPAqA/81JHF14pKOJmMlojAJmWWGe0mLqXwzkMx9/xRTxGQkLEOTtSJY2L64y
y56c1iF/F89zFTRu6p6dyjga3N7bMQSsYFrnX0rV8pX86YEwW5jkNUU6q6Zqfh+aJfqGpIf1biy1
8PP9Ve2dexnJyxlxCEq2Dy55fO8Mo2wnqan7mRHq/HcF7oKDc7G7IMpgZLWQw5G3rxfUqwqjJj0v
HlU85YK6R+OPWVs/jKUaHvimvSPIdAkoZrge4G/cnIgIlZJJc3nI63yILnCtKw95m2afF2NoL9B0
hQeOY+9KAxNgUZLDhs+4XlrLKHqEWgEJgjk1QT2o3sc4mibfpepxTmIjRqt3Cb/f37W978l+UQ0F
hUTEsomL7VSp6wmNlCAqMvczY/4jAuFD/RyOMKrfN7UXkf1kapuVkDtnTVZTalHduJguSZwoH/LK
UWrfHmPv5PRW8X5ySuCRuDsvuG98bzN5N6EyJXagZL45N0udJmatgNOW2kHvyTY/5larBqo+L+8T
PT7SYd+7DIC6mDKQlR7w7eu91FFLhBV2BBZuqgwLmdZ0UTr17bROiKyR3snZMjzlNvzrQ0HoPip9
MESx9qi5NaI22SGt09655DxKajrKEEDJ1muJQzic0P7iXC7DDEZnns9pTsm4by39YmQGqh4x1NT3
92v3AwJco1MC7AnQ7Npophd6GnWUCYHuZde6R4aCkZCj5tqeFVwwx56SJKiPzakIIQAx7CSnsTEV
NTAC9GXmPizO99eyd8cIV+EsAX1OqizP5k9OeFqYwbUEBz+Fo/NrkpaTz1DPHPlOZv9KQCXH1JgU
5WXRboCxkO/ng01Bw6ld65JaVcFkjXs09bV3m4hF8YwGY8wEIOsVSVX3NB5UBoSUvodp3ZSBgFVc
6yIrHh2nig5u717VmCgAxIwEK2Bz847RzlMBXjBBiWwyGM1k8a65ktjvTGWJz2MIjN9YauvSLKni
95ldolZnhtdFn4+05PdWTqdZyntAEUcLab3yfhSjnjvjGNBWGv4xzDw9FUBdUD9DhkKLUvPPt58d
+MykkggKx8wDrO1NDhIbQ4+9Uu+rB8eMq7Nt1u1XYczjAaZ67zLQGZXQCRgUblXUk3B2vZG5tnhq
vUvkddmXERHV69sXBAkVURbEgQSSmwVpeR4b2sQoVB3qil9qaRTMikv0qni/MMvGaA6zbJwcSX6y
8SFVO8Yg7+D3Su0+9FMrrPxGC8XnfB7ng+7Jjo+khUDfHNgONJ7bgnuXdZTHPEklFlv2xUi70p/z
erzAktYyzuC4J9qyRzSFOw+qlPYkfYK1X8oSrM+GCIckd7V+hHxBSb/pqWs8VK0YTkbXZv/NRrsw
KZp88sLBODgpOw6Nth5IQ7rbpP7bTnoN/IFuHvOBQkn0C537fzrRWg9qGh1EJzdHkmKRHH6U0zqm
HNVbr9AWiKYnSUzRLc6709wBFKhour7cP5I3d1pa4XVj44Am0QxaW4mzpqR6n2NFDOOTDbLmQ4lU
yIXg8CUWyps5zqU5CBmYQee8kL6tzUW5Mbaipr5Wxa57VdShDRRhpoizasZbLxuNQ0IDSKhwILwJ
2zBkpoMZVn0dNN40PJlesQTdnBbPsG0dBebyr1oVWDFF7E+jEmJeqSWzXpXaR4VTRHUDzGGUWhK1
5TutnV3mUvEeQhC+PuwtzWNN8dsfvenNXH7SPDkhJKgMk1FgXJsvoPeqkg7wTwHh0ZlKWfNSF3K2
lFAsaMuGxlc7HwUpN/dAGqVZKvH7PAXbNddqi6xYETWB1Ds6dUykXyoFbU8jCaPL/TO6a4qcG0Ab
hXCOz3p99sKT21lGHTiLs1y7VMe32ATrdevMB4/tjS9jVQQPcE1SKpeiPGtTUr/KBtxRB6oXyZa9
EXZ/6nE5TH5Um8qnyuitT4xlxF/ur3DnrgM6kngBmUWCjF2bbfgp7RhpdTBpFXQFsyC6iKr+F76j
XBbJDs83cOm1lRFpXlJfzkkp+vJqWIoeuImr+f0YeedfWJDECODCKJFuRW2j2VE8M2RBuurUL0bB
JaWaZkM3dN/O3tGg3gSGk8cO3vTtknpK3XFu1hB8JcXZbdL/psEDmCK8o77SniU5nAdpHwuilr/+
ePAMewplkiqwtcV9cAGt+E3qqe9EatVvfWI4hPSv2CNwDxI0ujYVcUiU0aEyYtXJiJTzqF7dZeIt
7cz88f7323H/NEQYeOdQMCOznbTkCCQCEvMyiCp7aPxuztX0vU6M95jRwkxOtePWf77dJM0BEF+S
AvimP49AnJGwQDRQu/F/KLuu3biRbftFBJjDa7GD1MqWJct+KXgcKrBIVmCRRX79XT0vdyQLFg4w
GAxgj6huVth77RXEHvLRnEgXNpIgO/s41PVHQ/L3tvR/n/emUgiK4mXOiActfJK3o56iVoZ0vaw9
zeDXwPlRm+4jp6PzK3p7IwDKwOJPcOP9EVMy4LouXGyGXRoNwx6YeNwqICpXVm0WRqepvmZwpGiz
UKYf7Lw/Py50pOf4ELSPUMFXbz5uJQpbaosTbIDV2KViW7ZbJmg+Zqamx7hbzGWVYqv8/Z3+uTnO
4lVADGiRoaN7a37XpCCumBkGDfh3hjnEEJ0C+giSwiHifz7EsFrxD+AMmCzhca83hx9RmWEtY9Cq
QvHs5rCSUND+sbeV/mBz/Gty//otwggU2hLM7UCygBT59bNkUapowycDI3ObBKImXC3JEI3dVxWG
EYpABAW3xvVsan1I3A3o5rhsO0jPUtxVTHwtaQdThToHNfaDg+/PGwNNNcpCHBSQvtRvN66ZR9N3
eYmvIcrkowQ418aIWnn6+3v983jApAncCBhbAyKAp9TrLwB5kZPiNQobGadQi4uoIJgeN599p1/S
Zao/GB++96HwQPTpQApAmz4vs/+ABdta2twA4dzV5ZQfLCTg5g7Z5OVH3obvfayzgBZaT5iY/IFu
At8eNiwcA/GxgfHYxFVHwDNlZGgcu3U++gjR/9PfECoeNPHw6AY3CEv3zaqFrVMMyA2rtpacXQYW
xtt8XMeLEstrv+ZF1JE0pNEN1CP552qlUBHCTMvdUN/4r13ZuB3tmvGLHOryyk2svpqcLH/n/Vg8
acNzpOlK9knpRGB8ZT4k4/x5muG3R4DuGZyFzcNbBUhF0TJnubDQ4U5DRaKmix/MlqpThvDN26aa
4uuhWLOXNYmaD5rL914ViAtndhqKP9i8vl4SK/y3Qj1nKK2n/LcPrLltNjPsRZ0/W/B/P0IV33sc
KEeQ32LieCYwv35cNoiGxla43Yqkop9DVIQLjxQMeEFkNfF9/hG4887B+a+pWYVTE0XMW0hfDGU+
THNkYdSRzrd8sgkBeppf6nr5yHT4nYsBjzp3eegA0Hu92Vxxzqe4Q1jOzhV23g618Xo/xOgRTgzk
8JPKXL1zTIgPkP131g7oNUAxcYoC03w7hUkWIA6Y1rqdVIw+uRxKvSOEei5cFdlaa+CnrvsqrJyO
iQZD8PD3A+z8vt6c4KgwgRGfB0C4F96AnIOjqnZjanfx4v2L9DnM1Os+XNtk4XBc89kzPAkGZESk
i/i0Dt1Hz3/v00O3AGoeYFbM1s7r7T8nWuM2CuG1czvL1u5FI2+DVFzwS1NFrK2F3D6v2i8Xeqw+
mji8s7LOqetoR/HV42Z+01JAQFgkU/Bup+uo2plyYfdpzPgVKAvq4e9f8ruPAhqDIfYZoXxL4Zmg
jMbcZIQFzIAE435jOfGg77W9AMf77496Z38C6zn7zdRnSPTtaHT0CTT6cN/Y+RhxNMctssuEG7kA
xTOZ1n7vUv5Ro/v3R4JA9foV1jJDGhMsPpGcXGE6WtZUoBssyqgVW7Rez64I/6tOF055//8hwUZ4
/URTlauMImpBVt+2HSstpkLTul0XXfbRofDuhzvvTUx9/3W+ev2oJXKJoHkHo9Zuzr6IxqvrbdYR
oqlXAYaUasr7v7/A9zYEgkUAZqMJxUn05rNpXup4EzAx5akXhI7DeNnM4pdIhb2HBHo9Va5obuGC
8JG6553aAlAFmKTnfA5Mp97UxfA4cC4T1u6o70pICnvbwlzrf+8SoUoDAnNmA51H6W8O2dX0PivR
Zu9YrL+Pg9pusiShkGuu0/7vX+Q7mw7pfRiVAuGCPcdbANQ5PW5sRhtVUiRMwpvP7JYFWRGwvf2I
9fPOIYrqBx8LszxIkt/O7PM1SR1Ylf3OZpl3bUikubIe8j8YA0XuVMNJ65nPy3Aa8qG7lh4Eu79/
1j+5T+cRFZ4PgAsdMTb/62W61dVcDWduAn54QKTv8nOegeKZaMyPNgNQk/Cy3jPUP2SYyuaIav2j
IMN3dgrklGhZUYTgd/jDVkzGa5gEotvzflGHUubL3WIa0JPDXvSNuvj7J35ntf6LWkJsjq0CbuTr
Dww7dBdohw8M8wp+pcaSP83eiQ+e8s5mxFP+BZ3iAo32mztC+YRXKDnwmRAh/HWOu5I0WW9umkrr
qw7BB59Qs2hUfdtH5857SwolHfTmOAxgffW2rAv1yhcbAwRgSXHBra53g8QoiQm5XDjhIszUknQX
tmw8VHVQz3//et97mZAaY5h1nqcBwHz99aayU1TnwARkkm04cqoXg7LiACfb33HE0w96tfe2KsY9
OO9AVkQZ++ZlgsmT80HgUNiwbAIZ3eBO6dCJ2w2o/wdb5c9Xiqk7noKJS4q66604dqwbK2cDO7Zm
oesDLwva9ojSIGDtFUdYt+sdExQKKIpf5O/fafLnxzx3VGjrc5gFgXf65p0aypznTLtdVTAE/XW8
EPvURxYHLXLAFYnXNL+otqXYV9Fcm31crd3RzQPtDt3IcxJPxkoSlX0Gh8AImp85X6bvH/yS5+/6
dUEI3i8ACgShAzFEefT6zdclk6NYYCRqA1uv0u18E/luJH4KAwyw6ul6Kz9hpL9rWL5wEoeyuBCZ
/Z8pbGgwwOOBxdFZg45RyOtfA9YSpWbMw/5qzMrLKZq/Mocor3XO1SGBDepe0u0jrPTPRQ+p9lkt
cvanghDn/Of/qUXZlo6CUQeVExJp5D7awpwQBR/N+Aj2Ohwhm8mu8vj3L/zPRYHaN8eYDrQeTM3e
9m8glVWZ8mi1PRJIWgwfWRvmkt45qYoP0IN/GQuv322F5jTHcYkLGJOQN+/Wr9gSTQ8rKhpNOZKM
DO034mjWpCTRfDlNAq7kR+RDmpFkC7gw7TyU4Z/NRnO2bzIJc5d4K+qb2lvbt1Hl569LapFMEdVr
/Qw3XL0eED7MJuKG2N2Ns0Km39+/rj/fEd5NgS8MRhLnyeabKgXM3pEqiUXppYrbfCmrFqyo6Dcb
uYJccu4///1577wedCcoIQByAXd5250hORk/vursrpI5K+GHqZuHDZaHn22x4Gv74GF/Hk4graEX
xAwHBy/+4/UK1J2UxWorpJyreDQ3XZrR4uvSLcivh4VGX9+C9VIsJEIe77SLVITkyaL3kh4qzM3l
QS1no+rVKv0lxfzQkXEsU07qeOQ3rBdAyP3MKeCSaLvNfD8jfqHRzZPRUHET4GgIYaBLXd3LbeCf
N7/plMQVDOgPVBb8rqK1v17qKGa7cUQ9RIziGCN3KoNdIhiEbtyDZVQgvZiC29cukS8KpJcj9u9i
hvJrbYNeVnHY+CAR9wgBLTv1nfIZ6UaYl7eNCjE0YfCDa66Q78IkwrKFnA9TZGp/NaPC4y8WfE8k
F6QTS+E92MD7NmMxvc9Cl+gLuJQhE2NIlK0AipX1t03DBOl/7q9AggDUArY10CrMH16/IRBMU56W
wK1ZJRrCkMveFjPrYZ/cNHu18mr/wZLAz3u9ZaFAgpPwv4SIs2Th9fMQmFImDvRuEIYVf3G50fsJ
xkv3wwJn+b8/6s+thd4UPSp8lNAAoCN+/SjkADADkafZpYvpj7RO+FW1Io8TveN6BdnJRw34vzOu
158NgzysKhx855vmLbaTTWsG7hMYvCstkGa6pnb7kkov/LHD/3A9ZBn9x8GJl+1QwVJ2r9Yx79sR
wMzWViVt6NNYh+UJV7UYSYfpL73KrU1+jtpYQ3C5mC9+yuW9CCNwFC7YVt/C8hmNvpnZctlHEvZx
6LbS0NquNDGZUtFwuNo1xXPlMvZSIGf7s0nsQElR9oXe90wFRjYvi2fLez+2IMXoH0O29I+xHKKv
0wyGHDwllvqZA3/siRXMXWJyq7adGLx9YDKKf4FrDhtv3VC5kWodULCf38aX1Of+GcZv5Um5Lv21
zogs2ZX5Jv5BfWf1PgnIeCFaIbr3buN1j+mINNUDn5V7RkTRBhw9oq5vtYO0/Krvkvppg8CO3Q6O
xwXpsU714+b5wu8rmuUTDA6c3NQuZfFQ3NMePuJtg7ILGw9+ASdVN+E5m3gxtVFm5pfI9sJBmWXF
ehixBeDBCfsg+DIgqrLbeZDJeqAatHtQ3Tl2Ok+ov13g0xQTP8C9jiQzMNLDCGzis48k2tcBuSFT
W9J8lcRD9nO1+WZc7n3Yoj1jmIJ9sL7fHuVn43RUspiSY+9CpPFmfS/YZmADg/QVSqtPydSoayhD
ZNXaFX/wwcPO58B/1/b5YRWuWhQvkL6AGvl6M00T9BKrLxIEoMaqDcpXh5r6j0g+f1DfzpONc24f
bqYzgFdkrx+D8XtuoOaL20QOPNoPNQtXQJrovmA4d4lNm/BIWeGvytk4mOeqOl+IquNItsmQmI+Y
rch2PT/x9QdH2YakFHybZ4/wt9xMOAimIqwV8icGlHWfK6+iGXyxorHwKS9F8WVhyLjNXX6WAiYG
NgpsKYbtAk4qEhangwkTqARphLx3PVn9HBD9noEvtXCQKNiw8F3a2K4iTnsrLyhiG4Bs6SlOWxBK
JvqgC9ll+9GlPSc0CJrsu75E6oaD4GKfcOrv7ewY/rbi5yOnUY7USz2yA4iK29wiTnIdiC/m6vcS
CzMcm2wWai+jJnnASVENezWF5s6mLnzrKcs3YgQtxNGMbHophNb3tTfN9zmPsMU5dfjSF1a60PJy
zL8bPYPUKYzzt1RBUU+YyxL/2c7d9pmmOvrajay8rWAqFkOVZtnSJgWDaanpdXcdNQ1s6Do1IB88
N+l4JTkP83Ue+/pltCZfkUhj+0vHN8fabuMmPsS2Dl8x+JsuVxskCCEdTT77vJ4KEvkRVo8dG+8w
RBrlLrAN8XCmrjtKvK/HrGVpJW8gBcfqwjBt/QwxfHVCdADKO/hLY4bSj9TXBKFJSHSYIGjxR7RW
cODs1LpdMdUPoIwjEKWt4LnzDfsBv2EKMsDJx75g0NP2iB3SKhqXg2H5CmFaHeRjCX1Mspu7wqAn
44htJLaynd7Ruef3bEDV8snXxn7jMoYbNEMi4RMmfENNAk2XrwOsJiPQIcPwM47dVl6MsC7e2i7q
65cgmI1Q8TjWtaA/FC8Aa9fHWU31La+RA9uu0dT82PDLPwarEeAAD47y6zQmsm/jKG+e4rBRvncl
p3q3DltSgTZEU9j0ikwjz2BhdGrXirI7nww8bcMEFRFBcjGT4ORkQZC+XBv3PPa1+zlHKl73YMTr
W/DLMHTIRFJc95tJu13jTZ8RayD+BTExiqNd40Z5sH0EvygLL4jsgNli9XOY1PoLTXyFH21Sn02X
qi4gzt5U4n+jqRjsntdheyqgWlmfqowhwhRh7JFrxWCX6HpZbWHaitdS7mZRlQ/wbxGPHmrI4qro
8O0R9M9n2Zx1AjakQyn6I/YR+2SzuUae2GC3SeJOnOZreDP3zalg+bi0swhl2J+1dpwsk1TDfjAl
fnM+rHN2ObgwvCAO1wViqio6cjkhQQA+NfwfEQZ6Oy61UYg+0vFLAVprRfosYw9+QdoyxA5pvsOG
QFsYLYW7z6NCpW3J1+zXbFU1kdxDqUMC3FpuU15bLNFuVo8MUuT0CKMpddXNtC6uq4SCGMnWXMeX
SMrIi1bKThSSsKEa0rZAxOx11hiEL0UhxX4Nnfw00DO8FrotfKZIUKMg9bJSk552y9w2AbyrkKXa
oA5JcgTkjNCU3ZZoiNgFnYW+gyq//K6HpbJk2hDn0p7TquwBXjZ+JpnFojrlMuvuWZQzlOWZ19UX
17H02C8CTVTB+qzlomT+ztNUiYcUAb+mddKOCta0GOEStEZJvYumOXyqstTWOzjQ1BMsXXV4rDB4
GNop4xSkHFarkZQINZ9JEqRQh8gOHIKmmvLtyuWLVad+y+WPiKJtvVSSjesegT88Ppga/qUtiMxV
s6P4yjZSh8CQFrVGyyfkn56Vu7nobuFNDiZJCk8bc4LktNTiKKkeORnZ1vQ3MyvZb0wqqmoPIv+a
HaLcw1igUmv8PSyY6hI4mizFziZd9hMdN2qhcZXZcfOAHduzkeE9HEl62hpNJ3ByqqUCxTuVCkhj
XkzxKYrGhmErbtnSyg0ynZsUy07jT+vmk+ZpdTdXSf6NiWYRF5vWS3kPObBXBzM2vD8MysQPa1ds
69m7crirFo53gnQgjpgUoTYs61TpS5kW/ff4bC/TIqHUP+RzX/Mj0myHcFrnMHgSjX3yvPV2wtGc
Bn6aYfFZYF6Rji/A7PIZ5lLD8tytMDcny1ZNE0LgEBS92AzbZYQGxRz6vKsfZpsgviUkU1XsQCTe
6r3yIOYQJYqAh7uh/m2DLyy4B2Z4xraMZ4Lcl0hdLimNf8h8M/q0+T55QKpG5vfSjeWpg8OePmql
XI0vabSfaFmieoxtWm4Pi5XsKkKJisqC4rUwBy/ty4pp9TkSUexwIbr+uwjzmBJtdPwP9LUiJZSu
042lWOa7JcDf6wRTKzeC+Z8X4lDwprkow7xBsIS0WkucihGWw5dpbloN4s/OD9CP7MCLs/lVw+0E
S3mpgwHDy3RneKxZv5n5zAdvkmn6An7AdKd4suKutBb+jp2nsT6NicaNiaQx8RVVZo7g+aQZx7aa
QVY+LWLmos2RB65RHSTRCWVqARkVVv2mjojgGzsIdoXP4Q+4jnCYL6TOEQE9Zc/WGpyFYvPiJ3i7
LCWRyRW7NF6sKRmzWQ331DjoAcdtTs2NrGFv8rSh9BbXIyYqnGC6sjUIvhzkmfzCk7tuS/qGlFlP
/X7Ftp5bNicqQ2cw1dDxqm21pJxXDH/8ko57UNE2B7TDufWC5nLlO1WN/XOspKSkM6O+c1FXffd5
j78mS1bADyjY9U5LqCNaxnBSHbRoZEPAI5BfRCT1AybK+bSfu6QKB/ipLikia7pJtricKEzvKw2x
yFguqWzRituD0mwFCMFSHpO5Dlgd1hXLjU7MNoPFE5LlOkkCOsWz/CRvC23oJ4R2AzZPmKafoijx
Q8vAqPkemGyy3WxiCh94HeM1rbG1t4kZ4+q4CCvsSRcQT3wRQqCSq6QvvjgZR1OLbMvqpd6AfuzS
QsE7qko9hU+bUOwGXu+0JgCR/XJT8NxXZMNPBUVwBH7RTGmkSBjTDMAHE1G+7vxYL7hWdCzRvCO9
E/eoxSdvWZ+Gu8qvErFfNC7v0VjVly71S9QOeNpPpJcy2B4zOHS4TGXqkMsUO9EIREAfO+ZTcYiB
nDeEakt/gEIAsS9KuJg/Vp122V6Xmf4ik0r1ROZzct2U84bX0ifZMwfAAHuzqIsuYEkU1Tufznl2
xFlurquzSQIxaxL/AmBQIJ8yeJQCS013JiiUTXFGOb0I9SLiVpqC21YXSyF38K5IfkKhEJ3fBkuw
dJOs23U0q/0Bni7Dp2wsGDJE13TVJGuE2UgKxfo3KGJxb3QuBzs6UUg/wC0xjLwdmayXqwwHlLyq
ZxlG7GUHrgks9KrT1oOJTdbFWHrAlrSm7ctpu8kHl9Jd7ZlaiQBJDvdqlVsAGyCYLa2aveZHD5my
hw7DYFYuXYEcYebr+UKkUVIdknFIvxQDYOAjDH+wCUyI4we0R6LbV8lQN9e8QyYjialablRWdN2l
SnBZEZ0JuM9STE0eY2eTac/9Fn9H5pqND5Sl1h6lWsyXKg4YJaGHYPfFgkaqNRxGcKRoFo1gVbdi
ZDDFCFpi5VCfUFlnEKMDKu2PAK6icmcwMY1h1p5h7w4c980B85qIk/Js1oaAH2Rmo5kbS2QrmtSR
HD0H0CrkIVgUeRChtIjWcJ9pU+D7cbAYenEMDj9YnHyt29jzGgXlUHzrXDqZViElCIcRljWucsAn
1zYYeKe52IGklWJYFQGlqMxKunRyN0NQ3UxMX23g6JVO6ba2WLdtuakiO+QMCAKhRQPGON49hFt4
MpuJXrT/x0lRDjh6+uZZlr5OUEHanAqC3JxSHmm5gPCHyY6uUYYhj5N0oDU/oXDOUajl5VwTs7Ds
hx7gH0ZS5Ee5Qx0ZLT/XQ2gw0YAjWkWKYg4zFHwa0H7fVGrvq6xz+xHcwoKAiK5120PGg+OsaRA/
Yreod0clRH7asiDxMeA3lRz7ouvzNhslYou2bOi2FsrEkLTZ4Of7YuMLXObAt/hlGCsVOgJRXdvR
IDklHeqhwhUIS6p7imP8qy8m3CAS63Ij3VZu1zgZUFZno0VpgoTf9NfQcfpg+8G8uK2P+uusm9cI
7nJF2C88g3XNWbFCW9lU3VM8r6tpZ7qkJaZKdXMl2Vo84I0kWWvRBhyguUirvRjm8MzkCp5LB8Za
0uYzzWQbClZdpTBcKbG5Yn1TLCsudyvqQUDLhsnoji5lrlBs6WgnbeTXtnG2/F0WW9FcFXrizxzB
I3j7fg4v3mM6teumyP4c8wawVjLn1WUy5nPa1i7L7kOWrAMQP6OuQxc7kDk7rj/nI0OZOTOJ17xM
CE9qS4MMemKztJ/aIWh6lRoY0bULBKbZTgTeq3Zmhj/O8BE24LtaUF5EIzy/0twvFLk15TIS4JrT
ox1Dse1nx/PxBG/54hevRN7txKTRjpfJwqqLFUKwcedEOS3Edk30tA2pHdsCgOF4THvtD2Xq+5oU
QwkZLf4GULE+Rifg5n70ZKvmILHtGi12WJ75P7j66HceSZhH2aA94sNxnvcIe6fTz8JMPr2p+k25
fdZM5a+AKQmSQzet0EmjMCWuk0LulkYCceuQDKRxbff4K1uGWLKfSbSlP7xhWMaxlGdjAmgAHCYk
Yv21UsFPTE6lhj0JbGDaGZjYFxvloFciDb7HRouHCAej8/kTTCLr31WyFsi1SKaa7+QcXHW99Pn0
MPiSf4VZW6l2Yo5dRwDcuu20IWvvF7IApssaFVeD5NFY/UjiLl5w/wpgCt7W/jHVi2AXUwyx3UVN
swUbMA7D735JF7nvUJh1AEKH7CUMav7uKzlGLSJOYg0Qpm8AwqjFhouz1k2TQm+5IcWcz6b1ta8e
IltgSgLH6BxEWAozO9zcdLxWqKtwuIw2PULFgjTWwbCsIvAgEr8VIgU4gUoAvtwD2Oc/JwQb/eOl
4x3aqG5QO5CmfId2RuIuwvJH/lxYzh0PD3w2O1RlSgJX9OZ2qWiOt4EgPGBC1ZxinICvfDnEZi5e
Yj1jSFA2cp5IJsZqJBLnzLC3IS5+m7JEPzGL88gTngvou6UArRnrC793P7jlGcITJlqGAuoxCjqa
UBiE6MJgQFMTaN4sLufZYzrbwbSCZHRBpq1Dif9sepMhuj3M/mc0MHOrjGA/+m6kX8IqxDePahlY
NVygn0wCu+aWDmx7WpFhjs+XR1CyqrxeSQbfENamCtzACr2ZIIlg6Y1d0eNAbArZ5n4NCTvOyFz+
ZNdx+rTWAnCL0052aKYNrkULANrvIo4booWzt/5cV4hYJTkbwwPOa2AIMkTLdx3l42+jl1FDriQq
285b3g1kg3XfAwy9skfqaXeJbsD/LrYp+8Sxg34FPYK4pwCdjGj5Y0C3Dc9KyINMXC6EwkO3JjF6
UOTa52v9ZNAZzoQDbvieJG7kO7BaKrk3ukT5Db9jh8lKsdl74DirQm09ybnFUGawDwVaUHHKmg3a
AJn22VfLy+Hep+n8vel0N1+bVdULRpNLVZDYlExfC8vrYY/2G37YoVnGnXCmGS87jA5+CkD9Vw2y
IIcTTCWrB3iVnQ3mMHbULay/ardH/dLfbkHPD7Sb5T9QmS9X8L6jvM0nnj2JqWtWMgwDAGSPUe5N
5baRIb2phHUwCFydI84PxZe+D57iBC1x5CxrOd+tjQL6n+TRYC9wFOvDlPc8ImVKcZgH3GcYkcVj
FLc9zuyHLcG1DWXzBGwSzLgCnk5xMgIolWz4lJTWryegG/njhmoZU78ZjfM+JEhWIgwQ/AbEUYXL
uQdm2ioROywfGwHG73tE4BFp1yFpeR01ar9OWehb6xV8z1KQ7O6UzeD4xZqmq29zjBB/KyTiPo0G
DS/24rmS5mtXXzLaLxIlW2yWB+wGgEOIy/G3jsnBwou6XPpWNfDJbbvOZk9FPmJ6MSEr4jx/iYbk
2vBsOnEAGZQsFnLd42rZZvZUDJVCS50EDD2XTf9Y1iCeQModzQ5+fEzuKC+QJOCsz1EYYI7+my5L
uF7NvP1UHc7Um3hMFuxQaL+nI0rh+VRsY+ouVqOii3KNmcdgqPT00C9NMxwd6pfvTQjoZTO9pQdN
M9Pv+tzIB+TIRnd5pfNHh1mqIN6U1QMUy/1XI5ZI7IeuKjRxUYofGVbkkrdlMQ9oDZecAgoIK64O
i76xaDMc5N2OT/TMNXbTOVVyWKdvKGrlF+5rXIwVjTTD/q8xxwL1118AG9k8NK4ZNkjXSXRb1Rpr
2DDGAwwyOoNCoSnED5rNhSPTDIIWfMUCU5jIpK4n0KyPgYBKnz6hPCk/5SpUrvWqDic26qQhuiqi
SzWvU361lGa5nH3vxYVaU/7UbwCSrjl8Hs2BwaJXoNaf0aLkmS6+bmhc+L4A0I3rQQKwupiqmjbt
itH/E+yACnmA+mwsdl6thh8wxGUPYEwp5KokAKf0mDRHcOf918KE6saGqMOQrUvjS5D75YgJk8VG
6Pqmu04wz5pIOnfiPkoT3O3Wz07uh2mg3xn4f5qY2eJgRJIzNGG12vKexCinHuk6Jygj1dBN+3Km
7sumBnBgrcapQWC5aJ8gXIx+SCyAHxOYDbzFzIK+5F0q79yECqLdFpNhPg5Tl6PfLDA+LvTg93PJ
HFIP516d1OAjdkhiF51qHHzlHg4p+bBzc0WHi86prW9LhCf0RIsSF49zRXKd55Ov9nAnQO2FLhgS
5rQS/NDYlI0ttya53ADUY74wGn+UmIwVxPOA0rXs56UGyG6mAfhZmeOixmmLaoOB3dfg+FkxLG7k
TWXHBuVRsaU/e3Ay/hlzGL+2XaIS1AQTHC0aJnBoezjHtxi/uYo0I7V3S7+JZIed0Vdw8VgR9Zc3
fs2PZaJihiaCb1+mrFjitlvLMdtNETAfVBOJl201hvzLqMDpvuKIX0qJBdHkZo3WJmlN0yd383Zu
M3H4FPwKXNPxM0U0yJlUkiafChTSjmCkhrFur7rTfC56WpiORY+VgZEIjLJkeqfQ7QwPNO23nz1I
D/XlmA/+qRaC3ZemPgimY3cRooRboO02BS6Qr10OukHT3EzNurxgZFHrC2ik+is0ROZnpBhOBhtS
/B9dH6X327K5BrXlPIErinbgTuMqQlJVvQG7pSgiAOpUuULL2WV8f2645x3TXb3DwcoagDeLNxcj
yF5Aj7SC+cWKTHh1bVXGcVjmi7xdcxq+GlzbnzK8HAEu15T+HmuOqvfslnc9Zc0YjviM410upUYZ
KwMFUp7hz2KB8CwCK2LQvzbVKLSjFZY5QdRFDl1sP4MTiBf7kC0U2D6g/eJbGSpUEKml4ge4EbB7
muD8KUkFi47mBgNegH71kAOgQr5NEe9WrNACx7eKIGgCz8Te8YH1MRlLeIYh+b2c2H4czPQ5b5AZ
duUx2HD7VUE+h3a4hDpXl5tGYgiSsb+DTdLpwxqhx97Hi8Rlk1rOtmMD0P0J8ujsDBsX6FzWGSOn
ixWolSeT66Al4zZh4Bixqs9JJ+saGFD0f8yd13LcWpZtf6XiPDdOY8PjRlc9JBJpmPRGpPSCkKHg
/Yb9+jugOtUtpjKYpX7qihOKUlAkCOTGNmvNOSZrB8uDFRa+MRdABdn0iWwTzylSSF91OletV3o9
TOam12WuXOfUngm2rdJMVq9V1DTR9Rg6A9kFbZyy4SHHUp+YRWMt1fwsGxUEKH2IpLO57mLa05Nn
tXrdPdVdXc9bNjBVqKySQEfb5I6INwHTaZHyoMnRcKDRaykSqVWYW8yDvl2LIrnXQ6vug5UKXjQD
ITrV+qNB+G5xXRfKqFKIYdExdq1qYasiVlNjl12oivKsRvmQ75NxqO3l+/K4PETwKroHS/QzWy3F
mZ3ylYBRja0NbT+uISsXJ8OqKxVz4Jg/D6rYmWOqDVe1QRGdjkHVF98BWfdz6dFO5iC2aSorDL4H
7myTH20kbXZoC+Jxn1OSV+Q3R7B2XqtOGVjeCHh+/EC7pVEf895iL+QFrpWLj6VSmaq1yTJ6hLtA
9D1N5VafnfmbMpaLoIftXPS5QDqbbrlMQzcxXOK4J5ZEwgledENRebmFHWrUy1KQwgDyncZoQT2V
CBSowNBRgfKQ8nQwT7Sdbe56c+6Uh9zUSnYa3VCZNEuCvpmQOEu15pUy0V04X6xat+wvneWkttzG
9EnDaGWMVlK1VKBiI3+pHFaZby5H18AfnVGPD2McZ/LGnGrg2B6+N5DfkT0G9mFssGxsY73v80uV
E7qxdUjYGPyM0vl8Z1X8/uVKdWgVgPAnwe9bGIdj9mhFqjJ+CqaRZYNeyeTuGsY3t2aJ1N1SFu/6
vZA9S2akarRSKK8NzcWkdECdrdZO+12bD2SJyCKLB5bKrk2uEURF9aYc7K68aGZ1TvzezPX0E2SP
oOac2zqNT9XTUHcNUpN5lRTTLNa6MuU2vQyKLd5kGoXzkvLG3MMETMbLdjI5zcwq66svRwkWAd7z
9LELx+i1GWfR7C0mgXQ9GmnwUQmbUl2FSj88QdkMtc2ouul9XOZ6t8I9nxGyxPJn+FDM0vJT2KaB
zVlLd8ddWPGPPNaNKdiHvC7fOrNOzLWK1nnaIswUTxiQqDGZ1OzdVedSh1thqlFu6aSG2Tp1kvnT
VNvlPX5o8Tg5oWpzYGpjv62juKCJwB5xFdXYbVe0UKKrgrP3rQO9AyGz0ebmKrCC6JNsw1Z4vdnI
fpVX1fSSa/M0sJHtVXUtOq3+OgElfxm6dLxQ2OxnyGJKa9+1AO85pFm+ovNeEHKZ7vUkqdEMyPmS
NlCf+WXYG4eSt2dYzVpH+6aaAgJ6jXhILzObkMyBYwPHSL2q8lUfaRUZATTG6cxTBPqSz2J8rMrK
pnxqZ32xrjPk7es5ovN7nzAjPqpK01KThmFKOIRpRxN9DR0RQiYsRB8RT/cxrk1E02nZNy/ojpz7
IM1FugmLwLbvS5K/n2sCLRHsGKP5zS37dKIYY7bTOpjMvPDMYUz9JnTHhe2Q2pCagYZl3jCSgnvZ
SjGA68jqfN+rQ7QbEDOXVyZWppgjtcny7TYFtQxwcvRrgE1S+xk0NbrEtG5mXtUFSUjtuSW/l4W/
oPFZB7axqk27+VSHrE3+OOXoORKO7qzGqUvybTcH046yVmisW6fNowNqKiUn2TDOMz8O5u5pRibQ
+hwjpy+5JaKvgOwdZzVE5njIAT/1m6mu40+NHJArO1GU3MrKiGldak6JbnGaJV0WqTUHzkscX8Hw
u1eLvSH0RG5F0kPpQx+G5irdXtkXJB9UObmrKwJHWxarPjOUVR3M8iGKOBmvyOICnm+z02nWxjiN
tzLR+4pHMprqKmIGmldhY2fMeMJFcBX2LdO564JW3wpKms809lE+9ClQao9hSeE6mePqEI5ssfwe
607P5LaEEppzXH9Ma914VN0xyFZM+4wbrZ2kdqlUTROvVDpBL2HYWhlnvBZJd9k2ibNhMnKiDWGq
0aZTK6XzbJpXYpMJt70z23BetH+mdlWGjXULWgfMa14yia+UOXUmP4qn6TZGmvugx3WdHxrXKiM/
MPok9GpEB9IPzCB06PWwydg4DV3xpYRAWb83u7CilinMeiO0PMk3XWW41H84AFKElWPvdZPoPhWs
vYaXCTg4z1gsinldq2jfqLtFduirkRtDSbf19kAnZSpfRDI7sT8bivPZLltH9+q6GHuflxt6QpIX
OfnuY+sa+1ot5VU/knLlQUKiyu7keXGhlQol7EhwktuwQdA+1GbfvDKH0txKY3UpFlHZVjl+jsLx
moQw6KckaeZdgpQiowar0JpFHpQ+NVFjPooRMPFBsN7dzbmw2A+8L9L8RVeGWhyskgP1SGVPdww9
KjI5dWyqqMNWSbPJx8jc98nZqxxbYYH8gjuCAA6ZzoV5dKSE55BSW/lcOF5VUYO2Mz59sxRon1I0
HeOkh14MjfzMrf2iz1su+kMOiiOTiuLy9Z/k910oWIkCsNQGKcMHOMnlQ0nEwDanhf/7lyI1GbEu
9ChWlWPDFgQekU1pZXuVQFegO7HchlbabSNRF2dYJceq2oWXvKS0/wiFgER3pNCLhqrgtesdL0iq
YpUGpCWkdh5vpySxVlU3nzMxnBggi2CYTGrwZigDjz66dKrmAAmJi35g0vbZ3I97h4n0zAM8dVco
mvG0auBPfxkgmNlzOx0T10PCR+DsgAJcD0S6znqTtm/SmGfklCfGhiDHXWMjj1uCTv3bsaGhEG9b
HP6ea9VfYkNN1+GAxjzuynN4kFPPDzQitComdkbjkUoUi1xd1UrselRAmgcEAfZVxrb3zPP7xbC3
DAsXnx4jwoKvcOzTrczG5HTIx6RIivhlWmlXqDbEunEU/aavnd5Lsii4r61RfKCz2PkaGpmH355L
8Pig+TZYM3HULI/ipxeOo52NTYOH2jZI573YRaqCSkvXfzerRGDuWoakQ+WO9Gf96EJaEuHkJvAU
l67dGysiBtCTDWqlPc9DdQ7b+etQ0YFA0tNCess86R69cEokWlonHOGVKB2/0D+huTnBRHjBaBef
y5g+Nmwsd7Z4dS19wc5zh28fYZK0IqDNQcHLFs5VZRefa7rUG3Y1X6l+5R7+CmOdhv1wxsrz6wTN
dRdCB+/fImk+uq41Oo3Chp73wezNTUVcl1d3hr3J3apaK6E1earIxeb98XLyZkksZswgNsaA8/Zm
EZOMRp3SV5IUM/CyI3VH4zdtRgIHV9JIa18TNUpS4P6//fpzu0uQyOKvtXEAvb1yYdQEBOWj6wX6
nH/IlLy4n/SMUuowDvnN+3f56wSAhRfi8bL+sR4dg2NivU2qvna5VhE6W3WY6q2Y6SO8f5VTo9Tk
RIu1iPdfHNMHOJYHlFFtJtDRbHAMl/StuiI/TOjjz6xAp8aKqeH8wkxqL72gtw9vTt22tiEweS5q
retRTsG1gfbno4DHoPpzYQTDik1AYvrv3+KpBwn/jhQ0EhWx0S6P4KfpRUlU6p8dJ9t50PJPmRaa
+TpzpT6s37/OsVV2eQcxVtoYOk3YY/rR2tAqguyDyXKxEmAVBAHLG5dIsaYjgX0SAQPhM535rUEE
eT3ozu9GVS6XZxo3bTqXcFGPo9+7XqM9S3PZC4Bkewaw9lWi2QTODQlsQ1WeI/CdGjkwGxcWq07d
/pivGQHhSCZsrJ7Tqf2GDJi7gNCgNflozplF6tyVjh4sBNE5nmoebGiVpp/lgsCHJA3WeV0Z+/c/
w5OXWjJaNbAV4MaOXnDKWUHYBIbrGUpsfAFUQRK6Hlcfqjg6l1H+69Zlidb+n0sdLUZsMKyORpPr
9ZELrFojTzSkfuaT8W0iyCRb8v1bO541NZONy0J0UH8Qns2j63G4AebWpZ0/KIPY4j4akWZN7iZd
sgN0few3dkgJR5+y9sxMdvxQf1wZMBCewmXVPfYuJlqHp1HTOt9pU+d7XpbuPqX7CxhflGfewVOX
gpioMjdDGzSNoznGAryfTVLtMM32znck9YaHLeJR9o1y7phw/Pktd4VdbOEDL2kMx+9blnWNFoeo
WBV9vKLjIj40+dCsaE5Y95mTnXPFHc+eXG4x50KKQbMI8PLozoTsCD5x3N4flRiNpOVszR+mCTwU
NE3Lkt+D7t2ZT+54SlsuynTCvsxYDnru0SY0Nvta2iXKTIcm55KYk+56UCRPDV7hDTsO06fIU15E
Xe18jqZxePjtIcuWhk+R45HOPR+9+H1IE62ZcunnUyO3Mt2U5b2eh91tHjmmT6u1RDJSnrvpE2MI
Z74L2syFe4hr6u160Xds5rmI9NMmoU9jacrssUO1vodNjJbg/Vs89bEubnzDWQC4DKa3F6s7hCHs
zSRGKT323Nwarssmam8DMUUbWSM2U6pSPfOxihNjF8sUmFbwg4R7HJPKs9gO1TCtJEr0RrvWKNvS
dXEs+SWTpbur+2F4tKM5vUhkq91xwsueKQrrfo1jtyb/hlZZ4OYxlSnsGn5QBvpKEC5+bgd98rdE
obYABNGYHg/5kUM6qdIJomQVg14tnXnFKDF3Taa0u8Yys6/vfxanRruN1QVDOtoF9Xh3h9mzyHVr
6HwdVbSCBlHJAl9H0YRYZiwOZKnGa9xLwSGNs3YXwLzoN+//Bj+oDz+71pYXjr2RRdI9UGQkFG+H
Q0ORU1sSjPy0svIDZbd8Y5N/vrPDOF1X7TR7ZSvNq1adK9/MSmTcfMJ+3XUprRQETu//OqcGJ1Ez
DvtsYBHGMYoHAX8YlBot5nmI8kM+yemuVzFXKJH5Ja1Cmx7TWJ8Zm6euCfKBvS+QWFaro2VqyFR1
VoZQ+jiDEs+YtH5pRUn7LpmcPl3RvKOakAeGfWblOHldwgIWUiWyhONENEEXfI4osxFerlv0D2Sx
gGM7ckjppkTYZhU12iRpbZz5yE9eF7jhMsth5D7+xEsZjXFnFtJXtUzf2UlqWciKZXIIcH2v+3IS
NEUwk52Zd5bHeDzQeLVYwgBiA3Bc3oWfNsUD8t5O03F6AMzsn+J4bNdaZ5lP7w+gE28UwT7YxnmB
4UUecwTQkmamdOfWt5oy8V2oQ3tsAYgo2vA7tuXea7VR89ga6PD8O33//tVPPFrcmioBnoZAtXe8
72CfMDWpiBhKWWIdEgvVvEMm05YdauvLQoMfULfngDknJi0uSjWFXcHiYj8av6xkkGZd1qyuo4cM
OYXVeaKontpB7Nnm0P/+OwrqSFsWaVKX1eM10mkX4LLlSN/IJuXQWm1zF6HsLTcq3sjYUzMZbibX
nm5//9ly8mdLx4PViGJ+O34kjgkTNb30lW6W26kU+U6alerjsnVuNfTqGASb6e5/cVGD8oYGGmXZ
O7+9aJW3sZqZrMxWGpWH0aDu3Tim8jWsqnGrFto1wbpTeuZNObEdYBvAENZ4jhoE/rcXnYLEtjIj
kH4Z5C1Fbr17kGRsZqwPDRbU9+/wxCadYAvc1IxaLnZ86O8lCsKuH9hwTXiLdexjF+Yw6w8KfcyV
xL3t6TC6NzKdm5f3r/xL+ChLD41QEmQXcNYSefv2PtViZomfXPREVAroT0z1dU0T8jsGjGkTVTrx
qHrVmF+dKqjwrqNRRsyhaOpFRvD3E90YBInaUERrVE34Bd7/7U69VazLvFgUKTlEHH0IZj+oCjM3
66KDWM0hKx3zUGhd0RlXV0HY/y7Z78fDoHZNBZY9GVkZbx/GFDnCrmuOLFFHzdqU0As0ipPbWJPa
7y8ACx8Y3ai50IuPw3DoFelthB/MD9CYb9nyfih4y7dMMJxd3Ma8cbU89X//cRKIC/cOhD75O0cv
Epa20kLE3flmXlIrEEV3M8TF5LsBwhKDrLf79693aiaGsee4Ops5hxSot4/TKVRyN6ei93sjUHdj
1Ak89K18wv0oYE/nwbVVlum5usGpQQPIlBwXkJcLNfHtVfs4cocQT4FfdKbuWW6NsiyLlTXCQGVB
EuhnPskTM4WOQtjQ+TwJAzm+XuUwA9N2HnxzCtOryoyb50Yzpi31tPTj+w/0xK1RKQcFx/1R8rWW
r/+0fJsztc55TgbakMgvbae2sRFbGBCVDvE3qPj5zLbsxAUNXNYs4vT6Frbf2wsWpYEDBbOEn9Zh
sCms4TU3Ym1HVFoF/aiszgzQE48SnCZcXzq8MCWOj0U00jv6vurgt0xaPsq+dIuuwUBdbp2Dh/+g
uh1thZZ9EAloYL6oJh9NfFaEdMyKx9GXSTTtTB1qQR0r3V3SJWJtDbLl+KkWt3HXqhdthb/GbN35
Rh268FMMCfsLrm4DwoHe7PolkMXWzeAhDJru2uHQd8F4SHYFJpZdGKbyHJ7s1IEBnwKHVIqO5q8h
V7PQidBE/+abTVsiEQowYpnaaB6IqCueS5Qc7GKnMXxxWY/3ZR3DHUEqpLxKvYwxhQAEaNfvj80T
axjdANpkgr2OTQPr7VBRlRIwasNQEZZUEBvlzkJf6qGyoOiqhJHuZsVtMVeW+pkD3KkrU5unkE0v
AlLR8TRjduTBR+HoJ6r9jcAJgw37LK9xlJu+kFr2bLV9vBpatzuz0zwxXGmB0FfiyMZw1bS3txzi
/ipkJUYfKHqEvMxKV2QE6r5Z9+diuE9MpVC2l+tQC4dvcnSPusxCneVwhNkQLOJ8Y8i3KHVGergj
4sZpbnZ2rfVnbvDE67/MNERQsDFQteMa+iTMrklLjO3VBOFERRGLVhtcx24exoIZALRH5b0/jH55
poxmNpjm0pugnHd8QqH1X4rR6Sbevri9bkVUbLXSGLZIKX+3L6hxKQYshAp2Mc4veXRVkvVWYsPB
WESXF3jv4lXaO+iMqGif2cicuitIUzqfoAO05ni1L0Q1JY6lTD5WYCr0eWN0noloJUKmNGT++49w
WcbfzGxABClMQkmnwIrw9uhNdLDJoIQFmxAjl75GgU2rf55LACzvX+fETTH3cODReH78z307/EUI
9CCs9cnPejgIBp4v/C/k/IZuWX9+/1K/DP+Fi2ixNWbG5ujxg23508JnpS4IgqVgjm213smurfwW
d+Vadsq0ofQ9PasiGzbvX/TU/VGe0xecLCeB4zCsCEYeZlWB6Aj5GtwMLb4vJmp2tkQc+7+5lE4E
wXJz7JXePkoL35tAtbjomyQptWaLagn+HJJ41/5nP+4/v47/L3wtb/85ENp//Bd//1pWE4ivSB79
9R9X8dembMvv8r+Wb/vvf/b2m/5xU70WD7J5fZVXn6vjf/nmG/n5f11//Vl+fvMXLBD4gu6612a6
f21x7vy4CL/p8i//3S/+7fXHTwG2/vr3P76WXSGXnxbGZfHHX1/af/v7H/Djf3rqy8//64vXn3O+
72GI5fzaZJ+Lb7981+vnVv79D6H+uSR10eWljccEZDAfDq/LV8w/CfJgMkLQwkjUUJ388beibGT0
9z8M+08H8pXKwXQpWlOx/ONvbdn9+JL5J2c5YFRsZ5jQFt3Iv+7+zef0P5/b3yAI3ZZxIdu//8G2
+ejF5pRGPOxSpKYuz487Og7pcRsiAMU3ohlz9JIabgqOIMHxKIyEDYBaq63nckZk7MgQfSfMaTEo
9m1eZ8E+mmvVryJXXRmC2qbbyuoBN86nij3XXgaduMnH0j2kOBIuXTbtVyHnLfBsaKCvipgk3Hi2
jKvebXwTFPW+Cl0Le0Pf9hdjPDuofELqPQosA1wyYiA9QOm2XWBRTW6k3OCzmz+ONlursceQuscb
QiBsr5sHkYwPhVvGVyPfvdXtBh120Q8o2duweZHwMTAny3aDD/suo1a7cscCHiY4AMdT8ijc4iNM
/Az78Do1SB1cNfg9Vk0Um9ta04GY53E23iVAHlbLwuoxO2nIBVBQg6GoLsCeDNssLPQNNuj+65DB
NGh04xXoEKL+EpJBiZna01I3ubCyfFoNSkb5Q2/6K8pZ/YXICA4G+yjs/dBrdo4DG+A2PF9CZ8as
jV7UYlK+0EyQa1G56Qq/DlO/iKeLscVLu7LFqHycG4H8tkvsnZQ6LqLSqt2PoZDpBbi76qHtdJIo
jT6DZJlm30dISru06DdjQIG8jbpp12OA3EdlENjrotC3slGLnYO4+GlooFx12GKvQn22D21k1uYK
oHy/KzFAYhKMM/OAG1V4XdXM+wx787Ueq8AlrbzcuqWagMBNFlOwnhewBwk2Bby5sHQmSMKdaX5n
QrYOfdMhOQ7K+W7uDfNOKxDBW1WOPwbh9daplWbrum176OcYH5GeWhdo+AE6w6nZ2QPe6ZAP9UnL
lAFQAnphegPatga24OGYSNYmW7l1rSviEXJDpq0NGE0anYiVZc7BqhptDHt41hH+02PPq20rU/sL
elT+FQsujy5T1/ZoP3OmrjcDiyMiuKDFoFXbF7B+jCuCKEyPgxBQGzvO13aQAUjG9b/PnTnfR3kt
d5ULocka3G3e9+oHyinOo2EFcjO4Qiieq8LmyqzM8WVn9UihE+OlzLoIvb0S4lEOteIQuEWUrNQW
7yLnb2wQRpuIlyiLZuR4ff8V8fbkBayqNUw4TVu31Sj2TmuyuKpFHG2RKAf8YUp/KGzYzcC3MygW
IKTdCdSXjqLd78qO/zvxWfarydIEcvqBuraZjZ+wq6sefr/xS6FF5iMWjU+pIhqkrpl+jdz1kGEk
xzUoxFZXTHGDDyXwWw632wHPl19WIJiKnEckoaFe1TUJEgXy1p01uhEAIVAs46o1o8heVVPWfagH
d05XAa1UJLndi0LZ8EnrmwWlZgyblvBfdRzLXUHEwVpTGhWzffpSOq3qD4YdPPOqdpdJ4mR3eTR+
sAPX3nWmovuWtoxGpGL6zWgk91mM4HuSY7xR4jS9DTp8rkYqHUhYw9hdo8U3ILaWCT2EoqzTD5Y2
jjsYGd2N1Hv7tR4jcZgcFEOoZVsdU6+MPWThA5ypUZWXuaGOij+EinaldTJHsB8Obb3GIVtck82Z
YIvJTQw2abMt4Qatgm7+ogzNdBWB//+GVYA9pQF3bVtVbeSNhjVuWkfBD4956lUEQGRcft5WSSd5
UWT5cNBSaSCnnzZVlj6limGCdx+SBpO80uXDhdPFvXsTlxPJHUrdpc81r/p1yeYl8fCnz3elUlw5
YWOsdSfU9ixlUbDSYAigoUei7me2UTyOJTG9e1UNi20UpG21TrTRZ72JVnGuXGh2OKwxh8sVoefT
KquJD8Dmr2W+EysfUFhbhznNk0f6Bui9BucyHODa4fbT1pQxee5llGxHK1jTIAzbda+44V43ou4y
BIG0xDQaW3wHEI7S/qteS1asLsn3OnTojRDgzkYotnjrzdRD94sTLiPGGBMqUegQGv0eCFxJQXhD
V+GrlTYfsxYwlNu/2Fl2bUC4sRBPYt8KE6gMhWXFK9RPGAzDsdrJtPoM1WK6UqYyvDTFMkgIdtyp
9PX8Tpc6IqgxFLtqZqZM5vaasqj+ogQi9MPMyC8wcuPLhS/0mMb29IndteMDlYTUknYZAri+BQE3
lx+1rH5x++k6HdwbLJTBqumbb7KpG+Ku6TIzMfrMFgOnVHu8nqnxor2K+z1U5YO0tcibDOdOzwRK
CWX4UgxK8CzbKlrraRGvw2KeWbbdwiOdL1nHjgtcKY2IJAKSjDFLBzEWBlp4kyHbW3eEsN9lWeys
2i697PBV1Z7JAlzCah3ynRG76kPV2+nnnONBsoKXbXtYkII9aRH1toXvxWzXZc8TGYQXQAHmrWNB
E8HCHZBibZcvHc57A0p/B4fLxqQitEr/wgG12giriJG+S90m0bU1vwHI1m7cLFfvmiqyIRXwq95g
CZ1wlLYXmpNMF4MdBh/KfjSTQ1zW2e0YBF/FMGQXTcAiZgEKCG1BUZzO03YY53JDLRGroF3ZezeN
MQdKM/pYT7EJpKjSoVkqYbUvzGAsfBCze7tmdWFedvjDNLcMTHWdlNg0KJxYN+mkQhkKM1HdheNs
fy607LaHAN6Db1BRgEd5W1zxEWNxklBzb4d56j7oqfrclrxRo0P5KIZ/4KD2x9MOZmhTNhDjBYEj
T1qglLuw7s3IK9h62gDm1IUcwSZiVdFuXiPGtV6qGN9IWOkNPcA6uLKAvF1HIC3vMceOe9Gm9TpS
6tmbcgfXYKlj4Ievqnzld8yMlVA5NXt579jXYR2IQ4ijfgOOEhi6IT3NbDQfyEhwOUeWvo0yPEQr
MHLpuErdPPI6LCQbt4u2SlsVu7LPryDriBVZRLQigLSUntLj+Qe1h2I87QyQRxKnDC6fNCDjvDM+
SerAhKQ5yrgqEpFil7VARGoLq6Nwp+sygK80E5hzMTaieUzg3bGECNhlvXBGbxBqfdvXSiV3GUre
9cjLTu5EYum1F4Po+IRdJgU44IjB06BpbkHlh/TIHeUhjUYmLkyCpKsPVvVhbpL6Y0N7W72ExRC8
ZnrdiYcICgQEn8qeNyWllMCbY/tTE/dzBoUwNrRNAZKLmFyQq6aVOE9G2X5vdOV7KS39YXADZ+1g
rMSooTswmWSVf3b1SuIdzpIaXrR0rxvD7tiB5M4HmD1KsuarygUy7K1wSEJi3S0fDKNttjZHhk0N
cvXeTBgqtYMZiOh2L+lks1GxwznstegwlblG8IcJzUfygd+YivVssJfcYOQBFxDakT+PY/Lq5LO9
dshk2XcTKyk1qHQHrqny+STqHbi7+akYadj1+afa0Ag+DkCN2hTK2EKkl4XLTiyf8e8TPyHyjzax
Fys7ji8Nc37AgYNHnvCDz4k0r5NUNrdtloZ79il3jVFvMqu6xrPyqpUujavivlbdVyJ17uPR+Kqn
2lYBprYbylm7hMH9ODjDPsvs24AjNUYrsYcn3VIvA5bS1gBNjMjaNyEeX3yKFGVtLfUakz39oK4z
IwIHkc1fxiRYuvED0G7blQlk+Mhq76exFmgd43KAitiVOTnAtjShwaTxV5sd7J1GQeSRpgNlnUha
UIW0KbxD4AF9VM0Gr7S1bD2Pev4Q5Hqymt0RFiC6kwus86E/4Mi+cc1poszuNj3b3DiwDhiRFYtV
L1zgmMpwN8AUnTZupirryGqS+7DjnyzK1kZMV+pQKbvWTeKdU82cFqKM1TUn8W2vhJlya8+l5Xgc
KedrIyNsCRxdyJELaiBhoeV1RKPL0wkOvTUWI7NdxRAbYEuQOst5cduxyxnjEVJLi0/GRiRD94rC
z6oHJuDrRsYsnFfRLh0CHDRBQim04AM2Y+Yf1l69PiRSg6/mhONVLg0yIOIXYME8iLYYlX0xZewg
cmvbBN3oge0nygs/r7itwCkjNXXus1kW66J7KYBqsJh0D3k8q77dzfnO0oNm4ziQFELTvihyOVxE
ug4JAx/4XVRrl5lRY5zvZrC2Yf2MvVC/r7EprwBFtusC/sOVVUN4MIa68Owky7eEfIV7U1OCbam6
M9GMZFXYsaNdRWLUNnVuGVskDjU0CLu+S3KG9wyhbjFPDuwsxqvejO8AmMA/kIOyH6o5uwpIhQI1
W7iJD8s1Tzcy7vP7WY7fuqQUu6EDSUZyIv5anEcRO+5OKS5NXjvQMm1rejFSjidbG3hlw9C9F9OQ
PncAtjRfBn1o+MTRt4+NQ5oAZyrXWH5Abl+GscEfaRzexYFWjN5oFZU/Ne68jgQzgjILywujxRFh
FC8h1KJrAZs1BOKiwLstYqfF9q8QSeDAwM0zPq0gUy/wTMNh6mcOrMhKUqcqbuFS2Bwjk/AWOqGL
MbzI701zlpuoUWevxjrs5UvMRtOLeQ3ugGEH26P+hkW0fDalmQ0rOTIPrUJKDEYZw98bzED/MNaO
2JaJlT709aSuId6YGzk32R4YbXoVJ8Yjg4HNTycn9WJW2jr3m2oB6I9KvScXOvYpvZaszwmfb1S3
3Yrzh7HcS7RSgnG8QXjkPDTAuDtOqa3zsvjXD+3gSOodVXXVIZb0MHRPj85s0gzrRuVLME+TR3xP
/F1Iy3mh4Jrs4YiNj/9RmnkNlsLRVrEpcObGkNwi8Co7+HrCi231s3CS4fAfAKfmhEIH+B7d7Xdq
TTbPhB/1ukqs6yTuAs+23JDdQnzHsTO5FqP4S2PxWwW6xzLnv+Oa25ta3b9Xw9u+lkv1qz3+Uf8X
y3cGTY3//FeB7Jfy3VPafI6L1zelu+U7/lm6M9Q/F4UAIlnKYoQ5LH2Df5buNO1P8o5QdSLcNRC0
qnRp/irdmdqffEWQ/MSHpr4t3Rl/0vNYhPU4sRDe8vP+9Zv9G6W744o8FUPOLgh4idAg2Oc4nDxn
QkYO3QzrJNXci5AwlwvKZedEpSevgqKAW0RPgGT4bRHZjisnj6t5WCtBjHJMZcXejTKfvvz02P+6
uTd1yKMqJE+EpA5MdxRDeQmco7I/p8KKXjHOYEgd0DIjtcR7ECo7t7HjC7sr2ielaOdDmYrkXBvl
lwyr5dqYT1HQq46KRuOoH52DuAUqV8LeCDm/fclq6iiQCCESNCulL/LZl1OMKgg4cjaubccNP0jR
iI8FhZ9gzR4etIfS6dnohYqthX7eqGVxjRg6Ms8JiH79NAwVERbad3q0fPJLd+GnlgVO6T618Eis
BXCpe42ObLi3VKAjv+mvobRMG4vSM584jazjhlnSas4wQHCDSJVKdqg6beAbTeb1cOWUg9V0tAj7
OXmJ4O0wdb4/Fn65SbSaGM+ITeY/As2XBuJPN9lJmYhaT5y13cIgnaPJPnCmb36zEcPrbCEg4WNH
HoXv8+gqtJgSLLO1WJOX0X7sLQ7uvalXH8x4fnn/fpaf9HPrjCvRg0GXo2GYpcZ49KGZk1vl+ITF
Oq4Fx4rCCjhg9lRVIY0rhyw1y+n3nyAKcNSS5PoQKmoedX7irjM6DaP22uTYv4usfmArUCq/KRdc
JkSStG16gg5tDXH03vx/9s5kyXIkya7/wj1SMBmGLYA3+jy7xwbi7uGBGTAYDOPX8zxWN9mVlG6y
lhRhLUpKKjPChweYqV69ei64R1cB83GIsgGEDOem2iN00v8uhXOyzf7V6db6/r/+Xf59Zvf3r/m3
c6JhjX51N76mHfSXEjLdEqvqv8EXeG86qJwItcH/FxcTWZzjiGVCwiqIyZn+t9Gnny3wTeA38DWN
9DyVm74nQXA5V0ZH4SXKmSaSOe+c7v7rn/V/f26YJRM4wtHEA4rI8s/vAcEgrPH32gaE3NePsD3y
z5po4Yjj1wc94DXV/8GYc3kQ/+lB5QTkPwxfsTxAduVS+48vHq4pFvh6IRJLB/LOCiXJgSM0eEDA
QWmc/uufjj2Iv3kssHqCfOQLkU9tsvn598V/q+vlCgdrSgYPbfwwDlvZniVUu+2tZB8TcZofMt1n
8GkZ2GuU8MhOV7prImrDI1kDvfW5QCqGQpFV1aSw1KA2nUkbW409anXvo2isUEmWRTLox7rrkuel
ROrtWoYb04FjzZpZ+BwW5ziOl4HFpIoZ4gSSqIob9kXknRpIDrhaJ3DM53mj03gLtoUhmM7qeNic
U1jnobVzGrKBoh7QpX1kprzoL7eAXx2twTp31zOzF++IFz+0zqWXGt8W+z1mUjABe2e31hcnZMhN
R6HI4V0IbJvErOoOlgfARBjY61TxtE8qnA4FqWNblDaSrCOnlmN1U5rhOERIQCQrZIYo74konScY
rXYw3RsV8N59b/vyXa6VYeypRIXck+PhBteuD389qpUZyNhSZn53yadzjsSVDK8pNG4fwSWrgPLT
UK/ZN6eju7g7aWf2msdpOvT8auVsV/MQqc13X7RJsg0AvHXjV6hbtKROp/YFYxXYWbwxgX1dFyY+
h5BGhkyprpZ0cTbkkCswPcHRXkbAtS5jFBQvx00fQqln82CuVvgLZVCPkgnRxGTInGcFuQzkX2A9
kcdhWQ9uL8rh0KxrYx+23tUSuuLWddkOjIWej8sWgj4kW2YiIwTk3EUrBCz2DG1+aSMImQ6cIi/I
5l2ntWfsHKusce5D/6qwIA/tdmJ9iUbDMmv+d6o8t0xGOL5o3GVrvZVkylRgiytxNQx87nnkbIYc
rtOyCJ/RyzoLrmU6OuDTpv41SOE+RTnj6TBeiDuqboUsyRlEcElPqcsFGDH9qNmh19J7UioFTZg6
4PCvONcpNhqJBpe0arAZrahWfKp2oGDqg6ABpSgdGbz3Wrs/aQvZJG7WbbL2plE3RWw3Zo+Pqlz6
10k7xjPa+lLtHcdoAcojiUE8rCb2VeAiw41pMgxn8eWx+cOT3xXIpXJimWVI09dqnHoZLd6oIBh6
wJwTovV4LeBQFOduEww7lklLsL4WbDMD/GCfGLxEDq8VAsHBb7sMrl6r+EsqgxFWNtjgsaDi9F8O
mQHhbVF2YEga21vRj4OKPIlynCCnbVsOXH2eU+t3aIyENroyWBceLxZ64D+m+lsAPzLjwIcLmhD+
wctAIunasT3r0C/z2VXrschBaEC6bw1gbk4gGQq49jbeSQqrOSFnXLo4oHhvnhtWSLJHLsGy2DOG
I6+I+62/XdNwymHW6gak1Gy+G1Nf3gUWWZWHsVhgeGWwI4sTUVnzAgzHsIMXPNPmmVfX/ECbWzNa
V8N+asHThL8qG/LTvs9dYeTxxZgc/kIXIB7IGcyUGeFktdij0HeqgYGRBISXH/rJbQhCN2f1ZrmN
Gu4df1TDVUFUztPkZCI/mdCJabVHnUI0vURfm/0+WFlbPjl2bRJF0Y55eS1rqry9stfBvu+zwh8e
Z7+z3R60ASmZZLv3DvSxtqjU77KqwDkZfVG2R97NtmauNrjBT+YhYO1ralOS1saUKIVxNZY8NuZ5
M2CeyaF99EPDQ4xoSDtFlyAIQ/lZc0AyNX8VgeG28WrhxWe8NFQPTBJslViprB4pos3XfHN1s+sD
KZLQb1SZgIbtzxCNzA/ySJYfDxbnn5YqwDkI1ed3cgkKed+YTf/FBEv+Ep0zP9iVDIfYzfrgxRy1
eDUV+46Rz/7azod8TXyY4QePZR0av2XYbe/D7MBkXWkRy53UYvDPXbqwOc/hOSVsMq88S6YAKZk5
WXkEp140R0cisBut7yTtVtobBPJynvZqHTqg7FUeMscsQrQDQniCOpJBKq8rYkGe/SrjxGJHn8kj
UqG7y8x89gAgieZ1NmeOVbKAtvSgMRQMMKQFySiCgIGfOSwAf9mhMl6zvrLvARIbDkDdsYZzpRz7
h6Af0e7tHuTwuWQF6givacyiMet421Md1MeuKlJ1GhjCfc5VAN7fZoHmfbBqcPwNa/U6keW63I6u
3B7qoTBUTOSvz1hBeOB9ZeaY264xUyygVlvbHR932f00xIx8Oqx1F0DSB4S3Hp18SGrhIo5OG8y9
Q21iQYDIXDKZwvGgnmdTk3Fjjc70eflov2vqFAosFHiycAx+0sjyihnOjKjGm5lsg4DErcVlnNQ6
7FSUQ3Z/4UNBZmvX/H0V/Pyo2OXQoiTPZh7bi+rtJK8UGToZkvX9Zmy9SvTAEsZxApSJ/z90e25w
H2sd+V+F8UVQ4iwJ/uxCErzIGfR21eq0v7TN9Ph2RZEbk97lDnk2yfE1WGic6pt2Hi1rl7cAFFuz
dNKjP7TFT460Xcat4TPVcVohv70W+wJxEpCWDgO/0T9lAO0eaNlaoSt6rcsnyjRnx3JMlh4W5kAX
ION6lwYzM7TeDxmbhOvKinfXePWbTfARQGXSFqZEpPMFO81wb4tLTckcARwSELLELCFQWjOhST7+
mPtFSSePYYdbn0NmQiizzMJcgNVVQK7tDQBVXbfpe4dN02b63dkSqOLivGyzZZB5gfGJubkeu0/D
aIG+CPZ74L4re1ojXSyEc3mKVLnArtNsr8JCPRK0tOUJvQvcZiA+3Xwg0gDmrJQYTxMhbIyhFXtC
e4NQiDHmDenPDNGbdacswF2RS8nzVXAoPgZczm3SMCHfoimYgUkryP6ggqm+9E5vAcemxTazioqA
JeP94G6mPk2G9hvA7pX7UQfTwCwAGhseg8xmOXRIVxh96Qa5P+IbNMmyBFp2XJhSQOYjnu2UtuSF
xwuCAdHJxSbN2zmDe5kUsuJTrbTOH33qUiOZU9jd8WKrdUrIbJU7R7GfvCedYvoqg6miZGXcRA6l
V3r4YjRGkDgtPHDwbk6gFAM55oKRUlV2W7IhMB81NNo6GQh0d6AeS+tUtNKmhpQV8L3LJOqjzl2P
AIKmyafj7Pn6kSy/Vp+BsiK0hrObv8rpMuAjpgmYqWHnzl0vx9YFCOJl3tF3ANPuyN+kAC6soXib
t3T6VBD0g11rFYGfuKzo/kmbUoLDBxKbxxPH9J9JtOGTV48hvG7pwUoZpHqdHLN61WwBSU4TUnqi
HHTYQYeDuHif/LThx/c83L7jql4R4tlGWvxRfi0dI622mKaXQcktoB6X8uh3mh9ayUJ4cSUCYP7+
nIWYiNwwSDbipLiSK699gJFWDhDbZK6jHooTaWMTeb9iMdtzZ3ibR+y3RTaJMUn/FZSOhNa3ZpAl
a2sL550NBPQyrVfUpgJ5A/fIYBNO6zL4y3nTAE4n7G7PI07pgAQLwDRwk1neu9kqQ3QJ+haeig0Y
3BpPAMaKSFHGYfLU5jDHgZhkeF5BN087K/W8p9aHPHmQlmhvsCJt74oKD2bCwnAXP09IQWcjeCNH
b8CrmYy2b+maArltSCW95ePsGXOWjKdhLOf2g6eH9Ve+tYqxyVQ3T3oqzSfbXtsXbiASLZxZpz/E
2PUMPGHt3YfsHDcMCitl8KyRgBSkmkjHkIj0V8hCRQ/SlKXgmBJ7+Z7ypr11CQGh5+CDBde3FcOw
mxYjpwDOFjFSK+aExED0a08S9hgNgOhsuIIeQat0WIv9RiKaYAjD9CmjOgZIw7fftSdyYnh1UgrW
h40TUvFITCQDhmGRPq3uyCVSL3VG6oFr97vCGuUfi/+7IK9n6b9cz56myMsdGM9lSksAKBjjVz9s
MA21DuUTVD6597vUJcdm3KhAWE91yH/PtFnEpPrNH4yRiFcJ217cGODf22Qa5u6JabvB4SwLYpxc
hnEKIKKbNefUAXcRLRxFL5Ms86+A2K3leNkivmsZ/OZXHJHNx0AMcHfQ8xI81SnXGGDYbvylFbSl
yMhm5zAPC+gYt+vSV5JalupEvmzzFpoXj6JOS0tHpnaNa9mvnKFNOYePdUP3mpAuQZA5hS0GoYl6
mqqpYkOBPL+M4drswcrnihF4IVSdWe/ekA8nUfsc97lUnYYnj7d3t9Is/pSKTisybRrX3ZIBXNyV
0CGH4wa4h5rG6GswCVJ3uG1oZaMJD9sSeYtLxoflL40Zb0x8D+R85KBfMU4XMUgaPz8ohkkp41DL
wVgHSDYScyA+qFtcO7HIHrvrUmBF+FewJZLuRhh5ZFMJXOEJYnZUDmnZRsVsDekDrjOiNrGazR8T
7pTnimap5mQt29tRWV5/iywYcsAoCNIcD3ZDRYUPSe5GWtSSj20g9EnrbVyQhbr+V0HozMBPRkQe
x6RmH2AqZ61iMQbNM2le7rM5moaIAh04T3mVsUVmMdqEQxVQNNKdDyFx6etYfIL993Cnh/WGyyWk
PQuagCN9FDzpUZGGmhEVMZp/vEXkfHKExOwZ21W/elFMPwyflnYPfJSric/DEIdlKOBdTxdQeNSJ
ChPErE0Cb0qGWXdkxRJ7Af1/DaPOHUHRpjStAGnt1W72l5/0h9yXKY/zEk+AJbouP8N5MneXaFkn
rukvqpjkjPKnMGakxqalBI5AmW+QVjO38mIfdLSK7Hmtrx3tYsAZa+caELxvxI0pL+BqFkw/basx
rie16I8pM4uLO4vjhCSLUj8y1xbuJXMsL/eTbZVmAgCh5he5Zl2797RMvygPyEmj2CeIJDU8vo8S
qjsL8Yr3IfIAvtz6fuU/GaI1Xka/7j+Bsm7c7E6RPY/NpZshdWUkB0Ol3tNCEZWDuCjwtDRtHTqH
cAr5eygOUC1WmpLf9uDm73Cc5Uvq2wV6fl2k+phVdkAo9rBZ8tI/DcSOBt6mTzSplJfKJg2Hsomq
4yBn3TyD56yauGyEOEJIcXtsKyGhvabO9BVEg5HMCmgODCUI0rZXs5iPnKgbkHXMc0acYVx6nL2q
t3aFrqHEra3oH6tqJrqkdh3SP3sBiCXKti3bEn90uzJa+4wC1CBT4qEF2xrGNG0kTaeac3hnBF1B
PqcxiewwikHeQfm3P0J9mbXb0qB45FwmLSsYR+QliYZyPTZrZxwA5Y74D9zcIvrUbWHbkqDrqiOB
40XwSc6YsKHSspsWLXPnvk2q6yTOhBn3Dy6aHFuPI8q7ZQxEv0PE2updH+olT/qmCU/FqkMvUUSh
jliol+lV+yVSjasn63OkPmVVHtpEHo2SZ/PcknqQHSdAsQOmbqPajwsPXkx2R+jhiG6g+DekuPJv
EOFDE+9ALV5kJmIBAsA5CUUG+q51jPyz3yq+TFtNTXilhrAzjuQukTzRhR4PljuNfIV5lRD38zb3
xNFJN361eALbJnJUqIs9HeFwU+DQbU5ziNEXR1vDHadLLcNIk1KGe6fv522vCo0fxc1EYCdNiHE6
4+Ob9qXbY7TyBp6VHRtIgXw3EavKfdPmnMyLsZARsxCy7sWXVWSotCC4D1Y5eF7k9ZeIQyVTO0hs
cNgvvMGb2Ds46B/yjpCJo6KF8jDHpiqMlJAm+Q5giX8qq3PeaTbWlaNCb9+u9sSZNfDF4trLvHfh
rv6bKm31DYQZM//k5iFBk8ssflCP8V1oNyvwulOtrHt/tsffs79AsadQ7z/C1rOwF0qATgCJghdu
rc7H2s1zepimqXtgxmH6N7DM5Ysm5BEjGNPs+xqLzzu6Rgrt38g1hXQ/DGMyWEPe46W73PsGeL8O
ODJBCZGQBYDggO7ie0slkgwcaBLaJLlscbp0q0hsAnfkfgoy98spzfRpCPCdxI2fmuJmC4au3pdQ
bX75zkoSuaVJ0uZcmJz5WJGcVNwPBVohSUe56hLHH3z7WGh8YJHHMQvEzJGtSLa0LZlv8f7e25vN
GzFWnvwD2HScjo6H5SriSiXSferyIo9Lc5uaF6Mqu5e1Z5bD4oKGa620i88NUGqbaEETepx87UNF
n1lnwHNUyutuIfQpcucpvEQvMGFA95MEoXiCzTp0Ntu/Ht2abFQbf1WaZAbe9ItfvHhQHsp55I4Z
rmttpdVnXqf2uJ94CVeMyQLkxSK94M1swiWLDZuITUj52cQX7ggJiYqh8e7WLQjcY+2ifPAQ5dlb
aCDuxOPaYT1B00NyG8gs/M2sQVlJzWlwAStLVyVtV5cfBQxyCsyhJKsLVwJ2zs4GmXzkaJ7eAywe
Ge4y0VJ/m0hPMFxEakU1tMQ0Emkv37q+637Y07aeyjbQ6c4b85kP85LjMNpD/8KJOcEM8oWmk69x
wpYc0OQ8D9WXvTodhQAJBtlhbWh7di6pJ+8pKfBlPJL6NcTQkMcb0QcmNskq7L3dXF2kE6MTBX8f
Q8uV78tN05NAAkbtajojOxZAcrHDGk727jhtfx+CXlQxkkBKPm5L3B+mn/I+XErbRbZr7WNGEl64
d62pucVS3Qz70rDSMCLxInjxy3nlLR6cPogH1Cvs/7q2g33npUO+Q7rfqGgI3Qz2dFXpdW62ADRF
lunhXDaye0+RWYkESu38jxlmdr1vbQPf+xLW8tll5sqHRlr2r1SLtI03fgndXiL9EcUw12zjOl2I
F2crg+85dKZL4FHWvJk4VNJETlb1UkydanaW3TIvGlib9WNdGP7LtFQ9tz7nw7KvHav6ZtiMiFSy
/GDEStViu+4qsoJ5Yuz2V7uuhBmIwnT6r0m6W7rTvY/QzEkZZvcd+Rr1qZuN+ccRo/5tET9YRdw0
ajyTJEWvMBizEe6x6lp3ruNP5CVZM4Z8Mo6qJen7UNDooFrcKM4J0qLAWB19F+f0tcv9zAoehuX4
krxycuZx0hweChCpkwU9VOwU3dbwgvatNAsSQ1MCOu5KT4pHQO32t4kUhp60+MZXPnR0Sq7A1nWA
wKaROCxf/hmIsDcSRgHZLcFmNF5icOwjQ+1anu3eC66ydewJSJTykk2IdPsTkqzA+TSSkGgA0k/j
ZqixPrOIUH1hWi8X3qeuRd0fOwY6LEkL2BsEC/rghhyO2ZUSkVBBresgom8LKAHxV+kjpCD/bHh1
/7sUZl5wjjI74NScC+xLAZ/SntAX0cYtknlPyZtaxdWKfmYn0+YXH/jOeVjo2OaOaNKBt5hdFH3n
Cnv9tXhuSKvnhLy+lKIYwVDxLwsCDGsNBJ9VPefSdn/sditAs8thAVLlWBPceGdWXAQd21M9ax2P
Tj5SXaTuRtaTAccdySPjsYgdDg5s9IwzV2Jeva08MWUTd7OjJ5bCZkIECe1CWYTdE6AQYODb7B21
gxQR+Hcn4FvJ5yw2xy18npsmS2M7RbiPPGpG70p6qiBtKSQh5qSHQNzCCDDvrcuzTYnFhZv0WlpI
ssTR8IUYCs+MhqS4nhdCUqKuFZtx5xiNjXPR8dI2mquVN7pWnW3uLCPgrXUUabiHPGdMiWM5TTme
2LOfd3KokcbDDk0m6oJOEQ9aomlcsyaPWKhtrsebCl3USDrUty1pvKn9aFjKNWL2sqyCxSNHPVCP
GB3hVS7Vl0+M1AsMMJFj8xfA9fmW2LuxeFO6w8CSQH0/26Rv7QK8nCL2EYPNaE0lAkhaI+3sMX0M
LgKWzLy4zFSZxgEfcBZdXhQiCwzMR6zQbCNDjxnJK+ZPhX/CcIXyp3122yLVKf/Ekhed+kRvemOR
uGInKR4jTi+5qiFu7MmpD0RMcA1M4SUQp5LeeNK5bdyhnTQoaqTwZLEim7eLw77If9xNNcMlho7A
00DRV+/pPDGgmhB2rdhiEaCLtFLrM+9tY+wsFy/ucdw4FfbSN9O7onbcW7Nzuq+JYcAGE8YkwNQt
K0lnly5EL9QbpVBsgV/qEsE7l7JFwkxqH6bSWDnj1vRR1GnIThhRfJdTvOycyM8cWldzCk0WMJzF
31PK0EWbxLAaZ8pg3zq0U2HmzyaCtv4uTMqxvXRWchqNBiM4+g5ftbrrZOupA8U+In2H6tlczcAy
MG3bLgZ1bP2dy4ISbdlezoO6CnQ+vXFnapuBAAs7JFx7JjGxZV+XRxasxjuQehePLT96/2hCIKKY
49xilSXzp3csAajIG2MwNg3tOrAISyyrgnBsbml3TyqFH+w2tuD2lPuLFXtm3bAr0Rr6EddS8Wvo
igJZtkaujfp+mDnNC6pV0JnNU6NJjcLysmY3buZCVqaczY39wFQg3zdW61XsALXhGGGApncnzYmc
yoUWjqXAMgRi1wQ2gc2X5GR2nvIm9fYLAOMPw/cHM+lGYo2R9yfvQ0mWPJgcFKZmdbQLyS8vG61O
fOX6IyQs/WrqB+azREiXf8K1q96XAl8dsXb1+B2KUarfdDGYsfbEjQv3o+O0ai7ZGwjIPUmGeDrZ
jQu5IjbiKrLEqxdLxmHZqfWMNgbEUnkjA8TUb6Flk5FJJoa/sG/G2JxpIkGvRTD9wdMMfqAfFMIr
uzBZ+swoItf0VLP6ZGeM88Ng5TWL7DLFBkwUDhtN9JqBEfdhugnySEv3mBmQ/lGSwyLYmQrz0q7k
pnxqg5L6F9VpPAEgbAkcMMv6dcvHoU3wpHUDwR+578BNs/oi7rkgtqe1sJzl4OYBr32aEgSRuJth
rmj2nszPnWIWmbC/muVot15eJ8rozWpf1aNjnOQswvuAYq/Z+WzAecQM5WUqcBsD3yRqM6PE+gxD
6HSvkmA1GB5ejnccYwHCKXW6LWnf06C5K/pyxL7s825cZOqaVOdQpSiu03bhkqqhdcgRJKuHyFDH
41oRbWdse6uYYa4jaXjzeZ7HBZdFU4X7VHKZMSdy2R8G+0jTsJDQlce1QYi9zYxwG0/8V8s8OSDE
T7WRQBThF7damOsvIbqXY5qlgzO/LslGEUFhdDQdQ3OA1gwLIim94bfmmnoy8CPTExrOOsVWvkhC
N1ZXnOBBa39n6H5EX2zTpUlIn5QKIddkfcEZLABUVYWQzxLlwgxVtCqYrwwxcb7NIbG9B2ssyvBs
MeS+2YgjIQPWJ2Ck7UnFjL2q6cODXTbwLNx+zPAD56Bj6SNL5PcRtusBlLTHX+5W3fYicWiXx7zz
nDwZrT5UiM48l8upr2rvm73Z8Nvq9bxFLDvac4jyZnTeDb0Da15sWiI8hdL0mxeBxp/fZ9VSyz+k
nalDNcxlczvXjABOE3oprvCFmcBOu35+h8Q06B06ipFFloFelxHsXY/t60r7Cuhl2QYfCzUh34+p
vcyXoPGJxExuc6KwCoV9gPhNsmZiPQomu5c1L/saXAOl/Ia+ZR4cJor53aIKN9zlrt/Ld5tLsb13
jLA32BDD+hEjXaACOoXX/8MX9i/5m//vzMv/zwEIfCy3/7mD+aZr9U/7QzzVP5mYL3/oHyZm2/zL
gUXkmCYmMg/4O5a6f5iYreAvhkUYh0F3ARl3ff7Jv/MHnL9A0DigCUx0i9AVeN7+nT9g/RVcnMA+
rjTsmRbYkX/BxMy//8+mMxscLxKbj1ERSAU5kpd//h/cnoYwbIF5ls1MykSCODvFhUGh72I7zZeF
ZlrL5ZcLEMLejdOKrpuVU40LjtyY7EiYWent5LowjWiYh+0A3HvXJJAO265EmCpIFFxNeqmtsiLS
E/3fFYu6xEMgXNXXwsbrMdeiaZKeBcvY1a768d3F5gQ2QqIHVi2SwE8V9WCa1wRXZvN057bs+LP4
kSLjuVa5vtSsT0Vp0V8WE0jVyw/s/tIDThsbhu4snZeG575nQ2ZkvdmEtYXMt6hfKwPBG5dOhsX3
wR9eHCIBCva3O0YypD7TSbuS6XhcE9wdAZ1qiFy1hJQcpYZ5LB3Deegc1/3xKPuN2HJVx8VnFGVs
UBc1yRYUwQfBZ3TRoaM5qqEP+jKh0ydGFIFCXuN4rM6BKeV4y3FlBwc4OfnRUTVCf7gJ2zzCTM2e
ayqRc0FxzpiUZSs2vSqnua2Yp7FIwq/7A3iBeBvonHS0oixc+dvC/FeOXbfEpHbKfoefYmfNtkRK
L1dKCWk27Mu7sz3dYz6DHoC2Or309D9ERGfrmmEuSBcYa+lAvNboE2sVSRqgP9Uo3JuFDMA79jqc
L6QHZzw0TSB0FHQjMmQ3NqG6WbPGOtssGBNqXo/WMWys+uLcXh5guAXjrt2W5mRXFt62iZm+EeFq
GO7bbtn3Ifomn3NeXWNKKd56AAsseGsTSHRqOnjRR49l6iI0+FlqzRC8EeGjD+HilQcc49c4eSlD
MQMUwc5IW3LBwADIMNGqUuq2Aklwv2m1XdmMNy8z5A7VlKO6D06GL63XBpI5j79gP7jGgs2WsOgZ
C2bpkHFNGNmn6aVjmRjDbL24Hmt0BUi+LRkW2Pz7us+WDt4QmiB5eJkvKEpDRoZYL9SHaVIoXYb1
y01WGdy/8Cmo8Kqu0o9VptObuVwBwGWhS+xcG5DWGNvc/SdUHqK9Cv8yp87HjamhEYzV/RC2JEoH
/kJdwzPUuXGAMYupm61cdi+zDkp6bgyX+Y/BUXIxcnm3AfaHcodGQGtaTp2xk8s8KQyuJv4IGz3q
tJlyugmNITsLTqCjbxtlHXmdbhsSZXAPndkik6eh84EuCPD9bRy2mdNizJtKEWECu1lTtG8NZ+eB
wRiADgaD+NVXshFF3OSD+dAULGadWOZdrlnNo8PNW1PgjetxMzzjrb0UimA7/s3W/v+vqP9mXwIb
/vMr6ulHfRWwmf7B2/kfUJ3LH/i368n5i5uJLZswhGULJR2X8/+8ngKLCT4ec9z5KOv/63by/rpg
y3yfzRwP6qSPkfnfbyf7L3ZryCOz+Ka47KAZ/gu3Ez7rvy0j2IQa4doPCPsIkUnMv+MmmacWoZ9x
AbCAOZ2LvDJ2bGSLs+Fn3afTWeObDWyL1UAsAnpdflHWG3FuEzEbYJO8xq7kfqGEbnQmRXCq8zV/
y8tt24txc68pENm7pFjyiXzrhoOssWxeCR9VL8TvjG+YrbOZIvXBqAtxCjdt3KIZqEde//4WOXaO
2FEf7036aVA3o3wdNiOL2zkvd7MY0anQvnZEzw47FdrGS6l7N2GHODtpC29zNBeItpu59A9oyu6T
qyh0HUTur84PAA7nxXxywJ8cF9noh3mdt6uFacOR8t1m59vadt2wNXtsYNV1N8w3tjDvM/Ag2eI/
1haM4s22njg0g5jKxLkQNUZ+DU76GQY5UX4dK7spSrFbYCemsP6dEqnezlmxK8DZkLl5VqQZk02g
9yUjp0to3dl26jsve5nBihqiVsc8E/M94PtmDzYiCyMzm+e3Vk3rddsG2BydUf8Es3TxTdfN0dps
LLjUCRF7+euXVebmkzs2/clY3edua+ePKg1xqGYufBIrS/BO36IDiwNpoSQ0Nx3FPy6sl7kF8OZ7
I6aZzpieM6R2bKUSSLON3fOc97MX62oYX7VDjmQ855iaMm73O7bhv9mj3VkkwUUNkktUsx4cGwHD
+9bX6feYT/mh6R394DjMoFqSnA8yHfEQSZd17dRN7E7f+4PGbwryI++deF4JDcJ5fWJXNlncPplF
jrQwLq+Z5MheFzPOqvHLd4pHUTnFbqmqG3QOeQ7W0ox1s+V7oEUdavV2paflqseBanBW1lJ95Tbd
WDZm1a5tppfJvqxEDdmYX5N4yTxF95JvYrDUmNgtuoxfwWxi3vPKxmN1ZeEIuUoDfjuof8zWvIa9
+7Vx9iYaUpKVKimLdjf3v+2e/Xf0PRJO7WyBqXBOMS3F2eAMu35hfElDCYhh49ebp+m5G/Pd0k7V
jQrnEa4tLB8Uz0NQOnSCGUMl+FTuvuvd1KZ79INkgtZxz1A4cr3sgFp8ibZaD4XJPpsg5TkuBaED
ymCEN+0B50QO/R1+W5dqrluOZO/2Z3sKf5SyToyxGOOV+gonwxItzoqxW/vLTT4tcgcRifE3d/Y0
l1eTjXCyUa4kOOwmfLLVlSML6zwhW0XEMu+FsoZYO61zKlD3bodO3g5T4D4slFNAEvrvwVAv/jR3
d1YgHlobvwpyJmCaidDXwXK3ne8bn4tU1fXAYOtRmazGlasDlchFUncxZCx0eCyUeytCHFaMiBdB
fW7a9a5UHriHasU5MgkjrnSa3bF2BfmxzEGNNOaB+Mz5dfQcdz8S1v402uJGBwa/q9xIWtmefSxN
dev8YWhwUm5e3HjZ4r5WkJ8TWd/pIeyTYL24rQMXysg8f7ekU0RZbzqvYmn6hAFOcUVjuHcKHAF4
Xd7REWEBqf/O3JlsyYmsW/pV6gGKs8Awuqk73oVH30ghTViSQqJvjB7m9WT1YvWhOutehctv+M0a
1STPypOZwgEzw+z/9/52Ovt6HZGiXvt2G5e7YiKyAGrVonqNnes4JkJHItNZU+n5kUXJAz6k7j5u
5Cry5A0IiqUf/al0RL6Kw4QxCZIsiOK3YnK+OZ26tXoUuqTSk1KRZRlqqmCPdT65siogOWFn1wct
S/tPSsvzGzIQtVXkaAVSSOVsA+SeP0xoZdfxkh5OeXn+VSdl6hdmhnEgs0PiHJxmRyeR5a6hF4wS
lQItoFLtihJ1tiX1fKTbmTGfVEVbg5L7john2gWEESAJ8VgNvSAisDxyFjPDsE7n0N7oufl9HqS9
yoZArCtZjLtQCvdIY2Y+UkuLHifHEV/jUlp0YKPWuMU4U981QQyJKiVaXlXY9DMv3oZyvslSiFCe
W5irwrCjN1tL7b3Re8lrSArrrVM39U8PTtXPkdd2lc7eA5hEdnfuMH638Dl8m6pU0RoKjtwInIiM
HkSoQmBtVK17ZRmH2g2zp9yJ39rWQDVYKtPXWqP4VLZz/7jIdD41Uw5oxJ4P+MVTip6ieNDK3ojX
U+KJBrGq/aqNVr8qvHyzHP8mp3gJciq3QzJr+NCj4LZX6Q+KsHjU4zZfK41QcT3KUIVgKRLfqiiG
89VpovkUuxFNi8JYVOlAMMwt1WS0eaJQ6rGYbcoyzZBp7q6ZNHkAcKF9MfuquGb7kbp+WhXOs9Q1
11qht+y+OAgu9pyNivuWPOuD56XlNTgwzW9kQmFFxLkoVhRu62sTOTIEBKweL7Sbh/s+Jo1jEyPr
/N7p7uCugqIP9pjXqk/4Uq1nSReoWtObnDkxZAUGp7YMtG+qi7vHXogaRI1bPIoqap7YirjIdQp7
ndlds2pomKwCA50dXWqJ/MEa7wi4nG8osHZXUZpVOyuY05dSGp9oSDHEurw8etVoXsVzPX7jeVDW
mW1V/pxmHDlqirpfIf/S5GdxY744MH97OrOCFRJjCCrs2rxPi11JGilS2KJ/FB3pPS6hb/AKwQkF
3lOS0PhL9FtVB48amcsHswzW3XJG6bzsxYb/8CuuBxvrBRCLZtpl1pvrFr6GoqyVvU+9+rsuKEY6
qR9FsUwgygQTXYIyuHbTjopyMhxoyX5zeyLXaUUSOyxwU31ftotHk5PgfR42MM7GOWjWbkT/M0Ck
jOtS86cQ1QjDl85xt/Mc5ihtZF94bb/T5tB6kUY3EMU5mDd6xnKsp2O4LciIxZ0zbwzdaR76xLBf
aqYTKtZ2VE+JYwp8QNK7B+rZfIvrDoBDx2cmyNAsdnPK6Qfq2CGy0OfGJru/sK0AN3mD/dN2mu9T
5sz0hLqBh5PXu0rv5Js10SFi79XwBaXP1dVs0hplHC1iQ5+QZzvbOEC7Xo/2DhpKt3Mi47uT6J84
6nc+2LTitvRqKtOJYlXHt/CFFt1eJ/hPMC8tYBOhW+5E4LBKesW4moXUP8FzEPUKQkZ45CNU/OwJ
ZVvlMxXfWVThDon/YK6SLAnfVJN+czS3vhO5sUmq0bo2qZ4/WhUgDylFdG9A/v2i6r4/FlpfvoR2
Zt4NXdvs7Wwq8PvRtagGpPscoZMffeEFmx6992qGnfUykFDKVqBQ7i8zz/CeCEvZO4H3g5kGGgUb
VmRkq9Tu76bwSk+70i/ynTXgCoKxuaclQTyeFmX3IfFHV3Mp6v3YoMTBhhDe6W7f5ZsYesnGoYvr
GyHyR4sv7AG84EM3I57BuO3dDjPaQYU1Fw5Qb5QvWNcbrA150+krK8LSyzIem7jV0GwlOvHukfC1
5OswpXtTA+dqBE8UmGIX8wwcQptZ0c5q1yH9hthhusEBULDxK5VNs69IAHdi7Bl1GJvHrEKdp0A0
7lPAIYe6rrrD3Dnis3KNfA1PA/ob3BAvoyVvoznMVeOipYnjTefU2bTmbNRgR7WC67BrUsgzehJ6
GxEHxhUHcwjkcpZmsHIgdDFLpcbmTEwhrb9lnAOBq77WY8zB3CI/OC7K16HNJONjiofcZ+CHvq6j
CGQXZaCKIZnUF00RHHMmWoGEppag9qzI3NTUBZBUD8PSesb684xDZZqpcTghxaypcFeJZ5n7qlHt
sMqaEb1YNXefhxooi3LNGFuXXU+gheJOfy5QhWC/beKFlJPQDKcTpgc8ON39ZLRNuomiRUZRmc7z
ZIfIxvCRpI9jYuY7zQ0ckuJnmn6TVEiRESTz5nNYuBXB2tUU03ZoKC08Z4PTrG0zye9Y/8MtCNRw
07Q1cZIIOO8CTE9bTFX1N5EgNl9pSVr+Elozf0tL2vptaA+EhqrnnvJdSOW+HtZzwUaDYBEMcolB
NE2gzFst2luA3q9zi2+Smdb5ray7+iopquxZcAxgYeJQxwcEeKDJDxiyUH7l6XQHupro16l8IrbV
hm1VOdZ10HRfKlO3/MxttRTwTmxhi+3nQ5cHLHmFbhd3yFXFnpgEQr/Bq65bgsg2pakBGeXjfKVa
e96hgNF95FnacdBcpEQ4/7dd4+pHVNPaBgGaeSjoZO0TS2qbKFnaJDR/8tdmqqxDUrkoC12oerNt
TH7l5NOe/4sPql5zaNk1Q2p8tod+Tn0OrI/Ixb7jtClXSNNppA34RNocl2arYLZRE+PwpTgWRaPO
0oNz5Q5Ni0ko3YA0BCPisbfJrnrCh/s41PIKe5W1aW3jngPD1857M8fwAOVn13cDusQ8Zo9rYEDS
h8eSEx9i0sG78iJgaWMg4wPjI12Dam1f+aFfgr6wMMuUn7Uh9lZo8dtvdip/Dkl07Onfrumnrowc
oplr3oxq1FZJQAe4caJfprUQIHRkftjuOTB4vbVxkvzz6FbO9Si7T16jiQ1ixXDl5cFNnSEF5Hif
3cKELViBMnc/E2Af+JyLrRs9snGJ8XdFao0v7VSqVUC3fVVCw/f10QnYHZqUvwtak+x6MU2b17Ir
dnFhFEfK2GuzTrfjXFhP9ZxrWw2A6k4Z1pc+iNxXFsJ0P8TpV2kXaGNKrXK56djQPoEBmzeVKK0d
r770A9FY+zZIn4eeEyJLW8z2wms5K3CgR7hZFY+QYbUR6iS2VxrhTrYLPT1JNkrvncW3HODfs5Md
/6HagL96ipP5BybHFuAcqjmAbp1PlzS4V6i/eNzOJzMG2btyrCA5SC/pvie9oUO1hRa0YupszGrc
4vqoVr0YNcTCvfcoPFoG6zpwbxQHI7drb+I0z+4sqjYgI2J7qyaAknYrN5ZVu6uBppQ/mpyOzGYC
0QTK1bPYYKr21lPej6Rz4dBCKV7lsBtHTRzNGL8YSm/Pn1z1gjzpqdZKFDGKpldkNF+wCg97DpWM
V4vXQcJutlK93e+VRMVXJHyQhvA2MAx51VvTfGeM2ddZ6v3aMXtn3/YcQDm86Osup32h4luQpeFh
0ag7FX+GcOMdqVCYTCdahBRXxCbBMRnbhl9ZExse3UA73HL1vjG+xS1VThyrXxMUcZtiiNfJjNGB
LjwoV+pKG94e/liNGrDbkynlugrWXjY/GF3xpAx1oJ8cYjicPN/EMbhW0gC4GMprvrcotoOnVHzX
xNDvpI7+sKHP9x2pYreizEVsj/PVafpjy3ZdGUa2G2o+xsBanvhWNHdd1lVXuVNSpkDiF3aDPKKf
mQ9g4/bCDkKst8G2r9t7hAebifJrPnjTvkuRDQWYIOuFhVuFC4yYet9atVa/w4dtoZCU8S4LAhhp
QzX5dtJ8Joysu2tSBFjQrF4x82Xrokx2KQzVNTmvNyn78X0VUNCeZvq0Zt68DHmyNevkuszrt4oU
CgDNqEFD7ms3QaG+Khpyto2ifsgb55nWO6qPDIMKK0y7KyCy3GbUCxDnaftOqubAEX0xKJWTH4Bc
W2cytLdoOzB0JO206XLx4NWxw1qqGd85vn23HRQkYsihX2eY0EUz+5j9g0VLif4FOmmeQtMKwwiB
Qo81L1aWtY5GTyGZLkoUpPoBLGa5KpFJ4EkCI4VkxsQgHq5qlDZpHId+Im39psKk4ltm8gLh+VbH
7bd3604y8yjxeH3Nkd6eRh+Za4QOBmcw0sPW+haamNTTqHiqxPitNWk+0zmrV2mR84xwFqwg4yhs
ElQxatQdyh5rlCjoIxtDexS2ugqVx3ETzzUshnAfZlT0MCLH6MzYvSIy2S+pArR79C8GH547mbs3
OhtrWKeAwwy1TvX0OBTFZxwfyV6z9XhrW3V8bbgIKcHwDqwotyIAo7GMk2KPSYnPRR54O0hfD2w8
dESnHuYKE5AlvhWfmX41TvjS+pIDZre4edgC/oJg6f50p+gHXkh71SP0XA1Yw1YsUUi/dGCJSpmo
+5mc7Kfinepw/UVe+2j19dqeu2Y9BVb7mKMs9OLslRQDdZhFTss7or9XG9e6Vj0Aj93Vpmb/chF+
yTjYpdX8pR7YTsR4yV2sbCauGjQnnHlqWu/ytbVE+NXzUNqBPUNFnl1XffTD4aO46sCrsI1LjFcj
58H32ErtzFrPRt8/0Hg/CvjmssLSWadWt25Hk5pBvK6iMfNDpyieZZpHu1GOR+KTXD4c07CdJ/Mb
Co0rhN3XRvDV6RlX5hj/zHLM/9oyAmVPsbKtoGhU7NEhp7dHq7Mdv3bN9AgG9GHseV3eUG8QwLJ1
yvNd0M7zJnJwQ7ZpQiNxLjYi2MZ2/hzb3sFIafmVGec+lDT0NkfIbslKeJP5gq3rFwwf4zqaDAkT
yjK3GhzEa3C32rXbfNVV/6rJ1vfChXRTqzcwdP22atps3XEWhGWd5H40VF6E/rr4zncWkQsI4MGE
z5timATJWvlROxZ+rX7WUmxQ0d9ShMb1mf3omvFVJBYp8LDZgOxF5j6pw+QmHqL52lDCep5DFndI
u4wW+VnDqVaim9t7/U2Xz91eVeGPlNCczaT08XqYmtHvkhHhuhmwbWlWntNfG7F+RJyjOEVPGLkQ
ds6VfZvn9k2EOcmL0pmnh1rZG8S8FZatf4npNbijoBlZBc3enHJcBj+bcoOvcqXGe+T5m8GodyL9
Nc2fOv0L8eiLRZSDVYZX1kx/otbeuhWxFhWAjnt7bjK/g2aHgHXBcWfR5ybJtEOI7IPxeI1hwXjW
NQmU39SytwiqkJ8XUAwcwN8PlDNNH1wLplO9zijha+BbyJK5HphZsVY8OUlw22r2sOuRNN6Q+1ut
UZe+DAE7dCs6RmHI2t9pxGiNdAtpGbwKmSMLTJpNOWvRUaZJdsPjH7daZ+0hwvJDy6h4rr2RlQpN
4munvVpevxXTuGFbZQPYy/s10JjFHGrUTzKnmDa44io05kPKTNyxJfkBznkTpOFRrwVK8v6tCMpb
wsYCsCjNG7IswmFUv8oy/aiV4Q5aLU+MOOsc87Pp2RttMcYnmEFBQ89X9my5OHczxHiOvutGMLmA
prsN9nr5Gb892wIXAoUc6KeiiayBjejzDWGo7n4MmmrLcSpjo101D6IHshPTMcBZlpG3iOqOT7cr
fzZWRju3Rsk8/jAdfo5TyfFLymTnAJKs5+FpCq29HTMIUQhl8CfSg0FGfMsXF6XYKna+VDCK+Bxt
nc7ursIhmm5mOkVbVOLoJnC8xM5an6ioUBZHb835Lu/uO0zTk5c81R0qtLoI86+Qzo5JoFH7Gh4h
KCiUvANf5bp5Kdg1xRP75rpW/RrIvXM1grHxCxf+LLbhH2Mm7bXNVmLSG20HSNM61jZfKopg9VFO
xSYcuolGLwUE5TARPCWPisKsyVcPailitNnGVqZID8MHUwzWyp7F1NFud8D2UP6rbsa5ro+p3s/U
TQYWlZ7qHIF+zQ0F0l8oOOu1FigWXoOd32bGnHLXQg/fZJGmoebnM4lYJtxPUC/gZs3PDurxfavl
aq9pRhyuKoN9jzTcwR8juJx2XXo3jeo7Wv4II7dJYSHHg/ICtdtInBdMNdZ66HBwQYZGakv/PF/P
yo4iPwdodxMYJQsT36Bwo+Of2yUTR2cDUClydMO7T6i9f9d0hf2mdxttrZeLjxWNIMLOUv8my+5a
y21ku0V8wLoUfRZWixbcY5nvR4VNRKrkIEYPpvbIJSajf2r5Lv/k5apNX7j4Yx23x1uKffSzljX6
W8TepkJzmEU/S2wfnCapiOEkq9bY0NIfViP16ygDalkT2rGD4DG8ls44fkqpPa8zpLtESVbZVWRT
3EfOaFEOjc0vgrSkG0pC1i6p2Wh2LIR3gRe/5HMbXI+pVzxEjbC/93qjakQnHgwAT6t8pO3RpxaS
NkAb0Ei3hcrTm6wlt9sYQewmhhXfTENXvXbO7F0NiHW3VKcadrVZ6wOoETfFWNd+PhffQlXfy5j+
Aepu9EWW0g5Rkzi3DIhua3j0E3hhevm0CAqPXZxbX0Q5AVmJrHD4NCKav+pyaVBnwuI7IWoJqUUO
+hWEEHm0UmN+GhP2I3ZmjOw7inbiUwsq3cnYD2dlaO9Q+mP6dWr38yDH+q23cEahLS634KWnzQAw
dQtKD9i22fFZHBCRI155lKlbHoSomtdCWNM1ZrjyWMZz8FYLSifUgIrQsKkj1pJRnReYuChkyxjw
SDU3L61m4BdrtHB+6+ISxUZsBDtKpeaxHD/BpdG+OWMbcDKy2z1MoO6hCWXoA7aiJ1fE2Q5oSIL7
3auPTdCMfMLYXKAuXCaPgiSDQGjd9OyL2OMpEdzHQT/sdWHIoxHi5J9Gq2CH4GQ/Kh7A1UwIwZ4S
A8gXpy9b+pNp+lhzwt/8T8lErnOX6u2c9M4q7z0SLebGoq45hxszDF0/08KIJUbW9781CP9IjvGh
FvC/B0ZdrvcfWUf/f0QWOdJEVOfBtIRapxPnu5Dj/mt5xv/+X0t60f84NMv/NH/KNM7+Qf+WbRj/
AgnqksoHoREqqPmfsg3vXybVXaKLbPoWJIMi9fi3qtDWF1Uh3EWkFIZB0jBAuH/rNizvX64jDAPJ
GRljoCfNf6LbOCXnwWo15HJ9x3QdzzglLsoay23c48dAgYqREx35vmntK5XUPe4V8jL+eF5n4KXn
LmfpYEQlVWA4dyfcvNZW0rU8gr0Tz4g2VQkqpV/KfrWeE3aSCOcC3pFn+47Tt9zeouU0EW7CzZMn
10sbyLLKWuJnNP4yDEZ7Qx8bGUg2Tv7UNBkH9nJqDx79sK2HYWT/8f2eaGL05foevD7p8Asc5zfX
7w/JZpp3seFSfPWRj9sHBVJsXSRWtvv4Kqc0Qq4i4M1RskelhTToBC+ZQmk2xMKPFtVQ4HZvyi1u
oApLejxdIC2eeaCCyzFkLEYMeavvNah1hcHRrCZO3tJt962nATSylId/vcz2BqiwNXRICo2DNi9b
nvLCnS4ap9MXKuAhYOhh/8gUWR74Hw9UumhPFOHMvqLrQI+dj8mjzU8yV2nHZONTRFtIsQ8j6UdV
yU2OH4mWX4k5bVVoKnqCY8H5Nk1lCpmHrJR12FMZ8/NOg9At5PQWB53zA8dKfGks/kXPXV6TWHIq
reXpcc5+/9sTDz8DxFsGP1g6YOeYKVXXhhsvcbX7fNTd1ahrN0ERGHTyknplo9M7MLiLfVNq1Oq8
KN7DW8wADAeXGJMngMlloOKjMBwDgKeNwv7kt42x2xZVACNUMzB5DcqpdjRF6B4G/TpuHISHMeXU
WonxAjL0zIrAhS0DjSwaNVbj9w+lRELJJtOcfbwP3dZp6Xwoat2gWcY3vW+e/uFM4d5QUaGd+53N
aJ7cZpOXg6elo8T9P1hYSGu6nwHuD0/05frjS/019ZdLSdxJlmXD6D2dlFR0Gzzss/TLCmlG4M53
cADzC/eD7vz9dOAiAlUf1G0Y2vJ3yu4f0wFPOL2fCK0TIKdgNRmt2iSyfvOo+6wduJ5rbHLdhSXg
rze2XFOilWUh0B3HXP75H9fUjA7EK2Zbvy+D4R6ynbohYDryPdYhn2ZX8/zxg/wtHPwTtsrNQVlm
eSN5T6CAP5nzedqh1bK5YAyDHi4kCRp1Hsa+Id3Yb6f0S0O+0LGzVfuUM6n2edGYG+gY6YXF/PwP
YfA4JneNEndZh/+4c8secpoPmvSxSc77LmnUDVU6k9YTgp3cqPIrrdNacnGgb83WqA51OhRI8fmo
fvxI/n7txCQi9DRc4VoGc/b9D7GrqorY5lt+pdAm2pjxdiXJmK6kZO3FerVKAUpdWnr/WiJsLopO
FD2piQrVOXnvdEHY0DoeujoNWQEEXERT1NUoVE+U04gRMIHvwVVdfoPLUS0fWZQt6W3NaKZdCItm
3w9K9/FxgaNR9dGzQ9PHc9FeGDBnng4MYASqNsdQytAnS0qnZGFTbNJ96CyPtk3hnsSZ/JGQny9l
G9cx5l83unDNv75LNhBMVtHfD0eIZSv359AANhQGrm7g60uVOvYNdmFW2dgH6Bg8Y+38UWqLfQ0U
M8KiMr+w1vwGSL+fIlx+WWkYE6ZNZeP95W1RRlNBH5KTW+PwmOnBwImXIDWk9JvM7LZxpsFWgSNH
v6rM/RZE0m7SaYDbtrQ21tiIbQcV0q8HPuRpWXUbG2Et/ima2R8P3rOPCn/iMoFQd50it8m5r+IM
ZpifmFAbcoyat3PJiZxqbOWnZXxQobt4xX+yVUyPH1/7zBj2pMew4HsDrNo6mcFO7MVY6nlNbdt0
t7Q48NaNU31VcQBchSB8tyEfwufRqswLd738yX+9oT+ufDJ7mmrqRKsozHRDnW5ck+1ZV/TJRism
BOH/cSa5/79/5p8BAeeGPx85m+8B204ONu/HgioR+6u5030aw+1G1RXbiREbbGgY0Y6ohPiKjpK8
MALPvdQ/L3pye+hzvBZ2ApQ9FymBIStnXwTFj1mX93blLKSgidy+sHcofVf/dAvB3IODr3O8gh+P
d+T9DYOjbmhYMd9L1KFwElR9bS2+hbRApVpgib0wiM69SkuyGLJr4cKnyP+pGYAPQHfxZY7z2kmD
dBek9neHLeuF48uZLw63tpwOCckQTO+T84tGPRkPuqUj28lbP05D6oRFD2q1kfnOm+aOBJnS2Y1u
X/ijtjjlvc4BpRmJC8/YkGfGL3J6YRP7YDic3t4/ZEvqeVlEYBTBidQrdB/WmmKli4E+zTZOWbl3
WtdXiKQ7uZkLPYACiD4lnprozkxLfStFO16VnJQPH492Y3kEpxPLhnol5MI/wNLw/odFUyfxmyJ0
AfW0GOEEosrqQUyzwA4PFgsd9UA7FC4C/fJgDe6i3ng1S2BhmMPm4x9zburZjiXZHLCZBtn+/reI
rLPR+veGPzhGv2WzjWnbruJ9MmnOQ5STXBMUpG59fNFzU4+12JZLJIdpyeXN/bErwboNCh3htg9+
nhMFrq29nZOy2CIRgDgSb9BUZquuBhiOWTa9tC1YXvzp8wctJSGSsCHE9/H+8uSncSRxmQ0AzOyD
4HR4beiavZUDUnWNGukG+u6ITYozWugM9VVrBuMt/9pMccwb0HwTV9hXmX2wG1mtUfsmF9amc/PV
sQx+nGVzuDl9QHlq12MUduRXFAWOMQc6tUTBvW2s1ruQC3DuYbi4rbzlYqwRJ2uvcGybjDaE5bC7
rJ+9l+nEaGbtWvXlsJ1AelwYcH9/zwTrAhszXKGORfTB+4c/sPpPqe0YFNqjANE7rjS9Lkaw67gm
hDJuPLuAa2eEnz4ec3+vBlx32RnwRD3Obcvv+mPM4RcgGAw6IeV/YtlRs5Tr3oVO8vFV/h7ZXMXD
VGtKcr15e++vIgBRoXeA6g/Iybl3K9tZe2aXrqNMtocgndCglFG+r6zgzR1d98Iy//e7XK7OXp+N
HXuq03cJESEfiNAzfE+LPHatgN+i1A1fsoLNQagS7cI8/nvxELppOJRHKOTY/OX93Q5GZnlolsGm
lWymlYK2YCGMY5edkzRqIf2am1juP37E514klcflMEFB7i9PsRmIOk+Wi+qFHG5Cdm0+GdfdP56B
LA2GzqGRucFX82SYdhbW3aboBHG7knq3VToUyqcOZSeKuI9v6O/JvlzKETiClv3A6RcTlyKBboob
gn8w+UZe9Tu4MK3flf+8mMmHmRKUZZhMdKh0ywv9YxI0QEcimU30knAqb4cs/R71QejHdksBbEKI
8P9wZ7i/cJRDADVPw35mO5hbCMKEnCS0MhvFEVR4sGUEWoELlzqz7xC6vbwuNDXsIU/HIh4O0N9W
L3wAZel2CEoytV2NLaXhwi0acnrKrucgbS8rP/TQvNvVJACJaXp+YVZc/CmnS6pWKS9vac43g975
vVu5ayz++dZsYX24WgGZLgyhBFIMeHXZKPhVPpZro66tCw/l3PyE9UcxnooL9aOTQQwBCIdUkRLy
OYpk7yYY68XdHLmonBGSIi8C7vbxGz+3AvFhhx3AeYXl/eTWtdAAJkPRzK+kpW/SxBabxsTDpVfR
U5DSmv/4cudu0BPcmcuXBPn/yXh2p3Q0YkgqfjfF8cHURxA2WYAYqCserFTrOVDE0YXXe+4Dxh6a
YqjU2U+flv9Q6KUF9avlQ0LMg4bK8krg/thh168faE70KxoF+s4msePClc8+XNtZvi6o/2gAvZ+9
KjI7CRdFIK8SdJ67etrkg1H4XURQNy/z0pw6tzB57lIDwHTLPu2kZjO0YyIH0qwpizfAq/POAk9U
AJonQeLCGmieeZMcGNgRSB6roE7//t7MQBcDMRTMmUYbb6qWxEd9QV7VsefnCmeihmIRewGRPIZ3
M1W6d02z9EV3K/hG9E9XnHHcBzscsIrxCQQRRct0Jg3HnMdkP8Co3xEDZ/u9Gb/oQWjudSsyXoQ2
R8e4ovNstSgGC7w7u6BEj9tkHr2ChmKRhlHrECeRcyB4pD7COyZQ2cFxEJpGt/14OJ954AbBXgAz
CONxCIF7/xD6vhDpPDK0oiFPfbsSzQNVjnITqXC+MHOMsw/8P691WpBLY+i/YSQ4hDSmdp17U4e6
DH9enNvqQIhM7Xtz025x0sttEIBOQ4OGECJJswNVRPTCCjgDnsV63dc92mR8RfzO3r7wSM6MeR4J
QjCTh2JhCn//SDDZ1GlVcVYaGKdXbjY/g1qAPk/zjPV9Jsvv41dw9nouGXyE+7rIF06uh4OBVKVl
A+d1ffCQ60O7b0hd2NYd3laphvTCezj7yqlMEpDFboYd//v700L4vK2tGX5TG+FNMmXVWqOojGMG
vebHt/Z78X1/7qEPRezfUhLl+GUtO6s/vv6aTAYtWcoseZ23oKoCNHPRbGqPuPEg9JWEDdyno+Pc
e63+CG6TqIk0jUHragT2ZIqUKWNcRUr8TLrGuKlHr8Fi2UhbriP0pwwTyE/mVVWNcBuDMqIyVrUb
L9VrXxthbq05Yo4oXHJ06iRMVYOFCiroxarVihlNsqqcT+gICFZRUWBdYcoYHWJbchc34dwM9yMR
E1deRmYjfSaze1IO1ZIVFVMCzNmTy20Bov0uy0i/IRlW2N+szByhsVgm/MDBKjPiXdBGWtsIcxBq
fc/oXDzCIRIpy0nBggVZ+gvyYEdvogurnQKD9FmLTPezO7TDo5WI7paIgOk1J0wA0Zcu6m0F6VLw
TW/F55xTT4ZY2cIwbQZVY65j4lW+DolST3BUje0AFBbjnJFJ5ClO9cUDB/bYduz1VqQxbKgHkYJc
GONUrFvbRFABdr95C60uzlbU6wMd+w+A8nXD4WNHMgvU+48HyLklgbORzlnQNSG2n5yLZ/YQmGgh
vVFqXUSU9qvKunhjdgQpunZaoIVszAvXPDf+ES4y3WAw6Fzg/ZgMYQq5ucU1Tbxoh4KRC7ErmjbN
iKjn49s7eymTSofNXpRt1cluCNRK4IqeCPayYykpKr3ZRUVXvs4zL+fjSxnnlhF22Y5B0Y0z2Wns
qFhgsF3VE1HlpY5veq111PMIdXroXcM36e5A3BWQcly19abQ2NTm5K0lhb+riQ3iGkbpsFGZOR+G
Ga8WaGBv9/EvPPeu8W3IRWVAFeQ0IXN2m1GAa9f9IMxLH3lqRh4cAnwS0tBFE+px3SfOhc3hmYqc
WGQjOF7RFYCGOnnZQydhVuBnwFONBomwLzx2mZxIbCj66geZ1FgoK2iIL5YLh2BF9E74QgzG+Ink
t+BpUBlmkhhL4D0xTUZx4deJ5f2fLI8AqyhxWTp7KzrL74diLlqQB0aAEBHmWYgGaonEKA34eYDw
RvfYDYbxmnKax74lTHQR2pglt5FpKvAVrohfC2IYEDUXOVndAP1IPZP6LbIrLACO03wh/8t7qOYI
ynvARuW70hrnZSSE4q0zp9q+cDtnRqCg/6gjkKEUYZoniz2pI+Ry5SM1Nmx5WyeevjZVJ9eji8ie
pBbxz8eTELSSUPsJzlHWydrBc0Z5mc+82kaXm8wZFQxi2M12ENn3OFoXTzbT+uNBfGZGUz2loYsb
hoqAt/zzPz5o9ez2CrIGpw0Vh9RrywafmudBupPqwqXOFG05RFHmQA3FFpxG3ftrOeCz+jnmBpHE
IAWdwmoDTXFJq2mxZGgi8J2yCTbeQLDunLvHcdCLraamBPMMqKyPb/xMmen3iY5DHWk05E2//zFJ
gwcxsDI2igUshoZyzwprx3wFex3Lsz4Uxx4e6dqOhtivrKS9cPm/dSE2YwvAEk8CJYRlivfXH5zE
Em1EAdesbecth5/4NMuZfETsYjsvt8yHtHUpbad5/eLi6X6q5oqWFZiElRnZRDm02JKxuHKKafTp
wuJ7buQzfX/LbZAznA7FGcB2gLgUy26uDAzXyY2sxx0GzOgqC4ni+PhVnDvto4gDZkTLgzdxuqhh
6jZxkFBTGZug8umXkaVVYQeGaNpgrpG8AepIK4dAFI1SSKEM6VONDC983Zb5fLJ6IdRZBGPUW1Af
nLwSYVWQbWgh+OEyw7ESAKocenGh+HZm4BFJTsMKmrbjIIN5/+JtB2Nzkw3CtzLbeCgngSkUjPYq
69txi2Cn8NFo14cCxfWhU0N24SbPXd6gYQAWyhOuOG0a0ymKsn4i2GvuqcoF8zj7hV4SlxLk6VZi
jCZBEINikqnnKnK0+wuv+sx6s1SWOJqZdO+QlL2/e9Aejh53VOrigHi2TGX2sdP7xUBo5Nu2d6f9
0hWgHPl/uDuX5saR5I5/FcZedjfCnOULBHnwRjSfrWdrWupez1wYkIQBQIIAiAdJ0OEIfw2ffdqD
bz76Nt/En8S/AoUeFogh1ULF9ngmYjdWI21WoSorKyvzn//c9sawnboTTZ9TrzLjaTnfdOGMD9wF
BJnax16wCc4sTcmFzhOCntciuo0jVTDATn+96/hWuzVKqS8c2bAz3YW4JxftiLTSou2uBymdSM4Y
grJByaIAgET9CQEXjOI2gdwdOhOUjuq3MFzcthNvNwGo7LynIZN+lcbnknpCYlHNcXOxebzPmoS5
5S2Ah0Gw8TAizOO09ex780mrsYU7ZBmurm3dbov0IlxCbZv2k2ld9KHqbx8W/dBw+xRf1zUq005r
RYm5aVOpSTAacKFO1EuekQuFHiw6AcynWwciD5ijpvBof6JRGrwGS0q0Tg9XpoNkj7nueBcTMi4E
ZRZw+87akPOMnCblrfNA442U4Et2+/SuOz1UU8gqLjZ4XcIyfeC24LXkT9M4b67Vd9sj0sfxlaMF
5EzseD7cbJvU4NDTZOBvIkqMwzrRakD/F4Hd9c5Y8zIVwyMDt8kCA70o3PGOpUWR12AOO7p4ce59
GAZ2+ievQaEiVYMUj879x9PfXTokSCWBS+FAFeNe86bjb6mdw8jt7PjWa26oXp+FIEug1RgBaklh
g6OlzBk9KrtUccUzoCgIYMCq8mr7YccJF80ZirSgVfDKXQTjxTbpXq1oiz3trZwm5I9+b9zudmCi
nMXz3mQHkI4iYQ82pZTq2galoONNW6d6VGeDTi9KmZpz22P4uPkBoXfk2cXurteJKJQbddImaJA+
sH89oLliSoR/3Jlv++dOuhBYVD5Aa5AHUltAwKJg0FAFGO4FNQS70KOUkLhAd95cTKiuCKazdmDC
kEGfdouq2GDhRxdwrfWHwbrnUR2ibWAXtQZ4h5uL08tQdvxIMcBoS2JIZL7kZdCCTUKXSAc4JqDF
3Yze5WDn0lEsusScHqlMC/HvAJnq4GLAg8sjWf0IOiyweqNV3dKvdXqxEePdCQodGK6pk25cUb57
DvNTNihIHnI1ApvVKd7vcyDKDlzenRE9ezdjuIGm8JnSJKHZbAGj8B+AKD2c/syyBQX3pmPK4Xzs
FINSW9jw5144h0nN0t3hhsr0YRLByb6I6GVxeqgSzBkeC7k2rQlDaIust7ykTtu2tGa4oaB00Wj/
2LXWznvYkK+SuQV3YUB7482y74xtnpxTClxaQ8jvt3ANpo1JT0viq84clmAA8cFFgGMLzyy8s96a
2HTq22dMb5mjg0MJAr/fwNAXHZ25FdH0PoppcVun209rZRn02g4v7RCyytl6sbhMtN160PTt5hhw
XOvM6GIdikcPsGy/o2P9O3oxDk0ZnkcLYauDL5nCmhdjc5Oosf64TaJgSnSxcdNYzh+6vW36htPV
522FCpJYIWkob5ANr6WjzVwGtjWCIo2edaVv65sRD4f4LUP1OlxtdLVknQv2rEPBuk1jSrCGM4oH
e431cuDarXTcW8GfcFrvstzj0Xr2Ce7yRdQ9FC273XOpdtgSV6ShXnTbDBL6CjuQWPehCbB73uoG
crj55Wq7eiKj1sKDocmoRrnc1N21wBUmsBbUG9N+FC3optOmhgC723TDBh0bew3wQe7myuK6mFpd
mOt8e0Yjvfqqc+YrykxDH4AepTwYpU4WPjl4bKewxO9g5+6IvPt2YodL4LMeXfNW+oqm0VZE45tt
2Dx3ZEtcEECqAiRFhFAg5mSNaNfTZAHZEEsHWdrVAss1WM7AjGx13xmFJFRHbbfzOVlC/uj7FNuu
fSpGT29fiYXCOGk6lzIT0DsFq2GT7ZotdDQFPswIQNIy+BD09B+c7dK5Pj1SmcPVAYeDISQRJtJ8
8tcS2aU31azVgTdmDfaW4noizNufFrRRnnQXfjzVE2hWG0va4rRFH5otpLtnzkVZoIOnPcGURpd3
3pGywruwThoz9plijsUFQJw2hOV+b7DWNpv3aF9vaOvQJUH6UL/2Y8L3S0frg/brzy7pMdU+4/6V
T0foHF0mgQ0VL1x/SY9BZ8GbGZogSrRjGiw5Tb9OrxDo2z38gIG2Xu8mbTy28YaY64ULA8AwgHZ4
mHK3ntmhEi8IjEGDC5k7hPkIXTk4BA6EOPUYWv3RYt5LrnZNDNSOHow3Wn0djud+8ww4q0z1AKGI
VBSlARQwyMPRQUejodiS65jMKSR19cXF3IYdjPrhxpmFLh2KNJvIttHYpuhnR5aeeptW2BmFjRlG
hHZyV7pGgft2VT+nYmLWBXOYlQjmQ4lFPlhEb+Om5Ic4UHNRJd2gaee4FW1WozOHSfjLR8OIiEwG
emk0CodJhxws6kHRPEq9FLonAkEQDsFIGQEJvIjWC6wkpCIXDRjGp702RKX9OqFmJwFtCc2EIPqH
Ye3MnITTejQn9EYnqU4kvAgeoGFStNqKC65LtgjgL8hBux0QMmiFq0kLXs8nZ5Z2BvHO293QCcsX
9ff2lEa2rfHpmZQpMvF8ijEwMxwvsXgHe6Cl1HuFvjhW8wDeteVqfsOLGjZ2D5SIby+0c+68MNRH
X86zXcOhb+JZFgYM2hqNAengNwoadx0oVWkrs/3Rqm+gpErnPdHzBxbolbbojWF2Xd1sQrs/oZ3z
4rMdbuwzx6r046nMATCSpSMKFj1wfM3d+REKuKPZdH8GTVrkrlajVaT7E7r2JO6ZfS+5O0kDkfgQ
BQTiJS2vdgDZjhuvoErlxQZ7Ea2cBxHNeYZ13/+B6OB8RE+p1Zkxyw50BsBuEhFEncTvD3a4nq79
IPLX7VGDUuvLpettoMeBaEJ3Vudu6exeKm4uZU5YaE4rodDCWHoHupQ6zKEjKGi1cYOqI1LC1JZj
v8LB2rOiUdcnRt1fxP2RT3vKoZss6Um4mNUnITwIIwLa1piWDfqlFgfBhQcjwHWvQwEkDY/Siejd
Q2doqMJoMOO939haOmhZtD9OO64/pX2pPfS27d7EruurDy6llBPb8VpgVfRzQbYSxxjqXVF9LbKk
R2+yXacHs1ln1wbwuHRGLULNo5Ztd6crAkxQI8eEmSF2vAiTXXzGmpWpLL44pai04AIZVtAgypb6
PaiYOwBLBQlx4Ed3VrfuDxJ6V/E6aTTecEQ6BLMbbVKEJIML4y3WNK5rdWCUtyM9hX512x20fDjY
tYDWJb7T7r4/bY/KVvZwvMKRbAeNnWYDp6b8iI7e8TqEZbJuXwPGiS+izmZBU/A2jBqwpd2eHrjk
pUXgstngPzplSMUXr63NSZM1AGCAD1781NO83uU8xaPt7dIN3Zz6i5sl2jR0Vro12cz75zBdZZli
CqAJ22t9gYku4pLrYVhfLng5jHbzBIr7me/8MMMNv/Td/vbChstjGEet+P1yC43apkPTOXiQVoaT
AjvTvfC6T3MyAv2RPtxsQvd27Sy8MztTOkNRZctbiaA/yyQbkjnMjkmHxriEPEAR0gTxub1d8VDS
tWi6EgD4QO9tBrN0vgSTtm1NenRJ5UnsNq6jVhde8lSf32xWAbxkVhcqPBzt+9NbWJaC6dARguXj
ghEswPIMm1EdWklGJbkCbxq8wG5n7C9bz86unU42ND4YAf7o/c21Ft1Ju04YuKt33Q+NmR2euVXL
lImCzz6Z/wbGsGgH6WbQjLeCq6XT5NkOd+WCrlgLmKd3M+uym3S702Td+WGHBzmBGZ3s4emFKDP5
h8MXHKulrYUp/GWkorZR59OMKAWFLYTPBviWn04PlYENiyaf+qDMNjQaABLlNXfW80Zfs32AWQs4
wjetdDlO4G0dhR3Nv0ioXvlo9VrRNayfHn7OPJ1aDc++gDx0Mdx6M+0jr5nnZWt+3+c5eQlWUxtp
za3+L/iFwHW9unZLCig16m4XyPy8SyvWThsCvc0ivqZPTfOHhuc2x00Phqu5rwuysoU/3fbXoHZa
lnc9Izs6gSyB1rzesn2tkYq+1JLWapK4rWRMQ+3N8PRyZOm14nL0iFJT6A/u4wj4ylp0vGYCVpLL
Kvnetin2pXBPBwJMw1NIAdrX6yDRL1vLdHUD500w6dnB5mrn0MzHaXd2H3wdNkDSS6KNtq6PkoA+
fnSaaH2A0Nqb0ofP45jPUxO+6dZYW+vnEitlqkMRSFP4RNzkRTggsahNs0XTCvoPMvV0acMz1ugu
pqQ8wjNXi7AXR0tF7pgaaWCOFEnLmqN1nHUvWZNFS5cLKH9AvUC4myxvAyL5A32beKOUet2b0xtU
+n1YiCYRQLq+FAszoCpYNjsJWRpNd5NJe60tP282utEELnbmiVg2ErALsafQMR+94ZtLnQdUnZHC
cBNfgFm/nPXXrbuF3j7nE5SORJ6bTChgM4Bb8kJS7LKiThfDDI1zcNFaev6YSq7ZuKVv6mf0u3So
bluQzxCpxbbJQ+1WhOsA0rFnHR/4HV3JJnqEC0Sv2NWZl0KJelCjQ46VaghKw7qF62YJN3oYQiEK
0bkVX8RW25pqTYhZgahSew1pHP29z6a6Sr5PI7dEmIfDT9lOYSn7ncjqeUG/Nepuev0x7Sxd0Fja
Fq62/rnQblk0kOQOGTwwKzDl9AqWM4JkBL57Mik0m/CmaRdQpQN2ZNywG92butMOx1vqwSf1erj5
cW57tKntCa6CHn1rKVWJpnXXJwjct4AzQhUy4tbWJrtVvXetwxf60W/NW0Cj274ZtGKiE7DDTskb
WVN6Jvx4+kyVeQbgYUjNkf6kK1PxumsGMI9nSAuqjvz3DjUXg6AeWdd0CbUu1/TvHrWSuTfQI3c+
gfwsnXa3jcV1B8bJ4SyAv7GxmcejcLlp30RrD9rtftf/fHqKQi8LtqZLHItjCKiLl6e4sA8eQUSy
mqLQFlh5CoS6o2+h47YhMTw9Son2HIxydBB7a2e+aficjsS365e27c6HHfgFIHmvnysuKfEw0BsS
zoLJAo0tuDruhmhbzHseyAPM5Ja+WE+jVRKAAdL7Y6fbmn2PPzv/2PdopAYed3nmcJZ9KTVfJEdJ
DxAIK+huI0nR6xQSBAjYHD6X3iq7TvxU34TR9OvXFPAn3A1t8m1wSsk714zbYEgEisf2Lf/eb+ub
aZjYBM7b7c3ebVLHFlaBB+xlEiMjNsYefSzT7xMzTD+aUeLGMIpBMGaZvvjtne948YP/tj86Leil
OdtDGpj//IcnP/FiMQOLVvWHhGAiwfqlaP/LjLLpnhLgGnxV8oxkTfuOWBuFxCJnKf5p/aHm+p71
8uved4IsB/gdKss4Bwvza59++qv2a3j6b05N3My2Q3Ss4+FX9dPpTEdUrwNoup/9w/P14NO176iH
IodLMm//z29uCWCIqbgEncZ35FY5sMRFSpagLprOZrBrQifZP3t1e5UavOKPvpyloe24z9kpcsyo
7LD92h/kmnT8+xct2jc3JBf1hb0u+1NxrPaj7zVK/PxX6ZRlun7wy1z3D//vL594PHjptPJ/+d4x
QyN8AjibKfPLRG+NJcdxYLrOzjw84cIT+WUaR6bgy+E/JRVAZmzUPjpPRi5LLIvwB6tKHru1e8Nd
G89+mAsTonWsSFXR08SIzaXhSnMWvkBVwe997zkJjSiXlFmTBtakquBbFjg0rESaMdxJ1SXfGZ6x
lMUKTsPTEy7Tzi8m/FhnZdP89b9/mU124HhLNysfOK7ZXz5QPpzRtzmdQ7bhWdoGEXn8ZZJvO53T
0DQ9QfWZixJLKC7cqoJvzK3z5OdyMjWn+2plsfcGTk/tDisWmjVBVHrjrBKTmzMXnamAigP1yXNi
87l2H2MJpOMKnDcfrNRBep1VZH1BkNbeLc2wYBoJoZ88tkzmdUNAvfz4aBrS0nCXtkWF7okv2Mv/
dgcYzKAgnxPsa/g/xF94M+TX1+EFeOKIVjyhZd9+4BhIkxmLe1R2HH799wdmCqQUUWnpT3+zfoFh
hxy7XGWys4zzV9VCDNMgTKSTJWBjVaVOjZ3BoQ2dIJeVzVc8LaqKvggLZ0mENyoLjULDdHM52VyF
Z11ZbGiscimZUFGbWVXopR8+F5ZAMHRUFUsdHP2IcjnZbAXhZlWx1+aj4ckXA4xV1eV+WBbWQJB1
Vp3s9zzow1xMtgSisLWq1HsjeXZq70Kj2HFdVI1XFp6GhT7uIsdRVerLtSvmXBsvnfDo9lXxJvmb
GcW1geEt8vmKFc8AD1Wn/4O5NCVLCa1JPsjbvYVbv4bS/TGqFT010BPVpU99xNbuk8dnhw6GzpN0
FEGhqDDLD4n3WEYqL57/IGoVrNG7x6R2k0RGvh7ZIdpLV7BG//pxfD/++Hk8+reaUB4zZMGK+g/k
UHB2d5ukV+BCBnxx1tqUeRr/mGcS4WAipFX9jxM+2Dd6Jr1zsfqyXVJwl7zzCDKEkm4RsKtqLN4l
4rxJUkWVTFWxxHEsJ1nmgjLbpuCADfyIhc0eXe/NcGda/trxpMmLzgoKJm8U3MLW2WO0D4qfikIN
EtfiPSRNVxTIVJ3uyPSWRijdIyoM/kVoFk19V4HCjaPYLxwOUQ5YdRGGO/PJltdWoIGrip04R5EJ
wT9XWawR+mbZXSTyqpWF80Z4MnM54uiJ9g1VpU6dR4IFBQ+xr2DnpuSWvMhM8ymKCZ8P7p0/blMz
xGGRxapYB6JV8uoK9FvV1R2GPikpyTTAIVNd7vvEw+ZIi9AUdFRV53vxdGQc4IFSIDc2XHm2oh6u
6mwvzbCgYCBqFIjFZb0xUtnZznr7VJ3wtRGvC9rQUbC6105sJ0XXBLaf6ktx7/prY1GcsoI1vnaw
67Hp4e8Wwj8dBeb9Otmay0dIB618CTKXXQCHq27hje8+sya5oEyupuAVcON7RiGorSk4IjfCtkuT
FbwIVRfh1oxtMxRuRJQLyxZC5K4ry/bDjSHbChVX8514iT7n08tmq+JpeOeHcWIZcpRNRZLjo88t
Jx88kAz5/N/+3hcn2iwKFoVuVfftPrOaIa2gc1likSmXz3+sMOegECPOEAKVJ7w2eNCFkk5ACaZg
uhvzWb486LmlQqwT7/anLheWrbCKK+/TQoThJeeSest8mLfv3EvI7crxrGdffjYKwpqqW/gZ5+oJ
vRuCZcqlZWsioGhVhWORuaBM2JBzWZloFa+aezMshk11BatNZ0Wz5v+E8yLFCaEYUBFLv8XU2ch+
Mp+LLz0BHlVwWV351IBJqw1KC45EBY7t1/aezCAsv6b33y60BqoJ/XtNaI0P8DgBR+lKOazmP5HE
PfM3EnzoW4XefiqmskG35ccy36aXT35lDvudx6P3SdiPXI443gCuj7TtK+VGhVsbdpZ8hLfNFLYq
P5Bs8z7CWrBwXzfN/WkuwwhkIJdKsrPgo+EW1gHsQcWFuPcTLFDJnGGVF6ShssX/uvX4IE6CPGOo
P6iKbvXggRG0Ym0wA9XGuCMTRxuXwiiiDQgMFoIsT/QGagjSLvlLkl9Asvjbr0JooDNGQRFhrAIo
DYMRZS4g/anKP/XSeu1AAx4YzlMJloVqTQ4TcHyKNunGATuRiuFuzIhK89hYyotIfoQCtx516iDr
aRYL8FfBIt4Ylh2aj7kkYR/KECTVd2uY42lqv/Kyon6nD0ctzEu4vvS3hvM/n1VuU46U5NvdUsI2
v+aOOpjy/4c7yLUAVEm3hYK3zTvP4mWab6ZQsSMjebBMrzz9Az+ONoD6DsUKXlYTmxinJRrzWrm8
HCXXUjTWriw0CRPv2ckFiSUQBZ5VxQ5tQ3raqXjOfDSD5NHF3OFkEwGpDakokPzVzqlj+cpFHplL
/wlwAsOcH0+BBg5BaIe+jGY5n14+H6gf+ks/9LlH9jsp9lWwF1beVwRk8MbMJfS+rFEuORvn1FXz
ym0YGoFZ+2yGz5LndfJyfqXk0dwhNhlLGi8aLVVdmbGVBnEuRiyDKFesLHQFXt3H7rm1acKTQrIp
XQU2ZRw6cSiLVfEWHse2QydUabqC66zqejxw7KfGsvB8F/0cq0qeGo/yIRS8GpWF2oVr4NgHT37x
Ll+pwMeKAPa3+lyHP/93bNae/3ix9p1QOnVNFZfXlZn1gt2vqDgeJQ+zr1+La+ex6BXAEFp9Ma5x
dGNbulwIhSiQ6zym0qGAy6u61BvqBywjok4kl5UtsIprhEwcfR5kdTjp/b5SicmMGBvJBjdFIX7V
A4fYglAFp/iGi/SpmB1SYHtvjATrC0t4/t3ZromC8+rLICQXX9S0YlMg2t8J+0ttRi5rP2sFanzr
4OJLUlVcGZlU+SaiDj4f5u3e+N4M1wdOFBlJLi5bi+NgyNcbto8//z3xCmW5TRWYiI+8TORqI9jI
8um/fTXuzfTJNl3XlJSZFi8KRO/jTkcxSPhJFAgXOQY5gUipuQK5opDJqF2bfiGvI3oNVT3e92Qn
i/E9FSUL90mhCoBQR/XZPlCVn0sR54PeKfmPFfTt5//0aw/+8ue/Z7jFu/Dn//KeHDlO2xLMglXX
GnyzUwjltUQHncpyDW9XNNBZE42qgj9BAF044CpQLvTYXoAKrU2MSN5NFYgRypSdgk9Pr6Lqizwm
DkMmRnIJaAJfXfCPR28QmBUViHWWj8bjRrpa6Y1eXfA+dn98vlVARgZOWHvAmZNQGMTrq8/63WNq
SnsHo5mg1epDekjOUzSEO2ufvl0cNktm/Q4DsaWZOyiiz+33t9uJlnhr/g534ieL+AKlPTLgQIEd
egfS5dFw5rJgBU7zu5AqKtkZV/BAo+DLco1nM7JzHdz7GflPb3czblJDlAHkgjKxKiZsJ8VNU2Dk
B0TyZXspeitX9ScIUD/6z/KeqXAo7kOndk2lnhQOURG7oZRczr2o8FCg97BqV+K/7t99zBc1e+2p
eD1dUIXkmQU3E0K4fKC3KzCS5a2D17261EsjkE1DU0WF6FUaWumuaM6476tPeI+3uPILoW447qvL
3vtWJbIVHOkrit4X9vGSKDjX14acHcqayFc1FuDTDP/oiIi+i5Uli2Rf4dELebwCwYb77KzluAXc
7EoEG2nxTKtICt2agRyxgM6w+nTvjBBwoVtWP9XsKZG/OHJVaC+tYOLQfDkB/UzlPRTsIpW17h7o
rBFgNnJRmQcg+rVV1ecH23CKmPiW6HJUWbAxd45XmoeTCtEO0cNczt7HUjFjQgvCLSyauZYKIMKn
3aNZshwqilE+O2YMg5a0HipM3QeKh/11jd7EYRLU/lIbkwH24+TlZB4OJ/gVFWzAy4BXiWdENq/5
v9Ty/+mUDapnLY+r6ul9AMrCTcvsDdA1Fb7PjfP8DCR7bETx4aLtCXp+/ZxFr0xhvazave1AUA4M
/i+1L/8TKHih3AVgK8i4s9GK87gOkThLDTYodNz//ff/iBbip2mYkgJkBu/JYi+NfNf4kv0uiaMK
ABTW5rOv9PMzeHBAltTJkMppQTia+zQEzod8u8t6b/IoWOTqHv1l5Bh+ynvJqX0PUsmQoo+0F4cd
WsGgI3/x7LOAD8aCZ6Qj0+L1IZ0F4Vj9066MxAkdqai8KYgyddHOqeqBuoMC36k/Ua9dj6Ikl7d/
o2RjKNh7yoysEskKbNC1EcR2wa3ZL83Zi+vbBZa+kK5VDS4dfoI4ObCIHv6rsUAO5lxk0lj5b/J/
eYoq4V2YPBrS7uU/vP2wguN34KbMkjADI3wkg5QLzfyD/IcqI1iJ48ogTRUOmJgtDKOSjVRRRiMg
SgPDhllTEq3igTw0UsoSy25MFe7MsKAdKvAYI5ofeYUiDxWJklxuOQBRxesN/swiLaeKilX4Z59h
tUzkTKUKxMB7qNakZAk99aqfvkv0uLB/WZuOqpfVjRGKxFwRRqICoioqByORfZe8vubJAohXunx3
sGrEvuA8lryQlgqyrj0B6pUTx1FmTW/NtSNbEBWu/n6U6+RJjgq2lFg+yo+dZ+M5m/6D/0i1Ta6A
2V2ggkXogbfifn2G6KUflRlDui7l47792tkv1GcH0hd4afHmM8j53iochRpUgPgGAgsW2bXPTmg5
pUYeFrLq3/Xp/uQICqAZA7gUCghSGrhUn/mQoiqii7mgTKVUuP73huwVtUQD6Kr2jcBRXBtDAwb+
IJGPsQrw2V47cWFi++e/u+YyzWcsVoWOIPmPFfRffMCNwQhyMT3ZdxUxzP0H7G+B2p8mGbnSn/NZ
i49oU2l19sFS5iOf8JxVkpFn9ZS51z0UnQbEWn8l+79cDvybKPUVzHVFcJkKggoyMD/57qIkntSl
QB7m6n63S7l5r0cB7Nnn5Lfb932t6+9w30NLmDw5caoiCDcgaVNgXVJBhzAIjZ2MOFKBKhTnWAr1
q4iXDX3XL1asqAgTj594S8gdMlQQ8U94+DzZotyoULuiAis2MdyFCI2WuW26Aq+NDtGFWRNfy6+V
Cpch0VYi/ZJqZN3aqroJIulG+ES6vps9BemlOzOUQ4Dnjer5yO+nMClOlg7E1Zf3MyDsHc0e5NDR
+fKVb3cNlJET/A4vhX0PCxiRjaUvbY4KD3MAlWQxXKjCcRXm1i99QKlAkgx98er805VJTyXP+nOZ
IVPxGswAK4KMGhdZGOKycVQQ3w19P/fJpFeKCva7iTN3cuMgXHoVKIUJ5F6COj7v35IRLjlP4TF8
6mQrlFfGe17uQtjr0iN41slWLl8nP0MQic0WN+MXZhyBjpMZ/lRcDAQgpYz1MatK8tUVqe9NiNxe
NDT7hpsnmrODqynTWthzcqV4+4V8RRrtkad1LkmoV1NFucfQDsEhELt/mbo8gIKZ35qb2tBwS1i8
VFCb3TqFujwVxdyfDY8qdNmdUBEjuaX+UZaq4syKBf7RJEte4JvsKYiG3znxE7Gt0ssFTp9cWd6u
13dGQDJNfEJJlbeaJLFbrFZUoNRcUhHJ23Lw2DGl19dbmH246L3pkpT5p9q7iKBsRHXkPtIsTixp
MQAQw8SzJT8FqqXqm/LgL/BNJU1tqXAlHoA0yrNVAUd9SGDWLExWgWb+je119pH3SRKDFMrXVZhe
mJ/yH9+u+0dOZksF5GIosIEia5Mf2nyiYt4aQUZdh9tJg+qQ/uuaCq7bT4f95Whj5/lh7UMC1Al/
sexCZFBGbtBhpEcUTHRGPfsQ/oYPnxK+tKoPn8OvEepzGvxw+NfjQ1yEwuhuGVnbP/Yr94/xLK6c
f2Q+gVMQj6npkz2SzqYK7O7HJCoAmen8nR+kt5/4h5//h6LS1MwlZabkfPOOMg34x0T9y1j18m15
aw7g8Gt+G9pfRuf3+/vKMlK/39hXHqpGbgUO2lW+2Mknl+fXX/8PAAD//w==</cx:binary>
              </cx:geoCache>
            </cx:geography>
          </cx:layoutPr>
          <cx:valueColors>
            <cx:minColor>
              <a:srgbClr val="B00000"/>
            </cx:minColor>
            <cx:maxColor>
              <a:srgbClr val="FF8F8F"/>
            </cx:maxColor>
          </cx:valueColors>
        </cx:series>
      </cx:plotAreaRegion>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withinLinearReversed" id="26">
  <a:schemeClr val="accent6"/>
</cs:colorStyle>
</file>

<file path=xl/charts/colors3.xml><?xml version="1.0" encoding="utf-8"?>
<cs:colorStyle xmlns:cs="http://schemas.microsoft.com/office/drawing/2012/chartStyle" xmlns:a="http://schemas.openxmlformats.org/drawingml/2006/main" meth="withinLinearReversed" id="26">
  <a:schemeClr val="accent6"/>
</cs:colorStyle>
</file>

<file path=xl/charts/colors4.xml><?xml version="1.0" encoding="utf-8"?>
<cs:colorStyle xmlns:cs="http://schemas.microsoft.com/office/drawing/2012/chartStyle" xmlns:a="http://schemas.openxmlformats.org/drawingml/2006/main" meth="withinLinearReversed" id="26">
  <a:schemeClr val="accent6"/>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withinLinearReversed" id="26">
  <a:schemeClr val="accent6"/>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withinLinearReversed" id="26">
  <a:schemeClr val="accent6"/>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0.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0.xml><?xml version="1.0" encoding="utf-8"?>
<cs:colorStyle xmlns:cs="http://schemas.microsoft.com/office/drawing/2012/chartStyle" xmlns:a="http://schemas.openxmlformats.org/drawingml/2006/main" meth="withinLinear" id="17">
  <a:schemeClr val="accent4"/>
</cs:colorStyle>
</file>

<file path=xl/charts/colors20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81">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5.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334">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61">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defRPr sz="900" kern="1200"/>
  </cs:categoryAxis>
  <cs:chartArea>
    <cs:lnRef idx="0"/>
    <cs:fillRef idx="0"/>
    <cs:effectRef idx="0"/>
    <cs:fontRef idx="minor">
      <a:schemeClr val="dk1"/>
    </cs:fontRef>
    <cs:spPr>
      <a:pattFill prst="dkDnDiag">
        <a:fgClr>
          <a:schemeClr val="lt1">
            <a:lumMod val="95000"/>
          </a:schemeClr>
        </a:fgClr>
        <a:bgClr>
          <a:schemeClr val="lt1"/>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317500" algn="ctr" rotWithShape="0">
          <a:prstClr val="black">
            <a:alpha val="25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20000"/>
          </a:prstClr>
        </a:outerShdw>
      </a:effectLst>
      <a:scene3d>
        <a:camera prst="orthographicFront"/>
        <a:lightRig rig="threePt" dir="t"/>
      </a:scene3d>
      <a:sp3d prstMaterial="matte"/>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noFill/>
      <a:ln w="9525" cap="flat" cmpd="sng" algn="ctr">
        <a:solidFill>
          <a:schemeClr val="dk1">
            <a:lumMod val="15000"/>
            <a:lumOff val="85000"/>
          </a:schemeClr>
        </a:solidFill>
        <a:round/>
      </a:ln>
    </cs:spPr>
    <cs:defRPr sz="9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65000"/>
            <a:lumOff val="35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65000"/>
            <a:lumOff val="35000"/>
          </a:schemeClr>
        </a:solidFill>
        <a:round/>
      </a:ln>
    </cs:spPr>
  </cs:errorBar>
  <cs:floor>
    <cs:lnRef idx="0"/>
    <cs:fillRef idx="0"/>
    <cs:effectRef idx="0"/>
    <cs:fontRef idx="minor">
      <a:schemeClr val="dk1"/>
    </cs:fontRef>
    <cs:spPr>
      <a:noFill/>
      <a:ln>
        <a:noFill/>
      </a:ln>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50000"/>
            <a:lumOff val="50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78000"/>
        </a:schemeClr>
      </a:solidFill>
    </cs:spPr>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inor">
      <a:schemeClr val="dk1">
        <a:lumMod val="65000"/>
        <a:lumOff val="35000"/>
      </a:schemeClr>
    </cs:fontRef>
    <cs:defRPr sz="1800" b="1" kern="120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65000"/>
            <a:lumOff val="35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04">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4.xml><?xml version="1.0" encoding="utf-8"?>
<cs:chartStyle xmlns:cs="http://schemas.microsoft.com/office/drawing/2012/chartStyle" xmlns:a="http://schemas.openxmlformats.org/drawingml/2006/main" id="277">
  <cs:axisTitle>
    <cs:lnRef idx="0"/>
    <cs:fillRef idx="0"/>
    <cs:effectRef idx="0"/>
    <cs:fontRef idx="minor">
      <a:schemeClr val="lt1">
        <a:lumMod val="85000"/>
      </a:schemeClr>
    </cs:fontRef>
    <cs:defRPr sz="900" kern="1200"/>
  </cs:axisTitle>
  <cs:categoryAxis>
    <cs:lnRef idx="0"/>
    <cs:fillRef idx="0"/>
    <cs:effectRef idx="0"/>
    <cs:fontRef idx="minor">
      <a:schemeClr val="lt1">
        <a:lumMod val="85000"/>
      </a:schemeClr>
    </cs:fontRef>
    <cs:spPr>
      <a:ln w="9575" cap="flat" cmpd="sng" algn="ctr">
        <a:solidFill>
          <a:schemeClr val="lt1">
            <a:lumMod val="75000"/>
          </a:schemeClr>
        </a:solidFill>
        <a:round/>
        <a:headEnd type="none" w="sm" len="sm"/>
        <a:tailEnd type="none" w="sm" len="sm"/>
      </a:ln>
    </cs:spPr>
    <cs:defRPr sz="900" b="1" kern="1200" cap="all" baseline="0"/>
  </cs:categoryAxis>
  <cs:chartArea>
    <cs:lnRef idx="0"/>
    <cs:fillRef idx="0"/>
    <cs:effectRef idx="0"/>
    <cs:fontRef idx="minor">
      <a:schemeClr val="dk1"/>
    </cs:fontRef>
    <cs:spPr>
      <a:solidFill>
        <a:schemeClr val="dk1">
          <a:lumMod val="75000"/>
          <a:lumOff val="25000"/>
        </a:schemeClr>
      </a:solidFill>
      <a:ln w="9525" cap="flat" cmpd="sng" algn="ctr">
        <a:solidFill>
          <a:schemeClr val="lt1">
            <a:lumMod val="75000"/>
          </a:schemeClr>
        </a:solidFill>
        <a:round/>
      </a:ln>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lt1">
        <a:lumMod val="85000"/>
      </a:schemeClr>
    </cs:fontRef>
    <cs:spPr>
      <a:solidFill>
        <a:schemeClr val="dk1">
          <a:lumMod val="65000"/>
          <a:lumOff val="35000"/>
        </a:schemeClr>
      </a:solidFill>
      <a:ln>
        <a:solidFill>
          <a:schemeClr val="lt1">
            <a:lumMod val="50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a:gsLst>
          <a:gs pos="100000">
            <a:schemeClr val="phClr"/>
          </a:gs>
          <a:gs pos="0">
            <a:schemeClr val="phClr">
              <a:lumMod val="75000"/>
            </a:schemeClr>
          </a:gs>
        </a:gsLst>
        <a:lin ang="0" scaled="1"/>
      </a:gradFill>
      <a:effectLst>
        <a:innerShdw dist="12700" dir="16200000">
          <a:schemeClr val="lt1">
            <a:alpha val="75000"/>
          </a:schemeClr>
        </a:innerShdw>
      </a:effectLst>
    </cs:spPr>
  </cs:dataPoint>
  <cs:dataPoint3D>
    <cs:lnRef idx="0"/>
    <cs:fillRef idx="0">
      <cs:styleClr val="auto"/>
    </cs:fillRef>
    <cs:effectRef idx="0"/>
    <cs:fontRef idx="minor">
      <a:schemeClr val="dk1"/>
    </cs:fontRef>
    <cs:spPr>
      <a:gradFill>
        <a:gsLst>
          <a:gs pos="100000">
            <a:schemeClr val="phClr"/>
          </a:gs>
          <a:gs pos="0">
            <a:schemeClr val="phClr">
              <a:lumMod val="75000"/>
            </a:schemeClr>
          </a:gs>
        </a:gsLst>
        <a:lin ang="0" scaled="1"/>
      </a:gradFill>
      <a:effectLst>
        <a:innerShdw dist="12700" dir="16200000">
          <a:schemeClr val="lt1">
            <a:alpha val="75000"/>
          </a:schemeClr>
        </a:innerShdw>
      </a:effectLst>
    </cs:spPr>
  </cs:dataPoint3D>
  <cs:dataPointLine>
    <cs:lnRef idx="0">
      <cs:styleClr val="auto"/>
    </cs:lnRef>
    <cs:fillRef idx="0"/>
    <cs:effectRef idx="0"/>
    <cs:fontRef idx="minor">
      <a:schemeClr val="dk1"/>
    </cs:fontRef>
    <cs:spPr>
      <a:ln w="25400"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50000"/>
      </a:schemeClr>
    </cs:fontRef>
    <cs:spPr>
      <a:ln w="9525">
        <a:solidFill>
          <a:schemeClr val="lt1">
            <a:lumMod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cap="flat" cmpd="sng" algn="ctr">
        <a:solidFill>
          <a:schemeClr val="lt1">
            <a:alpha val="40000"/>
          </a:schemeClr>
        </a:solidFill>
        <a:round/>
      </a:ln>
    </cs:spPr>
  </cs:dropLine>
  <cs:errorBar>
    <cs:lnRef idx="0"/>
    <cs:fillRef idx="0"/>
    <cs:effectRef idx="0"/>
    <cs:fontRef idx="minor">
      <a:schemeClr val="dk1"/>
    </cs:fontRef>
    <cs:spPr>
      <a:ln w="9525" cap="flat" cmpd="sng" algn="ctr">
        <a:solidFill>
          <a:schemeClr val="lt1">
            <a:alpha val="4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prstDash val="sysDot"/>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65000"/>
                <a:alpha val="36000"/>
              </a:schemeClr>
            </a:gs>
          </a:gsLst>
          <a:lin ang="5400000" scaled="0"/>
        </a:gradFill>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8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bg1">
        <a:lumMod val="85000"/>
      </a:schemeClr>
    </cs:fontRef>
    <cs:spPr>
      <a:ln w="19050" cap="flat" cmpd="sng" algn="ctr">
        <a:solidFill>
          <a:schemeClr val="bg1">
            <a:lumMod val="85000"/>
          </a:schemeClr>
        </a:solidFill>
        <a:round/>
        <a:headEnd type="none" w="sm" len="sm"/>
        <a:tailEnd type="none" w="sm" len="sm"/>
      </a:ln>
    </cs:spPr>
    <cs:defRPr sz="900" b="1"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ajor">
      <a:schemeClr val="lt1">
        <a:lumMod val="85000"/>
      </a:schemeClr>
    </cs:fontRef>
    <cs:defRPr sz="1800" b="1" kern="1200" baseline="0"/>
  </cs:title>
  <cs:trendline>
    <cs:lnRef idx="0">
      <cs:styleClr val="auto"/>
    </cs:lnRef>
    <cs:fillRef idx="0"/>
    <cs:effectRef idx="0"/>
    <cs:fontRef idx="minor">
      <a:schemeClr val="dk1"/>
    </cs:fontRef>
    <cs:spPr>
      <a:ln w="9525" cap="rnd">
        <a:solidFill>
          <a:schemeClr val="phClr">
            <a:alpha val="50000"/>
          </a:scheme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294">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dk1">
            <a:lumMod val="50000"/>
            <a:lumOff val="50000"/>
          </a:schemeClr>
        </a:solidFill>
        <a:round/>
      </a:ln>
    </cs:spPr>
  </cs:gridlineMajor>
  <cs:gridlineMinor>
    <cs:lnRef idx="0"/>
    <cs:fillRef idx="0"/>
    <cs:effectRef idx="0"/>
    <cs:fontRef idx="minor">
      <a:schemeClr val="tx1"/>
    </cs:fontRef>
    <cs:spPr>
      <a:ln>
        <a:solidFill>
          <a:schemeClr val="dk1">
            <a:lumMod val="60000"/>
            <a:lumOff val="40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6.xml><?xml version="1.0" encoding="utf-8"?>
<cs:chartStyle xmlns:cs="http://schemas.microsoft.com/office/drawing/2012/chartStyle" xmlns:a="http://schemas.openxmlformats.org/drawingml/2006/main" id="381">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17.xml><?xml version="1.0" encoding="utf-8"?>
<cs:chartStyle xmlns:cs="http://schemas.microsoft.com/office/drawing/2012/chartStyle" xmlns:a="http://schemas.openxmlformats.org/drawingml/2006/main" id="341">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ize="5"/>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8.xml><?xml version="1.0" encoding="utf-8"?>
<cs:chartStyle xmlns:cs="http://schemas.microsoft.com/office/drawing/2012/chartStyle" xmlns:a="http://schemas.openxmlformats.org/drawingml/2006/main" id="261">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defRPr sz="900" kern="1200"/>
  </cs:categoryAxis>
  <cs:chartArea>
    <cs:lnRef idx="0"/>
    <cs:fillRef idx="0"/>
    <cs:effectRef idx="0"/>
    <cs:fontRef idx="minor">
      <a:schemeClr val="dk1"/>
    </cs:fontRef>
    <cs:spPr>
      <a:pattFill prst="dkDnDiag">
        <a:fgClr>
          <a:schemeClr val="lt1">
            <a:lumMod val="95000"/>
          </a:schemeClr>
        </a:fgClr>
        <a:bgClr>
          <a:schemeClr val="lt1"/>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317500" algn="ctr" rotWithShape="0">
          <a:prstClr val="black">
            <a:alpha val="25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20000"/>
          </a:prstClr>
        </a:outerShdw>
      </a:effectLst>
      <a:scene3d>
        <a:camera prst="orthographicFront"/>
        <a:lightRig rig="threePt" dir="t"/>
      </a:scene3d>
      <a:sp3d prstMaterial="matte"/>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noFill/>
      <a:ln w="9525" cap="flat" cmpd="sng" algn="ctr">
        <a:solidFill>
          <a:schemeClr val="dk1">
            <a:lumMod val="15000"/>
            <a:lumOff val="85000"/>
          </a:schemeClr>
        </a:solidFill>
        <a:round/>
      </a:ln>
    </cs:spPr>
    <cs:defRPr sz="9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65000"/>
            <a:lumOff val="35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65000"/>
            <a:lumOff val="35000"/>
          </a:schemeClr>
        </a:solidFill>
        <a:round/>
      </a:ln>
    </cs:spPr>
  </cs:errorBar>
  <cs:floor>
    <cs:lnRef idx="0"/>
    <cs:fillRef idx="0"/>
    <cs:effectRef idx="0"/>
    <cs:fontRef idx="minor">
      <a:schemeClr val="dk1"/>
    </cs:fontRef>
    <cs:spPr>
      <a:noFill/>
      <a:ln>
        <a:noFill/>
      </a:ln>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50000"/>
            <a:lumOff val="50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78000"/>
        </a:schemeClr>
      </a:solidFill>
    </cs:spPr>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inor">
      <a:schemeClr val="dk1">
        <a:lumMod val="65000"/>
        <a:lumOff val="35000"/>
      </a:schemeClr>
    </cs:fontRef>
    <cs:defRPr sz="1800" b="1" kern="120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65000"/>
            <a:lumOff val="35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57">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6.xml><?xml version="1.0" encoding="utf-8"?>
<cs:chartStyle xmlns:cs="http://schemas.microsoft.com/office/drawing/2012/chartStyle" xmlns:a="http://schemas.openxmlformats.org/drawingml/2006/main" id="304">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7.xml><?xml version="1.0" encoding="utf-8"?>
<cs:chartStyle xmlns:cs="http://schemas.microsoft.com/office/drawing/2012/chartStyle" xmlns:a="http://schemas.openxmlformats.org/drawingml/2006/main" id="209">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lt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lt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5000"/>
          </a:schemeClr>
        </a:solidFill>
      </a:ln>
    </cs:spPr>
  </cs:gridlineMinor>
  <cs:hiLoLine>
    <cs:lnRef idx="0"/>
    <cs:fillRef idx="0"/>
    <cs:effectRef idx="0"/>
    <cs:fontRef idx="minor">
      <a:schemeClr val="lt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lt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lt1"/>
    </cs:fontRef>
  </cs:wall>
</cs:chartStyle>
</file>

<file path=xl/charts/style28.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29.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0.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34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3.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0.xml><?xml version="1.0" encoding="utf-8"?>
<cs:chartStyle xmlns:cs="http://schemas.microsoft.com/office/drawing/2012/chartStyle" xmlns:a="http://schemas.openxmlformats.org/drawingml/2006/main" id="496">
  <cs:axisTitle>
    <cs:lnRef idx="0"/>
    <cs:fillRef idx="0"/>
    <cs:effectRef idx="0"/>
    <cs:fontRef idx="minor">
      <a:schemeClr val="lt1">
        <a:lumMod val="95000"/>
      </a:schemeClr>
    </cs:fontRef>
    <cs:defRPr sz="900"/>
  </cs:axisTitle>
  <cs:categoryAxis>
    <cs:lnRef idx="0"/>
    <cs:fillRef idx="0"/>
    <cs:effectRef idx="0"/>
    <cs:fontRef idx="minor">
      <a:schemeClr val="lt1">
        <a:lumMod val="95000"/>
      </a:schemeClr>
    </cs:fontRef>
    <cs:spPr>
      <a:ln w="12700" cap="flat" cmpd="sng" algn="ctr">
        <a:solidFill>
          <a:schemeClr val="lt1">
            <a:lumMod val="95000"/>
            <a:alpha val="54000"/>
          </a:schemeClr>
        </a:solidFill>
        <a:round/>
      </a:ln>
    </cs:spPr>
    <cs:defRPr sz="900"/>
  </cs:categoryAxis>
  <cs:chartArea>
    <cs:lnRef idx="0"/>
    <cs:fillRef idx="0"/>
    <cs:effectRef idx="0"/>
    <cs:fontRef idx="minor">
      <a:schemeClr val="dk1"/>
    </cs:fontRef>
    <cs:spPr>
      <a:solidFill>
        <a:schemeClr val="dk1">
          <a:lumMod val="65000"/>
          <a:lumOff val="35000"/>
        </a:schemeClr>
      </a:solidFill>
    </cs:spPr>
    <cs:defRPr sz="1000"/>
  </cs:chartArea>
  <cs:dataLabel>
    <cs:lnRef idx="0"/>
    <cs:fillRef idx="0"/>
    <cs:effectRef idx="0"/>
    <cs:fontRef idx="minor">
      <a:schemeClr val="lt1">
        <a:lumMod val="9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lt1"/>
    </cs:fontRef>
    <cs:spPr>
      <a:solidFill>
        <a:schemeClr val="phClr"/>
      </a:solidFill>
      <a:ln w="3175">
        <a:solidFill>
          <a:schemeClr val="dk1">
            <a:lumMod val="65000"/>
            <a:lumOff val="35000"/>
          </a:schemeClr>
        </a:solidFill>
      </a:ln>
    </cs:spPr>
  </cs:dataPoint>
  <cs:dataPoint3D>
    <cs:lnRef idx="0"/>
    <cs:fillRef idx="0">
      <cs:styleClr val="auto"/>
    </cs:fillRef>
    <cs:effectRef idx="0"/>
    <cs:fontRef idx="minor">
      <a:schemeClr val="lt1"/>
    </cs:fontRef>
    <cs:spPr>
      <a:solidFill>
        <a:schemeClr val="phClr"/>
      </a:solidFill>
    </cs:spPr>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fillRef idx="0">
      <cs:styleClr val="auto"/>
    </cs:fillRef>
    <cs:effectRef idx="0"/>
    <cs:fontRef idx="minor">
      <a:schemeClr val="lt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lt1"/>
    </cs:fontRef>
    <cs:spPr>
      <a:ln w="28575" cap="rnd">
        <a:solidFill>
          <a:schemeClr val="phClr"/>
        </a:solidFill>
        <a:round/>
      </a:ln>
    </cs:spPr>
  </cs:dataPointWireframe>
  <cs:dataTable>
    <cs:lnRef idx="0"/>
    <cs:fillRef idx="0"/>
    <cs:effectRef idx="0"/>
    <cs:fontRef idx="minor">
      <a:schemeClr val="lt1">
        <a:lumMod val="95000"/>
      </a:schemeClr>
    </cs:fontRef>
    <cs:spPr>
      <a:ln w="9525">
        <a:solidFill>
          <a:schemeClr val="lt1">
            <a:lumMod val="95000"/>
            <a:alpha val="54000"/>
          </a:schemeClr>
        </a:solidFill>
      </a:ln>
    </cs:spPr>
    <cs:defRPr sz="9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10000"/>
            <a:lumOff val="10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95000"/>
      </a:schemeClr>
    </cs:fontRef>
    <cs:defRPr sz="9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95000"/>
      </a:schemeClr>
    </cs:fontRef>
    <cs:spPr>
      <a:ln w="12700" cap="flat" cmpd="sng" algn="ctr">
        <a:solidFill>
          <a:schemeClr val="lt1">
            <a:lumMod val="95000"/>
            <a:alpha val="54000"/>
          </a:schemeClr>
        </a:solidFill>
        <a:round/>
      </a:ln>
    </cs:spPr>
    <cs:defRPr sz="900"/>
  </cs:seriesAxis>
  <cs:seriesLine>
    <cs:lnRef idx="0"/>
    <cs:fillRef idx="0"/>
    <cs:effectRef idx="0"/>
    <cs:fontRef idx="minor">
      <a:schemeClr val="lt1"/>
    </cs:fontRef>
    <cs:spPr>
      <a:ln w="9525" cap="flat">
        <a:solidFill>
          <a:srgbClr val="D9D9D9"/>
        </a:solidFill>
        <a:round/>
      </a:ln>
    </cs:spPr>
  </cs:seriesLine>
  <cs:title>
    <cs:lnRef idx="0"/>
    <cs:fillRef idx="0"/>
    <cs:effectRef idx="0"/>
    <cs:fontRef idx="minor">
      <a:schemeClr val="lt1">
        <a:lumMod val="95000"/>
      </a:schemeClr>
    </cs:fontRef>
    <cs:defRPr sz="1400"/>
  </cs:title>
  <cs:trendline>
    <cs:lnRef idx="0">
      <cs:styleClr val="auto"/>
    </cs:lnRef>
    <cs:fillRef idx="0"/>
    <cs:effectRef idx="0"/>
    <cs:fontRef idx="minor">
      <a:schemeClr val="lt1"/>
    </cs:fontRef>
    <cs:spPr>
      <a:ln w="19050" cap="rnd">
        <a:solidFill>
          <a:schemeClr val="phClr"/>
        </a:solidFill>
        <a:prstDash val="sysDash"/>
      </a:ln>
    </cs:spPr>
  </cs:trendline>
  <cs:trendlineLabel>
    <cs:lnRef idx="0"/>
    <cs:fillRef idx="0"/>
    <cs:effectRef idx="0"/>
    <cs:fontRef idx="minor">
      <a:schemeClr val="lt1">
        <a:lumMod val="95000"/>
      </a:schemeClr>
    </cs:fontRef>
    <cs:defRPr sz="9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95000"/>
      </a:schemeClr>
    </cs:fontRef>
    <cs:defRPr sz="900"/>
  </cs:valueAxis>
  <cs:wall>
    <cs:lnRef idx="0"/>
    <cs:fillRef idx="0"/>
    <cs:effectRef idx="0"/>
    <cs:fontRef idx="minor">
      <a:schemeClr val="lt1"/>
    </cs:fontRef>
  </cs:wall>
</cs:chartStyle>
</file>

<file path=xl/charts/style100.xml><?xml version="1.0" encoding="utf-8"?>
<cs:chartStyle xmlns:cs="http://schemas.microsoft.com/office/drawing/2012/chartStyle" xmlns:a="http://schemas.openxmlformats.org/drawingml/2006/main" id="496">
  <cs:axisTitle>
    <cs:lnRef idx="0"/>
    <cs:fillRef idx="0"/>
    <cs:effectRef idx="0"/>
    <cs:fontRef idx="minor">
      <a:schemeClr val="lt1">
        <a:lumMod val="95000"/>
      </a:schemeClr>
    </cs:fontRef>
    <cs:defRPr sz="900"/>
  </cs:axisTitle>
  <cs:categoryAxis>
    <cs:lnRef idx="0"/>
    <cs:fillRef idx="0"/>
    <cs:effectRef idx="0"/>
    <cs:fontRef idx="minor">
      <a:schemeClr val="lt1">
        <a:lumMod val="95000"/>
      </a:schemeClr>
    </cs:fontRef>
    <cs:spPr>
      <a:ln w="12700" cap="flat" cmpd="sng" algn="ctr">
        <a:solidFill>
          <a:schemeClr val="lt1">
            <a:lumMod val="95000"/>
            <a:alpha val="54000"/>
          </a:schemeClr>
        </a:solidFill>
        <a:round/>
      </a:ln>
    </cs:spPr>
    <cs:defRPr sz="900"/>
  </cs:categoryAxis>
  <cs:chartArea>
    <cs:lnRef idx="0"/>
    <cs:fillRef idx="0"/>
    <cs:effectRef idx="0"/>
    <cs:fontRef idx="minor">
      <a:schemeClr val="dk1"/>
    </cs:fontRef>
    <cs:spPr>
      <a:solidFill>
        <a:schemeClr val="dk1">
          <a:lumMod val="65000"/>
          <a:lumOff val="35000"/>
        </a:schemeClr>
      </a:solidFill>
    </cs:spPr>
    <cs:defRPr sz="1000"/>
  </cs:chartArea>
  <cs:dataLabel>
    <cs:lnRef idx="0"/>
    <cs:fillRef idx="0"/>
    <cs:effectRef idx="0"/>
    <cs:fontRef idx="minor">
      <a:schemeClr val="lt1">
        <a:lumMod val="9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lt1"/>
    </cs:fontRef>
    <cs:spPr>
      <a:solidFill>
        <a:schemeClr val="phClr"/>
      </a:solidFill>
      <a:ln w="3175">
        <a:solidFill>
          <a:schemeClr val="dk1">
            <a:lumMod val="65000"/>
            <a:lumOff val="35000"/>
          </a:schemeClr>
        </a:solidFill>
      </a:ln>
    </cs:spPr>
  </cs:dataPoint>
  <cs:dataPoint3D>
    <cs:lnRef idx="0"/>
    <cs:fillRef idx="0">
      <cs:styleClr val="auto"/>
    </cs:fillRef>
    <cs:effectRef idx="0"/>
    <cs:fontRef idx="minor">
      <a:schemeClr val="lt1"/>
    </cs:fontRef>
    <cs:spPr>
      <a:solidFill>
        <a:schemeClr val="phClr"/>
      </a:solidFill>
    </cs:spPr>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fillRef idx="0">
      <cs:styleClr val="auto"/>
    </cs:fillRef>
    <cs:effectRef idx="0"/>
    <cs:fontRef idx="minor">
      <a:schemeClr val="lt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lt1"/>
    </cs:fontRef>
    <cs:spPr>
      <a:ln w="28575" cap="rnd">
        <a:solidFill>
          <a:schemeClr val="phClr"/>
        </a:solidFill>
        <a:round/>
      </a:ln>
    </cs:spPr>
  </cs:dataPointWireframe>
  <cs:dataTable>
    <cs:lnRef idx="0"/>
    <cs:fillRef idx="0"/>
    <cs:effectRef idx="0"/>
    <cs:fontRef idx="minor">
      <a:schemeClr val="lt1">
        <a:lumMod val="95000"/>
      </a:schemeClr>
    </cs:fontRef>
    <cs:spPr>
      <a:ln w="9525">
        <a:solidFill>
          <a:schemeClr val="lt1">
            <a:lumMod val="95000"/>
            <a:alpha val="54000"/>
          </a:schemeClr>
        </a:solidFill>
      </a:ln>
    </cs:spPr>
    <cs:defRPr sz="9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10000"/>
            <a:lumOff val="10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95000"/>
      </a:schemeClr>
    </cs:fontRef>
    <cs:defRPr sz="9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95000"/>
      </a:schemeClr>
    </cs:fontRef>
    <cs:spPr>
      <a:ln w="12700" cap="flat" cmpd="sng" algn="ctr">
        <a:solidFill>
          <a:schemeClr val="lt1">
            <a:lumMod val="95000"/>
            <a:alpha val="54000"/>
          </a:schemeClr>
        </a:solidFill>
        <a:round/>
      </a:ln>
    </cs:spPr>
    <cs:defRPr sz="900"/>
  </cs:seriesAxis>
  <cs:seriesLine>
    <cs:lnRef idx="0"/>
    <cs:fillRef idx="0"/>
    <cs:effectRef idx="0"/>
    <cs:fontRef idx="minor">
      <a:schemeClr val="lt1"/>
    </cs:fontRef>
    <cs:spPr>
      <a:ln w="9525" cap="flat">
        <a:solidFill>
          <a:srgbClr val="D9D9D9"/>
        </a:solidFill>
        <a:round/>
      </a:ln>
    </cs:spPr>
  </cs:seriesLine>
  <cs:title>
    <cs:lnRef idx="0"/>
    <cs:fillRef idx="0"/>
    <cs:effectRef idx="0"/>
    <cs:fontRef idx="minor">
      <a:schemeClr val="lt1">
        <a:lumMod val="95000"/>
      </a:schemeClr>
    </cs:fontRef>
    <cs:defRPr sz="1400"/>
  </cs:title>
  <cs:trendline>
    <cs:lnRef idx="0">
      <cs:styleClr val="auto"/>
    </cs:lnRef>
    <cs:fillRef idx="0"/>
    <cs:effectRef idx="0"/>
    <cs:fontRef idx="minor">
      <a:schemeClr val="lt1"/>
    </cs:fontRef>
    <cs:spPr>
      <a:ln w="19050" cap="rnd">
        <a:solidFill>
          <a:schemeClr val="phClr"/>
        </a:solidFill>
        <a:prstDash val="sysDash"/>
      </a:ln>
    </cs:spPr>
  </cs:trendline>
  <cs:trendlineLabel>
    <cs:lnRef idx="0"/>
    <cs:fillRef idx="0"/>
    <cs:effectRef idx="0"/>
    <cs:fontRef idx="minor">
      <a:schemeClr val="lt1">
        <a:lumMod val="95000"/>
      </a:schemeClr>
    </cs:fontRef>
    <cs:defRPr sz="9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95000"/>
      </a:schemeClr>
    </cs:fontRef>
    <cs:defRPr sz="900"/>
  </cs:valueAxis>
  <cs:wall>
    <cs:lnRef idx="0"/>
    <cs:fillRef idx="0"/>
    <cs:effectRef idx="0"/>
    <cs:fontRef idx="minor">
      <a:schemeClr val="lt1"/>
    </cs:fontRef>
  </cs:wall>
</cs:chartStyle>
</file>

<file path=xl/charts/style200.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8" Type="http://schemas.openxmlformats.org/officeDocument/2006/relationships/image" Target="../media/image5.png"/><Relationship Id="rId13" Type="http://schemas.openxmlformats.org/officeDocument/2006/relationships/hyperlink" Target="#Reflections!A1"/><Relationship Id="rId18" Type="http://schemas.openxmlformats.org/officeDocument/2006/relationships/hyperlink" Target="#'Customer_List (Kaeshea)'!A1"/><Relationship Id="rId3" Type="http://schemas.openxmlformats.org/officeDocument/2006/relationships/hyperlink" Target="#'Employee (Elkan)'!A1"/><Relationship Id="rId7" Type="http://schemas.openxmlformats.org/officeDocument/2006/relationships/image" Target="../media/image4.png"/><Relationship Id="rId12" Type="http://schemas.openxmlformats.org/officeDocument/2006/relationships/hyperlink" Target="#'gantt chart'!A1"/><Relationship Id="rId17" Type="http://schemas.openxmlformats.org/officeDocument/2006/relationships/image" Target="../media/image8.png"/><Relationship Id="rId2" Type="http://schemas.openxmlformats.org/officeDocument/2006/relationships/image" Target="../media/image2.png"/><Relationship Id="rId16" Type="http://schemas.openxmlformats.org/officeDocument/2006/relationships/hyperlink" Target="#Customer!A1"/><Relationship Id="rId1" Type="http://schemas.openxmlformats.org/officeDocument/2006/relationships/image" Target="../media/image1.png"/><Relationship Id="rId6" Type="http://schemas.openxmlformats.org/officeDocument/2006/relationships/hyperlink" Target="#'Transaction (Wan Yu)'!A1"/><Relationship Id="rId11" Type="http://schemas.openxmlformats.org/officeDocument/2006/relationships/hyperlink" Target="#Dashboard!A1"/><Relationship Id="rId5" Type="http://schemas.openxmlformats.org/officeDocument/2006/relationships/hyperlink" Target="#'Outlet(Sheik)'!A1"/><Relationship Id="rId15" Type="http://schemas.openxmlformats.org/officeDocument/2006/relationships/hyperlink" Target="#' Product(Emmanuel)'!A1"/><Relationship Id="rId10" Type="http://schemas.openxmlformats.org/officeDocument/2006/relationships/image" Target="../media/image6.png"/><Relationship Id="rId4" Type="http://schemas.openxmlformats.org/officeDocument/2006/relationships/image" Target="../media/image3.png"/><Relationship Id="rId9" Type="http://schemas.openxmlformats.org/officeDocument/2006/relationships/hyperlink" Target="#'Supplier(Sheik)'!A1"/><Relationship Id="rId14" Type="http://schemas.openxmlformats.org/officeDocument/2006/relationships/image" Target="../media/image7.png"/></Relationships>
</file>

<file path=xl/drawings/_rels/drawing2.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7.png"/><Relationship Id="rId18" Type="http://schemas.openxmlformats.org/officeDocument/2006/relationships/image" Target="../media/image20.svg"/><Relationship Id="rId26" Type="http://schemas.openxmlformats.org/officeDocument/2006/relationships/hyperlink" Target="#Dashboard!A1"/><Relationship Id="rId3" Type="http://schemas.openxmlformats.org/officeDocument/2006/relationships/image" Target="../media/image10.png"/><Relationship Id="rId21" Type="http://schemas.openxmlformats.org/officeDocument/2006/relationships/hyperlink" Target="#'Supplier(Sheik)'!A1"/><Relationship Id="rId7" Type="http://schemas.openxmlformats.org/officeDocument/2006/relationships/chart" Target="../charts/chart2.xml"/><Relationship Id="rId12" Type="http://schemas.openxmlformats.org/officeDocument/2006/relationships/chart" Target="../charts/chart3.xml"/><Relationship Id="rId17" Type="http://schemas.openxmlformats.org/officeDocument/2006/relationships/image" Target="../media/image19.png"/><Relationship Id="rId25" Type="http://schemas.openxmlformats.org/officeDocument/2006/relationships/hyperlink" Target="#'Outlet(Sheik)'!A1"/><Relationship Id="rId2" Type="http://schemas.openxmlformats.org/officeDocument/2006/relationships/image" Target="../media/image9.png"/><Relationship Id="rId16" Type="http://schemas.openxmlformats.org/officeDocument/2006/relationships/chart" Target="../charts/chart5.xml"/><Relationship Id="rId20" Type="http://schemas.openxmlformats.org/officeDocument/2006/relationships/hyperlink" Target="#'gantt chart'!A1"/><Relationship Id="rId1" Type="http://schemas.openxmlformats.org/officeDocument/2006/relationships/chart" Target="../charts/chart1.xml"/><Relationship Id="rId6" Type="http://schemas.openxmlformats.org/officeDocument/2006/relationships/image" Target="../media/image13.svg"/><Relationship Id="rId11" Type="http://schemas.openxmlformats.org/officeDocument/2006/relationships/image" Target="../media/image16.png"/><Relationship Id="rId24" Type="http://schemas.openxmlformats.org/officeDocument/2006/relationships/hyperlink" Target="#'Transaction (Wan Yu)'!A1"/><Relationship Id="rId5" Type="http://schemas.openxmlformats.org/officeDocument/2006/relationships/image" Target="../media/image12.png"/><Relationship Id="rId15" Type="http://schemas.openxmlformats.org/officeDocument/2006/relationships/chart" Target="../charts/chart4.xml"/><Relationship Id="rId23" Type="http://schemas.openxmlformats.org/officeDocument/2006/relationships/hyperlink" Target="#'Customer_List (Kaeshea)'!A1"/><Relationship Id="rId28" Type="http://schemas.openxmlformats.org/officeDocument/2006/relationships/hyperlink" Target="#Reflections!A1"/><Relationship Id="rId10" Type="http://schemas.openxmlformats.org/officeDocument/2006/relationships/image" Target="../media/image15.png"/><Relationship Id="rId19" Type="http://schemas.openxmlformats.org/officeDocument/2006/relationships/hyperlink" Target="#'Main Navigation'!A1"/><Relationship Id="rId4" Type="http://schemas.openxmlformats.org/officeDocument/2006/relationships/image" Target="../media/image11.svg"/><Relationship Id="rId9" Type="http://schemas.microsoft.com/office/2014/relationships/chartEx" Target="../charts/chartEx1.xml"/><Relationship Id="rId14" Type="http://schemas.openxmlformats.org/officeDocument/2006/relationships/image" Target="../media/image18.png"/><Relationship Id="rId22" Type="http://schemas.openxmlformats.org/officeDocument/2006/relationships/hyperlink" Target="#'Employee (Elkan)'!A1"/><Relationship Id="rId27" Type="http://schemas.openxmlformats.org/officeDocument/2006/relationships/hyperlink" Target="#' Product(Emmanuel)'!A1"/></Relationships>
</file>

<file path=xl/drawings/_rels/drawing3.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chart" Target="../charts/chart7.xml"/><Relationship Id="rId1" Type="http://schemas.openxmlformats.org/officeDocument/2006/relationships/chart" Target="../charts/chart6.xml"/><Relationship Id="rId4" Type="http://schemas.openxmlformats.org/officeDocument/2006/relationships/chart" Target="../charts/chart9.xml"/></Relationships>
</file>

<file path=xl/drawings/_rels/drawing4.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RPA(Sheik)'!A1"/><Relationship Id="rId1" Type="http://schemas.openxmlformats.org/officeDocument/2006/relationships/hyperlink" Target="#Dashboard!A1"/><Relationship Id="rId6" Type="http://schemas.openxmlformats.org/officeDocument/2006/relationships/hyperlink" Target="#'Transaction (Wan Yu)'!A1"/><Relationship Id="rId5" Type="http://schemas.openxmlformats.org/officeDocument/2006/relationships/hyperlink" Target="#'Customer_List (Kaeshea)'!A1"/><Relationship Id="rId10" Type="http://schemas.openxmlformats.org/officeDocument/2006/relationships/hyperlink" Target="#Reflections!A1"/><Relationship Id="rId4" Type="http://schemas.openxmlformats.org/officeDocument/2006/relationships/hyperlink" Target="#'Employee (Elkan)'!A1"/><Relationship Id="rId9" Type="http://schemas.openxmlformats.org/officeDocument/2006/relationships/hyperlink" Target="#' Product(Emmanuel)'!A1"/></Relationships>
</file>

<file path=xl/drawings/_rels/drawing5.xml.rels><?xml version="1.0" encoding="UTF-8" standalone="yes"?>
<Relationships xmlns="http://schemas.openxmlformats.org/package/2006/relationships"><Relationship Id="rId8" Type="http://schemas.openxmlformats.org/officeDocument/2006/relationships/hyperlink" Target="#'Transaction (Wan Yu)'!A1"/><Relationship Id="rId3" Type="http://schemas.openxmlformats.org/officeDocument/2006/relationships/hyperlink" Target="#'gantt chart'!A1"/><Relationship Id="rId7" Type="http://schemas.openxmlformats.org/officeDocument/2006/relationships/hyperlink" Target="#'Customer_List (Kaeshea)'!A1"/><Relationship Id="rId12" Type="http://schemas.openxmlformats.org/officeDocument/2006/relationships/hyperlink" Target="#Reflections!A1"/><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hyperlink" Target="#'Employee (Elkan)'!A1"/><Relationship Id="rId11" Type="http://schemas.openxmlformats.org/officeDocument/2006/relationships/hyperlink" Target="#Dashboard!A1"/><Relationship Id="rId5" Type="http://schemas.openxmlformats.org/officeDocument/2006/relationships/hyperlink" Target="#'Supplier(Sheik)'!A1"/><Relationship Id="rId10" Type="http://schemas.openxmlformats.org/officeDocument/2006/relationships/hyperlink" Target="#'Main Navigation'!A1"/><Relationship Id="rId4" Type="http://schemas.openxmlformats.org/officeDocument/2006/relationships/hyperlink" Target="#' Product(Emmanuel)'!A1"/><Relationship Id="rId9" Type="http://schemas.openxmlformats.org/officeDocument/2006/relationships/hyperlink" Target="#'Outlet(Sheik)'!A1"/></Relationships>
</file>

<file path=xl/drawings/_rels/drawing6.xml.rels><?xml version="1.0" encoding="UTF-8" standalone="yes"?>
<Relationships xmlns="http://schemas.openxmlformats.org/package/2006/relationships"><Relationship Id="rId8" Type="http://schemas.openxmlformats.org/officeDocument/2006/relationships/hyperlink" Target="#'Transaction (Wan Yu)'!A1"/><Relationship Id="rId13" Type="http://schemas.openxmlformats.org/officeDocument/2006/relationships/hyperlink" Target="#Reflections!A1"/><Relationship Id="rId3" Type="http://schemas.openxmlformats.org/officeDocument/2006/relationships/hyperlink" Target="#'RPA(Sheik)'!A1"/><Relationship Id="rId7" Type="http://schemas.openxmlformats.org/officeDocument/2006/relationships/hyperlink" Target="#'Customer_List (Kaeshea)'!A1"/><Relationship Id="rId12" Type="http://schemas.openxmlformats.org/officeDocument/2006/relationships/hyperlink" Target="#' Product(Emmanuel)'!A1"/><Relationship Id="rId2" Type="http://schemas.microsoft.com/office/2014/relationships/chartEx" Target="../charts/chartEx3.xml"/><Relationship Id="rId1" Type="http://schemas.microsoft.com/office/2014/relationships/chartEx" Target="../charts/chartEx2.xml"/><Relationship Id="rId6" Type="http://schemas.openxmlformats.org/officeDocument/2006/relationships/hyperlink" Target="#'Employee (Elkan)'!A1"/><Relationship Id="rId11" Type="http://schemas.openxmlformats.org/officeDocument/2006/relationships/hyperlink" Target="#Dashboard!A1"/><Relationship Id="rId5" Type="http://schemas.openxmlformats.org/officeDocument/2006/relationships/hyperlink" Target="#'Supplier(Sheik)'!A1"/><Relationship Id="rId10" Type="http://schemas.openxmlformats.org/officeDocument/2006/relationships/hyperlink" Target="#'Main Navigation'!A1"/><Relationship Id="rId4" Type="http://schemas.openxmlformats.org/officeDocument/2006/relationships/hyperlink" Target="#'Product Pivot3(Emmanuel)'!A1"/><Relationship Id="rId9" Type="http://schemas.openxmlformats.org/officeDocument/2006/relationships/hyperlink" Target="#'Outlet(Sheik)'!A1"/></Relationships>
</file>

<file path=xl/drawings/_rels/drawing7.xml.rels><?xml version="1.0" encoding="UTF-8" standalone="yes"?>
<Relationships xmlns="http://schemas.openxmlformats.org/package/2006/relationships"><Relationship Id="rId8" Type="http://schemas.openxmlformats.org/officeDocument/2006/relationships/hyperlink" Target="#'Transaction (Wan Yu)'!A1"/><Relationship Id="rId3" Type="http://schemas.openxmlformats.org/officeDocument/2006/relationships/hyperlink" Target="#' Product(Emmanuel)'!A1"/><Relationship Id="rId7" Type="http://schemas.openxmlformats.org/officeDocument/2006/relationships/hyperlink" Target="#'Customer_List (Kaeshea)'!A1"/><Relationship Id="rId12" Type="http://schemas.openxmlformats.org/officeDocument/2006/relationships/hyperlink" Target="#Reflections!A1"/><Relationship Id="rId2" Type="http://schemas.openxmlformats.org/officeDocument/2006/relationships/chart" Target="../charts/chart11.xml"/><Relationship Id="rId1" Type="http://schemas.openxmlformats.org/officeDocument/2006/relationships/chart" Target="../charts/chart10.xml"/><Relationship Id="rId6" Type="http://schemas.openxmlformats.org/officeDocument/2006/relationships/hyperlink" Target="#'Employee (Elkan)'!A1"/><Relationship Id="rId11" Type="http://schemas.openxmlformats.org/officeDocument/2006/relationships/hyperlink" Target="#Dashboard!A1"/><Relationship Id="rId5" Type="http://schemas.openxmlformats.org/officeDocument/2006/relationships/hyperlink" Target="#'Supplier(Sheik)'!A1"/><Relationship Id="rId10" Type="http://schemas.openxmlformats.org/officeDocument/2006/relationships/hyperlink" Target="#'Main Navigation'!A1"/><Relationship Id="rId4" Type="http://schemas.openxmlformats.org/officeDocument/2006/relationships/hyperlink" Target="#'Product Pivot 2(Emmanuel)'!A1"/><Relationship Id="rId9" Type="http://schemas.openxmlformats.org/officeDocument/2006/relationships/hyperlink" Target="#'Outlet(Sheik)'!A1"/></Relationships>
</file>

<file path=xl/drawings/_rels/drawing8.xml.rels><?xml version="1.0" encoding="UTF-8" standalone="yes"?>
<Relationships xmlns="http://schemas.openxmlformats.org/package/2006/relationships"><Relationship Id="rId8" Type="http://schemas.openxmlformats.org/officeDocument/2006/relationships/hyperlink" Target="#'Transaction (Wan Yu)'!A1"/><Relationship Id="rId13" Type="http://schemas.openxmlformats.org/officeDocument/2006/relationships/hyperlink" Target="#Reflections!A1"/><Relationship Id="rId3" Type="http://schemas.openxmlformats.org/officeDocument/2006/relationships/hyperlink" Target="#'Product Pivot3(Emmanuel)'!A1"/><Relationship Id="rId7" Type="http://schemas.openxmlformats.org/officeDocument/2006/relationships/hyperlink" Target="#'Customer_List (Kaeshea)'!A1"/><Relationship Id="rId12" Type="http://schemas.openxmlformats.org/officeDocument/2006/relationships/hyperlink" Target="#' Product(Emmanuel)'!A1"/><Relationship Id="rId2" Type="http://schemas.openxmlformats.org/officeDocument/2006/relationships/chart" Target="../charts/chart13.xml"/><Relationship Id="rId1" Type="http://schemas.openxmlformats.org/officeDocument/2006/relationships/chart" Target="../charts/chart12.xml"/><Relationship Id="rId6" Type="http://schemas.openxmlformats.org/officeDocument/2006/relationships/hyperlink" Target="#'Employee (Elkan)'!A1"/><Relationship Id="rId11" Type="http://schemas.openxmlformats.org/officeDocument/2006/relationships/hyperlink" Target="#Dashboard!A1"/><Relationship Id="rId5" Type="http://schemas.openxmlformats.org/officeDocument/2006/relationships/hyperlink" Target="#'Supplier(Sheik)'!A1"/><Relationship Id="rId10" Type="http://schemas.openxmlformats.org/officeDocument/2006/relationships/hyperlink" Target="#'Main Navigation'!A1"/><Relationship Id="rId4" Type="http://schemas.openxmlformats.org/officeDocument/2006/relationships/hyperlink" Target="#'Product Pivot 1(Emmanuel)'!A1"/><Relationship Id="rId9" Type="http://schemas.openxmlformats.org/officeDocument/2006/relationships/hyperlink" Target="#'Outlet(Sheik)'!A1"/></Relationships>
</file>

<file path=xl/drawings/_rels/drawing9.xml.rels><?xml version="1.0" encoding="UTF-8" standalone="yes"?>
<Relationships xmlns="http://schemas.openxmlformats.org/package/2006/relationships"><Relationship Id="rId8" Type="http://schemas.openxmlformats.org/officeDocument/2006/relationships/hyperlink" Target="#'Outlet(Sheik)'!A1"/><Relationship Id="rId3" Type="http://schemas.openxmlformats.org/officeDocument/2006/relationships/hyperlink" Target="#'Product Pivot 2(Emmanuel)'!A1"/><Relationship Id="rId7" Type="http://schemas.openxmlformats.org/officeDocument/2006/relationships/hyperlink" Target="#'Transaction (Wan Yu)'!A1"/><Relationship Id="rId12" Type="http://schemas.openxmlformats.org/officeDocument/2006/relationships/hyperlink" Target="#Reflections!A1"/><Relationship Id="rId2" Type="http://schemas.openxmlformats.org/officeDocument/2006/relationships/chart" Target="../charts/chart15.xml"/><Relationship Id="rId1" Type="http://schemas.openxmlformats.org/officeDocument/2006/relationships/chart" Target="../charts/chart14.xml"/><Relationship Id="rId6" Type="http://schemas.openxmlformats.org/officeDocument/2006/relationships/hyperlink" Target="#'Customer_List (Kaeshea)'!A1"/><Relationship Id="rId11" Type="http://schemas.openxmlformats.org/officeDocument/2006/relationships/hyperlink" Target="#' Product(Emmanuel)'!A1"/><Relationship Id="rId5" Type="http://schemas.openxmlformats.org/officeDocument/2006/relationships/hyperlink" Target="#'Employee (Elkan)'!A1"/><Relationship Id="rId10" Type="http://schemas.openxmlformats.org/officeDocument/2006/relationships/hyperlink" Target="#Dashboard!A1"/><Relationship Id="rId4" Type="http://schemas.openxmlformats.org/officeDocument/2006/relationships/hyperlink" Target="#'Supplier(Sheik)'!A1"/><Relationship Id="rId9" Type="http://schemas.openxmlformats.org/officeDocument/2006/relationships/hyperlink" Target="#'Main Navigation'!A1"/></Relationships>
</file>

<file path=xl/drawings/_rels/drawing10.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Supplier Pivot 1(Sheik)'!A1"/><Relationship Id="rId1" Type="http://schemas.openxmlformats.org/officeDocument/2006/relationships/hyperlink" Target="#'Product Pivot 1(Emmanuel)'!A1"/><Relationship Id="rId6" Type="http://schemas.openxmlformats.org/officeDocument/2006/relationships/hyperlink" Target="#'Transaction (Wan Yu)'!A1"/><Relationship Id="rId11" Type="http://schemas.openxmlformats.org/officeDocument/2006/relationships/hyperlink" Target="#Reflections!A1"/><Relationship Id="rId5" Type="http://schemas.openxmlformats.org/officeDocument/2006/relationships/hyperlink" Target="#'Customer_List (Kaeshea)'!A1"/><Relationship Id="rId10" Type="http://schemas.openxmlformats.org/officeDocument/2006/relationships/hyperlink" Target="#' Product(Emmanuel)'!A1"/><Relationship Id="rId4" Type="http://schemas.openxmlformats.org/officeDocument/2006/relationships/hyperlink" Target="#'Employee (Elkan)'!A1"/><Relationship Id="rId9" Type="http://schemas.openxmlformats.org/officeDocument/2006/relationships/hyperlink" Target="#Dashboard!A1"/></Relationships>
</file>

<file path=xl/drawings/_rels/drawing11.xml.rels><?xml version="1.0" encoding="UTF-8" standalone="yes"?>
<Relationships xmlns="http://schemas.openxmlformats.org/package/2006/relationships"><Relationship Id="rId8" Type="http://schemas.openxmlformats.org/officeDocument/2006/relationships/hyperlink" Target="#'Outlet(Sheik)'!A1"/><Relationship Id="rId3" Type="http://schemas.openxmlformats.org/officeDocument/2006/relationships/hyperlink" Target="#'Supplier(Sheik)'!A1"/><Relationship Id="rId7" Type="http://schemas.openxmlformats.org/officeDocument/2006/relationships/hyperlink" Target="#'Transaction (Wan Yu)'!A1"/><Relationship Id="rId12" Type="http://schemas.openxmlformats.org/officeDocument/2006/relationships/hyperlink" Target="#Reflections!A1"/><Relationship Id="rId2" Type="http://schemas.microsoft.com/office/2014/relationships/chartEx" Target="../charts/chartEx4.xml"/><Relationship Id="rId1" Type="http://schemas.openxmlformats.org/officeDocument/2006/relationships/chart" Target="../charts/chart16.xml"/><Relationship Id="rId6" Type="http://schemas.openxmlformats.org/officeDocument/2006/relationships/hyperlink" Target="#'Customer_List (Kaeshea)'!A1"/><Relationship Id="rId11" Type="http://schemas.openxmlformats.org/officeDocument/2006/relationships/hyperlink" Target="#' Product(Emmanuel)'!A1"/><Relationship Id="rId5" Type="http://schemas.openxmlformats.org/officeDocument/2006/relationships/hyperlink" Target="#'Employee (Elkan)'!A1"/><Relationship Id="rId10" Type="http://schemas.openxmlformats.org/officeDocument/2006/relationships/hyperlink" Target="#Dashboard!A1"/><Relationship Id="rId4" Type="http://schemas.openxmlformats.org/officeDocument/2006/relationships/hyperlink" Target="#'Supplier Pivot 2(Sheik)'!A1"/><Relationship Id="rId9" Type="http://schemas.openxmlformats.org/officeDocument/2006/relationships/hyperlink" Target="#'Main Navigation'!A1"/></Relationships>
</file>

<file path=xl/drawings/_rels/drawing12.xml.rels><?xml version="1.0" encoding="UTF-8" standalone="yes"?>
<Relationships xmlns="http://schemas.openxmlformats.org/package/2006/relationships"><Relationship Id="rId8" Type="http://schemas.openxmlformats.org/officeDocument/2006/relationships/hyperlink" Target="#'Transaction (Wan Yu)'!A1"/><Relationship Id="rId13" Type="http://schemas.openxmlformats.org/officeDocument/2006/relationships/hyperlink" Target="#Reflections!A1"/><Relationship Id="rId3" Type="http://schemas.openxmlformats.org/officeDocument/2006/relationships/hyperlink" Target="#'Supplier Pivot 1(Sheik)'!A1"/><Relationship Id="rId7" Type="http://schemas.openxmlformats.org/officeDocument/2006/relationships/hyperlink" Target="#'Customer_List (Kaeshea)'!A1"/><Relationship Id="rId12" Type="http://schemas.openxmlformats.org/officeDocument/2006/relationships/hyperlink" Target="#' Product(Emmanuel)'!A1"/><Relationship Id="rId2" Type="http://schemas.microsoft.com/office/2014/relationships/chartEx" Target="../charts/chartEx5.xml"/><Relationship Id="rId1" Type="http://schemas.openxmlformats.org/officeDocument/2006/relationships/chart" Target="../charts/chart17.xml"/><Relationship Id="rId6" Type="http://schemas.openxmlformats.org/officeDocument/2006/relationships/hyperlink" Target="#'Employee (Elkan)'!A1"/><Relationship Id="rId11" Type="http://schemas.openxmlformats.org/officeDocument/2006/relationships/hyperlink" Target="#Dashboard!A1"/><Relationship Id="rId5" Type="http://schemas.openxmlformats.org/officeDocument/2006/relationships/hyperlink" Target="#'Supplier(Sheik)'!A1"/><Relationship Id="rId10" Type="http://schemas.openxmlformats.org/officeDocument/2006/relationships/hyperlink" Target="#'Main Navigation'!A1"/><Relationship Id="rId4" Type="http://schemas.openxmlformats.org/officeDocument/2006/relationships/hyperlink" Target="#'Supplier Pivot 3(Sheik)'!A1"/><Relationship Id="rId9" Type="http://schemas.openxmlformats.org/officeDocument/2006/relationships/hyperlink" Target="#'Outlet(Sheik)'!A1"/></Relationships>
</file>

<file path=xl/drawings/_rels/drawing13.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Employee (Elkan)'!A1"/><Relationship Id="rId7" Type="http://schemas.openxmlformats.org/officeDocument/2006/relationships/hyperlink" Target="#'Outlet(Sheik)'!A1"/><Relationship Id="rId2" Type="http://schemas.openxmlformats.org/officeDocument/2006/relationships/hyperlink" Target="#'Outlet Pivot 2(Sheik)'!A1"/><Relationship Id="rId1" Type="http://schemas.openxmlformats.org/officeDocument/2006/relationships/chart" Target="../charts/chart18.xml"/><Relationship Id="rId6" Type="http://schemas.openxmlformats.org/officeDocument/2006/relationships/hyperlink" Target="#'Transaction (Wan Yu)'!A1"/><Relationship Id="rId11" Type="http://schemas.openxmlformats.org/officeDocument/2006/relationships/hyperlink" Target="#Reflections!A1"/><Relationship Id="rId5" Type="http://schemas.openxmlformats.org/officeDocument/2006/relationships/hyperlink" Target="#'Customer_List (Kaeshea)'!A1"/><Relationship Id="rId10" Type="http://schemas.openxmlformats.org/officeDocument/2006/relationships/hyperlink" Target="#' Product(Emmanuel)'!A1"/><Relationship Id="rId4" Type="http://schemas.openxmlformats.org/officeDocument/2006/relationships/hyperlink" Target="#'Supplier(Sheik)'!A1"/><Relationship Id="rId9" Type="http://schemas.openxmlformats.org/officeDocument/2006/relationships/hyperlink" Target="#Dashboard!A1"/></Relationships>
</file>

<file path=xl/drawings/_rels/drawing14.xml.rels><?xml version="1.0" encoding="UTF-8" standalone="yes"?>
<Relationships xmlns="http://schemas.openxmlformats.org/package/2006/relationships"><Relationship Id="rId8" Type="http://schemas.openxmlformats.org/officeDocument/2006/relationships/hyperlink" Target="#Dashboard!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Employee information'!A1"/><Relationship Id="rId1" Type="http://schemas.openxmlformats.org/officeDocument/2006/relationships/hyperlink" Target="#'Main Navigation'!A1"/><Relationship Id="rId6" Type="http://schemas.openxmlformats.org/officeDocument/2006/relationships/hyperlink" Target="#'Transaction (Wan Yu)'!A1"/><Relationship Id="rId5" Type="http://schemas.openxmlformats.org/officeDocument/2006/relationships/hyperlink" Target="#'Customer_List (Kaeshea)'!A1"/><Relationship Id="rId10" Type="http://schemas.openxmlformats.org/officeDocument/2006/relationships/hyperlink" Target="#Reflections!A1"/><Relationship Id="rId4" Type="http://schemas.openxmlformats.org/officeDocument/2006/relationships/hyperlink" Target="#'Employee (Elkan)'!A1"/><Relationship Id="rId9" Type="http://schemas.openxmlformats.org/officeDocument/2006/relationships/hyperlink" Target="#' Product(Emmanuel)'!A1"/></Relationships>
</file>

<file path=xl/drawings/_rels/drawing15.xml.rels><?xml version="1.0" encoding="UTF-8" standalone="yes"?>
<Relationships xmlns="http://schemas.openxmlformats.org/package/2006/relationships"><Relationship Id="rId8" Type="http://schemas.openxmlformats.org/officeDocument/2006/relationships/hyperlink" Target="#'Transaction (Wan Yu)'!A1"/><Relationship Id="rId13" Type="http://schemas.openxmlformats.org/officeDocument/2006/relationships/hyperlink" Target="#Reflections!A1"/><Relationship Id="rId3" Type="http://schemas.openxmlformats.org/officeDocument/2006/relationships/chart" Target="../charts/chart21.xml"/><Relationship Id="rId7" Type="http://schemas.openxmlformats.org/officeDocument/2006/relationships/hyperlink" Target="#'Customer_List (Kaeshea)'!A1"/><Relationship Id="rId12" Type="http://schemas.openxmlformats.org/officeDocument/2006/relationships/hyperlink" Target="#' Product(Emmanuel)'!A1"/><Relationship Id="rId2" Type="http://schemas.openxmlformats.org/officeDocument/2006/relationships/chart" Target="../charts/chart20.xml"/><Relationship Id="rId1" Type="http://schemas.openxmlformats.org/officeDocument/2006/relationships/chart" Target="../charts/chart19.xml"/><Relationship Id="rId6" Type="http://schemas.openxmlformats.org/officeDocument/2006/relationships/hyperlink" Target="#'Supplier(Sheik)'!A1"/><Relationship Id="rId11" Type="http://schemas.openxmlformats.org/officeDocument/2006/relationships/hyperlink" Target="#Dashboard!A1"/><Relationship Id="rId5" Type="http://schemas.openxmlformats.org/officeDocument/2006/relationships/hyperlink" Target="#'Employee salary'!A1"/><Relationship Id="rId10" Type="http://schemas.openxmlformats.org/officeDocument/2006/relationships/hyperlink" Target="#'Main Navigation'!A1"/><Relationship Id="rId4" Type="http://schemas.openxmlformats.org/officeDocument/2006/relationships/hyperlink" Target="#'Employee (Elkan)'!A1"/><Relationship Id="rId9" Type="http://schemas.openxmlformats.org/officeDocument/2006/relationships/hyperlink" Target="#'Outlet(Sheik)'!A1"/></Relationships>
</file>

<file path=xl/drawings/_rels/drawing16.xml.rels><?xml version="1.0" encoding="UTF-8" standalone="yes"?>
<Relationships xmlns="http://schemas.openxmlformats.org/package/2006/relationships"><Relationship Id="rId8" Type="http://schemas.openxmlformats.org/officeDocument/2006/relationships/hyperlink" Target="#'Outlet(Sheik)'!A1"/><Relationship Id="rId3" Type="http://schemas.openxmlformats.org/officeDocument/2006/relationships/hyperlink" Target="#'Employee information'!A1"/><Relationship Id="rId7" Type="http://schemas.openxmlformats.org/officeDocument/2006/relationships/hyperlink" Target="#'Transaction (Wan Yu)'!A1"/><Relationship Id="rId12" Type="http://schemas.openxmlformats.org/officeDocument/2006/relationships/hyperlink" Target="#Reflections!A1"/><Relationship Id="rId2" Type="http://schemas.openxmlformats.org/officeDocument/2006/relationships/chart" Target="../charts/chart23.xml"/><Relationship Id="rId1" Type="http://schemas.openxmlformats.org/officeDocument/2006/relationships/chart" Target="../charts/chart22.xml"/><Relationship Id="rId6" Type="http://schemas.openxmlformats.org/officeDocument/2006/relationships/hyperlink" Target="#'Employee (Elkan)'!A1"/><Relationship Id="rId11" Type="http://schemas.openxmlformats.org/officeDocument/2006/relationships/hyperlink" Target="#' Product(Emmanuel)'!A1"/><Relationship Id="rId5" Type="http://schemas.openxmlformats.org/officeDocument/2006/relationships/hyperlink" Target="#'Supplier(Sheik)'!A1"/><Relationship Id="rId10" Type="http://schemas.openxmlformats.org/officeDocument/2006/relationships/hyperlink" Target="#Dashboard!A1"/><Relationship Id="rId4" Type="http://schemas.openxmlformats.org/officeDocument/2006/relationships/hyperlink" Target="#'Customer_List (Kaeshea)'!A1"/><Relationship Id="rId9" Type="http://schemas.openxmlformats.org/officeDocument/2006/relationships/hyperlink" Target="#'Main Navigation'!A1"/></Relationships>
</file>

<file path=xl/drawings/_rels/drawing17.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Profile (Kaeshea)'!A1"/><Relationship Id="rId1" Type="http://schemas.openxmlformats.org/officeDocument/2006/relationships/hyperlink" Target="#'Employee salary'!A1"/><Relationship Id="rId6" Type="http://schemas.openxmlformats.org/officeDocument/2006/relationships/hyperlink" Target="#'Transaction (Wan Yu)'!A1"/><Relationship Id="rId11" Type="http://schemas.openxmlformats.org/officeDocument/2006/relationships/hyperlink" Target="#Reflections!A1"/><Relationship Id="rId5" Type="http://schemas.openxmlformats.org/officeDocument/2006/relationships/hyperlink" Target="#'Customer_List (Kaeshea)'!A1"/><Relationship Id="rId10" Type="http://schemas.openxmlformats.org/officeDocument/2006/relationships/hyperlink" Target="#' Product(Emmanuel)'!A1"/><Relationship Id="rId4" Type="http://schemas.openxmlformats.org/officeDocument/2006/relationships/hyperlink" Target="#'Employee (Elkan)'!A1"/><Relationship Id="rId9" Type="http://schemas.openxmlformats.org/officeDocument/2006/relationships/hyperlink" Target="#Dashboard!A1"/></Relationships>
</file>

<file path=xl/drawings/_rels/drawing18.xml.rels><?xml version="1.0" encoding="UTF-8" standalone="yes"?>
<Relationships xmlns="http://schemas.openxmlformats.org/package/2006/relationships"><Relationship Id="rId8" Type="http://schemas.openxmlformats.org/officeDocument/2006/relationships/hyperlink" Target="#Dashboard!A1"/><Relationship Id="rId3" Type="http://schemas.openxmlformats.org/officeDocument/2006/relationships/hyperlink" Target="#'Supplier(Sheik)'!A1"/><Relationship Id="rId7" Type="http://schemas.openxmlformats.org/officeDocument/2006/relationships/hyperlink" Target="#'Main Navigation'!A1"/><Relationship Id="rId2" Type="http://schemas.openxmlformats.org/officeDocument/2006/relationships/hyperlink" Target="#'Customer Distribution (Kaeshea)'!A1"/><Relationship Id="rId1" Type="http://schemas.openxmlformats.org/officeDocument/2006/relationships/hyperlink" Target="#'Customer_List (Kaeshea)'!A1"/><Relationship Id="rId6" Type="http://schemas.openxmlformats.org/officeDocument/2006/relationships/hyperlink" Target="#'Outlet(Sheik)'!A1"/><Relationship Id="rId5" Type="http://schemas.openxmlformats.org/officeDocument/2006/relationships/hyperlink" Target="#'Transaction (Wan Yu)'!A1"/><Relationship Id="rId10" Type="http://schemas.openxmlformats.org/officeDocument/2006/relationships/hyperlink" Target="#Reflections!A1"/><Relationship Id="rId4" Type="http://schemas.openxmlformats.org/officeDocument/2006/relationships/hyperlink" Target="#'Employee (Elkan)'!A1"/><Relationship Id="rId9" Type="http://schemas.openxmlformats.org/officeDocument/2006/relationships/hyperlink" Target="#' Product(Emmanuel)'!A1"/></Relationships>
</file>

<file path=xl/drawings/_rels/drawing19.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Transaction (Wan Yu)'!A1"/><Relationship Id="rId7" Type="http://schemas.openxmlformats.org/officeDocument/2006/relationships/hyperlink" Target="#'Outlet(Sheik)'!A1"/><Relationship Id="rId2" Type="http://schemas.openxmlformats.org/officeDocument/2006/relationships/hyperlink" Target="#'Preferred Shopping Day(Kaeshea)'!A1"/><Relationship Id="rId1" Type="http://schemas.openxmlformats.org/officeDocument/2006/relationships/chart" Target="../charts/chart24.xml"/><Relationship Id="rId6" Type="http://schemas.openxmlformats.org/officeDocument/2006/relationships/hyperlink" Target="#'Customer_List (Kaeshea)'!A1"/><Relationship Id="rId11" Type="http://schemas.openxmlformats.org/officeDocument/2006/relationships/hyperlink" Target="#Reflections!A1"/><Relationship Id="rId5" Type="http://schemas.openxmlformats.org/officeDocument/2006/relationships/hyperlink" Target="#'Employee (Elkan)'!A1"/><Relationship Id="rId10" Type="http://schemas.openxmlformats.org/officeDocument/2006/relationships/hyperlink" Target="#' Product(Emmanuel)'!A1"/><Relationship Id="rId4" Type="http://schemas.openxmlformats.org/officeDocument/2006/relationships/hyperlink" Target="#'Supplier(Sheik)'!A1"/><Relationship Id="rId9" Type="http://schemas.openxmlformats.org/officeDocument/2006/relationships/hyperlink" Target="#Dashboard!A1"/></Relationships>
</file>

<file path=xl/drawings/_rels/drawing20.xml.rels><?xml version="1.0" encoding="UTF-8" standalone="yes"?>
<Relationships xmlns="http://schemas.openxmlformats.org/package/2006/relationships"><Relationship Id="rId8" Type="http://schemas.openxmlformats.org/officeDocument/2006/relationships/hyperlink" Target="#'Outlet(Sheik)'!A1"/><Relationship Id="rId3" Type="http://schemas.openxmlformats.org/officeDocument/2006/relationships/hyperlink" Target="#'Travel Distance (Kaeshea)'!A1"/><Relationship Id="rId7" Type="http://schemas.openxmlformats.org/officeDocument/2006/relationships/hyperlink" Target="#'Transaction (Wan Yu)'!A1"/><Relationship Id="rId12" Type="http://schemas.openxmlformats.org/officeDocument/2006/relationships/hyperlink" Target="#Reflections!A1"/><Relationship Id="rId2" Type="http://schemas.openxmlformats.org/officeDocument/2006/relationships/hyperlink" Target="#'Profile (Kaeshea)'!A1"/><Relationship Id="rId1" Type="http://schemas.openxmlformats.org/officeDocument/2006/relationships/chart" Target="../charts/chart25.xml"/><Relationship Id="rId6" Type="http://schemas.openxmlformats.org/officeDocument/2006/relationships/hyperlink" Target="#'Customer_List (Kaeshea)'!A1"/><Relationship Id="rId11" Type="http://schemas.openxmlformats.org/officeDocument/2006/relationships/hyperlink" Target="#' Product(Emmanuel)'!A1"/><Relationship Id="rId5" Type="http://schemas.openxmlformats.org/officeDocument/2006/relationships/hyperlink" Target="#'Employee (Elkan)'!A1"/><Relationship Id="rId10" Type="http://schemas.openxmlformats.org/officeDocument/2006/relationships/hyperlink" Target="#Dashboard!A1"/><Relationship Id="rId4" Type="http://schemas.openxmlformats.org/officeDocument/2006/relationships/hyperlink" Target="#'Supplier(Sheik)'!A1"/><Relationship Id="rId9" Type="http://schemas.openxmlformats.org/officeDocument/2006/relationships/hyperlink" Target="#'Main Navigation'!A1"/></Relationships>
</file>

<file path=xl/drawings/_rels/drawing21.xml.rels><?xml version="1.0" encoding="UTF-8" standalone="yes"?>
<Relationships xmlns="http://schemas.openxmlformats.org/package/2006/relationships"><Relationship Id="rId8" Type="http://schemas.openxmlformats.org/officeDocument/2006/relationships/hyperlink" Target="#'Transaction (Wan Yu)'!A1"/><Relationship Id="rId13" Type="http://schemas.openxmlformats.org/officeDocument/2006/relationships/hyperlink" Target="#Reflections!A1"/><Relationship Id="rId3" Type="http://schemas.openxmlformats.org/officeDocument/2006/relationships/hyperlink" Target="#'Customer Distribution (Kaeshea)'!A1"/><Relationship Id="rId7" Type="http://schemas.openxmlformats.org/officeDocument/2006/relationships/hyperlink" Target="#'Customer_List (Kaeshea)'!A1"/><Relationship Id="rId12" Type="http://schemas.openxmlformats.org/officeDocument/2006/relationships/hyperlink" Target="#' Product(Emmanuel)'!A1"/><Relationship Id="rId2" Type="http://schemas.openxmlformats.org/officeDocument/2006/relationships/chart" Target="../charts/chart27.xml"/><Relationship Id="rId1" Type="http://schemas.openxmlformats.org/officeDocument/2006/relationships/chart" Target="../charts/chart26.xml"/><Relationship Id="rId6" Type="http://schemas.openxmlformats.org/officeDocument/2006/relationships/hyperlink" Target="#'Employee (Elkan)'!A1"/><Relationship Id="rId11" Type="http://schemas.openxmlformats.org/officeDocument/2006/relationships/hyperlink" Target="#Dashboard!A1"/><Relationship Id="rId5" Type="http://schemas.openxmlformats.org/officeDocument/2006/relationships/hyperlink" Target="#'Supplier(Sheik)'!A1"/><Relationship Id="rId10" Type="http://schemas.openxmlformats.org/officeDocument/2006/relationships/hyperlink" Target="#'Main Navigation'!A1"/><Relationship Id="rId4" Type="http://schemas.openxmlformats.org/officeDocument/2006/relationships/hyperlink" Target="#'Preferred Shopping Day(Kaeshea)'!A1"/><Relationship Id="rId9" Type="http://schemas.openxmlformats.org/officeDocument/2006/relationships/hyperlink" Target="#'Outlet(Sheik)'!A1"/></Relationships>
</file>

<file path=xl/drawings/_rels/drawing22.xml.rels><?xml version="1.0" encoding="UTF-8" standalone="yes"?>
<Relationships xmlns="http://schemas.openxmlformats.org/package/2006/relationships"><Relationship Id="rId8" Type="http://schemas.openxmlformats.org/officeDocument/2006/relationships/hyperlink" Target="#'Outlet(Sheik)'!A1"/><Relationship Id="rId3" Type="http://schemas.openxmlformats.org/officeDocument/2006/relationships/hyperlink" Target="#'Membership by Outlet (Kaeshea)'!A1"/><Relationship Id="rId7" Type="http://schemas.openxmlformats.org/officeDocument/2006/relationships/hyperlink" Target="#'Transaction (Wan Yu)'!A1"/><Relationship Id="rId12" Type="http://schemas.openxmlformats.org/officeDocument/2006/relationships/hyperlink" Target="#Reflections!A1"/><Relationship Id="rId2" Type="http://schemas.openxmlformats.org/officeDocument/2006/relationships/hyperlink" Target="#'Travel Distance (Kaeshea)'!A1"/><Relationship Id="rId1" Type="http://schemas.openxmlformats.org/officeDocument/2006/relationships/chart" Target="../charts/chart28.xml"/><Relationship Id="rId6" Type="http://schemas.openxmlformats.org/officeDocument/2006/relationships/hyperlink" Target="#'Customer_List (Kaeshea)'!A1"/><Relationship Id="rId11" Type="http://schemas.openxmlformats.org/officeDocument/2006/relationships/hyperlink" Target="#' Product(Emmanuel)'!A1"/><Relationship Id="rId5" Type="http://schemas.openxmlformats.org/officeDocument/2006/relationships/hyperlink" Target="#'Employee (Elkan)'!A1"/><Relationship Id="rId10" Type="http://schemas.openxmlformats.org/officeDocument/2006/relationships/hyperlink" Target="#Dashboard!A1"/><Relationship Id="rId4" Type="http://schemas.openxmlformats.org/officeDocument/2006/relationships/hyperlink" Target="#'Supplier(Sheik)'!A1"/><Relationship Id="rId9" Type="http://schemas.openxmlformats.org/officeDocument/2006/relationships/hyperlink" Target="#'Main Navigation'!A1"/></Relationships>
</file>

<file path=xl/drawings/_rels/drawing23.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Customer spending (Wan Yu)'!A1"/><Relationship Id="rId1" Type="http://schemas.openxmlformats.org/officeDocument/2006/relationships/hyperlink" Target="#'Membership by Outlet (Kaeshea)'!A1"/><Relationship Id="rId6" Type="http://schemas.openxmlformats.org/officeDocument/2006/relationships/hyperlink" Target="#'Transaction (Wan Yu)'!A1"/><Relationship Id="rId11" Type="http://schemas.openxmlformats.org/officeDocument/2006/relationships/hyperlink" Target="#Reflections!A1"/><Relationship Id="rId5" Type="http://schemas.openxmlformats.org/officeDocument/2006/relationships/hyperlink" Target="#'Customer_List (Kaeshea)'!A1"/><Relationship Id="rId10" Type="http://schemas.openxmlformats.org/officeDocument/2006/relationships/hyperlink" Target="#' Product(Emmanuel)'!A1"/><Relationship Id="rId4" Type="http://schemas.openxmlformats.org/officeDocument/2006/relationships/hyperlink" Target="#'Employee (Elkan)'!A1"/><Relationship Id="rId9" Type="http://schemas.openxmlformats.org/officeDocument/2006/relationships/hyperlink" Target="#Dashboard!A1"/></Relationships>
</file>

<file path=xl/drawings/_rels/drawing24.xml.rels><?xml version="1.0" encoding="UTF-8" standalone="yes"?>
<Relationships xmlns="http://schemas.openxmlformats.org/package/2006/relationships"><Relationship Id="rId8" Type="http://schemas.openxmlformats.org/officeDocument/2006/relationships/hyperlink" Target="#'Outlet(Sheik)'!A1"/><Relationship Id="rId3" Type="http://schemas.openxmlformats.org/officeDocument/2006/relationships/hyperlink" Target="#'Transaction (Wan Yu)'!A1"/><Relationship Id="rId7" Type="http://schemas.openxmlformats.org/officeDocument/2006/relationships/hyperlink" Target="#'Customer_List (Kaeshea)'!A1"/><Relationship Id="rId12" Type="http://schemas.openxmlformats.org/officeDocument/2006/relationships/hyperlink" Target="#Reflections!A1"/><Relationship Id="rId2" Type="http://schemas.openxmlformats.org/officeDocument/2006/relationships/chart" Target="../charts/chart30.xml"/><Relationship Id="rId1" Type="http://schemas.openxmlformats.org/officeDocument/2006/relationships/chart" Target="../charts/chart29.xml"/><Relationship Id="rId6" Type="http://schemas.openxmlformats.org/officeDocument/2006/relationships/hyperlink" Target="#'Employee (Elkan)'!A1"/><Relationship Id="rId11" Type="http://schemas.openxmlformats.org/officeDocument/2006/relationships/hyperlink" Target="#' Product(Emmanuel)'!A1"/><Relationship Id="rId5" Type="http://schemas.openxmlformats.org/officeDocument/2006/relationships/hyperlink" Target="#'Supplier(Sheik)'!A1"/><Relationship Id="rId10" Type="http://schemas.openxmlformats.org/officeDocument/2006/relationships/hyperlink" Target="#Dashboard!A1"/><Relationship Id="rId4" Type="http://schemas.openxmlformats.org/officeDocument/2006/relationships/hyperlink" Target="#'TransactionDetails (WY,Kae)'!A1"/><Relationship Id="rId9" Type="http://schemas.openxmlformats.org/officeDocument/2006/relationships/hyperlink" Target="#'Main Navigation'!A1"/></Relationships>
</file>

<file path=xl/drawings/_rels/drawing25.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Delivery Transactions (Kaeshea)'!A1"/><Relationship Id="rId1" Type="http://schemas.openxmlformats.org/officeDocument/2006/relationships/hyperlink" Target="#'Customer spending (Wan Yu)'!A1"/><Relationship Id="rId6" Type="http://schemas.openxmlformats.org/officeDocument/2006/relationships/hyperlink" Target="#'Transaction (Wan Yu)'!A1"/><Relationship Id="rId11" Type="http://schemas.openxmlformats.org/officeDocument/2006/relationships/hyperlink" Target="#Reflections!A1"/><Relationship Id="rId5" Type="http://schemas.openxmlformats.org/officeDocument/2006/relationships/hyperlink" Target="#'Customer_List (Kaeshea)'!A1"/><Relationship Id="rId10" Type="http://schemas.openxmlformats.org/officeDocument/2006/relationships/hyperlink" Target="#' Product(Emmanuel)'!A1"/><Relationship Id="rId4" Type="http://schemas.openxmlformats.org/officeDocument/2006/relationships/hyperlink" Target="#'Employee (Elkan)'!A1"/><Relationship Id="rId9" Type="http://schemas.openxmlformats.org/officeDocument/2006/relationships/hyperlink" Target="#Dashboard!A1"/></Relationships>
</file>

<file path=xl/drawings/_rels/drawing26.xml.rels><?xml version="1.0" encoding="UTF-8" standalone="yes"?>
<Relationships xmlns="http://schemas.openxmlformats.org/package/2006/relationships"><Relationship Id="rId8" Type="http://schemas.openxmlformats.org/officeDocument/2006/relationships/hyperlink" Target="#'Outlet(Sheik)'!A1"/><Relationship Id="rId3" Type="http://schemas.openxmlformats.org/officeDocument/2006/relationships/hyperlink" Target="#'Shipping habit(Wan Yu)'!A1"/><Relationship Id="rId7" Type="http://schemas.openxmlformats.org/officeDocument/2006/relationships/hyperlink" Target="#'Transaction (Wan Yu)'!A1"/><Relationship Id="rId12" Type="http://schemas.openxmlformats.org/officeDocument/2006/relationships/hyperlink" Target="#Reflections!A1"/><Relationship Id="rId2" Type="http://schemas.openxmlformats.org/officeDocument/2006/relationships/hyperlink" Target="#'TransactionDetails (WY,Kae)'!A1"/><Relationship Id="rId1" Type="http://schemas.openxmlformats.org/officeDocument/2006/relationships/chart" Target="../charts/chart31.xml"/><Relationship Id="rId6" Type="http://schemas.openxmlformats.org/officeDocument/2006/relationships/hyperlink" Target="#'Customer_List (Kaeshea)'!A1"/><Relationship Id="rId11" Type="http://schemas.openxmlformats.org/officeDocument/2006/relationships/hyperlink" Target="#' Product(Emmanuel)'!A1"/><Relationship Id="rId5" Type="http://schemas.openxmlformats.org/officeDocument/2006/relationships/hyperlink" Target="#'Employee (Elkan)'!A1"/><Relationship Id="rId10" Type="http://schemas.openxmlformats.org/officeDocument/2006/relationships/hyperlink" Target="#Dashboard!A1"/><Relationship Id="rId4" Type="http://schemas.openxmlformats.org/officeDocument/2006/relationships/hyperlink" Target="#'Supplier(Sheik)'!A1"/><Relationship Id="rId9" Type="http://schemas.openxmlformats.org/officeDocument/2006/relationships/hyperlink" Target="#'Main Navigation'!A1"/></Relationships>
</file>

<file path=xl/drawings/_rels/drawing27.xml.rels><?xml version="1.0" encoding="UTF-8" standalone="yes"?>
<Relationships xmlns="http://schemas.openxmlformats.org/package/2006/relationships"><Relationship Id="rId8" Type="http://schemas.openxmlformats.org/officeDocument/2006/relationships/hyperlink" Target="#'Customer_List (Kaeshea)'!A1"/><Relationship Id="rId13" Type="http://schemas.openxmlformats.org/officeDocument/2006/relationships/hyperlink" Target="#Reflections!A1"/><Relationship Id="rId3" Type="http://schemas.openxmlformats.org/officeDocument/2006/relationships/chart" Target="../charts/chart34.xml"/><Relationship Id="rId7" Type="http://schemas.openxmlformats.org/officeDocument/2006/relationships/hyperlink" Target="#'Employee (Elkan)'!A1"/><Relationship Id="rId12" Type="http://schemas.openxmlformats.org/officeDocument/2006/relationships/hyperlink" Target="#' Product(Emmanuel)'!A1"/><Relationship Id="rId2" Type="http://schemas.openxmlformats.org/officeDocument/2006/relationships/chart" Target="../charts/chart33.xml"/><Relationship Id="rId1" Type="http://schemas.openxmlformats.org/officeDocument/2006/relationships/chart" Target="../charts/chart32.xml"/><Relationship Id="rId6" Type="http://schemas.openxmlformats.org/officeDocument/2006/relationships/hyperlink" Target="#'Supplier(Sheik)'!A1"/><Relationship Id="rId11" Type="http://schemas.openxmlformats.org/officeDocument/2006/relationships/hyperlink" Target="#Dashboard!A1"/><Relationship Id="rId5" Type="http://schemas.openxmlformats.org/officeDocument/2006/relationships/hyperlink" Target="#'Outlet(Sheik)'!A1"/><Relationship Id="rId10" Type="http://schemas.openxmlformats.org/officeDocument/2006/relationships/hyperlink" Target="#'Main Navigation'!A1"/><Relationship Id="rId4" Type="http://schemas.openxmlformats.org/officeDocument/2006/relationships/hyperlink" Target="#'Delivery Transactions (Kaeshea)'!A1"/><Relationship Id="rId9" Type="http://schemas.openxmlformats.org/officeDocument/2006/relationships/hyperlink" Target="#'Transaction (Wan Yu)'!A1"/></Relationships>
</file>

<file path=xl/drawings/_rels/drawing28.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Outlet Pivot 1(Sheik)'!A1"/><Relationship Id="rId1" Type="http://schemas.openxmlformats.org/officeDocument/2006/relationships/hyperlink" Target="#'Shipping habit(Wan Yu)'!A1"/><Relationship Id="rId6" Type="http://schemas.openxmlformats.org/officeDocument/2006/relationships/hyperlink" Target="#'Transaction (Wan Yu)'!A1"/><Relationship Id="rId11" Type="http://schemas.openxmlformats.org/officeDocument/2006/relationships/hyperlink" Target="#Reflections!A1"/><Relationship Id="rId5" Type="http://schemas.openxmlformats.org/officeDocument/2006/relationships/hyperlink" Target="#'Customer_List (Kaeshea)'!A1"/><Relationship Id="rId10" Type="http://schemas.openxmlformats.org/officeDocument/2006/relationships/hyperlink" Target="#' Product(Emmanuel)'!A1"/><Relationship Id="rId4" Type="http://schemas.openxmlformats.org/officeDocument/2006/relationships/hyperlink" Target="#'Employee (Elkan)'!A1"/><Relationship Id="rId9" Type="http://schemas.openxmlformats.org/officeDocument/2006/relationships/hyperlink" Target="#Dashboard!A1"/></Relationships>
</file>

<file path=xl/drawings/_rels/drawing29.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Outlet Pivot 2(Sheik)'!A1"/><Relationship Id="rId7" Type="http://schemas.openxmlformats.org/officeDocument/2006/relationships/hyperlink" Target="#'Transaction (Wan Yu)'!A1"/><Relationship Id="rId2" Type="http://schemas.openxmlformats.org/officeDocument/2006/relationships/hyperlink" Target="#'Outlet(Sheik)'!A1"/><Relationship Id="rId1" Type="http://schemas.openxmlformats.org/officeDocument/2006/relationships/chart" Target="../charts/chart35.xml"/><Relationship Id="rId6" Type="http://schemas.openxmlformats.org/officeDocument/2006/relationships/hyperlink" Target="#'Customer_List (Kaeshea)'!A1"/><Relationship Id="rId11" Type="http://schemas.openxmlformats.org/officeDocument/2006/relationships/hyperlink" Target="#Reflections!A1"/><Relationship Id="rId5" Type="http://schemas.openxmlformats.org/officeDocument/2006/relationships/hyperlink" Target="#'Employee (Elkan)'!A1"/><Relationship Id="rId10" Type="http://schemas.openxmlformats.org/officeDocument/2006/relationships/hyperlink" Target="#' Product(Emmanuel)'!A1"/><Relationship Id="rId4" Type="http://schemas.openxmlformats.org/officeDocument/2006/relationships/hyperlink" Target="#'Supplier(Sheik)'!A1"/><Relationship Id="rId9" Type="http://schemas.openxmlformats.org/officeDocument/2006/relationships/hyperlink" Target="#Dashboard!A1"/></Relationships>
</file>

<file path=xl/drawings/_rels/drawing30.xml.rels><?xml version="1.0" encoding="UTF-8" standalone="yes"?>
<Relationships xmlns="http://schemas.openxmlformats.org/package/2006/relationships"><Relationship Id="rId8" Type="http://schemas.openxmlformats.org/officeDocument/2006/relationships/hyperlink" Target="#'Employee (Elkan)'!A1"/><Relationship Id="rId13" Type="http://schemas.openxmlformats.org/officeDocument/2006/relationships/hyperlink" Target="#Dashboard!A1"/><Relationship Id="rId3" Type="http://schemas.openxmlformats.org/officeDocument/2006/relationships/image" Target="../media/image23.png"/><Relationship Id="rId7" Type="http://schemas.openxmlformats.org/officeDocument/2006/relationships/hyperlink" Target="#'Supplier(Sheik)'!A1"/><Relationship Id="rId12" Type="http://schemas.openxmlformats.org/officeDocument/2006/relationships/hyperlink" Target="#'Main Navigation'!A1"/><Relationship Id="rId2" Type="http://schemas.microsoft.com/office/2017/06/relationships/model3d" Target="../media/model3d1.glb"/><Relationship Id="rId1" Type="http://schemas.openxmlformats.org/officeDocument/2006/relationships/chart" Target="../charts/chart36.xml"/><Relationship Id="rId6" Type="http://schemas.openxmlformats.org/officeDocument/2006/relationships/hyperlink" Target="#'Outlet Conclusion(Sheik)'!A1"/><Relationship Id="rId11" Type="http://schemas.openxmlformats.org/officeDocument/2006/relationships/hyperlink" Target="#'Outlet(Sheik)'!A1"/><Relationship Id="rId5" Type="http://schemas.openxmlformats.org/officeDocument/2006/relationships/hyperlink" Target="#'Outlet Pivot 1(Sheik)'!A1"/><Relationship Id="rId15" Type="http://schemas.openxmlformats.org/officeDocument/2006/relationships/hyperlink" Target="#Reflections!A1"/><Relationship Id="rId10" Type="http://schemas.openxmlformats.org/officeDocument/2006/relationships/hyperlink" Target="#'Transaction (Wan Yu)'!A1"/><Relationship Id="rId4" Type="http://schemas.openxmlformats.org/officeDocument/2006/relationships/image" Target="../media/image24.png"/><Relationship Id="rId9" Type="http://schemas.openxmlformats.org/officeDocument/2006/relationships/hyperlink" Target="#'Customer_List (Kaeshea)'!A1"/><Relationship Id="rId14" Type="http://schemas.openxmlformats.org/officeDocument/2006/relationships/hyperlink" Target="#' Product(Emmanuel)'!A1"/></Relationships>
</file>

<file path=xl/drawings/_rels/drawing31.xml.rels><?xml version="1.0" encoding="UTF-8" standalone="yes"?>
<Relationships xmlns="http://schemas.openxmlformats.org/package/2006/relationships"><Relationship Id="rId8" Type="http://schemas.openxmlformats.org/officeDocument/2006/relationships/hyperlink" Target="#'Main Navigation'!A1"/><Relationship Id="rId3" Type="http://schemas.openxmlformats.org/officeDocument/2006/relationships/hyperlink" Target="#'Supplier(Sheik)'!A1"/><Relationship Id="rId7" Type="http://schemas.openxmlformats.org/officeDocument/2006/relationships/hyperlink" Target="#'Outlet(Sheik)'!A1"/><Relationship Id="rId2" Type="http://schemas.openxmlformats.org/officeDocument/2006/relationships/hyperlink" Target="#Reflections!A1"/><Relationship Id="rId1" Type="http://schemas.openxmlformats.org/officeDocument/2006/relationships/hyperlink" Target="#'Outlet Pivot 2(Sheik)'!A1"/><Relationship Id="rId6" Type="http://schemas.openxmlformats.org/officeDocument/2006/relationships/hyperlink" Target="#'Transaction (Wan Yu)'!A1"/><Relationship Id="rId5" Type="http://schemas.openxmlformats.org/officeDocument/2006/relationships/hyperlink" Target="#'Customer_List (Kaeshea)'!A1"/><Relationship Id="rId10" Type="http://schemas.openxmlformats.org/officeDocument/2006/relationships/hyperlink" Target="#' Product(Emmanuel)'!A1"/><Relationship Id="rId4" Type="http://schemas.openxmlformats.org/officeDocument/2006/relationships/hyperlink" Target="#'Employee (Elkan)'!A1"/><Relationship Id="rId9" Type="http://schemas.openxmlformats.org/officeDocument/2006/relationships/hyperlink" Target="#Dashboard!A1"/></Relationships>
</file>

<file path=xl/drawings/_rels/drawing32.xml.rels><?xml version="1.0" encoding="UTF-8" standalone="yes"?>
<Relationships xmlns="http://schemas.openxmlformats.org/package/2006/relationships"><Relationship Id="rId8" Type="http://schemas.openxmlformats.org/officeDocument/2006/relationships/hyperlink" Target="#' Product(Emmanuel)'!A1"/><Relationship Id="rId3" Type="http://schemas.openxmlformats.org/officeDocument/2006/relationships/hyperlink" Target="#'Employee (Elkan)'!A1"/><Relationship Id="rId7" Type="http://schemas.openxmlformats.org/officeDocument/2006/relationships/hyperlink" Target="#Dashboard!A1"/><Relationship Id="rId2" Type="http://schemas.openxmlformats.org/officeDocument/2006/relationships/hyperlink" Target="#'Supplier(Sheik)'!A1"/><Relationship Id="rId1" Type="http://schemas.openxmlformats.org/officeDocument/2006/relationships/hyperlink" Target="#'Outlet Conclusion(Sheik)'!A1"/><Relationship Id="rId6" Type="http://schemas.openxmlformats.org/officeDocument/2006/relationships/hyperlink" Target="#'Outlet(Sheik)'!A1"/><Relationship Id="rId5" Type="http://schemas.openxmlformats.org/officeDocument/2006/relationships/hyperlink" Target="#'Transaction (Wan Yu)'!A1"/><Relationship Id="rId4" Type="http://schemas.openxmlformats.org/officeDocument/2006/relationships/hyperlink" Target="#'Customer_List (Kaeshea)'!A1"/></Relationships>
</file>

<file path=xl/drawings/drawing1.xml><?xml version="1.0" encoding="utf-8"?>
<xdr:wsDr xmlns:xdr="http://schemas.openxmlformats.org/drawingml/2006/spreadsheetDrawing" xmlns:a="http://schemas.openxmlformats.org/drawingml/2006/main">
  <xdr:twoCellAnchor editAs="oneCell">
    <xdr:from>
      <xdr:col>36</xdr:col>
      <xdr:colOff>0</xdr:colOff>
      <xdr:row>30</xdr:row>
      <xdr:rowOff>0</xdr:rowOff>
    </xdr:from>
    <xdr:to>
      <xdr:col>36</xdr:col>
      <xdr:colOff>304800</xdr:colOff>
      <xdr:row>31</xdr:row>
      <xdr:rowOff>120650</xdr:rowOff>
    </xdr:to>
    <xdr:sp macro="" textlink="">
      <xdr:nvSpPr>
        <xdr:cNvPr id="19458" name="AutoShape 2" descr="Generated image">
          <a:extLst>
            <a:ext uri="{FF2B5EF4-FFF2-40B4-BE49-F238E27FC236}">
              <a16:creationId xmlns:a16="http://schemas.microsoft.com/office/drawing/2014/main" id="{784E1C8E-A0C4-EE2E-1BF5-F0F54509322C}"/>
            </a:ext>
          </a:extLst>
        </xdr:cNvPr>
        <xdr:cNvSpPr>
          <a:spLocks noChangeAspect="1" noChangeArrowheads="1"/>
        </xdr:cNvSpPr>
      </xdr:nvSpPr>
      <xdr:spPr bwMode="auto">
        <a:xfrm>
          <a:off x="21945600" y="552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36</xdr:col>
      <xdr:colOff>0</xdr:colOff>
      <xdr:row>30</xdr:row>
      <xdr:rowOff>0</xdr:rowOff>
    </xdr:from>
    <xdr:to>
      <xdr:col>36</xdr:col>
      <xdr:colOff>304800</xdr:colOff>
      <xdr:row>31</xdr:row>
      <xdr:rowOff>120650</xdr:rowOff>
    </xdr:to>
    <xdr:sp macro="" textlink="">
      <xdr:nvSpPr>
        <xdr:cNvPr id="19459" name="AutoShape 3" descr="Generated image">
          <a:extLst>
            <a:ext uri="{FF2B5EF4-FFF2-40B4-BE49-F238E27FC236}">
              <a16:creationId xmlns:a16="http://schemas.microsoft.com/office/drawing/2014/main" id="{B2D57004-5DDD-09EC-7AC5-F7EA817E3D02}"/>
            </a:ext>
          </a:extLst>
        </xdr:cNvPr>
        <xdr:cNvSpPr>
          <a:spLocks noChangeAspect="1" noChangeArrowheads="1"/>
        </xdr:cNvSpPr>
      </xdr:nvSpPr>
      <xdr:spPr bwMode="auto">
        <a:xfrm>
          <a:off x="21945600" y="552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47337</xdr:colOff>
      <xdr:row>3</xdr:row>
      <xdr:rowOff>174337</xdr:rowOff>
    </xdr:from>
    <xdr:to>
      <xdr:col>23</xdr:col>
      <xdr:colOff>280815</xdr:colOff>
      <xdr:row>41</xdr:row>
      <xdr:rowOff>41564</xdr:rowOff>
    </xdr:to>
    <xdr:pic>
      <xdr:nvPicPr>
        <xdr:cNvPr id="14" name="Picture 13">
          <a:extLst>
            <a:ext uri="{FF2B5EF4-FFF2-40B4-BE49-F238E27FC236}">
              <a16:creationId xmlns:a16="http://schemas.microsoft.com/office/drawing/2014/main" id="{A3BA0FE8-2DE7-CD32-4E15-382C3FA2B734}"/>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971" b="19564"/>
        <a:stretch>
          <a:fillRect/>
        </a:stretch>
      </xdr:blipFill>
      <xdr:spPr>
        <a:xfrm>
          <a:off x="1881781" y="738781"/>
          <a:ext cx="12463108" cy="7016857"/>
        </a:xfrm>
        <a:prstGeom prst="rect">
          <a:avLst/>
        </a:prstGeom>
      </xdr:spPr>
    </xdr:pic>
    <xdr:clientData/>
  </xdr:twoCellAnchor>
  <xdr:twoCellAnchor>
    <xdr:from>
      <xdr:col>16</xdr:col>
      <xdr:colOff>238125</xdr:colOff>
      <xdr:row>25</xdr:row>
      <xdr:rowOff>0</xdr:rowOff>
    </xdr:from>
    <xdr:to>
      <xdr:col>19</xdr:col>
      <xdr:colOff>247650</xdr:colOff>
      <xdr:row>32</xdr:row>
      <xdr:rowOff>38100</xdr:rowOff>
    </xdr:to>
    <xdr:grpSp>
      <xdr:nvGrpSpPr>
        <xdr:cNvPr id="6" name="Group 5">
          <a:extLst>
            <a:ext uri="{FF2B5EF4-FFF2-40B4-BE49-F238E27FC236}">
              <a16:creationId xmlns:a16="http://schemas.microsoft.com/office/drawing/2014/main" id="{D619219A-C0F2-6F1B-A578-256FBBDAC1D3}"/>
            </a:ext>
            <a:ext uri="{147F2762-F138-4A5C-976F-8EAC2B608ADB}">
              <a16:predDERef xmlns:a16="http://schemas.microsoft.com/office/drawing/2014/main" pred="{A3BA0FE8-2DE7-CD32-4E15-382C3FA2B734}"/>
            </a:ext>
          </a:extLst>
        </xdr:cNvPr>
        <xdr:cNvGrpSpPr/>
      </xdr:nvGrpSpPr>
      <xdr:grpSpPr>
        <a:xfrm>
          <a:off x="9534525" y="4572000"/>
          <a:ext cx="1752600" cy="1304925"/>
          <a:chOff x="10018889" y="4756149"/>
          <a:chExt cx="1775651" cy="1358665"/>
        </a:xfrm>
      </xdr:grpSpPr>
      <xdr:pic>
        <xdr:nvPicPr>
          <xdr:cNvPr id="40" name="Picture 39">
            <a:extLst>
              <a:ext uri="{FF2B5EF4-FFF2-40B4-BE49-F238E27FC236}">
                <a16:creationId xmlns:a16="http://schemas.microsoft.com/office/drawing/2014/main" id="{6B228CD0-B89C-4A58-7AA0-3DBC06D875E2}"/>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9044" t="6510" r="10947" b="6348"/>
          <a:stretch>
            <a:fillRect/>
          </a:stretch>
        </xdr:blipFill>
        <xdr:spPr>
          <a:xfrm rot="16200000">
            <a:off x="10227382" y="4547656"/>
            <a:ext cx="1358665" cy="1775651"/>
          </a:xfrm>
          <a:prstGeom prst="rect">
            <a:avLst/>
          </a:prstGeom>
        </xdr:spPr>
      </xdr:pic>
      <xdr:sp macro="" textlink="">
        <xdr:nvSpPr>
          <xdr:cNvPr id="7" name="Rectangle: Rounded Corners 6">
            <a:hlinkClick xmlns:r="http://schemas.openxmlformats.org/officeDocument/2006/relationships" r:id="rId3"/>
            <a:extLst>
              <a:ext uri="{FF2B5EF4-FFF2-40B4-BE49-F238E27FC236}">
                <a16:creationId xmlns:a16="http://schemas.microsoft.com/office/drawing/2014/main" id="{D5B57BE2-0560-44AB-8E97-CB1BDACE9331}"/>
              </a:ext>
            </a:extLst>
          </xdr:cNvPr>
          <xdr:cNvSpPr/>
        </xdr:nvSpPr>
        <xdr:spPr>
          <a:xfrm>
            <a:off x="10018889" y="4856574"/>
            <a:ext cx="1775648" cy="1175926"/>
          </a:xfrm>
          <a:prstGeom prst="round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500">
                <a:solidFill>
                  <a:schemeClr val="tx1">
                    <a:lumMod val="85000"/>
                    <a:lumOff val="15000"/>
                  </a:schemeClr>
                </a:solidFill>
                <a:latin typeface="Aharoni" panose="02010803020104030203" pitchFamily="2" charset="-79"/>
                <a:cs typeface="Aharoni" panose="02010803020104030203" pitchFamily="2" charset="-79"/>
              </a:rPr>
              <a:t>Employee</a:t>
            </a:r>
          </a:p>
        </xdr:txBody>
      </xdr:sp>
    </xdr:grpSp>
    <xdr:clientData/>
  </xdr:twoCellAnchor>
  <xdr:twoCellAnchor>
    <xdr:from>
      <xdr:col>19</xdr:col>
      <xdr:colOff>576204</xdr:colOff>
      <xdr:row>23</xdr:row>
      <xdr:rowOff>211667</xdr:rowOff>
    </xdr:from>
    <xdr:to>
      <xdr:col>22</xdr:col>
      <xdr:colOff>152870</xdr:colOff>
      <xdr:row>32</xdr:row>
      <xdr:rowOff>70554</xdr:rowOff>
    </xdr:to>
    <xdr:grpSp>
      <xdr:nvGrpSpPr>
        <xdr:cNvPr id="5" name="Group 4">
          <a:extLst>
            <a:ext uri="{FF2B5EF4-FFF2-40B4-BE49-F238E27FC236}">
              <a16:creationId xmlns:a16="http://schemas.microsoft.com/office/drawing/2014/main" id="{0F935D1C-C721-13D3-A83A-02907A036135}"/>
            </a:ext>
          </a:extLst>
        </xdr:cNvPr>
        <xdr:cNvGrpSpPr/>
      </xdr:nvGrpSpPr>
      <xdr:grpSpPr>
        <a:xfrm>
          <a:off x="11615679" y="4374092"/>
          <a:ext cx="1319741" cy="1535287"/>
          <a:chOff x="12194352" y="4539074"/>
          <a:chExt cx="1411111" cy="1611017"/>
        </a:xfrm>
      </xdr:grpSpPr>
      <xdr:pic>
        <xdr:nvPicPr>
          <xdr:cNvPr id="36" name="Picture 35">
            <a:extLst>
              <a:ext uri="{FF2B5EF4-FFF2-40B4-BE49-F238E27FC236}">
                <a16:creationId xmlns:a16="http://schemas.microsoft.com/office/drawing/2014/main" id="{A5E81E0D-ECF6-0C0E-7D9E-9F12E315A359}"/>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0085" t="8071" r="19662" b="16005"/>
          <a:stretch>
            <a:fillRect/>
          </a:stretch>
        </xdr:blipFill>
        <xdr:spPr>
          <a:xfrm>
            <a:off x="12194352" y="4539074"/>
            <a:ext cx="1411111" cy="1587500"/>
          </a:xfrm>
          <a:prstGeom prst="rect">
            <a:avLst/>
          </a:prstGeom>
        </xdr:spPr>
      </xdr:pic>
      <xdr:sp macro="" textlink="">
        <xdr:nvSpPr>
          <xdr:cNvPr id="8" name="Rectangle: Rounded Corners 7">
            <a:hlinkClick xmlns:r="http://schemas.openxmlformats.org/officeDocument/2006/relationships" r:id="rId5"/>
            <a:extLst>
              <a:ext uri="{FF2B5EF4-FFF2-40B4-BE49-F238E27FC236}">
                <a16:creationId xmlns:a16="http://schemas.microsoft.com/office/drawing/2014/main" id="{2D402CE4-A456-48AB-8382-50E52B11224C}"/>
              </a:ext>
            </a:extLst>
          </xdr:cNvPr>
          <xdr:cNvSpPr/>
        </xdr:nvSpPr>
        <xdr:spPr>
          <a:xfrm>
            <a:off x="12217870" y="4868332"/>
            <a:ext cx="1293519" cy="1281759"/>
          </a:xfrm>
          <a:prstGeom prst="round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500">
                <a:solidFill>
                  <a:schemeClr val="tx1">
                    <a:lumMod val="85000"/>
                    <a:lumOff val="15000"/>
                  </a:schemeClr>
                </a:solidFill>
                <a:latin typeface="Aharoni" panose="02010803020104030203" pitchFamily="2" charset="-79"/>
                <a:cs typeface="Aharoni" panose="02010803020104030203" pitchFamily="2" charset="-79"/>
              </a:rPr>
              <a:t>Outlet</a:t>
            </a:r>
          </a:p>
        </xdr:txBody>
      </xdr:sp>
    </xdr:grpSp>
    <xdr:clientData/>
  </xdr:twoCellAnchor>
  <xdr:twoCellAnchor>
    <xdr:from>
      <xdr:col>12</xdr:col>
      <xdr:colOff>276449</xdr:colOff>
      <xdr:row>25</xdr:row>
      <xdr:rowOff>0</xdr:rowOff>
    </xdr:from>
    <xdr:to>
      <xdr:col>15</xdr:col>
      <xdr:colOff>587963</xdr:colOff>
      <xdr:row>31</xdr:row>
      <xdr:rowOff>105833</xdr:rowOff>
    </xdr:to>
    <xdr:grpSp>
      <xdr:nvGrpSpPr>
        <xdr:cNvPr id="13" name="Group 12">
          <a:extLst>
            <a:ext uri="{FF2B5EF4-FFF2-40B4-BE49-F238E27FC236}">
              <a16:creationId xmlns:a16="http://schemas.microsoft.com/office/drawing/2014/main" id="{DCBECFEA-5A0F-9C42-E136-EC34715733F0}"/>
            </a:ext>
          </a:extLst>
        </xdr:cNvPr>
        <xdr:cNvGrpSpPr/>
      </xdr:nvGrpSpPr>
      <xdr:grpSpPr>
        <a:xfrm>
          <a:off x="7248749" y="4572000"/>
          <a:ext cx="2045064" cy="1191683"/>
          <a:chOff x="7614227" y="4762500"/>
          <a:chExt cx="2145958" cy="1234722"/>
        </a:xfrm>
      </xdr:grpSpPr>
      <xdr:pic>
        <xdr:nvPicPr>
          <xdr:cNvPr id="38" name="Picture 37">
            <a:hlinkClick xmlns:r="http://schemas.openxmlformats.org/officeDocument/2006/relationships" r:id="rId6"/>
            <a:extLst>
              <a:ext uri="{FF2B5EF4-FFF2-40B4-BE49-F238E27FC236}">
                <a16:creationId xmlns:a16="http://schemas.microsoft.com/office/drawing/2014/main" id="{70A1C307-7702-4630-2243-F993CC33E99D}"/>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l="9021" t="23727" r="8357" b="30975"/>
          <a:stretch>
            <a:fillRect/>
          </a:stretch>
        </xdr:blipFill>
        <xdr:spPr>
          <a:xfrm>
            <a:off x="7678796" y="4762500"/>
            <a:ext cx="2046111" cy="1234722"/>
          </a:xfrm>
          <a:prstGeom prst="rect">
            <a:avLst/>
          </a:prstGeom>
        </xdr:spPr>
      </xdr:pic>
      <xdr:sp macro="" textlink="">
        <xdr:nvSpPr>
          <xdr:cNvPr id="9" name="Rectangle: Rounded Corners 8">
            <a:extLst>
              <a:ext uri="{FF2B5EF4-FFF2-40B4-BE49-F238E27FC236}">
                <a16:creationId xmlns:a16="http://schemas.microsoft.com/office/drawing/2014/main" id="{A638AE12-9D49-4E2A-B1B9-5FADE1DFB1FB}"/>
              </a:ext>
            </a:extLst>
          </xdr:cNvPr>
          <xdr:cNvSpPr/>
        </xdr:nvSpPr>
        <xdr:spPr>
          <a:xfrm>
            <a:off x="7614227" y="4868333"/>
            <a:ext cx="2145958" cy="1101694"/>
          </a:xfrm>
          <a:prstGeom prst="round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400">
                <a:solidFill>
                  <a:schemeClr val="tx1">
                    <a:lumMod val="95000"/>
                    <a:lumOff val="5000"/>
                  </a:schemeClr>
                </a:solidFill>
                <a:latin typeface="Aharoni" panose="02010803020104030203" pitchFamily="2" charset="-79"/>
                <a:cs typeface="Aharoni" panose="02010803020104030203" pitchFamily="2" charset="-79"/>
              </a:rPr>
              <a:t>Transaction</a:t>
            </a:r>
          </a:p>
        </xdr:txBody>
      </xdr:sp>
    </xdr:grpSp>
    <xdr:clientData/>
  </xdr:twoCellAnchor>
  <xdr:twoCellAnchor>
    <xdr:from>
      <xdr:col>16</xdr:col>
      <xdr:colOff>47037</xdr:colOff>
      <xdr:row>15</xdr:row>
      <xdr:rowOff>82315</xdr:rowOff>
    </xdr:from>
    <xdr:to>
      <xdr:col>19</xdr:col>
      <xdr:colOff>186437</xdr:colOff>
      <xdr:row>24</xdr:row>
      <xdr:rowOff>47038</xdr:rowOff>
    </xdr:to>
    <xdr:grpSp>
      <xdr:nvGrpSpPr>
        <xdr:cNvPr id="3" name="Group 2">
          <a:extLst>
            <a:ext uri="{FF2B5EF4-FFF2-40B4-BE49-F238E27FC236}">
              <a16:creationId xmlns:a16="http://schemas.microsoft.com/office/drawing/2014/main" id="{07F21B81-DE81-C186-9B90-DBADA3E01A0F}"/>
            </a:ext>
          </a:extLst>
        </xdr:cNvPr>
        <xdr:cNvGrpSpPr/>
      </xdr:nvGrpSpPr>
      <xdr:grpSpPr>
        <a:xfrm>
          <a:off x="9343437" y="2796940"/>
          <a:ext cx="1882475" cy="1641123"/>
          <a:chOff x="9830741" y="2904537"/>
          <a:chExt cx="1973844" cy="1716853"/>
        </a:xfrm>
      </xdr:grpSpPr>
      <xdr:pic>
        <xdr:nvPicPr>
          <xdr:cNvPr id="28" name="Picture 27">
            <a:extLst>
              <a:ext uri="{FF2B5EF4-FFF2-40B4-BE49-F238E27FC236}">
                <a16:creationId xmlns:a16="http://schemas.microsoft.com/office/drawing/2014/main" id="{2097B91B-95E5-9DBE-31C8-A5A6186F3853}"/>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8334" t="5927" r="18750" b="12859"/>
          <a:stretch>
            <a:fillRect/>
          </a:stretch>
        </xdr:blipFill>
        <xdr:spPr>
          <a:xfrm>
            <a:off x="9830741" y="2904537"/>
            <a:ext cx="1775648" cy="1693333"/>
          </a:xfrm>
          <a:prstGeom prst="rect">
            <a:avLst/>
          </a:prstGeom>
        </xdr:spPr>
      </xdr:pic>
      <xdr:sp macro="" textlink="">
        <xdr:nvSpPr>
          <xdr:cNvPr id="12" name="Rectangle: Rounded Corners 11">
            <a:hlinkClick xmlns:r="http://schemas.openxmlformats.org/officeDocument/2006/relationships" r:id="rId9"/>
            <a:extLst>
              <a:ext uri="{FF2B5EF4-FFF2-40B4-BE49-F238E27FC236}">
                <a16:creationId xmlns:a16="http://schemas.microsoft.com/office/drawing/2014/main" id="{657A8637-016E-413F-BC56-BAC761FE8AC1}"/>
              </a:ext>
            </a:extLst>
          </xdr:cNvPr>
          <xdr:cNvSpPr/>
        </xdr:nvSpPr>
        <xdr:spPr>
          <a:xfrm>
            <a:off x="9970143" y="2904538"/>
            <a:ext cx="1834442" cy="1716852"/>
          </a:xfrm>
          <a:prstGeom prst="round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a:solidFill>
                  <a:schemeClr val="tx1">
                    <a:lumMod val="85000"/>
                    <a:lumOff val="15000"/>
                  </a:schemeClr>
                </a:solidFill>
                <a:latin typeface="Aharoni" panose="02010803020104030203" pitchFamily="2" charset="-79"/>
                <a:cs typeface="Aharoni" panose="02010803020104030203" pitchFamily="2" charset="-79"/>
              </a:rPr>
              <a:t>Supplier</a:t>
            </a:r>
          </a:p>
        </xdr:txBody>
      </xdr:sp>
    </xdr:grpSp>
    <xdr:clientData/>
  </xdr:twoCellAnchor>
  <xdr:twoCellAnchor>
    <xdr:from>
      <xdr:col>8</xdr:col>
      <xdr:colOff>317500</xdr:colOff>
      <xdr:row>6</xdr:row>
      <xdr:rowOff>54156</xdr:rowOff>
    </xdr:from>
    <xdr:to>
      <xdr:col>18</xdr:col>
      <xdr:colOff>380172</xdr:colOff>
      <xdr:row>13</xdr:row>
      <xdr:rowOff>74000</xdr:rowOff>
    </xdr:to>
    <xdr:sp macro="" textlink="">
      <xdr:nvSpPr>
        <xdr:cNvPr id="16" name="Rectangle 15">
          <a:extLst>
            <a:ext uri="{FF2B5EF4-FFF2-40B4-BE49-F238E27FC236}">
              <a16:creationId xmlns:a16="http://schemas.microsoft.com/office/drawing/2014/main" id="{9D007569-1850-4043-9AE7-53EEE5289A3C}"/>
            </a:ext>
          </a:extLst>
        </xdr:cNvPr>
        <xdr:cNvSpPr/>
      </xdr:nvSpPr>
      <xdr:spPr>
        <a:xfrm>
          <a:off x="5209352" y="1183045"/>
          <a:ext cx="6177487" cy="1336881"/>
        </a:xfrm>
        <a:prstGeom prst="rect">
          <a:avLst/>
        </a:prstGeom>
        <a:solidFill>
          <a:schemeClr val="accent4">
            <a:lumMod val="60000"/>
            <a:lumOff val="4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lvl="3" algn="l"/>
          <a:r>
            <a:rPr lang="en-SG" sz="2800">
              <a:solidFill>
                <a:schemeClr val="tx1">
                  <a:lumMod val="85000"/>
                  <a:lumOff val="15000"/>
                </a:schemeClr>
              </a:solidFill>
              <a:latin typeface="Amasis MT Pro Black" panose="02040A04050005020304" pitchFamily="18" charset="0"/>
            </a:rPr>
            <a:t>ShengSiong Supermarket </a:t>
          </a:r>
        </a:p>
      </xdr:txBody>
    </xdr:sp>
    <xdr:clientData/>
  </xdr:twoCellAnchor>
  <xdr:twoCellAnchor editAs="oneCell">
    <xdr:from>
      <xdr:col>8</xdr:col>
      <xdr:colOff>283206</xdr:colOff>
      <xdr:row>5</xdr:row>
      <xdr:rowOff>150818</xdr:rowOff>
    </xdr:from>
    <xdr:to>
      <xdr:col>11</xdr:col>
      <xdr:colOff>50639</xdr:colOff>
      <xdr:row>14</xdr:row>
      <xdr:rowOff>39695</xdr:rowOff>
    </xdr:to>
    <xdr:pic>
      <xdr:nvPicPr>
        <xdr:cNvPr id="17" name="Picture 16">
          <a:extLst>
            <a:ext uri="{FF2B5EF4-FFF2-40B4-BE49-F238E27FC236}">
              <a16:creationId xmlns:a16="http://schemas.microsoft.com/office/drawing/2014/main" id="{5544F1FB-9151-4392-BFE4-6D573C5896B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175058" y="1091559"/>
          <a:ext cx="1601877" cy="1582210"/>
        </a:xfrm>
        <a:prstGeom prst="rect">
          <a:avLst/>
        </a:prstGeom>
      </xdr:spPr>
    </xdr:pic>
    <xdr:clientData/>
  </xdr:twoCellAnchor>
  <xdr:twoCellAnchor>
    <xdr:from>
      <xdr:col>4</xdr:col>
      <xdr:colOff>188147</xdr:colOff>
      <xdr:row>16</xdr:row>
      <xdr:rowOff>35278</xdr:rowOff>
    </xdr:from>
    <xdr:to>
      <xdr:col>11</xdr:col>
      <xdr:colOff>23518</xdr:colOff>
      <xdr:row>38</xdr:row>
      <xdr:rowOff>23518</xdr:rowOff>
    </xdr:to>
    <xdr:sp macro="" textlink="">
      <xdr:nvSpPr>
        <xdr:cNvPr id="52" name="Rectangle: Rounded Corners 20">
          <a:extLst>
            <a:ext uri="{FF2B5EF4-FFF2-40B4-BE49-F238E27FC236}">
              <a16:creationId xmlns:a16="http://schemas.microsoft.com/office/drawing/2014/main" id="{D3066BCE-32F7-1CB0-B5F7-3DBEAB271B7C}"/>
            </a:ext>
          </a:extLst>
        </xdr:cNvPr>
        <xdr:cNvSpPr/>
      </xdr:nvSpPr>
      <xdr:spPr>
        <a:xfrm>
          <a:off x="2634073" y="3045648"/>
          <a:ext cx="4115741" cy="4186296"/>
        </a:xfrm>
        <a:prstGeom prst="roundRect">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4</xdr:col>
      <xdr:colOff>552465</xdr:colOff>
      <xdr:row>18</xdr:row>
      <xdr:rowOff>147547</xdr:rowOff>
    </xdr:from>
    <xdr:to>
      <xdr:col>10</xdr:col>
      <xdr:colOff>225064</xdr:colOff>
      <xdr:row>23</xdr:row>
      <xdr:rowOff>101746</xdr:rowOff>
    </xdr:to>
    <xdr:sp macro="" textlink="">
      <xdr:nvSpPr>
        <xdr:cNvPr id="53" name="Rectangle: Rounded Corners 14">
          <a:hlinkClick xmlns:r="http://schemas.openxmlformats.org/officeDocument/2006/relationships" r:id="rId11"/>
          <a:extLst>
            <a:ext uri="{FF2B5EF4-FFF2-40B4-BE49-F238E27FC236}">
              <a16:creationId xmlns:a16="http://schemas.microsoft.com/office/drawing/2014/main" id="{0AA10EE2-72B4-4C85-9D93-C7B6F0C85E23}"/>
            </a:ext>
          </a:extLst>
        </xdr:cNvPr>
        <xdr:cNvSpPr/>
      </xdr:nvSpPr>
      <xdr:spPr>
        <a:xfrm>
          <a:off x="2998391" y="3534214"/>
          <a:ext cx="3341488" cy="89493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32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4</xdr:col>
      <xdr:colOff>535410</xdr:colOff>
      <xdr:row>24</xdr:row>
      <xdr:rowOff>92428</xdr:rowOff>
    </xdr:from>
    <xdr:to>
      <xdr:col>10</xdr:col>
      <xdr:colOff>274254</xdr:colOff>
      <xdr:row>29</xdr:row>
      <xdr:rowOff>47104</xdr:rowOff>
    </xdr:to>
    <xdr:sp macro="" textlink="">
      <xdr:nvSpPr>
        <xdr:cNvPr id="15" name="Rectangle: Rounded Corners 18">
          <a:hlinkClick xmlns:r="http://schemas.openxmlformats.org/officeDocument/2006/relationships" r:id="rId12"/>
          <a:extLst>
            <a:ext uri="{FF2B5EF4-FFF2-40B4-BE49-F238E27FC236}">
              <a16:creationId xmlns:a16="http://schemas.microsoft.com/office/drawing/2014/main" id="{AC2D165E-ECFE-473A-868B-AB0068689D2C}"/>
            </a:ext>
          </a:extLst>
        </xdr:cNvPr>
        <xdr:cNvSpPr/>
      </xdr:nvSpPr>
      <xdr:spPr>
        <a:xfrm>
          <a:off x="2981336" y="4666780"/>
          <a:ext cx="3407733" cy="895417"/>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3200">
              <a:solidFill>
                <a:schemeClr val="accent4">
                  <a:lumMod val="50000"/>
                </a:schemeClr>
              </a:solidFill>
              <a:latin typeface="Aharoni" panose="02010803020104030203" pitchFamily="2" charset="-79"/>
              <a:cs typeface="Aharoni" panose="02010803020104030203" pitchFamily="2" charset="-79"/>
            </a:rPr>
            <a:t>Gantt</a:t>
          </a:r>
          <a:r>
            <a:rPr lang="en-SG" sz="3200" baseline="0">
              <a:solidFill>
                <a:schemeClr val="accent4">
                  <a:lumMod val="50000"/>
                </a:schemeClr>
              </a:solidFill>
              <a:latin typeface="Aharoni" panose="02010803020104030203" pitchFamily="2" charset="-79"/>
              <a:cs typeface="Aharoni" panose="02010803020104030203" pitchFamily="2" charset="-79"/>
            </a:rPr>
            <a:t> Chart</a:t>
          </a:r>
          <a:endParaRPr lang="en-SG" sz="3200">
            <a:solidFill>
              <a:schemeClr val="accent4">
                <a:lumMod val="50000"/>
              </a:schemeClr>
            </a:solidFill>
            <a:latin typeface="Aharoni" panose="02010803020104030203" pitchFamily="2" charset="-79"/>
            <a:cs typeface="Aharoni" panose="02010803020104030203" pitchFamily="2" charset="-79"/>
          </a:endParaRPr>
        </a:p>
      </xdr:txBody>
    </xdr:sp>
    <xdr:clientData/>
  </xdr:twoCellAnchor>
  <xdr:twoCellAnchor>
    <xdr:from>
      <xdr:col>4</xdr:col>
      <xdr:colOff>551153</xdr:colOff>
      <xdr:row>30</xdr:row>
      <xdr:rowOff>72249</xdr:rowOff>
    </xdr:from>
    <xdr:to>
      <xdr:col>10</xdr:col>
      <xdr:colOff>257858</xdr:colOff>
      <xdr:row>34</xdr:row>
      <xdr:rowOff>179772</xdr:rowOff>
    </xdr:to>
    <xdr:sp macro="" textlink="">
      <xdr:nvSpPr>
        <xdr:cNvPr id="55" name="Rectangle: Rounded Corners 19">
          <a:hlinkClick xmlns:r="http://schemas.openxmlformats.org/officeDocument/2006/relationships" r:id="rId13"/>
          <a:extLst>
            <a:ext uri="{FF2B5EF4-FFF2-40B4-BE49-F238E27FC236}">
              <a16:creationId xmlns:a16="http://schemas.microsoft.com/office/drawing/2014/main" id="{EF0EE8AC-0E75-43FF-B085-8B6C1724E02F}"/>
            </a:ext>
          </a:extLst>
        </xdr:cNvPr>
        <xdr:cNvSpPr/>
      </xdr:nvSpPr>
      <xdr:spPr>
        <a:xfrm>
          <a:off x="2997079" y="5775490"/>
          <a:ext cx="3375594" cy="86011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32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twoCellAnchor>
    <xdr:from>
      <xdr:col>12</xdr:col>
      <xdr:colOff>354447</xdr:colOff>
      <xdr:row>16</xdr:row>
      <xdr:rowOff>176389</xdr:rowOff>
    </xdr:from>
    <xdr:to>
      <xdr:col>15</xdr:col>
      <xdr:colOff>531092</xdr:colOff>
      <xdr:row>23</xdr:row>
      <xdr:rowOff>222572</xdr:rowOff>
    </xdr:to>
    <xdr:grpSp>
      <xdr:nvGrpSpPr>
        <xdr:cNvPr id="2" name="Group 1">
          <a:extLst>
            <a:ext uri="{FF2B5EF4-FFF2-40B4-BE49-F238E27FC236}">
              <a16:creationId xmlns:a16="http://schemas.microsoft.com/office/drawing/2014/main" id="{9FF93801-08C4-6435-EA7D-73FF25B0F9E3}"/>
            </a:ext>
          </a:extLst>
        </xdr:cNvPr>
        <xdr:cNvGrpSpPr/>
      </xdr:nvGrpSpPr>
      <xdr:grpSpPr>
        <a:xfrm>
          <a:off x="7326747" y="3071989"/>
          <a:ext cx="1919720" cy="1313008"/>
          <a:chOff x="7692225" y="3186759"/>
          <a:chExt cx="2011089" cy="1363220"/>
        </a:xfrm>
      </xdr:grpSpPr>
      <xdr:pic>
        <xdr:nvPicPr>
          <xdr:cNvPr id="26" name="Picture 25">
            <a:extLst>
              <a:ext uri="{FF2B5EF4-FFF2-40B4-BE49-F238E27FC236}">
                <a16:creationId xmlns:a16="http://schemas.microsoft.com/office/drawing/2014/main" id="{A95F120D-8FA7-2C9C-5325-2397621A8BF4}"/>
              </a:ext>
            </a:extLst>
          </xdr:cNvPr>
          <xdr:cNvPicPr>
            <a:picLocks noChangeAspect="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t="15894" b="15233"/>
          <a:stretch>
            <a:fillRect/>
          </a:stretch>
        </xdr:blipFill>
        <xdr:spPr>
          <a:xfrm>
            <a:off x="7772870" y="3186759"/>
            <a:ext cx="1793287" cy="1222963"/>
          </a:xfrm>
          <a:prstGeom prst="rect">
            <a:avLst/>
          </a:prstGeom>
        </xdr:spPr>
      </xdr:pic>
      <xdr:sp macro="" textlink="">
        <xdr:nvSpPr>
          <xdr:cNvPr id="10" name="Rectangle: Rounded Corners 9">
            <a:hlinkClick xmlns:r="http://schemas.openxmlformats.org/officeDocument/2006/relationships" r:id="rId15"/>
            <a:extLst>
              <a:ext uri="{FF2B5EF4-FFF2-40B4-BE49-F238E27FC236}">
                <a16:creationId xmlns:a16="http://schemas.microsoft.com/office/drawing/2014/main" id="{D4042E77-8D6E-4E50-B355-79E5594D5992}"/>
              </a:ext>
            </a:extLst>
          </xdr:cNvPr>
          <xdr:cNvSpPr/>
        </xdr:nvSpPr>
        <xdr:spPr>
          <a:xfrm>
            <a:off x="7692225" y="3421944"/>
            <a:ext cx="2011089" cy="1128035"/>
          </a:xfrm>
          <a:prstGeom prst="round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a:solidFill>
                  <a:schemeClr val="tx1">
                    <a:lumMod val="85000"/>
                    <a:lumOff val="15000"/>
                  </a:schemeClr>
                </a:solidFill>
                <a:latin typeface="Aharoni" panose="02010803020104030203" pitchFamily="2" charset="-79"/>
                <a:cs typeface="Aharoni" panose="02010803020104030203" pitchFamily="2" charset="-79"/>
              </a:rPr>
              <a:t>Products</a:t>
            </a:r>
          </a:p>
        </xdr:txBody>
      </xdr:sp>
    </xdr:grpSp>
    <xdr:clientData/>
  </xdr:twoCellAnchor>
  <xdr:twoCellAnchor>
    <xdr:from>
      <xdr:col>19</xdr:col>
      <xdr:colOff>146515</xdr:colOff>
      <xdr:row>16</xdr:row>
      <xdr:rowOff>91777</xdr:rowOff>
    </xdr:from>
    <xdr:to>
      <xdr:col>22</xdr:col>
      <xdr:colOff>364537</xdr:colOff>
      <xdr:row>24</xdr:row>
      <xdr:rowOff>22326</xdr:rowOff>
    </xdr:to>
    <xdr:grpSp>
      <xdr:nvGrpSpPr>
        <xdr:cNvPr id="4" name="Group 3">
          <a:hlinkClick xmlns:r="http://schemas.openxmlformats.org/officeDocument/2006/relationships" r:id="rId16"/>
          <a:extLst>
            <a:ext uri="{FF2B5EF4-FFF2-40B4-BE49-F238E27FC236}">
              <a16:creationId xmlns:a16="http://schemas.microsoft.com/office/drawing/2014/main" id="{36D39CFC-B4E4-4170-E5A0-AAD4E4745BC0}"/>
            </a:ext>
          </a:extLst>
        </xdr:cNvPr>
        <xdr:cNvGrpSpPr/>
      </xdr:nvGrpSpPr>
      <xdr:grpSpPr>
        <a:xfrm>
          <a:off x="11185990" y="2987377"/>
          <a:ext cx="1961097" cy="1425974"/>
          <a:chOff x="11764663" y="3102147"/>
          <a:chExt cx="2052467" cy="1494531"/>
        </a:xfrm>
      </xdr:grpSpPr>
      <xdr:pic>
        <xdr:nvPicPr>
          <xdr:cNvPr id="34" name="Picture 33">
            <a:extLst>
              <a:ext uri="{FF2B5EF4-FFF2-40B4-BE49-F238E27FC236}">
                <a16:creationId xmlns:a16="http://schemas.microsoft.com/office/drawing/2014/main" id="{6379C614-7829-F04C-3489-B39BD8D5296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rot="242890">
            <a:off x="11764663" y="3102147"/>
            <a:ext cx="1911185" cy="1494531"/>
          </a:xfrm>
          <a:prstGeom prst="rect">
            <a:avLst/>
          </a:prstGeom>
        </xdr:spPr>
      </xdr:pic>
      <xdr:sp macro="" textlink="">
        <xdr:nvSpPr>
          <xdr:cNvPr id="11" name="Rectangle: Rounded Corners 10">
            <a:hlinkClick xmlns:r="http://schemas.openxmlformats.org/officeDocument/2006/relationships" r:id="rId18"/>
            <a:extLst>
              <a:ext uri="{FF2B5EF4-FFF2-40B4-BE49-F238E27FC236}">
                <a16:creationId xmlns:a16="http://schemas.microsoft.com/office/drawing/2014/main" id="{1E81765D-5C87-461A-8B90-F7028D18FCC9}"/>
              </a:ext>
            </a:extLst>
          </xdr:cNvPr>
          <xdr:cNvSpPr/>
        </xdr:nvSpPr>
        <xdr:spPr>
          <a:xfrm>
            <a:off x="11771019" y="3410187"/>
            <a:ext cx="2046111" cy="1140648"/>
          </a:xfrm>
          <a:prstGeom prst="round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600">
                <a:solidFill>
                  <a:schemeClr val="tx1">
                    <a:lumMod val="85000"/>
                    <a:lumOff val="15000"/>
                  </a:schemeClr>
                </a:solidFill>
                <a:latin typeface="Aharoni" panose="02010803020104030203" pitchFamily="2" charset="-79"/>
                <a:cs typeface="Aharoni" panose="02010803020104030203" pitchFamily="2" charset="-79"/>
              </a:rPr>
              <a:t>Customer</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0</xdr:colOff>
      <xdr:row>7</xdr:row>
      <xdr:rowOff>0</xdr:rowOff>
    </xdr:from>
    <xdr:to>
      <xdr:col>31</xdr:col>
      <xdr:colOff>127000</xdr:colOff>
      <xdr:row>88</xdr:row>
      <xdr:rowOff>84666</xdr:rowOff>
    </xdr:to>
    <xdr:sp macro="" textlink="">
      <xdr:nvSpPr>
        <xdr:cNvPr id="2" name="Rectangle 2">
          <a:extLst>
            <a:ext uri="{FF2B5EF4-FFF2-40B4-BE49-F238E27FC236}">
              <a16:creationId xmlns:a16="http://schemas.microsoft.com/office/drawing/2014/main" id="{8AA06BCA-2F50-31FE-4446-4E9E929A3F33}"/>
            </a:ext>
          </a:extLst>
        </xdr:cNvPr>
        <xdr:cNvSpPr/>
      </xdr:nvSpPr>
      <xdr:spPr>
        <a:xfrm>
          <a:off x="1825625" y="1702153"/>
          <a:ext cx="18383250" cy="15086541"/>
        </a:xfrm>
        <a:prstGeom prst="rect">
          <a:avLst/>
        </a:prstGeom>
        <a:solidFill>
          <a:schemeClr val="accent4">
            <a:lumMod val="20000"/>
            <a:lumOff val="8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050" b="1"/>
        </a:p>
      </xdr:txBody>
    </xdr:sp>
    <xdr:clientData/>
  </xdr:twoCellAnchor>
  <xdr:twoCellAnchor>
    <xdr:from>
      <xdr:col>12</xdr:col>
      <xdr:colOff>453572</xdr:colOff>
      <xdr:row>57</xdr:row>
      <xdr:rowOff>29252</xdr:rowOff>
    </xdr:from>
    <xdr:to>
      <xdr:col>21</xdr:col>
      <xdr:colOff>326572</xdr:colOff>
      <xdr:row>60</xdr:row>
      <xdr:rowOff>163286</xdr:rowOff>
    </xdr:to>
    <xdr:sp macro="" textlink="">
      <xdr:nvSpPr>
        <xdr:cNvPr id="235" name="Rectangle: Rounded Corners 3">
          <a:extLst>
            <a:ext uri="{FF2B5EF4-FFF2-40B4-BE49-F238E27FC236}">
              <a16:creationId xmlns:a16="http://schemas.microsoft.com/office/drawing/2014/main" id="{45302EA6-B9F4-C3D6-8063-EDEB2851F839}"/>
            </a:ext>
          </a:extLst>
        </xdr:cNvPr>
        <xdr:cNvSpPr/>
      </xdr:nvSpPr>
      <xdr:spPr>
        <a:xfrm>
          <a:off x="11557001" y="10806109"/>
          <a:ext cx="5424714" cy="678320"/>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b="1">
              <a:solidFill>
                <a:schemeClr val="accent6">
                  <a:lumMod val="50000"/>
                </a:schemeClr>
              </a:solidFill>
            </a:rPr>
            <a:t>Most profitable Food category</a:t>
          </a:r>
        </a:p>
      </xdr:txBody>
    </xdr:sp>
    <xdr:clientData/>
  </xdr:twoCellAnchor>
  <xdr:twoCellAnchor>
    <xdr:from>
      <xdr:col>1</xdr:col>
      <xdr:colOff>448000</xdr:colOff>
      <xdr:row>39</xdr:row>
      <xdr:rowOff>51862</xdr:rowOff>
    </xdr:from>
    <xdr:to>
      <xdr:col>11</xdr:col>
      <xdr:colOff>193919</xdr:colOff>
      <xdr:row>42</xdr:row>
      <xdr:rowOff>165344</xdr:rowOff>
    </xdr:to>
    <xdr:sp macro="" textlink="">
      <xdr:nvSpPr>
        <xdr:cNvPr id="244" name="Rectangle: Rounded Corners 3">
          <a:extLst>
            <a:ext uri="{FF2B5EF4-FFF2-40B4-BE49-F238E27FC236}">
              <a16:creationId xmlns:a16="http://schemas.microsoft.com/office/drawing/2014/main" id="{F769A2C6-4229-47A3-8A07-4DE34DDDEADA}"/>
            </a:ext>
          </a:extLst>
        </xdr:cNvPr>
        <xdr:cNvSpPr/>
      </xdr:nvSpPr>
      <xdr:spPr>
        <a:xfrm>
          <a:off x="4686256" y="7406048"/>
          <a:ext cx="5800570" cy="645110"/>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b="1">
              <a:solidFill>
                <a:schemeClr val="accent6">
                  <a:lumMod val="50000"/>
                </a:schemeClr>
              </a:solidFill>
              <a:latin typeface="+mn-lt"/>
              <a:cs typeface="Aharoni" panose="02010803020104030203" pitchFamily="2" charset="-79"/>
            </a:rPr>
            <a:t>Top spenders on Shipping</a:t>
          </a:r>
          <a:r>
            <a:rPr lang="en-SG" sz="2800" b="1" baseline="0">
              <a:solidFill>
                <a:schemeClr val="accent6">
                  <a:lumMod val="50000"/>
                </a:schemeClr>
              </a:solidFill>
              <a:latin typeface="+mn-lt"/>
              <a:cs typeface="Aharoni" panose="02010803020104030203" pitchFamily="2" charset="-79"/>
            </a:rPr>
            <a:t> Costs</a:t>
          </a:r>
          <a:endParaRPr lang="en-SG" sz="2800" b="1">
            <a:solidFill>
              <a:schemeClr val="accent6">
                <a:lumMod val="50000"/>
              </a:schemeClr>
            </a:solidFill>
            <a:latin typeface="+mn-lt"/>
            <a:cs typeface="Aharoni" panose="02010803020104030203" pitchFamily="2" charset="-79"/>
          </a:endParaRPr>
        </a:p>
      </xdr:txBody>
    </xdr:sp>
    <xdr:clientData/>
  </xdr:twoCellAnchor>
  <xdr:twoCellAnchor>
    <xdr:from>
      <xdr:col>22</xdr:col>
      <xdr:colOff>410103</xdr:colOff>
      <xdr:row>44</xdr:row>
      <xdr:rowOff>103372</xdr:rowOff>
    </xdr:from>
    <xdr:to>
      <xdr:col>26</xdr:col>
      <xdr:colOff>39688</xdr:colOff>
      <xdr:row>56</xdr:row>
      <xdr:rowOff>1</xdr:rowOff>
    </xdr:to>
    <xdr:sp macro="" textlink="">
      <xdr:nvSpPr>
        <xdr:cNvPr id="257" name="Rectangle: Rounded Corners 3">
          <a:extLst>
            <a:ext uri="{FF2B5EF4-FFF2-40B4-BE49-F238E27FC236}">
              <a16:creationId xmlns:a16="http://schemas.microsoft.com/office/drawing/2014/main" id="{01EDE6D7-8A40-404B-82B5-E1E96C428179}"/>
            </a:ext>
          </a:extLst>
        </xdr:cNvPr>
        <xdr:cNvSpPr/>
      </xdr:nvSpPr>
      <xdr:spPr>
        <a:xfrm>
          <a:off x="17363126" y="8343605"/>
          <a:ext cx="2051446" cy="2023140"/>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22</xdr:col>
      <xdr:colOff>471714</xdr:colOff>
      <xdr:row>31</xdr:row>
      <xdr:rowOff>34346</xdr:rowOff>
    </xdr:from>
    <xdr:to>
      <xdr:col>29</xdr:col>
      <xdr:colOff>580571</xdr:colOff>
      <xdr:row>43</xdr:row>
      <xdr:rowOff>34318</xdr:rowOff>
    </xdr:to>
    <xdr:sp macro="" textlink="">
      <xdr:nvSpPr>
        <xdr:cNvPr id="258" name="Rectangle: Rounded Corners 3">
          <a:extLst>
            <a:ext uri="{FF2B5EF4-FFF2-40B4-BE49-F238E27FC236}">
              <a16:creationId xmlns:a16="http://schemas.microsoft.com/office/drawing/2014/main" id="{3FBCB8DD-B5E3-488F-A445-D62EB671DAE4}"/>
            </a:ext>
          </a:extLst>
        </xdr:cNvPr>
        <xdr:cNvSpPr/>
      </xdr:nvSpPr>
      <xdr:spPr>
        <a:xfrm>
          <a:off x="17743714" y="6094060"/>
          <a:ext cx="4426857" cy="2177115"/>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26</xdr:col>
      <xdr:colOff>332916</xdr:colOff>
      <xdr:row>16</xdr:row>
      <xdr:rowOff>65434</xdr:rowOff>
    </xdr:from>
    <xdr:to>
      <xdr:col>29</xdr:col>
      <xdr:colOff>408913</xdr:colOff>
      <xdr:row>29</xdr:row>
      <xdr:rowOff>127703</xdr:rowOff>
    </xdr:to>
    <xdr:sp macro="" textlink="">
      <xdr:nvSpPr>
        <xdr:cNvPr id="233" name="Arrow: Pentagon 72">
          <a:extLst>
            <a:ext uri="{FF2B5EF4-FFF2-40B4-BE49-F238E27FC236}">
              <a16:creationId xmlns:a16="http://schemas.microsoft.com/office/drawing/2014/main" id="{CA6F3B7D-8E6C-B8DB-68CE-01ECB896D34F}"/>
            </a:ext>
          </a:extLst>
        </xdr:cNvPr>
        <xdr:cNvSpPr/>
      </xdr:nvSpPr>
      <xdr:spPr>
        <a:xfrm rot="5400000">
          <a:off x="19825209" y="3650856"/>
          <a:ext cx="2420840" cy="1926568"/>
        </a:xfrm>
        <a:prstGeom prst="homePlate">
          <a:avLst/>
        </a:prstGeom>
        <a:solidFill>
          <a:schemeClr val="accent4">
            <a:lumMod val="40000"/>
            <a:lumOff val="6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050"/>
        </a:p>
      </xdr:txBody>
    </xdr:sp>
    <xdr:clientData/>
  </xdr:twoCellAnchor>
  <xdr:twoCellAnchor>
    <xdr:from>
      <xdr:col>9</xdr:col>
      <xdr:colOff>12045</xdr:colOff>
      <xdr:row>1</xdr:row>
      <xdr:rowOff>217715</xdr:rowOff>
    </xdr:from>
    <xdr:to>
      <xdr:col>22</xdr:col>
      <xdr:colOff>60272</xdr:colOff>
      <xdr:row>6</xdr:row>
      <xdr:rowOff>14531</xdr:rowOff>
    </xdr:to>
    <xdr:sp macro="" textlink="">
      <xdr:nvSpPr>
        <xdr:cNvPr id="186" name="Rectangle: Rounded Corners 74">
          <a:extLst>
            <a:ext uri="{FF2B5EF4-FFF2-40B4-BE49-F238E27FC236}">
              <a16:creationId xmlns:a16="http://schemas.microsoft.com/office/drawing/2014/main" id="{DD67A943-BCF4-715A-BA6C-C8BB5D2D5F82}"/>
            </a:ext>
          </a:extLst>
        </xdr:cNvPr>
        <xdr:cNvSpPr/>
      </xdr:nvSpPr>
      <xdr:spPr>
        <a:xfrm>
          <a:off x="9264902" y="635001"/>
          <a:ext cx="8067370" cy="903530"/>
        </a:xfrm>
        <a:prstGeom prst="round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4000">
              <a:solidFill>
                <a:schemeClr val="accent4">
                  <a:lumMod val="50000"/>
                </a:schemeClr>
              </a:solidFill>
              <a:latin typeface="Aharoni" panose="02010803020104030203" pitchFamily="2" charset="-79"/>
              <a:cs typeface="Aharoni" panose="02010803020104030203" pitchFamily="2" charset="-79"/>
            </a:rPr>
            <a:t>Sheng Siong</a:t>
          </a:r>
          <a:r>
            <a:rPr lang="en-SG" sz="4000" baseline="0">
              <a:solidFill>
                <a:schemeClr val="accent4">
                  <a:lumMod val="50000"/>
                </a:schemeClr>
              </a:solidFill>
              <a:latin typeface="Aharoni" panose="02010803020104030203" pitchFamily="2" charset="-79"/>
              <a:cs typeface="Aharoni" panose="02010803020104030203" pitchFamily="2" charset="-79"/>
            </a:rPr>
            <a:t> Dashboard</a:t>
          </a:r>
          <a:endParaRPr lang="en-SG" sz="4000">
            <a:solidFill>
              <a:schemeClr val="accent4">
                <a:lumMod val="50000"/>
              </a:schemeClr>
            </a:solidFill>
            <a:latin typeface="Aharoni" panose="02010803020104030203" pitchFamily="2" charset="-79"/>
            <a:cs typeface="Aharoni" panose="02010803020104030203" pitchFamily="2" charset="-79"/>
          </a:endParaRPr>
        </a:p>
      </xdr:txBody>
    </xdr:sp>
    <xdr:clientData/>
  </xdr:twoCellAnchor>
  <xdr:twoCellAnchor>
    <xdr:from>
      <xdr:col>26</xdr:col>
      <xdr:colOff>369186</xdr:colOff>
      <xdr:row>8</xdr:row>
      <xdr:rowOff>85421</xdr:rowOff>
    </xdr:from>
    <xdr:to>
      <xdr:col>29</xdr:col>
      <xdr:colOff>383954</xdr:colOff>
      <xdr:row>15</xdr:row>
      <xdr:rowOff>1510</xdr:rowOff>
    </xdr:to>
    <xdr:sp macro="" textlink="">
      <xdr:nvSpPr>
        <xdr:cNvPr id="225" name="Rectangle 1">
          <a:extLst>
            <a:ext uri="{FF2B5EF4-FFF2-40B4-BE49-F238E27FC236}">
              <a16:creationId xmlns:a16="http://schemas.microsoft.com/office/drawing/2014/main" id="{299F9A21-7F27-4499-87E3-884FC4F9E0B9}"/>
            </a:ext>
          </a:extLst>
        </xdr:cNvPr>
        <xdr:cNvSpPr/>
      </xdr:nvSpPr>
      <xdr:spPr>
        <a:xfrm>
          <a:off x="19744070" y="1946119"/>
          <a:ext cx="1831163" cy="1156554"/>
        </a:xfrm>
        <a:prstGeom prst="rect">
          <a:avLst/>
        </a:prstGeom>
        <a:solidFill>
          <a:schemeClr val="accent4">
            <a:lumMod val="60000"/>
            <a:lumOff val="4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endParaRPr lang="en-SG" sz="1050"/>
        </a:p>
      </xdr:txBody>
    </xdr:sp>
    <xdr:clientData/>
  </xdr:twoCellAnchor>
  <xdr:twoCellAnchor>
    <xdr:from>
      <xdr:col>22</xdr:col>
      <xdr:colOff>508050</xdr:colOff>
      <xdr:row>16</xdr:row>
      <xdr:rowOff>74687</xdr:rowOff>
    </xdr:from>
    <xdr:to>
      <xdr:col>25</xdr:col>
      <xdr:colOff>585146</xdr:colOff>
      <xdr:row>29</xdr:row>
      <xdr:rowOff>158243</xdr:rowOff>
    </xdr:to>
    <xdr:sp macro="" textlink="">
      <xdr:nvSpPr>
        <xdr:cNvPr id="229" name="Arrow: Pentagon 72">
          <a:extLst>
            <a:ext uri="{FF2B5EF4-FFF2-40B4-BE49-F238E27FC236}">
              <a16:creationId xmlns:a16="http://schemas.microsoft.com/office/drawing/2014/main" id="{13DD6234-6658-4572-943C-2EB13FCF0295}"/>
            </a:ext>
          </a:extLst>
        </xdr:cNvPr>
        <xdr:cNvSpPr/>
      </xdr:nvSpPr>
      <xdr:spPr>
        <a:xfrm rot="5400000">
          <a:off x="17522820" y="3670203"/>
          <a:ext cx="2442127" cy="1927667"/>
        </a:xfrm>
        <a:prstGeom prst="homePlate">
          <a:avLst/>
        </a:prstGeom>
        <a:solidFill>
          <a:schemeClr val="accent4">
            <a:lumMod val="40000"/>
            <a:lumOff val="6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050"/>
        </a:p>
      </xdr:txBody>
    </xdr:sp>
    <xdr:clientData/>
  </xdr:twoCellAnchor>
  <xdr:twoCellAnchor>
    <xdr:from>
      <xdr:col>22</xdr:col>
      <xdr:colOff>526143</xdr:colOff>
      <xdr:row>17</xdr:row>
      <xdr:rowOff>20867</xdr:rowOff>
    </xdr:from>
    <xdr:to>
      <xdr:col>25</xdr:col>
      <xdr:colOff>603870</xdr:colOff>
      <xdr:row>21</xdr:row>
      <xdr:rowOff>29518</xdr:rowOff>
    </xdr:to>
    <xdr:sp macro="" textlink="">
      <xdr:nvSpPr>
        <xdr:cNvPr id="226" name="TextBox 3">
          <a:extLst>
            <a:ext uri="{FF2B5EF4-FFF2-40B4-BE49-F238E27FC236}">
              <a16:creationId xmlns:a16="http://schemas.microsoft.com/office/drawing/2014/main" id="{90D68BD4-5144-B433-6E34-46EA12D50FA4}"/>
            </a:ext>
          </a:extLst>
        </xdr:cNvPr>
        <xdr:cNvSpPr txBox="1"/>
      </xdr:nvSpPr>
      <xdr:spPr>
        <a:xfrm>
          <a:off x="17798143" y="3540581"/>
          <a:ext cx="1928298" cy="7343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SG" sz="2000">
              <a:solidFill>
                <a:schemeClr val="accent6">
                  <a:lumMod val="50000"/>
                </a:schemeClr>
              </a:solidFill>
              <a:latin typeface="Aharoni" panose="02010803020104030203" pitchFamily="2" charset="-79"/>
              <a:cs typeface="Aharoni" panose="02010803020104030203" pitchFamily="2" charset="-79"/>
            </a:rPr>
            <a:t>Total Profit</a:t>
          </a:r>
        </a:p>
      </xdr:txBody>
    </xdr:sp>
    <xdr:clientData/>
  </xdr:twoCellAnchor>
  <xdr:twoCellAnchor>
    <xdr:from>
      <xdr:col>26</xdr:col>
      <xdr:colOff>454038</xdr:colOff>
      <xdr:row>16</xdr:row>
      <xdr:rowOff>113357</xdr:rowOff>
    </xdr:from>
    <xdr:to>
      <xdr:col>29</xdr:col>
      <xdr:colOff>356988</xdr:colOff>
      <xdr:row>20</xdr:row>
      <xdr:rowOff>117188</xdr:rowOff>
    </xdr:to>
    <xdr:sp macro="" textlink="">
      <xdr:nvSpPr>
        <xdr:cNvPr id="230" name="TextBox 4">
          <a:extLst>
            <a:ext uri="{FF2B5EF4-FFF2-40B4-BE49-F238E27FC236}">
              <a16:creationId xmlns:a16="http://schemas.microsoft.com/office/drawing/2014/main" id="{BF35FE1E-8412-473D-BEE1-A88E6E1D30F4}"/>
            </a:ext>
          </a:extLst>
        </xdr:cNvPr>
        <xdr:cNvSpPr txBox="1"/>
      </xdr:nvSpPr>
      <xdr:spPr>
        <a:xfrm>
          <a:off x="20193467" y="3451643"/>
          <a:ext cx="1753521" cy="7295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SG" sz="2000">
              <a:solidFill>
                <a:schemeClr val="accent6">
                  <a:lumMod val="50000"/>
                </a:schemeClr>
              </a:solidFill>
              <a:latin typeface="Aharoni" panose="02010803020104030203" pitchFamily="2" charset="-79"/>
              <a:cs typeface="Aharoni" panose="02010803020104030203" pitchFamily="2" charset="-79"/>
            </a:rPr>
            <a:t>Top Product</a:t>
          </a:r>
        </a:p>
      </xdr:txBody>
    </xdr:sp>
    <xdr:clientData/>
  </xdr:twoCellAnchor>
  <xdr:twoCellAnchor>
    <xdr:from>
      <xdr:col>22</xdr:col>
      <xdr:colOff>423334</xdr:colOff>
      <xdr:row>58</xdr:row>
      <xdr:rowOff>7</xdr:rowOff>
    </xdr:from>
    <xdr:to>
      <xdr:col>29</xdr:col>
      <xdr:colOff>610105</xdr:colOff>
      <xdr:row>62</xdr:row>
      <xdr:rowOff>42333</xdr:rowOff>
    </xdr:to>
    <xdr:sp macro="" textlink="">
      <xdr:nvSpPr>
        <xdr:cNvPr id="255" name="Rectangle: Rounded Corners 3">
          <a:extLst>
            <a:ext uri="{FF2B5EF4-FFF2-40B4-BE49-F238E27FC236}">
              <a16:creationId xmlns:a16="http://schemas.microsoft.com/office/drawing/2014/main" id="{0BA0AA05-A569-450D-B56D-8B33BEF4125D}"/>
            </a:ext>
          </a:extLst>
        </xdr:cNvPr>
        <xdr:cNvSpPr/>
      </xdr:nvSpPr>
      <xdr:spPr>
        <a:xfrm>
          <a:off x="17610667" y="11451174"/>
          <a:ext cx="4483605" cy="804326"/>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b="1">
              <a:solidFill>
                <a:schemeClr val="accent6">
                  <a:lumMod val="50000"/>
                </a:schemeClr>
              </a:solidFill>
            </a:rPr>
            <a:t>Employee's</a:t>
          </a:r>
          <a:r>
            <a:rPr lang="en-SG" sz="2800" b="1" baseline="0">
              <a:solidFill>
                <a:schemeClr val="accent6">
                  <a:lumMod val="50000"/>
                </a:schemeClr>
              </a:solidFill>
            </a:rPr>
            <a:t> </a:t>
          </a:r>
          <a:r>
            <a:rPr lang="en-SG" sz="2800" b="1">
              <a:solidFill>
                <a:schemeClr val="accent6">
                  <a:lumMod val="50000"/>
                </a:schemeClr>
              </a:solidFill>
            </a:rPr>
            <a:t>Salary</a:t>
          </a:r>
          <a:r>
            <a:rPr lang="en-SG" sz="2800" b="1" baseline="0">
              <a:solidFill>
                <a:schemeClr val="accent6">
                  <a:lumMod val="50000"/>
                </a:schemeClr>
              </a:solidFill>
            </a:rPr>
            <a:t> </a:t>
          </a:r>
          <a:endParaRPr lang="en-SG" sz="2800" b="1">
            <a:solidFill>
              <a:schemeClr val="accent6">
                <a:lumMod val="50000"/>
              </a:schemeClr>
            </a:solidFill>
          </a:endParaRPr>
        </a:p>
      </xdr:txBody>
    </xdr:sp>
    <xdr:clientData/>
  </xdr:twoCellAnchor>
  <xdr:twoCellAnchor>
    <xdr:from>
      <xdr:col>12</xdr:col>
      <xdr:colOff>352035</xdr:colOff>
      <xdr:row>64</xdr:row>
      <xdr:rowOff>86149</xdr:rowOff>
    </xdr:from>
    <xdr:to>
      <xdr:col>21</xdr:col>
      <xdr:colOff>225035</xdr:colOff>
      <xdr:row>87</xdr:row>
      <xdr:rowOff>5571</xdr:rowOff>
    </xdr:to>
    <xdr:graphicFrame macro="">
      <xdr:nvGraphicFramePr>
        <xdr:cNvPr id="21" name="Chart 4">
          <a:extLst>
            <a:ext uri="{FF2B5EF4-FFF2-40B4-BE49-F238E27FC236}">
              <a16:creationId xmlns:a16="http://schemas.microsoft.com/office/drawing/2014/main" id="{BB9B97A2-CAD0-4ADB-A6DE-EA102C722CFB}"/>
            </a:ext>
            <a:ext uri="{147F2762-F138-4A5C-976F-8EAC2B608ADB}">
              <a16:predDERef xmlns:a16="http://schemas.microsoft.com/office/drawing/2014/main" pred="{49F45850-D38B-4EF8-B168-DD8E85AE067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12</xdr:col>
      <xdr:colOff>311339</xdr:colOff>
      <xdr:row>61</xdr:row>
      <xdr:rowOff>125458</xdr:rowOff>
    </xdr:from>
    <xdr:to>
      <xdr:col>21</xdr:col>
      <xdr:colOff>272143</xdr:colOff>
      <xdr:row>64</xdr:row>
      <xdr:rowOff>32150</xdr:rowOff>
    </xdr:to>
    <xdr:pic>
      <xdr:nvPicPr>
        <xdr:cNvPr id="256" name="Picture 5">
          <a:extLst>
            <a:ext uri="{FF2B5EF4-FFF2-40B4-BE49-F238E27FC236}">
              <a16:creationId xmlns:a16="http://schemas.microsoft.com/office/drawing/2014/main" id="{D3C78B66-3089-78BC-2809-C83C57C5B7ED}"/>
            </a:ext>
          </a:extLst>
        </xdr:cNvPr>
        <xdr:cNvPicPr>
          <a:picLocks noChangeAspect="1"/>
        </xdr:cNvPicPr>
      </xdr:nvPicPr>
      <xdr:blipFill>
        <a:blip xmlns:r="http://schemas.openxmlformats.org/officeDocument/2006/relationships" r:embed="rId2"/>
        <a:stretch>
          <a:fillRect/>
        </a:stretch>
      </xdr:blipFill>
      <xdr:spPr>
        <a:xfrm>
          <a:off x="11414768" y="11628029"/>
          <a:ext cx="5512518" cy="450978"/>
        </a:xfrm>
        <a:prstGeom prst="rect">
          <a:avLst/>
        </a:prstGeom>
      </xdr:spPr>
    </xdr:pic>
    <xdr:clientData/>
  </xdr:twoCellAnchor>
  <xdr:twoCellAnchor>
    <xdr:from>
      <xdr:col>22</xdr:col>
      <xdr:colOff>526144</xdr:colOff>
      <xdr:row>20</xdr:row>
      <xdr:rowOff>110220</xdr:rowOff>
    </xdr:from>
    <xdr:to>
      <xdr:col>25</xdr:col>
      <xdr:colOff>573999</xdr:colOff>
      <xdr:row>24</xdr:row>
      <xdr:rowOff>114390</xdr:rowOff>
    </xdr:to>
    <xdr:sp macro="" textlink="">
      <xdr:nvSpPr>
        <xdr:cNvPr id="227" name="TextBox 3">
          <a:extLst>
            <a:ext uri="{FF2B5EF4-FFF2-40B4-BE49-F238E27FC236}">
              <a16:creationId xmlns:a16="http://schemas.microsoft.com/office/drawing/2014/main" id="{48A19289-4733-494D-AD11-4A508DA4C126}"/>
            </a:ext>
          </a:extLst>
        </xdr:cNvPr>
        <xdr:cNvSpPr txBox="1"/>
      </xdr:nvSpPr>
      <xdr:spPr>
        <a:xfrm>
          <a:off x="17798144" y="4174220"/>
          <a:ext cx="1898426" cy="7298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SG" sz="3200" b="0" i="0" u="none" strike="noStrike">
              <a:solidFill>
                <a:schemeClr val="dk1"/>
              </a:solidFill>
              <a:effectLst/>
              <a:latin typeface="Aharoni" panose="02010803020104030203" pitchFamily="2" charset="-79"/>
              <a:ea typeface="+mn-ea"/>
              <a:cs typeface="Aharoni" panose="02010803020104030203" pitchFamily="2" charset="-79"/>
            </a:rPr>
            <a:t>$1,080.76 </a:t>
          </a:r>
          <a:endParaRPr lang="en-SG" sz="6000">
            <a:solidFill>
              <a:schemeClr val="accent4">
                <a:lumMod val="50000"/>
              </a:schemeClr>
            </a:solidFill>
            <a:latin typeface="Aharoni" panose="02010803020104030203" pitchFamily="2" charset="-79"/>
            <a:cs typeface="Aharoni" panose="02010803020104030203" pitchFamily="2" charset="-79"/>
          </a:endParaRPr>
        </a:p>
      </xdr:txBody>
    </xdr:sp>
    <xdr:clientData/>
  </xdr:twoCellAnchor>
  <xdr:twoCellAnchor editAs="oneCell">
    <xdr:from>
      <xdr:col>23</xdr:col>
      <xdr:colOff>478519</xdr:colOff>
      <xdr:row>22</xdr:row>
      <xdr:rowOff>152308</xdr:rowOff>
    </xdr:from>
    <xdr:to>
      <xdr:col>25</xdr:col>
      <xdr:colOff>96058</xdr:colOff>
      <xdr:row>27</xdr:row>
      <xdr:rowOff>130517</xdr:rowOff>
    </xdr:to>
    <xdr:pic>
      <xdr:nvPicPr>
        <xdr:cNvPr id="228" name="Graphic 8" descr="Money with solid fill">
          <a:extLst>
            <a:ext uri="{FF2B5EF4-FFF2-40B4-BE49-F238E27FC236}">
              <a16:creationId xmlns:a16="http://schemas.microsoft.com/office/drawing/2014/main" id="{DD3E4F2D-2748-4240-B086-0DA8F3AE967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8367376" y="4579165"/>
          <a:ext cx="851252" cy="885352"/>
        </a:xfrm>
        <a:prstGeom prst="rect">
          <a:avLst/>
        </a:prstGeom>
      </xdr:spPr>
    </xdr:pic>
    <xdr:clientData/>
  </xdr:twoCellAnchor>
  <xdr:twoCellAnchor>
    <xdr:from>
      <xdr:col>26</xdr:col>
      <xdr:colOff>433066</xdr:colOff>
      <xdr:row>19</xdr:row>
      <xdr:rowOff>63805</xdr:rowOff>
    </xdr:from>
    <xdr:to>
      <xdr:col>29</xdr:col>
      <xdr:colOff>336016</xdr:colOff>
      <xdr:row>22</xdr:row>
      <xdr:rowOff>178496</xdr:rowOff>
    </xdr:to>
    <xdr:sp macro="" textlink="">
      <xdr:nvSpPr>
        <xdr:cNvPr id="231" name="TextBox 4">
          <a:extLst>
            <a:ext uri="{FF2B5EF4-FFF2-40B4-BE49-F238E27FC236}">
              <a16:creationId xmlns:a16="http://schemas.microsoft.com/office/drawing/2014/main" id="{272061C1-66F6-4427-84AE-36413081ED8A}"/>
            </a:ext>
          </a:extLst>
        </xdr:cNvPr>
        <xdr:cNvSpPr txBox="1"/>
      </xdr:nvSpPr>
      <xdr:spPr>
        <a:xfrm>
          <a:off x="20172495" y="3946376"/>
          <a:ext cx="1753521" cy="6589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SG" sz="2000">
              <a:solidFill>
                <a:schemeClr val="tx1"/>
              </a:solidFill>
              <a:latin typeface="Aharoni" panose="02010803020104030203" pitchFamily="2" charset="-79"/>
              <a:cs typeface="Aharoni" panose="02010803020104030203" pitchFamily="2" charset="-79"/>
            </a:rPr>
            <a:t>Côte de Blaye</a:t>
          </a:r>
        </a:p>
      </xdr:txBody>
    </xdr:sp>
    <xdr:clientData/>
  </xdr:twoCellAnchor>
  <xdr:twoCellAnchor editAs="oneCell">
    <xdr:from>
      <xdr:col>27</xdr:col>
      <xdr:colOff>239654</xdr:colOff>
      <xdr:row>22</xdr:row>
      <xdr:rowOff>161000</xdr:rowOff>
    </xdr:from>
    <xdr:to>
      <xdr:col>28</xdr:col>
      <xdr:colOff>440700</xdr:colOff>
      <xdr:row>27</xdr:row>
      <xdr:rowOff>99563</xdr:rowOff>
    </xdr:to>
    <xdr:pic>
      <xdr:nvPicPr>
        <xdr:cNvPr id="232" name="Graphic 13" descr="Trophy with solid fill">
          <a:extLst>
            <a:ext uri="{FF2B5EF4-FFF2-40B4-BE49-F238E27FC236}">
              <a16:creationId xmlns:a16="http://schemas.microsoft.com/office/drawing/2014/main" id="{8569FB0D-136F-4CE3-ADF4-6EFF2CD58B50}"/>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20595940" y="4587857"/>
          <a:ext cx="817903" cy="845706"/>
        </a:xfrm>
        <a:prstGeom prst="rect">
          <a:avLst/>
        </a:prstGeom>
      </xdr:spPr>
    </xdr:pic>
    <xdr:clientData/>
  </xdr:twoCellAnchor>
  <xdr:twoCellAnchor>
    <xdr:from>
      <xdr:col>1</xdr:col>
      <xdr:colOff>307597</xdr:colOff>
      <xdr:row>45</xdr:row>
      <xdr:rowOff>161926</xdr:rowOff>
    </xdr:from>
    <xdr:to>
      <xdr:col>11</xdr:col>
      <xdr:colOff>437448</xdr:colOff>
      <xdr:row>61</xdr:row>
      <xdr:rowOff>172269</xdr:rowOff>
    </xdr:to>
    <xdr:graphicFrame macro="">
      <xdr:nvGraphicFramePr>
        <xdr:cNvPr id="20" name="Chart 5">
          <a:extLst>
            <a:ext uri="{FF2B5EF4-FFF2-40B4-BE49-F238E27FC236}">
              <a16:creationId xmlns:a16="http://schemas.microsoft.com/office/drawing/2014/main" id="{9FF16365-A363-4767-98C4-ECA5CCE77634}"/>
            </a:ext>
            <a:ext uri="{147F2762-F138-4A5C-976F-8EAC2B608ADB}">
              <a16:predDERef xmlns:a16="http://schemas.microsoft.com/office/drawing/2014/main" pred="{8569FB0D-136F-4CE3-ADF4-6EFF2CD58B5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2</xdr:col>
      <xdr:colOff>215522</xdr:colOff>
      <xdr:row>43</xdr:row>
      <xdr:rowOff>29265</xdr:rowOff>
    </xdr:from>
    <xdr:to>
      <xdr:col>10</xdr:col>
      <xdr:colOff>417636</xdr:colOff>
      <xdr:row>46</xdr:row>
      <xdr:rowOff>13731</xdr:rowOff>
    </xdr:to>
    <xdr:pic>
      <xdr:nvPicPr>
        <xdr:cNvPr id="245" name="Picture 18">
          <a:extLst>
            <a:ext uri="{FF2B5EF4-FFF2-40B4-BE49-F238E27FC236}">
              <a16:creationId xmlns:a16="http://schemas.microsoft.com/office/drawing/2014/main" id="{27C16D61-C06B-D6A8-5D77-E8D208A8883D}"/>
            </a:ext>
          </a:extLst>
        </xdr:cNvPr>
        <xdr:cNvPicPr>
          <a:picLocks noChangeAspect="1"/>
        </xdr:cNvPicPr>
      </xdr:nvPicPr>
      <xdr:blipFill>
        <a:blip xmlns:r="http://schemas.openxmlformats.org/officeDocument/2006/relationships" r:embed="rId8"/>
        <a:stretch>
          <a:fillRect/>
        </a:stretch>
      </xdr:blipFill>
      <xdr:spPr>
        <a:xfrm>
          <a:off x="5059243" y="8092288"/>
          <a:ext cx="5045834" cy="516094"/>
        </a:xfrm>
        <a:prstGeom prst="rect">
          <a:avLst/>
        </a:prstGeom>
      </xdr:spPr>
    </xdr:pic>
    <xdr:clientData/>
  </xdr:twoCellAnchor>
  <xdr:twoCellAnchor>
    <xdr:from>
      <xdr:col>1</xdr:col>
      <xdr:colOff>221238</xdr:colOff>
      <xdr:row>62</xdr:row>
      <xdr:rowOff>173631</xdr:rowOff>
    </xdr:from>
    <xdr:to>
      <xdr:col>11</xdr:col>
      <xdr:colOff>438834</xdr:colOff>
      <xdr:row>66</xdr:row>
      <xdr:rowOff>63199</xdr:rowOff>
    </xdr:to>
    <xdr:sp macro="" textlink="">
      <xdr:nvSpPr>
        <xdr:cNvPr id="247" name="Rectangle: Rounded Corners 3">
          <a:extLst>
            <a:ext uri="{FF2B5EF4-FFF2-40B4-BE49-F238E27FC236}">
              <a16:creationId xmlns:a16="http://schemas.microsoft.com/office/drawing/2014/main" id="{E2936755-546E-4503-AD95-9A0EE38560D7}"/>
            </a:ext>
          </a:extLst>
        </xdr:cNvPr>
        <xdr:cNvSpPr/>
      </xdr:nvSpPr>
      <xdr:spPr>
        <a:xfrm>
          <a:off x="4459494" y="11603631"/>
          <a:ext cx="6272247" cy="598405"/>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b="1">
              <a:solidFill>
                <a:schemeClr val="accent6">
                  <a:lumMod val="50000"/>
                </a:schemeClr>
              </a:solidFill>
            </a:rPr>
            <a:t>Outlet</a:t>
          </a:r>
          <a:r>
            <a:rPr lang="en-SG" sz="2800" b="1" baseline="0">
              <a:solidFill>
                <a:schemeClr val="accent6">
                  <a:lumMod val="50000"/>
                </a:schemeClr>
              </a:solidFill>
            </a:rPr>
            <a:t> with Highest Customer Count</a:t>
          </a:r>
          <a:endParaRPr lang="en-SG" sz="2800" b="1">
            <a:solidFill>
              <a:schemeClr val="accent6">
                <a:lumMod val="50000"/>
              </a:schemeClr>
            </a:solidFill>
          </a:endParaRPr>
        </a:p>
      </xdr:txBody>
    </xdr:sp>
    <xdr:clientData/>
  </xdr:twoCellAnchor>
  <xdr:twoCellAnchor>
    <xdr:from>
      <xdr:col>12</xdr:col>
      <xdr:colOff>507602</xdr:colOff>
      <xdr:row>18</xdr:row>
      <xdr:rowOff>123016</xdr:rowOff>
    </xdr:from>
    <xdr:to>
      <xdr:col>21</xdr:col>
      <xdr:colOff>199002</xdr:colOff>
      <xdr:row>41</xdr:row>
      <xdr:rowOff>66662</xdr:rowOff>
    </xdr:to>
    <mc:AlternateContent xmlns:mc="http://schemas.openxmlformats.org/markup-compatibility/2006">
      <mc:Choice xmlns:cx1="http://schemas.microsoft.com/office/drawing/2015/9/8/chartex" Requires="cx1">
        <xdr:graphicFrame macro="">
          <xdr:nvGraphicFramePr>
            <xdr:cNvPr id="25" name="Chart 6">
              <a:extLst>
                <a:ext uri="{FF2B5EF4-FFF2-40B4-BE49-F238E27FC236}">
                  <a16:creationId xmlns:a16="http://schemas.microsoft.com/office/drawing/2014/main" id="{155FDA04-0906-4442-838A-411012F5667B}"/>
                </a:ext>
                <a:ext uri="{147F2762-F138-4A5C-976F-8EAC2B608ADB}">
                  <a16:predDERef xmlns:a16="http://schemas.microsoft.com/office/drawing/2014/main" pred="{E2936755-546E-4503-AD95-9A0EE38560D7}"/>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9"/>
            </a:graphicData>
          </a:graphic>
        </xdr:graphicFrame>
      </mc:Choice>
      <mc:Fallback>
        <xdr:sp macro="" textlink="">
          <xdr:nvSpPr>
            <xdr:cNvPr id="0" name=""/>
            <xdr:cNvSpPr>
              <a:spLocks noTextEdit="1"/>
            </xdr:cNvSpPr>
          </xdr:nvSpPr>
          <xdr:spPr>
            <a:xfrm>
              <a:off x="0" y="0"/>
              <a:ext cx="0" cy="0"/>
            </a:xfrm>
            <a:prstGeom prst="rect">
              <a:avLst/>
            </a:prstGeom>
            <a:solidFill>
              <a:prstClr val="white"/>
            </a:solidFill>
            <a:ln w="1">
              <a:solidFill>
                <a:prstClr val="green"/>
              </a:solidFill>
            </a:ln>
          </xdr:spPr>
          <xdr:txBody>
            <a:bodyPr vertOverflow="clip" horzOverflow="clip"/>
            <a:lstStyle/>
            <a:p>
              <a:r>
                <a:rPr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12</xdr:col>
      <xdr:colOff>576731</xdr:colOff>
      <xdr:row>8</xdr:row>
      <xdr:rowOff>169134</xdr:rowOff>
    </xdr:from>
    <xdr:to>
      <xdr:col>21</xdr:col>
      <xdr:colOff>52521</xdr:colOff>
      <xdr:row>15</xdr:row>
      <xdr:rowOff>91039</xdr:rowOff>
    </xdr:to>
    <xdr:sp macro="" textlink="">
      <xdr:nvSpPr>
        <xdr:cNvPr id="252" name="Rectangle: Rounded Corners 9">
          <a:extLst>
            <a:ext uri="{FF2B5EF4-FFF2-40B4-BE49-F238E27FC236}">
              <a16:creationId xmlns:a16="http://schemas.microsoft.com/office/drawing/2014/main" id="{A93358B3-5861-4B8A-9B59-7DE1F7220AF5}"/>
            </a:ext>
          </a:extLst>
        </xdr:cNvPr>
        <xdr:cNvSpPr/>
      </xdr:nvSpPr>
      <xdr:spPr>
        <a:xfrm>
          <a:off x="11670555" y="2055458"/>
          <a:ext cx="5022701" cy="1229257"/>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b="1">
              <a:solidFill>
                <a:schemeClr val="accent6">
                  <a:lumMod val="50000"/>
                </a:schemeClr>
              </a:solidFill>
            </a:rPr>
            <a:t>Number</a:t>
          </a:r>
          <a:r>
            <a:rPr lang="en-SG" sz="2800" b="1" baseline="0">
              <a:solidFill>
                <a:schemeClr val="accent6">
                  <a:lumMod val="50000"/>
                </a:schemeClr>
              </a:solidFill>
            </a:rPr>
            <a:t> of Suppliers</a:t>
          </a:r>
          <a:r>
            <a:rPr lang="en-SG" sz="2800" b="1">
              <a:solidFill>
                <a:schemeClr val="accent6">
                  <a:lumMod val="50000"/>
                </a:schemeClr>
              </a:solidFill>
            </a:rPr>
            <a:t> Across Different Countries</a:t>
          </a:r>
        </a:p>
      </xdr:txBody>
    </xdr:sp>
    <xdr:clientData/>
  </xdr:twoCellAnchor>
  <xdr:twoCellAnchor editAs="oneCell">
    <xdr:from>
      <xdr:col>3</xdr:col>
      <xdr:colOff>72273</xdr:colOff>
      <xdr:row>66</xdr:row>
      <xdr:rowOff>87413</xdr:rowOff>
    </xdr:from>
    <xdr:to>
      <xdr:col>10</xdr:col>
      <xdr:colOff>158488</xdr:colOff>
      <xdr:row>69</xdr:row>
      <xdr:rowOff>118139</xdr:rowOff>
    </xdr:to>
    <xdr:pic>
      <xdr:nvPicPr>
        <xdr:cNvPr id="248" name="chart">
          <a:extLst>
            <a:ext uri="{FF2B5EF4-FFF2-40B4-BE49-F238E27FC236}">
              <a16:creationId xmlns:a16="http://schemas.microsoft.com/office/drawing/2014/main" id="{0DA5FB16-9BCF-8BD5-C665-7E0BE2765683}"/>
            </a:ext>
          </a:extLst>
        </xdr:cNvPr>
        <xdr:cNvPicPr>
          <a:picLocks noChangeAspect="1"/>
        </xdr:cNvPicPr>
      </xdr:nvPicPr>
      <xdr:blipFill>
        <a:blip xmlns:r="http://schemas.openxmlformats.org/officeDocument/2006/relationships" r:embed="rId10"/>
        <a:stretch>
          <a:fillRect/>
        </a:stretch>
      </xdr:blipFill>
      <xdr:spPr>
        <a:xfrm>
          <a:off x="5521459" y="12226250"/>
          <a:ext cx="4324471" cy="562354"/>
        </a:xfrm>
        <a:prstGeom prst="rect">
          <a:avLst/>
        </a:prstGeom>
      </xdr:spPr>
    </xdr:pic>
    <xdr:clientData/>
  </xdr:twoCellAnchor>
  <xdr:twoCellAnchor editAs="oneCell">
    <xdr:from>
      <xdr:col>12</xdr:col>
      <xdr:colOff>608662</xdr:colOff>
      <xdr:row>15</xdr:row>
      <xdr:rowOff>44771</xdr:rowOff>
    </xdr:from>
    <xdr:to>
      <xdr:col>21</xdr:col>
      <xdr:colOff>7317</xdr:colOff>
      <xdr:row>19</xdr:row>
      <xdr:rowOff>24573</xdr:rowOff>
    </xdr:to>
    <xdr:pic>
      <xdr:nvPicPr>
        <xdr:cNvPr id="253" name="Picture 15">
          <a:extLst>
            <a:ext uri="{FF2B5EF4-FFF2-40B4-BE49-F238E27FC236}">
              <a16:creationId xmlns:a16="http://schemas.microsoft.com/office/drawing/2014/main" id="{5CE3596D-EAE1-4EF1-42C4-3C2AF629FF2E}"/>
            </a:ext>
          </a:extLst>
        </xdr:cNvPr>
        <xdr:cNvPicPr>
          <a:picLocks noChangeAspect="1"/>
        </xdr:cNvPicPr>
      </xdr:nvPicPr>
      <xdr:blipFill>
        <a:blip xmlns:r="http://schemas.openxmlformats.org/officeDocument/2006/relationships" r:embed="rId11"/>
        <a:stretch>
          <a:fillRect/>
        </a:stretch>
      </xdr:blipFill>
      <xdr:spPr>
        <a:xfrm>
          <a:off x="11657662" y="3304438"/>
          <a:ext cx="4923155" cy="741802"/>
        </a:xfrm>
        <a:prstGeom prst="rect">
          <a:avLst/>
        </a:prstGeom>
      </xdr:spPr>
    </xdr:pic>
    <xdr:clientData/>
  </xdr:twoCellAnchor>
  <xdr:twoCellAnchor>
    <xdr:from>
      <xdr:col>22</xdr:col>
      <xdr:colOff>211667</xdr:colOff>
      <xdr:row>65</xdr:row>
      <xdr:rowOff>148165</xdr:rowOff>
    </xdr:from>
    <xdr:to>
      <xdr:col>30</xdr:col>
      <xdr:colOff>338666</xdr:colOff>
      <xdr:row>85</xdr:row>
      <xdr:rowOff>42332</xdr:rowOff>
    </xdr:to>
    <xdr:graphicFrame macro="">
      <xdr:nvGraphicFramePr>
        <xdr:cNvPr id="5" name="Chart 1">
          <a:extLst>
            <a:ext uri="{FF2B5EF4-FFF2-40B4-BE49-F238E27FC236}">
              <a16:creationId xmlns:a16="http://schemas.microsoft.com/office/drawing/2014/main" id="{7B2D4F62-2A19-4288-8F70-D51D40BC997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xdr:col>
      <xdr:colOff>549930</xdr:colOff>
      <xdr:row>9</xdr:row>
      <xdr:rowOff>121470</xdr:rowOff>
    </xdr:from>
    <xdr:to>
      <xdr:col>11</xdr:col>
      <xdr:colOff>487325</xdr:colOff>
      <xdr:row>14</xdr:row>
      <xdr:rowOff>88605</xdr:rowOff>
    </xdr:to>
    <xdr:sp macro="" textlink="">
      <xdr:nvSpPr>
        <xdr:cNvPr id="8" name="Rectangle: Rounded Corners 9">
          <a:extLst>
            <a:ext uri="{FF2B5EF4-FFF2-40B4-BE49-F238E27FC236}">
              <a16:creationId xmlns:a16="http://schemas.microsoft.com/office/drawing/2014/main" id="{DA35EBCE-FD21-48F0-859F-EB8D99B5E31B}"/>
            </a:ext>
          </a:extLst>
        </xdr:cNvPr>
        <xdr:cNvSpPr/>
      </xdr:nvSpPr>
      <xdr:spPr>
        <a:xfrm>
          <a:off x="4788186" y="2159377"/>
          <a:ext cx="5992046" cy="853181"/>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2800" b="1">
              <a:solidFill>
                <a:schemeClr val="accent6">
                  <a:lumMod val="50000"/>
                </a:schemeClr>
              </a:solidFill>
            </a:rPr>
            <a:t>No</a:t>
          </a:r>
          <a:r>
            <a:rPr lang="en-SG" sz="2800" b="1" baseline="0">
              <a:solidFill>
                <a:schemeClr val="accent6">
                  <a:lumMod val="50000"/>
                </a:schemeClr>
              </a:solidFill>
            </a:rPr>
            <a:t>. of customers with memberships</a:t>
          </a:r>
          <a:endParaRPr lang="en-SG" sz="2800" b="1">
            <a:solidFill>
              <a:schemeClr val="accent6">
                <a:lumMod val="50000"/>
              </a:schemeClr>
            </a:solidFill>
          </a:endParaRPr>
        </a:p>
      </xdr:txBody>
    </xdr:sp>
    <xdr:clientData/>
  </xdr:twoCellAnchor>
  <xdr:twoCellAnchor editAs="oneCell">
    <xdr:from>
      <xdr:col>2</xdr:col>
      <xdr:colOff>129299</xdr:colOff>
      <xdr:row>14</xdr:row>
      <xdr:rowOff>153395</xdr:rowOff>
    </xdr:from>
    <xdr:to>
      <xdr:col>11</xdr:col>
      <xdr:colOff>3174</xdr:colOff>
      <xdr:row>18</xdr:row>
      <xdr:rowOff>41472</xdr:rowOff>
    </xdr:to>
    <xdr:pic>
      <xdr:nvPicPr>
        <xdr:cNvPr id="10" name="Picture 9">
          <a:extLst>
            <a:ext uri="{FF2B5EF4-FFF2-40B4-BE49-F238E27FC236}">
              <a16:creationId xmlns:a16="http://schemas.microsoft.com/office/drawing/2014/main" id="{11E465AE-6CE9-9481-6172-0021D2FFCB74}"/>
            </a:ext>
          </a:extLst>
        </xdr:cNvPr>
        <xdr:cNvPicPr>
          <a:picLocks noChangeAspect="1"/>
        </xdr:cNvPicPr>
      </xdr:nvPicPr>
      <xdr:blipFill>
        <a:blip xmlns:r="http://schemas.openxmlformats.org/officeDocument/2006/relationships" r:embed="rId13"/>
        <a:stretch>
          <a:fillRect/>
        </a:stretch>
      </xdr:blipFill>
      <xdr:spPr>
        <a:xfrm>
          <a:off x="4973020" y="3077348"/>
          <a:ext cx="5323061" cy="596915"/>
        </a:xfrm>
        <a:prstGeom prst="rect">
          <a:avLst/>
        </a:prstGeom>
      </xdr:spPr>
    </xdr:pic>
    <xdr:clientData/>
  </xdr:twoCellAnchor>
  <xdr:twoCellAnchor editAs="oneCell">
    <xdr:from>
      <xdr:col>22</xdr:col>
      <xdr:colOff>590697</xdr:colOff>
      <xdr:row>62</xdr:row>
      <xdr:rowOff>130805</xdr:rowOff>
    </xdr:from>
    <xdr:to>
      <xdr:col>29</xdr:col>
      <xdr:colOff>557805</xdr:colOff>
      <xdr:row>65</xdr:row>
      <xdr:rowOff>169333</xdr:rowOff>
    </xdr:to>
    <xdr:pic>
      <xdr:nvPicPr>
        <xdr:cNvPr id="27" name="Picture 26">
          <a:extLst>
            <a:ext uri="{FF2B5EF4-FFF2-40B4-BE49-F238E27FC236}">
              <a16:creationId xmlns:a16="http://schemas.microsoft.com/office/drawing/2014/main" id="{4943C58E-0938-2A74-29A5-3F6C89DBB9B2}"/>
            </a:ext>
          </a:extLst>
        </xdr:cNvPr>
        <xdr:cNvPicPr>
          <a:picLocks noChangeAspect="1"/>
        </xdr:cNvPicPr>
      </xdr:nvPicPr>
      <xdr:blipFill>
        <a:blip xmlns:r="http://schemas.openxmlformats.org/officeDocument/2006/relationships" r:embed="rId14"/>
        <a:stretch>
          <a:fillRect/>
        </a:stretch>
      </xdr:blipFill>
      <xdr:spPr>
        <a:xfrm>
          <a:off x="17543720" y="11560805"/>
          <a:ext cx="4205365" cy="570156"/>
        </a:xfrm>
        <a:prstGeom prst="rect">
          <a:avLst/>
        </a:prstGeom>
      </xdr:spPr>
    </xdr:pic>
    <xdr:clientData/>
  </xdr:twoCellAnchor>
  <xdr:twoCellAnchor editAs="oneCell">
    <xdr:from>
      <xdr:col>23</xdr:col>
      <xdr:colOff>334432</xdr:colOff>
      <xdr:row>32</xdr:row>
      <xdr:rowOff>74085</xdr:rowOff>
    </xdr:from>
    <xdr:to>
      <xdr:col>29</xdr:col>
      <xdr:colOff>123472</xdr:colOff>
      <xdr:row>42</xdr:row>
      <xdr:rowOff>17640</xdr:rowOff>
    </xdr:to>
    <mc:AlternateContent xmlns:mc="http://schemas.openxmlformats.org/markup-compatibility/2006" xmlns:a14="http://schemas.microsoft.com/office/drawing/2010/main">
      <mc:Choice Requires="a14">
        <xdr:graphicFrame macro="">
          <xdr:nvGraphicFramePr>
            <xdr:cNvPr id="29" name="EmployeeID">
              <a:extLst>
                <a:ext uri="{FF2B5EF4-FFF2-40B4-BE49-F238E27FC236}">
                  <a16:creationId xmlns:a16="http://schemas.microsoft.com/office/drawing/2014/main" id="{800CC13A-27A4-A7C6-0F21-72B298E406AB}"/>
                </a:ext>
              </a:extLst>
            </xdr:cNvPr>
            <xdr:cNvGraphicFramePr/>
          </xdr:nvGraphicFramePr>
          <xdr:xfrm>
            <a:off x="0" y="0"/>
            <a:ext cx="0" cy="0"/>
          </xdr:xfrm>
          <a:graphic>
            <a:graphicData uri="http://schemas.microsoft.com/office/drawing/2010/slicer">
              <sle:slicer xmlns:sle="http://schemas.microsoft.com/office/drawing/2010/slicer" name="EmployeeID"/>
            </a:graphicData>
          </a:graphic>
        </xdr:graphicFrame>
      </mc:Choice>
      <mc:Fallback xmlns="">
        <xdr:sp macro="" textlink="">
          <xdr:nvSpPr>
            <xdr:cNvPr id="0" name=""/>
            <xdr:cNvSpPr>
              <a:spLocks noTextEdit="1"/>
            </xdr:cNvSpPr>
          </xdr:nvSpPr>
          <xdr:spPr>
            <a:xfrm>
              <a:off x="17892920" y="6187806"/>
              <a:ext cx="3421831" cy="1715648"/>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26</xdr:col>
      <xdr:colOff>311150</xdr:colOff>
      <xdr:row>44</xdr:row>
      <xdr:rowOff>59069</xdr:rowOff>
    </xdr:from>
    <xdr:to>
      <xdr:col>30</xdr:col>
      <xdr:colOff>73837</xdr:colOff>
      <xdr:row>56</xdr:row>
      <xdr:rowOff>16710</xdr:rowOff>
    </xdr:to>
    <xdr:sp macro="" textlink="">
      <xdr:nvSpPr>
        <xdr:cNvPr id="35" name="Rectangle: Rounded Corners 3">
          <a:extLst>
            <a:ext uri="{FF2B5EF4-FFF2-40B4-BE49-F238E27FC236}">
              <a16:creationId xmlns:a16="http://schemas.microsoft.com/office/drawing/2014/main" id="{7E1DE8E1-2B43-4F0A-8D14-972C328B4A3F}"/>
            </a:ext>
          </a:extLst>
        </xdr:cNvPr>
        <xdr:cNvSpPr/>
      </xdr:nvSpPr>
      <xdr:spPr>
        <a:xfrm>
          <a:off x="19561676" y="8548016"/>
          <a:ext cx="2169003" cy="2163431"/>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editAs="oneCell">
    <xdr:from>
      <xdr:col>22</xdr:col>
      <xdr:colOff>544777</xdr:colOff>
      <xdr:row>46</xdr:row>
      <xdr:rowOff>3883</xdr:rowOff>
    </xdr:from>
    <xdr:to>
      <xdr:col>25</xdr:col>
      <xdr:colOff>547952</xdr:colOff>
      <xdr:row>53</xdr:row>
      <xdr:rowOff>136907</xdr:rowOff>
    </xdr:to>
    <mc:AlternateContent xmlns:mc="http://schemas.openxmlformats.org/markup-compatibility/2006" xmlns:a14="http://schemas.microsoft.com/office/drawing/2010/main">
      <mc:Choice Requires="a14">
        <xdr:graphicFrame macro="">
          <xdr:nvGraphicFramePr>
            <xdr:cNvPr id="33" name="ShipmentMode">
              <a:extLst>
                <a:ext uri="{FF2B5EF4-FFF2-40B4-BE49-F238E27FC236}">
                  <a16:creationId xmlns:a16="http://schemas.microsoft.com/office/drawing/2014/main" id="{4BD6E589-A85A-D599-209B-C19145750555}"/>
                </a:ext>
              </a:extLst>
            </xdr:cNvPr>
            <xdr:cNvGraphicFramePr/>
          </xdr:nvGraphicFramePr>
          <xdr:xfrm>
            <a:off x="0" y="0"/>
            <a:ext cx="0" cy="0"/>
          </xdr:xfrm>
          <a:graphic>
            <a:graphicData uri="http://schemas.microsoft.com/office/drawing/2010/slicer">
              <sle:slicer xmlns:sle="http://schemas.microsoft.com/office/drawing/2010/slicer" name="ShipmentMode"/>
            </a:graphicData>
          </a:graphic>
        </xdr:graphicFrame>
      </mc:Choice>
      <mc:Fallback xmlns="">
        <xdr:sp macro="" textlink="">
          <xdr:nvSpPr>
            <xdr:cNvPr id="0" name=""/>
            <xdr:cNvSpPr>
              <a:spLocks noTextEdit="1"/>
            </xdr:cNvSpPr>
          </xdr:nvSpPr>
          <xdr:spPr>
            <a:xfrm>
              <a:off x="17497800" y="8598534"/>
              <a:ext cx="1819571" cy="1373489"/>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1</xdr:col>
      <xdr:colOff>398720</xdr:colOff>
      <xdr:row>18</xdr:row>
      <xdr:rowOff>73837</xdr:rowOff>
    </xdr:from>
    <xdr:to>
      <xdr:col>11</xdr:col>
      <xdr:colOff>369186</xdr:colOff>
      <xdr:row>38</xdr:row>
      <xdr:rowOff>29535</xdr:rowOff>
    </xdr:to>
    <xdr:graphicFrame macro="">
      <xdr:nvGraphicFramePr>
        <xdr:cNvPr id="36" name="Chart 35">
          <a:extLst>
            <a:ext uri="{FF2B5EF4-FFF2-40B4-BE49-F238E27FC236}">
              <a16:creationId xmlns:a16="http://schemas.microsoft.com/office/drawing/2014/main" id="{0A380631-D959-4012-979B-8BC9223D83A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1</xdr:col>
      <xdr:colOff>457791</xdr:colOff>
      <xdr:row>69</xdr:row>
      <xdr:rowOff>132907</xdr:rowOff>
    </xdr:from>
    <xdr:to>
      <xdr:col>11</xdr:col>
      <xdr:colOff>310116</xdr:colOff>
      <xdr:row>87</xdr:row>
      <xdr:rowOff>103372</xdr:rowOff>
    </xdr:to>
    <xdr:graphicFrame macro="">
      <xdr:nvGraphicFramePr>
        <xdr:cNvPr id="37" name="Chart 36">
          <a:extLst>
            <a:ext uri="{FF2B5EF4-FFF2-40B4-BE49-F238E27FC236}">
              <a16:creationId xmlns:a16="http://schemas.microsoft.com/office/drawing/2014/main" id="{98F5CF01-099E-40F2-9CB4-15A9D55C8A4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editAs="oneCell">
    <xdr:from>
      <xdr:col>26</xdr:col>
      <xdr:colOff>480968</xdr:colOff>
      <xdr:row>45</xdr:row>
      <xdr:rowOff>44303</xdr:rowOff>
    </xdr:from>
    <xdr:to>
      <xdr:col>29</xdr:col>
      <xdr:colOff>491338</xdr:colOff>
      <xdr:row>55</xdr:row>
      <xdr:rowOff>14768</xdr:rowOff>
    </xdr:to>
    <mc:AlternateContent xmlns:mc="http://schemas.openxmlformats.org/markup-compatibility/2006" xmlns:a14="http://schemas.microsoft.com/office/drawing/2010/main">
      <mc:Choice Requires="a14">
        <xdr:graphicFrame macro="">
          <xdr:nvGraphicFramePr>
            <xdr:cNvPr id="38" name="Location 1">
              <a:extLst>
                <a:ext uri="{FF2B5EF4-FFF2-40B4-BE49-F238E27FC236}">
                  <a16:creationId xmlns:a16="http://schemas.microsoft.com/office/drawing/2014/main" id="{A65A3497-DCD7-4B9B-B608-10D0778275B3}"/>
                </a:ext>
              </a:extLst>
            </xdr:cNvPr>
            <xdr:cNvGraphicFramePr/>
          </xdr:nvGraphicFramePr>
          <xdr:xfrm>
            <a:off x="0" y="0"/>
            <a:ext cx="0" cy="0"/>
          </xdr:xfrm>
          <a:graphic>
            <a:graphicData uri="http://schemas.microsoft.com/office/drawing/2010/slicer">
              <sle:slicer xmlns:sle="http://schemas.microsoft.com/office/drawing/2010/slicer" name="Location 1"/>
            </a:graphicData>
          </a:graphic>
        </xdr:graphicFrame>
      </mc:Choice>
      <mc:Fallback xmlns="">
        <xdr:sp macro="" textlink="">
          <xdr:nvSpPr>
            <xdr:cNvPr id="0" name=""/>
            <xdr:cNvSpPr>
              <a:spLocks noTextEdit="1"/>
            </xdr:cNvSpPr>
          </xdr:nvSpPr>
          <xdr:spPr>
            <a:xfrm>
              <a:off x="19855852" y="8461745"/>
              <a:ext cx="1826765" cy="1742558"/>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12</xdr:col>
      <xdr:colOff>381000</xdr:colOff>
      <xdr:row>42</xdr:row>
      <xdr:rowOff>155447</xdr:rowOff>
    </xdr:from>
    <xdr:to>
      <xdr:col>21</xdr:col>
      <xdr:colOff>217714</xdr:colOff>
      <xdr:row>55</xdr:row>
      <xdr:rowOff>100263</xdr:rowOff>
    </xdr:to>
    <xdr:sp macro="" textlink="">
      <xdr:nvSpPr>
        <xdr:cNvPr id="40" name="Rectangle: Rounded Corners 3">
          <a:extLst>
            <a:ext uri="{FF2B5EF4-FFF2-40B4-BE49-F238E27FC236}">
              <a16:creationId xmlns:a16="http://schemas.microsoft.com/office/drawing/2014/main" id="{A86E45B6-317F-4B1A-9CEC-E8A9280639BA}"/>
            </a:ext>
          </a:extLst>
        </xdr:cNvPr>
        <xdr:cNvSpPr/>
      </xdr:nvSpPr>
      <xdr:spPr>
        <a:xfrm>
          <a:off x="11484429" y="8210876"/>
          <a:ext cx="5388428" cy="2303387"/>
        </a:xfrm>
        <a:prstGeom prst="roundRect">
          <a:avLst/>
        </a:prstGeom>
        <a:solidFill>
          <a:schemeClr val="accent4">
            <a:lumMod val="40000"/>
            <a:lumOff val="60000"/>
          </a:schemeClr>
        </a:solidFill>
        <a:ln>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editAs="oneCell">
    <xdr:from>
      <xdr:col>13</xdr:col>
      <xdr:colOff>300790</xdr:colOff>
      <xdr:row>43</xdr:row>
      <xdr:rowOff>133684</xdr:rowOff>
    </xdr:from>
    <xdr:to>
      <xdr:col>20</xdr:col>
      <xdr:colOff>456531</xdr:colOff>
      <xdr:row>54</xdr:row>
      <xdr:rowOff>119815</xdr:rowOff>
    </xdr:to>
    <mc:AlternateContent xmlns:mc="http://schemas.openxmlformats.org/markup-compatibility/2006" xmlns:a14="http://schemas.microsoft.com/office/drawing/2010/main">
      <mc:Choice Requires="a14">
        <xdr:graphicFrame macro="">
          <xdr:nvGraphicFramePr>
            <xdr:cNvPr id="39" name="Supplier Country">
              <a:extLst>
                <a:ext uri="{FF2B5EF4-FFF2-40B4-BE49-F238E27FC236}">
                  <a16:creationId xmlns:a16="http://schemas.microsoft.com/office/drawing/2014/main" id="{D43B262E-1E84-B3D4-FE7C-5A1EC855382C}"/>
                </a:ext>
              </a:extLst>
            </xdr:cNvPr>
            <xdr:cNvGraphicFramePr/>
          </xdr:nvGraphicFramePr>
          <xdr:xfrm>
            <a:off x="0" y="0"/>
            <a:ext cx="0" cy="0"/>
          </xdr:xfrm>
          <a:graphic>
            <a:graphicData uri="http://schemas.microsoft.com/office/drawing/2010/slicer">
              <sle:slicer xmlns:sle="http://schemas.microsoft.com/office/drawing/2010/slicer" name="Supplier Country"/>
            </a:graphicData>
          </a:graphic>
        </xdr:graphicFrame>
      </mc:Choice>
      <mc:Fallback xmlns="">
        <xdr:sp macro="" textlink="">
          <xdr:nvSpPr>
            <xdr:cNvPr id="0" name=""/>
            <xdr:cNvSpPr>
              <a:spLocks noTextEdit="1"/>
            </xdr:cNvSpPr>
          </xdr:nvSpPr>
          <xdr:spPr>
            <a:xfrm>
              <a:off x="11804627" y="8196707"/>
              <a:ext cx="4393998" cy="1935434"/>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27</xdr:col>
      <xdr:colOff>225952</xdr:colOff>
      <xdr:row>9</xdr:row>
      <xdr:rowOff>35020</xdr:rowOff>
    </xdr:from>
    <xdr:to>
      <xdr:col>28</xdr:col>
      <xdr:colOff>511599</xdr:colOff>
      <xdr:row>14</xdr:row>
      <xdr:rowOff>42277</xdr:rowOff>
    </xdr:to>
    <xdr:pic>
      <xdr:nvPicPr>
        <xdr:cNvPr id="42" name="Graphic 41" descr="Shopping cart with solid fill">
          <a:extLst>
            <a:ext uri="{FF2B5EF4-FFF2-40B4-BE49-F238E27FC236}">
              <a16:creationId xmlns:a16="http://schemas.microsoft.com/office/drawing/2014/main" id="{E98B2A2B-BB8A-2439-8A4E-AD444CE99261}"/>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20206301" y="2072927"/>
          <a:ext cx="891112" cy="893303"/>
        </a:xfrm>
        <a:prstGeom prst="rect">
          <a:avLst/>
        </a:prstGeom>
      </xdr:spPr>
    </xdr:pic>
    <xdr:clientData/>
  </xdr:twoCellAnchor>
  <xdr:twoCellAnchor>
    <xdr:from>
      <xdr:col>0</xdr:col>
      <xdr:colOff>0</xdr:colOff>
      <xdr:row>7</xdr:row>
      <xdr:rowOff>0</xdr:rowOff>
    </xdr:from>
    <xdr:to>
      <xdr:col>0</xdr:col>
      <xdr:colOff>1895326</xdr:colOff>
      <xdr:row>41</xdr:row>
      <xdr:rowOff>162440</xdr:rowOff>
    </xdr:to>
    <xdr:sp macro="" textlink="">
      <xdr:nvSpPr>
        <xdr:cNvPr id="47" name="Rectangle 25">
          <a:extLst>
            <a:ext uri="{FF2B5EF4-FFF2-40B4-BE49-F238E27FC236}">
              <a16:creationId xmlns:a16="http://schemas.microsoft.com/office/drawing/2014/main" id="{878C1C80-BEF6-471F-BA75-FD5327826E3A}"/>
            </a:ext>
          </a:extLst>
        </xdr:cNvPr>
        <xdr:cNvSpPr/>
      </xdr:nvSpPr>
      <xdr:spPr>
        <a:xfrm>
          <a:off x="0" y="1702153"/>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7</xdr:row>
      <xdr:rowOff>89503</xdr:rowOff>
    </xdr:from>
    <xdr:to>
      <xdr:col>0</xdr:col>
      <xdr:colOff>1720075</xdr:colOff>
      <xdr:row>10</xdr:row>
      <xdr:rowOff>70277</xdr:rowOff>
    </xdr:to>
    <xdr:sp macro="" textlink="">
      <xdr:nvSpPr>
        <xdr:cNvPr id="48" name="Rectangle: Rounded Corners 47">
          <a:hlinkClick xmlns:r="http://schemas.openxmlformats.org/officeDocument/2006/relationships" r:id="rId19"/>
          <a:extLst>
            <a:ext uri="{FF2B5EF4-FFF2-40B4-BE49-F238E27FC236}">
              <a16:creationId xmlns:a16="http://schemas.microsoft.com/office/drawing/2014/main" id="{CE511120-6575-462F-8D5E-6A1A572F3EB6}"/>
            </a:ext>
          </a:extLst>
        </xdr:cNvPr>
        <xdr:cNvSpPr/>
      </xdr:nvSpPr>
      <xdr:spPr>
        <a:xfrm>
          <a:off x="174553" y="1791656"/>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10</xdr:row>
      <xdr:rowOff>119143</xdr:rowOff>
    </xdr:from>
    <xdr:to>
      <xdr:col>0</xdr:col>
      <xdr:colOff>1724285</xdr:colOff>
      <xdr:row>13</xdr:row>
      <xdr:rowOff>92884</xdr:rowOff>
    </xdr:to>
    <xdr:sp macro="" textlink="">
      <xdr:nvSpPr>
        <xdr:cNvPr id="49" name="Rectangle: Rounded Corners 27">
          <a:hlinkClick xmlns:r="http://schemas.openxmlformats.org/officeDocument/2006/relationships" r:id="rId20"/>
          <a:extLst>
            <a:ext uri="{FF2B5EF4-FFF2-40B4-BE49-F238E27FC236}">
              <a16:creationId xmlns:a16="http://schemas.microsoft.com/office/drawing/2014/main" id="{7AA2C09E-FC62-4163-A917-2B292E0862AA}"/>
            </a:ext>
          </a:extLst>
        </xdr:cNvPr>
        <xdr:cNvSpPr/>
      </xdr:nvSpPr>
      <xdr:spPr>
        <a:xfrm>
          <a:off x="191838" y="2376921"/>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23</xdr:row>
      <xdr:rowOff>24403</xdr:rowOff>
    </xdr:from>
    <xdr:to>
      <xdr:col>0</xdr:col>
      <xdr:colOff>1701066</xdr:colOff>
      <xdr:row>26</xdr:row>
      <xdr:rowOff>5297</xdr:rowOff>
    </xdr:to>
    <xdr:sp macro="" textlink="">
      <xdr:nvSpPr>
        <xdr:cNvPr id="50" name="Rectangle: Rounded Corners 49">
          <a:hlinkClick xmlns:r="http://schemas.openxmlformats.org/officeDocument/2006/relationships" r:id="rId21"/>
          <a:extLst>
            <a:ext uri="{FF2B5EF4-FFF2-40B4-BE49-F238E27FC236}">
              <a16:creationId xmlns:a16="http://schemas.microsoft.com/office/drawing/2014/main" id="{0416C1B4-2C80-4833-BEF3-F9144BF3F9C0}"/>
            </a:ext>
          </a:extLst>
        </xdr:cNvPr>
        <xdr:cNvSpPr/>
      </xdr:nvSpPr>
      <xdr:spPr>
        <a:xfrm>
          <a:off x="188093" y="4689889"/>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26</xdr:row>
      <xdr:rowOff>55547</xdr:rowOff>
    </xdr:from>
    <xdr:to>
      <xdr:col>0</xdr:col>
      <xdr:colOff>1701066</xdr:colOff>
      <xdr:row>29</xdr:row>
      <xdr:rowOff>26770</xdr:rowOff>
    </xdr:to>
    <xdr:sp macro="" textlink="">
      <xdr:nvSpPr>
        <xdr:cNvPr id="51" name="Rectangle: Rounded Corners 27">
          <a:hlinkClick xmlns:r="http://schemas.openxmlformats.org/officeDocument/2006/relationships" r:id="rId22"/>
          <a:extLst>
            <a:ext uri="{FF2B5EF4-FFF2-40B4-BE49-F238E27FC236}">
              <a16:creationId xmlns:a16="http://schemas.microsoft.com/office/drawing/2014/main" id="{61DDFA54-7DAF-417B-8004-BC2C8F24FD37}"/>
            </a:ext>
          </a:extLst>
        </xdr:cNvPr>
        <xdr:cNvSpPr/>
      </xdr:nvSpPr>
      <xdr:spPr>
        <a:xfrm>
          <a:off x="178689" y="5276658"/>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29</xdr:row>
      <xdr:rowOff>69589</xdr:rowOff>
    </xdr:from>
    <xdr:to>
      <xdr:col>0</xdr:col>
      <xdr:colOff>1713450</xdr:colOff>
      <xdr:row>32</xdr:row>
      <xdr:rowOff>50482</xdr:rowOff>
    </xdr:to>
    <xdr:sp macro="" textlink="">
      <xdr:nvSpPr>
        <xdr:cNvPr id="52" name="Rectangle: Rounded Corners 27">
          <a:hlinkClick xmlns:r="http://schemas.openxmlformats.org/officeDocument/2006/relationships" r:id="rId23"/>
          <a:extLst>
            <a:ext uri="{FF2B5EF4-FFF2-40B4-BE49-F238E27FC236}">
              <a16:creationId xmlns:a16="http://schemas.microsoft.com/office/drawing/2014/main" id="{39889726-9178-4E49-B607-03B7EBA79613}"/>
            </a:ext>
          </a:extLst>
        </xdr:cNvPr>
        <xdr:cNvSpPr/>
      </xdr:nvSpPr>
      <xdr:spPr>
        <a:xfrm>
          <a:off x="150475" y="5846325"/>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32</xdr:row>
      <xdr:rowOff>90529</xdr:rowOff>
    </xdr:from>
    <xdr:to>
      <xdr:col>0</xdr:col>
      <xdr:colOff>1710987</xdr:colOff>
      <xdr:row>35</xdr:row>
      <xdr:rowOff>64082</xdr:rowOff>
    </xdr:to>
    <xdr:sp macro="" textlink="">
      <xdr:nvSpPr>
        <xdr:cNvPr id="53" name="Rectangle: Rounded Corners 27">
          <a:hlinkClick xmlns:r="http://schemas.openxmlformats.org/officeDocument/2006/relationships" r:id="rId24"/>
          <a:extLst>
            <a:ext uri="{FF2B5EF4-FFF2-40B4-BE49-F238E27FC236}">
              <a16:creationId xmlns:a16="http://schemas.microsoft.com/office/drawing/2014/main" id="{AAEFA470-4013-40AC-829F-18F5DFD5E5E2}"/>
            </a:ext>
          </a:extLst>
        </xdr:cNvPr>
        <xdr:cNvSpPr/>
      </xdr:nvSpPr>
      <xdr:spPr>
        <a:xfrm>
          <a:off x="150475" y="6422890"/>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35</xdr:row>
      <xdr:rowOff>109480</xdr:rowOff>
    </xdr:from>
    <xdr:to>
      <xdr:col>0</xdr:col>
      <xdr:colOff>1706027</xdr:colOff>
      <xdr:row>38</xdr:row>
      <xdr:rowOff>85911</xdr:rowOff>
    </xdr:to>
    <xdr:sp macro="" textlink="">
      <xdr:nvSpPr>
        <xdr:cNvPr id="54" name="Rectangle: Rounded Corners 27">
          <a:hlinkClick xmlns:r="http://schemas.openxmlformats.org/officeDocument/2006/relationships" r:id="rId25"/>
          <a:extLst>
            <a:ext uri="{FF2B5EF4-FFF2-40B4-BE49-F238E27FC236}">
              <a16:creationId xmlns:a16="http://schemas.microsoft.com/office/drawing/2014/main" id="{1A17C38D-2946-40B0-9B18-A58F031D7A2F}"/>
            </a:ext>
          </a:extLst>
        </xdr:cNvPr>
        <xdr:cNvSpPr/>
      </xdr:nvSpPr>
      <xdr:spPr>
        <a:xfrm>
          <a:off x="150475" y="6997466"/>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13</xdr:row>
      <xdr:rowOff>149482</xdr:rowOff>
    </xdr:from>
    <xdr:to>
      <xdr:col>0</xdr:col>
      <xdr:colOff>1714877</xdr:colOff>
      <xdr:row>16</xdr:row>
      <xdr:rowOff>112469</xdr:rowOff>
    </xdr:to>
    <xdr:sp macro="" textlink="">
      <xdr:nvSpPr>
        <xdr:cNvPr id="55" name="Rectangle: Rounded Corners 27">
          <a:hlinkClick xmlns:r="http://schemas.openxmlformats.org/officeDocument/2006/relationships" r:id="rId19"/>
          <a:extLst>
            <a:ext uri="{FF2B5EF4-FFF2-40B4-BE49-F238E27FC236}">
              <a16:creationId xmlns:a16="http://schemas.microsoft.com/office/drawing/2014/main" id="{139C55C7-B58A-41CB-8F45-089E8059AD4A}"/>
            </a:ext>
          </a:extLst>
        </xdr:cNvPr>
        <xdr:cNvSpPr/>
      </xdr:nvSpPr>
      <xdr:spPr>
        <a:xfrm>
          <a:off x="185739" y="2962885"/>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16</xdr:row>
      <xdr:rowOff>170487</xdr:rowOff>
    </xdr:from>
    <xdr:to>
      <xdr:col>0</xdr:col>
      <xdr:colOff>1714879</xdr:colOff>
      <xdr:row>19</xdr:row>
      <xdr:rowOff>120947</xdr:rowOff>
    </xdr:to>
    <xdr:sp macro="" textlink="">
      <xdr:nvSpPr>
        <xdr:cNvPr id="56" name="Rectangle: Rounded Corners 27">
          <a:hlinkClick xmlns:r="http://schemas.openxmlformats.org/officeDocument/2006/relationships" r:id="rId26"/>
          <a:extLst>
            <a:ext uri="{FF2B5EF4-FFF2-40B4-BE49-F238E27FC236}">
              <a16:creationId xmlns:a16="http://schemas.microsoft.com/office/drawing/2014/main" id="{6FA6856D-6E91-4488-954D-62C0B74F005A}"/>
            </a:ext>
          </a:extLst>
        </xdr:cNvPr>
        <xdr:cNvSpPr/>
      </xdr:nvSpPr>
      <xdr:spPr>
        <a:xfrm>
          <a:off x="188095" y="3539515"/>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20</xdr:row>
      <xdr:rowOff>9857</xdr:rowOff>
    </xdr:from>
    <xdr:to>
      <xdr:col>0</xdr:col>
      <xdr:colOff>1714879</xdr:colOff>
      <xdr:row>22</xdr:row>
      <xdr:rowOff>129428</xdr:rowOff>
    </xdr:to>
    <xdr:sp macro="" textlink="">
      <xdr:nvSpPr>
        <xdr:cNvPr id="57" name="Rectangle: Rounded Corners 27">
          <a:hlinkClick xmlns:r="http://schemas.openxmlformats.org/officeDocument/2006/relationships" r:id="rId27"/>
          <a:extLst>
            <a:ext uri="{FF2B5EF4-FFF2-40B4-BE49-F238E27FC236}">
              <a16:creationId xmlns:a16="http://schemas.microsoft.com/office/drawing/2014/main" id="{5C73F5EA-8EB5-4234-8B54-6AF80DE59815}"/>
            </a:ext>
          </a:extLst>
        </xdr:cNvPr>
        <xdr:cNvSpPr/>
      </xdr:nvSpPr>
      <xdr:spPr>
        <a:xfrm>
          <a:off x="184179" y="4119718"/>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38</xdr:row>
      <xdr:rowOff>147665</xdr:rowOff>
    </xdr:from>
    <xdr:to>
      <xdr:col>0</xdr:col>
      <xdr:colOff>1716742</xdr:colOff>
      <xdr:row>41</xdr:row>
      <xdr:rowOff>124095</xdr:rowOff>
    </xdr:to>
    <xdr:sp macro="" textlink="">
      <xdr:nvSpPr>
        <xdr:cNvPr id="58" name="Rectangle: Rounded Corners 27">
          <a:hlinkClick xmlns:r="http://schemas.openxmlformats.org/officeDocument/2006/relationships" r:id="rId28"/>
          <a:extLst>
            <a:ext uri="{FF2B5EF4-FFF2-40B4-BE49-F238E27FC236}">
              <a16:creationId xmlns:a16="http://schemas.microsoft.com/office/drawing/2014/main" id="{F1069B0C-9097-46DF-93A8-E2341573AE15}"/>
            </a:ext>
          </a:extLst>
        </xdr:cNvPr>
        <xdr:cNvSpPr/>
      </xdr:nvSpPr>
      <xdr:spPr>
        <a:xfrm>
          <a:off x="161190" y="7591276"/>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3</xdr:col>
      <xdr:colOff>2016207</xdr:colOff>
      <xdr:row>16</xdr:row>
      <xdr:rowOff>16281</xdr:rowOff>
    </xdr:from>
    <xdr:to>
      <xdr:col>8</xdr:col>
      <xdr:colOff>179102</xdr:colOff>
      <xdr:row>27</xdr:row>
      <xdr:rowOff>152644</xdr:rowOff>
    </xdr:to>
    <xdr:graphicFrame macro="">
      <xdr:nvGraphicFramePr>
        <xdr:cNvPr id="2" name="Chart 1">
          <a:extLst>
            <a:ext uri="{FF2B5EF4-FFF2-40B4-BE49-F238E27FC236}">
              <a16:creationId xmlns:a16="http://schemas.microsoft.com/office/drawing/2014/main" id="{67F8A97D-DA91-9547-AA18-98F57C6D898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483577</xdr:colOff>
      <xdr:row>14</xdr:row>
      <xdr:rowOff>16771</xdr:rowOff>
    </xdr:from>
    <xdr:to>
      <xdr:col>3</xdr:col>
      <xdr:colOff>1701800</xdr:colOff>
      <xdr:row>27</xdr:row>
      <xdr:rowOff>106729</xdr:rowOff>
    </xdr:to>
    <mc:AlternateContent xmlns:mc="http://schemas.openxmlformats.org/markup-compatibility/2006" xmlns:a14="http://schemas.microsoft.com/office/drawing/2010/main">
      <mc:Choice Requires="a14">
        <xdr:graphicFrame macro="">
          <xdr:nvGraphicFramePr>
            <xdr:cNvPr id="3" name="Location">
              <a:extLst>
                <a:ext uri="{FF2B5EF4-FFF2-40B4-BE49-F238E27FC236}">
                  <a16:creationId xmlns:a16="http://schemas.microsoft.com/office/drawing/2014/main" id="{8891E667-2EFC-8B57-16E5-4255826957F5}"/>
                </a:ext>
              </a:extLst>
            </xdr:cNvPr>
            <xdr:cNvGraphicFramePr/>
          </xdr:nvGraphicFramePr>
          <xdr:xfrm>
            <a:off x="0" y="0"/>
            <a:ext cx="0" cy="0"/>
          </xdr:xfrm>
          <a:graphic>
            <a:graphicData uri="http://schemas.microsoft.com/office/drawing/2010/slicer">
              <sle:slicer xmlns:sle="http://schemas.microsoft.com/office/drawing/2010/slicer" name="Location"/>
            </a:graphicData>
          </a:graphic>
        </xdr:graphicFrame>
      </mc:Choice>
      <mc:Fallback xmlns="">
        <xdr:sp macro="" textlink="">
          <xdr:nvSpPr>
            <xdr:cNvPr id="0" name=""/>
            <xdr:cNvSpPr>
              <a:spLocks noTextEdit="1"/>
            </xdr:cNvSpPr>
          </xdr:nvSpPr>
          <xdr:spPr>
            <a:xfrm>
              <a:off x="3095736" y="2643362"/>
              <a:ext cx="1824359" cy="2528935"/>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338300</xdr:colOff>
      <xdr:row>30</xdr:row>
      <xdr:rowOff>174113</xdr:rowOff>
    </xdr:from>
    <xdr:to>
      <xdr:col>3</xdr:col>
      <xdr:colOff>1686454</xdr:colOff>
      <xdr:row>51</xdr:row>
      <xdr:rowOff>151102</xdr:rowOff>
    </xdr:to>
    <xdr:graphicFrame macro="">
      <xdr:nvGraphicFramePr>
        <xdr:cNvPr id="4" name="Chart 3">
          <a:extLst>
            <a:ext uri="{FF2B5EF4-FFF2-40B4-BE49-F238E27FC236}">
              <a16:creationId xmlns:a16="http://schemas.microsoft.com/office/drawing/2014/main" id="{06549D0D-4136-6A71-5422-755C54E0D3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10</xdr:col>
      <xdr:colOff>203487</xdr:colOff>
      <xdr:row>19</xdr:row>
      <xdr:rowOff>6640</xdr:rowOff>
    </xdr:from>
    <xdr:to>
      <xdr:col>15</xdr:col>
      <xdr:colOff>404090</xdr:colOff>
      <xdr:row>38</xdr:row>
      <xdr:rowOff>115455</xdr:rowOff>
    </xdr:to>
    <xdr:graphicFrame macro="">
      <xdr:nvGraphicFramePr>
        <xdr:cNvPr id="23" name="Chart 22">
          <a:extLst>
            <a:ext uri="{FF2B5EF4-FFF2-40B4-BE49-F238E27FC236}">
              <a16:creationId xmlns:a16="http://schemas.microsoft.com/office/drawing/2014/main" id="{490D6251-148F-F44F-E478-7531D9B6F0C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15</xdr:col>
      <xdr:colOff>723034</xdr:colOff>
      <xdr:row>22</xdr:row>
      <xdr:rowOff>179820</xdr:rowOff>
    </xdr:from>
    <xdr:to>
      <xdr:col>18</xdr:col>
      <xdr:colOff>1037648</xdr:colOff>
      <xdr:row>37</xdr:row>
      <xdr:rowOff>108815</xdr:rowOff>
    </xdr:to>
    <xdr:graphicFrame macro="">
      <xdr:nvGraphicFramePr>
        <xdr:cNvPr id="25" name="Chart 24">
          <a:extLst>
            <a:ext uri="{FF2B5EF4-FFF2-40B4-BE49-F238E27FC236}">
              <a16:creationId xmlns:a16="http://schemas.microsoft.com/office/drawing/2014/main" id="{2FE674CD-5B57-1F64-C693-9DCE35D2C1B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20</xdr:col>
      <xdr:colOff>494146</xdr:colOff>
      <xdr:row>11</xdr:row>
      <xdr:rowOff>154132</xdr:rowOff>
    </xdr:from>
    <xdr:to>
      <xdr:col>22</xdr:col>
      <xdr:colOff>302491</xdr:colOff>
      <xdr:row>25</xdr:row>
      <xdr:rowOff>51666</xdr:rowOff>
    </xdr:to>
    <mc:AlternateContent xmlns:mc="http://schemas.openxmlformats.org/markup-compatibility/2006" xmlns:a14="http://schemas.microsoft.com/office/drawing/2010/main">
      <mc:Choice Requires="a14">
        <xdr:graphicFrame macro="">
          <xdr:nvGraphicFramePr>
            <xdr:cNvPr id="27" name="Country of Origin">
              <a:extLst>
                <a:ext uri="{FF2B5EF4-FFF2-40B4-BE49-F238E27FC236}">
                  <a16:creationId xmlns:a16="http://schemas.microsoft.com/office/drawing/2014/main" id="{D2CFD253-5CDA-D7F0-3B81-49F495132E7C}"/>
                </a:ext>
              </a:extLst>
            </xdr:cNvPr>
            <xdr:cNvGraphicFramePr/>
          </xdr:nvGraphicFramePr>
          <xdr:xfrm>
            <a:off x="0" y="0"/>
            <a:ext cx="0" cy="0"/>
          </xdr:xfrm>
          <a:graphic>
            <a:graphicData uri="http://schemas.microsoft.com/office/drawing/2010/slicer">
              <sle:slicer xmlns:sle="http://schemas.microsoft.com/office/drawing/2010/slicer" name="Country of Origin"/>
            </a:graphicData>
          </a:graphic>
        </xdr:graphicFrame>
      </mc:Choice>
      <mc:Fallback xmlns="">
        <xdr:sp macro="" textlink="">
          <xdr:nvSpPr>
            <xdr:cNvPr id="0" name=""/>
            <xdr:cNvSpPr>
              <a:spLocks noTextEdit="1"/>
            </xdr:cNvSpPr>
          </xdr:nvSpPr>
          <xdr:spPr>
            <a:xfrm>
              <a:off x="22387214" y="2217882"/>
              <a:ext cx="1828800" cy="2524125"/>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1908026</xdr:colOff>
      <xdr:row>32</xdr:row>
      <xdr:rowOff>109523</xdr:rowOff>
    </xdr:to>
    <xdr:sp macro="" textlink="">
      <xdr:nvSpPr>
        <xdr:cNvPr id="30" name="Rectangle 25">
          <a:extLst>
            <a:ext uri="{FF2B5EF4-FFF2-40B4-BE49-F238E27FC236}">
              <a16:creationId xmlns:a16="http://schemas.microsoft.com/office/drawing/2014/main" id="{618910A6-0497-3F8B-83F8-DF7BE2F54376}"/>
            </a:ext>
          </a:extLst>
        </xdr:cNvPr>
        <xdr:cNvSpPr/>
      </xdr:nvSpPr>
      <xdr:spPr>
        <a:xfrm>
          <a:off x="0" y="180075"/>
          <a:ext cx="19080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175724</xdr:colOff>
      <xdr:row>1</xdr:row>
      <xdr:rowOff>89503</xdr:rowOff>
    </xdr:from>
    <xdr:to>
      <xdr:col>0</xdr:col>
      <xdr:colOff>1731602</xdr:colOff>
      <xdr:row>1</xdr:row>
      <xdr:rowOff>625902</xdr:rowOff>
    </xdr:to>
    <xdr:sp macro="" textlink="">
      <xdr:nvSpPr>
        <xdr:cNvPr id="31" name="Rectangle: Rounded Corners 30">
          <a:hlinkClick xmlns:r="http://schemas.openxmlformats.org/officeDocument/2006/relationships" r:id="rId1"/>
          <a:extLst>
            <a:ext uri="{FF2B5EF4-FFF2-40B4-BE49-F238E27FC236}">
              <a16:creationId xmlns:a16="http://schemas.microsoft.com/office/drawing/2014/main" id="{A7DF132C-251B-ABFD-1893-33F2622A88E5}"/>
            </a:ext>
          </a:extLst>
        </xdr:cNvPr>
        <xdr:cNvSpPr/>
      </xdr:nvSpPr>
      <xdr:spPr>
        <a:xfrm>
          <a:off x="175724" y="269578"/>
          <a:ext cx="1555878"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193124</xdr:colOff>
      <xdr:row>1</xdr:row>
      <xdr:rowOff>674768</xdr:rowOff>
    </xdr:from>
    <xdr:to>
      <xdr:col>0</xdr:col>
      <xdr:colOff>1735839</xdr:colOff>
      <xdr:row>3</xdr:row>
      <xdr:rowOff>114209</xdr:rowOff>
    </xdr:to>
    <xdr:sp macro="" textlink="">
      <xdr:nvSpPr>
        <xdr:cNvPr id="32" name="Rectangle: Rounded Corners 27">
          <a:hlinkClick xmlns:r="http://schemas.openxmlformats.org/officeDocument/2006/relationships" r:id="rId2"/>
          <a:extLst>
            <a:ext uri="{FF2B5EF4-FFF2-40B4-BE49-F238E27FC236}">
              <a16:creationId xmlns:a16="http://schemas.microsoft.com/office/drawing/2014/main" id="{6206CA79-A5FE-985B-AAAF-80C6844F38CB}"/>
            </a:ext>
          </a:extLst>
        </xdr:cNvPr>
        <xdr:cNvSpPr/>
      </xdr:nvSpPr>
      <xdr:spPr>
        <a:xfrm>
          <a:off x="193124" y="854843"/>
          <a:ext cx="1542715"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189354</xdr:colOff>
      <xdr:row>13</xdr:row>
      <xdr:rowOff>78110</xdr:rowOff>
    </xdr:from>
    <xdr:to>
      <xdr:col>0</xdr:col>
      <xdr:colOff>1712465</xdr:colOff>
      <xdr:row>16</xdr:row>
      <xdr:rowOff>74405</xdr:rowOff>
    </xdr:to>
    <xdr:sp macro="" textlink="">
      <xdr:nvSpPr>
        <xdr:cNvPr id="33" name="Rectangle: Rounded Corners 32">
          <a:hlinkClick xmlns:r="http://schemas.openxmlformats.org/officeDocument/2006/relationships" r:id="rId3"/>
          <a:extLst>
            <a:ext uri="{FF2B5EF4-FFF2-40B4-BE49-F238E27FC236}">
              <a16:creationId xmlns:a16="http://schemas.microsoft.com/office/drawing/2014/main" id="{0D8D2E6E-3B22-7AD6-E8D2-C5E7A16B64A3}"/>
            </a:ext>
          </a:extLst>
        </xdr:cNvPr>
        <xdr:cNvSpPr/>
      </xdr:nvSpPr>
      <xdr:spPr>
        <a:xfrm>
          <a:off x="189354" y="3167811"/>
          <a:ext cx="1523111"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179887</xdr:colOff>
      <xdr:row>16</xdr:row>
      <xdr:rowOff>124655</xdr:rowOff>
    </xdr:from>
    <xdr:to>
      <xdr:col>0</xdr:col>
      <xdr:colOff>1712465</xdr:colOff>
      <xdr:row>19</xdr:row>
      <xdr:rowOff>111279</xdr:rowOff>
    </xdr:to>
    <xdr:sp macro="" textlink="">
      <xdr:nvSpPr>
        <xdr:cNvPr id="34" name="Rectangle: Rounded Corners 27">
          <a:hlinkClick xmlns:r="http://schemas.openxmlformats.org/officeDocument/2006/relationships" r:id="rId4"/>
          <a:extLst>
            <a:ext uri="{FF2B5EF4-FFF2-40B4-BE49-F238E27FC236}">
              <a16:creationId xmlns:a16="http://schemas.microsoft.com/office/drawing/2014/main" id="{118D6DA5-0C73-B8B1-BC17-52A1E70329CB}"/>
            </a:ext>
          </a:extLst>
        </xdr:cNvPr>
        <xdr:cNvSpPr/>
      </xdr:nvSpPr>
      <xdr:spPr>
        <a:xfrm>
          <a:off x="179887" y="3754580"/>
          <a:ext cx="1532578"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151484</xdr:colOff>
      <xdr:row>19</xdr:row>
      <xdr:rowOff>154098</xdr:rowOff>
    </xdr:from>
    <xdr:to>
      <xdr:col>0</xdr:col>
      <xdr:colOff>1724932</xdr:colOff>
      <xdr:row>22</xdr:row>
      <xdr:rowOff>140914</xdr:rowOff>
    </xdr:to>
    <xdr:sp macro="" textlink="">
      <xdr:nvSpPr>
        <xdr:cNvPr id="35" name="Rectangle: Rounded Corners 27">
          <a:hlinkClick xmlns:r="http://schemas.openxmlformats.org/officeDocument/2006/relationships" r:id="rId5"/>
          <a:extLst>
            <a:ext uri="{FF2B5EF4-FFF2-40B4-BE49-F238E27FC236}">
              <a16:creationId xmlns:a16="http://schemas.microsoft.com/office/drawing/2014/main" id="{47D3A392-56C8-CA32-0BBA-72991F8D9EDE}"/>
            </a:ext>
          </a:extLst>
        </xdr:cNvPr>
        <xdr:cNvSpPr/>
      </xdr:nvSpPr>
      <xdr:spPr>
        <a:xfrm>
          <a:off x="151484" y="4324247"/>
          <a:ext cx="1573448"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151484</xdr:colOff>
      <xdr:row>23</xdr:row>
      <xdr:rowOff>887</xdr:rowOff>
    </xdr:from>
    <xdr:to>
      <xdr:col>0</xdr:col>
      <xdr:colOff>1722454</xdr:colOff>
      <xdr:row>25</xdr:row>
      <xdr:rowOff>169915</xdr:rowOff>
    </xdr:to>
    <xdr:sp macro="" textlink="">
      <xdr:nvSpPr>
        <xdr:cNvPr id="36" name="Rectangle: Rounded Corners 27">
          <a:hlinkClick xmlns:r="http://schemas.openxmlformats.org/officeDocument/2006/relationships" r:id="rId6"/>
          <a:extLst>
            <a:ext uri="{FF2B5EF4-FFF2-40B4-BE49-F238E27FC236}">
              <a16:creationId xmlns:a16="http://schemas.microsoft.com/office/drawing/2014/main" id="{B5744590-3B67-E1B7-EC3B-486B2BE526A2}"/>
            </a:ext>
          </a:extLst>
        </xdr:cNvPr>
        <xdr:cNvSpPr/>
      </xdr:nvSpPr>
      <xdr:spPr>
        <a:xfrm>
          <a:off x="151484" y="4900812"/>
          <a:ext cx="1570970"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151485</xdr:colOff>
      <xdr:row>26</xdr:row>
      <xdr:rowOff>35239</xdr:rowOff>
    </xdr:from>
    <xdr:to>
      <xdr:col>0</xdr:col>
      <xdr:colOff>1717460</xdr:colOff>
      <xdr:row>29</xdr:row>
      <xdr:rowOff>17593</xdr:rowOff>
    </xdr:to>
    <xdr:sp macro="" textlink="">
      <xdr:nvSpPr>
        <xdr:cNvPr id="37" name="Rectangle: Rounded Corners 27">
          <a:hlinkClick xmlns:r="http://schemas.openxmlformats.org/officeDocument/2006/relationships" r:id="rId7"/>
          <a:extLst>
            <a:ext uri="{FF2B5EF4-FFF2-40B4-BE49-F238E27FC236}">
              <a16:creationId xmlns:a16="http://schemas.microsoft.com/office/drawing/2014/main" id="{7E95A9CF-A65D-5500-74F2-45020185AD8B}"/>
            </a:ext>
          </a:extLst>
        </xdr:cNvPr>
        <xdr:cNvSpPr/>
      </xdr:nvSpPr>
      <xdr:spPr>
        <a:xfrm>
          <a:off x="151485" y="5475388"/>
          <a:ext cx="1565975"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186987</xdr:colOff>
      <xdr:row>3</xdr:row>
      <xdr:rowOff>170807</xdr:rowOff>
    </xdr:from>
    <xdr:to>
      <xdr:col>0</xdr:col>
      <xdr:colOff>1726371</xdr:colOff>
      <xdr:row>6</xdr:row>
      <xdr:rowOff>149195</xdr:rowOff>
    </xdr:to>
    <xdr:sp macro="" textlink="">
      <xdr:nvSpPr>
        <xdr:cNvPr id="38" name="Rectangle: Rounded Corners 27">
          <a:hlinkClick xmlns:r="http://schemas.openxmlformats.org/officeDocument/2006/relationships" r:id="rId8"/>
          <a:extLst>
            <a:ext uri="{FF2B5EF4-FFF2-40B4-BE49-F238E27FC236}">
              <a16:creationId xmlns:a16="http://schemas.microsoft.com/office/drawing/2014/main" id="{1402A227-F965-B6D2-ACE1-6E3A0BEDD171}"/>
            </a:ext>
          </a:extLst>
        </xdr:cNvPr>
        <xdr:cNvSpPr/>
      </xdr:nvSpPr>
      <xdr:spPr>
        <a:xfrm>
          <a:off x="186987" y="1440807"/>
          <a:ext cx="1539384"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189357</xdr:colOff>
      <xdr:row>7</xdr:row>
      <xdr:rowOff>27138</xdr:rowOff>
    </xdr:from>
    <xdr:to>
      <xdr:col>0</xdr:col>
      <xdr:colOff>1726373</xdr:colOff>
      <xdr:row>9</xdr:row>
      <xdr:rowOff>163597</xdr:rowOff>
    </xdr:to>
    <xdr:sp macro="" textlink="">
      <xdr:nvSpPr>
        <xdr:cNvPr id="39" name="Rectangle: Rounded Corners 27">
          <a:hlinkClick xmlns:r="http://schemas.openxmlformats.org/officeDocument/2006/relationships" r:id="rId1"/>
          <a:extLst>
            <a:ext uri="{FF2B5EF4-FFF2-40B4-BE49-F238E27FC236}">
              <a16:creationId xmlns:a16="http://schemas.microsoft.com/office/drawing/2014/main" id="{216D8B81-F651-928A-2A1F-D4C5B1AB1464}"/>
            </a:ext>
          </a:extLst>
        </xdr:cNvPr>
        <xdr:cNvSpPr/>
      </xdr:nvSpPr>
      <xdr:spPr>
        <a:xfrm>
          <a:off x="189357" y="2017437"/>
          <a:ext cx="1537016"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185415</xdr:colOff>
      <xdr:row>10</xdr:row>
      <xdr:rowOff>57640</xdr:rowOff>
    </xdr:from>
    <xdr:to>
      <xdr:col>0</xdr:col>
      <xdr:colOff>1726373</xdr:colOff>
      <xdr:row>12</xdr:row>
      <xdr:rowOff>187479</xdr:rowOff>
    </xdr:to>
    <xdr:sp macro="" textlink="">
      <xdr:nvSpPr>
        <xdr:cNvPr id="40" name="Rectangle: Rounded Corners 27">
          <a:hlinkClick xmlns:r="http://schemas.openxmlformats.org/officeDocument/2006/relationships" r:id="rId9"/>
          <a:extLst>
            <a:ext uri="{FF2B5EF4-FFF2-40B4-BE49-F238E27FC236}">
              <a16:creationId xmlns:a16="http://schemas.microsoft.com/office/drawing/2014/main" id="{4EE3AD21-FD4A-FCC1-F58F-EAD499F1D4F1}"/>
            </a:ext>
          </a:extLst>
        </xdr:cNvPr>
        <xdr:cNvSpPr/>
      </xdr:nvSpPr>
      <xdr:spPr>
        <a:xfrm>
          <a:off x="185415" y="2597640"/>
          <a:ext cx="1540958"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162272</xdr:colOff>
      <xdr:row>29</xdr:row>
      <xdr:rowOff>79347</xdr:rowOff>
    </xdr:from>
    <xdr:to>
      <xdr:col>0</xdr:col>
      <xdr:colOff>1728247</xdr:colOff>
      <xdr:row>32</xdr:row>
      <xdr:rowOff>71178</xdr:rowOff>
    </xdr:to>
    <xdr:sp macro="" textlink="">
      <xdr:nvSpPr>
        <xdr:cNvPr id="41" name="Rectangle: Rounded Corners 27">
          <a:hlinkClick xmlns:r="http://schemas.openxmlformats.org/officeDocument/2006/relationships" r:id="rId10"/>
          <a:extLst>
            <a:ext uri="{FF2B5EF4-FFF2-40B4-BE49-F238E27FC236}">
              <a16:creationId xmlns:a16="http://schemas.microsoft.com/office/drawing/2014/main" id="{CFFADA08-BBC5-AE98-06B5-112DA16ADB01}"/>
            </a:ext>
          </a:extLst>
        </xdr:cNvPr>
        <xdr:cNvSpPr/>
      </xdr:nvSpPr>
      <xdr:spPr>
        <a:xfrm>
          <a:off x="162272" y="6069198"/>
          <a:ext cx="1565975"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133685</xdr:colOff>
      <xdr:row>2</xdr:row>
      <xdr:rowOff>29744</xdr:rowOff>
    </xdr:from>
    <xdr:to>
      <xdr:col>15</xdr:col>
      <xdr:colOff>26541</xdr:colOff>
      <xdr:row>24</xdr:row>
      <xdr:rowOff>35490</xdr:rowOff>
    </xdr:to>
    <xdr:pic>
      <xdr:nvPicPr>
        <xdr:cNvPr id="2" name="Picture 1">
          <a:extLst>
            <a:ext uri="{FF2B5EF4-FFF2-40B4-BE49-F238E27FC236}">
              <a16:creationId xmlns:a16="http://schemas.microsoft.com/office/drawing/2014/main" id="{C889789B-6AE8-CC2A-B3C5-5176C0F4FEE4}"/>
            </a:ext>
          </a:extLst>
        </xdr:cNvPr>
        <xdr:cNvPicPr>
          <a:picLocks noChangeAspect="1"/>
        </xdr:cNvPicPr>
      </xdr:nvPicPr>
      <xdr:blipFill>
        <a:blip xmlns:r="http://schemas.openxmlformats.org/officeDocument/2006/relationships" r:embed="rId1"/>
        <a:stretch>
          <a:fillRect/>
        </a:stretch>
      </xdr:blipFill>
      <xdr:spPr>
        <a:xfrm>
          <a:off x="2055396" y="397376"/>
          <a:ext cx="7822000" cy="4049693"/>
        </a:xfrm>
        <a:prstGeom prst="rect">
          <a:avLst/>
        </a:prstGeom>
      </xdr:spPr>
    </xdr:pic>
    <xdr:clientData/>
  </xdr:twoCellAnchor>
  <xdr:twoCellAnchor editAs="oneCell">
    <xdr:from>
      <xdr:col>2</xdr:col>
      <xdr:colOff>16710</xdr:colOff>
      <xdr:row>26</xdr:row>
      <xdr:rowOff>108128</xdr:rowOff>
    </xdr:from>
    <xdr:to>
      <xdr:col>15</xdr:col>
      <xdr:colOff>3509</xdr:colOff>
      <xdr:row>44</xdr:row>
      <xdr:rowOff>136703</xdr:rowOff>
    </xdr:to>
    <xdr:pic>
      <xdr:nvPicPr>
        <xdr:cNvPr id="3" name="Picture 2">
          <a:extLst>
            <a:ext uri="{FF2B5EF4-FFF2-40B4-BE49-F238E27FC236}">
              <a16:creationId xmlns:a16="http://schemas.microsoft.com/office/drawing/2014/main" id="{6E123BEA-ECF7-230B-E5A6-96DCA411F3C9}"/>
            </a:ext>
            <a:ext uri="{147F2762-F138-4A5C-976F-8EAC2B608ADB}">
              <a16:predDERef xmlns:a16="http://schemas.microsoft.com/office/drawing/2014/main" pred="{C889789B-6AE8-CC2A-B3C5-5176C0F4FEE4}"/>
            </a:ext>
          </a:extLst>
        </xdr:cNvPr>
        <xdr:cNvPicPr>
          <a:picLocks noChangeAspect="1"/>
        </xdr:cNvPicPr>
      </xdr:nvPicPr>
      <xdr:blipFill>
        <a:blip xmlns:r="http://schemas.openxmlformats.org/officeDocument/2006/relationships" r:embed="rId2"/>
        <a:stretch>
          <a:fillRect/>
        </a:stretch>
      </xdr:blipFill>
      <xdr:spPr>
        <a:xfrm>
          <a:off x="1938421" y="4887339"/>
          <a:ext cx="7915943" cy="3337259"/>
        </a:xfrm>
        <a:prstGeom prst="rect">
          <a:avLst/>
        </a:prstGeom>
      </xdr:spPr>
    </xdr:pic>
    <xdr:clientData/>
  </xdr:twoCellAnchor>
  <xdr:twoCellAnchor>
    <xdr:from>
      <xdr:col>2</xdr:col>
      <xdr:colOff>46455</xdr:colOff>
      <xdr:row>29</xdr:row>
      <xdr:rowOff>135690</xdr:rowOff>
    </xdr:from>
    <xdr:to>
      <xdr:col>3</xdr:col>
      <xdr:colOff>208046</xdr:colOff>
      <xdr:row>33</xdr:row>
      <xdr:rowOff>97590</xdr:rowOff>
    </xdr:to>
    <xdr:sp macro="" textlink="">
      <xdr:nvSpPr>
        <xdr:cNvPr id="4" name="Oval 3">
          <a:extLst>
            <a:ext uri="{FF2B5EF4-FFF2-40B4-BE49-F238E27FC236}">
              <a16:creationId xmlns:a16="http://schemas.microsoft.com/office/drawing/2014/main" id="{2AF5C5B4-3EFB-ACD5-C202-B76F0EC76277}"/>
            </a:ext>
            <a:ext uri="{147F2762-F138-4A5C-976F-8EAC2B608ADB}">
              <a16:predDERef xmlns:a16="http://schemas.microsoft.com/office/drawing/2014/main" pred="{6E123BEA-ECF7-230B-E5A6-96DCA411F3C9}"/>
            </a:ext>
          </a:extLst>
        </xdr:cNvPr>
        <xdr:cNvSpPr/>
      </xdr:nvSpPr>
      <xdr:spPr>
        <a:xfrm>
          <a:off x="1968166" y="5466348"/>
          <a:ext cx="771525" cy="697163"/>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a:p>
      </xdr:txBody>
    </xdr:sp>
    <xdr:clientData/>
  </xdr:twoCellAnchor>
  <xdr:twoCellAnchor>
    <xdr:from>
      <xdr:col>3</xdr:col>
      <xdr:colOff>231774</xdr:colOff>
      <xdr:row>29</xdr:row>
      <xdr:rowOff>177632</xdr:rowOff>
    </xdr:from>
    <xdr:to>
      <xdr:col>7</xdr:col>
      <xdr:colOff>114466</xdr:colOff>
      <xdr:row>31</xdr:row>
      <xdr:rowOff>101433</xdr:rowOff>
    </xdr:to>
    <xdr:sp macro="" textlink="">
      <xdr:nvSpPr>
        <xdr:cNvPr id="14" name="Rounded Rectangle 4">
          <a:extLst>
            <a:ext uri="{FF2B5EF4-FFF2-40B4-BE49-F238E27FC236}">
              <a16:creationId xmlns:a16="http://schemas.microsoft.com/office/drawing/2014/main" id="{69792EB8-7280-CDCD-9C80-82FE9A917DB8}"/>
            </a:ext>
            <a:ext uri="{147F2762-F138-4A5C-976F-8EAC2B608ADB}">
              <a16:predDERef xmlns:a16="http://schemas.microsoft.com/office/drawing/2014/main" pred="{2AF5C5B4-3EFB-ACD5-C202-B76F0EC76277}"/>
            </a:ext>
          </a:extLst>
        </xdr:cNvPr>
        <xdr:cNvSpPr/>
      </xdr:nvSpPr>
      <xdr:spPr>
        <a:xfrm>
          <a:off x="2763419" y="5508290"/>
          <a:ext cx="2322429" cy="291432"/>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a:p>
      </xdr:txBody>
    </xdr:sp>
    <xdr:clientData/>
  </xdr:twoCellAnchor>
  <xdr:twoCellAnchor>
    <xdr:from>
      <xdr:col>0</xdr:col>
      <xdr:colOff>0</xdr:colOff>
      <xdr:row>0</xdr:row>
      <xdr:rowOff>0</xdr:rowOff>
    </xdr:from>
    <xdr:to>
      <xdr:col>1</xdr:col>
      <xdr:colOff>596250</xdr:colOff>
      <xdr:row>35</xdr:row>
      <xdr:rowOff>25970</xdr:rowOff>
    </xdr:to>
    <xdr:sp macro="" textlink="">
      <xdr:nvSpPr>
        <xdr:cNvPr id="65" name="Rectangle 25">
          <a:extLst>
            <a:ext uri="{FF2B5EF4-FFF2-40B4-BE49-F238E27FC236}">
              <a16:creationId xmlns:a16="http://schemas.microsoft.com/office/drawing/2014/main" id="{46EC624B-BAE1-0296-2815-D63B72608954}"/>
            </a:ext>
          </a:extLst>
        </xdr:cNvPr>
        <xdr:cNvSpPr/>
      </xdr:nvSpPr>
      <xdr:spPr>
        <a:xfrm>
          <a:off x="0" y="0"/>
          <a:ext cx="19080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175724</xdr:colOff>
      <xdr:row>0</xdr:row>
      <xdr:rowOff>89503</xdr:rowOff>
    </xdr:from>
    <xdr:to>
      <xdr:col>1</xdr:col>
      <xdr:colOff>419826</xdr:colOff>
      <xdr:row>3</xdr:row>
      <xdr:rowOff>74455</xdr:rowOff>
    </xdr:to>
    <xdr:sp macro="" textlink="">
      <xdr:nvSpPr>
        <xdr:cNvPr id="66" name="Rectangle: Rounded Corners 65">
          <a:hlinkClick xmlns:r="http://schemas.openxmlformats.org/officeDocument/2006/relationships" r:id="rId3"/>
          <a:extLst>
            <a:ext uri="{FF2B5EF4-FFF2-40B4-BE49-F238E27FC236}">
              <a16:creationId xmlns:a16="http://schemas.microsoft.com/office/drawing/2014/main" id="{34430572-1369-BD83-73F9-CD7F5A6590FC}"/>
            </a:ext>
          </a:extLst>
        </xdr:cNvPr>
        <xdr:cNvSpPr/>
      </xdr:nvSpPr>
      <xdr:spPr>
        <a:xfrm>
          <a:off x="175724" y="89503"/>
          <a:ext cx="1555878"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193124</xdr:colOff>
      <xdr:row>3</xdr:row>
      <xdr:rowOff>123321</xdr:rowOff>
    </xdr:from>
    <xdr:to>
      <xdr:col>1</xdr:col>
      <xdr:colOff>424063</xdr:colOff>
      <xdr:row>6</xdr:row>
      <xdr:rowOff>101239</xdr:rowOff>
    </xdr:to>
    <xdr:sp macro="" textlink="">
      <xdr:nvSpPr>
        <xdr:cNvPr id="67" name="Rectangle: Rounded Corners 27">
          <a:hlinkClick xmlns:r="http://schemas.openxmlformats.org/officeDocument/2006/relationships" r:id="rId4"/>
          <a:extLst>
            <a:ext uri="{FF2B5EF4-FFF2-40B4-BE49-F238E27FC236}">
              <a16:creationId xmlns:a16="http://schemas.microsoft.com/office/drawing/2014/main" id="{465761BD-BDFC-1779-D586-E50FA0E6E29D}"/>
            </a:ext>
          </a:extLst>
        </xdr:cNvPr>
        <xdr:cNvSpPr/>
      </xdr:nvSpPr>
      <xdr:spPr>
        <a:xfrm>
          <a:off x="193124" y="674768"/>
          <a:ext cx="1542715"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189354</xdr:colOff>
      <xdr:row>16</xdr:row>
      <xdr:rowOff>46683</xdr:rowOff>
    </xdr:from>
    <xdr:to>
      <xdr:col>1</xdr:col>
      <xdr:colOff>400689</xdr:colOff>
      <xdr:row>19</xdr:row>
      <xdr:rowOff>31755</xdr:rowOff>
    </xdr:to>
    <xdr:sp macro="" textlink="">
      <xdr:nvSpPr>
        <xdr:cNvPr id="68" name="Rectangle: Rounded Corners 67">
          <a:hlinkClick xmlns:r="http://schemas.openxmlformats.org/officeDocument/2006/relationships" r:id="rId5"/>
          <a:extLst>
            <a:ext uri="{FF2B5EF4-FFF2-40B4-BE49-F238E27FC236}">
              <a16:creationId xmlns:a16="http://schemas.microsoft.com/office/drawing/2014/main" id="{872F562D-7759-E655-E627-084B43A09E2F}"/>
            </a:ext>
          </a:extLst>
        </xdr:cNvPr>
        <xdr:cNvSpPr/>
      </xdr:nvSpPr>
      <xdr:spPr>
        <a:xfrm>
          <a:off x="189354" y="2987736"/>
          <a:ext cx="1523111"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179887</xdr:colOff>
      <xdr:row>19</xdr:row>
      <xdr:rowOff>82005</xdr:rowOff>
    </xdr:from>
    <xdr:to>
      <xdr:col>1</xdr:col>
      <xdr:colOff>400689</xdr:colOff>
      <xdr:row>22</xdr:row>
      <xdr:rowOff>57406</xdr:rowOff>
    </xdr:to>
    <xdr:sp macro="" textlink="">
      <xdr:nvSpPr>
        <xdr:cNvPr id="69" name="Rectangle: Rounded Corners 27">
          <a:hlinkClick xmlns:r="http://schemas.openxmlformats.org/officeDocument/2006/relationships" r:id="rId6"/>
          <a:extLst>
            <a:ext uri="{FF2B5EF4-FFF2-40B4-BE49-F238E27FC236}">
              <a16:creationId xmlns:a16="http://schemas.microsoft.com/office/drawing/2014/main" id="{4A427564-BD07-5E61-4B3F-7869FBCFE3BF}"/>
            </a:ext>
          </a:extLst>
        </xdr:cNvPr>
        <xdr:cNvSpPr/>
      </xdr:nvSpPr>
      <xdr:spPr>
        <a:xfrm>
          <a:off x="179887" y="3574505"/>
          <a:ext cx="1532578"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151484</xdr:colOff>
      <xdr:row>22</xdr:row>
      <xdr:rowOff>100225</xdr:rowOff>
    </xdr:from>
    <xdr:to>
      <xdr:col>1</xdr:col>
      <xdr:colOff>413156</xdr:colOff>
      <xdr:row>25</xdr:row>
      <xdr:rowOff>85295</xdr:rowOff>
    </xdr:to>
    <xdr:sp macro="" textlink="">
      <xdr:nvSpPr>
        <xdr:cNvPr id="70" name="Rectangle: Rounded Corners 27">
          <a:hlinkClick xmlns:r="http://schemas.openxmlformats.org/officeDocument/2006/relationships" r:id="rId7"/>
          <a:extLst>
            <a:ext uri="{FF2B5EF4-FFF2-40B4-BE49-F238E27FC236}">
              <a16:creationId xmlns:a16="http://schemas.microsoft.com/office/drawing/2014/main" id="{072F0FB6-4865-89BD-6FE8-6BD8BE4EED5A}"/>
            </a:ext>
          </a:extLst>
        </xdr:cNvPr>
        <xdr:cNvSpPr/>
      </xdr:nvSpPr>
      <xdr:spPr>
        <a:xfrm>
          <a:off x="151484" y="4144172"/>
          <a:ext cx="1573448"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151484</xdr:colOff>
      <xdr:row>25</xdr:row>
      <xdr:rowOff>125342</xdr:rowOff>
    </xdr:from>
    <xdr:to>
      <xdr:col>1</xdr:col>
      <xdr:colOff>410678</xdr:colOff>
      <xdr:row>28</xdr:row>
      <xdr:rowOff>103073</xdr:rowOff>
    </xdr:to>
    <xdr:sp macro="" textlink="">
      <xdr:nvSpPr>
        <xdr:cNvPr id="71" name="Rectangle: Rounded Corners 27">
          <a:hlinkClick xmlns:r="http://schemas.openxmlformats.org/officeDocument/2006/relationships" r:id="rId8"/>
          <a:extLst>
            <a:ext uri="{FF2B5EF4-FFF2-40B4-BE49-F238E27FC236}">
              <a16:creationId xmlns:a16="http://schemas.microsoft.com/office/drawing/2014/main" id="{53EBC1D8-126F-9CEB-2AA7-1B03BB757589}"/>
            </a:ext>
          </a:extLst>
        </xdr:cNvPr>
        <xdr:cNvSpPr/>
      </xdr:nvSpPr>
      <xdr:spPr>
        <a:xfrm>
          <a:off x="151484" y="4720737"/>
          <a:ext cx="1570970"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151485</xdr:colOff>
      <xdr:row>28</xdr:row>
      <xdr:rowOff>148471</xdr:rowOff>
    </xdr:from>
    <xdr:to>
      <xdr:col>1</xdr:col>
      <xdr:colOff>405684</xdr:colOff>
      <xdr:row>31</xdr:row>
      <xdr:rowOff>129080</xdr:rowOff>
    </xdr:to>
    <xdr:sp macro="" textlink="">
      <xdr:nvSpPr>
        <xdr:cNvPr id="72" name="Rectangle: Rounded Corners 27">
          <a:hlinkClick xmlns:r="http://schemas.openxmlformats.org/officeDocument/2006/relationships" r:id="rId9"/>
          <a:extLst>
            <a:ext uri="{FF2B5EF4-FFF2-40B4-BE49-F238E27FC236}">
              <a16:creationId xmlns:a16="http://schemas.microsoft.com/office/drawing/2014/main" id="{BE6ACF4D-D5DE-A375-1886-2A8B92344A73}"/>
            </a:ext>
          </a:extLst>
        </xdr:cNvPr>
        <xdr:cNvSpPr/>
      </xdr:nvSpPr>
      <xdr:spPr>
        <a:xfrm>
          <a:off x="151485" y="5295313"/>
          <a:ext cx="1565975"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186987</xdr:colOff>
      <xdr:row>6</xdr:row>
      <xdr:rowOff>157837</xdr:rowOff>
    </xdr:from>
    <xdr:to>
      <xdr:col>1</xdr:col>
      <xdr:colOff>414595</xdr:colOff>
      <xdr:row>9</xdr:row>
      <xdr:rowOff>125002</xdr:rowOff>
    </xdr:to>
    <xdr:sp macro="" textlink="">
      <xdr:nvSpPr>
        <xdr:cNvPr id="73" name="Rectangle: Rounded Corners 27">
          <a:hlinkClick xmlns:r="http://schemas.openxmlformats.org/officeDocument/2006/relationships" r:id="rId10"/>
          <a:extLst>
            <a:ext uri="{FF2B5EF4-FFF2-40B4-BE49-F238E27FC236}">
              <a16:creationId xmlns:a16="http://schemas.microsoft.com/office/drawing/2014/main" id="{92D760A4-CB36-2CB1-CF49-5CCAD8CFDA80}"/>
            </a:ext>
          </a:extLst>
        </xdr:cNvPr>
        <xdr:cNvSpPr/>
      </xdr:nvSpPr>
      <xdr:spPr>
        <a:xfrm>
          <a:off x="186987" y="1260732"/>
          <a:ext cx="1539384"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189357</xdr:colOff>
      <xdr:row>9</xdr:row>
      <xdr:rowOff>183020</xdr:rowOff>
    </xdr:from>
    <xdr:to>
      <xdr:col>1</xdr:col>
      <xdr:colOff>414597</xdr:colOff>
      <xdr:row>12</xdr:row>
      <xdr:rowOff>137658</xdr:rowOff>
    </xdr:to>
    <xdr:sp macro="" textlink="">
      <xdr:nvSpPr>
        <xdr:cNvPr id="74" name="Rectangle: Rounded Corners 27">
          <a:hlinkClick xmlns:r="http://schemas.openxmlformats.org/officeDocument/2006/relationships" r:id="rId11"/>
          <a:extLst>
            <a:ext uri="{FF2B5EF4-FFF2-40B4-BE49-F238E27FC236}">
              <a16:creationId xmlns:a16="http://schemas.microsoft.com/office/drawing/2014/main" id="{9418AC58-BFE9-0DB8-8955-762B6FE78D30}"/>
            </a:ext>
          </a:extLst>
        </xdr:cNvPr>
        <xdr:cNvSpPr/>
      </xdr:nvSpPr>
      <xdr:spPr>
        <a:xfrm>
          <a:off x="189357" y="1837362"/>
          <a:ext cx="1537016"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185415</xdr:colOff>
      <xdr:row>13</xdr:row>
      <xdr:rowOff>27960</xdr:rowOff>
    </xdr:from>
    <xdr:to>
      <xdr:col>1</xdr:col>
      <xdr:colOff>414597</xdr:colOff>
      <xdr:row>15</xdr:row>
      <xdr:rowOff>150316</xdr:rowOff>
    </xdr:to>
    <xdr:sp macro="" textlink="">
      <xdr:nvSpPr>
        <xdr:cNvPr id="75" name="Rectangle: Rounded Corners 27">
          <a:hlinkClick xmlns:r="http://schemas.openxmlformats.org/officeDocument/2006/relationships" r:id="rId4"/>
          <a:extLst>
            <a:ext uri="{FF2B5EF4-FFF2-40B4-BE49-F238E27FC236}">
              <a16:creationId xmlns:a16="http://schemas.microsoft.com/office/drawing/2014/main" id="{9E5FC46B-7E59-85D4-DC63-D4BFDABC2165}"/>
            </a:ext>
          </a:extLst>
        </xdr:cNvPr>
        <xdr:cNvSpPr/>
      </xdr:nvSpPr>
      <xdr:spPr>
        <a:xfrm>
          <a:off x="185415" y="2417565"/>
          <a:ext cx="1540958"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162272</xdr:colOff>
      <xdr:row>32</xdr:row>
      <xdr:rowOff>7018</xdr:rowOff>
    </xdr:from>
    <xdr:to>
      <xdr:col>1</xdr:col>
      <xdr:colOff>416471</xdr:colOff>
      <xdr:row>34</xdr:row>
      <xdr:rowOff>171441</xdr:rowOff>
    </xdr:to>
    <xdr:sp macro="" textlink="">
      <xdr:nvSpPr>
        <xdr:cNvPr id="76" name="Rectangle: Rounded Corners 27">
          <a:hlinkClick xmlns:r="http://schemas.openxmlformats.org/officeDocument/2006/relationships" r:id="rId12"/>
          <a:extLst>
            <a:ext uri="{FF2B5EF4-FFF2-40B4-BE49-F238E27FC236}">
              <a16:creationId xmlns:a16="http://schemas.microsoft.com/office/drawing/2014/main" id="{4A8AAF8C-E349-BF83-F879-F78F732259E8}"/>
            </a:ext>
          </a:extLst>
        </xdr:cNvPr>
        <xdr:cNvSpPr/>
      </xdr:nvSpPr>
      <xdr:spPr>
        <a:xfrm>
          <a:off x="162272" y="5889123"/>
          <a:ext cx="1565975"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18</xdr:col>
      <xdr:colOff>4628306</xdr:colOff>
      <xdr:row>11</xdr:row>
      <xdr:rowOff>156982</xdr:rowOff>
    </xdr:from>
    <xdr:to>
      <xdr:col>19</xdr:col>
      <xdr:colOff>462747</xdr:colOff>
      <xdr:row>12</xdr:row>
      <xdr:rowOff>170967</xdr:rowOff>
    </xdr:to>
    <xdr:cxnSp macro="">
      <xdr:nvCxnSpPr>
        <xdr:cNvPr id="635" name="Straight Connector 3">
          <a:extLst>
            <a:ext uri="{FF2B5EF4-FFF2-40B4-BE49-F238E27FC236}">
              <a16:creationId xmlns:a16="http://schemas.microsoft.com/office/drawing/2014/main" id="{73A0CC87-D92C-4403-9A9D-C5ED2B2C0F2F}"/>
            </a:ext>
            <a:ext uri="{147F2762-F138-4A5C-976F-8EAC2B608ADB}">
              <a16:predDERef xmlns:a16="http://schemas.microsoft.com/office/drawing/2014/main" pred="{F8E443E4-5EAE-81AC-22E2-F3F94AC15E36}"/>
            </a:ext>
          </a:extLst>
        </xdr:cNvPr>
        <xdr:cNvCxnSpPr>
          <a:cxnSpLocks/>
          <a:stCxn id="629" idx="1"/>
          <a:extLst>
            <a:ext uri="{5F17804C-33F3-41E3-A699-7DCFA2EF7971}">
              <a16:cxnDERefs xmlns:a16="http://schemas.microsoft.com/office/drawing/2014/main" st="{913D8198-97C2-4D4F-A3CB-D3F43B5C3062}" end="{00000000-0000-0000-0000-000000000000}"/>
            </a:ext>
          </a:extLst>
        </xdr:cNvCxnSpPr>
      </xdr:nvCxnSpPr>
      <xdr:spPr>
        <a:xfrm flipH="1">
          <a:off x="24916556" y="2195332"/>
          <a:ext cx="1016041" cy="194960"/>
        </a:xfrm>
        <a:prstGeom prst="line">
          <a:avLst/>
        </a:prstGeom>
        <a:ln>
          <a:tailEnd type="triangle"/>
        </a:ln>
      </xdr:spPr>
      <xdr:style>
        <a:lnRef idx="3">
          <a:schemeClr val="accent6"/>
        </a:lnRef>
        <a:fillRef idx="0">
          <a:schemeClr val="accent6"/>
        </a:fillRef>
        <a:effectRef idx="2">
          <a:schemeClr val="accent6"/>
        </a:effectRef>
        <a:fontRef idx="minor">
          <a:schemeClr val="tx1"/>
        </a:fontRef>
      </xdr:style>
    </xdr:cxnSp>
    <xdr:clientData/>
  </xdr:twoCellAnchor>
  <xdr:twoCellAnchor>
    <xdr:from>
      <xdr:col>18</xdr:col>
      <xdr:colOff>108151</xdr:colOff>
      <xdr:row>4</xdr:row>
      <xdr:rowOff>15434</xdr:rowOff>
    </xdr:from>
    <xdr:to>
      <xdr:col>18</xdr:col>
      <xdr:colOff>1266947</xdr:colOff>
      <xdr:row>5</xdr:row>
      <xdr:rowOff>29419</xdr:rowOff>
    </xdr:to>
    <xdr:cxnSp macro="">
      <xdr:nvCxnSpPr>
        <xdr:cNvPr id="600" name="Straight Connector 3">
          <a:extLst>
            <a:ext uri="{FF2B5EF4-FFF2-40B4-BE49-F238E27FC236}">
              <a16:creationId xmlns:a16="http://schemas.microsoft.com/office/drawing/2014/main" id="{DB3C2FE2-8B4F-4DE3-A19C-560071BAB4FB}"/>
            </a:ext>
            <a:ext uri="{147F2762-F138-4A5C-976F-8EAC2B608ADB}">
              <a16:predDERef xmlns:a16="http://schemas.microsoft.com/office/drawing/2014/main" pred="{F8E443E4-5EAE-81AC-22E2-F3F94AC15E36}"/>
            </a:ext>
          </a:extLst>
        </xdr:cNvPr>
        <xdr:cNvCxnSpPr>
          <a:cxnSpLocks/>
          <a:extLst>
            <a:ext uri="{5F17804C-33F3-41E3-A699-7DCFA2EF7971}">
              <a16:cxnDERefs xmlns:a16="http://schemas.microsoft.com/office/drawing/2014/main" st="{913D8198-97C2-4D4F-A3CB-D3F43B5C3062}" end="{00000000-0000-0000-0000-000000000000}"/>
            </a:ext>
          </a:extLst>
        </xdr:cNvCxnSpPr>
      </xdr:nvCxnSpPr>
      <xdr:spPr>
        <a:xfrm flipH="1">
          <a:off x="20971518" y="796725"/>
          <a:ext cx="1158796" cy="197251"/>
        </a:xfrm>
        <a:prstGeom prst="line">
          <a:avLst/>
        </a:prstGeom>
        <a:ln>
          <a:tailEnd type="triangle"/>
        </a:ln>
      </xdr:spPr>
      <xdr:style>
        <a:lnRef idx="3">
          <a:schemeClr val="accent6"/>
        </a:lnRef>
        <a:fillRef idx="0">
          <a:schemeClr val="accent6"/>
        </a:fillRef>
        <a:effectRef idx="2">
          <a:schemeClr val="accent6"/>
        </a:effectRef>
        <a:fontRef idx="minor">
          <a:schemeClr val="tx1"/>
        </a:fontRef>
      </xdr:style>
    </xdr:cxnSp>
    <xdr:clientData/>
  </xdr:twoCellAnchor>
  <xdr:twoCellAnchor>
    <xdr:from>
      <xdr:col>19</xdr:col>
      <xdr:colOff>1049198</xdr:colOff>
      <xdr:row>28</xdr:row>
      <xdr:rowOff>140705</xdr:rowOff>
    </xdr:from>
    <xdr:to>
      <xdr:col>19</xdr:col>
      <xdr:colOff>2872451</xdr:colOff>
      <xdr:row>35</xdr:row>
      <xdr:rowOff>162046</xdr:rowOff>
    </xdr:to>
    <xdr:sp macro="" textlink="">
      <xdr:nvSpPr>
        <xdr:cNvPr id="630" name="Rounded Rectangle 1">
          <a:extLst>
            <a:ext uri="{FF2B5EF4-FFF2-40B4-BE49-F238E27FC236}">
              <a16:creationId xmlns:a16="http://schemas.microsoft.com/office/drawing/2014/main" id="{5A590C30-66CE-4581-98C1-8DC9BBD68B94}"/>
            </a:ext>
          </a:extLst>
        </xdr:cNvPr>
        <xdr:cNvSpPr/>
      </xdr:nvSpPr>
      <xdr:spPr>
        <a:xfrm>
          <a:off x="27236920" y="5320376"/>
          <a:ext cx="1823253" cy="1304202"/>
        </a:xfrm>
        <a:prstGeom prst="roundRect">
          <a:avLst/>
        </a:prstGeom>
        <a:solidFill>
          <a:schemeClr val="accent4"/>
        </a:solidFill>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SG"/>
            <a:t>Created a map to identify where our suppliers are located worldwide, revealing that most suppliers come from USA.</a:t>
          </a:r>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18</xdr:col>
      <xdr:colOff>979751</xdr:colOff>
      <xdr:row>23</xdr:row>
      <xdr:rowOff>113817</xdr:rowOff>
    </xdr:from>
    <xdr:to>
      <xdr:col>18</xdr:col>
      <xdr:colOff>4203541</xdr:colOff>
      <xdr:row>27</xdr:row>
      <xdr:rowOff>181336</xdr:rowOff>
    </xdr:to>
    <xdr:sp macro="" textlink="">
      <xdr:nvSpPr>
        <xdr:cNvPr id="639" name="Rounded Rectangle 1">
          <a:extLst>
            <a:ext uri="{FF2B5EF4-FFF2-40B4-BE49-F238E27FC236}">
              <a16:creationId xmlns:a16="http://schemas.microsoft.com/office/drawing/2014/main" id="{ED662B83-251F-4241-AEE4-3C43139F3128}"/>
            </a:ext>
          </a:extLst>
        </xdr:cNvPr>
        <xdr:cNvSpPr/>
      </xdr:nvSpPr>
      <xdr:spPr>
        <a:xfrm>
          <a:off x="21843118" y="4377159"/>
          <a:ext cx="3223790" cy="800582"/>
        </a:xfrm>
        <a:prstGeom prst="roundRect">
          <a:avLst/>
        </a:prstGeom>
        <a:solidFill>
          <a:schemeClr val="accent4"/>
        </a:solidFill>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SG"/>
            <a:t>This table is used to create a filled map, where </a:t>
          </a:r>
          <a:r>
            <a:rPr lang="en-SG" sz="1100">
              <a:solidFill>
                <a:schemeClr val="lt1"/>
              </a:solidFill>
              <a:latin typeface="+mn-lt"/>
              <a:ea typeface="+mn-ea"/>
              <a:cs typeface="+mn-cs"/>
            </a:rPr>
            <a:t>UNIQUE()</a:t>
          </a:r>
          <a:r>
            <a:rPr lang="en-SG"/>
            <a:t> extracts each country and </a:t>
          </a:r>
          <a:r>
            <a:rPr lang="en-SG" sz="1100">
              <a:solidFill>
                <a:schemeClr val="lt1"/>
              </a:solidFill>
              <a:latin typeface="+mn-lt"/>
              <a:ea typeface="+mn-ea"/>
              <a:cs typeface="+mn-cs"/>
            </a:rPr>
            <a:t>COUNTIF()</a:t>
          </a:r>
          <a:r>
            <a:rPr lang="en-SG"/>
            <a:t> calculates their occurrences.</a:t>
          </a:r>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18</xdr:col>
      <xdr:colOff>115747</xdr:colOff>
      <xdr:row>25</xdr:row>
      <xdr:rowOff>147577</xdr:rowOff>
    </xdr:from>
    <xdr:to>
      <xdr:col>18</xdr:col>
      <xdr:colOff>979751</xdr:colOff>
      <xdr:row>30</xdr:row>
      <xdr:rowOff>96455</xdr:rowOff>
    </xdr:to>
    <xdr:cxnSp macro="">
      <xdr:nvCxnSpPr>
        <xdr:cNvPr id="642" name="Straight Connector 3">
          <a:extLst>
            <a:ext uri="{FF2B5EF4-FFF2-40B4-BE49-F238E27FC236}">
              <a16:creationId xmlns:a16="http://schemas.microsoft.com/office/drawing/2014/main" id="{37A713A0-19DE-4941-92F7-7118DB387C16}"/>
            </a:ext>
            <a:ext uri="{147F2762-F138-4A5C-976F-8EAC2B608ADB}">
              <a16:predDERef xmlns:a16="http://schemas.microsoft.com/office/drawing/2014/main" pred="{F8E443E4-5EAE-81AC-22E2-F3F94AC15E36}"/>
            </a:ext>
          </a:extLst>
        </xdr:cNvPr>
        <xdr:cNvCxnSpPr>
          <a:cxnSpLocks/>
          <a:stCxn id="639" idx="1"/>
          <a:extLst>
            <a:ext uri="{5F17804C-33F3-41E3-A699-7DCFA2EF7971}">
              <a16:cxnDERefs xmlns:a16="http://schemas.microsoft.com/office/drawing/2014/main" st="{913D8198-97C2-4D4F-A3CB-D3F43B5C3062}" end="{00000000-0000-0000-0000-000000000000}"/>
            </a:ext>
          </a:extLst>
        </xdr:cNvCxnSpPr>
      </xdr:nvCxnSpPr>
      <xdr:spPr>
        <a:xfrm flipH="1">
          <a:off x="20979114" y="4777450"/>
          <a:ext cx="864004" cy="865208"/>
        </a:xfrm>
        <a:prstGeom prst="line">
          <a:avLst/>
        </a:prstGeom>
        <a:ln>
          <a:tailEnd type="triangle"/>
        </a:ln>
      </xdr:spPr>
      <xdr:style>
        <a:lnRef idx="3">
          <a:schemeClr val="accent4"/>
        </a:lnRef>
        <a:fillRef idx="0">
          <a:schemeClr val="accent4"/>
        </a:fillRef>
        <a:effectRef idx="2">
          <a:schemeClr val="accent4"/>
        </a:effectRef>
        <a:fontRef idx="minor">
          <a:schemeClr val="tx1"/>
        </a:fontRef>
      </xdr:style>
    </xdr:cxnSp>
    <xdr:clientData/>
  </xdr:twoCellAnchor>
  <xdr:twoCellAnchor>
    <xdr:from>
      <xdr:col>19</xdr:col>
      <xdr:colOff>327949</xdr:colOff>
      <xdr:row>32</xdr:row>
      <xdr:rowOff>59743</xdr:rowOff>
    </xdr:from>
    <xdr:to>
      <xdr:col>19</xdr:col>
      <xdr:colOff>1049198</xdr:colOff>
      <xdr:row>35</xdr:row>
      <xdr:rowOff>86810</xdr:rowOff>
    </xdr:to>
    <xdr:cxnSp macro="">
      <xdr:nvCxnSpPr>
        <xdr:cNvPr id="645" name="Straight Connector 3">
          <a:extLst>
            <a:ext uri="{FF2B5EF4-FFF2-40B4-BE49-F238E27FC236}">
              <a16:creationId xmlns:a16="http://schemas.microsoft.com/office/drawing/2014/main" id="{0397BC9A-3BCC-4F9B-8678-C246D182464F}"/>
            </a:ext>
            <a:ext uri="{147F2762-F138-4A5C-976F-8EAC2B608ADB}">
              <a16:predDERef xmlns:a16="http://schemas.microsoft.com/office/drawing/2014/main" pred="{F8E443E4-5EAE-81AC-22E2-F3F94AC15E36}"/>
            </a:ext>
          </a:extLst>
        </xdr:cNvPr>
        <xdr:cNvCxnSpPr>
          <a:cxnSpLocks/>
          <a:stCxn id="630" idx="1"/>
          <a:extLst>
            <a:ext uri="{5F17804C-33F3-41E3-A699-7DCFA2EF7971}">
              <a16:cxnDERefs xmlns:a16="http://schemas.microsoft.com/office/drawing/2014/main" st="{913D8198-97C2-4D4F-A3CB-D3F43B5C3062}" end="{00000000-0000-0000-0000-000000000000}"/>
            </a:ext>
          </a:extLst>
        </xdr:cNvCxnSpPr>
      </xdr:nvCxnSpPr>
      <xdr:spPr>
        <a:xfrm flipH="1">
          <a:off x="26515671" y="5972477"/>
          <a:ext cx="721249" cy="576865"/>
        </a:xfrm>
        <a:prstGeom prst="line">
          <a:avLst/>
        </a:prstGeom>
        <a:ln>
          <a:tailEnd type="triangle"/>
        </a:ln>
      </xdr:spPr>
      <xdr:style>
        <a:lnRef idx="3">
          <a:schemeClr val="accent4"/>
        </a:lnRef>
        <a:fillRef idx="0">
          <a:schemeClr val="accent4"/>
        </a:fillRef>
        <a:effectRef idx="2">
          <a:schemeClr val="accent4"/>
        </a:effectRef>
        <a:fontRef idx="minor">
          <a:schemeClr val="tx1"/>
        </a:fontRef>
      </xdr:style>
    </xdr:cxnSp>
    <xdr:clientData/>
  </xdr:twoCellAnchor>
  <xdr:twoCellAnchor>
    <xdr:from>
      <xdr:col>18</xdr:col>
      <xdr:colOff>943097</xdr:colOff>
      <xdr:row>0</xdr:row>
      <xdr:rowOff>0</xdr:rowOff>
    </xdr:from>
    <xdr:to>
      <xdr:col>18</xdr:col>
      <xdr:colOff>4166887</xdr:colOff>
      <xdr:row>4</xdr:row>
      <xdr:rowOff>19291</xdr:rowOff>
    </xdr:to>
    <xdr:sp macro="" textlink="">
      <xdr:nvSpPr>
        <xdr:cNvPr id="632" name="Rounded Rectangle 1">
          <a:extLst>
            <a:ext uri="{FF2B5EF4-FFF2-40B4-BE49-F238E27FC236}">
              <a16:creationId xmlns:a16="http://schemas.microsoft.com/office/drawing/2014/main" id="{D9620FAB-1032-4567-A11D-92295D36842C}"/>
            </a:ext>
          </a:extLst>
        </xdr:cNvPr>
        <xdr:cNvSpPr/>
      </xdr:nvSpPr>
      <xdr:spPr>
        <a:xfrm>
          <a:off x="21806464" y="0"/>
          <a:ext cx="3223790" cy="800582"/>
        </a:xfrm>
        <a:prstGeom prst="roundRect">
          <a:avLst/>
        </a:prstGeom>
        <a:solidFill>
          <a:schemeClr val="accent6"/>
        </a:solidFill>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SG"/>
            <a:t>This table is used to create a filled map, where </a:t>
          </a:r>
          <a:r>
            <a:rPr lang="en-SG" sz="1100">
              <a:solidFill>
                <a:schemeClr val="lt1"/>
              </a:solidFill>
              <a:latin typeface="+mn-lt"/>
              <a:ea typeface="+mn-ea"/>
              <a:cs typeface="+mn-cs"/>
            </a:rPr>
            <a:t>UNIQUE()</a:t>
          </a:r>
          <a:r>
            <a:rPr lang="en-SG"/>
            <a:t> extracts each country and </a:t>
          </a:r>
          <a:r>
            <a:rPr lang="en-SG" sz="1100">
              <a:solidFill>
                <a:schemeClr val="lt1"/>
              </a:solidFill>
              <a:latin typeface="+mn-lt"/>
              <a:ea typeface="+mn-ea"/>
              <a:cs typeface="+mn-cs"/>
            </a:rPr>
            <a:t>COUNTIF()</a:t>
          </a:r>
          <a:r>
            <a:rPr lang="en-SG"/>
            <a:t> calculates their occurrences.</a:t>
          </a:r>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15</xdr:col>
      <xdr:colOff>552450</xdr:colOff>
      <xdr:row>0</xdr:row>
      <xdr:rowOff>161925</xdr:rowOff>
    </xdr:from>
    <xdr:to>
      <xdr:col>15</xdr:col>
      <xdr:colOff>2505075</xdr:colOff>
      <xdr:row>11</xdr:row>
      <xdr:rowOff>76200</xdr:rowOff>
    </xdr:to>
    <xdr:sp macro="" textlink="">
      <xdr:nvSpPr>
        <xdr:cNvPr id="199" name="Rounded Rectangle 1">
          <a:extLst>
            <a:ext uri="{FF2B5EF4-FFF2-40B4-BE49-F238E27FC236}">
              <a16:creationId xmlns:a16="http://schemas.microsoft.com/office/drawing/2014/main" id="{1F0D159D-BA19-D51A-FE22-5449FB524BD8}"/>
            </a:ext>
          </a:extLst>
        </xdr:cNvPr>
        <xdr:cNvSpPr/>
      </xdr:nvSpPr>
      <xdr:spPr>
        <a:xfrm>
          <a:off x="16021050" y="161925"/>
          <a:ext cx="1952625" cy="204787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Used xlookup to obtain Supplier Country from another worksheet as this data enables meaningful aggregation and geographic analysis of suppliers, unlike Supplier ID which is uniquely identifying but analytically granular.</a:t>
          </a:r>
        </a:p>
      </xdr:txBody>
    </xdr:sp>
    <xdr:clientData/>
  </xdr:twoCellAnchor>
  <xdr:twoCellAnchor>
    <xdr:from>
      <xdr:col>15</xdr:col>
      <xdr:colOff>494698</xdr:colOff>
      <xdr:row>27</xdr:row>
      <xdr:rowOff>124548</xdr:rowOff>
    </xdr:from>
    <xdr:to>
      <xdr:col>15</xdr:col>
      <xdr:colOff>2517494</xdr:colOff>
      <xdr:row>32</xdr:row>
      <xdr:rowOff>0</xdr:rowOff>
    </xdr:to>
    <xdr:sp macro="" textlink="">
      <xdr:nvSpPr>
        <xdr:cNvPr id="192" name="Rounded Rectangle 6">
          <a:extLst>
            <a:ext uri="{FF2B5EF4-FFF2-40B4-BE49-F238E27FC236}">
              <a16:creationId xmlns:a16="http://schemas.microsoft.com/office/drawing/2014/main" id="{18F0AA55-BBEE-4284-BEDB-CF68BEB6CF05}"/>
            </a:ext>
            <a:ext uri="{147F2762-F138-4A5C-976F-8EAC2B608ADB}">
              <a16:predDERef xmlns:a16="http://schemas.microsoft.com/office/drawing/2014/main" pred="{E6D99064-E5C0-D3BF-8741-006E31F5D193}"/>
            </a:ext>
          </a:extLst>
        </xdr:cNvPr>
        <xdr:cNvSpPr/>
      </xdr:nvSpPr>
      <xdr:spPr>
        <a:xfrm>
          <a:off x="15387457" y="5120953"/>
          <a:ext cx="2022796" cy="791781"/>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Applied conditional formatting to intake stock to better observe differences.</a:t>
          </a:r>
        </a:p>
      </xdr:txBody>
    </xdr:sp>
    <xdr:clientData/>
  </xdr:twoCellAnchor>
  <xdr:twoCellAnchor>
    <xdr:from>
      <xdr:col>13</xdr:col>
      <xdr:colOff>520861</xdr:colOff>
      <xdr:row>25</xdr:row>
      <xdr:rowOff>86811</xdr:rowOff>
    </xdr:from>
    <xdr:to>
      <xdr:col>15</xdr:col>
      <xdr:colOff>504101</xdr:colOff>
      <xdr:row>29</xdr:row>
      <xdr:rowOff>173982</xdr:rowOff>
    </xdr:to>
    <xdr:cxnSp macro="">
      <xdr:nvCxnSpPr>
        <xdr:cNvPr id="196" name="Straight Connector 15">
          <a:extLst>
            <a:ext uri="{FF2B5EF4-FFF2-40B4-BE49-F238E27FC236}">
              <a16:creationId xmlns:a16="http://schemas.microsoft.com/office/drawing/2014/main" id="{87D79D8F-F6B0-434C-A79B-1AFBFBA0FE59}"/>
            </a:ext>
            <a:ext uri="{147F2762-F138-4A5C-976F-8EAC2B608ADB}">
              <a16:predDERef xmlns:a16="http://schemas.microsoft.com/office/drawing/2014/main" pred="{0FE93883-C2B7-4B69-B62F-0D81C3C89EFF}"/>
            </a:ext>
          </a:extLst>
        </xdr:cNvPr>
        <xdr:cNvCxnSpPr>
          <a:cxnSpLocks/>
          <a:extLst>
            <a:ext uri="{5F17804C-33F3-41E3-A699-7DCFA2EF7971}">
              <a16:cxnDERefs xmlns:a16="http://schemas.microsoft.com/office/drawing/2014/main" st="{0FE93883-C2B7-4B69-B62F-0D81C3C89EFF}" end="{0FE93883-C2B7-4B69-B62F-0D81C3C89EFF}"/>
            </a:ext>
          </a:extLst>
        </xdr:cNvCxnSpPr>
      </xdr:nvCxnSpPr>
      <xdr:spPr>
        <a:xfrm flipH="1" flipV="1">
          <a:off x="13272304" y="4716684"/>
          <a:ext cx="2124556" cy="820235"/>
        </a:xfrm>
        <a:prstGeom prst="line">
          <a:avLst/>
        </a:prstGeom>
        <a:ln>
          <a:tailEnd type="triangle"/>
        </a:ln>
      </xdr:spPr>
      <xdr:style>
        <a:lnRef idx="3">
          <a:schemeClr val="accent1"/>
        </a:lnRef>
        <a:fillRef idx="0">
          <a:schemeClr val="accent1"/>
        </a:fillRef>
        <a:effectRef idx="2">
          <a:schemeClr val="accent1"/>
        </a:effectRef>
        <a:fontRef idx="minor">
          <a:schemeClr val="tx1"/>
        </a:fontRef>
      </xdr:style>
    </xdr:cxnSp>
    <xdr:clientData/>
  </xdr:twoCellAnchor>
  <xdr:twoCellAnchor>
    <xdr:from>
      <xdr:col>19</xdr:col>
      <xdr:colOff>462747</xdr:colOff>
      <xdr:row>8</xdr:row>
      <xdr:rowOff>55824</xdr:rowOff>
    </xdr:from>
    <xdr:to>
      <xdr:col>19</xdr:col>
      <xdr:colOff>2286000</xdr:colOff>
      <xdr:row>15</xdr:row>
      <xdr:rowOff>77165</xdr:rowOff>
    </xdr:to>
    <xdr:sp macro="" textlink="">
      <xdr:nvSpPr>
        <xdr:cNvPr id="629" name="Rounded Rectangle 1">
          <a:extLst>
            <a:ext uri="{FF2B5EF4-FFF2-40B4-BE49-F238E27FC236}">
              <a16:creationId xmlns:a16="http://schemas.microsoft.com/office/drawing/2014/main" id="{1412E0D3-39F4-40C3-8476-D777097DB332}"/>
            </a:ext>
          </a:extLst>
        </xdr:cNvPr>
        <xdr:cNvSpPr/>
      </xdr:nvSpPr>
      <xdr:spPr>
        <a:xfrm>
          <a:off x="26650469" y="1570178"/>
          <a:ext cx="1823253" cy="1304202"/>
        </a:xfrm>
        <a:prstGeom prst="roundRect">
          <a:avLst/>
        </a:prstGeom>
        <a:solidFill>
          <a:schemeClr val="accent6"/>
        </a:solidFill>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SG"/>
            <a:t>Created a map to identify where most of our products originate from, showing that the majority come from France and Australia.</a:t>
          </a:r>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6</xdr:col>
      <xdr:colOff>800100</xdr:colOff>
      <xdr:row>2</xdr:row>
      <xdr:rowOff>9525</xdr:rowOff>
    </xdr:from>
    <xdr:to>
      <xdr:col>15</xdr:col>
      <xdr:colOff>552450</xdr:colOff>
      <xdr:row>6</xdr:row>
      <xdr:rowOff>4763</xdr:rowOff>
    </xdr:to>
    <xdr:cxnSp macro="">
      <xdr:nvCxnSpPr>
        <xdr:cNvPr id="3" name="Straight Connector 2">
          <a:extLst>
            <a:ext uri="{FF2B5EF4-FFF2-40B4-BE49-F238E27FC236}">
              <a16:creationId xmlns:a16="http://schemas.microsoft.com/office/drawing/2014/main" id="{DD7EBD8E-5CA1-E337-6A80-DBCD04106D45}"/>
            </a:ext>
            <a:ext uri="{147F2762-F138-4A5C-976F-8EAC2B608ADB}">
              <a16:predDERef xmlns:a16="http://schemas.microsoft.com/office/drawing/2014/main" pred="{1F0D159D-BA19-D51A-FE22-5449FB524BD8}"/>
            </a:ext>
          </a:extLst>
        </xdr:cNvPr>
        <xdr:cNvCxnSpPr>
          <a:cxnSpLocks/>
          <a:stCxn id="199" idx="1"/>
          <a:extLst>
            <a:ext uri="{5F17804C-33F3-41E3-A699-7DCFA2EF7971}">
              <a16:cxnDERefs xmlns:a16="http://schemas.microsoft.com/office/drawing/2014/main" st="{1F0D159D-BA19-D51A-FE22-5449FB524BD8}" end="{00000000-0000-0000-0000-000000000000}"/>
            </a:ext>
          </a:extLst>
        </xdr:cNvCxnSpPr>
      </xdr:nvCxnSpPr>
      <xdr:spPr>
        <a:xfrm flipH="1" flipV="1">
          <a:off x="6372225" y="419100"/>
          <a:ext cx="8648700" cy="719138"/>
        </a:xfrm>
        <a:prstGeom prst="line">
          <a:avLst/>
        </a:prstGeom>
        <a:ln>
          <a:tailEnd type="triangle"/>
        </a:ln>
      </xdr:spPr>
      <xdr:style>
        <a:lnRef idx="3">
          <a:schemeClr val="accent1"/>
        </a:lnRef>
        <a:fillRef idx="0">
          <a:schemeClr val="accent1"/>
        </a:fillRef>
        <a:effectRef idx="2">
          <a:schemeClr val="accent1"/>
        </a:effectRef>
        <a:fontRef idx="minor">
          <a:schemeClr val="tx1"/>
        </a:fontRef>
      </xdr:style>
    </xdr:cxnSp>
    <xdr:clientData/>
  </xdr:twoCellAnchor>
  <xdr:twoCellAnchor>
    <xdr:from>
      <xdr:col>15</xdr:col>
      <xdr:colOff>638175</xdr:colOff>
      <xdr:row>12</xdr:row>
      <xdr:rowOff>76200</xdr:rowOff>
    </xdr:from>
    <xdr:to>
      <xdr:col>15</xdr:col>
      <xdr:colOff>2667000</xdr:colOff>
      <xdr:row>19</xdr:row>
      <xdr:rowOff>142875</xdr:rowOff>
    </xdr:to>
    <xdr:sp macro="" textlink="">
      <xdr:nvSpPr>
        <xdr:cNvPr id="102" name="Rounded Rectangle 3">
          <a:extLst>
            <a:ext uri="{FF2B5EF4-FFF2-40B4-BE49-F238E27FC236}">
              <a16:creationId xmlns:a16="http://schemas.microsoft.com/office/drawing/2014/main" id="{913D8198-97C2-4D4F-A3CB-D3F43B5C3062}"/>
            </a:ext>
            <a:ext uri="{147F2762-F138-4A5C-976F-8EAC2B608ADB}">
              <a16:predDERef xmlns:a16="http://schemas.microsoft.com/office/drawing/2014/main" pred="{DD7EBD8E-5CA1-E337-6A80-DBCD04106D45}"/>
            </a:ext>
          </a:extLst>
        </xdr:cNvPr>
        <xdr:cNvSpPr/>
      </xdr:nvSpPr>
      <xdr:spPr>
        <a:xfrm>
          <a:off x="16954500" y="2295525"/>
          <a:ext cx="2028825" cy="133350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Categorised shelf life and stock intake into three main groups (using if else) , each with its own thresholds, and applied conditional formatting for clearer distinction.</a:t>
          </a:r>
        </a:p>
      </xdr:txBody>
    </xdr:sp>
    <xdr:clientData/>
  </xdr:twoCellAnchor>
  <xdr:twoCellAnchor>
    <xdr:from>
      <xdr:col>9</xdr:col>
      <xdr:colOff>695325</xdr:colOff>
      <xdr:row>0</xdr:row>
      <xdr:rowOff>104775</xdr:rowOff>
    </xdr:from>
    <xdr:to>
      <xdr:col>15</xdr:col>
      <xdr:colOff>638175</xdr:colOff>
      <xdr:row>16</xdr:row>
      <xdr:rowOff>19050</xdr:rowOff>
    </xdr:to>
    <xdr:cxnSp macro="">
      <xdr:nvCxnSpPr>
        <xdr:cNvPr id="5" name="Straight Connector 4">
          <a:extLst>
            <a:ext uri="{FF2B5EF4-FFF2-40B4-BE49-F238E27FC236}">
              <a16:creationId xmlns:a16="http://schemas.microsoft.com/office/drawing/2014/main" id="{F8E443E4-5EAE-81AC-22E2-F3F94AC15E36}"/>
            </a:ext>
            <a:ext uri="{147F2762-F138-4A5C-976F-8EAC2B608ADB}">
              <a16:predDERef xmlns:a16="http://schemas.microsoft.com/office/drawing/2014/main" pred="{913D8198-97C2-4D4F-A3CB-D3F43B5C3062}"/>
            </a:ext>
          </a:extLst>
        </xdr:cNvPr>
        <xdr:cNvCxnSpPr>
          <a:cxnSpLocks/>
          <a:stCxn id="102" idx="1"/>
          <a:extLst>
            <a:ext uri="{5F17804C-33F3-41E3-A699-7DCFA2EF7971}">
              <a16:cxnDERefs xmlns:a16="http://schemas.microsoft.com/office/drawing/2014/main" st="{913D8198-97C2-4D4F-A3CB-D3F43B5C3062}" end="{00000000-0000-0000-0000-000000000000}"/>
            </a:ext>
          </a:extLst>
        </xdr:cNvCxnSpPr>
      </xdr:nvCxnSpPr>
      <xdr:spPr>
        <a:xfrm flipH="1" flipV="1">
          <a:off x="11077575" y="104775"/>
          <a:ext cx="5876925" cy="2857500"/>
        </a:xfrm>
        <a:prstGeom prst="line">
          <a:avLst/>
        </a:prstGeom>
        <a:ln>
          <a:tailEnd type="triangle"/>
        </a:ln>
      </xdr:spPr>
      <xdr:style>
        <a:lnRef idx="3">
          <a:schemeClr val="accent1"/>
        </a:lnRef>
        <a:fillRef idx="0">
          <a:schemeClr val="accent1"/>
        </a:fillRef>
        <a:effectRef idx="2">
          <a:schemeClr val="accent1"/>
        </a:effectRef>
        <a:fontRef idx="minor">
          <a:schemeClr val="tx1"/>
        </a:fontRef>
      </xdr:style>
    </xdr:cxnSp>
    <xdr:clientData/>
  </xdr:twoCellAnchor>
  <xdr:twoCellAnchor>
    <xdr:from>
      <xdr:col>14</xdr:col>
      <xdr:colOff>600075</xdr:colOff>
      <xdr:row>0</xdr:row>
      <xdr:rowOff>114300</xdr:rowOff>
    </xdr:from>
    <xdr:to>
      <xdr:col>15</xdr:col>
      <xdr:colOff>638175</xdr:colOff>
      <xdr:row>16</xdr:row>
      <xdr:rowOff>19050</xdr:rowOff>
    </xdr:to>
    <xdr:cxnSp macro="">
      <xdr:nvCxnSpPr>
        <xdr:cNvPr id="387" name="Straight Connector 5">
          <a:extLst>
            <a:ext uri="{FF2B5EF4-FFF2-40B4-BE49-F238E27FC236}">
              <a16:creationId xmlns:a16="http://schemas.microsoft.com/office/drawing/2014/main" id="{E6D99064-E5C0-D3BF-8741-006E31F5D193}"/>
            </a:ext>
            <a:ext uri="{147F2762-F138-4A5C-976F-8EAC2B608ADB}">
              <a16:predDERef xmlns:a16="http://schemas.microsoft.com/office/drawing/2014/main" pred="{F8E443E4-5EAE-81AC-22E2-F3F94AC15E36}"/>
            </a:ext>
          </a:extLst>
        </xdr:cNvPr>
        <xdr:cNvCxnSpPr>
          <a:cxnSpLocks/>
          <a:stCxn id="102" idx="1"/>
          <a:extLst>
            <a:ext uri="{5F17804C-33F3-41E3-A699-7DCFA2EF7971}">
              <a16:cxnDERefs xmlns:a16="http://schemas.microsoft.com/office/drawing/2014/main" st="{913D8198-97C2-4D4F-A3CB-D3F43B5C3062}" end="{00000000-0000-0000-0000-000000000000}"/>
            </a:ext>
          </a:extLst>
        </xdr:cNvCxnSpPr>
      </xdr:nvCxnSpPr>
      <xdr:spPr>
        <a:xfrm flipH="1" flipV="1">
          <a:off x="15687675" y="114300"/>
          <a:ext cx="1266825" cy="2847975"/>
        </a:xfrm>
        <a:prstGeom prst="line">
          <a:avLst/>
        </a:prstGeom>
        <a:ln>
          <a:tailEnd type="triangle"/>
        </a:ln>
      </xdr:spPr>
      <xdr:style>
        <a:lnRef idx="3">
          <a:schemeClr val="accent1"/>
        </a:lnRef>
        <a:fillRef idx="0">
          <a:schemeClr val="accent1"/>
        </a:fillRef>
        <a:effectRef idx="2">
          <a:schemeClr val="accent1"/>
        </a:effectRef>
        <a:fontRef idx="minor">
          <a:schemeClr val="tx1"/>
        </a:fontRef>
      </xdr:style>
    </xdr:cxnSp>
    <xdr:clientData/>
  </xdr:twoCellAnchor>
  <xdr:twoCellAnchor>
    <xdr:from>
      <xdr:col>15</xdr:col>
      <xdr:colOff>552450</xdr:colOff>
      <xdr:row>20</xdr:row>
      <xdr:rowOff>28575</xdr:rowOff>
    </xdr:from>
    <xdr:to>
      <xdr:col>15</xdr:col>
      <xdr:colOff>2505075</xdr:colOff>
      <xdr:row>25</xdr:row>
      <xdr:rowOff>180975</xdr:rowOff>
    </xdr:to>
    <xdr:sp macro="" textlink="">
      <xdr:nvSpPr>
        <xdr:cNvPr id="104" name="Rounded Rectangle 6">
          <a:extLst>
            <a:ext uri="{FF2B5EF4-FFF2-40B4-BE49-F238E27FC236}">
              <a16:creationId xmlns:a16="http://schemas.microsoft.com/office/drawing/2014/main" id="{0FE93883-C2B7-4B69-B62F-0D81C3C89EFF}"/>
            </a:ext>
            <a:ext uri="{147F2762-F138-4A5C-976F-8EAC2B608ADB}">
              <a16:predDERef xmlns:a16="http://schemas.microsoft.com/office/drawing/2014/main" pred="{E6D99064-E5C0-D3BF-8741-006E31F5D193}"/>
            </a:ext>
          </a:extLst>
        </xdr:cNvPr>
        <xdr:cNvSpPr/>
      </xdr:nvSpPr>
      <xdr:spPr>
        <a:xfrm>
          <a:off x="15020925" y="3876675"/>
          <a:ext cx="1952625" cy="110490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Profit was calculated as it provides a more conclusive financial measure than viewing cost and retail prices separately.</a:t>
          </a:r>
        </a:p>
      </xdr:txBody>
    </xdr:sp>
    <xdr:clientData/>
  </xdr:twoCellAnchor>
  <xdr:twoCellAnchor>
    <xdr:from>
      <xdr:col>12</xdr:col>
      <xdr:colOff>809625</xdr:colOff>
      <xdr:row>19</xdr:row>
      <xdr:rowOff>28575</xdr:rowOff>
    </xdr:from>
    <xdr:to>
      <xdr:col>15</xdr:col>
      <xdr:colOff>561975</xdr:colOff>
      <xdr:row>23</xdr:row>
      <xdr:rowOff>123825</xdr:rowOff>
    </xdr:to>
    <xdr:cxnSp macro="">
      <xdr:nvCxnSpPr>
        <xdr:cNvPr id="194" name="Straight Connector 7">
          <a:extLst>
            <a:ext uri="{FF2B5EF4-FFF2-40B4-BE49-F238E27FC236}">
              <a16:creationId xmlns:a16="http://schemas.microsoft.com/office/drawing/2014/main" id="{237DC13E-0357-410A-BC37-B91EF623316F}"/>
            </a:ext>
            <a:ext uri="{147F2762-F138-4A5C-976F-8EAC2B608ADB}">
              <a16:predDERef xmlns:a16="http://schemas.microsoft.com/office/drawing/2014/main" pred="{0FE93883-C2B7-4B69-B62F-0D81C3C89EFF}"/>
            </a:ext>
          </a:extLst>
        </xdr:cNvPr>
        <xdr:cNvCxnSpPr>
          <a:cxnSpLocks/>
          <a:extLst>
            <a:ext uri="{5F17804C-33F3-41E3-A699-7DCFA2EF7971}">
              <a16:cxnDERefs xmlns:a16="http://schemas.microsoft.com/office/drawing/2014/main" st="{0FE93883-C2B7-4B69-B62F-0D81C3C89EFF}" end="{0FE93883-C2B7-4B69-B62F-0D81C3C89EFF}"/>
            </a:ext>
          </a:extLst>
        </xdr:cNvCxnSpPr>
      </xdr:nvCxnSpPr>
      <xdr:spPr>
        <a:xfrm flipH="1" flipV="1">
          <a:off x="12239625" y="3686175"/>
          <a:ext cx="2790825" cy="857250"/>
        </a:xfrm>
        <a:prstGeom prst="line">
          <a:avLst/>
        </a:prstGeom>
        <a:ln>
          <a:tailEnd type="triangle"/>
        </a:ln>
      </xdr:spPr>
      <xdr:style>
        <a:lnRef idx="3">
          <a:schemeClr val="accent1"/>
        </a:lnRef>
        <a:fillRef idx="0">
          <a:schemeClr val="accent1"/>
        </a:fillRef>
        <a:effectRef idx="2">
          <a:schemeClr val="accent1"/>
        </a:effectRef>
        <a:fontRef idx="minor">
          <a:schemeClr val="tx1"/>
        </a:fontRef>
      </xdr:style>
    </xdr:cxnSp>
    <xdr:clientData/>
  </xdr:twoCellAnchor>
  <xdr:twoCellAnchor>
    <xdr:from>
      <xdr:col>18</xdr:col>
      <xdr:colOff>152400</xdr:colOff>
      <xdr:row>7</xdr:row>
      <xdr:rowOff>106680</xdr:rowOff>
    </xdr:from>
    <xdr:to>
      <xdr:col>18</xdr:col>
      <xdr:colOff>4602480</xdr:colOff>
      <xdr:row>21</xdr:row>
      <xdr:rowOff>102870</xdr:rowOff>
    </xdr:to>
    <mc:AlternateContent xmlns:mc="http://schemas.openxmlformats.org/markup-compatibility/2006">
      <mc:Choice xmlns="" xmlns:cx4="http://schemas.microsoft.com/office/drawing/2016/5/10/chartex" Requires="cx4">
        <xdr:graphicFrame macro="">
          <xdr:nvGraphicFramePr>
            <xdr:cNvPr id="9" name="Chart 8">
              <a:extLst>
                <a:ext uri="{FF2B5EF4-FFF2-40B4-BE49-F238E27FC236}">
                  <a16:creationId xmlns:a16="http://schemas.microsoft.com/office/drawing/2014/main" id="{956DC1AD-48A5-0B5C-9112-C302E0ED0E1E}"/>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2" name="">
              <a:extLst>
                <a:ext uri="{FF2B5EF4-FFF2-40B4-BE49-F238E27FC236}">
                  <a16:creationId xmlns:a16="http://schemas.microsoft.com/office/drawing/2014/main" id="{00000000-0008-0000-0600-000002000000}"/>
                </a:ext>
              </a:extLst>
            </xdr:cNvPr>
            <xdr:cNvSpPr>
              <a:spLocks noTextEdit="1"/>
            </xdr:cNvSpPr>
          </xdr:nvSpPr>
          <xdr:spPr>
            <a:xfrm>
              <a:off x="22905720" y="1432560"/>
              <a:ext cx="4450080" cy="2556510"/>
            </a:xfrm>
            <a:prstGeom prst="rect">
              <a:avLst/>
            </a:prstGeom>
            <a:solidFill>
              <a:prstClr val="white"/>
            </a:solidFill>
            <a:ln w="1">
              <a:solidFill>
                <a:prstClr val="green"/>
              </a:solidFill>
            </a:ln>
          </xdr:spPr>
          <xdr:txBody>
            <a:bodyPr vertOverflow="clip" horzOverflow="clip"/>
            <a:lstStyle/>
            <a:p>
              <a:r>
                <a:rPr lang="en-SG"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18</xdr:col>
      <xdr:colOff>388620</xdr:colOff>
      <xdr:row>30</xdr:row>
      <xdr:rowOff>133350</xdr:rowOff>
    </xdr:from>
    <xdr:to>
      <xdr:col>19</xdr:col>
      <xdr:colOff>274320</xdr:colOff>
      <xdr:row>45</xdr:row>
      <xdr:rowOff>133350</xdr:rowOff>
    </xdr:to>
    <mc:AlternateContent xmlns:mc="http://schemas.openxmlformats.org/markup-compatibility/2006">
      <mc:Choice xmlns="" xmlns:cx4="http://schemas.microsoft.com/office/drawing/2016/5/10/chartex" Requires="cx4">
        <xdr:graphicFrame macro="">
          <xdr:nvGraphicFramePr>
            <xdr:cNvPr id="10" name="Chart 9">
              <a:extLst>
                <a:ext uri="{FF2B5EF4-FFF2-40B4-BE49-F238E27FC236}">
                  <a16:creationId xmlns:a16="http://schemas.microsoft.com/office/drawing/2014/main" id="{7C66E53C-B957-C7FF-1B6D-C5DB31797032}"/>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4" name="">
              <a:extLst>
                <a:ext uri="{FF2B5EF4-FFF2-40B4-BE49-F238E27FC236}">
                  <a16:creationId xmlns:a16="http://schemas.microsoft.com/office/drawing/2014/main" id="{00000000-0008-0000-0600-000004000000}"/>
                </a:ext>
              </a:extLst>
            </xdr:cNvPr>
            <xdr:cNvSpPr>
              <a:spLocks noTextEdit="1"/>
            </xdr:cNvSpPr>
          </xdr:nvSpPr>
          <xdr:spPr>
            <a:xfrm>
              <a:off x="23141940" y="5665470"/>
              <a:ext cx="5204460" cy="2743200"/>
            </a:xfrm>
            <a:prstGeom prst="rect">
              <a:avLst/>
            </a:prstGeom>
            <a:solidFill>
              <a:prstClr val="white"/>
            </a:solidFill>
            <a:ln w="1">
              <a:solidFill>
                <a:prstClr val="green"/>
              </a:solidFill>
            </a:ln>
          </xdr:spPr>
          <xdr:txBody>
            <a:bodyPr vertOverflow="clip" horzOverflow="clip"/>
            <a:lstStyle/>
            <a:p>
              <a:r>
                <a:rPr lang="en-SG"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19</xdr:col>
      <xdr:colOff>394302</xdr:colOff>
      <xdr:row>54</xdr:row>
      <xdr:rowOff>98193</xdr:rowOff>
    </xdr:from>
    <xdr:to>
      <xdr:col>19</xdr:col>
      <xdr:colOff>2417098</xdr:colOff>
      <xdr:row>57</xdr:row>
      <xdr:rowOff>118056</xdr:rowOff>
    </xdr:to>
    <xdr:sp macro="" textlink="">
      <xdr:nvSpPr>
        <xdr:cNvPr id="6" name="Rounded Rectangle 6">
          <a:extLst>
            <a:ext uri="{FF2B5EF4-FFF2-40B4-BE49-F238E27FC236}">
              <a16:creationId xmlns:a16="http://schemas.microsoft.com/office/drawing/2014/main" id="{1E4E5C3D-FBAD-42A4-A303-30A7336AD5B6}"/>
            </a:ext>
            <a:ext uri="{147F2762-F138-4A5C-976F-8EAC2B608ADB}">
              <a16:predDERef xmlns:a16="http://schemas.microsoft.com/office/drawing/2014/main" pred="{E6D99064-E5C0-D3BF-8741-006E31F5D193}"/>
            </a:ext>
          </a:extLst>
        </xdr:cNvPr>
        <xdr:cNvSpPr/>
      </xdr:nvSpPr>
      <xdr:spPr>
        <a:xfrm>
          <a:off x="26602809" y="9993461"/>
          <a:ext cx="2022796" cy="56721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Display</a:t>
          </a:r>
          <a:r>
            <a:rPr lang="en-US" sz="1100" b="0" i="0" u="none" strike="noStrike" baseline="0">
              <a:solidFill>
                <a:schemeClr val="lt1"/>
              </a:solidFill>
              <a:latin typeface="Calibri" panose="020F0502020204030204" pitchFamily="34" charset="0"/>
              <a:ea typeface="Calibri" panose="020F0502020204030204" pitchFamily="34" charset="0"/>
              <a:cs typeface="Calibri" panose="020F0502020204030204" pitchFamily="34" charset="0"/>
            </a:rPr>
            <a:t> Information based on product catogary chosen</a:t>
          </a:r>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18</xdr:col>
      <xdr:colOff>5237410</xdr:colOff>
      <xdr:row>56</xdr:row>
      <xdr:rowOff>16900</xdr:rowOff>
    </xdr:from>
    <xdr:to>
      <xdr:col>19</xdr:col>
      <xdr:colOff>394303</xdr:colOff>
      <xdr:row>59</xdr:row>
      <xdr:rowOff>0</xdr:rowOff>
    </xdr:to>
    <xdr:cxnSp macro="">
      <xdr:nvCxnSpPr>
        <xdr:cNvPr id="7" name="Connector: Elbow 5">
          <a:extLst>
            <a:ext uri="{FF2B5EF4-FFF2-40B4-BE49-F238E27FC236}">
              <a16:creationId xmlns:a16="http://schemas.microsoft.com/office/drawing/2014/main" id="{E3FFC013-DDF3-0DA2-65CF-A89E7F52B415}"/>
            </a:ext>
          </a:extLst>
        </xdr:cNvPr>
        <xdr:cNvCxnSpPr>
          <a:stCxn id="2" idx="1"/>
        </xdr:cNvCxnSpPr>
      </xdr:nvCxnSpPr>
      <xdr:spPr>
        <a:xfrm rot="10800000" flipV="1">
          <a:off x="26122649" y="10277069"/>
          <a:ext cx="480161" cy="530452"/>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absolute">
    <xdr:from>
      <xdr:col>15</xdr:col>
      <xdr:colOff>546138</xdr:colOff>
      <xdr:row>34</xdr:row>
      <xdr:rowOff>39519</xdr:rowOff>
    </xdr:from>
    <xdr:to>
      <xdr:col>15</xdr:col>
      <xdr:colOff>2336916</xdr:colOff>
      <xdr:row>48</xdr:row>
      <xdr:rowOff>10944</xdr:rowOff>
    </xdr:to>
    <mc:AlternateContent xmlns:mc="http://schemas.openxmlformats.org/markup-compatibility/2006" xmlns:sle15="http://schemas.microsoft.com/office/drawing/2012/slicer">
      <mc:Choice Requires="sle15">
        <xdr:graphicFrame macro="">
          <xdr:nvGraphicFramePr>
            <xdr:cNvPr id="8" name="Supplier ID ">
              <a:extLst>
                <a:ext uri="{FF2B5EF4-FFF2-40B4-BE49-F238E27FC236}">
                  <a16:creationId xmlns:a16="http://schemas.microsoft.com/office/drawing/2014/main" id="{21A3BC5E-828B-F9D8-935C-C5BD8327B460}"/>
                </a:ext>
                <a:ext uri="{147F2762-F138-4A5C-976F-8EAC2B608ADB}">
                  <a16:predDERef xmlns:a16="http://schemas.microsoft.com/office/drawing/2014/main" pred="{E3FFC013-DDF3-0DA2-65CF-A89E7F52B415}"/>
                </a:ext>
              </a:extLst>
            </xdr:cNvPr>
            <xdr:cNvGraphicFramePr/>
          </xdr:nvGraphicFramePr>
          <xdr:xfrm>
            <a:off x="0" y="0"/>
            <a:ext cx="0" cy="0"/>
          </xdr:xfrm>
          <a:graphic>
            <a:graphicData uri="http://schemas.microsoft.com/office/drawing/2010/slicer">
              <sle:slicer xmlns:sle="http://schemas.microsoft.com/office/drawing/2010/slicer" name="Supplier ID "/>
            </a:graphicData>
          </a:graphic>
        </xdr:graphicFrame>
      </mc:Choice>
      <mc:Fallback xmlns="">
        <xdr:sp macro="" textlink="">
          <xdr:nvSpPr>
            <xdr:cNvPr id="0" name=""/>
            <xdr:cNvSpPr>
              <a:spLocks noTextEdit="1"/>
            </xdr:cNvSpPr>
          </xdr:nvSpPr>
          <xdr:spPr>
            <a:xfrm>
              <a:off x="17342564" y="6419242"/>
              <a:ext cx="1790778" cy="2581681"/>
            </a:xfrm>
            <a:prstGeom prst="rect">
              <a:avLst/>
            </a:prstGeom>
            <a:solidFill>
              <a:prstClr val="white"/>
            </a:solidFill>
            <a:ln w="1">
              <a:solidFill>
                <a:prstClr val="green"/>
              </a:solidFill>
            </a:ln>
          </xdr:spPr>
          <xdr:txBody>
            <a:bodyPr vertOverflow="clip" horzOverflow="clip"/>
            <a:lstStyle/>
            <a:p>
              <a:r>
                <a:rPr lang="en-SG"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xdr:from>
      <xdr:col>15</xdr:col>
      <xdr:colOff>895350</xdr:colOff>
      <xdr:row>50</xdr:row>
      <xdr:rowOff>161925</xdr:rowOff>
    </xdr:from>
    <xdr:to>
      <xdr:col>15</xdr:col>
      <xdr:colOff>2152650</xdr:colOff>
      <xdr:row>54</xdr:row>
      <xdr:rowOff>28575</xdr:rowOff>
    </xdr:to>
    <xdr:sp macro="" textlink="">
      <xdr:nvSpPr>
        <xdr:cNvPr id="9" name="Rounded Rectangle 8">
          <a:extLst>
            <a:ext uri="{FF2B5EF4-FFF2-40B4-BE49-F238E27FC236}">
              <a16:creationId xmlns:a16="http://schemas.microsoft.com/office/drawing/2014/main" id="{5DE1EE05-68B1-43DF-A06D-CC0441E409BF}"/>
            </a:ext>
            <a:ext uri="{147F2762-F138-4A5C-976F-8EAC2B608ADB}">
              <a16:predDERef xmlns:a16="http://schemas.microsoft.com/office/drawing/2014/main" pred="{21A3BC5E-828B-F9D8-935C-C5BD8327B460}"/>
            </a:ext>
          </a:extLst>
        </xdr:cNvPr>
        <xdr:cNvSpPr/>
      </xdr:nvSpPr>
      <xdr:spPr>
        <a:xfrm>
          <a:off x="17211675" y="9258300"/>
          <a:ext cx="1257300" cy="5905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Slicer to get info for each supplier</a:t>
          </a:r>
        </a:p>
      </xdr:txBody>
    </xdr:sp>
    <xdr:clientData/>
  </xdr:twoCellAnchor>
  <xdr:twoCellAnchor>
    <xdr:from>
      <xdr:col>15</xdr:col>
      <xdr:colOff>1495425</xdr:colOff>
      <xdr:row>48</xdr:row>
      <xdr:rowOff>66675</xdr:rowOff>
    </xdr:from>
    <xdr:to>
      <xdr:col>15</xdr:col>
      <xdr:colOff>1504950</xdr:colOff>
      <xdr:row>50</xdr:row>
      <xdr:rowOff>152400</xdr:rowOff>
    </xdr:to>
    <xdr:cxnSp macro="">
      <xdr:nvCxnSpPr>
        <xdr:cNvPr id="10" name="Straight Connector 9">
          <a:extLst>
            <a:ext uri="{FF2B5EF4-FFF2-40B4-BE49-F238E27FC236}">
              <a16:creationId xmlns:a16="http://schemas.microsoft.com/office/drawing/2014/main" id="{0B336527-D64B-8608-5E02-80C64E1EE38B}"/>
            </a:ext>
            <a:ext uri="{147F2762-F138-4A5C-976F-8EAC2B608ADB}">
              <a16:predDERef xmlns:a16="http://schemas.microsoft.com/office/drawing/2014/main" pred="{5DE1EE05-68B1-43DF-A06D-CC0441E409BF}"/>
            </a:ext>
          </a:extLst>
        </xdr:cNvPr>
        <xdr:cNvCxnSpPr>
          <a:cxnSpLocks/>
          <a:stCxn id="9" idx="0"/>
          <a:extLst>
            <a:ext uri="{5F17804C-33F3-41E3-A699-7DCFA2EF7971}">
              <a16:cxnDERefs xmlns:a16="http://schemas.microsoft.com/office/drawing/2014/main" st="{5DE1EE05-68B1-43DF-A06D-CC0441E409BF}" end="{5DE1EE05-68B1-43DF-A06D-CC0441E409BF}"/>
            </a:ext>
          </a:extLst>
        </xdr:cNvCxnSpPr>
      </xdr:nvCxnSpPr>
      <xdr:spPr>
        <a:xfrm flipH="1" flipV="1">
          <a:off x="17811750" y="8801100"/>
          <a:ext cx="9525" cy="447675"/>
        </a:xfrm>
        <a:prstGeom prst="line">
          <a:avLst/>
        </a:prstGeom>
        <a:ln>
          <a:tailEnd type="triangle"/>
        </a:ln>
      </xdr:spPr>
      <xdr:style>
        <a:lnRef idx="3">
          <a:schemeClr val="accent5"/>
        </a:lnRef>
        <a:fillRef idx="0">
          <a:schemeClr val="accent5"/>
        </a:fillRef>
        <a:effectRef idx="2">
          <a:schemeClr val="accent5"/>
        </a:effectRef>
        <a:fontRef idx="minor">
          <a:schemeClr val="tx1"/>
        </a:fontRef>
      </xdr:style>
    </xdr:cxnSp>
    <xdr:clientData/>
  </xdr:twoCellAnchor>
  <xdr:twoCellAnchor>
    <xdr:from>
      <xdr:col>0</xdr:col>
      <xdr:colOff>0</xdr:colOff>
      <xdr:row>0</xdr:row>
      <xdr:rowOff>0</xdr:rowOff>
    </xdr:from>
    <xdr:to>
      <xdr:col>0</xdr:col>
      <xdr:colOff>1908026</xdr:colOff>
      <xdr:row>35</xdr:row>
      <xdr:rowOff>64166</xdr:rowOff>
    </xdr:to>
    <xdr:sp macro="" textlink="">
      <xdr:nvSpPr>
        <xdr:cNvPr id="12" name="Rectangle 25">
          <a:extLst>
            <a:ext uri="{FF2B5EF4-FFF2-40B4-BE49-F238E27FC236}">
              <a16:creationId xmlns:a16="http://schemas.microsoft.com/office/drawing/2014/main" id="{8C1F6C0B-18F7-DBD3-2BD1-9F4C4970ACA3}"/>
            </a:ext>
          </a:extLst>
        </xdr:cNvPr>
        <xdr:cNvSpPr/>
      </xdr:nvSpPr>
      <xdr:spPr>
        <a:xfrm>
          <a:off x="0" y="0"/>
          <a:ext cx="19080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175724</xdr:colOff>
      <xdr:row>0</xdr:row>
      <xdr:rowOff>89503</xdr:rowOff>
    </xdr:from>
    <xdr:to>
      <xdr:col>0</xdr:col>
      <xdr:colOff>1731602</xdr:colOff>
      <xdr:row>3</xdr:row>
      <xdr:rowOff>36259</xdr:rowOff>
    </xdr:to>
    <xdr:sp macro="" textlink="">
      <xdr:nvSpPr>
        <xdr:cNvPr id="13" name="Rectangle: Rounded Corners 12">
          <a:hlinkClick xmlns:r="http://schemas.openxmlformats.org/officeDocument/2006/relationships" r:id="rId3"/>
          <a:extLst>
            <a:ext uri="{FF2B5EF4-FFF2-40B4-BE49-F238E27FC236}">
              <a16:creationId xmlns:a16="http://schemas.microsoft.com/office/drawing/2014/main" id="{B1A9FBE0-6082-2B4A-1CAB-96984AEAD440}"/>
            </a:ext>
          </a:extLst>
        </xdr:cNvPr>
        <xdr:cNvSpPr/>
      </xdr:nvSpPr>
      <xdr:spPr>
        <a:xfrm>
          <a:off x="175724" y="89503"/>
          <a:ext cx="1555878"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193124</xdr:colOff>
      <xdr:row>3</xdr:row>
      <xdr:rowOff>85125</xdr:rowOff>
    </xdr:from>
    <xdr:to>
      <xdr:col>0</xdr:col>
      <xdr:colOff>1735839</xdr:colOff>
      <xdr:row>6</xdr:row>
      <xdr:rowOff>70205</xdr:rowOff>
    </xdr:to>
    <xdr:sp macro="" textlink="">
      <xdr:nvSpPr>
        <xdr:cNvPr id="14" name="Rectangle: Rounded Corners 27">
          <a:hlinkClick xmlns:r="http://schemas.openxmlformats.org/officeDocument/2006/relationships" r:id="rId4"/>
          <a:extLst>
            <a:ext uri="{FF2B5EF4-FFF2-40B4-BE49-F238E27FC236}">
              <a16:creationId xmlns:a16="http://schemas.microsoft.com/office/drawing/2014/main" id="{1D32816D-35D3-7A2F-ECA6-15FE3935F896}"/>
            </a:ext>
          </a:extLst>
        </xdr:cNvPr>
        <xdr:cNvSpPr/>
      </xdr:nvSpPr>
      <xdr:spPr>
        <a:xfrm>
          <a:off x="193124" y="674768"/>
          <a:ext cx="1542715"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189354</xdr:colOff>
      <xdr:row>16</xdr:row>
      <xdr:rowOff>39522</xdr:rowOff>
    </xdr:from>
    <xdr:to>
      <xdr:col>0</xdr:col>
      <xdr:colOff>1712465</xdr:colOff>
      <xdr:row>19</xdr:row>
      <xdr:rowOff>31755</xdr:rowOff>
    </xdr:to>
    <xdr:sp macro="" textlink="">
      <xdr:nvSpPr>
        <xdr:cNvPr id="15" name="Rectangle: Rounded Corners 14">
          <a:hlinkClick xmlns:r="http://schemas.openxmlformats.org/officeDocument/2006/relationships" r:id="rId5"/>
          <a:extLst>
            <a:ext uri="{FF2B5EF4-FFF2-40B4-BE49-F238E27FC236}">
              <a16:creationId xmlns:a16="http://schemas.microsoft.com/office/drawing/2014/main" id="{39F39910-23EA-26F2-803E-30F9AF86C899}"/>
            </a:ext>
          </a:extLst>
        </xdr:cNvPr>
        <xdr:cNvSpPr/>
      </xdr:nvSpPr>
      <xdr:spPr>
        <a:xfrm>
          <a:off x="189354" y="2987736"/>
          <a:ext cx="1523111"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179887</xdr:colOff>
      <xdr:row>19</xdr:row>
      <xdr:rowOff>82005</xdr:rowOff>
    </xdr:from>
    <xdr:to>
      <xdr:col>0</xdr:col>
      <xdr:colOff>1712465</xdr:colOff>
      <xdr:row>22</xdr:row>
      <xdr:rowOff>64567</xdr:rowOff>
    </xdr:to>
    <xdr:sp macro="" textlink="">
      <xdr:nvSpPr>
        <xdr:cNvPr id="16" name="Rectangle: Rounded Corners 27">
          <a:hlinkClick xmlns:r="http://schemas.openxmlformats.org/officeDocument/2006/relationships" r:id="rId6"/>
          <a:extLst>
            <a:ext uri="{FF2B5EF4-FFF2-40B4-BE49-F238E27FC236}">
              <a16:creationId xmlns:a16="http://schemas.microsoft.com/office/drawing/2014/main" id="{64F5EB2E-49E4-AE9E-2569-F63AF276FA37}"/>
            </a:ext>
          </a:extLst>
        </xdr:cNvPr>
        <xdr:cNvSpPr/>
      </xdr:nvSpPr>
      <xdr:spPr>
        <a:xfrm>
          <a:off x="179887" y="3574505"/>
          <a:ext cx="1532578"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151484</xdr:colOff>
      <xdr:row>22</xdr:row>
      <xdr:rowOff>107386</xdr:rowOff>
    </xdr:from>
    <xdr:to>
      <xdr:col>0</xdr:col>
      <xdr:colOff>1724932</xdr:colOff>
      <xdr:row>25</xdr:row>
      <xdr:rowOff>99619</xdr:rowOff>
    </xdr:to>
    <xdr:sp macro="" textlink="">
      <xdr:nvSpPr>
        <xdr:cNvPr id="17" name="Rectangle: Rounded Corners 27">
          <a:hlinkClick xmlns:r="http://schemas.openxmlformats.org/officeDocument/2006/relationships" r:id="rId7"/>
          <a:extLst>
            <a:ext uri="{FF2B5EF4-FFF2-40B4-BE49-F238E27FC236}">
              <a16:creationId xmlns:a16="http://schemas.microsoft.com/office/drawing/2014/main" id="{605812B9-99B0-FCDC-BEFF-CD42C029F127}"/>
            </a:ext>
          </a:extLst>
        </xdr:cNvPr>
        <xdr:cNvSpPr/>
      </xdr:nvSpPr>
      <xdr:spPr>
        <a:xfrm>
          <a:off x="151484" y="4144172"/>
          <a:ext cx="1573448"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151484</xdr:colOff>
      <xdr:row>25</xdr:row>
      <xdr:rowOff>139666</xdr:rowOff>
    </xdr:from>
    <xdr:to>
      <xdr:col>0</xdr:col>
      <xdr:colOff>1722454</xdr:colOff>
      <xdr:row>28</xdr:row>
      <xdr:rowOff>124558</xdr:rowOff>
    </xdr:to>
    <xdr:sp macro="" textlink="">
      <xdr:nvSpPr>
        <xdr:cNvPr id="18" name="Rectangle: Rounded Corners 27">
          <a:hlinkClick xmlns:r="http://schemas.openxmlformats.org/officeDocument/2006/relationships" r:id="rId8"/>
          <a:extLst>
            <a:ext uri="{FF2B5EF4-FFF2-40B4-BE49-F238E27FC236}">
              <a16:creationId xmlns:a16="http://schemas.microsoft.com/office/drawing/2014/main" id="{96BCCE28-1E6E-5020-9AB5-57A9887269C2}"/>
            </a:ext>
          </a:extLst>
        </xdr:cNvPr>
        <xdr:cNvSpPr/>
      </xdr:nvSpPr>
      <xdr:spPr>
        <a:xfrm>
          <a:off x="151484" y="4720737"/>
          <a:ext cx="1570970"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151485</xdr:colOff>
      <xdr:row>28</xdr:row>
      <xdr:rowOff>169956</xdr:rowOff>
    </xdr:from>
    <xdr:to>
      <xdr:col>0</xdr:col>
      <xdr:colOff>1717460</xdr:colOff>
      <xdr:row>31</xdr:row>
      <xdr:rowOff>157726</xdr:rowOff>
    </xdr:to>
    <xdr:sp macro="" textlink="">
      <xdr:nvSpPr>
        <xdr:cNvPr id="19" name="Rectangle: Rounded Corners 27">
          <a:hlinkClick xmlns:r="http://schemas.openxmlformats.org/officeDocument/2006/relationships" r:id="rId9"/>
          <a:extLst>
            <a:ext uri="{FF2B5EF4-FFF2-40B4-BE49-F238E27FC236}">
              <a16:creationId xmlns:a16="http://schemas.microsoft.com/office/drawing/2014/main" id="{78E10C39-569A-67F5-6670-06A0C3832D96}"/>
            </a:ext>
          </a:extLst>
        </xdr:cNvPr>
        <xdr:cNvSpPr/>
      </xdr:nvSpPr>
      <xdr:spPr>
        <a:xfrm>
          <a:off x="151485" y="5295313"/>
          <a:ext cx="1565975"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186987</xdr:colOff>
      <xdr:row>6</xdr:row>
      <xdr:rowOff>126803</xdr:rowOff>
    </xdr:from>
    <xdr:to>
      <xdr:col>0</xdr:col>
      <xdr:colOff>1726371</xdr:colOff>
      <xdr:row>9</xdr:row>
      <xdr:rowOff>101130</xdr:rowOff>
    </xdr:to>
    <xdr:sp macro="" textlink="">
      <xdr:nvSpPr>
        <xdr:cNvPr id="20" name="Rectangle: Rounded Corners 27">
          <a:hlinkClick xmlns:r="http://schemas.openxmlformats.org/officeDocument/2006/relationships" r:id="rId10"/>
          <a:extLst>
            <a:ext uri="{FF2B5EF4-FFF2-40B4-BE49-F238E27FC236}">
              <a16:creationId xmlns:a16="http://schemas.microsoft.com/office/drawing/2014/main" id="{7862FCC4-E543-F827-8073-B391C844DFF1}"/>
            </a:ext>
          </a:extLst>
        </xdr:cNvPr>
        <xdr:cNvSpPr/>
      </xdr:nvSpPr>
      <xdr:spPr>
        <a:xfrm>
          <a:off x="186987" y="1260732"/>
          <a:ext cx="1539384"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189357</xdr:colOff>
      <xdr:row>9</xdr:row>
      <xdr:rowOff>159148</xdr:rowOff>
    </xdr:from>
    <xdr:to>
      <xdr:col>0</xdr:col>
      <xdr:colOff>1726373</xdr:colOff>
      <xdr:row>12</xdr:row>
      <xdr:rowOff>120947</xdr:rowOff>
    </xdr:to>
    <xdr:sp macro="" textlink="">
      <xdr:nvSpPr>
        <xdr:cNvPr id="21" name="Rectangle: Rounded Corners 27">
          <a:hlinkClick xmlns:r="http://schemas.openxmlformats.org/officeDocument/2006/relationships" r:id="rId11"/>
          <a:extLst>
            <a:ext uri="{FF2B5EF4-FFF2-40B4-BE49-F238E27FC236}">
              <a16:creationId xmlns:a16="http://schemas.microsoft.com/office/drawing/2014/main" id="{26564E6F-507F-8A24-578F-C0BD26ED8D3A}"/>
            </a:ext>
          </a:extLst>
        </xdr:cNvPr>
        <xdr:cNvSpPr/>
      </xdr:nvSpPr>
      <xdr:spPr>
        <a:xfrm>
          <a:off x="189357" y="1837362"/>
          <a:ext cx="1537016"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185415</xdr:colOff>
      <xdr:row>13</xdr:row>
      <xdr:rowOff>13636</xdr:rowOff>
    </xdr:from>
    <xdr:to>
      <xdr:col>0</xdr:col>
      <xdr:colOff>1726373</xdr:colOff>
      <xdr:row>15</xdr:row>
      <xdr:rowOff>140767</xdr:rowOff>
    </xdr:to>
    <xdr:sp macro="" textlink="">
      <xdr:nvSpPr>
        <xdr:cNvPr id="22" name="Rectangle: Rounded Corners 27">
          <a:hlinkClick xmlns:r="http://schemas.openxmlformats.org/officeDocument/2006/relationships" r:id="rId12"/>
          <a:extLst>
            <a:ext uri="{FF2B5EF4-FFF2-40B4-BE49-F238E27FC236}">
              <a16:creationId xmlns:a16="http://schemas.microsoft.com/office/drawing/2014/main" id="{C3FD0678-0985-90B4-E0AC-A6EBEB13994C}"/>
            </a:ext>
          </a:extLst>
        </xdr:cNvPr>
        <xdr:cNvSpPr/>
      </xdr:nvSpPr>
      <xdr:spPr>
        <a:xfrm>
          <a:off x="185415" y="2417565"/>
          <a:ext cx="1540958"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162272</xdr:colOff>
      <xdr:row>32</xdr:row>
      <xdr:rowOff>38052</xdr:rowOff>
    </xdr:from>
    <xdr:to>
      <xdr:col>0</xdr:col>
      <xdr:colOff>1728247</xdr:colOff>
      <xdr:row>35</xdr:row>
      <xdr:rowOff>25821</xdr:rowOff>
    </xdr:to>
    <xdr:sp macro="" textlink="">
      <xdr:nvSpPr>
        <xdr:cNvPr id="23" name="Rectangle: Rounded Corners 27">
          <a:hlinkClick xmlns:r="http://schemas.openxmlformats.org/officeDocument/2006/relationships" r:id="rId13"/>
          <a:extLst>
            <a:ext uri="{FF2B5EF4-FFF2-40B4-BE49-F238E27FC236}">
              <a16:creationId xmlns:a16="http://schemas.microsoft.com/office/drawing/2014/main" id="{BEB050A6-609D-1AFD-2779-14024E87FF6B}"/>
            </a:ext>
          </a:extLst>
        </xdr:cNvPr>
        <xdr:cNvSpPr/>
      </xdr:nvSpPr>
      <xdr:spPr>
        <a:xfrm>
          <a:off x="162272" y="5889123"/>
          <a:ext cx="1565975"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twoCellAnchor>
    <xdr:from>
      <xdr:col>15</xdr:col>
      <xdr:colOff>2486025</xdr:colOff>
      <xdr:row>62</xdr:row>
      <xdr:rowOff>85725</xdr:rowOff>
    </xdr:from>
    <xdr:to>
      <xdr:col>16</xdr:col>
      <xdr:colOff>981075</xdr:colOff>
      <xdr:row>66</xdr:row>
      <xdr:rowOff>104775</xdr:rowOff>
    </xdr:to>
    <xdr:sp macro="" textlink="">
      <xdr:nvSpPr>
        <xdr:cNvPr id="11" name="Rounded Rectangle 10">
          <a:extLst>
            <a:ext uri="{FF2B5EF4-FFF2-40B4-BE49-F238E27FC236}">
              <a16:creationId xmlns:a16="http://schemas.microsoft.com/office/drawing/2014/main" id="{A32B7FFB-ADC0-6278-9084-CD67E0AF56A3}"/>
            </a:ext>
            <a:ext uri="{147F2762-F138-4A5C-976F-8EAC2B608ADB}">
              <a16:predDERef xmlns:a16="http://schemas.microsoft.com/office/drawing/2014/main" pred="{BEB050A6-609D-1AFD-2779-14024E87FF6B}"/>
            </a:ext>
          </a:extLst>
        </xdr:cNvPr>
        <xdr:cNvSpPr/>
      </xdr:nvSpPr>
      <xdr:spPr>
        <a:xfrm>
          <a:off x="18802350" y="11353800"/>
          <a:ext cx="1543050" cy="7429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Used filter to obtain information based on product category</a:t>
          </a:r>
        </a:p>
      </xdr:txBody>
    </xdr:sp>
    <xdr:clientData/>
  </xdr:twoCellAnchor>
  <xdr:twoCellAnchor>
    <xdr:from>
      <xdr:col>16</xdr:col>
      <xdr:colOff>962025</xdr:colOff>
      <xdr:row>64</xdr:row>
      <xdr:rowOff>85725</xdr:rowOff>
    </xdr:from>
    <xdr:to>
      <xdr:col>17</xdr:col>
      <xdr:colOff>571500</xdr:colOff>
      <xdr:row>64</xdr:row>
      <xdr:rowOff>95250</xdr:rowOff>
    </xdr:to>
    <xdr:cxnSp macro="">
      <xdr:nvCxnSpPr>
        <xdr:cNvPr id="24" name="Straight Connector 23">
          <a:extLst>
            <a:ext uri="{FF2B5EF4-FFF2-40B4-BE49-F238E27FC236}">
              <a16:creationId xmlns:a16="http://schemas.microsoft.com/office/drawing/2014/main" id="{913F74AD-7F26-1CF5-3E04-3973AA6BCB59}"/>
            </a:ext>
            <a:ext uri="{147F2762-F138-4A5C-976F-8EAC2B608ADB}">
              <a16:predDERef xmlns:a16="http://schemas.microsoft.com/office/drawing/2014/main" pred="{A32B7FFB-ADC0-6278-9084-CD67E0AF56A3}"/>
            </a:ext>
          </a:extLst>
        </xdr:cNvPr>
        <xdr:cNvCxnSpPr>
          <a:cxnSpLocks/>
          <a:stCxn id="11" idx="3"/>
          <a:extLst>
            <a:ext uri="{5F17804C-33F3-41E3-A699-7DCFA2EF7971}">
              <a16:cxnDERefs xmlns:a16="http://schemas.microsoft.com/office/drawing/2014/main" st="{A32B7FFB-ADC0-6278-9084-CD67E0AF56A3}" end="{00000000-0000-0000-0000-000000000000}"/>
            </a:ext>
          </a:extLst>
        </xdr:cNvCxnSpPr>
      </xdr:nvCxnSpPr>
      <xdr:spPr>
        <a:xfrm flipV="1">
          <a:off x="20326350" y="11715750"/>
          <a:ext cx="1762125" cy="9525"/>
        </a:xfrm>
        <a:prstGeom prst="line">
          <a:avLst/>
        </a:prstGeom>
        <a:ln>
          <a:tailEnd type="triangle"/>
        </a:ln>
      </xdr:spPr>
      <xdr:style>
        <a:lnRef idx="3">
          <a:schemeClr val="accent5"/>
        </a:lnRef>
        <a:fillRef idx="0">
          <a:schemeClr val="accent5"/>
        </a:fillRef>
        <a:effectRef idx="2">
          <a:schemeClr val="accent5"/>
        </a:effectRef>
        <a:fontRef idx="minor">
          <a:schemeClr val="tx1"/>
        </a:fontRef>
      </xdr:style>
    </xdr:cxnSp>
    <xdr:clientData/>
  </xdr:twoCellAnchor>
  <xdr:twoCellAnchor>
    <xdr:from>
      <xdr:col>15</xdr:col>
      <xdr:colOff>3009900</xdr:colOff>
      <xdr:row>57</xdr:row>
      <xdr:rowOff>0</xdr:rowOff>
    </xdr:from>
    <xdr:to>
      <xdr:col>16</xdr:col>
      <xdr:colOff>1647825</xdr:colOff>
      <xdr:row>59</xdr:row>
      <xdr:rowOff>95250</xdr:rowOff>
    </xdr:to>
    <xdr:sp macro="" textlink="">
      <xdr:nvSpPr>
        <xdr:cNvPr id="25" name="Rounded Rectangle 24">
          <a:extLst>
            <a:ext uri="{FF2B5EF4-FFF2-40B4-BE49-F238E27FC236}">
              <a16:creationId xmlns:a16="http://schemas.microsoft.com/office/drawing/2014/main" id="{B14671E3-E444-4173-A9AC-01ACBB3D0CF2}"/>
            </a:ext>
            <a:ext uri="{147F2762-F138-4A5C-976F-8EAC2B608ADB}">
              <a16:predDERef xmlns:a16="http://schemas.microsoft.com/office/drawing/2014/main" pred="{913F74AD-7F26-1CF5-3E04-3973AA6BCB59}"/>
            </a:ext>
          </a:extLst>
        </xdr:cNvPr>
        <xdr:cNvSpPr/>
      </xdr:nvSpPr>
      <xdr:spPr>
        <a:xfrm>
          <a:off x="19326225" y="10363200"/>
          <a:ext cx="1685925" cy="45720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Drop down list created using data validation</a:t>
          </a:r>
        </a:p>
      </xdr:txBody>
    </xdr:sp>
    <xdr:clientData/>
  </xdr:twoCellAnchor>
  <xdr:twoCellAnchor>
    <xdr:from>
      <xdr:col>16</xdr:col>
      <xdr:colOff>1628775</xdr:colOff>
      <xdr:row>58</xdr:row>
      <xdr:rowOff>47625</xdr:rowOff>
    </xdr:from>
    <xdr:to>
      <xdr:col>17</xdr:col>
      <xdr:colOff>504825</xdr:colOff>
      <xdr:row>60</xdr:row>
      <xdr:rowOff>38100</xdr:rowOff>
    </xdr:to>
    <xdr:cxnSp macro="">
      <xdr:nvCxnSpPr>
        <xdr:cNvPr id="26" name="Straight Connector 25">
          <a:extLst>
            <a:ext uri="{FF2B5EF4-FFF2-40B4-BE49-F238E27FC236}">
              <a16:creationId xmlns:a16="http://schemas.microsoft.com/office/drawing/2014/main" id="{D7E04636-B42E-941F-7B3E-EBA745BE1E35}"/>
            </a:ext>
            <a:ext uri="{147F2762-F138-4A5C-976F-8EAC2B608ADB}">
              <a16:predDERef xmlns:a16="http://schemas.microsoft.com/office/drawing/2014/main" pred="{B14671E3-E444-4173-A9AC-01ACBB3D0CF2}"/>
            </a:ext>
          </a:extLst>
        </xdr:cNvPr>
        <xdr:cNvCxnSpPr>
          <a:cxnSpLocks/>
          <a:stCxn id="25" idx="3"/>
          <a:extLst>
            <a:ext uri="{5F17804C-33F3-41E3-A699-7DCFA2EF7971}">
              <a16:cxnDERefs xmlns:a16="http://schemas.microsoft.com/office/drawing/2014/main" st="{B14671E3-E444-4173-A9AC-01ACBB3D0CF2}" end="{00000000-0000-0000-0000-000000000000}"/>
            </a:ext>
          </a:extLst>
        </xdr:cNvCxnSpPr>
      </xdr:nvCxnSpPr>
      <xdr:spPr>
        <a:xfrm>
          <a:off x="20993100" y="10591800"/>
          <a:ext cx="1028700" cy="352425"/>
        </a:xfrm>
        <a:prstGeom prst="line">
          <a:avLst/>
        </a:prstGeom>
        <a:ln>
          <a:tailEnd type="triangle"/>
        </a:ln>
      </xdr:spPr>
      <xdr:style>
        <a:lnRef idx="3">
          <a:schemeClr val="accent5"/>
        </a:lnRef>
        <a:fillRef idx="0">
          <a:schemeClr val="accent5"/>
        </a:fillRef>
        <a:effectRef idx="2">
          <a:schemeClr val="accent5"/>
        </a:effectRef>
        <a:fontRef idx="minor">
          <a:schemeClr val="tx1"/>
        </a:fontRef>
      </xdr:style>
    </xdr:cxnSp>
    <xdr:clientData/>
  </xdr:twoCellAnchor>
  <xdr:twoCellAnchor>
    <xdr:from>
      <xdr:col>20</xdr:col>
      <xdr:colOff>1000125</xdr:colOff>
      <xdr:row>77</xdr:row>
      <xdr:rowOff>19050</xdr:rowOff>
    </xdr:from>
    <xdr:to>
      <xdr:col>22</xdr:col>
      <xdr:colOff>495300</xdr:colOff>
      <xdr:row>79</xdr:row>
      <xdr:rowOff>104775</xdr:rowOff>
    </xdr:to>
    <xdr:sp macro="" textlink="">
      <xdr:nvSpPr>
        <xdr:cNvPr id="27" name="Rounded Rectangle 26">
          <a:extLst>
            <a:ext uri="{FF2B5EF4-FFF2-40B4-BE49-F238E27FC236}">
              <a16:creationId xmlns:a16="http://schemas.microsoft.com/office/drawing/2014/main" id="{9F50635B-2689-42CE-84B5-28461AC7C487}"/>
            </a:ext>
            <a:ext uri="{147F2762-F138-4A5C-976F-8EAC2B608ADB}">
              <a16:predDERef xmlns:a16="http://schemas.microsoft.com/office/drawing/2014/main" pred="{D7E04636-B42E-941F-7B3E-EBA745BE1E35}"/>
            </a:ext>
          </a:extLst>
        </xdr:cNvPr>
        <xdr:cNvSpPr/>
      </xdr:nvSpPr>
      <xdr:spPr>
        <a:xfrm>
          <a:off x="33889950" y="14001750"/>
          <a:ext cx="1685925" cy="45720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Drop down list created using data validation</a:t>
          </a:r>
        </a:p>
      </xdr:txBody>
    </xdr:sp>
    <xdr:clientData/>
  </xdr:twoCellAnchor>
  <xdr:twoCellAnchor>
    <xdr:from>
      <xdr:col>20</xdr:col>
      <xdr:colOff>38100</xdr:colOff>
      <xdr:row>78</xdr:row>
      <xdr:rowOff>66675</xdr:rowOff>
    </xdr:from>
    <xdr:to>
      <xdr:col>20</xdr:col>
      <xdr:colOff>990600</xdr:colOff>
      <xdr:row>80</xdr:row>
      <xdr:rowOff>133350</xdr:rowOff>
    </xdr:to>
    <xdr:cxnSp macro="">
      <xdr:nvCxnSpPr>
        <xdr:cNvPr id="29" name="Elbow Connector 28">
          <a:extLst>
            <a:ext uri="{FF2B5EF4-FFF2-40B4-BE49-F238E27FC236}">
              <a16:creationId xmlns:a16="http://schemas.microsoft.com/office/drawing/2014/main" id="{1698CA90-0EA6-F11A-D470-2A95B21B432C}"/>
            </a:ext>
            <a:ext uri="{147F2762-F138-4A5C-976F-8EAC2B608ADB}">
              <a16:predDERef xmlns:a16="http://schemas.microsoft.com/office/drawing/2014/main" pred="{9F50635B-2689-42CE-84B5-28461AC7C487}"/>
            </a:ext>
          </a:extLst>
        </xdr:cNvPr>
        <xdr:cNvCxnSpPr>
          <a:cxnSpLocks/>
          <a:stCxn id="27" idx="1"/>
          <a:extLst>
            <a:ext uri="{5F17804C-33F3-41E3-A699-7DCFA2EF7971}">
              <a16:cxnDERefs xmlns:a16="http://schemas.microsoft.com/office/drawing/2014/main" st="{9F50635B-2689-42CE-84B5-28461AC7C487}" end="{00000000-0000-0000-0000-000000000000}"/>
            </a:ext>
          </a:extLst>
        </xdr:cNvCxnSpPr>
      </xdr:nvCxnSpPr>
      <xdr:spPr>
        <a:xfrm rot="10800000" flipV="1">
          <a:off x="32927925" y="14230350"/>
          <a:ext cx="952500" cy="447675"/>
        </a:xfrm>
        <a:prstGeom prst="bentConnector3">
          <a:avLst>
            <a:gd name="adj1" fmla="val 50000"/>
          </a:avLst>
        </a:prstGeom>
        <a:ln>
          <a:tailEnd type="triangle"/>
        </a:ln>
      </xdr:spPr>
      <xdr:style>
        <a:lnRef idx="3">
          <a:schemeClr val="accent5"/>
        </a:lnRef>
        <a:fillRef idx="0">
          <a:schemeClr val="accent5"/>
        </a:fillRef>
        <a:effectRef idx="2">
          <a:schemeClr val="accent5"/>
        </a:effectRef>
        <a:fontRef idx="minor">
          <a:schemeClr val="tx1"/>
        </a:fontRef>
      </xdr:style>
    </xdr:cxnSp>
    <xdr:clientData/>
  </xdr:twoCellAnchor>
  <xdr:twoCellAnchor>
    <xdr:from>
      <xdr:col>20</xdr:col>
      <xdr:colOff>1438275</xdr:colOff>
      <xdr:row>80</xdr:row>
      <xdr:rowOff>28575</xdr:rowOff>
    </xdr:from>
    <xdr:to>
      <xdr:col>23</xdr:col>
      <xdr:colOff>447675</xdr:colOff>
      <xdr:row>87</xdr:row>
      <xdr:rowOff>19050</xdr:rowOff>
    </xdr:to>
    <xdr:sp macro="" textlink="">
      <xdr:nvSpPr>
        <xdr:cNvPr id="30" name="Rounded Rectangle 29">
          <a:extLst>
            <a:ext uri="{FF2B5EF4-FFF2-40B4-BE49-F238E27FC236}">
              <a16:creationId xmlns:a16="http://schemas.microsoft.com/office/drawing/2014/main" id="{9EF09983-3474-4872-A606-C6F90F312EF8}"/>
            </a:ext>
            <a:ext uri="{147F2762-F138-4A5C-976F-8EAC2B608ADB}">
              <a16:predDERef xmlns:a16="http://schemas.microsoft.com/office/drawing/2014/main" pred="{1698CA90-0EA6-F11A-D470-2A95B21B432C}"/>
            </a:ext>
          </a:extLst>
        </xdr:cNvPr>
        <xdr:cNvSpPr/>
      </xdr:nvSpPr>
      <xdr:spPr>
        <a:xfrm>
          <a:off x="34328100" y="14573250"/>
          <a:ext cx="1809750" cy="132397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Used Countifs to calculate number of high risk and over/understocked items, Also used Sumifs to calculate overall profit</a:t>
          </a:r>
        </a:p>
      </xdr:txBody>
    </xdr:sp>
    <xdr:clientData/>
  </xdr:twoCellAnchor>
  <xdr:twoCellAnchor>
    <xdr:from>
      <xdr:col>20</xdr:col>
      <xdr:colOff>57150</xdr:colOff>
      <xdr:row>82</xdr:row>
      <xdr:rowOff>161925</xdr:rowOff>
    </xdr:from>
    <xdr:to>
      <xdr:col>20</xdr:col>
      <xdr:colOff>1419225</xdr:colOff>
      <xdr:row>83</xdr:row>
      <xdr:rowOff>123825</xdr:rowOff>
    </xdr:to>
    <xdr:cxnSp macro="">
      <xdr:nvCxnSpPr>
        <xdr:cNvPr id="31" name="Straight Connector 30">
          <a:extLst>
            <a:ext uri="{FF2B5EF4-FFF2-40B4-BE49-F238E27FC236}">
              <a16:creationId xmlns:a16="http://schemas.microsoft.com/office/drawing/2014/main" id="{1A90D7F2-275A-C0FE-B085-A4E3BE9FB458}"/>
            </a:ext>
            <a:ext uri="{147F2762-F138-4A5C-976F-8EAC2B608ADB}">
              <a16:predDERef xmlns:a16="http://schemas.microsoft.com/office/drawing/2014/main" pred="{9EF09983-3474-4872-A606-C6F90F312EF8}"/>
            </a:ext>
          </a:extLst>
        </xdr:cNvPr>
        <xdr:cNvCxnSpPr>
          <a:cxnSpLocks/>
          <a:stCxn id="30" idx="1"/>
          <a:extLst>
            <a:ext uri="{5F17804C-33F3-41E3-A699-7DCFA2EF7971}">
              <a16:cxnDERefs xmlns:a16="http://schemas.microsoft.com/office/drawing/2014/main" st="{9EF09983-3474-4872-A606-C6F90F312EF8}" end="{00000000-0000-0000-0000-000000000000}"/>
            </a:ext>
          </a:extLst>
        </xdr:cNvCxnSpPr>
      </xdr:nvCxnSpPr>
      <xdr:spPr>
        <a:xfrm flipH="1" flipV="1">
          <a:off x="32946975" y="15087600"/>
          <a:ext cx="1362075" cy="152400"/>
        </a:xfrm>
        <a:prstGeom prst="line">
          <a:avLst/>
        </a:prstGeom>
        <a:ln>
          <a:tailEnd type="triangle"/>
        </a:ln>
      </xdr:spPr>
      <xdr:style>
        <a:lnRef idx="3">
          <a:schemeClr val="accent5"/>
        </a:lnRef>
        <a:fillRef idx="0">
          <a:schemeClr val="accent5"/>
        </a:fillRef>
        <a:effectRef idx="2">
          <a:schemeClr val="accent5"/>
        </a:effectRef>
        <a:fontRef idx="minor">
          <a:schemeClr val="tx1"/>
        </a:fontRef>
      </xdr:style>
    </xdr:cxnSp>
    <xdr:clientData/>
  </xdr:twoCellAnchor>
  <xdr:twoCellAnchor>
    <xdr:from>
      <xdr:col>15</xdr:col>
      <xdr:colOff>2867025</xdr:colOff>
      <xdr:row>81</xdr:row>
      <xdr:rowOff>66675</xdr:rowOff>
    </xdr:from>
    <xdr:to>
      <xdr:col>16</xdr:col>
      <xdr:colOff>1628775</xdr:colOff>
      <xdr:row>84</xdr:row>
      <xdr:rowOff>38100</xdr:rowOff>
    </xdr:to>
    <xdr:sp macro="" textlink="">
      <xdr:nvSpPr>
        <xdr:cNvPr id="32" name="Rounded Rectangle 31">
          <a:extLst>
            <a:ext uri="{FF2B5EF4-FFF2-40B4-BE49-F238E27FC236}">
              <a16:creationId xmlns:a16="http://schemas.microsoft.com/office/drawing/2014/main" id="{9A992161-E2A8-46D2-A9BF-9704BCE7BA65}"/>
            </a:ext>
            <a:ext uri="{147F2762-F138-4A5C-976F-8EAC2B608ADB}">
              <a16:predDERef xmlns:a16="http://schemas.microsoft.com/office/drawing/2014/main" pred="{1A90D7F2-275A-C0FE-B085-A4E3BE9FB458}"/>
            </a:ext>
          </a:extLst>
        </xdr:cNvPr>
        <xdr:cNvSpPr/>
      </xdr:nvSpPr>
      <xdr:spPr>
        <a:xfrm>
          <a:off x="19183350" y="14801850"/>
          <a:ext cx="1809750" cy="54292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Used xlookup here to obtain supplier's country</a:t>
          </a:r>
        </a:p>
      </xdr:txBody>
    </xdr:sp>
    <xdr:clientData/>
  </xdr:twoCellAnchor>
  <xdr:twoCellAnchor>
    <xdr:from>
      <xdr:col>16</xdr:col>
      <xdr:colOff>1590675</xdr:colOff>
      <xdr:row>82</xdr:row>
      <xdr:rowOff>152400</xdr:rowOff>
    </xdr:from>
    <xdr:to>
      <xdr:col>18</xdr:col>
      <xdr:colOff>85725</xdr:colOff>
      <xdr:row>84</xdr:row>
      <xdr:rowOff>66675</xdr:rowOff>
    </xdr:to>
    <xdr:cxnSp macro="">
      <xdr:nvCxnSpPr>
        <xdr:cNvPr id="33" name="Straight Connector 32">
          <a:extLst>
            <a:ext uri="{FF2B5EF4-FFF2-40B4-BE49-F238E27FC236}">
              <a16:creationId xmlns:a16="http://schemas.microsoft.com/office/drawing/2014/main" id="{1558776C-E18B-86F0-A3B7-E2034E432C4D}"/>
            </a:ext>
            <a:ext uri="{147F2762-F138-4A5C-976F-8EAC2B608ADB}">
              <a16:predDERef xmlns:a16="http://schemas.microsoft.com/office/drawing/2014/main" pred="{9A992161-E2A8-46D2-A9BF-9704BCE7BA65}"/>
            </a:ext>
          </a:extLst>
        </xdr:cNvPr>
        <xdr:cNvCxnSpPr>
          <a:cxnSpLocks/>
          <a:stCxn id="32" idx="3"/>
          <a:extLst>
            <a:ext uri="{5F17804C-33F3-41E3-A699-7DCFA2EF7971}">
              <a16:cxnDERefs xmlns:a16="http://schemas.microsoft.com/office/drawing/2014/main" st="{9A992161-E2A8-46D2-A9BF-9704BCE7BA65}" end="{00000000-0000-0000-0000-000000000000}"/>
            </a:ext>
          </a:extLst>
        </xdr:cNvCxnSpPr>
      </xdr:nvCxnSpPr>
      <xdr:spPr>
        <a:xfrm>
          <a:off x="20955000" y="15078075"/>
          <a:ext cx="1257300" cy="295275"/>
        </a:xfrm>
        <a:prstGeom prst="line">
          <a:avLst/>
        </a:prstGeom>
        <a:ln>
          <a:tailEnd type="triangle"/>
        </a:ln>
      </xdr:spPr>
      <xdr:style>
        <a:lnRef idx="3">
          <a:schemeClr val="accent5"/>
        </a:lnRef>
        <a:fillRef idx="0">
          <a:schemeClr val="accent5"/>
        </a:fillRef>
        <a:effectRef idx="2">
          <a:schemeClr val="accent5"/>
        </a:effectRef>
        <a:fontRef idx="minor">
          <a:schemeClr val="tx1"/>
        </a:fontRef>
      </xdr:style>
    </xdr:cxnSp>
    <xdr:clientData/>
  </xdr:twoCellAnchor>
  <xdr:twoCellAnchor>
    <xdr:from>
      <xdr:col>15</xdr:col>
      <xdr:colOff>2362200</xdr:colOff>
      <xdr:row>73</xdr:row>
      <xdr:rowOff>161925</xdr:rowOff>
    </xdr:from>
    <xdr:to>
      <xdr:col>16</xdr:col>
      <xdr:colOff>1123950</xdr:colOff>
      <xdr:row>79</xdr:row>
      <xdr:rowOff>123825</xdr:rowOff>
    </xdr:to>
    <xdr:sp macro="" textlink="">
      <xdr:nvSpPr>
        <xdr:cNvPr id="34" name="Rounded Rectangle 33">
          <a:extLst>
            <a:ext uri="{FF2B5EF4-FFF2-40B4-BE49-F238E27FC236}">
              <a16:creationId xmlns:a16="http://schemas.microsoft.com/office/drawing/2014/main" id="{6DB1EF9C-6249-4771-9E64-1F2880E08F3F}"/>
            </a:ext>
            <a:ext uri="{147F2762-F138-4A5C-976F-8EAC2B608ADB}">
              <a16:predDERef xmlns:a16="http://schemas.microsoft.com/office/drawing/2014/main" pred="{1558776C-E18B-86F0-A3B7-E2034E432C4D}"/>
            </a:ext>
          </a:extLst>
        </xdr:cNvPr>
        <xdr:cNvSpPr/>
      </xdr:nvSpPr>
      <xdr:spPr>
        <a:xfrm>
          <a:off x="18678525" y="13420725"/>
          <a:ext cx="1809750" cy="105727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This feature allows users to search suppliers by Supplier ID to evaluate their performance and reliability.</a:t>
          </a:r>
        </a:p>
      </xdr:txBody>
    </xdr:sp>
    <xdr:clientData/>
  </xdr:twoCellAnchor>
  <xdr:twoCellAnchor>
    <xdr:from>
      <xdr:col>16</xdr:col>
      <xdr:colOff>1095375</xdr:colOff>
      <xdr:row>76</xdr:row>
      <xdr:rowOff>152400</xdr:rowOff>
    </xdr:from>
    <xdr:to>
      <xdr:col>17</xdr:col>
      <xdr:colOff>590550</xdr:colOff>
      <xdr:row>79</xdr:row>
      <xdr:rowOff>76200</xdr:rowOff>
    </xdr:to>
    <xdr:cxnSp macro="">
      <xdr:nvCxnSpPr>
        <xdr:cNvPr id="35" name="Elbow Connector 34">
          <a:extLst>
            <a:ext uri="{FF2B5EF4-FFF2-40B4-BE49-F238E27FC236}">
              <a16:creationId xmlns:a16="http://schemas.microsoft.com/office/drawing/2014/main" id="{CC43436C-C2F7-098A-43A7-4649C9E5E5B7}"/>
            </a:ext>
            <a:ext uri="{147F2762-F138-4A5C-976F-8EAC2B608ADB}">
              <a16:predDERef xmlns:a16="http://schemas.microsoft.com/office/drawing/2014/main" pred="{6DB1EF9C-6249-4771-9E64-1F2880E08F3F}"/>
            </a:ext>
          </a:extLst>
        </xdr:cNvPr>
        <xdr:cNvCxnSpPr>
          <a:cxnSpLocks/>
          <a:stCxn id="34" idx="3"/>
          <a:extLst>
            <a:ext uri="{5F17804C-33F3-41E3-A699-7DCFA2EF7971}">
              <a16:cxnDERefs xmlns:a16="http://schemas.microsoft.com/office/drawing/2014/main" st="{6DB1EF9C-6249-4771-9E64-1F2880E08F3F}" end="{00000000-0000-0000-0000-000000000000}"/>
            </a:ext>
          </a:extLst>
        </xdr:cNvCxnSpPr>
      </xdr:nvCxnSpPr>
      <xdr:spPr>
        <a:xfrm>
          <a:off x="20459700" y="13954125"/>
          <a:ext cx="1647825" cy="476250"/>
        </a:xfrm>
        <a:prstGeom prst="bentConnector3">
          <a:avLst>
            <a:gd name="adj1" fmla="val 50000"/>
          </a:avLst>
        </a:prstGeom>
        <a:ln>
          <a:tailEnd type="triangle"/>
        </a:ln>
      </xdr:spPr>
      <xdr:style>
        <a:lnRef idx="3">
          <a:schemeClr val="accent5"/>
        </a:lnRef>
        <a:fillRef idx="0">
          <a:schemeClr val="accent5"/>
        </a:fillRef>
        <a:effectRef idx="2">
          <a:schemeClr val="accent5"/>
        </a:effectRef>
        <a:fontRef idx="minor">
          <a:schemeClr val="tx1"/>
        </a:fontRef>
      </xdr:style>
    </xdr:cxnSp>
    <xdr:clientData/>
  </xdr:twoCellAnchor>
</xdr:wsDr>
</file>

<file path=xl/drawings/drawing7.xml><?xml version="1.0" encoding="utf-8"?>
<xdr:wsDr xmlns:xdr="http://schemas.openxmlformats.org/drawingml/2006/spreadsheetDrawing" xmlns:a="http://schemas.openxmlformats.org/drawingml/2006/main">
  <xdr:twoCellAnchor>
    <xdr:from>
      <xdr:col>6</xdr:col>
      <xdr:colOff>76594</xdr:colOff>
      <xdr:row>1</xdr:row>
      <xdr:rowOff>124102</xdr:rowOff>
    </xdr:from>
    <xdr:to>
      <xdr:col>24</xdr:col>
      <xdr:colOff>91834</xdr:colOff>
      <xdr:row>18</xdr:row>
      <xdr:rowOff>73114</xdr:rowOff>
    </xdr:to>
    <xdr:graphicFrame macro="">
      <xdr:nvGraphicFramePr>
        <xdr:cNvPr id="6" name="Chart 5">
          <a:extLst>
            <a:ext uri="{FF2B5EF4-FFF2-40B4-BE49-F238E27FC236}">
              <a16:creationId xmlns:a16="http://schemas.microsoft.com/office/drawing/2014/main" id="{2A86FD9C-7406-07F7-1216-49A5D566787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123404</xdr:colOff>
      <xdr:row>20</xdr:row>
      <xdr:rowOff>167186</xdr:rowOff>
    </xdr:from>
    <xdr:to>
      <xdr:col>24</xdr:col>
      <xdr:colOff>25420</xdr:colOff>
      <xdr:row>35</xdr:row>
      <xdr:rowOff>167187</xdr:rowOff>
    </xdr:to>
    <xdr:graphicFrame macro="">
      <xdr:nvGraphicFramePr>
        <xdr:cNvPr id="8" name="Chart 7">
          <a:extLst>
            <a:ext uri="{FF2B5EF4-FFF2-40B4-BE49-F238E27FC236}">
              <a16:creationId xmlns:a16="http://schemas.microsoft.com/office/drawing/2014/main" id="{796656BA-1BB6-59DA-6923-D86AB06BEA8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xdr:col>
      <xdr:colOff>1958202</xdr:colOff>
      <xdr:row>23</xdr:row>
      <xdr:rowOff>118418</xdr:rowOff>
    </xdr:from>
    <xdr:to>
      <xdr:col>2</xdr:col>
      <xdr:colOff>1833004</xdr:colOff>
      <xdr:row>37</xdr:row>
      <xdr:rowOff>22896</xdr:rowOff>
    </xdr:to>
    <mc:AlternateContent xmlns:mc="http://schemas.openxmlformats.org/markup-compatibility/2006" xmlns:a14="http://schemas.microsoft.com/office/drawing/2010/main">
      <mc:Choice Requires="a14">
        <xdr:graphicFrame macro="">
          <xdr:nvGraphicFramePr>
            <xdr:cNvPr id="9" name="Supplier ID  1">
              <a:extLst>
                <a:ext uri="{FF2B5EF4-FFF2-40B4-BE49-F238E27FC236}">
                  <a16:creationId xmlns:a16="http://schemas.microsoft.com/office/drawing/2014/main" id="{B1636BCC-9DD6-D7BE-4F13-CF8CCEA97403}"/>
                </a:ext>
              </a:extLst>
            </xdr:cNvPr>
            <xdr:cNvGraphicFramePr/>
          </xdr:nvGraphicFramePr>
          <xdr:xfrm>
            <a:off x="0" y="0"/>
            <a:ext cx="0" cy="0"/>
          </xdr:xfrm>
          <a:graphic>
            <a:graphicData uri="http://schemas.microsoft.com/office/drawing/2010/slicer">
              <sle:slicer xmlns:sle="http://schemas.microsoft.com/office/drawing/2010/slicer" name="Supplier ID  1"/>
            </a:graphicData>
          </a:graphic>
        </xdr:graphicFrame>
      </mc:Choice>
      <mc:Fallback xmlns="">
        <xdr:sp macro="" textlink="">
          <xdr:nvSpPr>
            <xdr:cNvPr id="0" name=""/>
            <xdr:cNvSpPr>
              <a:spLocks noTextEdit="1"/>
            </xdr:cNvSpPr>
          </xdr:nvSpPr>
          <xdr:spPr>
            <a:xfrm>
              <a:off x="3424111" y="4445825"/>
              <a:ext cx="1831966" cy="2538552"/>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29</xdr:col>
      <xdr:colOff>5192</xdr:colOff>
      <xdr:row>4</xdr:row>
      <xdr:rowOff>85758</xdr:rowOff>
    </xdr:from>
    <xdr:to>
      <xdr:col>44</xdr:col>
      <xdr:colOff>146148</xdr:colOff>
      <xdr:row>14</xdr:row>
      <xdr:rowOff>161958</xdr:rowOff>
    </xdr:to>
    <xdr:sp macro="" textlink="">
      <xdr:nvSpPr>
        <xdr:cNvPr id="10" name="Rectangle: Rounded Corners 9">
          <a:extLst>
            <a:ext uri="{FF2B5EF4-FFF2-40B4-BE49-F238E27FC236}">
              <a16:creationId xmlns:a16="http://schemas.microsoft.com/office/drawing/2014/main" id="{3D7D472D-9C9B-9140-D5E2-5BFDA34C98C6}"/>
            </a:ext>
          </a:extLst>
        </xdr:cNvPr>
        <xdr:cNvSpPr/>
      </xdr:nvSpPr>
      <xdr:spPr>
        <a:xfrm>
          <a:off x="15574451" y="838351"/>
          <a:ext cx="4585956" cy="1957681"/>
        </a:xfrm>
        <a:prstGeom prst="roundRect">
          <a:avLst/>
        </a:prstGeom>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r>
            <a:rPr lang="en-SG" sz="1100" b="1"/>
            <a:t>Clustered Column Chart Insights:</a:t>
          </a:r>
        </a:p>
        <a:p>
          <a:pPr algn="l"/>
          <a:r>
            <a:rPr lang="en-SG" sz="1100"/>
            <a:t>The clustered column chart compares the number of product types and average profit across different product categories. It clearly shows that categories like Grains/Cereals and Meat/Poultry have the highest number of product types, while average profit does not always align with product count</a:t>
          </a:r>
          <a:r>
            <a:rPr lang="en-SG" sz="1100" baseline="0"/>
            <a:t> </a:t>
          </a:r>
          <a:r>
            <a:rPr lang="en-SG" sz="1100"/>
            <a:t>for example, Meat/Poultry has the highest profit but not the highest number of products. This chart effectively allows side-by-side comparison of the two metrics, making it easier to analyze trends and differences across categories.</a:t>
          </a:r>
        </a:p>
        <a:p>
          <a:pPr algn="l"/>
          <a:endParaRPr lang="en-SG" sz="1100"/>
        </a:p>
      </xdr:txBody>
    </xdr:sp>
    <xdr:clientData/>
  </xdr:twoCellAnchor>
  <xdr:twoCellAnchor>
    <xdr:from>
      <xdr:col>1</xdr:col>
      <xdr:colOff>48846</xdr:colOff>
      <xdr:row>13</xdr:row>
      <xdr:rowOff>176570</xdr:rowOff>
    </xdr:from>
    <xdr:to>
      <xdr:col>2</xdr:col>
      <xdr:colOff>476250</xdr:colOff>
      <xdr:row>19</xdr:row>
      <xdr:rowOff>145466</xdr:rowOff>
    </xdr:to>
    <xdr:sp macro="" textlink="">
      <xdr:nvSpPr>
        <xdr:cNvPr id="11" name="Rectangle: Rounded Corners 10">
          <a:extLst>
            <a:ext uri="{FF2B5EF4-FFF2-40B4-BE49-F238E27FC236}">
              <a16:creationId xmlns:a16="http://schemas.microsoft.com/office/drawing/2014/main" id="{48FDD981-D8BE-4997-8EF6-0E074628A329}"/>
            </a:ext>
          </a:extLst>
        </xdr:cNvPr>
        <xdr:cNvSpPr/>
      </xdr:nvSpPr>
      <xdr:spPr>
        <a:xfrm>
          <a:off x="2002692" y="2557820"/>
          <a:ext cx="1929423" cy="1067934"/>
        </a:xfrm>
        <a:prstGeom prst="roundRect">
          <a:avLst/>
        </a:prstGeom>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r>
            <a:rPr lang="en-SG" sz="1100"/>
            <a:t>Number</a:t>
          </a:r>
          <a:r>
            <a:rPr lang="en-SG" sz="1100" baseline="0"/>
            <a:t> of product types for a specific category refers to the number of items that belongs to that specifc category</a:t>
          </a:r>
          <a:endParaRPr lang="en-SG" sz="1100"/>
        </a:p>
      </xdr:txBody>
    </xdr:sp>
    <xdr:clientData/>
  </xdr:twoCellAnchor>
  <xdr:twoCellAnchor>
    <xdr:from>
      <xdr:col>2</xdr:col>
      <xdr:colOff>476250</xdr:colOff>
      <xdr:row>3</xdr:row>
      <xdr:rowOff>81170</xdr:rowOff>
    </xdr:from>
    <xdr:to>
      <xdr:col>2</xdr:col>
      <xdr:colOff>719524</xdr:colOff>
      <xdr:row>16</xdr:row>
      <xdr:rowOff>161018</xdr:rowOff>
    </xdr:to>
    <xdr:cxnSp macro="">
      <xdr:nvCxnSpPr>
        <xdr:cNvPr id="13" name="Connector: Elbow 12">
          <a:extLst>
            <a:ext uri="{FF2B5EF4-FFF2-40B4-BE49-F238E27FC236}">
              <a16:creationId xmlns:a16="http://schemas.microsoft.com/office/drawing/2014/main" id="{6004DC91-930B-6141-5EE6-BBC61DFBC9DC}"/>
            </a:ext>
          </a:extLst>
        </xdr:cNvPr>
        <xdr:cNvCxnSpPr>
          <a:stCxn id="11" idx="3"/>
        </xdr:cNvCxnSpPr>
      </xdr:nvCxnSpPr>
      <xdr:spPr>
        <a:xfrm flipV="1">
          <a:off x="3932115" y="630689"/>
          <a:ext cx="243274" cy="2461098"/>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2388787</xdr:colOff>
      <xdr:row>24</xdr:row>
      <xdr:rowOff>126653</xdr:rowOff>
    </xdr:from>
    <xdr:to>
      <xdr:col>2</xdr:col>
      <xdr:colOff>3598288</xdr:colOff>
      <xdr:row>29</xdr:row>
      <xdr:rowOff>152870</xdr:rowOff>
    </xdr:to>
    <xdr:sp macro="" textlink="">
      <xdr:nvSpPr>
        <xdr:cNvPr id="18" name="Rectangle: Rounded Corners 17">
          <a:extLst>
            <a:ext uri="{FF2B5EF4-FFF2-40B4-BE49-F238E27FC236}">
              <a16:creationId xmlns:a16="http://schemas.microsoft.com/office/drawing/2014/main" id="{0C402B9A-0C35-4F81-8258-21F2C9473AA5}"/>
            </a:ext>
          </a:extLst>
        </xdr:cNvPr>
        <xdr:cNvSpPr/>
      </xdr:nvSpPr>
      <xdr:spPr>
        <a:xfrm>
          <a:off x="5846009" y="4642209"/>
          <a:ext cx="1209501" cy="966957"/>
        </a:xfrm>
        <a:prstGeom prst="roundRect">
          <a:avLst/>
        </a:prstGeom>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r>
            <a:rPr lang="en-SG" sz="1100"/>
            <a:t>Slicer</a:t>
          </a:r>
          <a:r>
            <a:rPr lang="en-SG" sz="1100" baseline="0"/>
            <a:t> to view the products supplied by each supplier</a:t>
          </a:r>
          <a:endParaRPr lang="en-SG" sz="1100"/>
        </a:p>
      </xdr:txBody>
    </xdr:sp>
    <xdr:clientData/>
  </xdr:twoCellAnchor>
  <xdr:twoCellAnchor>
    <xdr:from>
      <xdr:col>2</xdr:col>
      <xdr:colOff>1010227</xdr:colOff>
      <xdr:row>26</xdr:row>
      <xdr:rowOff>163560</xdr:rowOff>
    </xdr:from>
    <xdr:to>
      <xdr:col>2</xdr:col>
      <xdr:colOff>2388787</xdr:colOff>
      <xdr:row>27</xdr:row>
      <xdr:rowOff>45688</xdr:rowOff>
    </xdr:to>
    <xdr:cxnSp macro="">
      <xdr:nvCxnSpPr>
        <xdr:cNvPr id="20" name="Straight Arrow Connector 19">
          <a:extLst>
            <a:ext uri="{FF2B5EF4-FFF2-40B4-BE49-F238E27FC236}">
              <a16:creationId xmlns:a16="http://schemas.microsoft.com/office/drawing/2014/main" id="{2A8FA8C2-2164-8ABE-972D-C86F0C6035D9}"/>
            </a:ext>
          </a:extLst>
        </xdr:cNvPr>
        <xdr:cNvCxnSpPr>
          <a:stCxn id="18" idx="1"/>
        </xdr:cNvCxnSpPr>
      </xdr:nvCxnSpPr>
      <xdr:spPr>
        <a:xfrm flipH="1" flipV="1">
          <a:off x="4467449" y="5055412"/>
          <a:ext cx="1378560" cy="70276"/>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209858</xdr:colOff>
      <xdr:row>9</xdr:row>
      <xdr:rowOff>123859</xdr:rowOff>
    </xdr:from>
    <xdr:to>
      <xdr:col>29</xdr:col>
      <xdr:colOff>5192</xdr:colOff>
      <xdr:row>9</xdr:row>
      <xdr:rowOff>129302</xdr:rowOff>
    </xdr:to>
    <xdr:cxnSp macro="">
      <xdr:nvCxnSpPr>
        <xdr:cNvPr id="23" name="Straight Arrow Connector 22">
          <a:extLst>
            <a:ext uri="{FF2B5EF4-FFF2-40B4-BE49-F238E27FC236}">
              <a16:creationId xmlns:a16="http://schemas.microsoft.com/office/drawing/2014/main" id="{0366F0DD-0E88-84B3-5247-B33AD9BB8B45}"/>
            </a:ext>
          </a:extLst>
        </xdr:cNvPr>
        <xdr:cNvCxnSpPr>
          <a:stCxn id="10" idx="1"/>
        </xdr:cNvCxnSpPr>
      </xdr:nvCxnSpPr>
      <xdr:spPr>
        <a:xfrm flipH="1">
          <a:off x="14368006" y="1817192"/>
          <a:ext cx="1206445" cy="5443"/>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230769</xdr:colOff>
      <xdr:row>22</xdr:row>
      <xdr:rowOff>30457</xdr:rowOff>
    </xdr:from>
    <xdr:to>
      <xdr:col>45</xdr:col>
      <xdr:colOff>23234</xdr:colOff>
      <xdr:row>32</xdr:row>
      <xdr:rowOff>106657</xdr:rowOff>
    </xdr:to>
    <xdr:sp macro="" textlink="">
      <xdr:nvSpPr>
        <xdr:cNvPr id="26" name="Rectangle: Rounded Corners 25">
          <a:extLst>
            <a:ext uri="{FF2B5EF4-FFF2-40B4-BE49-F238E27FC236}">
              <a16:creationId xmlns:a16="http://schemas.microsoft.com/office/drawing/2014/main" id="{FFFB8CAE-DC8E-43FE-B936-FD46DE26F63A}"/>
            </a:ext>
          </a:extLst>
        </xdr:cNvPr>
        <xdr:cNvSpPr/>
      </xdr:nvSpPr>
      <xdr:spPr>
        <a:xfrm>
          <a:off x="15800028" y="4169716"/>
          <a:ext cx="4590243" cy="1957682"/>
        </a:xfrm>
        <a:prstGeom prst="roundRect">
          <a:avLst/>
        </a:prstGeom>
      </xdr:spPr>
      <xdr:style>
        <a:lnRef idx="1">
          <a:schemeClr val="accent1"/>
        </a:lnRef>
        <a:fillRef idx="3">
          <a:schemeClr val="accent1"/>
        </a:fillRef>
        <a:effectRef idx="2">
          <a:schemeClr val="accent1"/>
        </a:effectRef>
        <a:fontRef idx="minor">
          <a:schemeClr val="lt1"/>
        </a:fontRef>
      </xdr:style>
      <xdr:txBody>
        <a:bodyPr vertOverflow="clip" horzOverflow="clip" rtlCol="0" anchor="t"/>
        <a:lstStyle/>
        <a:p>
          <a:pPr algn="l"/>
          <a:r>
            <a:rPr lang="en-SG" sz="1100" b="1"/>
            <a:t>Pie of Pie Chart Insights:</a:t>
          </a:r>
        </a:p>
        <a:p>
          <a:pPr algn="l"/>
          <a:r>
            <a:rPr lang="en-SG" sz="1100"/>
            <a:t>The Pie of Pie chart visualizes the number of product types for each category, with the secondary pie displaying the smallest slices by percentage. The main pie highlights the larger categories, while the secondary pie clearly shows smaller categories like Produce and Seafood, which would be difficult to see in a standard pie chart. This approach improves readability and emphasizes both major and minor categories, providing a more detailed view of product distribution.</a:t>
          </a:r>
        </a:p>
        <a:p>
          <a:pPr algn="l"/>
          <a:endParaRPr lang="en-SG" sz="1100"/>
        </a:p>
      </xdr:txBody>
    </xdr:sp>
    <xdr:clientData/>
  </xdr:twoCellAnchor>
  <xdr:twoCellAnchor>
    <xdr:from>
      <xdr:col>24</xdr:col>
      <xdr:colOff>143683</xdr:colOff>
      <xdr:row>27</xdr:row>
      <xdr:rowOff>68557</xdr:rowOff>
    </xdr:from>
    <xdr:to>
      <xdr:col>29</xdr:col>
      <xdr:colOff>230769</xdr:colOff>
      <xdr:row>27</xdr:row>
      <xdr:rowOff>74000</xdr:rowOff>
    </xdr:to>
    <xdr:cxnSp macro="">
      <xdr:nvCxnSpPr>
        <xdr:cNvPr id="28" name="Straight Arrow Connector 27">
          <a:extLst>
            <a:ext uri="{FF2B5EF4-FFF2-40B4-BE49-F238E27FC236}">
              <a16:creationId xmlns:a16="http://schemas.microsoft.com/office/drawing/2014/main" id="{D2009029-1264-9513-AD63-3E46F55699BF}"/>
            </a:ext>
          </a:extLst>
        </xdr:cNvPr>
        <xdr:cNvCxnSpPr>
          <a:stCxn id="26" idx="1"/>
        </xdr:cNvCxnSpPr>
      </xdr:nvCxnSpPr>
      <xdr:spPr>
        <a:xfrm flipH="1">
          <a:off x="14301831" y="5148557"/>
          <a:ext cx="1498197" cy="5443"/>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11759</xdr:rowOff>
    </xdr:from>
    <xdr:to>
      <xdr:col>0</xdr:col>
      <xdr:colOff>1908026</xdr:colOff>
      <xdr:row>34</xdr:row>
      <xdr:rowOff>74245</xdr:rowOff>
    </xdr:to>
    <xdr:sp macro="" textlink="">
      <xdr:nvSpPr>
        <xdr:cNvPr id="72" name="Rectangle 25">
          <a:extLst>
            <a:ext uri="{FF2B5EF4-FFF2-40B4-BE49-F238E27FC236}">
              <a16:creationId xmlns:a16="http://schemas.microsoft.com/office/drawing/2014/main" id="{E60D4D89-E8A2-7538-1D74-9F72621FBF23}"/>
            </a:ext>
          </a:extLst>
        </xdr:cNvPr>
        <xdr:cNvSpPr/>
      </xdr:nvSpPr>
      <xdr:spPr>
        <a:xfrm>
          <a:off x="0" y="11759"/>
          <a:ext cx="19080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175724</xdr:colOff>
      <xdr:row>0</xdr:row>
      <xdr:rowOff>101262</xdr:rowOff>
    </xdr:from>
    <xdr:to>
      <xdr:col>0</xdr:col>
      <xdr:colOff>1731602</xdr:colOff>
      <xdr:row>3</xdr:row>
      <xdr:rowOff>73217</xdr:rowOff>
    </xdr:to>
    <xdr:sp macro="" textlink="">
      <xdr:nvSpPr>
        <xdr:cNvPr id="73" name="Rectangle: Rounded Corners 72">
          <a:hlinkClick xmlns:r="http://schemas.openxmlformats.org/officeDocument/2006/relationships" r:id="rId3"/>
          <a:extLst>
            <a:ext uri="{FF2B5EF4-FFF2-40B4-BE49-F238E27FC236}">
              <a16:creationId xmlns:a16="http://schemas.microsoft.com/office/drawing/2014/main" id="{5204D241-D5C0-DC4D-41FF-4CDF831ED44D}"/>
            </a:ext>
          </a:extLst>
        </xdr:cNvPr>
        <xdr:cNvSpPr/>
      </xdr:nvSpPr>
      <xdr:spPr>
        <a:xfrm>
          <a:off x="175724" y="101262"/>
          <a:ext cx="1555878"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193124</xdr:colOff>
      <xdr:row>3</xdr:row>
      <xdr:rowOff>122083</xdr:rowOff>
    </xdr:from>
    <xdr:to>
      <xdr:col>0</xdr:col>
      <xdr:colOff>1735839</xdr:colOff>
      <xdr:row>6</xdr:row>
      <xdr:rowOff>87004</xdr:rowOff>
    </xdr:to>
    <xdr:sp macro="" textlink="">
      <xdr:nvSpPr>
        <xdr:cNvPr id="74" name="Rectangle: Rounded Corners 27">
          <a:hlinkClick xmlns:r="http://schemas.openxmlformats.org/officeDocument/2006/relationships" r:id="rId4"/>
          <a:extLst>
            <a:ext uri="{FF2B5EF4-FFF2-40B4-BE49-F238E27FC236}">
              <a16:creationId xmlns:a16="http://schemas.microsoft.com/office/drawing/2014/main" id="{B020BEE8-0AD1-A225-9D90-20ADE6A6F9DA}"/>
            </a:ext>
          </a:extLst>
        </xdr:cNvPr>
        <xdr:cNvSpPr/>
      </xdr:nvSpPr>
      <xdr:spPr>
        <a:xfrm>
          <a:off x="193124" y="686527"/>
          <a:ext cx="1542715"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189354</xdr:colOff>
      <xdr:row>15</xdr:row>
      <xdr:rowOff>177273</xdr:rowOff>
    </xdr:from>
    <xdr:to>
      <xdr:col>0</xdr:col>
      <xdr:colOff>1712465</xdr:colOff>
      <xdr:row>18</xdr:row>
      <xdr:rowOff>149347</xdr:rowOff>
    </xdr:to>
    <xdr:sp macro="" textlink="">
      <xdr:nvSpPr>
        <xdr:cNvPr id="75" name="Rectangle: Rounded Corners 74">
          <a:hlinkClick xmlns:r="http://schemas.openxmlformats.org/officeDocument/2006/relationships" r:id="rId5"/>
          <a:extLst>
            <a:ext uri="{FF2B5EF4-FFF2-40B4-BE49-F238E27FC236}">
              <a16:creationId xmlns:a16="http://schemas.microsoft.com/office/drawing/2014/main" id="{E36D1F3E-B69B-588D-33BE-E8243B121B42}"/>
            </a:ext>
          </a:extLst>
        </xdr:cNvPr>
        <xdr:cNvSpPr/>
      </xdr:nvSpPr>
      <xdr:spPr>
        <a:xfrm>
          <a:off x="189354" y="2999495"/>
          <a:ext cx="1523111"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179887</xdr:colOff>
      <xdr:row>19</xdr:row>
      <xdr:rowOff>5099</xdr:rowOff>
    </xdr:from>
    <xdr:to>
      <xdr:col>0</xdr:col>
      <xdr:colOff>1712465</xdr:colOff>
      <xdr:row>21</xdr:row>
      <xdr:rowOff>162001</xdr:rowOff>
    </xdr:to>
    <xdr:sp macro="" textlink="">
      <xdr:nvSpPr>
        <xdr:cNvPr id="76" name="Rectangle: Rounded Corners 27">
          <a:hlinkClick xmlns:r="http://schemas.openxmlformats.org/officeDocument/2006/relationships" r:id="rId6"/>
          <a:extLst>
            <a:ext uri="{FF2B5EF4-FFF2-40B4-BE49-F238E27FC236}">
              <a16:creationId xmlns:a16="http://schemas.microsoft.com/office/drawing/2014/main" id="{607A1C98-19AB-0273-0B58-F712FE099EB0}"/>
            </a:ext>
          </a:extLst>
        </xdr:cNvPr>
        <xdr:cNvSpPr/>
      </xdr:nvSpPr>
      <xdr:spPr>
        <a:xfrm>
          <a:off x="179887" y="3579914"/>
          <a:ext cx="1532578" cy="53319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151484</xdr:colOff>
      <xdr:row>22</xdr:row>
      <xdr:rowOff>16672</xdr:rowOff>
    </xdr:from>
    <xdr:to>
      <xdr:col>0</xdr:col>
      <xdr:colOff>1724932</xdr:colOff>
      <xdr:row>24</xdr:row>
      <xdr:rowOff>176893</xdr:rowOff>
    </xdr:to>
    <xdr:sp macro="" textlink="">
      <xdr:nvSpPr>
        <xdr:cNvPr id="77" name="Rectangle: Rounded Corners 27">
          <a:hlinkClick xmlns:r="http://schemas.openxmlformats.org/officeDocument/2006/relationships" r:id="rId7"/>
          <a:extLst>
            <a:ext uri="{FF2B5EF4-FFF2-40B4-BE49-F238E27FC236}">
              <a16:creationId xmlns:a16="http://schemas.microsoft.com/office/drawing/2014/main" id="{1FC323FC-1B59-AE1F-31DC-2C25A46A4352}"/>
            </a:ext>
          </a:extLst>
        </xdr:cNvPr>
        <xdr:cNvSpPr/>
      </xdr:nvSpPr>
      <xdr:spPr>
        <a:xfrm>
          <a:off x="151484" y="4155931"/>
          <a:ext cx="1573448"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151484</xdr:colOff>
      <xdr:row>25</xdr:row>
      <xdr:rowOff>28792</xdr:rowOff>
    </xdr:from>
    <xdr:to>
      <xdr:col>0</xdr:col>
      <xdr:colOff>1722454</xdr:colOff>
      <xdr:row>27</xdr:row>
      <xdr:rowOff>181674</xdr:rowOff>
    </xdr:to>
    <xdr:sp macro="" textlink="">
      <xdr:nvSpPr>
        <xdr:cNvPr id="78" name="Rectangle: Rounded Corners 27">
          <a:hlinkClick xmlns:r="http://schemas.openxmlformats.org/officeDocument/2006/relationships" r:id="rId8"/>
          <a:extLst>
            <a:ext uri="{FF2B5EF4-FFF2-40B4-BE49-F238E27FC236}">
              <a16:creationId xmlns:a16="http://schemas.microsoft.com/office/drawing/2014/main" id="{24363BAC-B5C8-6E76-BE3D-7D1FE6B229F4}"/>
            </a:ext>
          </a:extLst>
        </xdr:cNvPr>
        <xdr:cNvSpPr/>
      </xdr:nvSpPr>
      <xdr:spPr>
        <a:xfrm>
          <a:off x="151484" y="4732496"/>
          <a:ext cx="1570970"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151485</xdr:colOff>
      <xdr:row>28</xdr:row>
      <xdr:rowOff>38924</xdr:rowOff>
    </xdr:from>
    <xdr:to>
      <xdr:col>0</xdr:col>
      <xdr:colOff>1717460</xdr:colOff>
      <xdr:row>31</xdr:row>
      <xdr:rowOff>6535</xdr:rowOff>
    </xdr:to>
    <xdr:sp macro="" textlink="">
      <xdr:nvSpPr>
        <xdr:cNvPr id="79" name="Rectangle: Rounded Corners 27">
          <a:hlinkClick xmlns:r="http://schemas.openxmlformats.org/officeDocument/2006/relationships" r:id="rId9"/>
          <a:extLst>
            <a:ext uri="{FF2B5EF4-FFF2-40B4-BE49-F238E27FC236}">
              <a16:creationId xmlns:a16="http://schemas.microsoft.com/office/drawing/2014/main" id="{8D92C21F-BE38-17E9-7C07-653C69FCFB00}"/>
            </a:ext>
          </a:extLst>
        </xdr:cNvPr>
        <xdr:cNvSpPr/>
      </xdr:nvSpPr>
      <xdr:spPr>
        <a:xfrm>
          <a:off x="151485" y="5307072"/>
          <a:ext cx="1565975"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186987</xdr:colOff>
      <xdr:row>6</xdr:row>
      <xdr:rowOff>143602</xdr:rowOff>
    </xdr:from>
    <xdr:to>
      <xdr:col>0</xdr:col>
      <xdr:colOff>1726371</xdr:colOff>
      <xdr:row>9</xdr:row>
      <xdr:rowOff>97770</xdr:rowOff>
    </xdr:to>
    <xdr:sp macro="" textlink="">
      <xdr:nvSpPr>
        <xdr:cNvPr id="80" name="Rectangle: Rounded Corners 27">
          <a:hlinkClick xmlns:r="http://schemas.openxmlformats.org/officeDocument/2006/relationships" r:id="rId10"/>
          <a:extLst>
            <a:ext uri="{FF2B5EF4-FFF2-40B4-BE49-F238E27FC236}">
              <a16:creationId xmlns:a16="http://schemas.microsoft.com/office/drawing/2014/main" id="{7A95646E-DE62-AE22-77DC-BBDA1E9CA040}"/>
            </a:ext>
          </a:extLst>
        </xdr:cNvPr>
        <xdr:cNvSpPr/>
      </xdr:nvSpPr>
      <xdr:spPr>
        <a:xfrm>
          <a:off x="186987" y="1272491"/>
          <a:ext cx="1539384"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189357</xdr:colOff>
      <xdr:row>9</xdr:row>
      <xdr:rowOff>155788</xdr:rowOff>
    </xdr:from>
    <xdr:to>
      <xdr:col>0</xdr:col>
      <xdr:colOff>1726373</xdr:colOff>
      <xdr:row>12</xdr:row>
      <xdr:rowOff>97428</xdr:rowOff>
    </xdr:to>
    <xdr:sp macro="" textlink="">
      <xdr:nvSpPr>
        <xdr:cNvPr id="81" name="Rectangle: Rounded Corners 27">
          <a:hlinkClick xmlns:r="http://schemas.openxmlformats.org/officeDocument/2006/relationships" r:id="rId11"/>
          <a:extLst>
            <a:ext uri="{FF2B5EF4-FFF2-40B4-BE49-F238E27FC236}">
              <a16:creationId xmlns:a16="http://schemas.microsoft.com/office/drawing/2014/main" id="{C0D47342-210C-868A-C0B4-6194EABB0D6A}"/>
            </a:ext>
          </a:extLst>
        </xdr:cNvPr>
        <xdr:cNvSpPr/>
      </xdr:nvSpPr>
      <xdr:spPr>
        <a:xfrm>
          <a:off x="189357" y="1849121"/>
          <a:ext cx="1537016"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185415</xdr:colOff>
      <xdr:row>12</xdr:row>
      <xdr:rowOff>171546</xdr:rowOff>
    </xdr:from>
    <xdr:to>
      <xdr:col>0</xdr:col>
      <xdr:colOff>1726373</xdr:colOff>
      <xdr:row>15</xdr:row>
      <xdr:rowOff>97090</xdr:rowOff>
    </xdr:to>
    <xdr:sp macro="" textlink="">
      <xdr:nvSpPr>
        <xdr:cNvPr id="82" name="Rectangle: Rounded Corners 27">
          <a:hlinkClick xmlns:r="http://schemas.openxmlformats.org/officeDocument/2006/relationships" r:id="rId3"/>
          <a:extLst>
            <a:ext uri="{FF2B5EF4-FFF2-40B4-BE49-F238E27FC236}">
              <a16:creationId xmlns:a16="http://schemas.microsoft.com/office/drawing/2014/main" id="{239B21EC-4B18-4992-3842-B701532B9A2B}"/>
            </a:ext>
          </a:extLst>
        </xdr:cNvPr>
        <xdr:cNvSpPr/>
      </xdr:nvSpPr>
      <xdr:spPr>
        <a:xfrm>
          <a:off x="185415" y="2429324"/>
          <a:ext cx="1540958"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162272</xdr:colOff>
      <xdr:row>31</xdr:row>
      <xdr:rowOff>68289</xdr:rowOff>
    </xdr:from>
    <xdr:to>
      <xdr:col>0</xdr:col>
      <xdr:colOff>1728247</xdr:colOff>
      <xdr:row>34</xdr:row>
      <xdr:rowOff>35900</xdr:rowOff>
    </xdr:to>
    <xdr:sp macro="" textlink="">
      <xdr:nvSpPr>
        <xdr:cNvPr id="83" name="Rectangle: Rounded Corners 27">
          <a:hlinkClick xmlns:r="http://schemas.openxmlformats.org/officeDocument/2006/relationships" r:id="rId12"/>
          <a:extLst>
            <a:ext uri="{FF2B5EF4-FFF2-40B4-BE49-F238E27FC236}">
              <a16:creationId xmlns:a16="http://schemas.microsoft.com/office/drawing/2014/main" id="{43DCA252-E95B-0676-0FD7-1F11657331FA}"/>
            </a:ext>
          </a:extLst>
        </xdr:cNvPr>
        <xdr:cNvSpPr/>
      </xdr:nvSpPr>
      <xdr:spPr>
        <a:xfrm>
          <a:off x="162272" y="5900882"/>
          <a:ext cx="1565975"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3</xdr:col>
      <xdr:colOff>590586</xdr:colOff>
      <xdr:row>0</xdr:row>
      <xdr:rowOff>7532</xdr:rowOff>
    </xdr:from>
    <xdr:to>
      <xdr:col>7</xdr:col>
      <xdr:colOff>19749</xdr:colOff>
      <xdr:row>13</xdr:row>
      <xdr:rowOff>166282</xdr:rowOff>
    </xdr:to>
    <mc:AlternateContent xmlns:mc="http://schemas.openxmlformats.org/markup-compatibility/2006" xmlns:a14="http://schemas.microsoft.com/office/drawing/2010/main">
      <mc:Choice Requires="a14">
        <xdr:graphicFrame macro="">
          <xdr:nvGraphicFramePr>
            <xdr:cNvPr id="177" name="Country of Origin ">
              <a:extLst>
                <a:ext uri="{FF2B5EF4-FFF2-40B4-BE49-F238E27FC236}">
                  <a16:creationId xmlns:a16="http://schemas.microsoft.com/office/drawing/2014/main" id="{D7302130-301A-C52A-878E-C1FEF37B3178}"/>
                </a:ext>
              </a:extLst>
            </xdr:cNvPr>
            <xdr:cNvGraphicFramePr/>
          </xdr:nvGraphicFramePr>
          <xdr:xfrm>
            <a:off x="0" y="0"/>
            <a:ext cx="0" cy="0"/>
          </xdr:xfrm>
          <a:graphic>
            <a:graphicData uri="http://schemas.microsoft.com/office/drawing/2010/slicer">
              <sle:slicer xmlns:sle="http://schemas.microsoft.com/office/drawing/2010/slicer" name="Country of Origin "/>
            </a:graphicData>
          </a:graphic>
        </xdr:graphicFrame>
      </mc:Choice>
      <mc:Fallback xmlns="">
        <xdr:sp macro="" textlink="">
          <xdr:nvSpPr>
            <xdr:cNvPr id="0" name=""/>
            <xdr:cNvSpPr>
              <a:spLocks noTextEdit="1"/>
            </xdr:cNvSpPr>
          </xdr:nvSpPr>
          <xdr:spPr>
            <a:xfrm>
              <a:off x="4423677" y="7532"/>
              <a:ext cx="1876799" cy="2560205"/>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1</xdr:col>
      <xdr:colOff>624417</xdr:colOff>
      <xdr:row>25</xdr:row>
      <xdr:rowOff>105830</xdr:rowOff>
    </xdr:from>
    <xdr:to>
      <xdr:col>15</xdr:col>
      <xdr:colOff>230442</xdr:colOff>
      <xdr:row>56</xdr:row>
      <xdr:rowOff>82605</xdr:rowOff>
    </xdr:to>
    <xdr:graphicFrame macro="">
      <xdr:nvGraphicFramePr>
        <xdr:cNvPr id="7" name="Chart 2">
          <a:extLst>
            <a:ext uri="{FF2B5EF4-FFF2-40B4-BE49-F238E27FC236}">
              <a16:creationId xmlns:a16="http://schemas.microsoft.com/office/drawing/2014/main" id="{1C91CDB8-1A26-8DF1-2FA8-52574E39CFA7}"/>
            </a:ext>
            <a:ext uri="{147F2762-F138-4A5C-976F-8EAC2B608ADB}">
              <a16:predDERef xmlns:a16="http://schemas.microsoft.com/office/drawing/2014/main" pred="{D7302130-301A-C52A-878E-C1FEF37B317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272566</xdr:colOff>
      <xdr:row>25</xdr:row>
      <xdr:rowOff>78620</xdr:rowOff>
    </xdr:from>
    <xdr:to>
      <xdr:col>34</xdr:col>
      <xdr:colOff>232403</xdr:colOff>
      <xdr:row>56</xdr:row>
      <xdr:rowOff>163563</xdr:rowOff>
    </xdr:to>
    <xdr:graphicFrame macro="">
      <xdr:nvGraphicFramePr>
        <xdr:cNvPr id="5" name="Chart 4">
          <a:extLst>
            <a:ext uri="{FF2B5EF4-FFF2-40B4-BE49-F238E27FC236}">
              <a16:creationId xmlns:a16="http://schemas.microsoft.com/office/drawing/2014/main" id="{D6C87560-669F-4932-FA01-160AA11DD80D}"/>
            </a:ext>
            <a:ext uri="{147F2762-F138-4A5C-976F-8EAC2B608ADB}">
              <a16:predDERef xmlns:a16="http://schemas.microsoft.com/office/drawing/2014/main" pred="{1C91CDB8-1A26-8DF1-2FA8-52574E39CFA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110157</xdr:colOff>
      <xdr:row>18</xdr:row>
      <xdr:rowOff>91498</xdr:rowOff>
    </xdr:from>
    <xdr:to>
      <xdr:col>3</xdr:col>
      <xdr:colOff>42590</xdr:colOff>
      <xdr:row>22</xdr:row>
      <xdr:rowOff>152524</xdr:rowOff>
    </xdr:to>
    <xdr:sp macro="" textlink="">
      <xdr:nvSpPr>
        <xdr:cNvPr id="311" name="Rectangle: Rounded Corners 3">
          <a:extLst>
            <a:ext uri="{FF2B5EF4-FFF2-40B4-BE49-F238E27FC236}">
              <a16:creationId xmlns:a16="http://schemas.microsoft.com/office/drawing/2014/main" id="{35D75C0B-7827-98F6-43E7-EA50AD913C30}"/>
            </a:ext>
          </a:extLst>
        </xdr:cNvPr>
        <xdr:cNvSpPr/>
      </xdr:nvSpPr>
      <xdr:spPr>
        <a:xfrm>
          <a:off x="1154140" y="3384888"/>
          <a:ext cx="1385399" cy="792890"/>
        </a:xfrm>
        <a:prstGeom prst="roundRect">
          <a:avLst/>
        </a:prstGeom>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r>
            <a:rPr lang="en-SG">
              <a:solidFill>
                <a:schemeClr val="tx1">
                  <a:lumMod val="75000"/>
                  <a:lumOff val="25000"/>
                </a:schemeClr>
              </a:solidFill>
            </a:rPr>
            <a:t>Pivot table used to compare profit by product category.</a:t>
          </a:r>
          <a:endParaRPr lang="en-SG" sz="1100">
            <a:solidFill>
              <a:schemeClr val="tx1">
                <a:lumMod val="75000"/>
                <a:lumOff val="25000"/>
              </a:schemeClr>
            </a:solidFill>
          </a:endParaRPr>
        </a:p>
      </xdr:txBody>
    </xdr:sp>
    <xdr:clientData/>
  </xdr:twoCellAnchor>
  <xdr:twoCellAnchor>
    <xdr:from>
      <xdr:col>1</xdr:col>
      <xdr:colOff>787985</xdr:colOff>
      <xdr:row>12</xdr:row>
      <xdr:rowOff>89024</xdr:rowOff>
    </xdr:from>
    <xdr:to>
      <xdr:col>1</xdr:col>
      <xdr:colOff>812313</xdr:colOff>
      <xdr:row>18</xdr:row>
      <xdr:rowOff>91498</xdr:rowOff>
    </xdr:to>
    <xdr:cxnSp macro="">
      <xdr:nvCxnSpPr>
        <xdr:cNvPr id="385" name="Straight Arrow Connector 5">
          <a:extLst>
            <a:ext uri="{FF2B5EF4-FFF2-40B4-BE49-F238E27FC236}">
              <a16:creationId xmlns:a16="http://schemas.microsoft.com/office/drawing/2014/main" id="{5C6D7611-1C38-F803-3F73-F2000181D94D}"/>
            </a:ext>
          </a:extLst>
        </xdr:cNvPr>
        <xdr:cNvCxnSpPr>
          <a:stCxn id="311" idx="0"/>
        </xdr:cNvCxnSpPr>
      </xdr:nvCxnSpPr>
      <xdr:spPr>
        <a:xfrm flipH="1" flipV="1">
          <a:off x="1831968" y="2284617"/>
          <a:ext cx="24328" cy="1100271"/>
        </a:xfrm>
        <a:prstGeom prst="straightConnector1">
          <a:avLst/>
        </a:prstGeom>
        <a:ln w="19050" cap="flat" cmpd="sng" algn="ctr">
          <a:solidFill>
            <a:schemeClr val="accent6"/>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4</xdr:col>
      <xdr:colOff>366494</xdr:colOff>
      <xdr:row>17</xdr:row>
      <xdr:rowOff>17109</xdr:rowOff>
    </xdr:from>
    <xdr:to>
      <xdr:col>6</xdr:col>
      <xdr:colOff>129152</xdr:colOff>
      <xdr:row>22</xdr:row>
      <xdr:rowOff>2844</xdr:rowOff>
    </xdr:to>
    <xdr:sp macro="" textlink="">
      <xdr:nvSpPr>
        <xdr:cNvPr id="496" name="Rectangle: Rounded Corners 9">
          <a:extLst>
            <a:ext uri="{FF2B5EF4-FFF2-40B4-BE49-F238E27FC236}">
              <a16:creationId xmlns:a16="http://schemas.microsoft.com/office/drawing/2014/main" id="{1BAC7D9C-91E9-479A-94BE-30C1D14EBB1A}"/>
            </a:ext>
          </a:extLst>
        </xdr:cNvPr>
        <xdr:cNvSpPr/>
      </xdr:nvSpPr>
      <xdr:spPr>
        <a:xfrm>
          <a:off x="3476918" y="3127533"/>
          <a:ext cx="989607" cy="900565"/>
        </a:xfrm>
        <a:prstGeom prst="roundRect">
          <a:avLst/>
        </a:prstGeom>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r>
            <a:rPr lang="en-SG" sz="1100">
              <a:solidFill>
                <a:schemeClr val="tx1">
                  <a:lumMod val="75000"/>
                  <a:lumOff val="25000"/>
                </a:schemeClr>
              </a:solidFill>
            </a:rPr>
            <a:t>Slicer</a:t>
          </a:r>
          <a:r>
            <a:rPr lang="en-SG" sz="1100" baseline="0">
              <a:solidFill>
                <a:schemeClr val="tx1">
                  <a:lumMod val="75000"/>
                  <a:lumOff val="25000"/>
                </a:schemeClr>
              </a:solidFill>
            </a:rPr>
            <a:t> for product country of origin</a:t>
          </a:r>
          <a:endParaRPr lang="en-SG" sz="1100">
            <a:solidFill>
              <a:schemeClr val="tx1">
                <a:lumMod val="75000"/>
                <a:lumOff val="25000"/>
              </a:schemeClr>
            </a:solidFill>
          </a:endParaRPr>
        </a:p>
      </xdr:txBody>
    </xdr:sp>
    <xdr:clientData/>
  </xdr:twoCellAnchor>
  <xdr:twoCellAnchor>
    <xdr:from>
      <xdr:col>5</xdr:col>
      <xdr:colOff>247824</xdr:colOff>
      <xdr:row>14</xdr:row>
      <xdr:rowOff>23709</xdr:rowOff>
    </xdr:from>
    <xdr:to>
      <xdr:col>5</xdr:col>
      <xdr:colOff>254339</xdr:colOff>
      <xdr:row>17</xdr:row>
      <xdr:rowOff>17109</xdr:rowOff>
    </xdr:to>
    <xdr:cxnSp macro="">
      <xdr:nvCxnSpPr>
        <xdr:cNvPr id="421" name="Straight Arrow Connector 14">
          <a:extLst>
            <a:ext uri="{FF2B5EF4-FFF2-40B4-BE49-F238E27FC236}">
              <a16:creationId xmlns:a16="http://schemas.microsoft.com/office/drawing/2014/main" id="{FFE41D2E-D2AF-4761-995E-51CC172D871C}"/>
            </a:ext>
          </a:extLst>
        </xdr:cNvPr>
        <xdr:cNvCxnSpPr>
          <a:cxnSpLocks/>
          <a:stCxn id="496" idx="0"/>
        </xdr:cNvCxnSpPr>
      </xdr:nvCxnSpPr>
      <xdr:spPr>
        <a:xfrm flipV="1">
          <a:off x="3971722" y="2585234"/>
          <a:ext cx="6515" cy="542299"/>
        </a:xfrm>
        <a:prstGeom prst="straightConnector1">
          <a:avLst/>
        </a:prstGeom>
        <a:ln w="19050" cap="flat" cmpd="sng" algn="ctr">
          <a:solidFill>
            <a:schemeClr val="accent6"/>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15</xdr:col>
      <xdr:colOff>321923</xdr:colOff>
      <xdr:row>27</xdr:row>
      <xdr:rowOff>101653</xdr:rowOff>
    </xdr:from>
    <xdr:to>
      <xdr:col>17</xdr:col>
      <xdr:colOff>213394</xdr:colOff>
      <xdr:row>30</xdr:row>
      <xdr:rowOff>66525</xdr:rowOff>
    </xdr:to>
    <xdr:sp macro="" textlink="">
      <xdr:nvSpPr>
        <xdr:cNvPr id="187" name="Rectangle: Rounded Corners 16">
          <a:extLst>
            <a:ext uri="{FF2B5EF4-FFF2-40B4-BE49-F238E27FC236}">
              <a16:creationId xmlns:a16="http://schemas.microsoft.com/office/drawing/2014/main" id="{CFFD9EBB-79E1-493A-9F43-E25E20913DB8}"/>
            </a:ext>
          </a:extLst>
        </xdr:cNvPr>
        <xdr:cNvSpPr/>
      </xdr:nvSpPr>
      <xdr:spPr>
        <a:xfrm>
          <a:off x="11265090" y="5245153"/>
          <a:ext cx="1119137" cy="536372"/>
        </a:xfrm>
        <a:prstGeom prst="roundRect">
          <a:avLst/>
        </a:prstGeom>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r>
            <a:rPr lang="en-SG" sz="1100">
              <a:solidFill>
                <a:schemeClr val="tx1">
                  <a:lumMod val="75000"/>
                  <a:lumOff val="25000"/>
                </a:schemeClr>
              </a:solidFill>
            </a:rPr>
            <a:t>Filter for shelf life (risk)</a:t>
          </a:r>
        </a:p>
      </xdr:txBody>
    </xdr:sp>
    <xdr:clientData/>
  </xdr:twoCellAnchor>
  <xdr:twoCellAnchor>
    <xdr:from>
      <xdr:col>17</xdr:col>
      <xdr:colOff>213394</xdr:colOff>
      <xdr:row>26</xdr:row>
      <xdr:rowOff>66525</xdr:rowOff>
    </xdr:from>
    <xdr:to>
      <xdr:col>18</xdr:col>
      <xdr:colOff>239312</xdr:colOff>
      <xdr:row>28</xdr:row>
      <xdr:rowOff>181283</xdr:rowOff>
    </xdr:to>
    <xdr:cxnSp macro="">
      <xdr:nvCxnSpPr>
        <xdr:cNvPr id="188" name="Straight Arrow Connector 17">
          <a:extLst>
            <a:ext uri="{FF2B5EF4-FFF2-40B4-BE49-F238E27FC236}">
              <a16:creationId xmlns:a16="http://schemas.microsoft.com/office/drawing/2014/main" id="{33804609-1226-451A-BA4C-1601728E3D10}"/>
            </a:ext>
          </a:extLst>
        </xdr:cNvPr>
        <xdr:cNvCxnSpPr>
          <a:stCxn id="187" idx="3"/>
        </xdr:cNvCxnSpPr>
      </xdr:nvCxnSpPr>
      <xdr:spPr>
        <a:xfrm flipV="1">
          <a:off x="12384227" y="5019525"/>
          <a:ext cx="639752" cy="495758"/>
        </a:xfrm>
        <a:prstGeom prst="straightConnector1">
          <a:avLst/>
        </a:prstGeom>
        <a:ln w="19050" cap="flat" cmpd="sng" algn="ctr">
          <a:solidFill>
            <a:schemeClr val="accent6"/>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22</xdr:col>
      <xdr:colOff>354156</xdr:colOff>
      <xdr:row>14</xdr:row>
      <xdr:rowOff>60373</xdr:rowOff>
    </xdr:from>
    <xdr:to>
      <xdr:col>30</xdr:col>
      <xdr:colOff>285966</xdr:colOff>
      <xdr:row>23</xdr:row>
      <xdr:rowOff>66524</xdr:rowOff>
    </xdr:to>
    <xdr:sp macro="" textlink="">
      <xdr:nvSpPr>
        <xdr:cNvPr id="273" name="Rectangle: Rounded Corners 20">
          <a:extLst>
            <a:ext uri="{FF2B5EF4-FFF2-40B4-BE49-F238E27FC236}">
              <a16:creationId xmlns:a16="http://schemas.microsoft.com/office/drawing/2014/main" id="{46BD30B5-197A-4DE4-A512-E59512236579}"/>
            </a:ext>
            <a:ext uri="{147F2762-F138-4A5C-976F-8EAC2B608ADB}">
              <a16:predDERef xmlns:a16="http://schemas.microsoft.com/office/drawing/2014/main" pred="{33804609-1226-451A-BA4C-1601728E3D10}"/>
            </a:ext>
          </a:extLst>
        </xdr:cNvPr>
        <xdr:cNvSpPr/>
      </xdr:nvSpPr>
      <xdr:spPr>
        <a:xfrm>
          <a:off x="15594156" y="2727373"/>
          <a:ext cx="4842477" cy="1720651"/>
        </a:xfrm>
        <a:prstGeom prst="roundRect">
          <a:avLst/>
        </a:prstGeom>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marL="0" indent="0" algn="l"/>
          <a:r>
            <a:rPr lang="en-US" sz="1300" b="1">
              <a:solidFill>
                <a:schemeClr val="tx1">
                  <a:lumMod val="75000"/>
                  <a:lumOff val="25000"/>
                </a:schemeClr>
              </a:solidFill>
              <a:latin typeface="+mn-lt"/>
              <a:ea typeface="+mn-lt"/>
              <a:cs typeface="+mn-lt"/>
            </a:rPr>
            <a:t>Insight for radar chart:</a:t>
          </a:r>
          <a:endParaRPr lang="en-US" sz="1300" b="1" i="0" u="none" strike="noStrike">
            <a:solidFill>
              <a:schemeClr val="tx1">
                <a:lumMod val="75000"/>
                <a:lumOff val="25000"/>
              </a:schemeClr>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300">
              <a:solidFill>
                <a:schemeClr val="tx1">
                  <a:lumMod val="75000"/>
                  <a:lumOff val="25000"/>
                </a:schemeClr>
              </a:solidFill>
              <a:latin typeface="+mn-lt"/>
              <a:ea typeface="+mn-lt"/>
              <a:cs typeface="+mn-lt"/>
            </a:rPr>
            <a:t>The radar chart shows that Drinks generate the highest total profit, while Grains/Cereals and Produce contribute the least. Desserts and Meat/Poultry also perform relatively well, whereas Seafood, Dairy Products, and Condiments show moderate profit levels. Overall, profit distribution varies noticeably across food categories.</a:t>
          </a:r>
        </a:p>
      </xdr:txBody>
    </xdr:sp>
    <xdr:clientData/>
  </xdr:twoCellAnchor>
  <xdr:twoCellAnchor>
    <xdr:from>
      <xdr:col>11</xdr:col>
      <xdr:colOff>462428</xdr:colOff>
      <xdr:row>14</xdr:row>
      <xdr:rowOff>4319</xdr:rowOff>
    </xdr:from>
    <xdr:to>
      <xdr:col>19</xdr:col>
      <xdr:colOff>301517</xdr:colOff>
      <xdr:row>24</xdr:row>
      <xdr:rowOff>35421</xdr:rowOff>
    </xdr:to>
    <xdr:sp macro="" textlink="">
      <xdr:nvSpPr>
        <xdr:cNvPr id="272" name="Rectangle: Rounded Corners 20">
          <a:extLst>
            <a:ext uri="{FF2B5EF4-FFF2-40B4-BE49-F238E27FC236}">
              <a16:creationId xmlns:a16="http://schemas.microsoft.com/office/drawing/2014/main" id="{80D98AB9-4384-4D73-A460-A90E84061449}"/>
            </a:ext>
          </a:extLst>
        </xdr:cNvPr>
        <xdr:cNvSpPr/>
      </xdr:nvSpPr>
      <xdr:spPr>
        <a:xfrm>
          <a:off x="8950261" y="2671319"/>
          <a:ext cx="4749756" cy="1936102"/>
        </a:xfrm>
        <a:prstGeom prst="roundRect">
          <a:avLst/>
        </a:prstGeom>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r>
            <a:rPr lang="en-SG" sz="1300" b="1">
              <a:solidFill>
                <a:schemeClr val="tx1">
                  <a:lumMod val="75000"/>
                  <a:lumOff val="25000"/>
                </a:schemeClr>
              </a:solidFill>
            </a:rPr>
            <a:t>Insights</a:t>
          </a:r>
          <a:r>
            <a:rPr lang="en-SG" sz="1300" b="1" baseline="0">
              <a:solidFill>
                <a:schemeClr val="tx1">
                  <a:lumMod val="75000"/>
                  <a:lumOff val="25000"/>
                </a:schemeClr>
              </a:solidFill>
            </a:rPr>
            <a:t> on Pie chart:</a:t>
          </a:r>
          <a:endParaRPr lang="en-SG" sz="1300" b="1">
            <a:solidFill>
              <a:schemeClr val="tx1">
                <a:lumMod val="75000"/>
                <a:lumOff val="25000"/>
              </a:schemeClr>
            </a:solidFill>
          </a:endParaRPr>
        </a:p>
        <a:p>
          <a:pPr algn="l"/>
          <a:r>
            <a:rPr lang="en-SG" sz="1300">
              <a:solidFill>
                <a:schemeClr val="tx1">
                  <a:lumMod val="75000"/>
                  <a:lumOff val="25000"/>
                </a:schemeClr>
              </a:solidFill>
            </a:rPr>
            <a:t>The chart shows that one product category dominates profit at 24%, making it the key revenue driver. The next largest categories contribute 16% and 14%, indicating a strong secondary tier, while the remaining categories each account for 6–13%, suggesting profits are spread out but less significant individually. Overall, profit is moderately concentrated in a few top-performing categories rather than evenly distributed.</a:t>
          </a:r>
        </a:p>
      </xdr:txBody>
    </xdr:sp>
    <xdr:clientData/>
  </xdr:twoCellAnchor>
  <xdr:twoCellAnchor>
    <xdr:from>
      <xdr:col>17</xdr:col>
      <xdr:colOff>312807</xdr:colOff>
      <xdr:row>1</xdr:row>
      <xdr:rowOff>43730</xdr:rowOff>
    </xdr:from>
    <xdr:to>
      <xdr:col>24</xdr:col>
      <xdr:colOff>382403</xdr:colOff>
      <xdr:row>12</xdr:row>
      <xdr:rowOff>110835</xdr:rowOff>
    </xdr:to>
    <xdr:sp macro="" textlink="">
      <xdr:nvSpPr>
        <xdr:cNvPr id="4" name="Rectangle: Rounded Corners 20">
          <a:extLst>
            <a:ext uri="{FF2B5EF4-FFF2-40B4-BE49-F238E27FC236}">
              <a16:creationId xmlns:a16="http://schemas.microsoft.com/office/drawing/2014/main" id="{5F08BCDB-F69C-427C-8D09-7F96A5710655}"/>
            </a:ext>
          </a:extLst>
        </xdr:cNvPr>
        <xdr:cNvSpPr/>
      </xdr:nvSpPr>
      <xdr:spPr>
        <a:xfrm>
          <a:off x="13058989" y="223839"/>
          <a:ext cx="4336796" cy="2048305"/>
        </a:xfrm>
        <a:prstGeom prst="roundRect">
          <a:avLst/>
        </a:prstGeom>
      </xdr:spPr>
      <xdr:style>
        <a:lnRef idx="1">
          <a:schemeClr val="accent6"/>
        </a:lnRef>
        <a:fillRef idx="2">
          <a:schemeClr val="accent6"/>
        </a:fillRef>
        <a:effectRef idx="1">
          <a:schemeClr val="accent6"/>
        </a:effectRef>
        <a:fontRef idx="minor">
          <a:schemeClr val="dk1"/>
        </a:fontRef>
      </xdr:style>
      <xdr:txBody>
        <a:bodyPr vertOverflow="clip" horzOverflow="clip" rtlCol="0" anchor="t"/>
        <a:lstStyle/>
        <a:p>
          <a:pPr algn="l"/>
          <a:r>
            <a:rPr lang="en-SG" sz="2000" b="1">
              <a:solidFill>
                <a:schemeClr val="tx1">
                  <a:lumMod val="75000"/>
                  <a:lumOff val="25000"/>
                </a:schemeClr>
              </a:solidFill>
            </a:rPr>
            <a:t>Pie</a:t>
          </a:r>
          <a:r>
            <a:rPr lang="en-SG" sz="2000" b="1" baseline="0">
              <a:solidFill>
                <a:schemeClr val="tx1">
                  <a:lumMod val="75000"/>
                  <a:lumOff val="25000"/>
                </a:schemeClr>
              </a:solidFill>
            </a:rPr>
            <a:t> chart vs Radar Chart:</a:t>
          </a:r>
          <a:endParaRPr lang="en-SG" sz="2000" b="1">
            <a:solidFill>
              <a:schemeClr val="tx1">
                <a:lumMod val="75000"/>
                <a:lumOff val="25000"/>
              </a:schemeClr>
            </a:solidFill>
          </a:endParaRPr>
        </a:p>
        <a:p>
          <a:pPr algn="l"/>
          <a:r>
            <a:rPr lang="en-SG" sz="2000">
              <a:solidFill>
                <a:schemeClr val="tx1">
                  <a:lumMod val="75000"/>
                  <a:lumOff val="25000"/>
                </a:schemeClr>
              </a:solidFill>
            </a:rPr>
            <a:t>The pie chart is used to display percentage proportions, while the radar chart is used to compare numeric values across categories.</a:t>
          </a:r>
        </a:p>
      </xdr:txBody>
    </xdr:sp>
    <xdr:clientData/>
  </xdr:twoCellAnchor>
  <xdr:twoCellAnchor>
    <xdr:from>
      <xdr:col>10</xdr:col>
      <xdr:colOff>151751</xdr:colOff>
      <xdr:row>19</xdr:row>
      <xdr:rowOff>19871</xdr:rowOff>
    </xdr:from>
    <xdr:to>
      <xdr:col>11</xdr:col>
      <xdr:colOff>462428</xdr:colOff>
      <xdr:row>25</xdr:row>
      <xdr:rowOff>86621</xdr:rowOff>
    </xdr:to>
    <xdr:cxnSp macro="">
      <xdr:nvCxnSpPr>
        <xdr:cNvPr id="3" name="Connector: Elbow 2">
          <a:extLst>
            <a:ext uri="{FF2B5EF4-FFF2-40B4-BE49-F238E27FC236}">
              <a16:creationId xmlns:a16="http://schemas.microsoft.com/office/drawing/2014/main" id="{D88268CF-C85E-B344-FF5C-57C45D6F5B50}"/>
            </a:ext>
          </a:extLst>
        </xdr:cNvPr>
        <xdr:cNvCxnSpPr>
          <a:stCxn id="272" idx="1"/>
        </xdr:cNvCxnSpPr>
      </xdr:nvCxnSpPr>
      <xdr:spPr>
        <a:xfrm rot="10800000" flipV="1">
          <a:off x="8025751" y="3639371"/>
          <a:ext cx="924510" cy="1209750"/>
        </a:xfrm>
        <a:prstGeom prst="bentConnector2">
          <a:avLst/>
        </a:prstGeom>
        <a:ln w="19050" cap="flat" cmpd="sng" algn="ctr">
          <a:solidFill>
            <a:schemeClr val="accent6"/>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30</xdr:col>
      <xdr:colOff>285966</xdr:colOff>
      <xdr:row>18</xdr:row>
      <xdr:rowOff>160164</xdr:rowOff>
    </xdr:from>
    <xdr:to>
      <xdr:col>32</xdr:col>
      <xdr:colOff>210364</xdr:colOff>
      <xdr:row>25</xdr:row>
      <xdr:rowOff>16282</xdr:rowOff>
    </xdr:to>
    <xdr:cxnSp macro="">
      <xdr:nvCxnSpPr>
        <xdr:cNvPr id="6" name="Connector: Elbow 5">
          <a:extLst>
            <a:ext uri="{FF2B5EF4-FFF2-40B4-BE49-F238E27FC236}">
              <a16:creationId xmlns:a16="http://schemas.microsoft.com/office/drawing/2014/main" id="{BBFEF5F8-8ADE-47F1-A09A-CBB738BD6F89}"/>
            </a:ext>
          </a:extLst>
        </xdr:cNvPr>
        <xdr:cNvCxnSpPr>
          <a:stCxn id="273" idx="3"/>
        </xdr:cNvCxnSpPr>
      </xdr:nvCxnSpPr>
      <xdr:spPr>
        <a:xfrm>
          <a:off x="20436633" y="3589164"/>
          <a:ext cx="1152064" cy="1189618"/>
        </a:xfrm>
        <a:prstGeom prst="bentConnector2">
          <a:avLst/>
        </a:prstGeom>
        <a:ln w="19050" cap="flat" cmpd="sng" algn="ctr">
          <a:solidFill>
            <a:schemeClr val="accent6"/>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15</xdr:col>
      <xdr:colOff>381973</xdr:colOff>
      <xdr:row>6</xdr:row>
      <xdr:rowOff>167769</xdr:rowOff>
    </xdr:from>
    <xdr:to>
      <xdr:col>17</xdr:col>
      <xdr:colOff>312807</xdr:colOff>
      <xdr:row>14</xdr:row>
      <xdr:rowOff>4318</xdr:rowOff>
    </xdr:to>
    <xdr:cxnSp macro="">
      <xdr:nvCxnSpPr>
        <xdr:cNvPr id="10" name="Connector: Elbow 9">
          <a:extLst>
            <a:ext uri="{FF2B5EF4-FFF2-40B4-BE49-F238E27FC236}">
              <a16:creationId xmlns:a16="http://schemas.microsoft.com/office/drawing/2014/main" id="{16BA83AB-5509-3A95-18EB-70653E850FD1}"/>
            </a:ext>
          </a:extLst>
        </xdr:cNvPr>
        <xdr:cNvCxnSpPr>
          <a:cxnSpLocks/>
          <a:stCxn id="4" idx="1"/>
          <a:endCxn id="272" idx="0"/>
        </xdr:cNvCxnSpPr>
      </xdr:nvCxnSpPr>
      <xdr:spPr>
        <a:xfrm rot="10800000" flipV="1">
          <a:off x="11116648" y="1253619"/>
          <a:ext cx="1111934" cy="1284349"/>
        </a:xfrm>
        <a:prstGeom prst="bentConnector2">
          <a:avLst/>
        </a:prstGeom>
        <a:ln w="19050" cap="flat" cmpd="sng" algn="ctr">
          <a:solidFill>
            <a:schemeClr val="accent6"/>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24</xdr:col>
      <xdr:colOff>382403</xdr:colOff>
      <xdr:row>6</xdr:row>
      <xdr:rowOff>167770</xdr:rowOff>
    </xdr:from>
    <xdr:to>
      <xdr:col>26</xdr:col>
      <xdr:colOff>320061</xdr:colOff>
      <xdr:row>14</xdr:row>
      <xdr:rowOff>60373</xdr:rowOff>
    </xdr:to>
    <xdr:cxnSp macro="">
      <xdr:nvCxnSpPr>
        <xdr:cNvPr id="12" name="Connector: Elbow 11">
          <a:extLst>
            <a:ext uri="{FF2B5EF4-FFF2-40B4-BE49-F238E27FC236}">
              <a16:creationId xmlns:a16="http://schemas.microsoft.com/office/drawing/2014/main" id="{728F3A08-A8FB-4F82-8C2B-48DD3FC5DBCA}"/>
            </a:ext>
          </a:extLst>
        </xdr:cNvPr>
        <xdr:cNvCxnSpPr>
          <a:cxnSpLocks/>
          <a:stCxn id="4" idx="3"/>
          <a:endCxn id="273" idx="0"/>
        </xdr:cNvCxnSpPr>
      </xdr:nvCxnSpPr>
      <xdr:spPr>
        <a:xfrm>
          <a:off x="16432028" y="1253620"/>
          <a:ext cx="1118758" cy="1340403"/>
        </a:xfrm>
        <a:prstGeom prst="bentConnector2">
          <a:avLst/>
        </a:prstGeom>
        <a:ln w="19050" cap="flat" cmpd="sng" algn="ctr">
          <a:solidFill>
            <a:schemeClr val="accent6"/>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0</xdr:col>
      <xdr:colOff>0</xdr:colOff>
      <xdr:row>0</xdr:row>
      <xdr:rowOff>0</xdr:rowOff>
    </xdr:from>
    <xdr:to>
      <xdr:col>1</xdr:col>
      <xdr:colOff>8221</xdr:colOff>
      <xdr:row>34</xdr:row>
      <xdr:rowOff>178796</xdr:rowOff>
    </xdr:to>
    <xdr:sp macro="" textlink="">
      <xdr:nvSpPr>
        <xdr:cNvPr id="36" name="Rectangle 25">
          <a:extLst>
            <a:ext uri="{FF2B5EF4-FFF2-40B4-BE49-F238E27FC236}">
              <a16:creationId xmlns:a16="http://schemas.microsoft.com/office/drawing/2014/main" id="{22777C99-913F-48F1-143E-C49BF443445B}"/>
            </a:ext>
          </a:extLst>
        </xdr:cNvPr>
        <xdr:cNvSpPr/>
      </xdr:nvSpPr>
      <xdr:spPr>
        <a:xfrm>
          <a:off x="0" y="0"/>
          <a:ext cx="190167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175139</xdr:colOff>
      <xdr:row>0</xdr:row>
      <xdr:rowOff>89503</xdr:rowOff>
    </xdr:from>
    <xdr:to>
      <xdr:col>0</xdr:col>
      <xdr:colOff>1725839</xdr:colOff>
      <xdr:row>3</xdr:row>
      <xdr:rowOff>71720</xdr:rowOff>
    </xdr:to>
    <xdr:sp macro="" textlink="">
      <xdr:nvSpPr>
        <xdr:cNvPr id="37" name="Rectangle: Rounded Corners 36">
          <a:hlinkClick xmlns:r="http://schemas.openxmlformats.org/officeDocument/2006/relationships" r:id="rId3"/>
          <a:extLst>
            <a:ext uri="{FF2B5EF4-FFF2-40B4-BE49-F238E27FC236}">
              <a16:creationId xmlns:a16="http://schemas.microsoft.com/office/drawing/2014/main" id="{212DDCD5-8E99-572E-9A62-6B138B48A43E}"/>
            </a:ext>
          </a:extLst>
        </xdr:cNvPr>
        <xdr:cNvSpPr/>
      </xdr:nvSpPr>
      <xdr:spPr>
        <a:xfrm>
          <a:off x="175139" y="89503"/>
          <a:ext cx="1550700"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192481</xdr:colOff>
      <xdr:row>3</xdr:row>
      <xdr:rowOff>120586</xdr:rowOff>
    </xdr:from>
    <xdr:to>
      <xdr:col>0</xdr:col>
      <xdr:colOff>1730062</xdr:colOff>
      <xdr:row>6</xdr:row>
      <xdr:rowOff>95770</xdr:rowOff>
    </xdr:to>
    <xdr:sp macro="" textlink="">
      <xdr:nvSpPr>
        <xdr:cNvPr id="38" name="Rectangle: Rounded Corners 27">
          <a:hlinkClick xmlns:r="http://schemas.openxmlformats.org/officeDocument/2006/relationships" r:id="rId4"/>
          <a:extLst>
            <a:ext uri="{FF2B5EF4-FFF2-40B4-BE49-F238E27FC236}">
              <a16:creationId xmlns:a16="http://schemas.microsoft.com/office/drawing/2014/main" id="{5C11BFD0-3777-DB66-ED3D-844996860E99}"/>
            </a:ext>
          </a:extLst>
        </xdr:cNvPr>
        <xdr:cNvSpPr/>
      </xdr:nvSpPr>
      <xdr:spPr>
        <a:xfrm>
          <a:off x="192481" y="674768"/>
          <a:ext cx="1537581"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188724</xdr:colOff>
      <xdr:row>16</xdr:row>
      <xdr:rowOff>32100</xdr:rowOff>
    </xdr:from>
    <xdr:to>
      <xdr:col>0</xdr:col>
      <xdr:colOff>1706766</xdr:colOff>
      <xdr:row>19</xdr:row>
      <xdr:rowOff>14437</xdr:rowOff>
    </xdr:to>
    <xdr:sp macro="" textlink="">
      <xdr:nvSpPr>
        <xdr:cNvPr id="39" name="Rectangle: Rounded Corners 38">
          <a:hlinkClick xmlns:r="http://schemas.openxmlformats.org/officeDocument/2006/relationships" r:id="rId5"/>
          <a:extLst>
            <a:ext uri="{FF2B5EF4-FFF2-40B4-BE49-F238E27FC236}">
              <a16:creationId xmlns:a16="http://schemas.microsoft.com/office/drawing/2014/main" id="{98DC54A7-DF17-B893-BD39-6BD96173B533}"/>
            </a:ext>
          </a:extLst>
        </xdr:cNvPr>
        <xdr:cNvSpPr/>
      </xdr:nvSpPr>
      <xdr:spPr>
        <a:xfrm>
          <a:off x="188724" y="2987736"/>
          <a:ext cx="1518042"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179288</xdr:colOff>
      <xdr:row>19</xdr:row>
      <xdr:rowOff>64687</xdr:rowOff>
    </xdr:from>
    <xdr:to>
      <xdr:col>0</xdr:col>
      <xdr:colOff>1706766</xdr:colOff>
      <xdr:row>22</xdr:row>
      <xdr:rowOff>37353</xdr:rowOff>
    </xdr:to>
    <xdr:sp macro="" textlink="">
      <xdr:nvSpPr>
        <xdr:cNvPr id="40" name="Rectangle: Rounded Corners 27">
          <a:hlinkClick xmlns:r="http://schemas.openxmlformats.org/officeDocument/2006/relationships" r:id="rId6"/>
          <a:extLst>
            <a:ext uri="{FF2B5EF4-FFF2-40B4-BE49-F238E27FC236}">
              <a16:creationId xmlns:a16="http://schemas.microsoft.com/office/drawing/2014/main" id="{8A8E28FD-8938-E228-1791-7124A17B8FE4}"/>
            </a:ext>
          </a:extLst>
        </xdr:cNvPr>
        <xdr:cNvSpPr/>
      </xdr:nvSpPr>
      <xdr:spPr>
        <a:xfrm>
          <a:off x="179288" y="3574505"/>
          <a:ext cx="1527478"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150980</xdr:colOff>
      <xdr:row>22</xdr:row>
      <xdr:rowOff>80172</xdr:rowOff>
    </xdr:from>
    <xdr:to>
      <xdr:col>0</xdr:col>
      <xdr:colOff>1719191</xdr:colOff>
      <xdr:row>25</xdr:row>
      <xdr:rowOff>62508</xdr:rowOff>
    </xdr:to>
    <xdr:sp macro="" textlink="">
      <xdr:nvSpPr>
        <xdr:cNvPr id="41" name="Rectangle: Rounded Corners 27">
          <a:hlinkClick xmlns:r="http://schemas.openxmlformats.org/officeDocument/2006/relationships" r:id="rId7"/>
          <a:extLst>
            <a:ext uri="{FF2B5EF4-FFF2-40B4-BE49-F238E27FC236}">
              <a16:creationId xmlns:a16="http://schemas.microsoft.com/office/drawing/2014/main" id="{359A46AE-3E0D-3869-C895-F5F5F5238657}"/>
            </a:ext>
          </a:extLst>
        </xdr:cNvPr>
        <xdr:cNvSpPr/>
      </xdr:nvSpPr>
      <xdr:spPr>
        <a:xfrm>
          <a:off x="150980" y="4144172"/>
          <a:ext cx="1568211"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150980</xdr:colOff>
      <xdr:row>25</xdr:row>
      <xdr:rowOff>102555</xdr:rowOff>
    </xdr:from>
    <xdr:to>
      <xdr:col>0</xdr:col>
      <xdr:colOff>1716722</xdr:colOff>
      <xdr:row>28</xdr:row>
      <xdr:rowOff>77551</xdr:rowOff>
    </xdr:to>
    <xdr:sp macro="" textlink="">
      <xdr:nvSpPr>
        <xdr:cNvPr id="42" name="Rectangle: Rounded Corners 27">
          <a:hlinkClick xmlns:r="http://schemas.openxmlformats.org/officeDocument/2006/relationships" r:id="rId8"/>
          <a:extLst>
            <a:ext uri="{FF2B5EF4-FFF2-40B4-BE49-F238E27FC236}">
              <a16:creationId xmlns:a16="http://schemas.microsoft.com/office/drawing/2014/main" id="{A4821ACE-1E46-F366-E831-F8885BA087D7}"/>
            </a:ext>
          </a:extLst>
        </xdr:cNvPr>
        <xdr:cNvSpPr/>
      </xdr:nvSpPr>
      <xdr:spPr>
        <a:xfrm>
          <a:off x="150980" y="4720737"/>
          <a:ext cx="156574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150981</xdr:colOff>
      <xdr:row>28</xdr:row>
      <xdr:rowOff>122949</xdr:rowOff>
    </xdr:from>
    <xdr:to>
      <xdr:col>0</xdr:col>
      <xdr:colOff>1711744</xdr:colOff>
      <xdr:row>31</xdr:row>
      <xdr:rowOff>100824</xdr:rowOff>
    </xdr:to>
    <xdr:sp macro="" textlink="">
      <xdr:nvSpPr>
        <xdr:cNvPr id="43" name="Rectangle: Rounded Corners 27">
          <a:hlinkClick xmlns:r="http://schemas.openxmlformats.org/officeDocument/2006/relationships" r:id="rId9"/>
          <a:extLst>
            <a:ext uri="{FF2B5EF4-FFF2-40B4-BE49-F238E27FC236}">
              <a16:creationId xmlns:a16="http://schemas.microsoft.com/office/drawing/2014/main" id="{951B83AC-98D4-45E6-5AE2-BF1190723DEA}"/>
            </a:ext>
          </a:extLst>
        </xdr:cNvPr>
        <xdr:cNvSpPr/>
      </xdr:nvSpPr>
      <xdr:spPr>
        <a:xfrm>
          <a:off x="150981" y="5295313"/>
          <a:ext cx="1560763"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186365</xdr:colOff>
      <xdr:row>6</xdr:row>
      <xdr:rowOff>152368</xdr:rowOff>
    </xdr:from>
    <xdr:to>
      <xdr:col>0</xdr:col>
      <xdr:colOff>1720626</xdr:colOff>
      <xdr:row>9</xdr:row>
      <xdr:rowOff>116799</xdr:rowOff>
    </xdr:to>
    <xdr:sp macro="" textlink="">
      <xdr:nvSpPr>
        <xdr:cNvPr id="44" name="Rectangle: Rounded Corners 27">
          <a:hlinkClick xmlns:r="http://schemas.openxmlformats.org/officeDocument/2006/relationships" r:id="rId10"/>
          <a:extLst>
            <a:ext uri="{FF2B5EF4-FFF2-40B4-BE49-F238E27FC236}">
              <a16:creationId xmlns:a16="http://schemas.microsoft.com/office/drawing/2014/main" id="{CA1F3D2F-804A-A9DD-92CE-598F273626E6}"/>
            </a:ext>
          </a:extLst>
        </xdr:cNvPr>
        <xdr:cNvSpPr/>
      </xdr:nvSpPr>
      <xdr:spPr>
        <a:xfrm>
          <a:off x="186365" y="1260732"/>
          <a:ext cx="1534261"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188727</xdr:colOff>
      <xdr:row>9</xdr:row>
      <xdr:rowOff>174817</xdr:rowOff>
    </xdr:from>
    <xdr:to>
      <xdr:col>0</xdr:col>
      <xdr:colOff>1720628</xdr:colOff>
      <xdr:row>12</xdr:row>
      <xdr:rowOff>126720</xdr:rowOff>
    </xdr:to>
    <xdr:sp macro="" textlink="">
      <xdr:nvSpPr>
        <xdr:cNvPr id="45" name="Rectangle: Rounded Corners 27">
          <a:hlinkClick xmlns:r="http://schemas.openxmlformats.org/officeDocument/2006/relationships" r:id="rId11"/>
          <a:extLst>
            <a:ext uri="{FF2B5EF4-FFF2-40B4-BE49-F238E27FC236}">
              <a16:creationId xmlns:a16="http://schemas.microsoft.com/office/drawing/2014/main" id="{CDCAC23B-7E29-70EA-C2EA-F0660D9B241A}"/>
            </a:ext>
          </a:extLst>
        </xdr:cNvPr>
        <xdr:cNvSpPr/>
      </xdr:nvSpPr>
      <xdr:spPr>
        <a:xfrm>
          <a:off x="188727" y="1837362"/>
          <a:ext cx="1531901"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184798</xdr:colOff>
      <xdr:row>13</xdr:row>
      <xdr:rowOff>16110</xdr:rowOff>
    </xdr:from>
    <xdr:to>
      <xdr:col>0</xdr:col>
      <xdr:colOff>1720628</xdr:colOff>
      <xdr:row>15</xdr:row>
      <xdr:rowOff>136644</xdr:rowOff>
    </xdr:to>
    <xdr:sp macro="" textlink="">
      <xdr:nvSpPr>
        <xdr:cNvPr id="46" name="Rectangle: Rounded Corners 27">
          <a:hlinkClick xmlns:r="http://schemas.openxmlformats.org/officeDocument/2006/relationships" r:id="rId12"/>
          <a:extLst>
            <a:ext uri="{FF2B5EF4-FFF2-40B4-BE49-F238E27FC236}">
              <a16:creationId xmlns:a16="http://schemas.microsoft.com/office/drawing/2014/main" id="{161E3C71-C55E-19EE-2F40-9A1CE62DA8FD}"/>
            </a:ext>
          </a:extLst>
        </xdr:cNvPr>
        <xdr:cNvSpPr/>
      </xdr:nvSpPr>
      <xdr:spPr>
        <a:xfrm>
          <a:off x="184798" y="2417565"/>
          <a:ext cx="153583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161732</xdr:colOff>
      <xdr:row>31</xdr:row>
      <xdr:rowOff>162578</xdr:rowOff>
    </xdr:from>
    <xdr:to>
      <xdr:col>0</xdr:col>
      <xdr:colOff>1722495</xdr:colOff>
      <xdr:row>34</xdr:row>
      <xdr:rowOff>140451</xdr:rowOff>
    </xdr:to>
    <xdr:sp macro="" textlink="">
      <xdr:nvSpPr>
        <xdr:cNvPr id="47" name="Rectangle: Rounded Corners 27">
          <a:hlinkClick xmlns:r="http://schemas.openxmlformats.org/officeDocument/2006/relationships" r:id="rId13"/>
          <a:extLst>
            <a:ext uri="{FF2B5EF4-FFF2-40B4-BE49-F238E27FC236}">
              <a16:creationId xmlns:a16="http://schemas.microsoft.com/office/drawing/2014/main" id="{830AA64D-F2E8-735B-602F-C88064266CE3}"/>
            </a:ext>
          </a:extLst>
        </xdr:cNvPr>
        <xdr:cNvSpPr/>
      </xdr:nvSpPr>
      <xdr:spPr>
        <a:xfrm>
          <a:off x="161732" y="5889123"/>
          <a:ext cx="1560763"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3</xdr:col>
      <xdr:colOff>550935</xdr:colOff>
      <xdr:row>30</xdr:row>
      <xdr:rowOff>188789</xdr:rowOff>
    </xdr:from>
    <xdr:to>
      <xdr:col>20</xdr:col>
      <xdr:colOff>176824</xdr:colOff>
      <xdr:row>60</xdr:row>
      <xdr:rowOff>157041</xdr:rowOff>
    </xdr:to>
    <xdr:graphicFrame macro="">
      <xdr:nvGraphicFramePr>
        <xdr:cNvPr id="8" name="Chart 3">
          <a:extLst>
            <a:ext uri="{FF2B5EF4-FFF2-40B4-BE49-F238E27FC236}">
              <a16:creationId xmlns:a16="http://schemas.microsoft.com/office/drawing/2014/main" id="{42F10A86-2835-78C0-771C-BE0BAB01C1A4}"/>
            </a:ext>
            <a:ext uri="{147F2762-F138-4A5C-976F-8EAC2B608ADB}">
              <a16:predDERef xmlns:a16="http://schemas.microsoft.com/office/drawing/2014/main" pred="{8ACAD77E-BE81-2328-E807-04D6D27A3E4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8</xdr:col>
      <xdr:colOff>377825</xdr:colOff>
      <xdr:row>2</xdr:row>
      <xdr:rowOff>50800</xdr:rowOff>
    </xdr:from>
    <xdr:to>
      <xdr:col>12</xdr:col>
      <xdr:colOff>415925</xdr:colOff>
      <xdr:row>8</xdr:row>
      <xdr:rowOff>172493</xdr:rowOff>
    </xdr:to>
    <mc:AlternateContent xmlns:mc="http://schemas.openxmlformats.org/markup-compatibility/2006" xmlns:a14="http://schemas.microsoft.com/office/drawing/2010/main">
      <mc:Choice Requires="a14">
        <xdr:graphicFrame macro="">
          <xdr:nvGraphicFramePr>
            <xdr:cNvPr id="339" name="Stock Holding (Status)">
              <a:extLst>
                <a:ext uri="{FF2B5EF4-FFF2-40B4-BE49-F238E27FC236}">
                  <a16:creationId xmlns:a16="http://schemas.microsoft.com/office/drawing/2014/main" id="{551A9F57-E173-F20E-ADCA-E4F6955C8A6D}"/>
                </a:ext>
                <a:ext uri="{147F2762-F138-4A5C-976F-8EAC2B608ADB}">
                  <a16:predDERef xmlns:a16="http://schemas.microsoft.com/office/drawing/2014/main" pred="{42F10A86-2835-78C0-771C-BE0BAB01C1A4}"/>
                </a:ext>
              </a:extLst>
            </xdr:cNvPr>
            <xdr:cNvGraphicFramePr/>
          </xdr:nvGraphicFramePr>
          <xdr:xfrm>
            <a:off x="0" y="0"/>
            <a:ext cx="0" cy="0"/>
          </xdr:xfrm>
          <a:graphic>
            <a:graphicData uri="http://schemas.microsoft.com/office/drawing/2010/slicer">
              <sle:slicer xmlns:sle="http://schemas.microsoft.com/office/drawing/2010/slicer" name="Stock Holding (Status)"/>
            </a:graphicData>
          </a:graphic>
        </xdr:graphicFrame>
      </mc:Choice>
      <mc:Fallback xmlns="">
        <xdr:sp macro="" textlink="">
          <xdr:nvSpPr>
            <xdr:cNvPr id="0" name=""/>
            <xdr:cNvSpPr>
              <a:spLocks noTextEdit="1"/>
            </xdr:cNvSpPr>
          </xdr:nvSpPr>
          <xdr:spPr>
            <a:xfrm>
              <a:off x="8315325" y="431800"/>
              <a:ext cx="2451100" cy="1264693"/>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22</xdr:col>
      <xdr:colOff>179509</xdr:colOff>
      <xdr:row>35</xdr:row>
      <xdr:rowOff>186837</xdr:rowOff>
    </xdr:from>
    <xdr:to>
      <xdr:col>39</xdr:col>
      <xdr:colOff>465260</xdr:colOff>
      <xdr:row>59</xdr:row>
      <xdr:rowOff>129687</xdr:rowOff>
    </xdr:to>
    <xdr:graphicFrame macro="">
      <xdr:nvGraphicFramePr>
        <xdr:cNvPr id="6" name="Chart 2">
          <a:extLst>
            <a:ext uri="{FF2B5EF4-FFF2-40B4-BE49-F238E27FC236}">
              <a16:creationId xmlns:a16="http://schemas.microsoft.com/office/drawing/2014/main" id="{0F4B7D5C-B0F0-5FAC-2A25-F7030A684550}"/>
            </a:ext>
            <a:ext uri="{147F2762-F138-4A5C-976F-8EAC2B608ADB}">
              <a16:predDERef xmlns:a16="http://schemas.microsoft.com/office/drawing/2014/main" pred="{551A9F57-E173-F20E-ADCA-E4F6955C8A6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801809</xdr:colOff>
      <xdr:row>22</xdr:row>
      <xdr:rowOff>179753</xdr:rowOff>
    </xdr:from>
    <xdr:to>
      <xdr:col>6</xdr:col>
      <xdr:colOff>111124</xdr:colOff>
      <xdr:row>30</xdr:row>
      <xdr:rowOff>68385</xdr:rowOff>
    </xdr:to>
    <xdr:sp macro="" textlink="">
      <xdr:nvSpPr>
        <xdr:cNvPr id="250" name="Rectangle: Rounded Corners 1">
          <a:extLst>
            <a:ext uri="{FF2B5EF4-FFF2-40B4-BE49-F238E27FC236}">
              <a16:creationId xmlns:a16="http://schemas.microsoft.com/office/drawing/2014/main" id="{3EB6B7C7-E6AE-CD63-8E51-170554B62D5A}"/>
            </a:ext>
            <a:ext uri="{147F2762-F138-4A5C-976F-8EAC2B608ADB}">
              <a16:predDERef xmlns:a16="http://schemas.microsoft.com/office/drawing/2014/main" pred="{0F4B7D5C-B0F0-5FAC-2A25-F7030A684550}"/>
            </a:ext>
          </a:extLst>
        </xdr:cNvPr>
        <xdr:cNvSpPr/>
      </xdr:nvSpPr>
      <xdr:spPr>
        <a:xfrm>
          <a:off x="2135309" y="4370753"/>
          <a:ext cx="4151190" cy="1412632"/>
        </a:xfrm>
        <a:prstGeom prst="roundRect">
          <a:avLst/>
        </a:prstGeom>
      </xdr:spPr>
      <xdr:style>
        <a:lnRef idx="1">
          <a:schemeClr val="accent3"/>
        </a:lnRef>
        <a:fillRef idx="3">
          <a:schemeClr val="accent3"/>
        </a:fillRef>
        <a:effectRef idx="2">
          <a:schemeClr val="accent3"/>
        </a:effectRef>
        <a:fontRef idx="minor">
          <a:schemeClr val="lt1"/>
        </a:fontRef>
      </xdr:style>
      <xdr:txBody>
        <a:bodyPr vertOverflow="clip" horzOverflow="clip" rtlCol="0" anchor="t"/>
        <a:lstStyle/>
        <a:p>
          <a:r>
            <a:rPr lang="en-SG" sz="1400">
              <a:solidFill>
                <a:schemeClr val="tx1"/>
              </a:solidFill>
            </a:rPr>
            <a:t>The pivot table is used to compare suppliers’ countries of origin with their intake stock and to classify them into low, medium, and high shelf-life risk categories.</a:t>
          </a:r>
        </a:p>
      </xdr:txBody>
    </xdr:sp>
    <xdr:clientData/>
  </xdr:twoCellAnchor>
  <xdr:twoCellAnchor>
    <xdr:from>
      <xdr:col>1</xdr:col>
      <xdr:colOff>306515</xdr:colOff>
      <xdr:row>20</xdr:row>
      <xdr:rowOff>185617</xdr:rowOff>
    </xdr:from>
    <xdr:to>
      <xdr:col>1</xdr:col>
      <xdr:colOff>801810</xdr:colOff>
      <xdr:row>26</xdr:row>
      <xdr:rowOff>124070</xdr:rowOff>
    </xdr:to>
    <xdr:cxnSp macro="">
      <xdr:nvCxnSpPr>
        <xdr:cNvPr id="248" name="Connector: Elbow 3">
          <a:extLst>
            <a:ext uri="{FF2B5EF4-FFF2-40B4-BE49-F238E27FC236}">
              <a16:creationId xmlns:a16="http://schemas.microsoft.com/office/drawing/2014/main" id="{44EECE4B-03ED-9F77-F7E3-437553AB1766}"/>
            </a:ext>
          </a:extLst>
        </xdr:cNvPr>
        <xdr:cNvCxnSpPr>
          <a:cxnSpLocks/>
          <a:stCxn id="250" idx="1"/>
        </xdr:cNvCxnSpPr>
      </xdr:nvCxnSpPr>
      <xdr:spPr>
        <a:xfrm rot="10800000">
          <a:off x="1640015" y="3995617"/>
          <a:ext cx="495295" cy="1081453"/>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407133</xdr:colOff>
      <xdr:row>23</xdr:row>
      <xdr:rowOff>112345</xdr:rowOff>
    </xdr:from>
    <xdr:to>
      <xdr:col>10</xdr:col>
      <xdr:colOff>345587</xdr:colOff>
      <xdr:row>28</xdr:row>
      <xdr:rowOff>170961</xdr:rowOff>
    </xdr:to>
    <xdr:sp macro="" textlink="">
      <xdr:nvSpPr>
        <xdr:cNvPr id="336" name="Rectangle: Rounded Corners 4">
          <a:extLst>
            <a:ext uri="{FF2B5EF4-FFF2-40B4-BE49-F238E27FC236}">
              <a16:creationId xmlns:a16="http://schemas.microsoft.com/office/drawing/2014/main" id="{407F131F-2616-4ED3-B2E9-A4305324E5E8}"/>
            </a:ext>
          </a:extLst>
        </xdr:cNvPr>
        <xdr:cNvSpPr/>
      </xdr:nvSpPr>
      <xdr:spPr>
        <a:xfrm>
          <a:off x="7185758" y="4493845"/>
          <a:ext cx="1748204" cy="1011116"/>
        </a:xfrm>
        <a:prstGeom prst="roundRect">
          <a:avLst/>
        </a:prstGeom>
      </xdr:spPr>
      <xdr:style>
        <a:lnRef idx="1">
          <a:schemeClr val="accent3"/>
        </a:lnRef>
        <a:fillRef idx="3">
          <a:schemeClr val="accent3"/>
        </a:fillRef>
        <a:effectRef idx="2">
          <a:schemeClr val="accent3"/>
        </a:effectRef>
        <a:fontRef idx="minor">
          <a:schemeClr val="lt1"/>
        </a:fontRef>
      </xdr:style>
      <xdr:txBody>
        <a:bodyPr vertOverflow="clip" horzOverflow="clip" rtlCol="0" anchor="t"/>
        <a:lstStyle/>
        <a:p>
          <a:r>
            <a:rPr lang="en-SG" sz="1400">
              <a:solidFill>
                <a:schemeClr val="tx1"/>
              </a:solidFill>
            </a:rPr>
            <a:t>Applied</a:t>
          </a:r>
          <a:r>
            <a:rPr lang="en-SG" sz="1400" baseline="0">
              <a:solidFill>
                <a:schemeClr val="tx1"/>
              </a:solidFill>
            </a:rPr>
            <a:t> Conditional formatting for those empty cells</a:t>
          </a:r>
          <a:endParaRPr lang="en-SG" sz="1400">
            <a:solidFill>
              <a:schemeClr val="tx1"/>
            </a:solidFill>
          </a:endParaRPr>
        </a:p>
      </xdr:txBody>
    </xdr:sp>
    <xdr:clientData/>
  </xdr:twoCellAnchor>
  <xdr:twoCellAnchor>
    <xdr:from>
      <xdr:col>4</xdr:col>
      <xdr:colOff>714375</xdr:colOff>
      <xdr:row>17</xdr:row>
      <xdr:rowOff>142875</xdr:rowOff>
    </xdr:from>
    <xdr:to>
      <xdr:col>7</xdr:col>
      <xdr:colOff>407133</xdr:colOff>
      <xdr:row>26</xdr:row>
      <xdr:rowOff>46403</xdr:rowOff>
    </xdr:to>
    <xdr:cxnSp macro="">
      <xdr:nvCxnSpPr>
        <xdr:cNvPr id="334" name="Straight Arrow Connector 6">
          <a:extLst>
            <a:ext uri="{FF2B5EF4-FFF2-40B4-BE49-F238E27FC236}">
              <a16:creationId xmlns:a16="http://schemas.microsoft.com/office/drawing/2014/main" id="{7BB66828-CF47-6AD8-F545-DF30B71BD522}"/>
            </a:ext>
          </a:extLst>
        </xdr:cNvPr>
        <xdr:cNvCxnSpPr>
          <a:cxnSpLocks/>
          <a:stCxn id="336" idx="1"/>
        </xdr:cNvCxnSpPr>
      </xdr:nvCxnSpPr>
      <xdr:spPr>
        <a:xfrm flipH="1" flipV="1">
          <a:off x="4937125" y="3381375"/>
          <a:ext cx="2248633" cy="1618028"/>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367501</xdr:colOff>
      <xdr:row>14</xdr:row>
      <xdr:rowOff>111644</xdr:rowOff>
    </xdr:from>
    <xdr:to>
      <xdr:col>11</xdr:col>
      <xdr:colOff>461286</xdr:colOff>
      <xdr:row>18</xdr:row>
      <xdr:rowOff>105784</xdr:rowOff>
    </xdr:to>
    <xdr:sp macro="" textlink="">
      <xdr:nvSpPr>
        <xdr:cNvPr id="397" name="Rectangle: Rounded Corners 9">
          <a:extLst>
            <a:ext uri="{FF2B5EF4-FFF2-40B4-BE49-F238E27FC236}">
              <a16:creationId xmlns:a16="http://schemas.microsoft.com/office/drawing/2014/main" id="{EC8BFBF6-62CE-49BC-8FB9-B1A2449CAF36}"/>
            </a:ext>
          </a:extLst>
        </xdr:cNvPr>
        <xdr:cNvSpPr/>
      </xdr:nvSpPr>
      <xdr:spPr>
        <a:xfrm>
          <a:off x="8352626" y="2778644"/>
          <a:ext cx="1300285" cy="756140"/>
        </a:xfrm>
        <a:prstGeom prst="roundRect">
          <a:avLst/>
        </a:prstGeom>
      </xdr:spPr>
      <xdr:style>
        <a:lnRef idx="1">
          <a:schemeClr val="accent3"/>
        </a:lnRef>
        <a:fillRef idx="3">
          <a:schemeClr val="accent3"/>
        </a:fillRef>
        <a:effectRef idx="2">
          <a:schemeClr val="accent3"/>
        </a:effectRef>
        <a:fontRef idx="minor">
          <a:schemeClr val="lt1"/>
        </a:fontRef>
      </xdr:style>
      <xdr:txBody>
        <a:bodyPr vertOverflow="clip" horzOverflow="clip" rtlCol="0" anchor="t"/>
        <a:lstStyle/>
        <a:p>
          <a:r>
            <a:rPr lang="en-SG" sz="1400">
              <a:solidFill>
                <a:schemeClr val="tx1"/>
              </a:solidFill>
            </a:rPr>
            <a:t>Slicer for Stock</a:t>
          </a:r>
          <a:r>
            <a:rPr lang="en-SG" sz="1400" baseline="0">
              <a:solidFill>
                <a:schemeClr val="tx1"/>
              </a:solidFill>
            </a:rPr>
            <a:t> Holding Status</a:t>
          </a:r>
          <a:endParaRPr lang="en-SG" sz="1400">
            <a:solidFill>
              <a:schemeClr val="tx1"/>
            </a:solidFill>
          </a:endParaRPr>
        </a:p>
      </xdr:txBody>
    </xdr:sp>
    <xdr:clientData/>
  </xdr:twoCellAnchor>
  <xdr:twoCellAnchor>
    <xdr:from>
      <xdr:col>10</xdr:col>
      <xdr:colOff>388017</xdr:colOff>
      <xdr:row>9</xdr:row>
      <xdr:rowOff>179054</xdr:rowOff>
    </xdr:from>
    <xdr:to>
      <xdr:col>10</xdr:col>
      <xdr:colOff>414394</xdr:colOff>
      <xdr:row>14</xdr:row>
      <xdr:rowOff>111644</xdr:rowOff>
    </xdr:to>
    <xdr:cxnSp macro="">
      <xdr:nvCxnSpPr>
        <xdr:cNvPr id="396" name="Straight Arrow Connector 11">
          <a:extLst>
            <a:ext uri="{FF2B5EF4-FFF2-40B4-BE49-F238E27FC236}">
              <a16:creationId xmlns:a16="http://schemas.microsoft.com/office/drawing/2014/main" id="{7314C49B-99DA-BCBE-756C-A5EEC3579480}"/>
            </a:ext>
          </a:extLst>
        </xdr:cNvPr>
        <xdr:cNvCxnSpPr>
          <a:cxnSpLocks/>
          <a:stCxn id="397" idx="0"/>
        </xdr:cNvCxnSpPr>
      </xdr:nvCxnSpPr>
      <xdr:spPr>
        <a:xfrm flipH="1" flipV="1">
          <a:off x="8976392" y="1893554"/>
          <a:ext cx="26377" cy="88509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92075</xdr:colOff>
      <xdr:row>14</xdr:row>
      <xdr:rowOff>28575</xdr:rowOff>
    </xdr:from>
    <xdr:to>
      <xdr:col>25</xdr:col>
      <xdr:colOff>568325</xdr:colOff>
      <xdr:row>25</xdr:row>
      <xdr:rowOff>38100</xdr:rowOff>
    </xdr:to>
    <xdr:sp macro="" textlink="">
      <xdr:nvSpPr>
        <xdr:cNvPr id="2" name="Rounded Rectangle 1">
          <a:extLst>
            <a:ext uri="{FF2B5EF4-FFF2-40B4-BE49-F238E27FC236}">
              <a16:creationId xmlns:a16="http://schemas.microsoft.com/office/drawing/2014/main" id="{10DC6D54-AAD4-39BC-037C-372226A915E2}"/>
            </a:ext>
            <a:ext uri="{147F2762-F138-4A5C-976F-8EAC2B608ADB}">
              <a16:predDERef xmlns:a16="http://schemas.microsoft.com/office/drawing/2014/main" pred="{7314C49B-99DA-BCBE-756C-A5EEC3579480}"/>
            </a:ext>
          </a:extLst>
        </xdr:cNvPr>
        <xdr:cNvSpPr/>
      </xdr:nvSpPr>
      <xdr:spPr>
        <a:xfrm>
          <a:off x="11506200" y="2695575"/>
          <a:ext cx="5905500" cy="2105025"/>
        </a:xfrm>
        <a:prstGeom prst="roundRect">
          <a:avLst/>
        </a:prstGeom>
      </xdr:spPr>
      <xdr:style>
        <a:lnRef idx="1">
          <a:schemeClr val="accent3"/>
        </a:lnRef>
        <a:fillRef idx="3">
          <a:schemeClr val="accent3"/>
        </a:fillRef>
        <a:effectRef idx="2">
          <a:schemeClr val="accent3"/>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400" b="1">
              <a:solidFill>
                <a:schemeClr val="tx1"/>
              </a:solidFill>
              <a:latin typeface="+mn-lt"/>
              <a:ea typeface="+mn-lt"/>
              <a:cs typeface="+mn-lt"/>
            </a:rPr>
            <a:t>Insight for bar</a:t>
          </a:r>
          <a:r>
            <a:rPr lang="en-US" sz="1400" b="1" baseline="0">
              <a:solidFill>
                <a:schemeClr val="tx1"/>
              </a:solidFill>
              <a:latin typeface="+mn-lt"/>
              <a:ea typeface="+mn-lt"/>
              <a:cs typeface="+mn-lt"/>
            </a:rPr>
            <a:t> chart:</a:t>
          </a:r>
          <a:endParaRPr lang="en-US" sz="1400" b="1">
            <a:solidFill>
              <a:schemeClr val="tx1"/>
            </a:solidFill>
            <a:latin typeface="+mn-lt"/>
            <a:ea typeface="+mn-lt"/>
            <a:cs typeface="+mn-lt"/>
          </a:endParaRPr>
        </a:p>
        <a:p>
          <a:pPr marL="0" indent="0" algn="l"/>
          <a:r>
            <a:rPr lang="en-US" sz="1400">
              <a:solidFill>
                <a:schemeClr val="tx1"/>
              </a:solidFill>
              <a:latin typeface="+mn-lt"/>
              <a:ea typeface="+mn-lt"/>
              <a:cs typeface="+mn-lt"/>
            </a:rPr>
            <a:t>This stacked bar chart effectively compares total stock volume across countries while highlighting internal shelf-life risk distribution. Australia, the USA, and Germany lead in total volume, but Germany and Australia carry the highest absolute High Risk (orange) levels. Conversely, the UK maintains a large, exceptionally safe inventory of entirely Low Risk (green) stock, while Japan and Italy show concerning concentrations of High and Medium risk, respectively, indicating potential future waste.</a:t>
          </a:r>
        </a:p>
      </xdr:txBody>
    </xdr:sp>
    <xdr:clientData/>
  </xdr:twoCellAnchor>
  <xdr:twoCellAnchor>
    <xdr:from>
      <xdr:col>29</xdr:col>
      <xdr:colOff>120650</xdr:colOff>
      <xdr:row>22</xdr:row>
      <xdr:rowOff>19050</xdr:rowOff>
    </xdr:from>
    <xdr:to>
      <xdr:col>38</xdr:col>
      <xdr:colOff>596900</xdr:colOff>
      <xdr:row>33</xdr:row>
      <xdr:rowOff>28575</xdr:rowOff>
    </xdr:to>
    <xdr:sp macro="" textlink="">
      <xdr:nvSpPr>
        <xdr:cNvPr id="4" name="Rounded Rectangle 3">
          <a:extLst>
            <a:ext uri="{FF2B5EF4-FFF2-40B4-BE49-F238E27FC236}">
              <a16:creationId xmlns:a16="http://schemas.microsoft.com/office/drawing/2014/main" id="{E88ED6E8-6A41-462D-AE21-87090ACFE3E6}"/>
            </a:ext>
            <a:ext uri="{147F2762-F138-4A5C-976F-8EAC2B608ADB}">
              <a16:predDERef xmlns:a16="http://schemas.microsoft.com/office/drawing/2014/main" pred="{10DC6D54-AAD4-39BC-037C-372226A915E2}"/>
            </a:ext>
          </a:extLst>
        </xdr:cNvPr>
        <xdr:cNvSpPr/>
      </xdr:nvSpPr>
      <xdr:spPr>
        <a:xfrm>
          <a:off x="19377025" y="4210050"/>
          <a:ext cx="5905500" cy="2105025"/>
        </a:xfrm>
        <a:prstGeom prst="roundRect">
          <a:avLst/>
        </a:prstGeom>
      </xdr:spPr>
      <xdr:style>
        <a:lnRef idx="1">
          <a:schemeClr val="accent3"/>
        </a:lnRef>
        <a:fillRef idx="3">
          <a:schemeClr val="accent3"/>
        </a:fillRef>
        <a:effectRef idx="2">
          <a:schemeClr val="accent3"/>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400" b="1">
              <a:solidFill>
                <a:schemeClr val="tx1"/>
              </a:solidFill>
              <a:latin typeface="+mn-lt"/>
              <a:ea typeface="+mn-lt"/>
              <a:cs typeface="+mn-lt"/>
            </a:rPr>
            <a:t>Insight for area chart:</a:t>
          </a:r>
        </a:p>
        <a:p>
          <a:pPr marL="0" indent="0" algn="l"/>
          <a:r>
            <a:rPr lang="en-US" sz="1400">
              <a:solidFill>
                <a:schemeClr val="tx1"/>
              </a:solidFill>
              <a:latin typeface="+mn-lt"/>
              <a:ea typeface="+mn-lt"/>
              <a:cs typeface="+mn-lt"/>
            </a:rPr>
            <a:t>This stacked area chart visualizes the total intake stock across countries, segmented by shelf-life risk levels. Australia, Germany, and the USA represent the highest total volumes, with Germany showing a concerning peak in High Risk (blue) stock. The UK stands out for having a large volume that is almost entirely Low Risk (orange), while countries like Italy and France are dominated by Medium Risk (grey) stock, indicating a significant portion of their inventory is approaching a critical shelf-life window.</a:t>
          </a:r>
        </a:p>
      </xdr:txBody>
    </xdr:sp>
    <xdr:clientData/>
  </xdr:twoCellAnchor>
  <xdr:twoCellAnchor>
    <xdr:from>
      <xdr:col>15</xdr:col>
      <xdr:colOff>190501</xdr:colOff>
      <xdr:row>19</xdr:row>
      <xdr:rowOff>128587</xdr:rowOff>
    </xdr:from>
    <xdr:to>
      <xdr:col>16</xdr:col>
      <xdr:colOff>92076</xdr:colOff>
      <xdr:row>30</xdr:row>
      <xdr:rowOff>142874</xdr:rowOff>
    </xdr:to>
    <xdr:cxnSp macro="">
      <xdr:nvCxnSpPr>
        <xdr:cNvPr id="7" name="Connector: Elbow 6">
          <a:extLst>
            <a:ext uri="{FF2B5EF4-FFF2-40B4-BE49-F238E27FC236}">
              <a16:creationId xmlns:a16="http://schemas.microsoft.com/office/drawing/2014/main" id="{10409457-D49E-E893-773D-F0DC8A2DA833}"/>
            </a:ext>
          </a:extLst>
        </xdr:cNvPr>
        <xdr:cNvCxnSpPr>
          <a:stCxn id="2" idx="1"/>
        </xdr:cNvCxnSpPr>
      </xdr:nvCxnSpPr>
      <xdr:spPr>
        <a:xfrm rot="10800000" flipV="1">
          <a:off x="11001376" y="3748087"/>
          <a:ext cx="504825" cy="2109787"/>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27</xdr:col>
      <xdr:colOff>523876</xdr:colOff>
      <xdr:row>27</xdr:row>
      <xdr:rowOff>119063</xdr:rowOff>
    </xdr:from>
    <xdr:to>
      <xdr:col>29</xdr:col>
      <xdr:colOff>120651</xdr:colOff>
      <xdr:row>34</xdr:row>
      <xdr:rowOff>174625</xdr:rowOff>
    </xdr:to>
    <xdr:cxnSp macro="">
      <xdr:nvCxnSpPr>
        <xdr:cNvPr id="9" name="Connector: Elbow 8">
          <a:extLst>
            <a:ext uri="{FF2B5EF4-FFF2-40B4-BE49-F238E27FC236}">
              <a16:creationId xmlns:a16="http://schemas.microsoft.com/office/drawing/2014/main" id="{68F0B6F7-498C-497E-9308-5423B85DB6D3}"/>
            </a:ext>
          </a:extLst>
        </xdr:cNvPr>
        <xdr:cNvCxnSpPr>
          <a:stCxn id="4" idx="1"/>
        </xdr:cNvCxnSpPr>
      </xdr:nvCxnSpPr>
      <xdr:spPr>
        <a:xfrm rot="10800000" flipV="1">
          <a:off x="18573751" y="5262563"/>
          <a:ext cx="803275" cy="1389062"/>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0</xdr:rowOff>
    </xdr:from>
    <xdr:to>
      <xdr:col>0</xdr:col>
      <xdr:colOff>1888976</xdr:colOff>
      <xdr:row>33</xdr:row>
      <xdr:rowOff>173023</xdr:rowOff>
    </xdr:to>
    <xdr:sp macro="" textlink="">
      <xdr:nvSpPr>
        <xdr:cNvPr id="49" name="Rectangle 25">
          <a:extLst>
            <a:ext uri="{FF2B5EF4-FFF2-40B4-BE49-F238E27FC236}">
              <a16:creationId xmlns:a16="http://schemas.microsoft.com/office/drawing/2014/main" id="{C8A5B068-2C6A-8ACE-5418-3C69BDC0E1D7}"/>
            </a:ext>
          </a:extLst>
        </xdr:cNvPr>
        <xdr:cNvSpPr/>
      </xdr:nvSpPr>
      <xdr:spPr>
        <a:xfrm>
          <a:off x="0" y="0"/>
          <a:ext cx="188897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173970</xdr:colOff>
      <xdr:row>0</xdr:row>
      <xdr:rowOff>89503</xdr:rowOff>
    </xdr:from>
    <xdr:to>
      <xdr:col>0</xdr:col>
      <xdr:colOff>1714314</xdr:colOff>
      <xdr:row>3</xdr:row>
      <xdr:rowOff>54402</xdr:rowOff>
    </xdr:to>
    <xdr:sp macro="" textlink="">
      <xdr:nvSpPr>
        <xdr:cNvPr id="50" name="Rectangle: Rounded Corners 49">
          <a:hlinkClick xmlns:r="http://schemas.openxmlformats.org/officeDocument/2006/relationships" r:id="rId3"/>
          <a:extLst>
            <a:ext uri="{FF2B5EF4-FFF2-40B4-BE49-F238E27FC236}">
              <a16:creationId xmlns:a16="http://schemas.microsoft.com/office/drawing/2014/main" id="{5DB47027-B7E0-14C2-4132-13CB0331DEC0}"/>
            </a:ext>
          </a:extLst>
        </xdr:cNvPr>
        <xdr:cNvSpPr/>
      </xdr:nvSpPr>
      <xdr:spPr>
        <a:xfrm>
          <a:off x="173970" y="89503"/>
          <a:ext cx="1540344"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191196</xdr:colOff>
      <xdr:row>3</xdr:row>
      <xdr:rowOff>103268</xdr:rowOff>
    </xdr:from>
    <xdr:to>
      <xdr:col>0</xdr:col>
      <xdr:colOff>1718508</xdr:colOff>
      <xdr:row>6</xdr:row>
      <xdr:rowOff>61134</xdr:rowOff>
    </xdr:to>
    <xdr:sp macro="" textlink="">
      <xdr:nvSpPr>
        <xdr:cNvPr id="51" name="Rectangle: Rounded Corners 27">
          <a:hlinkClick xmlns:r="http://schemas.openxmlformats.org/officeDocument/2006/relationships" r:id="rId4"/>
          <a:extLst>
            <a:ext uri="{FF2B5EF4-FFF2-40B4-BE49-F238E27FC236}">
              <a16:creationId xmlns:a16="http://schemas.microsoft.com/office/drawing/2014/main" id="{A99A75B1-B080-35CE-B215-E960E21475E2}"/>
            </a:ext>
          </a:extLst>
        </xdr:cNvPr>
        <xdr:cNvSpPr/>
      </xdr:nvSpPr>
      <xdr:spPr>
        <a:xfrm>
          <a:off x="191196" y="674768"/>
          <a:ext cx="1527312"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187463</xdr:colOff>
      <xdr:row>15</xdr:row>
      <xdr:rowOff>130236</xdr:rowOff>
    </xdr:from>
    <xdr:to>
      <xdr:col>0</xdr:col>
      <xdr:colOff>1695367</xdr:colOff>
      <xdr:row>18</xdr:row>
      <xdr:rowOff>95255</xdr:rowOff>
    </xdr:to>
    <xdr:sp macro="" textlink="">
      <xdr:nvSpPr>
        <xdr:cNvPr id="52" name="Rectangle: Rounded Corners 51">
          <a:hlinkClick xmlns:r="http://schemas.openxmlformats.org/officeDocument/2006/relationships" r:id="rId4"/>
          <a:extLst>
            <a:ext uri="{FF2B5EF4-FFF2-40B4-BE49-F238E27FC236}">
              <a16:creationId xmlns:a16="http://schemas.microsoft.com/office/drawing/2014/main" id="{13F30214-A04A-4045-6D6C-F9656660D424}"/>
            </a:ext>
          </a:extLst>
        </xdr:cNvPr>
        <xdr:cNvSpPr/>
      </xdr:nvSpPr>
      <xdr:spPr>
        <a:xfrm>
          <a:off x="187463" y="2987736"/>
          <a:ext cx="1507904"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178091</xdr:colOff>
      <xdr:row>18</xdr:row>
      <xdr:rowOff>145505</xdr:rowOff>
    </xdr:from>
    <xdr:to>
      <xdr:col>0</xdr:col>
      <xdr:colOff>1695368</xdr:colOff>
      <xdr:row>21</xdr:row>
      <xdr:rowOff>100853</xdr:rowOff>
    </xdr:to>
    <xdr:sp macro="" textlink="">
      <xdr:nvSpPr>
        <xdr:cNvPr id="53" name="Rectangle: Rounded Corners 27">
          <a:hlinkClick xmlns:r="http://schemas.openxmlformats.org/officeDocument/2006/relationships" r:id="rId5"/>
          <a:extLst>
            <a:ext uri="{FF2B5EF4-FFF2-40B4-BE49-F238E27FC236}">
              <a16:creationId xmlns:a16="http://schemas.microsoft.com/office/drawing/2014/main" id="{86A7C729-DF88-2438-5698-D915137885CA}"/>
            </a:ext>
          </a:extLst>
        </xdr:cNvPr>
        <xdr:cNvSpPr/>
      </xdr:nvSpPr>
      <xdr:spPr>
        <a:xfrm>
          <a:off x="178091" y="3574505"/>
          <a:ext cx="15172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149972</xdr:colOff>
      <xdr:row>21</xdr:row>
      <xdr:rowOff>143672</xdr:rowOff>
    </xdr:from>
    <xdr:to>
      <xdr:col>0</xdr:col>
      <xdr:colOff>1707710</xdr:colOff>
      <xdr:row>24</xdr:row>
      <xdr:rowOff>108690</xdr:rowOff>
    </xdr:to>
    <xdr:sp macro="" textlink="">
      <xdr:nvSpPr>
        <xdr:cNvPr id="54" name="Rectangle: Rounded Corners 27">
          <a:hlinkClick xmlns:r="http://schemas.openxmlformats.org/officeDocument/2006/relationships" r:id="rId6"/>
          <a:extLst>
            <a:ext uri="{FF2B5EF4-FFF2-40B4-BE49-F238E27FC236}">
              <a16:creationId xmlns:a16="http://schemas.microsoft.com/office/drawing/2014/main" id="{79BA7B93-CDFD-9336-B81D-8AD82C26C449}"/>
            </a:ext>
          </a:extLst>
        </xdr:cNvPr>
        <xdr:cNvSpPr/>
      </xdr:nvSpPr>
      <xdr:spPr>
        <a:xfrm>
          <a:off x="149972" y="4144172"/>
          <a:ext cx="1557738"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149972</xdr:colOff>
      <xdr:row>24</xdr:row>
      <xdr:rowOff>148737</xdr:rowOff>
    </xdr:from>
    <xdr:to>
      <xdr:col>0</xdr:col>
      <xdr:colOff>1705257</xdr:colOff>
      <xdr:row>27</xdr:row>
      <xdr:rowOff>106415</xdr:rowOff>
    </xdr:to>
    <xdr:sp macro="" textlink="">
      <xdr:nvSpPr>
        <xdr:cNvPr id="55" name="Rectangle: Rounded Corners 27">
          <a:hlinkClick xmlns:r="http://schemas.openxmlformats.org/officeDocument/2006/relationships" r:id="rId7"/>
          <a:extLst>
            <a:ext uri="{FF2B5EF4-FFF2-40B4-BE49-F238E27FC236}">
              <a16:creationId xmlns:a16="http://schemas.microsoft.com/office/drawing/2014/main" id="{8898A466-2F31-812A-4126-F4929E56412E}"/>
            </a:ext>
          </a:extLst>
        </xdr:cNvPr>
        <xdr:cNvSpPr/>
      </xdr:nvSpPr>
      <xdr:spPr>
        <a:xfrm>
          <a:off x="149972" y="4720737"/>
          <a:ext cx="1555285"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149973</xdr:colOff>
      <xdr:row>27</xdr:row>
      <xdr:rowOff>151813</xdr:rowOff>
    </xdr:from>
    <xdr:to>
      <xdr:col>0</xdr:col>
      <xdr:colOff>1700313</xdr:colOff>
      <xdr:row>30</xdr:row>
      <xdr:rowOff>112369</xdr:rowOff>
    </xdr:to>
    <xdr:sp macro="" textlink="">
      <xdr:nvSpPr>
        <xdr:cNvPr id="56" name="Rectangle: Rounded Corners 27">
          <a:hlinkClick xmlns:r="http://schemas.openxmlformats.org/officeDocument/2006/relationships" r:id="rId8"/>
          <a:extLst>
            <a:ext uri="{FF2B5EF4-FFF2-40B4-BE49-F238E27FC236}">
              <a16:creationId xmlns:a16="http://schemas.microsoft.com/office/drawing/2014/main" id="{D4C3332F-559E-42D6-A39C-78881695894C}"/>
            </a:ext>
          </a:extLst>
        </xdr:cNvPr>
        <xdr:cNvSpPr/>
      </xdr:nvSpPr>
      <xdr:spPr>
        <a:xfrm>
          <a:off x="149973" y="5295313"/>
          <a:ext cx="1550340"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185120</xdr:colOff>
      <xdr:row>6</xdr:row>
      <xdr:rowOff>117732</xdr:rowOff>
    </xdr:from>
    <xdr:to>
      <xdr:col>0</xdr:col>
      <xdr:colOff>1709135</xdr:colOff>
      <xdr:row>9</xdr:row>
      <xdr:rowOff>64844</xdr:rowOff>
    </xdr:to>
    <xdr:sp macro="" textlink="">
      <xdr:nvSpPr>
        <xdr:cNvPr id="57" name="Rectangle: Rounded Corners 27">
          <a:hlinkClick xmlns:r="http://schemas.openxmlformats.org/officeDocument/2006/relationships" r:id="rId9"/>
          <a:extLst>
            <a:ext uri="{FF2B5EF4-FFF2-40B4-BE49-F238E27FC236}">
              <a16:creationId xmlns:a16="http://schemas.microsoft.com/office/drawing/2014/main" id="{2D127736-0660-E8E8-9618-B1358CFDE495}"/>
            </a:ext>
          </a:extLst>
        </xdr:cNvPr>
        <xdr:cNvSpPr/>
      </xdr:nvSpPr>
      <xdr:spPr>
        <a:xfrm>
          <a:off x="185120" y="1260732"/>
          <a:ext cx="1524015"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187466</xdr:colOff>
      <xdr:row>9</xdr:row>
      <xdr:rowOff>122862</xdr:rowOff>
    </xdr:from>
    <xdr:to>
      <xdr:col>0</xdr:col>
      <xdr:colOff>1709136</xdr:colOff>
      <xdr:row>12</xdr:row>
      <xdr:rowOff>57447</xdr:rowOff>
    </xdr:to>
    <xdr:sp macro="" textlink="">
      <xdr:nvSpPr>
        <xdr:cNvPr id="58" name="Rectangle: Rounded Corners 27">
          <a:hlinkClick xmlns:r="http://schemas.openxmlformats.org/officeDocument/2006/relationships" r:id="rId10"/>
          <a:extLst>
            <a:ext uri="{FF2B5EF4-FFF2-40B4-BE49-F238E27FC236}">
              <a16:creationId xmlns:a16="http://schemas.microsoft.com/office/drawing/2014/main" id="{A4316028-EC17-81D4-F410-CACCBE455FC0}"/>
            </a:ext>
          </a:extLst>
        </xdr:cNvPr>
        <xdr:cNvSpPr/>
      </xdr:nvSpPr>
      <xdr:spPr>
        <a:xfrm>
          <a:off x="187466" y="1837362"/>
          <a:ext cx="1521670"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183564</xdr:colOff>
      <xdr:row>12</xdr:row>
      <xdr:rowOff>131565</xdr:rowOff>
    </xdr:from>
    <xdr:to>
      <xdr:col>0</xdr:col>
      <xdr:colOff>1709137</xdr:colOff>
      <xdr:row>15</xdr:row>
      <xdr:rowOff>50053</xdr:rowOff>
    </xdr:to>
    <xdr:sp macro="" textlink="">
      <xdr:nvSpPr>
        <xdr:cNvPr id="59" name="Rectangle: Rounded Corners 27">
          <a:hlinkClick xmlns:r="http://schemas.openxmlformats.org/officeDocument/2006/relationships" r:id="rId11"/>
          <a:extLst>
            <a:ext uri="{FF2B5EF4-FFF2-40B4-BE49-F238E27FC236}">
              <a16:creationId xmlns:a16="http://schemas.microsoft.com/office/drawing/2014/main" id="{B6B8E189-8DEE-71F1-46B4-2A3F35CD02E2}"/>
            </a:ext>
          </a:extLst>
        </xdr:cNvPr>
        <xdr:cNvSpPr/>
      </xdr:nvSpPr>
      <xdr:spPr>
        <a:xfrm>
          <a:off x="183564" y="2417565"/>
          <a:ext cx="1525573"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160652</xdr:colOff>
      <xdr:row>30</xdr:row>
      <xdr:rowOff>174123</xdr:rowOff>
    </xdr:from>
    <xdr:to>
      <xdr:col>0</xdr:col>
      <xdr:colOff>1710992</xdr:colOff>
      <xdr:row>33</xdr:row>
      <xdr:rowOff>134678</xdr:rowOff>
    </xdr:to>
    <xdr:sp macro="" textlink="">
      <xdr:nvSpPr>
        <xdr:cNvPr id="60" name="Rectangle: Rounded Corners 27">
          <a:hlinkClick xmlns:r="http://schemas.openxmlformats.org/officeDocument/2006/relationships" r:id="rId12"/>
          <a:extLst>
            <a:ext uri="{FF2B5EF4-FFF2-40B4-BE49-F238E27FC236}">
              <a16:creationId xmlns:a16="http://schemas.microsoft.com/office/drawing/2014/main" id="{B36E7902-B827-D8DD-3F42-A93EAB0FC180}"/>
            </a:ext>
          </a:extLst>
        </xdr:cNvPr>
        <xdr:cNvSpPr/>
      </xdr:nvSpPr>
      <xdr:spPr>
        <a:xfrm>
          <a:off x="160652" y="5889123"/>
          <a:ext cx="1550340"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2</xdr:col>
      <xdr:colOff>2695575</xdr:colOff>
      <xdr:row>34</xdr:row>
      <xdr:rowOff>171450</xdr:rowOff>
    </xdr:from>
    <xdr:to>
      <xdr:col>3</xdr:col>
      <xdr:colOff>2695575</xdr:colOff>
      <xdr:row>48</xdr:row>
      <xdr:rowOff>31750</xdr:rowOff>
    </xdr:to>
    <xdr:sp macro="" textlink="">
      <xdr:nvSpPr>
        <xdr:cNvPr id="10" name="Rounded Rectangle 3">
          <a:extLst>
            <a:ext uri="{FF2B5EF4-FFF2-40B4-BE49-F238E27FC236}">
              <a16:creationId xmlns:a16="http://schemas.microsoft.com/office/drawing/2014/main" id="{264769E5-7BE4-E7EA-BD8E-90128DB71341}"/>
            </a:ext>
            <a:ext uri="{147F2762-F138-4A5C-976F-8EAC2B608ADB}">
              <a16:predDERef xmlns:a16="http://schemas.microsoft.com/office/drawing/2014/main" pred="{C65867B3-93A5-50CD-7059-7ADD18A0A421}"/>
            </a:ext>
          </a:extLst>
        </xdr:cNvPr>
        <xdr:cNvSpPr/>
      </xdr:nvSpPr>
      <xdr:spPr>
        <a:xfrm>
          <a:off x="5595408" y="6595533"/>
          <a:ext cx="2783417" cy="2379134"/>
        </a:xfrm>
        <a:prstGeom prst="roundRect">
          <a:avLst/>
        </a:prstGeom>
        <a:solidFill>
          <a:schemeClr val="accent1">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is the formula I used: =SUBSTITUTE(PROPER([@SupplierName]),"'S","'s"). </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The PROPER function to capitalize each word and SUBSTITUTE(an advanced function I learnt) function to correct apostrophe capitalization (e.g., Kelly's instead of Kelly'S). This ensures consistent names that looks professional.</a:t>
          </a:r>
        </a:p>
      </xdr:txBody>
    </xdr:sp>
    <xdr:clientData/>
  </xdr:twoCellAnchor>
  <xdr:twoCellAnchor>
    <xdr:from>
      <xdr:col>3</xdr:col>
      <xdr:colOff>1166812</xdr:colOff>
      <xdr:row>30</xdr:row>
      <xdr:rowOff>90488</xdr:rowOff>
    </xdr:from>
    <xdr:to>
      <xdr:col>3</xdr:col>
      <xdr:colOff>1728787</xdr:colOff>
      <xdr:row>34</xdr:row>
      <xdr:rowOff>90488</xdr:rowOff>
    </xdr:to>
    <xdr:cxnSp macro="">
      <xdr:nvCxnSpPr>
        <xdr:cNvPr id="5" name="Curved Connector 4">
          <a:extLst>
            <a:ext uri="{FF2B5EF4-FFF2-40B4-BE49-F238E27FC236}">
              <a16:creationId xmlns:a16="http://schemas.microsoft.com/office/drawing/2014/main" id="{13C3750F-37D0-7891-C12F-C244FB583698}"/>
            </a:ext>
            <a:ext uri="{147F2762-F138-4A5C-976F-8EAC2B608ADB}">
              <a16:predDERef xmlns:a16="http://schemas.microsoft.com/office/drawing/2014/main" pred="{264769E5-7BE4-E7EA-BD8E-90128DB71341}"/>
            </a:ext>
          </a:extLst>
        </xdr:cNvPr>
        <xdr:cNvCxnSpPr>
          <a:cxnSpLocks/>
          <a:extLst>
            <a:ext uri="{5F17804C-33F3-41E3-A699-7DCFA2EF7971}">
              <a16:cxnDERefs xmlns:a16="http://schemas.microsoft.com/office/drawing/2014/main" st="{264769E5-7BE4-E7EA-BD8E-90128DB71341}" end="{00000000-0000-0000-0000-000000000000}"/>
            </a:ext>
          </a:extLst>
        </xdr:cNvCxnSpPr>
      </xdr:nvCxnSpPr>
      <xdr:spPr>
        <a:xfrm rot="5400000" flipH="1" flipV="1">
          <a:off x="4848225" y="5905500"/>
          <a:ext cx="762000" cy="561975"/>
        </a:xfrm>
        <a:prstGeom prst="curvedConnector3">
          <a:avLst/>
        </a:prstGeom>
        <a:ln>
          <a:head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1252538</xdr:colOff>
      <xdr:row>30</xdr:row>
      <xdr:rowOff>119062</xdr:rowOff>
    </xdr:from>
    <xdr:to>
      <xdr:col>6</xdr:col>
      <xdr:colOff>671513</xdr:colOff>
      <xdr:row>33</xdr:row>
      <xdr:rowOff>71437</xdr:rowOff>
    </xdr:to>
    <xdr:cxnSp macro="">
      <xdr:nvCxnSpPr>
        <xdr:cNvPr id="6" name="Curved Connector 5">
          <a:extLst>
            <a:ext uri="{FF2B5EF4-FFF2-40B4-BE49-F238E27FC236}">
              <a16:creationId xmlns:a16="http://schemas.microsoft.com/office/drawing/2014/main" id="{84152D23-6DE7-405B-8212-794AE69AEF6F}"/>
            </a:ext>
            <a:ext uri="{147F2762-F138-4A5C-976F-8EAC2B608ADB}">
              <a16:predDERef xmlns:a16="http://schemas.microsoft.com/office/drawing/2014/main" pred="{13C3750F-37D0-7891-C12F-C244FB583698}"/>
            </a:ext>
          </a:extLst>
        </xdr:cNvPr>
        <xdr:cNvCxnSpPr>
          <a:cxnSpLocks/>
          <a:extLst>
            <a:ext uri="{5F17804C-33F3-41E3-A699-7DCFA2EF7971}">
              <a16:cxnDERefs xmlns:a16="http://schemas.microsoft.com/office/drawing/2014/main" st="{264769E5-7BE4-E7EA-BD8E-90128DB71341}" end="{00000000-0000-0000-0000-000000000000}"/>
            </a:ext>
          </a:extLst>
        </xdr:cNvCxnSpPr>
      </xdr:nvCxnSpPr>
      <xdr:spPr>
        <a:xfrm rot="5400000" flipH="1" flipV="1">
          <a:off x="9886950" y="5638800"/>
          <a:ext cx="523875" cy="914400"/>
        </a:xfrm>
        <a:prstGeom prst="curvedConnector3">
          <a:avLst/>
        </a:prstGeom>
        <a:ln>
          <a:head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352425</xdr:colOff>
      <xdr:row>33</xdr:row>
      <xdr:rowOff>171450</xdr:rowOff>
    </xdr:from>
    <xdr:to>
      <xdr:col>6</xdr:col>
      <xdr:colOff>1076325</xdr:colOff>
      <xdr:row>43</xdr:row>
      <xdr:rowOff>114300</xdr:rowOff>
    </xdr:to>
    <xdr:sp macro="" textlink="">
      <xdr:nvSpPr>
        <xdr:cNvPr id="7" name="Rounded Rectangle 6">
          <a:extLst>
            <a:ext uri="{FF2B5EF4-FFF2-40B4-BE49-F238E27FC236}">
              <a16:creationId xmlns:a16="http://schemas.microsoft.com/office/drawing/2014/main" id="{159EFBE4-A8A2-45C8-8903-69BF921048DF}"/>
            </a:ext>
            <a:ext uri="{147F2762-F138-4A5C-976F-8EAC2B608ADB}">
              <a16:predDERef xmlns:a16="http://schemas.microsoft.com/office/drawing/2014/main" pred="{84152D23-6DE7-405B-8212-794AE69AEF6F}"/>
            </a:ext>
          </a:extLst>
        </xdr:cNvPr>
        <xdr:cNvSpPr/>
      </xdr:nvSpPr>
      <xdr:spPr>
        <a:xfrm>
          <a:off x="6858000" y="6457950"/>
          <a:ext cx="4152900" cy="1847850"/>
        </a:xfrm>
        <a:prstGeom prst="roundRect">
          <a:avLst/>
        </a:prstGeom>
        <a:solidFill>
          <a:schemeClr val="accent1">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column uses the formula: =IF([@SupplierCountry]="Singapore","Local","International") to classify suppliers based on their country.</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If the supplier is from Singapore, it is labeled as Local.</a:t>
          </a:r>
        </a:p>
        <a:p>
          <a:pPr marL="0" marR="0" indent="0" algn="l">
            <a:lnSpc>
              <a:spcPct val="100000"/>
            </a:lnSpc>
            <a:spcBef>
              <a:spcPts val="0"/>
            </a:spcBef>
            <a:spcAft>
              <a:spcPts val="0"/>
            </a:spcAft>
          </a:pPr>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If the supplier is from overseas, it is labeled as International.</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classification helps in analyzing and comparing suppliers by type in pivot tables and charts.</a:t>
          </a:r>
        </a:p>
      </xdr:txBody>
    </xdr:sp>
    <xdr:clientData/>
  </xdr:twoCellAnchor>
  <xdr:twoCellAnchor>
    <xdr:from>
      <xdr:col>8</xdr:col>
      <xdr:colOff>942975</xdr:colOff>
      <xdr:row>30</xdr:row>
      <xdr:rowOff>95250</xdr:rowOff>
    </xdr:from>
    <xdr:to>
      <xdr:col>8</xdr:col>
      <xdr:colOff>981075</xdr:colOff>
      <xdr:row>33</xdr:row>
      <xdr:rowOff>38100</xdr:rowOff>
    </xdr:to>
    <xdr:cxnSp macro="">
      <xdr:nvCxnSpPr>
        <xdr:cNvPr id="8" name="Straight Connector 7">
          <a:extLst>
            <a:ext uri="{FF2B5EF4-FFF2-40B4-BE49-F238E27FC236}">
              <a16:creationId xmlns:a16="http://schemas.microsoft.com/office/drawing/2014/main" id="{C3621AE9-F0AA-3767-6CEA-61AEAFB09B8C}"/>
            </a:ext>
            <a:ext uri="{147F2762-F138-4A5C-976F-8EAC2B608ADB}">
              <a16:predDERef xmlns:a16="http://schemas.microsoft.com/office/drawing/2014/main" pred="{159EFBE4-A8A2-45C8-8903-69BF921048DF}"/>
            </a:ext>
          </a:extLst>
        </xdr:cNvPr>
        <xdr:cNvCxnSpPr>
          <a:cxnSpLocks/>
        </xdr:cNvCxnSpPr>
      </xdr:nvCxnSpPr>
      <xdr:spPr>
        <a:xfrm flipH="1">
          <a:off x="13563600" y="5810250"/>
          <a:ext cx="38100" cy="514350"/>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104775</xdr:colOff>
      <xdr:row>33</xdr:row>
      <xdr:rowOff>95250</xdr:rowOff>
    </xdr:from>
    <xdr:to>
      <xdr:col>9</xdr:col>
      <xdr:colOff>628650</xdr:colOff>
      <xdr:row>48</xdr:row>
      <xdr:rowOff>31750</xdr:rowOff>
    </xdr:to>
    <xdr:sp macro="" textlink="">
      <xdr:nvSpPr>
        <xdr:cNvPr id="25" name="Rounded Rectangle 8">
          <a:extLst>
            <a:ext uri="{FF2B5EF4-FFF2-40B4-BE49-F238E27FC236}">
              <a16:creationId xmlns:a16="http://schemas.microsoft.com/office/drawing/2014/main" id="{D465E380-E068-442A-8E6A-625F1AD3E760}"/>
            </a:ext>
            <a:ext uri="{147F2762-F138-4A5C-976F-8EAC2B608ADB}">
              <a16:predDERef xmlns:a16="http://schemas.microsoft.com/office/drawing/2014/main" pred="{C3621AE9-F0AA-3767-6CEA-61AEAFB09B8C}"/>
            </a:ext>
          </a:extLst>
        </xdr:cNvPr>
        <xdr:cNvSpPr/>
      </xdr:nvSpPr>
      <xdr:spPr>
        <a:xfrm>
          <a:off x="13365692" y="6339417"/>
          <a:ext cx="4439708" cy="2635250"/>
        </a:xfrm>
        <a:prstGeom prst="roundRect">
          <a:avLst/>
        </a:prstGeom>
        <a:solidFill>
          <a:schemeClr val="accent1">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is the formula I used: </a:t>
          </a: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=COUNTIF(' Product(Emmanuel)'!D:D,[@SupplierID])</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counts how many products each supplier provides by checking the SupplierID in the Product worksheet.</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To make it easier to visualize, I did the Data Bars using Conditional Formatting. Suppliers with more products have longer bars, showing their contribution. This highlights at a glance which suppliers are the large contributors and which suppliers supply lesser products.</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Overall, this helps quickly to identify important suppliers.</a:t>
          </a:r>
        </a:p>
      </xdr:txBody>
    </xdr:sp>
    <xdr:clientData/>
  </xdr:twoCellAnchor>
  <xdr:twoCellAnchor>
    <xdr:from>
      <xdr:col>9</xdr:col>
      <xdr:colOff>1604962</xdr:colOff>
      <xdr:row>30</xdr:row>
      <xdr:rowOff>176213</xdr:rowOff>
    </xdr:from>
    <xdr:to>
      <xdr:col>10</xdr:col>
      <xdr:colOff>4762</xdr:colOff>
      <xdr:row>33</xdr:row>
      <xdr:rowOff>157163</xdr:rowOff>
    </xdr:to>
    <xdr:cxnSp macro="">
      <xdr:nvCxnSpPr>
        <xdr:cNvPr id="2" name="Curved Connector 1">
          <a:extLst>
            <a:ext uri="{FF2B5EF4-FFF2-40B4-BE49-F238E27FC236}">
              <a16:creationId xmlns:a16="http://schemas.microsoft.com/office/drawing/2014/main" id="{4997D888-F264-4DF2-8B8B-D718F83D9EA2}"/>
            </a:ext>
            <a:ext uri="{147F2762-F138-4A5C-976F-8EAC2B608ADB}">
              <a16:predDERef xmlns:a16="http://schemas.microsoft.com/office/drawing/2014/main" pred="{D465E380-E068-442A-8E6A-625F1AD3E760}"/>
            </a:ext>
          </a:extLst>
        </xdr:cNvPr>
        <xdr:cNvCxnSpPr>
          <a:cxnSpLocks/>
          <a:extLst>
            <a:ext uri="{5F17804C-33F3-41E3-A699-7DCFA2EF7971}">
              <a16:cxnDERefs xmlns:a16="http://schemas.microsoft.com/office/drawing/2014/main" st="{264769E5-7BE4-E7EA-BD8E-90128DB71341}" end="{00000000-0000-0000-0000-000000000000}"/>
            </a:ext>
          </a:extLst>
        </xdr:cNvCxnSpPr>
      </xdr:nvCxnSpPr>
      <xdr:spPr>
        <a:xfrm rot="5400000" flipH="1">
          <a:off x="16659225" y="5791200"/>
          <a:ext cx="552450" cy="752475"/>
        </a:xfrm>
        <a:prstGeom prst="curvedConnector3">
          <a:avLst/>
        </a:prstGeom>
        <a:ln>
          <a:head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1295400</xdr:colOff>
      <xdr:row>34</xdr:row>
      <xdr:rowOff>28575</xdr:rowOff>
    </xdr:from>
    <xdr:to>
      <xdr:col>11</xdr:col>
      <xdr:colOff>704850</xdr:colOff>
      <xdr:row>44</xdr:row>
      <xdr:rowOff>66675</xdr:rowOff>
    </xdr:to>
    <xdr:sp macro="" textlink="">
      <xdr:nvSpPr>
        <xdr:cNvPr id="3" name="Rounded Rectangle 2">
          <a:extLst>
            <a:ext uri="{FF2B5EF4-FFF2-40B4-BE49-F238E27FC236}">
              <a16:creationId xmlns:a16="http://schemas.microsoft.com/office/drawing/2014/main" id="{C4EF899C-93D8-428E-9453-1DC8EFE25BEC}"/>
            </a:ext>
            <a:ext uri="{147F2762-F138-4A5C-976F-8EAC2B608ADB}">
              <a16:predDERef xmlns:a16="http://schemas.microsoft.com/office/drawing/2014/main" pred="{4997D888-F264-4DF2-8B8B-D718F83D9EA2}"/>
            </a:ext>
          </a:extLst>
        </xdr:cNvPr>
        <xdr:cNvSpPr/>
      </xdr:nvSpPr>
      <xdr:spPr>
        <a:xfrm>
          <a:off x="16249650" y="6505575"/>
          <a:ext cx="3390900" cy="1943100"/>
        </a:xfrm>
        <a:prstGeom prst="roundRect">
          <a:avLst/>
        </a:prstGeom>
        <a:solidFill>
          <a:schemeClr val="accent1">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The formula I used for this:</a:t>
          </a: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=SUMIF(' Product(Emmanuel)'!D:D,[@SupplierID],' Product(Emmanuel)'!K:K)</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formula adds up the retail prices of all products supplied by each supplier by matching the SupplierID in the Product worksheet. It provides the total retail value of products contributed by a supplier.</a:t>
          </a:r>
        </a:p>
      </xdr:txBody>
    </xdr:sp>
    <xdr:clientData/>
  </xdr:twoCellAnchor>
  <xdr:twoCellAnchor>
    <xdr:from>
      <xdr:col>11</xdr:col>
      <xdr:colOff>123825</xdr:colOff>
      <xdr:row>0</xdr:row>
      <xdr:rowOff>133350</xdr:rowOff>
    </xdr:from>
    <xdr:to>
      <xdr:col>11</xdr:col>
      <xdr:colOff>1076325</xdr:colOff>
      <xdr:row>5</xdr:row>
      <xdr:rowOff>133350</xdr:rowOff>
    </xdr:to>
    <xdr:cxnSp macro="">
      <xdr:nvCxnSpPr>
        <xdr:cNvPr id="12" name="Elbow Connector 11">
          <a:extLst>
            <a:ext uri="{FF2B5EF4-FFF2-40B4-BE49-F238E27FC236}">
              <a16:creationId xmlns:a16="http://schemas.microsoft.com/office/drawing/2014/main" id="{3AF6C44E-A8AC-5FB2-BCD8-A61CF039EC63}"/>
            </a:ext>
            <a:ext uri="{147F2762-F138-4A5C-976F-8EAC2B608ADB}">
              <a16:predDERef xmlns:a16="http://schemas.microsoft.com/office/drawing/2014/main" pred="{C4EF899C-93D8-428E-9453-1DC8EFE25BEC}"/>
            </a:ext>
          </a:extLst>
        </xdr:cNvPr>
        <xdr:cNvCxnSpPr/>
      </xdr:nvCxnSpPr>
      <xdr:spPr>
        <a:xfrm>
          <a:off x="19059525" y="133350"/>
          <a:ext cx="952500" cy="952500"/>
        </a:xfrm>
        <a:prstGeom prst="bentConnector5">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1104900</xdr:colOff>
      <xdr:row>0</xdr:row>
      <xdr:rowOff>171450</xdr:rowOff>
    </xdr:from>
    <xdr:to>
      <xdr:col>19</xdr:col>
      <xdr:colOff>514350</xdr:colOff>
      <xdr:row>16</xdr:row>
      <xdr:rowOff>47625</xdr:rowOff>
    </xdr:to>
    <xdr:sp macro="" textlink="">
      <xdr:nvSpPr>
        <xdr:cNvPr id="13" name="Rounded Rectangle 12">
          <a:extLst>
            <a:ext uri="{FF2B5EF4-FFF2-40B4-BE49-F238E27FC236}">
              <a16:creationId xmlns:a16="http://schemas.microsoft.com/office/drawing/2014/main" id="{D1F86014-6F73-49B3-9E2A-3F8DDF314896}"/>
            </a:ext>
            <a:ext uri="{147F2762-F138-4A5C-976F-8EAC2B608ADB}">
              <a16:predDERef xmlns:a16="http://schemas.microsoft.com/office/drawing/2014/main" pred="{3AF6C44E-A8AC-5FB2-BCD8-A61CF039EC63}"/>
            </a:ext>
          </a:extLst>
        </xdr:cNvPr>
        <xdr:cNvSpPr/>
      </xdr:nvSpPr>
      <xdr:spPr>
        <a:xfrm>
          <a:off x="20040600" y="171450"/>
          <a:ext cx="5143500" cy="2924175"/>
        </a:xfrm>
        <a:prstGeom prst="roundRect">
          <a:avLst/>
        </a:prstGeom>
        <a:solidFill>
          <a:schemeClr val="accent1">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is the formula used:</a:t>
          </a: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=SUMIF(' Product(Emmanuel)'!D:D,[@SupplierID],' Product(Emmanuel)'!M:M)</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It sums up the total number of items supplied by each supplier by matching their SupplierID in the Product worksheet. It gives a clear view of the supplier’s total stock contribution.</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I applied Conditional formatting and it works like: </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If total stock &gt; 2500, it will be highlighted in green. When total stock between 1500 and 2500 , it will be highlighted in yellow. When total stock &lt; 1500, it will be highlighted in red.</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allows to identify high-performing suppliers easily.</a:t>
          </a:r>
        </a:p>
      </xdr:txBody>
    </xdr:sp>
    <xdr:clientData/>
  </xdr:twoCellAnchor>
  <xdr:twoCellAnchor>
    <xdr:from>
      <xdr:col>0</xdr:col>
      <xdr:colOff>0</xdr:colOff>
      <xdr:row>0</xdr:row>
      <xdr:rowOff>0</xdr:rowOff>
    </xdr:from>
    <xdr:to>
      <xdr:col>1</xdr:col>
      <xdr:colOff>6490</xdr:colOff>
      <xdr:row>34</xdr:row>
      <xdr:rowOff>80659</xdr:rowOff>
    </xdr:to>
    <xdr:sp macro="" textlink="">
      <xdr:nvSpPr>
        <xdr:cNvPr id="11" name="Rectangle 25">
          <a:extLst>
            <a:ext uri="{FF2B5EF4-FFF2-40B4-BE49-F238E27FC236}">
              <a16:creationId xmlns:a16="http://schemas.microsoft.com/office/drawing/2014/main" id="{271A8370-9E73-FB12-31E5-B536724561E6}"/>
            </a:ext>
          </a:extLst>
        </xdr:cNvPr>
        <xdr:cNvSpPr/>
      </xdr:nvSpPr>
      <xdr:spPr>
        <a:xfrm>
          <a:off x="0" y="0"/>
          <a:ext cx="18826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173385</xdr:colOff>
      <xdr:row>0</xdr:row>
      <xdr:rowOff>89503</xdr:rowOff>
    </xdr:from>
    <xdr:to>
      <xdr:col>0</xdr:col>
      <xdr:colOff>1708551</xdr:colOff>
      <xdr:row>3</xdr:row>
      <xdr:rowOff>63061</xdr:rowOff>
    </xdr:to>
    <xdr:sp macro="" textlink="">
      <xdr:nvSpPr>
        <xdr:cNvPr id="14" name="Rectangle: Rounded Corners 13">
          <a:hlinkClick xmlns:r="http://schemas.openxmlformats.org/officeDocument/2006/relationships" r:id="rId1"/>
          <a:extLst>
            <a:ext uri="{FF2B5EF4-FFF2-40B4-BE49-F238E27FC236}">
              <a16:creationId xmlns:a16="http://schemas.microsoft.com/office/drawing/2014/main" id="{3C46FB2C-8F4F-84C3-8285-43C46D20F06D}"/>
            </a:ext>
          </a:extLst>
        </xdr:cNvPr>
        <xdr:cNvSpPr/>
      </xdr:nvSpPr>
      <xdr:spPr>
        <a:xfrm>
          <a:off x="173385" y="89503"/>
          <a:ext cx="1535166"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190553</xdr:colOff>
      <xdr:row>3</xdr:row>
      <xdr:rowOff>111927</xdr:rowOff>
    </xdr:from>
    <xdr:to>
      <xdr:col>0</xdr:col>
      <xdr:colOff>1712731</xdr:colOff>
      <xdr:row>6</xdr:row>
      <xdr:rowOff>78452</xdr:rowOff>
    </xdr:to>
    <xdr:sp macro="" textlink="">
      <xdr:nvSpPr>
        <xdr:cNvPr id="15" name="Rectangle: Rounded Corners 27">
          <a:hlinkClick xmlns:r="http://schemas.openxmlformats.org/officeDocument/2006/relationships" r:id="rId2"/>
          <a:extLst>
            <a:ext uri="{FF2B5EF4-FFF2-40B4-BE49-F238E27FC236}">
              <a16:creationId xmlns:a16="http://schemas.microsoft.com/office/drawing/2014/main" id="{DEBCDE7F-4180-58B8-211F-73EB7CC88E3A}"/>
            </a:ext>
          </a:extLst>
        </xdr:cNvPr>
        <xdr:cNvSpPr/>
      </xdr:nvSpPr>
      <xdr:spPr>
        <a:xfrm>
          <a:off x="190553" y="674768"/>
          <a:ext cx="1522178"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186833</xdr:colOff>
      <xdr:row>15</xdr:row>
      <xdr:rowOff>173531</xdr:rowOff>
    </xdr:from>
    <xdr:to>
      <xdr:col>0</xdr:col>
      <xdr:colOff>1689668</xdr:colOff>
      <xdr:row>18</xdr:row>
      <xdr:rowOff>147210</xdr:rowOff>
    </xdr:to>
    <xdr:sp macro="" textlink="">
      <xdr:nvSpPr>
        <xdr:cNvPr id="16" name="Rectangle: Rounded Corners 15">
          <a:hlinkClick xmlns:r="http://schemas.openxmlformats.org/officeDocument/2006/relationships" r:id="rId3"/>
          <a:extLst>
            <a:ext uri="{FF2B5EF4-FFF2-40B4-BE49-F238E27FC236}">
              <a16:creationId xmlns:a16="http://schemas.microsoft.com/office/drawing/2014/main" id="{FA7131B5-F32E-D6FD-932E-4DF84F34651C}"/>
            </a:ext>
          </a:extLst>
        </xdr:cNvPr>
        <xdr:cNvSpPr/>
      </xdr:nvSpPr>
      <xdr:spPr>
        <a:xfrm>
          <a:off x="186833" y="2987736"/>
          <a:ext cx="1502835"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177492</xdr:colOff>
      <xdr:row>19</xdr:row>
      <xdr:rowOff>9846</xdr:rowOff>
    </xdr:from>
    <xdr:to>
      <xdr:col>0</xdr:col>
      <xdr:colOff>1689668</xdr:colOff>
      <xdr:row>21</xdr:row>
      <xdr:rowOff>161467</xdr:rowOff>
    </xdr:to>
    <xdr:sp macro="" textlink="">
      <xdr:nvSpPr>
        <xdr:cNvPr id="17" name="Rectangle: Rounded Corners 27">
          <a:hlinkClick xmlns:r="http://schemas.openxmlformats.org/officeDocument/2006/relationships" r:id="rId4"/>
          <a:extLst>
            <a:ext uri="{FF2B5EF4-FFF2-40B4-BE49-F238E27FC236}">
              <a16:creationId xmlns:a16="http://schemas.microsoft.com/office/drawing/2014/main" id="{901728B9-5130-88EA-B6E3-9DB28DD67E86}"/>
            </a:ext>
          </a:extLst>
        </xdr:cNvPr>
        <xdr:cNvSpPr/>
      </xdr:nvSpPr>
      <xdr:spPr>
        <a:xfrm>
          <a:off x="177492" y="3574505"/>
          <a:ext cx="1512176"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149467</xdr:colOff>
      <xdr:row>22</xdr:row>
      <xdr:rowOff>16672</xdr:rowOff>
    </xdr:from>
    <xdr:to>
      <xdr:col>0</xdr:col>
      <xdr:colOff>1701969</xdr:colOff>
      <xdr:row>24</xdr:row>
      <xdr:rowOff>177963</xdr:rowOff>
    </xdr:to>
    <xdr:sp macro="" textlink="">
      <xdr:nvSpPr>
        <xdr:cNvPr id="18" name="Rectangle: Rounded Corners 27">
          <a:hlinkClick xmlns:r="http://schemas.openxmlformats.org/officeDocument/2006/relationships" r:id="rId5"/>
          <a:extLst>
            <a:ext uri="{FF2B5EF4-FFF2-40B4-BE49-F238E27FC236}">
              <a16:creationId xmlns:a16="http://schemas.microsoft.com/office/drawing/2014/main" id="{5E2108FE-29A1-4310-9544-AA131C42EDDC}"/>
            </a:ext>
          </a:extLst>
        </xdr:cNvPr>
        <xdr:cNvSpPr/>
      </xdr:nvSpPr>
      <xdr:spPr>
        <a:xfrm>
          <a:off x="149467" y="4144172"/>
          <a:ext cx="1552502"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149467</xdr:colOff>
      <xdr:row>25</xdr:row>
      <xdr:rowOff>30396</xdr:rowOff>
    </xdr:from>
    <xdr:to>
      <xdr:col>0</xdr:col>
      <xdr:colOff>1699524</xdr:colOff>
      <xdr:row>27</xdr:row>
      <xdr:rowOff>184347</xdr:rowOff>
    </xdr:to>
    <xdr:sp macro="" textlink="">
      <xdr:nvSpPr>
        <xdr:cNvPr id="19" name="Rectangle: Rounded Corners 27">
          <a:hlinkClick xmlns:r="http://schemas.openxmlformats.org/officeDocument/2006/relationships" r:id="rId6"/>
          <a:extLst>
            <a:ext uri="{FF2B5EF4-FFF2-40B4-BE49-F238E27FC236}">
              <a16:creationId xmlns:a16="http://schemas.microsoft.com/office/drawing/2014/main" id="{C87E736C-16E0-B336-409F-273B330C2ACE}"/>
            </a:ext>
          </a:extLst>
        </xdr:cNvPr>
        <xdr:cNvSpPr/>
      </xdr:nvSpPr>
      <xdr:spPr>
        <a:xfrm>
          <a:off x="149467" y="4720737"/>
          <a:ext cx="1550057"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149468</xdr:colOff>
      <xdr:row>28</xdr:row>
      <xdr:rowOff>42131</xdr:rowOff>
    </xdr:from>
    <xdr:to>
      <xdr:col>0</xdr:col>
      <xdr:colOff>1694596</xdr:colOff>
      <xdr:row>31</xdr:row>
      <xdr:rowOff>11346</xdr:rowOff>
    </xdr:to>
    <xdr:sp macro="" textlink="">
      <xdr:nvSpPr>
        <xdr:cNvPr id="20" name="Rectangle: Rounded Corners 27">
          <a:hlinkClick xmlns:r="http://schemas.openxmlformats.org/officeDocument/2006/relationships" r:id="rId7"/>
          <a:extLst>
            <a:ext uri="{FF2B5EF4-FFF2-40B4-BE49-F238E27FC236}">
              <a16:creationId xmlns:a16="http://schemas.microsoft.com/office/drawing/2014/main" id="{4642C6E6-7854-DD07-E326-14FD4AAE386E}"/>
            </a:ext>
          </a:extLst>
        </xdr:cNvPr>
        <xdr:cNvSpPr/>
      </xdr:nvSpPr>
      <xdr:spPr>
        <a:xfrm>
          <a:off x="149468" y="5295313"/>
          <a:ext cx="1545128"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184498</xdr:colOff>
      <xdr:row>6</xdr:row>
      <xdr:rowOff>135050</xdr:rowOff>
    </xdr:from>
    <xdr:to>
      <xdr:col>0</xdr:col>
      <xdr:colOff>1703389</xdr:colOff>
      <xdr:row>9</xdr:row>
      <xdr:rowOff>90821</xdr:rowOff>
    </xdr:to>
    <xdr:sp macro="" textlink="">
      <xdr:nvSpPr>
        <xdr:cNvPr id="21" name="Rectangle: Rounded Corners 27">
          <a:hlinkClick xmlns:r="http://schemas.openxmlformats.org/officeDocument/2006/relationships" r:id="rId8"/>
          <a:extLst>
            <a:ext uri="{FF2B5EF4-FFF2-40B4-BE49-F238E27FC236}">
              <a16:creationId xmlns:a16="http://schemas.microsoft.com/office/drawing/2014/main" id="{97B04221-430D-22D7-9366-0859492D4752}"/>
            </a:ext>
          </a:extLst>
        </xdr:cNvPr>
        <xdr:cNvSpPr/>
      </xdr:nvSpPr>
      <xdr:spPr>
        <a:xfrm>
          <a:off x="184498" y="1260732"/>
          <a:ext cx="1518891"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186836</xdr:colOff>
      <xdr:row>9</xdr:row>
      <xdr:rowOff>148839</xdr:rowOff>
    </xdr:from>
    <xdr:to>
      <xdr:col>0</xdr:col>
      <xdr:colOff>1703391</xdr:colOff>
      <xdr:row>12</xdr:row>
      <xdr:rowOff>92083</xdr:rowOff>
    </xdr:to>
    <xdr:sp macro="" textlink="">
      <xdr:nvSpPr>
        <xdr:cNvPr id="22" name="Rectangle: Rounded Corners 27">
          <a:hlinkClick xmlns:r="http://schemas.openxmlformats.org/officeDocument/2006/relationships" r:id="rId9"/>
          <a:extLst>
            <a:ext uri="{FF2B5EF4-FFF2-40B4-BE49-F238E27FC236}">
              <a16:creationId xmlns:a16="http://schemas.microsoft.com/office/drawing/2014/main" id="{5D4B08D4-E255-3458-8C48-C4FC38587677}"/>
            </a:ext>
          </a:extLst>
        </xdr:cNvPr>
        <xdr:cNvSpPr/>
      </xdr:nvSpPr>
      <xdr:spPr>
        <a:xfrm>
          <a:off x="186836" y="1837362"/>
          <a:ext cx="1516555"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182947</xdr:colOff>
      <xdr:row>12</xdr:row>
      <xdr:rowOff>166201</xdr:rowOff>
    </xdr:from>
    <xdr:to>
      <xdr:col>0</xdr:col>
      <xdr:colOff>1703391</xdr:colOff>
      <xdr:row>15</xdr:row>
      <xdr:rowOff>93348</xdr:rowOff>
    </xdr:to>
    <xdr:sp macro="" textlink="">
      <xdr:nvSpPr>
        <xdr:cNvPr id="23" name="Rectangle: Rounded Corners 27">
          <a:hlinkClick xmlns:r="http://schemas.openxmlformats.org/officeDocument/2006/relationships" r:id="rId10"/>
          <a:extLst>
            <a:ext uri="{FF2B5EF4-FFF2-40B4-BE49-F238E27FC236}">
              <a16:creationId xmlns:a16="http://schemas.microsoft.com/office/drawing/2014/main" id="{8D3F7C2C-6FAE-66C1-EE2D-0C44B8316945}"/>
            </a:ext>
          </a:extLst>
        </xdr:cNvPr>
        <xdr:cNvSpPr/>
      </xdr:nvSpPr>
      <xdr:spPr>
        <a:xfrm>
          <a:off x="182947" y="2417565"/>
          <a:ext cx="1520444"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160112</xdr:colOff>
      <xdr:row>31</xdr:row>
      <xdr:rowOff>73100</xdr:rowOff>
    </xdr:from>
    <xdr:to>
      <xdr:col>0</xdr:col>
      <xdr:colOff>1705240</xdr:colOff>
      <xdr:row>34</xdr:row>
      <xdr:rowOff>42314</xdr:rowOff>
    </xdr:to>
    <xdr:sp macro="" textlink="">
      <xdr:nvSpPr>
        <xdr:cNvPr id="24" name="Rectangle: Rounded Corners 27">
          <a:hlinkClick xmlns:r="http://schemas.openxmlformats.org/officeDocument/2006/relationships" r:id="rId11"/>
          <a:extLst>
            <a:ext uri="{FF2B5EF4-FFF2-40B4-BE49-F238E27FC236}">
              <a16:creationId xmlns:a16="http://schemas.microsoft.com/office/drawing/2014/main" id="{9DEE4E86-029F-A4A9-8A21-8768C4C0DFC6}"/>
            </a:ext>
          </a:extLst>
        </xdr:cNvPr>
        <xdr:cNvSpPr/>
      </xdr:nvSpPr>
      <xdr:spPr>
        <a:xfrm>
          <a:off x="160112" y="5889123"/>
          <a:ext cx="1545128"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11</xdr:col>
      <xdr:colOff>147452</xdr:colOff>
      <xdr:row>0</xdr:row>
      <xdr:rowOff>138545</xdr:rowOff>
    </xdr:from>
    <xdr:to>
      <xdr:col>25</xdr:col>
      <xdr:colOff>418110</xdr:colOff>
      <xdr:row>19</xdr:row>
      <xdr:rowOff>13755</xdr:rowOff>
    </xdr:to>
    <xdr:graphicFrame macro="">
      <xdr:nvGraphicFramePr>
        <xdr:cNvPr id="17" name="Chart 1">
          <a:extLst>
            <a:ext uri="{FF2B5EF4-FFF2-40B4-BE49-F238E27FC236}">
              <a16:creationId xmlns:a16="http://schemas.microsoft.com/office/drawing/2014/main" id="{16D7CED3-C5DF-5E6E-7FE9-8FCF5E081B9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466725</xdr:colOff>
      <xdr:row>22</xdr:row>
      <xdr:rowOff>70485</xdr:rowOff>
    </xdr:from>
    <xdr:to>
      <xdr:col>14</xdr:col>
      <xdr:colOff>396240</xdr:colOff>
      <xdr:row>47</xdr:row>
      <xdr:rowOff>53340</xdr:rowOff>
    </xdr:to>
    <mc:AlternateContent xmlns:mc="http://schemas.openxmlformats.org/markup-compatibility/2006">
      <mc:Choice xmlns:cx1="http://schemas.microsoft.com/office/drawing/2015/9/8/chartex" Requires="cx1">
        <xdr:graphicFrame macro="">
          <xdr:nvGraphicFramePr>
            <xdr:cNvPr id="18" name="Chart 4">
              <a:extLst>
                <a:ext uri="{FF2B5EF4-FFF2-40B4-BE49-F238E27FC236}">
                  <a16:creationId xmlns:a16="http://schemas.microsoft.com/office/drawing/2014/main" id="{DBC78478-900A-E79E-B50A-059F5110C530}"/>
                </a:ext>
                <a:ext uri="{147F2762-F138-4A5C-976F-8EAC2B608ADB}">
                  <a16:predDERef xmlns:a16="http://schemas.microsoft.com/office/drawing/2014/main" pred="{16D7CED3-C5DF-5E6E-7FE9-8FCF5E081B97}"/>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0" name=""/>
            <xdr:cNvSpPr>
              <a:spLocks noTextEdit="1"/>
            </xdr:cNvSpPr>
          </xdr:nvSpPr>
          <xdr:spPr>
            <a:xfrm>
              <a:off x="0" y="0"/>
              <a:ext cx="0" cy="0"/>
            </a:xfrm>
            <a:prstGeom prst="rect">
              <a:avLst/>
            </a:prstGeom>
            <a:solidFill>
              <a:prstClr val="white"/>
            </a:solidFill>
            <a:ln w="1">
              <a:solidFill>
                <a:prstClr val="green"/>
              </a:solidFill>
            </a:ln>
          </xdr:spPr>
          <xdr:txBody>
            <a:bodyPr vertOverflow="clip" horzOverflow="clip"/>
            <a:lstStyle/>
            <a:p>
              <a:r>
                <a:rPr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15</xdr:col>
      <xdr:colOff>0</xdr:colOff>
      <xdr:row>32</xdr:row>
      <xdr:rowOff>93306</xdr:rowOff>
    </xdr:from>
    <xdr:to>
      <xdr:col>17</xdr:col>
      <xdr:colOff>186612</xdr:colOff>
      <xdr:row>32</xdr:row>
      <xdr:rowOff>108857</xdr:rowOff>
    </xdr:to>
    <xdr:cxnSp macro="">
      <xdr:nvCxnSpPr>
        <xdr:cNvPr id="6" name="Straight Arrow Connector 5">
          <a:extLst>
            <a:ext uri="{FF2B5EF4-FFF2-40B4-BE49-F238E27FC236}">
              <a16:creationId xmlns:a16="http://schemas.microsoft.com/office/drawing/2014/main" id="{336B3C8A-9043-8F28-232B-8C1C3C3B2181}"/>
            </a:ext>
          </a:extLst>
        </xdr:cNvPr>
        <xdr:cNvCxnSpPr/>
      </xdr:nvCxnSpPr>
      <xdr:spPr>
        <a:xfrm>
          <a:off x="10761306" y="6064898"/>
          <a:ext cx="1399592" cy="15551"/>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247402</xdr:colOff>
      <xdr:row>27</xdr:row>
      <xdr:rowOff>158339</xdr:rowOff>
    </xdr:from>
    <xdr:to>
      <xdr:col>25</xdr:col>
      <xdr:colOff>247403</xdr:colOff>
      <xdr:row>39</xdr:row>
      <xdr:rowOff>0</xdr:rowOff>
    </xdr:to>
    <xdr:sp macro="" textlink="">
      <xdr:nvSpPr>
        <xdr:cNvPr id="7" name="Rectangle: Top Corners Rounded 6">
          <a:extLst>
            <a:ext uri="{FF2B5EF4-FFF2-40B4-BE49-F238E27FC236}">
              <a16:creationId xmlns:a16="http://schemas.microsoft.com/office/drawing/2014/main" id="{67504809-BAB0-C651-768F-0F6FBB72A8F6}"/>
            </a:ext>
          </a:extLst>
        </xdr:cNvPr>
        <xdr:cNvSpPr/>
      </xdr:nvSpPr>
      <xdr:spPr>
        <a:xfrm>
          <a:off x="13765480" y="4967845"/>
          <a:ext cx="4908468" cy="1979220"/>
        </a:xfrm>
        <a:prstGeom prst="round2SameRect">
          <a:avLst/>
        </a:prstGeom>
        <a:solidFill>
          <a:srgbClr val="72E8DA"/>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b="0">
              <a:solidFill>
                <a:sysClr val="windowText" lastClr="000000"/>
              </a:solidFill>
            </a:rPr>
            <a:t>The Sunburst Chart shows the distribution of suppliers by country.</a:t>
          </a:r>
          <a:r>
            <a:rPr lang="en-SG" b="0" baseline="0">
              <a:solidFill>
                <a:sysClr val="windowText" lastClr="000000"/>
              </a:solidFill>
            </a:rPr>
            <a:t> </a:t>
          </a:r>
          <a:r>
            <a:rPr lang="en-SG" b="0">
              <a:solidFill>
                <a:sysClr val="windowText" lastClr="000000"/>
              </a:solidFill>
            </a:rPr>
            <a:t>It clearly highlights that most suppliers come from countries such as the USA, Germany, and France, while other countries contribute smaller portion</a:t>
          </a:r>
          <a:r>
            <a:rPr lang="en-SG" b="0" baseline="0">
              <a:solidFill>
                <a:sysClr val="windowText" lastClr="000000"/>
              </a:solidFill>
            </a:rPr>
            <a:t> of suppliers</a:t>
          </a:r>
          <a:r>
            <a:rPr lang="en-SG" b="0">
              <a:solidFill>
                <a:sysClr val="windowText" lastClr="000000"/>
              </a:solidFill>
            </a:rPr>
            <a:t>.</a:t>
          </a:r>
          <a:r>
            <a:rPr lang="en-SG" b="0" baseline="0">
              <a:solidFill>
                <a:sysClr val="windowText" lastClr="000000"/>
              </a:solidFill>
            </a:rPr>
            <a:t> </a:t>
          </a:r>
          <a:r>
            <a:rPr lang="en-SG" b="0">
              <a:solidFill>
                <a:sysClr val="windowText" lastClr="000000"/>
              </a:solidFill>
            </a:rPr>
            <a:t>This helps to</a:t>
          </a:r>
          <a:r>
            <a:rPr lang="en-SG" b="0" baseline="0">
              <a:solidFill>
                <a:sysClr val="windowText" lastClr="000000"/>
              </a:solidFill>
            </a:rPr>
            <a:t> </a:t>
          </a:r>
          <a:r>
            <a:rPr lang="en-SG" b="0">
              <a:solidFill>
                <a:sysClr val="windowText" lastClr="000000"/>
              </a:solidFill>
            </a:rPr>
            <a:t>identify the</a:t>
          </a:r>
          <a:r>
            <a:rPr lang="en-SG" b="0" baseline="0">
              <a:solidFill>
                <a:sysClr val="windowText" lastClr="000000"/>
              </a:solidFill>
            </a:rPr>
            <a:t> </a:t>
          </a:r>
          <a:r>
            <a:rPr lang="en-SG" b="0">
              <a:solidFill>
                <a:sysClr val="windowText" lastClr="000000"/>
              </a:solidFill>
            </a:rPr>
            <a:t>main sourcing regions for</a:t>
          </a:r>
          <a:r>
            <a:rPr lang="en-SG" b="0" baseline="0">
              <a:solidFill>
                <a:sysClr val="windowText" lastClr="000000"/>
              </a:solidFill>
            </a:rPr>
            <a:t> Sheing Shong. </a:t>
          </a:r>
        </a:p>
        <a:p>
          <a:pPr algn="l"/>
          <a:endParaRPr lang="en-SG" b="0" baseline="0">
            <a:solidFill>
              <a:sysClr val="windowText" lastClr="000000"/>
            </a:solidFill>
          </a:endParaRPr>
        </a:p>
        <a:p>
          <a:pPr marL="0" marR="0" lvl="0" indent="0" algn="l" defTabSz="914400" eaLnBrk="1" fontAlgn="auto" latinLnBrk="0" hangingPunct="1">
            <a:lnSpc>
              <a:spcPct val="100000"/>
            </a:lnSpc>
            <a:spcBef>
              <a:spcPts val="0"/>
            </a:spcBef>
            <a:spcAft>
              <a:spcPts val="0"/>
            </a:spcAft>
            <a:buClrTx/>
            <a:buSzTx/>
            <a:buFontTx/>
            <a:buNone/>
            <a:tabLst/>
            <a:defRPr/>
          </a:pPr>
          <a:r>
            <a:rPr lang="en-SG" sz="1100" b="0" baseline="0">
              <a:solidFill>
                <a:sysClr val="windowText" lastClr="000000"/>
              </a:solidFill>
              <a:effectLst/>
              <a:latin typeface="+mn-lt"/>
              <a:ea typeface="+mn-ea"/>
              <a:cs typeface="+mn-cs"/>
            </a:rPr>
            <a:t>Sheing Shong should s</a:t>
          </a:r>
          <a:r>
            <a:rPr lang="en-SG" sz="1100" b="0">
              <a:solidFill>
                <a:sysClr val="windowText" lastClr="000000"/>
              </a:solidFill>
              <a:effectLst/>
              <a:latin typeface="+mn-lt"/>
              <a:ea typeface="+mn-ea"/>
              <a:cs typeface="+mn-cs"/>
            </a:rPr>
            <a:t>trengthen partnerships with the high-performing supplier countries. </a:t>
          </a:r>
          <a:r>
            <a:rPr lang="en-SG" b="0" baseline="0">
              <a:solidFill>
                <a:sysClr val="windowText" lastClr="000000"/>
              </a:solidFill>
            </a:rPr>
            <a:t>However, several countries have only one supplier. This might be an issue. It</a:t>
          </a:r>
          <a:r>
            <a:rPr lang="en-SG" b="0">
              <a:solidFill>
                <a:sysClr val="windowText" lastClr="000000"/>
              </a:solidFill>
            </a:rPr>
            <a:t> would be better to have at least two suppliers per country</a:t>
          </a:r>
          <a:r>
            <a:rPr lang="en-SG" b="0" baseline="0">
              <a:solidFill>
                <a:sysClr val="windowText" lastClr="000000"/>
              </a:solidFill>
            </a:rPr>
            <a:t> as this would reduce </a:t>
          </a:r>
          <a:r>
            <a:rPr lang="en-SG" b="0">
              <a:solidFill>
                <a:sysClr val="windowText" lastClr="000000"/>
              </a:solidFill>
            </a:rPr>
            <a:t>dependency on a single supplier</a:t>
          </a:r>
          <a:r>
            <a:rPr lang="en-SG" b="0" baseline="0">
              <a:solidFill>
                <a:sysClr val="windowText" lastClr="000000"/>
              </a:solidFill>
            </a:rPr>
            <a:t> and improve the security of the business.</a:t>
          </a:r>
          <a:endParaRPr lang="en-SG" sz="1100" b="0">
            <a:solidFill>
              <a:sysClr val="windowText" lastClr="000000"/>
            </a:solidFill>
          </a:endParaRPr>
        </a:p>
      </xdr:txBody>
    </xdr:sp>
    <xdr:clientData/>
  </xdr:twoCellAnchor>
  <xdr:twoCellAnchor>
    <xdr:from>
      <xdr:col>2</xdr:col>
      <xdr:colOff>421791</xdr:colOff>
      <xdr:row>39</xdr:row>
      <xdr:rowOff>178460</xdr:rowOff>
    </xdr:from>
    <xdr:to>
      <xdr:col>2</xdr:col>
      <xdr:colOff>421791</xdr:colOff>
      <xdr:row>43</xdr:row>
      <xdr:rowOff>131151</xdr:rowOff>
    </xdr:to>
    <xdr:cxnSp macro="">
      <xdr:nvCxnSpPr>
        <xdr:cNvPr id="11" name="Connector: Curved 8">
          <a:extLst>
            <a:ext uri="{FF2B5EF4-FFF2-40B4-BE49-F238E27FC236}">
              <a16:creationId xmlns:a16="http://schemas.microsoft.com/office/drawing/2014/main" id="{15709630-A960-482F-1E77-ED52F00D1DFE}"/>
            </a:ext>
          </a:extLst>
        </xdr:cNvPr>
        <xdr:cNvCxnSpPr/>
      </xdr:nvCxnSpPr>
      <xdr:spPr>
        <a:xfrm rot="5400000">
          <a:off x="1365421" y="7774806"/>
          <a:ext cx="696105" cy="0"/>
        </a:xfrm>
        <a:prstGeom prst="curvedConnector3">
          <a:avLst>
            <a:gd name="adj1" fmla="val 50000"/>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19050</xdr:colOff>
      <xdr:row>44</xdr:row>
      <xdr:rowOff>76200</xdr:rowOff>
    </xdr:from>
    <xdr:to>
      <xdr:col>3</xdr:col>
      <xdr:colOff>504825</xdr:colOff>
      <xdr:row>61</xdr:row>
      <xdr:rowOff>85725</xdr:rowOff>
    </xdr:to>
    <xdr:sp macro="" textlink="">
      <xdr:nvSpPr>
        <xdr:cNvPr id="12" name="Rectangle: Top Corners Rounded 21">
          <a:extLst>
            <a:ext uri="{FF2B5EF4-FFF2-40B4-BE49-F238E27FC236}">
              <a16:creationId xmlns:a16="http://schemas.microsoft.com/office/drawing/2014/main" id="{0272F0F1-A1AB-2817-738C-E4AD8AD7BBB4}"/>
            </a:ext>
            <a:ext uri="{147F2762-F138-4A5C-976F-8EAC2B608ADB}">
              <a16:predDERef xmlns:a16="http://schemas.microsoft.com/office/drawing/2014/main" pred="{15709630-A960-482F-1E77-ED52F00D1DFE}"/>
            </a:ext>
          </a:extLst>
        </xdr:cNvPr>
        <xdr:cNvSpPr/>
      </xdr:nvSpPr>
      <xdr:spPr>
        <a:xfrm>
          <a:off x="19050" y="8039100"/>
          <a:ext cx="4781550" cy="3086100"/>
        </a:xfrm>
        <a:prstGeom prst="round2Same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SG" b="0"/>
            <a:t>This pivot table shows the number of suppliers from each country by counting SupplierID. It allows Sheing Shong to quickly see which countries contribute the most suppliers and which countries contribute the least.</a:t>
          </a:r>
        </a:p>
        <a:p>
          <a:pPr marL="0" marR="0" lvl="0" indent="0" algn="l" defTabSz="914400" eaLnBrk="1" fontAlgn="auto" latinLnBrk="0" hangingPunct="1">
            <a:lnSpc>
              <a:spcPct val="100000"/>
            </a:lnSpc>
            <a:spcBef>
              <a:spcPts val="0"/>
            </a:spcBef>
            <a:spcAft>
              <a:spcPts val="0"/>
            </a:spcAft>
            <a:buClrTx/>
            <a:buSzTx/>
            <a:buFontTx/>
            <a:buNone/>
            <a:tabLst/>
            <a:defRPr/>
          </a:pPr>
          <a:endParaRPr lang="en-SG" b="0"/>
        </a:p>
        <a:p>
          <a:r>
            <a:rPr lang="en-SG" b="0"/>
            <a:t>USA (4 suppliers) is the largest sourcing country, followed by France (3) and Germany (3). Countries such as Sweden, Canada, UK, Australia, Japan, and Italy each contribute 2 suppliers, showing moderate sourcing. Several countries (Netherlands, Finland, Denmark, Norway, Brazil, Singapore, and Spain) have only 1 supplier each, which creates a risk if that supplier faces delays, or product</a:t>
          </a:r>
          <a:r>
            <a:rPr lang="en-SG" b="0" baseline="0"/>
            <a:t> shortages.</a:t>
          </a:r>
          <a:endParaRPr lang="en-SG" sz="1100" b="0"/>
        </a:p>
      </xdr:txBody>
    </xdr:sp>
    <xdr:clientData/>
  </xdr:twoCellAnchor>
  <xdr:twoCellAnchor>
    <xdr:from>
      <xdr:col>3</xdr:col>
      <xdr:colOff>98961</xdr:colOff>
      <xdr:row>4</xdr:row>
      <xdr:rowOff>158338</xdr:rowOff>
    </xdr:from>
    <xdr:to>
      <xdr:col>3</xdr:col>
      <xdr:colOff>593766</xdr:colOff>
      <xdr:row>4</xdr:row>
      <xdr:rowOff>158338</xdr:rowOff>
    </xdr:to>
    <xdr:cxnSp macro="">
      <xdr:nvCxnSpPr>
        <xdr:cNvPr id="24" name="Straight Arrow Connector 23">
          <a:extLst>
            <a:ext uri="{FF2B5EF4-FFF2-40B4-BE49-F238E27FC236}">
              <a16:creationId xmlns:a16="http://schemas.microsoft.com/office/drawing/2014/main" id="{450792F0-6703-F192-AC35-4E6D76656791}"/>
            </a:ext>
          </a:extLst>
        </xdr:cNvPr>
        <xdr:cNvCxnSpPr/>
      </xdr:nvCxnSpPr>
      <xdr:spPr>
        <a:xfrm>
          <a:off x="5027221" y="870857"/>
          <a:ext cx="49480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19792</xdr:colOff>
      <xdr:row>1</xdr:row>
      <xdr:rowOff>148441</xdr:rowOff>
    </xdr:from>
    <xdr:to>
      <xdr:col>10</xdr:col>
      <xdr:colOff>356259</xdr:colOff>
      <xdr:row>14</xdr:row>
      <xdr:rowOff>0</xdr:rowOff>
    </xdr:to>
    <xdr:sp macro="" textlink="">
      <xdr:nvSpPr>
        <xdr:cNvPr id="56" name="Rectangle: Top Corners Rounded 27">
          <a:extLst>
            <a:ext uri="{FF2B5EF4-FFF2-40B4-BE49-F238E27FC236}">
              <a16:creationId xmlns:a16="http://schemas.microsoft.com/office/drawing/2014/main" id="{ECD2A0AF-F830-4D23-AA2D-E3258307EBD9}"/>
            </a:ext>
          </a:extLst>
        </xdr:cNvPr>
        <xdr:cNvSpPr/>
      </xdr:nvSpPr>
      <xdr:spPr>
        <a:xfrm>
          <a:off x="5561610" y="326571"/>
          <a:ext cx="4017818" cy="2167247"/>
        </a:xfrm>
        <a:prstGeom prst="round2SameRect">
          <a:avLst/>
        </a:prstGeom>
        <a:solidFill>
          <a:schemeClr val="accent2">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SG" b="0">
              <a:solidFill>
                <a:sysClr val="windowText" lastClr="000000"/>
              </a:solidFill>
            </a:rPr>
            <a:t>This pivot table shows the average retail price of products by supplier country. It helps to compare which countries supply higher-priced or lower-priced products.</a:t>
          </a:r>
          <a:endParaRPr lang="en-SG" b="0" baseline="0">
            <a:solidFill>
              <a:sysClr val="windowText" lastClr="000000"/>
            </a:solidFill>
          </a:endParaRPr>
        </a:p>
        <a:p>
          <a:endParaRPr lang="en-SG" b="0" baseline="0">
            <a:solidFill>
              <a:sysClr val="windowText" lastClr="000000"/>
            </a:solidFill>
          </a:endParaRPr>
        </a:p>
        <a:p>
          <a:r>
            <a:rPr lang="en-SG" b="0">
              <a:solidFill>
                <a:sysClr val="windowText" lastClr="000000"/>
              </a:solidFill>
            </a:rPr>
            <a:t>France ($157.69) has the highest average retail price, followed by Germany ($123.80) and the Australia ($110.24).</a:t>
          </a:r>
          <a:r>
            <a:rPr lang="en-SG" b="0" baseline="0">
              <a:solidFill>
                <a:sysClr val="windowText" lastClr="000000"/>
              </a:solidFill>
            </a:rPr>
            <a:t> </a:t>
          </a:r>
          <a:r>
            <a:rPr lang="en-SG" b="0">
              <a:solidFill>
                <a:sysClr val="windowText" lastClr="000000"/>
              </a:solidFill>
            </a:rPr>
            <a:t>Brazil ($3.85) has the lowest average retail price, showing that products from Brazil are much cheaper compared to other countries.</a:t>
          </a:r>
          <a:r>
            <a:rPr lang="en-SG" b="0" baseline="0">
              <a:solidFill>
                <a:sysClr val="windowText" lastClr="000000"/>
              </a:solidFill>
            </a:rPr>
            <a:t> </a:t>
          </a:r>
          <a:r>
            <a:rPr lang="en-SG" b="0">
              <a:solidFill>
                <a:sysClr val="windowText" lastClr="000000"/>
              </a:solidFill>
            </a:rPr>
            <a:t>The overall average retail price is $82.82, which can</a:t>
          </a:r>
          <a:r>
            <a:rPr lang="en-SG" b="0" baseline="0">
              <a:solidFill>
                <a:sysClr val="windowText" lastClr="000000"/>
              </a:solidFill>
            </a:rPr>
            <a:t> be</a:t>
          </a:r>
          <a:r>
            <a:rPr lang="en-SG" b="0">
              <a:solidFill>
                <a:sysClr val="windowText" lastClr="000000"/>
              </a:solidFill>
            </a:rPr>
            <a:t> a benchmark to compare all countries.</a:t>
          </a:r>
        </a:p>
      </xdr:txBody>
    </xdr:sp>
    <xdr:clientData/>
  </xdr:twoCellAnchor>
  <xdr:twoCellAnchor>
    <xdr:from>
      <xdr:col>27</xdr:col>
      <xdr:colOff>336468</xdr:colOff>
      <xdr:row>13</xdr:row>
      <xdr:rowOff>158338</xdr:rowOff>
    </xdr:from>
    <xdr:to>
      <xdr:col>34</xdr:col>
      <xdr:colOff>59377</xdr:colOff>
      <xdr:row>31</xdr:row>
      <xdr:rowOff>49481</xdr:rowOff>
    </xdr:to>
    <xdr:sp macro="" textlink="">
      <xdr:nvSpPr>
        <xdr:cNvPr id="15" name="Rectangle: Top Corners Rounded 28">
          <a:extLst>
            <a:ext uri="{FF2B5EF4-FFF2-40B4-BE49-F238E27FC236}">
              <a16:creationId xmlns:a16="http://schemas.microsoft.com/office/drawing/2014/main" id="{B4116CBA-529A-4512-8805-7556BF04DAF0}"/>
            </a:ext>
          </a:extLst>
        </xdr:cNvPr>
        <xdr:cNvSpPr/>
      </xdr:nvSpPr>
      <xdr:spPr>
        <a:xfrm>
          <a:off x="19990130" y="2474026"/>
          <a:ext cx="4017818" cy="3097481"/>
        </a:xfrm>
        <a:prstGeom prst="round2SameRect">
          <a:avLst/>
        </a:prstGeom>
        <a:solidFill>
          <a:schemeClr val="bg2">
            <a:lumMod val="5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SG" b="0"/>
            <a:t>This 3D column chart visualizes the average retail price of products by supplier country, making it easy to compare price levels across different countries.</a:t>
          </a:r>
        </a:p>
        <a:p>
          <a:endParaRPr lang="en-SG" b="0"/>
        </a:p>
        <a:p>
          <a:r>
            <a:rPr lang="en-SG" b="0"/>
            <a:t>France, Germany, and the Australia have the tallest columns, showing that,</a:t>
          </a:r>
          <a:r>
            <a:rPr lang="en-SG" b="0" baseline="0"/>
            <a:t> </a:t>
          </a:r>
          <a:r>
            <a:rPr lang="en-SG" sz="1100" b="0">
              <a:solidFill>
                <a:schemeClr val="lt1"/>
              </a:solidFill>
              <a:effectLst/>
              <a:latin typeface="+mn-lt"/>
              <a:ea typeface="+mn-ea"/>
              <a:cs typeface="+mn-cs"/>
            </a:rPr>
            <a:t>on average,</a:t>
          </a:r>
          <a:r>
            <a:rPr lang="en-SG" sz="1100" b="0" baseline="0">
              <a:solidFill>
                <a:schemeClr val="lt1"/>
              </a:solidFill>
              <a:effectLst/>
              <a:latin typeface="+mn-lt"/>
              <a:ea typeface="+mn-ea"/>
              <a:cs typeface="+mn-cs"/>
            </a:rPr>
            <a:t> </a:t>
          </a:r>
          <a:r>
            <a:rPr lang="en-SG" b="0"/>
            <a:t>they supply the products that are highly priced</a:t>
          </a:r>
          <a:r>
            <a:rPr lang="en-SG" b="0" baseline="0"/>
            <a:t> when selling. </a:t>
          </a:r>
          <a:r>
            <a:rPr lang="en-SG" b="0"/>
            <a:t>Brazil has the shortest column, indicating the lowest average retail price among all supplier countries.</a:t>
          </a:r>
        </a:p>
        <a:p>
          <a:endParaRPr lang="en-SG" b="0"/>
        </a:p>
        <a:p>
          <a:r>
            <a:rPr lang="en-SG" b="0"/>
            <a:t>Countries with higher average retail prices may help the company earn more profit, as these products are likely to be items that customers are willing to pay more for.</a:t>
          </a:r>
        </a:p>
        <a:p>
          <a:r>
            <a:rPr lang="en-SG" b="0"/>
            <a:t>However,</a:t>
          </a:r>
          <a:r>
            <a:rPr lang="en-SG" b="0" baseline="0"/>
            <a:t> </a:t>
          </a:r>
          <a:r>
            <a:rPr lang="en-SG" b="0"/>
            <a:t>countries like Brazil, which have very low average retail prices, may be supplying low-value products.</a:t>
          </a:r>
        </a:p>
      </xdr:txBody>
    </xdr:sp>
    <xdr:clientData/>
  </xdr:twoCellAnchor>
  <xdr:twoCellAnchor>
    <xdr:from>
      <xdr:col>25</xdr:col>
      <xdr:colOff>544286</xdr:colOff>
      <xdr:row>17</xdr:row>
      <xdr:rowOff>158337</xdr:rowOff>
    </xdr:from>
    <xdr:to>
      <xdr:col>27</xdr:col>
      <xdr:colOff>267195</xdr:colOff>
      <xdr:row>22</xdr:row>
      <xdr:rowOff>158337</xdr:rowOff>
    </xdr:to>
    <xdr:cxnSp macro="">
      <xdr:nvCxnSpPr>
        <xdr:cNvPr id="31" name="Connector: Curved 30">
          <a:extLst>
            <a:ext uri="{FF2B5EF4-FFF2-40B4-BE49-F238E27FC236}">
              <a16:creationId xmlns:a16="http://schemas.microsoft.com/office/drawing/2014/main" id="{6630A8C2-1066-B0BA-45FB-730952BFF04C}"/>
            </a:ext>
          </a:extLst>
        </xdr:cNvPr>
        <xdr:cNvCxnSpPr/>
      </xdr:nvCxnSpPr>
      <xdr:spPr>
        <a:xfrm>
          <a:off x="18970831" y="3186545"/>
          <a:ext cx="950026" cy="890649"/>
        </a:xfrm>
        <a:prstGeom prst="curvedConnector3">
          <a:avLst>
            <a:gd name="adj1" fmla="val 50000"/>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3</xdr:col>
      <xdr:colOff>361950</xdr:colOff>
      <xdr:row>14</xdr:row>
      <xdr:rowOff>95250</xdr:rowOff>
    </xdr:from>
    <xdr:to>
      <xdr:col>6</xdr:col>
      <xdr:colOff>361950</xdr:colOff>
      <xdr:row>20</xdr:row>
      <xdr:rowOff>47625</xdr:rowOff>
    </xdr:to>
    <mc:AlternateContent xmlns:mc="http://schemas.openxmlformats.org/markup-compatibility/2006" xmlns:a14="http://schemas.microsoft.com/office/drawing/2010/main">
      <mc:Choice Requires="a14">
        <xdr:graphicFrame macro="">
          <xdr:nvGraphicFramePr>
            <xdr:cNvPr id="3" name="SupplierType">
              <a:extLst>
                <a:ext uri="{FF2B5EF4-FFF2-40B4-BE49-F238E27FC236}">
                  <a16:creationId xmlns:a16="http://schemas.microsoft.com/office/drawing/2014/main" id="{84FE18D5-B883-D569-A762-758A32E0162D}"/>
                </a:ext>
                <a:ext uri="{147F2762-F138-4A5C-976F-8EAC2B608ADB}">
                  <a16:predDERef xmlns:a16="http://schemas.microsoft.com/office/drawing/2014/main" pred="{6630A8C2-1066-B0BA-45FB-730952BFF04C}"/>
                </a:ext>
              </a:extLst>
            </xdr:cNvPr>
            <xdr:cNvGraphicFramePr/>
          </xdr:nvGraphicFramePr>
          <xdr:xfrm>
            <a:off x="0" y="0"/>
            <a:ext cx="0" cy="0"/>
          </xdr:xfrm>
          <a:graphic>
            <a:graphicData uri="http://schemas.microsoft.com/office/drawing/2010/slicer">
              <sle:slicer xmlns:sle="http://schemas.microsoft.com/office/drawing/2010/slicer" name="SupplierType"/>
            </a:graphicData>
          </a:graphic>
        </xdr:graphicFrame>
      </mc:Choice>
      <mc:Fallback xmlns="">
        <xdr:sp macro="" textlink="">
          <xdr:nvSpPr>
            <xdr:cNvPr id="0" name=""/>
            <xdr:cNvSpPr>
              <a:spLocks noTextEdit="1"/>
            </xdr:cNvSpPr>
          </xdr:nvSpPr>
          <xdr:spPr>
            <a:xfrm>
              <a:off x="4257675" y="2628900"/>
              <a:ext cx="1828800" cy="1038225"/>
            </a:xfrm>
            <a:prstGeom prst="rect">
              <a:avLst/>
            </a:prstGeom>
            <a:solidFill>
              <a:prstClr val="white"/>
            </a:solidFill>
            <a:ln w="1">
              <a:solidFill>
                <a:prstClr val="green"/>
              </a:solidFill>
            </a:ln>
          </xdr:spPr>
          <xdr:txBody>
            <a:bodyPr vertOverflow="clip" horzOverflow="clip"/>
            <a:lstStyle/>
            <a:p>
              <a:endParaRPr sz="1100"/>
            </a:p>
          </xdr:txBody>
        </xdr:sp>
      </mc:Fallback>
    </mc:AlternateContent>
    <xdr:clientData/>
  </xdr:twoCellAnchor>
  <xdr:twoCellAnchor>
    <xdr:from>
      <xdr:col>0</xdr:col>
      <xdr:colOff>0</xdr:colOff>
      <xdr:row>0</xdr:row>
      <xdr:rowOff>0</xdr:rowOff>
    </xdr:from>
    <xdr:to>
      <xdr:col>1</xdr:col>
      <xdr:colOff>4420</xdr:colOff>
      <xdr:row>34</xdr:row>
      <xdr:rowOff>140499</xdr:rowOff>
    </xdr:to>
    <xdr:sp macro="" textlink="">
      <xdr:nvSpPr>
        <xdr:cNvPr id="40" name="Rectangle 25">
          <a:extLst>
            <a:ext uri="{FF2B5EF4-FFF2-40B4-BE49-F238E27FC236}">
              <a16:creationId xmlns:a16="http://schemas.microsoft.com/office/drawing/2014/main" id="{F5CADB1C-8DAF-03FD-A48A-8AF409F2AD79}"/>
            </a:ext>
          </a:extLst>
        </xdr:cNvPr>
        <xdr:cNvSpPr/>
      </xdr:nvSpPr>
      <xdr:spPr>
        <a:xfrm>
          <a:off x="0" y="0"/>
          <a:ext cx="190167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175139</xdr:colOff>
      <xdr:row>0</xdr:row>
      <xdr:rowOff>89503</xdr:rowOff>
    </xdr:from>
    <xdr:to>
      <xdr:col>0</xdr:col>
      <xdr:colOff>1725839</xdr:colOff>
      <xdr:row>3</xdr:row>
      <xdr:rowOff>68341</xdr:rowOff>
    </xdr:to>
    <xdr:sp macro="" textlink="">
      <xdr:nvSpPr>
        <xdr:cNvPr id="41" name="Rectangle: Rounded Corners 40">
          <a:hlinkClick xmlns:r="http://schemas.openxmlformats.org/officeDocument/2006/relationships" r:id="rId3"/>
          <a:extLst>
            <a:ext uri="{FF2B5EF4-FFF2-40B4-BE49-F238E27FC236}">
              <a16:creationId xmlns:a16="http://schemas.microsoft.com/office/drawing/2014/main" id="{4C509E94-5197-5B65-05B9-AD3A3B07144C}"/>
            </a:ext>
          </a:extLst>
        </xdr:cNvPr>
        <xdr:cNvSpPr/>
      </xdr:nvSpPr>
      <xdr:spPr>
        <a:xfrm>
          <a:off x="175139" y="89503"/>
          <a:ext cx="1550700"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192481</xdr:colOff>
      <xdr:row>3</xdr:row>
      <xdr:rowOff>117207</xdr:rowOff>
    </xdr:from>
    <xdr:to>
      <xdr:col>0</xdr:col>
      <xdr:colOff>1730062</xdr:colOff>
      <xdr:row>6</xdr:row>
      <xdr:rowOff>89012</xdr:rowOff>
    </xdr:to>
    <xdr:sp macro="" textlink="">
      <xdr:nvSpPr>
        <xdr:cNvPr id="42" name="Rectangle: Rounded Corners 27">
          <a:hlinkClick xmlns:r="http://schemas.openxmlformats.org/officeDocument/2006/relationships" r:id="rId4"/>
          <a:extLst>
            <a:ext uri="{FF2B5EF4-FFF2-40B4-BE49-F238E27FC236}">
              <a16:creationId xmlns:a16="http://schemas.microsoft.com/office/drawing/2014/main" id="{AE50F6B3-731E-56B7-2CA2-7B07266DEE1D}"/>
            </a:ext>
          </a:extLst>
        </xdr:cNvPr>
        <xdr:cNvSpPr/>
      </xdr:nvSpPr>
      <xdr:spPr>
        <a:xfrm>
          <a:off x="192481" y="674768"/>
          <a:ext cx="1537581"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188724</xdr:colOff>
      <xdr:row>16</xdr:row>
      <xdr:rowOff>14077</xdr:rowOff>
    </xdr:from>
    <xdr:to>
      <xdr:col>0</xdr:col>
      <xdr:colOff>1706766</xdr:colOff>
      <xdr:row>18</xdr:row>
      <xdr:rowOff>178889</xdr:rowOff>
    </xdr:to>
    <xdr:sp macro="" textlink="">
      <xdr:nvSpPr>
        <xdr:cNvPr id="43" name="Rectangle: Rounded Corners 42">
          <a:hlinkClick xmlns:r="http://schemas.openxmlformats.org/officeDocument/2006/relationships" r:id="rId3"/>
          <a:extLst>
            <a:ext uri="{FF2B5EF4-FFF2-40B4-BE49-F238E27FC236}">
              <a16:creationId xmlns:a16="http://schemas.microsoft.com/office/drawing/2014/main" id="{6AC10DD3-D8D5-B8D9-E431-F14A895F6BA3}"/>
            </a:ext>
          </a:extLst>
        </xdr:cNvPr>
        <xdr:cNvSpPr/>
      </xdr:nvSpPr>
      <xdr:spPr>
        <a:xfrm>
          <a:off x="188724" y="2987736"/>
          <a:ext cx="1518042"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179288</xdr:colOff>
      <xdr:row>19</xdr:row>
      <xdr:rowOff>43285</xdr:rowOff>
    </xdr:from>
    <xdr:to>
      <xdr:col>0</xdr:col>
      <xdr:colOff>1706766</xdr:colOff>
      <xdr:row>22</xdr:row>
      <xdr:rowOff>12573</xdr:rowOff>
    </xdr:to>
    <xdr:sp macro="" textlink="">
      <xdr:nvSpPr>
        <xdr:cNvPr id="44" name="Rectangle: Rounded Corners 27">
          <a:hlinkClick xmlns:r="http://schemas.openxmlformats.org/officeDocument/2006/relationships" r:id="rId5"/>
          <a:extLst>
            <a:ext uri="{FF2B5EF4-FFF2-40B4-BE49-F238E27FC236}">
              <a16:creationId xmlns:a16="http://schemas.microsoft.com/office/drawing/2014/main" id="{3924E7E6-440E-1155-04B2-3669C8B0D5D8}"/>
            </a:ext>
          </a:extLst>
        </xdr:cNvPr>
        <xdr:cNvSpPr/>
      </xdr:nvSpPr>
      <xdr:spPr>
        <a:xfrm>
          <a:off x="179288" y="3574505"/>
          <a:ext cx="1527478"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150980</xdr:colOff>
      <xdr:row>22</xdr:row>
      <xdr:rowOff>55392</xdr:rowOff>
    </xdr:from>
    <xdr:to>
      <xdr:col>0</xdr:col>
      <xdr:colOff>1719191</xdr:colOff>
      <xdr:row>25</xdr:row>
      <xdr:rowOff>34349</xdr:rowOff>
    </xdr:to>
    <xdr:sp macro="" textlink="">
      <xdr:nvSpPr>
        <xdr:cNvPr id="45" name="Rectangle: Rounded Corners 27">
          <a:hlinkClick xmlns:r="http://schemas.openxmlformats.org/officeDocument/2006/relationships" r:id="rId6"/>
          <a:extLst>
            <a:ext uri="{FF2B5EF4-FFF2-40B4-BE49-F238E27FC236}">
              <a16:creationId xmlns:a16="http://schemas.microsoft.com/office/drawing/2014/main" id="{FFBF3F5D-5A08-03C4-7F50-301DCC67BA16}"/>
            </a:ext>
          </a:extLst>
        </xdr:cNvPr>
        <xdr:cNvSpPr/>
      </xdr:nvSpPr>
      <xdr:spPr>
        <a:xfrm>
          <a:off x="150980" y="4144172"/>
          <a:ext cx="1568211"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150980</xdr:colOff>
      <xdr:row>25</xdr:row>
      <xdr:rowOff>74396</xdr:rowOff>
    </xdr:from>
    <xdr:to>
      <xdr:col>0</xdr:col>
      <xdr:colOff>1716722</xdr:colOff>
      <xdr:row>28</xdr:row>
      <xdr:rowOff>46013</xdr:rowOff>
    </xdr:to>
    <xdr:sp macro="" textlink="">
      <xdr:nvSpPr>
        <xdr:cNvPr id="46" name="Rectangle: Rounded Corners 27">
          <a:hlinkClick xmlns:r="http://schemas.openxmlformats.org/officeDocument/2006/relationships" r:id="rId7"/>
          <a:extLst>
            <a:ext uri="{FF2B5EF4-FFF2-40B4-BE49-F238E27FC236}">
              <a16:creationId xmlns:a16="http://schemas.microsoft.com/office/drawing/2014/main" id="{865D6A18-8E05-8687-8240-A8A701B79D7F}"/>
            </a:ext>
          </a:extLst>
        </xdr:cNvPr>
        <xdr:cNvSpPr/>
      </xdr:nvSpPr>
      <xdr:spPr>
        <a:xfrm>
          <a:off x="150980" y="4720737"/>
          <a:ext cx="156574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150981</xdr:colOff>
      <xdr:row>28</xdr:row>
      <xdr:rowOff>91411</xdr:rowOff>
    </xdr:from>
    <xdr:to>
      <xdr:col>0</xdr:col>
      <xdr:colOff>1711744</xdr:colOff>
      <xdr:row>31</xdr:row>
      <xdr:rowOff>65906</xdr:rowOff>
    </xdr:to>
    <xdr:sp macro="" textlink="">
      <xdr:nvSpPr>
        <xdr:cNvPr id="47" name="Rectangle: Rounded Corners 27">
          <a:hlinkClick xmlns:r="http://schemas.openxmlformats.org/officeDocument/2006/relationships" r:id="rId8"/>
          <a:extLst>
            <a:ext uri="{FF2B5EF4-FFF2-40B4-BE49-F238E27FC236}">
              <a16:creationId xmlns:a16="http://schemas.microsoft.com/office/drawing/2014/main" id="{F70EFF7C-1C08-F0E5-B90C-F621EA86CAFA}"/>
            </a:ext>
          </a:extLst>
        </xdr:cNvPr>
        <xdr:cNvSpPr/>
      </xdr:nvSpPr>
      <xdr:spPr>
        <a:xfrm>
          <a:off x="150981" y="5295313"/>
          <a:ext cx="1560763"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186365</xdr:colOff>
      <xdr:row>6</xdr:row>
      <xdr:rowOff>145610</xdr:rowOff>
    </xdr:from>
    <xdr:to>
      <xdr:col>0</xdr:col>
      <xdr:colOff>1720626</xdr:colOff>
      <xdr:row>9</xdr:row>
      <xdr:rowOff>106661</xdr:rowOff>
    </xdr:to>
    <xdr:sp macro="" textlink="">
      <xdr:nvSpPr>
        <xdr:cNvPr id="48" name="Rectangle: Rounded Corners 27">
          <a:hlinkClick xmlns:r="http://schemas.openxmlformats.org/officeDocument/2006/relationships" r:id="rId9"/>
          <a:extLst>
            <a:ext uri="{FF2B5EF4-FFF2-40B4-BE49-F238E27FC236}">
              <a16:creationId xmlns:a16="http://schemas.microsoft.com/office/drawing/2014/main" id="{7A04B7C8-154D-EBC7-DA9D-59B12C27D736}"/>
            </a:ext>
          </a:extLst>
        </xdr:cNvPr>
        <xdr:cNvSpPr/>
      </xdr:nvSpPr>
      <xdr:spPr>
        <a:xfrm>
          <a:off x="186365" y="1260732"/>
          <a:ext cx="1534261"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188727</xdr:colOff>
      <xdr:row>9</xdr:row>
      <xdr:rowOff>164679</xdr:rowOff>
    </xdr:from>
    <xdr:to>
      <xdr:col>0</xdr:col>
      <xdr:colOff>1720628</xdr:colOff>
      <xdr:row>12</xdr:row>
      <xdr:rowOff>113203</xdr:rowOff>
    </xdr:to>
    <xdr:sp macro="" textlink="">
      <xdr:nvSpPr>
        <xdr:cNvPr id="49" name="Rectangle: Rounded Corners 27">
          <a:hlinkClick xmlns:r="http://schemas.openxmlformats.org/officeDocument/2006/relationships" r:id="rId10"/>
          <a:extLst>
            <a:ext uri="{FF2B5EF4-FFF2-40B4-BE49-F238E27FC236}">
              <a16:creationId xmlns:a16="http://schemas.microsoft.com/office/drawing/2014/main" id="{B671B7BD-7B3C-8848-3866-59F09D7E5E80}"/>
            </a:ext>
          </a:extLst>
        </xdr:cNvPr>
        <xdr:cNvSpPr/>
      </xdr:nvSpPr>
      <xdr:spPr>
        <a:xfrm>
          <a:off x="188727" y="1837362"/>
          <a:ext cx="1531901"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184798</xdr:colOff>
      <xdr:row>13</xdr:row>
      <xdr:rowOff>1467</xdr:rowOff>
    </xdr:from>
    <xdr:to>
      <xdr:col>0</xdr:col>
      <xdr:colOff>1720628</xdr:colOff>
      <xdr:row>15</xdr:row>
      <xdr:rowOff>119748</xdr:rowOff>
    </xdr:to>
    <xdr:sp macro="" textlink="">
      <xdr:nvSpPr>
        <xdr:cNvPr id="50" name="Rectangle: Rounded Corners 27">
          <a:hlinkClick xmlns:r="http://schemas.openxmlformats.org/officeDocument/2006/relationships" r:id="rId11"/>
          <a:extLst>
            <a:ext uri="{FF2B5EF4-FFF2-40B4-BE49-F238E27FC236}">
              <a16:creationId xmlns:a16="http://schemas.microsoft.com/office/drawing/2014/main" id="{652F7995-393C-0B95-660B-55EB0E7CDDB0}"/>
            </a:ext>
          </a:extLst>
        </xdr:cNvPr>
        <xdr:cNvSpPr/>
      </xdr:nvSpPr>
      <xdr:spPr>
        <a:xfrm>
          <a:off x="184798" y="2417565"/>
          <a:ext cx="153583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161732</xdr:colOff>
      <xdr:row>31</xdr:row>
      <xdr:rowOff>127660</xdr:rowOff>
    </xdr:from>
    <xdr:to>
      <xdr:col>0</xdr:col>
      <xdr:colOff>1722495</xdr:colOff>
      <xdr:row>34</xdr:row>
      <xdr:rowOff>102154</xdr:rowOff>
    </xdr:to>
    <xdr:sp macro="" textlink="">
      <xdr:nvSpPr>
        <xdr:cNvPr id="51" name="Rectangle: Rounded Corners 27">
          <a:hlinkClick xmlns:r="http://schemas.openxmlformats.org/officeDocument/2006/relationships" r:id="rId12"/>
          <a:extLst>
            <a:ext uri="{FF2B5EF4-FFF2-40B4-BE49-F238E27FC236}">
              <a16:creationId xmlns:a16="http://schemas.microsoft.com/office/drawing/2014/main" id="{028337E8-3EB0-6767-7B38-F21EFECBE524}"/>
            </a:ext>
          </a:extLst>
        </xdr:cNvPr>
        <xdr:cNvSpPr/>
      </xdr:nvSpPr>
      <xdr:spPr>
        <a:xfrm>
          <a:off x="161732" y="5889123"/>
          <a:ext cx="1560763"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10</xdr:col>
      <xdr:colOff>277905</xdr:colOff>
      <xdr:row>0</xdr:row>
      <xdr:rowOff>71718</xdr:rowOff>
    </xdr:from>
    <xdr:to>
      <xdr:col>32</xdr:col>
      <xdr:colOff>114300</xdr:colOff>
      <xdr:row>19</xdr:row>
      <xdr:rowOff>138393</xdr:rowOff>
    </xdr:to>
    <xdr:graphicFrame macro="">
      <xdr:nvGraphicFramePr>
        <xdr:cNvPr id="13" name="Chart 1" descr="Chart type: Clustered Bar. 'Total Stock Supplied' by 'SupplierCountry'&#10;&#10;Description automatically generated">
          <a:extLst>
            <a:ext uri="{FF2B5EF4-FFF2-40B4-BE49-F238E27FC236}">
              <a16:creationId xmlns:a16="http://schemas.microsoft.com/office/drawing/2014/main" id="{A7A7B3EA-FA92-7F0B-A51F-3870CD9EC32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238125</xdr:colOff>
      <xdr:row>8</xdr:row>
      <xdr:rowOff>104775</xdr:rowOff>
    </xdr:from>
    <xdr:to>
      <xdr:col>3</xdr:col>
      <xdr:colOff>733425</xdr:colOff>
      <xdr:row>8</xdr:row>
      <xdr:rowOff>104775</xdr:rowOff>
    </xdr:to>
    <xdr:cxnSp macro="">
      <xdr:nvCxnSpPr>
        <xdr:cNvPr id="4" name="Straight Connector 3">
          <a:extLst>
            <a:ext uri="{FF2B5EF4-FFF2-40B4-BE49-F238E27FC236}">
              <a16:creationId xmlns:a16="http://schemas.microsoft.com/office/drawing/2014/main" id="{A5E05BA2-B27D-3C62-3FBF-FEEA9BC4EADF}"/>
            </a:ext>
            <a:ext uri="{147F2762-F138-4A5C-976F-8EAC2B608ADB}">
              <a16:predDERef xmlns:a16="http://schemas.microsoft.com/office/drawing/2014/main" pred="{00000000-0008-0000-0A00-000003000000}"/>
            </a:ext>
          </a:extLst>
        </xdr:cNvPr>
        <xdr:cNvCxnSpPr>
          <a:cxnSpLocks/>
        </xdr:cNvCxnSpPr>
      </xdr:nvCxnSpPr>
      <xdr:spPr>
        <a:xfrm>
          <a:off x="5200650" y="1552575"/>
          <a:ext cx="495300" cy="0"/>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28575</xdr:colOff>
      <xdr:row>6</xdr:row>
      <xdr:rowOff>104775</xdr:rowOff>
    </xdr:from>
    <xdr:to>
      <xdr:col>9</xdr:col>
      <xdr:colOff>685800</xdr:colOff>
      <xdr:row>13</xdr:row>
      <xdr:rowOff>95250</xdr:rowOff>
    </xdr:to>
    <xdr:sp macro="" textlink="">
      <xdr:nvSpPr>
        <xdr:cNvPr id="5" name="Rectangle 4">
          <a:extLst>
            <a:ext uri="{FF2B5EF4-FFF2-40B4-BE49-F238E27FC236}">
              <a16:creationId xmlns:a16="http://schemas.microsoft.com/office/drawing/2014/main" id="{993A8C4A-B865-1A17-F682-4AAC4518E2DF}"/>
            </a:ext>
            <a:ext uri="{147F2762-F138-4A5C-976F-8EAC2B608ADB}">
              <a16:predDERef xmlns:a16="http://schemas.microsoft.com/office/drawing/2014/main" pred="{A5E05BA2-B27D-3C62-3FBF-FEEA9BC4EADF}"/>
            </a:ext>
          </a:extLst>
        </xdr:cNvPr>
        <xdr:cNvSpPr/>
      </xdr:nvSpPr>
      <xdr:spPr>
        <a:xfrm>
          <a:off x="3819525" y="1190625"/>
          <a:ext cx="4467225" cy="1257300"/>
        </a:xfrm>
        <a:prstGeom prst="rect">
          <a:avLst/>
        </a:prstGeom>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a:solidFill>
                <a:schemeClr val="lt1"/>
              </a:solidFill>
              <a:latin typeface="+mn-lt"/>
              <a:ea typeface="+mn-lt"/>
              <a:cs typeface="+mn-lt"/>
            </a:rPr>
            <a:t>This summarizes the total stock supplied by each supplier country</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 This allows </a:t>
          </a:r>
          <a:r>
            <a:rPr lang="en-US" sz="1100">
              <a:solidFill>
                <a:schemeClr val="lt1"/>
              </a:solidFill>
              <a:latin typeface="+mn-lt"/>
              <a:ea typeface="+mn-lt"/>
              <a:cs typeface="+mn-lt"/>
            </a:rPr>
            <a:t>easy comparison of how much stock each country contributes to Sheing Shong.</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 I used conditional formatting and by using MAX and MIN functions, I highlighted the countries with the highest and lowest total stock contributions. This helps to identify key and underperforming supplier regions.</a:t>
          </a:r>
        </a:p>
      </xdr:txBody>
    </xdr:sp>
    <xdr:clientData/>
  </xdr:twoCellAnchor>
  <xdr:twoCellAnchor>
    <xdr:from>
      <xdr:col>23</xdr:col>
      <xdr:colOff>180975</xdr:colOff>
      <xdr:row>20</xdr:row>
      <xdr:rowOff>66675</xdr:rowOff>
    </xdr:from>
    <xdr:to>
      <xdr:col>26</xdr:col>
      <xdr:colOff>285750</xdr:colOff>
      <xdr:row>23</xdr:row>
      <xdr:rowOff>95250</xdr:rowOff>
    </xdr:to>
    <xdr:cxnSp macro="">
      <xdr:nvCxnSpPr>
        <xdr:cNvPr id="9" name="Straight Connector 8">
          <a:extLst>
            <a:ext uri="{FF2B5EF4-FFF2-40B4-BE49-F238E27FC236}">
              <a16:creationId xmlns:a16="http://schemas.microsoft.com/office/drawing/2014/main" id="{313768A7-9719-6533-7FE8-F3366DF6F87E}"/>
            </a:ext>
            <a:ext uri="{147F2762-F138-4A5C-976F-8EAC2B608ADB}">
              <a16:predDERef xmlns:a16="http://schemas.microsoft.com/office/drawing/2014/main" pred="{993A8C4A-B865-1A17-F682-4AAC4518E2DF}"/>
            </a:ext>
          </a:extLst>
        </xdr:cNvPr>
        <xdr:cNvCxnSpPr>
          <a:cxnSpLocks/>
        </xdr:cNvCxnSpPr>
      </xdr:nvCxnSpPr>
      <xdr:spPr>
        <a:xfrm>
          <a:off x="16516350" y="3686175"/>
          <a:ext cx="1190625" cy="571500"/>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314325</xdr:colOff>
      <xdr:row>24</xdr:row>
      <xdr:rowOff>38100</xdr:rowOff>
    </xdr:from>
    <xdr:to>
      <xdr:col>34</xdr:col>
      <xdr:colOff>209550</xdr:colOff>
      <xdr:row>42</xdr:row>
      <xdr:rowOff>57150</xdr:rowOff>
    </xdr:to>
    <xdr:sp macro="" textlink="">
      <xdr:nvSpPr>
        <xdr:cNvPr id="11" name="Round Same Side Corner Rectangle 10">
          <a:extLst>
            <a:ext uri="{FF2B5EF4-FFF2-40B4-BE49-F238E27FC236}">
              <a16:creationId xmlns:a16="http://schemas.microsoft.com/office/drawing/2014/main" id="{6B06935E-9F99-53C7-82F8-25F02C898A6E}"/>
            </a:ext>
            <a:ext uri="{147F2762-F138-4A5C-976F-8EAC2B608ADB}">
              <a16:predDERef xmlns:a16="http://schemas.microsoft.com/office/drawing/2014/main" pred="{313768A7-9719-6533-7FE8-F3366DF6F87E}"/>
            </a:ext>
          </a:extLst>
        </xdr:cNvPr>
        <xdr:cNvSpPr/>
      </xdr:nvSpPr>
      <xdr:spPr>
        <a:xfrm>
          <a:off x="16649700" y="4381500"/>
          <a:ext cx="5029200" cy="3276600"/>
        </a:xfrm>
        <a:prstGeom prst="round2SameRect">
          <a:avLst/>
        </a:prstGeom>
        <a:solidFill>
          <a:schemeClr val="accent4">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bar chart shows the total stock supplied by each supplier country to easily compare which countries contribute the most and least stock.</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USA is the largest stock contributor with 7347 units, followed closely by Australia with 7270 units and Germany with 6951 units. Countries such as Netherlands (750), Spain (1,073), Denmark (1,110) and Brazil (1,200) contribute the lowest stock units.</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Stock supply is unevenly distributed, with only a few countries contributing a large portion of the total stock and thus many other countries contribute only a small share. </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Sheing Shong is highly reliant on suppliers from a few countries. Any problem in these regions could affect inventory levels a lot. Hence, it is very crucial to strengthen partnerships with countries that contribute a lot and also to diversify suppliers by increasing stock from countries that contribute low to make sure supply is stable.</a:t>
          </a:r>
        </a:p>
      </xdr:txBody>
    </xdr:sp>
    <xdr:clientData/>
  </xdr:twoCellAnchor>
  <xdr:twoCellAnchor>
    <xdr:from>
      <xdr:col>2</xdr:col>
      <xdr:colOff>219075</xdr:colOff>
      <xdr:row>28</xdr:row>
      <xdr:rowOff>104775</xdr:rowOff>
    </xdr:from>
    <xdr:to>
      <xdr:col>2</xdr:col>
      <xdr:colOff>247650</xdr:colOff>
      <xdr:row>32</xdr:row>
      <xdr:rowOff>9525</xdr:rowOff>
    </xdr:to>
    <xdr:cxnSp macro="">
      <xdr:nvCxnSpPr>
        <xdr:cNvPr id="6" name="Straight Connector 11">
          <a:extLst>
            <a:ext uri="{FF2B5EF4-FFF2-40B4-BE49-F238E27FC236}">
              <a16:creationId xmlns:a16="http://schemas.microsoft.com/office/drawing/2014/main" id="{2445FD85-B8A2-3DC1-1118-97CA01EF6721}"/>
            </a:ext>
            <a:ext uri="{147F2762-F138-4A5C-976F-8EAC2B608ADB}">
              <a16:predDERef xmlns:a16="http://schemas.microsoft.com/office/drawing/2014/main" pred="{6B06935E-9F99-53C7-82F8-25F02C898A6E}"/>
            </a:ext>
          </a:extLst>
        </xdr:cNvPr>
        <xdr:cNvCxnSpPr>
          <a:cxnSpLocks/>
        </xdr:cNvCxnSpPr>
      </xdr:nvCxnSpPr>
      <xdr:spPr>
        <a:xfrm flipH="1">
          <a:off x="1943100" y="5172075"/>
          <a:ext cx="28575" cy="628650"/>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304799</xdr:colOff>
      <xdr:row>32</xdr:row>
      <xdr:rowOff>142875</xdr:rowOff>
    </xdr:from>
    <xdr:to>
      <xdr:col>4</xdr:col>
      <xdr:colOff>242046</xdr:colOff>
      <xdr:row>48</xdr:row>
      <xdr:rowOff>89647</xdr:rowOff>
    </xdr:to>
    <xdr:sp macro="" textlink="">
      <xdr:nvSpPr>
        <xdr:cNvPr id="8" name="Rounded Rectangle 12">
          <a:extLst>
            <a:ext uri="{FF2B5EF4-FFF2-40B4-BE49-F238E27FC236}">
              <a16:creationId xmlns:a16="http://schemas.microsoft.com/office/drawing/2014/main" id="{2014B473-FBC1-B7E0-88AE-19E43B66D931}"/>
            </a:ext>
            <a:ext uri="{147F2762-F138-4A5C-976F-8EAC2B608ADB}">
              <a16:predDERef xmlns:a16="http://schemas.microsoft.com/office/drawing/2014/main" pred="{2445FD85-B8A2-3DC1-1118-97CA01EF6721}"/>
            </a:ext>
          </a:extLst>
        </xdr:cNvPr>
        <xdr:cNvSpPr/>
      </xdr:nvSpPr>
      <xdr:spPr>
        <a:xfrm>
          <a:off x="304799" y="5880287"/>
          <a:ext cx="3845859" cy="2815478"/>
        </a:xfrm>
        <a:prstGeom prst="roundRect">
          <a:avLst/>
        </a:prstGeom>
        <a:solidFill>
          <a:schemeClr val="bg2"/>
        </a:solidFill>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table shows the three supplier countries that contribute the lowest total stock. Netherlands supplies the least stock, 750 units, making it the lowest contributor. </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These are the formulas i used. For Total Stock Supplied, I used =LARGE($B$2:$B$17, ROW(A14)). A new forumula that I have not been taught. This formula returns the bottom 3 values from the pivot table. Then to return the bottom 3 supplier countries i used =XLOOKUP([@[Total Stock Supplied]],$B$2:$B$17,$A$2:$A$17). This formula finds each stock value in the original table and returns the matching country name. </a:t>
          </a:r>
        </a:p>
      </xdr:txBody>
    </xdr:sp>
    <xdr:clientData/>
  </xdr:twoCellAnchor>
  <xdr:twoCellAnchor>
    <xdr:from>
      <xdr:col>4</xdr:col>
      <xdr:colOff>448235</xdr:colOff>
      <xdr:row>21</xdr:row>
      <xdr:rowOff>89648</xdr:rowOff>
    </xdr:from>
    <xdr:to>
      <xdr:col>14</xdr:col>
      <xdr:colOff>412376</xdr:colOff>
      <xdr:row>47</xdr:row>
      <xdr:rowOff>71717</xdr:rowOff>
    </xdr:to>
    <mc:AlternateContent xmlns:mc="http://schemas.openxmlformats.org/markup-compatibility/2006">
      <mc:Choice xmlns="" xmlns:cx4="http://schemas.microsoft.com/office/drawing/2016/5/10/chartex" Requires="cx4">
        <xdr:graphicFrame macro="">
          <xdr:nvGraphicFramePr>
            <xdr:cNvPr id="17" name="Chart 26">
              <a:extLst>
                <a:ext uri="{FF2B5EF4-FFF2-40B4-BE49-F238E27FC236}">
                  <a16:creationId xmlns:a16="http://schemas.microsoft.com/office/drawing/2014/main" id="{78828645-A87E-5C72-AF81-9425B983A038}"/>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2" name="">
              <a:extLst>
                <a:ext uri="{FF2B5EF4-FFF2-40B4-BE49-F238E27FC236}">
                  <a16:creationId xmlns:a16="http://schemas.microsoft.com/office/drawing/2014/main" id="{00000000-0008-0000-0C00-000002000000}"/>
                </a:ext>
              </a:extLst>
            </xdr:cNvPr>
            <xdr:cNvSpPr>
              <a:spLocks noTextEdit="1"/>
            </xdr:cNvSpPr>
          </xdr:nvSpPr>
          <xdr:spPr>
            <a:xfrm>
              <a:off x="6201335" y="3930128"/>
              <a:ext cx="8087061" cy="4736949"/>
            </a:xfrm>
            <a:prstGeom prst="rect">
              <a:avLst/>
            </a:prstGeom>
            <a:solidFill>
              <a:prstClr val="white"/>
            </a:solidFill>
            <a:ln w="1">
              <a:solidFill>
                <a:prstClr val="green"/>
              </a:solidFill>
            </a:ln>
          </xdr:spPr>
          <xdr:txBody>
            <a:bodyPr vertOverflow="clip" horzOverflow="clip"/>
            <a:lstStyle/>
            <a:p>
              <a:r>
                <a:rPr lang="en-SG"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14</xdr:col>
      <xdr:colOff>600635</xdr:colOff>
      <xdr:row>39</xdr:row>
      <xdr:rowOff>-1</xdr:rowOff>
    </xdr:from>
    <xdr:to>
      <xdr:col>15</xdr:col>
      <xdr:colOff>645459</xdr:colOff>
      <xdr:row>42</xdr:row>
      <xdr:rowOff>35859</xdr:rowOff>
    </xdr:to>
    <xdr:cxnSp macro="">
      <xdr:nvCxnSpPr>
        <xdr:cNvPr id="19" name="Connector: Elbow 18">
          <a:extLst>
            <a:ext uri="{FF2B5EF4-FFF2-40B4-BE49-F238E27FC236}">
              <a16:creationId xmlns:a16="http://schemas.microsoft.com/office/drawing/2014/main" id="{F09B992D-95C0-6211-8020-D74AADB0651F}"/>
            </a:ext>
          </a:extLst>
        </xdr:cNvPr>
        <xdr:cNvCxnSpPr/>
      </xdr:nvCxnSpPr>
      <xdr:spPr>
        <a:xfrm>
          <a:off x="12649200" y="6992470"/>
          <a:ext cx="896471" cy="573742"/>
        </a:xfrm>
        <a:prstGeom prst="bentConnector3">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779929</xdr:colOff>
      <xdr:row>38</xdr:row>
      <xdr:rowOff>53789</xdr:rowOff>
    </xdr:from>
    <xdr:to>
      <xdr:col>21</xdr:col>
      <xdr:colOff>304800</xdr:colOff>
      <xdr:row>47</xdr:row>
      <xdr:rowOff>17929</xdr:rowOff>
    </xdr:to>
    <xdr:sp macro="" textlink="">
      <xdr:nvSpPr>
        <xdr:cNvPr id="20" name="Rectangle: Rounded Corners 19">
          <a:extLst>
            <a:ext uri="{FF2B5EF4-FFF2-40B4-BE49-F238E27FC236}">
              <a16:creationId xmlns:a16="http://schemas.microsoft.com/office/drawing/2014/main" id="{A90F1000-B794-0BB1-9A12-DF45BF4907EF}"/>
            </a:ext>
          </a:extLst>
        </xdr:cNvPr>
        <xdr:cNvSpPr/>
      </xdr:nvSpPr>
      <xdr:spPr>
        <a:xfrm>
          <a:off x="13680141" y="6866965"/>
          <a:ext cx="2734235" cy="1577788"/>
        </a:xfrm>
        <a:prstGeom prst="roundRect">
          <a:avLst/>
        </a:prstGeom>
      </xdr:spPr>
      <xdr:style>
        <a:lnRef idx="1">
          <a:schemeClr val="accent5"/>
        </a:lnRef>
        <a:fillRef idx="2">
          <a:schemeClr val="accent5"/>
        </a:fillRef>
        <a:effectRef idx="1">
          <a:schemeClr val="accent5"/>
        </a:effectRef>
        <a:fontRef idx="minor">
          <a:schemeClr val="dk1"/>
        </a:fontRef>
      </xdr:style>
      <xdr:txBody>
        <a:bodyPr vertOverflow="clip" horzOverflow="clip" rtlCol="0" anchor="t"/>
        <a:lstStyle/>
        <a:p>
          <a:pPr algn="l"/>
          <a:r>
            <a:rPr lang="en-SG" b="0"/>
            <a:t>This map shows the three supplier countries with the lowest total stock supplied.</a:t>
          </a:r>
          <a:r>
            <a:rPr lang="en-SG" b="0" baseline="0"/>
            <a:t> </a:t>
          </a:r>
          <a:r>
            <a:rPr lang="en-SG" b="0"/>
            <a:t>The darker the country on the map, the lower the stock it contributes.</a:t>
          </a:r>
          <a:br>
            <a:rPr lang="en-SG" b="0"/>
          </a:br>
          <a:r>
            <a:rPr lang="en-SG" b="0"/>
            <a:t>It provides a quick visual way to identify the weakest suppliers and compare their contributions at a glance.</a:t>
          </a:r>
          <a:endParaRPr lang="en-SG" sz="1100" b="0"/>
        </a:p>
      </xdr:txBody>
    </xdr:sp>
    <xdr:clientData/>
  </xdr:twoCellAnchor>
  <xdr:twoCellAnchor>
    <xdr:from>
      <xdr:col>0</xdr:col>
      <xdr:colOff>0</xdr:colOff>
      <xdr:row>0</xdr:row>
      <xdr:rowOff>0</xdr:rowOff>
    </xdr:from>
    <xdr:to>
      <xdr:col>1</xdr:col>
      <xdr:colOff>1274</xdr:colOff>
      <xdr:row>34</xdr:row>
      <xdr:rowOff>131420</xdr:rowOff>
    </xdr:to>
    <xdr:grpSp>
      <xdr:nvGrpSpPr>
        <xdr:cNvPr id="52" name="Group 51">
          <a:extLst>
            <a:ext uri="{FF2B5EF4-FFF2-40B4-BE49-F238E27FC236}">
              <a16:creationId xmlns:a16="http://schemas.microsoft.com/office/drawing/2014/main" id="{032D5FDA-8378-4BDE-A670-315BF9AE072D}"/>
            </a:ext>
          </a:extLst>
        </xdr:cNvPr>
        <xdr:cNvGrpSpPr/>
      </xdr:nvGrpSpPr>
      <xdr:grpSpPr>
        <a:xfrm>
          <a:off x="0" y="0"/>
          <a:ext cx="1820549" cy="6284570"/>
          <a:chOff x="1" y="4653017"/>
          <a:chExt cx="1895326" cy="6459523"/>
        </a:xfrm>
      </xdr:grpSpPr>
      <xdr:sp macro="" textlink="">
        <xdr:nvSpPr>
          <xdr:cNvPr id="53" name="Rectangle 25">
            <a:extLst>
              <a:ext uri="{FF2B5EF4-FFF2-40B4-BE49-F238E27FC236}">
                <a16:creationId xmlns:a16="http://schemas.microsoft.com/office/drawing/2014/main" id="{75FE1AA6-5288-CF21-3F98-3DA3410F8AEC}"/>
              </a:ext>
            </a:extLst>
          </xdr:cNvPr>
          <xdr:cNvSpPr/>
        </xdr:nvSpPr>
        <xdr:spPr>
          <a:xfrm>
            <a:off x="1" y="4653017"/>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sp macro="" textlink="">
        <xdr:nvSpPr>
          <xdr:cNvPr id="54" name="Rectangle: Rounded Corners 53">
            <a:hlinkClick xmlns:r="http://schemas.openxmlformats.org/officeDocument/2006/relationships" r:id="rId3"/>
            <a:extLst>
              <a:ext uri="{FF2B5EF4-FFF2-40B4-BE49-F238E27FC236}">
                <a16:creationId xmlns:a16="http://schemas.microsoft.com/office/drawing/2014/main" id="{B1CC71E3-9206-E298-B22F-BE1817CFEC58}"/>
              </a:ext>
            </a:extLst>
          </xdr:cNvPr>
          <xdr:cNvSpPr/>
        </xdr:nvSpPr>
        <xdr:spPr>
          <a:xfrm>
            <a:off x="174554" y="4742520"/>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sp macro="" textlink="">
        <xdr:nvSpPr>
          <xdr:cNvPr id="55" name="Rectangle: Rounded Corners 27">
            <a:hlinkClick xmlns:r="http://schemas.openxmlformats.org/officeDocument/2006/relationships" r:id="rId4"/>
            <a:extLst>
              <a:ext uri="{FF2B5EF4-FFF2-40B4-BE49-F238E27FC236}">
                <a16:creationId xmlns:a16="http://schemas.microsoft.com/office/drawing/2014/main" id="{0BF0C5A6-6B66-5F4D-9A0F-26B1D9E3B555}"/>
              </a:ext>
            </a:extLst>
          </xdr:cNvPr>
          <xdr:cNvSpPr/>
        </xdr:nvSpPr>
        <xdr:spPr>
          <a:xfrm>
            <a:off x="191839" y="5327785"/>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sp macro="" textlink="">
        <xdr:nvSpPr>
          <xdr:cNvPr id="56" name="Rectangle: Rounded Corners 55">
            <a:hlinkClick xmlns:r="http://schemas.openxmlformats.org/officeDocument/2006/relationships" r:id="rId5"/>
            <a:extLst>
              <a:ext uri="{FF2B5EF4-FFF2-40B4-BE49-F238E27FC236}">
                <a16:creationId xmlns:a16="http://schemas.microsoft.com/office/drawing/2014/main" id="{13B05D49-D40E-DEA9-5478-F7CF89033E53}"/>
              </a:ext>
            </a:extLst>
          </xdr:cNvPr>
          <xdr:cNvSpPr/>
        </xdr:nvSpPr>
        <xdr:spPr>
          <a:xfrm>
            <a:off x="188094" y="7640753"/>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sp macro="" textlink="">
        <xdr:nvSpPr>
          <xdr:cNvPr id="57" name="Rectangle: Rounded Corners 27">
            <a:hlinkClick xmlns:r="http://schemas.openxmlformats.org/officeDocument/2006/relationships" r:id="rId6"/>
            <a:extLst>
              <a:ext uri="{FF2B5EF4-FFF2-40B4-BE49-F238E27FC236}">
                <a16:creationId xmlns:a16="http://schemas.microsoft.com/office/drawing/2014/main" id="{61B0205E-9B7A-4A0C-DD5B-8A085BDB5AB3}"/>
              </a:ext>
            </a:extLst>
          </xdr:cNvPr>
          <xdr:cNvSpPr/>
        </xdr:nvSpPr>
        <xdr:spPr>
          <a:xfrm>
            <a:off x="178690" y="8227522"/>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sp macro="" textlink="">
        <xdr:nvSpPr>
          <xdr:cNvPr id="58" name="Rectangle: Rounded Corners 27">
            <a:hlinkClick xmlns:r="http://schemas.openxmlformats.org/officeDocument/2006/relationships" r:id="rId7"/>
            <a:extLst>
              <a:ext uri="{FF2B5EF4-FFF2-40B4-BE49-F238E27FC236}">
                <a16:creationId xmlns:a16="http://schemas.microsoft.com/office/drawing/2014/main" id="{2FDCE4B3-69DB-A15E-1438-2492BB1148DD}"/>
              </a:ext>
            </a:extLst>
          </xdr:cNvPr>
          <xdr:cNvSpPr/>
        </xdr:nvSpPr>
        <xdr:spPr>
          <a:xfrm>
            <a:off x="150476" y="8797189"/>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sp macro="" textlink="">
        <xdr:nvSpPr>
          <xdr:cNvPr id="59" name="Rectangle: Rounded Corners 27">
            <a:hlinkClick xmlns:r="http://schemas.openxmlformats.org/officeDocument/2006/relationships" r:id="rId8"/>
            <a:extLst>
              <a:ext uri="{FF2B5EF4-FFF2-40B4-BE49-F238E27FC236}">
                <a16:creationId xmlns:a16="http://schemas.microsoft.com/office/drawing/2014/main" id="{AE37A913-E5C2-3348-5822-E8A252C45304}"/>
              </a:ext>
            </a:extLst>
          </xdr:cNvPr>
          <xdr:cNvSpPr/>
        </xdr:nvSpPr>
        <xdr:spPr>
          <a:xfrm>
            <a:off x="150476" y="9373754"/>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sp macro="" textlink="">
        <xdr:nvSpPr>
          <xdr:cNvPr id="60" name="Rectangle: Rounded Corners 27">
            <a:hlinkClick xmlns:r="http://schemas.openxmlformats.org/officeDocument/2006/relationships" r:id="rId9"/>
            <a:extLst>
              <a:ext uri="{FF2B5EF4-FFF2-40B4-BE49-F238E27FC236}">
                <a16:creationId xmlns:a16="http://schemas.microsoft.com/office/drawing/2014/main" id="{E73D06A3-3FB2-F056-B8FE-71AE848EE0F7}"/>
              </a:ext>
            </a:extLst>
          </xdr:cNvPr>
          <xdr:cNvSpPr/>
        </xdr:nvSpPr>
        <xdr:spPr>
          <a:xfrm>
            <a:off x="150476" y="9948330"/>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sp macro="" textlink="">
        <xdr:nvSpPr>
          <xdr:cNvPr id="61" name="Rectangle: Rounded Corners 27">
            <a:hlinkClick xmlns:r="http://schemas.openxmlformats.org/officeDocument/2006/relationships" r:id="rId10"/>
            <a:extLst>
              <a:ext uri="{FF2B5EF4-FFF2-40B4-BE49-F238E27FC236}">
                <a16:creationId xmlns:a16="http://schemas.microsoft.com/office/drawing/2014/main" id="{E10C794D-9B8B-D374-5E55-FFB7780BD6A6}"/>
              </a:ext>
            </a:extLst>
          </xdr:cNvPr>
          <xdr:cNvSpPr/>
        </xdr:nvSpPr>
        <xdr:spPr>
          <a:xfrm>
            <a:off x="185740" y="5913749"/>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sp macro="" textlink="">
        <xdr:nvSpPr>
          <xdr:cNvPr id="62" name="Rectangle: Rounded Corners 27">
            <a:hlinkClick xmlns:r="http://schemas.openxmlformats.org/officeDocument/2006/relationships" r:id="rId11"/>
            <a:extLst>
              <a:ext uri="{FF2B5EF4-FFF2-40B4-BE49-F238E27FC236}">
                <a16:creationId xmlns:a16="http://schemas.microsoft.com/office/drawing/2014/main" id="{43BC9306-EFFF-9CB0-9F0B-AA88C33F536B}"/>
              </a:ext>
            </a:extLst>
          </xdr:cNvPr>
          <xdr:cNvSpPr/>
        </xdr:nvSpPr>
        <xdr:spPr>
          <a:xfrm>
            <a:off x="188096" y="6490379"/>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sp macro="" textlink="">
        <xdr:nvSpPr>
          <xdr:cNvPr id="63" name="Rectangle: Rounded Corners 27">
            <a:hlinkClick xmlns:r="http://schemas.openxmlformats.org/officeDocument/2006/relationships" r:id="rId12"/>
            <a:extLst>
              <a:ext uri="{FF2B5EF4-FFF2-40B4-BE49-F238E27FC236}">
                <a16:creationId xmlns:a16="http://schemas.microsoft.com/office/drawing/2014/main" id="{4086777B-5D3B-19BB-9653-C2D2A66CCAF0}"/>
              </a:ext>
            </a:extLst>
          </xdr:cNvPr>
          <xdr:cNvSpPr/>
        </xdr:nvSpPr>
        <xdr:spPr>
          <a:xfrm>
            <a:off x="184180" y="7070582"/>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sp macro="" textlink="">
        <xdr:nvSpPr>
          <xdr:cNvPr id="64" name="Rectangle: Rounded Corners 27">
            <a:hlinkClick xmlns:r="http://schemas.openxmlformats.org/officeDocument/2006/relationships" r:id="rId13"/>
            <a:extLst>
              <a:ext uri="{FF2B5EF4-FFF2-40B4-BE49-F238E27FC236}">
                <a16:creationId xmlns:a16="http://schemas.microsoft.com/office/drawing/2014/main" id="{45206056-2B07-A22D-8E3C-F56FB042D4D2}"/>
              </a:ext>
            </a:extLst>
          </xdr:cNvPr>
          <xdr:cNvSpPr/>
        </xdr:nvSpPr>
        <xdr:spPr>
          <a:xfrm>
            <a:off x="161191" y="10542140"/>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grpSp>
    <xdr:clientData/>
  </xdr:twoCellAnchor>
</xdr:wsDr>
</file>

<file path=xl/drawings/drawing13.xml><?xml version="1.0" encoding="utf-8"?>
<xdr:wsDr xmlns:xdr="http://schemas.openxmlformats.org/drawingml/2006/spreadsheetDrawing" xmlns:a="http://schemas.openxmlformats.org/drawingml/2006/main">
  <xdr:twoCellAnchor>
    <xdr:from>
      <xdr:col>3</xdr:col>
      <xdr:colOff>419100</xdr:colOff>
      <xdr:row>1</xdr:row>
      <xdr:rowOff>123825</xdr:rowOff>
    </xdr:from>
    <xdr:to>
      <xdr:col>13</xdr:col>
      <xdr:colOff>552450</xdr:colOff>
      <xdr:row>24</xdr:row>
      <xdr:rowOff>180975</xdr:rowOff>
    </xdr:to>
    <xdr:graphicFrame macro="">
      <xdr:nvGraphicFramePr>
        <xdr:cNvPr id="10" name="Chart 4">
          <a:extLst>
            <a:ext uri="{FF2B5EF4-FFF2-40B4-BE49-F238E27FC236}">
              <a16:creationId xmlns:a16="http://schemas.microsoft.com/office/drawing/2014/main" id="{D87BD628-7C5F-D8C0-44EB-E0B13E7FFA7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419100</xdr:colOff>
      <xdr:row>8</xdr:row>
      <xdr:rowOff>53340</xdr:rowOff>
    </xdr:from>
    <xdr:to>
      <xdr:col>2</xdr:col>
      <xdr:colOff>1699260</xdr:colOff>
      <xdr:row>16</xdr:row>
      <xdr:rowOff>0</xdr:rowOff>
    </xdr:to>
    <xdr:sp macro="" textlink="">
      <xdr:nvSpPr>
        <xdr:cNvPr id="2" name="Rectangle: Single Corner Rounded 1">
          <a:extLst>
            <a:ext uri="{FF2B5EF4-FFF2-40B4-BE49-F238E27FC236}">
              <a16:creationId xmlns:a16="http://schemas.microsoft.com/office/drawing/2014/main" id="{2B1BEC6C-9367-5CFD-F824-26AFE693B5F9}"/>
            </a:ext>
          </a:extLst>
        </xdr:cNvPr>
        <xdr:cNvSpPr/>
      </xdr:nvSpPr>
      <xdr:spPr>
        <a:xfrm>
          <a:off x="419100" y="1516380"/>
          <a:ext cx="2377440" cy="1409700"/>
        </a:xfrm>
        <a:prstGeom prst="round1Rect">
          <a:avLst/>
        </a:prstGeom>
        <a:solidFill>
          <a:schemeClr val="accent4">
            <a:lumMod val="60000"/>
            <a:lumOff val="4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b="0">
              <a:solidFill>
                <a:schemeClr val="tx1">
                  <a:lumMod val="95000"/>
                  <a:lumOff val="5000"/>
                </a:schemeClr>
              </a:solidFill>
            </a:rPr>
            <a:t>This pivot table shows the total stock supplied by supplier type.</a:t>
          </a:r>
          <a:r>
            <a:rPr lang="en-SG" b="0" baseline="0">
              <a:solidFill>
                <a:schemeClr val="tx1">
                  <a:lumMod val="95000"/>
                  <a:lumOff val="5000"/>
                </a:schemeClr>
              </a:solidFill>
            </a:rPr>
            <a:t> </a:t>
          </a:r>
          <a:r>
            <a:rPr lang="en-SG" b="0">
              <a:solidFill>
                <a:schemeClr val="tx1">
                  <a:lumMod val="95000"/>
                  <a:lumOff val="5000"/>
                </a:schemeClr>
              </a:solidFill>
            </a:rPr>
            <a:t>It highlights that International suppliers contribute to</a:t>
          </a:r>
          <a:r>
            <a:rPr lang="en-SG" b="0" baseline="0">
              <a:solidFill>
                <a:schemeClr val="tx1">
                  <a:lumMod val="95000"/>
                  <a:lumOff val="5000"/>
                </a:schemeClr>
              </a:solidFill>
            </a:rPr>
            <a:t> the </a:t>
          </a:r>
          <a:r>
            <a:rPr lang="en-SG" b="0">
              <a:solidFill>
                <a:schemeClr val="tx1">
                  <a:lumMod val="95000"/>
                  <a:lumOff val="5000"/>
                </a:schemeClr>
              </a:solidFill>
            </a:rPr>
            <a:t>majority of stocks (56971 units), while Local suppliers contribute only 2010 units.</a:t>
          </a:r>
          <a:endParaRPr lang="en-SG" sz="1100" b="0">
            <a:solidFill>
              <a:schemeClr val="tx1">
                <a:lumMod val="95000"/>
                <a:lumOff val="5000"/>
              </a:schemeClr>
            </a:solidFill>
          </a:endParaRPr>
        </a:p>
      </xdr:txBody>
    </xdr:sp>
    <xdr:clientData/>
  </xdr:twoCellAnchor>
  <xdr:twoCellAnchor>
    <xdr:from>
      <xdr:col>2</xdr:col>
      <xdr:colOff>251460</xdr:colOff>
      <xdr:row>4</xdr:row>
      <xdr:rowOff>22860</xdr:rowOff>
    </xdr:from>
    <xdr:to>
      <xdr:col>2</xdr:col>
      <xdr:colOff>281940</xdr:colOff>
      <xdr:row>7</xdr:row>
      <xdr:rowOff>7620</xdr:rowOff>
    </xdr:to>
    <xdr:cxnSp macro="">
      <xdr:nvCxnSpPr>
        <xdr:cNvPr id="4" name="Straight Arrow Connector 3">
          <a:extLst>
            <a:ext uri="{FF2B5EF4-FFF2-40B4-BE49-F238E27FC236}">
              <a16:creationId xmlns:a16="http://schemas.microsoft.com/office/drawing/2014/main" id="{2922081C-5C2E-A013-6F44-98BFC10B1B89}"/>
            </a:ext>
          </a:extLst>
        </xdr:cNvPr>
        <xdr:cNvCxnSpPr/>
      </xdr:nvCxnSpPr>
      <xdr:spPr>
        <a:xfrm flipH="1">
          <a:off x="1348740" y="754380"/>
          <a:ext cx="30480" cy="5334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205740</xdr:colOff>
      <xdr:row>10</xdr:row>
      <xdr:rowOff>152400</xdr:rowOff>
    </xdr:from>
    <xdr:to>
      <xdr:col>21</xdr:col>
      <xdr:colOff>114300</xdr:colOff>
      <xdr:row>27</xdr:row>
      <xdr:rowOff>6246</xdr:rowOff>
    </xdr:to>
    <xdr:sp macro="" textlink="">
      <xdr:nvSpPr>
        <xdr:cNvPr id="3" name="Rectangle: Rounded Corners 5">
          <a:extLst>
            <a:ext uri="{FF2B5EF4-FFF2-40B4-BE49-F238E27FC236}">
              <a16:creationId xmlns:a16="http://schemas.microsoft.com/office/drawing/2014/main" id="{A239756E-29EB-FB73-FD6D-D16639C173B9}"/>
            </a:ext>
          </a:extLst>
        </xdr:cNvPr>
        <xdr:cNvSpPr/>
      </xdr:nvSpPr>
      <xdr:spPr>
        <a:xfrm>
          <a:off x="13265920" y="1963711"/>
          <a:ext cx="2282003" cy="2933076"/>
        </a:xfrm>
        <a:prstGeom prst="roundRect">
          <a:avLst/>
        </a:prstGeom>
        <a:solidFill>
          <a:srgbClr val="FFCFC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b="0">
              <a:solidFill>
                <a:schemeClr val="tx1">
                  <a:lumMod val="95000"/>
                  <a:lumOff val="5000"/>
                </a:schemeClr>
              </a:solidFill>
            </a:rPr>
            <a:t>This doughnut chart shows that the proportion of total stock supplied by supplier type.</a:t>
          </a:r>
          <a:br>
            <a:rPr lang="en-SG" b="0">
              <a:solidFill>
                <a:schemeClr val="tx1">
                  <a:lumMod val="95000"/>
                  <a:lumOff val="5000"/>
                </a:schemeClr>
              </a:solidFill>
            </a:rPr>
          </a:br>
          <a:r>
            <a:rPr lang="en-SG" b="0">
              <a:solidFill>
                <a:schemeClr val="tx1">
                  <a:lumMod val="95000"/>
                  <a:lumOff val="5000"/>
                </a:schemeClr>
              </a:solidFill>
            </a:rPr>
            <a:t>It highlights that 97% of the stock comes from International suppliers, while Local suppliers contribute only 3%.</a:t>
          </a:r>
          <a:r>
            <a:rPr lang="en-SG" b="0" baseline="0">
              <a:solidFill>
                <a:schemeClr val="tx1">
                  <a:lumMod val="95000"/>
                  <a:lumOff val="5000"/>
                </a:schemeClr>
              </a:solidFill>
            </a:rPr>
            <a:t> This shows</a:t>
          </a:r>
          <a:r>
            <a:rPr lang="en-SG" b="0">
              <a:solidFill>
                <a:schemeClr val="tx1">
                  <a:lumMod val="95000"/>
                  <a:lumOff val="5000"/>
                </a:schemeClr>
              </a:solidFill>
            </a:rPr>
            <a:t> the company’s strong reliance on international sources for the</a:t>
          </a:r>
          <a:r>
            <a:rPr lang="en-SG" b="0" baseline="0">
              <a:solidFill>
                <a:schemeClr val="tx1">
                  <a:lumMod val="95000"/>
                  <a:lumOff val="5000"/>
                </a:schemeClr>
              </a:solidFill>
            </a:rPr>
            <a:t> </a:t>
          </a:r>
          <a:r>
            <a:rPr lang="en-SG" b="0">
              <a:solidFill>
                <a:schemeClr val="tx1">
                  <a:lumMod val="95000"/>
                  <a:lumOff val="5000"/>
                </a:schemeClr>
              </a:solidFill>
            </a:rPr>
            <a:t>stock. Hence, </a:t>
          </a:r>
          <a:r>
            <a:rPr lang="en-SG">
              <a:solidFill>
                <a:schemeClr val="tx1">
                  <a:lumMod val="95000"/>
                  <a:lumOff val="5000"/>
                </a:schemeClr>
              </a:solidFill>
            </a:rPr>
            <a:t>expanding local suppliers can reduce dependency on international sources and make</a:t>
          </a:r>
          <a:r>
            <a:rPr lang="en-SG" baseline="0">
              <a:solidFill>
                <a:schemeClr val="tx1">
                  <a:lumMod val="95000"/>
                  <a:lumOff val="5000"/>
                </a:schemeClr>
              </a:solidFill>
            </a:rPr>
            <a:t> supply more stable.</a:t>
          </a:r>
          <a:endParaRPr lang="en-SG" sz="1100" b="0">
            <a:solidFill>
              <a:schemeClr val="tx1">
                <a:lumMod val="95000"/>
                <a:lumOff val="5000"/>
              </a:schemeClr>
            </a:solidFill>
          </a:endParaRPr>
        </a:p>
      </xdr:txBody>
    </xdr:sp>
    <xdr:clientData/>
  </xdr:twoCellAnchor>
  <xdr:twoCellAnchor>
    <xdr:from>
      <xdr:col>14</xdr:col>
      <xdr:colOff>297180</xdr:colOff>
      <xdr:row>10</xdr:row>
      <xdr:rowOff>15240</xdr:rowOff>
    </xdr:from>
    <xdr:to>
      <xdr:col>16</xdr:col>
      <xdr:colOff>426720</xdr:colOff>
      <xdr:row>14</xdr:row>
      <xdr:rowOff>68580</xdr:rowOff>
    </xdr:to>
    <xdr:cxnSp macro="">
      <xdr:nvCxnSpPr>
        <xdr:cNvPr id="8" name="Connector: Curved 7">
          <a:extLst>
            <a:ext uri="{FF2B5EF4-FFF2-40B4-BE49-F238E27FC236}">
              <a16:creationId xmlns:a16="http://schemas.microsoft.com/office/drawing/2014/main" id="{E76ACCB1-CB1C-903D-DC03-44B3339E79D1}"/>
            </a:ext>
          </a:extLst>
        </xdr:cNvPr>
        <xdr:cNvCxnSpPr/>
      </xdr:nvCxnSpPr>
      <xdr:spPr>
        <a:xfrm>
          <a:off x="9921240" y="1844040"/>
          <a:ext cx="1348740" cy="784860"/>
        </a:xfrm>
        <a:prstGeom prst="curvedConnector3">
          <a:avLst>
            <a:gd name="adj1" fmla="val 50000"/>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0</xdr:rowOff>
    </xdr:from>
    <xdr:to>
      <xdr:col>0</xdr:col>
      <xdr:colOff>1895326</xdr:colOff>
      <xdr:row>35</xdr:row>
      <xdr:rowOff>109523</xdr:rowOff>
    </xdr:to>
    <xdr:sp macro="" textlink="">
      <xdr:nvSpPr>
        <xdr:cNvPr id="20" name="Rectangle 25">
          <a:extLst>
            <a:ext uri="{FF2B5EF4-FFF2-40B4-BE49-F238E27FC236}">
              <a16:creationId xmlns:a16="http://schemas.microsoft.com/office/drawing/2014/main" id="{E3A2656A-30B9-436B-AF9C-C97EB3EDFCD7}"/>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81616</xdr:rowOff>
    </xdr:to>
    <xdr:sp macro="" textlink="">
      <xdr:nvSpPr>
        <xdr:cNvPr id="21" name="Rectangle: Rounded Corners 20">
          <a:hlinkClick xmlns:r="http://schemas.openxmlformats.org/officeDocument/2006/relationships" r:id="rId2"/>
          <a:extLst>
            <a:ext uri="{FF2B5EF4-FFF2-40B4-BE49-F238E27FC236}">
              <a16:creationId xmlns:a16="http://schemas.microsoft.com/office/drawing/2014/main" id="{9CE6D4D0-84BB-4C4B-85D9-D5B57ACD7485}"/>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130482</xdr:rowOff>
    </xdr:from>
    <xdr:to>
      <xdr:col>0</xdr:col>
      <xdr:colOff>1724285</xdr:colOff>
      <xdr:row>6</xdr:row>
      <xdr:rowOff>115563</xdr:rowOff>
    </xdr:to>
    <xdr:sp macro="" textlink="">
      <xdr:nvSpPr>
        <xdr:cNvPr id="22" name="Rectangle: Rounded Corners 27">
          <a:hlinkClick xmlns:r="http://schemas.openxmlformats.org/officeDocument/2006/relationships" r:id="rId3"/>
          <a:extLst>
            <a:ext uri="{FF2B5EF4-FFF2-40B4-BE49-F238E27FC236}">
              <a16:creationId xmlns:a16="http://schemas.microsoft.com/office/drawing/2014/main" id="{22B97D8C-92E1-4F87-8D3F-581BCC333E56}"/>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84879</xdr:rowOff>
    </xdr:from>
    <xdr:to>
      <xdr:col>0</xdr:col>
      <xdr:colOff>1701066</xdr:colOff>
      <xdr:row>19</xdr:row>
      <xdr:rowOff>77112</xdr:rowOff>
    </xdr:to>
    <xdr:sp macro="" textlink="">
      <xdr:nvSpPr>
        <xdr:cNvPr id="23" name="Rectangle: Rounded Corners 22">
          <a:hlinkClick xmlns:r="http://schemas.openxmlformats.org/officeDocument/2006/relationships" r:id="rId4"/>
          <a:extLst>
            <a:ext uri="{FF2B5EF4-FFF2-40B4-BE49-F238E27FC236}">
              <a16:creationId xmlns:a16="http://schemas.microsoft.com/office/drawing/2014/main" id="{5785B02B-4C72-4379-8421-B968DAF17FED}"/>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127362</xdr:rowOff>
    </xdr:from>
    <xdr:to>
      <xdr:col>0</xdr:col>
      <xdr:colOff>1701066</xdr:colOff>
      <xdr:row>22</xdr:row>
      <xdr:rowOff>109924</xdr:rowOff>
    </xdr:to>
    <xdr:sp macro="" textlink="">
      <xdr:nvSpPr>
        <xdr:cNvPr id="24" name="Rectangle: Rounded Corners 27">
          <a:hlinkClick xmlns:r="http://schemas.openxmlformats.org/officeDocument/2006/relationships" r:id="rId3"/>
          <a:extLst>
            <a:ext uri="{FF2B5EF4-FFF2-40B4-BE49-F238E27FC236}">
              <a16:creationId xmlns:a16="http://schemas.microsoft.com/office/drawing/2014/main" id="{B58ACACB-256D-40DF-AC2E-FD348D9458BA}"/>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152743</xdr:rowOff>
    </xdr:from>
    <xdr:to>
      <xdr:col>0</xdr:col>
      <xdr:colOff>1713450</xdr:colOff>
      <xdr:row>25</xdr:row>
      <xdr:rowOff>144976</xdr:rowOff>
    </xdr:to>
    <xdr:sp macro="" textlink="">
      <xdr:nvSpPr>
        <xdr:cNvPr id="25" name="Rectangle: Rounded Corners 27">
          <a:hlinkClick xmlns:r="http://schemas.openxmlformats.org/officeDocument/2006/relationships" r:id="rId5"/>
          <a:extLst>
            <a:ext uri="{FF2B5EF4-FFF2-40B4-BE49-F238E27FC236}">
              <a16:creationId xmlns:a16="http://schemas.microsoft.com/office/drawing/2014/main" id="{ED1CBE0B-F699-407A-8D8F-1A815E909766}"/>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26</xdr:row>
      <xdr:rowOff>3594</xdr:rowOff>
    </xdr:from>
    <xdr:to>
      <xdr:col>0</xdr:col>
      <xdr:colOff>1710987</xdr:colOff>
      <xdr:row>28</xdr:row>
      <xdr:rowOff>169915</xdr:rowOff>
    </xdr:to>
    <xdr:sp macro="" textlink="">
      <xdr:nvSpPr>
        <xdr:cNvPr id="26" name="Rectangle: Rounded Corners 27">
          <a:hlinkClick xmlns:r="http://schemas.openxmlformats.org/officeDocument/2006/relationships" r:id="rId6"/>
          <a:extLst>
            <a:ext uri="{FF2B5EF4-FFF2-40B4-BE49-F238E27FC236}">
              <a16:creationId xmlns:a16="http://schemas.microsoft.com/office/drawing/2014/main" id="{9B7E961A-47C1-415C-B4D3-45B367DD815D}"/>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29</xdr:row>
      <xdr:rowOff>33884</xdr:rowOff>
    </xdr:from>
    <xdr:to>
      <xdr:col>0</xdr:col>
      <xdr:colOff>1706027</xdr:colOff>
      <xdr:row>32</xdr:row>
      <xdr:rowOff>21655</xdr:rowOff>
    </xdr:to>
    <xdr:sp macro="" textlink="">
      <xdr:nvSpPr>
        <xdr:cNvPr id="27" name="Rectangle: Rounded Corners 27">
          <a:hlinkClick xmlns:r="http://schemas.openxmlformats.org/officeDocument/2006/relationships" r:id="rId7"/>
          <a:extLst>
            <a:ext uri="{FF2B5EF4-FFF2-40B4-BE49-F238E27FC236}">
              <a16:creationId xmlns:a16="http://schemas.microsoft.com/office/drawing/2014/main" id="{3B94968A-F471-4E10-BC7D-8A99D3E1E26F}"/>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172161</xdr:rowOff>
    </xdr:from>
    <xdr:to>
      <xdr:col>0</xdr:col>
      <xdr:colOff>1714877</xdr:colOff>
      <xdr:row>9</xdr:row>
      <xdr:rowOff>146487</xdr:rowOff>
    </xdr:to>
    <xdr:sp macro="" textlink="">
      <xdr:nvSpPr>
        <xdr:cNvPr id="28" name="Rectangle: Rounded Corners 27">
          <a:hlinkClick xmlns:r="http://schemas.openxmlformats.org/officeDocument/2006/relationships" r:id="rId8"/>
          <a:extLst>
            <a:ext uri="{FF2B5EF4-FFF2-40B4-BE49-F238E27FC236}">
              <a16:creationId xmlns:a16="http://schemas.microsoft.com/office/drawing/2014/main" id="{C6A15AF6-0BB2-4CC6-A8F5-3AAE74E537CF}"/>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10</xdr:row>
      <xdr:rowOff>23076</xdr:rowOff>
    </xdr:from>
    <xdr:to>
      <xdr:col>0</xdr:col>
      <xdr:colOff>1714879</xdr:colOff>
      <xdr:row>12</xdr:row>
      <xdr:rowOff>166304</xdr:rowOff>
    </xdr:to>
    <xdr:sp macro="" textlink="">
      <xdr:nvSpPr>
        <xdr:cNvPr id="29" name="Rectangle: Rounded Corners 27">
          <a:hlinkClick xmlns:r="http://schemas.openxmlformats.org/officeDocument/2006/relationships" r:id="rId9"/>
          <a:extLst>
            <a:ext uri="{FF2B5EF4-FFF2-40B4-BE49-F238E27FC236}">
              <a16:creationId xmlns:a16="http://schemas.microsoft.com/office/drawing/2014/main" id="{7A1F2A32-243F-49D3-86A6-62B68209CF0C}"/>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58994</xdr:rowOff>
    </xdr:from>
    <xdr:to>
      <xdr:col>0</xdr:col>
      <xdr:colOff>1714879</xdr:colOff>
      <xdr:row>16</xdr:row>
      <xdr:rowOff>4696</xdr:rowOff>
    </xdr:to>
    <xdr:sp macro="" textlink="">
      <xdr:nvSpPr>
        <xdr:cNvPr id="30" name="Rectangle: Rounded Corners 27">
          <a:hlinkClick xmlns:r="http://schemas.openxmlformats.org/officeDocument/2006/relationships" r:id="rId10"/>
          <a:extLst>
            <a:ext uri="{FF2B5EF4-FFF2-40B4-BE49-F238E27FC236}">
              <a16:creationId xmlns:a16="http://schemas.microsoft.com/office/drawing/2014/main" id="{190967B3-7699-4446-AF34-F2461ED0A650}"/>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32</xdr:row>
      <xdr:rowOff>83409</xdr:rowOff>
    </xdr:from>
    <xdr:to>
      <xdr:col>0</xdr:col>
      <xdr:colOff>1716742</xdr:colOff>
      <xdr:row>35</xdr:row>
      <xdr:rowOff>71178</xdr:rowOff>
    </xdr:to>
    <xdr:sp macro="" textlink="">
      <xdr:nvSpPr>
        <xdr:cNvPr id="31" name="Rectangle: Rounded Corners 27">
          <a:hlinkClick xmlns:r="http://schemas.openxmlformats.org/officeDocument/2006/relationships" r:id="rId11"/>
          <a:extLst>
            <a:ext uri="{FF2B5EF4-FFF2-40B4-BE49-F238E27FC236}">
              <a16:creationId xmlns:a16="http://schemas.microsoft.com/office/drawing/2014/main" id="{98A50E5B-42D8-4FA0-90D6-0924961762CD}"/>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14</xdr:col>
      <xdr:colOff>309561</xdr:colOff>
      <xdr:row>26</xdr:row>
      <xdr:rowOff>157163</xdr:rowOff>
    </xdr:from>
    <xdr:to>
      <xdr:col>17</xdr:col>
      <xdr:colOff>552448</xdr:colOff>
      <xdr:row>30</xdr:row>
      <xdr:rowOff>71438</xdr:rowOff>
    </xdr:to>
    <xdr:sp macro="" textlink="">
      <xdr:nvSpPr>
        <xdr:cNvPr id="48" name="Rounded Rectangle 1">
          <a:extLst>
            <a:ext uri="{FF2B5EF4-FFF2-40B4-BE49-F238E27FC236}">
              <a16:creationId xmlns:a16="http://schemas.microsoft.com/office/drawing/2014/main" id="{D15BEC67-F767-DFD4-DA2A-27E8C0DE53B8}"/>
            </a:ext>
            <a:ext uri="{147F2762-F138-4A5C-976F-8EAC2B608ADB}">
              <a16:predDERef xmlns:a16="http://schemas.microsoft.com/office/drawing/2014/main" pred="{77CA3303-CC66-D508-2736-0C2F924F3D4D}"/>
            </a:ext>
          </a:extLst>
        </xdr:cNvPr>
        <xdr:cNvSpPr/>
      </xdr:nvSpPr>
      <xdr:spPr>
        <a:xfrm>
          <a:off x="16011524" y="4862513"/>
          <a:ext cx="3390899" cy="63817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The employees with the top 25% of salary are highlighted</a:t>
          </a:r>
        </a:p>
      </xdr:txBody>
    </xdr:sp>
    <xdr:clientData/>
  </xdr:twoCellAnchor>
  <xdr:twoCellAnchor>
    <xdr:from>
      <xdr:col>7</xdr:col>
      <xdr:colOff>928687</xdr:colOff>
      <xdr:row>25</xdr:row>
      <xdr:rowOff>33337</xdr:rowOff>
    </xdr:from>
    <xdr:to>
      <xdr:col>9</xdr:col>
      <xdr:colOff>523875</xdr:colOff>
      <xdr:row>32</xdr:row>
      <xdr:rowOff>42862</xdr:rowOff>
    </xdr:to>
    <xdr:sp macro="" textlink="">
      <xdr:nvSpPr>
        <xdr:cNvPr id="5" name="Rounded Rectangle 5">
          <a:extLst>
            <a:ext uri="{FF2B5EF4-FFF2-40B4-BE49-F238E27FC236}">
              <a16:creationId xmlns:a16="http://schemas.microsoft.com/office/drawing/2014/main" id="{D89717E5-1771-418F-9366-A29827E3E0BE}"/>
            </a:ext>
            <a:ext uri="{147F2762-F138-4A5C-976F-8EAC2B608ADB}">
              <a16:predDERef xmlns:a16="http://schemas.microsoft.com/office/drawing/2014/main" pred="{2321BF79-3C82-4EF1-BAF2-4DC358F19C4D}"/>
            </a:ext>
          </a:extLst>
        </xdr:cNvPr>
        <xdr:cNvSpPr/>
      </xdr:nvSpPr>
      <xdr:spPr>
        <a:xfrm>
          <a:off x="7205662" y="4557712"/>
          <a:ext cx="2562226" cy="12763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Employees' experience level is ranked based on years of experience</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Using RANK(),</a:t>
          </a:r>
          <a:r>
            <a:rPr lang="en-US" sz="1100" b="0" i="0" u="none" strike="noStrike" baseline="0">
              <a:solidFill>
                <a:schemeClr val="lt1"/>
              </a:solidFill>
              <a:latin typeface="Calibri" panose="020F0502020204030204" pitchFamily="34" charset="0"/>
              <a:ea typeface="Calibri" panose="020F0502020204030204" pitchFamily="34" charset="0"/>
              <a:cs typeface="Calibri" panose="020F0502020204030204" pitchFamily="34" charset="0"/>
            </a:rPr>
            <a:t> </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Senior-level for top 5, Mid-level for next 10, Junior-level for bottom 5.</a:t>
          </a:r>
        </a:p>
      </xdr:txBody>
    </xdr:sp>
    <xdr:clientData/>
  </xdr:twoCellAnchor>
  <xdr:twoCellAnchor>
    <xdr:from>
      <xdr:col>6</xdr:col>
      <xdr:colOff>23814</xdr:colOff>
      <xdr:row>27</xdr:row>
      <xdr:rowOff>42862</xdr:rowOff>
    </xdr:from>
    <xdr:to>
      <xdr:col>7</xdr:col>
      <xdr:colOff>276226</xdr:colOff>
      <xdr:row>34</xdr:row>
      <xdr:rowOff>4762</xdr:rowOff>
    </xdr:to>
    <xdr:sp macro="" textlink="">
      <xdr:nvSpPr>
        <xdr:cNvPr id="4" name="Rounded Rectangle 5">
          <a:extLst>
            <a:ext uri="{FF2B5EF4-FFF2-40B4-BE49-F238E27FC236}">
              <a16:creationId xmlns:a16="http://schemas.microsoft.com/office/drawing/2014/main" id="{A01D9030-0A66-46CD-80A1-0D333276CAF7}"/>
            </a:ext>
            <a:ext uri="{147F2762-F138-4A5C-976F-8EAC2B608ADB}">
              <a16:predDERef xmlns:a16="http://schemas.microsoft.com/office/drawing/2014/main" pred="{2321BF79-3C82-4EF1-BAF2-4DC358F19C4D}"/>
            </a:ext>
          </a:extLst>
        </xdr:cNvPr>
        <xdr:cNvSpPr/>
      </xdr:nvSpPr>
      <xdr:spPr>
        <a:xfrm>
          <a:off x="4791077" y="4929187"/>
          <a:ext cx="1762124" cy="122872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=DATEDIF([@[Date Joined]], TODAY(), "Y")</a:t>
          </a: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to find</a:t>
          </a:r>
          <a:r>
            <a:rPr lang="en-US" sz="1100" b="0" i="0" u="none" strike="noStrike" baseline="0">
              <a:solidFill>
                <a:schemeClr val="lt1"/>
              </a:solidFill>
              <a:latin typeface="Calibri" panose="020F0502020204030204" pitchFamily="34" charset="0"/>
              <a:ea typeface="Calibri" panose="020F0502020204030204" pitchFamily="34" charset="0"/>
              <a:cs typeface="Calibri" panose="020F0502020204030204" pitchFamily="34" charset="0"/>
            </a:rPr>
            <a:t> difference between date joined and today in terms of years</a:t>
          </a:r>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3</xdr:col>
      <xdr:colOff>114299</xdr:colOff>
      <xdr:row>25</xdr:row>
      <xdr:rowOff>66675</xdr:rowOff>
    </xdr:from>
    <xdr:to>
      <xdr:col>5</xdr:col>
      <xdr:colOff>471486</xdr:colOff>
      <xdr:row>32</xdr:row>
      <xdr:rowOff>28575</xdr:rowOff>
    </xdr:to>
    <xdr:sp macro="" textlink="">
      <xdr:nvSpPr>
        <xdr:cNvPr id="56" name="Rounded Rectangle 5">
          <a:extLst>
            <a:ext uri="{FF2B5EF4-FFF2-40B4-BE49-F238E27FC236}">
              <a16:creationId xmlns:a16="http://schemas.microsoft.com/office/drawing/2014/main" id="{EB239058-A965-471B-ADEA-29A956BCB048}"/>
            </a:ext>
            <a:ext uri="{147F2762-F138-4A5C-976F-8EAC2B608ADB}">
              <a16:predDERef xmlns:a16="http://schemas.microsoft.com/office/drawing/2014/main" pred="{2321BF79-3C82-4EF1-BAF2-4DC358F19C4D}"/>
            </a:ext>
          </a:extLst>
        </xdr:cNvPr>
        <xdr:cNvSpPr/>
      </xdr:nvSpPr>
      <xdr:spPr>
        <a:xfrm>
          <a:off x="2324099" y="4591050"/>
          <a:ext cx="2009775" cy="122872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baseline="0">
              <a:solidFill>
                <a:schemeClr val="lt1"/>
              </a:solidFill>
              <a:latin typeface="Calibri" panose="020F0502020204030204" pitchFamily="34" charset="0"/>
              <a:ea typeface="Calibri" panose="020F0502020204030204" pitchFamily="34" charset="0"/>
              <a:cs typeface="Calibri" panose="020F0502020204030204" pitchFamily="34" charset="0"/>
            </a:rPr>
            <a:t>=IF([@[Gender ]]="F","Female","Male")</a:t>
          </a:r>
        </a:p>
        <a:p>
          <a:pPr marL="0" indent="0" algn="l"/>
          <a:r>
            <a:rPr lang="en-US" sz="1100" b="0" i="0" u="none" strike="noStrike" baseline="0">
              <a:solidFill>
                <a:schemeClr val="lt1"/>
              </a:solidFill>
              <a:latin typeface="Calibri" panose="020F0502020204030204" pitchFamily="34" charset="0"/>
              <a:ea typeface="Calibri" panose="020F0502020204030204" pitchFamily="34" charset="0"/>
              <a:cs typeface="Calibri" panose="020F0502020204030204" pitchFamily="34" charset="0"/>
            </a:rPr>
            <a:t>to display full name of gender for easier reading of pivot tables in the next worksheets</a:t>
          </a:r>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4</xdr:col>
      <xdr:colOff>464343</xdr:colOff>
      <xdr:row>21</xdr:row>
      <xdr:rowOff>66675</xdr:rowOff>
    </xdr:from>
    <xdr:to>
      <xdr:col>4</xdr:col>
      <xdr:colOff>600075</xdr:colOff>
      <xdr:row>25</xdr:row>
      <xdr:rowOff>66675</xdr:rowOff>
    </xdr:to>
    <xdr:cxnSp macro="">
      <xdr:nvCxnSpPr>
        <xdr:cNvPr id="55" name="Straight Arrow Connector 8">
          <a:extLst>
            <a:ext uri="{FF2B5EF4-FFF2-40B4-BE49-F238E27FC236}">
              <a16:creationId xmlns:a16="http://schemas.microsoft.com/office/drawing/2014/main" id="{55AF14DC-4EE0-EFE6-047D-DB82BD1CEA67}"/>
            </a:ext>
          </a:extLst>
        </xdr:cNvPr>
        <xdr:cNvCxnSpPr>
          <a:cxnSpLocks/>
          <a:stCxn id="56" idx="0"/>
        </xdr:cNvCxnSpPr>
      </xdr:nvCxnSpPr>
      <xdr:spPr>
        <a:xfrm flipV="1">
          <a:off x="3131343" y="3867150"/>
          <a:ext cx="135732" cy="7239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876300</xdr:colOff>
      <xdr:row>20</xdr:row>
      <xdr:rowOff>166689</xdr:rowOff>
    </xdr:from>
    <xdr:to>
      <xdr:col>6</xdr:col>
      <xdr:colOff>904877</xdr:colOff>
      <xdr:row>27</xdr:row>
      <xdr:rowOff>42862</xdr:rowOff>
    </xdr:to>
    <xdr:cxnSp macro="">
      <xdr:nvCxnSpPr>
        <xdr:cNvPr id="53" name="Straight Arrow Connector 9">
          <a:extLst>
            <a:ext uri="{FF2B5EF4-FFF2-40B4-BE49-F238E27FC236}">
              <a16:creationId xmlns:a16="http://schemas.microsoft.com/office/drawing/2014/main" id="{BF0383AB-2443-4433-B14B-0E566BCBAF22}"/>
            </a:ext>
          </a:extLst>
        </xdr:cNvPr>
        <xdr:cNvCxnSpPr>
          <a:stCxn id="4" idx="0"/>
        </xdr:cNvCxnSpPr>
      </xdr:nvCxnSpPr>
      <xdr:spPr>
        <a:xfrm flipH="1" flipV="1">
          <a:off x="5629275" y="3786189"/>
          <a:ext cx="28577" cy="1142998"/>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1195388</xdr:colOff>
      <xdr:row>21</xdr:row>
      <xdr:rowOff>85725</xdr:rowOff>
    </xdr:from>
    <xdr:to>
      <xdr:col>8</xdr:col>
      <xdr:colOff>716756</xdr:colOff>
      <xdr:row>25</xdr:row>
      <xdr:rowOff>33337</xdr:rowOff>
    </xdr:to>
    <xdr:cxnSp macro="">
      <xdr:nvCxnSpPr>
        <xdr:cNvPr id="51" name="Straight Arrow Connector 12">
          <a:extLst>
            <a:ext uri="{FF2B5EF4-FFF2-40B4-BE49-F238E27FC236}">
              <a16:creationId xmlns:a16="http://schemas.microsoft.com/office/drawing/2014/main" id="{E16DBF19-6909-40BC-B21E-3BDB8AD1AE41}"/>
            </a:ext>
          </a:extLst>
        </xdr:cNvPr>
        <xdr:cNvCxnSpPr>
          <a:stCxn id="12" idx="0"/>
        </xdr:cNvCxnSpPr>
      </xdr:nvCxnSpPr>
      <xdr:spPr>
        <a:xfrm flipH="1" flipV="1">
          <a:off x="7458076" y="3886200"/>
          <a:ext cx="1031080" cy="671512"/>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absolute">
    <xdr:from>
      <xdr:col>10</xdr:col>
      <xdr:colOff>310223</xdr:colOff>
      <xdr:row>21</xdr:row>
      <xdr:rowOff>165808</xdr:rowOff>
    </xdr:from>
    <xdr:to>
      <xdr:col>12</xdr:col>
      <xdr:colOff>423937</xdr:colOff>
      <xdr:row>31</xdr:row>
      <xdr:rowOff>82355</xdr:rowOff>
    </xdr:to>
    <mc:AlternateContent xmlns:mc="http://schemas.openxmlformats.org/markup-compatibility/2006" xmlns:sle15="http://schemas.microsoft.com/office/drawing/2012/slicer">
      <mc:Choice Requires="sle15">
        <xdr:graphicFrame macro="">
          <xdr:nvGraphicFramePr>
            <xdr:cNvPr id="8" name="OutletID">
              <a:extLst>
                <a:ext uri="{FF2B5EF4-FFF2-40B4-BE49-F238E27FC236}">
                  <a16:creationId xmlns:a16="http://schemas.microsoft.com/office/drawing/2014/main" id="{3AAAE76E-8114-AA2C-499F-E3AC2C94FB69}"/>
                </a:ext>
              </a:extLst>
            </xdr:cNvPr>
            <xdr:cNvGraphicFramePr/>
          </xdr:nvGraphicFramePr>
          <xdr:xfrm>
            <a:off x="0" y="0"/>
            <a:ext cx="0" cy="0"/>
          </xdr:xfrm>
          <a:graphic>
            <a:graphicData uri="http://schemas.microsoft.com/office/drawing/2010/slicer">
              <sle:slicer xmlns:sle="http://schemas.microsoft.com/office/drawing/2010/slicer" name="OutletID"/>
            </a:graphicData>
          </a:graphic>
        </xdr:graphicFrame>
      </mc:Choice>
      <mc:Fallback xmlns="">
        <xdr:sp macro="" textlink="">
          <xdr:nvSpPr>
            <xdr:cNvPr id="0" name=""/>
            <xdr:cNvSpPr>
              <a:spLocks noTextEdit="1"/>
            </xdr:cNvSpPr>
          </xdr:nvSpPr>
          <xdr:spPr>
            <a:xfrm>
              <a:off x="12426023" y="4006288"/>
              <a:ext cx="1896794" cy="1745347"/>
            </a:xfrm>
            <a:prstGeom prst="rect">
              <a:avLst/>
            </a:prstGeom>
            <a:solidFill>
              <a:prstClr val="white"/>
            </a:solidFill>
            <a:ln w="1">
              <a:solidFill>
                <a:prstClr val="green"/>
              </a:solidFill>
            </a:ln>
          </xdr:spPr>
          <xdr:txBody>
            <a:bodyPr vertOverflow="clip" horzOverflow="clip"/>
            <a:lstStyle/>
            <a:p>
              <a:r>
                <a:rPr lang="en-SG"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xdr:from>
      <xdr:col>7</xdr:col>
      <xdr:colOff>942974</xdr:colOff>
      <xdr:row>25</xdr:row>
      <xdr:rowOff>33337</xdr:rowOff>
    </xdr:from>
    <xdr:to>
      <xdr:col>9</xdr:col>
      <xdr:colOff>538162</xdr:colOff>
      <xdr:row>32</xdr:row>
      <xdr:rowOff>42862</xdr:rowOff>
    </xdr:to>
    <xdr:sp macro="" textlink="">
      <xdr:nvSpPr>
        <xdr:cNvPr id="12" name="Rounded Rectangle 5">
          <a:extLst>
            <a:ext uri="{FF2B5EF4-FFF2-40B4-BE49-F238E27FC236}">
              <a16:creationId xmlns:a16="http://schemas.microsoft.com/office/drawing/2014/main" id="{CFA24ED2-A05A-4599-8FAB-9CBCAAB9783A}"/>
            </a:ext>
            <a:ext uri="{147F2762-F138-4A5C-976F-8EAC2B608ADB}">
              <a16:predDERef xmlns:a16="http://schemas.microsoft.com/office/drawing/2014/main" pred="{2321BF79-3C82-4EF1-BAF2-4DC358F19C4D}"/>
            </a:ext>
          </a:extLst>
        </xdr:cNvPr>
        <xdr:cNvSpPr/>
      </xdr:nvSpPr>
      <xdr:spPr>
        <a:xfrm>
          <a:off x="7205662" y="4557712"/>
          <a:ext cx="2566988" cy="12763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Employees' experience level is ranked based on years of experience</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Using RANK(),</a:t>
          </a:r>
          <a:r>
            <a:rPr lang="en-US" sz="1100" b="0" i="0" u="none" strike="noStrike" baseline="0">
              <a:solidFill>
                <a:schemeClr val="lt1"/>
              </a:solidFill>
              <a:latin typeface="Calibri" panose="020F0502020204030204" pitchFamily="34" charset="0"/>
              <a:ea typeface="Calibri" panose="020F0502020204030204" pitchFamily="34" charset="0"/>
              <a:cs typeface="Calibri" panose="020F0502020204030204" pitchFamily="34" charset="0"/>
            </a:rPr>
            <a:t> </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Senior-level for top 5, Mid-level for next 10, Junior-level for bottom 5.</a:t>
          </a:r>
        </a:p>
      </xdr:txBody>
    </xdr:sp>
    <xdr:clientData/>
  </xdr:twoCellAnchor>
  <xdr:twoCellAnchor>
    <xdr:from>
      <xdr:col>12</xdr:col>
      <xdr:colOff>876299</xdr:colOff>
      <xdr:row>26</xdr:row>
      <xdr:rowOff>76200</xdr:rowOff>
    </xdr:from>
    <xdr:to>
      <xdr:col>12</xdr:col>
      <xdr:colOff>2124075</xdr:colOff>
      <xdr:row>29</xdr:row>
      <xdr:rowOff>52388</xdr:rowOff>
    </xdr:to>
    <xdr:sp macro="" textlink="">
      <xdr:nvSpPr>
        <xdr:cNvPr id="36" name="Rounded Rectangle 5">
          <a:extLst>
            <a:ext uri="{FF2B5EF4-FFF2-40B4-BE49-F238E27FC236}">
              <a16:creationId xmlns:a16="http://schemas.microsoft.com/office/drawing/2014/main" id="{D2DA0942-EB01-42DF-8383-0F24A84CFD2A}"/>
            </a:ext>
            <a:ext uri="{147F2762-F138-4A5C-976F-8EAC2B608ADB}">
              <a16:predDERef xmlns:a16="http://schemas.microsoft.com/office/drawing/2014/main" pred="{2321BF79-3C82-4EF1-BAF2-4DC358F19C4D}"/>
            </a:ext>
          </a:extLst>
        </xdr:cNvPr>
        <xdr:cNvSpPr/>
      </xdr:nvSpPr>
      <xdr:spPr>
        <a:xfrm>
          <a:off x="13401674" y="4781550"/>
          <a:ext cx="1247776" cy="51911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Slicer for outlet</a:t>
          </a:r>
        </a:p>
      </xdr:txBody>
    </xdr:sp>
    <xdr:clientData/>
  </xdr:twoCellAnchor>
  <xdr:twoCellAnchor>
    <xdr:from>
      <xdr:col>11</xdr:col>
      <xdr:colOff>1066800</xdr:colOff>
      <xdr:row>27</xdr:row>
      <xdr:rowOff>9525</xdr:rowOff>
    </xdr:from>
    <xdr:to>
      <xdr:col>12</xdr:col>
      <xdr:colOff>876299</xdr:colOff>
      <xdr:row>27</xdr:row>
      <xdr:rowOff>154782</xdr:rowOff>
    </xdr:to>
    <xdr:cxnSp macro="">
      <xdr:nvCxnSpPr>
        <xdr:cNvPr id="52" name="Straight Arrow Connector 10">
          <a:extLst>
            <a:ext uri="{FF2B5EF4-FFF2-40B4-BE49-F238E27FC236}">
              <a16:creationId xmlns:a16="http://schemas.microsoft.com/office/drawing/2014/main" id="{4BFE594E-7015-41F2-B8C2-886D353E0EDE}"/>
            </a:ext>
          </a:extLst>
        </xdr:cNvPr>
        <xdr:cNvCxnSpPr>
          <a:stCxn id="36" idx="1"/>
        </xdr:cNvCxnSpPr>
      </xdr:nvCxnSpPr>
      <xdr:spPr>
        <a:xfrm flipH="1" flipV="1">
          <a:off x="12415838" y="4895850"/>
          <a:ext cx="985836" cy="1452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366713</xdr:colOff>
      <xdr:row>21</xdr:row>
      <xdr:rowOff>19051</xdr:rowOff>
    </xdr:from>
    <xdr:to>
      <xdr:col>15</xdr:col>
      <xdr:colOff>542924</xdr:colOff>
      <xdr:row>26</xdr:row>
      <xdr:rowOff>157163</xdr:rowOff>
    </xdr:to>
    <xdr:cxnSp macro="">
      <xdr:nvCxnSpPr>
        <xdr:cNvPr id="50" name="Straight Arrow Connector 14">
          <a:extLst>
            <a:ext uri="{FF2B5EF4-FFF2-40B4-BE49-F238E27FC236}">
              <a16:creationId xmlns:a16="http://schemas.microsoft.com/office/drawing/2014/main" id="{9A8B4648-24C9-452B-8034-B2F545DCDB11}"/>
            </a:ext>
          </a:extLst>
        </xdr:cNvPr>
        <xdr:cNvCxnSpPr>
          <a:stCxn id="48" idx="0"/>
        </xdr:cNvCxnSpPr>
      </xdr:nvCxnSpPr>
      <xdr:spPr>
        <a:xfrm flipH="1" flipV="1">
          <a:off x="17530763" y="3819526"/>
          <a:ext cx="176211" cy="104298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0</xdr:rowOff>
    </xdr:from>
    <xdr:to>
      <xdr:col>1</xdr:col>
      <xdr:colOff>95</xdr:colOff>
      <xdr:row>34</xdr:row>
      <xdr:rowOff>148600</xdr:rowOff>
    </xdr:to>
    <xdr:sp macro="" textlink="">
      <xdr:nvSpPr>
        <xdr:cNvPr id="19" name="Rectangle 25">
          <a:extLst>
            <a:ext uri="{FF2B5EF4-FFF2-40B4-BE49-F238E27FC236}">
              <a16:creationId xmlns:a16="http://schemas.microsoft.com/office/drawing/2014/main" id="{AE6B0D5F-79A9-4921-927E-FCBC46DB1FD7}"/>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69056</xdr:rowOff>
    </xdr:to>
    <xdr:sp macro="" textlink="">
      <xdr:nvSpPr>
        <xdr:cNvPr id="20" name="Rectangle: Rounded Corners 19">
          <a:hlinkClick xmlns:r="http://schemas.openxmlformats.org/officeDocument/2006/relationships" r:id="rId1"/>
          <a:extLst>
            <a:ext uri="{FF2B5EF4-FFF2-40B4-BE49-F238E27FC236}">
              <a16:creationId xmlns:a16="http://schemas.microsoft.com/office/drawing/2014/main" id="{6A230BAE-DD03-4329-B5BD-78062DC3F53E}"/>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117922</xdr:rowOff>
    </xdr:from>
    <xdr:to>
      <xdr:col>0</xdr:col>
      <xdr:colOff>1724285</xdr:colOff>
      <xdr:row>6</xdr:row>
      <xdr:rowOff>90442</xdr:rowOff>
    </xdr:to>
    <xdr:sp macro="" textlink="">
      <xdr:nvSpPr>
        <xdr:cNvPr id="21" name="Rectangle: Rounded Corners 27">
          <a:hlinkClick xmlns:r="http://schemas.openxmlformats.org/officeDocument/2006/relationships" r:id="rId2"/>
          <a:extLst>
            <a:ext uri="{FF2B5EF4-FFF2-40B4-BE49-F238E27FC236}">
              <a16:creationId xmlns:a16="http://schemas.microsoft.com/office/drawing/2014/main" id="{08082E2D-6AB1-4880-8605-E97FB68E5206}"/>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17890</xdr:rowOff>
    </xdr:from>
    <xdr:to>
      <xdr:col>0</xdr:col>
      <xdr:colOff>1701066</xdr:colOff>
      <xdr:row>18</xdr:row>
      <xdr:rowOff>183178</xdr:rowOff>
    </xdr:to>
    <xdr:sp macro="" textlink="">
      <xdr:nvSpPr>
        <xdr:cNvPr id="22" name="Rectangle: Rounded Corners 21">
          <a:hlinkClick xmlns:r="http://schemas.openxmlformats.org/officeDocument/2006/relationships" r:id="rId3"/>
          <a:extLst>
            <a:ext uri="{FF2B5EF4-FFF2-40B4-BE49-F238E27FC236}">
              <a16:creationId xmlns:a16="http://schemas.microsoft.com/office/drawing/2014/main" id="{6604CEC2-83C1-4C19-95B5-30D438D6F4FC}"/>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47813</xdr:rowOff>
    </xdr:from>
    <xdr:to>
      <xdr:col>0</xdr:col>
      <xdr:colOff>1701066</xdr:colOff>
      <xdr:row>22</xdr:row>
      <xdr:rowOff>17815</xdr:rowOff>
    </xdr:to>
    <xdr:sp macro="" textlink="">
      <xdr:nvSpPr>
        <xdr:cNvPr id="23" name="Rectangle: Rounded Corners 27">
          <a:hlinkClick xmlns:r="http://schemas.openxmlformats.org/officeDocument/2006/relationships" r:id="rId4"/>
          <a:extLst>
            <a:ext uri="{FF2B5EF4-FFF2-40B4-BE49-F238E27FC236}">
              <a16:creationId xmlns:a16="http://schemas.microsoft.com/office/drawing/2014/main" id="{CB0C4B3C-02D2-4600-88E9-E777C4252C7D}"/>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60634</xdr:rowOff>
    </xdr:from>
    <xdr:to>
      <xdr:col>0</xdr:col>
      <xdr:colOff>1713450</xdr:colOff>
      <xdr:row>25</xdr:row>
      <xdr:rowOff>40305</xdr:rowOff>
    </xdr:to>
    <xdr:sp macro="" textlink="">
      <xdr:nvSpPr>
        <xdr:cNvPr id="24" name="Rectangle: Rounded Corners 27">
          <a:hlinkClick xmlns:r="http://schemas.openxmlformats.org/officeDocument/2006/relationships" r:id="rId5"/>
          <a:extLst>
            <a:ext uri="{FF2B5EF4-FFF2-40B4-BE49-F238E27FC236}">
              <a16:creationId xmlns:a16="http://schemas.microsoft.com/office/drawing/2014/main" id="{54FE0CE2-954F-48AF-A5BD-3B6C6DAF100F}"/>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80352</xdr:rowOff>
    </xdr:from>
    <xdr:to>
      <xdr:col>0</xdr:col>
      <xdr:colOff>1710987</xdr:colOff>
      <xdr:row>28</xdr:row>
      <xdr:rowOff>52684</xdr:rowOff>
    </xdr:to>
    <xdr:sp macro="" textlink="">
      <xdr:nvSpPr>
        <xdr:cNvPr id="25" name="Rectangle: Rounded Corners 27">
          <a:hlinkClick xmlns:r="http://schemas.openxmlformats.org/officeDocument/2006/relationships" r:id="rId6"/>
          <a:extLst>
            <a:ext uri="{FF2B5EF4-FFF2-40B4-BE49-F238E27FC236}">
              <a16:creationId xmlns:a16="http://schemas.microsoft.com/office/drawing/2014/main" id="{0F58659F-66AF-41CB-8ADF-0F1CEFE23CFF}"/>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98082</xdr:rowOff>
    </xdr:from>
    <xdr:to>
      <xdr:col>0</xdr:col>
      <xdr:colOff>1706027</xdr:colOff>
      <xdr:row>31</xdr:row>
      <xdr:rowOff>73292</xdr:rowOff>
    </xdr:to>
    <xdr:sp macro="" textlink="">
      <xdr:nvSpPr>
        <xdr:cNvPr id="26" name="Rectangle: Rounded Corners 27">
          <a:hlinkClick xmlns:r="http://schemas.openxmlformats.org/officeDocument/2006/relationships" r:id="rId7"/>
          <a:extLst>
            <a:ext uri="{FF2B5EF4-FFF2-40B4-BE49-F238E27FC236}">
              <a16:creationId xmlns:a16="http://schemas.microsoft.com/office/drawing/2014/main" id="{51865F47-CC3C-4FB7-8B0D-0E1E7D623F40}"/>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147040</xdr:rowOff>
    </xdr:from>
    <xdr:to>
      <xdr:col>0</xdr:col>
      <xdr:colOff>1714877</xdr:colOff>
      <xdr:row>9</xdr:row>
      <xdr:rowOff>108806</xdr:rowOff>
    </xdr:to>
    <xdr:sp macro="" textlink="">
      <xdr:nvSpPr>
        <xdr:cNvPr id="27" name="Rectangle: Rounded Corners 27">
          <a:hlinkClick xmlns:r="http://schemas.openxmlformats.org/officeDocument/2006/relationships" r:id="rId1"/>
          <a:extLst>
            <a:ext uri="{FF2B5EF4-FFF2-40B4-BE49-F238E27FC236}">
              <a16:creationId xmlns:a16="http://schemas.microsoft.com/office/drawing/2014/main" id="{88A2ACD0-3D34-4640-8114-8CB1BC245092}"/>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166824</xdr:rowOff>
    </xdr:from>
    <xdr:to>
      <xdr:col>0</xdr:col>
      <xdr:colOff>1714879</xdr:colOff>
      <xdr:row>12</xdr:row>
      <xdr:rowOff>116062</xdr:rowOff>
    </xdr:to>
    <xdr:sp macro="" textlink="">
      <xdr:nvSpPr>
        <xdr:cNvPr id="28" name="Rectangle: Rounded Corners 27">
          <a:hlinkClick xmlns:r="http://schemas.openxmlformats.org/officeDocument/2006/relationships" r:id="rId8"/>
          <a:extLst>
            <a:ext uri="{FF2B5EF4-FFF2-40B4-BE49-F238E27FC236}">
              <a16:creationId xmlns:a16="http://schemas.microsoft.com/office/drawing/2014/main" id="{67A7C6F1-CB8A-4DBB-A182-61284403A7E9}"/>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4565</xdr:rowOff>
    </xdr:from>
    <xdr:to>
      <xdr:col>0</xdr:col>
      <xdr:colOff>1714879</xdr:colOff>
      <xdr:row>15</xdr:row>
      <xdr:rowOff>123322</xdr:rowOff>
    </xdr:to>
    <xdr:sp macro="" textlink="">
      <xdr:nvSpPr>
        <xdr:cNvPr id="29" name="Rectangle: Rounded Corners 27">
          <a:hlinkClick xmlns:r="http://schemas.openxmlformats.org/officeDocument/2006/relationships" r:id="rId9"/>
          <a:extLst>
            <a:ext uri="{FF2B5EF4-FFF2-40B4-BE49-F238E27FC236}">
              <a16:creationId xmlns:a16="http://schemas.microsoft.com/office/drawing/2014/main" id="{7258B4C8-3A3C-44C5-9C68-91D71DB3B889}"/>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135046</xdr:rowOff>
    </xdr:from>
    <xdr:to>
      <xdr:col>0</xdr:col>
      <xdr:colOff>1716742</xdr:colOff>
      <xdr:row>34</xdr:row>
      <xdr:rowOff>110255</xdr:rowOff>
    </xdr:to>
    <xdr:sp macro="" textlink="">
      <xdr:nvSpPr>
        <xdr:cNvPr id="30" name="Rectangle: Rounded Corners 27">
          <a:hlinkClick xmlns:r="http://schemas.openxmlformats.org/officeDocument/2006/relationships" r:id="rId10"/>
          <a:extLst>
            <a:ext uri="{FF2B5EF4-FFF2-40B4-BE49-F238E27FC236}">
              <a16:creationId xmlns:a16="http://schemas.microsoft.com/office/drawing/2014/main" id="{1D7847C2-DCF7-4069-B511-5C50C0A717E5}"/>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1</xdr:col>
      <xdr:colOff>85725</xdr:colOff>
      <xdr:row>10</xdr:row>
      <xdr:rowOff>114300</xdr:rowOff>
    </xdr:from>
    <xdr:to>
      <xdr:col>8</xdr:col>
      <xdr:colOff>600075</xdr:colOff>
      <xdr:row>27</xdr:row>
      <xdr:rowOff>104775</xdr:rowOff>
    </xdr:to>
    <xdr:graphicFrame macro="">
      <xdr:nvGraphicFramePr>
        <xdr:cNvPr id="10" name="Chart 3" descr="Chart type: Clustered Column. 'EmployeeID' by 'Qualifications' and 'Dept'&#10;&#10;Description automatically generated">
          <a:extLst>
            <a:ext uri="{FF2B5EF4-FFF2-40B4-BE49-F238E27FC236}">
              <a16:creationId xmlns:a16="http://schemas.microsoft.com/office/drawing/2014/main" id="{8FAA5F38-06AD-7711-0055-C772B5CE4CC1}"/>
            </a:ext>
            <a:ext uri="{147F2762-F138-4A5C-976F-8EAC2B608ADB}">
              <a16:predDERef xmlns:a16="http://schemas.microsoft.com/office/drawing/2014/main" pred="{05BECD1D-4F1A-803F-721B-70E712F7E51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457200</xdr:colOff>
      <xdr:row>29</xdr:row>
      <xdr:rowOff>133350</xdr:rowOff>
    </xdr:from>
    <xdr:to>
      <xdr:col>8</xdr:col>
      <xdr:colOff>495300</xdr:colOff>
      <xdr:row>46</xdr:row>
      <xdr:rowOff>76200</xdr:rowOff>
    </xdr:to>
    <xdr:graphicFrame macro="">
      <xdr:nvGraphicFramePr>
        <xdr:cNvPr id="8" name="Chart 9" descr="Chart type: Area. 'Years of experience' by 'OutletID' and 'Dept'&#10;&#10;Description automatically generated">
          <a:extLst>
            <a:ext uri="{FF2B5EF4-FFF2-40B4-BE49-F238E27FC236}">
              <a16:creationId xmlns:a16="http://schemas.microsoft.com/office/drawing/2014/main" id="{7AB542FF-9C96-1F61-A5A0-474B7E1682E8}"/>
            </a:ext>
            <a:ext uri="{147F2762-F138-4A5C-976F-8EAC2B608ADB}">
              <a16:predDERef xmlns:a16="http://schemas.microsoft.com/office/drawing/2014/main" pred="{8FAA5F38-06AD-7711-0055-C772B5CE4CC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16</xdr:col>
      <xdr:colOff>38101</xdr:colOff>
      <xdr:row>12</xdr:row>
      <xdr:rowOff>4762</xdr:rowOff>
    </xdr:from>
    <xdr:to>
      <xdr:col>19</xdr:col>
      <xdr:colOff>285751</xdr:colOff>
      <xdr:row>28</xdr:row>
      <xdr:rowOff>100012</xdr:rowOff>
    </xdr:to>
    <xdr:graphicFrame macro="">
      <xdr:nvGraphicFramePr>
        <xdr:cNvPr id="6" name="Chart 1">
          <a:extLst>
            <a:ext uri="{FF2B5EF4-FFF2-40B4-BE49-F238E27FC236}">
              <a16:creationId xmlns:a16="http://schemas.microsoft.com/office/drawing/2014/main" id="{1CFFDF83-1E4D-440C-492A-10559B5F1F1F}"/>
            </a:ext>
            <a:ext uri="{147F2762-F138-4A5C-976F-8EAC2B608ADB}">
              <a16:predDERef xmlns:a16="http://schemas.microsoft.com/office/drawing/2014/main" pred="{7AB542FF-9C96-1F61-A5A0-474B7E1682E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228600</xdr:colOff>
      <xdr:row>2</xdr:row>
      <xdr:rowOff>180975</xdr:rowOff>
    </xdr:from>
    <xdr:to>
      <xdr:col>9</xdr:col>
      <xdr:colOff>180975</xdr:colOff>
      <xdr:row>9</xdr:row>
      <xdr:rowOff>76200</xdr:rowOff>
    </xdr:to>
    <xdr:sp macro="" textlink="">
      <xdr:nvSpPr>
        <xdr:cNvPr id="31" name="Rounded Rectangle 2">
          <a:extLst>
            <a:ext uri="{FF2B5EF4-FFF2-40B4-BE49-F238E27FC236}">
              <a16:creationId xmlns:a16="http://schemas.microsoft.com/office/drawing/2014/main" id="{622A2ED4-E498-AFAD-BB61-E9FF96029B4C}"/>
            </a:ext>
            <a:ext uri="{147F2762-F138-4A5C-976F-8EAC2B608ADB}">
              <a16:predDERef xmlns:a16="http://schemas.microsoft.com/office/drawing/2014/main" pred="{1CFFDF83-1E4D-440C-492A-10559B5F1F1F}"/>
            </a:ext>
          </a:extLst>
        </xdr:cNvPr>
        <xdr:cNvSpPr/>
      </xdr:nvSpPr>
      <xdr:spPr>
        <a:xfrm>
          <a:off x="5400675" y="561975"/>
          <a:ext cx="2352675" cy="1228725"/>
        </a:xfrm>
        <a:prstGeom prst="roundRect">
          <a:avLst/>
        </a:prstGeom>
        <a:ln/>
      </xdr:spPr>
      <xdr:style>
        <a:lnRef idx="1">
          <a:schemeClr val="accent6"/>
        </a:lnRef>
        <a:fillRef idx="2">
          <a:schemeClr val="accent6"/>
        </a:fillRef>
        <a:effectRef idx="1">
          <a:schemeClr val="accent6"/>
        </a:effectRef>
        <a:fontRef idx="minor">
          <a:schemeClr val="dk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The relationship status of employees by gender</a:t>
          </a:r>
        </a:p>
      </xdr:txBody>
    </xdr:sp>
    <xdr:clientData/>
  </xdr:twoCellAnchor>
  <xdr:twoCellAnchor>
    <xdr:from>
      <xdr:col>12</xdr:col>
      <xdr:colOff>657225</xdr:colOff>
      <xdr:row>3</xdr:row>
      <xdr:rowOff>23812</xdr:rowOff>
    </xdr:from>
    <xdr:to>
      <xdr:col>15</xdr:col>
      <xdr:colOff>423862</xdr:colOff>
      <xdr:row>9</xdr:row>
      <xdr:rowOff>100012</xdr:rowOff>
    </xdr:to>
    <xdr:sp macro="" textlink="">
      <xdr:nvSpPr>
        <xdr:cNvPr id="160" name="Rounded Rectangle 3">
          <a:extLst>
            <a:ext uri="{FF2B5EF4-FFF2-40B4-BE49-F238E27FC236}">
              <a16:creationId xmlns:a16="http://schemas.microsoft.com/office/drawing/2014/main" id="{2485E054-7C86-43EF-9B9D-35C1722132A3}"/>
            </a:ext>
            <a:ext uri="{147F2762-F138-4A5C-976F-8EAC2B608ADB}">
              <a16:predDERef xmlns:a16="http://schemas.microsoft.com/office/drawing/2014/main" pred="{622A2ED4-E498-AFAD-BB61-E9FF96029B4C}"/>
            </a:ext>
          </a:extLst>
        </xdr:cNvPr>
        <xdr:cNvSpPr/>
      </xdr:nvSpPr>
      <xdr:spPr>
        <a:xfrm>
          <a:off x="12815888" y="566737"/>
          <a:ext cx="1881187" cy="1162050"/>
        </a:xfrm>
        <a:prstGeom prst="roundRect">
          <a:avLst/>
        </a:prstGeom>
        <a:ln/>
      </xdr:spPr>
      <xdr:style>
        <a:lnRef idx="1">
          <a:schemeClr val="accent6"/>
        </a:lnRef>
        <a:fillRef idx="2">
          <a:schemeClr val="accent6"/>
        </a:fillRef>
        <a:effectRef idx="1">
          <a:schemeClr val="accent6"/>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lgn="l"/>
          <a:r>
            <a:rPr lang="en-US" sz="11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Qualification of employees by gender</a:t>
          </a:r>
        </a:p>
      </xdr:txBody>
    </xdr:sp>
    <xdr:clientData/>
  </xdr:twoCellAnchor>
  <xdr:twoCellAnchor>
    <xdr:from>
      <xdr:col>12</xdr:col>
      <xdr:colOff>590550</xdr:colOff>
      <xdr:row>13</xdr:row>
      <xdr:rowOff>9525</xdr:rowOff>
    </xdr:from>
    <xdr:to>
      <xdr:col>15</xdr:col>
      <xdr:colOff>357187</xdr:colOff>
      <xdr:row>19</xdr:row>
      <xdr:rowOff>85725</xdr:rowOff>
    </xdr:to>
    <xdr:sp macro="" textlink="">
      <xdr:nvSpPr>
        <xdr:cNvPr id="34" name="Rounded Rectangle 5">
          <a:extLst>
            <a:ext uri="{FF2B5EF4-FFF2-40B4-BE49-F238E27FC236}">
              <a16:creationId xmlns:a16="http://schemas.microsoft.com/office/drawing/2014/main" id="{7A0D404B-079E-488F-8097-D43BBAF2FAF3}"/>
            </a:ext>
            <a:ext uri="{147F2762-F138-4A5C-976F-8EAC2B608ADB}">
              <a16:predDERef xmlns:a16="http://schemas.microsoft.com/office/drawing/2014/main" pred="{2485E054-7C86-43EF-9B9D-35C1722132A3}"/>
            </a:ext>
          </a:extLst>
        </xdr:cNvPr>
        <xdr:cNvSpPr/>
      </xdr:nvSpPr>
      <xdr:spPr>
        <a:xfrm>
          <a:off x="12749213" y="2362200"/>
          <a:ext cx="1881187" cy="1162050"/>
        </a:xfrm>
        <a:prstGeom prst="roundRect">
          <a:avLst/>
        </a:prstGeom>
        <a:ln/>
      </xdr:spPr>
      <xdr:style>
        <a:lnRef idx="1">
          <a:schemeClr val="accent6"/>
        </a:lnRef>
        <a:fillRef idx="2">
          <a:schemeClr val="accent6"/>
        </a:fillRef>
        <a:effectRef idx="1">
          <a:schemeClr val="accent6"/>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lgn="l"/>
          <a:r>
            <a:rPr lang="en-US" sz="11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Pie chart to show distribution of qualification of employees</a:t>
          </a:r>
        </a:p>
      </xdr:txBody>
    </xdr:sp>
    <xdr:clientData/>
  </xdr:twoCellAnchor>
  <xdr:twoCellAnchor>
    <xdr:from>
      <xdr:col>2</xdr:col>
      <xdr:colOff>471488</xdr:colOff>
      <xdr:row>47</xdr:row>
      <xdr:rowOff>9525</xdr:rowOff>
    </xdr:from>
    <xdr:to>
      <xdr:col>6</xdr:col>
      <xdr:colOff>857250</xdr:colOff>
      <xdr:row>50</xdr:row>
      <xdr:rowOff>28575</xdr:rowOff>
    </xdr:to>
    <xdr:sp macro="" textlink="">
      <xdr:nvSpPr>
        <xdr:cNvPr id="155" name="Rounded Rectangle 7">
          <a:extLst>
            <a:ext uri="{FF2B5EF4-FFF2-40B4-BE49-F238E27FC236}">
              <a16:creationId xmlns:a16="http://schemas.microsoft.com/office/drawing/2014/main" id="{C37F1025-2536-4EB2-86DC-B19EBBDFC3FA}"/>
            </a:ext>
            <a:ext uri="{147F2762-F138-4A5C-976F-8EAC2B608ADB}">
              <a16:predDERef xmlns:a16="http://schemas.microsoft.com/office/drawing/2014/main" pred="{7A0D404B-079E-488F-8097-D43BBAF2FAF3}"/>
            </a:ext>
          </a:extLst>
        </xdr:cNvPr>
        <xdr:cNvSpPr/>
      </xdr:nvSpPr>
      <xdr:spPr>
        <a:xfrm>
          <a:off x="2566988" y="8515350"/>
          <a:ext cx="3814762" cy="561975"/>
        </a:xfrm>
        <a:prstGeom prst="roundRect">
          <a:avLst/>
        </a:prstGeom>
        <a:ln/>
      </xdr:spPr>
      <xdr:style>
        <a:lnRef idx="1">
          <a:schemeClr val="accent6"/>
        </a:lnRef>
        <a:fillRef idx="2">
          <a:schemeClr val="accent6"/>
        </a:fillRef>
        <a:effectRef idx="1">
          <a:schemeClr val="accent6"/>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lgn="l"/>
          <a:r>
            <a:rPr lang="en-US" sz="11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Number</a:t>
          </a:r>
          <a:r>
            <a:rPr lang="en-US" sz="1100" b="0" i="0" u="none" strike="noStrike" baseline="0">
              <a:solidFill>
                <a:schemeClr val="dk1"/>
              </a:solidFill>
              <a:latin typeface="Calibri" panose="020F0502020204030204" pitchFamily="34" charset="0"/>
              <a:ea typeface="Calibri" panose="020F0502020204030204" pitchFamily="34" charset="0"/>
              <a:cs typeface="Calibri" panose="020F0502020204030204" pitchFamily="34" charset="0"/>
            </a:rPr>
            <a:t> of employees with Junior-Level, Mid-Level, and Senior-Level by outlet</a:t>
          </a:r>
          <a:endParaRPr lang="en-US" sz="11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11</xdr:col>
      <xdr:colOff>295275</xdr:colOff>
      <xdr:row>38</xdr:row>
      <xdr:rowOff>161925</xdr:rowOff>
    </xdr:from>
    <xdr:to>
      <xdr:col>14</xdr:col>
      <xdr:colOff>76200</xdr:colOff>
      <xdr:row>44</xdr:row>
      <xdr:rowOff>104775</xdr:rowOff>
    </xdr:to>
    <xdr:sp macro="" textlink="">
      <xdr:nvSpPr>
        <xdr:cNvPr id="9" name="Rounded Rectangle 8">
          <a:extLst>
            <a:ext uri="{FF2B5EF4-FFF2-40B4-BE49-F238E27FC236}">
              <a16:creationId xmlns:a16="http://schemas.microsoft.com/office/drawing/2014/main" id="{F9079AC3-1900-4859-BD8A-B25B51910D50}"/>
            </a:ext>
            <a:ext uri="{147F2762-F138-4A5C-976F-8EAC2B608ADB}">
              <a16:predDERef xmlns:a16="http://schemas.microsoft.com/office/drawing/2014/main" pred="{C37F1025-2536-4EB2-86DC-B19EBBDFC3FA}"/>
            </a:ext>
          </a:extLst>
        </xdr:cNvPr>
        <xdr:cNvSpPr/>
      </xdr:nvSpPr>
      <xdr:spPr>
        <a:xfrm>
          <a:off x="10391775" y="7038975"/>
          <a:ext cx="1919288" cy="1028700"/>
        </a:xfrm>
        <a:prstGeom prst="roundRect">
          <a:avLst/>
        </a:prstGeom>
        <a:ln/>
      </xdr:spPr>
      <xdr:style>
        <a:lnRef idx="1">
          <a:schemeClr val="accent6"/>
        </a:lnRef>
        <a:fillRef idx="2">
          <a:schemeClr val="accent6"/>
        </a:fillRef>
        <a:effectRef idx="1">
          <a:schemeClr val="accent6"/>
        </a:effectRef>
        <a:fontRef idx="minor">
          <a:schemeClr val="dk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lgn="l"/>
          <a:r>
            <a:rPr lang="en-US" sz="11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Slicer to compare employee experience levels across different departments</a:t>
          </a:r>
        </a:p>
      </xdr:txBody>
    </xdr:sp>
    <xdr:clientData/>
  </xdr:twoCellAnchor>
  <xdr:twoCellAnchor editAs="oneCell">
    <xdr:from>
      <xdr:col>9</xdr:col>
      <xdr:colOff>38100</xdr:colOff>
      <xdr:row>36</xdr:row>
      <xdr:rowOff>123824</xdr:rowOff>
    </xdr:from>
    <xdr:to>
      <xdr:col>10</xdr:col>
      <xdr:colOff>558370</xdr:colOff>
      <xdr:row>45</xdr:row>
      <xdr:rowOff>71438</xdr:rowOff>
    </xdr:to>
    <mc:AlternateContent xmlns:mc="http://schemas.openxmlformats.org/markup-compatibility/2006" xmlns:a14="http://schemas.microsoft.com/office/drawing/2010/main">
      <mc:Choice Requires="a14">
        <xdr:graphicFrame macro="">
          <xdr:nvGraphicFramePr>
            <xdr:cNvPr id="7" name="Dept 1">
              <a:extLst>
                <a:ext uri="{FF2B5EF4-FFF2-40B4-BE49-F238E27FC236}">
                  <a16:creationId xmlns:a16="http://schemas.microsoft.com/office/drawing/2014/main" id="{4193A3E1-834F-DAB0-B4EF-704F2D00079C}"/>
                </a:ext>
              </a:extLst>
            </xdr:cNvPr>
            <xdr:cNvGraphicFramePr/>
          </xdr:nvGraphicFramePr>
          <xdr:xfrm>
            <a:off x="0" y="0"/>
            <a:ext cx="0" cy="0"/>
          </xdr:xfrm>
          <a:graphic>
            <a:graphicData uri="http://schemas.microsoft.com/office/drawing/2010/slicer">
              <sle:slicer xmlns:sle="http://schemas.microsoft.com/office/drawing/2010/slicer" name="Dept 1"/>
            </a:graphicData>
          </a:graphic>
        </xdr:graphicFrame>
      </mc:Choice>
      <mc:Fallback xmlns="">
        <xdr:sp macro="" textlink="">
          <xdr:nvSpPr>
            <xdr:cNvPr id="0" name=""/>
            <xdr:cNvSpPr>
              <a:spLocks noTextEdit="1"/>
            </xdr:cNvSpPr>
          </xdr:nvSpPr>
          <xdr:spPr>
            <a:xfrm>
              <a:off x="8134350" y="6638924"/>
              <a:ext cx="1828800" cy="1576389"/>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0</xdr:colOff>
      <xdr:row>0</xdr:row>
      <xdr:rowOff>0</xdr:rowOff>
    </xdr:from>
    <xdr:to>
      <xdr:col>0</xdr:col>
      <xdr:colOff>1895326</xdr:colOff>
      <xdr:row>34</xdr:row>
      <xdr:rowOff>131420</xdr:rowOff>
    </xdr:to>
    <xdr:sp macro="" textlink="">
      <xdr:nvSpPr>
        <xdr:cNvPr id="20" name="Rectangle 25">
          <a:extLst>
            <a:ext uri="{FF2B5EF4-FFF2-40B4-BE49-F238E27FC236}">
              <a16:creationId xmlns:a16="http://schemas.microsoft.com/office/drawing/2014/main" id="{EA4AF589-7C90-453C-9968-47E32F5C6290}"/>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67540</xdr:rowOff>
    </xdr:to>
    <xdr:sp macro="" textlink="">
      <xdr:nvSpPr>
        <xdr:cNvPr id="21" name="Rectangle: Rounded Corners 20">
          <a:hlinkClick xmlns:r="http://schemas.openxmlformats.org/officeDocument/2006/relationships" r:id="rId4"/>
          <a:extLst>
            <a:ext uri="{FF2B5EF4-FFF2-40B4-BE49-F238E27FC236}">
              <a16:creationId xmlns:a16="http://schemas.microsoft.com/office/drawing/2014/main" id="{3F3F0EDF-8496-47FD-A80E-3339FDD13012}"/>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116406</xdr:rowOff>
    </xdr:from>
    <xdr:to>
      <xdr:col>0</xdr:col>
      <xdr:colOff>1724285</xdr:colOff>
      <xdr:row>6</xdr:row>
      <xdr:rowOff>87410</xdr:rowOff>
    </xdr:to>
    <xdr:sp macro="" textlink="">
      <xdr:nvSpPr>
        <xdr:cNvPr id="22" name="Rectangle: Rounded Corners 27">
          <a:hlinkClick xmlns:r="http://schemas.openxmlformats.org/officeDocument/2006/relationships" r:id="rId5"/>
          <a:extLst>
            <a:ext uri="{FF2B5EF4-FFF2-40B4-BE49-F238E27FC236}">
              <a16:creationId xmlns:a16="http://schemas.microsoft.com/office/drawing/2014/main" id="{B229FAD4-6018-4BA5-BCF8-5E86AE651B5B}"/>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9805</xdr:rowOff>
    </xdr:from>
    <xdr:to>
      <xdr:col>0</xdr:col>
      <xdr:colOff>1701066</xdr:colOff>
      <xdr:row>18</xdr:row>
      <xdr:rowOff>174083</xdr:rowOff>
    </xdr:to>
    <xdr:sp macro="" textlink="">
      <xdr:nvSpPr>
        <xdr:cNvPr id="23" name="Rectangle: Rounded Corners 22">
          <a:hlinkClick xmlns:r="http://schemas.openxmlformats.org/officeDocument/2006/relationships" r:id="rId6"/>
          <a:extLst>
            <a:ext uri="{FF2B5EF4-FFF2-40B4-BE49-F238E27FC236}">
              <a16:creationId xmlns:a16="http://schemas.microsoft.com/office/drawing/2014/main" id="{F4A24C3D-03D4-41B0-978A-E4137C23B825}"/>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38212</xdr:rowOff>
    </xdr:from>
    <xdr:to>
      <xdr:col>0</xdr:col>
      <xdr:colOff>1701066</xdr:colOff>
      <xdr:row>22</xdr:row>
      <xdr:rowOff>6698</xdr:rowOff>
    </xdr:to>
    <xdr:sp macro="" textlink="">
      <xdr:nvSpPr>
        <xdr:cNvPr id="24" name="Rectangle: Rounded Corners 27">
          <a:hlinkClick xmlns:r="http://schemas.openxmlformats.org/officeDocument/2006/relationships" r:id="rId4"/>
          <a:extLst>
            <a:ext uri="{FF2B5EF4-FFF2-40B4-BE49-F238E27FC236}">
              <a16:creationId xmlns:a16="http://schemas.microsoft.com/office/drawing/2014/main" id="{444EB036-E899-4550-8322-AF2BC1A3A327}"/>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49517</xdr:rowOff>
    </xdr:from>
    <xdr:to>
      <xdr:col>0</xdr:col>
      <xdr:colOff>1713450</xdr:colOff>
      <xdr:row>25</xdr:row>
      <xdr:rowOff>27673</xdr:rowOff>
    </xdr:to>
    <xdr:sp macro="" textlink="">
      <xdr:nvSpPr>
        <xdr:cNvPr id="25" name="Rectangle: Rounded Corners 27">
          <a:hlinkClick xmlns:r="http://schemas.openxmlformats.org/officeDocument/2006/relationships" r:id="rId7"/>
          <a:extLst>
            <a:ext uri="{FF2B5EF4-FFF2-40B4-BE49-F238E27FC236}">
              <a16:creationId xmlns:a16="http://schemas.microsoft.com/office/drawing/2014/main" id="{BFCDEAFD-B50B-452E-AF00-5EE6B2003688}"/>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67720</xdr:rowOff>
    </xdr:from>
    <xdr:to>
      <xdr:col>0</xdr:col>
      <xdr:colOff>1710987</xdr:colOff>
      <xdr:row>28</xdr:row>
      <xdr:rowOff>38536</xdr:rowOff>
    </xdr:to>
    <xdr:sp macro="" textlink="">
      <xdr:nvSpPr>
        <xdr:cNvPr id="26" name="Rectangle: Rounded Corners 27">
          <a:hlinkClick xmlns:r="http://schemas.openxmlformats.org/officeDocument/2006/relationships" r:id="rId8"/>
          <a:extLst>
            <a:ext uri="{FF2B5EF4-FFF2-40B4-BE49-F238E27FC236}">
              <a16:creationId xmlns:a16="http://schemas.microsoft.com/office/drawing/2014/main" id="{AA7156C9-BB62-41FE-9823-211A30F24DE8}"/>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83934</xdr:rowOff>
    </xdr:from>
    <xdr:to>
      <xdr:col>0</xdr:col>
      <xdr:colOff>1706027</xdr:colOff>
      <xdr:row>31</xdr:row>
      <xdr:rowOff>57628</xdr:rowOff>
    </xdr:to>
    <xdr:sp macro="" textlink="">
      <xdr:nvSpPr>
        <xdr:cNvPr id="27" name="Rectangle: Rounded Corners 27">
          <a:hlinkClick xmlns:r="http://schemas.openxmlformats.org/officeDocument/2006/relationships" r:id="rId9"/>
          <a:extLst>
            <a:ext uri="{FF2B5EF4-FFF2-40B4-BE49-F238E27FC236}">
              <a16:creationId xmlns:a16="http://schemas.microsoft.com/office/drawing/2014/main" id="{3729D0E7-542A-43AA-9CEA-CDCAED26A364}"/>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144008</xdr:rowOff>
    </xdr:from>
    <xdr:to>
      <xdr:col>0</xdr:col>
      <xdr:colOff>1714877</xdr:colOff>
      <xdr:row>9</xdr:row>
      <xdr:rowOff>104258</xdr:rowOff>
    </xdr:to>
    <xdr:sp macro="" textlink="">
      <xdr:nvSpPr>
        <xdr:cNvPr id="28" name="Rectangle: Rounded Corners 27">
          <a:hlinkClick xmlns:r="http://schemas.openxmlformats.org/officeDocument/2006/relationships" r:id="rId10"/>
          <a:extLst>
            <a:ext uri="{FF2B5EF4-FFF2-40B4-BE49-F238E27FC236}">
              <a16:creationId xmlns:a16="http://schemas.microsoft.com/office/drawing/2014/main" id="{ED3BC4D0-C237-4938-BE0B-FFD75429E9BD}"/>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162276</xdr:rowOff>
    </xdr:from>
    <xdr:to>
      <xdr:col>0</xdr:col>
      <xdr:colOff>1714879</xdr:colOff>
      <xdr:row>12</xdr:row>
      <xdr:rowOff>109999</xdr:rowOff>
    </xdr:to>
    <xdr:sp macro="" textlink="">
      <xdr:nvSpPr>
        <xdr:cNvPr id="29" name="Rectangle: Rounded Corners 27">
          <a:hlinkClick xmlns:r="http://schemas.openxmlformats.org/officeDocument/2006/relationships" r:id="rId11"/>
          <a:extLst>
            <a:ext uri="{FF2B5EF4-FFF2-40B4-BE49-F238E27FC236}">
              <a16:creationId xmlns:a16="http://schemas.microsoft.com/office/drawing/2014/main" id="{386922D0-D704-4C93-9C3F-C18F10356E75}"/>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184117</xdr:rowOff>
    </xdr:from>
    <xdr:to>
      <xdr:col>0</xdr:col>
      <xdr:colOff>1714879</xdr:colOff>
      <xdr:row>15</xdr:row>
      <xdr:rowOff>115743</xdr:rowOff>
    </xdr:to>
    <xdr:sp macro="" textlink="">
      <xdr:nvSpPr>
        <xdr:cNvPr id="30" name="Rectangle: Rounded Corners 27">
          <a:hlinkClick xmlns:r="http://schemas.openxmlformats.org/officeDocument/2006/relationships" r:id="rId12"/>
          <a:extLst>
            <a:ext uri="{FF2B5EF4-FFF2-40B4-BE49-F238E27FC236}">
              <a16:creationId xmlns:a16="http://schemas.microsoft.com/office/drawing/2014/main" id="{D849C164-5BD6-4F05-9B10-BE6578E21575}"/>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119382</xdr:rowOff>
    </xdr:from>
    <xdr:to>
      <xdr:col>0</xdr:col>
      <xdr:colOff>1716742</xdr:colOff>
      <xdr:row>34</xdr:row>
      <xdr:rowOff>93075</xdr:rowOff>
    </xdr:to>
    <xdr:sp macro="" textlink="">
      <xdr:nvSpPr>
        <xdr:cNvPr id="32" name="Rectangle: Rounded Corners 27">
          <a:hlinkClick xmlns:r="http://schemas.openxmlformats.org/officeDocument/2006/relationships" r:id="rId13"/>
          <a:extLst>
            <a:ext uri="{FF2B5EF4-FFF2-40B4-BE49-F238E27FC236}">
              <a16:creationId xmlns:a16="http://schemas.microsoft.com/office/drawing/2014/main" id="{EAF47271-F3DC-4B16-B4A2-1CA2D41461E9}"/>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4</xdr:col>
      <xdr:colOff>171450</xdr:colOff>
      <xdr:row>0</xdr:row>
      <xdr:rowOff>171450</xdr:rowOff>
    </xdr:from>
    <xdr:to>
      <xdr:col>9</xdr:col>
      <xdr:colOff>333375</xdr:colOff>
      <xdr:row>20</xdr:row>
      <xdr:rowOff>19050</xdr:rowOff>
    </xdr:to>
    <xdr:graphicFrame macro="">
      <xdr:nvGraphicFramePr>
        <xdr:cNvPr id="10" name="Chart 1">
          <a:extLst>
            <a:ext uri="{FF2B5EF4-FFF2-40B4-BE49-F238E27FC236}">
              <a16:creationId xmlns:a16="http://schemas.microsoft.com/office/drawing/2014/main" id="{AC6AE94E-3131-7296-A8AF-E1B9919631E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762000</xdr:colOff>
      <xdr:row>31</xdr:row>
      <xdr:rowOff>9525</xdr:rowOff>
    </xdr:from>
    <xdr:to>
      <xdr:col>10</xdr:col>
      <xdr:colOff>47625</xdr:colOff>
      <xdr:row>48</xdr:row>
      <xdr:rowOff>161925</xdr:rowOff>
    </xdr:to>
    <xdr:graphicFrame macro="">
      <xdr:nvGraphicFramePr>
        <xdr:cNvPr id="8" name="Chart 6">
          <a:extLst>
            <a:ext uri="{FF2B5EF4-FFF2-40B4-BE49-F238E27FC236}">
              <a16:creationId xmlns:a16="http://schemas.microsoft.com/office/drawing/2014/main" id="{89320FB2-2972-6A84-CBA5-0DA5E15EAC5D}"/>
            </a:ext>
            <a:ext uri="{147F2762-F138-4A5C-976F-8EAC2B608ADB}">
              <a16:predDERef xmlns:a16="http://schemas.microsoft.com/office/drawing/2014/main" pred="{5EED88A2-8236-717B-5D47-5F6A5271D47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xdr:col>
      <xdr:colOff>590550</xdr:colOff>
      <xdr:row>22</xdr:row>
      <xdr:rowOff>9525</xdr:rowOff>
    </xdr:from>
    <xdr:to>
      <xdr:col>3</xdr:col>
      <xdr:colOff>1577816</xdr:colOff>
      <xdr:row>29</xdr:row>
      <xdr:rowOff>100964</xdr:rowOff>
    </xdr:to>
    <mc:AlternateContent xmlns:mc="http://schemas.openxmlformats.org/markup-compatibility/2006" xmlns:a14="http://schemas.microsoft.com/office/drawing/2010/main">
      <mc:Choice Requires="a14">
        <xdr:graphicFrame macro="">
          <xdr:nvGraphicFramePr>
            <xdr:cNvPr id="5" name="Dept">
              <a:extLst>
                <a:ext uri="{FF2B5EF4-FFF2-40B4-BE49-F238E27FC236}">
                  <a16:creationId xmlns:a16="http://schemas.microsoft.com/office/drawing/2014/main" id="{08D5A1F4-1B5B-F287-EAA3-47FBC9947CC5}"/>
                </a:ext>
                <a:ext uri="{147F2762-F138-4A5C-976F-8EAC2B608ADB}">
                  <a16:predDERef xmlns:a16="http://schemas.microsoft.com/office/drawing/2014/main" pred="{89320FB2-2972-6A84-CBA5-0DA5E15EAC5D}"/>
                </a:ext>
              </a:extLst>
            </xdr:cNvPr>
            <xdr:cNvGraphicFramePr/>
          </xdr:nvGraphicFramePr>
          <xdr:xfrm>
            <a:off x="0" y="0"/>
            <a:ext cx="0" cy="0"/>
          </xdr:xfrm>
          <a:graphic>
            <a:graphicData uri="http://schemas.microsoft.com/office/drawing/2010/slicer">
              <sle:slicer xmlns:sle="http://schemas.microsoft.com/office/drawing/2010/slicer" name="Dept"/>
            </a:graphicData>
          </a:graphic>
        </xdr:graphicFrame>
      </mc:Choice>
      <mc:Fallback xmlns="">
        <xdr:sp macro="" textlink="">
          <xdr:nvSpPr>
            <xdr:cNvPr id="0" name=""/>
            <xdr:cNvSpPr>
              <a:spLocks noTextEdit="1"/>
            </xdr:cNvSpPr>
          </xdr:nvSpPr>
          <xdr:spPr>
            <a:xfrm>
              <a:off x="2190750" y="4200525"/>
              <a:ext cx="1828800" cy="1381125"/>
            </a:xfrm>
            <a:prstGeom prst="rect">
              <a:avLst/>
            </a:prstGeom>
            <a:solidFill>
              <a:prstClr val="white"/>
            </a:solidFill>
            <a:ln w="1">
              <a:solidFill>
                <a:prstClr val="green"/>
              </a:solidFill>
            </a:ln>
          </xdr:spPr>
          <xdr:txBody>
            <a:bodyPr vertOverflow="clip" horzOverflow="clip"/>
            <a:lstStyle/>
            <a:p>
              <a:endParaRPr sz="1100"/>
            </a:p>
          </xdr:txBody>
        </xdr:sp>
      </mc:Fallback>
    </mc:AlternateContent>
    <xdr:clientData/>
  </xdr:twoCellAnchor>
  <xdr:twoCellAnchor>
    <xdr:from>
      <xdr:col>1</xdr:col>
      <xdr:colOff>209550</xdr:colOff>
      <xdr:row>12</xdr:row>
      <xdr:rowOff>0</xdr:rowOff>
    </xdr:from>
    <xdr:to>
      <xdr:col>3</xdr:col>
      <xdr:colOff>114300</xdr:colOff>
      <xdr:row>16</xdr:row>
      <xdr:rowOff>38100</xdr:rowOff>
    </xdr:to>
    <xdr:sp macro="" textlink="">
      <xdr:nvSpPr>
        <xdr:cNvPr id="3" name="Rounded Rectangle 2">
          <a:extLst>
            <a:ext uri="{FF2B5EF4-FFF2-40B4-BE49-F238E27FC236}">
              <a16:creationId xmlns:a16="http://schemas.microsoft.com/office/drawing/2014/main" id="{B9BA82FB-6834-2FFD-B47A-5186E10D9982}"/>
            </a:ext>
            <a:ext uri="{147F2762-F138-4A5C-976F-8EAC2B608ADB}">
              <a16:predDERef xmlns:a16="http://schemas.microsoft.com/office/drawing/2014/main" pred="{08D5A1F4-1B5B-F287-EAA3-47FBC9947CC5}"/>
            </a:ext>
          </a:extLst>
        </xdr:cNvPr>
        <xdr:cNvSpPr/>
      </xdr:nvSpPr>
      <xdr:spPr>
        <a:xfrm>
          <a:off x="209550" y="2286000"/>
          <a:ext cx="2628900" cy="800100"/>
        </a:xfrm>
        <a:prstGeom prst="roundRect">
          <a:avLst/>
        </a:prstGeom>
      </xdr:spPr>
      <xdr:style>
        <a:lnRef idx="2">
          <a:schemeClr val="accent4">
            <a:shade val="15000"/>
          </a:schemeClr>
        </a:lnRef>
        <a:fillRef idx="1">
          <a:schemeClr val="accent4"/>
        </a:fillRef>
        <a:effectRef idx="0">
          <a:schemeClr val="accent4"/>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Average employee salary by designation</a:t>
          </a:r>
        </a:p>
      </xdr:txBody>
    </xdr:sp>
    <xdr:clientData/>
  </xdr:twoCellAnchor>
  <xdr:twoCellAnchor>
    <xdr:from>
      <xdr:col>12</xdr:col>
      <xdr:colOff>0</xdr:colOff>
      <xdr:row>1</xdr:row>
      <xdr:rowOff>47625</xdr:rowOff>
    </xdr:from>
    <xdr:to>
      <xdr:col>13</xdr:col>
      <xdr:colOff>152400</xdr:colOff>
      <xdr:row>5</xdr:row>
      <xdr:rowOff>85725</xdr:rowOff>
    </xdr:to>
    <xdr:sp macro="" textlink="">
      <xdr:nvSpPr>
        <xdr:cNvPr id="13" name="Rounded Rectangle 7">
          <a:extLst>
            <a:ext uri="{FF2B5EF4-FFF2-40B4-BE49-F238E27FC236}">
              <a16:creationId xmlns:a16="http://schemas.microsoft.com/office/drawing/2014/main" id="{FEBCAD1F-5858-470D-9FCC-6AFB33CFC648}"/>
            </a:ext>
            <a:ext uri="{147F2762-F138-4A5C-976F-8EAC2B608ADB}">
              <a16:predDERef xmlns:a16="http://schemas.microsoft.com/office/drawing/2014/main" pred="{B9BA82FB-6834-2FFD-B47A-5186E10D9982}"/>
            </a:ext>
          </a:extLst>
        </xdr:cNvPr>
        <xdr:cNvSpPr/>
      </xdr:nvSpPr>
      <xdr:spPr>
        <a:xfrm>
          <a:off x="13049250" y="238125"/>
          <a:ext cx="1743075" cy="800100"/>
        </a:xfrm>
        <a:prstGeom prst="roundRect">
          <a:avLst/>
        </a:prstGeom>
      </xdr:spPr>
      <xdr:style>
        <a:lnRef idx="2">
          <a:schemeClr val="accent4">
            <a:shade val="15000"/>
          </a:schemeClr>
        </a:lnRef>
        <a:fillRef idx="1">
          <a:schemeClr val="accent4"/>
        </a:fillRef>
        <a:effectRef idx="0">
          <a:schemeClr val="accent4"/>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Slicer for qualification</a:t>
          </a:r>
        </a:p>
      </xdr:txBody>
    </xdr:sp>
    <xdr:clientData/>
  </xdr:twoCellAnchor>
  <xdr:twoCellAnchor>
    <xdr:from>
      <xdr:col>9</xdr:col>
      <xdr:colOff>657225</xdr:colOff>
      <xdr:row>9</xdr:row>
      <xdr:rowOff>114300</xdr:rowOff>
    </xdr:from>
    <xdr:to>
      <xdr:col>11</xdr:col>
      <xdr:colOff>1409700</xdr:colOff>
      <xdr:row>15</xdr:row>
      <xdr:rowOff>114300</xdr:rowOff>
    </xdr:to>
    <xdr:sp macro="" textlink="">
      <xdr:nvSpPr>
        <xdr:cNvPr id="27" name="Rounded Rectangle 10">
          <a:extLst>
            <a:ext uri="{FF2B5EF4-FFF2-40B4-BE49-F238E27FC236}">
              <a16:creationId xmlns:a16="http://schemas.microsoft.com/office/drawing/2014/main" id="{D1B5B904-A017-4FFC-91E1-219B521D996C}"/>
            </a:ext>
            <a:ext uri="{147F2762-F138-4A5C-976F-8EAC2B608ADB}">
              <a16:predDERef xmlns:a16="http://schemas.microsoft.com/office/drawing/2014/main" pred="{FEBCAD1F-5858-470D-9FCC-6AFB33CFC648}"/>
            </a:ext>
          </a:extLst>
        </xdr:cNvPr>
        <xdr:cNvSpPr/>
      </xdr:nvSpPr>
      <xdr:spPr>
        <a:xfrm>
          <a:off x="10763250" y="1828800"/>
          <a:ext cx="2257425" cy="1143000"/>
        </a:xfrm>
        <a:prstGeom prst="roundRect">
          <a:avLst/>
        </a:prstGeom>
      </xdr:spPr>
      <xdr:style>
        <a:lnRef idx="2">
          <a:schemeClr val="accent4">
            <a:shade val="15000"/>
          </a:schemeClr>
        </a:lnRef>
        <a:fillRef idx="1">
          <a:schemeClr val="accent4"/>
        </a:fillRef>
        <a:effectRef idx="0">
          <a:schemeClr val="accent4"/>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Bar chart to show distribution of average salary</a:t>
          </a:r>
        </a:p>
      </xdr:txBody>
    </xdr:sp>
    <xdr:clientData/>
  </xdr:twoCellAnchor>
  <xdr:twoCellAnchor>
    <xdr:from>
      <xdr:col>1</xdr:col>
      <xdr:colOff>371475</xdr:colOff>
      <xdr:row>23</xdr:row>
      <xdr:rowOff>133350</xdr:rowOff>
    </xdr:from>
    <xdr:to>
      <xdr:col>2</xdr:col>
      <xdr:colOff>342900</xdr:colOff>
      <xdr:row>27</xdr:row>
      <xdr:rowOff>171450</xdr:rowOff>
    </xdr:to>
    <xdr:sp macro="" textlink="">
      <xdr:nvSpPr>
        <xdr:cNvPr id="34" name="Rounded Rectangle 11">
          <a:extLst>
            <a:ext uri="{FF2B5EF4-FFF2-40B4-BE49-F238E27FC236}">
              <a16:creationId xmlns:a16="http://schemas.microsoft.com/office/drawing/2014/main" id="{F43CE6D7-8982-49F9-B780-E9E6351D843C}"/>
            </a:ext>
            <a:ext uri="{147F2762-F138-4A5C-976F-8EAC2B608ADB}">
              <a16:predDERef xmlns:a16="http://schemas.microsoft.com/office/drawing/2014/main" pred="{D1B5B904-A017-4FFC-91E1-219B521D996C}"/>
            </a:ext>
          </a:extLst>
        </xdr:cNvPr>
        <xdr:cNvSpPr/>
      </xdr:nvSpPr>
      <xdr:spPr>
        <a:xfrm>
          <a:off x="371475" y="4514850"/>
          <a:ext cx="1571625" cy="800100"/>
        </a:xfrm>
        <a:prstGeom prst="roundRect">
          <a:avLst/>
        </a:prstGeom>
      </xdr:spPr>
      <xdr:style>
        <a:lnRef idx="2">
          <a:schemeClr val="accent4">
            <a:shade val="15000"/>
          </a:schemeClr>
        </a:lnRef>
        <a:fillRef idx="1">
          <a:schemeClr val="accent4"/>
        </a:fillRef>
        <a:effectRef idx="0">
          <a:schemeClr val="accent4"/>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Slicer for department</a:t>
          </a:r>
        </a:p>
      </xdr:txBody>
    </xdr:sp>
    <xdr:clientData/>
  </xdr:twoCellAnchor>
  <xdr:twoCellAnchor>
    <xdr:from>
      <xdr:col>10</xdr:col>
      <xdr:colOff>409575</xdr:colOff>
      <xdr:row>23</xdr:row>
      <xdr:rowOff>95250</xdr:rowOff>
    </xdr:from>
    <xdr:to>
      <xdr:col>11</xdr:col>
      <xdr:colOff>1419225</xdr:colOff>
      <xdr:row>28</xdr:row>
      <xdr:rowOff>133350</xdr:rowOff>
    </xdr:to>
    <xdr:sp macro="" textlink="">
      <xdr:nvSpPr>
        <xdr:cNvPr id="2" name="Rounded Rectangle 12">
          <a:extLst>
            <a:ext uri="{FF2B5EF4-FFF2-40B4-BE49-F238E27FC236}">
              <a16:creationId xmlns:a16="http://schemas.microsoft.com/office/drawing/2014/main" id="{0B6E8950-9E8E-4B68-8BE3-E3A49E5C88C4}"/>
            </a:ext>
            <a:ext uri="{147F2762-F138-4A5C-976F-8EAC2B608ADB}">
              <a16:predDERef xmlns:a16="http://schemas.microsoft.com/office/drawing/2014/main" pred="{F43CE6D7-8982-49F9-B780-E9E6351D843C}"/>
            </a:ext>
          </a:extLst>
        </xdr:cNvPr>
        <xdr:cNvSpPr/>
      </xdr:nvSpPr>
      <xdr:spPr>
        <a:xfrm>
          <a:off x="11296650" y="4476750"/>
          <a:ext cx="1733550" cy="990600"/>
        </a:xfrm>
        <a:prstGeom prst="roundRect">
          <a:avLst/>
        </a:prstGeom>
      </xdr:spPr>
      <xdr:style>
        <a:lnRef idx="2">
          <a:schemeClr val="accent4">
            <a:shade val="15000"/>
          </a:schemeClr>
        </a:lnRef>
        <a:fillRef idx="1">
          <a:schemeClr val="accent4"/>
        </a:fillRef>
        <a:effectRef idx="0">
          <a:schemeClr val="accent4"/>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Pivot table for average salary across departments and outlets</a:t>
          </a:r>
        </a:p>
      </xdr:txBody>
    </xdr:sp>
    <xdr:clientData/>
  </xdr:twoCellAnchor>
  <xdr:twoCellAnchor>
    <xdr:from>
      <xdr:col>10</xdr:col>
      <xdr:colOff>180975</xdr:colOff>
      <xdr:row>33</xdr:row>
      <xdr:rowOff>161925</xdr:rowOff>
    </xdr:from>
    <xdr:to>
      <xdr:col>11</xdr:col>
      <xdr:colOff>1362075</xdr:colOff>
      <xdr:row>40</xdr:row>
      <xdr:rowOff>161925</xdr:rowOff>
    </xdr:to>
    <xdr:sp macro="" textlink="">
      <xdr:nvSpPr>
        <xdr:cNvPr id="11" name="Rounded Rectangle 13">
          <a:extLst>
            <a:ext uri="{FF2B5EF4-FFF2-40B4-BE49-F238E27FC236}">
              <a16:creationId xmlns:a16="http://schemas.microsoft.com/office/drawing/2014/main" id="{A7176801-BB6F-44E9-8217-D5EA9E328530}"/>
            </a:ext>
            <a:ext uri="{147F2762-F138-4A5C-976F-8EAC2B608ADB}">
              <a16:predDERef xmlns:a16="http://schemas.microsoft.com/office/drawing/2014/main" pred="{0B6E8950-9E8E-4B68-8BE3-E3A49E5C88C4}"/>
            </a:ext>
          </a:extLst>
        </xdr:cNvPr>
        <xdr:cNvSpPr/>
      </xdr:nvSpPr>
      <xdr:spPr>
        <a:xfrm>
          <a:off x="11068050" y="6448425"/>
          <a:ext cx="1905000" cy="1333500"/>
        </a:xfrm>
        <a:prstGeom prst="roundRect">
          <a:avLst/>
        </a:prstGeom>
      </xdr:spPr>
      <xdr:style>
        <a:lnRef idx="2">
          <a:schemeClr val="accent4">
            <a:shade val="15000"/>
          </a:schemeClr>
        </a:lnRef>
        <a:fillRef idx="1">
          <a:schemeClr val="accent4"/>
        </a:fillRef>
        <a:effectRef idx="0">
          <a:schemeClr val="accent4"/>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Clustered column chart illustrates the differences in average salary in a particular department across outlets</a:t>
          </a:r>
        </a:p>
      </xdr:txBody>
    </xdr:sp>
    <xdr:clientData/>
  </xdr:twoCellAnchor>
  <xdr:twoCellAnchor>
    <xdr:from>
      <xdr:col>0</xdr:col>
      <xdr:colOff>0</xdr:colOff>
      <xdr:row>0</xdr:row>
      <xdr:rowOff>0</xdr:rowOff>
    </xdr:from>
    <xdr:to>
      <xdr:col>0</xdr:col>
      <xdr:colOff>1895326</xdr:colOff>
      <xdr:row>35</xdr:row>
      <xdr:rowOff>14273</xdr:rowOff>
    </xdr:to>
    <xdr:sp macro="" textlink="">
      <xdr:nvSpPr>
        <xdr:cNvPr id="38" name="Rectangle 25">
          <a:extLst>
            <a:ext uri="{FF2B5EF4-FFF2-40B4-BE49-F238E27FC236}">
              <a16:creationId xmlns:a16="http://schemas.microsoft.com/office/drawing/2014/main" id="{0D83FD5B-A81D-4165-8112-55DAD6BCBE17}"/>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73452</xdr:rowOff>
    </xdr:to>
    <xdr:sp macro="" textlink="">
      <xdr:nvSpPr>
        <xdr:cNvPr id="39" name="Rectangle: Rounded Corners 38">
          <a:hlinkClick xmlns:r="http://schemas.openxmlformats.org/officeDocument/2006/relationships" r:id="rId3"/>
          <a:extLst>
            <a:ext uri="{FF2B5EF4-FFF2-40B4-BE49-F238E27FC236}">
              <a16:creationId xmlns:a16="http://schemas.microsoft.com/office/drawing/2014/main" id="{CF9BC96C-85EF-4408-A893-6A44D76B4602}"/>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122318</xdr:rowOff>
    </xdr:from>
    <xdr:to>
      <xdr:col>0</xdr:col>
      <xdr:colOff>1724285</xdr:colOff>
      <xdr:row>6</xdr:row>
      <xdr:rowOff>99234</xdr:rowOff>
    </xdr:to>
    <xdr:sp macro="" textlink="">
      <xdr:nvSpPr>
        <xdr:cNvPr id="40" name="Rectangle: Rounded Corners 27">
          <a:hlinkClick xmlns:r="http://schemas.openxmlformats.org/officeDocument/2006/relationships" r:id="rId4"/>
          <a:extLst>
            <a:ext uri="{FF2B5EF4-FFF2-40B4-BE49-F238E27FC236}">
              <a16:creationId xmlns:a16="http://schemas.microsoft.com/office/drawing/2014/main" id="{13A600CF-BB8F-40A2-84E6-0457B3C71922}"/>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41336</xdr:rowOff>
    </xdr:from>
    <xdr:to>
      <xdr:col>0</xdr:col>
      <xdr:colOff>1701066</xdr:colOff>
      <xdr:row>19</xdr:row>
      <xdr:rowOff>25405</xdr:rowOff>
    </xdr:to>
    <xdr:sp macro="" textlink="">
      <xdr:nvSpPr>
        <xdr:cNvPr id="41" name="Rectangle: Rounded Corners 40">
          <a:hlinkClick xmlns:r="http://schemas.openxmlformats.org/officeDocument/2006/relationships" r:id="rId5"/>
          <a:extLst>
            <a:ext uri="{FF2B5EF4-FFF2-40B4-BE49-F238E27FC236}">
              <a16:creationId xmlns:a16="http://schemas.microsoft.com/office/drawing/2014/main" id="{13473451-1B21-428E-A5B4-BD313A95A2D6}"/>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75655</xdr:rowOff>
    </xdr:from>
    <xdr:to>
      <xdr:col>0</xdr:col>
      <xdr:colOff>1701066</xdr:colOff>
      <xdr:row>22</xdr:row>
      <xdr:rowOff>50053</xdr:rowOff>
    </xdr:to>
    <xdr:sp macro="" textlink="">
      <xdr:nvSpPr>
        <xdr:cNvPr id="42" name="Rectangle: Rounded Corners 27">
          <a:hlinkClick xmlns:r="http://schemas.openxmlformats.org/officeDocument/2006/relationships" r:id="rId6"/>
          <a:extLst>
            <a:ext uri="{FF2B5EF4-FFF2-40B4-BE49-F238E27FC236}">
              <a16:creationId xmlns:a16="http://schemas.microsoft.com/office/drawing/2014/main" id="{01084A4C-6502-4685-95C4-E7ED8474E615}"/>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92872</xdr:rowOff>
    </xdr:from>
    <xdr:to>
      <xdr:col>0</xdr:col>
      <xdr:colOff>1713450</xdr:colOff>
      <xdr:row>25</xdr:row>
      <xdr:rowOff>76940</xdr:rowOff>
    </xdr:to>
    <xdr:sp macro="" textlink="">
      <xdr:nvSpPr>
        <xdr:cNvPr id="43" name="Rectangle: Rounded Corners 27">
          <a:hlinkClick xmlns:r="http://schemas.openxmlformats.org/officeDocument/2006/relationships" r:id="rId4"/>
          <a:extLst>
            <a:ext uri="{FF2B5EF4-FFF2-40B4-BE49-F238E27FC236}">
              <a16:creationId xmlns:a16="http://schemas.microsoft.com/office/drawing/2014/main" id="{69E7CD9C-360F-4395-BD57-ADDE9C69A520}"/>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116987</xdr:rowOff>
    </xdr:from>
    <xdr:to>
      <xdr:col>0</xdr:col>
      <xdr:colOff>1710987</xdr:colOff>
      <xdr:row>28</xdr:row>
      <xdr:rowOff>93715</xdr:rowOff>
    </xdr:to>
    <xdr:sp macro="" textlink="">
      <xdr:nvSpPr>
        <xdr:cNvPr id="44" name="Rectangle: Rounded Corners 27">
          <a:hlinkClick xmlns:r="http://schemas.openxmlformats.org/officeDocument/2006/relationships" r:id="rId7"/>
          <a:extLst>
            <a:ext uri="{FF2B5EF4-FFF2-40B4-BE49-F238E27FC236}">
              <a16:creationId xmlns:a16="http://schemas.microsoft.com/office/drawing/2014/main" id="{A8CE61D9-DEAB-4062-B595-EF948625683C}"/>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139113</xdr:rowOff>
    </xdr:from>
    <xdr:to>
      <xdr:col>0</xdr:col>
      <xdr:colOff>1706027</xdr:colOff>
      <xdr:row>31</xdr:row>
      <xdr:rowOff>118719</xdr:rowOff>
    </xdr:to>
    <xdr:sp macro="" textlink="">
      <xdr:nvSpPr>
        <xdr:cNvPr id="45" name="Rectangle: Rounded Corners 27">
          <a:hlinkClick xmlns:r="http://schemas.openxmlformats.org/officeDocument/2006/relationships" r:id="rId8"/>
          <a:extLst>
            <a:ext uri="{FF2B5EF4-FFF2-40B4-BE49-F238E27FC236}">
              <a16:creationId xmlns:a16="http://schemas.microsoft.com/office/drawing/2014/main" id="{DBF16744-AA15-4E75-8584-80AC91DDE436}"/>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155832</xdr:rowOff>
    </xdr:from>
    <xdr:to>
      <xdr:col>0</xdr:col>
      <xdr:colOff>1714877</xdr:colOff>
      <xdr:row>9</xdr:row>
      <xdr:rowOff>121994</xdr:rowOff>
    </xdr:to>
    <xdr:sp macro="" textlink="">
      <xdr:nvSpPr>
        <xdr:cNvPr id="46" name="Rectangle: Rounded Corners 27">
          <a:hlinkClick xmlns:r="http://schemas.openxmlformats.org/officeDocument/2006/relationships" r:id="rId9"/>
          <a:extLst>
            <a:ext uri="{FF2B5EF4-FFF2-40B4-BE49-F238E27FC236}">
              <a16:creationId xmlns:a16="http://schemas.microsoft.com/office/drawing/2014/main" id="{8A142F15-D67D-4A2A-9B9C-74E67D847F31}"/>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180012</xdr:rowOff>
    </xdr:from>
    <xdr:to>
      <xdr:col>0</xdr:col>
      <xdr:colOff>1714879</xdr:colOff>
      <xdr:row>12</xdr:row>
      <xdr:rowOff>133647</xdr:rowOff>
    </xdr:to>
    <xdr:sp macro="" textlink="">
      <xdr:nvSpPr>
        <xdr:cNvPr id="47" name="Rectangle: Rounded Corners 27">
          <a:hlinkClick xmlns:r="http://schemas.openxmlformats.org/officeDocument/2006/relationships" r:id="rId10"/>
          <a:extLst>
            <a:ext uri="{FF2B5EF4-FFF2-40B4-BE49-F238E27FC236}">
              <a16:creationId xmlns:a16="http://schemas.microsoft.com/office/drawing/2014/main" id="{0244782D-1B22-4282-B27D-AF97FDB98878}"/>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23615</xdr:rowOff>
    </xdr:from>
    <xdr:to>
      <xdr:col>0</xdr:col>
      <xdr:colOff>1714879</xdr:colOff>
      <xdr:row>15</xdr:row>
      <xdr:rowOff>145303</xdr:rowOff>
    </xdr:to>
    <xdr:sp macro="" textlink="">
      <xdr:nvSpPr>
        <xdr:cNvPr id="48" name="Rectangle: Rounded Corners 27">
          <a:hlinkClick xmlns:r="http://schemas.openxmlformats.org/officeDocument/2006/relationships" r:id="rId11"/>
          <a:extLst>
            <a:ext uri="{FF2B5EF4-FFF2-40B4-BE49-F238E27FC236}">
              <a16:creationId xmlns:a16="http://schemas.microsoft.com/office/drawing/2014/main" id="{6BD79177-30D3-4900-B9D0-66F6D60A2F65}"/>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180473</xdr:rowOff>
    </xdr:from>
    <xdr:to>
      <xdr:col>0</xdr:col>
      <xdr:colOff>1716742</xdr:colOff>
      <xdr:row>34</xdr:row>
      <xdr:rowOff>160078</xdr:rowOff>
    </xdr:to>
    <xdr:sp macro="" textlink="">
      <xdr:nvSpPr>
        <xdr:cNvPr id="49" name="Rectangle: Rounded Corners 27">
          <a:hlinkClick xmlns:r="http://schemas.openxmlformats.org/officeDocument/2006/relationships" r:id="rId12"/>
          <a:extLst>
            <a:ext uri="{FF2B5EF4-FFF2-40B4-BE49-F238E27FC236}">
              <a16:creationId xmlns:a16="http://schemas.microsoft.com/office/drawing/2014/main" id="{6CB18E76-0463-4A98-B30E-AA80FB55DB59}"/>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twoCellAnchor editAs="oneCell">
    <xdr:from>
      <xdr:col>10</xdr:col>
      <xdr:colOff>61912</xdr:colOff>
      <xdr:row>0</xdr:row>
      <xdr:rowOff>129778</xdr:rowOff>
    </xdr:from>
    <xdr:to>
      <xdr:col>11</xdr:col>
      <xdr:colOff>1166812</xdr:colOff>
      <xdr:row>8</xdr:row>
      <xdr:rowOff>138351</xdr:rowOff>
    </xdr:to>
    <mc:AlternateContent xmlns:mc="http://schemas.openxmlformats.org/markup-compatibility/2006" xmlns:a14="http://schemas.microsoft.com/office/drawing/2010/main">
      <mc:Choice Requires="a14">
        <xdr:graphicFrame macro="">
          <xdr:nvGraphicFramePr>
            <xdr:cNvPr id="15" name="Qualifications">
              <a:extLst>
                <a:ext uri="{FF2B5EF4-FFF2-40B4-BE49-F238E27FC236}">
                  <a16:creationId xmlns:a16="http://schemas.microsoft.com/office/drawing/2014/main" id="{4AD3E7F0-BC80-BDDB-561C-028CEE12A9E9}"/>
                </a:ext>
              </a:extLst>
            </xdr:cNvPr>
            <xdr:cNvGraphicFramePr/>
          </xdr:nvGraphicFramePr>
          <xdr:xfrm>
            <a:off x="0" y="0"/>
            <a:ext cx="0" cy="0"/>
          </xdr:xfrm>
          <a:graphic>
            <a:graphicData uri="http://schemas.microsoft.com/office/drawing/2010/slicer">
              <sle:slicer xmlns:sle="http://schemas.microsoft.com/office/drawing/2010/slicer" name="Qualifications"/>
            </a:graphicData>
          </a:graphic>
        </xdr:graphicFrame>
      </mc:Choice>
      <mc:Fallback xmlns="">
        <xdr:sp macro="" textlink="">
          <xdr:nvSpPr>
            <xdr:cNvPr id="0" name=""/>
            <xdr:cNvSpPr>
              <a:spLocks noTextEdit="1"/>
            </xdr:cNvSpPr>
          </xdr:nvSpPr>
          <xdr:spPr>
            <a:xfrm>
              <a:off x="13902928" y="129778"/>
              <a:ext cx="1828800" cy="1471613"/>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7.xml><?xml version="1.0" encoding="utf-8"?>
<xdr:wsDr xmlns:xdr="http://schemas.openxmlformats.org/drawingml/2006/spreadsheetDrawing" xmlns:a="http://schemas.openxmlformats.org/drawingml/2006/main">
  <xdr:twoCellAnchor>
    <xdr:from>
      <xdr:col>14</xdr:col>
      <xdr:colOff>491108</xdr:colOff>
      <xdr:row>0</xdr:row>
      <xdr:rowOff>145977</xdr:rowOff>
    </xdr:from>
    <xdr:to>
      <xdr:col>23</xdr:col>
      <xdr:colOff>379541</xdr:colOff>
      <xdr:row>6</xdr:row>
      <xdr:rowOff>44515</xdr:rowOff>
    </xdr:to>
    <xdr:sp macro="" textlink="">
      <xdr:nvSpPr>
        <xdr:cNvPr id="2" name="Rectangle 1">
          <a:extLst>
            <a:ext uri="{FF2B5EF4-FFF2-40B4-BE49-F238E27FC236}">
              <a16:creationId xmlns:a16="http://schemas.microsoft.com/office/drawing/2014/main" id="{5BD35EA9-6C0F-4AAA-92E4-720E8D154D31}"/>
            </a:ext>
          </a:extLst>
        </xdr:cNvPr>
        <xdr:cNvSpPr/>
      </xdr:nvSpPr>
      <xdr:spPr>
        <a:xfrm>
          <a:off x="8415908" y="145977"/>
          <a:ext cx="5374833" cy="1003438"/>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a:t>=ROUND(RANDARRAY(89,1,0,7),1)</a:t>
          </a:r>
        </a:p>
        <a:p>
          <a:pPr algn="l"/>
          <a:r>
            <a:rPr lang="en-SG" sz="1100" b="0">
              <a:solidFill>
                <a:srgbClr val="FF0000"/>
              </a:solidFill>
              <a:effectLst/>
              <a:latin typeface="+mn-lt"/>
              <a:ea typeface="+mn-ea"/>
              <a:cs typeface="+mn-cs"/>
            </a:rPr>
            <a:t>Randomly</a:t>
          </a:r>
          <a:r>
            <a:rPr lang="en-SG" sz="1100" b="0" baseline="0">
              <a:solidFill>
                <a:srgbClr val="FF0000"/>
              </a:solidFill>
              <a:effectLst/>
              <a:latin typeface="+mn-lt"/>
              <a:ea typeface="+mn-ea"/>
              <a:cs typeface="+mn-cs"/>
            </a:rPr>
            <a:t> g</a:t>
          </a:r>
          <a:r>
            <a:rPr lang="en-SG" sz="1100" b="0">
              <a:solidFill>
                <a:srgbClr val="FF0000"/>
              </a:solidFill>
              <a:effectLst/>
              <a:latin typeface="+mn-lt"/>
              <a:ea typeface="+mn-ea"/>
              <a:cs typeface="+mn-cs"/>
            </a:rPr>
            <a:t>enerates 89 random distances between 0 and 7 km, rounded to 1 decimal place.</a:t>
          </a:r>
        </a:p>
        <a:p>
          <a:pPr marL="0" marR="0" lvl="0" indent="0" algn="l" defTabSz="914400" eaLnBrk="1" fontAlgn="auto" latinLnBrk="0" hangingPunct="1">
            <a:lnSpc>
              <a:spcPct val="100000"/>
            </a:lnSpc>
            <a:spcBef>
              <a:spcPts val="0"/>
            </a:spcBef>
            <a:spcAft>
              <a:spcPts val="0"/>
            </a:spcAft>
            <a:buClrTx/>
            <a:buSzTx/>
            <a:buFontTx/>
            <a:buNone/>
            <a:tabLst/>
            <a:defRPr/>
          </a:pPr>
          <a:r>
            <a:rPr lang="en-SG" sz="1100" b="1">
              <a:solidFill>
                <a:schemeClr val="dk1"/>
              </a:solidFill>
              <a:effectLst/>
              <a:latin typeface="+mn-lt"/>
              <a:ea typeface="+mn-ea"/>
              <a:cs typeface="+mn-cs"/>
            </a:rPr>
            <a:t>Right-click → Paste Special → Values </a:t>
          </a:r>
        </a:p>
        <a:p>
          <a:pPr algn="l"/>
          <a:r>
            <a:rPr lang="en-SG" sz="1100" b="1"/>
            <a:t>Format cells </a:t>
          </a:r>
          <a:r>
            <a:rPr lang="en-SG" sz="1100" b="1">
              <a:solidFill>
                <a:schemeClr val="dk1"/>
              </a:solidFill>
              <a:effectLst/>
              <a:latin typeface="+mn-lt"/>
              <a:ea typeface="+mn-ea"/>
              <a:cs typeface="+mn-cs"/>
            </a:rPr>
            <a:t>→</a:t>
          </a:r>
          <a:r>
            <a:rPr lang="en-SG" sz="1100" b="1"/>
            <a:t> 1dp</a:t>
          </a:r>
        </a:p>
        <a:p>
          <a:pPr algn="l"/>
          <a:r>
            <a:rPr lang="en-SG" b="0">
              <a:solidFill>
                <a:srgbClr val="FF0000"/>
              </a:solidFill>
            </a:rPr>
            <a:t>The values are converted to static numbers and formatted for consistent 1-decimal display.</a:t>
          </a:r>
          <a:endParaRPr lang="en-SG" sz="1100" b="0">
            <a:solidFill>
              <a:srgbClr val="FF0000"/>
            </a:solidFill>
          </a:endParaRPr>
        </a:p>
      </xdr:txBody>
    </xdr:sp>
    <xdr:clientData/>
  </xdr:twoCellAnchor>
  <xdr:twoCellAnchor>
    <xdr:from>
      <xdr:col>15</xdr:col>
      <xdr:colOff>282809</xdr:colOff>
      <xdr:row>27</xdr:row>
      <xdr:rowOff>48790</xdr:rowOff>
    </xdr:from>
    <xdr:to>
      <xdr:col>17</xdr:col>
      <xdr:colOff>578130</xdr:colOff>
      <xdr:row>30</xdr:row>
      <xdr:rowOff>137892</xdr:rowOff>
    </xdr:to>
    <xdr:sp macro="" textlink="">
      <xdr:nvSpPr>
        <xdr:cNvPr id="3" name="Rectangle 2">
          <a:extLst>
            <a:ext uri="{FF2B5EF4-FFF2-40B4-BE49-F238E27FC236}">
              <a16:creationId xmlns:a16="http://schemas.microsoft.com/office/drawing/2014/main" id="{E67A6E57-6018-41B8-BC5B-D9D7482EA0B2}"/>
            </a:ext>
          </a:extLst>
        </xdr:cNvPr>
        <xdr:cNvSpPr/>
      </xdr:nvSpPr>
      <xdr:spPr>
        <a:xfrm>
          <a:off x="8817209" y="5020840"/>
          <a:ext cx="1514521" cy="641552"/>
        </a:xfrm>
        <a:prstGeom prst="rect">
          <a:avLst/>
        </a:prstGeom>
        <a:solidFill>
          <a:schemeClr val="accent4">
            <a:lumMod val="20000"/>
            <a:lumOff val="80000"/>
          </a:schemeClr>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0"/>
            <a:t>Applied</a:t>
          </a:r>
          <a:r>
            <a:rPr lang="en-SG" sz="1100" b="0" baseline="0"/>
            <a:t> c</a:t>
          </a:r>
          <a:r>
            <a:rPr lang="en-SG" sz="1100" b="0"/>
            <a:t>onditional formating</a:t>
          </a:r>
          <a:r>
            <a:rPr lang="en-SG" sz="1100" b="0" baseline="0"/>
            <a:t> </a:t>
          </a:r>
          <a:r>
            <a:rPr lang="en-SG"/>
            <a:t>to highlight proximity patterns.</a:t>
          </a:r>
          <a:endParaRPr lang="en-SG" sz="1100" b="0"/>
        </a:p>
      </xdr:txBody>
    </xdr:sp>
    <xdr:clientData/>
  </xdr:twoCellAnchor>
  <xdr:twoCellAnchor>
    <xdr:from>
      <xdr:col>12</xdr:col>
      <xdr:colOff>910478</xdr:colOff>
      <xdr:row>15</xdr:row>
      <xdr:rowOff>140057</xdr:rowOff>
    </xdr:from>
    <xdr:to>
      <xdr:col>12</xdr:col>
      <xdr:colOff>911440</xdr:colOff>
      <xdr:row>16</xdr:row>
      <xdr:rowOff>121397</xdr:rowOff>
    </xdr:to>
    <xdr:cxnSp macro="">
      <xdr:nvCxnSpPr>
        <xdr:cNvPr id="4" name="Straight Arrow Connector 3">
          <a:extLst>
            <a:ext uri="{FF2B5EF4-FFF2-40B4-BE49-F238E27FC236}">
              <a16:creationId xmlns:a16="http://schemas.microsoft.com/office/drawing/2014/main" id="{760D7E97-EA05-4CD3-B545-C232177177B2}"/>
            </a:ext>
          </a:extLst>
        </xdr:cNvPr>
        <xdr:cNvCxnSpPr/>
      </xdr:nvCxnSpPr>
      <xdr:spPr>
        <a:xfrm flipV="1">
          <a:off x="7317628" y="2902307"/>
          <a:ext cx="0" cy="16549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19</xdr:col>
      <xdr:colOff>296704</xdr:colOff>
      <xdr:row>19</xdr:row>
      <xdr:rowOff>31540</xdr:rowOff>
    </xdr:from>
    <xdr:to>
      <xdr:col>25</xdr:col>
      <xdr:colOff>276889</xdr:colOff>
      <xdr:row>24</xdr:row>
      <xdr:rowOff>158261</xdr:rowOff>
    </xdr:to>
    <xdr:sp macro="" textlink="">
      <xdr:nvSpPr>
        <xdr:cNvPr id="5" name="Rectangle 4">
          <a:extLst>
            <a:ext uri="{FF2B5EF4-FFF2-40B4-BE49-F238E27FC236}">
              <a16:creationId xmlns:a16="http://schemas.microsoft.com/office/drawing/2014/main" id="{6C917239-2EDE-4C87-8988-546F488EA1C4}"/>
            </a:ext>
          </a:extLst>
        </xdr:cNvPr>
        <xdr:cNvSpPr/>
      </xdr:nvSpPr>
      <xdr:spPr>
        <a:xfrm>
          <a:off x="11269504" y="3530390"/>
          <a:ext cx="3637785" cy="1047471"/>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a:t>=CHOOSE(RANDBETWEEN(1,7),"Monday","Tuesday","Wednesday","Thursday","Friday","Saturday","Sunday")</a:t>
          </a:r>
        </a:p>
        <a:p>
          <a:pPr algn="l"/>
          <a:r>
            <a:rPr lang="en-SG" b="0">
              <a:solidFill>
                <a:srgbClr val="FF0000"/>
              </a:solidFill>
            </a:rPr>
            <a:t>Randomly generates a number from 1 to 3 using </a:t>
          </a:r>
          <a:r>
            <a:rPr lang="en-SG" sz="1100" b="0">
              <a:solidFill>
                <a:srgbClr val="FF0000"/>
              </a:solidFill>
              <a:latin typeface="+mn-lt"/>
              <a:ea typeface="+mn-ea"/>
              <a:cs typeface="+mn-cs"/>
            </a:rPr>
            <a:t>RANDBETWEEN(1, 7)</a:t>
          </a:r>
          <a:r>
            <a:rPr lang="en-SG" b="0">
              <a:solidFill>
                <a:srgbClr val="FF0000"/>
              </a:solidFill>
            </a:rPr>
            <a:t>, then </a:t>
          </a:r>
          <a:r>
            <a:rPr lang="en-SG" sz="1100" b="0">
              <a:solidFill>
                <a:srgbClr val="FF0000"/>
              </a:solidFill>
              <a:latin typeface="+mn-lt"/>
              <a:ea typeface="+mn-ea"/>
              <a:cs typeface="+mn-cs"/>
            </a:rPr>
            <a:t>CHOOSE</a:t>
          </a:r>
          <a:r>
            <a:rPr lang="en-SG" sz="1100" b="0" baseline="0">
              <a:solidFill>
                <a:srgbClr val="FF0000"/>
              </a:solidFill>
              <a:latin typeface="+mn-lt"/>
              <a:ea typeface="+mn-ea"/>
              <a:cs typeface="+mn-cs"/>
            </a:rPr>
            <a:t> assigns </a:t>
          </a:r>
          <a:r>
            <a:rPr lang="en-SG" sz="1100" b="0">
              <a:solidFill>
                <a:srgbClr val="FF0000"/>
              </a:solidFill>
              <a:effectLst/>
              <a:latin typeface="+mn-lt"/>
              <a:ea typeface="+mn-ea"/>
              <a:cs typeface="+mn-cs"/>
            </a:rPr>
            <a:t>"Monday"</a:t>
          </a:r>
          <a:r>
            <a:rPr lang="en-SG" sz="1100" b="0" baseline="0">
              <a:solidFill>
                <a:srgbClr val="FF0000"/>
              </a:solidFill>
              <a:effectLst/>
              <a:latin typeface="+mn-lt"/>
              <a:ea typeface="+mn-ea"/>
              <a:cs typeface="+mn-cs"/>
            </a:rPr>
            <a:t> to 1, </a:t>
          </a:r>
          <a:r>
            <a:rPr lang="en-SG" sz="1100" b="0">
              <a:solidFill>
                <a:srgbClr val="FF0000"/>
              </a:solidFill>
              <a:effectLst/>
              <a:latin typeface="+mn-lt"/>
              <a:ea typeface="+mn-ea"/>
              <a:cs typeface="+mn-cs"/>
            </a:rPr>
            <a:t>"Tuesday"</a:t>
          </a:r>
          <a:r>
            <a:rPr lang="en-SG" sz="1100" b="0" baseline="0">
              <a:solidFill>
                <a:srgbClr val="FF0000"/>
              </a:solidFill>
              <a:effectLst/>
              <a:latin typeface="+mn-lt"/>
              <a:ea typeface="+mn-ea"/>
              <a:cs typeface="+mn-cs"/>
            </a:rPr>
            <a:t> to 2, </a:t>
          </a:r>
          <a:r>
            <a:rPr lang="en-SG" sz="1100" b="0">
              <a:solidFill>
                <a:srgbClr val="FF0000"/>
              </a:solidFill>
              <a:effectLst/>
              <a:latin typeface="+mn-lt"/>
              <a:ea typeface="+mn-ea"/>
              <a:cs typeface="+mn-cs"/>
            </a:rPr>
            <a:t>"Wednesday"</a:t>
          </a:r>
          <a:r>
            <a:rPr lang="en-SG" sz="1100" b="0" baseline="0">
              <a:solidFill>
                <a:srgbClr val="FF0000"/>
              </a:solidFill>
              <a:effectLst/>
              <a:latin typeface="+mn-lt"/>
              <a:ea typeface="+mn-ea"/>
              <a:cs typeface="+mn-cs"/>
            </a:rPr>
            <a:t> to 3, </a:t>
          </a:r>
          <a:r>
            <a:rPr lang="en-SG" sz="1100" b="0">
              <a:solidFill>
                <a:srgbClr val="FF0000"/>
              </a:solidFill>
              <a:effectLst/>
              <a:latin typeface="+mn-lt"/>
              <a:ea typeface="+mn-ea"/>
              <a:cs typeface="+mn-cs"/>
            </a:rPr>
            <a:t>"Thursday"</a:t>
          </a:r>
          <a:r>
            <a:rPr lang="en-SG" sz="1100" b="0" baseline="0">
              <a:solidFill>
                <a:srgbClr val="FF0000"/>
              </a:solidFill>
              <a:effectLst/>
              <a:latin typeface="+mn-lt"/>
              <a:ea typeface="+mn-ea"/>
              <a:cs typeface="+mn-cs"/>
            </a:rPr>
            <a:t> to 4, </a:t>
          </a:r>
          <a:r>
            <a:rPr lang="en-SG" sz="1100" b="0">
              <a:solidFill>
                <a:srgbClr val="FF0000"/>
              </a:solidFill>
              <a:effectLst/>
              <a:latin typeface="+mn-lt"/>
              <a:ea typeface="+mn-ea"/>
              <a:cs typeface="+mn-cs"/>
            </a:rPr>
            <a:t>"Friday"</a:t>
          </a:r>
          <a:r>
            <a:rPr lang="en-SG" sz="1100" b="0" baseline="0">
              <a:solidFill>
                <a:srgbClr val="FF0000"/>
              </a:solidFill>
              <a:effectLst/>
              <a:latin typeface="+mn-lt"/>
              <a:ea typeface="+mn-ea"/>
              <a:cs typeface="+mn-cs"/>
            </a:rPr>
            <a:t> to 5, </a:t>
          </a:r>
          <a:r>
            <a:rPr lang="en-SG" sz="1100" b="0">
              <a:solidFill>
                <a:srgbClr val="FF0000"/>
              </a:solidFill>
              <a:effectLst/>
              <a:latin typeface="+mn-lt"/>
              <a:ea typeface="+mn-ea"/>
              <a:cs typeface="+mn-cs"/>
            </a:rPr>
            <a:t>"Saturday"</a:t>
          </a:r>
          <a:r>
            <a:rPr lang="en-SG" sz="1100" b="0" baseline="0">
              <a:solidFill>
                <a:srgbClr val="FF0000"/>
              </a:solidFill>
              <a:effectLst/>
              <a:latin typeface="+mn-lt"/>
              <a:ea typeface="+mn-ea"/>
              <a:cs typeface="+mn-cs"/>
            </a:rPr>
            <a:t> to 6, and </a:t>
          </a:r>
          <a:r>
            <a:rPr lang="en-SG" sz="1100" b="0">
              <a:solidFill>
                <a:srgbClr val="FF0000"/>
              </a:solidFill>
              <a:effectLst/>
              <a:latin typeface="+mn-lt"/>
              <a:ea typeface="+mn-ea"/>
              <a:cs typeface="+mn-cs"/>
            </a:rPr>
            <a:t>"Sunday"</a:t>
          </a:r>
          <a:r>
            <a:rPr lang="en-SG" sz="1100" b="0" baseline="0">
              <a:solidFill>
                <a:srgbClr val="FF0000"/>
              </a:solidFill>
              <a:effectLst/>
              <a:latin typeface="+mn-lt"/>
              <a:ea typeface="+mn-ea"/>
              <a:cs typeface="+mn-cs"/>
            </a:rPr>
            <a:t> to 7.</a:t>
          </a:r>
          <a:endParaRPr lang="en-SG" sz="1100" b="0">
            <a:solidFill>
              <a:srgbClr val="FF0000"/>
            </a:solidFill>
          </a:endParaRPr>
        </a:p>
      </xdr:txBody>
    </xdr:sp>
    <xdr:clientData/>
  </xdr:twoCellAnchor>
  <xdr:twoCellAnchor>
    <xdr:from>
      <xdr:col>16</xdr:col>
      <xdr:colOff>504001</xdr:colOff>
      <xdr:row>14</xdr:row>
      <xdr:rowOff>89594</xdr:rowOff>
    </xdr:from>
    <xdr:to>
      <xdr:col>23</xdr:col>
      <xdr:colOff>19853</xdr:colOff>
      <xdr:row>18</xdr:row>
      <xdr:rowOff>148769</xdr:rowOff>
    </xdr:to>
    <xdr:sp macro="" textlink="">
      <xdr:nvSpPr>
        <xdr:cNvPr id="44" name="Rectangle 5">
          <a:extLst>
            <a:ext uri="{FF2B5EF4-FFF2-40B4-BE49-F238E27FC236}">
              <a16:creationId xmlns:a16="http://schemas.microsoft.com/office/drawing/2014/main" id="{FFF42A27-8507-4F0C-A091-8DA9C1728719}"/>
            </a:ext>
          </a:extLst>
        </xdr:cNvPr>
        <xdr:cNvSpPr/>
      </xdr:nvSpPr>
      <xdr:spPr>
        <a:xfrm>
          <a:off x="9648001" y="2667694"/>
          <a:ext cx="3783052" cy="795775"/>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a:t>=IF(L2&lt;2,"New Member", IF(L2&lt;5,"Regular Member" ,IF(L2&lt;10,"Loyal Member","VIP Member"))) </a:t>
          </a:r>
        </a:p>
        <a:p>
          <a:pPr algn="l"/>
          <a:r>
            <a:rPr lang="en-SG">
              <a:solidFill>
                <a:srgbClr val="FF0000"/>
              </a:solidFill>
            </a:rPr>
            <a:t>Categorises a person into a membership tier based on how long they have been Sheng Siong</a:t>
          </a:r>
          <a:r>
            <a:rPr lang="en-SG" baseline="0">
              <a:solidFill>
                <a:srgbClr val="FF0000"/>
              </a:solidFill>
            </a:rPr>
            <a:t> Members (</a:t>
          </a:r>
          <a:r>
            <a:rPr lang="en-SG">
              <a:solidFill>
                <a:srgbClr val="FF0000"/>
              </a:solidFill>
            </a:rPr>
            <a:t>value in L2).</a:t>
          </a:r>
          <a:endParaRPr lang="en-SG" sz="1100" b="0">
            <a:solidFill>
              <a:srgbClr val="FF0000"/>
            </a:solidFill>
          </a:endParaRPr>
        </a:p>
      </xdr:txBody>
    </xdr:sp>
    <xdr:clientData/>
  </xdr:twoCellAnchor>
  <xdr:twoCellAnchor>
    <xdr:from>
      <xdr:col>12</xdr:col>
      <xdr:colOff>915147</xdr:colOff>
      <xdr:row>16</xdr:row>
      <xdr:rowOff>119181</xdr:rowOff>
    </xdr:from>
    <xdr:to>
      <xdr:col>16</xdr:col>
      <xdr:colOff>504001</xdr:colOff>
      <xdr:row>16</xdr:row>
      <xdr:rowOff>126067</xdr:rowOff>
    </xdr:to>
    <xdr:cxnSp macro="">
      <xdr:nvCxnSpPr>
        <xdr:cNvPr id="7" name="Straight Connector 6">
          <a:extLst>
            <a:ext uri="{FF2B5EF4-FFF2-40B4-BE49-F238E27FC236}">
              <a16:creationId xmlns:a16="http://schemas.microsoft.com/office/drawing/2014/main" id="{49B67108-7E9B-4619-BA15-D1BE1D9FD944}"/>
            </a:ext>
          </a:extLst>
        </xdr:cNvPr>
        <xdr:cNvCxnSpPr>
          <a:endCxn id="44" idx="1"/>
        </xdr:cNvCxnSpPr>
      </xdr:nvCxnSpPr>
      <xdr:spPr>
        <a:xfrm flipV="1">
          <a:off x="17555579" y="3084803"/>
          <a:ext cx="3223800" cy="6886"/>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10</xdr:col>
      <xdr:colOff>106867</xdr:colOff>
      <xdr:row>7</xdr:row>
      <xdr:rowOff>106778</xdr:rowOff>
    </xdr:from>
    <xdr:to>
      <xdr:col>10</xdr:col>
      <xdr:colOff>108022</xdr:colOff>
      <xdr:row>8</xdr:row>
      <xdr:rowOff>65057</xdr:rowOff>
    </xdr:to>
    <xdr:cxnSp macro="">
      <xdr:nvCxnSpPr>
        <xdr:cNvPr id="8" name="Straight Arrow Connector 7">
          <a:extLst>
            <a:ext uri="{FF2B5EF4-FFF2-40B4-BE49-F238E27FC236}">
              <a16:creationId xmlns:a16="http://schemas.microsoft.com/office/drawing/2014/main" id="{F86367FF-D1CA-4590-A6EA-673C562C5EF5}"/>
            </a:ext>
          </a:extLst>
        </xdr:cNvPr>
        <xdr:cNvCxnSpPr/>
      </xdr:nvCxnSpPr>
      <xdr:spPr>
        <a:xfrm flipH="1" flipV="1">
          <a:off x="5593267" y="1395828"/>
          <a:ext cx="1155" cy="142429"/>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10</xdr:col>
      <xdr:colOff>106526</xdr:colOff>
      <xdr:row>8</xdr:row>
      <xdr:rowOff>64572</xdr:rowOff>
    </xdr:from>
    <xdr:to>
      <xdr:col>17</xdr:col>
      <xdr:colOff>313631</xdr:colOff>
      <xdr:row>8</xdr:row>
      <xdr:rowOff>70434</xdr:rowOff>
    </xdr:to>
    <xdr:cxnSp macro="">
      <xdr:nvCxnSpPr>
        <xdr:cNvPr id="9" name="Straight Connector 8">
          <a:extLst>
            <a:ext uri="{FF2B5EF4-FFF2-40B4-BE49-F238E27FC236}">
              <a16:creationId xmlns:a16="http://schemas.microsoft.com/office/drawing/2014/main" id="{4B6A740B-BC5F-44F8-AB3A-A37D9FF8997B}"/>
            </a:ext>
          </a:extLst>
        </xdr:cNvPr>
        <xdr:cNvCxnSpPr/>
      </xdr:nvCxnSpPr>
      <xdr:spPr>
        <a:xfrm>
          <a:off x="5592926" y="1537772"/>
          <a:ext cx="4474305" cy="586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358534</xdr:colOff>
      <xdr:row>1</xdr:row>
      <xdr:rowOff>83181</xdr:rowOff>
    </xdr:from>
    <xdr:to>
      <xdr:col>9</xdr:col>
      <xdr:colOff>359689</xdr:colOff>
      <xdr:row>2</xdr:row>
      <xdr:rowOff>41459</xdr:rowOff>
    </xdr:to>
    <xdr:cxnSp macro="">
      <xdr:nvCxnSpPr>
        <xdr:cNvPr id="10" name="Straight Arrow Connector 9">
          <a:extLst>
            <a:ext uri="{FF2B5EF4-FFF2-40B4-BE49-F238E27FC236}">
              <a16:creationId xmlns:a16="http://schemas.microsoft.com/office/drawing/2014/main" id="{0E174E47-18E2-4FC4-B03D-9D56611D9200}"/>
            </a:ext>
          </a:extLst>
        </xdr:cNvPr>
        <xdr:cNvCxnSpPr/>
      </xdr:nvCxnSpPr>
      <xdr:spPr>
        <a:xfrm flipH="1" flipV="1">
          <a:off x="5235334" y="267331"/>
          <a:ext cx="1155" cy="142428"/>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359689</xdr:colOff>
      <xdr:row>2</xdr:row>
      <xdr:rowOff>41459</xdr:rowOff>
    </xdr:from>
    <xdr:to>
      <xdr:col>14</xdr:col>
      <xdr:colOff>496322</xdr:colOff>
      <xdr:row>2</xdr:row>
      <xdr:rowOff>43793</xdr:rowOff>
    </xdr:to>
    <xdr:cxnSp macro="">
      <xdr:nvCxnSpPr>
        <xdr:cNvPr id="11" name="Straight Connector 10">
          <a:extLst>
            <a:ext uri="{FF2B5EF4-FFF2-40B4-BE49-F238E27FC236}">
              <a16:creationId xmlns:a16="http://schemas.microsoft.com/office/drawing/2014/main" id="{39A69EB6-4D20-4AF4-8FE7-0BAC4603B602}"/>
            </a:ext>
          </a:extLst>
        </xdr:cNvPr>
        <xdr:cNvCxnSpPr/>
      </xdr:nvCxnSpPr>
      <xdr:spPr>
        <a:xfrm>
          <a:off x="5236489" y="409759"/>
          <a:ext cx="3184633" cy="233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11</xdr:col>
      <xdr:colOff>266566</xdr:colOff>
      <xdr:row>11</xdr:row>
      <xdr:rowOff>84005</xdr:rowOff>
    </xdr:from>
    <xdr:to>
      <xdr:col>11</xdr:col>
      <xdr:colOff>267721</xdr:colOff>
      <xdr:row>12</xdr:row>
      <xdr:rowOff>42285</xdr:rowOff>
    </xdr:to>
    <xdr:cxnSp macro="">
      <xdr:nvCxnSpPr>
        <xdr:cNvPr id="12" name="Straight Arrow Connector 11">
          <a:extLst>
            <a:ext uri="{FF2B5EF4-FFF2-40B4-BE49-F238E27FC236}">
              <a16:creationId xmlns:a16="http://schemas.microsoft.com/office/drawing/2014/main" id="{B8EAEC0E-CABC-48EC-B4A4-190089FF9F87}"/>
            </a:ext>
          </a:extLst>
        </xdr:cNvPr>
        <xdr:cNvCxnSpPr/>
      </xdr:nvCxnSpPr>
      <xdr:spPr>
        <a:xfrm flipH="1" flipV="1">
          <a:off x="6362566" y="2109655"/>
          <a:ext cx="1155" cy="14243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11</xdr:col>
      <xdr:colOff>266225</xdr:colOff>
      <xdr:row>12</xdr:row>
      <xdr:rowOff>41800</xdr:rowOff>
    </xdr:from>
    <xdr:to>
      <xdr:col>17</xdr:col>
      <xdr:colOff>577272</xdr:colOff>
      <xdr:row>12</xdr:row>
      <xdr:rowOff>48770</xdr:rowOff>
    </xdr:to>
    <xdr:cxnSp macro="">
      <xdr:nvCxnSpPr>
        <xdr:cNvPr id="13" name="Straight Connector 12">
          <a:extLst>
            <a:ext uri="{FF2B5EF4-FFF2-40B4-BE49-F238E27FC236}">
              <a16:creationId xmlns:a16="http://schemas.microsoft.com/office/drawing/2014/main" id="{554EDFBE-9FB2-4924-A27F-2F2C691298E6}"/>
            </a:ext>
          </a:extLst>
        </xdr:cNvPr>
        <xdr:cNvCxnSpPr/>
      </xdr:nvCxnSpPr>
      <xdr:spPr>
        <a:xfrm>
          <a:off x="6362225" y="2251600"/>
          <a:ext cx="3968647" cy="697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13</xdr:col>
      <xdr:colOff>929554</xdr:colOff>
      <xdr:row>19</xdr:row>
      <xdr:rowOff>92751</xdr:rowOff>
    </xdr:from>
    <xdr:to>
      <xdr:col>13</xdr:col>
      <xdr:colOff>930709</xdr:colOff>
      <xdr:row>20</xdr:row>
      <xdr:rowOff>51030</xdr:rowOff>
    </xdr:to>
    <xdr:cxnSp macro="">
      <xdr:nvCxnSpPr>
        <xdr:cNvPr id="14" name="Straight Arrow Connector 13">
          <a:extLst>
            <a:ext uri="{FF2B5EF4-FFF2-40B4-BE49-F238E27FC236}">
              <a16:creationId xmlns:a16="http://schemas.microsoft.com/office/drawing/2014/main" id="{DAD12C79-CB90-4C69-8717-362AD82C3199}"/>
            </a:ext>
          </a:extLst>
        </xdr:cNvPr>
        <xdr:cNvCxnSpPr/>
      </xdr:nvCxnSpPr>
      <xdr:spPr>
        <a:xfrm flipH="1" flipV="1">
          <a:off x="7927254" y="3591601"/>
          <a:ext cx="0" cy="142429"/>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13</xdr:col>
      <xdr:colOff>929213</xdr:colOff>
      <xdr:row>20</xdr:row>
      <xdr:rowOff>36495</xdr:rowOff>
    </xdr:from>
    <xdr:to>
      <xdr:col>19</xdr:col>
      <xdr:colOff>291954</xdr:colOff>
      <xdr:row>20</xdr:row>
      <xdr:rowOff>50545</xdr:rowOff>
    </xdr:to>
    <xdr:cxnSp macro="">
      <xdr:nvCxnSpPr>
        <xdr:cNvPr id="15" name="Straight Connector 14">
          <a:extLst>
            <a:ext uri="{FF2B5EF4-FFF2-40B4-BE49-F238E27FC236}">
              <a16:creationId xmlns:a16="http://schemas.microsoft.com/office/drawing/2014/main" id="{1DBFFFD8-2B9A-45E7-A661-21B5747D0784}"/>
            </a:ext>
          </a:extLst>
        </xdr:cNvPr>
        <xdr:cNvCxnSpPr/>
      </xdr:nvCxnSpPr>
      <xdr:spPr>
        <a:xfrm flipV="1">
          <a:off x="7926913" y="3719495"/>
          <a:ext cx="3337841" cy="1405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985121</xdr:colOff>
      <xdr:row>28</xdr:row>
      <xdr:rowOff>30403</xdr:rowOff>
    </xdr:from>
    <xdr:to>
      <xdr:col>9</xdr:col>
      <xdr:colOff>986276</xdr:colOff>
      <xdr:row>28</xdr:row>
      <xdr:rowOff>175039</xdr:rowOff>
    </xdr:to>
    <xdr:cxnSp macro="">
      <xdr:nvCxnSpPr>
        <xdr:cNvPr id="16" name="Straight Arrow Connector 15">
          <a:extLst>
            <a:ext uri="{FF2B5EF4-FFF2-40B4-BE49-F238E27FC236}">
              <a16:creationId xmlns:a16="http://schemas.microsoft.com/office/drawing/2014/main" id="{EE1FB5E4-AD46-4ED1-80D7-1E22C0024657}"/>
            </a:ext>
          </a:extLst>
        </xdr:cNvPr>
        <xdr:cNvCxnSpPr/>
      </xdr:nvCxnSpPr>
      <xdr:spPr>
        <a:xfrm flipH="1" flipV="1">
          <a:off x="5487271" y="5186603"/>
          <a:ext cx="1155" cy="144636"/>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984780</xdr:colOff>
      <xdr:row>28</xdr:row>
      <xdr:rowOff>173313</xdr:rowOff>
    </xdr:from>
    <xdr:to>
      <xdr:col>15</xdr:col>
      <xdr:colOff>281397</xdr:colOff>
      <xdr:row>28</xdr:row>
      <xdr:rowOff>174554</xdr:rowOff>
    </xdr:to>
    <xdr:cxnSp macro="">
      <xdr:nvCxnSpPr>
        <xdr:cNvPr id="17" name="Straight Connector 16">
          <a:extLst>
            <a:ext uri="{FF2B5EF4-FFF2-40B4-BE49-F238E27FC236}">
              <a16:creationId xmlns:a16="http://schemas.microsoft.com/office/drawing/2014/main" id="{F9EEEF69-5F98-4D04-B827-932443CD7934}"/>
            </a:ext>
          </a:extLst>
        </xdr:cNvPr>
        <xdr:cNvCxnSpPr/>
      </xdr:nvCxnSpPr>
      <xdr:spPr>
        <a:xfrm flipV="1">
          <a:off x="5486930" y="5329513"/>
          <a:ext cx="3328867" cy="1241"/>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919072</xdr:colOff>
      <xdr:row>39</xdr:row>
      <xdr:rowOff>77023</xdr:rowOff>
    </xdr:from>
    <xdr:to>
      <xdr:col>12</xdr:col>
      <xdr:colOff>919072</xdr:colOff>
      <xdr:row>40</xdr:row>
      <xdr:rowOff>35301</xdr:rowOff>
    </xdr:to>
    <xdr:cxnSp macro="">
      <xdr:nvCxnSpPr>
        <xdr:cNvPr id="18" name="Straight Arrow Connector 17">
          <a:extLst>
            <a:ext uri="{FF2B5EF4-FFF2-40B4-BE49-F238E27FC236}">
              <a16:creationId xmlns:a16="http://schemas.microsoft.com/office/drawing/2014/main" id="{1B12B7AD-DB67-4B24-A4B3-FF71F7BE6491}"/>
            </a:ext>
          </a:extLst>
        </xdr:cNvPr>
        <xdr:cNvCxnSpPr/>
      </xdr:nvCxnSpPr>
      <xdr:spPr>
        <a:xfrm flipH="1" flipV="1">
          <a:off x="7313522" y="7258873"/>
          <a:ext cx="0" cy="142428"/>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919463</xdr:colOff>
      <xdr:row>40</xdr:row>
      <xdr:rowOff>21778</xdr:rowOff>
    </xdr:from>
    <xdr:to>
      <xdr:col>18</xdr:col>
      <xdr:colOff>156666</xdr:colOff>
      <xdr:row>40</xdr:row>
      <xdr:rowOff>31864</xdr:rowOff>
    </xdr:to>
    <xdr:cxnSp macro="">
      <xdr:nvCxnSpPr>
        <xdr:cNvPr id="19" name="Straight Connector 18">
          <a:extLst>
            <a:ext uri="{FF2B5EF4-FFF2-40B4-BE49-F238E27FC236}">
              <a16:creationId xmlns:a16="http://schemas.microsoft.com/office/drawing/2014/main" id="{A2DDF76B-ACC2-4555-A128-257AF7C152D6}"/>
            </a:ext>
          </a:extLst>
        </xdr:cNvPr>
        <xdr:cNvCxnSpPr/>
      </xdr:nvCxnSpPr>
      <xdr:spPr>
        <a:xfrm flipV="1">
          <a:off x="7313913" y="7387778"/>
          <a:ext cx="3205953" cy="10086"/>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10</xdr:col>
      <xdr:colOff>203743</xdr:colOff>
      <xdr:row>31</xdr:row>
      <xdr:rowOff>101830</xdr:rowOff>
    </xdr:from>
    <xdr:to>
      <xdr:col>10</xdr:col>
      <xdr:colOff>204898</xdr:colOff>
      <xdr:row>32</xdr:row>
      <xdr:rowOff>60110</xdr:rowOff>
    </xdr:to>
    <xdr:cxnSp macro="">
      <xdr:nvCxnSpPr>
        <xdr:cNvPr id="20" name="Straight Arrow Connector 19">
          <a:extLst>
            <a:ext uri="{FF2B5EF4-FFF2-40B4-BE49-F238E27FC236}">
              <a16:creationId xmlns:a16="http://schemas.microsoft.com/office/drawing/2014/main" id="{E0142492-74EF-4E22-A024-A9A1C99CA71E}"/>
            </a:ext>
          </a:extLst>
        </xdr:cNvPr>
        <xdr:cNvCxnSpPr/>
      </xdr:nvCxnSpPr>
      <xdr:spPr>
        <a:xfrm flipH="1" flipV="1">
          <a:off x="5690143" y="5810480"/>
          <a:ext cx="1155" cy="14243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10</xdr:col>
      <xdr:colOff>203402</xdr:colOff>
      <xdr:row>32</xdr:row>
      <xdr:rowOff>59625</xdr:rowOff>
    </xdr:from>
    <xdr:to>
      <xdr:col>16</xdr:col>
      <xdr:colOff>418152</xdr:colOff>
      <xdr:row>32</xdr:row>
      <xdr:rowOff>68823</xdr:rowOff>
    </xdr:to>
    <xdr:cxnSp macro="">
      <xdr:nvCxnSpPr>
        <xdr:cNvPr id="21" name="Straight Connector 20">
          <a:extLst>
            <a:ext uri="{FF2B5EF4-FFF2-40B4-BE49-F238E27FC236}">
              <a16:creationId xmlns:a16="http://schemas.microsoft.com/office/drawing/2014/main" id="{BA0422D6-1516-4B27-9793-D1E84785A309}"/>
            </a:ext>
          </a:extLst>
        </xdr:cNvPr>
        <xdr:cNvCxnSpPr/>
      </xdr:nvCxnSpPr>
      <xdr:spPr>
        <a:xfrm>
          <a:off x="5689802" y="5952425"/>
          <a:ext cx="3872350" cy="919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14</xdr:col>
      <xdr:colOff>411115</xdr:colOff>
      <xdr:row>31</xdr:row>
      <xdr:rowOff>122654</xdr:rowOff>
    </xdr:from>
    <xdr:to>
      <xdr:col>16</xdr:col>
      <xdr:colOff>450731</xdr:colOff>
      <xdr:row>33</xdr:row>
      <xdr:rowOff>18705</xdr:rowOff>
    </xdr:to>
    <xdr:sp macro="" textlink="">
      <xdr:nvSpPr>
        <xdr:cNvPr id="22" name="Rectangle 21">
          <a:extLst>
            <a:ext uri="{FF2B5EF4-FFF2-40B4-BE49-F238E27FC236}">
              <a16:creationId xmlns:a16="http://schemas.microsoft.com/office/drawing/2014/main" id="{D608FD44-332E-48D5-A77F-1C9C507FB5F2}"/>
            </a:ext>
          </a:extLst>
        </xdr:cNvPr>
        <xdr:cNvSpPr/>
      </xdr:nvSpPr>
      <xdr:spPr>
        <a:xfrm>
          <a:off x="8335915" y="5831304"/>
          <a:ext cx="1258816" cy="264351"/>
        </a:xfrm>
        <a:prstGeom prst="rect">
          <a:avLst/>
        </a:prstGeom>
        <a:solidFill>
          <a:schemeClr val="accent4">
            <a:lumMod val="20000"/>
            <a:lumOff val="80000"/>
          </a:schemeClr>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0"/>
            <a:t>Formatted as Date</a:t>
          </a:r>
        </a:p>
      </xdr:txBody>
    </xdr:sp>
    <xdr:clientData/>
  </xdr:twoCellAnchor>
  <xdr:twoCellAnchor>
    <xdr:from>
      <xdr:col>11</xdr:col>
      <xdr:colOff>894360</xdr:colOff>
      <xdr:row>34</xdr:row>
      <xdr:rowOff>60281</xdr:rowOff>
    </xdr:from>
    <xdr:to>
      <xdr:col>11</xdr:col>
      <xdr:colOff>895515</xdr:colOff>
      <xdr:row>35</xdr:row>
      <xdr:rowOff>14470</xdr:rowOff>
    </xdr:to>
    <xdr:cxnSp macro="">
      <xdr:nvCxnSpPr>
        <xdr:cNvPr id="23" name="Straight Arrow Connector 22">
          <a:extLst>
            <a:ext uri="{FF2B5EF4-FFF2-40B4-BE49-F238E27FC236}">
              <a16:creationId xmlns:a16="http://schemas.microsoft.com/office/drawing/2014/main" id="{94C261DA-181C-4DD7-8EEA-42ED1F2F1BE9}"/>
            </a:ext>
          </a:extLst>
        </xdr:cNvPr>
        <xdr:cNvCxnSpPr/>
      </xdr:nvCxnSpPr>
      <xdr:spPr>
        <a:xfrm flipH="1" flipV="1">
          <a:off x="6704610" y="6321381"/>
          <a:ext cx="1155" cy="138339"/>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11</xdr:col>
      <xdr:colOff>898816</xdr:colOff>
      <xdr:row>35</xdr:row>
      <xdr:rowOff>17639</xdr:rowOff>
    </xdr:from>
    <xdr:to>
      <xdr:col>15</xdr:col>
      <xdr:colOff>90749</xdr:colOff>
      <xdr:row>35</xdr:row>
      <xdr:rowOff>18315</xdr:rowOff>
    </xdr:to>
    <xdr:cxnSp macro="">
      <xdr:nvCxnSpPr>
        <xdr:cNvPr id="24" name="Straight Connector 23">
          <a:extLst>
            <a:ext uri="{FF2B5EF4-FFF2-40B4-BE49-F238E27FC236}">
              <a16:creationId xmlns:a16="http://schemas.microsoft.com/office/drawing/2014/main" id="{F5D358D6-5874-401A-AF6A-1D19DB36DD92}"/>
            </a:ext>
          </a:extLst>
        </xdr:cNvPr>
        <xdr:cNvCxnSpPr>
          <a:endCxn id="28" idx="1"/>
        </xdr:cNvCxnSpPr>
      </xdr:nvCxnSpPr>
      <xdr:spPr>
        <a:xfrm>
          <a:off x="6702716" y="6462889"/>
          <a:ext cx="1922433" cy="676"/>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13</xdr:col>
      <xdr:colOff>972017</xdr:colOff>
      <xdr:row>43</xdr:row>
      <xdr:rowOff>80015</xdr:rowOff>
    </xdr:from>
    <xdr:to>
      <xdr:col>13</xdr:col>
      <xdr:colOff>973172</xdr:colOff>
      <xdr:row>44</xdr:row>
      <xdr:rowOff>38294</xdr:rowOff>
    </xdr:to>
    <xdr:cxnSp macro="">
      <xdr:nvCxnSpPr>
        <xdr:cNvPr id="25" name="Straight Arrow Connector 24">
          <a:extLst>
            <a:ext uri="{FF2B5EF4-FFF2-40B4-BE49-F238E27FC236}">
              <a16:creationId xmlns:a16="http://schemas.microsoft.com/office/drawing/2014/main" id="{4219E2DC-7911-4E92-B926-9CCAAC9EA5EA}"/>
            </a:ext>
          </a:extLst>
        </xdr:cNvPr>
        <xdr:cNvCxnSpPr/>
      </xdr:nvCxnSpPr>
      <xdr:spPr>
        <a:xfrm flipH="1" flipV="1">
          <a:off x="7925267" y="7998465"/>
          <a:ext cx="1155" cy="142429"/>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13</xdr:col>
      <xdr:colOff>971676</xdr:colOff>
      <xdr:row>44</xdr:row>
      <xdr:rowOff>37809</xdr:rowOff>
    </xdr:from>
    <xdr:to>
      <xdr:col>17</xdr:col>
      <xdr:colOff>550222</xdr:colOff>
      <xdr:row>44</xdr:row>
      <xdr:rowOff>43763</xdr:rowOff>
    </xdr:to>
    <xdr:cxnSp macro="">
      <xdr:nvCxnSpPr>
        <xdr:cNvPr id="26" name="Straight Connector 25">
          <a:extLst>
            <a:ext uri="{FF2B5EF4-FFF2-40B4-BE49-F238E27FC236}">
              <a16:creationId xmlns:a16="http://schemas.microsoft.com/office/drawing/2014/main" id="{F0F5D0A6-616D-4705-9206-65B61A21C18E}"/>
            </a:ext>
          </a:extLst>
        </xdr:cNvPr>
        <xdr:cNvCxnSpPr/>
      </xdr:nvCxnSpPr>
      <xdr:spPr>
        <a:xfrm>
          <a:off x="7924926" y="8140409"/>
          <a:ext cx="2378896" cy="595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15</xdr:col>
      <xdr:colOff>379196</xdr:colOff>
      <xdr:row>42</xdr:row>
      <xdr:rowOff>169220</xdr:rowOff>
    </xdr:from>
    <xdr:to>
      <xdr:col>19</xdr:col>
      <xdr:colOff>527584</xdr:colOff>
      <xdr:row>45</xdr:row>
      <xdr:rowOff>81256</xdr:rowOff>
    </xdr:to>
    <xdr:sp macro="" textlink="">
      <xdr:nvSpPr>
        <xdr:cNvPr id="27" name="Rectangle 26">
          <a:extLst>
            <a:ext uri="{FF2B5EF4-FFF2-40B4-BE49-F238E27FC236}">
              <a16:creationId xmlns:a16="http://schemas.microsoft.com/office/drawing/2014/main" id="{A70094D1-5ABB-4488-81EB-EC3A63A5FC0C}"/>
            </a:ext>
          </a:extLst>
        </xdr:cNvPr>
        <xdr:cNvSpPr/>
      </xdr:nvSpPr>
      <xdr:spPr>
        <a:xfrm>
          <a:off x="8913596" y="7903520"/>
          <a:ext cx="2586788" cy="464486"/>
        </a:xfrm>
        <a:prstGeom prst="rect">
          <a:avLst/>
        </a:prstGeom>
        <a:solidFill>
          <a:schemeClr val="accent4">
            <a:lumMod val="20000"/>
            <a:lumOff val="80000"/>
          </a:schemeClr>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0"/>
            <a:t>Applied</a:t>
          </a:r>
          <a:r>
            <a:rPr lang="en-SG" sz="1100" b="0" baseline="0"/>
            <a:t> c</a:t>
          </a:r>
          <a:r>
            <a:rPr lang="en-SG" sz="1100" b="0"/>
            <a:t>onditional formating</a:t>
          </a:r>
          <a:r>
            <a:rPr lang="en-SG" sz="1100" b="0" baseline="0"/>
            <a:t> </a:t>
          </a:r>
          <a:r>
            <a:rPr lang="en-SG"/>
            <a:t>to highlight preferred</a:t>
          </a:r>
          <a:r>
            <a:rPr lang="en-SG" baseline="0"/>
            <a:t> shopping day patterns.</a:t>
          </a:r>
          <a:endParaRPr lang="en-SG" sz="1100" b="0"/>
        </a:p>
      </xdr:txBody>
    </xdr:sp>
    <xdr:clientData/>
  </xdr:twoCellAnchor>
  <xdr:twoCellAnchor>
    <xdr:from>
      <xdr:col>15</xdr:col>
      <xdr:colOff>90749</xdr:colOff>
      <xdr:row>33</xdr:row>
      <xdr:rowOff>134506</xdr:rowOff>
    </xdr:from>
    <xdr:to>
      <xdr:col>18</xdr:col>
      <xdr:colOff>535435</xdr:colOff>
      <xdr:row>36</xdr:row>
      <xdr:rowOff>86353</xdr:rowOff>
    </xdr:to>
    <xdr:sp macro="" textlink="">
      <xdr:nvSpPr>
        <xdr:cNvPr id="28" name="Rectangle 27">
          <a:extLst>
            <a:ext uri="{FF2B5EF4-FFF2-40B4-BE49-F238E27FC236}">
              <a16:creationId xmlns:a16="http://schemas.microsoft.com/office/drawing/2014/main" id="{0E6FC0E1-F7B8-4E0E-948F-B1AFAEBC6FC6}"/>
            </a:ext>
          </a:extLst>
        </xdr:cNvPr>
        <xdr:cNvSpPr/>
      </xdr:nvSpPr>
      <xdr:spPr>
        <a:xfrm>
          <a:off x="8625149" y="6211456"/>
          <a:ext cx="2273486" cy="504297"/>
        </a:xfrm>
        <a:prstGeom prst="rect">
          <a:avLst/>
        </a:prstGeom>
        <a:solidFill>
          <a:schemeClr val="accent4">
            <a:lumMod val="20000"/>
            <a:lumOff val="80000"/>
          </a:schemeClr>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0"/>
            <a:t>Applied</a:t>
          </a:r>
          <a:r>
            <a:rPr lang="en-SG" sz="1100" b="0" baseline="0"/>
            <a:t> c</a:t>
          </a:r>
          <a:r>
            <a:rPr lang="en-SG" sz="1100" b="0"/>
            <a:t>onditional formating</a:t>
          </a:r>
          <a:r>
            <a:rPr lang="en-SG" sz="1100" b="0" baseline="0"/>
            <a:t> </a:t>
          </a:r>
          <a:r>
            <a:rPr lang="en-SG"/>
            <a:t>to highlight member</a:t>
          </a:r>
          <a:r>
            <a:rPr lang="en-SG" baseline="0"/>
            <a:t> duation</a:t>
          </a:r>
          <a:r>
            <a:rPr lang="en-SG"/>
            <a:t> patterns.</a:t>
          </a:r>
          <a:endParaRPr lang="en-SG" sz="1100" b="0"/>
        </a:p>
      </xdr:txBody>
    </xdr:sp>
    <xdr:clientData/>
  </xdr:twoCellAnchor>
  <xdr:twoCellAnchor>
    <xdr:from>
      <xdr:col>15</xdr:col>
      <xdr:colOff>245108</xdr:colOff>
      <xdr:row>6</xdr:row>
      <xdr:rowOff>162290</xdr:rowOff>
    </xdr:from>
    <xdr:to>
      <xdr:col>21</xdr:col>
      <xdr:colOff>331716</xdr:colOff>
      <xdr:row>9</xdr:row>
      <xdr:rowOff>122654</xdr:rowOff>
    </xdr:to>
    <xdr:sp macro="" textlink="">
      <xdr:nvSpPr>
        <xdr:cNvPr id="29" name="Rectangle 28">
          <a:extLst>
            <a:ext uri="{FF2B5EF4-FFF2-40B4-BE49-F238E27FC236}">
              <a16:creationId xmlns:a16="http://schemas.microsoft.com/office/drawing/2014/main" id="{A366D1D9-BF2E-4FC2-8199-33B2E12574A4}"/>
            </a:ext>
          </a:extLst>
        </xdr:cNvPr>
        <xdr:cNvSpPr/>
      </xdr:nvSpPr>
      <xdr:spPr>
        <a:xfrm>
          <a:off x="8779508" y="1267190"/>
          <a:ext cx="3744208" cy="512814"/>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a:t>=TODAY() - RANDBETWEEN(0, 13*365)</a:t>
          </a:r>
        </a:p>
        <a:p>
          <a:pPr algn="l"/>
          <a:r>
            <a:rPr lang="en-SG">
              <a:solidFill>
                <a:srgbClr val="FF0000"/>
              </a:solidFill>
            </a:rPr>
            <a:t>Generates a random date sometime within the past 13 years.</a:t>
          </a:r>
          <a:endParaRPr lang="en-SG" sz="1100" b="0">
            <a:solidFill>
              <a:srgbClr val="FF0000"/>
            </a:solidFill>
          </a:endParaRPr>
        </a:p>
      </xdr:txBody>
    </xdr:sp>
    <xdr:clientData/>
  </xdr:twoCellAnchor>
  <xdr:twoCellAnchor>
    <xdr:from>
      <xdr:col>16</xdr:col>
      <xdr:colOff>128932</xdr:colOff>
      <xdr:row>10</xdr:row>
      <xdr:rowOff>120718</xdr:rowOff>
    </xdr:from>
    <xdr:to>
      <xdr:col>22</xdr:col>
      <xdr:colOff>587613</xdr:colOff>
      <xdr:row>13</xdr:row>
      <xdr:rowOff>132686</xdr:rowOff>
    </xdr:to>
    <xdr:sp macro="" textlink="">
      <xdr:nvSpPr>
        <xdr:cNvPr id="30" name="Rectangle 29">
          <a:extLst>
            <a:ext uri="{FF2B5EF4-FFF2-40B4-BE49-F238E27FC236}">
              <a16:creationId xmlns:a16="http://schemas.microsoft.com/office/drawing/2014/main" id="{B00A6A16-343C-4A2A-A81F-3175866AAC99}"/>
            </a:ext>
          </a:extLst>
        </xdr:cNvPr>
        <xdr:cNvSpPr/>
      </xdr:nvSpPr>
      <xdr:spPr>
        <a:xfrm>
          <a:off x="9272932" y="1962218"/>
          <a:ext cx="4116281" cy="564418"/>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a:t>=DATEDIF(K2, TODAY(), "Y")</a:t>
          </a:r>
        </a:p>
        <a:p>
          <a:pPr algn="l"/>
          <a:r>
            <a:rPr lang="en-SG">
              <a:solidFill>
                <a:srgbClr val="FF0000"/>
              </a:solidFill>
            </a:rPr>
            <a:t>Calculates the number of full years between the date joined</a:t>
          </a:r>
          <a:r>
            <a:rPr lang="en-SG" baseline="0">
              <a:solidFill>
                <a:srgbClr val="FF0000"/>
              </a:solidFill>
            </a:rPr>
            <a:t> (J</a:t>
          </a:r>
          <a:r>
            <a:rPr lang="en-SG">
              <a:solidFill>
                <a:srgbClr val="FF0000"/>
              </a:solidFill>
            </a:rPr>
            <a:t>2) and today.</a:t>
          </a:r>
          <a:endParaRPr lang="en-SG" sz="1100" b="0">
            <a:solidFill>
              <a:srgbClr val="FF0000"/>
            </a:solidFill>
          </a:endParaRPr>
        </a:p>
      </xdr:txBody>
    </xdr:sp>
    <xdr:clientData/>
  </xdr:twoCellAnchor>
  <xdr:twoCellAnchor>
    <xdr:from>
      <xdr:col>15</xdr:col>
      <xdr:colOff>83443</xdr:colOff>
      <xdr:row>38</xdr:row>
      <xdr:rowOff>21893</xdr:rowOff>
    </xdr:from>
    <xdr:to>
      <xdr:col>19</xdr:col>
      <xdr:colOff>528911</xdr:colOff>
      <xdr:row>41</xdr:row>
      <xdr:rowOff>142899</xdr:rowOff>
    </xdr:to>
    <xdr:sp macro="" textlink="">
      <xdr:nvSpPr>
        <xdr:cNvPr id="31" name="Rectangle 30">
          <a:extLst>
            <a:ext uri="{FF2B5EF4-FFF2-40B4-BE49-F238E27FC236}">
              <a16:creationId xmlns:a16="http://schemas.microsoft.com/office/drawing/2014/main" id="{5F44C7E4-9B6D-4160-B342-7CD94083E105}"/>
            </a:ext>
          </a:extLst>
        </xdr:cNvPr>
        <xdr:cNvSpPr/>
      </xdr:nvSpPr>
      <xdr:spPr>
        <a:xfrm>
          <a:off x="8617843" y="7019593"/>
          <a:ext cx="2883868" cy="673456"/>
        </a:xfrm>
        <a:prstGeom prst="rect">
          <a:avLst/>
        </a:prstGeom>
        <a:solidFill>
          <a:schemeClr val="accent4">
            <a:lumMod val="20000"/>
            <a:lumOff val="80000"/>
          </a:schemeClr>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0"/>
            <a:t>Applied</a:t>
          </a:r>
          <a:r>
            <a:rPr lang="en-SG" sz="1100" b="0" baseline="0"/>
            <a:t> c</a:t>
          </a:r>
          <a:r>
            <a:rPr lang="en-SG" sz="1100" b="0"/>
            <a:t>onditional formating</a:t>
          </a:r>
          <a:r>
            <a:rPr lang="en-SG" sz="1100" b="0" baseline="0"/>
            <a:t> </a:t>
          </a:r>
          <a:r>
            <a:rPr lang="en-SG"/>
            <a:t>to highlight membership tier patterns based on how long they</a:t>
          </a:r>
          <a:r>
            <a:rPr lang="en-SG" baseline="0"/>
            <a:t> have been Sheng Siong members.</a:t>
          </a:r>
          <a:endParaRPr lang="en-SG" sz="1100" b="0"/>
        </a:p>
      </xdr:txBody>
    </xdr:sp>
    <xdr:clientData/>
  </xdr:twoCellAnchor>
  <xdr:twoCellAnchor>
    <xdr:from>
      <xdr:col>14</xdr:col>
      <xdr:colOff>248112</xdr:colOff>
      <xdr:row>22</xdr:row>
      <xdr:rowOff>128150</xdr:rowOff>
    </xdr:from>
    <xdr:to>
      <xdr:col>16</xdr:col>
      <xdr:colOff>543433</xdr:colOff>
      <xdr:row>26</xdr:row>
      <xdr:rowOff>35823</xdr:rowOff>
    </xdr:to>
    <xdr:sp macro="" textlink="">
      <xdr:nvSpPr>
        <xdr:cNvPr id="32" name="Rectangle 31">
          <a:extLst>
            <a:ext uri="{FF2B5EF4-FFF2-40B4-BE49-F238E27FC236}">
              <a16:creationId xmlns:a16="http://schemas.microsoft.com/office/drawing/2014/main" id="{05CF2155-9D32-4B0F-BFA5-A863EF74D937}"/>
            </a:ext>
          </a:extLst>
        </xdr:cNvPr>
        <xdr:cNvSpPr/>
      </xdr:nvSpPr>
      <xdr:spPr>
        <a:xfrm>
          <a:off x="8172912" y="4179450"/>
          <a:ext cx="1514521" cy="644273"/>
        </a:xfrm>
        <a:prstGeom prst="rect">
          <a:avLst/>
        </a:prstGeom>
        <a:solidFill>
          <a:schemeClr val="accent4">
            <a:lumMod val="20000"/>
            <a:lumOff val="80000"/>
          </a:schemeClr>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0"/>
            <a:t>Applied</a:t>
          </a:r>
          <a:r>
            <a:rPr lang="en-SG" sz="1100" b="0" baseline="0"/>
            <a:t> c</a:t>
          </a:r>
          <a:r>
            <a:rPr lang="en-SG" sz="1100" b="0"/>
            <a:t>onditional formating</a:t>
          </a:r>
          <a:r>
            <a:rPr lang="en-SG" sz="1100" b="0" baseline="0"/>
            <a:t> </a:t>
          </a:r>
          <a:r>
            <a:rPr lang="en-SG"/>
            <a:t>to highlight proximity patterns.</a:t>
          </a:r>
          <a:endParaRPr lang="en-SG" sz="1100" b="0"/>
        </a:p>
      </xdr:txBody>
    </xdr:sp>
    <xdr:clientData/>
  </xdr:twoCellAnchor>
  <xdr:twoCellAnchor>
    <xdr:from>
      <xdr:col>8</xdr:col>
      <xdr:colOff>1053796</xdr:colOff>
      <xdr:row>23</xdr:row>
      <xdr:rowOff>113056</xdr:rowOff>
    </xdr:from>
    <xdr:to>
      <xdr:col>8</xdr:col>
      <xdr:colOff>1054398</xdr:colOff>
      <xdr:row>24</xdr:row>
      <xdr:rowOff>71969</xdr:rowOff>
    </xdr:to>
    <xdr:cxnSp macro="">
      <xdr:nvCxnSpPr>
        <xdr:cNvPr id="33" name="Straight Arrow Connector 32">
          <a:extLst>
            <a:ext uri="{FF2B5EF4-FFF2-40B4-BE49-F238E27FC236}">
              <a16:creationId xmlns:a16="http://schemas.microsoft.com/office/drawing/2014/main" id="{ECE24DBD-DA59-4E13-AC37-432EE299E880}"/>
            </a:ext>
          </a:extLst>
        </xdr:cNvPr>
        <xdr:cNvCxnSpPr/>
      </xdr:nvCxnSpPr>
      <xdr:spPr>
        <a:xfrm flipH="1" flipV="1">
          <a:off x="4876496" y="4348506"/>
          <a:ext cx="602" cy="14306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1049278</xdr:colOff>
      <xdr:row>24</xdr:row>
      <xdr:rowOff>71968</xdr:rowOff>
    </xdr:from>
    <xdr:to>
      <xdr:col>14</xdr:col>
      <xdr:colOff>248112</xdr:colOff>
      <xdr:row>24</xdr:row>
      <xdr:rowOff>80524</xdr:rowOff>
    </xdr:to>
    <xdr:cxnSp macro="">
      <xdr:nvCxnSpPr>
        <xdr:cNvPr id="34" name="Straight Connector 33">
          <a:extLst>
            <a:ext uri="{FF2B5EF4-FFF2-40B4-BE49-F238E27FC236}">
              <a16:creationId xmlns:a16="http://schemas.microsoft.com/office/drawing/2014/main" id="{A80630D6-4956-4377-892D-5A49EE4B2237}"/>
            </a:ext>
          </a:extLst>
        </xdr:cNvPr>
        <xdr:cNvCxnSpPr>
          <a:endCxn id="32" idx="1"/>
        </xdr:cNvCxnSpPr>
      </xdr:nvCxnSpPr>
      <xdr:spPr>
        <a:xfrm>
          <a:off x="4878328" y="4491568"/>
          <a:ext cx="3294584" cy="8556"/>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0</xdr:col>
      <xdr:colOff>1895326</xdr:colOff>
      <xdr:row>35</xdr:row>
      <xdr:rowOff>152428</xdr:rowOff>
    </xdr:to>
    <xdr:sp macro="" textlink="">
      <xdr:nvSpPr>
        <xdr:cNvPr id="52" name="Rectangle 25">
          <a:extLst>
            <a:ext uri="{FF2B5EF4-FFF2-40B4-BE49-F238E27FC236}">
              <a16:creationId xmlns:a16="http://schemas.microsoft.com/office/drawing/2014/main" id="{881AA92A-DABE-449D-A3F0-D1A3B3272B1C}"/>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85294</xdr:rowOff>
    </xdr:to>
    <xdr:sp macro="" textlink="">
      <xdr:nvSpPr>
        <xdr:cNvPr id="53" name="Rectangle: Rounded Corners 52">
          <a:hlinkClick xmlns:r="http://schemas.openxmlformats.org/officeDocument/2006/relationships" r:id="rId1"/>
          <a:extLst>
            <a:ext uri="{FF2B5EF4-FFF2-40B4-BE49-F238E27FC236}">
              <a16:creationId xmlns:a16="http://schemas.microsoft.com/office/drawing/2014/main" id="{96FB68E4-393D-452C-B811-A3924694019D}"/>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134160</xdr:rowOff>
    </xdr:from>
    <xdr:to>
      <xdr:col>0</xdr:col>
      <xdr:colOff>1724285</xdr:colOff>
      <xdr:row>6</xdr:row>
      <xdr:rowOff>122918</xdr:rowOff>
    </xdr:to>
    <xdr:sp macro="" textlink="">
      <xdr:nvSpPr>
        <xdr:cNvPr id="54" name="Rectangle: Rounded Corners 27">
          <a:hlinkClick xmlns:r="http://schemas.openxmlformats.org/officeDocument/2006/relationships" r:id="rId2"/>
          <a:extLst>
            <a:ext uri="{FF2B5EF4-FFF2-40B4-BE49-F238E27FC236}">
              <a16:creationId xmlns:a16="http://schemas.microsoft.com/office/drawing/2014/main" id="{FD6D3422-24A0-4A2A-B468-5C43C8254C97}"/>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104493</xdr:rowOff>
    </xdr:from>
    <xdr:to>
      <xdr:col>0</xdr:col>
      <xdr:colOff>1701066</xdr:colOff>
      <xdr:row>19</xdr:row>
      <xdr:rowOff>100404</xdr:rowOff>
    </xdr:to>
    <xdr:sp macro="" textlink="">
      <xdr:nvSpPr>
        <xdr:cNvPr id="55" name="Rectangle: Rounded Corners 54">
          <a:hlinkClick xmlns:r="http://schemas.openxmlformats.org/officeDocument/2006/relationships" r:id="rId3"/>
          <a:extLst>
            <a:ext uri="{FF2B5EF4-FFF2-40B4-BE49-F238E27FC236}">
              <a16:creationId xmlns:a16="http://schemas.microsoft.com/office/drawing/2014/main" id="{49A04A9C-F3A0-48BC-AE03-3158DEA0E30C}"/>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150654</xdr:rowOff>
    </xdr:from>
    <xdr:to>
      <xdr:col>0</xdr:col>
      <xdr:colOff>1701066</xdr:colOff>
      <xdr:row>22</xdr:row>
      <xdr:rowOff>136894</xdr:rowOff>
    </xdr:to>
    <xdr:sp macro="" textlink="">
      <xdr:nvSpPr>
        <xdr:cNvPr id="56" name="Rectangle: Rounded Corners 27">
          <a:hlinkClick xmlns:r="http://schemas.openxmlformats.org/officeDocument/2006/relationships" r:id="rId4"/>
          <a:extLst>
            <a:ext uri="{FF2B5EF4-FFF2-40B4-BE49-F238E27FC236}">
              <a16:creationId xmlns:a16="http://schemas.microsoft.com/office/drawing/2014/main" id="{9EE2C1A4-F912-4D71-9E54-5DFE89981198}"/>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179713</xdr:rowOff>
    </xdr:from>
    <xdr:to>
      <xdr:col>0</xdr:col>
      <xdr:colOff>1713450</xdr:colOff>
      <xdr:row>25</xdr:row>
      <xdr:rowOff>175622</xdr:rowOff>
    </xdr:to>
    <xdr:sp macro="" textlink="">
      <xdr:nvSpPr>
        <xdr:cNvPr id="57" name="Rectangle: Rounded Corners 27">
          <a:hlinkClick xmlns:r="http://schemas.openxmlformats.org/officeDocument/2006/relationships" r:id="rId5"/>
          <a:extLst>
            <a:ext uri="{FF2B5EF4-FFF2-40B4-BE49-F238E27FC236}">
              <a16:creationId xmlns:a16="http://schemas.microsoft.com/office/drawing/2014/main" id="{90FE01BE-78DC-4D83-B2B8-7C7E2F9D6785}"/>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26</xdr:row>
      <xdr:rowOff>35467</xdr:rowOff>
    </xdr:from>
    <xdr:to>
      <xdr:col>0</xdr:col>
      <xdr:colOff>1710987</xdr:colOff>
      <xdr:row>29</xdr:row>
      <xdr:rowOff>24037</xdr:rowOff>
    </xdr:to>
    <xdr:sp macro="" textlink="">
      <xdr:nvSpPr>
        <xdr:cNvPr id="58" name="Rectangle: Rounded Corners 27">
          <a:hlinkClick xmlns:r="http://schemas.openxmlformats.org/officeDocument/2006/relationships" r:id="rId6"/>
          <a:extLst>
            <a:ext uri="{FF2B5EF4-FFF2-40B4-BE49-F238E27FC236}">
              <a16:creationId xmlns:a16="http://schemas.microsoft.com/office/drawing/2014/main" id="{3E9C22F1-16CF-40DA-80F1-AF5C505B2F57}"/>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29</xdr:row>
      <xdr:rowOff>69435</xdr:rowOff>
    </xdr:from>
    <xdr:to>
      <xdr:col>0</xdr:col>
      <xdr:colOff>1706027</xdr:colOff>
      <xdr:row>32</xdr:row>
      <xdr:rowOff>60883</xdr:rowOff>
    </xdr:to>
    <xdr:sp macro="" textlink="">
      <xdr:nvSpPr>
        <xdr:cNvPr id="59" name="Rectangle: Rounded Corners 27">
          <a:hlinkClick xmlns:r="http://schemas.openxmlformats.org/officeDocument/2006/relationships" r:id="rId7"/>
          <a:extLst>
            <a:ext uri="{FF2B5EF4-FFF2-40B4-BE49-F238E27FC236}">
              <a16:creationId xmlns:a16="http://schemas.microsoft.com/office/drawing/2014/main" id="{F99B89BD-2DF9-405A-9593-F0A1CC22E28A}"/>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179516</xdr:rowOff>
    </xdr:from>
    <xdr:to>
      <xdr:col>0</xdr:col>
      <xdr:colOff>1714877</xdr:colOff>
      <xdr:row>9</xdr:row>
      <xdr:rowOff>157520</xdr:rowOff>
    </xdr:to>
    <xdr:sp macro="" textlink="">
      <xdr:nvSpPr>
        <xdr:cNvPr id="60" name="Rectangle: Rounded Corners 27">
          <a:hlinkClick xmlns:r="http://schemas.openxmlformats.org/officeDocument/2006/relationships" r:id="rId8"/>
          <a:extLst>
            <a:ext uri="{FF2B5EF4-FFF2-40B4-BE49-F238E27FC236}">
              <a16:creationId xmlns:a16="http://schemas.microsoft.com/office/drawing/2014/main" id="{0451E17D-D67E-4646-8B05-9941986F4E25}"/>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10</xdr:row>
      <xdr:rowOff>35335</xdr:rowOff>
    </xdr:from>
    <xdr:to>
      <xdr:col>0</xdr:col>
      <xdr:colOff>1714879</xdr:colOff>
      <xdr:row>13</xdr:row>
      <xdr:rowOff>812</xdr:rowOff>
    </xdr:to>
    <xdr:sp macro="" textlink="">
      <xdr:nvSpPr>
        <xdr:cNvPr id="61" name="Rectangle: Rounded Corners 27">
          <a:hlinkClick xmlns:r="http://schemas.openxmlformats.org/officeDocument/2006/relationships" r:id="rId9"/>
          <a:extLst>
            <a:ext uri="{FF2B5EF4-FFF2-40B4-BE49-F238E27FC236}">
              <a16:creationId xmlns:a16="http://schemas.microsoft.com/office/drawing/2014/main" id="{67588CC5-01F9-46BE-B29A-D76179CEACBB}"/>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74930</xdr:rowOff>
    </xdr:from>
    <xdr:to>
      <xdr:col>0</xdr:col>
      <xdr:colOff>1714879</xdr:colOff>
      <xdr:row>16</xdr:row>
      <xdr:rowOff>24310</xdr:rowOff>
    </xdr:to>
    <xdr:sp macro="" textlink="">
      <xdr:nvSpPr>
        <xdr:cNvPr id="62" name="Rectangle: Rounded Corners 27">
          <a:hlinkClick xmlns:r="http://schemas.openxmlformats.org/officeDocument/2006/relationships" r:id="rId10"/>
          <a:extLst>
            <a:ext uri="{FF2B5EF4-FFF2-40B4-BE49-F238E27FC236}">
              <a16:creationId xmlns:a16="http://schemas.microsoft.com/office/drawing/2014/main" id="{2A463054-3429-4900-8B38-06266D791F8F}"/>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32</xdr:row>
      <xdr:rowOff>122637</xdr:rowOff>
    </xdr:from>
    <xdr:to>
      <xdr:col>0</xdr:col>
      <xdr:colOff>1716742</xdr:colOff>
      <xdr:row>35</xdr:row>
      <xdr:rowOff>114083</xdr:rowOff>
    </xdr:to>
    <xdr:sp macro="" textlink="">
      <xdr:nvSpPr>
        <xdr:cNvPr id="63" name="Rectangle: Rounded Corners 27">
          <a:hlinkClick xmlns:r="http://schemas.openxmlformats.org/officeDocument/2006/relationships" r:id="rId11"/>
          <a:extLst>
            <a:ext uri="{FF2B5EF4-FFF2-40B4-BE49-F238E27FC236}">
              <a16:creationId xmlns:a16="http://schemas.microsoft.com/office/drawing/2014/main" id="{A6FE8057-A627-4D9D-8130-470EFC566F46}"/>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1</xdr:col>
      <xdr:colOff>79066</xdr:colOff>
      <xdr:row>7</xdr:row>
      <xdr:rowOff>15736</xdr:rowOff>
    </xdr:from>
    <xdr:to>
      <xdr:col>1</xdr:col>
      <xdr:colOff>83378</xdr:colOff>
      <xdr:row>8</xdr:row>
      <xdr:rowOff>34786</xdr:rowOff>
    </xdr:to>
    <xdr:cxnSp macro="">
      <xdr:nvCxnSpPr>
        <xdr:cNvPr id="2" name="Straight Arrow Connector 1">
          <a:extLst>
            <a:ext uri="{FF2B5EF4-FFF2-40B4-BE49-F238E27FC236}">
              <a16:creationId xmlns:a16="http://schemas.microsoft.com/office/drawing/2014/main" id="{57171977-0D60-4D50-92D2-480B78CE02FA}"/>
            </a:ext>
          </a:extLst>
        </xdr:cNvPr>
        <xdr:cNvCxnSpPr/>
      </xdr:nvCxnSpPr>
      <xdr:spPr>
        <a:xfrm flipH="1" flipV="1">
          <a:off x="79066" y="1304786"/>
          <a:ext cx="4312" cy="20320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77028</xdr:colOff>
      <xdr:row>8</xdr:row>
      <xdr:rowOff>34266</xdr:rowOff>
    </xdr:from>
    <xdr:to>
      <xdr:col>2</xdr:col>
      <xdr:colOff>435837</xdr:colOff>
      <xdr:row>8</xdr:row>
      <xdr:rowOff>36488</xdr:rowOff>
    </xdr:to>
    <xdr:cxnSp macro="">
      <xdr:nvCxnSpPr>
        <xdr:cNvPr id="3" name="Straight Connector 2">
          <a:extLst>
            <a:ext uri="{FF2B5EF4-FFF2-40B4-BE49-F238E27FC236}">
              <a16:creationId xmlns:a16="http://schemas.microsoft.com/office/drawing/2014/main" id="{74D59E89-3374-4195-844A-0086EF72CFF6}"/>
            </a:ext>
          </a:extLst>
        </xdr:cNvPr>
        <xdr:cNvCxnSpPr/>
      </xdr:nvCxnSpPr>
      <xdr:spPr>
        <a:xfrm flipV="1">
          <a:off x="77028" y="1507466"/>
          <a:ext cx="968409"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267529</xdr:colOff>
      <xdr:row>7</xdr:row>
      <xdr:rowOff>92640</xdr:rowOff>
    </xdr:from>
    <xdr:to>
      <xdr:col>2</xdr:col>
      <xdr:colOff>1145381</xdr:colOff>
      <xdr:row>8</xdr:row>
      <xdr:rowOff>148994</xdr:rowOff>
    </xdr:to>
    <xdr:sp macro="" textlink="">
      <xdr:nvSpPr>
        <xdr:cNvPr id="4" name="Rectangle 3">
          <a:extLst>
            <a:ext uri="{FF2B5EF4-FFF2-40B4-BE49-F238E27FC236}">
              <a16:creationId xmlns:a16="http://schemas.microsoft.com/office/drawing/2014/main" id="{A1FD4F51-79F2-4B2E-BFD1-1C755CF49802}"/>
            </a:ext>
          </a:extLst>
        </xdr:cNvPr>
        <xdr:cNvSpPr/>
      </xdr:nvSpPr>
      <xdr:spPr>
        <a:xfrm>
          <a:off x="267529" y="1381690"/>
          <a:ext cx="954052" cy="240504"/>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b="1"/>
            <a:t>Customer Information Table</a:t>
          </a:r>
          <a:endParaRPr lang="en-SG" sz="1100" b="1">
            <a:solidFill>
              <a:srgbClr val="FF0000"/>
            </a:solidFill>
          </a:endParaRPr>
        </a:p>
      </xdr:txBody>
    </xdr:sp>
    <xdr:clientData/>
  </xdr:twoCellAnchor>
  <xdr:twoCellAnchor>
    <xdr:from>
      <xdr:col>2</xdr:col>
      <xdr:colOff>2241550</xdr:colOff>
      <xdr:row>0</xdr:row>
      <xdr:rowOff>88900</xdr:rowOff>
    </xdr:from>
    <xdr:to>
      <xdr:col>3</xdr:col>
      <xdr:colOff>298450</xdr:colOff>
      <xdr:row>0</xdr:row>
      <xdr:rowOff>88900</xdr:rowOff>
    </xdr:to>
    <xdr:cxnSp macro="">
      <xdr:nvCxnSpPr>
        <xdr:cNvPr id="5" name="Straight Arrow Connector 4">
          <a:extLst>
            <a:ext uri="{FF2B5EF4-FFF2-40B4-BE49-F238E27FC236}">
              <a16:creationId xmlns:a16="http://schemas.microsoft.com/office/drawing/2014/main" id="{BFB80C70-DA40-472E-8678-5E6519B65883}"/>
            </a:ext>
          </a:extLst>
        </xdr:cNvPr>
        <xdr:cNvCxnSpPr/>
      </xdr:nvCxnSpPr>
      <xdr:spPr>
        <a:xfrm flipH="1">
          <a:off x="1219200" y="88900"/>
          <a:ext cx="298450" cy="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184150</xdr:colOff>
      <xdr:row>0</xdr:row>
      <xdr:rowOff>0</xdr:rowOff>
    </xdr:from>
    <xdr:to>
      <xdr:col>6</xdr:col>
      <xdr:colOff>527050</xdr:colOff>
      <xdr:row>0</xdr:row>
      <xdr:rowOff>165100</xdr:rowOff>
    </xdr:to>
    <xdr:sp macro="" textlink="">
      <xdr:nvSpPr>
        <xdr:cNvPr id="6" name="Rectangle 5">
          <a:extLst>
            <a:ext uri="{FF2B5EF4-FFF2-40B4-BE49-F238E27FC236}">
              <a16:creationId xmlns:a16="http://schemas.microsoft.com/office/drawing/2014/main" id="{DD1EBC0A-E109-4275-B92D-A76C0D579E24}"/>
            </a:ext>
          </a:extLst>
        </xdr:cNvPr>
        <xdr:cNvSpPr/>
      </xdr:nvSpPr>
      <xdr:spPr>
        <a:xfrm>
          <a:off x="1403350" y="0"/>
          <a:ext cx="2171700" cy="165100"/>
        </a:xfrm>
        <a:prstGeom prst="rect">
          <a:avLst/>
        </a:prstGeom>
        <a:solidFill>
          <a:schemeClr val="accent5">
            <a:lumMod val="40000"/>
            <a:lumOff val="60000"/>
          </a:schemeClr>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700" b="1"/>
            <a:t>Drop down Customer</a:t>
          </a:r>
          <a:r>
            <a:rPr lang="en-SG" sz="700" b="1" baseline="0"/>
            <a:t> ID to get latest Customer Info</a:t>
          </a:r>
          <a:endParaRPr lang="en-SG" sz="700" b="1">
            <a:solidFill>
              <a:srgbClr val="FF0000"/>
            </a:solidFill>
          </a:endParaRPr>
        </a:p>
      </xdr:txBody>
    </xdr:sp>
    <xdr:clientData/>
  </xdr:twoCellAnchor>
  <xdr:twoCellAnchor>
    <xdr:from>
      <xdr:col>2</xdr:col>
      <xdr:colOff>2235200</xdr:colOff>
      <xdr:row>1</xdr:row>
      <xdr:rowOff>114300</xdr:rowOff>
    </xdr:from>
    <xdr:to>
      <xdr:col>3</xdr:col>
      <xdr:colOff>292100</xdr:colOff>
      <xdr:row>1</xdr:row>
      <xdr:rowOff>114300</xdr:rowOff>
    </xdr:to>
    <xdr:cxnSp macro="">
      <xdr:nvCxnSpPr>
        <xdr:cNvPr id="7" name="Straight Arrow Connector 6">
          <a:extLst>
            <a:ext uri="{FF2B5EF4-FFF2-40B4-BE49-F238E27FC236}">
              <a16:creationId xmlns:a16="http://schemas.microsoft.com/office/drawing/2014/main" id="{411B7D3F-6FFC-4DB1-B2DB-15704B754831}"/>
            </a:ext>
          </a:extLst>
        </xdr:cNvPr>
        <xdr:cNvCxnSpPr/>
      </xdr:nvCxnSpPr>
      <xdr:spPr>
        <a:xfrm flipH="1">
          <a:off x="1219200" y="298450"/>
          <a:ext cx="292100" cy="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177800</xdr:colOff>
      <xdr:row>1</xdr:row>
      <xdr:rowOff>25400</xdr:rowOff>
    </xdr:from>
    <xdr:to>
      <xdr:col>6</xdr:col>
      <xdr:colOff>520700</xdr:colOff>
      <xdr:row>5</xdr:row>
      <xdr:rowOff>44450</xdr:rowOff>
    </xdr:to>
    <xdr:sp macro="" textlink="">
      <xdr:nvSpPr>
        <xdr:cNvPr id="8" name="Rectangle 7">
          <a:extLst>
            <a:ext uri="{FF2B5EF4-FFF2-40B4-BE49-F238E27FC236}">
              <a16:creationId xmlns:a16="http://schemas.microsoft.com/office/drawing/2014/main" id="{B841D420-418A-4993-89CE-0150E80322DE}"/>
            </a:ext>
          </a:extLst>
        </xdr:cNvPr>
        <xdr:cNvSpPr/>
      </xdr:nvSpPr>
      <xdr:spPr>
        <a:xfrm>
          <a:off x="1397000" y="209550"/>
          <a:ext cx="2171700" cy="75565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800" b="1"/>
            <a:t>=VLOOKUP(B1, Table22[#All], 3, FALSE)</a:t>
          </a:r>
        </a:p>
        <a:p>
          <a:pPr algn="l"/>
          <a:r>
            <a:rPr lang="en-SG" sz="800" b="0">
              <a:solidFill>
                <a:srgbClr val="FF0000"/>
              </a:solidFill>
            </a:rPr>
            <a:t>This formula searches for the Customer ID in cell B1 within Table22 and returns the matching customer's name from the 3rd column, requiring an exact match.</a:t>
          </a:r>
          <a:endParaRPr lang="en-SG" sz="700" b="0">
            <a:solidFill>
              <a:srgbClr val="FF0000"/>
            </a:solidFill>
          </a:endParaRPr>
        </a:p>
      </xdr:txBody>
    </xdr:sp>
    <xdr:clientData/>
  </xdr:twoCellAnchor>
  <xdr:twoCellAnchor>
    <xdr:from>
      <xdr:col>2</xdr:col>
      <xdr:colOff>2019300</xdr:colOff>
      <xdr:row>2</xdr:row>
      <xdr:rowOff>107950</xdr:rowOff>
    </xdr:from>
    <xdr:to>
      <xdr:col>3</xdr:col>
      <xdr:colOff>76200</xdr:colOff>
      <xdr:row>2</xdr:row>
      <xdr:rowOff>107950</xdr:rowOff>
    </xdr:to>
    <xdr:cxnSp macro="">
      <xdr:nvCxnSpPr>
        <xdr:cNvPr id="9" name="Straight Arrow Connector 8">
          <a:extLst>
            <a:ext uri="{FF2B5EF4-FFF2-40B4-BE49-F238E27FC236}">
              <a16:creationId xmlns:a16="http://schemas.microsoft.com/office/drawing/2014/main" id="{C2E1D803-E117-47AA-8E89-A641B9D4ABE3}"/>
            </a:ext>
          </a:extLst>
        </xdr:cNvPr>
        <xdr:cNvCxnSpPr/>
      </xdr:nvCxnSpPr>
      <xdr:spPr>
        <a:xfrm flipH="1">
          <a:off x="1219200" y="476250"/>
          <a:ext cx="76200" cy="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177800</xdr:colOff>
      <xdr:row>5</xdr:row>
      <xdr:rowOff>107950</xdr:rowOff>
    </xdr:from>
    <xdr:to>
      <xdr:col>6</xdr:col>
      <xdr:colOff>520700</xdr:colOff>
      <xdr:row>9</xdr:row>
      <xdr:rowOff>127000</xdr:rowOff>
    </xdr:to>
    <xdr:sp macro="" textlink="">
      <xdr:nvSpPr>
        <xdr:cNvPr id="10" name="Rectangle 9">
          <a:extLst>
            <a:ext uri="{FF2B5EF4-FFF2-40B4-BE49-F238E27FC236}">
              <a16:creationId xmlns:a16="http://schemas.microsoft.com/office/drawing/2014/main" id="{AD6631AB-FEF1-450E-AE29-3138A58F95A0}"/>
            </a:ext>
          </a:extLst>
        </xdr:cNvPr>
        <xdr:cNvSpPr/>
      </xdr:nvSpPr>
      <xdr:spPr>
        <a:xfrm>
          <a:off x="1397000" y="1028700"/>
          <a:ext cx="2171700" cy="75565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800" b="1"/>
            <a:t>=VLOOKUP(B1,Table22[#All], 2, FALSE)</a:t>
          </a:r>
        </a:p>
        <a:p>
          <a:pPr algn="l"/>
          <a:r>
            <a:rPr lang="en-SG" sz="800" b="0">
              <a:solidFill>
                <a:srgbClr val="FF0000"/>
              </a:solidFill>
            </a:rPr>
            <a:t>This formula searches for the Customer ID in cell B1 within Table22 and returns the matching customer company name from the 2nd column, requiring an exact match.</a:t>
          </a:r>
          <a:endParaRPr lang="en-SG" sz="700" b="0">
            <a:solidFill>
              <a:srgbClr val="FF0000"/>
            </a:solidFill>
          </a:endParaRPr>
        </a:p>
      </xdr:txBody>
    </xdr:sp>
    <xdr:clientData/>
  </xdr:twoCellAnchor>
  <xdr:twoCellAnchor>
    <xdr:from>
      <xdr:col>3</xdr:col>
      <xdr:colOff>77374</xdr:colOff>
      <xdr:row>2</xdr:row>
      <xdr:rowOff>109391</xdr:rowOff>
    </xdr:from>
    <xdr:to>
      <xdr:col>3</xdr:col>
      <xdr:colOff>177800</xdr:colOff>
      <xdr:row>7</xdr:row>
      <xdr:rowOff>117475</xdr:rowOff>
    </xdr:to>
    <xdr:cxnSp macro="">
      <xdr:nvCxnSpPr>
        <xdr:cNvPr id="11" name="Straight Connector 10">
          <a:extLst>
            <a:ext uri="{FF2B5EF4-FFF2-40B4-BE49-F238E27FC236}">
              <a16:creationId xmlns:a16="http://schemas.microsoft.com/office/drawing/2014/main" id="{C61B50A5-1FCF-45AA-8FE6-70A02E3405D3}"/>
            </a:ext>
          </a:extLst>
        </xdr:cNvPr>
        <xdr:cNvCxnSpPr>
          <a:endCxn id="10" idx="1"/>
        </xdr:cNvCxnSpPr>
      </xdr:nvCxnSpPr>
      <xdr:spPr>
        <a:xfrm>
          <a:off x="1296574" y="477691"/>
          <a:ext cx="100426" cy="92883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1903588</xdr:colOff>
      <xdr:row>3</xdr:row>
      <xdr:rowOff>105128</xdr:rowOff>
    </xdr:from>
    <xdr:to>
      <xdr:col>2</xdr:col>
      <xdr:colOff>2312340</xdr:colOff>
      <xdr:row>3</xdr:row>
      <xdr:rowOff>105128</xdr:rowOff>
    </xdr:to>
    <xdr:cxnSp macro="">
      <xdr:nvCxnSpPr>
        <xdr:cNvPr id="12" name="Straight Arrow Connector 11">
          <a:extLst>
            <a:ext uri="{FF2B5EF4-FFF2-40B4-BE49-F238E27FC236}">
              <a16:creationId xmlns:a16="http://schemas.microsoft.com/office/drawing/2014/main" id="{0DAED79D-1896-4935-95D6-AE7C33AB1483}"/>
            </a:ext>
          </a:extLst>
        </xdr:cNvPr>
        <xdr:cNvCxnSpPr/>
      </xdr:nvCxnSpPr>
      <xdr:spPr>
        <a:xfrm flipH="1">
          <a:off x="1217788" y="657578"/>
          <a:ext cx="2352" cy="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179681</xdr:colOff>
      <xdr:row>9</xdr:row>
      <xdr:rowOff>166275</xdr:rowOff>
    </xdr:from>
    <xdr:to>
      <xdr:col>6</xdr:col>
      <xdr:colOff>522581</xdr:colOff>
      <xdr:row>13</xdr:row>
      <xdr:rowOff>165652</xdr:rowOff>
    </xdr:to>
    <xdr:sp macro="" textlink="">
      <xdr:nvSpPr>
        <xdr:cNvPr id="13" name="Rectangle 12">
          <a:extLst>
            <a:ext uri="{FF2B5EF4-FFF2-40B4-BE49-F238E27FC236}">
              <a16:creationId xmlns:a16="http://schemas.microsoft.com/office/drawing/2014/main" id="{0EE26D77-B127-49E3-BA48-E462946E0A08}"/>
            </a:ext>
          </a:extLst>
        </xdr:cNvPr>
        <xdr:cNvSpPr/>
      </xdr:nvSpPr>
      <xdr:spPr>
        <a:xfrm>
          <a:off x="1398881" y="1823625"/>
          <a:ext cx="2171700" cy="735977"/>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800" b="1"/>
            <a:t>=VLOOKUP(B1,Table22[#All], 4, FALSE)</a:t>
          </a:r>
        </a:p>
        <a:p>
          <a:pPr algn="l"/>
          <a:r>
            <a:rPr lang="en-SG" sz="800" b="0">
              <a:solidFill>
                <a:srgbClr val="FF0000"/>
              </a:solidFill>
            </a:rPr>
            <a:t>This formula searches for the Customer ID in cell B1 within Table22 and returns the matching customer's email from the 4th column, requiring an exact match.</a:t>
          </a:r>
          <a:endParaRPr lang="en-SG" sz="700" b="0">
            <a:solidFill>
              <a:srgbClr val="FF0000"/>
            </a:solidFill>
          </a:endParaRPr>
        </a:p>
      </xdr:txBody>
    </xdr:sp>
    <xdr:clientData/>
  </xdr:twoCellAnchor>
  <xdr:twoCellAnchor>
    <xdr:from>
      <xdr:col>2</xdr:col>
      <xdr:colOff>2311893</xdr:colOff>
      <xdr:row>3</xdr:row>
      <xdr:rowOff>104806</xdr:rowOff>
    </xdr:from>
    <xdr:to>
      <xdr:col>3</xdr:col>
      <xdr:colOff>179681</xdr:colOff>
      <xdr:row>11</xdr:row>
      <xdr:rowOff>165964</xdr:rowOff>
    </xdr:to>
    <xdr:cxnSp macro="">
      <xdr:nvCxnSpPr>
        <xdr:cNvPr id="14" name="Straight Connector 13">
          <a:extLst>
            <a:ext uri="{FF2B5EF4-FFF2-40B4-BE49-F238E27FC236}">
              <a16:creationId xmlns:a16="http://schemas.microsoft.com/office/drawing/2014/main" id="{0B17CCE2-B338-4C12-8CE3-F0FD52749A77}"/>
            </a:ext>
          </a:extLst>
        </xdr:cNvPr>
        <xdr:cNvCxnSpPr>
          <a:endCxn id="13" idx="1"/>
        </xdr:cNvCxnSpPr>
      </xdr:nvCxnSpPr>
      <xdr:spPr>
        <a:xfrm>
          <a:off x="1219693" y="657256"/>
          <a:ext cx="179188" cy="153435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2153088</xdr:colOff>
      <xdr:row>4</xdr:row>
      <xdr:rowOff>94407</xdr:rowOff>
    </xdr:from>
    <xdr:to>
      <xdr:col>2</xdr:col>
      <xdr:colOff>2284713</xdr:colOff>
      <xdr:row>4</xdr:row>
      <xdr:rowOff>96537</xdr:rowOff>
    </xdr:to>
    <xdr:cxnSp macro="">
      <xdr:nvCxnSpPr>
        <xdr:cNvPr id="15" name="Straight Arrow Connector 14">
          <a:extLst>
            <a:ext uri="{FF2B5EF4-FFF2-40B4-BE49-F238E27FC236}">
              <a16:creationId xmlns:a16="http://schemas.microsoft.com/office/drawing/2014/main" id="{A9B9B97B-DFCF-4B63-8F29-5CA4FFA8B86D}"/>
            </a:ext>
          </a:extLst>
        </xdr:cNvPr>
        <xdr:cNvCxnSpPr/>
      </xdr:nvCxnSpPr>
      <xdr:spPr>
        <a:xfrm flipH="1" flipV="1">
          <a:off x="1219638" y="831007"/>
          <a:ext cx="0" cy="213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2271126</xdr:colOff>
      <xdr:row>4</xdr:row>
      <xdr:rowOff>92247</xdr:rowOff>
    </xdr:from>
    <xdr:to>
      <xdr:col>2</xdr:col>
      <xdr:colOff>2278277</xdr:colOff>
      <xdr:row>15</xdr:row>
      <xdr:rowOff>74369</xdr:rowOff>
    </xdr:to>
    <xdr:cxnSp macro="">
      <xdr:nvCxnSpPr>
        <xdr:cNvPr id="16" name="Straight Connector 15">
          <a:extLst>
            <a:ext uri="{FF2B5EF4-FFF2-40B4-BE49-F238E27FC236}">
              <a16:creationId xmlns:a16="http://schemas.microsoft.com/office/drawing/2014/main" id="{1D7F85DF-8D95-4C8C-9808-97CF075A055A}"/>
            </a:ext>
          </a:extLst>
        </xdr:cNvPr>
        <xdr:cNvCxnSpPr/>
      </xdr:nvCxnSpPr>
      <xdr:spPr>
        <a:xfrm flipH="1">
          <a:off x="1217026" y="828847"/>
          <a:ext cx="801" cy="200777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2025414</xdr:colOff>
      <xdr:row>14</xdr:row>
      <xdr:rowOff>181379</xdr:rowOff>
    </xdr:from>
    <xdr:to>
      <xdr:col>6</xdr:col>
      <xdr:colOff>17098</xdr:colOff>
      <xdr:row>18</xdr:row>
      <xdr:rowOff>180756</xdr:rowOff>
    </xdr:to>
    <xdr:sp macro="" textlink="">
      <xdr:nvSpPr>
        <xdr:cNvPr id="17" name="Rectangle 16">
          <a:extLst>
            <a:ext uri="{FF2B5EF4-FFF2-40B4-BE49-F238E27FC236}">
              <a16:creationId xmlns:a16="http://schemas.microsoft.com/office/drawing/2014/main" id="{53F006A1-5B5D-4FC8-B913-BAB7F7DD80A2}"/>
            </a:ext>
          </a:extLst>
        </xdr:cNvPr>
        <xdr:cNvSpPr/>
      </xdr:nvSpPr>
      <xdr:spPr>
        <a:xfrm>
          <a:off x="1218964" y="2759479"/>
          <a:ext cx="1846134" cy="735977"/>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800" b="1"/>
            <a:t>=VLOOKUP(B1,Table22[#All], 6, FALSE)</a:t>
          </a:r>
        </a:p>
        <a:p>
          <a:pPr algn="l"/>
          <a:r>
            <a:rPr lang="en-SG" sz="800" b="0">
              <a:solidFill>
                <a:srgbClr val="FF0000"/>
              </a:solidFill>
            </a:rPr>
            <a:t>This formula searches for the Customer ID in cell B1 within Table22 and returns the matching customer's address from the 6th column, requiring an exact match.</a:t>
          </a:r>
          <a:endParaRPr lang="en-SG" sz="700" b="0">
            <a:solidFill>
              <a:srgbClr val="FF0000"/>
            </a:solidFill>
          </a:endParaRPr>
        </a:p>
      </xdr:txBody>
    </xdr:sp>
    <xdr:clientData/>
  </xdr:twoCellAnchor>
  <xdr:twoCellAnchor>
    <xdr:from>
      <xdr:col>2</xdr:col>
      <xdr:colOff>1596118</xdr:colOff>
      <xdr:row>5</xdr:row>
      <xdr:rowOff>92348</xdr:rowOff>
    </xdr:from>
    <xdr:to>
      <xdr:col>2</xdr:col>
      <xdr:colOff>1727743</xdr:colOff>
      <xdr:row>5</xdr:row>
      <xdr:rowOff>94478</xdr:rowOff>
    </xdr:to>
    <xdr:cxnSp macro="">
      <xdr:nvCxnSpPr>
        <xdr:cNvPr id="18" name="Straight Arrow Connector 17">
          <a:extLst>
            <a:ext uri="{FF2B5EF4-FFF2-40B4-BE49-F238E27FC236}">
              <a16:creationId xmlns:a16="http://schemas.microsoft.com/office/drawing/2014/main" id="{AE1DB577-E9A3-4940-AF3B-6A39CE457A0E}"/>
            </a:ext>
          </a:extLst>
        </xdr:cNvPr>
        <xdr:cNvCxnSpPr/>
      </xdr:nvCxnSpPr>
      <xdr:spPr>
        <a:xfrm flipH="1" flipV="1">
          <a:off x="1221468" y="1013098"/>
          <a:ext cx="0" cy="213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1704775</xdr:colOff>
      <xdr:row>5</xdr:row>
      <xdr:rowOff>90188</xdr:rowOff>
    </xdr:from>
    <xdr:to>
      <xdr:col>2</xdr:col>
      <xdr:colOff>1721307</xdr:colOff>
      <xdr:row>19</xdr:row>
      <xdr:rowOff>102973</xdr:rowOff>
    </xdr:to>
    <xdr:cxnSp macro="">
      <xdr:nvCxnSpPr>
        <xdr:cNvPr id="19" name="Straight Connector 18">
          <a:extLst>
            <a:ext uri="{FF2B5EF4-FFF2-40B4-BE49-F238E27FC236}">
              <a16:creationId xmlns:a16="http://schemas.microsoft.com/office/drawing/2014/main" id="{79FA2927-35D1-4E84-95F6-EB9B6934989F}"/>
            </a:ext>
          </a:extLst>
        </xdr:cNvPr>
        <xdr:cNvCxnSpPr/>
      </xdr:nvCxnSpPr>
      <xdr:spPr>
        <a:xfrm flipH="1">
          <a:off x="1222175" y="1010938"/>
          <a:ext cx="0" cy="259088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1479885</xdr:colOff>
      <xdr:row>19</xdr:row>
      <xdr:rowOff>93509</xdr:rowOff>
    </xdr:from>
    <xdr:to>
      <xdr:col>5</xdr:col>
      <xdr:colOff>83686</xdr:colOff>
      <xdr:row>23</xdr:row>
      <xdr:rowOff>92886</xdr:rowOff>
    </xdr:to>
    <xdr:sp macro="" textlink="">
      <xdr:nvSpPr>
        <xdr:cNvPr id="20" name="Rectangle 19">
          <a:extLst>
            <a:ext uri="{FF2B5EF4-FFF2-40B4-BE49-F238E27FC236}">
              <a16:creationId xmlns:a16="http://schemas.microsoft.com/office/drawing/2014/main" id="{038CD8CF-4137-4795-ADEF-D71B2415429A}"/>
            </a:ext>
          </a:extLst>
        </xdr:cNvPr>
        <xdr:cNvSpPr/>
      </xdr:nvSpPr>
      <xdr:spPr>
        <a:xfrm>
          <a:off x="1219535" y="3592359"/>
          <a:ext cx="1302551" cy="735977"/>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800" b="1"/>
            <a:t>=VLOOKUP(B1,Table22[#All], 5, FALSE)</a:t>
          </a:r>
        </a:p>
        <a:p>
          <a:pPr algn="l"/>
          <a:r>
            <a:rPr lang="en-SG" sz="800" b="0">
              <a:solidFill>
                <a:srgbClr val="FF0000"/>
              </a:solidFill>
            </a:rPr>
            <a:t>This formula searches for the Customer ID in cell B1 within Table22 and returns the matching customer's postal</a:t>
          </a:r>
          <a:r>
            <a:rPr lang="en-SG" sz="800" b="0" baseline="0">
              <a:solidFill>
                <a:srgbClr val="FF0000"/>
              </a:solidFill>
            </a:rPr>
            <a:t> code</a:t>
          </a:r>
          <a:r>
            <a:rPr lang="en-SG" sz="800" b="0">
              <a:solidFill>
                <a:srgbClr val="FF0000"/>
              </a:solidFill>
            </a:rPr>
            <a:t> from the 5th column, requiring an exact match.</a:t>
          </a:r>
          <a:endParaRPr lang="en-SG" sz="700" b="0">
            <a:solidFill>
              <a:srgbClr val="FF0000"/>
            </a:solidFill>
          </a:endParaRPr>
        </a:p>
      </xdr:txBody>
    </xdr:sp>
    <xdr:clientData/>
  </xdr:twoCellAnchor>
  <xdr:twoCellAnchor>
    <xdr:from>
      <xdr:col>2</xdr:col>
      <xdr:colOff>1182167</xdr:colOff>
      <xdr:row>6</xdr:row>
      <xdr:rowOff>73126</xdr:rowOff>
    </xdr:from>
    <xdr:to>
      <xdr:col>2</xdr:col>
      <xdr:colOff>1313792</xdr:colOff>
      <xdr:row>6</xdr:row>
      <xdr:rowOff>75256</xdr:rowOff>
    </xdr:to>
    <xdr:cxnSp macro="">
      <xdr:nvCxnSpPr>
        <xdr:cNvPr id="21" name="Straight Arrow Connector 20">
          <a:extLst>
            <a:ext uri="{FF2B5EF4-FFF2-40B4-BE49-F238E27FC236}">
              <a16:creationId xmlns:a16="http://schemas.microsoft.com/office/drawing/2014/main" id="{2659062D-017B-45E4-9A33-9A4A515F16C0}"/>
            </a:ext>
          </a:extLst>
        </xdr:cNvPr>
        <xdr:cNvCxnSpPr/>
      </xdr:nvCxnSpPr>
      <xdr:spPr>
        <a:xfrm flipH="1" flipV="1">
          <a:off x="1220267" y="1178026"/>
          <a:ext cx="0" cy="213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1304324</xdr:colOff>
      <xdr:row>6</xdr:row>
      <xdr:rowOff>70966</xdr:rowOff>
    </xdr:from>
    <xdr:to>
      <xdr:col>2</xdr:col>
      <xdr:colOff>1307356</xdr:colOff>
      <xdr:row>11</xdr:row>
      <xdr:rowOff>34324</xdr:rowOff>
    </xdr:to>
    <xdr:cxnSp macro="">
      <xdr:nvCxnSpPr>
        <xdr:cNvPr id="22" name="Straight Connector 21">
          <a:extLst>
            <a:ext uri="{FF2B5EF4-FFF2-40B4-BE49-F238E27FC236}">
              <a16:creationId xmlns:a16="http://schemas.microsoft.com/office/drawing/2014/main" id="{184042E8-CAB2-432F-BD7A-4AB736BA4799}"/>
            </a:ext>
          </a:extLst>
        </xdr:cNvPr>
        <xdr:cNvCxnSpPr/>
      </xdr:nvCxnSpPr>
      <xdr:spPr>
        <a:xfrm flipH="1">
          <a:off x="1221774" y="1175866"/>
          <a:ext cx="0" cy="88410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402330</xdr:colOff>
      <xdr:row>11</xdr:row>
      <xdr:rowOff>34242</xdr:rowOff>
    </xdr:from>
    <xdr:to>
      <xdr:col>2</xdr:col>
      <xdr:colOff>1477483</xdr:colOff>
      <xdr:row>15</xdr:row>
      <xdr:rowOff>33619</xdr:rowOff>
    </xdr:to>
    <xdr:sp macro="" textlink="">
      <xdr:nvSpPr>
        <xdr:cNvPr id="23" name="Rectangle 22">
          <a:extLst>
            <a:ext uri="{FF2B5EF4-FFF2-40B4-BE49-F238E27FC236}">
              <a16:creationId xmlns:a16="http://schemas.microsoft.com/office/drawing/2014/main" id="{30B505F7-C8E4-4CC8-8794-E2330195FD6C}"/>
            </a:ext>
          </a:extLst>
        </xdr:cNvPr>
        <xdr:cNvSpPr/>
      </xdr:nvSpPr>
      <xdr:spPr>
        <a:xfrm>
          <a:off x="402330" y="2059892"/>
          <a:ext cx="814803" cy="735977"/>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800" b="1"/>
            <a:t>=VLOOKUP(B1,Table22[#All], 8, FALSE)</a:t>
          </a:r>
        </a:p>
        <a:p>
          <a:pPr algn="l"/>
          <a:r>
            <a:rPr lang="en-SG" sz="800" b="0">
              <a:solidFill>
                <a:srgbClr val="FF0000"/>
              </a:solidFill>
            </a:rPr>
            <a:t>This formula searches for the Customer ID in cell B1 within Table22 and returns the matching customer's nearest</a:t>
          </a:r>
          <a:r>
            <a:rPr lang="en-SG" sz="800" b="0" baseline="0">
              <a:solidFill>
                <a:srgbClr val="FF0000"/>
              </a:solidFill>
            </a:rPr>
            <a:t> outlet</a:t>
          </a:r>
          <a:r>
            <a:rPr lang="en-SG" sz="800" b="0">
              <a:solidFill>
                <a:srgbClr val="FF0000"/>
              </a:solidFill>
            </a:rPr>
            <a:t> from the 8th column, requiring an exact match.</a:t>
          </a:r>
          <a:endParaRPr lang="en-SG" sz="700" b="0">
            <a:solidFill>
              <a:srgbClr val="FF0000"/>
            </a:solidFill>
          </a:endParaRPr>
        </a:p>
      </xdr:txBody>
    </xdr:sp>
    <xdr:clientData/>
  </xdr:twoCellAnchor>
  <xdr:twoCellAnchor>
    <xdr:from>
      <xdr:col>6</xdr:col>
      <xdr:colOff>547573</xdr:colOff>
      <xdr:row>0</xdr:row>
      <xdr:rowOff>93501</xdr:rowOff>
    </xdr:from>
    <xdr:to>
      <xdr:col>7</xdr:col>
      <xdr:colOff>348421</xdr:colOff>
      <xdr:row>0</xdr:row>
      <xdr:rowOff>93501</xdr:rowOff>
    </xdr:to>
    <xdr:cxnSp macro="">
      <xdr:nvCxnSpPr>
        <xdr:cNvPr id="24" name="Straight Arrow Connector 23">
          <a:extLst>
            <a:ext uri="{FF2B5EF4-FFF2-40B4-BE49-F238E27FC236}">
              <a16:creationId xmlns:a16="http://schemas.microsoft.com/office/drawing/2014/main" id="{EFF857EA-1209-485D-B33D-54F832867C5C}"/>
            </a:ext>
          </a:extLst>
        </xdr:cNvPr>
        <xdr:cNvCxnSpPr/>
      </xdr:nvCxnSpPr>
      <xdr:spPr>
        <a:xfrm flipH="1">
          <a:off x="3595573" y="93501"/>
          <a:ext cx="410448" cy="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7</xdr:col>
      <xdr:colOff>128841</xdr:colOff>
      <xdr:row>0</xdr:row>
      <xdr:rowOff>9202</xdr:rowOff>
    </xdr:from>
    <xdr:to>
      <xdr:col>10</xdr:col>
      <xdr:colOff>513946</xdr:colOff>
      <xdr:row>1</xdr:row>
      <xdr:rowOff>4601</xdr:rowOff>
    </xdr:to>
    <xdr:sp macro="" textlink="">
      <xdr:nvSpPr>
        <xdr:cNvPr id="25" name="Rectangle 24">
          <a:extLst>
            <a:ext uri="{FF2B5EF4-FFF2-40B4-BE49-F238E27FC236}">
              <a16:creationId xmlns:a16="http://schemas.microsoft.com/office/drawing/2014/main" id="{0C54D3CD-4DC7-4695-B8CF-14865455E28D}"/>
            </a:ext>
          </a:extLst>
        </xdr:cNvPr>
        <xdr:cNvSpPr/>
      </xdr:nvSpPr>
      <xdr:spPr>
        <a:xfrm>
          <a:off x="3786441" y="9202"/>
          <a:ext cx="2213905" cy="179549"/>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fontAlgn="t"/>
          <a:r>
            <a:rPr lang="en-SG" sz="800" b="0" i="0">
              <a:solidFill>
                <a:srgbClr val="FF0000"/>
              </a:solidFill>
              <a:effectLst/>
              <a:latin typeface="+mn-lt"/>
              <a:ea typeface="+mn-ea"/>
              <a:cs typeface="+mn-cs"/>
            </a:rPr>
            <a:t>Used Data Validation to make a Customer ID drop‑down</a:t>
          </a:r>
        </a:p>
      </xdr:txBody>
    </xdr:sp>
    <xdr:clientData/>
  </xdr:twoCellAnchor>
  <xdr:twoCellAnchor>
    <xdr:from>
      <xdr:col>0</xdr:col>
      <xdr:colOff>0</xdr:colOff>
      <xdr:row>0</xdr:row>
      <xdr:rowOff>0</xdr:rowOff>
    </xdr:from>
    <xdr:to>
      <xdr:col>1</xdr:col>
      <xdr:colOff>6402</xdr:colOff>
      <xdr:row>34</xdr:row>
      <xdr:rowOff>173827</xdr:rowOff>
    </xdr:to>
    <xdr:sp macro="" textlink="">
      <xdr:nvSpPr>
        <xdr:cNvPr id="39" name="Rectangle 25">
          <a:extLst>
            <a:ext uri="{FF2B5EF4-FFF2-40B4-BE49-F238E27FC236}">
              <a16:creationId xmlns:a16="http://schemas.microsoft.com/office/drawing/2014/main" id="{198763ED-0AC9-4396-934A-F11A1486E333}"/>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71282</xdr:rowOff>
    </xdr:to>
    <xdr:sp macro="" textlink="">
      <xdr:nvSpPr>
        <xdr:cNvPr id="40" name="Rectangle: Rounded Corners 39">
          <a:hlinkClick xmlns:r="http://schemas.openxmlformats.org/officeDocument/2006/relationships" r:id="rId1"/>
          <a:extLst>
            <a:ext uri="{FF2B5EF4-FFF2-40B4-BE49-F238E27FC236}">
              <a16:creationId xmlns:a16="http://schemas.microsoft.com/office/drawing/2014/main" id="{FA884D32-4C6E-4FE0-B05E-61F60451ACFD}"/>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120148</xdr:rowOff>
    </xdr:from>
    <xdr:to>
      <xdr:col>0</xdr:col>
      <xdr:colOff>1724285</xdr:colOff>
      <xdr:row>6</xdr:row>
      <xdr:rowOff>94893</xdr:rowOff>
    </xdr:to>
    <xdr:sp macro="" textlink="">
      <xdr:nvSpPr>
        <xdr:cNvPr id="41" name="Rectangle: Rounded Corners 27">
          <a:hlinkClick xmlns:r="http://schemas.openxmlformats.org/officeDocument/2006/relationships" r:id="rId2"/>
          <a:extLst>
            <a:ext uri="{FF2B5EF4-FFF2-40B4-BE49-F238E27FC236}">
              <a16:creationId xmlns:a16="http://schemas.microsoft.com/office/drawing/2014/main" id="{81E09FCC-5845-4D4B-A4C6-0E42E7313DB7}"/>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29761</xdr:rowOff>
    </xdr:from>
    <xdr:to>
      <xdr:col>0</xdr:col>
      <xdr:colOff>1701066</xdr:colOff>
      <xdr:row>19</xdr:row>
      <xdr:rowOff>11660</xdr:rowOff>
    </xdr:to>
    <xdr:sp macro="" textlink="">
      <xdr:nvSpPr>
        <xdr:cNvPr id="42" name="Rectangle: Rounded Corners 41">
          <a:hlinkClick xmlns:r="http://schemas.openxmlformats.org/officeDocument/2006/relationships" r:id="rId3"/>
          <a:extLst>
            <a:ext uri="{FF2B5EF4-FFF2-40B4-BE49-F238E27FC236}">
              <a16:creationId xmlns:a16="http://schemas.microsoft.com/office/drawing/2014/main" id="{00510F3A-9EB2-48BE-A582-425D613F25DE}"/>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61910</xdr:rowOff>
    </xdr:from>
    <xdr:to>
      <xdr:col>0</xdr:col>
      <xdr:colOff>1701066</xdr:colOff>
      <xdr:row>22</xdr:row>
      <xdr:rowOff>34138</xdr:rowOff>
    </xdr:to>
    <xdr:sp macro="" textlink="">
      <xdr:nvSpPr>
        <xdr:cNvPr id="43" name="Rectangle: Rounded Corners 27">
          <a:hlinkClick xmlns:r="http://schemas.openxmlformats.org/officeDocument/2006/relationships" r:id="rId4"/>
          <a:extLst>
            <a:ext uri="{FF2B5EF4-FFF2-40B4-BE49-F238E27FC236}">
              <a16:creationId xmlns:a16="http://schemas.microsoft.com/office/drawing/2014/main" id="{A18C55F6-DF14-4470-96E7-CB7D663AE458}"/>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76957</xdr:rowOff>
    </xdr:from>
    <xdr:to>
      <xdr:col>0</xdr:col>
      <xdr:colOff>1713450</xdr:colOff>
      <xdr:row>25</xdr:row>
      <xdr:rowOff>58855</xdr:rowOff>
    </xdr:to>
    <xdr:sp macro="" textlink="">
      <xdr:nvSpPr>
        <xdr:cNvPr id="44" name="Rectangle: Rounded Corners 27">
          <a:hlinkClick xmlns:r="http://schemas.openxmlformats.org/officeDocument/2006/relationships" r:id="rId1"/>
          <a:extLst>
            <a:ext uri="{FF2B5EF4-FFF2-40B4-BE49-F238E27FC236}">
              <a16:creationId xmlns:a16="http://schemas.microsoft.com/office/drawing/2014/main" id="{D81D0717-0CE7-49BC-92BE-BE1FBBC69562}"/>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98902</xdr:rowOff>
    </xdr:from>
    <xdr:to>
      <xdr:col>0</xdr:col>
      <xdr:colOff>1710987</xdr:colOff>
      <xdr:row>28</xdr:row>
      <xdr:rowOff>73459</xdr:rowOff>
    </xdr:to>
    <xdr:sp macro="" textlink="">
      <xdr:nvSpPr>
        <xdr:cNvPr id="45" name="Rectangle: Rounded Corners 27">
          <a:hlinkClick xmlns:r="http://schemas.openxmlformats.org/officeDocument/2006/relationships" r:id="rId5"/>
          <a:extLst>
            <a:ext uri="{FF2B5EF4-FFF2-40B4-BE49-F238E27FC236}">
              <a16:creationId xmlns:a16="http://schemas.microsoft.com/office/drawing/2014/main" id="{9987F085-5243-4A64-80E3-B05BB45DC4EF}"/>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118857</xdr:rowOff>
    </xdr:from>
    <xdr:to>
      <xdr:col>0</xdr:col>
      <xdr:colOff>1706027</xdr:colOff>
      <xdr:row>31</xdr:row>
      <xdr:rowOff>96293</xdr:rowOff>
    </xdr:to>
    <xdr:sp macro="" textlink="">
      <xdr:nvSpPr>
        <xdr:cNvPr id="46" name="Rectangle: Rounded Corners 27">
          <a:hlinkClick xmlns:r="http://schemas.openxmlformats.org/officeDocument/2006/relationships" r:id="rId6"/>
          <a:extLst>
            <a:ext uri="{FF2B5EF4-FFF2-40B4-BE49-F238E27FC236}">
              <a16:creationId xmlns:a16="http://schemas.microsoft.com/office/drawing/2014/main" id="{F79A9BBB-438D-4443-8BCF-4F4AED0B13C6}"/>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151491</xdr:rowOff>
    </xdr:from>
    <xdr:to>
      <xdr:col>0</xdr:col>
      <xdr:colOff>1714877</xdr:colOff>
      <xdr:row>9</xdr:row>
      <xdr:rowOff>115483</xdr:rowOff>
    </xdr:to>
    <xdr:sp macro="" textlink="">
      <xdr:nvSpPr>
        <xdr:cNvPr id="47" name="Rectangle: Rounded Corners 27">
          <a:hlinkClick xmlns:r="http://schemas.openxmlformats.org/officeDocument/2006/relationships" r:id="rId7"/>
          <a:extLst>
            <a:ext uri="{FF2B5EF4-FFF2-40B4-BE49-F238E27FC236}">
              <a16:creationId xmlns:a16="http://schemas.microsoft.com/office/drawing/2014/main" id="{7D04B67E-8079-48A7-A8AD-F0DCE3F0D2A4}"/>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173501</xdr:rowOff>
    </xdr:from>
    <xdr:to>
      <xdr:col>0</xdr:col>
      <xdr:colOff>1714879</xdr:colOff>
      <xdr:row>12</xdr:row>
      <xdr:rowOff>124966</xdr:rowOff>
    </xdr:to>
    <xdr:sp macro="" textlink="">
      <xdr:nvSpPr>
        <xdr:cNvPr id="48" name="Rectangle: Rounded Corners 27">
          <a:hlinkClick xmlns:r="http://schemas.openxmlformats.org/officeDocument/2006/relationships" r:id="rId8"/>
          <a:extLst>
            <a:ext uri="{FF2B5EF4-FFF2-40B4-BE49-F238E27FC236}">
              <a16:creationId xmlns:a16="http://schemas.microsoft.com/office/drawing/2014/main" id="{91618ED3-22B9-47C4-A022-B03B487E36BC}"/>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14211</xdr:rowOff>
    </xdr:from>
    <xdr:to>
      <xdr:col>0</xdr:col>
      <xdr:colOff>1714879</xdr:colOff>
      <xdr:row>15</xdr:row>
      <xdr:rowOff>134452</xdr:rowOff>
    </xdr:to>
    <xdr:sp macro="" textlink="">
      <xdr:nvSpPr>
        <xdr:cNvPr id="49" name="Rectangle: Rounded Corners 27">
          <a:hlinkClick xmlns:r="http://schemas.openxmlformats.org/officeDocument/2006/relationships" r:id="rId9"/>
          <a:extLst>
            <a:ext uri="{FF2B5EF4-FFF2-40B4-BE49-F238E27FC236}">
              <a16:creationId xmlns:a16="http://schemas.microsoft.com/office/drawing/2014/main" id="{BEABC2ED-75ED-44A3-9F95-DF36F42C3D8C}"/>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158047</xdr:rowOff>
    </xdr:from>
    <xdr:to>
      <xdr:col>0</xdr:col>
      <xdr:colOff>1716742</xdr:colOff>
      <xdr:row>34</xdr:row>
      <xdr:rowOff>135482</xdr:rowOff>
    </xdr:to>
    <xdr:sp macro="" textlink="">
      <xdr:nvSpPr>
        <xdr:cNvPr id="50" name="Rectangle: Rounded Corners 27">
          <a:hlinkClick xmlns:r="http://schemas.openxmlformats.org/officeDocument/2006/relationships" r:id="rId10"/>
          <a:extLst>
            <a:ext uri="{FF2B5EF4-FFF2-40B4-BE49-F238E27FC236}">
              <a16:creationId xmlns:a16="http://schemas.microsoft.com/office/drawing/2014/main" id="{40864C7C-9838-4A94-A0CE-BE0A3CBFFA38}"/>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3</xdr:col>
      <xdr:colOff>887699</xdr:colOff>
      <xdr:row>0</xdr:row>
      <xdr:rowOff>0</xdr:rowOff>
    </xdr:from>
    <xdr:to>
      <xdr:col>24</xdr:col>
      <xdr:colOff>180211</xdr:colOff>
      <xdr:row>27</xdr:row>
      <xdr:rowOff>155514</xdr:rowOff>
    </xdr:to>
    <xdr:graphicFrame macro="">
      <xdr:nvGraphicFramePr>
        <xdr:cNvPr id="4" name="Chart 1">
          <a:extLst>
            <a:ext uri="{FF2B5EF4-FFF2-40B4-BE49-F238E27FC236}">
              <a16:creationId xmlns:a16="http://schemas.microsoft.com/office/drawing/2014/main" id="{C83C5227-58E7-423B-B71F-BA8890C30CA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0</xdr:row>
      <xdr:rowOff>0</xdr:rowOff>
    </xdr:from>
    <xdr:to>
      <xdr:col>0</xdr:col>
      <xdr:colOff>1895326</xdr:colOff>
      <xdr:row>34</xdr:row>
      <xdr:rowOff>109523</xdr:rowOff>
    </xdr:to>
    <xdr:sp macro="" textlink="">
      <xdr:nvSpPr>
        <xdr:cNvPr id="16" name="Rectangle 25">
          <a:extLst>
            <a:ext uri="{FF2B5EF4-FFF2-40B4-BE49-F238E27FC236}">
              <a16:creationId xmlns:a16="http://schemas.microsoft.com/office/drawing/2014/main" id="{F143F70A-C266-4AD3-BA91-10250838BFA6}"/>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65608</xdr:rowOff>
    </xdr:to>
    <xdr:sp macro="" textlink="">
      <xdr:nvSpPr>
        <xdr:cNvPr id="17" name="Rectangle: Rounded Corners 16">
          <a:hlinkClick xmlns:r="http://schemas.openxmlformats.org/officeDocument/2006/relationships" r:id="rId2"/>
          <a:extLst>
            <a:ext uri="{FF2B5EF4-FFF2-40B4-BE49-F238E27FC236}">
              <a16:creationId xmlns:a16="http://schemas.microsoft.com/office/drawing/2014/main" id="{F91A3092-1362-47D1-BBA6-465FD344B114}"/>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114474</xdr:rowOff>
    </xdr:from>
    <xdr:to>
      <xdr:col>0</xdr:col>
      <xdr:colOff>1724285</xdr:colOff>
      <xdr:row>6</xdr:row>
      <xdr:rowOff>83546</xdr:rowOff>
    </xdr:to>
    <xdr:sp macro="" textlink="">
      <xdr:nvSpPr>
        <xdr:cNvPr id="18" name="Rectangle: Rounded Corners 27">
          <a:hlinkClick xmlns:r="http://schemas.openxmlformats.org/officeDocument/2006/relationships" r:id="rId3"/>
          <a:extLst>
            <a:ext uri="{FF2B5EF4-FFF2-40B4-BE49-F238E27FC236}">
              <a16:creationId xmlns:a16="http://schemas.microsoft.com/office/drawing/2014/main" id="{3454971D-A128-4DB7-8911-EAB92FAD8737}"/>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15</xdr:row>
      <xdr:rowOff>186265</xdr:rowOff>
    </xdr:from>
    <xdr:to>
      <xdr:col>0</xdr:col>
      <xdr:colOff>1701066</xdr:colOff>
      <xdr:row>18</xdr:row>
      <xdr:rowOff>162490</xdr:rowOff>
    </xdr:to>
    <xdr:sp macro="" textlink="">
      <xdr:nvSpPr>
        <xdr:cNvPr id="19" name="Rectangle: Rounded Corners 18">
          <a:hlinkClick xmlns:r="http://schemas.openxmlformats.org/officeDocument/2006/relationships" r:id="rId4"/>
          <a:extLst>
            <a:ext uri="{FF2B5EF4-FFF2-40B4-BE49-F238E27FC236}">
              <a16:creationId xmlns:a16="http://schemas.microsoft.com/office/drawing/2014/main" id="{120C6BF0-8996-466A-90FB-D91415416235}"/>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25976</xdr:rowOff>
    </xdr:from>
    <xdr:to>
      <xdr:col>0</xdr:col>
      <xdr:colOff>1701066</xdr:colOff>
      <xdr:row>21</xdr:row>
      <xdr:rowOff>179294</xdr:rowOff>
    </xdr:to>
    <xdr:sp macro="" textlink="">
      <xdr:nvSpPr>
        <xdr:cNvPr id="20" name="Rectangle: Rounded Corners 27">
          <a:hlinkClick xmlns:r="http://schemas.openxmlformats.org/officeDocument/2006/relationships" r:id="rId5"/>
          <a:extLst>
            <a:ext uri="{FF2B5EF4-FFF2-40B4-BE49-F238E27FC236}">
              <a16:creationId xmlns:a16="http://schemas.microsoft.com/office/drawing/2014/main" id="{7B7BCD62-3AC8-42D7-B54E-4DE3501B2A6A}"/>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35348</xdr:rowOff>
    </xdr:from>
    <xdr:to>
      <xdr:col>0</xdr:col>
      <xdr:colOff>1713450</xdr:colOff>
      <xdr:row>25</xdr:row>
      <xdr:rowOff>11572</xdr:rowOff>
    </xdr:to>
    <xdr:sp macro="" textlink="">
      <xdr:nvSpPr>
        <xdr:cNvPr id="21" name="Rectangle: Rounded Corners 27">
          <a:hlinkClick xmlns:r="http://schemas.openxmlformats.org/officeDocument/2006/relationships" r:id="rId6"/>
          <a:extLst>
            <a:ext uri="{FF2B5EF4-FFF2-40B4-BE49-F238E27FC236}">
              <a16:creationId xmlns:a16="http://schemas.microsoft.com/office/drawing/2014/main" id="{24667EFE-D2AA-4938-B119-40CFA8CF7314}"/>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51619</xdr:rowOff>
    </xdr:from>
    <xdr:to>
      <xdr:col>0</xdr:col>
      <xdr:colOff>1710987</xdr:colOff>
      <xdr:row>28</xdr:row>
      <xdr:rowOff>20503</xdr:rowOff>
    </xdr:to>
    <xdr:sp macro="" textlink="">
      <xdr:nvSpPr>
        <xdr:cNvPr id="22" name="Rectangle: Rounded Corners 27">
          <a:hlinkClick xmlns:r="http://schemas.openxmlformats.org/officeDocument/2006/relationships" r:id="rId3"/>
          <a:extLst>
            <a:ext uri="{FF2B5EF4-FFF2-40B4-BE49-F238E27FC236}">
              <a16:creationId xmlns:a16="http://schemas.microsoft.com/office/drawing/2014/main" id="{7A5DC0A9-1004-4710-BA79-B98F2D5C25BD}"/>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65901</xdr:rowOff>
    </xdr:from>
    <xdr:to>
      <xdr:col>0</xdr:col>
      <xdr:colOff>1706027</xdr:colOff>
      <xdr:row>31</xdr:row>
      <xdr:rowOff>37663</xdr:rowOff>
    </xdr:to>
    <xdr:sp macro="" textlink="">
      <xdr:nvSpPr>
        <xdr:cNvPr id="23" name="Rectangle: Rounded Corners 27">
          <a:hlinkClick xmlns:r="http://schemas.openxmlformats.org/officeDocument/2006/relationships" r:id="rId7"/>
          <a:extLst>
            <a:ext uri="{FF2B5EF4-FFF2-40B4-BE49-F238E27FC236}">
              <a16:creationId xmlns:a16="http://schemas.microsoft.com/office/drawing/2014/main" id="{B260A142-6021-4212-A3E5-3275E4AA208F}"/>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140144</xdr:rowOff>
    </xdr:from>
    <xdr:to>
      <xdr:col>0</xdr:col>
      <xdr:colOff>1714877</xdr:colOff>
      <xdr:row>9</xdr:row>
      <xdr:rowOff>98462</xdr:rowOff>
    </xdr:to>
    <xdr:sp macro="" textlink="">
      <xdr:nvSpPr>
        <xdr:cNvPr id="24" name="Rectangle: Rounded Corners 27">
          <a:hlinkClick xmlns:r="http://schemas.openxmlformats.org/officeDocument/2006/relationships" r:id="rId8"/>
          <a:extLst>
            <a:ext uri="{FF2B5EF4-FFF2-40B4-BE49-F238E27FC236}">
              <a16:creationId xmlns:a16="http://schemas.microsoft.com/office/drawing/2014/main" id="{43EE3A83-72E0-42AD-AA59-2B207B9D9446}"/>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156480</xdr:rowOff>
    </xdr:from>
    <xdr:to>
      <xdr:col>0</xdr:col>
      <xdr:colOff>1714879</xdr:colOff>
      <xdr:row>12</xdr:row>
      <xdr:rowOff>102271</xdr:rowOff>
    </xdr:to>
    <xdr:sp macro="" textlink="">
      <xdr:nvSpPr>
        <xdr:cNvPr id="25" name="Rectangle: Rounded Corners 27">
          <a:hlinkClick xmlns:r="http://schemas.openxmlformats.org/officeDocument/2006/relationships" r:id="rId9"/>
          <a:extLst>
            <a:ext uri="{FF2B5EF4-FFF2-40B4-BE49-F238E27FC236}">
              <a16:creationId xmlns:a16="http://schemas.microsoft.com/office/drawing/2014/main" id="{FEBBE405-30AF-4161-B9D1-975255406209}"/>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176389</xdr:rowOff>
    </xdr:from>
    <xdr:to>
      <xdr:col>0</xdr:col>
      <xdr:colOff>1714879</xdr:colOff>
      <xdr:row>15</xdr:row>
      <xdr:rowOff>106082</xdr:rowOff>
    </xdr:to>
    <xdr:sp macro="" textlink="">
      <xdr:nvSpPr>
        <xdr:cNvPr id="26" name="Rectangle: Rounded Corners 27">
          <a:hlinkClick xmlns:r="http://schemas.openxmlformats.org/officeDocument/2006/relationships" r:id="rId10"/>
          <a:extLst>
            <a:ext uri="{FF2B5EF4-FFF2-40B4-BE49-F238E27FC236}">
              <a16:creationId xmlns:a16="http://schemas.microsoft.com/office/drawing/2014/main" id="{2AB44A98-6E6F-48B1-83A7-C9B40D34DFEA}"/>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99417</xdr:rowOff>
    </xdr:from>
    <xdr:to>
      <xdr:col>0</xdr:col>
      <xdr:colOff>1716742</xdr:colOff>
      <xdr:row>34</xdr:row>
      <xdr:rowOff>71178</xdr:rowOff>
    </xdr:to>
    <xdr:sp macro="" textlink="">
      <xdr:nvSpPr>
        <xdr:cNvPr id="27" name="Rectangle: Rounded Corners 27">
          <a:hlinkClick xmlns:r="http://schemas.openxmlformats.org/officeDocument/2006/relationships" r:id="rId11"/>
          <a:extLst>
            <a:ext uri="{FF2B5EF4-FFF2-40B4-BE49-F238E27FC236}">
              <a16:creationId xmlns:a16="http://schemas.microsoft.com/office/drawing/2014/main" id="{F0486159-5863-48FE-B35B-BEFE38CD0D77}"/>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twoCellAnchor>
    <xdr:from>
      <xdr:col>4</xdr:col>
      <xdr:colOff>564443</xdr:colOff>
      <xdr:row>29</xdr:row>
      <xdr:rowOff>62256</xdr:rowOff>
    </xdr:from>
    <xdr:to>
      <xdr:col>12</xdr:col>
      <xdr:colOff>178463</xdr:colOff>
      <xdr:row>38</xdr:row>
      <xdr:rowOff>52295</xdr:rowOff>
    </xdr:to>
    <xdr:sp macro="" textlink="">
      <xdr:nvSpPr>
        <xdr:cNvPr id="2" name="Rectangle: Rounded Corners 5">
          <a:extLst>
            <a:ext uri="{FF2B5EF4-FFF2-40B4-BE49-F238E27FC236}">
              <a16:creationId xmlns:a16="http://schemas.microsoft.com/office/drawing/2014/main" id="{2329D927-D527-437F-8698-CB82DE8F7498}"/>
            </a:ext>
          </a:extLst>
        </xdr:cNvPr>
        <xdr:cNvSpPr/>
      </xdr:nvSpPr>
      <xdr:spPr>
        <a:xfrm>
          <a:off x="6753173" y="5323685"/>
          <a:ext cx="4452115" cy="1622896"/>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a:solidFill>
                <a:schemeClr val="accent1">
                  <a:lumMod val="75000"/>
                </a:schemeClr>
              </a:solidFill>
            </a:rPr>
            <a:t>This Column PivotChart helps </a:t>
          </a:r>
          <a:r>
            <a:rPr lang="en-SG" b="1">
              <a:solidFill>
                <a:schemeClr val="accent1">
                  <a:lumMod val="75000"/>
                </a:schemeClr>
              </a:solidFill>
            </a:rPr>
            <a:t>to </a:t>
          </a:r>
          <a:r>
            <a:rPr lang="en-SG" sz="1100" b="1" i="0">
              <a:solidFill>
                <a:schemeClr val="accent1">
                  <a:lumMod val="75000"/>
                </a:schemeClr>
              </a:solidFill>
              <a:effectLst/>
              <a:latin typeface="+mn-lt"/>
              <a:ea typeface="+mn-ea"/>
              <a:cs typeface="+mn-cs"/>
            </a:rPr>
            <a:t>identify customer concentration </a:t>
          </a:r>
          <a:r>
            <a:rPr lang="en-SG" sz="1100" b="0" i="0">
              <a:solidFill>
                <a:schemeClr val="accent1">
                  <a:lumMod val="75000"/>
                </a:schemeClr>
              </a:solidFill>
              <a:effectLst/>
              <a:latin typeface="+mn-lt"/>
              <a:ea typeface="+mn-ea"/>
              <a:cs typeface="+mn-cs"/>
            </a:rPr>
            <a:t>to </a:t>
          </a:r>
          <a:r>
            <a:rPr lang="en-SG" sz="1100" b="1" i="0">
              <a:solidFill>
                <a:schemeClr val="accent1">
                  <a:lumMod val="75000"/>
                </a:schemeClr>
              </a:solidFill>
              <a:effectLst/>
              <a:latin typeface="+mn-lt"/>
              <a:ea typeface="+mn-ea"/>
              <a:cs typeface="+mn-cs"/>
            </a:rPr>
            <a:t>optimize store-level operations</a:t>
          </a:r>
          <a:r>
            <a:rPr lang="en-SG" sz="1100" b="0" i="0">
              <a:solidFill>
                <a:schemeClr val="accent1">
                  <a:lumMod val="75000"/>
                </a:schemeClr>
              </a:solidFill>
              <a:effectLst/>
              <a:latin typeface="+mn-lt"/>
              <a:ea typeface="+mn-ea"/>
              <a:cs typeface="+mn-cs"/>
            </a:rPr>
            <a:t>. By showing that certain outlets like </a:t>
          </a:r>
          <a:r>
            <a:rPr lang="en-SG" sz="1100" b="1" i="0">
              <a:solidFill>
                <a:schemeClr val="accent1">
                  <a:lumMod val="75000"/>
                </a:schemeClr>
              </a:solidFill>
              <a:effectLst/>
              <a:latin typeface="+mn-lt"/>
              <a:ea typeface="+mn-ea"/>
              <a:cs typeface="+mn-cs"/>
            </a:rPr>
            <a:t>Orchard</a:t>
          </a:r>
          <a:r>
            <a:rPr lang="en-SG" sz="1100" b="0" i="0">
              <a:solidFill>
                <a:schemeClr val="accent1">
                  <a:lumMod val="75000"/>
                </a:schemeClr>
              </a:solidFill>
              <a:effectLst/>
              <a:latin typeface="+mn-lt"/>
              <a:ea typeface="+mn-ea"/>
              <a:cs typeface="+mn-cs"/>
            </a:rPr>
            <a:t> attract a massive cluster of </a:t>
          </a:r>
          <a:r>
            <a:rPr lang="en-SG" sz="1100" b="1" i="0">
              <a:solidFill>
                <a:schemeClr val="accent1">
                  <a:lumMod val="75000"/>
                </a:schemeClr>
              </a:solidFill>
              <a:effectLst/>
              <a:latin typeface="+mn-lt"/>
              <a:ea typeface="+mn-ea"/>
              <a:cs typeface="+mn-cs"/>
            </a:rPr>
            <a:t>Loyal Members (13)</a:t>
          </a:r>
          <a:r>
            <a:rPr lang="en-SG" sz="1100" b="0" i="0">
              <a:solidFill>
                <a:schemeClr val="accent1">
                  <a:lumMod val="75000"/>
                </a:schemeClr>
              </a:solidFill>
              <a:effectLst/>
              <a:latin typeface="+mn-lt"/>
              <a:ea typeface="+mn-ea"/>
              <a:cs typeface="+mn-cs"/>
            </a:rPr>
            <a:t> while others like </a:t>
          </a:r>
          <a:r>
            <a:rPr lang="en-SG" sz="1100" b="1" i="0">
              <a:solidFill>
                <a:schemeClr val="accent1">
                  <a:lumMod val="75000"/>
                </a:schemeClr>
              </a:solidFill>
              <a:effectLst/>
              <a:latin typeface="+mn-lt"/>
              <a:ea typeface="+mn-ea"/>
              <a:cs typeface="+mn-cs"/>
            </a:rPr>
            <a:t>Changi</a:t>
          </a:r>
          <a:r>
            <a:rPr lang="en-SG" sz="1100" b="0" i="0">
              <a:solidFill>
                <a:schemeClr val="accent1">
                  <a:lumMod val="75000"/>
                </a:schemeClr>
              </a:solidFill>
              <a:effectLst/>
              <a:latin typeface="+mn-lt"/>
              <a:ea typeface="+mn-ea"/>
              <a:cs typeface="+mn-cs"/>
            </a:rPr>
            <a:t> have almost none, Sheng Siong</a:t>
          </a:r>
          <a:r>
            <a:rPr lang="en-SG" sz="1100" b="0" i="0" baseline="0">
              <a:solidFill>
                <a:schemeClr val="accent1">
                  <a:lumMod val="75000"/>
                </a:schemeClr>
              </a:solidFill>
              <a:effectLst/>
              <a:latin typeface="+mn-lt"/>
              <a:ea typeface="+mn-ea"/>
              <a:cs typeface="+mn-cs"/>
            </a:rPr>
            <a:t> </a:t>
          </a:r>
          <a:r>
            <a:rPr lang="en-SG" sz="1100" b="0" i="0">
              <a:solidFill>
                <a:schemeClr val="accent1">
                  <a:lumMod val="75000"/>
                </a:schemeClr>
              </a:solidFill>
              <a:effectLst/>
              <a:latin typeface="+mn-lt"/>
              <a:ea typeface="+mn-ea"/>
              <a:cs typeface="+mn-cs"/>
            </a:rPr>
            <a:t>can move away from "one-size-fits-all" management. This data helps to decide exactly where to invest in premium staffing, where to focus on "New Member" recruitment, and how to distribute inventory so that high-tier members always find what they need at their preferred locations.</a:t>
          </a:r>
          <a:endParaRPr lang="en-SG" sz="1100">
            <a:solidFill>
              <a:schemeClr val="accent1">
                <a:lumMod val="75000"/>
              </a:schemeClr>
            </a:solidFill>
          </a:endParaRPr>
        </a:p>
      </xdr:txBody>
    </xdr:sp>
    <xdr:clientData/>
  </xdr:twoCellAnchor>
  <xdr:twoCellAnchor>
    <xdr:from>
      <xdr:col>12</xdr:col>
      <xdr:colOff>350783</xdr:colOff>
      <xdr:row>29</xdr:row>
      <xdr:rowOff>10457</xdr:rowOff>
    </xdr:from>
    <xdr:to>
      <xdr:col>21</xdr:col>
      <xdr:colOff>245698</xdr:colOff>
      <xdr:row>38</xdr:row>
      <xdr:rowOff>74705</xdr:rowOff>
    </xdr:to>
    <xdr:sp macro="" textlink="">
      <xdr:nvSpPr>
        <xdr:cNvPr id="3" name="Rectangle: Rounded Corners 5">
          <a:extLst>
            <a:ext uri="{FF2B5EF4-FFF2-40B4-BE49-F238E27FC236}">
              <a16:creationId xmlns:a16="http://schemas.microsoft.com/office/drawing/2014/main" id="{638C26C9-0E39-5E31-5B76-D48395421816}"/>
            </a:ext>
          </a:extLst>
        </xdr:cNvPr>
        <xdr:cNvSpPr/>
      </xdr:nvSpPr>
      <xdr:spPr>
        <a:xfrm>
          <a:off x="11377608" y="5271886"/>
          <a:ext cx="5337773" cy="1697105"/>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sz="1100" b="0" i="0">
              <a:solidFill>
                <a:schemeClr val="accent1">
                  <a:lumMod val="75000"/>
                </a:schemeClr>
              </a:solidFill>
              <a:effectLst/>
              <a:latin typeface="+mn-lt"/>
              <a:ea typeface="+mn-ea"/>
              <a:cs typeface="+mn-cs"/>
            </a:rPr>
            <a:t>The data shows a major </a:t>
          </a:r>
          <a:r>
            <a:rPr lang="en-SG" sz="1100" b="1" i="0">
              <a:solidFill>
                <a:schemeClr val="accent1">
                  <a:lumMod val="75000"/>
                </a:schemeClr>
              </a:solidFill>
              <a:effectLst/>
              <a:latin typeface="+mn-lt"/>
              <a:ea typeface="+mn-ea"/>
              <a:cs typeface="+mn-cs"/>
            </a:rPr>
            <a:t>revenue risk in Changi and Seng Kang</a:t>
          </a:r>
          <a:r>
            <a:rPr lang="en-SG" sz="1100" b="0" i="0">
              <a:solidFill>
                <a:schemeClr val="accent1">
                  <a:lumMod val="75000"/>
                </a:schemeClr>
              </a:solidFill>
              <a:effectLst/>
              <a:latin typeface="+mn-lt"/>
              <a:ea typeface="+mn-ea"/>
              <a:cs typeface="+mn-cs"/>
            </a:rPr>
            <a:t>, where customer counts across all tiers are significantly lower than in </a:t>
          </a:r>
          <a:r>
            <a:rPr lang="en-SG" sz="1100" b="1" i="0">
              <a:solidFill>
                <a:schemeClr val="accent1">
                  <a:lumMod val="75000"/>
                </a:schemeClr>
              </a:solidFill>
              <a:effectLst/>
              <a:latin typeface="+mn-lt"/>
              <a:ea typeface="+mn-ea"/>
              <a:cs typeface="+mn-cs"/>
            </a:rPr>
            <a:t>Orchard or Ang Mo Kio</a:t>
          </a:r>
          <a:r>
            <a:rPr lang="en-SG" sz="1100" b="0" i="0">
              <a:solidFill>
                <a:schemeClr val="accent1">
                  <a:lumMod val="75000"/>
                </a:schemeClr>
              </a:solidFill>
              <a:effectLst/>
              <a:latin typeface="+mn-lt"/>
              <a:ea typeface="+mn-ea"/>
              <a:cs typeface="+mn-cs"/>
            </a:rPr>
            <a:t>. Specifically, Orchard is Sheng Siong's "loyalty hub" with more than double the Loyal Members of most other stores, while Ang Mo Kio and Orchard share the lead for </a:t>
          </a:r>
          <a:r>
            <a:rPr lang="en-SG" sz="1100" b="1" i="0">
              <a:solidFill>
                <a:schemeClr val="accent1">
                  <a:lumMod val="75000"/>
                </a:schemeClr>
              </a:solidFill>
              <a:effectLst/>
              <a:latin typeface="+mn-lt"/>
              <a:ea typeface="+mn-ea"/>
              <a:cs typeface="+mn-cs"/>
            </a:rPr>
            <a:t>VIPs (6 each)</a:t>
          </a:r>
          <a:r>
            <a:rPr lang="en-SG" sz="1100" b="0" i="0">
              <a:solidFill>
                <a:schemeClr val="accent1">
                  <a:lumMod val="75000"/>
                </a:schemeClr>
              </a:solidFill>
              <a:effectLst/>
              <a:latin typeface="+mn-lt"/>
              <a:ea typeface="+mn-ea"/>
              <a:cs typeface="+mn-cs"/>
            </a:rPr>
            <a:t>. </a:t>
          </a:r>
        </a:p>
        <a:p>
          <a:pPr algn="l"/>
          <a:endParaRPr lang="en-SG" sz="1100" b="0" i="0">
            <a:solidFill>
              <a:schemeClr val="accent1">
                <a:lumMod val="75000"/>
              </a:schemeClr>
            </a:solidFill>
            <a:effectLst/>
            <a:latin typeface="+mn-lt"/>
            <a:ea typeface="+mn-ea"/>
            <a:cs typeface="+mn-cs"/>
          </a:endParaRPr>
        </a:p>
        <a:p>
          <a:r>
            <a:rPr lang="en-SG" sz="1100" b="0" i="0">
              <a:solidFill>
                <a:schemeClr val="accent1">
                  <a:lumMod val="75000"/>
                </a:schemeClr>
              </a:solidFill>
              <a:effectLst/>
              <a:latin typeface="+mn-lt"/>
              <a:ea typeface="+mn-ea"/>
              <a:cs typeface="+mn-cs"/>
            </a:rPr>
            <a:t>Implement a "VIP Retention" program (e.g.</a:t>
          </a:r>
          <a:r>
            <a:rPr lang="en-SG" sz="1100" b="0" i="0" baseline="0">
              <a:solidFill>
                <a:schemeClr val="accent1">
                  <a:lumMod val="75000"/>
                </a:schemeClr>
              </a:solidFill>
              <a:effectLst/>
              <a:latin typeface="+mn-lt"/>
              <a:ea typeface="+mn-ea"/>
              <a:cs typeface="+mn-cs"/>
            </a:rPr>
            <a:t> </a:t>
          </a:r>
          <a:r>
            <a:rPr lang="en-SG" sz="1100" b="1" i="0">
              <a:solidFill>
                <a:schemeClr val="accent1">
                  <a:lumMod val="75000"/>
                </a:schemeClr>
              </a:solidFill>
              <a:effectLst/>
              <a:latin typeface="+mn-lt"/>
              <a:ea typeface="+mn-ea"/>
              <a:cs typeface="+mn-cs"/>
            </a:rPr>
            <a:t>Early Access to </a:t>
          </a:r>
          <a:r>
            <a:rPr lang="en-SG" sz="1100" b="0" i="0">
              <a:solidFill>
                <a:schemeClr val="accent1">
                  <a:lumMod val="75000"/>
                </a:schemeClr>
              </a:solidFill>
              <a:effectLst/>
              <a:latin typeface="+mn-lt"/>
              <a:ea typeface="+mn-ea"/>
              <a:cs typeface="+mn-cs"/>
            </a:rPr>
            <a:t>new products or seasonal collections) at Ang Mo Kio and Orchard to protect those high-value accounts, and launch a</a:t>
          </a:r>
          <a:r>
            <a:rPr lang="en-SG" sz="1100" b="1" i="0">
              <a:solidFill>
                <a:schemeClr val="accent1">
                  <a:lumMod val="75000"/>
                </a:schemeClr>
              </a:solidFill>
              <a:effectLst/>
              <a:latin typeface="+mn-lt"/>
              <a:ea typeface="+mn-ea"/>
              <a:cs typeface="+mn-cs"/>
            </a:rPr>
            <a:t> "New Member" referral drive</a:t>
          </a:r>
          <a:r>
            <a:rPr lang="en-SG" sz="1100" b="0" i="0">
              <a:solidFill>
                <a:schemeClr val="accent1">
                  <a:lumMod val="75000"/>
                </a:schemeClr>
              </a:solidFill>
              <a:effectLst/>
              <a:latin typeface="+mn-lt"/>
              <a:ea typeface="+mn-ea"/>
              <a:cs typeface="+mn-cs"/>
            </a:rPr>
            <a:t> in Changi to attract more customers.</a:t>
          </a:r>
        </a:p>
        <a:p>
          <a:br>
            <a:rPr lang="en-SG">
              <a:solidFill>
                <a:schemeClr val="accent1">
                  <a:lumMod val="75000"/>
                </a:schemeClr>
              </a:solidFill>
            </a:rPr>
          </a:br>
          <a:endParaRPr lang="en-SG" sz="1100">
            <a:solidFill>
              <a:schemeClr val="accent1">
                <a:lumMod val="75000"/>
              </a:schemeClr>
            </a:solidFill>
          </a:endParaRPr>
        </a:p>
      </xdr:txBody>
    </xdr:sp>
    <xdr:clientData/>
  </xdr:twoCellAnchor>
  <xdr:twoCellAnchor editAs="oneCell">
    <xdr:from>
      <xdr:col>1</xdr:col>
      <xdr:colOff>74588</xdr:colOff>
      <xdr:row>26</xdr:row>
      <xdr:rowOff>66322</xdr:rowOff>
    </xdr:from>
    <xdr:to>
      <xdr:col>1</xdr:col>
      <xdr:colOff>2198163</xdr:colOff>
      <xdr:row>36</xdr:row>
      <xdr:rowOff>100793</xdr:rowOff>
    </xdr:to>
    <mc:AlternateContent xmlns:mc="http://schemas.openxmlformats.org/markup-compatibility/2006" xmlns:a14="http://schemas.microsoft.com/office/drawing/2010/main">
      <mc:Choice Requires="a14">
        <xdr:graphicFrame macro="">
          <xdr:nvGraphicFramePr>
            <xdr:cNvPr id="5" name="Nearest Outlet Choice 1">
              <a:extLst>
                <a:ext uri="{FF2B5EF4-FFF2-40B4-BE49-F238E27FC236}">
                  <a16:creationId xmlns:a16="http://schemas.microsoft.com/office/drawing/2014/main" id="{1DFE9860-A0C3-EC8E-59E6-34EAD55E93DB}"/>
                </a:ext>
              </a:extLst>
            </xdr:cNvPr>
            <xdr:cNvGraphicFramePr/>
          </xdr:nvGraphicFramePr>
          <xdr:xfrm>
            <a:off x="0" y="0"/>
            <a:ext cx="0" cy="0"/>
          </xdr:xfrm>
          <a:graphic>
            <a:graphicData uri="http://schemas.microsoft.com/office/drawing/2010/slicer">
              <sle:slicer xmlns:sle="http://schemas.microsoft.com/office/drawing/2010/slicer" name="Nearest Outlet Choice 1"/>
            </a:graphicData>
          </a:graphic>
        </xdr:graphicFrame>
      </mc:Choice>
      <mc:Fallback xmlns="">
        <xdr:sp macro="" textlink="">
          <xdr:nvSpPr>
            <xdr:cNvPr id="0" name=""/>
            <xdr:cNvSpPr>
              <a:spLocks noTextEdit="1"/>
            </xdr:cNvSpPr>
          </xdr:nvSpPr>
          <xdr:spPr>
            <a:xfrm>
              <a:off x="1989667" y="4783465"/>
              <a:ext cx="2220045" cy="1848757"/>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xdr:col>
      <xdr:colOff>16630</xdr:colOff>
      <xdr:row>26</xdr:row>
      <xdr:rowOff>78921</xdr:rowOff>
    </xdr:from>
    <xdr:to>
      <xdr:col>3</xdr:col>
      <xdr:colOff>647169</xdr:colOff>
      <xdr:row>34</xdr:row>
      <xdr:rowOff>70556</xdr:rowOff>
    </xdr:to>
    <mc:AlternateContent xmlns:mc="http://schemas.openxmlformats.org/markup-compatibility/2006" xmlns:a14="http://schemas.microsoft.com/office/drawing/2010/main">
      <mc:Choice Requires="a14">
        <xdr:graphicFrame macro="">
          <xdr:nvGraphicFramePr>
            <xdr:cNvPr id="6" name="Membership Tier 2">
              <a:extLst>
                <a:ext uri="{FF2B5EF4-FFF2-40B4-BE49-F238E27FC236}">
                  <a16:creationId xmlns:a16="http://schemas.microsoft.com/office/drawing/2014/main" id="{F97D439C-727C-36E6-533F-BA2C69F9B03C}"/>
                </a:ext>
              </a:extLst>
            </xdr:cNvPr>
            <xdr:cNvGraphicFramePr/>
          </xdr:nvGraphicFramePr>
          <xdr:xfrm>
            <a:off x="0" y="0"/>
            <a:ext cx="0" cy="0"/>
          </xdr:xfrm>
          <a:graphic>
            <a:graphicData uri="http://schemas.microsoft.com/office/drawing/2010/slicer">
              <sle:slicer xmlns:sle="http://schemas.microsoft.com/office/drawing/2010/slicer" name="Membership Tier 2"/>
            </a:graphicData>
          </a:graphic>
        </xdr:graphicFrame>
      </mc:Choice>
      <mc:Fallback xmlns="">
        <xdr:sp macro="" textlink="">
          <xdr:nvSpPr>
            <xdr:cNvPr id="0" name=""/>
            <xdr:cNvSpPr>
              <a:spLocks noTextEdit="1"/>
            </xdr:cNvSpPr>
          </xdr:nvSpPr>
          <xdr:spPr>
            <a:xfrm>
              <a:off x="4260043" y="4796064"/>
              <a:ext cx="1830104" cy="1443063"/>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79628</xdr:colOff>
      <xdr:row>36</xdr:row>
      <xdr:rowOff>172155</xdr:rowOff>
    </xdr:from>
    <xdr:to>
      <xdr:col>2</xdr:col>
      <xdr:colOff>255346</xdr:colOff>
      <xdr:row>49</xdr:row>
      <xdr:rowOff>171349</xdr:rowOff>
    </xdr:to>
    <mc:AlternateContent xmlns:mc="http://schemas.openxmlformats.org/markup-compatibility/2006" xmlns:a14="http://schemas.microsoft.com/office/drawing/2010/main">
      <mc:Choice Requires="a14">
        <xdr:graphicFrame macro="">
          <xdr:nvGraphicFramePr>
            <xdr:cNvPr id="7" name="Preferred Shopping Day 2">
              <a:extLst>
                <a:ext uri="{FF2B5EF4-FFF2-40B4-BE49-F238E27FC236}">
                  <a16:creationId xmlns:a16="http://schemas.microsoft.com/office/drawing/2014/main" id="{3646ECAC-2C11-0DFE-0B92-F01E71392141}"/>
                </a:ext>
              </a:extLst>
            </xdr:cNvPr>
            <xdr:cNvGraphicFramePr/>
          </xdr:nvGraphicFramePr>
          <xdr:xfrm>
            <a:off x="0" y="0"/>
            <a:ext cx="0" cy="0"/>
          </xdr:xfrm>
          <a:graphic>
            <a:graphicData uri="http://schemas.microsoft.com/office/drawing/2010/slicer">
              <sle:slicer xmlns:sle="http://schemas.microsoft.com/office/drawing/2010/slicer" name="Preferred Shopping Day 2"/>
            </a:graphicData>
          </a:graphic>
        </xdr:graphicFrame>
      </mc:Choice>
      <mc:Fallback xmlns="">
        <xdr:sp macro="" textlink="">
          <xdr:nvSpPr>
            <xdr:cNvPr id="0" name=""/>
            <xdr:cNvSpPr>
              <a:spLocks noTextEdit="1"/>
            </xdr:cNvSpPr>
          </xdr:nvSpPr>
          <xdr:spPr>
            <a:xfrm>
              <a:off x="1994707" y="6703584"/>
              <a:ext cx="2478594" cy="2357765"/>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xdr:col>
      <xdr:colOff>1214472</xdr:colOff>
      <xdr:row>34</xdr:row>
      <xdr:rowOff>130276</xdr:rowOff>
    </xdr:from>
    <xdr:to>
      <xdr:col>4</xdr:col>
      <xdr:colOff>341665</xdr:colOff>
      <xdr:row>37</xdr:row>
      <xdr:rowOff>154183</xdr:rowOff>
    </xdr:to>
    <xdr:sp macro="" textlink="">
      <xdr:nvSpPr>
        <xdr:cNvPr id="9" name="Rectangle 6">
          <a:extLst>
            <a:ext uri="{FF2B5EF4-FFF2-40B4-BE49-F238E27FC236}">
              <a16:creationId xmlns:a16="http://schemas.microsoft.com/office/drawing/2014/main" id="{F2284E85-2776-734F-BE03-CE52B001311B}"/>
            </a:ext>
          </a:extLst>
        </xdr:cNvPr>
        <xdr:cNvSpPr/>
      </xdr:nvSpPr>
      <xdr:spPr>
        <a:xfrm>
          <a:off x="5846669" y="6619756"/>
          <a:ext cx="1395574" cy="596508"/>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Membership</a:t>
          </a:r>
          <a:r>
            <a:rPr lang="en-SG" sz="1100" b="1" baseline="0"/>
            <a:t> Tier</a:t>
          </a:r>
          <a:endParaRPr lang="en-SG" sz="1100" b="0">
            <a:solidFill>
              <a:srgbClr val="FF0000"/>
            </a:solidFill>
          </a:endParaRPr>
        </a:p>
      </xdr:txBody>
    </xdr:sp>
    <xdr:clientData/>
  </xdr:twoCellAnchor>
  <xdr:twoCellAnchor>
    <xdr:from>
      <xdr:col>0</xdr:col>
      <xdr:colOff>466967</xdr:colOff>
      <xdr:row>35</xdr:row>
      <xdr:rowOff>106490</xdr:rowOff>
    </xdr:from>
    <xdr:to>
      <xdr:col>0</xdr:col>
      <xdr:colOff>1644393</xdr:colOff>
      <xdr:row>38</xdr:row>
      <xdr:rowOff>139836</xdr:rowOff>
    </xdr:to>
    <xdr:sp macro="" textlink="">
      <xdr:nvSpPr>
        <xdr:cNvPr id="11" name="Rectangle 6">
          <a:extLst>
            <a:ext uri="{FF2B5EF4-FFF2-40B4-BE49-F238E27FC236}">
              <a16:creationId xmlns:a16="http://schemas.microsoft.com/office/drawing/2014/main" id="{BEE564C3-74F6-FD86-3FEC-56457C899C75}"/>
            </a:ext>
          </a:extLst>
        </xdr:cNvPr>
        <xdr:cNvSpPr/>
      </xdr:nvSpPr>
      <xdr:spPr>
        <a:xfrm>
          <a:off x="466967" y="6786837"/>
          <a:ext cx="1177426" cy="605947"/>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Nearest Outlet Choice</a:t>
          </a:r>
          <a:endParaRPr lang="en-SG" sz="1100" b="0">
            <a:solidFill>
              <a:srgbClr val="FF0000"/>
            </a:solidFill>
          </a:endParaRPr>
        </a:p>
      </xdr:txBody>
    </xdr:sp>
    <xdr:clientData/>
  </xdr:twoCellAnchor>
  <xdr:twoCellAnchor>
    <xdr:from>
      <xdr:col>2</xdr:col>
      <xdr:colOff>183848</xdr:colOff>
      <xdr:row>41</xdr:row>
      <xdr:rowOff>130305</xdr:rowOff>
    </xdr:from>
    <xdr:to>
      <xdr:col>2</xdr:col>
      <xdr:colOff>603040</xdr:colOff>
      <xdr:row>41</xdr:row>
      <xdr:rowOff>134388</xdr:rowOff>
    </xdr:to>
    <xdr:cxnSp macro="">
      <xdr:nvCxnSpPr>
        <xdr:cNvPr id="12" name="Straight Arrow Connector 11">
          <a:extLst>
            <a:ext uri="{FF2B5EF4-FFF2-40B4-BE49-F238E27FC236}">
              <a16:creationId xmlns:a16="http://schemas.microsoft.com/office/drawing/2014/main" id="{6D18BE25-E30F-306E-2931-1C6666FE81AF}"/>
            </a:ext>
          </a:extLst>
        </xdr:cNvPr>
        <xdr:cNvCxnSpPr>
          <a:stCxn id="13" idx="1"/>
        </xdr:cNvCxnSpPr>
      </xdr:nvCxnSpPr>
      <xdr:spPr>
        <a:xfrm flipH="1" flipV="1">
          <a:off x="4820356" y="7568876"/>
          <a:ext cx="419192" cy="408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603040</xdr:colOff>
      <xdr:row>40</xdr:row>
      <xdr:rowOff>22578</xdr:rowOff>
    </xdr:from>
    <xdr:to>
      <xdr:col>3</xdr:col>
      <xdr:colOff>697852</xdr:colOff>
      <xdr:row>43</xdr:row>
      <xdr:rowOff>46485</xdr:rowOff>
    </xdr:to>
    <xdr:sp macro="" textlink="">
      <xdr:nvSpPr>
        <xdr:cNvPr id="13" name="Rectangle 6">
          <a:extLst>
            <a:ext uri="{FF2B5EF4-FFF2-40B4-BE49-F238E27FC236}">
              <a16:creationId xmlns:a16="http://schemas.microsoft.com/office/drawing/2014/main" id="{2AB38C78-AC36-3941-92BE-3EC1AB9601B1}"/>
            </a:ext>
          </a:extLst>
        </xdr:cNvPr>
        <xdr:cNvSpPr/>
      </xdr:nvSpPr>
      <xdr:spPr>
        <a:xfrm>
          <a:off x="5239548" y="7279721"/>
          <a:ext cx="1405129" cy="568193"/>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Preferred Shopping Day</a:t>
          </a:r>
          <a:endParaRPr lang="en-SG" sz="1100" b="0">
            <a:solidFill>
              <a:srgbClr val="FF0000"/>
            </a:solidFill>
          </a:endParaRPr>
        </a:p>
      </xdr:txBody>
    </xdr:sp>
    <xdr:clientData/>
  </xdr:twoCellAnchor>
  <xdr:twoCellAnchor>
    <xdr:from>
      <xdr:col>2</xdr:col>
      <xdr:colOff>998382</xdr:colOff>
      <xdr:row>34</xdr:row>
      <xdr:rowOff>80752</xdr:rowOff>
    </xdr:from>
    <xdr:to>
      <xdr:col>2</xdr:col>
      <xdr:colOff>1214473</xdr:colOff>
      <xdr:row>36</xdr:row>
      <xdr:rowOff>46797</xdr:rowOff>
    </xdr:to>
    <xdr:cxnSp macro="">
      <xdr:nvCxnSpPr>
        <xdr:cNvPr id="30" name="Elbow Connector 29">
          <a:extLst>
            <a:ext uri="{FF2B5EF4-FFF2-40B4-BE49-F238E27FC236}">
              <a16:creationId xmlns:a16="http://schemas.microsoft.com/office/drawing/2014/main" id="{C2FFEF59-9814-2795-911C-592B9F5B6C45}"/>
            </a:ext>
          </a:extLst>
        </xdr:cNvPr>
        <xdr:cNvCxnSpPr>
          <a:stCxn id="9" idx="1"/>
        </xdr:cNvCxnSpPr>
      </xdr:nvCxnSpPr>
      <xdr:spPr>
        <a:xfrm rot="10800000">
          <a:off x="5630579" y="6570232"/>
          <a:ext cx="216091" cy="347779"/>
        </a:xfrm>
        <a:prstGeom prst="bentConnector2">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1644393</xdr:colOff>
      <xdr:row>35</xdr:row>
      <xdr:rowOff>36705</xdr:rowOff>
    </xdr:from>
    <xdr:to>
      <xdr:col>1</xdr:col>
      <xdr:colOff>80751</xdr:colOff>
      <xdr:row>37</xdr:row>
      <xdr:rowOff>27730</xdr:rowOff>
    </xdr:to>
    <xdr:cxnSp macro="">
      <xdr:nvCxnSpPr>
        <xdr:cNvPr id="33" name="Elbow Connector 32">
          <a:extLst>
            <a:ext uri="{FF2B5EF4-FFF2-40B4-BE49-F238E27FC236}">
              <a16:creationId xmlns:a16="http://schemas.microsoft.com/office/drawing/2014/main" id="{4B194635-3ED4-8B2B-F25C-31ECFB4E47D8}"/>
            </a:ext>
          </a:extLst>
        </xdr:cNvPr>
        <xdr:cNvCxnSpPr>
          <a:stCxn id="11" idx="3"/>
        </xdr:cNvCxnSpPr>
      </xdr:nvCxnSpPr>
      <xdr:spPr>
        <a:xfrm flipV="1">
          <a:off x="1644393" y="6717052"/>
          <a:ext cx="528555" cy="372759"/>
        </a:xfrm>
        <a:prstGeom prst="bentConnector3">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wsDr>
</file>

<file path=xl/drawings/drawing20.xml><?xml version="1.0" encoding="utf-8"?>
<xdr:wsDr xmlns:xdr="http://schemas.openxmlformats.org/drawingml/2006/spreadsheetDrawing" xmlns:a="http://schemas.openxmlformats.org/drawingml/2006/main">
  <xdr:twoCellAnchor editAs="oneCell">
    <xdr:from>
      <xdr:col>5</xdr:col>
      <xdr:colOff>173078</xdr:colOff>
      <xdr:row>3</xdr:row>
      <xdr:rowOff>90203</xdr:rowOff>
    </xdr:from>
    <xdr:to>
      <xdr:col>8</xdr:col>
      <xdr:colOff>170149</xdr:colOff>
      <xdr:row>11</xdr:row>
      <xdr:rowOff>105834</xdr:rowOff>
    </xdr:to>
    <mc:AlternateContent xmlns:mc="http://schemas.openxmlformats.org/markup-compatibility/2006" xmlns:a14="http://schemas.microsoft.com/office/drawing/2010/main">
      <mc:Choice Requires="a14">
        <xdr:graphicFrame macro="">
          <xdr:nvGraphicFramePr>
            <xdr:cNvPr id="30" name="Membership Tier 5">
              <a:extLst>
                <a:ext uri="{FF2B5EF4-FFF2-40B4-BE49-F238E27FC236}">
                  <a16:creationId xmlns:a16="http://schemas.microsoft.com/office/drawing/2014/main" id="{CAD48CB3-FCB0-C0AF-7C63-26203BC267F1}"/>
                </a:ext>
              </a:extLst>
            </xdr:cNvPr>
            <xdr:cNvGraphicFramePr/>
          </xdr:nvGraphicFramePr>
          <xdr:xfrm>
            <a:off x="0" y="0"/>
            <a:ext cx="0" cy="0"/>
          </xdr:xfrm>
          <a:graphic>
            <a:graphicData uri="http://schemas.microsoft.com/office/drawing/2010/slicer">
              <sle:slicer xmlns:sle="http://schemas.microsoft.com/office/drawing/2010/slicer" name="Membership Tier 5"/>
            </a:graphicData>
          </a:graphic>
        </xdr:graphicFrame>
      </mc:Choice>
      <mc:Fallback xmlns="">
        <xdr:sp macro="" textlink="">
          <xdr:nvSpPr>
            <xdr:cNvPr id="0" name=""/>
            <xdr:cNvSpPr>
              <a:spLocks noTextEdit="1"/>
            </xdr:cNvSpPr>
          </xdr:nvSpPr>
          <xdr:spPr>
            <a:xfrm>
              <a:off x="4821604" y="651934"/>
              <a:ext cx="1828800" cy="1513579"/>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xdr:col>
      <xdr:colOff>1029252</xdr:colOff>
      <xdr:row>0</xdr:row>
      <xdr:rowOff>123963</xdr:rowOff>
    </xdr:from>
    <xdr:to>
      <xdr:col>2</xdr:col>
      <xdr:colOff>1030407</xdr:colOff>
      <xdr:row>1</xdr:row>
      <xdr:rowOff>84175</xdr:rowOff>
    </xdr:to>
    <xdr:cxnSp macro="">
      <xdr:nvCxnSpPr>
        <xdr:cNvPr id="3" name="Straight Arrow Connector 2">
          <a:extLst>
            <a:ext uri="{FF2B5EF4-FFF2-40B4-BE49-F238E27FC236}">
              <a16:creationId xmlns:a16="http://schemas.microsoft.com/office/drawing/2014/main" id="{F9D7EFA8-78B6-4DC8-A348-2A870C464235}"/>
            </a:ext>
          </a:extLst>
        </xdr:cNvPr>
        <xdr:cNvCxnSpPr/>
      </xdr:nvCxnSpPr>
      <xdr:spPr>
        <a:xfrm flipH="1" flipV="1">
          <a:off x="1219752" y="123963"/>
          <a:ext cx="1155" cy="144362"/>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1029805</xdr:colOff>
      <xdr:row>1</xdr:row>
      <xdr:rowOff>81735</xdr:rowOff>
    </xdr:from>
    <xdr:to>
      <xdr:col>5</xdr:col>
      <xdr:colOff>482958</xdr:colOff>
      <xdr:row>1</xdr:row>
      <xdr:rowOff>89437</xdr:rowOff>
    </xdr:to>
    <xdr:cxnSp macro="">
      <xdr:nvCxnSpPr>
        <xdr:cNvPr id="4" name="Straight Connector 3">
          <a:extLst>
            <a:ext uri="{FF2B5EF4-FFF2-40B4-BE49-F238E27FC236}">
              <a16:creationId xmlns:a16="http://schemas.microsoft.com/office/drawing/2014/main" id="{EFC736B2-30FD-49E1-B80E-F50744334A71}"/>
            </a:ext>
          </a:extLst>
        </xdr:cNvPr>
        <xdr:cNvCxnSpPr/>
      </xdr:nvCxnSpPr>
      <xdr:spPr>
        <a:xfrm>
          <a:off x="1220305" y="265885"/>
          <a:ext cx="1701053" cy="770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91968</xdr:colOff>
      <xdr:row>4</xdr:row>
      <xdr:rowOff>80265</xdr:rowOff>
    </xdr:from>
    <xdr:to>
      <xdr:col>8</xdr:col>
      <xdr:colOff>511160</xdr:colOff>
      <xdr:row>4</xdr:row>
      <xdr:rowOff>84348</xdr:rowOff>
    </xdr:to>
    <xdr:cxnSp macro="">
      <xdr:nvCxnSpPr>
        <xdr:cNvPr id="5" name="Straight Arrow Connector 4">
          <a:extLst>
            <a:ext uri="{FF2B5EF4-FFF2-40B4-BE49-F238E27FC236}">
              <a16:creationId xmlns:a16="http://schemas.microsoft.com/office/drawing/2014/main" id="{79318550-E520-4512-B878-DCC74FA80B15}"/>
            </a:ext>
          </a:extLst>
        </xdr:cNvPr>
        <xdr:cNvCxnSpPr>
          <a:stCxn id="6" idx="1"/>
        </xdr:cNvCxnSpPr>
      </xdr:nvCxnSpPr>
      <xdr:spPr>
        <a:xfrm flipH="1" flipV="1">
          <a:off x="6572224" y="829239"/>
          <a:ext cx="419192" cy="408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511160</xdr:colOff>
      <xdr:row>2</xdr:row>
      <xdr:rowOff>181879</xdr:rowOff>
    </xdr:from>
    <xdr:to>
      <xdr:col>10</xdr:col>
      <xdr:colOff>581161</xdr:colOff>
      <xdr:row>5</xdr:row>
      <xdr:rowOff>163918</xdr:rowOff>
    </xdr:to>
    <xdr:sp macro="" textlink="">
      <xdr:nvSpPr>
        <xdr:cNvPr id="6" name="Rectangle 6">
          <a:extLst>
            <a:ext uri="{FF2B5EF4-FFF2-40B4-BE49-F238E27FC236}">
              <a16:creationId xmlns:a16="http://schemas.microsoft.com/office/drawing/2014/main" id="{605DAA36-B10A-4C1C-8FE0-576F011B872C}"/>
            </a:ext>
          </a:extLst>
        </xdr:cNvPr>
        <xdr:cNvSpPr/>
      </xdr:nvSpPr>
      <xdr:spPr>
        <a:xfrm>
          <a:off x="6991416" y="556366"/>
          <a:ext cx="1291155" cy="54377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Membership</a:t>
          </a:r>
          <a:r>
            <a:rPr lang="en-SG" sz="1100" b="1" baseline="0"/>
            <a:t> Tier</a:t>
          </a:r>
          <a:endParaRPr lang="en-SG" sz="1100" b="0">
            <a:solidFill>
              <a:srgbClr val="FF0000"/>
            </a:solidFill>
          </a:endParaRPr>
        </a:p>
      </xdr:txBody>
    </xdr:sp>
    <xdr:clientData/>
  </xdr:twoCellAnchor>
  <xdr:twoCellAnchor>
    <xdr:from>
      <xdr:col>1</xdr:col>
      <xdr:colOff>462771</xdr:colOff>
      <xdr:row>9</xdr:row>
      <xdr:rowOff>17518</xdr:rowOff>
    </xdr:from>
    <xdr:to>
      <xdr:col>1</xdr:col>
      <xdr:colOff>464207</xdr:colOff>
      <xdr:row>11</xdr:row>
      <xdr:rowOff>7976</xdr:rowOff>
    </xdr:to>
    <xdr:cxnSp macro="">
      <xdr:nvCxnSpPr>
        <xdr:cNvPr id="7" name="Straight Arrow Connector 7">
          <a:extLst>
            <a:ext uri="{FF2B5EF4-FFF2-40B4-BE49-F238E27FC236}">
              <a16:creationId xmlns:a16="http://schemas.microsoft.com/office/drawing/2014/main" id="{3B7E1897-C9DE-435B-AD27-F4423B4481ED}"/>
            </a:ext>
          </a:extLst>
        </xdr:cNvPr>
        <xdr:cNvCxnSpPr/>
      </xdr:nvCxnSpPr>
      <xdr:spPr>
        <a:xfrm flipV="1">
          <a:off x="462771" y="1674868"/>
          <a:ext cx="1436" cy="358758"/>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462169</xdr:colOff>
      <xdr:row>11</xdr:row>
      <xdr:rowOff>3314</xdr:rowOff>
    </xdr:from>
    <xdr:to>
      <xdr:col>2</xdr:col>
      <xdr:colOff>185531</xdr:colOff>
      <xdr:row>11</xdr:row>
      <xdr:rowOff>5536</xdr:rowOff>
    </xdr:to>
    <xdr:cxnSp macro="">
      <xdr:nvCxnSpPr>
        <xdr:cNvPr id="8" name="Straight Connector 8">
          <a:extLst>
            <a:ext uri="{FF2B5EF4-FFF2-40B4-BE49-F238E27FC236}">
              <a16:creationId xmlns:a16="http://schemas.microsoft.com/office/drawing/2014/main" id="{FE2A3260-5031-420F-9134-3F0174E67CAC}"/>
            </a:ext>
          </a:extLst>
        </xdr:cNvPr>
        <xdr:cNvCxnSpPr/>
      </xdr:nvCxnSpPr>
      <xdr:spPr>
        <a:xfrm flipV="1">
          <a:off x="462169" y="2028964"/>
          <a:ext cx="332962"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767522</xdr:colOff>
      <xdr:row>9</xdr:row>
      <xdr:rowOff>56322</xdr:rowOff>
    </xdr:from>
    <xdr:to>
      <xdr:col>2</xdr:col>
      <xdr:colOff>831574</xdr:colOff>
      <xdr:row>13</xdr:row>
      <xdr:rowOff>124080</xdr:rowOff>
    </xdr:to>
    <xdr:sp macro="" textlink="">
      <xdr:nvSpPr>
        <xdr:cNvPr id="9" name="Rectangle 9">
          <a:extLst>
            <a:ext uri="{FF2B5EF4-FFF2-40B4-BE49-F238E27FC236}">
              <a16:creationId xmlns:a16="http://schemas.microsoft.com/office/drawing/2014/main" id="{0CE87187-F18E-4797-BCAE-BE0A76617BD0}"/>
            </a:ext>
          </a:extLst>
        </xdr:cNvPr>
        <xdr:cNvSpPr/>
      </xdr:nvSpPr>
      <xdr:spPr>
        <a:xfrm>
          <a:off x="608772" y="1713672"/>
          <a:ext cx="610152" cy="804358"/>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b="1"/>
            <a:t>Pivot table showing the count of customers by their nearest outlet.</a:t>
          </a:r>
          <a:endParaRPr lang="en-SG" sz="1100" b="1">
            <a:solidFill>
              <a:srgbClr val="FF0000"/>
            </a:solidFill>
          </a:endParaRPr>
        </a:p>
      </xdr:txBody>
    </xdr:sp>
    <xdr:clientData/>
  </xdr:twoCellAnchor>
  <xdr:twoCellAnchor>
    <xdr:from>
      <xdr:col>3</xdr:col>
      <xdr:colOff>591207</xdr:colOff>
      <xdr:row>3</xdr:row>
      <xdr:rowOff>74448</xdr:rowOff>
    </xdr:from>
    <xdr:to>
      <xdr:col>3</xdr:col>
      <xdr:colOff>595586</xdr:colOff>
      <xdr:row>10</xdr:row>
      <xdr:rowOff>21114</xdr:rowOff>
    </xdr:to>
    <xdr:cxnSp macro="">
      <xdr:nvCxnSpPr>
        <xdr:cNvPr id="10" name="Straight Arrow Connector 10">
          <a:extLst>
            <a:ext uri="{FF2B5EF4-FFF2-40B4-BE49-F238E27FC236}">
              <a16:creationId xmlns:a16="http://schemas.microsoft.com/office/drawing/2014/main" id="{B2B3048B-9BD2-452B-99AE-04E6A86599C0}"/>
            </a:ext>
          </a:extLst>
        </xdr:cNvPr>
        <xdr:cNvCxnSpPr/>
      </xdr:nvCxnSpPr>
      <xdr:spPr>
        <a:xfrm flipV="1">
          <a:off x="1810407" y="626898"/>
          <a:ext cx="4379" cy="1235716"/>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960795</xdr:colOff>
      <xdr:row>10</xdr:row>
      <xdr:rowOff>17006</xdr:rowOff>
    </xdr:from>
    <xdr:to>
      <xdr:col>4</xdr:col>
      <xdr:colOff>508000</xdr:colOff>
      <xdr:row>17</xdr:row>
      <xdr:rowOff>28222</xdr:rowOff>
    </xdr:to>
    <xdr:sp macro="" textlink="">
      <xdr:nvSpPr>
        <xdr:cNvPr id="11" name="Rectangle 11">
          <a:extLst>
            <a:ext uri="{FF2B5EF4-FFF2-40B4-BE49-F238E27FC236}">
              <a16:creationId xmlns:a16="http://schemas.microsoft.com/office/drawing/2014/main" id="{C706A52E-03C0-4F63-89FB-6F707A5794CB}"/>
            </a:ext>
          </a:extLst>
        </xdr:cNvPr>
        <xdr:cNvSpPr/>
      </xdr:nvSpPr>
      <xdr:spPr>
        <a:xfrm>
          <a:off x="1221145" y="1858506"/>
          <a:ext cx="1115655" cy="1300266"/>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900" b="1"/>
            <a:t>=IF(A4="Grand Total","",IF(B4&lt;=10,"0–10",IF(B4&lt;=20,"11–20",IF(B4&lt;=30,"21–30","31+"))))</a:t>
          </a:r>
        </a:p>
        <a:p>
          <a:pPr algn="l"/>
          <a:r>
            <a:rPr lang="en-SG" sz="900" b="0">
              <a:solidFill>
                <a:srgbClr val="FF0000"/>
              </a:solidFill>
            </a:rPr>
            <a:t>This</a:t>
          </a:r>
          <a:r>
            <a:rPr lang="en-SG" sz="900" b="0" baseline="0">
              <a:solidFill>
                <a:srgbClr val="FF0000"/>
              </a:solidFill>
            </a:rPr>
            <a:t> formula first checks whether the row is "Grand Total", and leaves it blank, otherwise, it catergorises the number of customers in column B </a:t>
          </a:r>
          <a:r>
            <a:rPr lang="en-SG" sz="900" b="0">
              <a:solidFill>
                <a:srgbClr val="FF0000"/>
              </a:solidFill>
            </a:rPr>
            <a:t>into 0–10, 11–20, 21–30, or 31+</a:t>
          </a:r>
        </a:p>
      </xdr:txBody>
    </xdr:sp>
    <xdr:clientData/>
  </xdr:twoCellAnchor>
  <xdr:twoCellAnchor>
    <xdr:from>
      <xdr:col>11</xdr:col>
      <xdr:colOff>372973</xdr:colOff>
      <xdr:row>2</xdr:row>
      <xdr:rowOff>43265</xdr:rowOff>
    </xdr:from>
    <xdr:to>
      <xdr:col>20</xdr:col>
      <xdr:colOff>405105</xdr:colOff>
      <xdr:row>21</xdr:row>
      <xdr:rowOff>25963</xdr:rowOff>
    </xdr:to>
    <xdr:graphicFrame macro="">
      <xdr:nvGraphicFramePr>
        <xdr:cNvPr id="28" name="Chart 12">
          <a:extLst>
            <a:ext uri="{FF2B5EF4-FFF2-40B4-BE49-F238E27FC236}">
              <a16:creationId xmlns:a16="http://schemas.microsoft.com/office/drawing/2014/main" id="{7F434894-8CA1-4D2C-9DC6-890478B78E78}"/>
            </a:ext>
            <a:ext uri="{147F2762-F138-4A5C-976F-8EAC2B608ADB}">
              <a16:predDERef xmlns:a16="http://schemas.microsoft.com/office/drawing/2014/main" pred="{C706A52E-03C0-4F63-89FB-6F707A5794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205364</xdr:colOff>
      <xdr:row>1</xdr:row>
      <xdr:rowOff>63730</xdr:rowOff>
    </xdr:from>
    <xdr:to>
      <xdr:col>12</xdr:col>
      <xdr:colOff>208152</xdr:colOff>
      <xdr:row>2</xdr:row>
      <xdr:rowOff>93968</xdr:rowOff>
    </xdr:to>
    <xdr:cxnSp macro="">
      <xdr:nvCxnSpPr>
        <xdr:cNvPr id="13" name="Straight Arrow Connector 13">
          <a:extLst>
            <a:ext uri="{FF2B5EF4-FFF2-40B4-BE49-F238E27FC236}">
              <a16:creationId xmlns:a16="http://schemas.microsoft.com/office/drawing/2014/main" id="{06A3C034-F758-47D8-BC5D-8CE04DD504EE}"/>
            </a:ext>
          </a:extLst>
        </xdr:cNvPr>
        <xdr:cNvCxnSpPr/>
      </xdr:nvCxnSpPr>
      <xdr:spPr>
        <a:xfrm>
          <a:off x="6910964" y="247880"/>
          <a:ext cx="2788" cy="214388"/>
        </a:xfrm>
        <a:prstGeom prst="straightConnector1">
          <a:avLst/>
        </a:prstGeom>
        <a:ln>
          <a:solidFill>
            <a:schemeClr val="tx1">
              <a:lumMod val="95000"/>
              <a:lumOff val="5000"/>
            </a:schemeClr>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202856</xdr:colOff>
      <xdr:row>1</xdr:row>
      <xdr:rowOff>57788</xdr:rowOff>
    </xdr:from>
    <xdr:to>
      <xdr:col>13</xdr:col>
      <xdr:colOff>179480</xdr:colOff>
      <xdr:row>1</xdr:row>
      <xdr:rowOff>59487</xdr:rowOff>
    </xdr:to>
    <xdr:cxnSp macro="">
      <xdr:nvCxnSpPr>
        <xdr:cNvPr id="14" name="Straight Connector 14">
          <a:extLst>
            <a:ext uri="{FF2B5EF4-FFF2-40B4-BE49-F238E27FC236}">
              <a16:creationId xmlns:a16="http://schemas.microsoft.com/office/drawing/2014/main" id="{0EBB1FF2-B299-4A07-A36A-A717AB03C7DF}"/>
            </a:ext>
          </a:extLst>
        </xdr:cNvPr>
        <xdr:cNvCxnSpPr/>
      </xdr:nvCxnSpPr>
      <xdr:spPr>
        <a:xfrm flipV="1">
          <a:off x="6908456" y="241938"/>
          <a:ext cx="586224" cy="1699"/>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496101</xdr:colOff>
      <xdr:row>0</xdr:row>
      <xdr:rowOff>35774</xdr:rowOff>
    </xdr:from>
    <xdr:to>
      <xdr:col>7</xdr:col>
      <xdr:colOff>114323</xdr:colOff>
      <xdr:row>3</xdr:row>
      <xdr:rowOff>13609</xdr:rowOff>
    </xdr:to>
    <xdr:sp macro="" textlink="">
      <xdr:nvSpPr>
        <xdr:cNvPr id="15" name="Rectangle 15">
          <a:extLst>
            <a:ext uri="{FF2B5EF4-FFF2-40B4-BE49-F238E27FC236}">
              <a16:creationId xmlns:a16="http://schemas.microsoft.com/office/drawing/2014/main" id="{B409822D-0B92-46B2-87EA-20463816554B}"/>
            </a:ext>
          </a:extLst>
        </xdr:cNvPr>
        <xdr:cNvSpPr/>
      </xdr:nvSpPr>
      <xdr:spPr>
        <a:xfrm>
          <a:off x="2324901" y="35774"/>
          <a:ext cx="1447022" cy="530285"/>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a:t>Pivot</a:t>
          </a:r>
          <a:r>
            <a:rPr lang="en-SG" sz="1100" b="1" baseline="0"/>
            <a:t> Table F</a:t>
          </a:r>
          <a:r>
            <a:rPr lang="en-SG" sz="1100" b="1"/>
            <a:t>ilter by Shopping</a:t>
          </a:r>
          <a:r>
            <a:rPr lang="en-SG" sz="1100" b="1" baseline="0"/>
            <a:t> Day</a:t>
          </a:r>
          <a:endParaRPr lang="en-SG" sz="1100" b="0">
            <a:solidFill>
              <a:srgbClr val="FF0000"/>
            </a:solidFill>
          </a:endParaRPr>
        </a:p>
      </xdr:txBody>
    </xdr:sp>
    <xdr:clientData/>
  </xdr:twoCellAnchor>
  <xdr:twoCellAnchor>
    <xdr:from>
      <xdr:col>13</xdr:col>
      <xdr:colOff>6706</xdr:colOff>
      <xdr:row>0</xdr:row>
      <xdr:rowOff>130837</xdr:rowOff>
    </xdr:from>
    <xdr:to>
      <xdr:col>15</xdr:col>
      <xdr:colOff>531450</xdr:colOff>
      <xdr:row>1</xdr:row>
      <xdr:rowOff>167330</xdr:rowOff>
    </xdr:to>
    <xdr:sp macro="" textlink="">
      <xdr:nvSpPr>
        <xdr:cNvPr id="16" name="Rectangle 16">
          <a:extLst>
            <a:ext uri="{FF2B5EF4-FFF2-40B4-BE49-F238E27FC236}">
              <a16:creationId xmlns:a16="http://schemas.microsoft.com/office/drawing/2014/main" id="{2B3D0B17-1EC8-4458-987A-98A1627C07B5}"/>
            </a:ext>
          </a:extLst>
        </xdr:cNvPr>
        <xdr:cNvSpPr/>
      </xdr:nvSpPr>
      <xdr:spPr>
        <a:xfrm>
          <a:off x="7321906" y="130837"/>
          <a:ext cx="1743944" cy="220643"/>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F</a:t>
          </a:r>
          <a:r>
            <a:rPr lang="en-SG" sz="1100" b="1"/>
            <a:t>ilter by Shopping</a:t>
          </a:r>
          <a:r>
            <a:rPr lang="en-SG" sz="1100" b="1" baseline="0"/>
            <a:t> Day</a:t>
          </a:r>
          <a:endParaRPr lang="en-SG" sz="1100" b="0">
            <a:solidFill>
              <a:srgbClr val="FF0000"/>
            </a:solidFill>
          </a:endParaRPr>
        </a:p>
      </xdr:txBody>
    </xdr:sp>
    <xdr:clientData/>
  </xdr:twoCellAnchor>
  <xdr:twoCellAnchor>
    <xdr:from>
      <xdr:col>16</xdr:col>
      <xdr:colOff>451015</xdr:colOff>
      <xdr:row>1</xdr:row>
      <xdr:rowOff>28916</xdr:rowOff>
    </xdr:from>
    <xdr:to>
      <xdr:col>16</xdr:col>
      <xdr:colOff>458459</xdr:colOff>
      <xdr:row>3</xdr:row>
      <xdr:rowOff>94342</xdr:rowOff>
    </xdr:to>
    <xdr:cxnSp macro="">
      <xdr:nvCxnSpPr>
        <xdr:cNvPr id="17" name="Straight Arrow Connector 17">
          <a:extLst>
            <a:ext uri="{FF2B5EF4-FFF2-40B4-BE49-F238E27FC236}">
              <a16:creationId xmlns:a16="http://schemas.microsoft.com/office/drawing/2014/main" id="{15E953D2-787C-4E9D-835B-8D7D2A50A766}"/>
            </a:ext>
          </a:extLst>
        </xdr:cNvPr>
        <xdr:cNvCxnSpPr/>
      </xdr:nvCxnSpPr>
      <xdr:spPr>
        <a:xfrm>
          <a:off x="9595015" y="213066"/>
          <a:ext cx="7444" cy="433726"/>
        </a:xfrm>
        <a:prstGeom prst="straightConnector1">
          <a:avLst/>
        </a:prstGeom>
        <a:ln>
          <a:solidFill>
            <a:schemeClr val="tx1">
              <a:lumMod val="95000"/>
              <a:lumOff val="5000"/>
            </a:schemeClr>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16</xdr:col>
      <xdr:colOff>448507</xdr:colOff>
      <xdr:row>1</xdr:row>
      <xdr:rowOff>20418</xdr:rowOff>
    </xdr:from>
    <xdr:to>
      <xdr:col>17</xdr:col>
      <xdr:colOff>425130</xdr:colOff>
      <xdr:row>1</xdr:row>
      <xdr:rowOff>22117</xdr:rowOff>
    </xdr:to>
    <xdr:cxnSp macro="">
      <xdr:nvCxnSpPr>
        <xdr:cNvPr id="18" name="Straight Connector 18">
          <a:extLst>
            <a:ext uri="{FF2B5EF4-FFF2-40B4-BE49-F238E27FC236}">
              <a16:creationId xmlns:a16="http://schemas.microsoft.com/office/drawing/2014/main" id="{52CB3830-CFFF-4246-AA8E-8465849E7FBC}"/>
            </a:ext>
          </a:extLst>
        </xdr:cNvPr>
        <xdr:cNvCxnSpPr/>
      </xdr:nvCxnSpPr>
      <xdr:spPr>
        <a:xfrm flipV="1">
          <a:off x="9592507" y="204568"/>
          <a:ext cx="586223" cy="1699"/>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17</xdr:col>
      <xdr:colOff>219860</xdr:colOff>
      <xdr:row>0</xdr:row>
      <xdr:rowOff>78870</xdr:rowOff>
    </xdr:from>
    <xdr:to>
      <xdr:col>20</xdr:col>
      <xdr:colOff>521372</xdr:colOff>
      <xdr:row>3</xdr:row>
      <xdr:rowOff>25963</xdr:rowOff>
    </xdr:to>
    <xdr:sp macro="" textlink="">
      <xdr:nvSpPr>
        <xdr:cNvPr id="19" name="Rectangle 19">
          <a:extLst>
            <a:ext uri="{FF2B5EF4-FFF2-40B4-BE49-F238E27FC236}">
              <a16:creationId xmlns:a16="http://schemas.microsoft.com/office/drawing/2014/main" id="{399DEDF9-4C7C-497C-87AB-4FB831E9FE77}"/>
            </a:ext>
          </a:extLst>
        </xdr:cNvPr>
        <xdr:cNvSpPr/>
      </xdr:nvSpPr>
      <xdr:spPr>
        <a:xfrm>
          <a:off x="9973460" y="78870"/>
          <a:ext cx="2130312" cy="499543"/>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Doughnut Pivot Chart on Customer Distribution by Outlet</a:t>
          </a:r>
          <a:endParaRPr lang="en-SG" sz="1100" b="0">
            <a:solidFill>
              <a:srgbClr val="FF0000"/>
            </a:solidFill>
          </a:endParaRPr>
        </a:p>
      </xdr:txBody>
    </xdr:sp>
    <xdr:clientData/>
  </xdr:twoCellAnchor>
  <xdr:twoCellAnchor>
    <xdr:from>
      <xdr:col>18</xdr:col>
      <xdr:colOff>21027</xdr:colOff>
      <xdr:row>6</xdr:row>
      <xdr:rowOff>105132</xdr:rowOff>
    </xdr:from>
    <xdr:to>
      <xdr:col>18</xdr:col>
      <xdr:colOff>279550</xdr:colOff>
      <xdr:row>6</xdr:row>
      <xdr:rowOff>106124</xdr:rowOff>
    </xdr:to>
    <xdr:cxnSp macro="">
      <xdr:nvCxnSpPr>
        <xdr:cNvPr id="22" name="Straight Arrow Connector 22">
          <a:extLst>
            <a:ext uri="{FF2B5EF4-FFF2-40B4-BE49-F238E27FC236}">
              <a16:creationId xmlns:a16="http://schemas.microsoft.com/office/drawing/2014/main" id="{8B44AFC2-F357-49D1-B441-E7DE8279C596}"/>
            </a:ext>
          </a:extLst>
        </xdr:cNvPr>
        <xdr:cNvCxnSpPr>
          <a:stCxn id="23" idx="1"/>
        </xdr:cNvCxnSpPr>
      </xdr:nvCxnSpPr>
      <xdr:spPr>
        <a:xfrm flipH="1" flipV="1">
          <a:off x="10384227" y="1210032"/>
          <a:ext cx="258523" cy="992"/>
        </a:xfrm>
        <a:prstGeom prst="straightConnector1">
          <a:avLst/>
        </a:prstGeom>
        <a:ln>
          <a:solidFill>
            <a:schemeClr val="tx1">
              <a:lumMod val="95000"/>
              <a:lumOff val="5000"/>
            </a:schemeClr>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18</xdr:col>
      <xdr:colOff>279550</xdr:colOff>
      <xdr:row>5</xdr:row>
      <xdr:rowOff>22029</xdr:rowOff>
    </xdr:from>
    <xdr:to>
      <xdr:col>20</xdr:col>
      <xdr:colOff>476250</xdr:colOff>
      <xdr:row>8</xdr:row>
      <xdr:rowOff>5186</xdr:rowOff>
    </xdr:to>
    <xdr:sp macro="" textlink="">
      <xdr:nvSpPr>
        <xdr:cNvPr id="23" name="Rectangle 23">
          <a:extLst>
            <a:ext uri="{FF2B5EF4-FFF2-40B4-BE49-F238E27FC236}">
              <a16:creationId xmlns:a16="http://schemas.microsoft.com/office/drawing/2014/main" id="{0594E31A-94D0-4E36-A5B0-29DA42020DA7}"/>
            </a:ext>
          </a:extLst>
        </xdr:cNvPr>
        <xdr:cNvSpPr/>
      </xdr:nvSpPr>
      <xdr:spPr>
        <a:xfrm>
          <a:off x="10642750" y="942779"/>
          <a:ext cx="1415900" cy="535607"/>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Data labels (Name, Value, Percentage)</a:t>
          </a:r>
          <a:endParaRPr lang="en-SG" sz="1100" b="0">
            <a:solidFill>
              <a:srgbClr val="FF0000"/>
            </a:solidFill>
          </a:endParaRPr>
        </a:p>
      </xdr:txBody>
    </xdr:sp>
    <xdr:clientData/>
  </xdr:twoCellAnchor>
  <xdr:twoCellAnchor>
    <xdr:from>
      <xdr:col>6</xdr:col>
      <xdr:colOff>101955</xdr:colOff>
      <xdr:row>19</xdr:row>
      <xdr:rowOff>150244</xdr:rowOff>
    </xdr:from>
    <xdr:to>
      <xdr:col>6</xdr:col>
      <xdr:colOff>102798</xdr:colOff>
      <xdr:row>21</xdr:row>
      <xdr:rowOff>74355</xdr:rowOff>
    </xdr:to>
    <xdr:cxnSp macro="">
      <xdr:nvCxnSpPr>
        <xdr:cNvPr id="24" name="Straight Arrow Connector 25">
          <a:extLst>
            <a:ext uri="{FF2B5EF4-FFF2-40B4-BE49-F238E27FC236}">
              <a16:creationId xmlns:a16="http://schemas.microsoft.com/office/drawing/2014/main" id="{FF9FA178-335C-407C-85A3-EEF6467F392B}"/>
            </a:ext>
          </a:extLst>
        </xdr:cNvPr>
        <xdr:cNvCxnSpPr/>
      </xdr:nvCxnSpPr>
      <xdr:spPr>
        <a:xfrm flipV="1">
          <a:off x="3149955" y="3649094"/>
          <a:ext cx="843" cy="292411"/>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6</xdr:col>
      <xdr:colOff>102419</xdr:colOff>
      <xdr:row>21</xdr:row>
      <xdr:rowOff>69693</xdr:rowOff>
    </xdr:from>
    <xdr:to>
      <xdr:col>8</xdr:col>
      <xdr:colOff>24050</xdr:colOff>
      <xdr:row>21</xdr:row>
      <xdr:rowOff>73742</xdr:rowOff>
    </xdr:to>
    <xdr:cxnSp macro="">
      <xdr:nvCxnSpPr>
        <xdr:cNvPr id="25" name="Straight Connector 26">
          <a:extLst>
            <a:ext uri="{FF2B5EF4-FFF2-40B4-BE49-F238E27FC236}">
              <a16:creationId xmlns:a16="http://schemas.microsoft.com/office/drawing/2014/main" id="{0DD176AE-B0A9-4468-823A-B0B97C086087}"/>
            </a:ext>
          </a:extLst>
        </xdr:cNvPr>
        <xdr:cNvCxnSpPr/>
      </xdr:nvCxnSpPr>
      <xdr:spPr>
        <a:xfrm flipV="1">
          <a:off x="3150419" y="3936843"/>
          <a:ext cx="1140831" cy="4049"/>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7</xdr:col>
      <xdr:colOff>184150</xdr:colOff>
      <xdr:row>20</xdr:row>
      <xdr:rowOff>77519</xdr:rowOff>
    </xdr:from>
    <xdr:to>
      <xdr:col>9</xdr:col>
      <xdr:colOff>554042</xdr:colOff>
      <xdr:row>22</xdr:row>
      <xdr:rowOff>40175</xdr:rowOff>
    </xdr:to>
    <xdr:sp macro="" textlink="">
      <xdr:nvSpPr>
        <xdr:cNvPr id="26" name="Rectangle 27">
          <a:extLst>
            <a:ext uri="{FF2B5EF4-FFF2-40B4-BE49-F238E27FC236}">
              <a16:creationId xmlns:a16="http://schemas.microsoft.com/office/drawing/2014/main" id="{5883F76E-5EFD-4817-962C-364CFBDD8BB9}"/>
            </a:ext>
          </a:extLst>
        </xdr:cNvPr>
        <xdr:cNvSpPr/>
      </xdr:nvSpPr>
      <xdr:spPr>
        <a:xfrm>
          <a:off x="3841750" y="3760519"/>
          <a:ext cx="1589092" cy="330956"/>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chemeClr val="dk1"/>
              </a:solidFill>
            </a:rPr>
            <a:t>Timeline by Date Joined</a:t>
          </a:r>
          <a:endParaRPr lang="en-SG" sz="1100" b="1">
            <a:solidFill>
              <a:srgbClr val="FF0000"/>
            </a:solidFill>
          </a:endParaRPr>
        </a:p>
      </xdr:txBody>
    </xdr:sp>
    <xdr:clientData/>
  </xdr:twoCellAnchor>
  <xdr:twoCellAnchor>
    <xdr:from>
      <xdr:col>24</xdr:col>
      <xdr:colOff>497299</xdr:colOff>
      <xdr:row>3</xdr:row>
      <xdr:rowOff>23103</xdr:rowOff>
    </xdr:from>
    <xdr:to>
      <xdr:col>29</xdr:col>
      <xdr:colOff>573642</xdr:colOff>
      <xdr:row>20</xdr:row>
      <xdr:rowOff>171160</xdr:rowOff>
    </xdr:to>
    <xdr:sp macro="" textlink="">
      <xdr:nvSpPr>
        <xdr:cNvPr id="27" name="Rectangle: Rounded Corners 38">
          <a:extLst>
            <a:ext uri="{FF2B5EF4-FFF2-40B4-BE49-F238E27FC236}">
              <a16:creationId xmlns:a16="http://schemas.microsoft.com/office/drawing/2014/main" id="{4A0EB179-84DA-4B51-B1D8-8F416859DC31}"/>
            </a:ext>
          </a:extLst>
        </xdr:cNvPr>
        <xdr:cNvSpPr/>
      </xdr:nvSpPr>
      <xdr:spPr>
        <a:xfrm>
          <a:off x="18827116" y="580664"/>
          <a:ext cx="3173904" cy="3307569"/>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a:solidFill>
                <a:schemeClr val="accent1">
                  <a:lumMod val="75000"/>
                </a:schemeClr>
              </a:solidFill>
            </a:rPr>
            <a:t>For example, in </a:t>
          </a:r>
          <a:r>
            <a:rPr lang="en-SG" b="1">
              <a:solidFill>
                <a:schemeClr val="accent1">
                  <a:lumMod val="75000"/>
                </a:schemeClr>
              </a:solidFill>
            </a:rPr>
            <a:t>2026</a:t>
          </a:r>
          <a:r>
            <a:rPr lang="en-SG">
              <a:solidFill>
                <a:schemeClr val="accent1">
                  <a:lumMod val="75000"/>
                </a:schemeClr>
              </a:solidFill>
            </a:rPr>
            <a:t>, Orchard  and Tamoines should </a:t>
          </a:r>
          <a:r>
            <a:rPr lang="en-SG" b="1">
              <a:solidFill>
                <a:schemeClr val="accent1">
                  <a:lumMod val="75000"/>
                </a:schemeClr>
              </a:solidFill>
            </a:rPr>
            <a:t>prioritise staffing for customer support, stock products that appeal to first-time buyers, and implement onboarding promotions </a:t>
          </a:r>
          <a:r>
            <a:rPr lang="en-SG">
              <a:solidFill>
                <a:schemeClr val="accent1">
                  <a:lumMod val="75000"/>
                </a:schemeClr>
              </a:solidFill>
            </a:rPr>
            <a:t>to </a:t>
          </a:r>
          <a:r>
            <a:rPr lang="en-SG" b="1">
              <a:solidFill>
                <a:schemeClr val="accent1">
                  <a:lumMod val="75000"/>
                </a:schemeClr>
              </a:solidFill>
            </a:rPr>
            <a:t>encourage repeat visits</a:t>
          </a:r>
          <a:r>
            <a:rPr lang="en-SG">
              <a:solidFill>
                <a:schemeClr val="accent1">
                  <a:lumMod val="75000"/>
                </a:schemeClr>
              </a:solidFill>
            </a:rPr>
            <a:t>, as they had the </a:t>
          </a:r>
          <a:r>
            <a:rPr lang="en-SG" b="1">
              <a:solidFill>
                <a:schemeClr val="accent1">
                  <a:lumMod val="75000"/>
                </a:schemeClr>
              </a:solidFill>
            </a:rPr>
            <a:t>highest</a:t>
          </a:r>
          <a:r>
            <a:rPr lang="en-SG">
              <a:solidFill>
                <a:schemeClr val="accent1">
                  <a:lumMod val="75000"/>
                </a:schemeClr>
              </a:solidFill>
            </a:rPr>
            <a:t> number of </a:t>
          </a:r>
          <a:r>
            <a:rPr lang="en-SG" b="1">
              <a:solidFill>
                <a:schemeClr val="accent1">
                  <a:lumMod val="75000"/>
                </a:schemeClr>
              </a:solidFill>
            </a:rPr>
            <a:t>new</a:t>
          </a:r>
          <a:r>
            <a:rPr lang="en-SG">
              <a:solidFill>
                <a:schemeClr val="accent1">
                  <a:lumMod val="75000"/>
                </a:schemeClr>
              </a:solidFill>
            </a:rPr>
            <a:t> </a:t>
          </a:r>
          <a:r>
            <a:rPr lang="en-SG" b="1">
              <a:solidFill>
                <a:schemeClr val="accent1">
                  <a:lumMod val="75000"/>
                </a:schemeClr>
              </a:solidFill>
            </a:rPr>
            <a:t>members</a:t>
          </a:r>
          <a:r>
            <a:rPr lang="en-SG">
              <a:solidFill>
                <a:schemeClr val="accent1">
                  <a:lumMod val="75000"/>
                </a:schemeClr>
              </a:solidFill>
            </a:rPr>
            <a:t> </a:t>
          </a:r>
          <a:r>
            <a:rPr lang="en-SG" b="1">
              <a:solidFill>
                <a:schemeClr val="accent1">
                  <a:lumMod val="75000"/>
                </a:schemeClr>
              </a:solidFill>
            </a:rPr>
            <a:t>joining</a:t>
          </a:r>
          <a:r>
            <a:rPr lang="en-SG">
              <a:solidFill>
                <a:schemeClr val="accent1">
                  <a:lumMod val="75000"/>
                </a:schemeClr>
              </a:solidFill>
            </a:rPr>
            <a:t> between </a:t>
          </a:r>
          <a:r>
            <a:rPr lang="en-SG" b="1">
              <a:solidFill>
                <a:schemeClr val="accent1">
                  <a:lumMod val="75000"/>
                </a:schemeClr>
              </a:solidFill>
            </a:rPr>
            <a:t>2024 and 2025</a:t>
          </a:r>
          <a:r>
            <a:rPr lang="en-SG">
              <a:solidFill>
                <a:schemeClr val="accent1">
                  <a:lumMod val="75000"/>
                </a:schemeClr>
              </a:solidFill>
            </a:rPr>
            <a:t>. </a:t>
          </a:r>
        </a:p>
        <a:p>
          <a:pPr algn="l"/>
          <a:r>
            <a:rPr lang="en-SG">
              <a:solidFill>
                <a:srgbClr val="FF0000"/>
              </a:solidFill>
            </a:rPr>
            <a:t>Timeline</a:t>
          </a:r>
          <a:r>
            <a:rPr lang="en-SG" baseline="0">
              <a:solidFill>
                <a:srgbClr val="FF0000"/>
              </a:solidFill>
            </a:rPr>
            <a:t> slicer set to 2024 and 2025</a:t>
          </a:r>
          <a:endParaRPr lang="en-SG">
            <a:solidFill>
              <a:srgbClr val="FF0000"/>
            </a:solidFill>
          </a:endParaRPr>
        </a:p>
        <a:p>
          <a:pPr algn="l"/>
          <a:endParaRPr lang="en-SG">
            <a:solidFill>
              <a:schemeClr val="accent1">
                <a:lumMod val="75000"/>
              </a:schemeClr>
            </a:solidFill>
          </a:endParaRPr>
        </a:p>
        <a:p>
          <a:pPr algn="l"/>
          <a:r>
            <a:rPr lang="en-SG">
              <a:solidFill>
                <a:schemeClr val="accent1">
                  <a:lumMod val="75000"/>
                </a:schemeClr>
              </a:solidFill>
            </a:rPr>
            <a:t>When </a:t>
          </a:r>
          <a:r>
            <a:rPr lang="en-SG" b="1">
              <a:solidFill>
                <a:schemeClr val="accent1">
                  <a:lumMod val="75000"/>
                </a:schemeClr>
              </a:solidFill>
            </a:rPr>
            <a:t>VIP members </a:t>
          </a:r>
          <a:r>
            <a:rPr lang="en-SG">
              <a:solidFill>
                <a:schemeClr val="accent1">
                  <a:lumMod val="75000"/>
                </a:schemeClr>
              </a:solidFill>
            </a:rPr>
            <a:t>are selected across all years, the</a:t>
          </a:r>
          <a:r>
            <a:rPr lang="en-SG" baseline="0">
              <a:solidFill>
                <a:schemeClr val="accent1">
                  <a:lumMod val="75000"/>
                </a:schemeClr>
              </a:solidFill>
            </a:rPr>
            <a:t> outlets with the </a:t>
          </a:r>
          <a:r>
            <a:rPr lang="en-SG" b="1" baseline="0">
              <a:solidFill>
                <a:schemeClr val="accent1">
                  <a:lumMod val="75000"/>
                </a:schemeClr>
              </a:solidFill>
            </a:rPr>
            <a:t>highest</a:t>
          </a:r>
          <a:r>
            <a:rPr lang="en-SG" baseline="0">
              <a:solidFill>
                <a:schemeClr val="accent1">
                  <a:lumMod val="75000"/>
                </a:schemeClr>
              </a:solidFill>
            </a:rPr>
            <a:t> customer count (e.g Ang Mo Kio, 6)</a:t>
          </a:r>
          <a:r>
            <a:rPr lang="en-SG">
              <a:solidFill>
                <a:schemeClr val="accent1">
                  <a:lumMod val="75000"/>
                </a:schemeClr>
              </a:solidFill>
            </a:rPr>
            <a:t> should </a:t>
          </a:r>
          <a:r>
            <a:rPr lang="en-SG" b="1">
              <a:solidFill>
                <a:schemeClr val="accent1">
                  <a:lumMod val="75000"/>
                </a:schemeClr>
              </a:solidFill>
            </a:rPr>
            <a:t>prioritise experienced staff, maintain premium stock, and offer tailored promotions </a:t>
          </a:r>
          <a:r>
            <a:rPr lang="en-SG">
              <a:solidFill>
                <a:schemeClr val="accent1">
                  <a:lumMod val="75000"/>
                </a:schemeClr>
              </a:solidFill>
            </a:rPr>
            <a:t>to </a:t>
          </a:r>
          <a:r>
            <a:rPr lang="en-SG" b="1">
              <a:solidFill>
                <a:schemeClr val="accent1">
                  <a:lumMod val="75000"/>
                </a:schemeClr>
              </a:solidFill>
            </a:rPr>
            <a:t>enhance</a:t>
          </a:r>
          <a:r>
            <a:rPr lang="en-SG">
              <a:solidFill>
                <a:schemeClr val="accent1">
                  <a:lumMod val="75000"/>
                </a:schemeClr>
              </a:solidFill>
            </a:rPr>
            <a:t> </a:t>
          </a:r>
          <a:r>
            <a:rPr lang="en-SG" b="1">
              <a:solidFill>
                <a:schemeClr val="accent1">
                  <a:lumMod val="75000"/>
                </a:schemeClr>
              </a:solidFill>
            </a:rPr>
            <a:t>VIP</a:t>
          </a:r>
          <a:r>
            <a:rPr lang="en-SG">
              <a:solidFill>
                <a:schemeClr val="accent1">
                  <a:lumMod val="75000"/>
                </a:schemeClr>
              </a:solidFill>
            </a:rPr>
            <a:t> </a:t>
          </a:r>
          <a:r>
            <a:rPr lang="en-SG" b="1">
              <a:solidFill>
                <a:schemeClr val="accent1">
                  <a:lumMod val="75000"/>
                </a:schemeClr>
              </a:solidFill>
            </a:rPr>
            <a:t>member experience and ensure continued loyalty</a:t>
          </a:r>
          <a:r>
            <a:rPr lang="en-SG">
              <a:solidFill>
                <a:schemeClr val="accent1">
                  <a:lumMod val="75000"/>
                </a:schemeClr>
              </a:solidFill>
            </a:rPr>
            <a:t>.</a:t>
          </a:r>
        </a:p>
        <a:p>
          <a:pPr algn="l"/>
          <a:r>
            <a:rPr lang="en-SG" sz="1100">
              <a:solidFill>
                <a:srgbClr val="FF0000"/>
              </a:solidFill>
            </a:rPr>
            <a:t>Membership tier slicer set to VIP</a:t>
          </a:r>
          <a:r>
            <a:rPr lang="en-SG" sz="1100" baseline="0">
              <a:solidFill>
                <a:srgbClr val="FF0000"/>
              </a:solidFill>
            </a:rPr>
            <a:t> member.</a:t>
          </a:r>
          <a:endParaRPr lang="en-SG" sz="1100">
            <a:solidFill>
              <a:srgbClr val="FF0000"/>
            </a:solidFill>
          </a:endParaRPr>
        </a:p>
      </xdr:txBody>
    </xdr:sp>
    <xdr:clientData/>
  </xdr:twoCellAnchor>
  <xdr:twoCellAnchor>
    <xdr:from>
      <xdr:col>20</xdr:col>
      <xdr:colOff>588537</xdr:colOff>
      <xdr:row>4</xdr:row>
      <xdr:rowOff>51729</xdr:rowOff>
    </xdr:from>
    <xdr:to>
      <xdr:col>24</xdr:col>
      <xdr:colOff>449147</xdr:colOff>
      <xdr:row>19</xdr:row>
      <xdr:rowOff>21445</xdr:rowOff>
    </xdr:to>
    <xdr:sp macro="" textlink="">
      <xdr:nvSpPr>
        <xdr:cNvPr id="29" name="Rectangle: Rounded Corners 5">
          <a:extLst>
            <a:ext uri="{FF2B5EF4-FFF2-40B4-BE49-F238E27FC236}">
              <a16:creationId xmlns:a16="http://schemas.microsoft.com/office/drawing/2014/main" id="{566917C0-B44E-4C58-A0FE-5AF34BEE2E8C}"/>
            </a:ext>
          </a:extLst>
        </xdr:cNvPr>
        <xdr:cNvSpPr/>
      </xdr:nvSpPr>
      <xdr:spPr>
        <a:xfrm>
          <a:off x="16440305" y="795144"/>
          <a:ext cx="2338659" cy="2757521"/>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a:solidFill>
                <a:schemeClr val="accent1">
                  <a:lumMod val="75000"/>
                </a:schemeClr>
              </a:solidFill>
            </a:rPr>
            <a:t>This chart shows the </a:t>
          </a:r>
          <a:r>
            <a:rPr lang="en-SG" b="1">
              <a:solidFill>
                <a:schemeClr val="accent1">
                  <a:lumMod val="75000"/>
                </a:schemeClr>
              </a:solidFill>
            </a:rPr>
            <a:t>proportion</a:t>
          </a:r>
          <a:r>
            <a:rPr lang="en-SG">
              <a:solidFill>
                <a:schemeClr val="accent1">
                  <a:lumMod val="75000"/>
                </a:schemeClr>
              </a:solidFill>
            </a:rPr>
            <a:t> of customers who identify each outlet as their nearest location. Slicers for </a:t>
          </a:r>
          <a:r>
            <a:rPr lang="en-SG" b="1">
              <a:solidFill>
                <a:schemeClr val="accent1">
                  <a:lumMod val="75000"/>
                </a:schemeClr>
              </a:solidFill>
            </a:rPr>
            <a:t>membership tier</a:t>
          </a:r>
          <a:r>
            <a:rPr lang="en-SG">
              <a:solidFill>
                <a:schemeClr val="accent1">
                  <a:lumMod val="75000"/>
                </a:schemeClr>
              </a:solidFill>
            </a:rPr>
            <a:t> and </a:t>
          </a:r>
          <a:r>
            <a:rPr lang="en-SG" b="1">
              <a:solidFill>
                <a:schemeClr val="accent1">
                  <a:lumMod val="75000"/>
                </a:schemeClr>
              </a:solidFill>
            </a:rPr>
            <a:t>date joined</a:t>
          </a:r>
          <a:r>
            <a:rPr lang="en-SG">
              <a:solidFill>
                <a:schemeClr val="accent1">
                  <a:lumMod val="75000"/>
                </a:schemeClr>
              </a:solidFill>
            </a:rPr>
            <a:t> and PivotTable</a:t>
          </a:r>
          <a:r>
            <a:rPr lang="en-SG" baseline="0">
              <a:solidFill>
                <a:schemeClr val="accent1">
                  <a:lumMod val="75000"/>
                </a:schemeClr>
              </a:solidFill>
            </a:rPr>
            <a:t> filter for </a:t>
          </a:r>
          <a:r>
            <a:rPr lang="en-SG" b="1" baseline="0">
              <a:solidFill>
                <a:schemeClr val="accent1">
                  <a:lumMod val="75000"/>
                </a:schemeClr>
              </a:solidFill>
            </a:rPr>
            <a:t>Preferred Shopping Day </a:t>
          </a:r>
          <a:r>
            <a:rPr lang="en-SG">
              <a:solidFill>
                <a:schemeClr val="accent1">
                  <a:lumMod val="75000"/>
                </a:schemeClr>
              </a:solidFill>
            </a:rPr>
            <a:t>enable dynamic filtering for more targeted analysis and informed resource allocation. This approach helps </a:t>
          </a:r>
          <a:r>
            <a:rPr lang="en-SG" b="1">
              <a:solidFill>
                <a:schemeClr val="accent1">
                  <a:lumMod val="75000"/>
                </a:schemeClr>
              </a:solidFill>
            </a:rPr>
            <a:t>allocate staff and inventory to outlets </a:t>
          </a:r>
          <a:r>
            <a:rPr lang="en-SG">
              <a:solidFill>
                <a:schemeClr val="accent1">
                  <a:lumMod val="75000"/>
                </a:schemeClr>
              </a:solidFill>
            </a:rPr>
            <a:t>with the highest customer demand, reducing waste and improving efficiency. </a:t>
          </a:r>
          <a:endParaRPr lang="en-SG" sz="1100">
            <a:solidFill>
              <a:schemeClr val="accent1">
                <a:lumMod val="75000"/>
              </a:schemeClr>
            </a:solidFill>
          </a:endParaRPr>
        </a:p>
      </xdr:txBody>
    </xdr:sp>
    <xdr:clientData/>
  </xdr:twoCellAnchor>
  <xdr:twoCellAnchor editAs="oneCell">
    <xdr:from>
      <xdr:col>5</xdr:col>
      <xdr:colOff>172753</xdr:colOff>
      <xdr:row>11</xdr:row>
      <xdr:rowOff>171614</xdr:rowOff>
    </xdr:from>
    <xdr:to>
      <xdr:col>10</xdr:col>
      <xdr:colOff>453620</xdr:colOff>
      <xdr:row>19</xdr:row>
      <xdr:rowOff>45265</xdr:rowOff>
    </xdr:to>
    <mc:AlternateContent xmlns:mc="http://schemas.openxmlformats.org/markup-compatibility/2006" xmlns:tsle="http://schemas.microsoft.com/office/drawing/2012/timeslicer">
      <mc:Choice Requires="tsle">
        <xdr:graphicFrame macro="">
          <xdr:nvGraphicFramePr>
            <xdr:cNvPr id="31" name="Date Joined 4">
              <a:extLst>
                <a:ext uri="{FF2B5EF4-FFF2-40B4-BE49-F238E27FC236}">
                  <a16:creationId xmlns:a16="http://schemas.microsoft.com/office/drawing/2014/main" id="{EBC7DFC0-B894-E1FD-0729-2A2E2AFA3406}"/>
                </a:ext>
              </a:extLst>
            </xdr:cNvPr>
            <xdr:cNvGraphicFramePr/>
          </xdr:nvGraphicFramePr>
          <xdr:xfrm>
            <a:off x="0" y="0"/>
            <a:ext cx="0" cy="0"/>
          </xdr:xfrm>
          <a:graphic>
            <a:graphicData uri="http://schemas.microsoft.com/office/drawing/2012/timeslicer">
              <tsle:timeslicer name="Date Joined 4"/>
            </a:graphicData>
          </a:graphic>
        </xdr:graphicFrame>
      </mc:Choice>
      <mc:Fallback xmlns="">
        <xdr:sp macro="" textlink="">
          <xdr:nvSpPr>
            <xdr:cNvPr id="0" name=""/>
            <xdr:cNvSpPr>
              <a:spLocks noTextEdit="1"/>
            </xdr:cNvSpPr>
          </xdr:nvSpPr>
          <xdr:spPr>
            <a:xfrm>
              <a:off x="4821279" y="2231293"/>
              <a:ext cx="3333750" cy="1371600"/>
            </a:xfrm>
            <a:prstGeom prst="rect">
              <a:avLst/>
            </a:prstGeom>
            <a:solidFill>
              <a:prstClr val="white"/>
            </a:solidFill>
            <a:ln w="1">
              <a:solidFill>
                <a:prstClr val="green"/>
              </a:solidFill>
            </a:ln>
          </xdr:spPr>
          <xdr:txBody>
            <a:bodyPr vertOverflow="clip" horzOverflow="clip"/>
            <a:lstStyle/>
            <a:p>
              <a:r>
                <a:rPr lang="en-SG" sz="1100"/>
                <a:t>Timeline: Works in Excel 2013 or higher. Do not move or resize.</a:t>
              </a:r>
            </a:p>
          </xdr:txBody>
        </xdr:sp>
      </mc:Fallback>
    </mc:AlternateContent>
    <xdr:clientData/>
  </xdr:twoCellAnchor>
  <xdr:twoCellAnchor>
    <xdr:from>
      <xdr:col>0</xdr:col>
      <xdr:colOff>0</xdr:colOff>
      <xdr:row>0</xdr:row>
      <xdr:rowOff>0</xdr:rowOff>
    </xdr:from>
    <xdr:to>
      <xdr:col>0</xdr:col>
      <xdr:colOff>1895326</xdr:colOff>
      <xdr:row>34</xdr:row>
      <xdr:rowOff>93241</xdr:rowOff>
    </xdr:to>
    <xdr:sp macro="" textlink="">
      <xdr:nvSpPr>
        <xdr:cNvPr id="43" name="Rectangle 25">
          <a:extLst>
            <a:ext uri="{FF2B5EF4-FFF2-40B4-BE49-F238E27FC236}">
              <a16:creationId xmlns:a16="http://schemas.microsoft.com/office/drawing/2014/main" id="{4111FA44-0435-4322-BEF7-A1A93B70FE09}"/>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64171</xdr:rowOff>
    </xdr:to>
    <xdr:sp macro="" textlink="">
      <xdr:nvSpPr>
        <xdr:cNvPr id="44" name="Rectangle: Rounded Corners 43">
          <a:hlinkClick xmlns:r="http://schemas.openxmlformats.org/officeDocument/2006/relationships" r:id="rId2"/>
          <a:extLst>
            <a:ext uri="{FF2B5EF4-FFF2-40B4-BE49-F238E27FC236}">
              <a16:creationId xmlns:a16="http://schemas.microsoft.com/office/drawing/2014/main" id="{3FF45792-85D7-4596-AE0A-D01D251E2126}"/>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113037</xdr:rowOff>
    </xdr:from>
    <xdr:to>
      <xdr:col>0</xdr:col>
      <xdr:colOff>1724285</xdr:colOff>
      <xdr:row>6</xdr:row>
      <xdr:rowOff>80672</xdr:rowOff>
    </xdr:to>
    <xdr:sp macro="" textlink="">
      <xdr:nvSpPr>
        <xdr:cNvPr id="45" name="Rectangle: Rounded Corners 27">
          <a:hlinkClick xmlns:r="http://schemas.openxmlformats.org/officeDocument/2006/relationships" r:id="rId3"/>
          <a:extLst>
            <a:ext uri="{FF2B5EF4-FFF2-40B4-BE49-F238E27FC236}">
              <a16:creationId xmlns:a16="http://schemas.microsoft.com/office/drawing/2014/main" id="{61521A9C-A2B0-4055-964C-DDF5EA926665}"/>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15</xdr:row>
      <xdr:rowOff>179082</xdr:rowOff>
    </xdr:from>
    <xdr:to>
      <xdr:col>0</xdr:col>
      <xdr:colOff>1701066</xdr:colOff>
      <xdr:row>18</xdr:row>
      <xdr:rowOff>153870</xdr:rowOff>
    </xdr:to>
    <xdr:sp macro="" textlink="">
      <xdr:nvSpPr>
        <xdr:cNvPr id="46" name="Rectangle: Rounded Corners 45">
          <a:hlinkClick xmlns:r="http://schemas.openxmlformats.org/officeDocument/2006/relationships" r:id="rId4"/>
          <a:extLst>
            <a:ext uri="{FF2B5EF4-FFF2-40B4-BE49-F238E27FC236}">
              <a16:creationId xmlns:a16="http://schemas.microsoft.com/office/drawing/2014/main" id="{5E7A504C-DCE2-4A26-8B39-1969D44ECEA6}"/>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16877</xdr:rowOff>
    </xdr:from>
    <xdr:to>
      <xdr:col>0</xdr:col>
      <xdr:colOff>1701066</xdr:colOff>
      <xdr:row>21</xdr:row>
      <xdr:rowOff>169238</xdr:rowOff>
    </xdr:to>
    <xdr:sp macro="" textlink="">
      <xdr:nvSpPr>
        <xdr:cNvPr id="47" name="Rectangle: Rounded Corners 27">
          <a:hlinkClick xmlns:r="http://schemas.openxmlformats.org/officeDocument/2006/relationships" r:id="rId5"/>
          <a:extLst>
            <a:ext uri="{FF2B5EF4-FFF2-40B4-BE49-F238E27FC236}">
              <a16:creationId xmlns:a16="http://schemas.microsoft.com/office/drawing/2014/main" id="{6AE5F729-7A3F-47F5-B3CE-71E176F22DED}"/>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24813</xdr:rowOff>
    </xdr:from>
    <xdr:to>
      <xdr:col>0</xdr:col>
      <xdr:colOff>1713450</xdr:colOff>
      <xdr:row>24</xdr:row>
      <xdr:rowOff>186844</xdr:rowOff>
    </xdr:to>
    <xdr:sp macro="" textlink="">
      <xdr:nvSpPr>
        <xdr:cNvPr id="48" name="Rectangle: Rounded Corners 27">
          <a:hlinkClick xmlns:r="http://schemas.openxmlformats.org/officeDocument/2006/relationships" r:id="rId6"/>
          <a:extLst>
            <a:ext uri="{FF2B5EF4-FFF2-40B4-BE49-F238E27FC236}">
              <a16:creationId xmlns:a16="http://schemas.microsoft.com/office/drawing/2014/main" id="{40AC3B65-7274-4168-B50D-B963021C51D0}"/>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39647</xdr:rowOff>
    </xdr:from>
    <xdr:to>
      <xdr:col>0</xdr:col>
      <xdr:colOff>1710987</xdr:colOff>
      <xdr:row>28</xdr:row>
      <xdr:rowOff>7094</xdr:rowOff>
    </xdr:to>
    <xdr:sp macro="" textlink="">
      <xdr:nvSpPr>
        <xdr:cNvPr id="49" name="Rectangle: Rounded Corners 27">
          <a:hlinkClick xmlns:r="http://schemas.openxmlformats.org/officeDocument/2006/relationships" r:id="rId7"/>
          <a:extLst>
            <a:ext uri="{FF2B5EF4-FFF2-40B4-BE49-F238E27FC236}">
              <a16:creationId xmlns:a16="http://schemas.microsoft.com/office/drawing/2014/main" id="{003E19F4-E8A8-48A3-B7B9-B54630C199EC}"/>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52492</xdr:rowOff>
    </xdr:from>
    <xdr:to>
      <xdr:col>0</xdr:col>
      <xdr:colOff>1706027</xdr:colOff>
      <xdr:row>31</xdr:row>
      <xdr:rowOff>22818</xdr:rowOff>
    </xdr:to>
    <xdr:sp macro="" textlink="">
      <xdr:nvSpPr>
        <xdr:cNvPr id="50" name="Rectangle: Rounded Corners 27">
          <a:hlinkClick xmlns:r="http://schemas.openxmlformats.org/officeDocument/2006/relationships" r:id="rId8"/>
          <a:extLst>
            <a:ext uri="{FF2B5EF4-FFF2-40B4-BE49-F238E27FC236}">
              <a16:creationId xmlns:a16="http://schemas.microsoft.com/office/drawing/2014/main" id="{0BC13693-25A1-48DE-B479-B0C6AA214264}"/>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137270</xdr:rowOff>
    </xdr:from>
    <xdr:to>
      <xdr:col>0</xdr:col>
      <xdr:colOff>1714877</xdr:colOff>
      <xdr:row>9</xdr:row>
      <xdr:rowOff>94152</xdr:rowOff>
    </xdr:to>
    <xdr:sp macro="" textlink="">
      <xdr:nvSpPr>
        <xdr:cNvPr id="51" name="Rectangle: Rounded Corners 27">
          <a:hlinkClick xmlns:r="http://schemas.openxmlformats.org/officeDocument/2006/relationships" r:id="rId9"/>
          <a:extLst>
            <a:ext uri="{FF2B5EF4-FFF2-40B4-BE49-F238E27FC236}">
              <a16:creationId xmlns:a16="http://schemas.microsoft.com/office/drawing/2014/main" id="{06DE8EC5-CC4D-4944-A09A-E741CB9088CD}"/>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152170</xdr:rowOff>
    </xdr:from>
    <xdr:to>
      <xdr:col>0</xdr:col>
      <xdr:colOff>1714879</xdr:colOff>
      <xdr:row>12</xdr:row>
      <xdr:rowOff>96524</xdr:rowOff>
    </xdr:to>
    <xdr:sp macro="" textlink="">
      <xdr:nvSpPr>
        <xdr:cNvPr id="52" name="Rectangle: Rounded Corners 27">
          <a:hlinkClick xmlns:r="http://schemas.openxmlformats.org/officeDocument/2006/relationships" r:id="rId10"/>
          <a:extLst>
            <a:ext uri="{FF2B5EF4-FFF2-40B4-BE49-F238E27FC236}">
              <a16:creationId xmlns:a16="http://schemas.microsoft.com/office/drawing/2014/main" id="{8C14B2EF-61BD-47C4-83D5-AB2306E958AB}"/>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170642</xdr:rowOff>
    </xdr:from>
    <xdr:to>
      <xdr:col>0</xdr:col>
      <xdr:colOff>1714879</xdr:colOff>
      <xdr:row>15</xdr:row>
      <xdr:rowOff>98899</xdr:rowOff>
    </xdr:to>
    <xdr:sp macro="" textlink="">
      <xdr:nvSpPr>
        <xdr:cNvPr id="53" name="Rectangle: Rounded Corners 27">
          <a:hlinkClick xmlns:r="http://schemas.openxmlformats.org/officeDocument/2006/relationships" r:id="rId11"/>
          <a:extLst>
            <a:ext uri="{FF2B5EF4-FFF2-40B4-BE49-F238E27FC236}">
              <a16:creationId xmlns:a16="http://schemas.microsoft.com/office/drawing/2014/main" id="{AD4B0A31-CAFD-4B61-9721-B1A117BED0DB}"/>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84572</xdr:rowOff>
    </xdr:from>
    <xdr:to>
      <xdr:col>0</xdr:col>
      <xdr:colOff>1716742</xdr:colOff>
      <xdr:row>34</xdr:row>
      <xdr:rowOff>54896</xdr:rowOff>
    </xdr:to>
    <xdr:sp macro="" textlink="">
      <xdr:nvSpPr>
        <xdr:cNvPr id="54" name="Rectangle: Rounded Corners 27">
          <a:hlinkClick xmlns:r="http://schemas.openxmlformats.org/officeDocument/2006/relationships" r:id="rId12"/>
          <a:extLst>
            <a:ext uri="{FF2B5EF4-FFF2-40B4-BE49-F238E27FC236}">
              <a16:creationId xmlns:a16="http://schemas.microsoft.com/office/drawing/2014/main" id="{CF15F110-9CB2-470C-A4F9-2E1EA69E0D36}"/>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11</xdr:col>
      <xdr:colOff>42351</xdr:colOff>
      <xdr:row>9</xdr:row>
      <xdr:rowOff>139730</xdr:rowOff>
    </xdr:from>
    <xdr:to>
      <xdr:col>40</xdr:col>
      <xdr:colOff>211988</xdr:colOff>
      <xdr:row>31</xdr:row>
      <xdr:rowOff>182791</xdr:rowOff>
    </xdr:to>
    <xdr:graphicFrame macro="">
      <xdr:nvGraphicFramePr>
        <xdr:cNvPr id="23" name="Chart 1">
          <a:extLst>
            <a:ext uri="{FF2B5EF4-FFF2-40B4-BE49-F238E27FC236}">
              <a16:creationId xmlns:a16="http://schemas.microsoft.com/office/drawing/2014/main" id="{20602D96-7BEA-4CA6-8F90-D49A83973D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797128</xdr:colOff>
      <xdr:row>17</xdr:row>
      <xdr:rowOff>4504</xdr:rowOff>
    </xdr:from>
    <xdr:to>
      <xdr:col>2</xdr:col>
      <xdr:colOff>798603</xdr:colOff>
      <xdr:row>18</xdr:row>
      <xdr:rowOff>169148</xdr:rowOff>
    </xdr:to>
    <xdr:cxnSp macro="">
      <xdr:nvCxnSpPr>
        <xdr:cNvPr id="3" name="Straight Arrow Connector 2">
          <a:extLst>
            <a:ext uri="{FF2B5EF4-FFF2-40B4-BE49-F238E27FC236}">
              <a16:creationId xmlns:a16="http://schemas.microsoft.com/office/drawing/2014/main" id="{0114E892-0D86-4794-9E28-AA834B0A7236}"/>
            </a:ext>
          </a:extLst>
        </xdr:cNvPr>
        <xdr:cNvCxnSpPr/>
      </xdr:nvCxnSpPr>
      <xdr:spPr>
        <a:xfrm flipH="1" flipV="1">
          <a:off x="1216228" y="1846004"/>
          <a:ext cx="1475" cy="348794"/>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790284</xdr:colOff>
      <xdr:row>18</xdr:row>
      <xdr:rowOff>163603</xdr:rowOff>
    </xdr:from>
    <xdr:to>
      <xdr:col>5</xdr:col>
      <xdr:colOff>60088</xdr:colOff>
      <xdr:row>18</xdr:row>
      <xdr:rowOff>170423</xdr:rowOff>
    </xdr:to>
    <xdr:cxnSp macro="">
      <xdr:nvCxnSpPr>
        <xdr:cNvPr id="4" name="Straight Connector 3">
          <a:extLst>
            <a:ext uri="{FF2B5EF4-FFF2-40B4-BE49-F238E27FC236}">
              <a16:creationId xmlns:a16="http://schemas.microsoft.com/office/drawing/2014/main" id="{E0F265B7-8B6D-4816-8A6D-B2D6336296FD}"/>
            </a:ext>
          </a:extLst>
        </xdr:cNvPr>
        <xdr:cNvCxnSpPr/>
      </xdr:nvCxnSpPr>
      <xdr:spPr>
        <a:xfrm>
          <a:off x="1222084" y="2189253"/>
          <a:ext cx="1276404" cy="682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28614</xdr:colOff>
      <xdr:row>17</xdr:row>
      <xdr:rowOff>88900</xdr:rowOff>
    </xdr:from>
    <xdr:to>
      <xdr:col>9</xdr:col>
      <xdr:colOff>88900</xdr:colOff>
      <xdr:row>21</xdr:row>
      <xdr:rowOff>50800</xdr:rowOff>
    </xdr:to>
    <xdr:sp macro="" textlink="">
      <xdr:nvSpPr>
        <xdr:cNvPr id="5" name="Rectangle 4">
          <a:extLst>
            <a:ext uri="{FF2B5EF4-FFF2-40B4-BE49-F238E27FC236}">
              <a16:creationId xmlns:a16="http://schemas.microsoft.com/office/drawing/2014/main" id="{124AAF8C-B781-43A4-847D-8ED2B9ECDEC8}"/>
            </a:ext>
          </a:extLst>
        </xdr:cNvPr>
        <xdr:cNvSpPr/>
      </xdr:nvSpPr>
      <xdr:spPr>
        <a:xfrm>
          <a:off x="1247814" y="1930400"/>
          <a:ext cx="3717886" cy="69850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chemeClr val="dk1"/>
              </a:solidFill>
            </a:rPr>
            <a:t>Conditional formatting to highlight cells with NIL values </a:t>
          </a:r>
          <a:endParaRPr lang="en-SG" sz="1100" b="0">
            <a:solidFill>
              <a:srgbClr val="FF0000"/>
            </a:solidFill>
          </a:endParaRPr>
        </a:p>
      </xdr:txBody>
    </xdr:sp>
    <xdr:clientData/>
  </xdr:twoCellAnchor>
  <xdr:twoCellAnchor>
    <xdr:from>
      <xdr:col>1</xdr:col>
      <xdr:colOff>191655</xdr:colOff>
      <xdr:row>16</xdr:row>
      <xdr:rowOff>176622</xdr:rowOff>
    </xdr:from>
    <xdr:to>
      <xdr:col>1</xdr:col>
      <xdr:colOff>197649</xdr:colOff>
      <xdr:row>18</xdr:row>
      <xdr:rowOff>73485</xdr:rowOff>
    </xdr:to>
    <xdr:cxnSp macro="">
      <xdr:nvCxnSpPr>
        <xdr:cNvPr id="6" name="Straight Arrow Connector 5">
          <a:extLst>
            <a:ext uri="{FF2B5EF4-FFF2-40B4-BE49-F238E27FC236}">
              <a16:creationId xmlns:a16="http://schemas.microsoft.com/office/drawing/2014/main" id="{C0FE4761-DC6A-41A5-85B9-5E360740B444}"/>
            </a:ext>
          </a:extLst>
        </xdr:cNvPr>
        <xdr:cNvCxnSpPr/>
      </xdr:nvCxnSpPr>
      <xdr:spPr>
        <a:xfrm flipV="1">
          <a:off x="191655" y="1833972"/>
          <a:ext cx="5994" cy="26516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191053</xdr:colOff>
      <xdr:row>18</xdr:row>
      <xdr:rowOff>68823</xdr:rowOff>
    </xdr:from>
    <xdr:to>
      <xdr:col>2</xdr:col>
      <xdr:colOff>60088</xdr:colOff>
      <xdr:row>18</xdr:row>
      <xdr:rowOff>71045</xdr:rowOff>
    </xdr:to>
    <xdr:cxnSp macro="">
      <xdr:nvCxnSpPr>
        <xdr:cNvPr id="7" name="Straight Connector 6">
          <a:extLst>
            <a:ext uri="{FF2B5EF4-FFF2-40B4-BE49-F238E27FC236}">
              <a16:creationId xmlns:a16="http://schemas.microsoft.com/office/drawing/2014/main" id="{34D47AAA-756E-41E4-AB8D-695E366816D2}"/>
            </a:ext>
          </a:extLst>
        </xdr:cNvPr>
        <xdr:cNvCxnSpPr/>
      </xdr:nvCxnSpPr>
      <xdr:spPr>
        <a:xfrm flipV="1">
          <a:off x="191053" y="2094473"/>
          <a:ext cx="478635"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377864</xdr:colOff>
      <xdr:row>17</xdr:row>
      <xdr:rowOff>44450</xdr:rowOff>
    </xdr:from>
    <xdr:to>
      <xdr:col>2</xdr:col>
      <xdr:colOff>577850</xdr:colOff>
      <xdr:row>21</xdr:row>
      <xdr:rowOff>6350</xdr:rowOff>
    </xdr:to>
    <xdr:sp macro="" textlink="">
      <xdr:nvSpPr>
        <xdr:cNvPr id="8" name="Rectangle 7">
          <a:extLst>
            <a:ext uri="{FF2B5EF4-FFF2-40B4-BE49-F238E27FC236}">
              <a16:creationId xmlns:a16="http://schemas.microsoft.com/office/drawing/2014/main" id="{A03143F3-C76F-4BAE-B00A-B95598DC71BD}"/>
            </a:ext>
          </a:extLst>
        </xdr:cNvPr>
        <xdr:cNvSpPr/>
      </xdr:nvSpPr>
      <xdr:spPr>
        <a:xfrm>
          <a:off x="377864" y="1885950"/>
          <a:ext cx="809586" cy="69850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chemeClr val="dk1"/>
              </a:solidFill>
            </a:rPr>
            <a:t>Pivot Table of Distance from Nearest Outlet  </a:t>
          </a:r>
          <a:endParaRPr lang="en-SG" sz="1100" b="0">
            <a:solidFill>
              <a:srgbClr val="FF0000"/>
            </a:solidFill>
          </a:endParaRPr>
        </a:p>
      </xdr:txBody>
    </xdr:sp>
    <xdr:clientData/>
  </xdr:twoCellAnchor>
  <xdr:twoCellAnchor>
    <xdr:from>
      <xdr:col>5</xdr:col>
      <xdr:colOff>76897</xdr:colOff>
      <xdr:row>21</xdr:row>
      <xdr:rowOff>160925</xdr:rowOff>
    </xdr:from>
    <xdr:to>
      <xdr:col>9</xdr:col>
      <xdr:colOff>205441</xdr:colOff>
      <xdr:row>24</xdr:row>
      <xdr:rowOff>133958</xdr:rowOff>
    </xdr:to>
    <xdr:sp macro="" textlink="">
      <xdr:nvSpPr>
        <xdr:cNvPr id="11" name="Rectangle 10">
          <a:extLst>
            <a:ext uri="{FF2B5EF4-FFF2-40B4-BE49-F238E27FC236}">
              <a16:creationId xmlns:a16="http://schemas.microsoft.com/office/drawing/2014/main" id="{8CF8C5E6-8CDE-48E3-97A6-29B46F77E379}"/>
            </a:ext>
          </a:extLst>
        </xdr:cNvPr>
        <xdr:cNvSpPr/>
      </xdr:nvSpPr>
      <xdr:spPr>
        <a:xfrm>
          <a:off x="6585647" y="4026954"/>
          <a:ext cx="1753397" cy="533328"/>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Membership</a:t>
          </a:r>
          <a:r>
            <a:rPr lang="en-SG" sz="1100" b="1" baseline="0"/>
            <a:t> Tier</a:t>
          </a:r>
          <a:endParaRPr lang="en-SG" sz="1100" b="0">
            <a:solidFill>
              <a:srgbClr val="FF0000"/>
            </a:solidFill>
          </a:endParaRPr>
        </a:p>
      </xdr:txBody>
    </xdr:sp>
    <xdr:clientData/>
  </xdr:twoCellAnchor>
  <xdr:twoCellAnchor>
    <xdr:from>
      <xdr:col>2</xdr:col>
      <xdr:colOff>1258738</xdr:colOff>
      <xdr:row>37</xdr:row>
      <xdr:rowOff>107231</xdr:rowOff>
    </xdr:from>
    <xdr:to>
      <xdr:col>2</xdr:col>
      <xdr:colOff>1262241</xdr:colOff>
      <xdr:row>39</xdr:row>
      <xdr:rowOff>17570</xdr:rowOff>
    </xdr:to>
    <xdr:cxnSp macro="">
      <xdr:nvCxnSpPr>
        <xdr:cNvPr id="12" name="Straight Arrow Connector 11">
          <a:extLst>
            <a:ext uri="{FF2B5EF4-FFF2-40B4-BE49-F238E27FC236}">
              <a16:creationId xmlns:a16="http://schemas.microsoft.com/office/drawing/2014/main" id="{659992C7-23A4-48DF-AA8F-8BA7781A1137}"/>
            </a:ext>
          </a:extLst>
        </xdr:cNvPr>
        <xdr:cNvCxnSpPr/>
      </xdr:nvCxnSpPr>
      <xdr:spPr>
        <a:xfrm flipH="1" flipV="1">
          <a:off x="4505287" y="5670189"/>
          <a:ext cx="3503" cy="28597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1261639</xdr:colOff>
      <xdr:row>39</xdr:row>
      <xdr:rowOff>12908</xdr:rowOff>
    </xdr:from>
    <xdr:to>
      <xdr:col>2</xdr:col>
      <xdr:colOff>2475812</xdr:colOff>
      <xdr:row>39</xdr:row>
      <xdr:rowOff>15130</xdr:rowOff>
    </xdr:to>
    <xdr:cxnSp macro="">
      <xdr:nvCxnSpPr>
        <xdr:cNvPr id="13" name="Straight Connector 12">
          <a:extLst>
            <a:ext uri="{FF2B5EF4-FFF2-40B4-BE49-F238E27FC236}">
              <a16:creationId xmlns:a16="http://schemas.microsoft.com/office/drawing/2014/main" id="{25B18784-6FFC-4068-A631-D7E23399B5B0}"/>
            </a:ext>
          </a:extLst>
        </xdr:cNvPr>
        <xdr:cNvCxnSpPr/>
      </xdr:nvCxnSpPr>
      <xdr:spPr>
        <a:xfrm flipV="1">
          <a:off x="4508188" y="5951500"/>
          <a:ext cx="1214173"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1789379</xdr:colOff>
      <xdr:row>38</xdr:row>
      <xdr:rowOff>41526</xdr:rowOff>
    </xdr:from>
    <xdr:to>
      <xdr:col>4</xdr:col>
      <xdr:colOff>28015</xdr:colOff>
      <xdr:row>40</xdr:row>
      <xdr:rowOff>121397</xdr:rowOff>
    </xdr:to>
    <xdr:sp macro="" textlink="">
      <xdr:nvSpPr>
        <xdr:cNvPr id="14" name="Rectangle 13">
          <a:extLst>
            <a:ext uri="{FF2B5EF4-FFF2-40B4-BE49-F238E27FC236}">
              <a16:creationId xmlns:a16="http://schemas.microsoft.com/office/drawing/2014/main" id="{20AD7FDD-5D1D-42F4-B242-5CE981D25EDB}"/>
            </a:ext>
          </a:extLst>
        </xdr:cNvPr>
        <xdr:cNvSpPr/>
      </xdr:nvSpPr>
      <xdr:spPr>
        <a:xfrm>
          <a:off x="5281879" y="7082555"/>
          <a:ext cx="984077" cy="453401"/>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chemeClr val="dk1"/>
              </a:solidFill>
            </a:rPr>
            <a:t>Timeline by Date Joined</a:t>
          </a:r>
          <a:endParaRPr lang="en-SG" sz="1100" b="1">
            <a:solidFill>
              <a:srgbClr val="FF0000"/>
            </a:solidFill>
          </a:endParaRPr>
        </a:p>
      </xdr:txBody>
    </xdr:sp>
    <xdr:clientData/>
  </xdr:twoCellAnchor>
  <xdr:twoCellAnchor>
    <xdr:from>
      <xdr:col>1</xdr:col>
      <xdr:colOff>386351</xdr:colOff>
      <xdr:row>33</xdr:row>
      <xdr:rowOff>120556</xdr:rowOff>
    </xdr:from>
    <xdr:to>
      <xdr:col>1</xdr:col>
      <xdr:colOff>387041</xdr:colOff>
      <xdr:row>35</xdr:row>
      <xdr:rowOff>148433</xdr:rowOff>
    </xdr:to>
    <xdr:cxnSp macro="">
      <xdr:nvCxnSpPr>
        <xdr:cNvPr id="15" name="Straight Arrow Connector 14">
          <a:extLst>
            <a:ext uri="{FF2B5EF4-FFF2-40B4-BE49-F238E27FC236}">
              <a16:creationId xmlns:a16="http://schemas.microsoft.com/office/drawing/2014/main" id="{D217C713-8FFC-4673-9302-A2FDB206A9D2}"/>
            </a:ext>
          </a:extLst>
        </xdr:cNvPr>
        <xdr:cNvCxnSpPr/>
      </xdr:nvCxnSpPr>
      <xdr:spPr>
        <a:xfrm flipH="1" flipV="1">
          <a:off x="386351" y="4908456"/>
          <a:ext cx="690" cy="396177"/>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386153</xdr:colOff>
      <xdr:row>35</xdr:row>
      <xdr:rowOff>147614</xdr:rowOff>
    </xdr:from>
    <xdr:to>
      <xdr:col>2</xdr:col>
      <xdr:colOff>473913</xdr:colOff>
      <xdr:row>35</xdr:row>
      <xdr:rowOff>149085</xdr:rowOff>
    </xdr:to>
    <xdr:cxnSp macro="">
      <xdr:nvCxnSpPr>
        <xdr:cNvPr id="16" name="Straight Connector 15">
          <a:extLst>
            <a:ext uri="{FF2B5EF4-FFF2-40B4-BE49-F238E27FC236}">
              <a16:creationId xmlns:a16="http://schemas.microsoft.com/office/drawing/2014/main" id="{09759CD9-5C89-4194-A8C1-D89963113AFC}"/>
            </a:ext>
          </a:extLst>
        </xdr:cNvPr>
        <xdr:cNvCxnSpPr/>
      </xdr:nvCxnSpPr>
      <xdr:spPr>
        <a:xfrm>
          <a:off x="386153" y="5303814"/>
          <a:ext cx="697360" cy="1471"/>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742715</xdr:colOff>
      <xdr:row>34</xdr:row>
      <xdr:rowOff>38602</xdr:rowOff>
    </xdr:from>
    <xdr:to>
      <xdr:col>2</xdr:col>
      <xdr:colOff>742716</xdr:colOff>
      <xdr:row>37</xdr:row>
      <xdr:rowOff>14342</xdr:rowOff>
    </xdr:to>
    <xdr:sp macro="" textlink="">
      <xdr:nvSpPr>
        <xdr:cNvPr id="17" name="Rectangle 16">
          <a:extLst>
            <a:ext uri="{FF2B5EF4-FFF2-40B4-BE49-F238E27FC236}">
              <a16:creationId xmlns:a16="http://schemas.microsoft.com/office/drawing/2014/main" id="{4D546617-5378-46A8-A318-4DC89B54C769}"/>
            </a:ext>
          </a:extLst>
        </xdr:cNvPr>
        <xdr:cNvSpPr/>
      </xdr:nvSpPr>
      <xdr:spPr>
        <a:xfrm>
          <a:off x="609365" y="5010652"/>
          <a:ext cx="609601" cy="52819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Preferred Shopping Day</a:t>
          </a:r>
          <a:endParaRPr lang="en-SG" sz="1100" b="0">
            <a:solidFill>
              <a:srgbClr val="FF0000"/>
            </a:solidFill>
          </a:endParaRPr>
        </a:p>
      </xdr:txBody>
    </xdr:sp>
    <xdr:clientData/>
  </xdr:twoCellAnchor>
  <xdr:twoCellAnchor>
    <xdr:from>
      <xdr:col>11</xdr:col>
      <xdr:colOff>43064</xdr:colOff>
      <xdr:row>32</xdr:row>
      <xdr:rowOff>119887</xdr:rowOff>
    </xdr:from>
    <xdr:to>
      <xdr:col>31</xdr:col>
      <xdr:colOff>56029</xdr:colOff>
      <xdr:row>46</xdr:row>
      <xdr:rowOff>117929</xdr:rowOff>
    </xdr:to>
    <xdr:sp macro="" textlink="">
      <xdr:nvSpPr>
        <xdr:cNvPr id="44" name="Rectangle: Rounded Corners 5">
          <a:extLst>
            <a:ext uri="{FF2B5EF4-FFF2-40B4-BE49-F238E27FC236}">
              <a16:creationId xmlns:a16="http://schemas.microsoft.com/office/drawing/2014/main" id="{02BB4D6B-4540-4D02-AB46-119B9D20E30E}"/>
            </a:ext>
          </a:extLst>
        </xdr:cNvPr>
        <xdr:cNvSpPr/>
      </xdr:nvSpPr>
      <xdr:spPr>
        <a:xfrm>
          <a:off x="8778850" y="5862101"/>
          <a:ext cx="5274393" cy="2538042"/>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a:solidFill>
                <a:schemeClr val="accent1">
                  <a:lumMod val="75000"/>
                </a:schemeClr>
              </a:solidFill>
            </a:rPr>
            <a:t>This Stacked Column PivotChart </a:t>
          </a:r>
          <a:r>
            <a:rPr lang="en-SG" b="0">
              <a:solidFill>
                <a:schemeClr val="accent1">
                  <a:lumMod val="75000"/>
                </a:schemeClr>
              </a:solidFill>
            </a:rPr>
            <a:t>shows the </a:t>
          </a:r>
          <a:r>
            <a:rPr lang="en-SG" b="1">
              <a:solidFill>
                <a:schemeClr val="accent1">
                  <a:lumMod val="75000"/>
                </a:schemeClr>
              </a:solidFill>
            </a:rPr>
            <a:t>distribution of how far customers travel to reach each outlet</a:t>
          </a:r>
          <a:r>
            <a:rPr lang="en-SG">
              <a:solidFill>
                <a:schemeClr val="accent1">
                  <a:lumMod val="75000"/>
                </a:schemeClr>
              </a:solidFill>
            </a:rPr>
            <a:t>,</a:t>
          </a:r>
          <a:r>
            <a:rPr lang="en-SG" b="1">
              <a:solidFill>
                <a:schemeClr val="accent1">
                  <a:lumMod val="75000"/>
                </a:schemeClr>
              </a:solidFill>
            </a:rPr>
            <a:t> </a:t>
          </a:r>
          <a:r>
            <a:rPr lang="en-SG" b="0">
              <a:solidFill>
                <a:schemeClr val="accent1">
                  <a:lumMod val="75000"/>
                </a:schemeClr>
              </a:solidFill>
            </a:rPr>
            <a:t>revealing</a:t>
          </a:r>
          <a:r>
            <a:rPr lang="en-SG" b="1">
              <a:solidFill>
                <a:schemeClr val="accent1">
                  <a:lumMod val="75000"/>
                </a:schemeClr>
              </a:solidFill>
            </a:rPr>
            <a:t> which locations draw mainly local shoppers </a:t>
          </a:r>
          <a:r>
            <a:rPr lang="en-SG">
              <a:solidFill>
                <a:schemeClr val="accent1">
                  <a:lumMod val="75000"/>
                </a:schemeClr>
              </a:solidFill>
            </a:rPr>
            <a:t>versus those </a:t>
          </a:r>
          <a:r>
            <a:rPr lang="en-SG" b="1">
              <a:solidFill>
                <a:schemeClr val="accent1">
                  <a:lumMod val="75000"/>
                </a:schemeClr>
              </a:solidFill>
            </a:rPr>
            <a:t>attracting customers from farther away</a:t>
          </a:r>
          <a:r>
            <a:rPr lang="en-SG">
              <a:solidFill>
                <a:schemeClr val="accent1">
                  <a:lumMod val="75000"/>
                </a:schemeClr>
              </a:solidFill>
            </a:rPr>
            <a:t>. This information can </a:t>
          </a:r>
          <a:r>
            <a:rPr lang="en-SG" b="1">
              <a:solidFill>
                <a:schemeClr val="accent1">
                  <a:lumMod val="75000"/>
                </a:schemeClr>
              </a:solidFill>
            </a:rPr>
            <a:t>guide decisions on outlet staffing</a:t>
          </a:r>
          <a:r>
            <a:rPr lang="en-SG">
              <a:solidFill>
                <a:schemeClr val="accent1">
                  <a:lumMod val="75000"/>
                </a:schemeClr>
              </a:solidFill>
            </a:rPr>
            <a:t>, </a:t>
          </a:r>
          <a:r>
            <a:rPr lang="en-SG" b="1">
              <a:solidFill>
                <a:schemeClr val="accent1">
                  <a:lumMod val="75000"/>
                </a:schemeClr>
              </a:solidFill>
            </a:rPr>
            <a:t>inventory allocation, targeted promotions, and service improvements </a:t>
          </a:r>
          <a:r>
            <a:rPr lang="en-SG">
              <a:solidFill>
                <a:schemeClr val="accent1">
                  <a:lumMod val="75000"/>
                </a:schemeClr>
              </a:solidFill>
            </a:rPr>
            <a:t>to better match customer travel behavior.</a:t>
          </a:r>
        </a:p>
        <a:p>
          <a:pPr algn="l"/>
          <a:endParaRPr lang="en-SG" sz="1100">
            <a:solidFill>
              <a:schemeClr val="accent1">
                <a:lumMod val="75000"/>
              </a:schemeClr>
            </a:solidFill>
          </a:endParaRPr>
        </a:p>
        <a:p>
          <a:pPr algn="l"/>
          <a:r>
            <a:rPr lang="en-SG" sz="1100">
              <a:solidFill>
                <a:schemeClr val="accent1">
                  <a:lumMod val="75000"/>
                </a:schemeClr>
              </a:solidFill>
              <a:effectLst/>
              <a:latin typeface="+mn-lt"/>
              <a:ea typeface="+mn-ea"/>
              <a:cs typeface="+mn-cs"/>
            </a:rPr>
            <a:t>Outlets with mostly </a:t>
          </a:r>
          <a:r>
            <a:rPr lang="en-SG" sz="1100" b="1">
              <a:solidFill>
                <a:schemeClr val="accent1">
                  <a:lumMod val="75000"/>
                </a:schemeClr>
              </a:solidFill>
              <a:effectLst/>
              <a:latin typeface="+mn-lt"/>
              <a:ea typeface="+mn-ea"/>
              <a:cs typeface="+mn-cs"/>
            </a:rPr>
            <a:t>local customers </a:t>
          </a:r>
          <a:r>
            <a:rPr lang="en-SG" sz="1100">
              <a:solidFill>
                <a:schemeClr val="accent1">
                  <a:lumMod val="75000"/>
                </a:schemeClr>
              </a:solidFill>
              <a:effectLst/>
              <a:latin typeface="+mn-lt"/>
              <a:ea typeface="+mn-ea"/>
              <a:cs typeface="+mn-cs"/>
            </a:rPr>
            <a:t>(e.</a:t>
          </a:r>
          <a:r>
            <a:rPr lang="en-SG" sz="1100" b="0">
              <a:solidFill>
                <a:schemeClr val="accent1">
                  <a:lumMod val="75000"/>
                </a:schemeClr>
              </a:solidFill>
              <a:effectLst/>
              <a:latin typeface="+mn-lt"/>
              <a:ea typeface="+mn-ea"/>
              <a:cs typeface="+mn-cs"/>
            </a:rPr>
            <a:t>g.</a:t>
          </a:r>
          <a:r>
            <a:rPr lang="en-SG" sz="1100" b="0" baseline="0">
              <a:solidFill>
                <a:schemeClr val="accent1">
                  <a:lumMod val="75000"/>
                </a:schemeClr>
              </a:solidFill>
              <a:effectLst/>
              <a:latin typeface="+mn-lt"/>
              <a:ea typeface="+mn-ea"/>
              <a:cs typeface="+mn-cs"/>
            </a:rPr>
            <a:t> </a:t>
          </a:r>
          <a:r>
            <a:rPr lang="en-SG" sz="1100" b="0">
              <a:solidFill>
                <a:schemeClr val="accent1">
                  <a:lumMod val="75000"/>
                </a:schemeClr>
              </a:solidFill>
              <a:effectLst/>
              <a:latin typeface="+mn-lt"/>
              <a:ea typeface="+mn-ea"/>
              <a:cs typeface="+mn-cs"/>
            </a:rPr>
            <a:t>traveling 0–3 km) may need </a:t>
          </a:r>
          <a:r>
            <a:rPr lang="en-SG" sz="1100" b="1">
              <a:solidFill>
                <a:schemeClr val="accent1">
                  <a:lumMod val="75000"/>
                </a:schemeClr>
              </a:solidFill>
              <a:effectLst/>
              <a:latin typeface="+mn-lt"/>
              <a:ea typeface="+mn-ea"/>
              <a:cs typeface="+mn-cs"/>
            </a:rPr>
            <a:t>fewer staff </a:t>
          </a:r>
          <a:r>
            <a:rPr lang="en-SG" sz="1100" b="0">
              <a:solidFill>
                <a:schemeClr val="accent1">
                  <a:lumMod val="75000"/>
                </a:schemeClr>
              </a:solidFill>
              <a:effectLst/>
              <a:latin typeface="+mn-lt"/>
              <a:ea typeface="+mn-ea"/>
              <a:cs typeface="+mn-cs"/>
            </a:rPr>
            <a:t>but </a:t>
          </a:r>
          <a:r>
            <a:rPr lang="en-SG" sz="1100" b="1">
              <a:solidFill>
                <a:schemeClr val="accent1">
                  <a:lumMod val="75000"/>
                </a:schemeClr>
              </a:solidFill>
              <a:effectLst/>
              <a:latin typeface="+mn-lt"/>
              <a:ea typeface="+mn-ea"/>
              <a:cs typeface="+mn-cs"/>
            </a:rPr>
            <a:t>more frequent restocking of everyday items</a:t>
          </a:r>
          <a:r>
            <a:rPr lang="en-SG" sz="1100" b="0">
              <a:solidFill>
                <a:schemeClr val="accent1">
                  <a:lumMod val="75000"/>
                </a:schemeClr>
              </a:solidFill>
              <a:effectLst/>
              <a:latin typeface="+mn-lt"/>
              <a:ea typeface="+mn-ea"/>
              <a:cs typeface="+mn-cs"/>
            </a:rPr>
            <a:t>, while outlets attracting </a:t>
          </a:r>
          <a:r>
            <a:rPr lang="en-SG" sz="1100" b="1">
              <a:solidFill>
                <a:schemeClr val="accent1">
                  <a:lumMod val="75000"/>
                </a:schemeClr>
              </a:solidFill>
              <a:effectLst/>
              <a:latin typeface="+mn-lt"/>
              <a:ea typeface="+mn-ea"/>
              <a:cs typeface="+mn-cs"/>
            </a:rPr>
            <a:t>long-distance shoppers </a:t>
          </a:r>
          <a:r>
            <a:rPr lang="en-SG" sz="1100" b="0">
              <a:solidFill>
                <a:schemeClr val="accent1">
                  <a:lumMod val="75000"/>
                </a:schemeClr>
              </a:solidFill>
              <a:effectLst/>
              <a:latin typeface="+mn-lt"/>
              <a:ea typeface="+mn-ea"/>
              <a:cs typeface="+mn-cs"/>
            </a:rPr>
            <a:t>(e.g. traveling 6 km or more) might </a:t>
          </a:r>
          <a:r>
            <a:rPr lang="en-SG" sz="1100" b="1">
              <a:solidFill>
                <a:schemeClr val="accent1">
                  <a:lumMod val="75000"/>
                </a:schemeClr>
              </a:solidFill>
              <a:effectLst/>
              <a:latin typeface="+mn-lt"/>
              <a:ea typeface="+mn-ea"/>
              <a:cs typeface="+mn-cs"/>
            </a:rPr>
            <a:t>require more staff during peak hours </a:t>
          </a:r>
          <a:r>
            <a:rPr lang="en-SG" sz="1100" b="0">
              <a:solidFill>
                <a:schemeClr val="accent1">
                  <a:lumMod val="75000"/>
                </a:schemeClr>
              </a:solidFill>
              <a:effectLst/>
              <a:latin typeface="+mn-lt"/>
              <a:ea typeface="+mn-ea"/>
              <a:cs typeface="+mn-cs"/>
            </a:rPr>
            <a:t>and </a:t>
          </a:r>
          <a:r>
            <a:rPr lang="en-SG" sz="1100" b="1">
              <a:solidFill>
                <a:schemeClr val="accent1">
                  <a:lumMod val="75000"/>
                </a:schemeClr>
              </a:solidFill>
              <a:effectLst/>
              <a:latin typeface="+mn-lt"/>
              <a:ea typeface="+mn-ea"/>
              <a:cs typeface="+mn-cs"/>
            </a:rPr>
            <a:t>a wider range of products</a:t>
          </a:r>
          <a:r>
            <a:rPr lang="en-SG" sz="1100" b="0">
              <a:solidFill>
                <a:schemeClr val="accent1">
                  <a:lumMod val="75000"/>
                </a:schemeClr>
              </a:solidFill>
              <a:effectLst/>
              <a:latin typeface="+mn-lt"/>
              <a:ea typeface="+mn-ea"/>
              <a:cs typeface="+mn-cs"/>
            </a:rPr>
            <a:t> to </a:t>
          </a:r>
          <a:r>
            <a:rPr lang="en-SG" sz="1100" b="1">
              <a:solidFill>
                <a:schemeClr val="accent1">
                  <a:lumMod val="75000"/>
                </a:schemeClr>
              </a:solidFill>
              <a:effectLst/>
              <a:latin typeface="+mn-lt"/>
              <a:ea typeface="+mn-ea"/>
              <a:cs typeface="+mn-cs"/>
            </a:rPr>
            <a:t>encourage</a:t>
          </a:r>
          <a:r>
            <a:rPr lang="en-SG" sz="1100" b="0">
              <a:solidFill>
                <a:schemeClr val="accent1">
                  <a:lumMod val="75000"/>
                </a:schemeClr>
              </a:solidFill>
              <a:effectLst/>
              <a:latin typeface="+mn-lt"/>
              <a:ea typeface="+mn-ea"/>
              <a:cs typeface="+mn-cs"/>
            </a:rPr>
            <a:t> these customers to </a:t>
          </a:r>
          <a:r>
            <a:rPr lang="en-SG" sz="1100" b="1">
              <a:solidFill>
                <a:schemeClr val="accent1">
                  <a:lumMod val="75000"/>
                </a:schemeClr>
              </a:solidFill>
              <a:effectLst/>
              <a:latin typeface="+mn-lt"/>
              <a:ea typeface="+mn-ea"/>
              <a:cs typeface="+mn-cs"/>
            </a:rPr>
            <a:t>return</a:t>
          </a:r>
          <a:r>
            <a:rPr lang="en-SG" sz="1100" b="0">
              <a:solidFill>
                <a:schemeClr val="accent1">
                  <a:lumMod val="75000"/>
                </a:schemeClr>
              </a:solidFill>
              <a:effectLst/>
              <a:latin typeface="+mn-lt"/>
              <a:ea typeface="+mn-ea"/>
              <a:cs typeface="+mn-cs"/>
            </a:rPr>
            <a:t>. </a:t>
          </a:r>
          <a:r>
            <a:rPr lang="en-SG" sz="1100" b="1">
              <a:solidFill>
                <a:schemeClr val="accent1">
                  <a:lumMod val="75000"/>
                </a:schemeClr>
              </a:solidFill>
              <a:effectLst/>
              <a:latin typeface="+mn-lt"/>
              <a:ea typeface="+mn-ea"/>
              <a:cs typeface="+mn-cs"/>
            </a:rPr>
            <a:t>Marketing campaigns </a:t>
          </a:r>
          <a:r>
            <a:rPr lang="en-SG" sz="1100" b="0">
              <a:solidFill>
                <a:schemeClr val="accent1">
                  <a:lumMod val="75000"/>
                </a:schemeClr>
              </a:solidFill>
              <a:effectLst/>
              <a:latin typeface="+mn-lt"/>
              <a:ea typeface="+mn-ea"/>
              <a:cs typeface="+mn-cs"/>
            </a:rPr>
            <a:t>can also be tailored.</a:t>
          </a:r>
          <a:r>
            <a:rPr lang="en-SG" sz="1100" b="0" baseline="0">
              <a:solidFill>
                <a:schemeClr val="accent1">
                  <a:lumMod val="75000"/>
                </a:schemeClr>
              </a:solidFill>
              <a:effectLst/>
              <a:latin typeface="+mn-lt"/>
              <a:ea typeface="+mn-ea"/>
              <a:cs typeface="+mn-cs"/>
            </a:rPr>
            <a:t> </a:t>
          </a:r>
          <a:r>
            <a:rPr lang="en-SG" sz="1100" b="1" baseline="0">
              <a:solidFill>
                <a:schemeClr val="accent1">
                  <a:lumMod val="75000"/>
                </a:schemeClr>
              </a:solidFill>
              <a:effectLst/>
              <a:latin typeface="+mn-lt"/>
              <a:ea typeface="+mn-ea"/>
              <a:cs typeface="+mn-cs"/>
            </a:rPr>
            <a:t>L</a:t>
          </a:r>
          <a:r>
            <a:rPr lang="en-SG" sz="1100" b="1">
              <a:solidFill>
                <a:schemeClr val="accent1">
                  <a:lumMod val="75000"/>
                </a:schemeClr>
              </a:solidFill>
              <a:effectLst/>
              <a:latin typeface="+mn-lt"/>
              <a:ea typeface="+mn-ea"/>
              <a:cs typeface="+mn-cs"/>
            </a:rPr>
            <a:t>ocal promotions for nearby customers</a:t>
          </a:r>
          <a:r>
            <a:rPr lang="en-SG" sz="1100" b="0">
              <a:solidFill>
                <a:schemeClr val="accent1">
                  <a:lumMod val="75000"/>
                </a:schemeClr>
              </a:solidFill>
              <a:effectLst/>
              <a:latin typeface="+mn-lt"/>
              <a:ea typeface="+mn-ea"/>
              <a:cs typeface="+mn-cs"/>
            </a:rPr>
            <a:t> and </a:t>
          </a:r>
          <a:r>
            <a:rPr lang="en-SG" sz="1100" b="1">
              <a:solidFill>
                <a:schemeClr val="accent1">
                  <a:lumMod val="75000"/>
                </a:schemeClr>
              </a:solidFill>
              <a:effectLst/>
              <a:latin typeface="+mn-lt"/>
              <a:ea typeface="+mn-ea"/>
              <a:cs typeface="+mn-cs"/>
            </a:rPr>
            <a:t>special offers </a:t>
          </a:r>
          <a:r>
            <a:rPr lang="en-SG" sz="1100" b="0">
              <a:solidFill>
                <a:schemeClr val="accent1">
                  <a:lumMod val="75000"/>
                </a:schemeClr>
              </a:solidFill>
              <a:effectLst/>
              <a:latin typeface="+mn-lt"/>
              <a:ea typeface="+mn-ea"/>
              <a:cs typeface="+mn-cs"/>
            </a:rPr>
            <a:t>to </a:t>
          </a:r>
          <a:r>
            <a:rPr lang="en-SG" sz="1100" b="1">
              <a:solidFill>
                <a:schemeClr val="accent1">
                  <a:lumMod val="75000"/>
                </a:schemeClr>
              </a:solidFill>
              <a:effectLst/>
              <a:latin typeface="+mn-lt"/>
              <a:ea typeface="+mn-ea"/>
              <a:cs typeface="+mn-cs"/>
            </a:rPr>
            <a:t>incentivize distant customers to visit more often.</a:t>
          </a:r>
          <a:endParaRPr lang="en-SG" sz="1100">
            <a:solidFill>
              <a:schemeClr val="accent1">
                <a:lumMod val="75000"/>
              </a:schemeClr>
            </a:solidFill>
          </a:endParaRPr>
        </a:p>
      </xdr:txBody>
    </xdr:sp>
    <xdr:clientData/>
  </xdr:twoCellAnchor>
  <xdr:twoCellAnchor>
    <xdr:from>
      <xdr:col>31</xdr:col>
      <xdr:colOff>168060</xdr:colOff>
      <xdr:row>32</xdr:row>
      <xdr:rowOff>78871</xdr:rowOff>
    </xdr:from>
    <xdr:to>
      <xdr:col>41</xdr:col>
      <xdr:colOff>128158</xdr:colOff>
      <xdr:row>44</xdr:row>
      <xdr:rowOff>127000</xdr:rowOff>
    </xdr:to>
    <xdr:sp macro="" textlink="">
      <xdr:nvSpPr>
        <xdr:cNvPr id="43" name="Rectangle: Rounded Corners 5">
          <a:extLst>
            <a:ext uri="{FF2B5EF4-FFF2-40B4-BE49-F238E27FC236}">
              <a16:creationId xmlns:a16="http://schemas.microsoft.com/office/drawing/2014/main" id="{02A4ED42-690E-429D-A565-823564C736C3}"/>
            </a:ext>
          </a:extLst>
        </xdr:cNvPr>
        <xdr:cNvSpPr/>
      </xdr:nvSpPr>
      <xdr:spPr>
        <a:xfrm>
          <a:off x="14437417" y="5821085"/>
          <a:ext cx="2590812" cy="2225272"/>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sz="1100" b="0">
              <a:solidFill>
                <a:schemeClr val="accent1">
                  <a:lumMod val="75000"/>
                </a:schemeClr>
              </a:solidFill>
            </a:rPr>
            <a:t>Ang</a:t>
          </a:r>
          <a:r>
            <a:rPr lang="en-SG" sz="1100" b="0" baseline="0">
              <a:solidFill>
                <a:schemeClr val="accent1">
                  <a:lumMod val="75000"/>
                </a:schemeClr>
              </a:solidFill>
            </a:rPr>
            <a:t> Mo Kio has the highest count of customers travelling 0-3km </a:t>
          </a:r>
          <a:r>
            <a:rPr lang="en-SG" sz="1100">
              <a:solidFill>
                <a:schemeClr val="accent1">
                  <a:lumMod val="75000"/>
                </a:schemeClr>
              </a:solidFill>
              <a:effectLst/>
              <a:latin typeface="+mn-lt"/>
              <a:ea typeface="+mn-ea"/>
              <a:cs typeface="+mn-cs"/>
            </a:rPr>
            <a:t>→ </a:t>
          </a:r>
          <a:r>
            <a:rPr lang="en-SG" sz="1100" b="0">
              <a:solidFill>
                <a:schemeClr val="accent1">
                  <a:lumMod val="75000"/>
                </a:schemeClr>
              </a:solidFill>
              <a:effectLst/>
              <a:latin typeface="+mn-lt"/>
              <a:ea typeface="+mn-ea"/>
              <a:cs typeface="+mn-cs"/>
            </a:rPr>
            <a:t>need </a:t>
          </a:r>
          <a:r>
            <a:rPr lang="en-SG" sz="1100" b="1">
              <a:solidFill>
                <a:schemeClr val="accent1">
                  <a:lumMod val="75000"/>
                </a:schemeClr>
              </a:solidFill>
              <a:effectLst/>
              <a:latin typeface="+mn-lt"/>
              <a:ea typeface="+mn-ea"/>
              <a:cs typeface="+mn-cs"/>
            </a:rPr>
            <a:t>fewer staff </a:t>
          </a:r>
          <a:r>
            <a:rPr lang="en-SG" sz="1100" b="0">
              <a:solidFill>
                <a:schemeClr val="accent1">
                  <a:lumMod val="75000"/>
                </a:schemeClr>
              </a:solidFill>
              <a:effectLst/>
              <a:latin typeface="+mn-lt"/>
              <a:ea typeface="+mn-ea"/>
              <a:cs typeface="+mn-cs"/>
            </a:rPr>
            <a:t>but </a:t>
          </a:r>
          <a:r>
            <a:rPr lang="en-SG" sz="1100" b="1">
              <a:solidFill>
                <a:schemeClr val="accent1">
                  <a:lumMod val="75000"/>
                </a:schemeClr>
              </a:solidFill>
              <a:effectLst/>
              <a:latin typeface="+mn-lt"/>
              <a:ea typeface="+mn-ea"/>
              <a:cs typeface="+mn-cs"/>
            </a:rPr>
            <a:t>more frequent restocking of everyday items</a:t>
          </a:r>
        </a:p>
        <a:p>
          <a:pPr marL="0" marR="0" lvl="0" indent="0" algn="l" defTabSz="914400" eaLnBrk="1" fontAlgn="auto" latinLnBrk="0" hangingPunct="1">
            <a:lnSpc>
              <a:spcPct val="100000"/>
            </a:lnSpc>
            <a:spcBef>
              <a:spcPts val="0"/>
            </a:spcBef>
            <a:spcAft>
              <a:spcPts val="0"/>
            </a:spcAft>
            <a:buClrTx/>
            <a:buSzTx/>
            <a:buFontTx/>
            <a:buNone/>
            <a:tabLst/>
            <a:defRPr/>
          </a:pPr>
          <a:r>
            <a:rPr lang="en-SG" sz="1100">
              <a:solidFill>
                <a:srgbClr val="FF0000"/>
              </a:solidFill>
              <a:effectLst/>
              <a:latin typeface="+mn-lt"/>
              <a:ea typeface="+mn-ea"/>
              <a:cs typeface="+mn-cs"/>
            </a:rPr>
            <a:t>Filter set to 0-3 km</a:t>
          </a:r>
          <a:endParaRPr lang="en-SG">
            <a:solidFill>
              <a:srgbClr val="FF0000"/>
            </a:solidFill>
            <a:effectLst/>
          </a:endParaRPr>
        </a:p>
        <a:p>
          <a:pPr algn="l"/>
          <a:endParaRPr lang="en-SG" sz="1100" b="1">
            <a:solidFill>
              <a:schemeClr val="accent1">
                <a:lumMod val="75000"/>
              </a:schemeClr>
            </a:solidFill>
            <a:effectLst/>
            <a:latin typeface="+mn-lt"/>
            <a:ea typeface="+mn-ea"/>
            <a:cs typeface="+mn-cs"/>
          </a:endParaRPr>
        </a:p>
        <a:p>
          <a:pPr algn="l"/>
          <a:r>
            <a:rPr lang="en-SG" sz="1100" b="1">
              <a:solidFill>
                <a:schemeClr val="accent1">
                  <a:lumMod val="75000"/>
                </a:schemeClr>
              </a:solidFill>
              <a:effectLst/>
              <a:latin typeface="+mn-lt"/>
              <a:ea typeface="+mn-ea"/>
              <a:cs typeface="+mn-cs"/>
            </a:rPr>
            <a:t>Seng Kang has the highest count of customers travelling more than 5km </a:t>
          </a:r>
          <a:r>
            <a:rPr lang="en-SG" sz="1100" b="0" i="0">
              <a:solidFill>
                <a:schemeClr val="accent1">
                  <a:lumMod val="75000"/>
                </a:schemeClr>
              </a:solidFill>
              <a:effectLst/>
              <a:latin typeface="+mn-lt"/>
              <a:ea typeface="+mn-ea"/>
              <a:cs typeface="+mn-cs"/>
            </a:rPr>
            <a:t> </a:t>
          </a:r>
          <a:r>
            <a:rPr lang="en-SG" sz="1100">
              <a:solidFill>
                <a:schemeClr val="accent1">
                  <a:lumMod val="75000"/>
                </a:schemeClr>
              </a:solidFill>
              <a:effectLst/>
              <a:latin typeface="+mn-lt"/>
              <a:ea typeface="+mn-ea"/>
              <a:cs typeface="+mn-cs"/>
            </a:rPr>
            <a:t>→ </a:t>
          </a:r>
          <a:r>
            <a:rPr lang="en-SG" sz="1100" b="0">
              <a:solidFill>
                <a:schemeClr val="accent1">
                  <a:lumMod val="75000"/>
                </a:schemeClr>
              </a:solidFill>
              <a:effectLst/>
              <a:latin typeface="+mn-lt"/>
              <a:ea typeface="+mn-ea"/>
              <a:cs typeface="+mn-cs"/>
            </a:rPr>
            <a:t>need</a:t>
          </a:r>
          <a:r>
            <a:rPr lang="en-SG" sz="1100" b="1">
              <a:solidFill>
                <a:schemeClr val="accent1">
                  <a:lumMod val="75000"/>
                </a:schemeClr>
              </a:solidFill>
              <a:effectLst/>
              <a:latin typeface="+mn-lt"/>
              <a:ea typeface="+mn-ea"/>
              <a:cs typeface="+mn-cs"/>
            </a:rPr>
            <a:t> more staff during peak hours </a:t>
          </a:r>
          <a:r>
            <a:rPr lang="en-SG" sz="1100" b="0">
              <a:solidFill>
                <a:schemeClr val="accent1">
                  <a:lumMod val="75000"/>
                </a:schemeClr>
              </a:solidFill>
              <a:effectLst/>
              <a:latin typeface="+mn-lt"/>
              <a:ea typeface="+mn-ea"/>
              <a:cs typeface="+mn-cs"/>
            </a:rPr>
            <a:t>and </a:t>
          </a:r>
          <a:r>
            <a:rPr lang="en-SG" sz="1100" b="1">
              <a:solidFill>
                <a:schemeClr val="accent1">
                  <a:lumMod val="75000"/>
                </a:schemeClr>
              </a:solidFill>
              <a:effectLst/>
              <a:latin typeface="+mn-lt"/>
              <a:ea typeface="+mn-ea"/>
              <a:cs typeface="+mn-cs"/>
            </a:rPr>
            <a:t>a wider range of products.</a:t>
          </a:r>
        </a:p>
        <a:p>
          <a:pPr marL="0" marR="0" lvl="0" indent="0" algn="l" defTabSz="914400" eaLnBrk="1" fontAlgn="auto" latinLnBrk="0" hangingPunct="1">
            <a:lnSpc>
              <a:spcPct val="100000"/>
            </a:lnSpc>
            <a:spcBef>
              <a:spcPts val="0"/>
            </a:spcBef>
            <a:spcAft>
              <a:spcPts val="0"/>
            </a:spcAft>
            <a:buClrTx/>
            <a:buSzTx/>
            <a:buFontTx/>
            <a:buNone/>
            <a:tabLst/>
            <a:defRPr/>
          </a:pPr>
          <a:r>
            <a:rPr lang="en-SG" sz="1100">
              <a:solidFill>
                <a:srgbClr val="FF0000"/>
              </a:solidFill>
              <a:effectLst/>
              <a:latin typeface="+mn-lt"/>
              <a:ea typeface="+mn-ea"/>
              <a:cs typeface="+mn-cs"/>
            </a:rPr>
            <a:t>Filter set to 6-9</a:t>
          </a:r>
          <a:r>
            <a:rPr lang="en-SG" sz="1100" baseline="0">
              <a:solidFill>
                <a:srgbClr val="FF0000"/>
              </a:solidFill>
              <a:effectLst/>
              <a:latin typeface="+mn-lt"/>
              <a:ea typeface="+mn-ea"/>
              <a:cs typeface="+mn-cs"/>
            </a:rPr>
            <a:t> </a:t>
          </a:r>
          <a:r>
            <a:rPr lang="en-SG" sz="1100">
              <a:solidFill>
                <a:srgbClr val="FF0000"/>
              </a:solidFill>
              <a:effectLst/>
              <a:latin typeface="+mn-lt"/>
              <a:ea typeface="+mn-ea"/>
              <a:cs typeface="+mn-cs"/>
            </a:rPr>
            <a:t>km</a:t>
          </a:r>
          <a:endParaRPr lang="en-SG">
            <a:solidFill>
              <a:srgbClr val="FF0000"/>
            </a:solidFill>
            <a:effectLst/>
          </a:endParaRPr>
        </a:p>
        <a:p>
          <a:pPr algn="l"/>
          <a:endParaRPr lang="en-SG" sz="1100" b="1">
            <a:solidFill>
              <a:schemeClr val="accent1">
                <a:lumMod val="75000"/>
              </a:schemeClr>
            </a:solidFill>
            <a:effectLst/>
            <a:latin typeface="+mn-lt"/>
            <a:ea typeface="+mn-ea"/>
            <a:cs typeface="+mn-cs"/>
          </a:endParaRPr>
        </a:p>
        <a:p>
          <a:pPr algn="l"/>
          <a:endParaRPr lang="en-SG" sz="1100" b="1">
            <a:solidFill>
              <a:schemeClr val="accent1">
                <a:lumMod val="75000"/>
              </a:schemeClr>
            </a:solidFill>
          </a:endParaRPr>
        </a:p>
      </xdr:txBody>
    </xdr:sp>
    <xdr:clientData/>
  </xdr:twoCellAnchor>
  <xdr:twoCellAnchor>
    <xdr:from>
      <xdr:col>50</xdr:col>
      <xdr:colOff>246790</xdr:colOff>
      <xdr:row>9</xdr:row>
      <xdr:rowOff>117603</xdr:rowOff>
    </xdr:from>
    <xdr:to>
      <xdr:col>64</xdr:col>
      <xdr:colOff>280147</xdr:colOff>
      <xdr:row>31</xdr:row>
      <xdr:rowOff>93383</xdr:rowOff>
    </xdr:to>
    <xdr:graphicFrame macro="">
      <xdr:nvGraphicFramePr>
        <xdr:cNvPr id="22" name="Chart 24">
          <a:extLst>
            <a:ext uri="{FF2B5EF4-FFF2-40B4-BE49-F238E27FC236}">
              <a16:creationId xmlns:a16="http://schemas.microsoft.com/office/drawing/2014/main" id="{103CA4A3-7AC6-4FC2-BCCD-C6F5DA04A894}"/>
            </a:ext>
            <a:ext uri="{147F2762-F138-4A5C-976F-8EAC2B608ADB}">
              <a16:predDERef xmlns:a16="http://schemas.microsoft.com/office/drawing/2014/main" pred="{02A4ED42-690E-429D-A565-823564C736C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xdr:col>
      <xdr:colOff>904024</xdr:colOff>
      <xdr:row>21</xdr:row>
      <xdr:rowOff>96323</xdr:rowOff>
    </xdr:from>
    <xdr:to>
      <xdr:col>4</xdr:col>
      <xdr:colOff>220038</xdr:colOff>
      <xdr:row>29</xdr:row>
      <xdr:rowOff>53661</xdr:rowOff>
    </xdr:to>
    <mc:AlternateContent xmlns:mc="http://schemas.openxmlformats.org/markup-compatibility/2006" xmlns:a14="http://schemas.microsoft.com/office/drawing/2010/main">
      <mc:Choice Requires="a14">
        <xdr:graphicFrame macro="">
          <xdr:nvGraphicFramePr>
            <xdr:cNvPr id="35" name="Membership Tier">
              <a:extLst>
                <a:ext uri="{FF2B5EF4-FFF2-40B4-BE49-F238E27FC236}">
                  <a16:creationId xmlns:a16="http://schemas.microsoft.com/office/drawing/2014/main" id="{F5306473-EE5F-229F-D6BE-7967EDAAD95F}"/>
                </a:ext>
              </a:extLst>
            </xdr:cNvPr>
            <xdr:cNvGraphicFramePr/>
          </xdr:nvGraphicFramePr>
          <xdr:xfrm>
            <a:off x="0" y="0"/>
            <a:ext cx="0" cy="0"/>
          </xdr:xfrm>
          <a:graphic>
            <a:graphicData uri="http://schemas.microsoft.com/office/drawing/2010/slicer">
              <sle:slicer xmlns:sle="http://schemas.microsoft.com/office/drawing/2010/slicer" name="Membership Tier"/>
            </a:graphicData>
          </a:graphic>
        </xdr:graphicFrame>
      </mc:Choice>
      <mc:Fallback xmlns="">
        <xdr:sp macro="" textlink="">
          <xdr:nvSpPr>
            <xdr:cNvPr id="0" name=""/>
            <xdr:cNvSpPr>
              <a:spLocks noTextEdit="1"/>
            </xdr:cNvSpPr>
          </xdr:nvSpPr>
          <xdr:spPr>
            <a:xfrm>
              <a:off x="4106238" y="3842823"/>
              <a:ext cx="1828800" cy="1408767"/>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128163</xdr:colOff>
      <xdr:row>21</xdr:row>
      <xdr:rowOff>71729</xdr:rowOff>
    </xdr:from>
    <xdr:to>
      <xdr:col>2</xdr:col>
      <xdr:colOff>651699</xdr:colOff>
      <xdr:row>33</xdr:row>
      <xdr:rowOff>71550</xdr:rowOff>
    </xdr:to>
    <mc:AlternateContent xmlns:mc="http://schemas.openxmlformats.org/markup-compatibility/2006" xmlns:a14="http://schemas.microsoft.com/office/drawing/2010/main">
      <mc:Choice Requires="a14">
        <xdr:graphicFrame macro="">
          <xdr:nvGraphicFramePr>
            <xdr:cNvPr id="36" name="Preferred Shopping Day">
              <a:extLst>
                <a:ext uri="{FF2B5EF4-FFF2-40B4-BE49-F238E27FC236}">
                  <a16:creationId xmlns:a16="http://schemas.microsoft.com/office/drawing/2014/main" id="{C20C51B4-C134-6C75-1250-7B3BC89D5790}"/>
                </a:ext>
              </a:extLst>
            </xdr:cNvPr>
            <xdr:cNvGraphicFramePr/>
          </xdr:nvGraphicFramePr>
          <xdr:xfrm>
            <a:off x="0" y="0"/>
            <a:ext cx="0" cy="0"/>
          </xdr:xfrm>
          <a:graphic>
            <a:graphicData uri="http://schemas.microsoft.com/office/drawing/2010/slicer">
              <sle:slicer xmlns:sle="http://schemas.microsoft.com/office/drawing/2010/slicer" name="Preferred Shopping Day"/>
            </a:graphicData>
          </a:graphic>
        </xdr:graphicFrame>
      </mc:Choice>
      <mc:Fallback xmlns="">
        <xdr:sp macro="" textlink="">
          <xdr:nvSpPr>
            <xdr:cNvPr id="0" name=""/>
            <xdr:cNvSpPr>
              <a:spLocks noTextEdit="1"/>
            </xdr:cNvSpPr>
          </xdr:nvSpPr>
          <xdr:spPr>
            <a:xfrm>
              <a:off x="2024092" y="3818229"/>
              <a:ext cx="1829821" cy="2176964"/>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xdr:col>
      <xdr:colOff>914759</xdr:colOff>
      <xdr:row>29</xdr:row>
      <xdr:rowOff>158750</xdr:rowOff>
    </xdr:from>
    <xdr:to>
      <xdr:col>8</xdr:col>
      <xdr:colOff>226089</xdr:colOff>
      <xdr:row>37</xdr:row>
      <xdr:rowOff>27815</xdr:rowOff>
    </xdr:to>
    <mc:AlternateContent xmlns:mc="http://schemas.openxmlformats.org/markup-compatibility/2006" xmlns:tsle="http://schemas.microsoft.com/office/drawing/2012/timeslicer">
      <mc:Choice Requires="tsle">
        <xdr:graphicFrame macro="">
          <xdr:nvGraphicFramePr>
            <xdr:cNvPr id="37" name="Date Joined">
              <a:extLst>
                <a:ext uri="{FF2B5EF4-FFF2-40B4-BE49-F238E27FC236}">
                  <a16:creationId xmlns:a16="http://schemas.microsoft.com/office/drawing/2014/main" id="{0F8EEEB4-8EFD-A635-42AE-738122660A52}"/>
                </a:ext>
              </a:extLst>
            </xdr:cNvPr>
            <xdr:cNvGraphicFramePr/>
          </xdr:nvGraphicFramePr>
          <xdr:xfrm>
            <a:off x="0" y="0"/>
            <a:ext cx="0" cy="0"/>
          </xdr:xfrm>
          <a:graphic>
            <a:graphicData uri="http://schemas.microsoft.com/office/drawing/2012/timeslicer">
              <tsle:timeslicer name="Date Joined"/>
            </a:graphicData>
          </a:graphic>
        </xdr:graphicFrame>
      </mc:Choice>
      <mc:Fallback xmlns="">
        <xdr:sp macro="" textlink="">
          <xdr:nvSpPr>
            <xdr:cNvPr id="0" name=""/>
            <xdr:cNvSpPr>
              <a:spLocks noTextEdit="1"/>
            </xdr:cNvSpPr>
          </xdr:nvSpPr>
          <xdr:spPr>
            <a:xfrm>
              <a:off x="4116973" y="5356679"/>
              <a:ext cx="3321355" cy="1320493"/>
            </a:xfrm>
            <a:prstGeom prst="rect">
              <a:avLst/>
            </a:prstGeom>
            <a:solidFill>
              <a:prstClr val="white"/>
            </a:solidFill>
            <a:ln w="1">
              <a:solidFill>
                <a:prstClr val="green"/>
              </a:solidFill>
            </a:ln>
          </xdr:spPr>
          <xdr:txBody>
            <a:bodyPr vertOverflow="clip" horzOverflow="clip"/>
            <a:lstStyle/>
            <a:p>
              <a:r>
                <a:rPr lang="en-SG" sz="1100"/>
                <a:t>Timeline: Works in Excel 2013 or higher. Do not move or resize.</a:t>
              </a:r>
            </a:p>
          </xdr:txBody>
        </xdr:sp>
      </mc:Fallback>
    </mc:AlternateContent>
    <xdr:clientData/>
  </xdr:twoCellAnchor>
  <xdr:twoCellAnchor editAs="oneCell">
    <xdr:from>
      <xdr:col>66</xdr:col>
      <xdr:colOff>644659</xdr:colOff>
      <xdr:row>17</xdr:row>
      <xdr:rowOff>109829</xdr:rowOff>
    </xdr:from>
    <xdr:to>
      <xdr:col>66</xdr:col>
      <xdr:colOff>2447845</xdr:colOff>
      <xdr:row>25</xdr:row>
      <xdr:rowOff>98380</xdr:rowOff>
    </xdr:to>
    <mc:AlternateContent xmlns:mc="http://schemas.openxmlformats.org/markup-compatibility/2006" xmlns:a14="http://schemas.microsoft.com/office/drawing/2010/main">
      <mc:Choice Requires="a14">
        <xdr:graphicFrame macro="">
          <xdr:nvGraphicFramePr>
            <xdr:cNvPr id="38" name="Membership Tier 1">
              <a:extLst>
                <a:ext uri="{FF2B5EF4-FFF2-40B4-BE49-F238E27FC236}">
                  <a16:creationId xmlns:a16="http://schemas.microsoft.com/office/drawing/2014/main" id="{80081492-B19E-A4BF-0DD6-EA6AD58074A9}"/>
                </a:ext>
              </a:extLst>
            </xdr:cNvPr>
            <xdr:cNvGraphicFramePr/>
          </xdr:nvGraphicFramePr>
          <xdr:xfrm>
            <a:off x="0" y="0"/>
            <a:ext cx="0" cy="0"/>
          </xdr:xfrm>
          <a:graphic>
            <a:graphicData uri="http://schemas.microsoft.com/office/drawing/2010/slicer">
              <sle:slicer xmlns:sle="http://schemas.microsoft.com/office/drawing/2010/slicer" name="Membership Tier 1"/>
            </a:graphicData>
          </a:graphic>
        </xdr:graphicFrame>
      </mc:Choice>
      <mc:Fallback xmlns="">
        <xdr:sp macro="" textlink="">
          <xdr:nvSpPr>
            <xdr:cNvPr id="0" name=""/>
            <xdr:cNvSpPr>
              <a:spLocks noTextEdit="1"/>
            </xdr:cNvSpPr>
          </xdr:nvSpPr>
          <xdr:spPr>
            <a:xfrm>
              <a:off x="29174302" y="3130615"/>
              <a:ext cx="1803186" cy="1439979"/>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65</xdr:col>
      <xdr:colOff>0</xdr:colOff>
      <xdr:row>17</xdr:row>
      <xdr:rowOff>112065</xdr:rowOff>
    </xdr:from>
    <xdr:to>
      <xdr:col>65</xdr:col>
      <xdr:colOff>1774790</xdr:colOff>
      <xdr:row>29</xdr:row>
      <xdr:rowOff>134155</xdr:rowOff>
    </xdr:to>
    <mc:AlternateContent xmlns:mc="http://schemas.openxmlformats.org/markup-compatibility/2006" xmlns:a14="http://schemas.microsoft.com/office/drawing/2010/main">
      <mc:Choice Requires="a14">
        <xdr:graphicFrame macro="">
          <xdr:nvGraphicFramePr>
            <xdr:cNvPr id="39" name="Preferred Shopping Day 1">
              <a:extLst>
                <a:ext uri="{FF2B5EF4-FFF2-40B4-BE49-F238E27FC236}">
                  <a16:creationId xmlns:a16="http://schemas.microsoft.com/office/drawing/2014/main" id="{EA4D3CFF-4B6F-EF08-DAA8-43112402289C}"/>
                </a:ext>
              </a:extLst>
            </xdr:cNvPr>
            <xdr:cNvGraphicFramePr/>
          </xdr:nvGraphicFramePr>
          <xdr:xfrm>
            <a:off x="0" y="0"/>
            <a:ext cx="0" cy="0"/>
          </xdr:xfrm>
          <a:graphic>
            <a:graphicData uri="http://schemas.microsoft.com/office/drawing/2010/slicer">
              <sle:slicer xmlns:sle="http://schemas.microsoft.com/office/drawing/2010/slicer" name="Preferred Shopping Day 1"/>
            </a:graphicData>
          </a:graphic>
        </xdr:graphicFrame>
      </mc:Choice>
      <mc:Fallback xmlns="">
        <xdr:sp macro="" textlink="">
          <xdr:nvSpPr>
            <xdr:cNvPr id="0" name=""/>
            <xdr:cNvSpPr>
              <a:spLocks noTextEdit="1"/>
            </xdr:cNvSpPr>
          </xdr:nvSpPr>
          <xdr:spPr>
            <a:xfrm>
              <a:off x="27014714" y="3132851"/>
              <a:ext cx="1814881" cy="2199233"/>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66</xdr:col>
      <xdr:colOff>637504</xdr:colOff>
      <xdr:row>26</xdr:row>
      <xdr:rowOff>55988</xdr:rowOff>
    </xdr:from>
    <xdr:to>
      <xdr:col>67</xdr:col>
      <xdr:colOff>6621</xdr:colOff>
      <xdr:row>33</xdr:row>
      <xdr:rowOff>112869</xdr:rowOff>
    </xdr:to>
    <mc:AlternateContent xmlns:mc="http://schemas.openxmlformats.org/markup-compatibility/2006" xmlns:tsle="http://schemas.microsoft.com/office/drawing/2012/timeslicer">
      <mc:Choice Requires="tsle">
        <xdr:graphicFrame macro="">
          <xdr:nvGraphicFramePr>
            <xdr:cNvPr id="40" name="Date Joined 2">
              <a:extLst>
                <a:ext uri="{FF2B5EF4-FFF2-40B4-BE49-F238E27FC236}">
                  <a16:creationId xmlns:a16="http://schemas.microsoft.com/office/drawing/2014/main" id="{A5A80839-1C1C-4EF4-FFBC-C720E053024F}"/>
                </a:ext>
              </a:extLst>
            </xdr:cNvPr>
            <xdr:cNvGraphicFramePr/>
          </xdr:nvGraphicFramePr>
          <xdr:xfrm>
            <a:off x="0" y="0"/>
            <a:ext cx="0" cy="0"/>
          </xdr:xfrm>
          <a:graphic>
            <a:graphicData uri="http://schemas.microsoft.com/office/drawing/2012/timeslicer">
              <tsle:timeslicer name="Date Joined 2"/>
            </a:graphicData>
          </a:graphic>
        </xdr:graphicFrame>
      </mc:Choice>
      <mc:Fallback xmlns="">
        <xdr:sp macro="" textlink="">
          <xdr:nvSpPr>
            <xdr:cNvPr id="0" name=""/>
            <xdr:cNvSpPr>
              <a:spLocks noTextEdit="1"/>
            </xdr:cNvSpPr>
          </xdr:nvSpPr>
          <xdr:spPr>
            <a:xfrm>
              <a:off x="29167147" y="4709631"/>
              <a:ext cx="3252273" cy="1326881"/>
            </a:xfrm>
            <a:prstGeom prst="rect">
              <a:avLst/>
            </a:prstGeom>
            <a:solidFill>
              <a:prstClr val="white"/>
            </a:solidFill>
            <a:ln w="1">
              <a:solidFill>
                <a:prstClr val="green"/>
              </a:solidFill>
            </a:ln>
          </xdr:spPr>
          <xdr:txBody>
            <a:bodyPr vertOverflow="clip" horzOverflow="clip"/>
            <a:lstStyle/>
            <a:p>
              <a:r>
                <a:rPr lang="en-SG" sz="1100"/>
                <a:t>Timeline: Works in Excel 2013 or higher. Do not move or resize.</a:t>
              </a:r>
            </a:p>
          </xdr:txBody>
        </xdr:sp>
      </mc:Fallback>
    </mc:AlternateContent>
    <xdr:clientData/>
  </xdr:twoCellAnchor>
  <xdr:twoCellAnchor>
    <xdr:from>
      <xdr:col>0</xdr:col>
      <xdr:colOff>0</xdr:colOff>
      <xdr:row>0</xdr:row>
      <xdr:rowOff>0</xdr:rowOff>
    </xdr:from>
    <xdr:to>
      <xdr:col>0</xdr:col>
      <xdr:colOff>1895326</xdr:colOff>
      <xdr:row>34</xdr:row>
      <xdr:rowOff>145298</xdr:rowOff>
    </xdr:to>
    <xdr:sp macro="" textlink="">
      <xdr:nvSpPr>
        <xdr:cNvPr id="48" name="Rectangle 25">
          <a:extLst>
            <a:ext uri="{FF2B5EF4-FFF2-40B4-BE49-F238E27FC236}">
              <a16:creationId xmlns:a16="http://schemas.microsoft.com/office/drawing/2014/main" id="{547EE8CA-CC05-481C-A6DF-A68FEF389CEF}"/>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134001</xdr:rowOff>
    </xdr:to>
    <xdr:sp macro="" textlink="">
      <xdr:nvSpPr>
        <xdr:cNvPr id="49" name="Rectangle: Rounded Corners 48">
          <a:hlinkClick xmlns:r="http://schemas.openxmlformats.org/officeDocument/2006/relationships" r:id="rId3"/>
          <a:extLst>
            <a:ext uri="{FF2B5EF4-FFF2-40B4-BE49-F238E27FC236}">
              <a16:creationId xmlns:a16="http://schemas.microsoft.com/office/drawing/2014/main" id="{6E55BBC2-87AE-4EBA-989A-DD89C1723A81}"/>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182867</xdr:rowOff>
    </xdr:from>
    <xdr:to>
      <xdr:col>0</xdr:col>
      <xdr:colOff>1724285</xdr:colOff>
      <xdr:row>6</xdr:row>
      <xdr:rowOff>148782</xdr:rowOff>
    </xdr:to>
    <xdr:sp macro="" textlink="">
      <xdr:nvSpPr>
        <xdr:cNvPr id="50" name="Rectangle: Rounded Corners 27">
          <a:hlinkClick xmlns:r="http://schemas.openxmlformats.org/officeDocument/2006/relationships" r:id="rId4"/>
          <a:extLst>
            <a:ext uri="{FF2B5EF4-FFF2-40B4-BE49-F238E27FC236}">
              <a16:creationId xmlns:a16="http://schemas.microsoft.com/office/drawing/2014/main" id="{737914BF-AF79-4A2C-84C5-9ACEDC220E7C}"/>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54215</xdr:rowOff>
    </xdr:from>
    <xdr:to>
      <xdr:col>0</xdr:col>
      <xdr:colOff>1701066</xdr:colOff>
      <xdr:row>19</xdr:row>
      <xdr:rowOff>27283</xdr:rowOff>
    </xdr:to>
    <xdr:sp macro="" textlink="">
      <xdr:nvSpPr>
        <xdr:cNvPr id="51" name="Rectangle: Rounded Corners 50">
          <a:hlinkClick xmlns:r="http://schemas.openxmlformats.org/officeDocument/2006/relationships" r:id="rId5"/>
          <a:extLst>
            <a:ext uri="{FF2B5EF4-FFF2-40B4-BE49-F238E27FC236}">
              <a16:creationId xmlns:a16="http://schemas.microsoft.com/office/drawing/2014/main" id="{718E2BDF-CAEB-4B9B-B1F6-BAE406BECB04}"/>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77533</xdr:rowOff>
    </xdr:from>
    <xdr:to>
      <xdr:col>0</xdr:col>
      <xdr:colOff>1701066</xdr:colOff>
      <xdr:row>22</xdr:row>
      <xdr:rowOff>40930</xdr:rowOff>
    </xdr:to>
    <xdr:sp macro="" textlink="">
      <xdr:nvSpPr>
        <xdr:cNvPr id="52" name="Rectangle: Rounded Corners 27">
          <a:hlinkClick xmlns:r="http://schemas.openxmlformats.org/officeDocument/2006/relationships" r:id="rId6"/>
          <a:extLst>
            <a:ext uri="{FF2B5EF4-FFF2-40B4-BE49-F238E27FC236}">
              <a16:creationId xmlns:a16="http://schemas.microsoft.com/office/drawing/2014/main" id="{68C9EF59-2141-48D3-8251-39A52A3A4DDC}"/>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83749</xdr:rowOff>
    </xdr:from>
    <xdr:to>
      <xdr:col>0</xdr:col>
      <xdr:colOff>1713450</xdr:colOff>
      <xdr:row>25</xdr:row>
      <xdr:rowOff>56817</xdr:rowOff>
    </xdr:to>
    <xdr:sp macro="" textlink="">
      <xdr:nvSpPr>
        <xdr:cNvPr id="53" name="Rectangle: Rounded Corners 27">
          <a:hlinkClick xmlns:r="http://schemas.openxmlformats.org/officeDocument/2006/relationships" r:id="rId7"/>
          <a:extLst>
            <a:ext uri="{FF2B5EF4-FFF2-40B4-BE49-F238E27FC236}">
              <a16:creationId xmlns:a16="http://schemas.microsoft.com/office/drawing/2014/main" id="{3CAC388E-7C27-4BD9-B1BC-6CD3E3B57F38}"/>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96864</xdr:rowOff>
    </xdr:from>
    <xdr:to>
      <xdr:col>0</xdr:col>
      <xdr:colOff>1710987</xdr:colOff>
      <xdr:row>28</xdr:row>
      <xdr:rowOff>62591</xdr:rowOff>
    </xdr:to>
    <xdr:sp macro="" textlink="">
      <xdr:nvSpPr>
        <xdr:cNvPr id="54" name="Rectangle: Rounded Corners 27">
          <a:hlinkClick xmlns:r="http://schemas.openxmlformats.org/officeDocument/2006/relationships" r:id="rId8"/>
          <a:extLst>
            <a:ext uri="{FF2B5EF4-FFF2-40B4-BE49-F238E27FC236}">
              <a16:creationId xmlns:a16="http://schemas.microsoft.com/office/drawing/2014/main" id="{B3E4D185-6DDB-4092-AC63-F1CBE8F6CC85}"/>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107989</xdr:rowOff>
    </xdr:from>
    <xdr:to>
      <xdr:col>0</xdr:col>
      <xdr:colOff>1706027</xdr:colOff>
      <xdr:row>31</xdr:row>
      <xdr:rowOff>76594</xdr:rowOff>
    </xdr:to>
    <xdr:sp macro="" textlink="">
      <xdr:nvSpPr>
        <xdr:cNvPr id="55" name="Rectangle: Rounded Corners 27">
          <a:hlinkClick xmlns:r="http://schemas.openxmlformats.org/officeDocument/2006/relationships" r:id="rId9"/>
          <a:extLst>
            <a:ext uri="{FF2B5EF4-FFF2-40B4-BE49-F238E27FC236}">
              <a16:creationId xmlns:a16="http://schemas.microsoft.com/office/drawing/2014/main" id="{BC49DC38-AD82-4B2F-BF62-E7CDD9037C27}"/>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7</xdr:row>
      <xdr:rowOff>17563</xdr:rowOff>
    </xdr:from>
    <xdr:to>
      <xdr:col>0</xdr:col>
      <xdr:colOff>1714877</xdr:colOff>
      <xdr:row>9</xdr:row>
      <xdr:rowOff>160541</xdr:rowOff>
    </xdr:to>
    <xdr:sp macro="" textlink="">
      <xdr:nvSpPr>
        <xdr:cNvPr id="56" name="Rectangle: Rounded Corners 27">
          <a:hlinkClick xmlns:r="http://schemas.openxmlformats.org/officeDocument/2006/relationships" r:id="rId10"/>
          <a:extLst>
            <a:ext uri="{FF2B5EF4-FFF2-40B4-BE49-F238E27FC236}">
              <a16:creationId xmlns:a16="http://schemas.microsoft.com/office/drawing/2014/main" id="{BC19A59C-8257-4747-B331-03791284D1BB}"/>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10</xdr:row>
      <xdr:rowOff>30742</xdr:rowOff>
    </xdr:from>
    <xdr:to>
      <xdr:col>0</xdr:col>
      <xdr:colOff>1714879</xdr:colOff>
      <xdr:row>12</xdr:row>
      <xdr:rowOff>161193</xdr:rowOff>
    </xdr:to>
    <xdr:sp macro="" textlink="">
      <xdr:nvSpPr>
        <xdr:cNvPr id="57" name="Rectangle: Rounded Corners 27">
          <a:hlinkClick xmlns:r="http://schemas.openxmlformats.org/officeDocument/2006/relationships" r:id="rId11"/>
          <a:extLst>
            <a:ext uri="{FF2B5EF4-FFF2-40B4-BE49-F238E27FC236}">
              <a16:creationId xmlns:a16="http://schemas.microsoft.com/office/drawing/2014/main" id="{6C670734-2EF5-4B5A-84FA-647441E95795}"/>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47495</xdr:rowOff>
    </xdr:from>
    <xdr:to>
      <xdr:col>0</xdr:col>
      <xdr:colOff>1714879</xdr:colOff>
      <xdr:row>15</xdr:row>
      <xdr:rowOff>161849</xdr:rowOff>
    </xdr:to>
    <xdr:sp macro="" textlink="">
      <xdr:nvSpPr>
        <xdr:cNvPr id="58" name="Rectangle: Rounded Corners 27">
          <a:hlinkClick xmlns:r="http://schemas.openxmlformats.org/officeDocument/2006/relationships" r:id="rId12"/>
          <a:extLst>
            <a:ext uri="{FF2B5EF4-FFF2-40B4-BE49-F238E27FC236}">
              <a16:creationId xmlns:a16="http://schemas.microsoft.com/office/drawing/2014/main" id="{BC4DCEB2-8017-4689-879E-E3C656F7FCC3}"/>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138348</xdr:rowOff>
    </xdr:from>
    <xdr:to>
      <xdr:col>0</xdr:col>
      <xdr:colOff>1716742</xdr:colOff>
      <xdr:row>34</xdr:row>
      <xdr:rowOff>106953</xdr:rowOff>
    </xdr:to>
    <xdr:sp macro="" textlink="">
      <xdr:nvSpPr>
        <xdr:cNvPr id="59" name="Rectangle: Rounded Corners 27">
          <a:hlinkClick xmlns:r="http://schemas.openxmlformats.org/officeDocument/2006/relationships" r:id="rId13"/>
          <a:extLst>
            <a:ext uri="{FF2B5EF4-FFF2-40B4-BE49-F238E27FC236}">
              <a16:creationId xmlns:a16="http://schemas.microsoft.com/office/drawing/2014/main" id="{53F4F896-BEFC-488E-BF89-B72922AE3B26}"/>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twoCellAnchor>
    <xdr:from>
      <xdr:col>33</xdr:col>
      <xdr:colOff>173120</xdr:colOff>
      <xdr:row>0</xdr:row>
      <xdr:rowOff>110368</xdr:rowOff>
    </xdr:from>
    <xdr:to>
      <xdr:col>55</xdr:col>
      <xdr:colOff>245806</xdr:colOff>
      <xdr:row>9</xdr:row>
      <xdr:rowOff>24788</xdr:rowOff>
    </xdr:to>
    <xdr:sp macro="" textlink="">
      <xdr:nvSpPr>
        <xdr:cNvPr id="60" name="Rectangle 59">
          <a:extLst>
            <a:ext uri="{FF2B5EF4-FFF2-40B4-BE49-F238E27FC236}">
              <a16:creationId xmlns:a16="http://schemas.microsoft.com/office/drawing/2014/main" id="{58F0E2EC-0588-F5D4-79A5-7F88BA323FF8}"/>
            </a:ext>
          </a:extLst>
        </xdr:cNvPr>
        <xdr:cNvSpPr/>
      </xdr:nvSpPr>
      <xdr:spPr>
        <a:xfrm>
          <a:off x="14040701" y="110368"/>
          <a:ext cx="6381718" cy="150192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ctr"/>
          <a:r>
            <a:rPr lang="en-SG" sz="2800">
              <a:latin typeface="Aptos" panose="020B0004020202020204" pitchFamily="34" charset="0"/>
            </a:rPr>
            <a:t>Stacked Bar Chart VS Column</a:t>
          </a:r>
          <a:r>
            <a:rPr lang="en-SG" sz="2800" baseline="0">
              <a:latin typeface="Aptos" panose="020B0004020202020204" pitchFamily="34" charset="0"/>
            </a:rPr>
            <a:t> Bar Chart </a:t>
          </a:r>
        </a:p>
        <a:p>
          <a:pPr algn="ctr"/>
          <a:r>
            <a:rPr lang="en-SG">
              <a:latin typeface="Aptos" panose="020B0004020202020204" pitchFamily="34" charset="0"/>
            </a:rPr>
            <a:t>The </a:t>
          </a:r>
          <a:r>
            <a:rPr lang="en-SG" sz="1100">
              <a:solidFill>
                <a:schemeClr val="dk1"/>
              </a:solidFill>
              <a:effectLst/>
              <a:latin typeface="Aptos" panose="020B0004020202020204" pitchFamily="34" charset="0"/>
              <a:ea typeface="+mn-ea"/>
              <a:cs typeface="+mn-cs"/>
            </a:rPr>
            <a:t>Stacked Bar Chart (Count) </a:t>
          </a:r>
          <a:r>
            <a:rPr lang="en-SG">
              <a:latin typeface="Aptos" panose="020B0004020202020204" pitchFamily="34" charset="0"/>
            </a:rPr>
            <a:t>shows the distribution of customer based on how far they need to travel to their nearest outlet, while the Column Bar Chart (standard deviation) quantifies </a:t>
          </a:r>
          <a:r>
            <a:rPr lang="en-SG" b="1">
              <a:latin typeface="Aptos" panose="020B0004020202020204" pitchFamily="34" charset="0"/>
            </a:rPr>
            <a:t>how</a:t>
          </a:r>
          <a:r>
            <a:rPr lang="en-SG">
              <a:latin typeface="Aptos" panose="020B0004020202020204" pitchFamily="34" charset="0"/>
            </a:rPr>
            <a:t> </a:t>
          </a:r>
          <a:r>
            <a:rPr lang="en-SG" b="1">
              <a:latin typeface="Aptos" panose="020B0004020202020204" pitchFamily="34" charset="0"/>
            </a:rPr>
            <a:t>dispersed</a:t>
          </a:r>
          <a:r>
            <a:rPr lang="en-SG">
              <a:latin typeface="Aptos" panose="020B0004020202020204" pitchFamily="34" charset="0"/>
            </a:rPr>
            <a:t> those distances are. Both are required because count distribution alone does not measure variability, and variability alone does not show where customers are concentrated.</a:t>
          </a:r>
          <a:endParaRPr lang="en-SG" sz="1100" b="1">
            <a:solidFill>
              <a:srgbClr val="FF0000"/>
            </a:solidFill>
            <a:latin typeface="Aptos" panose="020B0004020202020204" pitchFamily="34" charset="0"/>
          </a:endParaRPr>
        </a:p>
      </xdr:txBody>
    </xdr:sp>
    <xdr:clientData/>
  </xdr:twoCellAnchor>
  <xdr:twoCellAnchor>
    <xdr:from>
      <xdr:col>65</xdr:col>
      <xdr:colOff>125409</xdr:colOff>
      <xdr:row>30</xdr:row>
      <xdr:rowOff>53663</xdr:rowOff>
    </xdr:from>
    <xdr:to>
      <xdr:col>65</xdr:col>
      <xdr:colOff>126099</xdr:colOff>
      <xdr:row>32</xdr:row>
      <xdr:rowOff>81540</xdr:rowOff>
    </xdr:to>
    <xdr:cxnSp macro="">
      <xdr:nvCxnSpPr>
        <xdr:cNvPr id="61" name="Straight Arrow Connector 60">
          <a:extLst>
            <a:ext uri="{FF2B5EF4-FFF2-40B4-BE49-F238E27FC236}">
              <a16:creationId xmlns:a16="http://schemas.microsoft.com/office/drawing/2014/main" id="{1D79EF9C-7423-4628-8C70-CB50CA366B9F}"/>
            </a:ext>
          </a:extLst>
        </xdr:cNvPr>
        <xdr:cNvCxnSpPr/>
      </xdr:nvCxnSpPr>
      <xdr:spPr>
        <a:xfrm flipH="1" flipV="1">
          <a:off x="2021465" y="12941480"/>
          <a:ext cx="690" cy="403511"/>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65</xdr:col>
      <xdr:colOff>125211</xdr:colOff>
      <xdr:row>32</xdr:row>
      <xdr:rowOff>80721</xdr:rowOff>
    </xdr:from>
    <xdr:to>
      <xdr:col>66</xdr:col>
      <xdr:colOff>212971</xdr:colOff>
      <xdr:row>32</xdr:row>
      <xdr:rowOff>82192</xdr:rowOff>
    </xdr:to>
    <xdr:cxnSp macro="">
      <xdr:nvCxnSpPr>
        <xdr:cNvPr id="62" name="Straight Connector 61">
          <a:extLst>
            <a:ext uri="{FF2B5EF4-FFF2-40B4-BE49-F238E27FC236}">
              <a16:creationId xmlns:a16="http://schemas.microsoft.com/office/drawing/2014/main" id="{473AC1C1-34AC-4057-B299-B03207B0A1BD}"/>
            </a:ext>
          </a:extLst>
        </xdr:cNvPr>
        <xdr:cNvCxnSpPr/>
      </xdr:nvCxnSpPr>
      <xdr:spPr>
        <a:xfrm>
          <a:off x="2021267" y="13344172"/>
          <a:ext cx="1438253" cy="1471"/>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65</xdr:col>
      <xdr:colOff>481773</xdr:colOff>
      <xdr:row>30</xdr:row>
      <xdr:rowOff>159526</xdr:rowOff>
    </xdr:from>
    <xdr:to>
      <xdr:col>66</xdr:col>
      <xdr:colOff>481774</xdr:colOff>
      <xdr:row>33</xdr:row>
      <xdr:rowOff>135266</xdr:rowOff>
    </xdr:to>
    <xdr:sp macro="" textlink="">
      <xdr:nvSpPr>
        <xdr:cNvPr id="63" name="Rectangle 62">
          <a:extLst>
            <a:ext uri="{FF2B5EF4-FFF2-40B4-BE49-F238E27FC236}">
              <a16:creationId xmlns:a16="http://schemas.microsoft.com/office/drawing/2014/main" id="{1DE91B1C-EAE3-4811-B123-3C4B62A49B87}"/>
            </a:ext>
          </a:extLst>
        </xdr:cNvPr>
        <xdr:cNvSpPr/>
      </xdr:nvSpPr>
      <xdr:spPr>
        <a:xfrm>
          <a:off x="2377829" y="13047343"/>
          <a:ext cx="1350494" cy="539191"/>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Preferred Shopping Day</a:t>
          </a:r>
          <a:endParaRPr lang="en-SG" sz="1100" b="0">
            <a:solidFill>
              <a:srgbClr val="FF0000"/>
            </a:solidFill>
          </a:endParaRPr>
        </a:p>
      </xdr:txBody>
    </xdr:sp>
    <xdr:clientData/>
  </xdr:twoCellAnchor>
  <xdr:twoCellAnchor>
    <xdr:from>
      <xdr:col>66</xdr:col>
      <xdr:colOff>1609859</xdr:colOff>
      <xdr:row>34</xdr:row>
      <xdr:rowOff>26830</xdr:rowOff>
    </xdr:from>
    <xdr:to>
      <xdr:col>66</xdr:col>
      <xdr:colOff>1613362</xdr:colOff>
      <xdr:row>35</xdr:row>
      <xdr:rowOff>124987</xdr:rowOff>
    </xdr:to>
    <xdr:cxnSp macro="">
      <xdr:nvCxnSpPr>
        <xdr:cNvPr id="64" name="Straight Arrow Connector 63">
          <a:extLst>
            <a:ext uri="{FF2B5EF4-FFF2-40B4-BE49-F238E27FC236}">
              <a16:creationId xmlns:a16="http://schemas.microsoft.com/office/drawing/2014/main" id="{2FCEB23C-76D7-4A2D-A4F2-90143A71D60A}"/>
            </a:ext>
          </a:extLst>
        </xdr:cNvPr>
        <xdr:cNvCxnSpPr/>
      </xdr:nvCxnSpPr>
      <xdr:spPr>
        <a:xfrm flipH="1" flipV="1">
          <a:off x="4856408" y="13665915"/>
          <a:ext cx="3503" cy="28597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66</xdr:col>
      <xdr:colOff>1612760</xdr:colOff>
      <xdr:row>35</xdr:row>
      <xdr:rowOff>120325</xdr:rowOff>
    </xdr:from>
    <xdr:to>
      <xdr:col>66</xdr:col>
      <xdr:colOff>2826933</xdr:colOff>
      <xdr:row>35</xdr:row>
      <xdr:rowOff>122547</xdr:rowOff>
    </xdr:to>
    <xdr:cxnSp macro="">
      <xdr:nvCxnSpPr>
        <xdr:cNvPr id="65" name="Straight Connector 64">
          <a:extLst>
            <a:ext uri="{FF2B5EF4-FFF2-40B4-BE49-F238E27FC236}">
              <a16:creationId xmlns:a16="http://schemas.microsoft.com/office/drawing/2014/main" id="{1FFA1AED-EF60-40A9-8013-D7A44913F627}"/>
            </a:ext>
          </a:extLst>
        </xdr:cNvPr>
        <xdr:cNvCxnSpPr/>
      </xdr:nvCxnSpPr>
      <xdr:spPr>
        <a:xfrm flipV="1">
          <a:off x="4859309" y="13947226"/>
          <a:ext cx="1214173"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66</xdr:col>
      <xdr:colOff>2140500</xdr:colOff>
      <xdr:row>34</xdr:row>
      <xdr:rowOff>148943</xdr:rowOff>
    </xdr:from>
    <xdr:to>
      <xdr:col>67</xdr:col>
      <xdr:colOff>1106714</xdr:colOff>
      <xdr:row>36</xdr:row>
      <xdr:rowOff>63501</xdr:rowOff>
    </xdr:to>
    <xdr:sp macro="" textlink="">
      <xdr:nvSpPr>
        <xdr:cNvPr id="66" name="Rectangle 65">
          <a:extLst>
            <a:ext uri="{FF2B5EF4-FFF2-40B4-BE49-F238E27FC236}">
              <a16:creationId xmlns:a16="http://schemas.microsoft.com/office/drawing/2014/main" id="{F007F8DA-A9DD-42A3-83CB-050C81CD5B70}"/>
            </a:ext>
          </a:extLst>
        </xdr:cNvPr>
        <xdr:cNvSpPr/>
      </xdr:nvSpPr>
      <xdr:spPr>
        <a:xfrm>
          <a:off x="31178143" y="6254014"/>
          <a:ext cx="1669500" cy="277416"/>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chemeClr val="dk1"/>
              </a:solidFill>
            </a:rPr>
            <a:t>Timeline by Date Joined</a:t>
          </a:r>
          <a:endParaRPr lang="en-SG" sz="1100" b="1">
            <a:solidFill>
              <a:srgbClr val="FF0000"/>
            </a:solidFill>
          </a:endParaRPr>
        </a:p>
      </xdr:txBody>
    </xdr:sp>
    <xdr:clientData/>
  </xdr:twoCellAnchor>
  <xdr:twoCellAnchor>
    <xdr:from>
      <xdr:col>66</xdr:col>
      <xdr:colOff>1923143</xdr:colOff>
      <xdr:row>21</xdr:row>
      <xdr:rowOff>18143</xdr:rowOff>
    </xdr:from>
    <xdr:to>
      <xdr:col>67</xdr:col>
      <xdr:colOff>834570</xdr:colOff>
      <xdr:row>21</xdr:row>
      <xdr:rowOff>168850</xdr:rowOff>
    </xdr:to>
    <xdr:cxnSp macro="">
      <xdr:nvCxnSpPr>
        <xdr:cNvPr id="70" name="Straight Arrow Connector 69">
          <a:extLst>
            <a:ext uri="{FF2B5EF4-FFF2-40B4-BE49-F238E27FC236}">
              <a16:creationId xmlns:a16="http://schemas.microsoft.com/office/drawing/2014/main" id="{404095E8-BDC9-4D31-AF3A-A44D2B687A1B}"/>
            </a:ext>
          </a:extLst>
        </xdr:cNvPr>
        <xdr:cNvCxnSpPr>
          <a:stCxn id="72" idx="1"/>
        </xdr:cNvCxnSpPr>
      </xdr:nvCxnSpPr>
      <xdr:spPr>
        <a:xfrm flipH="1" flipV="1">
          <a:off x="30960786" y="3764643"/>
          <a:ext cx="1614713" cy="150707"/>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67</xdr:col>
      <xdr:colOff>834570</xdr:colOff>
      <xdr:row>20</xdr:row>
      <xdr:rowOff>119984</xdr:rowOff>
    </xdr:from>
    <xdr:to>
      <xdr:col>67</xdr:col>
      <xdr:colOff>2585355</xdr:colOff>
      <xdr:row>23</xdr:row>
      <xdr:rowOff>36287</xdr:rowOff>
    </xdr:to>
    <xdr:sp macro="" textlink="">
      <xdr:nvSpPr>
        <xdr:cNvPr id="72" name="Rectangle 71">
          <a:extLst>
            <a:ext uri="{FF2B5EF4-FFF2-40B4-BE49-F238E27FC236}">
              <a16:creationId xmlns:a16="http://schemas.microsoft.com/office/drawing/2014/main" id="{9961B144-3A51-4975-BAFB-289CA3668ACE}"/>
            </a:ext>
          </a:extLst>
        </xdr:cNvPr>
        <xdr:cNvSpPr/>
      </xdr:nvSpPr>
      <xdr:spPr>
        <a:xfrm>
          <a:off x="32575499" y="3685055"/>
          <a:ext cx="1750785" cy="460589"/>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Membership</a:t>
          </a:r>
          <a:r>
            <a:rPr lang="en-SG" sz="1100" b="1" baseline="0"/>
            <a:t> Tier</a:t>
          </a:r>
          <a:endParaRPr lang="en-SG" sz="1100" b="0">
            <a:solidFill>
              <a:srgbClr val="FF0000"/>
            </a:solidFill>
          </a:endParaRPr>
        </a:p>
      </xdr:txBody>
    </xdr:sp>
    <xdr:clientData/>
  </xdr:twoCellAnchor>
  <xdr:twoCellAnchor>
    <xdr:from>
      <xdr:col>4</xdr:col>
      <xdr:colOff>185019</xdr:colOff>
      <xdr:row>23</xdr:row>
      <xdr:rowOff>52478</xdr:rowOff>
    </xdr:from>
    <xdr:to>
      <xdr:col>5</xdr:col>
      <xdr:colOff>76897</xdr:colOff>
      <xdr:row>23</xdr:row>
      <xdr:rowOff>54059</xdr:rowOff>
    </xdr:to>
    <xdr:cxnSp macro="">
      <xdr:nvCxnSpPr>
        <xdr:cNvPr id="9" name="Straight Arrow Connector 8">
          <a:extLst>
            <a:ext uri="{FF2B5EF4-FFF2-40B4-BE49-F238E27FC236}">
              <a16:creationId xmlns:a16="http://schemas.microsoft.com/office/drawing/2014/main" id="{BCF7B838-AA69-4A57-86E7-13F1E965BE5A}"/>
            </a:ext>
          </a:extLst>
        </xdr:cNvPr>
        <xdr:cNvCxnSpPr>
          <a:stCxn id="11" idx="1"/>
        </xdr:cNvCxnSpPr>
      </xdr:nvCxnSpPr>
      <xdr:spPr>
        <a:xfrm flipH="1" flipV="1">
          <a:off x="6422960" y="4292037"/>
          <a:ext cx="162687" cy="1581"/>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51</xdr:col>
      <xdr:colOff>9072</xdr:colOff>
      <xdr:row>31</xdr:row>
      <xdr:rowOff>172358</xdr:rowOff>
    </xdr:from>
    <xdr:to>
      <xdr:col>56</xdr:col>
      <xdr:colOff>553357</xdr:colOff>
      <xdr:row>41</xdr:row>
      <xdr:rowOff>54429</xdr:rowOff>
    </xdr:to>
    <xdr:sp macro="" textlink="">
      <xdr:nvSpPr>
        <xdr:cNvPr id="2" name="Rectangle: Rounded Corners 5">
          <a:extLst>
            <a:ext uri="{FF2B5EF4-FFF2-40B4-BE49-F238E27FC236}">
              <a16:creationId xmlns:a16="http://schemas.microsoft.com/office/drawing/2014/main" id="{C820607B-5833-4283-92CD-EFD34969513A}"/>
            </a:ext>
          </a:extLst>
        </xdr:cNvPr>
        <xdr:cNvSpPr/>
      </xdr:nvSpPr>
      <xdr:spPr>
        <a:xfrm>
          <a:off x="19267715" y="5733144"/>
          <a:ext cx="3066142" cy="1696356"/>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a:solidFill>
                <a:schemeClr val="accent1">
                  <a:lumMod val="75000"/>
                </a:schemeClr>
              </a:solidFill>
            </a:rPr>
            <a:t>This Column PivotChart shows the </a:t>
          </a:r>
          <a:r>
            <a:rPr lang="en-SG" b="1">
              <a:solidFill>
                <a:schemeClr val="accent1">
                  <a:lumMod val="75000"/>
                </a:schemeClr>
              </a:solidFill>
            </a:rPr>
            <a:t>variability</a:t>
          </a:r>
          <a:r>
            <a:rPr lang="en-SG">
              <a:solidFill>
                <a:schemeClr val="accent1">
                  <a:lumMod val="75000"/>
                </a:schemeClr>
              </a:solidFill>
            </a:rPr>
            <a:t> in </a:t>
          </a:r>
          <a:r>
            <a:rPr lang="en-SG" b="1">
              <a:solidFill>
                <a:schemeClr val="accent1">
                  <a:lumMod val="75000"/>
                </a:schemeClr>
              </a:solidFill>
            </a:rPr>
            <a:t>distances</a:t>
          </a:r>
          <a:r>
            <a:rPr lang="en-SG">
              <a:solidFill>
                <a:schemeClr val="accent1">
                  <a:lumMod val="75000"/>
                </a:schemeClr>
              </a:solidFill>
            </a:rPr>
            <a:t> customers travel to their nearest outlet, </a:t>
          </a:r>
          <a:r>
            <a:rPr lang="en-SG" b="1">
              <a:solidFill>
                <a:schemeClr val="accent1">
                  <a:lumMod val="75000"/>
                </a:schemeClr>
              </a:solidFill>
            </a:rPr>
            <a:t>measured by standard deviation (km). </a:t>
          </a:r>
          <a:r>
            <a:rPr lang="en-SG" sz="1100" b="0" i="0">
              <a:solidFill>
                <a:schemeClr val="accent1">
                  <a:lumMod val="75000"/>
                </a:schemeClr>
              </a:solidFill>
              <a:effectLst/>
              <a:latin typeface="+mn-lt"/>
              <a:ea typeface="+mn-ea"/>
              <a:cs typeface="+mn-cs"/>
            </a:rPr>
            <a:t>Tells you if the distance to the nearest outlet is </a:t>
          </a:r>
          <a:r>
            <a:rPr lang="en-SG" sz="1100" b="1" i="0">
              <a:solidFill>
                <a:schemeClr val="accent1">
                  <a:lumMod val="75000"/>
                </a:schemeClr>
              </a:solidFill>
              <a:effectLst/>
              <a:latin typeface="+mn-lt"/>
              <a:ea typeface="+mn-ea"/>
              <a:cs typeface="+mn-cs"/>
            </a:rPr>
            <a:t>consistent</a:t>
          </a:r>
          <a:r>
            <a:rPr lang="en-SG" sz="1100" b="0" i="0">
              <a:solidFill>
                <a:schemeClr val="accent1">
                  <a:lumMod val="75000"/>
                </a:schemeClr>
              </a:solidFill>
              <a:effectLst/>
              <a:latin typeface="+mn-lt"/>
              <a:ea typeface="+mn-ea"/>
              <a:cs typeface="+mn-cs"/>
            </a:rPr>
            <a:t> for everyone (low standard deviation) or if some people are right next to an outlet while others are far away (high standard deviation). </a:t>
          </a:r>
          <a:endParaRPr lang="en-SG" sz="1100">
            <a:solidFill>
              <a:schemeClr val="accent1">
                <a:lumMod val="75000"/>
              </a:schemeClr>
            </a:solidFill>
          </a:endParaRPr>
        </a:p>
      </xdr:txBody>
    </xdr:sp>
    <xdr:clientData/>
  </xdr:twoCellAnchor>
  <xdr:twoCellAnchor>
    <xdr:from>
      <xdr:col>56</xdr:col>
      <xdr:colOff>600607</xdr:colOff>
      <xdr:row>32</xdr:row>
      <xdr:rowOff>38052</xdr:rowOff>
    </xdr:from>
    <xdr:to>
      <xdr:col>64</xdr:col>
      <xdr:colOff>353787</xdr:colOff>
      <xdr:row>39</xdr:row>
      <xdr:rowOff>117929</xdr:rowOff>
    </xdr:to>
    <xdr:sp macro="" textlink="">
      <xdr:nvSpPr>
        <xdr:cNvPr id="10" name="Rectangle: Rounded Corners 5">
          <a:extLst>
            <a:ext uri="{FF2B5EF4-FFF2-40B4-BE49-F238E27FC236}">
              <a16:creationId xmlns:a16="http://schemas.microsoft.com/office/drawing/2014/main" id="{0866D112-A148-4A14-8EA6-BF4071C983F8}"/>
            </a:ext>
          </a:extLst>
        </xdr:cNvPr>
        <xdr:cNvSpPr/>
      </xdr:nvSpPr>
      <xdr:spPr>
        <a:xfrm>
          <a:off x="22653250" y="5780266"/>
          <a:ext cx="4615466" cy="1349877"/>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SG" b="1">
              <a:solidFill>
                <a:schemeClr val="accent1">
                  <a:lumMod val="75000"/>
                </a:schemeClr>
              </a:solidFill>
            </a:rPr>
            <a:t>Tampines</a:t>
          </a:r>
          <a:r>
            <a:rPr lang="en-SG">
              <a:solidFill>
                <a:schemeClr val="accent1">
                  <a:lumMod val="75000"/>
                </a:schemeClr>
              </a:solidFill>
            </a:rPr>
            <a:t> has the lowest SD (1.5 km) → </a:t>
          </a:r>
          <a:r>
            <a:rPr lang="en-SG" sz="1100" b="0" i="0">
              <a:solidFill>
                <a:schemeClr val="accent1">
                  <a:lumMod val="75000"/>
                </a:schemeClr>
              </a:solidFill>
              <a:effectLst/>
              <a:latin typeface="+mn-lt"/>
              <a:ea typeface="+mn-ea"/>
              <a:cs typeface="+mn-cs"/>
            </a:rPr>
            <a:t>Most customers are roughly the same distance from their nearest outlet </a:t>
          </a:r>
          <a:r>
            <a:rPr lang="en-SG" sz="1100">
              <a:solidFill>
                <a:schemeClr val="accent1">
                  <a:lumMod val="75000"/>
                </a:schemeClr>
              </a:solidFill>
              <a:effectLst/>
              <a:latin typeface="+mn-lt"/>
              <a:ea typeface="+mn-ea"/>
              <a:cs typeface="+mn-cs"/>
            </a:rPr>
            <a:t>→ </a:t>
          </a:r>
          <a:r>
            <a:rPr lang="en-SG" sz="1100" b="0" i="0">
              <a:solidFill>
                <a:schemeClr val="accent1">
                  <a:lumMod val="75000"/>
                </a:schemeClr>
              </a:solidFill>
              <a:effectLst/>
              <a:latin typeface="+mn-lt"/>
              <a:ea typeface="+mn-ea"/>
              <a:cs typeface="+mn-cs"/>
            </a:rPr>
            <a:t>Focus on </a:t>
          </a:r>
          <a:r>
            <a:rPr lang="en-SG" sz="1100" b="1" i="0">
              <a:solidFill>
                <a:schemeClr val="accent1">
                  <a:lumMod val="75000"/>
                </a:schemeClr>
              </a:solidFill>
              <a:effectLst/>
              <a:latin typeface="+mn-lt"/>
              <a:ea typeface="+mn-ea"/>
              <a:cs typeface="+mn-cs"/>
            </a:rPr>
            <a:t>Foot Traffic &amp; Local Presence</a:t>
          </a:r>
          <a:endParaRPr lang="en-SG" sz="1100" b="0" i="0">
            <a:solidFill>
              <a:schemeClr val="accent1">
                <a:lumMod val="7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SG" b="1">
              <a:solidFill>
                <a:schemeClr val="accent1">
                  <a:lumMod val="75000"/>
                </a:schemeClr>
              </a:solidFill>
            </a:rPr>
            <a:t>Changi</a:t>
          </a:r>
          <a:r>
            <a:rPr lang="en-SG">
              <a:solidFill>
                <a:schemeClr val="accent1">
                  <a:lumMod val="75000"/>
                </a:schemeClr>
              </a:solidFill>
            </a:rPr>
            <a:t> has the highest SD (2.4 km) </a:t>
          </a:r>
          <a:r>
            <a:rPr lang="en-SG" sz="1100" b="0" i="0">
              <a:solidFill>
                <a:schemeClr val="accent1">
                  <a:lumMod val="75000"/>
                </a:schemeClr>
              </a:solidFill>
              <a:effectLst/>
              <a:latin typeface="+mn-lt"/>
              <a:ea typeface="+mn-ea"/>
              <a:cs typeface="+mn-cs"/>
            </a:rPr>
            <a:t>The distances vary widely. Some people are very close to an outlet, while others are very far</a:t>
          </a:r>
          <a:r>
            <a:rPr lang="en-SG" sz="1100" b="0" i="0" baseline="0">
              <a:solidFill>
                <a:schemeClr val="accent1">
                  <a:lumMod val="75000"/>
                </a:schemeClr>
              </a:solidFill>
              <a:effectLst/>
              <a:latin typeface="+mn-lt"/>
              <a:ea typeface="+mn-ea"/>
              <a:cs typeface="+mn-cs"/>
            </a:rPr>
            <a:t> </a:t>
          </a:r>
          <a:r>
            <a:rPr lang="en-SG" sz="1100">
              <a:solidFill>
                <a:schemeClr val="accent1">
                  <a:lumMod val="75000"/>
                </a:schemeClr>
              </a:solidFill>
              <a:effectLst/>
              <a:latin typeface="+mn-lt"/>
              <a:ea typeface="+mn-ea"/>
              <a:cs typeface="+mn-cs"/>
            </a:rPr>
            <a:t>→ </a:t>
          </a:r>
          <a:r>
            <a:rPr lang="en-SG" sz="1100" b="0" i="0">
              <a:solidFill>
                <a:schemeClr val="accent1">
                  <a:lumMod val="75000"/>
                </a:schemeClr>
              </a:solidFill>
              <a:effectLst/>
              <a:latin typeface="+mn-lt"/>
              <a:ea typeface="+mn-ea"/>
              <a:cs typeface="+mn-cs"/>
            </a:rPr>
            <a:t>Access to Sheng Siong is unequal </a:t>
          </a:r>
          <a:r>
            <a:rPr lang="en-SG" sz="1100">
              <a:solidFill>
                <a:schemeClr val="accent1">
                  <a:lumMod val="75000"/>
                </a:schemeClr>
              </a:solidFill>
              <a:effectLst/>
              <a:latin typeface="+mn-lt"/>
              <a:ea typeface="+mn-ea"/>
              <a:cs typeface="+mn-cs"/>
            </a:rPr>
            <a:t>→ </a:t>
          </a:r>
          <a:r>
            <a:rPr lang="en-SG" sz="1100" b="0" i="0">
              <a:solidFill>
                <a:schemeClr val="accent1">
                  <a:lumMod val="75000"/>
                </a:schemeClr>
              </a:solidFill>
              <a:effectLst/>
              <a:latin typeface="+mn-lt"/>
              <a:ea typeface="+mn-ea"/>
              <a:cs typeface="+mn-cs"/>
            </a:rPr>
            <a:t>Sheng Siong should </a:t>
          </a:r>
          <a:r>
            <a:rPr lang="en-SG" sz="1100" b="0" i="0" baseline="0">
              <a:solidFill>
                <a:schemeClr val="accent1">
                  <a:lumMod val="75000"/>
                </a:schemeClr>
              </a:solidFill>
              <a:effectLst/>
              <a:latin typeface="+mn-lt"/>
              <a:ea typeface="+mn-ea"/>
              <a:cs typeface="+mn-cs"/>
            </a:rPr>
            <a:t>f</a:t>
          </a:r>
          <a:r>
            <a:rPr lang="en-SG" sz="1100" b="0" i="0">
              <a:solidFill>
                <a:schemeClr val="accent1">
                  <a:lumMod val="75000"/>
                </a:schemeClr>
              </a:solidFill>
              <a:effectLst/>
              <a:latin typeface="+mn-lt"/>
              <a:ea typeface="+mn-ea"/>
              <a:cs typeface="+mn-cs"/>
            </a:rPr>
            <a:t>ocus on </a:t>
          </a:r>
          <a:r>
            <a:rPr lang="en-SG" sz="1100" b="1" i="0">
              <a:solidFill>
                <a:schemeClr val="accent1">
                  <a:lumMod val="75000"/>
                </a:schemeClr>
              </a:solidFill>
              <a:effectLst/>
              <a:latin typeface="+mn-lt"/>
              <a:ea typeface="+mn-ea"/>
              <a:cs typeface="+mn-cs"/>
            </a:rPr>
            <a:t>Loyalty &amp; Delivery</a:t>
          </a:r>
          <a:endParaRPr lang="en-SG" sz="1100" b="0" i="0">
            <a:solidFill>
              <a:schemeClr val="accent1">
                <a:lumMod val="75000"/>
              </a:schemeClr>
            </a:solidFill>
            <a:effectLst/>
            <a:latin typeface="+mn-lt"/>
            <a:ea typeface="+mn-ea"/>
            <a:cs typeface="+mn-cs"/>
          </a:endParaRPr>
        </a:p>
        <a:p>
          <a:endParaRPr lang="en-SG">
            <a:solidFill>
              <a:schemeClr val="accent1">
                <a:lumMod val="75000"/>
              </a:schemeClr>
            </a:solidFill>
          </a:endParaRPr>
        </a:p>
      </xdr:txBody>
    </xdr:sp>
    <xdr:clientData/>
  </xdr:twoCellAnchor>
  <xdr:twoCellAnchor>
    <xdr:from>
      <xdr:col>2</xdr:col>
      <xdr:colOff>1940534</xdr:colOff>
      <xdr:row>6</xdr:row>
      <xdr:rowOff>37643</xdr:rowOff>
    </xdr:from>
    <xdr:to>
      <xdr:col>2</xdr:col>
      <xdr:colOff>1950358</xdr:colOff>
      <xdr:row>10</xdr:row>
      <xdr:rowOff>145143</xdr:rowOff>
    </xdr:to>
    <xdr:cxnSp macro="">
      <xdr:nvCxnSpPr>
        <xdr:cNvPr id="32" name="Straight Arrow Connector 31">
          <a:extLst>
            <a:ext uri="{FF2B5EF4-FFF2-40B4-BE49-F238E27FC236}">
              <a16:creationId xmlns:a16="http://schemas.microsoft.com/office/drawing/2014/main" id="{85E9EE30-03EF-429E-BE0B-0E7369F1B849}"/>
            </a:ext>
          </a:extLst>
        </xdr:cNvPr>
        <xdr:cNvCxnSpPr/>
      </xdr:nvCxnSpPr>
      <xdr:spPr>
        <a:xfrm>
          <a:off x="5142748" y="1062714"/>
          <a:ext cx="9824" cy="833215"/>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1932215</xdr:colOff>
      <xdr:row>6</xdr:row>
      <xdr:rowOff>32098</xdr:rowOff>
    </xdr:from>
    <xdr:to>
      <xdr:col>7</xdr:col>
      <xdr:colOff>204163</xdr:colOff>
      <xdr:row>6</xdr:row>
      <xdr:rowOff>38918</xdr:rowOff>
    </xdr:to>
    <xdr:cxnSp macro="">
      <xdr:nvCxnSpPr>
        <xdr:cNvPr id="33" name="Straight Connector 32">
          <a:extLst>
            <a:ext uri="{FF2B5EF4-FFF2-40B4-BE49-F238E27FC236}">
              <a16:creationId xmlns:a16="http://schemas.microsoft.com/office/drawing/2014/main" id="{FF75C277-D8BB-4D20-BD20-CF679A7F7B1B}"/>
            </a:ext>
          </a:extLst>
        </xdr:cNvPr>
        <xdr:cNvCxnSpPr/>
      </xdr:nvCxnSpPr>
      <xdr:spPr>
        <a:xfrm>
          <a:off x="5134429" y="1057169"/>
          <a:ext cx="1909591" cy="682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227116</xdr:colOff>
      <xdr:row>4</xdr:row>
      <xdr:rowOff>75322</xdr:rowOff>
    </xdr:from>
    <xdr:to>
      <xdr:col>9</xdr:col>
      <xdr:colOff>777260</xdr:colOff>
      <xdr:row>8</xdr:row>
      <xdr:rowOff>172356</xdr:rowOff>
    </xdr:to>
    <xdr:sp macro="" textlink="">
      <xdr:nvSpPr>
        <xdr:cNvPr id="34" name="Rectangle 33">
          <a:extLst>
            <a:ext uri="{FF2B5EF4-FFF2-40B4-BE49-F238E27FC236}">
              <a16:creationId xmlns:a16="http://schemas.microsoft.com/office/drawing/2014/main" id="{F75DC0CA-9A7C-45FF-AA92-154D018E8B89}"/>
            </a:ext>
          </a:extLst>
        </xdr:cNvPr>
        <xdr:cNvSpPr/>
      </xdr:nvSpPr>
      <xdr:spPr>
        <a:xfrm>
          <a:off x="6187045" y="737536"/>
          <a:ext cx="2037858" cy="822749"/>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rgbClr val="FF0000"/>
              </a:solidFill>
            </a:rPr>
            <a:t>Applied PivotTable grouping</a:t>
          </a:r>
        </a:p>
        <a:p>
          <a:pPr algn="l"/>
          <a:r>
            <a:rPr lang="en-SG" sz="1100" b="1" baseline="0">
              <a:solidFill>
                <a:schemeClr val="dk1"/>
              </a:solidFill>
            </a:rPr>
            <a:t>Start: 0</a:t>
          </a:r>
        </a:p>
        <a:p>
          <a:pPr algn="l"/>
          <a:r>
            <a:rPr lang="en-SG" sz="1100" b="1" baseline="0">
              <a:solidFill>
                <a:schemeClr val="dk1"/>
              </a:solidFill>
            </a:rPr>
            <a:t>End: 9</a:t>
          </a:r>
        </a:p>
        <a:p>
          <a:pPr algn="l"/>
          <a:r>
            <a:rPr lang="en-SG" sz="1100" b="1" baseline="0">
              <a:solidFill>
                <a:schemeClr val="dk1"/>
              </a:solidFill>
            </a:rPr>
            <a:t>By: 3</a:t>
          </a:r>
          <a:endParaRPr lang="en-SG" sz="1100" b="0">
            <a:solidFill>
              <a:srgbClr val="FF0000"/>
            </a:solidFill>
          </a:endParaRPr>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7</xdr:col>
      <xdr:colOff>439426</xdr:colOff>
      <xdr:row>1</xdr:row>
      <xdr:rowOff>13453</xdr:rowOff>
    </xdr:from>
    <xdr:to>
      <xdr:col>18</xdr:col>
      <xdr:colOff>204029</xdr:colOff>
      <xdr:row>25</xdr:row>
      <xdr:rowOff>79461</xdr:rowOff>
    </xdr:to>
    <xdr:graphicFrame macro="">
      <xdr:nvGraphicFramePr>
        <xdr:cNvPr id="21" name="Chart 1">
          <a:extLst>
            <a:ext uri="{FF2B5EF4-FFF2-40B4-BE49-F238E27FC236}">
              <a16:creationId xmlns:a16="http://schemas.microsoft.com/office/drawing/2014/main" id="{B37B5C6B-393B-4335-B479-C501140FF4E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437404</xdr:colOff>
      <xdr:row>10</xdr:row>
      <xdr:rowOff>62212</xdr:rowOff>
    </xdr:from>
    <xdr:to>
      <xdr:col>1</xdr:col>
      <xdr:colOff>438840</xdr:colOff>
      <xdr:row>12</xdr:row>
      <xdr:rowOff>62961</xdr:rowOff>
    </xdr:to>
    <xdr:cxnSp macro="">
      <xdr:nvCxnSpPr>
        <xdr:cNvPr id="3" name="Straight Arrow Connector 2">
          <a:extLst>
            <a:ext uri="{FF2B5EF4-FFF2-40B4-BE49-F238E27FC236}">
              <a16:creationId xmlns:a16="http://schemas.microsoft.com/office/drawing/2014/main" id="{C90AD94A-B2FE-4328-A472-8BEAAA47BDE8}"/>
            </a:ext>
          </a:extLst>
        </xdr:cNvPr>
        <xdr:cNvCxnSpPr/>
      </xdr:nvCxnSpPr>
      <xdr:spPr>
        <a:xfrm flipV="1">
          <a:off x="437404" y="1903712"/>
          <a:ext cx="1436" cy="369049"/>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436802</xdr:colOff>
      <xdr:row>12</xdr:row>
      <xdr:rowOff>58299</xdr:rowOff>
    </xdr:from>
    <xdr:to>
      <xdr:col>2</xdr:col>
      <xdr:colOff>32020</xdr:colOff>
      <xdr:row>12</xdr:row>
      <xdr:rowOff>60521</xdr:rowOff>
    </xdr:to>
    <xdr:cxnSp macro="">
      <xdr:nvCxnSpPr>
        <xdr:cNvPr id="4" name="Straight Connector 3">
          <a:extLst>
            <a:ext uri="{FF2B5EF4-FFF2-40B4-BE49-F238E27FC236}">
              <a16:creationId xmlns:a16="http://schemas.microsoft.com/office/drawing/2014/main" id="{23EF1A3D-FC6B-413A-A8CB-BBD68424D885}"/>
            </a:ext>
          </a:extLst>
        </xdr:cNvPr>
        <xdr:cNvCxnSpPr/>
      </xdr:nvCxnSpPr>
      <xdr:spPr>
        <a:xfrm flipV="1">
          <a:off x="436802" y="2268099"/>
          <a:ext cx="204818"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735805</xdr:colOff>
      <xdr:row>10</xdr:row>
      <xdr:rowOff>101016</xdr:rowOff>
    </xdr:from>
    <xdr:to>
      <xdr:col>2</xdr:col>
      <xdr:colOff>653068</xdr:colOff>
      <xdr:row>15</xdr:row>
      <xdr:rowOff>6686</xdr:rowOff>
    </xdr:to>
    <xdr:sp macro="" textlink="">
      <xdr:nvSpPr>
        <xdr:cNvPr id="5" name="Rectangle 4">
          <a:extLst>
            <a:ext uri="{FF2B5EF4-FFF2-40B4-BE49-F238E27FC236}">
              <a16:creationId xmlns:a16="http://schemas.microsoft.com/office/drawing/2014/main" id="{6801E880-BE24-478D-AD61-66AA8FBA4178}"/>
            </a:ext>
          </a:extLst>
        </xdr:cNvPr>
        <xdr:cNvSpPr/>
      </xdr:nvSpPr>
      <xdr:spPr>
        <a:xfrm>
          <a:off x="608805" y="1942516"/>
          <a:ext cx="609413" cy="82642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b="1"/>
            <a:t>Pivot Table Showing Member Counts by Membership Type and Preferred Shopping Day</a:t>
          </a:r>
          <a:endParaRPr lang="en-SG" sz="1100" b="1">
            <a:solidFill>
              <a:srgbClr val="FF0000"/>
            </a:solidFill>
          </a:endParaRPr>
        </a:p>
      </xdr:txBody>
    </xdr:sp>
    <xdr:clientData/>
  </xdr:twoCellAnchor>
  <xdr:twoCellAnchor>
    <xdr:from>
      <xdr:col>3</xdr:col>
      <xdr:colOff>665958</xdr:colOff>
      <xdr:row>10</xdr:row>
      <xdr:rowOff>112532</xdr:rowOff>
    </xdr:from>
    <xdr:to>
      <xdr:col>3</xdr:col>
      <xdr:colOff>667433</xdr:colOff>
      <xdr:row>12</xdr:row>
      <xdr:rowOff>92075</xdr:rowOff>
    </xdr:to>
    <xdr:cxnSp macro="">
      <xdr:nvCxnSpPr>
        <xdr:cNvPr id="6" name="Straight Arrow Connector 5">
          <a:extLst>
            <a:ext uri="{FF2B5EF4-FFF2-40B4-BE49-F238E27FC236}">
              <a16:creationId xmlns:a16="http://schemas.microsoft.com/office/drawing/2014/main" id="{E1D0CA88-015A-4375-B7BA-87E7240C1B82}"/>
            </a:ext>
          </a:extLst>
        </xdr:cNvPr>
        <xdr:cNvCxnSpPr/>
      </xdr:nvCxnSpPr>
      <xdr:spPr>
        <a:xfrm flipH="1" flipV="1">
          <a:off x="1828008" y="1954032"/>
          <a:ext cx="1475" cy="34784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659114</xdr:colOff>
      <xdr:row>12</xdr:row>
      <xdr:rowOff>86530</xdr:rowOff>
    </xdr:from>
    <xdr:to>
      <xdr:col>6</xdr:col>
      <xdr:colOff>286067</xdr:colOff>
      <xdr:row>12</xdr:row>
      <xdr:rowOff>93350</xdr:rowOff>
    </xdr:to>
    <xdr:cxnSp macro="">
      <xdr:nvCxnSpPr>
        <xdr:cNvPr id="7" name="Straight Connector 6">
          <a:extLst>
            <a:ext uri="{FF2B5EF4-FFF2-40B4-BE49-F238E27FC236}">
              <a16:creationId xmlns:a16="http://schemas.microsoft.com/office/drawing/2014/main" id="{4E952CB2-708A-45D3-8719-5079A0E3F1F6}"/>
            </a:ext>
          </a:extLst>
        </xdr:cNvPr>
        <xdr:cNvCxnSpPr/>
      </xdr:nvCxnSpPr>
      <xdr:spPr>
        <a:xfrm>
          <a:off x="1827514" y="2296330"/>
          <a:ext cx="1506553" cy="682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487060</xdr:colOff>
      <xdr:row>10</xdr:row>
      <xdr:rowOff>139923</xdr:rowOff>
    </xdr:from>
    <xdr:to>
      <xdr:col>6</xdr:col>
      <xdr:colOff>354948</xdr:colOff>
      <xdr:row>14</xdr:row>
      <xdr:rowOff>100911</xdr:rowOff>
    </xdr:to>
    <xdr:sp macro="" textlink="">
      <xdr:nvSpPr>
        <xdr:cNvPr id="8" name="Rectangle 7">
          <a:extLst>
            <a:ext uri="{FF2B5EF4-FFF2-40B4-BE49-F238E27FC236}">
              <a16:creationId xmlns:a16="http://schemas.microsoft.com/office/drawing/2014/main" id="{A36F5C74-CB2A-4E49-9A62-6DA1FCE2D472}"/>
            </a:ext>
          </a:extLst>
        </xdr:cNvPr>
        <xdr:cNvSpPr/>
      </xdr:nvSpPr>
      <xdr:spPr>
        <a:xfrm>
          <a:off x="2315860" y="1981423"/>
          <a:ext cx="1087088" cy="697588"/>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chemeClr val="dk1"/>
              </a:solidFill>
            </a:rPr>
            <a:t>Conditional formatting to highlight cells with NIL values </a:t>
          </a:r>
          <a:endParaRPr lang="en-SG" sz="1100" b="0">
            <a:solidFill>
              <a:srgbClr val="FF0000"/>
            </a:solidFill>
          </a:endParaRPr>
        </a:p>
      </xdr:txBody>
    </xdr:sp>
    <xdr:clientData/>
  </xdr:twoCellAnchor>
  <xdr:twoCellAnchor>
    <xdr:from>
      <xdr:col>3</xdr:col>
      <xdr:colOff>144892</xdr:colOff>
      <xdr:row>26</xdr:row>
      <xdr:rowOff>134495</xdr:rowOff>
    </xdr:from>
    <xdr:to>
      <xdr:col>4</xdr:col>
      <xdr:colOff>103323</xdr:colOff>
      <xdr:row>26</xdr:row>
      <xdr:rowOff>136717</xdr:rowOff>
    </xdr:to>
    <xdr:cxnSp macro="">
      <xdr:nvCxnSpPr>
        <xdr:cNvPr id="10" name="Straight Connector 9">
          <a:extLst>
            <a:ext uri="{FF2B5EF4-FFF2-40B4-BE49-F238E27FC236}">
              <a16:creationId xmlns:a16="http://schemas.microsoft.com/office/drawing/2014/main" id="{FF039424-DF05-4AAE-9E05-4FE8961F9B54}"/>
            </a:ext>
          </a:extLst>
        </xdr:cNvPr>
        <xdr:cNvCxnSpPr/>
      </xdr:nvCxnSpPr>
      <xdr:spPr>
        <a:xfrm flipV="1">
          <a:off x="5077015" y="4883947"/>
          <a:ext cx="828294"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562891</xdr:colOff>
      <xdr:row>25</xdr:row>
      <xdr:rowOff>97056</xdr:rowOff>
    </xdr:from>
    <xdr:to>
      <xdr:col>5</xdr:col>
      <xdr:colOff>43493</xdr:colOff>
      <xdr:row>28</xdr:row>
      <xdr:rowOff>75502</xdr:rowOff>
    </xdr:to>
    <xdr:sp macro="" textlink="">
      <xdr:nvSpPr>
        <xdr:cNvPr id="11" name="Rectangle 10">
          <a:extLst>
            <a:ext uri="{FF2B5EF4-FFF2-40B4-BE49-F238E27FC236}">
              <a16:creationId xmlns:a16="http://schemas.microsoft.com/office/drawing/2014/main" id="{59F25D5B-AA38-4B04-95B3-B4C7E245A150}"/>
            </a:ext>
          </a:extLst>
        </xdr:cNvPr>
        <xdr:cNvSpPr/>
      </xdr:nvSpPr>
      <xdr:spPr>
        <a:xfrm>
          <a:off x="5495014" y="4663837"/>
          <a:ext cx="1411698" cy="526460"/>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Nearest</a:t>
          </a:r>
          <a:r>
            <a:rPr lang="en-SG" sz="1100" b="1" baseline="0"/>
            <a:t> Outlet Choice</a:t>
          </a:r>
          <a:endParaRPr lang="en-SG" sz="1100" b="0">
            <a:solidFill>
              <a:srgbClr val="FF0000"/>
            </a:solidFill>
          </a:endParaRPr>
        </a:p>
      </xdr:txBody>
    </xdr:sp>
    <xdr:clientData/>
  </xdr:twoCellAnchor>
  <xdr:twoCellAnchor>
    <xdr:from>
      <xdr:col>18</xdr:col>
      <xdr:colOff>561163</xdr:colOff>
      <xdr:row>4</xdr:row>
      <xdr:rowOff>118137</xdr:rowOff>
    </xdr:from>
    <xdr:to>
      <xdr:col>22</xdr:col>
      <xdr:colOff>244673</xdr:colOff>
      <xdr:row>23</xdr:row>
      <xdr:rowOff>43494</xdr:rowOff>
    </xdr:to>
    <xdr:sp macro="" textlink="">
      <xdr:nvSpPr>
        <xdr:cNvPr id="19" name="Rectangle: Rounded Corners 5">
          <a:extLst>
            <a:ext uri="{FF2B5EF4-FFF2-40B4-BE49-F238E27FC236}">
              <a16:creationId xmlns:a16="http://schemas.microsoft.com/office/drawing/2014/main" id="{71714304-8EA2-4FC3-8F35-672BB13DF517}"/>
            </a:ext>
          </a:extLst>
        </xdr:cNvPr>
        <xdr:cNvSpPr/>
      </xdr:nvSpPr>
      <xdr:spPr>
        <a:xfrm>
          <a:off x="17810547" y="848822"/>
          <a:ext cx="2119126" cy="3396110"/>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a:solidFill>
                <a:schemeClr val="accent1">
                  <a:lumMod val="75000"/>
                </a:schemeClr>
              </a:solidFill>
            </a:rPr>
            <a:t>This radar chart visualizes the </a:t>
          </a:r>
          <a:r>
            <a:rPr lang="en-SG" b="1">
              <a:solidFill>
                <a:schemeClr val="accent1">
                  <a:lumMod val="75000"/>
                </a:schemeClr>
              </a:solidFill>
            </a:rPr>
            <a:t>distribution of members’</a:t>
          </a:r>
          <a:r>
            <a:rPr lang="en-SG" sz="1100" b="1">
              <a:solidFill>
                <a:schemeClr val="lt1"/>
              </a:solidFill>
              <a:effectLst/>
              <a:latin typeface="+mn-lt"/>
              <a:ea typeface="+mn-ea"/>
              <a:cs typeface="+mn-cs"/>
            </a:rPr>
            <a:t>(count)</a:t>
          </a:r>
          <a:r>
            <a:rPr lang="en-SG" b="1">
              <a:solidFill>
                <a:schemeClr val="accent1">
                  <a:lumMod val="75000"/>
                </a:schemeClr>
              </a:solidFill>
            </a:rPr>
            <a:t> preferred shopping days across different membership tiers</a:t>
          </a:r>
          <a:r>
            <a:rPr lang="en-SG">
              <a:solidFill>
                <a:schemeClr val="accent1">
                  <a:lumMod val="75000"/>
                </a:schemeClr>
              </a:solidFill>
            </a:rPr>
            <a:t>. It allows easy comparison of </a:t>
          </a:r>
          <a:r>
            <a:rPr lang="en-SG" b="1">
              <a:solidFill>
                <a:schemeClr val="accent1">
                  <a:lumMod val="75000"/>
                </a:schemeClr>
              </a:solidFill>
            </a:rPr>
            <a:t>which days are most and least popular among Loyal, New, Regular, and VIP members </a:t>
          </a:r>
          <a:r>
            <a:rPr lang="en-SG" b="1">
              <a:solidFill>
                <a:srgbClr val="FF0000"/>
              </a:solidFill>
            </a:rPr>
            <a:t>at each outlet</a:t>
          </a:r>
          <a:r>
            <a:rPr lang="en-SG">
              <a:solidFill>
                <a:schemeClr val="accent1">
                  <a:lumMod val="75000"/>
                </a:schemeClr>
              </a:solidFill>
            </a:rPr>
            <a:t>. </a:t>
          </a:r>
          <a:r>
            <a:rPr lang="en-SG" sz="1100" b="0" i="0">
              <a:solidFill>
                <a:schemeClr val="accent1">
                  <a:lumMod val="75000"/>
                </a:schemeClr>
              </a:solidFill>
              <a:effectLst/>
              <a:latin typeface="+mn-lt"/>
              <a:ea typeface="+mn-ea"/>
              <a:cs typeface="+mn-cs"/>
            </a:rPr>
            <a:t>This data helps </a:t>
          </a:r>
          <a:r>
            <a:rPr lang="en-SG" sz="1100" b="1" i="0">
              <a:solidFill>
                <a:schemeClr val="accent1">
                  <a:lumMod val="75000"/>
                </a:schemeClr>
              </a:solidFill>
              <a:effectLst/>
              <a:latin typeface="+mn-lt"/>
              <a:ea typeface="+mn-ea"/>
              <a:cs typeface="+mn-cs"/>
            </a:rPr>
            <a:t>optimize staffing for peak periods </a:t>
          </a:r>
          <a:r>
            <a:rPr lang="en-SG" sz="1100" b="0" i="0">
              <a:solidFill>
                <a:schemeClr val="accent1">
                  <a:lumMod val="75000"/>
                </a:schemeClr>
              </a:solidFill>
              <a:effectLst/>
              <a:latin typeface="+mn-lt"/>
              <a:ea typeface="+mn-ea"/>
              <a:cs typeface="+mn-cs"/>
            </a:rPr>
            <a:t>and </a:t>
          </a:r>
          <a:r>
            <a:rPr lang="en-SG" sz="1100" b="1" i="0">
              <a:solidFill>
                <a:schemeClr val="accent1">
                  <a:lumMod val="75000"/>
                </a:schemeClr>
              </a:solidFill>
              <a:effectLst/>
              <a:latin typeface="+mn-lt"/>
              <a:ea typeface="+mn-ea"/>
              <a:cs typeface="+mn-cs"/>
            </a:rPr>
            <a:t>design promotions for specific member tiers</a:t>
          </a:r>
          <a:r>
            <a:rPr lang="en-SG" sz="1100" b="0" i="0">
              <a:solidFill>
                <a:schemeClr val="accent1">
                  <a:lumMod val="75000"/>
                </a:schemeClr>
              </a:solidFill>
              <a:effectLst/>
              <a:latin typeface="+mn-lt"/>
              <a:ea typeface="+mn-ea"/>
              <a:cs typeface="+mn-cs"/>
            </a:rPr>
            <a:t>. By aligning operations and marketing with member behavior, </a:t>
          </a:r>
          <a:r>
            <a:rPr lang="en-SG" sz="1100" b="1" i="0">
              <a:solidFill>
                <a:schemeClr val="accent1">
                  <a:lumMod val="75000"/>
                </a:schemeClr>
              </a:solidFill>
              <a:effectLst/>
              <a:latin typeface="+mn-lt"/>
              <a:ea typeface="+mn-ea"/>
              <a:cs typeface="+mn-cs"/>
            </a:rPr>
            <a:t>businesses can improve efficiency and relevance</a:t>
          </a:r>
          <a:r>
            <a:rPr lang="en-SG" sz="1100" b="0" i="0">
              <a:solidFill>
                <a:schemeClr val="accent1">
                  <a:lumMod val="75000"/>
                </a:schemeClr>
              </a:solidFill>
              <a:effectLst/>
              <a:latin typeface="+mn-lt"/>
              <a:ea typeface="+mn-ea"/>
              <a:cs typeface="+mn-cs"/>
            </a:rPr>
            <a:t>.</a:t>
          </a:r>
          <a:endParaRPr lang="en-SG" sz="1100">
            <a:solidFill>
              <a:schemeClr val="accent1">
                <a:lumMod val="75000"/>
              </a:schemeClr>
            </a:solidFill>
          </a:endParaRPr>
        </a:p>
      </xdr:txBody>
    </xdr:sp>
    <xdr:clientData/>
  </xdr:twoCellAnchor>
  <xdr:twoCellAnchor>
    <xdr:from>
      <xdr:col>22</xdr:col>
      <xdr:colOff>486822</xdr:colOff>
      <xdr:row>5</xdr:row>
      <xdr:rowOff>114739</xdr:rowOff>
    </xdr:from>
    <xdr:to>
      <xdr:col>30</xdr:col>
      <xdr:colOff>330548</xdr:colOff>
      <xdr:row>21</xdr:row>
      <xdr:rowOff>165274</xdr:rowOff>
    </xdr:to>
    <xdr:sp macro="" textlink="">
      <xdr:nvSpPr>
        <xdr:cNvPr id="20" name="Rectangle: Rounded Corners 5">
          <a:extLst>
            <a:ext uri="{FF2B5EF4-FFF2-40B4-BE49-F238E27FC236}">
              <a16:creationId xmlns:a16="http://schemas.microsoft.com/office/drawing/2014/main" id="{F3EA1413-811C-4440-8E62-B4BFC19C36B4}"/>
            </a:ext>
          </a:extLst>
        </xdr:cNvPr>
        <xdr:cNvSpPr/>
      </xdr:nvSpPr>
      <xdr:spPr>
        <a:xfrm>
          <a:off x="20171822" y="1028095"/>
          <a:ext cx="4714959" cy="2973275"/>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sz="1100">
              <a:solidFill>
                <a:schemeClr val="accent1">
                  <a:lumMod val="75000"/>
                </a:schemeClr>
              </a:solidFill>
            </a:rPr>
            <a:t>E.g. At </a:t>
          </a:r>
          <a:r>
            <a:rPr lang="en-SG" sz="1100" baseline="0">
              <a:solidFill>
                <a:schemeClr val="accent1">
                  <a:lumMod val="75000"/>
                </a:schemeClr>
              </a:solidFill>
            </a:rPr>
            <a:t>the </a:t>
          </a:r>
          <a:r>
            <a:rPr lang="en-SG" sz="1100" b="1" baseline="0">
              <a:solidFill>
                <a:schemeClr val="accent1">
                  <a:lumMod val="75000"/>
                </a:schemeClr>
              </a:solidFill>
            </a:rPr>
            <a:t>Changi</a:t>
          </a:r>
          <a:r>
            <a:rPr lang="en-SG" sz="1100" baseline="0">
              <a:solidFill>
                <a:schemeClr val="accent1">
                  <a:lumMod val="75000"/>
                </a:schemeClr>
              </a:solidFill>
            </a:rPr>
            <a:t> outlet, </a:t>
          </a:r>
          <a:r>
            <a:rPr lang="en-SG" b="1">
              <a:solidFill>
                <a:schemeClr val="accent1">
                  <a:lumMod val="75000"/>
                </a:schemeClr>
              </a:solidFill>
            </a:rPr>
            <a:t>Loyal</a:t>
          </a:r>
          <a:r>
            <a:rPr lang="en-SG">
              <a:solidFill>
                <a:schemeClr val="accent1">
                  <a:lumMod val="75000"/>
                </a:schemeClr>
              </a:solidFill>
            </a:rPr>
            <a:t> members predominantly prefer </a:t>
          </a:r>
          <a:r>
            <a:rPr lang="en-SG" b="1">
              <a:solidFill>
                <a:schemeClr val="accent1">
                  <a:lumMod val="75000"/>
                </a:schemeClr>
              </a:solidFill>
            </a:rPr>
            <a:t>Thursday</a:t>
          </a:r>
          <a:r>
            <a:rPr lang="en-SG">
              <a:solidFill>
                <a:schemeClr val="accent1">
                  <a:lumMod val="75000"/>
                </a:schemeClr>
              </a:solidFill>
            </a:rPr>
            <a:t> as their shopping day </a:t>
          </a:r>
          <a:r>
            <a:rPr lang="en-SG" sz="1100">
              <a:solidFill>
                <a:schemeClr val="accent1">
                  <a:lumMod val="75000"/>
                </a:schemeClr>
              </a:solidFill>
              <a:effectLst/>
              <a:latin typeface="+mn-lt"/>
              <a:ea typeface="+mn-ea"/>
              <a:cs typeface="+mn-cs"/>
            </a:rPr>
            <a:t>→</a:t>
          </a:r>
          <a:r>
            <a:rPr lang="en-SG" baseline="0">
              <a:solidFill>
                <a:schemeClr val="accent1">
                  <a:lumMod val="75000"/>
                </a:schemeClr>
              </a:solidFill>
            </a:rPr>
            <a:t> </a:t>
          </a:r>
          <a:r>
            <a:rPr lang="en-SG" sz="1100" b="1" baseline="0">
              <a:solidFill>
                <a:schemeClr val="accent1">
                  <a:lumMod val="75000"/>
                </a:schemeClr>
              </a:solidFill>
              <a:effectLst/>
              <a:latin typeface="+mn-lt"/>
              <a:ea typeface="+mn-ea"/>
              <a:cs typeface="+mn-cs"/>
            </a:rPr>
            <a:t>A</a:t>
          </a:r>
          <a:r>
            <a:rPr lang="en-SG" sz="1100" b="1">
              <a:solidFill>
                <a:schemeClr val="accent1">
                  <a:lumMod val="75000"/>
                </a:schemeClr>
              </a:solidFill>
              <a:effectLst/>
              <a:latin typeface="+mn-lt"/>
              <a:ea typeface="+mn-ea"/>
              <a:cs typeface="+mn-cs"/>
            </a:rPr>
            <a:t>dditional staff </a:t>
          </a:r>
          <a:r>
            <a:rPr lang="en-SG" sz="1100">
              <a:solidFill>
                <a:schemeClr val="accent1">
                  <a:lumMod val="75000"/>
                </a:schemeClr>
              </a:solidFill>
              <a:effectLst/>
              <a:latin typeface="+mn-lt"/>
              <a:ea typeface="+mn-ea"/>
              <a:cs typeface="+mn-cs"/>
            </a:rPr>
            <a:t>can be scheduled on </a:t>
          </a:r>
          <a:r>
            <a:rPr lang="en-SG" sz="1100" b="1">
              <a:solidFill>
                <a:schemeClr val="accent1">
                  <a:lumMod val="75000"/>
                </a:schemeClr>
              </a:solidFill>
              <a:effectLst/>
              <a:latin typeface="+mn-lt"/>
              <a:ea typeface="+mn-ea"/>
              <a:cs typeface="+mn-cs"/>
            </a:rPr>
            <a:t>Thursdays</a:t>
          </a:r>
          <a:r>
            <a:rPr lang="en-SG" sz="1100">
              <a:solidFill>
                <a:schemeClr val="accent1">
                  <a:lumMod val="75000"/>
                </a:schemeClr>
              </a:solidFill>
              <a:effectLst/>
              <a:latin typeface="+mn-lt"/>
              <a:ea typeface="+mn-ea"/>
              <a:cs typeface="+mn-cs"/>
            </a:rPr>
            <a:t> to assist </a:t>
          </a:r>
          <a:r>
            <a:rPr lang="en-SG" sz="1100" b="1">
              <a:solidFill>
                <a:schemeClr val="accent1">
                  <a:lumMod val="75000"/>
                </a:schemeClr>
              </a:solidFill>
              <a:effectLst/>
              <a:latin typeface="+mn-lt"/>
              <a:ea typeface="+mn-ea"/>
              <a:cs typeface="+mn-cs"/>
            </a:rPr>
            <a:t>Loyal</a:t>
          </a:r>
          <a:r>
            <a:rPr lang="en-SG" sz="1100">
              <a:solidFill>
                <a:schemeClr val="accent1">
                  <a:lumMod val="75000"/>
                </a:schemeClr>
              </a:solidFill>
              <a:effectLst/>
              <a:latin typeface="+mn-lt"/>
              <a:ea typeface="+mn-ea"/>
              <a:cs typeface="+mn-cs"/>
            </a:rPr>
            <a:t> members</a:t>
          </a:r>
          <a:r>
            <a:rPr lang="en-SG" sz="1100" b="1">
              <a:solidFill>
                <a:schemeClr val="accent1">
                  <a:lumMod val="75000"/>
                </a:schemeClr>
              </a:solidFill>
              <a:effectLst/>
              <a:latin typeface="+mn-lt"/>
              <a:ea typeface="+mn-ea"/>
              <a:cs typeface="+mn-cs"/>
            </a:rPr>
            <a:t> during peak shopping</a:t>
          </a:r>
          <a:endParaRPr lang="en-SG" baseline="0">
            <a:solidFill>
              <a:schemeClr val="accent1">
                <a:lumMod val="75000"/>
              </a:schemeClr>
            </a:solidFill>
          </a:endParaRPr>
        </a:p>
        <a:p>
          <a:pPr algn="l"/>
          <a:endParaRPr lang="en-SG" baseline="0">
            <a:solidFill>
              <a:schemeClr val="accent1">
                <a:lumMod val="75000"/>
              </a:schemeClr>
            </a:solidFill>
          </a:endParaRPr>
        </a:p>
        <a:p>
          <a:pPr algn="l"/>
          <a:r>
            <a:rPr lang="en-SG" b="1">
              <a:solidFill>
                <a:schemeClr val="accent1">
                  <a:lumMod val="75000"/>
                </a:schemeClr>
              </a:solidFill>
            </a:rPr>
            <a:t>New</a:t>
          </a:r>
          <a:r>
            <a:rPr lang="en-SG">
              <a:solidFill>
                <a:schemeClr val="accent1">
                  <a:lumMod val="75000"/>
                </a:schemeClr>
              </a:solidFill>
            </a:rPr>
            <a:t> members indicate </a:t>
          </a:r>
          <a:r>
            <a:rPr lang="en-SG" b="1">
              <a:solidFill>
                <a:schemeClr val="accent1">
                  <a:lumMod val="75000"/>
                </a:schemeClr>
              </a:solidFill>
            </a:rPr>
            <a:t>Friday</a:t>
          </a:r>
          <a:r>
            <a:rPr lang="en-SG">
              <a:solidFill>
                <a:schemeClr val="accent1">
                  <a:lumMod val="75000"/>
                </a:schemeClr>
              </a:solidFill>
            </a:rPr>
            <a:t> as their preferred day (1 response) </a:t>
          </a:r>
          <a:r>
            <a:rPr lang="en-SG" sz="1100">
              <a:solidFill>
                <a:schemeClr val="accent1">
                  <a:lumMod val="75000"/>
                </a:schemeClr>
              </a:solidFill>
              <a:effectLst/>
              <a:latin typeface="+mn-lt"/>
              <a:ea typeface="+mn-ea"/>
              <a:cs typeface="+mn-cs"/>
            </a:rPr>
            <a:t>→</a:t>
          </a:r>
          <a:r>
            <a:rPr lang="en-SG">
              <a:solidFill>
                <a:schemeClr val="accent1">
                  <a:lumMod val="75000"/>
                </a:schemeClr>
              </a:solidFill>
            </a:rPr>
            <a:t> </a:t>
          </a:r>
          <a:r>
            <a:rPr lang="en-SG" sz="1100" b="1">
              <a:solidFill>
                <a:schemeClr val="accent1">
                  <a:lumMod val="75000"/>
                </a:schemeClr>
              </a:solidFill>
              <a:effectLst/>
              <a:latin typeface="+mn-lt"/>
              <a:ea typeface="+mn-ea"/>
              <a:cs typeface="+mn-cs"/>
            </a:rPr>
            <a:t>small promotional discount </a:t>
          </a:r>
          <a:r>
            <a:rPr lang="en-SG" sz="1100">
              <a:solidFill>
                <a:schemeClr val="accent1">
                  <a:lumMod val="75000"/>
                </a:schemeClr>
              </a:solidFill>
              <a:effectLst/>
              <a:latin typeface="+mn-lt"/>
              <a:ea typeface="+mn-ea"/>
              <a:cs typeface="+mn-cs"/>
            </a:rPr>
            <a:t>or </a:t>
          </a:r>
          <a:r>
            <a:rPr lang="en-SG" sz="1100" b="1">
              <a:solidFill>
                <a:schemeClr val="accent1">
                  <a:lumMod val="75000"/>
                </a:schemeClr>
              </a:solidFill>
              <a:effectLst/>
              <a:latin typeface="+mn-lt"/>
              <a:ea typeface="+mn-ea"/>
              <a:cs typeface="+mn-cs"/>
            </a:rPr>
            <a:t>welcome offer </a:t>
          </a:r>
          <a:r>
            <a:rPr lang="en-SG" sz="1100">
              <a:solidFill>
                <a:schemeClr val="accent1">
                  <a:lumMod val="75000"/>
                </a:schemeClr>
              </a:solidFill>
              <a:effectLst/>
              <a:latin typeface="+mn-lt"/>
              <a:ea typeface="+mn-ea"/>
              <a:cs typeface="+mn-cs"/>
            </a:rPr>
            <a:t>can be targeted to </a:t>
          </a:r>
          <a:r>
            <a:rPr lang="en-SG" sz="1100" b="1">
              <a:solidFill>
                <a:schemeClr val="accent1">
                  <a:lumMod val="75000"/>
                </a:schemeClr>
              </a:solidFill>
              <a:effectLst/>
              <a:latin typeface="+mn-lt"/>
              <a:ea typeface="+mn-ea"/>
              <a:cs typeface="+mn-cs"/>
            </a:rPr>
            <a:t>New</a:t>
          </a:r>
          <a:r>
            <a:rPr lang="en-SG" sz="1100">
              <a:solidFill>
                <a:schemeClr val="accent1">
                  <a:lumMod val="75000"/>
                </a:schemeClr>
              </a:solidFill>
              <a:effectLst/>
              <a:latin typeface="+mn-lt"/>
              <a:ea typeface="+mn-ea"/>
              <a:cs typeface="+mn-cs"/>
            </a:rPr>
            <a:t> members on </a:t>
          </a:r>
          <a:r>
            <a:rPr lang="en-SG" sz="1100" b="1">
              <a:solidFill>
                <a:schemeClr val="accent1">
                  <a:lumMod val="75000"/>
                </a:schemeClr>
              </a:solidFill>
              <a:effectLst/>
              <a:latin typeface="+mn-lt"/>
              <a:ea typeface="+mn-ea"/>
              <a:cs typeface="+mn-cs"/>
            </a:rPr>
            <a:t>Fridays</a:t>
          </a:r>
          <a:endParaRPr lang="en-SG">
            <a:solidFill>
              <a:schemeClr val="accent1">
                <a:lumMod val="75000"/>
              </a:schemeClr>
            </a:solidFill>
          </a:endParaRPr>
        </a:p>
        <a:p>
          <a:pPr algn="l"/>
          <a:endParaRPr lang="en-SG">
            <a:solidFill>
              <a:schemeClr val="accent1">
                <a:lumMod val="75000"/>
              </a:schemeClr>
            </a:solidFill>
          </a:endParaRPr>
        </a:p>
        <a:p>
          <a:pPr algn="l"/>
          <a:r>
            <a:rPr lang="en-SG" b="1">
              <a:solidFill>
                <a:schemeClr val="accent1">
                  <a:lumMod val="75000"/>
                </a:schemeClr>
              </a:solidFill>
            </a:rPr>
            <a:t>Regular</a:t>
          </a:r>
          <a:r>
            <a:rPr lang="en-SG">
              <a:solidFill>
                <a:schemeClr val="accent1">
                  <a:lumMod val="75000"/>
                </a:schemeClr>
              </a:solidFill>
            </a:rPr>
            <a:t> members show </a:t>
          </a:r>
          <a:r>
            <a:rPr lang="en-SG" b="1">
              <a:solidFill>
                <a:schemeClr val="accent1">
                  <a:lumMod val="75000"/>
                </a:schemeClr>
              </a:solidFill>
            </a:rPr>
            <a:t>Wednesday</a:t>
          </a:r>
          <a:r>
            <a:rPr lang="en-SG">
              <a:solidFill>
                <a:schemeClr val="accent1">
                  <a:lumMod val="75000"/>
                </a:schemeClr>
              </a:solidFill>
            </a:rPr>
            <a:t> as their preferred day (2 responses)</a:t>
          </a:r>
          <a:r>
            <a:rPr lang="en-SG" baseline="0">
              <a:solidFill>
                <a:schemeClr val="accent1">
                  <a:lumMod val="75000"/>
                </a:schemeClr>
              </a:solidFill>
            </a:rPr>
            <a:t> </a:t>
          </a:r>
          <a:r>
            <a:rPr lang="en-SG" sz="1100">
              <a:solidFill>
                <a:schemeClr val="accent1">
                  <a:lumMod val="75000"/>
                </a:schemeClr>
              </a:solidFill>
              <a:effectLst/>
              <a:latin typeface="+mn-lt"/>
              <a:ea typeface="+mn-ea"/>
              <a:cs typeface="+mn-cs"/>
            </a:rPr>
            <a:t>→ </a:t>
          </a:r>
          <a:r>
            <a:rPr lang="en-SG" sz="1100" b="1">
              <a:solidFill>
                <a:schemeClr val="accent1">
                  <a:lumMod val="75000"/>
                </a:schemeClr>
              </a:solidFill>
              <a:effectLst/>
              <a:latin typeface="+mn-lt"/>
              <a:ea typeface="+mn-ea"/>
              <a:cs typeface="+mn-cs"/>
            </a:rPr>
            <a:t>special midweek deals or bundle offers</a:t>
          </a:r>
          <a:r>
            <a:rPr lang="en-SG" sz="1100">
              <a:solidFill>
                <a:schemeClr val="accent1">
                  <a:lumMod val="75000"/>
                </a:schemeClr>
              </a:solidFill>
              <a:effectLst/>
              <a:latin typeface="+mn-lt"/>
              <a:ea typeface="+mn-ea"/>
              <a:cs typeface="+mn-cs"/>
            </a:rPr>
            <a:t> can be prepared for </a:t>
          </a:r>
          <a:r>
            <a:rPr lang="en-SG" sz="1100" b="1">
              <a:solidFill>
                <a:schemeClr val="accent1">
                  <a:lumMod val="75000"/>
                </a:schemeClr>
              </a:solidFill>
              <a:effectLst/>
              <a:latin typeface="+mn-lt"/>
              <a:ea typeface="+mn-ea"/>
              <a:cs typeface="+mn-cs"/>
            </a:rPr>
            <a:t>Regular</a:t>
          </a:r>
          <a:r>
            <a:rPr lang="en-SG" sz="1100">
              <a:solidFill>
                <a:schemeClr val="accent1">
                  <a:lumMod val="75000"/>
                </a:schemeClr>
              </a:solidFill>
              <a:effectLst/>
              <a:latin typeface="+mn-lt"/>
              <a:ea typeface="+mn-ea"/>
              <a:cs typeface="+mn-cs"/>
            </a:rPr>
            <a:t> members on </a:t>
          </a:r>
          <a:r>
            <a:rPr lang="en-SG" sz="1100" b="1">
              <a:solidFill>
                <a:schemeClr val="accent1">
                  <a:lumMod val="75000"/>
                </a:schemeClr>
              </a:solidFill>
              <a:effectLst/>
              <a:latin typeface="+mn-lt"/>
              <a:ea typeface="+mn-ea"/>
              <a:cs typeface="+mn-cs"/>
            </a:rPr>
            <a:t>Wednesdays </a:t>
          </a:r>
          <a:endParaRPr lang="en-SG">
            <a:solidFill>
              <a:schemeClr val="accent1">
                <a:lumMod val="75000"/>
              </a:schemeClr>
            </a:solidFill>
          </a:endParaRPr>
        </a:p>
        <a:p>
          <a:pPr algn="l"/>
          <a:endParaRPr lang="en-SG" b="1">
            <a:solidFill>
              <a:schemeClr val="accent1">
                <a:lumMod val="75000"/>
              </a:schemeClr>
            </a:solidFill>
          </a:endParaRPr>
        </a:p>
        <a:p>
          <a:pPr algn="l"/>
          <a:r>
            <a:rPr lang="en-SG" b="1">
              <a:solidFill>
                <a:schemeClr val="accent1">
                  <a:lumMod val="75000"/>
                </a:schemeClr>
              </a:solidFill>
            </a:rPr>
            <a:t>VIP</a:t>
          </a:r>
          <a:r>
            <a:rPr lang="en-SG">
              <a:solidFill>
                <a:schemeClr val="accent1">
                  <a:lumMod val="75000"/>
                </a:schemeClr>
              </a:solidFill>
            </a:rPr>
            <a:t> members show </a:t>
          </a:r>
          <a:r>
            <a:rPr lang="en-SG" b="1">
              <a:solidFill>
                <a:schemeClr val="accent1">
                  <a:lumMod val="75000"/>
                </a:schemeClr>
              </a:solidFill>
            </a:rPr>
            <a:t>no activity </a:t>
          </a:r>
          <a:r>
            <a:rPr lang="en-SG">
              <a:solidFill>
                <a:schemeClr val="accent1">
                  <a:lumMod val="75000"/>
                </a:schemeClr>
              </a:solidFill>
            </a:rPr>
            <a:t>at this outlet </a:t>
          </a:r>
          <a:r>
            <a:rPr lang="en-SG" sz="1100" b="0" i="0" baseline="0">
              <a:solidFill>
                <a:schemeClr val="accent1">
                  <a:lumMod val="75000"/>
                </a:schemeClr>
              </a:solidFill>
              <a:effectLst/>
              <a:latin typeface="+mn-lt"/>
              <a:ea typeface="+mn-ea"/>
              <a:cs typeface="+mn-cs"/>
            </a:rPr>
            <a:t> </a:t>
          </a:r>
          <a:r>
            <a:rPr lang="en-SG" sz="1100">
              <a:solidFill>
                <a:schemeClr val="accent1">
                  <a:lumMod val="75000"/>
                </a:schemeClr>
              </a:solidFill>
              <a:effectLst/>
              <a:latin typeface="+mn-lt"/>
              <a:ea typeface="+mn-ea"/>
              <a:cs typeface="+mn-cs"/>
            </a:rPr>
            <a:t>→ </a:t>
          </a:r>
          <a:r>
            <a:rPr lang="en-SG">
              <a:solidFill>
                <a:schemeClr val="accent1">
                  <a:lumMod val="75000"/>
                </a:schemeClr>
              </a:solidFill>
            </a:rPr>
            <a:t> </a:t>
          </a:r>
          <a:r>
            <a:rPr lang="en-SG" sz="1100" b="0" i="0">
              <a:solidFill>
                <a:schemeClr val="accent1">
                  <a:lumMod val="75000"/>
                </a:schemeClr>
              </a:solidFill>
              <a:effectLst/>
              <a:latin typeface="+mn-lt"/>
              <a:ea typeface="+mn-ea"/>
              <a:cs typeface="+mn-cs"/>
            </a:rPr>
            <a:t>check</a:t>
          </a:r>
          <a:r>
            <a:rPr lang="en-SG" sz="1100" b="0" i="0" baseline="0">
              <a:solidFill>
                <a:schemeClr val="accent1">
                  <a:lumMod val="75000"/>
                </a:schemeClr>
              </a:solidFill>
              <a:effectLst/>
              <a:latin typeface="+mn-lt"/>
              <a:ea typeface="+mn-ea"/>
              <a:cs typeface="+mn-cs"/>
            </a:rPr>
            <a:t> i</a:t>
          </a:r>
          <a:r>
            <a:rPr lang="en-SG" sz="1100" b="0" i="0">
              <a:solidFill>
                <a:schemeClr val="accent1">
                  <a:lumMod val="75000"/>
                </a:schemeClr>
              </a:solidFill>
              <a:effectLst/>
              <a:latin typeface="+mn-lt"/>
              <a:ea typeface="+mn-ea"/>
              <a:cs typeface="+mn-cs"/>
            </a:rPr>
            <a:t>f VIPs live far away</a:t>
          </a:r>
          <a:r>
            <a:rPr lang="en-SG" sz="1100" b="0" i="0" baseline="0">
              <a:solidFill>
                <a:schemeClr val="accent1">
                  <a:lumMod val="75000"/>
                </a:schemeClr>
              </a:solidFill>
              <a:effectLst/>
              <a:latin typeface="+mn-lt"/>
              <a:ea typeface="+mn-ea"/>
              <a:cs typeface="+mn-cs"/>
            </a:rPr>
            <a:t> </a:t>
          </a:r>
          <a:r>
            <a:rPr lang="en-SG" sz="1100">
              <a:solidFill>
                <a:schemeClr val="accent1">
                  <a:lumMod val="75000"/>
                </a:schemeClr>
              </a:solidFill>
              <a:effectLst/>
              <a:latin typeface="+mn-lt"/>
              <a:ea typeface="+mn-ea"/>
              <a:cs typeface="+mn-cs"/>
            </a:rPr>
            <a:t>→ if </a:t>
          </a:r>
          <a:r>
            <a:rPr lang="en-SG" sz="1100" b="1">
              <a:solidFill>
                <a:schemeClr val="accent1">
                  <a:lumMod val="75000"/>
                </a:schemeClr>
              </a:solidFill>
              <a:effectLst/>
              <a:latin typeface="+mn-lt"/>
              <a:ea typeface="+mn-ea"/>
              <a:cs typeface="+mn-cs"/>
            </a:rPr>
            <a:t>yes</a:t>
          </a:r>
          <a:r>
            <a:rPr lang="en-SG" sz="1100">
              <a:solidFill>
                <a:schemeClr val="accent1">
                  <a:lumMod val="75000"/>
                </a:schemeClr>
              </a:solidFill>
              <a:effectLst/>
              <a:latin typeface="+mn-lt"/>
              <a:ea typeface="+mn-ea"/>
              <a:cs typeface="+mn-cs"/>
            </a:rPr>
            <a:t>,</a:t>
          </a:r>
          <a:r>
            <a:rPr lang="en-SG" sz="1100" b="0" i="0">
              <a:solidFill>
                <a:schemeClr val="accent1">
                  <a:lumMod val="75000"/>
                </a:schemeClr>
              </a:solidFill>
              <a:effectLst/>
              <a:latin typeface="+mn-lt"/>
              <a:ea typeface="+mn-ea"/>
              <a:cs typeface="+mn-cs"/>
            </a:rPr>
            <a:t> </a:t>
          </a:r>
          <a:r>
            <a:rPr lang="en-SG" sz="1100" b="1" i="0">
              <a:solidFill>
                <a:schemeClr val="accent1">
                  <a:lumMod val="75000"/>
                </a:schemeClr>
              </a:solidFill>
              <a:effectLst/>
              <a:latin typeface="+mn-lt"/>
              <a:ea typeface="+mn-ea"/>
              <a:cs typeface="+mn-cs"/>
            </a:rPr>
            <a:t>don't expect them to come</a:t>
          </a:r>
          <a:r>
            <a:rPr lang="en-SG" sz="1100" b="0" i="0">
              <a:solidFill>
                <a:schemeClr val="accent1">
                  <a:lumMod val="75000"/>
                </a:schemeClr>
              </a:solidFill>
              <a:effectLst/>
              <a:latin typeface="+mn-lt"/>
              <a:ea typeface="+mn-ea"/>
              <a:cs typeface="+mn-cs"/>
            </a:rPr>
            <a:t>. Focus on the locals instead;</a:t>
          </a:r>
          <a:r>
            <a:rPr lang="en-SG" sz="1100" b="0" i="0" baseline="0">
              <a:solidFill>
                <a:schemeClr val="accent1">
                  <a:lumMod val="75000"/>
                </a:schemeClr>
              </a:solidFill>
              <a:effectLst/>
              <a:latin typeface="+mn-lt"/>
              <a:ea typeface="+mn-ea"/>
              <a:cs typeface="+mn-cs"/>
            </a:rPr>
            <a:t> if </a:t>
          </a:r>
          <a:r>
            <a:rPr lang="en-SG" sz="1100" b="1" i="0" baseline="0">
              <a:solidFill>
                <a:schemeClr val="accent1">
                  <a:lumMod val="75000"/>
                </a:schemeClr>
              </a:solidFill>
              <a:effectLst/>
              <a:latin typeface="+mn-lt"/>
              <a:ea typeface="+mn-ea"/>
              <a:cs typeface="+mn-cs"/>
            </a:rPr>
            <a:t>no</a:t>
          </a:r>
          <a:r>
            <a:rPr lang="en-SG" sz="1100" b="0" i="0" baseline="0">
              <a:solidFill>
                <a:schemeClr val="accent1">
                  <a:lumMod val="75000"/>
                </a:schemeClr>
              </a:solidFill>
              <a:effectLst/>
              <a:latin typeface="+mn-lt"/>
              <a:ea typeface="+mn-ea"/>
              <a:cs typeface="+mn-cs"/>
            </a:rPr>
            <a:t>, </a:t>
          </a:r>
          <a:r>
            <a:rPr lang="en-SG" sz="1100" b="1" i="0" baseline="0">
              <a:solidFill>
                <a:schemeClr val="accent1">
                  <a:lumMod val="75000"/>
                </a:schemeClr>
              </a:solidFill>
              <a:effectLst/>
              <a:latin typeface="+mn-lt"/>
              <a:ea typeface="+mn-ea"/>
              <a:cs typeface="+mn-cs"/>
            </a:rPr>
            <a:t>c</a:t>
          </a:r>
          <a:r>
            <a:rPr lang="en-SG" sz="1100" b="1" i="0">
              <a:solidFill>
                <a:schemeClr val="accent1">
                  <a:lumMod val="75000"/>
                </a:schemeClr>
              </a:solidFill>
              <a:effectLst/>
              <a:latin typeface="+mn-lt"/>
              <a:ea typeface="+mn-ea"/>
              <a:cs typeface="+mn-cs"/>
            </a:rPr>
            <a:t>heck if the stall is dirty, out of stock, or has bad service</a:t>
          </a:r>
          <a:endParaRPr lang="en-SG" sz="1100" b="1">
            <a:solidFill>
              <a:schemeClr val="accent1">
                <a:lumMod val="75000"/>
              </a:schemeClr>
            </a:solidFill>
          </a:endParaRPr>
        </a:p>
      </xdr:txBody>
    </xdr:sp>
    <xdr:clientData/>
  </xdr:twoCellAnchor>
  <xdr:twoCellAnchor editAs="oneCell">
    <xdr:from>
      <xdr:col>2</xdr:col>
      <xdr:colOff>749633</xdr:colOff>
      <xdr:row>15</xdr:row>
      <xdr:rowOff>120265</xdr:rowOff>
    </xdr:from>
    <xdr:to>
      <xdr:col>5</xdr:col>
      <xdr:colOff>171652</xdr:colOff>
      <xdr:row>25</xdr:row>
      <xdr:rowOff>52192</xdr:rowOff>
    </xdr:to>
    <mc:AlternateContent xmlns:mc="http://schemas.openxmlformats.org/markup-compatibility/2006" xmlns:a14="http://schemas.microsoft.com/office/drawing/2010/main">
      <mc:Choice Requires="a14">
        <xdr:graphicFrame macro="">
          <xdr:nvGraphicFramePr>
            <xdr:cNvPr id="23" name="Nearest Outlet Choice">
              <a:extLst>
                <a:ext uri="{FF2B5EF4-FFF2-40B4-BE49-F238E27FC236}">
                  <a16:creationId xmlns:a16="http://schemas.microsoft.com/office/drawing/2014/main" id="{9373DB4B-0D65-0E6E-73C6-754D90304194}"/>
                </a:ext>
              </a:extLst>
            </xdr:cNvPr>
            <xdr:cNvGraphicFramePr/>
          </xdr:nvGraphicFramePr>
          <xdr:xfrm>
            <a:off x="0" y="0"/>
            <a:ext cx="0" cy="0"/>
          </xdr:xfrm>
          <a:graphic>
            <a:graphicData uri="http://schemas.microsoft.com/office/drawing/2010/slicer">
              <sle:slicer xmlns:sle="http://schemas.microsoft.com/office/drawing/2010/slicer" name="Nearest Outlet Choice"/>
            </a:graphicData>
          </a:graphic>
        </xdr:graphicFrame>
      </mc:Choice>
      <mc:Fallback xmlns="">
        <xdr:sp macro="" textlink="">
          <xdr:nvSpPr>
            <xdr:cNvPr id="0" name=""/>
            <xdr:cNvSpPr>
              <a:spLocks noTextEdit="1"/>
            </xdr:cNvSpPr>
          </xdr:nvSpPr>
          <xdr:spPr>
            <a:xfrm>
              <a:off x="4385660" y="2860333"/>
              <a:ext cx="2679494" cy="1758640"/>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101322</xdr:colOff>
      <xdr:row>15</xdr:row>
      <xdr:rowOff>118434</xdr:rowOff>
    </xdr:from>
    <xdr:to>
      <xdr:col>2</xdr:col>
      <xdr:colOff>421721</xdr:colOff>
      <xdr:row>23</xdr:row>
      <xdr:rowOff>139178</xdr:rowOff>
    </xdr:to>
    <mc:AlternateContent xmlns:mc="http://schemas.openxmlformats.org/markup-compatibility/2006" xmlns:a14="http://schemas.microsoft.com/office/drawing/2010/main">
      <mc:Choice Requires="a14">
        <xdr:graphicFrame macro="">
          <xdr:nvGraphicFramePr>
            <xdr:cNvPr id="24" name="Membership Tier 3">
              <a:extLst>
                <a:ext uri="{FF2B5EF4-FFF2-40B4-BE49-F238E27FC236}">
                  <a16:creationId xmlns:a16="http://schemas.microsoft.com/office/drawing/2014/main" id="{7BD27E46-1DB5-DCFC-E177-5964F8322761}"/>
                </a:ext>
              </a:extLst>
            </xdr:cNvPr>
            <xdr:cNvGraphicFramePr/>
          </xdr:nvGraphicFramePr>
          <xdr:xfrm>
            <a:off x="0" y="0"/>
            <a:ext cx="0" cy="0"/>
          </xdr:xfrm>
          <a:graphic>
            <a:graphicData uri="http://schemas.microsoft.com/office/drawing/2010/slicer">
              <sle:slicer xmlns:sle="http://schemas.microsoft.com/office/drawing/2010/slicer" name="Membership Tier 3"/>
            </a:graphicData>
          </a:graphic>
        </xdr:graphicFrame>
      </mc:Choice>
      <mc:Fallback xmlns="">
        <xdr:sp macro="" textlink="">
          <xdr:nvSpPr>
            <xdr:cNvPr id="0" name=""/>
            <xdr:cNvSpPr>
              <a:spLocks noTextEdit="1"/>
            </xdr:cNvSpPr>
          </xdr:nvSpPr>
          <xdr:spPr>
            <a:xfrm>
              <a:off x="2006322" y="2858502"/>
              <a:ext cx="2029519" cy="1482114"/>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131792</xdr:colOff>
      <xdr:row>27</xdr:row>
      <xdr:rowOff>100266</xdr:rowOff>
    </xdr:from>
    <xdr:to>
      <xdr:col>3</xdr:col>
      <xdr:colOff>453497</xdr:colOff>
      <xdr:row>34</xdr:row>
      <xdr:rowOff>166209</xdr:rowOff>
    </xdr:to>
    <mc:AlternateContent xmlns:mc="http://schemas.openxmlformats.org/markup-compatibility/2006" xmlns:tsle="http://schemas.microsoft.com/office/drawing/2012/timeslicer">
      <mc:Choice Requires="tsle">
        <xdr:graphicFrame macro="">
          <xdr:nvGraphicFramePr>
            <xdr:cNvPr id="25" name="Date Joined 5">
              <a:extLst>
                <a:ext uri="{FF2B5EF4-FFF2-40B4-BE49-F238E27FC236}">
                  <a16:creationId xmlns:a16="http://schemas.microsoft.com/office/drawing/2014/main" id="{1F84CBF1-15CF-F765-BC22-B14552E24762}"/>
                </a:ext>
              </a:extLst>
            </xdr:cNvPr>
            <xdr:cNvGraphicFramePr/>
          </xdr:nvGraphicFramePr>
          <xdr:xfrm>
            <a:off x="0" y="0"/>
            <a:ext cx="0" cy="0"/>
          </xdr:xfrm>
          <a:graphic>
            <a:graphicData uri="http://schemas.microsoft.com/office/drawing/2012/timeslicer">
              <tsle:timeslicer name="Date Joined 5"/>
            </a:graphicData>
          </a:graphic>
        </xdr:graphicFrame>
      </mc:Choice>
      <mc:Fallback xmlns="">
        <xdr:sp macro="" textlink="">
          <xdr:nvSpPr>
            <xdr:cNvPr id="0" name=""/>
            <xdr:cNvSpPr>
              <a:spLocks noTextEdit="1"/>
            </xdr:cNvSpPr>
          </xdr:nvSpPr>
          <xdr:spPr>
            <a:xfrm>
              <a:off x="2036792" y="5032389"/>
              <a:ext cx="3327951" cy="1344642"/>
            </a:xfrm>
            <a:prstGeom prst="rect">
              <a:avLst/>
            </a:prstGeom>
            <a:solidFill>
              <a:prstClr val="white"/>
            </a:solidFill>
            <a:ln w="1">
              <a:solidFill>
                <a:prstClr val="green"/>
              </a:solidFill>
            </a:ln>
          </xdr:spPr>
          <xdr:txBody>
            <a:bodyPr vertOverflow="clip" horzOverflow="clip"/>
            <a:lstStyle/>
            <a:p>
              <a:r>
                <a:rPr lang="en-SG" sz="1100"/>
                <a:t>Timeline: Works in Excel 2013 or higher. Do not move or resize.</a:t>
              </a:r>
            </a:p>
          </xdr:txBody>
        </xdr:sp>
      </mc:Fallback>
    </mc:AlternateContent>
    <xdr:clientData/>
  </xdr:twoCellAnchor>
  <xdr:twoCellAnchor>
    <xdr:from>
      <xdr:col>1</xdr:col>
      <xdr:colOff>469030</xdr:colOff>
      <xdr:row>23</xdr:row>
      <xdr:rowOff>88586</xdr:rowOff>
    </xdr:from>
    <xdr:to>
      <xdr:col>1</xdr:col>
      <xdr:colOff>471910</xdr:colOff>
      <xdr:row>25</xdr:row>
      <xdr:rowOff>87366</xdr:rowOff>
    </xdr:to>
    <xdr:cxnSp macro="">
      <xdr:nvCxnSpPr>
        <xdr:cNvPr id="26" name="Straight Arrow Connector 25">
          <a:extLst>
            <a:ext uri="{FF2B5EF4-FFF2-40B4-BE49-F238E27FC236}">
              <a16:creationId xmlns:a16="http://schemas.microsoft.com/office/drawing/2014/main" id="{DB11F984-7D78-4F79-9A30-63DA324C9461}"/>
            </a:ext>
          </a:extLst>
        </xdr:cNvPr>
        <xdr:cNvCxnSpPr/>
      </xdr:nvCxnSpPr>
      <xdr:spPr>
        <a:xfrm flipV="1">
          <a:off x="2374030" y="4290024"/>
          <a:ext cx="2880" cy="36412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460331</xdr:colOff>
      <xdr:row>25</xdr:row>
      <xdr:rowOff>86986</xdr:rowOff>
    </xdr:from>
    <xdr:to>
      <xdr:col>1</xdr:col>
      <xdr:colOff>1122123</xdr:colOff>
      <xdr:row>25</xdr:row>
      <xdr:rowOff>88564</xdr:rowOff>
    </xdr:to>
    <xdr:cxnSp macro="">
      <xdr:nvCxnSpPr>
        <xdr:cNvPr id="27" name="Straight Connector 26">
          <a:extLst>
            <a:ext uri="{FF2B5EF4-FFF2-40B4-BE49-F238E27FC236}">
              <a16:creationId xmlns:a16="http://schemas.microsoft.com/office/drawing/2014/main" id="{C48063EF-60F2-401F-9A5B-39C3DABBBBB3}"/>
            </a:ext>
          </a:extLst>
        </xdr:cNvPr>
        <xdr:cNvCxnSpPr/>
      </xdr:nvCxnSpPr>
      <xdr:spPr>
        <a:xfrm flipV="1">
          <a:off x="2365331" y="4653767"/>
          <a:ext cx="661792" cy="157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833330</xdr:colOff>
      <xdr:row>24</xdr:row>
      <xdr:rowOff>59336</xdr:rowOff>
    </xdr:from>
    <xdr:to>
      <xdr:col>2</xdr:col>
      <xdr:colOff>399795</xdr:colOff>
      <xdr:row>27</xdr:row>
      <xdr:rowOff>34474</xdr:rowOff>
    </xdr:to>
    <xdr:sp macro="" textlink="">
      <xdr:nvSpPr>
        <xdr:cNvPr id="28" name="Rectangle 27">
          <a:extLst>
            <a:ext uri="{FF2B5EF4-FFF2-40B4-BE49-F238E27FC236}">
              <a16:creationId xmlns:a16="http://schemas.microsoft.com/office/drawing/2014/main" id="{0EDB9F27-80AD-4172-BD1B-AE1808E19E0B}"/>
            </a:ext>
          </a:extLst>
        </xdr:cNvPr>
        <xdr:cNvSpPr/>
      </xdr:nvSpPr>
      <xdr:spPr>
        <a:xfrm>
          <a:off x="2738330" y="4443446"/>
          <a:ext cx="1297492" cy="523151"/>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t>Slicer</a:t>
          </a:r>
          <a:r>
            <a:rPr lang="en-SG" sz="1100" b="1"/>
            <a:t> by Membership</a:t>
          </a:r>
          <a:r>
            <a:rPr lang="en-SG" sz="1100" b="1" baseline="0"/>
            <a:t> Tier</a:t>
          </a:r>
          <a:endParaRPr lang="en-SG" sz="1100" b="0">
            <a:solidFill>
              <a:srgbClr val="FF0000"/>
            </a:solidFill>
          </a:endParaRPr>
        </a:p>
      </xdr:txBody>
    </xdr:sp>
    <xdr:clientData/>
  </xdr:twoCellAnchor>
  <xdr:twoCellAnchor>
    <xdr:from>
      <xdr:col>0</xdr:col>
      <xdr:colOff>0</xdr:colOff>
      <xdr:row>0</xdr:row>
      <xdr:rowOff>2988</xdr:rowOff>
    </xdr:from>
    <xdr:to>
      <xdr:col>0</xdr:col>
      <xdr:colOff>1895326</xdr:colOff>
      <xdr:row>34</xdr:row>
      <xdr:rowOff>112511</xdr:rowOff>
    </xdr:to>
    <xdr:sp macro="" textlink="">
      <xdr:nvSpPr>
        <xdr:cNvPr id="65" name="Rectangle 25">
          <a:extLst>
            <a:ext uri="{FF2B5EF4-FFF2-40B4-BE49-F238E27FC236}">
              <a16:creationId xmlns:a16="http://schemas.microsoft.com/office/drawing/2014/main" id="{52706B5D-2278-0BFC-ECF3-37ADD7DF8B1C}"/>
            </a:ext>
          </a:extLst>
        </xdr:cNvPr>
        <xdr:cNvSpPr/>
      </xdr:nvSpPr>
      <xdr:spPr>
        <a:xfrm>
          <a:off x="0" y="2988"/>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92491</xdr:rowOff>
    </xdr:from>
    <xdr:to>
      <xdr:col>0</xdr:col>
      <xdr:colOff>1720075</xdr:colOff>
      <xdr:row>3</xdr:row>
      <xdr:rowOff>68596</xdr:rowOff>
    </xdr:to>
    <xdr:sp macro="" textlink="">
      <xdr:nvSpPr>
        <xdr:cNvPr id="66" name="Rectangle: Rounded Corners 65">
          <a:hlinkClick xmlns:r="http://schemas.openxmlformats.org/officeDocument/2006/relationships" r:id="rId2"/>
          <a:extLst>
            <a:ext uri="{FF2B5EF4-FFF2-40B4-BE49-F238E27FC236}">
              <a16:creationId xmlns:a16="http://schemas.microsoft.com/office/drawing/2014/main" id="{912B3B00-79B0-FA7B-C35E-1954E0BB2BE4}"/>
            </a:ext>
          </a:extLst>
        </xdr:cNvPr>
        <xdr:cNvSpPr/>
      </xdr:nvSpPr>
      <xdr:spPr>
        <a:xfrm>
          <a:off x="174553" y="92491"/>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117462</xdr:rowOff>
    </xdr:from>
    <xdr:to>
      <xdr:col>0</xdr:col>
      <xdr:colOff>1724285</xdr:colOff>
      <xdr:row>6</xdr:row>
      <xdr:rowOff>86534</xdr:rowOff>
    </xdr:to>
    <xdr:sp macro="" textlink="">
      <xdr:nvSpPr>
        <xdr:cNvPr id="67" name="Rectangle: Rounded Corners 27">
          <a:hlinkClick xmlns:r="http://schemas.openxmlformats.org/officeDocument/2006/relationships" r:id="rId3"/>
          <a:extLst>
            <a:ext uri="{FF2B5EF4-FFF2-40B4-BE49-F238E27FC236}">
              <a16:creationId xmlns:a16="http://schemas.microsoft.com/office/drawing/2014/main" id="{43116655-0FFC-8EB9-5919-17F5B73F7449}"/>
            </a:ext>
          </a:extLst>
        </xdr:cNvPr>
        <xdr:cNvSpPr/>
      </xdr:nvSpPr>
      <xdr:spPr>
        <a:xfrm>
          <a:off x="191838" y="677756"/>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2489</xdr:rowOff>
    </xdr:from>
    <xdr:to>
      <xdr:col>0</xdr:col>
      <xdr:colOff>1701066</xdr:colOff>
      <xdr:row>18</xdr:row>
      <xdr:rowOff>165478</xdr:rowOff>
    </xdr:to>
    <xdr:sp macro="" textlink="">
      <xdr:nvSpPr>
        <xdr:cNvPr id="68" name="Rectangle: Rounded Corners 67">
          <a:hlinkClick xmlns:r="http://schemas.openxmlformats.org/officeDocument/2006/relationships" r:id="rId4"/>
          <a:extLst>
            <a:ext uri="{FF2B5EF4-FFF2-40B4-BE49-F238E27FC236}">
              <a16:creationId xmlns:a16="http://schemas.microsoft.com/office/drawing/2014/main" id="{7FA42523-A874-75B5-DF80-27883C88E8A2}"/>
            </a:ext>
          </a:extLst>
        </xdr:cNvPr>
        <xdr:cNvSpPr/>
      </xdr:nvSpPr>
      <xdr:spPr>
        <a:xfrm>
          <a:off x="188093" y="2990724"/>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28964</xdr:rowOff>
    </xdr:from>
    <xdr:to>
      <xdr:col>0</xdr:col>
      <xdr:colOff>1701066</xdr:colOff>
      <xdr:row>21</xdr:row>
      <xdr:rowOff>182282</xdr:rowOff>
    </xdr:to>
    <xdr:sp macro="" textlink="">
      <xdr:nvSpPr>
        <xdr:cNvPr id="69" name="Rectangle: Rounded Corners 27">
          <a:hlinkClick xmlns:r="http://schemas.openxmlformats.org/officeDocument/2006/relationships" r:id="rId5"/>
          <a:extLst>
            <a:ext uri="{FF2B5EF4-FFF2-40B4-BE49-F238E27FC236}">
              <a16:creationId xmlns:a16="http://schemas.microsoft.com/office/drawing/2014/main" id="{8CCD4603-46CF-09C5-17B6-4F4AAAC6C58C}"/>
            </a:ext>
          </a:extLst>
        </xdr:cNvPr>
        <xdr:cNvSpPr/>
      </xdr:nvSpPr>
      <xdr:spPr>
        <a:xfrm>
          <a:off x="178689" y="3577493"/>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38336</xdr:rowOff>
    </xdr:from>
    <xdr:to>
      <xdr:col>0</xdr:col>
      <xdr:colOff>1713450</xdr:colOff>
      <xdr:row>25</xdr:row>
      <xdr:rowOff>14560</xdr:rowOff>
    </xdr:to>
    <xdr:sp macro="" textlink="">
      <xdr:nvSpPr>
        <xdr:cNvPr id="70" name="Rectangle: Rounded Corners 27">
          <a:hlinkClick xmlns:r="http://schemas.openxmlformats.org/officeDocument/2006/relationships" r:id="rId6"/>
          <a:extLst>
            <a:ext uri="{FF2B5EF4-FFF2-40B4-BE49-F238E27FC236}">
              <a16:creationId xmlns:a16="http://schemas.microsoft.com/office/drawing/2014/main" id="{5206A70E-50AF-B745-B6C7-B4F7EA56B205}"/>
            </a:ext>
          </a:extLst>
        </xdr:cNvPr>
        <xdr:cNvSpPr/>
      </xdr:nvSpPr>
      <xdr:spPr>
        <a:xfrm>
          <a:off x="150475" y="4147160"/>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54607</xdr:rowOff>
    </xdr:from>
    <xdr:to>
      <xdr:col>0</xdr:col>
      <xdr:colOff>1710987</xdr:colOff>
      <xdr:row>28</xdr:row>
      <xdr:rowOff>23491</xdr:rowOff>
    </xdr:to>
    <xdr:sp macro="" textlink="">
      <xdr:nvSpPr>
        <xdr:cNvPr id="71" name="Rectangle: Rounded Corners 27">
          <a:hlinkClick xmlns:r="http://schemas.openxmlformats.org/officeDocument/2006/relationships" r:id="rId7"/>
          <a:extLst>
            <a:ext uri="{FF2B5EF4-FFF2-40B4-BE49-F238E27FC236}">
              <a16:creationId xmlns:a16="http://schemas.microsoft.com/office/drawing/2014/main" id="{C1E73C33-D95E-C85A-CE03-2F064DA28FE6}"/>
            </a:ext>
          </a:extLst>
        </xdr:cNvPr>
        <xdr:cNvSpPr/>
      </xdr:nvSpPr>
      <xdr:spPr>
        <a:xfrm>
          <a:off x="150475" y="4723725"/>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68889</xdr:rowOff>
    </xdr:from>
    <xdr:to>
      <xdr:col>0</xdr:col>
      <xdr:colOff>1706027</xdr:colOff>
      <xdr:row>31</xdr:row>
      <xdr:rowOff>40651</xdr:rowOff>
    </xdr:to>
    <xdr:sp macro="" textlink="">
      <xdr:nvSpPr>
        <xdr:cNvPr id="72" name="Rectangle: Rounded Corners 27">
          <a:hlinkClick xmlns:r="http://schemas.openxmlformats.org/officeDocument/2006/relationships" r:id="rId8"/>
          <a:extLst>
            <a:ext uri="{FF2B5EF4-FFF2-40B4-BE49-F238E27FC236}">
              <a16:creationId xmlns:a16="http://schemas.microsoft.com/office/drawing/2014/main" id="{0BC26226-CC92-7EA8-0E33-B56EBE42CB5F}"/>
            </a:ext>
          </a:extLst>
        </xdr:cNvPr>
        <xdr:cNvSpPr/>
      </xdr:nvSpPr>
      <xdr:spPr>
        <a:xfrm>
          <a:off x="150475" y="5298301"/>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143132</xdr:rowOff>
    </xdr:from>
    <xdr:to>
      <xdr:col>0</xdr:col>
      <xdr:colOff>1714877</xdr:colOff>
      <xdr:row>9</xdr:row>
      <xdr:rowOff>101450</xdr:rowOff>
    </xdr:to>
    <xdr:sp macro="" textlink="">
      <xdr:nvSpPr>
        <xdr:cNvPr id="73" name="Rectangle: Rounded Corners 27">
          <a:hlinkClick xmlns:r="http://schemas.openxmlformats.org/officeDocument/2006/relationships" r:id="rId9"/>
          <a:extLst>
            <a:ext uri="{FF2B5EF4-FFF2-40B4-BE49-F238E27FC236}">
              <a16:creationId xmlns:a16="http://schemas.microsoft.com/office/drawing/2014/main" id="{59831A25-69E3-283A-6ABE-80C5DE2B6786}"/>
            </a:ext>
          </a:extLst>
        </xdr:cNvPr>
        <xdr:cNvSpPr/>
      </xdr:nvSpPr>
      <xdr:spPr>
        <a:xfrm>
          <a:off x="185739" y="1263720"/>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159468</xdr:rowOff>
    </xdr:from>
    <xdr:to>
      <xdr:col>0</xdr:col>
      <xdr:colOff>1714879</xdr:colOff>
      <xdr:row>12</xdr:row>
      <xdr:rowOff>105259</xdr:rowOff>
    </xdr:to>
    <xdr:sp macro="" textlink="">
      <xdr:nvSpPr>
        <xdr:cNvPr id="74" name="Rectangle: Rounded Corners 27">
          <a:hlinkClick xmlns:r="http://schemas.openxmlformats.org/officeDocument/2006/relationships" r:id="rId10"/>
          <a:extLst>
            <a:ext uri="{FF2B5EF4-FFF2-40B4-BE49-F238E27FC236}">
              <a16:creationId xmlns:a16="http://schemas.microsoft.com/office/drawing/2014/main" id="{EECD5933-B410-5BBC-7A71-E612B00BC83F}"/>
            </a:ext>
          </a:extLst>
        </xdr:cNvPr>
        <xdr:cNvSpPr/>
      </xdr:nvSpPr>
      <xdr:spPr>
        <a:xfrm>
          <a:off x="188095" y="1840350"/>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179377</xdr:rowOff>
    </xdr:from>
    <xdr:to>
      <xdr:col>0</xdr:col>
      <xdr:colOff>1714879</xdr:colOff>
      <xdr:row>15</xdr:row>
      <xdr:rowOff>109070</xdr:rowOff>
    </xdr:to>
    <xdr:sp macro="" textlink="">
      <xdr:nvSpPr>
        <xdr:cNvPr id="75" name="Rectangle: Rounded Corners 27">
          <a:hlinkClick xmlns:r="http://schemas.openxmlformats.org/officeDocument/2006/relationships" r:id="rId11"/>
          <a:extLst>
            <a:ext uri="{FF2B5EF4-FFF2-40B4-BE49-F238E27FC236}">
              <a16:creationId xmlns:a16="http://schemas.microsoft.com/office/drawing/2014/main" id="{A79BFC03-800D-1BFD-2ABC-FA9B2DAB194F}"/>
            </a:ext>
          </a:extLst>
        </xdr:cNvPr>
        <xdr:cNvSpPr/>
      </xdr:nvSpPr>
      <xdr:spPr>
        <a:xfrm>
          <a:off x="184179" y="2420553"/>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102405</xdr:rowOff>
    </xdr:from>
    <xdr:to>
      <xdr:col>0</xdr:col>
      <xdr:colOff>1716742</xdr:colOff>
      <xdr:row>34</xdr:row>
      <xdr:rowOff>74166</xdr:rowOff>
    </xdr:to>
    <xdr:sp macro="" textlink="">
      <xdr:nvSpPr>
        <xdr:cNvPr id="76" name="Rectangle: Rounded Corners 27">
          <a:hlinkClick xmlns:r="http://schemas.openxmlformats.org/officeDocument/2006/relationships" r:id="rId12"/>
          <a:extLst>
            <a:ext uri="{FF2B5EF4-FFF2-40B4-BE49-F238E27FC236}">
              <a16:creationId xmlns:a16="http://schemas.microsoft.com/office/drawing/2014/main" id="{C8498111-FF4D-63D9-88A6-16F5EE0C91F8}"/>
            </a:ext>
          </a:extLst>
        </xdr:cNvPr>
        <xdr:cNvSpPr/>
      </xdr:nvSpPr>
      <xdr:spPr>
        <a:xfrm>
          <a:off x="161190" y="5892111"/>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twoCellAnchor>
    <xdr:from>
      <xdr:col>3</xdr:col>
      <xdr:colOff>154192</xdr:colOff>
      <xdr:row>24</xdr:row>
      <xdr:rowOff>148218</xdr:rowOff>
    </xdr:from>
    <xdr:to>
      <xdr:col>3</xdr:col>
      <xdr:colOff>159731</xdr:colOff>
      <xdr:row>26</xdr:row>
      <xdr:rowOff>139156</xdr:rowOff>
    </xdr:to>
    <xdr:cxnSp macro="">
      <xdr:nvCxnSpPr>
        <xdr:cNvPr id="9" name="Straight Arrow Connector 8">
          <a:extLst>
            <a:ext uri="{FF2B5EF4-FFF2-40B4-BE49-F238E27FC236}">
              <a16:creationId xmlns:a16="http://schemas.microsoft.com/office/drawing/2014/main" id="{0F922223-BF9E-4761-9741-8B842091B98F}"/>
            </a:ext>
          </a:extLst>
        </xdr:cNvPr>
        <xdr:cNvCxnSpPr/>
      </xdr:nvCxnSpPr>
      <xdr:spPr>
        <a:xfrm flipV="1">
          <a:off x="5086315" y="4532328"/>
          <a:ext cx="5539" cy="35628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690815</xdr:colOff>
      <xdr:row>34</xdr:row>
      <xdr:rowOff>94508</xdr:rowOff>
    </xdr:from>
    <xdr:to>
      <xdr:col>1</xdr:col>
      <xdr:colOff>694318</xdr:colOff>
      <xdr:row>36</xdr:row>
      <xdr:rowOff>16293</xdr:rowOff>
    </xdr:to>
    <xdr:cxnSp macro="">
      <xdr:nvCxnSpPr>
        <xdr:cNvPr id="12" name="Straight Arrow Connector 11">
          <a:extLst>
            <a:ext uri="{FF2B5EF4-FFF2-40B4-BE49-F238E27FC236}">
              <a16:creationId xmlns:a16="http://schemas.microsoft.com/office/drawing/2014/main" id="{7075E75D-678B-4205-A3C5-BFFA2D57233B}"/>
            </a:ext>
          </a:extLst>
        </xdr:cNvPr>
        <xdr:cNvCxnSpPr/>
      </xdr:nvCxnSpPr>
      <xdr:spPr>
        <a:xfrm flipH="1" flipV="1">
          <a:off x="2595815" y="6305330"/>
          <a:ext cx="3503" cy="287127"/>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693716</xdr:colOff>
      <xdr:row>36</xdr:row>
      <xdr:rowOff>11631</xdr:rowOff>
    </xdr:from>
    <xdr:to>
      <xdr:col>1</xdr:col>
      <xdr:colOff>1709361</xdr:colOff>
      <xdr:row>36</xdr:row>
      <xdr:rowOff>13853</xdr:rowOff>
    </xdr:to>
    <xdr:cxnSp macro="">
      <xdr:nvCxnSpPr>
        <xdr:cNvPr id="13" name="Straight Connector 12">
          <a:extLst>
            <a:ext uri="{FF2B5EF4-FFF2-40B4-BE49-F238E27FC236}">
              <a16:creationId xmlns:a16="http://schemas.microsoft.com/office/drawing/2014/main" id="{310EBEF2-C595-48E1-83CD-7E8538926667}"/>
            </a:ext>
          </a:extLst>
        </xdr:cNvPr>
        <xdr:cNvCxnSpPr/>
      </xdr:nvCxnSpPr>
      <xdr:spPr>
        <a:xfrm flipV="1">
          <a:off x="2598716" y="6587795"/>
          <a:ext cx="1015645" cy="222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1221456</xdr:colOff>
      <xdr:row>35</xdr:row>
      <xdr:rowOff>34912</xdr:rowOff>
    </xdr:from>
    <xdr:to>
      <xdr:col>2</xdr:col>
      <xdr:colOff>495822</xdr:colOff>
      <xdr:row>38</xdr:row>
      <xdr:rowOff>26096</xdr:rowOff>
    </xdr:to>
    <xdr:sp macro="" textlink="">
      <xdr:nvSpPr>
        <xdr:cNvPr id="14" name="Rectangle 13">
          <a:extLst>
            <a:ext uri="{FF2B5EF4-FFF2-40B4-BE49-F238E27FC236}">
              <a16:creationId xmlns:a16="http://schemas.microsoft.com/office/drawing/2014/main" id="{E46AC39E-B413-4D4A-A2E7-781731EAD2A6}"/>
            </a:ext>
          </a:extLst>
        </xdr:cNvPr>
        <xdr:cNvSpPr/>
      </xdr:nvSpPr>
      <xdr:spPr>
        <a:xfrm>
          <a:off x="3126456" y="6428405"/>
          <a:ext cx="1005393" cy="539198"/>
        </a:xfrm>
        <a:prstGeom prst="rect">
          <a:avLst/>
        </a:prstGeom>
      </xdr:spPr>
      <xdr:style>
        <a:lnRef idx="1">
          <a:schemeClr val="accent4"/>
        </a:lnRef>
        <a:fillRef idx="2">
          <a:schemeClr val="accent4"/>
        </a:fillRef>
        <a:effectRef idx="1">
          <a:schemeClr val="accent4"/>
        </a:effectRef>
        <a:fontRef idx="minor">
          <a:schemeClr val="dk1"/>
        </a:fontRef>
      </xdr:style>
      <xdr:txBody>
        <a:bodyPr vertOverflow="clip" horzOverflow="clip" rtlCol="0" anchor="ctr"/>
        <a:lstStyle/>
        <a:p>
          <a:pPr algn="l"/>
          <a:r>
            <a:rPr lang="en-SG" sz="1100" b="1" baseline="0">
              <a:solidFill>
                <a:schemeClr val="dk1"/>
              </a:solidFill>
            </a:rPr>
            <a:t>Timeline by Date Joined</a:t>
          </a:r>
          <a:endParaRPr lang="en-SG" sz="1100" b="1">
            <a:solidFill>
              <a:srgbClr val="FF0000"/>
            </a:solidFill>
          </a:endParaRPr>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10</xdr:col>
      <xdr:colOff>64576</xdr:colOff>
      <xdr:row>0</xdr:row>
      <xdr:rowOff>196849</xdr:rowOff>
    </xdr:from>
    <xdr:to>
      <xdr:col>12</xdr:col>
      <xdr:colOff>559661</xdr:colOff>
      <xdr:row>6</xdr:row>
      <xdr:rowOff>187157</xdr:rowOff>
    </xdr:to>
    <xdr:sp macro="" textlink="">
      <xdr:nvSpPr>
        <xdr:cNvPr id="2" name="Rectangle: Rounded Corners 1">
          <a:extLst>
            <a:ext uri="{FF2B5EF4-FFF2-40B4-BE49-F238E27FC236}">
              <a16:creationId xmlns:a16="http://schemas.microsoft.com/office/drawing/2014/main" id="{2912F5C5-80AE-B8B5-A185-55B30CD2E05E}"/>
            </a:ext>
          </a:extLst>
        </xdr:cNvPr>
        <xdr:cNvSpPr/>
      </xdr:nvSpPr>
      <xdr:spPr>
        <a:xfrm>
          <a:off x="7510787" y="196849"/>
          <a:ext cx="1711611" cy="1554413"/>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b="1"/>
            <a:t>Colour scale was applied to shipment costs to provide an immediate visual indication of the different</a:t>
          </a:r>
          <a:r>
            <a:rPr lang="en-SG" b="1" baseline="0"/>
            <a:t> values of shipping costs</a:t>
          </a:r>
          <a:endParaRPr lang="en-SG" sz="1100" b="1"/>
        </a:p>
      </xdr:txBody>
    </xdr:sp>
    <xdr:clientData/>
  </xdr:twoCellAnchor>
  <xdr:twoCellAnchor>
    <xdr:from>
      <xdr:col>10</xdr:col>
      <xdr:colOff>46789</xdr:colOff>
      <xdr:row>8</xdr:row>
      <xdr:rowOff>140368</xdr:rowOff>
    </xdr:from>
    <xdr:to>
      <xdr:col>12</xdr:col>
      <xdr:colOff>548105</xdr:colOff>
      <xdr:row>18</xdr:row>
      <xdr:rowOff>13368</xdr:rowOff>
    </xdr:to>
    <xdr:sp macro="" textlink="">
      <xdr:nvSpPr>
        <xdr:cNvPr id="7" name="Rectangle: Rounded Corners 6">
          <a:extLst>
            <a:ext uri="{FF2B5EF4-FFF2-40B4-BE49-F238E27FC236}">
              <a16:creationId xmlns:a16="http://schemas.microsoft.com/office/drawing/2014/main" id="{CB753C52-189B-429A-96E9-5F5027883E7C}"/>
            </a:ext>
          </a:extLst>
        </xdr:cNvPr>
        <xdr:cNvSpPr/>
      </xdr:nvSpPr>
      <xdr:spPr>
        <a:xfrm>
          <a:off x="7493000" y="2078789"/>
          <a:ext cx="1717842" cy="1744579"/>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b="1"/>
            <a:t>Since each order has different</a:t>
          </a:r>
          <a:r>
            <a:rPr lang="en-SG" b="1" baseline="0"/>
            <a:t> products, use </a:t>
          </a:r>
        </a:p>
        <a:p>
          <a:pPr algn="l"/>
          <a:r>
            <a:rPr lang="en-SG" b="1" baseline="0"/>
            <a:t>Formula : =COUNTIFS(Table6[Order ID],[@OrderID])</a:t>
          </a:r>
        </a:p>
        <a:p>
          <a:pPr algn="l"/>
          <a:r>
            <a:rPr lang="en-SG" sz="1100" b="1" baseline="0"/>
            <a:t>to count the number of shipments with the same order ID</a:t>
          </a:r>
          <a:endParaRPr lang="en-SG" sz="1100" b="1"/>
        </a:p>
      </xdr:txBody>
    </xdr:sp>
    <xdr:clientData/>
  </xdr:twoCellAnchor>
  <xdr:twoCellAnchor>
    <xdr:from>
      <xdr:col>4</xdr:col>
      <xdr:colOff>1149350</xdr:colOff>
      <xdr:row>2</xdr:row>
      <xdr:rowOff>6350</xdr:rowOff>
    </xdr:from>
    <xdr:to>
      <xdr:col>10</xdr:col>
      <xdr:colOff>64576</xdr:colOff>
      <xdr:row>2</xdr:row>
      <xdr:rowOff>158582</xdr:rowOff>
    </xdr:to>
    <xdr:cxnSp macro="">
      <xdr:nvCxnSpPr>
        <xdr:cNvPr id="9" name="Straight Arrow Connector 8">
          <a:extLst>
            <a:ext uri="{FF2B5EF4-FFF2-40B4-BE49-F238E27FC236}">
              <a16:creationId xmlns:a16="http://schemas.microsoft.com/office/drawing/2014/main" id="{DD2A79A6-FF6F-4E8E-AD01-77A2111BDBC7}"/>
            </a:ext>
          </a:extLst>
        </xdr:cNvPr>
        <xdr:cNvCxnSpPr>
          <a:stCxn id="2" idx="1"/>
        </xdr:cNvCxnSpPr>
      </xdr:nvCxnSpPr>
      <xdr:spPr>
        <a:xfrm flipH="1" flipV="1">
          <a:off x="3462087" y="821824"/>
          <a:ext cx="4048700" cy="152232"/>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xdr:col>
      <xdr:colOff>876300</xdr:colOff>
      <xdr:row>13</xdr:row>
      <xdr:rowOff>6350</xdr:rowOff>
    </xdr:from>
    <xdr:to>
      <xdr:col>10</xdr:col>
      <xdr:colOff>46789</xdr:colOff>
      <xdr:row>13</xdr:row>
      <xdr:rowOff>76868</xdr:rowOff>
    </xdr:to>
    <xdr:cxnSp macro="">
      <xdr:nvCxnSpPr>
        <xdr:cNvPr id="12" name="Straight Arrow Connector 11">
          <a:extLst>
            <a:ext uri="{FF2B5EF4-FFF2-40B4-BE49-F238E27FC236}">
              <a16:creationId xmlns:a16="http://schemas.microsoft.com/office/drawing/2014/main" id="{25C7ABE6-1531-42E4-A7BD-E6B9E9FA17CA}"/>
            </a:ext>
          </a:extLst>
        </xdr:cNvPr>
        <xdr:cNvCxnSpPr>
          <a:stCxn id="7" idx="1"/>
        </xdr:cNvCxnSpPr>
      </xdr:nvCxnSpPr>
      <xdr:spPr>
        <a:xfrm flipH="1" flipV="1">
          <a:off x="6076616" y="2880561"/>
          <a:ext cx="1416384" cy="70518"/>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20</xdr:col>
      <xdr:colOff>88900</xdr:colOff>
      <xdr:row>1</xdr:row>
      <xdr:rowOff>215900</xdr:rowOff>
    </xdr:from>
    <xdr:to>
      <xdr:col>23</xdr:col>
      <xdr:colOff>330200</xdr:colOff>
      <xdr:row>5</xdr:row>
      <xdr:rowOff>82550</xdr:rowOff>
    </xdr:to>
    <xdr:sp macro="" textlink="">
      <xdr:nvSpPr>
        <xdr:cNvPr id="18" name="Rectangle: Rounded Corners 17">
          <a:extLst>
            <a:ext uri="{FF2B5EF4-FFF2-40B4-BE49-F238E27FC236}">
              <a16:creationId xmlns:a16="http://schemas.microsoft.com/office/drawing/2014/main" id="{D875102C-675B-4BAC-8CFA-89174A30EC6E}"/>
            </a:ext>
          </a:extLst>
        </xdr:cNvPr>
        <xdr:cNvSpPr/>
      </xdr:nvSpPr>
      <xdr:spPr>
        <a:xfrm>
          <a:off x="15906750" y="768350"/>
          <a:ext cx="2070100" cy="787400"/>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sz="1100" b="1"/>
            <a:t>=UNIQUE(Table5[CustomerID])</a:t>
          </a:r>
        </a:p>
        <a:p>
          <a:pPr algn="l"/>
          <a:r>
            <a:rPr lang="en-SG" sz="1100" b="1"/>
            <a:t>is used to show each</a:t>
          </a:r>
          <a:r>
            <a:rPr lang="en-SG" sz="1100" b="1" baseline="0"/>
            <a:t> unique customer ID </a:t>
          </a:r>
          <a:endParaRPr lang="en-SG" sz="1100" b="1"/>
        </a:p>
      </xdr:txBody>
    </xdr:sp>
    <xdr:clientData/>
  </xdr:twoCellAnchor>
  <xdr:twoCellAnchor>
    <xdr:from>
      <xdr:col>19</xdr:col>
      <xdr:colOff>1225550</xdr:colOff>
      <xdr:row>3</xdr:row>
      <xdr:rowOff>57150</xdr:rowOff>
    </xdr:from>
    <xdr:to>
      <xdr:col>21</xdr:col>
      <xdr:colOff>88900</xdr:colOff>
      <xdr:row>4</xdr:row>
      <xdr:rowOff>133350</xdr:rowOff>
    </xdr:to>
    <xdr:cxnSp macro="">
      <xdr:nvCxnSpPr>
        <xdr:cNvPr id="19" name="Straight Arrow Connector 18">
          <a:extLst>
            <a:ext uri="{FF2B5EF4-FFF2-40B4-BE49-F238E27FC236}">
              <a16:creationId xmlns:a16="http://schemas.microsoft.com/office/drawing/2014/main" id="{141A117E-D38D-442B-87E7-1D0D66A58142}"/>
            </a:ext>
          </a:extLst>
        </xdr:cNvPr>
        <xdr:cNvCxnSpPr>
          <a:stCxn id="18" idx="1"/>
        </xdr:cNvCxnSpPr>
      </xdr:nvCxnSpPr>
      <xdr:spPr>
        <a:xfrm flipH="1">
          <a:off x="15195550" y="1162050"/>
          <a:ext cx="711200" cy="260350"/>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16</xdr:col>
      <xdr:colOff>149327</xdr:colOff>
      <xdr:row>0</xdr:row>
      <xdr:rowOff>51825</xdr:rowOff>
    </xdr:from>
    <xdr:to>
      <xdr:col>18</xdr:col>
      <xdr:colOff>600177</xdr:colOff>
      <xdr:row>2</xdr:row>
      <xdr:rowOff>102625</xdr:rowOff>
    </xdr:to>
    <xdr:sp macro="" textlink="">
      <xdr:nvSpPr>
        <xdr:cNvPr id="13" name="Rectangle: Rounded Corners 21">
          <a:extLst>
            <a:ext uri="{FF2B5EF4-FFF2-40B4-BE49-F238E27FC236}">
              <a16:creationId xmlns:a16="http://schemas.microsoft.com/office/drawing/2014/main" id="{8E9CFEC1-8425-424E-B404-F26D262E4844}"/>
            </a:ext>
          </a:extLst>
        </xdr:cNvPr>
        <xdr:cNvSpPr/>
      </xdr:nvSpPr>
      <xdr:spPr>
        <a:xfrm>
          <a:off x="13269246" y="51825"/>
          <a:ext cx="2058834" cy="859913"/>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sz="1100" b="1"/>
            <a:t>=RANK(M5,$M$5:$M$93)</a:t>
          </a:r>
        </a:p>
        <a:p>
          <a:pPr algn="l"/>
          <a:r>
            <a:rPr lang="en-SG" sz="1100" b="1"/>
            <a:t>shows the</a:t>
          </a:r>
          <a:r>
            <a:rPr lang="en-SG" sz="1100" b="1" baseline="0"/>
            <a:t> ranking of which customer has the most purchase</a:t>
          </a:r>
          <a:endParaRPr lang="en-SG" sz="1100" b="1"/>
        </a:p>
      </xdr:txBody>
    </xdr:sp>
    <xdr:clientData/>
  </xdr:twoCellAnchor>
  <xdr:twoCellAnchor>
    <xdr:from>
      <xdr:col>16</xdr:col>
      <xdr:colOff>583791</xdr:colOff>
      <xdr:row>2</xdr:row>
      <xdr:rowOff>102625</xdr:rowOff>
    </xdr:from>
    <xdr:to>
      <xdr:col>17</xdr:col>
      <xdr:colOff>208065</xdr:colOff>
      <xdr:row>5</xdr:row>
      <xdr:rowOff>122903</xdr:rowOff>
    </xdr:to>
    <xdr:cxnSp macro="">
      <xdr:nvCxnSpPr>
        <xdr:cNvPr id="11" name="Straight Arrow Connector 22">
          <a:extLst>
            <a:ext uri="{FF2B5EF4-FFF2-40B4-BE49-F238E27FC236}">
              <a16:creationId xmlns:a16="http://schemas.microsoft.com/office/drawing/2014/main" id="{58670368-5233-4314-B7EA-EACEE20EA9F1}"/>
            </a:ext>
          </a:extLst>
        </xdr:cNvPr>
        <xdr:cNvCxnSpPr>
          <a:cxnSpLocks/>
          <a:stCxn id="13" idx="2"/>
        </xdr:cNvCxnSpPr>
      </xdr:nvCxnSpPr>
      <xdr:spPr>
        <a:xfrm flipH="1">
          <a:off x="13175841" y="912250"/>
          <a:ext cx="567249" cy="782278"/>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14</xdr:col>
      <xdr:colOff>632133</xdr:colOff>
      <xdr:row>0</xdr:row>
      <xdr:rowOff>59607</xdr:rowOff>
    </xdr:from>
    <xdr:to>
      <xdr:col>15</xdr:col>
      <xdr:colOff>1267134</xdr:colOff>
      <xdr:row>2</xdr:row>
      <xdr:rowOff>110407</xdr:rowOff>
    </xdr:to>
    <xdr:sp macro="" textlink="">
      <xdr:nvSpPr>
        <xdr:cNvPr id="8" name="Rectangle: Rounded Corners 26">
          <a:extLst>
            <a:ext uri="{FF2B5EF4-FFF2-40B4-BE49-F238E27FC236}">
              <a16:creationId xmlns:a16="http://schemas.microsoft.com/office/drawing/2014/main" id="{207B1272-74C9-4DC2-8139-2592DC76CF1F}"/>
            </a:ext>
          </a:extLst>
        </xdr:cNvPr>
        <xdr:cNvSpPr/>
      </xdr:nvSpPr>
      <xdr:spPr>
        <a:xfrm>
          <a:off x="11027698" y="59607"/>
          <a:ext cx="2068871" cy="859913"/>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sz="1100" b="1"/>
            <a:t>Data</a:t>
          </a:r>
          <a:r>
            <a:rPr lang="en-SG" sz="1100" b="1" baseline="0"/>
            <a:t> bar c</a:t>
          </a:r>
          <a:r>
            <a:rPr lang="en-SG" sz="1100" b="1"/>
            <a:t>onditional</a:t>
          </a:r>
          <a:r>
            <a:rPr lang="en-SG" sz="1100" b="1" baseline="0"/>
            <a:t> formatting gives a visual indication of which customer has made the most orders</a:t>
          </a:r>
        </a:p>
      </xdr:txBody>
    </xdr:sp>
    <xdr:clientData/>
  </xdr:twoCellAnchor>
  <xdr:twoCellAnchor>
    <xdr:from>
      <xdr:col>14</xdr:col>
      <xdr:colOff>298450</xdr:colOff>
      <xdr:row>2</xdr:row>
      <xdr:rowOff>110407</xdr:rowOff>
    </xdr:from>
    <xdr:to>
      <xdr:col>15</xdr:col>
      <xdr:colOff>254309</xdr:colOff>
      <xdr:row>4</xdr:row>
      <xdr:rowOff>95250</xdr:rowOff>
    </xdr:to>
    <xdr:cxnSp macro="">
      <xdr:nvCxnSpPr>
        <xdr:cNvPr id="28" name="Straight Arrow Connector 27">
          <a:extLst>
            <a:ext uri="{FF2B5EF4-FFF2-40B4-BE49-F238E27FC236}">
              <a16:creationId xmlns:a16="http://schemas.microsoft.com/office/drawing/2014/main" id="{529A1837-187A-4BCF-BEDF-7B364B23EAEA}"/>
            </a:ext>
          </a:extLst>
        </xdr:cNvPr>
        <xdr:cNvCxnSpPr>
          <a:cxnSpLocks/>
          <a:stCxn id="8" idx="2"/>
        </xdr:cNvCxnSpPr>
      </xdr:nvCxnSpPr>
      <xdr:spPr>
        <a:xfrm flipH="1">
          <a:off x="10290175" y="920032"/>
          <a:ext cx="1317934" cy="556343"/>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10</xdr:col>
      <xdr:colOff>40105</xdr:colOff>
      <xdr:row>20</xdr:row>
      <xdr:rowOff>50800</xdr:rowOff>
    </xdr:from>
    <xdr:to>
      <xdr:col>12</xdr:col>
      <xdr:colOff>541421</xdr:colOff>
      <xdr:row>28</xdr:row>
      <xdr:rowOff>33421</xdr:rowOff>
    </xdr:to>
    <xdr:sp macro="" textlink="">
      <xdr:nvSpPr>
        <xdr:cNvPr id="30" name="Rectangle: Rounded Corners 29">
          <a:extLst>
            <a:ext uri="{FF2B5EF4-FFF2-40B4-BE49-F238E27FC236}">
              <a16:creationId xmlns:a16="http://schemas.microsoft.com/office/drawing/2014/main" id="{E3288707-6090-461E-B6AF-AC5FABABC0FD}"/>
            </a:ext>
          </a:extLst>
        </xdr:cNvPr>
        <xdr:cNvSpPr/>
      </xdr:nvSpPr>
      <xdr:spPr>
        <a:xfrm>
          <a:off x="7486316" y="4235116"/>
          <a:ext cx="1717842" cy="1479884"/>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sz="1100" b="1"/>
            <a:t>=COUNTIF(Table5[CustomerID],[@[Customer IDs]])</a:t>
          </a:r>
        </a:p>
        <a:p>
          <a:pPr algn="l"/>
          <a:r>
            <a:rPr lang="en-SG" sz="1100" b="1"/>
            <a:t>displays the number of orders for each Customer ID</a:t>
          </a:r>
          <a:endParaRPr lang="en-SG" sz="1100" b="1" baseline="0"/>
        </a:p>
      </xdr:txBody>
    </xdr:sp>
    <xdr:clientData/>
  </xdr:twoCellAnchor>
  <xdr:twoCellAnchor>
    <xdr:from>
      <xdr:col>12</xdr:col>
      <xdr:colOff>541421</xdr:colOff>
      <xdr:row>22</xdr:row>
      <xdr:rowOff>82550</xdr:rowOff>
    </xdr:from>
    <xdr:to>
      <xdr:col>15</xdr:col>
      <xdr:colOff>666750</xdr:colOff>
      <xdr:row>24</xdr:row>
      <xdr:rowOff>42111</xdr:rowOff>
    </xdr:to>
    <xdr:cxnSp macro="">
      <xdr:nvCxnSpPr>
        <xdr:cNvPr id="31" name="Straight Arrow Connector 30">
          <a:extLst>
            <a:ext uri="{FF2B5EF4-FFF2-40B4-BE49-F238E27FC236}">
              <a16:creationId xmlns:a16="http://schemas.microsoft.com/office/drawing/2014/main" id="{B27CD9E7-C5A5-46C8-9461-2F0266601638}"/>
            </a:ext>
          </a:extLst>
        </xdr:cNvPr>
        <xdr:cNvCxnSpPr>
          <a:stCxn id="30" idx="3"/>
        </xdr:cNvCxnSpPr>
      </xdr:nvCxnSpPr>
      <xdr:spPr>
        <a:xfrm flipV="1">
          <a:off x="9204158" y="4641182"/>
          <a:ext cx="1849855" cy="333876"/>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0</xdr:col>
      <xdr:colOff>0</xdr:colOff>
      <xdr:row>0</xdr:row>
      <xdr:rowOff>0</xdr:rowOff>
    </xdr:from>
    <xdr:to>
      <xdr:col>1</xdr:col>
      <xdr:colOff>568</xdr:colOff>
      <xdr:row>31</xdr:row>
      <xdr:rowOff>119765</xdr:rowOff>
    </xdr:to>
    <xdr:sp macro="" textlink="">
      <xdr:nvSpPr>
        <xdr:cNvPr id="29" name="Rectangle 25">
          <a:extLst>
            <a:ext uri="{FF2B5EF4-FFF2-40B4-BE49-F238E27FC236}">
              <a16:creationId xmlns:a16="http://schemas.microsoft.com/office/drawing/2014/main" id="{BE412EA2-2171-4F81-8FC4-A6F929F3FA9A}"/>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1</xdr:row>
      <xdr:rowOff>72837</xdr:rowOff>
    </xdr:to>
    <xdr:sp macro="" textlink="">
      <xdr:nvSpPr>
        <xdr:cNvPr id="32" name="Rectangle: Rounded Corners 31">
          <a:hlinkClick xmlns:r="http://schemas.openxmlformats.org/officeDocument/2006/relationships" r:id="rId1"/>
          <a:extLst>
            <a:ext uri="{FF2B5EF4-FFF2-40B4-BE49-F238E27FC236}">
              <a16:creationId xmlns:a16="http://schemas.microsoft.com/office/drawing/2014/main" id="{6E1A398C-2A35-4AF4-B040-C785838DC477}"/>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1</xdr:row>
      <xdr:rowOff>121703</xdr:rowOff>
    </xdr:from>
    <xdr:to>
      <xdr:col>0</xdr:col>
      <xdr:colOff>1724285</xdr:colOff>
      <xdr:row>3</xdr:row>
      <xdr:rowOff>210666</xdr:rowOff>
    </xdr:to>
    <xdr:sp macro="" textlink="">
      <xdr:nvSpPr>
        <xdr:cNvPr id="33" name="Rectangle: Rounded Corners 27">
          <a:hlinkClick xmlns:r="http://schemas.openxmlformats.org/officeDocument/2006/relationships" r:id="rId2"/>
          <a:extLst>
            <a:ext uri="{FF2B5EF4-FFF2-40B4-BE49-F238E27FC236}">
              <a16:creationId xmlns:a16="http://schemas.microsoft.com/office/drawing/2014/main" id="{C1949BC4-F1D5-4DA8-A4B3-042245A61106}"/>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12</xdr:row>
      <xdr:rowOff>150720</xdr:rowOff>
    </xdr:from>
    <xdr:to>
      <xdr:col>0</xdr:col>
      <xdr:colOff>1701066</xdr:colOff>
      <xdr:row>15</xdr:row>
      <xdr:rowOff>134174</xdr:rowOff>
    </xdr:to>
    <xdr:sp macro="" textlink="">
      <xdr:nvSpPr>
        <xdr:cNvPr id="34" name="Rectangle: Rounded Corners 33">
          <a:hlinkClick xmlns:r="http://schemas.openxmlformats.org/officeDocument/2006/relationships" r:id="rId3"/>
          <a:extLst>
            <a:ext uri="{FF2B5EF4-FFF2-40B4-BE49-F238E27FC236}">
              <a16:creationId xmlns:a16="http://schemas.microsoft.com/office/drawing/2014/main" id="{7CA2075C-0327-40FB-89BB-3C2D9D643AE5}"/>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16</xdr:row>
      <xdr:rowOff>70</xdr:rowOff>
    </xdr:from>
    <xdr:to>
      <xdr:col>0</xdr:col>
      <xdr:colOff>1701066</xdr:colOff>
      <xdr:row>18</xdr:row>
      <xdr:rowOff>158208</xdr:rowOff>
    </xdr:to>
    <xdr:sp macro="" textlink="">
      <xdr:nvSpPr>
        <xdr:cNvPr id="35" name="Rectangle: Rounded Corners 27">
          <a:hlinkClick xmlns:r="http://schemas.openxmlformats.org/officeDocument/2006/relationships" r:id="rId4"/>
          <a:extLst>
            <a:ext uri="{FF2B5EF4-FFF2-40B4-BE49-F238E27FC236}">
              <a16:creationId xmlns:a16="http://schemas.microsoft.com/office/drawing/2014/main" id="{ECBC395F-2181-45B3-826D-31E2D86302DC}"/>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19</xdr:row>
      <xdr:rowOff>16672</xdr:rowOff>
    </xdr:from>
    <xdr:to>
      <xdr:col>0</xdr:col>
      <xdr:colOff>1713450</xdr:colOff>
      <xdr:row>22</xdr:row>
      <xdr:rowOff>125</xdr:rowOff>
    </xdr:to>
    <xdr:sp macro="" textlink="">
      <xdr:nvSpPr>
        <xdr:cNvPr id="36" name="Rectangle: Rounded Corners 27">
          <a:hlinkClick xmlns:r="http://schemas.openxmlformats.org/officeDocument/2006/relationships" r:id="rId5"/>
          <a:extLst>
            <a:ext uri="{FF2B5EF4-FFF2-40B4-BE49-F238E27FC236}">
              <a16:creationId xmlns:a16="http://schemas.microsoft.com/office/drawing/2014/main" id="{8E0CBE7A-1D75-40B4-B5A5-68340D7B56A7}"/>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22</xdr:row>
      <xdr:rowOff>40172</xdr:rowOff>
    </xdr:from>
    <xdr:to>
      <xdr:col>0</xdr:col>
      <xdr:colOff>1710987</xdr:colOff>
      <xdr:row>25</xdr:row>
      <xdr:rowOff>16286</xdr:rowOff>
    </xdr:to>
    <xdr:sp macro="" textlink="">
      <xdr:nvSpPr>
        <xdr:cNvPr id="37" name="Rectangle: Rounded Corners 27">
          <a:hlinkClick xmlns:r="http://schemas.openxmlformats.org/officeDocument/2006/relationships" r:id="rId6"/>
          <a:extLst>
            <a:ext uri="{FF2B5EF4-FFF2-40B4-BE49-F238E27FC236}">
              <a16:creationId xmlns:a16="http://schemas.microsoft.com/office/drawing/2014/main" id="{BB137915-9470-42BA-BB1D-810FDFC85C45}"/>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25</xdr:row>
      <xdr:rowOff>61684</xdr:rowOff>
    </xdr:from>
    <xdr:to>
      <xdr:col>0</xdr:col>
      <xdr:colOff>1706027</xdr:colOff>
      <xdr:row>28</xdr:row>
      <xdr:rowOff>40675</xdr:rowOff>
    </xdr:to>
    <xdr:sp macro="" textlink="">
      <xdr:nvSpPr>
        <xdr:cNvPr id="38" name="Rectangle: Rounded Corners 27">
          <a:hlinkClick xmlns:r="http://schemas.openxmlformats.org/officeDocument/2006/relationships" r:id="rId7"/>
          <a:extLst>
            <a:ext uri="{FF2B5EF4-FFF2-40B4-BE49-F238E27FC236}">
              <a16:creationId xmlns:a16="http://schemas.microsoft.com/office/drawing/2014/main" id="{81189A92-6519-4D87-B1C5-76EAE9A204EC}"/>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3</xdr:row>
      <xdr:rowOff>267264</xdr:rowOff>
    </xdr:from>
    <xdr:to>
      <xdr:col>0</xdr:col>
      <xdr:colOff>1714877</xdr:colOff>
      <xdr:row>6</xdr:row>
      <xdr:rowOff>48457</xdr:rowOff>
    </xdr:to>
    <xdr:sp macro="" textlink="">
      <xdr:nvSpPr>
        <xdr:cNvPr id="39" name="Rectangle: Rounded Corners 27">
          <a:hlinkClick xmlns:r="http://schemas.openxmlformats.org/officeDocument/2006/relationships" r:id="rId8"/>
          <a:extLst>
            <a:ext uri="{FF2B5EF4-FFF2-40B4-BE49-F238E27FC236}">
              <a16:creationId xmlns:a16="http://schemas.microsoft.com/office/drawing/2014/main" id="{05260557-4B7B-43DE-8C57-A3A6E47971A2}"/>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6</xdr:row>
      <xdr:rowOff>106475</xdr:rowOff>
    </xdr:from>
    <xdr:to>
      <xdr:col>0</xdr:col>
      <xdr:colOff>1714879</xdr:colOff>
      <xdr:row>9</xdr:row>
      <xdr:rowOff>59495</xdr:rowOff>
    </xdr:to>
    <xdr:sp macro="" textlink="">
      <xdr:nvSpPr>
        <xdr:cNvPr id="40" name="Rectangle: Rounded Corners 27">
          <a:hlinkClick xmlns:r="http://schemas.openxmlformats.org/officeDocument/2006/relationships" r:id="rId9"/>
          <a:extLst>
            <a:ext uri="{FF2B5EF4-FFF2-40B4-BE49-F238E27FC236}">
              <a16:creationId xmlns:a16="http://schemas.microsoft.com/office/drawing/2014/main" id="{C3D2D40B-0AF4-4374-871F-E1895EE0D430}"/>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9</xdr:row>
      <xdr:rowOff>133613</xdr:rowOff>
    </xdr:from>
    <xdr:to>
      <xdr:col>0</xdr:col>
      <xdr:colOff>1714879</xdr:colOff>
      <xdr:row>12</xdr:row>
      <xdr:rowOff>70537</xdr:rowOff>
    </xdr:to>
    <xdr:sp macro="" textlink="">
      <xdr:nvSpPr>
        <xdr:cNvPr id="41" name="Rectangle: Rounded Corners 27">
          <a:hlinkClick xmlns:r="http://schemas.openxmlformats.org/officeDocument/2006/relationships" r:id="rId10"/>
          <a:extLst>
            <a:ext uri="{FF2B5EF4-FFF2-40B4-BE49-F238E27FC236}">
              <a16:creationId xmlns:a16="http://schemas.microsoft.com/office/drawing/2014/main" id="{CE48B97E-647E-4E3C-B84F-94ECD691F781}"/>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28</xdr:row>
      <xdr:rowOff>102429</xdr:rowOff>
    </xdr:from>
    <xdr:to>
      <xdr:col>0</xdr:col>
      <xdr:colOff>1716742</xdr:colOff>
      <xdr:row>31</xdr:row>
      <xdr:rowOff>81420</xdr:rowOff>
    </xdr:to>
    <xdr:sp macro="" textlink="">
      <xdr:nvSpPr>
        <xdr:cNvPr id="42" name="Rectangle: Rounded Corners 27">
          <a:hlinkClick xmlns:r="http://schemas.openxmlformats.org/officeDocument/2006/relationships" r:id="rId11"/>
          <a:extLst>
            <a:ext uri="{FF2B5EF4-FFF2-40B4-BE49-F238E27FC236}">
              <a16:creationId xmlns:a16="http://schemas.microsoft.com/office/drawing/2014/main" id="{3B78B5C8-0D90-4227-B81A-D593934B0DCB}"/>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3</xdr:col>
      <xdr:colOff>537440</xdr:colOff>
      <xdr:row>1</xdr:row>
      <xdr:rowOff>35930</xdr:rowOff>
    </xdr:from>
    <xdr:to>
      <xdr:col>10</xdr:col>
      <xdr:colOff>215292</xdr:colOff>
      <xdr:row>15</xdr:row>
      <xdr:rowOff>146817</xdr:rowOff>
    </xdr:to>
    <xdr:graphicFrame macro="">
      <xdr:nvGraphicFramePr>
        <xdr:cNvPr id="6" name="Chart 2">
          <a:extLst>
            <a:ext uri="{FF2B5EF4-FFF2-40B4-BE49-F238E27FC236}">
              <a16:creationId xmlns:a16="http://schemas.microsoft.com/office/drawing/2014/main" id="{456BEBAD-2A61-781C-AF49-FF521B97CA96}"/>
            </a:ext>
            <a:ext uri="{147F2762-F138-4A5C-976F-8EAC2B608ADB}">
              <a16:predDERef xmlns:a16="http://schemas.microsoft.com/office/drawing/2014/main" pred="{85C7B409-9B3F-F61A-3AFF-8C7C1C30B0F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11</xdr:col>
      <xdr:colOff>511182</xdr:colOff>
      <xdr:row>1</xdr:row>
      <xdr:rowOff>141277</xdr:rowOff>
    </xdr:from>
    <xdr:to>
      <xdr:col>13</xdr:col>
      <xdr:colOff>662655</xdr:colOff>
      <xdr:row>13</xdr:row>
      <xdr:rowOff>90838</xdr:rowOff>
    </xdr:to>
    <mc:AlternateContent xmlns:mc="http://schemas.openxmlformats.org/markup-compatibility/2006" xmlns:a14="http://schemas.microsoft.com/office/drawing/2010/main">
      <mc:Choice Requires="a14">
        <xdr:graphicFrame macro="">
          <xdr:nvGraphicFramePr>
            <xdr:cNvPr id="258" name="Rank of Order Count ">
              <a:extLst>
                <a:ext uri="{FF2B5EF4-FFF2-40B4-BE49-F238E27FC236}">
                  <a16:creationId xmlns:a16="http://schemas.microsoft.com/office/drawing/2014/main" id="{8C2E15D0-4298-F6BF-03A5-140E219A51C8}"/>
                </a:ext>
              </a:extLst>
            </xdr:cNvPr>
            <xdr:cNvGraphicFramePr/>
          </xdr:nvGraphicFramePr>
          <xdr:xfrm>
            <a:off x="0" y="0"/>
            <a:ext cx="0" cy="0"/>
          </xdr:xfrm>
          <a:graphic>
            <a:graphicData uri="http://schemas.microsoft.com/office/drawing/2010/slicer">
              <sle:slicer xmlns:sle="http://schemas.microsoft.com/office/drawing/2010/slicer" name="Rank of Order Count "/>
            </a:graphicData>
          </a:graphic>
        </xdr:graphicFrame>
      </mc:Choice>
      <mc:Fallback xmlns="">
        <xdr:sp macro="" textlink="">
          <xdr:nvSpPr>
            <xdr:cNvPr id="0" name=""/>
            <xdr:cNvSpPr>
              <a:spLocks noTextEdit="1"/>
            </xdr:cNvSpPr>
          </xdr:nvSpPr>
          <xdr:spPr>
            <a:xfrm>
              <a:off x="11756455" y="326004"/>
              <a:ext cx="2252745" cy="2166289"/>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1</xdr:col>
      <xdr:colOff>163714</xdr:colOff>
      <xdr:row>10</xdr:row>
      <xdr:rowOff>125637</xdr:rowOff>
    </xdr:from>
    <xdr:to>
      <xdr:col>3</xdr:col>
      <xdr:colOff>277091</xdr:colOff>
      <xdr:row>20</xdr:row>
      <xdr:rowOff>161441</xdr:rowOff>
    </xdr:to>
    <xdr:sp macro="" textlink="">
      <xdr:nvSpPr>
        <xdr:cNvPr id="259" name="Rectangle: Rounded Corners 7">
          <a:extLst>
            <a:ext uri="{FF2B5EF4-FFF2-40B4-BE49-F238E27FC236}">
              <a16:creationId xmlns:a16="http://schemas.microsoft.com/office/drawing/2014/main" id="{4E6BDC9D-458C-4528-85BF-BAC1C8343042}"/>
            </a:ext>
          </a:extLst>
        </xdr:cNvPr>
        <xdr:cNvSpPr/>
      </xdr:nvSpPr>
      <xdr:spPr>
        <a:xfrm>
          <a:off x="163714" y="1972910"/>
          <a:ext cx="2907377" cy="188307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SG" sz="1600">
              <a:solidFill>
                <a:schemeClr val="tx1"/>
              </a:solidFill>
              <a:effectLst/>
              <a:latin typeface="+mn-lt"/>
              <a:ea typeface="+mn-ea"/>
              <a:cs typeface="+mn-cs"/>
            </a:rPr>
            <a:t>This chart shows the number</a:t>
          </a:r>
          <a:r>
            <a:rPr lang="en-SG" sz="1600" baseline="0">
              <a:solidFill>
                <a:schemeClr val="tx1"/>
              </a:solidFill>
              <a:effectLst/>
              <a:latin typeface="+mn-lt"/>
              <a:ea typeface="+mn-ea"/>
              <a:cs typeface="+mn-cs"/>
            </a:rPr>
            <a:t> of orders each customer has made across 3 years and Jose Pavarotti has made the most orders with 31 order count. </a:t>
          </a:r>
          <a:endParaRPr lang="en-SG" sz="2400">
            <a:solidFill>
              <a:schemeClr val="tx1"/>
            </a:solidFill>
            <a:effectLst/>
          </a:endParaRPr>
        </a:p>
        <a:p>
          <a:pPr algn="l"/>
          <a:endParaRPr lang="en-SG" sz="1100"/>
        </a:p>
      </xdr:txBody>
    </xdr:sp>
    <xdr:clientData/>
  </xdr:twoCellAnchor>
  <xdr:twoCellAnchor>
    <xdr:from>
      <xdr:col>3</xdr:col>
      <xdr:colOff>597083</xdr:colOff>
      <xdr:row>23</xdr:row>
      <xdr:rowOff>32483</xdr:rowOff>
    </xdr:from>
    <xdr:to>
      <xdr:col>11</xdr:col>
      <xdr:colOff>228837</xdr:colOff>
      <xdr:row>47</xdr:row>
      <xdr:rowOff>77742</xdr:rowOff>
    </xdr:to>
    <xdr:graphicFrame macro="">
      <xdr:nvGraphicFramePr>
        <xdr:cNvPr id="5" name="Chart 5">
          <a:extLst>
            <a:ext uri="{FF2B5EF4-FFF2-40B4-BE49-F238E27FC236}">
              <a16:creationId xmlns:a16="http://schemas.microsoft.com/office/drawing/2014/main" id="{2FEAEAD3-C070-8058-8A14-3A9F0AA34A43}"/>
            </a:ext>
            <a:ext uri="{147F2762-F138-4A5C-976F-8EAC2B608ADB}">
              <a16:predDERef xmlns:a16="http://schemas.microsoft.com/office/drawing/2014/main" pred="{4E6BDC9D-458C-4528-85BF-BAC1C834304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107453</xdr:colOff>
      <xdr:row>33</xdr:row>
      <xdr:rowOff>97763</xdr:rowOff>
    </xdr:from>
    <xdr:to>
      <xdr:col>3</xdr:col>
      <xdr:colOff>277091</xdr:colOff>
      <xdr:row>49</xdr:row>
      <xdr:rowOff>0</xdr:rowOff>
    </xdr:to>
    <xdr:sp macro="" textlink="">
      <xdr:nvSpPr>
        <xdr:cNvPr id="2" name="Rectangle: Rounded Corners 7">
          <a:extLst>
            <a:ext uri="{FF2B5EF4-FFF2-40B4-BE49-F238E27FC236}">
              <a16:creationId xmlns:a16="http://schemas.microsoft.com/office/drawing/2014/main" id="{6C970C59-03E8-4A88-BE4C-E70E22F1D8FD}"/>
            </a:ext>
          </a:extLst>
        </xdr:cNvPr>
        <xdr:cNvSpPr/>
      </xdr:nvSpPr>
      <xdr:spPr>
        <a:xfrm>
          <a:off x="107453" y="6193763"/>
          <a:ext cx="2767365" cy="2857873"/>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SG" sz="1600">
              <a:solidFill>
                <a:schemeClr val="tx1"/>
              </a:solidFill>
              <a:effectLst/>
              <a:latin typeface="+mn-lt"/>
              <a:ea typeface="+mn-ea"/>
              <a:cs typeface="+mn-cs"/>
            </a:rPr>
            <a:t>We can see the Top</a:t>
          </a:r>
          <a:r>
            <a:rPr lang="en-SG" sz="1600" baseline="0">
              <a:solidFill>
                <a:schemeClr val="tx1"/>
              </a:solidFill>
              <a:effectLst/>
              <a:latin typeface="+mn-lt"/>
              <a:ea typeface="+mn-ea"/>
              <a:cs typeface="+mn-cs"/>
            </a:rPr>
            <a:t> 5 customers that have spent on shipping cost and how much each of them sepnt respectively. </a:t>
          </a:r>
        </a:p>
        <a:p>
          <a:r>
            <a:rPr lang="en-SG" sz="1600" baseline="0">
              <a:solidFill>
                <a:schemeClr val="tx1"/>
              </a:solidFill>
              <a:effectLst/>
              <a:latin typeface="+mn-lt"/>
              <a:ea typeface="+mn-ea"/>
              <a:cs typeface="+mn-cs"/>
            </a:rPr>
            <a:t>Among these customers, the top 3 customers spenta total of $930.49, $882.50, $858.25 on shipping costs respectively.</a:t>
          </a:r>
          <a:endParaRPr lang="en-SG" sz="2400">
            <a:solidFill>
              <a:schemeClr val="tx1"/>
            </a:solidFill>
            <a:effectLst/>
          </a:endParaRPr>
        </a:p>
        <a:p>
          <a:pPr algn="l"/>
          <a:endParaRPr lang="en-SG" sz="1100"/>
        </a:p>
      </xdr:txBody>
    </xdr:sp>
    <xdr:clientData/>
  </xdr:twoCellAnchor>
  <xdr:twoCellAnchor>
    <xdr:from>
      <xdr:col>0</xdr:col>
      <xdr:colOff>0</xdr:colOff>
      <xdr:row>0</xdr:row>
      <xdr:rowOff>0</xdr:rowOff>
    </xdr:from>
    <xdr:to>
      <xdr:col>1</xdr:col>
      <xdr:colOff>1871</xdr:colOff>
      <xdr:row>34</xdr:row>
      <xdr:rowOff>178796</xdr:rowOff>
    </xdr:to>
    <xdr:sp macro="" textlink="">
      <xdr:nvSpPr>
        <xdr:cNvPr id="18" name="Rectangle 25">
          <a:extLst>
            <a:ext uri="{FF2B5EF4-FFF2-40B4-BE49-F238E27FC236}">
              <a16:creationId xmlns:a16="http://schemas.microsoft.com/office/drawing/2014/main" id="{3ABE72EA-04CB-4602-BD0D-EAD764E1D666}"/>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71720</xdr:rowOff>
    </xdr:to>
    <xdr:sp macro="" textlink="">
      <xdr:nvSpPr>
        <xdr:cNvPr id="19" name="Rectangle: Rounded Corners 18">
          <a:hlinkClick xmlns:r="http://schemas.openxmlformats.org/officeDocument/2006/relationships" r:id="rId3"/>
          <a:extLst>
            <a:ext uri="{FF2B5EF4-FFF2-40B4-BE49-F238E27FC236}">
              <a16:creationId xmlns:a16="http://schemas.microsoft.com/office/drawing/2014/main" id="{FC800C99-E66C-448B-9535-9B267F8E8D46}"/>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120586</xdr:rowOff>
    </xdr:from>
    <xdr:to>
      <xdr:col>0</xdr:col>
      <xdr:colOff>1724285</xdr:colOff>
      <xdr:row>6</xdr:row>
      <xdr:rowOff>95770</xdr:rowOff>
    </xdr:to>
    <xdr:sp macro="" textlink="">
      <xdr:nvSpPr>
        <xdr:cNvPr id="20" name="Rectangle: Rounded Corners 27">
          <a:hlinkClick xmlns:r="http://schemas.openxmlformats.org/officeDocument/2006/relationships" r:id="rId4"/>
          <a:extLst>
            <a:ext uri="{FF2B5EF4-FFF2-40B4-BE49-F238E27FC236}">
              <a16:creationId xmlns:a16="http://schemas.microsoft.com/office/drawing/2014/main" id="{541A6FA4-8331-4879-B1C3-BEFC6BA887D6}"/>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32100</xdr:rowOff>
    </xdr:from>
    <xdr:to>
      <xdr:col>0</xdr:col>
      <xdr:colOff>1701066</xdr:colOff>
      <xdr:row>19</xdr:row>
      <xdr:rowOff>14437</xdr:rowOff>
    </xdr:to>
    <xdr:sp macro="" textlink="">
      <xdr:nvSpPr>
        <xdr:cNvPr id="21" name="Rectangle: Rounded Corners 20">
          <a:hlinkClick xmlns:r="http://schemas.openxmlformats.org/officeDocument/2006/relationships" r:id="rId5"/>
          <a:extLst>
            <a:ext uri="{FF2B5EF4-FFF2-40B4-BE49-F238E27FC236}">
              <a16:creationId xmlns:a16="http://schemas.microsoft.com/office/drawing/2014/main" id="{78CA710F-F930-460D-823B-5617C0A074D6}"/>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64687</xdr:rowOff>
    </xdr:from>
    <xdr:to>
      <xdr:col>0</xdr:col>
      <xdr:colOff>1701066</xdr:colOff>
      <xdr:row>22</xdr:row>
      <xdr:rowOff>37353</xdr:rowOff>
    </xdr:to>
    <xdr:sp macro="" textlink="">
      <xdr:nvSpPr>
        <xdr:cNvPr id="22" name="Rectangle: Rounded Corners 27">
          <a:hlinkClick xmlns:r="http://schemas.openxmlformats.org/officeDocument/2006/relationships" r:id="rId6"/>
          <a:extLst>
            <a:ext uri="{FF2B5EF4-FFF2-40B4-BE49-F238E27FC236}">
              <a16:creationId xmlns:a16="http://schemas.microsoft.com/office/drawing/2014/main" id="{F625684F-5D0C-409A-A93F-042BBE7340EB}"/>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80172</xdr:rowOff>
    </xdr:from>
    <xdr:to>
      <xdr:col>0</xdr:col>
      <xdr:colOff>1713450</xdr:colOff>
      <xdr:row>25</xdr:row>
      <xdr:rowOff>62508</xdr:rowOff>
    </xdr:to>
    <xdr:sp macro="" textlink="">
      <xdr:nvSpPr>
        <xdr:cNvPr id="23" name="Rectangle: Rounded Corners 27">
          <a:hlinkClick xmlns:r="http://schemas.openxmlformats.org/officeDocument/2006/relationships" r:id="rId7"/>
          <a:extLst>
            <a:ext uri="{FF2B5EF4-FFF2-40B4-BE49-F238E27FC236}">
              <a16:creationId xmlns:a16="http://schemas.microsoft.com/office/drawing/2014/main" id="{DF6D05CC-B617-4A35-9C68-CD07B63C0738}"/>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102555</xdr:rowOff>
    </xdr:from>
    <xdr:to>
      <xdr:col>0</xdr:col>
      <xdr:colOff>1710987</xdr:colOff>
      <xdr:row>28</xdr:row>
      <xdr:rowOff>77551</xdr:rowOff>
    </xdr:to>
    <xdr:sp macro="" textlink="">
      <xdr:nvSpPr>
        <xdr:cNvPr id="24" name="Rectangle: Rounded Corners 27">
          <a:hlinkClick xmlns:r="http://schemas.openxmlformats.org/officeDocument/2006/relationships" r:id="rId3"/>
          <a:extLst>
            <a:ext uri="{FF2B5EF4-FFF2-40B4-BE49-F238E27FC236}">
              <a16:creationId xmlns:a16="http://schemas.microsoft.com/office/drawing/2014/main" id="{77108E64-8886-45FF-AEE5-C8FC4D00DABD}"/>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122949</xdr:rowOff>
    </xdr:from>
    <xdr:to>
      <xdr:col>0</xdr:col>
      <xdr:colOff>1706027</xdr:colOff>
      <xdr:row>31</xdr:row>
      <xdr:rowOff>100824</xdr:rowOff>
    </xdr:to>
    <xdr:sp macro="" textlink="">
      <xdr:nvSpPr>
        <xdr:cNvPr id="25" name="Rectangle: Rounded Corners 27">
          <a:hlinkClick xmlns:r="http://schemas.openxmlformats.org/officeDocument/2006/relationships" r:id="rId8"/>
          <a:extLst>
            <a:ext uri="{FF2B5EF4-FFF2-40B4-BE49-F238E27FC236}">
              <a16:creationId xmlns:a16="http://schemas.microsoft.com/office/drawing/2014/main" id="{246920FE-5886-45A8-A8C3-726CFBC39063}"/>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152368</xdr:rowOff>
    </xdr:from>
    <xdr:to>
      <xdr:col>0</xdr:col>
      <xdr:colOff>1714877</xdr:colOff>
      <xdr:row>9</xdr:row>
      <xdr:rowOff>116799</xdr:rowOff>
    </xdr:to>
    <xdr:sp macro="" textlink="">
      <xdr:nvSpPr>
        <xdr:cNvPr id="26" name="Rectangle: Rounded Corners 27">
          <a:hlinkClick xmlns:r="http://schemas.openxmlformats.org/officeDocument/2006/relationships" r:id="rId9"/>
          <a:extLst>
            <a:ext uri="{FF2B5EF4-FFF2-40B4-BE49-F238E27FC236}">
              <a16:creationId xmlns:a16="http://schemas.microsoft.com/office/drawing/2014/main" id="{42F3330B-3EFA-4B85-A9F8-F1CDE2FA5FA0}"/>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174817</xdr:rowOff>
    </xdr:from>
    <xdr:to>
      <xdr:col>0</xdr:col>
      <xdr:colOff>1714879</xdr:colOff>
      <xdr:row>12</xdr:row>
      <xdr:rowOff>126720</xdr:rowOff>
    </xdr:to>
    <xdr:sp macro="" textlink="">
      <xdr:nvSpPr>
        <xdr:cNvPr id="27" name="Rectangle: Rounded Corners 27">
          <a:hlinkClick xmlns:r="http://schemas.openxmlformats.org/officeDocument/2006/relationships" r:id="rId10"/>
          <a:extLst>
            <a:ext uri="{FF2B5EF4-FFF2-40B4-BE49-F238E27FC236}">
              <a16:creationId xmlns:a16="http://schemas.microsoft.com/office/drawing/2014/main" id="{887624D3-BC7A-4EA8-A4AB-45C1981009EA}"/>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16110</xdr:rowOff>
    </xdr:from>
    <xdr:to>
      <xdr:col>0</xdr:col>
      <xdr:colOff>1714879</xdr:colOff>
      <xdr:row>15</xdr:row>
      <xdr:rowOff>136644</xdr:rowOff>
    </xdr:to>
    <xdr:sp macro="" textlink="">
      <xdr:nvSpPr>
        <xdr:cNvPr id="28" name="Rectangle: Rounded Corners 27">
          <a:hlinkClick xmlns:r="http://schemas.openxmlformats.org/officeDocument/2006/relationships" r:id="rId11"/>
          <a:extLst>
            <a:ext uri="{FF2B5EF4-FFF2-40B4-BE49-F238E27FC236}">
              <a16:creationId xmlns:a16="http://schemas.microsoft.com/office/drawing/2014/main" id="{CB0B0F72-A173-43CF-997E-9C6C1437BADD}"/>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162578</xdr:rowOff>
    </xdr:from>
    <xdr:to>
      <xdr:col>0</xdr:col>
      <xdr:colOff>1716742</xdr:colOff>
      <xdr:row>34</xdr:row>
      <xdr:rowOff>140451</xdr:rowOff>
    </xdr:to>
    <xdr:sp macro="" textlink="">
      <xdr:nvSpPr>
        <xdr:cNvPr id="29" name="Rectangle: Rounded Corners 27">
          <a:hlinkClick xmlns:r="http://schemas.openxmlformats.org/officeDocument/2006/relationships" r:id="rId12"/>
          <a:extLst>
            <a:ext uri="{FF2B5EF4-FFF2-40B4-BE49-F238E27FC236}">
              <a16:creationId xmlns:a16="http://schemas.microsoft.com/office/drawing/2014/main" id="{C5379D76-D2B7-4F8D-AC84-F164BC67D5AD}"/>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12</xdr:col>
      <xdr:colOff>156509</xdr:colOff>
      <xdr:row>0</xdr:row>
      <xdr:rowOff>262965</xdr:rowOff>
    </xdr:from>
    <xdr:to>
      <xdr:col>16</xdr:col>
      <xdr:colOff>581213</xdr:colOff>
      <xdr:row>7</xdr:row>
      <xdr:rowOff>66115</xdr:rowOff>
    </xdr:to>
    <xdr:sp macro="" textlink="">
      <xdr:nvSpPr>
        <xdr:cNvPr id="2" name="Rectangle: Rounded Corners 1">
          <a:extLst>
            <a:ext uri="{FF2B5EF4-FFF2-40B4-BE49-F238E27FC236}">
              <a16:creationId xmlns:a16="http://schemas.microsoft.com/office/drawing/2014/main" id="{6CA50045-8DAC-457C-957E-A801A73FC45E}"/>
            </a:ext>
          </a:extLst>
        </xdr:cNvPr>
        <xdr:cNvSpPr/>
      </xdr:nvSpPr>
      <xdr:spPr>
        <a:xfrm>
          <a:off x="11614524" y="262965"/>
          <a:ext cx="2852645" cy="1287929"/>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marL="0" marR="0" lvl="0" indent="0" algn="l" defTabSz="914400" eaLnBrk="1" fontAlgn="auto" latinLnBrk="0" hangingPunct="1">
            <a:lnSpc>
              <a:spcPct val="100000"/>
            </a:lnSpc>
            <a:spcBef>
              <a:spcPts val="0"/>
            </a:spcBef>
            <a:spcAft>
              <a:spcPts val="0"/>
            </a:spcAft>
            <a:buClrTx/>
            <a:buSzTx/>
            <a:buFontTx/>
            <a:buNone/>
            <a:tabLst/>
            <a:defRPr/>
          </a:pPr>
          <a:r>
            <a:rPr lang="en-SG" sz="1100" b="1" baseline="0">
              <a:solidFill>
                <a:schemeClr val="lt1"/>
              </a:solidFill>
              <a:effectLst/>
              <a:latin typeface="+mn-lt"/>
              <a:ea typeface="+mn-ea"/>
              <a:cs typeface="+mn-cs"/>
            </a:rPr>
            <a:t>=[@['[Formatted'] Shipment Dates]]-[@[Order Dates]]</a:t>
          </a:r>
          <a:endParaRPr lang="en-SG" sz="1100" b="1"/>
        </a:p>
        <a:p>
          <a:pPr algn="l"/>
          <a:r>
            <a:rPr lang="en-SG" sz="1100" b="1"/>
            <a:t>The</a:t>
          </a:r>
          <a:r>
            <a:rPr lang="en-SG" sz="1100" b="1" baseline="0"/>
            <a:t> shipping duration shows the number of days it took to ship after the order date.</a:t>
          </a:r>
        </a:p>
      </xdr:txBody>
    </xdr:sp>
    <xdr:clientData/>
  </xdr:twoCellAnchor>
  <xdr:twoCellAnchor>
    <xdr:from>
      <xdr:col>12</xdr:col>
      <xdr:colOff>149038</xdr:colOff>
      <xdr:row>8</xdr:row>
      <xdr:rowOff>143062</xdr:rowOff>
    </xdr:from>
    <xdr:to>
      <xdr:col>18</xdr:col>
      <xdr:colOff>157257</xdr:colOff>
      <xdr:row>15</xdr:row>
      <xdr:rowOff>130362</xdr:rowOff>
    </xdr:to>
    <xdr:sp macro="" textlink="">
      <xdr:nvSpPr>
        <xdr:cNvPr id="5" name="Rectangle: Rounded Corners 4">
          <a:extLst>
            <a:ext uri="{FF2B5EF4-FFF2-40B4-BE49-F238E27FC236}">
              <a16:creationId xmlns:a16="http://schemas.microsoft.com/office/drawing/2014/main" id="{79502470-6BC9-4A98-B56B-B0CE9CBC6E5C}"/>
            </a:ext>
          </a:extLst>
        </xdr:cNvPr>
        <xdr:cNvSpPr/>
      </xdr:nvSpPr>
      <xdr:spPr>
        <a:xfrm>
          <a:off x="11607053" y="1814606"/>
          <a:ext cx="3650130" cy="1294653"/>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b="1" baseline="0">
              <a:solidFill>
                <a:schemeClr val="accent6"/>
              </a:solidFill>
            </a:rPr>
            <a:t>Cell highlighted in GREEN if delivery is shipped within A WEEK</a:t>
          </a:r>
        </a:p>
        <a:p>
          <a:pPr algn="l"/>
          <a:r>
            <a:rPr lang="en-SG" b="1" baseline="0">
              <a:solidFill>
                <a:schemeClr val="accent4">
                  <a:lumMod val="60000"/>
                  <a:lumOff val="40000"/>
                </a:schemeClr>
              </a:solidFill>
            </a:rPr>
            <a:t>Cell highlighted in YELLOW if delivery is shipped within 2 weeks</a:t>
          </a:r>
        </a:p>
        <a:p>
          <a:pPr algn="l"/>
          <a:r>
            <a:rPr lang="en-SG" sz="1100" b="1" baseline="0">
              <a:solidFill>
                <a:srgbClr val="FF0000"/>
              </a:solidFill>
            </a:rPr>
            <a:t>Cell highlighted in RED if delivery is shipped LATE (after 2 weeks)</a:t>
          </a:r>
          <a:endParaRPr lang="en-SG" sz="1100" b="1">
            <a:solidFill>
              <a:srgbClr val="FF0000"/>
            </a:solidFill>
          </a:endParaRPr>
        </a:p>
      </xdr:txBody>
    </xdr:sp>
    <xdr:clientData/>
  </xdr:twoCellAnchor>
  <xdr:twoCellAnchor>
    <xdr:from>
      <xdr:col>12</xdr:col>
      <xdr:colOff>254000</xdr:colOff>
      <xdr:row>18</xdr:row>
      <xdr:rowOff>76200</xdr:rowOff>
    </xdr:from>
    <xdr:to>
      <xdr:col>16</xdr:col>
      <xdr:colOff>482600</xdr:colOff>
      <xdr:row>24</xdr:row>
      <xdr:rowOff>82550</xdr:rowOff>
    </xdr:to>
    <xdr:sp macro="" textlink="">
      <xdr:nvSpPr>
        <xdr:cNvPr id="21" name="Rectangle: Rounded Corners 20">
          <a:extLst>
            <a:ext uri="{FF2B5EF4-FFF2-40B4-BE49-F238E27FC236}">
              <a16:creationId xmlns:a16="http://schemas.microsoft.com/office/drawing/2014/main" id="{99590E19-3945-4F3E-AC05-F2E1B3FA4463}"/>
            </a:ext>
          </a:extLst>
        </xdr:cNvPr>
        <xdr:cNvSpPr/>
      </xdr:nvSpPr>
      <xdr:spPr>
        <a:xfrm>
          <a:off x="11042650" y="3575050"/>
          <a:ext cx="2667000" cy="1111250"/>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sz="1100" b="1"/>
            <a:t>=XLOOKUP([@[Product ID]],Table1[Product ID],Table1[Product Name],"ERROR",0)</a:t>
          </a:r>
        </a:p>
        <a:p>
          <a:pPr algn="l"/>
          <a:r>
            <a:rPr lang="en-SG" sz="1100" b="1"/>
            <a:t>is used to show the product name relative</a:t>
          </a:r>
          <a:r>
            <a:rPr lang="en-SG" sz="1100" b="1" baseline="0"/>
            <a:t> to its product code</a:t>
          </a:r>
        </a:p>
      </xdr:txBody>
    </xdr:sp>
    <xdr:clientData/>
  </xdr:twoCellAnchor>
  <xdr:twoCellAnchor>
    <xdr:from>
      <xdr:col>8</xdr:col>
      <xdr:colOff>1223309</xdr:colOff>
      <xdr:row>3</xdr:row>
      <xdr:rowOff>169209</xdr:rowOff>
    </xdr:from>
    <xdr:to>
      <xdr:col>12</xdr:col>
      <xdr:colOff>156509</xdr:colOff>
      <xdr:row>4</xdr:row>
      <xdr:rowOff>28015</xdr:rowOff>
    </xdr:to>
    <xdr:cxnSp macro="">
      <xdr:nvCxnSpPr>
        <xdr:cNvPr id="9" name="Straight Arrow Connector 8">
          <a:extLst>
            <a:ext uri="{FF2B5EF4-FFF2-40B4-BE49-F238E27FC236}">
              <a16:creationId xmlns:a16="http://schemas.microsoft.com/office/drawing/2014/main" id="{149F4A09-7003-8F72-C60C-120CDEEBB05E}"/>
            </a:ext>
          </a:extLst>
        </xdr:cNvPr>
        <xdr:cNvCxnSpPr>
          <a:stCxn id="2" idx="1"/>
        </xdr:cNvCxnSpPr>
      </xdr:nvCxnSpPr>
      <xdr:spPr>
        <a:xfrm flipH="1">
          <a:off x="7087721" y="906930"/>
          <a:ext cx="4526803" cy="45570"/>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9</xdr:col>
      <xdr:colOff>9338</xdr:colOff>
      <xdr:row>12</xdr:row>
      <xdr:rowOff>43330</xdr:rowOff>
    </xdr:from>
    <xdr:to>
      <xdr:col>12</xdr:col>
      <xdr:colOff>149038</xdr:colOff>
      <xdr:row>13</xdr:row>
      <xdr:rowOff>9338</xdr:rowOff>
    </xdr:to>
    <xdr:cxnSp macro="">
      <xdr:nvCxnSpPr>
        <xdr:cNvPr id="10" name="Straight Arrow Connector 9">
          <a:extLst>
            <a:ext uri="{FF2B5EF4-FFF2-40B4-BE49-F238E27FC236}">
              <a16:creationId xmlns:a16="http://schemas.microsoft.com/office/drawing/2014/main" id="{F88B28E3-46BA-449F-B71F-2003C76D0B96}"/>
            </a:ext>
          </a:extLst>
        </xdr:cNvPr>
        <xdr:cNvCxnSpPr>
          <a:stCxn id="5" idx="1"/>
        </xdr:cNvCxnSpPr>
      </xdr:nvCxnSpPr>
      <xdr:spPr>
        <a:xfrm flipH="1">
          <a:off x="7115735" y="2461933"/>
          <a:ext cx="4491318" cy="152773"/>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9</xdr:col>
      <xdr:colOff>2070100</xdr:colOff>
      <xdr:row>21</xdr:row>
      <xdr:rowOff>79375</xdr:rowOff>
    </xdr:from>
    <xdr:to>
      <xdr:col>12</xdr:col>
      <xdr:colOff>254000</xdr:colOff>
      <xdr:row>22</xdr:row>
      <xdr:rowOff>25400</xdr:rowOff>
    </xdr:to>
    <xdr:cxnSp macro="">
      <xdr:nvCxnSpPr>
        <xdr:cNvPr id="13" name="Straight Arrow Connector 12">
          <a:extLst>
            <a:ext uri="{FF2B5EF4-FFF2-40B4-BE49-F238E27FC236}">
              <a16:creationId xmlns:a16="http://schemas.microsoft.com/office/drawing/2014/main" id="{49DC2600-70D9-4932-A922-787945CF89FD}"/>
            </a:ext>
          </a:extLst>
        </xdr:cNvPr>
        <xdr:cNvCxnSpPr>
          <a:stCxn id="21" idx="1"/>
        </xdr:cNvCxnSpPr>
      </xdr:nvCxnSpPr>
      <xdr:spPr>
        <a:xfrm flipH="1">
          <a:off x="9182100" y="4130675"/>
          <a:ext cx="1860550" cy="130175"/>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13</xdr:col>
      <xdr:colOff>50800</xdr:colOff>
      <xdr:row>25</xdr:row>
      <xdr:rowOff>69850</xdr:rowOff>
    </xdr:from>
    <xdr:to>
      <xdr:col>17</xdr:col>
      <xdr:colOff>279400</xdr:colOff>
      <xdr:row>31</xdr:row>
      <xdr:rowOff>76200</xdr:rowOff>
    </xdr:to>
    <xdr:sp macro="" textlink="">
      <xdr:nvSpPr>
        <xdr:cNvPr id="19" name="Rectangle: Rounded Corners 18">
          <a:extLst>
            <a:ext uri="{FF2B5EF4-FFF2-40B4-BE49-F238E27FC236}">
              <a16:creationId xmlns:a16="http://schemas.microsoft.com/office/drawing/2014/main" id="{DE62403E-FC64-43D3-939D-03D26480FBBB}"/>
            </a:ext>
          </a:extLst>
        </xdr:cNvPr>
        <xdr:cNvSpPr/>
      </xdr:nvSpPr>
      <xdr:spPr>
        <a:xfrm>
          <a:off x="11449050" y="4857750"/>
          <a:ext cx="2667000" cy="1111250"/>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sz="1100" b="1"/>
            <a:t>=XLOOKUP([@[Product ]],Table1[Product Name],Table1[[Category ]],"ERROR",0)</a:t>
          </a:r>
        </a:p>
        <a:p>
          <a:pPr algn="l"/>
          <a:r>
            <a:rPr lang="en-SG" sz="1100" b="1"/>
            <a:t>is used to show the product name relative</a:t>
          </a:r>
          <a:r>
            <a:rPr lang="en-SG" sz="1100" b="1" baseline="0"/>
            <a:t> to its product name</a:t>
          </a:r>
        </a:p>
      </xdr:txBody>
    </xdr:sp>
    <xdr:clientData/>
  </xdr:twoCellAnchor>
  <xdr:twoCellAnchor>
    <xdr:from>
      <xdr:col>10</xdr:col>
      <xdr:colOff>914400</xdr:colOff>
      <xdr:row>28</xdr:row>
      <xdr:rowOff>73025</xdr:rowOff>
    </xdr:from>
    <xdr:to>
      <xdr:col>13</xdr:col>
      <xdr:colOff>50800</xdr:colOff>
      <xdr:row>29</xdr:row>
      <xdr:rowOff>25400</xdr:rowOff>
    </xdr:to>
    <xdr:cxnSp macro="">
      <xdr:nvCxnSpPr>
        <xdr:cNvPr id="20" name="Straight Arrow Connector 19">
          <a:extLst>
            <a:ext uri="{FF2B5EF4-FFF2-40B4-BE49-F238E27FC236}">
              <a16:creationId xmlns:a16="http://schemas.microsoft.com/office/drawing/2014/main" id="{88F57A44-0ADA-40E7-AF63-87C6D6A701D8}"/>
            </a:ext>
          </a:extLst>
        </xdr:cNvPr>
        <xdr:cNvCxnSpPr>
          <a:stCxn id="19" idx="1"/>
        </xdr:cNvCxnSpPr>
      </xdr:nvCxnSpPr>
      <xdr:spPr>
        <a:xfrm flipH="1">
          <a:off x="10109200" y="5413375"/>
          <a:ext cx="1339850" cy="136525"/>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12</xdr:col>
      <xdr:colOff>504638</xdr:colOff>
      <xdr:row>32</xdr:row>
      <xdr:rowOff>141942</xdr:rowOff>
    </xdr:from>
    <xdr:to>
      <xdr:col>17</xdr:col>
      <xdr:colOff>149412</xdr:colOff>
      <xdr:row>39</xdr:row>
      <xdr:rowOff>121397</xdr:rowOff>
    </xdr:to>
    <xdr:sp macro="" textlink="">
      <xdr:nvSpPr>
        <xdr:cNvPr id="6" name="Rectangle: Rounded Corners 5">
          <a:extLst>
            <a:ext uri="{FF2B5EF4-FFF2-40B4-BE49-F238E27FC236}">
              <a16:creationId xmlns:a16="http://schemas.microsoft.com/office/drawing/2014/main" id="{A5730994-5F51-4820-8947-3FCC540AB563}"/>
            </a:ext>
          </a:extLst>
        </xdr:cNvPr>
        <xdr:cNvSpPr/>
      </xdr:nvSpPr>
      <xdr:spPr>
        <a:xfrm>
          <a:off x="11962653" y="6295839"/>
          <a:ext cx="2679700" cy="1286808"/>
        </a:xfrm>
        <a:prstGeom prst="roundRect">
          <a:avLst/>
        </a:prstGeom>
        <a:solidFill>
          <a:srgbClr val="003399"/>
        </a:solidFill>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l"/>
          <a:r>
            <a:rPr lang="en-SG" sz="1100" b="1"/>
            <a:t>=XLOOKUP([@[Order ID]],Table5[OrderID],Table5[ShipmentMode],"Error",0)</a:t>
          </a:r>
        </a:p>
        <a:p>
          <a:pPr algn="l"/>
          <a:r>
            <a:rPr lang="en-SG" sz="1100" b="1" baseline="0"/>
            <a:t>is used the Delivery method relative to its order ID</a:t>
          </a:r>
        </a:p>
      </xdr:txBody>
    </xdr:sp>
    <xdr:clientData/>
  </xdr:twoCellAnchor>
  <xdr:twoCellAnchor>
    <xdr:from>
      <xdr:col>11</xdr:col>
      <xdr:colOff>1251324</xdr:colOff>
      <xdr:row>35</xdr:row>
      <xdr:rowOff>74706</xdr:rowOff>
    </xdr:from>
    <xdr:to>
      <xdr:col>12</xdr:col>
      <xdr:colOff>504638</xdr:colOff>
      <xdr:row>36</xdr:row>
      <xdr:rowOff>38287</xdr:rowOff>
    </xdr:to>
    <xdr:cxnSp macro="">
      <xdr:nvCxnSpPr>
        <xdr:cNvPr id="7" name="Straight Arrow Connector 6">
          <a:extLst>
            <a:ext uri="{FF2B5EF4-FFF2-40B4-BE49-F238E27FC236}">
              <a16:creationId xmlns:a16="http://schemas.microsoft.com/office/drawing/2014/main" id="{34C3EF60-0847-448D-BBEA-DA386F8EA5E4}"/>
            </a:ext>
          </a:extLst>
        </xdr:cNvPr>
        <xdr:cNvCxnSpPr>
          <a:stCxn id="6" idx="1"/>
        </xdr:cNvCxnSpPr>
      </xdr:nvCxnSpPr>
      <xdr:spPr>
        <a:xfrm flipH="1" flipV="1">
          <a:off x="11430000" y="6788897"/>
          <a:ext cx="532653" cy="150346"/>
        </a:xfrm>
        <a:prstGeom prst="straightConnector1">
          <a:avLst/>
        </a:prstGeom>
        <a:ln w="19050" cap="flat" cmpd="sng" algn="ctr">
          <a:solidFill>
            <a:srgbClr val="003399"/>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0</xdr:col>
      <xdr:colOff>0</xdr:colOff>
      <xdr:row>0</xdr:row>
      <xdr:rowOff>0</xdr:rowOff>
    </xdr:from>
    <xdr:to>
      <xdr:col>0</xdr:col>
      <xdr:colOff>1895326</xdr:colOff>
      <xdr:row>33</xdr:row>
      <xdr:rowOff>118861</xdr:rowOff>
    </xdr:to>
    <xdr:sp macro="" textlink="">
      <xdr:nvSpPr>
        <xdr:cNvPr id="38" name="Rectangle 25">
          <a:extLst>
            <a:ext uri="{FF2B5EF4-FFF2-40B4-BE49-F238E27FC236}">
              <a16:creationId xmlns:a16="http://schemas.microsoft.com/office/drawing/2014/main" id="{645EEB26-4CF2-4F86-A47F-7FDA9747459A}"/>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2</xdr:row>
      <xdr:rowOff>74946</xdr:rowOff>
    </xdr:to>
    <xdr:sp macro="" textlink="">
      <xdr:nvSpPr>
        <xdr:cNvPr id="39" name="Rectangle: Rounded Corners 38">
          <a:hlinkClick xmlns:r="http://schemas.openxmlformats.org/officeDocument/2006/relationships" r:id="rId1"/>
          <a:extLst>
            <a:ext uri="{FF2B5EF4-FFF2-40B4-BE49-F238E27FC236}">
              <a16:creationId xmlns:a16="http://schemas.microsoft.com/office/drawing/2014/main" id="{262DC994-EC4E-43CA-A171-83D143648011}"/>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2</xdr:row>
      <xdr:rowOff>123812</xdr:rowOff>
    </xdr:from>
    <xdr:to>
      <xdr:col>0</xdr:col>
      <xdr:colOff>1724285</xdr:colOff>
      <xdr:row>5</xdr:row>
      <xdr:rowOff>92884</xdr:rowOff>
    </xdr:to>
    <xdr:sp macro="" textlink="">
      <xdr:nvSpPr>
        <xdr:cNvPr id="40" name="Rectangle: Rounded Corners 27">
          <a:hlinkClick xmlns:r="http://schemas.openxmlformats.org/officeDocument/2006/relationships" r:id="rId2"/>
          <a:extLst>
            <a:ext uri="{FF2B5EF4-FFF2-40B4-BE49-F238E27FC236}">
              <a16:creationId xmlns:a16="http://schemas.microsoft.com/office/drawing/2014/main" id="{46C203AF-7E64-4179-B3B5-1FFEF456D6DB}"/>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15</xdr:row>
      <xdr:rowOff>8839</xdr:rowOff>
    </xdr:from>
    <xdr:to>
      <xdr:col>0</xdr:col>
      <xdr:colOff>1701066</xdr:colOff>
      <xdr:row>17</xdr:row>
      <xdr:rowOff>171829</xdr:rowOff>
    </xdr:to>
    <xdr:sp macro="" textlink="">
      <xdr:nvSpPr>
        <xdr:cNvPr id="41" name="Rectangle: Rounded Corners 40">
          <a:hlinkClick xmlns:r="http://schemas.openxmlformats.org/officeDocument/2006/relationships" r:id="rId3"/>
          <a:extLst>
            <a:ext uri="{FF2B5EF4-FFF2-40B4-BE49-F238E27FC236}">
              <a16:creationId xmlns:a16="http://schemas.microsoft.com/office/drawing/2014/main" id="{7C096432-1C39-444E-A8B5-D41C97948AF6}"/>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18</xdr:row>
      <xdr:rowOff>35314</xdr:rowOff>
    </xdr:from>
    <xdr:to>
      <xdr:col>0</xdr:col>
      <xdr:colOff>1701066</xdr:colOff>
      <xdr:row>21</xdr:row>
      <xdr:rowOff>1868</xdr:rowOff>
    </xdr:to>
    <xdr:sp macro="" textlink="">
      <xdr:nvSpPr>
        <xdr:cNvPr id="42" name="Rectangle: Rounded Corners 27">
          <a:hlinkClick xmlns:r="http://schemas.openxmlformats.org/officeDocument/2006/relationships" r:id="rId4"/>
          <a:extLst>
            <a:ext uri="{FF2B5EF4-FFF2-40B4-BE49-F238E27FC236}">
              <a16:creationId xmlns:a16="http://schemas.microsoft.com/office/drawing/2014/main" id="{DDF0AEC6-EC72-4D23-8A8F-20D626924D35}"/>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21</xdr:row>
      <xdr:rowOff>44687</xdr:rowOff>
    </xdr:from>
    <xdr:to>
      <xdr:col>0</xdr:col>
      <xdr:colOff>1713450</xdr:colOff>
      <xdr:row>24</xdr:row>
      <xdr:rowOff>20911</xdr:rowOff>
    </xdr:to>
    <xdr:sp macro="" textlink="">
      <xdr:nvSpPr>
        <xdr:cNvPr id="43" name="Rectangle: Rounded Corners 27">
          <a:hlinkClick xmlns:r="http://schemas.openxmlformats.org/officeDocument/2006/relationships" r:id="rId5"/>
          <a:extLst>
            <a:ext uri="{FF2B5EF4-FFF2-40B4-BE49-F238E27FC236}">
              <a16:creationId xmlns:a16="http://schemas.microsoft.com/office/drawing/2014/main" id="{A3E7FEB9-F815-4843-B68F-6689A1237E90}"/>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24</xdr:row>
      <xdr:rowOff>60958</xdr:rowOff>
    </xdr:from>
    <xdr:to>
      <xdr:col>0</xdr:col>
      <xdr:colOff>1710987</xdr:colOff>
      <xdr:row>27</xdr:row>
      <xdr:rowOff>29841</xdr:rowOff>
    </xdr:to>
    <xdr:sp macro="" textlink="">
      <xdr:nvSpPr>
        <xdr:cNvPr id="44" name="Rectangle: Rounded Corners 27">
          <a:hlinkClick xmlns:r="http://schemas.openxmlformats.org/officeDocument/2006/relationships" r:id="rId6"/>
          <a:extLst>
            <a:ext uri="{FF2B5EF4-FFF2-40B4-BE49-F238E27FC236}">
              <a16:creationId xmlns:a16="http://schemas.microsoft.com/office/drawing/2014/main" id="{827A2D4F-32FD-445A-ABF2-F3D248E741CC}"/>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27</xdr:row>
      <xdr:rowOff>75239</xdr:rowOff>
    </xdr:from>
    <xdr:to>
      <xdr:col>0</xdr:col>
      <xdr:colOff>1706027</xdr:colOff>
      <xdr:row>30</xdr:row>
      <xdr:rowOff>47001</xdr:rowOff>
    </xdr:to>
    <xdr:sp macro="" textlink="">
      <xdr:nvSpPr>
        <xdr:cNvPr id="45" name="Rectangle: Rounded Corners 27">
          <a:hlinkClick xmlns:r="http://schemas.openxmlformats.org/officeDocument/2006/relationships" r:id="rId7"/>
          <a:extLst>
            <a:ext uri="{FF2B5EF4-FFF2-40B4-BE49-F238E27FC236}">
              <a16:creationId xmlns:a16="http://schemas.microsoft.com/office/drawing/2014/main" id="{658D1240-70BB-40F8-87BA-FAB57530F642}"/>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5</xdr:row>
      <xdr:rowOff>149482</xdr:rowOff>
    </xdr:from>
    <xdr:to>
      <xdr:col>0</xdr:col>
      <xdr:colOff>1714877</xdr:colOff>
      <xdr:row>8</xdr:row>
      <xdr:rowOff>107800</xdr:rowOff>
    </xdr:to>
    <xdr:sp macro="" textlink="">
      <xdr:nvSpPr>
        <xdr:cNvPr id="46" name="Rectangle: Rounded Corners 27">
          <a:hlinkClick xmlns:r="http://schemas.openxmlformats.org/officeDocument/2006/relationships" r:id="rId8"/>
          <a:extLst>
            <a:ext uri="{FF2B5EF4-FFF2-40B4-BE49-F238E27FC236}">
              <a16:creationId xmlns:a16="http://schemas.microsoft.com/office/drawing/2014/main" id="{C335543B-B125-4E58-8330-779D13CDF7F0}"/>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8</xdr:row>
      <xdr:rowOff>165818</xdr:rowOff>
    </xdr:from>
    <xdr:to>
      <xdr:col>0</xdr:col>
      <xdr:colOff>1714879</xdr:colOff>
      <xdr:row>11</xdr:row>
      <xdr:rowOff>111609</xdr:rowOff>
    </xdr:to>
    <xdr:sp macro="" textlink="">
      <xdr:nvSpPr>
        <xdr:cNvPr id="47" name="Rectangle: Rounded Corners 27">
          <a:hlinkClick xmlns:r="http://schemas.openxmlformats.org/officeDocument/2006/relationships" r:id="rId9"/>
          <a:extLst>
            <a:ext uri="{FF2B5EF4-FFF2-40B4-BE49-F238E27FC236}">
              <a16:creationId xmlns:a16="http://schemas.microsoft.com/office/drawing/2014/main" id="{C9CA00B8-8BAA-49C0-BC2E-76FBA218EF73}"/>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11</xdr:row>
      <xdr:rowOff>185727</xdr:rowOff>
    </xdr:from>
    <xdr:to>
      <xdr:col>0</xdr:col>
      <xdr:colOff>1714879</xdr:colOff>
      <xdr:row>14</xdr:row>
      <xdr:rowOff>115421</xdr:rowOff>
    </xdr:to>
    <xdr:sp macro="" textlink="">
      <xdr:nvSpPr>
        <xdr:cNvPr id="48" name="Rectangle: Rounded Corners 27">
          <a:hlinkClick xmlns:r="http://schemas.openxmlformats.org/officeDocument/2006/relationships" r:id="rId10"/>
          <a:extLst>
            <a:ext uri="{FF2B5EF4-FFF2-40B4-BE49-F238E27FC236}">
              <a16:creationId xmlns:a16="http://schemas.microsoft.com/office/drawing/2014/main" id="{9C9BCC5F-CC06-4970-8A35-1C811E6CCD72}"/>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30</xdr:row>
      <xdr:rowOff>108755</xdr:rowOff>
    </xdr:from>
    <xdr:to>
      <xdr:col>0</xdr:col>
      <xdr:colOff>1716742</xdr:colOff>
      <xdr:row>33</xdr:row>
      <xdr:rowOff>80516</xdr:rowOff>
    </xdr:to>
    <xdr:sp macro="" textlink="">
      <xdr:nvSpPr>
        <xdr:cNvPr id="49" name="Rectangle: Rounded Corners 27">
          <a:hlinkClick xmlns:r="http://schemas.openxmlformats.org/officeDocument/2006/relationships" r:id="rId11"/>
          <a:extLst>
            <a:ext uri="{FF2B5EF4-FFF2-40B4-BE49-F238E27FC236}">
              <a16:creationId xmlns:a16="http://schemas.microsoft.com/office/drawing/2014/main" id="{E2938328-8C51-49A0-BFC0-48245F9EF50A}"/>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0</xdr:colOff>
      <xdr:row>14</xdr:row>
      <xdr:rowOff>136770</xdr:rowOff>
    </xdr:from>
    <xdr:to>
      <xdr:col>9</xdr:col>
      <xdr:colOff>255465</xdr:colOff>
      <xdr:row>39</xdr:row>
      <xdr:rowOff>87923</xdr:rowOff>
    </xdr:to>
    <xdr:graphicFrame macro="">
      <xdr:nvGraphicFramePr>
        <xdr:cNvPr id="3" name="Chart 1">
          <a:extLst>
            <a:ext uri="{FF2B5EF4-FFF2-40B4-BE49-F238E27FC236}">
              <a16:creationId xmlns:a16="http://schemas.microsoft.com/office/drawing/2014/main" id="{636B613F-4DAA-A31A-3C85-4ECAFA3A2DC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439615</xdr:colOff>
      <xdr:row>14</xdr:row>
      <xdr:rowOff>146540</xdr:rowOff>
    </xdr:from>
    <xdr:to>
      <xdr:col>16</xdr:col>
      <xdr:colOff>78154</xdr:colOff>
      <xdr:row>24</xdr:row>
      <xdr:rowOff>0</xdr:rowOff>
    </xdr:to>
    <xdr:sp macro="" textlink="">
      <xdr:nvSpPr>
        <xdr:cNvPr id="417" name="Rectangle: Rounded Corners 5">
          <a:extLst>
            <a:ext uri="{FF2B5EF4-FFF2-40B4-BE49-F238E27FC236}">
              <a16:creationId xmlns:a16="http://schemas.microsoft.com/office/drawing/2014/main" id="{6DB63D89-5249-4818-BD23-9ED9F43E2801}"/>
            </a:ext>
          </a:extLst>
        </xdr:cNvPr>
        <xdr:cNvSpPr/>
      </xdr:nvSpPr>
      <xdr:spPr>
        <a:xfrm>
          <a:off x="7180384" y="2745155"/>
          <a:ext cx="3878385" cy="1709614"/>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sz="1400">
              <a:solidFill>
                <a:schemeClr val="accent1">
                  <a:lumMod val="75000"/>
                </a:schemeClr>
              </a:solidFill>
            </a:rPr>
            <a:t>This stacked</a:t>
          </a:r>
          <a:r>
            <a:rPr lang="en-SG" sz="1400" baseline="0">
              <a:solidFill>
                <a:schemeClr val="accent1">
                  <a:lumMod val="75000"/>
                </a:schemeClr>
              </a:solidFill>
            </a:rPr>
            <a:t> bar chart shows the amount of transactions done by each delivery method (UPS, DHL EXPRESS, DHL) for each category. It helps us to see which categories customers has the highest delivery demand and if there's a specific delivery method customers prefer. </a:t>
          </a:r>
          <a:endParaRPr lang="en-SG" sz="1400">
            <a:solidFill>
              <a:schemeClr val="accent1">
                <a:lumMod val="75000"/>
              </a:schemeClr>
            </a:solidFill>
          </a:endParaRPr>
        </a:p>
      </xdr:txBody>
    </xdr:sp>
    <xdr:clientData/>
  </xdr:twoCellAnchor>
  <xdr:twoCellAnchor>
    <xdr:from>
      <xdr:col>9</xdr:col>
      <xdr:colOff>455867</xdr:colOff>
      <xdr:row>24</xdr:row>
      <xdr:rowOff>66337</xdr:rowOff>
    </xdr:from>
    <xdr:to>
      <xdr:col>16</xdr:col>
      <xdr:colOff>141111</xdr:colOff>
      <xdr:row>38</xdr:row>
      <xdr:rowOff>161270</xdr:rowOff>
    </xdr:to>
    <xdr:sp macro="" textlink="">
      <xdr:nvSpPr>
        <xdr:cNvPr id="418" name="Rectangle: Rounded Corners 5">
          <a:extLst>
            <a:ext uri="{FF2B5EF4-FFF2-40B4-BE49-F238E27FC236}">
              <a16:creationId xmlns:a16="http://schemas.microsoft.com/office/drawing/2014/main" id="{8B014566-C6B9-D8AB-9A81-0124DE7EF9C6}"/>
            </a:ext>
          </a:extLst>
        </xdr:cNvPr>
        <xdr:cNvSpPr/>
      </xdr:nvSpPr>
      <xdr:spPr>
        <a:xfrm>
          <a:off x="8902375" y="4420623"/>
          <a:ext cx="3918577" cy="2634933"/>
        </a:xfrm>
        <a:prstGeom prst="roundRect">
          <a:avLst/>
        </a:prstGeom>
        <a:solidFill>
          <a:schemeClr val="accent5">
            <a:lumMod val="40000"/>
            <a:lumOff val="6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en-SG" sz="1200">
              <a:solidFill>
                <a:schemeClr val="accent1">
                  <a:lumMod val="75000"/>
                </a:schemeClr>
              </a:solidFill>
            </a:rPr>
            <a:t>Categories like </a:t>
          </a:r>
          <a:r>
            <a:rPr lang="en-SG" sz="1200" b="1">
              <a:solidFill>
                <a:schemeClr val="accent1">
                  <a:lumMod val="75000"/>
                </a:schemeClr>
              </a:solidFill>
            </a:rPr>
            <a:t>Drinks and Dairy Products</a:t>
          </a:r>
          <a:r>
            <a:rPr lang="en-SG" sz="1200">
              <a:solidFill>
                <a:schemeClr val="accent1">
                  <a:lumMod val="75000"/>
                </a:schemeClr>
              </a:solidFill>
            </a:rPr>
            <a:t> have the </a:t>
          </a:r>
          <a:r>
            <a:rPr lang="en-SG" sz="1200" b="1">
              <a:solidFill>
                <a:schemeClr val="accent1">
                  <a:lumMod val="75000"/>
                </a:schemeClr>
              </a:solidFill>
            </a:rPr>
            <a:t>highest</a:t>
          </a:r>
          <a:r>
            <a:rPr lang="en-SG" sz="1200">
              <a:solidFill>
                <a:schemeClr val="accent1">
                  <a:lumMod val="75000"/>
                </a:schemeClr>
              </a:solidFill>
            </a:rPr>
            <a:t> shipment volumes, indicating that </a:t>
          </a:r>
          <a:r>
            <a:rPr lang="en-SG" sz="1200" b="1">
              <a:solidFill>
                <a:schemeClr val="accent1">
                  <a:lumMod val="75000"/>
                </a:schemeClr>
              </a:solidFill>
            </a:rPr>
            <a:t>customers in these categories are more likely to opt for delivery</a:t>
          </a:r>
          <a:r>
            <a:rPr lang="en-SG" sz="1200">
              <a:solidFill>
                <a:schemeClr val="accent1">
                  <a:lumMod val="75000"/>
                </a:schemeClr>
              </a:solidFill>
            </a:rPr>
            <a:t>. This suggests that</a:t>
          </a:r>
          <a:r>
            <a:rPr lang="en-SG" sz="1200" b="1">
              <a:solidFill>
                <a:schemeClr val="accent1">
                  <a:lumMod val="75000"/>
                </a:schemeClr>
              </a:solidFill>
            </a:rPr>
            <a:t> these segments require stronger logistical support</a:t>
          </a:r>
          <a:r>
            <a:rPr lang="en-SG" sz="1200">
              <a:solidFill>
                <a:schemeClr val="accent1">
                  <a:lumMod val="75000"/>
                </a:schemeClr>
              </a:solidFill>
            </a:rPr>
            <a:t> (e.g </a:t>
          </a:r>
          <a:r>
            <a:rPr lang="en-SG" sz="1200" b="1">
              <a:solidFill>
                <a:schemeClr val="accent1">
                  <a:lumMod val="75000"/>
                </a:schemeClr>
              </a:solidFill>
            </a:rPr>
            <a:t>assign more staff</a:t>
          </a:r>
          <a:r>
            <a:rPr lang="en-SG" sz="1200">
              <a:solidFill>
                <a:schemeClr val="accent1">
                  <a:lumMod val="75000"/>
                </a:schemeClr>
              </a:solidFill>
            </a:rPr>
            <a:t> to pack and process these orders) to meet higher demand. Additionally, since </a:t>
          </a:r>
          <a:r>
            <a:rPr lang="en-SG" sz="1200" b="1">
              <a:solidFill>
                <a:schemeClr val="accent1">
                  <a:lumMod val="75000"/>
                </a:schemeClr>
              </a:solidFill>
            </a:rPr>
            <a:t>DHL</a:t>
          </a:r>
          <a:r>
            <a:rPr lang="en-SG" sz="1200">
              <a:solidFill>
                <a:schemeClr val="accent1">
                  <a:lumMod val="75000"/>
                </a:schemeClr>
              </a:solidFill>
            </a:rPr>
            <a:t> </a:t>
          </a:r>
          <a:r>
            <a:rPr lang="en-SG" sz="1200" b="1">
              <a:solidFill>
                <a:schemeClr val="accent1">
                  <a:lumMod val="75000"/>
                </a:schemeClr>
              </a:solidFill>
            </a:rPr>
            <a:t>manages a large share of </a:t>
          </a:r>
          <a:r>
            <a:rPr lang="en-SG" sz="1200" b="0">
              <a:solidFill>
                <a:schemeClr val="accent1">
                  <a:lumMod val="75000"/>
                </a:schemeClr>
              </a:solidFill>
            </a:rPr>
            <a:t>shipments across many categories</a:t>
          </a:r>
          <a:r>
            <a:rPr lang="en-SG" sz="1200">
              <a:solidFill>
                <a:schemeClr val="accent1">
                  <a:lumMod val="75000"/>
                </a:schemeClr>
              </a:solidFill>
            </a:rPr>
            <a:t>, Sheng Siong can leverage this volume to </a:t>
          </a:r>
          <a:r>
            <a:rPr lang="en-SG" sz="1200" b="1">
              <a:solidFill>
                <a:schemeClr val="accent1">
                  <a:lumMod val="75000"/>
                </a:schemeClr>
              </a:solidFill>
            </a:rPr>
            <a:t>negotiate better bulk shipping rates</a:t>
          </a:r>
          <a:r>
            <a:rPr lang="en-SG" sz="1200">
              <a:solidFill>
                <a:schemeClr val="accent1">
                  <a:lumMod val="75000"/>
                </a:schemeClr>
              </a:solidFill>
            </a:rPr>
            <a:t>. By doing so, it can </a:t>
          </a:r>
          <a:r>
            <a:rPr lang="en-SG" sz="1200" b="1">
              <a:solidFill>
                <a:schemeClr val="accent1">
                  <a:lumMod val="75000"/>
                </a:schemeClr>
              </a:solidFill>
            </a:rPr>
            <a:t>reduce overall delivery costs and improve operational efficiency </a:t>
          </a:r>
          <a:r>
            <a:rPr lang="en-SG" sz="1200">
              <a:solidFill>
                <a:schemeClr val="accent1">
                  <a:lumMod val="75000"/>
                </a:schemeClr>
              </a:solidFill>
            </a:rPr>
            <a:t>while maintaining reliable service for high-demand categories.</a:t>
          </a:r>
        </a:p>
      </xdr:txBody>
    </xdr:sp>
    <xdr:clientData/>
  </xdr:twoCellAnchor>
  <xdr:twoCellAnchor>
    <xdr:from>
      <xdr:col>0</xdr:col>
      <xdr:colOff>0</xdr:colOff>
      <xdr:row>0</xdr:row>
      <xdr:rowOff>0</xdr:rowOff>
    </xdr:from>
    <xdr:to>
      <xdr:col>0</xdr:col>
      <xdr:colOff>1895326</xdr:colOff>
      <xdr:row>35</xdr:row>
      <xdr:rowOff>109523</xdr:rowOff>
    </xdr:to>
    <xdr:sp macro="" textlink="">
      <xdr:nvSpPr>
        <xdr:cNvPr id="16" name="Rectangle 25">
          <a:extLst>
            <a:ext uri="{FF2B5EF4-FFF2-40B4-BE49-F238E27FC236}">
              <a16:creationId xmlns:a16="http://schemas.microsoft.com/office/drawing/2014/main" id="{24A68DDE-4902-4D1E-A440-9BC7240C1656}"/>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81616</xdr:rowOff>
    </xdr:to>
    <xdr:sp macro="" textlink="">
      <xdr:nvSpPr>
        <xdr:cNvPr id="17" name="Rectangle: Rounded Corners 16">
          <a:hlinkClick xmlns:r="http://schemas.openxmlformats.org/officeDocument/2006/relationships" r:id="rId2"/>
          <a:extLst>
            <a:ext uri="{FF2B5EF4-FFF2-40B4-BE49-F238E27FC236}">
              <a16:creationId xmlns:a16="http://schemas.microsoft.com/office/drawing/2014/main" id="{B79E27C8-6472-4E83-AE54-0B59BDE08DC0}"/>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130482</xdr:rowOff>
    </xdr:from>
    <xdr:to>
      <xdr:col>0</xdr:col>
      <xdr:colOff>1724285</xdr:colOff>
      <xdr:row>6</xdr:row>
      <xdr:rowOff>115563</xdr:rowOff>
    </xdr:to>
    <xdr:sp macro="" textlink="">
      <xdr:nvSpPr>
        <xdr:cNvPr id="18" name="Rectangle: Rounded Corners 27">
          <a:hlinkClick xmlns:r="http://schemas.openxmlformats.org/officeDocument/2006/relationships" r:id="rId3"/>
          <a:extLst>
            <a:ext uri="{FF2B5EF4-FFF2-40B4-BE49-F238E27FC236}">
              <a16:creationId xmlns:a16="http://schemas.microsoft.com/office/drawing/2014/main" id="{D8E64992-8BAD-4B99-9001-F9330DD897AD}"/>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84879</xdr:rowOff>
    </xdr:from>
    <xdr:to>
      <xdr:col>0</xdr:col>
      <xdr:colOff>1701066</xdr:colOff>
      <xdr:row>19</xdr:row>
      <xdr:rowOff>77112</xdr:rowOff>
    </xdr:to>
    <xdr:sp macro="" textlink="">
      <xdr:nvSpPr>
        <xdr:cNvPr id="19" name="Rectangle: Rounded Corners 18">
          <a:hlinkClick xmlns:r="http://schemas.openxmlformats.org/officeDocument/2006/relationships" r:id="rId4"/>
          <a:extLst>
            <a:ext uri="{FF2B5EF4-FFF2-40B4-BE49-F238E27FC236}">
              <a16:creationId xmlns:a16="http://schemas.microsoft.com/office/drawing/2014/main" id="{70C2A8C3-C6CE-42DF-85AC-311D174CA823}"/>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127362</xdr:rowOff>
    </xdr:from>
    <xdr:to>
      <xdr:col>0</xdr:col>
      <xdr:colOff>1701066</xdr:colOff>
      <xdr:row>22</xdr:row>
      <xdr:rowOff>109924</xdr:rowOff>
    </xdr:to>
    <xdr:sp macro="" textlink="">
      <xdr:nvSpPr>
        <xdr:cNvPr id="20" name="Rectangle: Rounded Corners 27">
          <a:hlinkClick xmlns:r="http://schemas.openxmlformats.org/officeDocument/2006/relationships" r:id="rId5"/>
          <a:extLst>
            <a:ext uri="{FF2B5EF4-FFF2-40B4-BE49-F238E27FC236}">
              <a16:creationId xmlns:a16="http://schemas.microsoft.com/office/drawing/2014/main" id="{B1185C65-D895-43AD-A26D-5C1EDD7AA921}"/>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152743</xdr:rowOff>
    </xdr:from>
    <xdr:to>
      <xdr:col>0</xdr:col>
      <xdr:colOff>1713450</xdr:colOff>
      <xdr:row>25</xdr:row>
      <xdr:rowOff>144976</xdr:rowOff>
    </xdr:to>
    <xdr:sp macro="" textlink="">
      <xdr:nvSpPr>
        <xdr:cNvPr id="21" name="Rectangle: Rounded Corners 27">
          <a:hlinkClick xmlns:r="http://schemas.openxmlformats.org/officeDocument/2006/relationships" r:id="rId6"/>
          <a:extLst>
            <a:ext uri="{FF2B5EF4-FFF2-40B4-BE49-F238E27FC236}">
              <a16:creationId xmlns:a16="http://schemas.microsoft.com/office/drawing/2014/main" id="{FCBBBF71-B748-4098-9CBC-3CBB1F6274E9}"/>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26</xdr:row>
      <xdr:rowOff>3594</xdr:rowOff>
    </xdr:from>
    <xdr:to>
      <xdr:col>0</xdr:col>
      <xdr:colOff>1710987</xdr:colOff>
      <xdr:row>28</xdr:row>
      <xdr:rowOff>169915</xdr:rowOff>
    </xdr:to>
    <xdr:sp macro="" textlink="">
      <xdr:nvSpPr>
        <xdr:cNvPr id="22" name="Rectangle: Rounded Corners 27">
          <a:hlinkClick xmlns:r="http://schemas.openxmlformats.org/officeDocument/2006/relationships" r:id="rId7"/>
          <a:extLst>
            <a:ext uri="{FF2B5EF4-FFF2-40B4-BE49-F238E27FC236}">
              <a16:creationId xmlns:a16="http://schemas.microsoft.com/office/drawing/2014/main" id="{94E0B91D-5F1A-4F59-A570-7A5B0B1E7D06}"/>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29</xdr:row>
      <xdr:rowOff>33884</xdr:rowOff>
    </xdr:from>
    <xdr:to>
      <xdr:col>0</xdr:col>
      <xdr:colOff>1706027</xdr:colOff>
      <xdr:row>32</xdr:row>
      <xdr:rowOff>21655</xdr:rowOff>
    </xdr:to>
    <xdr:sp macro="" textlink="">
      <xdr:nvSpPr>
        <xdr:cNvPr id="23" name="Rectangle: Rounded Corners 27">
          <a:hlinkClick xmlns:r="http://schemas.openxmlformats.org/officeDocument/2006/relationships" r:id="rId8"/>
          <a:extLst>
            <a:ext uri="{FF2B5EF4-FFF2-40B4-BE49-F238E27FC236}">
              <a16:creationId xmlns:a16="http://schemas.microsoft.com/office/drawing/2014/main" id="{65927651-812D-4798-A5A6-EB32B11074D8}"/>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172161</xdr:rowOff>
    </xdr:from>
    <xdr:to>
      <xdr:col>0</xdr:col>
      <xdr:colOff>1714877</xdr:colOff>
      <xdr:row>9</xdr:row>
      <xdr:rowOff>146487</xdr:rowOff>
    </xdr:to>
    <xdr:sp macro="" textlink="">
      <xdr:nvSpPr>
        <xdr:cNvPr id="24" name="Rectangle: Rounded Corners 27">
          <a:hlinkClick xmlns:r="http://schemas.openxmlformats.org/officeDocument/2006/relationships" r:id="rId9"/>
          <a:extLst>
            <a:ext uri="{FF2B5EF4-FFF2-40B4-BE49-F238E27FC236}">
              <a16:creationId xmlns:a16="http://schemas.microsoft.com/office/drawing/2014/main" id="{823C476A-D135-4FDA-8CF8-F65CF9461F79}"/>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10</xdr:row>
      <xdr:rowOff>23076</xdr:rowOff>
    </xdr:from>
    <xdr:to>
      <xdr:col>0</xdr:col>
      <xdr:colOff>1714879</xdr:colOff>
      <xdr:row>12</xdr:row>
      <xdr:rowOff>166304</xdr:rowOff>
    </xdr:to>
    <xdr:sp macro="" textlink="">
      <xdr:nvSpPr>
        <xdr:cNvPr id="25" name="Rectangle: Rounded Corners 27">
          <a:hlinkClick xmlns:r="http://schemas.openxmlformats.org/officeDocument/2006/relationships" r:id="rId10"/>
          <a:extLst>
            <a:ext uri="{FF2B5EF4-FFF2-40B4-BE49-F238E27FC236}">
              <a16:creationId xmlns:a16="http://schemas.microsoft.com/office/drawing/2014/main" id="{6D7ABBF3-AAC5-468A-B5CD-837263764A05}"/>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58994</xdr:rowOff>
    </xdr:from>
    <xdr:to>
      <xdr:col>0</xdr:col>
      <xdr:colOff>1714879</xdr:colOff>
      <xdr:row>16</xdr:row>
      <xdr:rowOff>4696</xdr:rowOff>
    </xdr:to>
    <xdr:sp macro="" textlink="">
      <xdr:nvSpPr>
        <xdr:cNvPr id="26" name="Rectangle: Rounded Corners 27">
          <a:hlinkClick xmlns:r="http://schemas.openxmlformats.org/officeDocument/2006/relationships" r:id="rId11"/>
          <a:extLst>
            <a:ext uri="{FF2B5EF4-FFF2-40B4-BE49-F238E27FC236}">
              <a16:creationId xmlns:a16="http://schemas.microsoft.com/office/drawing/2014/main" id="{CF57FDB5-3BC6-436E-A91B-7160AE62A66B}"/>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32</xdr:row>
      <xdr:rowOff>83409</xdr:rowOff>
    </xdr:from>
    <xdr:to>
      <xdr:col>0</xdr:col>
      <xdr:colOff>1716742</xdr:colOff>
      <xdr:row>35</xdr:row>
      <xdr:rowOff>71178</xdr:rowOff>
    </xdr:to>
    <xdr:sp macro="" textlink="">
      <xdr:nvSpPr>
        <xdr:cNvPr id="27" name="Rectangle: Rounded Corners 27">
          <a:hlinkClick xmlns:r="http://schemas.openxmlformats.org/officeDocument/2006/relationships" r:id="rId12"/>
          <a:extLst>
            <a:ext uri="{FF2B5EF4-FFF2-40B4-BE49-F238E27FC236}">
              <a16:creationId xmlns:a16="http://schemas.microsoft.com/office/drawing/2014/main" id="{397182CD-0139-4415-A2D0-EBDE9D8189D8}"/>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twoCellAnchor editAs="oneCell">
    <xdr:from>
      <xdr:col>1</xdr:col>
      <xdr:colOff>104725</xdr:colOff>
      <xdr:row>40</xdr:row>
      <xdr:rowOff>4637</xdr:rowOff>
    </xdr:from>
    <xdr:to>
      <xdr:col>2</xdr:col>
      <xdr:colOff>401462</xdr:colOff>
      <xdr:row>53</xdr:row>
      <xdr:rowOff>170191</xdr:rowOff>
    </xdr:to>
    <mc:AlternateContent xmlns:mc="http://schemas.openxmlformats.org/markup-compatibility/2006" xmlns:a14="http://schemas.microsoft.com/office/drawing/2010/main">
      <mc:Choice Requires="a14">
        <xdr:graphicFrame macro="">
          <xdr:nvGraphicFramePr>
            <xdr:cNvPr id="2" name="Category">
              <a:extLst>
                <a:ext uri="{FF2B5EF4-FFF2-40B4-BE49-F238E27FC236}">
                  <a16:creationId xmlns:a16="http://schemas.microsoft.com/office/drawing/2014/main" id="{A7E44765-36A8-7C19-C514-B34111E7B37D}"/>
                </a:ext>
              </a:extLst>
            </xdr:cNvPr>
            <xdr:cNvGraphicFramePr/>
          </xdr:nvGraphicFramePr>
          <xdr:xfrm>
            <a:off x="0" y="0"/>
            <a:ext cx="0" cy="0"/>
          </xdr:xfrm>
          <a:graphic>
            <a:graphicData uri="http://schemas.microsoft.com/office/drawing/2010/slicer">
              <sle:slicer xmlns:sle="http://schemas.microsoft.com/office/drawing/2010/slicer" name="Category"/>
            </a:graphicData>
          </a:graphic>
        </xdr:graphicFrame>
      </mc:Choice>
      <mc:Fallback xmlns="">
        <xdr:sp macro="" textlink="">
          <xdr:nvSpPr>
            <xdr:cNvPr id="0" name=""/>
            <xdr:cNvSpPr>
              <a:spLocks noTextEdit="1"/>
            </xdr:cNvSpPr>
          </xdr:nvSpPr>
          <xdr:spPr>
            <a:xfrm>
              <a:off x="1999646" y="7261780"/>
              <a:ext cx="1828800" cy="2524125"/>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xdr:col>
      <xdr:colOff>510419</xdr:colOff>
      <xdr:row>40</xdr:row>
      <xdr:rowOff>7156</xdr:rowOff>
    </xdr:from>
    <xdr:to>
      <xdr:col>4</xdr:col>
      <xdr:colOff>212473</xdr:colOff>
      <xdr:row>46</xdr:row>
      <xdr:rowOff>171349</xdr:rowOff>
    </xdr:to>
    <mc:AlternateContent xmlns:mc="http://schemas.openxmlformats.org/markup-compatibility/2006" xmlns:a14="http://schemas.microsoft.com/office/drawing/2010/main">
      <mc:Choice Requires="a14">
        <xdr:graphicFrame macro="">
          <xdr:nvGraphicFramePr>
            <xdr:cNvPr id="4" name="Delivery method 1">
              <a:extLst>
                <a:ext uri="{FF2B5EF4-FFF2-40B4-BE49-F238E27FC236}">
                  <a16:creationId xmlns:a16="http://schemas.microsoft.com/office/drawing/2014/main" id="{2D0D6427-B2F9-61A0-57F0-40B4D5C32BEF}"/>
                </a:ext>
              </a:extLst>
            </xdr:cNvPr>
            <xdr:cNvGraphicFramePr/>
          </xdr:nvGraphicFramePr>
          <xdr:xfrm>
            <a:off x="0" y="0"/>
            <a:ext cx="0" cy="0"/>
          </xdr:xfrm>
          <a:graphic>
            <a:graphicData uri="http://schemas.microsoft.com/office/drawing/2010/slicer">
              <sle:slicer xmlns:sle="http://schemas.microsoft.com/office/drawing/2010/slicer" name="Delivery method 1"/>
            </a:graphicData>
          </a:graphic>
        </xdr:graphicFrame>
      </mc:Choice>
      <mc:Fallback xmlns="">
        <xdr:sp macro="" textlink="">
          <xdr:nvSpPr>
            <xdr:cNvPr id="0" name=""/>
            <xdr:cNvSpPr>
              <a:spLocks noTextEdit="1"/>
            </xdr:cNvSpPr>
          </xdr:nvSpPr>
          <xdr:spPr>
            <a:xfrm>
              <a:off x="3937403" y="7264299"/>
              <a:ext cx="1828800" cy="1252764"/>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7.xml><?xml version="1.0" encoding="utf-8"?>
<xdr:wsDr xmlns:xdr="http://schemas.openxmlformats.org/drawingml/2006/spreadsheetDrawing" xmlns:a="http://schemas.openxmlformats.org/drawingml/2006/main">
  <xdr:twoCellAnchor>
    <xdr:from>
      <xdr:col>3</xdr:col>
      <xdr:colOff>713680</xdr:colOff>
      <xdr:row>11</xdr:row>
      <xdr:rowOff>156830</xdr:rowOff>
    </xdr:from>
    <xdr:to>
      <xdr:col>8</xdr:col>
      <xdr:colOff>530767</xdr:colOff>
      <xdr:row>26</xdr:row>
      <xdr:rowOff>137779</xdr:rowOff>
    </xdr:to>
    <xdr:graphicFrame macro="">
      <xdr:nvGraphicFramePr>
        <xdr:cNvPr id="7" name="Chart 4">
          <a:extLst>
            <a:ext uri="{FF2B5EF4-FFF2-40B4-BE49-F238E27FC236}">
              <a16:creationId xmlns:a16="http://schemas.microsoft.com/office/drawing/2014/main" id="{FF38FF46-7CF2-60E4-6F0D-F2A51425D19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170020</xdr:colOff>
      <xdr:row>18</xdr:row>
      <xdr:rowOff>176904</xdr:rowOff>
    </xdr:from>
    <xdr:to>
      <xdr:col>3</xdr:col>
      <xdr:colOff>338667</xdr:colOff>
      <xdr:row>28</xdr:row>
      <xdr:rowOff>84667</xdr:rowOff>
    </xdr:to>
    <xdr:sp macro="" textlink="">
      <xdr:nvSpPr>
        <xdr:cNvPr id="45" name="Rectangle: Rounded Corners 5">
          <a:extLst>
            <a:ext uri="{FF2B5EF4-FFF2-40B4-BE49-F238E27FC236}">
              <a16:creationId xmlns:a16="http://schemas.microsoft.com/office/drawing/2014/main" id="{DF15C04C-AE31-4DD2-BEB0-F96DD2F98F11}"/>
            </a:ext>
          </a:extLst>
        </xdr:cNvPr>
        <xdr:cNvSpPr/>
      </xdr:nvSpPr>
      <xdr:spPr>
        <a:xfrm>
          <a:off x="170020" y="3986904"/>
          <a:ext cx="2708647" cy="1742207"/>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SG" sz="1400" baseline="0">
              <a:solidFill>
                <a:schemeClr val="tx1"/>
              </a:solidFill>
              <a:effectLst/>
              <a:latin typeface="+mn-lt"/>
              <a:ea typeface="+mn-ea"/>
              <a:cs typeface="+mn-cs"/>
            </a:rPr>
            <a:t>We cannot avoid the delay in shipments no matter what delivery method is chosen. However, DHL has experienced the worst shipment delay with up to 40 days to ship an item.</a:t>
          </a:r>
          <a:br>
            <a:rPr lang="en-SG" sz="1400" baseline="0">
              <a:solidFill>
                <a:schemeClr val="lt1"/>
              </a:solidFill>
              <a:effectLst/>
              <a:latin typeface="+mn-lt"/>
              <a:ea typeface="+mn-ea"/>
              <a:cs typeface="+mn-cs"/>
            </a:rPr>
          </a:br>
          <a:endParaRPr lang="en-SG" sz="1100"/>
        </a:p>
      </xdr:txBody>
    </xdr:sp>
    <xdr:clientData/>
  </xdr:twoCellAnchor>
  <xdr:twoCellAnchor>
    <xdr:from>
      <xdr:col>13</xdr:col>
      <xdr:colOff>489608</xdr:colOff>
      <xdr:row>13</xdr:row>
      <xdr:rowOff>118047</xdr:rowOff>
    </xdr:from>
    <xdr:to>
      <xdr:col>21</xdr:col>
      <xdr:colOff>9347</xdr:colOff>
      <xdr:row>30</xdr:row>
      <xdr:rowOff>176389</xdr:rowOff>
    </xdr:to>
    <xdr:graphicFrame macro="">
      <xdr:nvGraphicFramePr>
        <xdr:cNvPr id="6" name="Chart 7">
          <a:extLst>
            <a:ext uri="{FF2B5EF4-FFF2-40B4-BE49-F238E27FC236}">
              <a16:creationId xmlns:a16="http://schemas.microsoft.com/office/drawing/2014/main" id="{30C6E8B1-0745-891E-678B-AAE2EC242EBF}"/>
            </a:ext>
            <a:ext uri="{147F2762-F138-4A5C-976F-8EAC2B608ADB}">
              <a16:predDERef xmlns:a16="http://schemas.microsoft.com/office/drawing/2014/main" pred="{DF15C04C-AE31-4DD2-BEB0-F96DD2F98F1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21</xdr:col>
      <xdr:colOff>433633</xdr:colOff>
      <xdr:row>12</xdr:row>
      <xdr:rowOff>223427</xdr:rowOff>
    </xdr:from>
    <xdr:to>
      <xdr:col>24</xdr:col>
      <xdr:colOff>90109</xdr:colOff>
      <xdr:row>18</xdr:row>
      <xdr:rowOff>13994</xdr:rowOff>
    </xdr:to>
    <mc:AlternateContent xmlns:mc="http://schemas.openxmlformats.org/markup-compatibility/2006" xmlns:a14="http://schemas.microsoft.com/office/drawing/2010/main">
      <mc:Choice Requires="a14">
        <xdr:graphicFrame macro="">
          <xdr:nvGraphicFramePr>
            <xdr:cNvPr id="41" name="Delivery method">
              <a:extLst>
                <a:ext uri="{FF2B5EF4-FFF2-40B4-BE49-F238E27FC236}">
                  <a16:creationId xmlns:a16="http://schemas.microsoft.com/office/drawing/2014/main" id="{EBBF9559-81F1-F7D0-4ED0-E09F9889A984}"/>
                </a:ext>
              </a:extLst>
            </xdr:cNvPr>
            <xdr:cNvGraphicFramePr/>
          </xdr:nvGraphicFramePr>
          <xdr:xfrm>
            <a:off x="0" y="0"/>
            <a:ext cx="0" cy="0"/>
          </xdr:xfrm>
          <a:graphic>
            <a:graphicData uri="http://schemas.microsoft.com/office/drawing/2010/slicer">
              <sle:slicer xmlns:sle="http://schemas.microsoft.com/office/drawing/2010/slicer" name="Delivery method"/>
            </a:graphicData>
          </a:graphic>
        </xdr:graphicFrame>
      </mc:Choice>
      <mc:Fallback xmlns="">
        <xdr:sp macro="" textlink="">
          <xdr:nvSpPr>
            <xdr:cNvPr id="0" name=""/>
            <xdr:cNvSpPr>
              <a:spLocks noTextEdit="1"/>
            </xdr:cNvSpPr>
          </xdr:nvSpPr>
          <xdr:spPr>
            <a:xfrm>
              <a:off x="20515508" y="2414177"/>
              <a:ext cx="1839289" cy="1211380"/>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21</xdr:col>
      <xdr:colOff>322007</xdr:colOff>
      <xdr:row>19</xdr:row>
      <xdr:rowOff>18096</xdr:rowOff>
    </xdr:from>
    <xdr:to>
      <xdr:col>27</xdr:col>
      <xdr:colOff>72870</xdr:colOff>
      <xdr:row>33</xdr:row>
      <xdr:rowOff>31229</xdr:rowOff>
    </xdr:to>
    <xdr:sp macro="" textlink="">
      <xdr:nvSpPr>
        <xdr:cNvPr id="42" name="Rectangle: Rounded Corners 9">
          <a:extLst>
            <a:ext uri="{FF2B5EF4-FFF2-40B4-BE49-F238E27FC236}">
              <a16:creationId xmlns:a16="http://schemas.microsoft.com/office/drawing/2014/main" id="{05E416AD-FD5E-47E6-A785-9B45E404D162}"/>
            </a:ext>
          </a:extLst>
        </xdr:cNvPr>
        <xdr:cNvSpPr/>
      </xdr:nvSpPr>
      <xdr:spPr>
        <a:xfrm>
          <a:off x="18247745" y="3890555"/>
          <a:ext cx="3779469" cy="26364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SG" sz="1400">
              <a:solidFill>
                <a:schemeClr val="tx1"/>
              </a:solidFill>
              <a:effectLst/>
              <a:latin typeface="+mn-lt"/>
              <a:ea typeface="+mn-ea"/>
              <a:cs typeface="+mn-cs"/>
            </a:rPr>
            <a:t>We</a:t>
          </a:r>
          <a:r>
            <a:rPr lang="en-SG" sz="1400" baseline="0">
              <a:solidFill>
                <a:schemeClr val="tx1"/>
              </a:solidFill>
              <a:effectLst/>
              <a:latin typeface="+mn-lt"/>
              <a:ea typeface="+mn-ea"/>
              <a:cs typeface="+mn-cs"/>
            </a:rPr>
            <a:t> can observe that customers mostly buy Drinks when they choose to do delivery service. </a:t>
          </a:r>
        </a:p>
        <a:p>
          <a:r>
            <a:rPr lang="en-SG" sz="1400" baseline="0">
              <a:solidFill>
                <a:schemeClr val="tx1"/>
              </a:solidFill>
              <a:effectLst/>
              <a:latin typeface="+mn-lt"/>
              <a:ea typeface="+mn-ea"/>
              <a:cs typeface="+mn-cs"/>
            </a:rPr>
            <a:t>However, the highest purchased category that is shipped by DHL Express is dairy products.</a:t>
          </a:r>
        </a:p>
        <a:p>
          <a:r>
            <a:rPr lang="en-SG" sz="1400" baseline="0">
              <a:solidFill>
                <a:schemeClr val="tx1"/>
              </a:solidFill>
              <a:effectLst/>
              <a:latin typeface="+mn-lt"/>
              <a:ea typeface="+mn-ea"/>
              <a:cs typeface="+mn-cs"/>
            </a:rPr>
            <a:t>We can infer that since products from these categories (Drinks &amp; Dairy Products) may be heavy thus most customer would choose to opt for delivery.</a:t>
          </a:r>
          <a:endParaRPr lang="en-SG" sz="1100">
            <a:solidFill>
              <a:schemeClr val="tx1"/>
            </a:solidFill>
          </a:endParaRPr>
        </a:p>
      </xdr:txBody>
    </xdr:sp>
    <xdr:clientData/>
  </xdr:twoCellAnchor>
  <xdr:twoCellAnchor>
    <xdr:from>
      <xdr:col>3</xdr:col>
      <xdr:colOff>1056895</xdr:colOff>
      <xdr:row>34</xdr:row>
      <xdr:rowOff>44203</xdr:rowOff>
    </xdr:from>
    <xdr:to>
      <xdr:col>11</xdr:col>
      <xdr:colOff>884404</xdr:colOff>
      <xdr:row>55</xdr:row>
      <xdr:rowOff>138645</xdr:rowOff>
    </xdr:to>
    <xdr:graphicFrame macro="">
      <xdr:nvGraphicFramePr>
        <xdr:cNvPr id="5" name="Chart 1">
          <a:extLst>
            <a:ext uri="{FF2B5EF4-FFF2-40B4-BE49-F238E27FC236}">
              <a16:creationId xmlns:a16="http://schemas.microsoft.com/office/drawing/2014/main" id="{996DD8FA-EFA4-5F83-01A5-A49B955FF894}"/>
            </a:ext>
            <a:ext uri="{147F2762-F138-4A5C-976F-8EAC2B608ADB}">
              <a16:predDERef xmlns:a16="http://schemas.microsoft.com/office/drawing/2014/main" pred="{05E416AD-FD5E-47E6-A785-9B45E404D16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12</xdr:col>
      <xdr:colOff>389911</xdr:colOff>
      <xdr:row>34</xdr:row>
      <xdr:rowOff>164607</xdr:rowOff>
    </xdr:from>
    <xdr:to>
      <xdr:col>16</xdr:col>
      <xdr:colOff>246395</xdr:colOff>
      <xdr:row>55</xdr:row>
      <xdr:rowOff>93688</xdr:rowOff>
    </xdr:to>
    <xdr:sp macro="" textlink="">
      <xdr:nvSpPr>
        <xdr:cNvPr id="43" name="Rectangle: Rounded Corners 2">
          <a:extLst>
            <a:ext uri="{FF2B5EF4-FFF2-40B4-BE49-F238E27FC236}">
              <a16:creationId xmlns:a16="http://schemas.microsoft.com/office/drawing/2014/main" id="{F6A7C310-1AFB-4995-9444-44ED87486A1F}"/>
            </a:ext>
          </a:extLst>
        </xdr:cNvPr>
        <xdr:cNvSpPr/>
      </xdr:nvSpPr>
      <xdr:spPr>
        <a:xfrm>
          <a:off x="10716468" y="6847722"/>
          <a:ext cx="3343779" cy="4186704"/>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SG" sz="1600">
              <a:solidFill>
                <a:schemeClr val="tx1"/>
              </a:solidFill>
              <a:effectLst/>
              <a:latin typeface="+mn-lt"/>
              <a:ea typeface="+mn-ea"/>
              <a:cs typeface="+mn-cs"/>
            </a:rPr>
            <a:t>From this chart</a:t>
          </a:r>
          <a:r>
            <a:rPr lang="en-SG" sz="1600" baseline="0">
              <a:solidFill>
                <a:schemeClr val="tx1"/>
              </a:solidFill>
              <a:effectLst/>
              <a:latin typeface="+mn-lt"/>
              <a:ea typeface="+mn-ea"/>
              <a:cs typeface="+mn-cs"/>
            </a:rPr>
            <a:t> some key observations are,</a:t>
          </a:r>
        </a:p>
        <a:p>
          <a:endParaRPr lang="en-SG" sz="1600" baseline="0">
            <a:solidFill>
              <a:schemeClr val="tx1"/>
            </a:solidFill>
            <a:effectLst/>
            <a:latin typeface="+mn-lt"/>
            <a:ea typeface="+mn-ea"/>
            <a:cs typeface="+mn-cs"/>
          </a:endParaRPr>
        </a:p>
        <a:p>
          <a:r>
            <a:rPr lang="en-SG" sz="1600" baseline="0">
              <a:solidFill>
                <a:schemeClr val="tx1"/>
              </a:solidFill>
              <a:effectLst/>
              <a:latin typeface="+mn-lt"/>
              <a:ea typeface="+mn-ea"/>
              <a:cs typeface="+mn-cs"/>
            </a:rPr>
            <a:t>- DHL express appears to be the dominant shipping method since it has the highest spendings for all 3 years and especially in 2016 with  a total of $5857.32.</a:t>
          </a:r>
        </a:p>
        <a:p>
          <a:endParaRPr lang="en-SG" sz="1600" baseline="0">
            <a:solidFill>
              <a:schemeClr val="tx1"/>
            </a:solidFill>
            <a:effectLst/>
            <a:latin typeface="+mn-lt"/>
            <a:ea typeface="+mn-ea"/>
            <a:cs typeface="+mn-cs"/>
          </a:endParaRPr>
        </a:p>
        <a:p>
          <a:r>
            <a:rPr lang="en-SG" sz="1600" baseline="0">
              <a:solidFill>
                <a:schemeClr val="tx1"/>
              </a:solidFill>
              <a:effectLst/>
              <a:latin typeface="+mn-lt"/>
              <a:ea typeface="+mn-ea"/>
              <a:cs typeface="+mn-cs"/>
            </a:rPr>
            <a:t>- There may be a trend for customers to opt for shopping in 2016, since the spendings for 2016 in total is higher than 2015 and 2017, with a total of $11874.97.</a:t>
          </a:r>
          <a:endParaRPr lang="en-SG" sz="1100">
            <a:solidFill>
              <a:schemeClr val="tx1"/>
            </a:solidFill>
          </a:endParaRPr>
        </a:p>
      </xdr:txBody>
    </xdr:sp>
    <xdr:clientData/>
  </xdr:twoCellAnchor>
  <xdr:twoCellAnchor>
    <xdr:from>
      <xdr:col>0</xdr:col>
      <xdr:colOff>0</xdr:colOff>
      <xdr:row>0</xdr:row>
      <xdr:rowOff>0</xdr:rowOff>
    </xdr:from>
    <xdr:to>
      <xdr:col>0</xdr:col>
      <xdr:colOff>1895326</xdr:colOff>
      <xdr:row>32</xdr:row>
      <xdr:rowOff>121282</xdr:rowOff>
    </xdr:to>
    <xdr:sp macro="" textlink="">
      <xdr:nvSpPr>
        <xdr:cNvPr id="18" name="Rectangle 25">
          <a:extLst>
            <a:ext uri="{FF2B5EF4-FFF2-40B4-BE49-F238E27FC236}">
              <a16:creationId xmlns:a16="http://schemas.microsoft.com/office/drawing/2014/main" id="{E7B06466-79B0-480B-A41D-8ED345140E82}"/>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61458</xdr:rowOff>
    </xdr:to>
    <xdr:sp macro="" textlink="">
      <xdr:nvSpPr>
        <xdr:cNvPr id="19" name="Rectangle: Rounded Corners 18">
          <a:hlinkClick xmlns:r="http://schemas.openxmlformats.org/officeDocument/2006/relationships" r:id="rId4"/>
          <a:extLst>
            <a:ext uri="{FF2B5EF4-FFF2-40B4-BE49-F238E27FC236}">
              <a16:creationId xmlns:a16="http://schemas.microsoft.com/office/drawing/2014/main" id="{0CC52260-6F4B-4612-9120-EB7626BE0A71}"/>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110324</xdr:rowOff>
    </xdr:from>
    <xdr:to>
      <xdr:col>0</xdr:col>
      <xdr:colOff>1724285</xdr:colOff>
      <xdr:row>6</xdr:row>
      <xdr:rowOff>75245</xdr:rowOff>
    </xdr:to>
    <xdr:sp macro="" textlink="">
      <xdr:nvSpPr>
        <xdr:cNvPr id="20" name="Rectangle: Rounded Corners 27">
          <a:hlinkClick xmlns:r="http://schemas.openxmlformats.org/officeDocument/2006/relationships" r:id="rId5"/>
          <a:extLst>
            <a:ext uri="{FF2B5EF4-FFF2-40B4-BE49-F238E27FC236}">
              <a16:creationId xmlns:a16="http://schemas.microsoft.com/office/drawing/2014/main" id="{D7DCA8EA-7BFE-440B-B2A4-E94D7CF22A04}"/>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14</xdr:row>
      <xdr:rowOff>177273</xdr:rowOff>
    </xdr:from>
    <xdr:to>
      <xdr:col>0</xdr:col>
      <xdr:colOff>1701066</xdr:colOff>
      <xdr:row>17</xdr:row>
      <xdr:rowOff>8236</xdr:rowOff>
    </xdr:to>
    <xdr:sp macro="" textlink="">
      <xdr:nvSpPr>
        <xdr:cNvPr id="21" name="Rectangle: Rounded Corners 20">
          <a:hlinkClick xmlns:r="http://schemas.openxmlformats.org/officeDocument/2006/relationships" r:id="rId6"/>
          <a:extLst>
            <a:ext uri="{FF2B5EF4-FFF2-40B4-BE49-F238E27FC236}">
              <a16:creationId xmlns:a16="http://schemas.microsoft.com/office/drawing/2014/main" id="{E59F26A2-2458-465E-8255-CF95F62474A5}"/>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17</xdr:row>
      <xdr:rowOff>58486</xdr:rowOff>
    </xdr:from>
    <xdr:to>
      <xdr:col>0</xdr:col>
      <xdr:colOff>1701066</xdr:colOff>
      <xdr:row>20</xdr:row>
      <xdr:rowOff>20890</xdr:rowOff>
    </xdr:to>
    <xdr:sp macro="" textlink="">
      <xdr:nvSpPr>
        <xdr:cNvPr id="22" name="Rectangle: Rounded Corners 27">
          <a:hlinkClick xmlns:r="http://schemas.openxmlformats.org/officeDocument/2006/relationships" r:id="rId7"/>
          <a:extLst>
            <a:ext uri="{FF2B5EF4-FFF2-40B4-BE49-F238E27FC236}">
              <a16:creationId xmlns:a16="http://schemas.microsoft.com/office/drawing/2014/main" id="{E816BFB6-5100-4A53-AB93-99EDABF1DC92}"/>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20</xdr:row>
      <xdr:rowOff>63709</xdr:rowOff>
    </xdr:from>
    <xdr:to>
      <xdr:col>0</xdr:col>
      <xdr:colOff>1713450</xdr:colOff>
      <xdr:row>23</xdr:row>
      <xdr:rowOff>35783</xdr:rowOff>
    </xdr:to>
    <xdr:sp macro="" textlink="">
      <xdr:nvSpPr>
        <xdr:cNvPr id="23" name="Rectangle: Rounded Corners 27">
          <a:hlinkClick xmlns:r="http://schemas.openxmlformats.org/officeDocument/2006/relationships" r:id="rId8"/>
          <a:extLst>
            <a:ext uri="{FF2B5EF4-FFF2-40B4-BE49-F238E27FC236}">
              <a16:creationId xmlns:a16="http://schemas.microsoft.com/office/drawing/2014/main" id="{5C7D8802-788E-41A6-9881-6F9FFC0F585F}"/>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23</xdr:row>
      <xdr:rowOff>75830</xdr:rowOff>
    </xdr:from>
    <xdr:to>
      <xdr:col>0</xdr:col>
      <xdr:colOff>1710987</xdr:colOff>
      <xdr:row>26</xdr:row>
      <xdr:rowOff>40563</xdr:rowOff>
    </xdr:to>
    <xdr:sp macro="" textlink="">
      <xdr:nvSpPr>
        <xdr:cNvPr id="24" name="Rectangle: Rounded Corners 27">
          <a:hlinkClick xmlns:r="http://schemas.openxmlformats.org/officeDocument/2006/relationships" r:id="rId9"/>
          <a:extLst>
            <a:ext uri="{FF2B5EF4-FFF2-40B4-BE49-F238E27FC236}">
              <a16:creationId xmlns:a16="http://schemas.microsoft.com/office/drawing/2014/main" id="{3CB45068-8629-4F58-950B-00DD9A032AA0}"/>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26</xdr:row>
      <xdr:rowOff>85961</xdr:rowOff>
    </xdr:from>
    <xdr:to>
      <xdr:col>0</xdr:col>
      <xdr:colOff>1706027</xdr:colOff>
      <xdr:row>29</xdr:row>
      <xdr:rowOff>53573</xdr:rowOff>
    </xdr:to>
    <xdr:sp macro="" textlink="">
      <xdr:nvSpPr>
        <xdr:cNvPr id="25" name="Rectangle: Rounded Corners 27">
          <a:hlinkClick xmlns:r="http://schemas.openxmlformats.org/officeDocument/2006/relationships" r:id="rId5"/>
          <a:extLst>
            <a:ext uri="{FF2B5EF4-FFF2-40B4-BE49-F238E27FC236}">
              <a16:creationId xmlns:a16="http://schemas.microsoft.com/office/drawing/2014/main" id="{91A70BA3-FDDB-4571-8EF2-EAFECF3D481E}"/>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131843</xdr:rowOff>
    </xdr:from>
    <xdr:to>
      <xdr:col>0</xdr:col>
      <xdr:colOff>1714877</xdr:colOff>
      <xdr:row>9</xdr:row>
      <xdr:rowOff>86011</xdr:rowOff>
    </xdr:to>
    <xdr:sp macro="" textlink="">
      <xdr:nvSpPr>
        <xdr:cNvPr id="26" name="Rectangle: Rounded Corners 27">
          <a:hlinkClick xmlns:r="http://schemas.openxmlformats.org/officeDocument/2006/relationships" r:id="rId10"/>
          <a:extLst>
            <a:ext uri="{FF2B5EF4-FFF2-40B4-BE49-F238E27FC236}">
              <a16:creationId xmlns:a16="http://schemas.microsoft.com/office/drawing/2014/main" id="{CD19A686-C10E-43BE-BA09-4FE0EC5D20C1}"/>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144029</xdr:rowOff>
    </xdr:from>
    <xdr:to>
      <xdr:col>0</xdr:col>
      <xdr:colOff>1714879</xdr:colOff>
      <xdr:row>12</xdr:row>
      <xdr:rowOff>85669</xdr:rowOff>
    </xdr:to>
    <xdr:sp macro="" textlink="">
      <xdr:nvSpPr>
        <xdr:cNvPr id="27" name="Rectangle: Rounded Corners 27">
          <a:hlinkClick xmlns:r="http://schemas.openxmlformats.org/officeDocument/2006/relationships" r:id="rId11"/>
          <a:extLst>
            <a:ext uri="{FF2B5EF4-FFF2-40B4-BE49-F238E27FC236}">
              <a16:creationId xmlns:a16="http://schemas.microsoft.com/office/drawing/2014/main" id="{0AC2BF0C-7C96-41EF-A7A3-24F5606DD66B}"/>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159787</xdr:rowOff>
    </xdr:from>
    <xdr:to>
      <xdr:col>0</xdr:col>
      <xdr:colOff>1714879</xdr:colOff>
      <xdr:row>14</xdr:row>
      <xdr:rowOff>97090</xdr:rowOff>
    </xdr:to>
    <xdr:sp macro="" textlink="">
      <xdr:nvSpPr>
        <xdr:cNvPr id="28" name="Rectangle: Rounded Corners 27">
          <a:hlinkClick xmlns:r="http://schemas.openxmlformats.org/officeDocument/2006/relationships" r:id="rId12"/>
          <a:extLst>
            <a:ext uri="{FF2B5EF4-FFF2-40B4-BE49-F238E27FC236}">
              <a16:creationId xmlns:a16="http://schemas.microsoft.com/office/drawing/2014/main" id="{DA0D95C9-778E-4247-82AD-E13E408E22C7}"/>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29</xdr:row>
      <xdr:rowOff>115327</xdr:rowOff>
    </xdr:from>
    <xdr:to>
      <xdr:col>0</xdr:col>
      <xdr:colOff>1716742</xdr:colOff>
      <xdr:row>32</xdr:row>
      <xdr:rowOff>82937</xdr:rowOff>
    </xdr:to>
    <xdr:sp macro="" textlink="">
      <xdr:nvSpPr>
        <xdr:cNvPr id="29" name="Rectangle: Rounded Corners 27">
          <a:hlinkClick xmlns:r="http://schemas.openxmlformats.org/officeDocument/2006/relationships" r:id="rId13"/>
          <a:extLst>
            <a:ext uri="{FF2B5EF4-FFF2-40B4-BE49-F238E27FC236}">
              <a16:creationId xmlns:a16="http://schemas.microsoft.com/office/drawing/2014/main" id="{4999E42F-620E-47BF-A01B-CCECCE6AEE7A}"/>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1</xdr:col>
      <xdr:colOff>-3181350</xdr:colOff>
      <xdr:row>0</xdr:row>
      <xdr:rowOff>-276225</xdr:rowOff>
    </xdr:from>
    <xdr:to>
      <xdr:col>1</xdr:col>
      <xdr:colOff>-3181350</xdr:colOff>
      <xdr:row>0</xdr:row>
      <xdr:rowOff>-276225</xdr:rowOff>
    </xdr:to>
    <xdr:sp macro="" textlink="">
      <xdr:nvSpPr>
        <xdr:cNvPr id="10" name="Rounded Rectangle 2">
          <a:extLst>
            <a:ext uri="{FF2B5EF4-FFF2-40B4-BE49-F238E27FC236}">
              <a16:creationId xmlns:a16="http://schemas.microsoft.com/office/drawing/2014/main" id="{3198DD95-1D8D-9528-F033-52BE59F9F38D}"/>
            </a:ext>
            <a:ext uri="{147F2762-F138-4A5C-976F-8EAC2B608ADB}">
              <a16:predDERef xmlns:a16="http://schemas.microsoft.com/office/drawing/2014/main" pred="{BF50D939-D485-3F24-9419-5BF54004EE0C}"/>
            </a:ext>
          </a:extLst>
        </xdr:cNvPr>
        <xdr:cNvSpPr/>
      </xdr:nvSpPr>
      <xdr:spPr>
        <a:xfrm>
          <a:off x="-3181350" y="-276225"/>
          <a:ext cx="0" cy="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It s</a:t>
          </a:r>
          <a:r>
            <a:rPr lang="en-US" sz="1100">
              <a:solidFill>
                <a:schemeClr val="lt1"/>
              </a:solidFill>
              <a:latin typeface="+mn-lt"/>
              <a:ea typeface="+mn-lt"/>
              <a:cs typeface="+mn-lt"/>
            </a:rPr>
            <a:t>hows where each outlet is located</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 I created it so that </a:t>
          </a:r>
          <a:r>
            <a:rPr lang="en-US" sz="1100">
              <a:solidFill>
                <a:schemeClr val="lt1"/>
              </a:solidFill>
              <a:latin typeface="+mn-lt"/>
              <a:ea typeface="+mn-lt"/>
              <a:cs typeface="+mn-lt"/>
            </a:rPr>
            <a:t>grouping outlets in Pivot Tables and comparing performance across areas</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 is easier. </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Used the formula of =IFS(E2="Orchard","Central", E2="Ang Mo Kio","North-East", E2="Sengkang","North-East", E2="Changi","East", E2="Tampines","East"). </a:t>
          </a:r>
        </a:p>
      </xdr:txBody>
    </xdr:sp>
    <xdr:clientData/>
  </xdr:twoCellAnchor>
  <xdr:twoCellAnchor>
    <xdr:from>
      <xdr:col>5</xdr:col>
      <xdr:colOff>361950</xdr:colOff>
      <xdr:row>6</xdr:row>
      <xdr:rowOff>47625</xdr:rowOff>
    </xdr:from>
    <xdr:to>
      <xdr:col>6</xdr:col>
      <xdr:colOff>485775</xdr:colOff>
      <xdr:row>8</xdr:row>
      <xdr:rowOff>9525</xdr:rowOff>
    </xdr:to>
    <xdr:cxnSp macro="">
      <xdr:nvCxnSpPr>
        <xdr:cNvPr id="11" name="Straight Connector 3">
          <a:extLst>
            <a:ext uri="{FF2B5EF4-FFF2-40B4-BE49-F238E27FC236}">
              <a16:creationId xmlns:a16="http://schemas.microsoft.com/office/drawing/2014/main" id="{546934F1-BF8B-A475-C36B-F1CDB020E58D}"/>
            </a:ext>
            <a:ext uri="{147F2762-F138-4A5C-976F-8EAC2B608ADB}">
              <a16:predDERef xmlns:a16="http://schemas.microsoft.com/office/drawing/2014/main" pred="{3198DD95-1D8D-9528-F033-52BE59F9F38D}"/>
            </a:ext>
          </a:extLst>
        </xdr:cNvPr>
        <xdr:cNvCxnSpPr>
          <a:cxnSpLocks/>
        </xdr:cNvCxnSpPr>
      </xdr:nvCxnSpPr>
      <xdr:spPr>
        <a:xfrm flipV="1">
          <a:off x="7524750" y="1190625"/>
          <a:ext cx="1133475" cy="342900"/>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133350</xdr:colOff>
      <xdr:row>8</xdr:row>
      <xdr:rowOff>95250</xdr:rowOff>
    </xdr:from>
    <xdr:to>
      <xdr:col>6</xdr:col>
      <xdr:colOff>476250</xdr:colOff>
      <xdr:row>15</xdr:row>
      <xdr:rowOff>171450</xdr:rowOff>
    </xdr:to>
    <xdr:sp macro="" textlink="">
      <xdr:nvSpPr>
        <xdr:cNvPr id="12" name="Rounded Rectangle 11">
          <a:extLst>
            <a:ext uri="{FF2B5EF4-FFF2-40B4-BE49-F238E27FC236}">
              <a16:creationId xmlns:a16="http://schemas.microsoft.com/office/drawing/2014/main" id="{7E1ADE05-973A-4FC3-07AD-BD9C41E81905}"/>
            </a:ext>
            <a:ext uri="{147F2762-F138-4A5C-976F-8EAC2B608ADB}">
              <a16:predDERef xmlns:a16="http://schemas.microsoft.com/office/drawing/2014/main" pred="{546934F1-BF8B-A475-C36B-F1CDB020E58D}"/>
            </a:ext>
          </a:extLst>
        </xdr:cNvPr>
        <xdr:cNvSpPr/>
      </xdr:nvSpPr>
      <xdr:spPr>
        <a:xfrm>
          <a:off x="4524375" y="1619250"/>
          <a:ext cx="4124325" cy="140970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This s</a:t>
          </a:r>
          <a:r>
            <a:rPr lang="en-US" sz="1100">
              <a:solidFill>
                <a:schemeClr val="lt1"/>
              </a:solidFill>
              <a:latin typeface="+mn-lt"/>
              <a:ea typeface="+mn-lt"/>
              <a:cs typeface="+mn-lt"/>
            </a:rPr>
            <a:t>hows where each outlet is located</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 It makes </a:t>
          </a:r>
          <a:r>
            <a:rPr lang="en-US" sz="1100">
              <a:solidFill>
                <a:schemeClr val="lt1"/>
              </a:solidFill>
              <a:latin typeface="+mn-lt"/>
              <a:ea typeface="+mn-lt"/>
              <a:cs typeface="+mn-lt"/>
            </a:rPr>
            <a:t>grouping outlets in Pivot Tables and comparing performance across areas</a:t>
          </a:r>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The formiula I used is =IFS(E2="Orchard","Central", E2="Ang Mo Kio","North-East", E2="Seng Kang","North-East", E2="Changi","East", E2="Tampines","East")</a:t>
          </a:r>
        </a:p>
      </xdr:txBody>
    </xdr:sp>
    <xdr:clientData/>
  </xdr:twoCellAnchor>
  <xdr:twoCellAnchor>
    <xdr:from>
      <xdr:col>6</xdr:col>
      <xdr:colOff>809625</xdr:colOff>
      <xdr:row>8</xdr:row>
      <xdr:rowOff>123825</xdr:rowOff>
    </xdr:from>
    <xdr:to>
      <xdr:col>8</xdr:col>
      <xdr:colOff>180975</xdr:colOff>
      <xdr:row>28</xdr:row>
      <xdr:rowOff>104775</xdr:rowOff>
    </xdr:to>
    <xdr:sp macro="" textlink="">
      <xdr:nvSpPr>
        <xdr:cNvPr id="13" name="Rounded Rectangle 12">
          <a:extLst>
            <a:ext uri="{FF2B5EF4-FFF2-40B4-BE49-F238E27FC236}">
              <a16:creationId xmlns:a16="http://schemas.microsoft.com/office/drawing/2014/main" id="{1F169E92-6EB9-477B-8BBD-28B9DB05B252}"/>
            </a:ext>
            <a:ext uri="{147F2762-F138-4A5C-976F-8EAC2B608ADB}">
              <a16:predDERef xmlns:a16="http://schemas.microsoft.com/office/drawing/2014/main" pred="{7E1ADE05-973A-4FC3-07AD-BD9C41E81905}"/>
            </a:ext>
          </a:extLst>
        </xdr:cNvPr>
        <xdr:cNvSpPr/>
      </xdr:nvSpPr>
      <xdr:spPr>
        <a:xfrm>
          <a:off x="8982075" y="1647825"/>
          <a:ext cx="2333625" cy="37909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This shows which outlet each customer prefers. It lets you count how many customers live near the respective outlet. It spot popular and less-visited outlets.</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The formiula I used is =COUNTIF(Customer!G:G,[@[Location ]])</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I used conditional formatting to show near which outlet most customers live around. Green indicates areas with more nearby customers, red shows fewer. Makes it easy to quickly see which outlets are in high-demand areas.</a:t>
          </a:r>
        </a:p>
      </xdr:txBody>
    </xdr:sp>
    <xdr:clientData/>
  </xdr:twoCellAnchor>
  <xdr:twoCellAnchor>
    <xdr:from>
      <xdr:col>7</xdr:col>
      <xdr:colOff>1095375</xdr:colOff>
      <xdr:row>6</xdr:row>
      <xdr:rowOff>19050</xdr:rowOff>
    </xdr:from>
    <xdr:to>
      <xdr:col>7</xdr:col>
      <xdr:colOff>1104900</xdr:colOff>
      <xdr:row>8</xdr:row>
      <xdr:rowOff>38100</xdr:rowOff>
    </xdr:to>
    <xdr:cxnSp macro="">
      <xdr:nvCxnSpPr>
        <xdr:cNvPr id="14" name="Straight Connector 13">
          <a:extLst>
            <a:ext uri="{FF2B5EF4-FFF2-40B4-BE49-F238E27FC236}">
              <a16:creationId xmlns:a16="http://schemas.microsoft.com/office/drawing/2014/main" id="{9429017A-9E59-4685-B589-D2C9E5DF2128}"/>
            </a:ext>
            <a:ext uri="{147F2762-F138-4A5C-976F-8EAC2B608ADB}">
              <a16:predDERef xmlns:a16="http://schemas.microsoft.com/office/drawing/2014/main" pred="{1F169E92-6EB9-477B-8BBD-28B9DB05B252}"/>
            </a:ext>
          </a:extLst>
        </xdr:cNvPr>
        <xdr:cNvCxnSpPr>
          <a:cxnSpLocks/>
        </xdr:cNvCxnSpPr>
      </xdr:nvCxnSpPr>
      <xdr:spPr>
        <a:xfrm flipV="1">
          <a:off x="10648950" y="1162050"/>
          <a:ext cx="9525" cy="400050"/>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762000</xdr:colOff>
      <xdr:row>9</xdr:row>
      <xdr:rowOff>85725</xdr:rowOff>
    </xdr:from>
    <xdr:to>
      <xdr:col>13</xdr:col>
      <xdr:colOff>276225</xdr:colOff>
      <xdr:row>25</xdr:row>
      <xdr:rowOff>66675</xdr:rowOff>
    </xdr:to>
    <xdr:sp macro="" textlink="">
      <xdr:nvSpPr>
        <xdr:cNvPr id="15" name="Rounded Rectangle 14">
          <a:extLst>
            <a:ext uri="{FF2B5EF4-FFF2-40B4-BE49-F238E27FC236}">
              <a16:creationId xmlns:a16="http://schemas.microsoft.com/office/drawing/2014/main" id="{94089473-F970-4924-A7A0-8FBBCAB22AB3}"/>
            </a:ext>
            <a:ext uri="{147F2762-F138-4A5C-976F-8EAC2B608ADB}">
              <a16:predDERef xmlns:a16="http://schemas.microsoft.com/office/drawing/2014/main" pred="{9429017A-9E59-4685-B589-D2C9E5DF2128}"/>
            </a:ext>
          </a:extLst>
        </xdr:cNvPr>
        <xdr:cNvSpPr/>
      </xdr:nvSpPr>
      <xdr:spPr>
        <a:xfrm>
          <a:off x="13277850" y="1800225"/>
          <a:ext cx="2333625" cy="30289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This categorises outlets by size of staff team (Small, Medium, Large). The conditional formatting highlights the size of each outlet’s staff using colors(Green for Large, yellow for Medium, red for Small). It is to make it easy to quickly see which outlets have more or fewer staff. It helps to compare staffing levels and spot outlets that have insufficient staffs.</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The formiula I used is =IF(H3&gt;=5,"Large",IF(H3&gt;=4,"Medium","Small"))</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10</xdr:col>
      <xdr:colOff>95250</xdr:colOff>
      <xdr:row>5</xdr:row>
      <xdr:rowOff>19050</xdr:rowOff>
    </xdr:from>
    <xdr:to>
      <xdr:col>10</xdr:col>
      <xdr:colOff>542925</xdr:colOff>
      <xdr:row>9</xdr:row>
      <xdr:rowOff>28575</xdr:rowOff>
    </xdr:to>
    <xdr:cxnSp macro="">
      <xdr:nvCxnSpPr>
        <xdr:cNvPr id="16" name="Straight Connector 15">
          <a:extLst>
            <a:ext uri="{FF2B5EF4-FFF2-40B4-BE49-F238E27FC236}">
              <a16:creationId xmlns:a16="http://schemas.microsoft.com/office/drawing/2014/main" id="{D3EAD43D-24EF-450F-A4DD-4F4ED4E6448B}"/>
            </a:ext>
            <a:ext uri="{147F2762-F138-4A5C-976F-8EAC2B608ADB}">
              <a16:predDERef xmlns:a16="http://schemas.microsoft.com/office/drawing/2014/main" pred="{94089473-F970-4924-A7A0-8FBBCAB22AB3}"/>
            </a:ext>
          </a:extLst>
        </xdr:cNvPr>
        <xdr:cNvCxnSpPr>
          <a:cxnSpLocks/>
        </xdr:cNvCxnSpPr>
      </xdr:nvCxnSpPr>
      <xdr:spPr>
        <a:xfrm>
          <a:off x="13601700" y="971550"/>
          <a:ext cx="447675" cy="771525"/>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0</xdr:colOff>
      <xdr:row>10</xdr:row>
      <xdr:rowOff>0</xdr:rowOff>
    </xdr:from>
    <xdr:to>
      <xdr:col>17</xdr:col>
      <xdr:colOff>590550</xdr:colOff>
      <xdr:row>21</xdr:row>
      <xdr:rowOff>38100</xdr:rowOff>
    </xdr:to>
    <xdr:sp macro="" textlink="">
      <xdr:nvSpPr>
        <xdr:cNvPr id="3" name="Rounded Rectangle 2">
          <a:extLst>
            <a:ext uri="{FF2B5EF4-FFF2-40B4-BE49-F238E27FC236}">
              <a16:creationId xmlns:a16="http://schemas.microsoft.com/office/drawing/2014/main" id="{DD3FFEDA-39EF-4DF7-8666-A2D04BB54C0B}"/>
            </a:ext>
            <a:ext uri="{147F2762-F138-4A5C-976F-8EAC2B608ADB}">
              <a16:predDERef xmlns:a16="http://schemas.microsoft.com/office/drawing/2014/main" pred="{D3EAD43D-24EF-450F-A4DD-4F4ED4E6448B}"/>
            </a:ext>
          </a:extLst>
        </xdr:cNvPr>
        <xdr:cNvSpPr/>
      </xdr:nvSpPr>
      <xdr:spPr>
        <a:xfrm>
          <a:off x="17697450" y="1905000"/>
          <a:ext cx="2333625" cy="213360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This table is used to calculate the average number of employees per outlet for easier identification of outlets that are understaffed or overstaffed through StaffSize.</a:t>
          </a: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lt1"/>
              </a:solidFill>
              <a:latin typeface="Calibri" panose="020F0502020204030204" pitchFamily="34" charset="0"/>
              <a:ea typeface="Calibri" panose="020F0502020204030204" pitchFamily="34" charset="0"/>
              <a:cs typeface="Calibri" panose="020F0502020204030204" pitchFamily="34" charset="0"/>
            </a:rPr>
            <a:t>The formiula I used is =AVERAGE(N2:N6)</a:t>
          </a:r>
        </a:p>
      </xdr:txBody>
    </xdr:sp>
    <xdr:clientData/>
  </xdr:twoCellAnchor>
  <xdr:twoCellAnchor>
    <xdr:from>
      <xdr:col>15</xdr:col>
      <xdr:colOff>142875</xdr:colOff>
      <xdr:row>5</xdr:row>
      <xdr:rowOff>123825</xdr:rowOff>
    </xdr:from>
    <xdr:to>
      <xdr:col>15</xdr:col>
      <xdr:colOff>590550</xdr:colOff>
      <xdr:row>9</xdr:row>
      <xdr:rowOff>133350</xdr:rowOff>
    </xdr:to>
    <xdr:cxnSp macro="">
      <xdr:nvCxnSpPr>
        <xdr:cNvPr id="4" name="Straight Connector 3">
          <a:extLst>
            <a:ext uri="{FF2B5EF4-FFF2-40B4-BE49-F238E27FC236}">
              <a16:creationId xmlns:a16="http://schemas.microsoft.com/office/drawing/2014/main" id="{7FEF899D-DB63-4D34-B683-A5CE68B1A6F2}"/>
            </a:ext>
            <a:ext uri="{147F2762-F138-4A5C-976F-8EAC2B608ADB}">
              <a16:predDERef xmlns:a16="http://schemas.microsoft.com/office/drawing/2014/main" pred="{DD3FFEDA-39EF-4DF7-8666-A2D04BB54C0B}"/>
            </a:ext>
          </a:extLst>
        </xdr:cNvPr>
        <xdr:cNvCxnSpPr>
          <a:cxnSpLocks/>
        </xdr:cNvCxnSpPr>
      </xdr:nvCxnSpPr>
      <xdr:spPr>
        <a:xfrm>
          <a:off x="17840325" y="1076325"/>
          <a:ext cx="447675" cy="771525"/>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0</xdr:rowOff>
    </xdr:from>
    <xdr:to>
      <xdr:col>0</xdr:col>
      <xdr:colOff>1895326</xdr:colOff>
      <xdr:row>33</xdr:row>
      <xdr:rowOff>48071</xdr:rowOff>
    </xdr:to>
    <xdr:sp macro="" textlink="">
      <xdr:nvSpPr>
        <xdr:cNvPr id="38" name="Rectangle 25">
          <a:extLst>
            <a:ext uri="{FF2B5EF4-FFF2-40B4-BE49-F238E27FC236}">
              <a16:creationId xmlns:a16="http://schemas.microsoft.com/office/drawing/2014/main" id="{B033D2FE-CDEB-4DCF-AE03-20B52C149A6B}"/>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42112</xdr:rowOff>
    </xdr:to>
    <xdr:sp macro="" textlink="">
      <xdr:nvSpPr>
        <xdr:cNvPr id="39" name="Rectangle: Rounded Corners 38">
          <a:hlinkClick xmlns:r="http://schemas.openxmlformats.org/officeDocument/2006/relationships" r:id="rId1"/>
          <a:extLst>
            <a:ext uri="{FF2B5EF4-FFF2-40B4-BE49-F238E27FC236}">
              <a16:creationId xmlns:a16="http://schemas.microsoft.com/office/drawing/2014/main" id="{71C73E10-A774-4CE4-A0C4-9516C8138D54}"/>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90978</xdr:rowOff>
    </xdr:from>
    <xdr:to>
      <xdr:col>0</xdr:col>
      <xdr:colOff>1724285</xdr:colOff>
      <xdr:row>6</xdr:row>
      <xdr:rowOff>36553</xdr:rowOff>
    </xdr:to>
    <xdr:sp macro="" textlink="">
      <xdr:nvSpPr>
        <xdr:cNvPr id="40" name="Rectangle: Rounded Corners 27">
          <a:hlinkClick xmlns:r="http://schemas.openxmlformats.org/officeDocument/2006/relationships" r:id="rId2"/>
          <a:extLst>
            <a:ext uri="{FF2B5EF4-FFF2-40B4-BE49-F238E27FC236}">
              <a16:creationId xmlns:a16="http://schemas.microsoft.com/office/drawing/2014/main" id="{6C2971E4-8CA0-4284-AAA3-6CACA04D8A64}"/>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15</xdr:row>
      <xdr:rowOff>68784</xdr:rowOff>
    </xdr:from>
    <xdr:to>
      <xdr:col>0</xdr:col>
      <xdr:colOff>1701066</xdr:colOff>
      <xdr:row>18</xdr:row>
      <xdr:rowOff>21513</xdr:rowOff>
    </xdr:to>
    <xdr:sp macro="" textlink="">
      <xdr:nvSpPr>
        <xdr:cNvPr id="41" name="Rectangle: Rounded Corners 40">
          <a:hlinkClick xmlns:r="http://schemas.openxmlformats.org/officeDocument/2006/relationships" r:id="rId3"/>
          <a:extLst>
            <a:ext uri="{FF2B5EF4-FFF2-40B4-BE49-F238E27FC236}">
              <a16:creationId xmlns:a16="http://schemas.microsoft.com/office/drawing/2014/main" id="{E348EFA0-7690-4443-AEE7-1729790BE2C3}"/>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18</xdr:row>
      <xdr:rowOff>71763</xdr:rowOff>
    </xdr:from>
    <xdr:to>
      <xdr:col>0</xdr:col>
      <xdr:colOff>1701066</xdr:colOff>
      <xdr:row>21</xdr:row>
      <xdr:rowOff>14821</xdr:rowOff>
    </xdr:to>
    <xdr:sp macro="" textlink="">
      <xdr:nvSpPr>
        <xdr:cNvPr id="42" name="Rectangle: Rounded Corners 27">
          <a:hlinkClick xmlns:r="http://schemas.openxmlformats.org/officeDocument/2006/relationships" r:id="rId4"/>
          <a:extLst>
            <a:ext uri="{FF2B5EF4-FFF2-40B4-BE49-F238E27FC236}">
              <a16:creationId xmlns:a16="http://schemas.microsoft.com/office/drawing/2014/main" id="{490B99F3-0914-45DE-AC77-AA8E14949D1E}"/>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21</xdr:row>
      <xdr:rowOff>57640</xdr:rowOff>
    </xdr:from>
    <xdr:to>
      <xdr:col>0</xdr:col>
      <xdr:colOff>1713450</xdr:colOff>
      <xdr:row>24</xdr:row>
      <xdr:rowOff>10367</xdr:rowOff>
    </xdr:to>
    <xdr:sp macro="" textlink="">
      <xdr:nvSpPr>
        <xdr:cNvPr id="43" name="Rectangle: Rounded Corners 27">
          <a:hlinkClick xmlns:r="http://schemas.openxmlformats.org/officeDocument/2006/relationships" r:id="rId5"/>
          <a:extLst>
            <a:ext uri="{FF2B5EF4-FFF2-40B4-BE49-F238E27FC236}">
              <a16:creationId xmlns:a16="http://schemas.microsoft.com/office/drawing/2014/main" id="{2241E68C-97D6-45BF-A441-72087203F859}"/>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24</xdr:row>
      <xdr:rowOff>50414</xdr:rowOff>
    </xdr:from>
    <xdr:to>
      <xdr:col>0</xdr:col>
      <xdr:colOff>1710987</xdr:colOff>
      <xdr:row>26</xdr:row>
      <xdr:rowOff>190399</xdr:rowOff>
    </xdr:to>
    <xdr:sp macro="" textlink="">
      <xdr:nvSpPr>
        <xdr:cNvPr id="44" name="Rectangle: Rounded Corners 27">
          <a:hlinkClick xmlns:r="http://schemas.openxmlformats.org/officeDocument/2006/relationships" r:id="rId6"/>
          <a:extLst>
            <a:ext uri="{FF2B5EF4-FFF2-40B4-BE49-F238E27FC236}">
              <a16:creationId xmlns:a16="http://schemas.microsoft.com/office/drawing/2014/main" id="{A38A8034-3229-4F7C-880E-450FCBBDFFBC}"/>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27</xdr:row>
      <xdr:rowOff>41200</xdr:rowOff>
    </xdr:from>
    <xdr:to>
      <xdr:col>0</xdr:col>
      <xdr:colOff>1706027</xdr:colOff>
      <xdr:row>29</xdr:row>
      <xdr:rowOff>184063</xdr:rowOff>
    </xdr:to>
    <xdr:sp macro="" textlink="">
      <xdr:nvSpPr>
        <xdr:cNvPr id="45" name="Rectangle: Rounded Corners 27">
          <a:hlinkClick xmlns:r="http://schemas.openxmlformats.org/officeDocument/2006/relationships" r:id="rId7"/>
          <a:extLst>
            <a:ext uri="{FF2B5EF4-FFF2-40B4-BE49-F238E27FC236}">
              <a16:creationId xmlns:a16="http://schemas.microsoft.com/office/drawing/2014/main" id="{439CD555-9AFC-4E10-ADCF-76D0E809105C}"/>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93151</xdr:rowOff>
    </xdr:from>
    <xdr:to>
      <xdr:col>0</xdr:col>
      <xdr:colOff>1714877</xdr:colOff>
      <xdr:row>9</xdr:row>
      <xdr:rowOff>27973</xdr:rowOff>
    </xdr:to>
    <xdr:sp macro="" textlink="">
      <xdr:nvSpPr>
        <xdr:cNvPr id="46" name="Rectangle: Rounded Corners 27">
          <a:hlinkClick xmlns:r="http://schemas.openxmlformats.org/officeDocument/2006/relationships" r:id="rId8"/>
          <a:extLst>
            <a:ext uri="{FF2B5EF4-FFF2-40B4-BE49-F238E27FC236}">
              <a16:creationId xmlns:a16="http://schemas.microsoft.com/office/drawing/2014/main" id="{793AE27C-9C69-4D44-AF3F-85D8C1F5A2EE}"/>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85991</xdr:rowOff>
    </xdr:from>
    <xdr:to>
      <xdr:col>0</xdr:col>
      <xdr:colOff>1714879</xdr:colOff>
      <xdr:row>12</xdr:row>
      <xdr:rowOff>8286</xdr:rowOff>
    </xdr:to>
    <xdr:sp macro="" textlink="">
      <xdr:nvSpPr>
        <xdr:cNvPr id="47" name="Rectangle: Rounded Corners 27">
          <a:hlinkClick xmlns:r="http://schemas.openxmlformats.org/officeDocument/2006/relationships" r:id="rId9"/>
          <a:extLst>
            <a:ext uri="{FF2B5EF4-FFF2-40B4-BE49-F238E27FC236}">
              <a16:creationId xmlns:a16="http://schemas.microsoft.com/office/drawing/2014/main" id="{A0C446DF-9ECE-4A9F-89ED-A8D401B65B6C}"/>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82404</xdr:rowOff>
    </xdr:from>
    <xdr:to>
      <xdr:col>0</xdr:col>
      <xdr:colOff>1714879</xdr:colOff>
      <xdr:row>14</xdr:row>
      <xdr:rowOff>183198</xdr:rowOff>
    </xdr:to>
    <xdr:sp macro="" textlink="">
      <xdr:nvSpPr>
        <xdr:cNvPr id="48" name="Rectangle: Rounded Corners 27">
          <a:hlinkClick xmlns:r="http://schemas.openxmlformats.org/officeDocument/2006/relationships" r:id="rId10"/>
          <a:extLst>
            <a:ext uri="{FF2B5EF4-FFF2-40B4-BE49-F238E27FC236}">
              <a16:creationId xmlns:a16="http://schemas.microsoft.com/office/drawing/2014/main" id="{8EB90891-0109-4887-9E93-7C2F0A61FD73}"/>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30</xdr:row>
      <xdr:rowOff>51220</xdr:rowOff>
    </xdr:from>
    <xdr:to>
      <xdr:col>0</xdr:col>
      <xdr:colOff>1716742</xdr:colOff>
      <xdr:row>33</xdr:row>
      <xdr:rowOff>9726</xdr:rowOff>
    </xdr:to>
    <xdr:sp macro="" textlink="">
      <xdr:nvSpPr>
        <xdr:cNvPr id="49" name="Rectangle: Rounded Corners 27">
          <a:hlinkClick xmlns:r="http://schemas.openxmlformats.org/officeDocument/2006/relationships" r:id="rId11"/>
          <a:extLst>
            <a:ext uri="{FF2B5EF4-FFF2-40B4-BE49-F238E27FC236}">
              <a16:creationId xmlns:a16="http://schemas.microsoft.com/office/drawing/2014/main" id="{C3EC81FC-A008-4FF2-893C-C95266F5E6EC}"/>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7</xdr:col>
      <xdr:colOff>390525</xdr:colOff>
      <xdr:row>1</xdr:row>
      <xdr:rowOff>9525</xdr:rowOff>
    </xdr:from>
    <xdr:to>
      <xdr:col>15</xdr:col>
      <xdr:colOff>485775</xdr:colOff>
      <xdr:row>15</xdr:row>
      <xdr:rowOff>95250</xdr:rowOff>
    </xdr:to>
    <xdr:graphicFrame macro="">
      <xdr:nvGraphicFramePr>
        <xdr:cNvPr id="9" name="Chart 6" descr="Chart type: Stacked Bar. 'Number of Employees' by 'Region' and 'StaffSize'&#10;&#10;Description automatically generated">
          <a:extLst>
            <a:ext uri="{FF2B5EF4-FFF2-40B4-BE49-F238E27FC236}">
              <a16:creationId xmlns:a16="http://schemas.microsoft.com/office/drawing/2014/main" id="{860FCAA0-21A4-6CEE-4F32-4B29A991F1C6}"/>
            </a:ext>
            <a:ext uri="{147F2762-F138-4A5C-976F-8EAC2B608ADB}">
              <a16:predDERef xmlns:a16="http://schemas.microsoft.com/office/drawing/2014/main" pred="{59BCA51B-E600-36A3-6EA2-EFDB6C73D9D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76200</xdr:colOff>
      <xdr:row>12</xdr:row>
      <xdr:rowOff>47625</xdr:rowOff>
    </xdr:from>
    <xdr:to>
      <xdr:col>6</xdr:col>
      <xdr:colOff>866775</xdr:colOff>
      <xdr:row>35</xdr:row>
      <xdr:rowOff>57150</xdr:rowOff>
    </xdr:to>
    <xdr:sp macro="" textlink="">
      <xdr:nvSpPr>
        <xdr:cNvPr id="16" name="Round Diagonal Corner Rectangle 1">
          <a:extLst>
            <a:ext uri="{FF2B5EF4-FFF2-40B4-BE49-F238E27FC236}">
              <a16:creationId xmlns:a16="http://schemas.microsoft.com/office/drawing/2014/main" id="{6DE2922F-734F-4344-841E-4080308A9A6C}"/>
            </a:ext>
            <a:ext uri="{147F2762-F138-4A5C-976F-8EAC2B608ADB}">
              <a16:predDERef xmlns:a16="http://schemas.microsoft.com/office/drawing/2014/main" pred="{860FCAA0-21A4-6CEE-4F32-4B29A991F1C6}"/>
            </a:ext>
          </a:extLst>
        </xdr:cNvPr>
        <xdr:cNvSpPr/>
      </xdr:nvSpPr>
      <xdr:spPr>
        <a:xfrm>
          <a:off x="76200" y="2333625"/>
          <a:ext cx="5410200" cy="4191000"/>
        </a:xfrm>
        <a:prstGeom prst="round2DiagRect">
          <a:avLst/>
        </a:prstGeom>
        <a:solidFill>
          <a:srgbClr val="DDC7ED"/>
        </a:soli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marR="0" indent="0" algn="l">
            <a:lnSpc>
              <a:spcPct val="100000"/>
            </a:lnSpc>
            <a:spcBef>
              <a:spcPts val="0"/>
            </a:spcBef>
            <a:spcAft>
              <a:spcPts val="0"/>
            </a:spcAft>
          </a:pPr>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This pivot table shows how staff members are distributed across different outlets each region. Staff size is based on the number of employees in an outlet. This table helps to identify understaffed outlets and plan for hiring or reallocation. </a:t>
          </a:r>
          <a:endParaRPr lang="en-US" sz="1100" b="1"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1"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1"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Insights &amp; Observations:</a:t>
          </a:r>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Central region has only one outlet, Orchard Sheng Xiong Ltd, but it consists of only 3 employees and thus it is classified as an outlet with Small staff size. We can clearly see that it is understaffed. This suggests that this outlet may need additional staffing if customer demand increases.</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East region has two outlets, My Sheng Xiong Retail Grocery with a Large staff size and Sheng Xiong In Changi Grocery with a Small staff size. This shows moderate staffing, but potentially uneven allocation.</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North-East region has a mix of Large(Sheng Xiong Worldwide Grocery) and Medium(Sheng Xiong Grocery Ptd Ltd) staff size outlets, indicating well-distributed staffing for multiple outlets in the region.</a:t>
          </a: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Overall, outlets with good staffing are concentrated in North-East, which may correspond to higher customer demand in those areas. Moreover, Central region has the worst staffing and it needs to be looked into. </a:t>
          </a:r>
        </a:p>
      </xdr:txBody>
    </xdr:sp>
    <xdr:clientData/>
  </xdr:twoCellAnchor>
  <xdr:twoCellAnchor>
    <xdr:from>
      <xdr:col>2</xdr:col>
      <xdr:colOff>209550</xdr:colOff>
      <xdr:row>9</xdr:row>
      <xdr:rowOff>57150</xdr:rowOff>
    </xdr:from>
    <xdr:to>
      <xdr:col>2</xdr:col>
      <xdr:colOff>285750</xdr:colOff>
      <xdr:row>11</xdr:row>
      <xdr:rowOff>180975</xdr:rowOff>
    </xdr:to>
    <xdr:cxnSp macro="">
      <xdr:nvCxnSpPr>
        <xdr:cNvPr id="3" name="Straight Connector 2">
          <a:extLst>
            <a:ext uri="{FF2B5EF4-FFF2-40B4-BE49-F238E27FC236}">
              <a16:creationId xmlns:a16="http://schemas.microsoft.com/office/drawing/2014/main" id="{43D2987D-4333-488D-A5FD-097B8D0541FF}"/>
            </a:ext>
            <a:ext uri="{147F2762-F138-4A5C-976F-8EAC2B608ADB}">
              <a16:predDERef xmlns:a16="http://schemas.microsoft.com/office/drawing/2014/main" pred="{6DE2922F-734F-4344-841E-4080308A9A6C}"/>
            </a:ext>
          </a:extLst>
        </xdr:cNvPr>
        <xdr:cNvCxnSpPr>
          <a:cxnSpLocks/>
        </xdr:cNvCxnSpPr>
      </xdr:nvCxnSpPr>
      <xdr:spPr>
        <a:xfrm>
          <a:off x="2085975" y="1771650"/>
          <a:ext cx="76200" cy="504825"/>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514350</xdr:colOff>
      <xdr:row>4</xdr:row>
      <xdr:rowOff>133350</xdr:rowOff>
    </xdr:from>
    <xdr:to>
      <xdr:col>26</xdr:col>
      <xdr:colOff>523875</xdr:colOff>
      <xdr:row>29</xdr:row>
      <xdr:rowOff>62023</xdr:rowOff>
    </xdr:to>
    <xdr:sp macro="" textlink="">
      <xdr:nvSpPr>
        <xdr:cNvPr id="2" name="TextBox 5">
          <a:extLst>
            <a:ext uri="{FF2B5EF4-FFF2-40B4-BE49-F238E27FC236}">
              <a16:creationId xmlns:a16="http://schemas.microsoft.com/office/drawing/2014/main" id="{44401AAE-A2A4-FC13-1732-AE52C9CBE355}"/>
            </a:ext>
            <a:ext uri="{147F2762-F138-4A5C-976F-8EAC2B608ADB}">
              <a16:predDERef xmlns:a16="http://schemas.microsoft.com/office/drawing/2014/main" pred="{43D2987D-4333-488D-A5FD-097B8D0541FF}"/>
            </a:ext>
          </a:extLst>
        </xdr:cNvPr>
        <xdr:cNvSpPr txBox="1"/>
      </xdr:nvSpPr>
      <xdr:spPr>
        <a:xfrm>
          <a:off x="14646792" y="895350"/>
          <a:ext cx="5946036" cy="4624720"/>
        </a:xfrm>
        <a:prstGeom prst="snip2SameRect">
          <a:avLst/>
        </a:prstGeom>
        <a:solidFill>
          <a:schemeClr val="accent2">
            <a:lumMod val="40000"/>
            <a:lumOff val="60000"/>
          </a:schemeClr>
        </a:solidFill>
        <a:ln w="9525" cmpd="sng">
          <a:solidFill>
            <a:schemeClr val="lt1">
              <a:shade val="50000"/>
            </a:schemeClr>
          </a:solidFill>
        </a:ln>
      </xdr:spPr>
      <xdr:txBody>
        <a:bodyPr spcFirstLastPara="0" vertOverflow="clip" horzOverflow="clip" wrap="square" lIns="91440" tIns="45720" rIns="91440" bIns="45720" rtlCol="0" anchor="t">
          <a:noAutofit/>
        </a:bodyPr>
        <a:lstStyle/>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a:t>
          </a:r>
          <a:r>
            <a:rPr lang="en-US" sz="1100">
              <a:latin typeface="+mn-lt"/>
              <a:ea typeface="+mn-lt"/>
              <a:cs typeface="+mn-lt"/>
            </a:rPr>
            <a:t>he stacked bar chart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shows </a:t>
          </a:r>
          <a:r>
            <a:rPr lang="en-US" sz="1100">
              <a:latin typeface="+mn-lt"/>
              <a:ea typeface="+mn-lt"/>
              <a:cs typeface="+mn-lt"/>
            </a:rPr>
            <a:t>staff distribution across regions. Each color represents a staff size (Large =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Blue</a:t>
          </a:r>
          <a:r>
            <a:rPr lang="en-US" sz="1100">
              <a:latin typeface="+mn-lt"/>
              <a:ea typeface="+mn-lt"/>
              <a:cs typeface="+mn-lt"/>
            </a:rPr>
            <a:t>, Medium =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Orange</a:t>
          </a:r>
          <a:r>
            <a:rPr lang="en-US" sz="1100">
              <a:latin typeface="+mn-lt"/>
              <a:ea typeface="+mn-lt"/>
              <a:cs typeface="+mn-lt"/>
            </a:rPr>
            <a:t>, Small =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Grey</a:t>
          </a:r>
          <a:r>
            <a:rPr lang="en-US" sz="1100">
              <a:latin typeface="+mn-lt"/>
              <a:ea typeface="+mn-lt"/>
              <a:cs typeface="+mn-lt"/>
            </a:rPr>
            <a:t>), making it easy to compare regions at a glance.</a:t>
          </a:r>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Insights &amp; Observations:</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North-East has the highest total number of employees (9), with staff size of outlets classified as Large or Medium, meaning they are at or above the company average staff size.</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East region has fewer employees (8), mixed of Large and Small staff sized outlets, showing uneven staffing compared to the average.</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Central has the lowest total employee count (3) and the staff size of the outlet in this region is entirely classified as Small, meaning it is below the average staff size.</a:t>
          </a:r>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chemeClr val="tx1"/>
              </a:solidFill>
              <a:latin typeface="Calibri" panose="020F0502020204030204" pitchFamily="34" charset="0"/>
              <a:ea typeface="Calibri" panose="020F0502020204030204" pitchFamily="34" charset="0"/>
              <a:cs typeface="Calibri" panose="020F0502020204030204" pitchFamily="34" charset="0"/>
            </a:rPr>
            <a:t>Overall, Orchard Sheng Xiong Ltd in the Central region should be reviewed and hiring of staffs is required since it has the lowest number of staffs. Thus, this outlet needs to hire more employyes to meet demand of customers. East region has uneven distribution of staffs and it canbe balanced by reallocating staff between its outlets.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If customer demand grows, North-East may need to maintain or expand staff, while Central may require hiring. The chart allows quick comparison between regions for strategic decisions.</a:t>
          </a:r>
        </a:p>
      </xdr:txBody>
    </xdr:sp>
    <xdr:clientData/>
  </xdr:twoCellAnchor>
  <xdr:twoCellAnchor>
    <xdr:from>
      <xdr:col>16</xdr:col>
      <xdr:colOff>0</xdr:colOff>
      <xdr:row>5</xdr:row>
      <xdr:rowOff>0</xdr:rowOff>
    </xdr:from>
    <xdr:to>
      <xdr:col>16</xdr:col>
      <xdr:colOff>571500</xdr:colOff>
      <xdr:row>6</xdr:row>
      <xdr:rowOff>142875</xdr:rowOff>
    </xdr:to>
    <xdr:cxnSp macro="">
      <xdr:nvCxnSpPr>
        <xdr:cNvPr id="4" name="Straight Connector 3">
          <a:extLst>
            <a:ext uri="{FF2B5EF4-FFF2-40B4-BE49-F238E27FC236}">
              <a16:creationId xmlns:a16="http://schemas.microsoft.com/office/drawing/2014/main" id="{9B96C49C-6DE1-4AD3-A555-B47814C0C92D}"/>
            </a:ext>
            <a:ext uri="{147F2762-F138-4A5C-976F-8EAC2B608ADB}">
              <a16:predDERef xmlns:a16="http://schemas.microsoft.com/office/drawing/2014/main" pred="{44401AAE-A2A4-FC13-1732-AE52C9CBE355}"/>
            </a:ext>
          </a:extLst>
        </xdr:cNvPr>
        <xdr:cNvCxnSpPr>
          <a:cxnSpLocks/>
        </xdr:cNvCxnSpPr>
      </xdr:nvCxnSpPr>
      <xdr:spPr>
        <a:xfrm>
          <a:off x="10953750" y="952500"/>
          <a:ext cx="571500" cy="333375"/>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10</xdr:col>
      <xdr:colOff>9525</xdr:colOff>
      <xdr:row>16</xdr:row>
      <xdr:rowOff>180975</xdr:rowOff>
    </xdr:from>
    <xdr:to>
      <xdr:col>13</xdr:col>
      <xdr:colOff>523875</xdr:colOff>
      <xdr:row>24</xdr:row>
      <xdr:rowOff>38100</xdr:rowOff>
    </xdr:to>
    <mc:AlternateContent xmlns:mc="http://schemas.openxmlformats.org/markup-compatibility/2006" xmlns:a14="http://schemas.microsoft.com/office/drawing/2010/main">
      <mc:Choice Requires="a14">
        <xdr:graphicFrame macro="">
          <xdr:nvGraphicFramePr>
            <xdr:cNvPr id="5" name="Region">
              <a:extLst>
                <a:ext uri="{FF2B5EF4-FFF2-40B4-BE49-F238E27FC236}">
                  <a16:creationId xmlns:a16="http://schemas.microsoft.com/office/drawing/2014/main" id="{B372D9BE-4372-4250-3232-7BE6BE14490A}"/>
                </a:ext>
                <a:ext uri="{147F2762-F138-4A5C-976F-8EAC2B608ADB}">
                  <a16:predDERef xmlns:a16="http://schemas.microsoft.com/office/drawing/2014/main" pred="{9B96C49C-6DE1-4AD3-A555-B47814C0C92D}"/>
                </a:ext>
              </a:extLst>
            </xdr:cNvPr>
            <xdr:cNvGraphicFramePr/>
          </xdr:nvGraphicFramePr>
          <xdr:xfrm>
            <a:off x="0" y="0"/>
            <a:ext cx="0" cy="0"/>
          </xdr:xfrm>
          <a:graphic>
            <a:graphicData uri="http://schemas.microsoft.com/office/drawing/2010/slicer">
              <sle:slicer xmlns:sle="http://schemas.microsoft.com/office/drawing/2010/slicer" name="Region"/>
            </a:graphicData>
          </a:graphic>
        </xdr:graphicFrame>
      </mc:Choice>
      <mc:Fallback xmlns="">
        <xdr:sp macro="" textlink="">
          <xdr:nvSpPr>
            <xdr:cNvPr id="0" name=""/>
            <xdr:cNvSpPr>
              <a:spLocks noTextEdit="1"/>
            </xdr:cNvSpPr>
          </xdr:nvSpPr>
          <xdr:spPr>
            <a:xfrm>
              <a:off x="7134225" y="3209925"/>
              <a:ext cx="2514600" cy="1314450"/>
            </a:xfrm>
            <a:prstGeom prst="rect">
              <a:avLst/>
            </a:prstGeom>
            <a:solidFill>
              <a:prstClr val="white"/>
            </a:solidFill>
            <a:ln w="1">
              <a:solidFill>
                <a:prstClr val="green"/>
              </a:solidFill>
            </a:ln>
          </xdr:spPr>
          <xdr:txBody>
            <a:bodyPr vertOverflow="clip" horzOverflow="clip"/>
            <a:lstStyle/>
            <a:p>
              <a:endParaRPr sz="1100"/>
            </a:p>
          </xdr:txBody>
        </xdr:sp>
      </mc:Fallback>
    </mc:AlternateContent>
    <xdr:clientData/>
  </xdr:twoCellAnchor>
  <xdr:twoCellAnchor>
    <xdr:from>
      <xdr:col>0</xdr:col>
      <xdr:colOff>0</xdr:colOff>
      <xdr:row>0</xdr:row>
      <xdr:rowOff>0</xdr:rowOff>
    </xdr:from>
    <xdr:to>
      <xdr:col>0</xdr:col>
      <xdr:colOff>1895326</xdr:colOff>
      <xdr:row>34</xdr:row>
      <xdr:rowOff>62486</xdr:rowOff>
    </xdr:to>
    <xdr:sp macro="" textlink="">
      <xdr:nvSpPr>
        <xdr:cNvPr id="21" name="Rectangle 25">
          <a:extLst>
            <a:ext uri="{FF2B5EF4-FFF2-40B4-BE49-F238E27FC236}">
              <a16:creationId xmlns:a16="http://schemas.microsoft.com/office/drawing/2014/main" id="{2B237CE7-B23D-48C3-86FD-5466952B1E45}"/>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61458</xdr:rowOff>
    </xdr:to>
    <xdr:sp macro="" textlink="">
      <xdr:nvSpPr>
        <xdr:cNvPr id="22" name="Rectangle: Rounded Corners 21">
          <a:hlinkClick xmlns:r="http://schemas.openxmlformats.org/officeDocument/2006/relationships" r:id="rId2"/>
          <a:extLst>
            <a:ext uri="{FF2B5EF4-FFF2-40B4-BE49-F238E27FC236}">
              <a16:creationId xmlns:a16="http://schemas.microsoft.com/office/drawing/2014/main" id="{7A5F67AE-C92B-4AB2-BA64-4976059822B0}"/>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110324</xdr:rowOff>
    </xdr:from>
    <xdr:to>
      <xdr:col>0</xdr:col>
      <xdr:colOff>1724285</xdr:colOff>
      <xdr:row>6</xdr:row>
      <xdr:rowOff>75245</xdr:rowOff>
    </xdr:to>
    <xdr:sp macro="" textlink="">
      <xdr:nvSpPr>
        <xdr:cNvPr id="23" name="Rectangle: Rounded Corners 27">
          <a:hlinkClick xmlns:r="http://schemas.openxmlformats.org/officeDocument/2006/relationships" r:id="rId3"/>
          <a:extLst>
            <a:ext uri="{FF2B5EF4-FFF2-40B4-BE49-F238E27FC236}">
              <a16:creationId xmlns:a16="http://schemas.microsoft.com/office/drawing/2014/main" id="{55A07AA5-38EF-4663-992E-11639D0203BD}"/>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15</xdr:row>
      <xdr:rowOff>165514</xdr:rowOff>
    </xdr:from>
    <xdr:to>
      <xdr:col>0</xdr:col>
      <xdr:colOff>1701066</xdr:colOff>
      <xdr:row>18</xdr:row>
      <xdr:rowOff>137588</xdr:rowOff>
    </xdr:to>
    <xdr:sp macro="" textlink="">
      <xdr:nvSpPr>
        <xdr:cNvPr id="24" name="Rectangle: Rounded Corners 23">
          <a:hlinkClick xmlns:r="http://schemas.openxmlformats.org/officeDocument/2006/relationships" r:id="rId4"/>
          <a:extLst>
            <a:ext uri="{FF2B5EF4-FFF2-40B4-BE49-F238E27FC236}">
              <a16:creationId xmlns:a16="http://schemas.microsoft.com/office/drawing/2014/main" id="{4B7F83BB-7035-47BC-8846-582303C9C025}"/>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18</xdr:row>
      <xdr:rowOff>187838</xdr:rowOff>
    </xdr:from>
    <xdr:to>
      <xdr:col>0</xdr:col>
      <xdr:colOff>1701066</xdr:colOff>
      <xdr:row>21</xdr:row>
      <xdr:rowOff>150242</xdr:rowOff>
    </xdr:to>
    <xdr:sp macro="" textlink="">
      <xdr:nvSpPr>
        <xdr:cNvPr id="25" name="Rectangle: Rounded Corners 27">
          <a:hlinkClick xmlns:r="http://schemas.openxmlformats.org/officeDocument/2006/relationships" r:id="rId5"/>
          <a:extLst>
            <a:ext uri="{FF2B5EF4-FFF2-40B4-BE49-F238E27FC236}">
              <a16:creationId xmlns:a16="http://schemas.microsoft.com/office/drawing/2014/main" id="{F811BA70-8734-4181-9391-7AFC80C48073}"/>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4913</xdr:rowOff>
    </xdr:from>
    <xdr:to>
      <xdr:col>0</xdr:col>
      <xdr:colOff>1713450</xdr:colOff>
      <xdr:row>24</xdr:row>
      <xdr:rowOff>165134</xdr:rowOff>
    </xdr:to>
    <xdr:sp macro="" textlink="">
      <xdr:nvSpPr>
        <xdr:cNvPr id="26" name="Rectangle: Rounded Corners 27">
          <a:hlinkClick xmlns:r="http://schemas.openxmlformats.org/officeDocument/2006/relationships" r:id="rId6"/>
          <a:extLst>
            <a:ext uri="{FF2B5EF4-FFF2-40B4-BE49-F238E27FC236}">
              <a16:creationId xmlns:a16="http://schemas.microsoft.com/office/drawing/2014/main" id="{6A17122D-E184-4E7B-B67F-ED024EE09DC5}"/>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17033</xdr:rowOff>
    </xdr:from>
    <xdr:to>
      <xdr:col>0</xdr:col>
      <xdr:colOff>1710987</xdr:colOff>
      <xdr:row>27</xdr:row>
      <xdr:rowOff>169915</xdr:rowOff>
    </xdr:to>
    <xdr:sp macro="" textlink="">
      <xdr:nvSpPr>
        <xdr:cNvPr id="27" name="Rectangle: Rounded Corners 27">
          <a:hlinkClick xmlns:r="http://schemas.openxmlformats.org/officeDocument/2006/relationships" r:id="rId7"/>
          <a:extLst>
            <a:ext uri="{FF2B5EF4-FFF2-40B4-BE49-F238E27FC236}">
              <a16:creationId xmlns:a16="http://schemas.microsoft.com/office/drawing/2014/main" id="{9457C29B-5671-40F6-890D-589B2115F81B}"/>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27165</xdr:rowOff>
    </xdr:from>
    <xdr:to>
      <xdr:col>0</xdr:col>
      <xdr:colOff>1706027</xdr:colOff>
      <xdr:row>30</xdr:row>
      <xdr:rowOff>182925</xdr:rowOff>
    </xdr:to>
    <xdr:sp macro="" textlink="">
      <xdr:nvSpPr>
        <xdr:cNvPr id="28" name="Rectangle: Rounded Corners 27">
          <a:hlinkClick xmlns:r="http://schemas.openxmlformats.org/officeDocument/2006/relationships" r:id="rId2"/>
          <a:extLst>
            <a:ext uri="{FF2B5EF4-FFF2-40B4-BE49-F238E27FC236}">
              <a16:creationId xmlns:a16="http://schemas.microsoft.com/office/drawing/2014/main" id="{AE4678F4-4575-4379-A863-80D5F148DBD8}"/>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131843</xdr:rowOff>
    </xdr:from>
    <xdr:to>
      <xdr:col>0</xdr:col>
      <xdr:colOff>1714877</xdr:colOff>
      <xdr:row>9</xdr:row>
      <xdr:rowOff>86011</xdr:rowOff>
    </xdr:to>
    <xdr:sp macro="" textlink="">
      <xdr:nvSpPr>
        <xdr:cNvPr id="29" name="Rectangle: Rounded Corners 27">
          <a:hlinkClick xmlns:r="http://schemas.openxmlformats.org/officeDocument/2006/relationships" r:id="rId8"/>
          <a:extLst>
            <a:ext uri="{FF2B5EF4-FFF2-40B4-BE49-F238E27FC236}">
              <a16:creationId xmlns:a16="http://schemas.microsoft.com/office/drawing/2014/main" id="{8F1AFC71-F469-4E79-BB16-6E93D8F69155}"/>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144029</xdr:rowOff>
    </xdr:from>
    <xdr:to>
      <xdr:col>0</xdr:col>
      <xdr:colOff>1714879</xdr:colOff>
      <xdr:row>12</xdr:row>
      <xdr:rowOff>85669</xdr:rowOff>
    </xdr:to>
    <xdr:sp macro="" textlink="">
      <xdr:nvSpPr>
        <xdr:cNvPr id="30" name="Rectangle: Rounded Corners 27">
          <a:hlinkClick xmlns:r="http://schemas.openxmlformats.org/officeDocument/2006/relationships" r:id="rId9"/>
          <a:extLst>
            <a:ext uri="{FF2B5EF4-FFF2-40B4-BE49-F238E27FC236}">
              <a16:creationId xmlns:a16="http://schemas.microsoft.com/office/drawing/2014/main" id="{C65A4531-A1D6-49F5-AC4F-C01361A366C6}"/>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159787</xdr:rowOff>
    </xdr:from>
    <xdr:to>
      <xdr:col>0</xdr:col>
      <xdr:colOff>1714879</xdr:colOff>
      <xdr:row>15</xdr:row>
      <xdr:rowOff>85331</xdr:rowOff>
    </xdr:to>
    <xdr:sp macro="" textlink="">
      <xdr:nvSpPr>
        <xdr:cNvPr id="31" name="Rectangle: Rounded Corners 27">
          <a:hlinkClick xmlns:r="http://schemas.openxmlformats.org/officeDocument/2006/relationships" r:id="rId10"/>
          <a:extLst>
            <a:ext uri="{FF2B5EF4-FFF2-40B4-BE49-F238E27FC236}">
              <a16:creationId xmlns:a16="http://schemas.microsoft.com/office/drawing/2014/main" id="{940E9BB1-A492-4763-9BF1-BEA906AE938C}"/>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56530</xdr:rowOff>
    </xdr:from>
    <xdr:to>
      <xdr:col>0</xdr:col>
      <xdr:colOff>1716742</xdr:colOff>
      <xdr:row>34</xdr:row>
      <xdr:rowOff>24141</xdr:rowOff>
    </xdr:to>
    <xdr:sp macro="" textlink="">
      <xdr:nvSpPr>
        <xdr:cNvPr id="32" name="Rectangle: Rounded Corners 27">
          <a:hlinkClick xmlns:r="http://schemas.openxmlformats.org/officeDocument/2006/relationships" r:id="rId11"/>
          <a:extLst>
            <a:ext uri="{FF2B5EF4-FFF2-40B4-BE49-F238E27FC236}">
              <a16:creationId xmlns:a16="http://schemas.microsoft.com/office/drawing/2014/main" id="{465EEBA6-4316-482E-807A-5F0ADE61F76E}"/>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10</xdr:col>
      <xdr:colOff>419100</xdr:colOff>
      <xdr:row>1</xdr:row>
      <xdr:rowOff>28575</xdr:rowOff>
    </xdr:from>
    <xdr:to>
      <xdr:col>17</xdr:col>
      <xdr:colOff>428625</xdr:colOff>
      <xdr:row>15</xdr:row>
      <xdr:rowOff>114300</xdr:rowOff>
    </xdr:to>
    <xdr:sp macro="" textlink="">
      <xdr:nvSpPr>
        <xdr:cNvPr id="32" name="TextBox 38">
          <a:extLst>
            <a:ext uri="{FF2B5EF4-FFF2-40B4-BE49-F238E27FC236}">
              <a16:creationId xmlns:a16="http://schemas.microsoft.com/office/drawing/2014/main" id="{05A29AED-DCC6-4A26-713C-2C4EA95FB0E0}"/>
            </a:ext>
            <a:ext uri="{147F2762-F138-4A5C-976F-8EAC2B608ADB}">
              <a16:predDERef xmlns:a16="http://schemas.microsoft.com/office/drawing/2014/main" pred="{A3755354-96FE-DA41-AFDF-3C076FFC7B35}"/>
            </a:ext>
          </a:extLst>
        </xdr:cNvPr>
        <xdr:cNvSpPr txBox="1"/>
      </xdr:nvSpPr>
      <xdr:spPr>
        <a:xfrm>
          <a:off x="9496425" y="209550"/>
          <a:ext cx="4276725" cy="2619375"/>
        </a:xfrm>
        <a:prstGeom prst="rect">
          <a:avLst/>
        </a:prstGeom>
        <a:solidFill>
          <a:schemeClr val="accent2">
            <a:lumMod val="40000"/>
            <a:lumOff val="60000"/>
          </a:schemeClr>
        </a:solidFill>
        <a:ln w="9525" cmpd="sng">
          <a:solidFill>
            <a:schemeClr val="lt1">
              <a:shade val="50000"/>
            </a:schemeClr>
          </a:solidFill>
        </a:ln>
      </xdr:spPr>
      <xdr:txBody>
        <a:bodyPr spcFirstLastPara="0" vertOverflow="clip" horzOverflow="clip" wrap="square" lIns="91440" tIns="45720" rIns="91440" bIns="45720" rtlCol="0" anchor="t">
          <a:noAutofit/>
        </a:bodyPr>
        <a:lstStyle/>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Purpose of Chart:</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 This chart shows how customers are distributed around each outlet based on their nearest outlet choice. It helps identify which outlets are located in areas with higher or lower nearby customer concentration.</a:t>
          </a:r>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Key findings:</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Orchard Sheng Xiong Ltd has the highest number of nearby customers (28), indicating that it is a dense residential and commercial area.</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Sheng Xiong In Changi Grocery has the lowest nearby customer count (9), suggesting that fewer residents are living in the area.</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Other outlets such as Sheng Xiong Worldwide Grocery (21) and My Sheng Xiong Retail Grocery (17) fall in the mid-range when it comes to nearby customers count. </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8</xdr:col>
      <xdr:colOff>390525</xdr:colOff>
      <xdr:row>17</xdr:row>
      <xdr:rowOff>76200</xdr:rowOff>
    </xdr:from>
    <xdr:to>
      <xdr:col>17</xdr:col>
      <xdr:colOff>400050</xdr:colOff>
      <xdr:row>41</xdr:row>
      <xdr:rowOff>161925</xdr:rowOff>
    </xdr:to>
    <xdr:sp macro="" textlink="">
      <xdr:nvSpPr>
        <xdr:cNvPr id="9" name="TextBox 2">
          <a:extLst>
            <a:ext uri="{FF2B5EF4-FFF2-40B4-BE49-F238E27FC236}">
              <a16:creationId xmlns:a16="http://schemas.microsoft.com/office/drawing/2014/main" id="{10EB1CB8-8C9C-6422-88B8-D8240112E40F}"/>
            </a:ext>
            <a:ext uri="{147F2762-F138-4A5C-976F-8EAC2B608ADB}">
              <a16:predDERef xmlns:a16="http://schemas.microsoft.com/office/drawing/2014/main" pred="{05A29AED-DCC6-4A26-713C-2C4EA95FB0E0}"/>
            </a:ext>
          </a:extLst>
        </xdr:cNvPr>
        <xdr:cNvSpPr txBox="1"/>
      </xdr:nvSpPr>
      <xdr:spPr>
        <a:xfrm>
          <a:off x="8248650" y="3152775"/>
          <a:ext cx="5495925" cy="4429125"/>
        </a:xfrm>
        <a:prstGeom prst="rect">
          <a:avLst/>
        </a:prstGeom>
        <a:solidFill>
          <a:schemeClr val="accent2">
            <a:lumMod val="40000"/>
            <a:lumOff val="60000"/>
          </a:schemeClr>
        </a:solidFill>
        <a:ln w="9525" cmpd="sng">
          <a:solidFill>
            <a:schemeClr val="lt1">
              <a:shade val="50000"/>
            </a:schemeClr>
          </a:solidFill>
        </a:ln>
      </xdr:spPr>
      <xdr:txBody>
        <a:bodyPr spcFirstLastPara="0" vertOverflow="clip" horzOverflow="clip" wrap="square" lIns="91440" tIns="45720" rIns="91440" bIns="45720" rtlCol="0" anchor="t">
          <a:noAutofit/>
        </a:bodyPr>
        <a:lstStyle/>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Insights &amp; Observations:</a:t>
          </a:r>
          <a:endParaRPr lang="en-US" sz="1100" b="1" i="0" u="none" strike="noStrike">
            <a:solidFill>
              <a:srgbClr val="000000"/>
            </a:solidFill>
            <a:latin typeface="+mn-lt"/>
            <a:ea typeface="+mn-lt"/>
            <a:cs typeface="+mn-lt"/>
          </a:endParaRPr>
        </a:p>
        <a:p>
          <a:pPr marL="0" indent="0" algn="l"/>
          <a:endParaRPr lang="en-US" sz="1100" b="1" i="0" u="none" strike="noStrike">
            <a:solidFill>
              <a:srgbClr val="000000"/>
            </a:solidFill>
            <a:latin typeface="+mn-lt"/>
            <a:ea typeface="+mn-lt"/>
            <a:cs typeface="+mn-lt"/>
          </a:endParaRPr>
        </a:p>
        <a:p>
          <a:pPr marL="0" indent="0" algn="l"/>
          <a:r>
            <a:rPr lang="en-US" sz="1100">
              <a:latin typeface="+mn-lt"/>
              <a:ea typeface="+mn-lt"/>
              <a:cs typeface="+mn-lt"/>
            </a:rPr>
            <a:t>Outlets located in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C</a:t>
          </a:r>
          <a:r>
            <a:rPr lang="en-US" sz="1100">
              <a:latin typeface="+mn-lt"/>
              <a:ea typeface="+mn-lt"/>
              <a:cs typeface="+mn-lt"/>
            </a:rPr>
            <a:t>entral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and North-East </a:t>
          </a:r>
          <a:r>
            <a:rPr lang="en-US" sz="1100">
              <a:latin typeface="+mn-lt"/>
              <a:ea typeface="+mn-lt"/>
              <a:cs typeface="+mn-lt"/>
            </a:rPr>
            <a:t>tend to have higher nearby customer counts, showing that location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of the </a:t>
          </a:r>
          <a:r>
            <a:rPr lang="en-US" sz="1100">
              <a:latin typeface="+mn-lt"/>
              <a:ea typeface="+mn-lt"/>
              <a:cs typeface="+mn-lt"/>
            </a:rPr>
            <a:t>s</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tore s</a:t>
          </a:r>
          <a:r>
            <a:rPr lang="en-US" sz="1100">
              <a:latin typeface="+mn-lt"/>
              <a:ea typeface="+mn-lt"/>
              <a:cs typeface="+mn-lt"/>
            </a:rPr>
            <a:t>trongly affects customer reach and accessibility.</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 This outlet alone accounts for almost one-third of all nearby customers, making it a key outlet in terms of customer concentration.</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Sheng Xiong In Changi Grocery has the lowest nearby customer count. Marketing and promotional activities can be implemented to raise awareness of this outlet and attract more nearby residents.</a:t>
          </a:r>
          <a:endParaRPr lang="en-US" sz="1100" b="1" i="0" u="none" strike="noStrike">
            <a:solidFill>
              <a:srgbClr val="000000"/>
            </a:solidFill>
            <a:latin typeface="+mn-lt"/>
            <a:ea typeface="+mn-lt"/>
            <a:cs typeface="+mn-lt"/>
          </a:endParaRPr>
        </a:p>
        <a:p>
          <a:pPr marL="0" marR="0" indent="0" algn="l">
            <a:lnSpc>
              <a:spcPct val="100000"/>
            </a:lnSpc>
            <a:spcBef>
              <a:spcPts val="0"/>
            </a:spcBef>
            <a:spcAft>
              <a:spcPts val="0"/>
            </a:spcAft>
          </a:pPr>
          <a:endParaRPr lang="en-US" sz="1100" b="1" i="0" u="none" strike="noStrike">
            <a:solidFill>
              <a:srgbClr val="000000"/>
            </a:solidFill>
            <a:latin typeface="+mn-lt"/>
            <a:ea typeface="+mn-lt"/>
            <a:cs typeface="+mn-lt"/>
          </a:endParaRPr>
        </a:p>
        <a:p>
          <a:pPr marL="0" marR="0" indent="0" algn="l">
            <a:lnSpc>
              <a:spcPct val="100000"/>
            </a:lnSpc>
            <a:spcBef>
              <a:spcPts val="0"/>
            </a:spcBef>
            <a:spcAft>
              <a:spcPts val="0"/>
            </a:spcAft>
          </a:pPr>
          <a:endParaRPr lang="en-US" sz="1100" b="1">
            <a:latin typeface="+mn-lt"/>
            <a:ea typeface="+mn-lt"/>
            <a:cs typeface="+mn-lt"/>
          </a:endParaRPr>
        </a:p>
        <a:p>
          <a:pPr marL="0" indent="0" algn="l"/>
          <a:r>
            <a:rPr lang="en-US" sz="1100" b="1">
              <a:latin typeface="+mn-lt"/>
              <a:ea typeface="+mn-lt"/>
              <a:cs typeface="+mn-lt"/>
            </a:rPr>
            <a:t>When comparing by Region:</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Outlets in the East region(My Sheng Xiong Retail Grocery &amp; Sheng Xiong In Changi Grocery) </a:t>
          </a:r>
          <a:r>
            <a:rPr lang="en-US" sz="1100">
              <a:latin typeface="+mn-lt"/>
              <a:ea typeface="+mn-lt"/>
              <a:cs typeface="+mn-lt"/>
            </a:rPr>
            <a:t>has the lowest total nearby customer count.</a:t>
          </a:r>
        </a:p>
        <a:p>
          <a:pPr marL="0" indent="0" algn="l"/>
          <a:endParaRPr lang="en-US" sz="1100">
            <a:latin typeface="+mn-lt"/>
            <a:ea typeface="+mn-lt"/>
            <a:cs typeface="+mn-lt"/>
          </a:endParaRPr>
        </a:p>
        <a:p>
          <a:pPr marL="0" indent="0" algn="l"/>
          <a:r>
            <a:rPr lang="en-US" sz="1100">
              <a:latin typeface="+mn-lt"/>
              <a:ea typeface="+mn-lt"/>
              <a:cs typeface="+mn-lt"/>
            </a:rPr>
            <a:t>The Central region, with only one outlet (Orchard Sheng Xiong Ltd), h</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as </a:t>
          </a:r>
          <a:r>
            <a:rPr lang="en-US" sz="1100">
              <a:latin typeface="+mn-lt"/>
              <a:ea typeface="+mn-lt"/>
              <a:cs typeface="+mn-lt"/>
            </a:rPr>
            <a:t>more nearby customers than the entire East region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outlets </a:t>
          </a:r>
          <a:r>
            <a:rPr lang="en-US" sz="1100">
              <a:latin typeface="+mn-lt"/>
              <a:ea typeface="+mn-lt"/>
              <a:cs typeface="+mn-lt"/>
            </a:rPr>
            <a:t>combined.</a:t>
          </a:r>
        </a:p>
        <a:p>
          <a:pPr marL="0" indent="0" algn="l"/>
          <a:endParaRPr lang="en-US" sz="1100">
            <a:latin typeface="+mn-lt"/>
            <a:ea typeface="+mn-lt"/>
            <a:cs typeface="+mn-lt"/>
          </a:endParaRPr>
        </a:p>
        <a:p>
          <a:pPr marL="0" indent="0" algn="l"/>
          <a:r>
            <a:rPr lang="en-US" sz="1100">
              <a:latin typeface="+mn-lt"/>
              <a:ea typeface="+mn-lt"/>
              <a:cs typeface="+mn-lt"/>
            </a:rPr>
            <a:t>The North-East region, with two outlets (Sheng Xiong Worldwide Grocery &amp; Sheng Xiong Grocery Ptd Ltd), has a higher combined nearby customer count than the Central region.</a:t>
          </a:r>
        </a:p>
        <a:p>
          <a:pPr marL="0" indent="0" algn="l"/>
          <a:endParaRPr lang="en-US" sz="1100">
            <a:latin typeface="+mn-lt"/>
            <a:ea typeface="+mn-lt"/>
            <a:cs typeface="+mn-lt"/>
          </a:endParaRPr>
        </a:p>
        <a:p>
          <a:pPr marL="0" indent="0" algn="l"/>
          <a:r>
            <a:rPr lang="en-US" sz="1100">
              <a:latin typeface="+mn-lt"/>
              <a:ea typeface="+mn-lt"/>
              <a:cs typeface="+mn-lt"/>
            </a:rPr>
            <a:t>Th</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ese show </a:t>
          </a:r>
          <a:r>
            <a:rPr lang="en-US" sz="1100">
              <a:latin typeface="+mn-lt"/>
              <a:ea typeface="+mn-lt"/>
              <a:cs typeface="+mn-lt"/>
            </a:rPr>
            <a:t>that number of outlets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is not dire</a:t>
          </a:r>
          <a:r>
            <a:rPr lang="en-US" sz="1100">
              <a:latin typeface="+mn-lt"/>
              <a:ea typeface="+mn-lt"/>
              <a:cs typeface="+mn-lt"/>
            </a:rPr>
            <a:t>c</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tly proportional to c</a:t>
          </a:r>
          <a:r>
            <a:rPr lang="en-US" sz="1100">
              <a:latin typeface="+mn-lt"/>
              <a:ea typeface="+mn-lt"/>
              <a:cs typeface="+mn-lt"/>
            </a:rPr>
            <a:t>ustomer reach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but </a:t>
          </a:r>
          <a:r>
            <a:rPr lang="en-US" sz="1100">
              <a:latin typeface="+mn-lt"/>
              <a:ea typeface="+mn-lt"/>
              <a:cs typeface="+mn-lt"/>
            </a:rPr>
            <a:t>instead, location quality and surrounding population density are more important.</a:t>
          </a:r>
        </a:p>
      </xdr:txBody>
    </xdr:sp>
    <xdr:clientData/>
  </xdr:twoCellAnchor>
  <xdr:twoCellAnchor editAs="oneCell">
    <xdr:from>
      <xdr:col>1</xdr:col>
      <xdr:colOff>1964266</xdr:colOff>
      <xdr:row>14</xdr:row>
      <xdr:rowOff>86784</xdr:rowOff>
    </xdr:from>
    <xdr:to>
      <xdr:col>2</xdr:col>
      <xdr:colOff>1664782</xdr:colOff>
      <xdr:row>21</xdr:row>
      <xdr:rowOff>140758</xdr:rowOff>
    </xdr:to>
    <mc:AlternateContent xmlns:mc="http://schemas.openxmlformats.org/markup-compatibility/2006" xmlns:a14="http://schemas.microsoft.com/office/drawing/2010/main">
      <mc:Choice Requires="a14">
        <xdr:graphicFrame macro="">
          <xdr:nvGraphicFramePr>
            <xdr:cNvPr id="8" name="Region 1">
              <a:extLst>
                <a:ext uri="{FF2B5EF4-FFF2-40B4-BE49-F238E27FC236}">
                  <a16:creationId xmlns:a16="http://schemas.microsoft.com/office/drawing/2014/main" id="{89920811-42DB-A2D7-47D1-6DF6B1B2592E}"/>
                </a:ext>
                <a:ext uri="{147F2762-F138-4A5C-976F-8EAC2B608ADB}">
                  <a16:predDERef xmlns:a16="http://schemas.microsoft.com/office/drawing/2014/main" pred="{10EB1CB8-8C9C-6422-88B8-D8240112E40F}"/>
                </a:ext>
              </a:extLst>
            </xdr:cNvPr>
            <xdr:cNvGraphicFramePr/>
          </xdr:nvGraphicFramePr>
          <xdr:xfrm>
            <a:off x="0" y="0"/>
            <a:ext cx="0" cy="0"/>
          </xdr:xfrm>
          <a:graphic>
            <a:graphicData uri="http://schemas.microsoft.com/office/drawing/2010/slicer">
              <sle:slicer xmlns:sle="http://schemas.microsoft.com/office/drawing/2010/slicer" name="Region 1"/>
            </a:graphicData>
          </a:graphic>
        </xdr:graphicFrame>
      </mc:Choice>
      <mc:Fallback xmlns="">
        <xdr:sp macro="" textlink="">
          <xdr:nvSpPr>
            <xdr:cNvPr id="0" name=""/>
            <xdr:cNvSpPr>
              <a:spLocks noTextEdit="1"/>
            </xdr:cNvSpPr>
          </xdr:nvSpPr>
          <xdr:spPr>
            <a:xfrm>
              <a:off x="1964266" y="2701490"/>
              <a:ext cx="1846916" cy="1361327"/>
            </a:xfrm>
            <a:prstGeom prst="rect">
              <a:avLst/>
            </a:prstGeom>
            <a:solidFill>
              <a:prstClr val="white"/>
            </a:solidFill>
            <a:ln w="1">
              <a:solidFill>
                <a:prstClr val="green"/>
              </a:solidFill>
            </a:ln>
          </xdr:spPr>
          <xdr:txBody>
            <a:bodyPr vertOverflow="clip" horzOverflow="clip"/>
            <a:lstStyle/>
            <a:p>
              <a:r>
                <a:rPr lang="en-SG"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4</xdr:col>
      <xdr:colOff>0</xdr:colOff>
      <xdr:row>0</xdr:row>
      <xdr:rowOff>171450</xdr:rowOff>
    </xdr:from>
    <xdr:to>
      <xdr:col>10</xdr:col>
      <xdr:colOff>238125</xdr:colOff>
      <xdr:row>17</xdr:row>
      <xdr:rowOff>28575</xdr:rowOff>
    </xdr:to>
    <xdr:graphicFrame macro="">
      <xdr:nvGraphicFramePr>
        <xdr:cNvPr id="7" name="Chart 3" descr="Chart type: Clustered Column. 'Nearest Outlet Choice' by 'OutletName'&#10;&#10;Description automatically generated">
          <a:extLst>
            <a:ext uri="{FF2B5EF4-FFF2-40B4-BE49-F238E27FC236}">
              <a16:creationId xmlns:a16="http://schemas.microsoft.com/office/drawing/2014/main" id="{2D8BB0EA-7A84-C6A7-10DA-1A358C61C68E}"/>
            </a:ext>
            <a:ext uri="{147F2762-F138-4A5C-976F-8EAC2B608ADB}">
              <a16:predDERef xmlns:a16="http://schemas.microsoft.com/office/drawing/2014/main" pred="{89920811-42DB-A2D7-47D1-6DF6B1B2592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304800</xdr:colOff>
      <xdr:row>22</xdr:row>
      <xdr:rowOff>142875</xdr:rowOff>
    </xdr:from>
    <xdr:to>
      <xdr:col>8</xdr:col>
      <xdr:colOff>133350</xdr:colOff>
      <xdr:row>43</xdr:row>
      <xdr:rowOff>133350</xdr:rowOff>
    </xdr:to>
    <xdr:sp macro="" textlink="">
      <xdr:nvSpPr>
        <xdr:cNvPr id="34" name="TextBox 1">
          <a:extLst>
            <a:ext uri="{FF2B5EF4-FFF2-40B4-BE49-F238E27FC236}">
              <a16:creationId xmlns:a16="http://schemas.microsoft.com/office/drawing/2014/main" id="{C611419B-2B04-1B4C-111C-CE9DB33E8386}"/>
            </a:ext>
            <a:ext uri="{147F2762-F138-4A5C-976F-8EAC2B608ADB}">
              <a16:predDERef xmlns:a16="http://schemas.microsoft.com/office/drawing/2014/main" pred="{2D8BB0EA-7A84-C6A7-10DA-1A358C61C68E}"/>
            </a:ext>
          </a:extLst>
        </xdr:cNvPr>
        <xdr:cNvSpPr txBox="1"/>
      </xdr:nvSpPr>
      <xdr:spPr>
        <a:xfrm>
          <a:off x="304800" y="4219575"/>
          <a:ext cx="7686675" cy="3790950"/>
        </a:xfrm>
        <a:prstGeom prst="rect">
          <a:avLst/>
        </a:prstGeom>
        <a:solidFill>
          <a:schemeClr val="tx2">
            <a:lumMod val="20000"/>
            <a:lumOff val="80000"/>
          </a:schemeClr>
        </a:solidFill>
        <a:ln w="9525" cmpd="sng">
          <a:solidFill>
            <a:schemeClr val="lt1">
              <a:shade val="50000"/>
            </a:schemeClr>
          </a:solidFill>
        </a:ln>
      </xdr:spPr>
      <xdr:txBody>
        <a:bodyPr spcFirstLastPara="0" vertOverflow="clip" horzOverflow="clip" wrap="square" lIns="91440" tIns="45720" rIns="91440" bIns="45720" rtlCol="0" anchor="t">
          <a:noAutofit/>
        </a:bodyPr>
        <a:lstStyle/>
        <a:p>
          <a:pPr marL="0" marR="0" indent="0" algn="l">
            <a:lnSpc>
              <a:spcPct val="100000"/>
            </a:lnSpc>
            <a:spcBef>
              <a:spcPts val="0"/>
            </a:spcBef>
            <a:spcAft>
              <a:spcPts val="0"/>
            </a:spcAft>
          </a:pP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This pivot table shows how many customers are closest to each outlet, helping identify which outlets are high-demand.</a:t>
          </a:r>
          <a:endParaRPr lang="en-US" sz="1100" b="1" i="0" u="none" strike="noStrike">
            <a:solidFill>
              <a:srgbClr val="000000"/>
            </a:solidFill>
            <a:latin typeface="+mn-lt"/>
            <a:ea typeface="+mn-lt"/>
            <a:cs typeface="+mn-lt"/>
          </a:endParaRPr>
        </a:p>
        <a:p>
          <a:pPr marL="0" indent="0" algn="l"/>
          <a:endParaRPr lang="en-US" sz="1100" b="1" i="0" u="none" strike="noStrike">
            <a:solidFill>
              <a:srgbClr val="000000"/>
            </a:solidFill>
            <a:latin typeface="+mn-lt"/>
            <a:ea typeface="+mn-lt"/>
            <a:cs typeface="+mn-lt"/>
          </a:endParaRPr>
        </a:p>
        <a:p>
          <a:pPr marL="0" indent="0" algn="l"/>
          <a:r>
            <a:rPr lang="en-US" sz="1100" b="1">
              <a:latin typeface="+mn-lt"/>
              <a:ea typeface="+mn-lt"/>
              <a:cs typeface="+mn-lt"/>
            </a:rPr>
            <a:t>Insights</a:t>
          </a:r>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/Observations:</a:t>
          </a:r>
          <a:endParaRPr lang="en-US" sz="1100" b="1">
            <a:latin typeface="+mn-lt"/>
            <a:ea typeface="+mn-lt"/>
            <a:cs typeface="+mn-lt"/>
          </a:endParaRPr>
        </a:p>
        <a:p>
          <a:pPr marL="0" indent="0" algn="l"/>
          <a:endParaRPr lang="en-US" sz="1100">
            <a:latin typeface="+mn-lt"/>
            <a:ea typeface="+mn-lt"/>
            <a:cs typeface="+mn-lt"/>
          </a:endParaRPr>
        </a:p>
        <a:p>
          <a:pPr marL="0" indent="0" algn="l"/>
          <a:r>
            <a:rPr lang="en-US" sz="1100">
              <a:latin typeface="+mn-lt"/>
              <a:ea typeface="+mn-lt"/>
              <a:cs typeface="+mn-lt"/>
            </a:rPr>
            <a:t>Orchard Sheng Xiong Ltd has the highest number of nearby customers</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 </a:t>
          </a:r>
          <a:r>
            <a:rPr lang="en-US" sz="1100">
              <a:latin typeface="+mn-lt"/>
              <a:ea typeface="+mn-lt"/>
              <a:cs typeface="+mn-lt"/>
            </a:rPr>
            <a:t>This means that a large portion of the local population prefers this outlet.</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 </a:t>
          </a:r>
          <a:endParaRPr lang="en-US" sz="1100" b="0" i="0" u="none" strike="noStrike">
            <a:solidFill>
              <a:srgbClr val="000000"/>
            </a:solidFill>
            <a:latin typeface="+mn-lt"/>
            <a:ea typeface="+mn-lt"/>
            <a:cs typeface="+mn-lt"/>
          </a:endParaRPr>
        </a:p>
        <a:p>
          <a:pPr marL="0" indent="0" algn="l"/>
          <a:endParaRPr lang="en-US" sz="1100" b="0" i="0" u="none" strike="noStrike">
            <a:solidFill>
              <a:srgbClr val="000000"/>
            </a:solidFill>
            <a:latin typeface="+mn-lt"/>
            <a:ea typeface="+mn-lt"/>
            <a:cs typeface="+mn-lt"/>
          </a:endParaRPr>
        </a:p>
        <a:p>
          <a:pPr marL="0" indent="0" algn="l"/>
          <a:r>
            <a:rPr lang="en-US" sz="1100">
              <a:latin typeface="+mn-lt"/>
              <a:ea typeface="+mn-lt"/>
              <a:cs typeface="+mn-lt"/>
            </a:rPr>
            <a:t>Sheng Xiong In Changi Grocery has the lowest number of nearby customers (9), meaning fewer people in the area use this outlet.</a:t>
          </a:r>
        </a:p>
        <a:p>
          <a:pPr marL="0" indent="0" algn="l"/>
          <a:endParaRPr lang="en-US" sz="1100">
            <a:latin typeface="+mn-lt"/>
            <a:ea typeface="+mn-lt"/>
            <a:cs typeface="+mn-lt"/>
          </a:endParaRPr>
        </a:p>
        <a:p>
          <a:pPr marL="0" indent="0" algn="l"/>
          <a:r>
            <a:rPr lang="en-US" sz="1100">
              <a:latin typeface="+mn-lt"/>
              <a:ea typeface="+mn-lt"/>
              <a:cs typeface="+mn-lt"/>
            </a:rPr>
            <a:t>The other outlets fall in the middle range, showing moderate customer preference.</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The pivot table uses conditional formatting with a color scale, so there is a gradient from </a:t>
          </a:r>
          <a:r>
            <a:rPr lang="en-US" sz="1100" b="0" i="0" u="none" strike="noStrike">
              <a:solidFill>
                <a:schemeClr val="accent6">
                  <a:lumMod val="75000"/>
                </a:schemeClr>
              </a:solidFill>
              <a:latin typeface="Calibri" panose="020F0502020204030204" pitchFamily="34" charset="0"/>
              <a:ea typeface="Calibri" panose="020F0502020204030204" pitchFamily="34" charset="0"/>
              <a:cs typeface="Calibri" panose="020F0502020204030204" pitchFamily="34" charset="0"/>
            </a:rPr>
            <a:t>green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to </a:t>
          </a:r>
          <a:r>
            <a:rPr lang="en-US" sz="1100" b="0" i="0" u="none" strike="noStrike">
              <a:solidFill>
                <a:srgbClr val="FF0000"/>
              </a:solidFill>
              <a:latin typeface="Calibri" panose="020F0502020204030204" pitchFamily="34" charset="0"/>
              <a:ea typeface="Calibri" panose="020F0502020204030204" pitchFamily="34" charset="0"/>
              <a:cs typeface="Calibri" panose="020F0502020204030204" pitchFamily="34" charset="0"/>
            </a:rPr>
            <a:t>red </a:t>
          </a: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(highest nearby customer count to lowest nearby customer count). </a:t>
          </a:r>
          <a:endParaRPr lang="en-US" sz="1100" b="0" i="0" u="none" strike="noStrike">
            <a:solidFill>
              <a:srgbClr val="000000"/>
            </a:solidFill>
            <a:latin typeface="+mn-lt"/>
            <a:ea typeface="+mn-lt"/>
            <a:cs typeface="+mn-lt"/>
          </a:endParaRPr>
        </a:p>
        <a:p>
          <a:pPr marL="0" indent="0" algn="l"/>
          <a:endParaRPr lang="en-US" sz="1100">
            <a:latin typeface="+mn-lt"/>
            <a:ea typeface="+mn-lt"/>
            <a:cs typeface="+mn-lt"/>
          </a:endParaRPr>
        </a:p>
        <a:p>
          <a:pPr marL="0" indent="0" algn="l"/>
          <a:r>
            <a:rPr lang="en-US" sz="1100">
              <a:latin typeface="+mn-lt"/>
              <a:ea typeface="+mn-lt"/>
              <a:cs typeface="+mn-lt"/>
            </a:rPr>
            <a:t>Outlets in Central and North-East regions tend to have more nearby customers, suggesting that these areas are more densely populated or more accessible.</a:t>
          </a:r>
        </a:p>
        <a:p>
          <a:pPr marL="0" indent="0" algn="l"/>
          <a:endParaRPr lang="en-US" sz="1100">
            <a:latin typeface="+mn-lt"/>
            <a:ea typeface="+mn-lt"/>
            <a:cs typeface="+mn-lt"/>
          </a:endParaRPr>
        </a:p>
        <a:p>
          <a:pPr marL="0" indent="0" algn="l"/>
          <a:r>
            <a:rPr lang="en-US" sz="1100">
              <a:latin typeface="+mn-lt"/>
              <a:ea typeface="+mn-lt"/>
              <a:cs typeface="+mn-lt"/>
            </a:rPr>
            <a:t>Outlets in the East region generally have fewer nearby customers, indicating lower demand.</a:t>
          </a:r>
        </a:p>
        <a:p>
          <a:pPr marL="0" indent="0" algn="l"/>
          <a:endParaRPr lang="en-US" sz="1100">
            <a:latin typeface="+mn-lt"/>
            <a:ea typeface="+mn-lt"/>
            <a:cs typeface="+mn-lt"/>
          </a:endParaRPr>
        </a:p>
        <a:p>
          <a:pPr marL="0" indent="0" algn="l"/>
          <a:endParaRPr lang="en-US" sz="1100">
            <a:latin typeface="+mn-lt"/>
            <a:ea typeface="+mn-lt"/>
            <a:cs typeface="+mn-lt"/>
          </a:endParaRPr>
        </a:p>
      </xdr:txBody>
    </xdr:sp>
    <xdr:clientData/>
  </xdr:twoCellAnchor>
  <xdr:twoCellAnchor>
    <xdr:from>
      <xdr:col>1</xdr:col>
      <xdr:colOff>1076325</xdr:colOff>
      <xdr:row>10</xdr:row>
      <xdr:rowOff>9525</xdr:rowOff>
    </xdr:from>
    <xdr:to>
      <xdr:col>1</xdr:col>
      <xdr:colOff>1152525</xdr:colOff>
      <xdr:row>22</xdr:row>
      <xdr:rowOff>0</xdr:rowOff>
    </xdr:to>
    <xdr:cxnSp macro="">
      <xdr:nvCxnSpPr>
        <xdr:cNvPr id="28" name="Straight Connector 4">
          <a:extLst>
            <a:ext uri="{FF2B5EF4-FFF2-40B4-BE49-F238E27FC236}">
              <a16:creationId xmlns:a16="http://schemas.microsoft.com/office/drawing/2014/main" id="{A8C76D3C-1E63-40E5-B9CE-7A08FE010327}"/>
            </a:ext>
            <a:ext uri="{147F2762-F138-4A5C-976F-8EAC2B608ADB}">
              <a16:predDERef xmlns:a16="http://schemas.microsoft.com/office/drawing/2014/main" pred="{C611419B-2B04-1B4C-111C-CE9DB33E8386}"/>
            </a:ext>
          </a:extLst>
        </xdr:cNvPr>
        <xdr:cNvCxnSpPr>
          <a:cxnSpLocks/>
        </xdr:cNvCxnSpPr>
      </xdr:nvCxnSpPr>
      <xdr:spPr>
        <a:xfrm>
          <a:off x="1076325" y="1905000"/>
          <a:ext cx="76200" cy="2171700"/>
        </a:xfrm>
        <a:prstGeom prst="line">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164323</xdr:colOff>
      <xdr:row>14</xdr:row>
      <xdr:rowOff>148242</xdr:rowOff>
    </xdr:from>
    <xdr:to>
      <xdr:col>5</xdr:col>
      <xdr:colOff>475392</xdr:colOff>
      <xdr:row>16</xdr:row>
      <xdr:rowOff>121479</xdr:rowOff>
    </xdr:to>
    <mc:AlternateContent xmlns:mc="http://schemas.openxmlformats.org/markup-compatibility/2006">
      <mc:Choice xmlns="" xmlns:am3d="http://schemas.microsoft.com/office/drawing/2017/model3d" Requires="am3d">
        <xdr:graphicFrame macro="">
          <xdr:nvGraphicFramePr>
            <xdr:cNvPr id="2" name="3D Model 1" descr="Thumbs Up Emoji">
              <a:extLst>
                <a:ext uri="{FF2B5EF4-FFF2-40B4-BE49-F238E27FC236}">
                  <a16:creationId xmlns:a16="http://schemas.microsoft.com/office/drawing/2014/main" id="{F88C4901-93B5-4A6D-9601-82E51A748E29}"/>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2">
                <am3d:spPr>
                  <a:xfrm>
                    <a:off x="0" y="0"/>
                    <a:ext cx="311069" cy="331825"/>
                  </a:xfrm>
                  <a:prstGeom prst="rect">
                    <a:avLst/>
                  </a:prstGeom>
                </am3d:spPr>
                <am3d:camera>
                  <am3d:pos x="0" y="0" z="66308073"/>
                  <am3d:up dx="0" dy="36000000" dz="0"/>
                  <am3d:lookAt x="0" y="0" z="0"/>
                  <am3d:perspective fov="2700000"/>
                </am3d:camera>
                <am3d:trans>
                  <am3d:meterPerModelUnit n="101511" d="1000000"/>
                  <am3d:preTrans dx="-824025" dy="-17929067" dz="-2192431"/>
                  <am3d:scale>
                    <am3d:sx n="1000000" d="1000000"/>
                    <am3d:sy n="1000000" d="1000000"/>
                    <am3d:sz n="1000000" d="1000000"/>
                  </am3d:scale>
                  <am3d:rot ax="352321" ay="-323113" az="-33156"/>
                  <am3d:postTrans dx="0" dy="0" dz="0"/>
                </am3d:trans>
                <am3d:raster rName="Office3DRenderer" rVer="16.0.8326">
                  <am3d:blip r:embed="rId3"/>
                </am3d:raster>
                <am3d:objViewport viewportSz="429108"/>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2" name="3D Model 1" descr="Thumbs Up Emoji">
              <a:extLst>
                <a:ext uri="{FF2B5EF4-FFF2-40B4-BE49-F238E27FC236}">
                  <a16:creationId xmlns:a16="http://schemas.microsoft.com/office/drawing/2014/main" id="{F88C4901-93B5-4A6D-9601-82E51A748E29}"/>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9771499" y="2837654"/>
              <a:ext cx="311069" cy="331825"/>
            </a:xfrm>
            <a:prstGeom prst="rect">
              <a:avLst/>
            </a:prstGeom>
          </xdr:spPr>
        </xdr:pic>
      </mc:Fallback>
    </mc:AlternateContent>
    <xdr:clientData/>
  </xdr:twoCellAnchor>
  <xdr:twoCellAnchor>
    <xdr:from>
      <xdr:col>0</xdr:col>
      <xdr:colOff>0</xdr:colOff>
      <xdr:row>0</xdr:row>
      <xdr:rowOff>0</xdr:rowOff>
    </xdr:from>
    <xdr:to>
      <xdr:col>0</xdr:col>
      <xdr:colOff>1895326</xdr:colOff>
      <xdr:row>34</xdr:row>
      <xdr:rowOff>109523</xdr:rowOff>
    </xdr:to>
    <xdr:sp macro="" textlink="">
      <xdr:nvSpPr>
        <xdr:cNvPr id="36" name="Rectangle 25">
          <a:extLst>
            <a:ext uri="{FF2B5EF4-FFF2-40B4-BE49-F238E27FC236}">
              <a16:creationId xmlns:a16="http://schemas.microsoft.com/office/drawing/2014/main" id="{23641FB5-1ED3-44B3-8EA7-AE3E9E21064D}"/>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65608</xdr:rowOff>
    </xdr:to>
    <xdr:sp macro="" textlink="">
      <xdr:nvSpPr>
        <xdr:cNvPr id="37" name="Rectangle: Rounded Corners 36">
          <a:hlinkClick xmlns:r="http://schemas.openxmlformats.org/officeDocument/2006/relationships" r:id="rId5"/>
          <a:extLst>
            <a:ext uri="{FF2B5EF4-FFF2-40B4-BE49-F238E27FC236}">
              <a16:creationId xmlns:a16="http://schemas.microsoft.com/office/drawing/2014/main" id="{1671D913-7843-4A47-80D4-3D54DA5E7B2D}"/>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114474</xdr:rowOff>
    </xdr:from>
    <xdr:to>
      <xdr:col>0</xdr:col>
      <xdr:colOff>1724285</xdr:colOff>
      <xdr:row>6</xdr:row>
      <xdr:rowOff>83546</xdr:rowOff>
    </xdr:to>
    <xdr:sp macro="" textlink="">
      <xdr:nvSpPr>
        <xdr:cNvPr id="38" name="Rectangle: Rounded Corners 27">
          <a:hlinkClick xmlns:r="http://schemas.openxmlformats.org/officeDocument/2006/relationships" r:id="rId6"/>
          <a:extLst>
            <a:ext uri="{FF2B5EF4-FFF2-40B4-BE49-F238E27FC236}">
              <a16:creationId xmlns:a16="http://schemas.microsoft.com/office/drawing/2014/main" id="{AF4419E4-4C88-4D52-BD86-DA59F55BA324}"/>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15</xdr:row>
      <xdr:rowOff>186265</xdr:rowOff>
    </xdr:from>
    <xdr:to>
      <xdr:col>0</xdr:col>
      <xdr:colOff>1701066</xdr:colOff>
      <xdr:row>18</xdr:row>
      <xdr:rowOff>162490</xdr:rowOff>
    </xdr:to>
    <xdr:sp macro="" textlink="">
      <xdr:nvSpPr>
        <xdr:cNvPr id="39" name="Rectangle: Rounded Corners 38">
          <a:hlinkClick xmlns:r="http://schemas.openxmlformats.org/officeDocument/2006/relationships" r:id="rId7"/>
          <a:extLst>
            <a:ext uri="{FF2B5EF4-FFF2-40B4-BE49-F238E27FC236}">
              <a16:creationId xmlns:a16="http://schemas.microsoft.com/office/drawing/2014/main" id="{85E970B3-4B8C-482F-9925-49A656A8447B}"/>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25976</xdr:rowOff>
    </xdr:from>
    <xdr:to>
      <xdr:col>0</xdr:col>
      <xdr:colOff>1701066</xdr:colOff>
      <xdr:row>21</xdr:row>
      <xdr:rowOff>179294</xdr:rowOff>
    </xdr:to>
    <xdr:sp macro="" textlink="">
      <xdr:nvSpPr>
        <xdr:cNvPr id="40" name="Rectangle: Rounded Corners 27">
          <a:hlinkClick xmlns:r="http://schemas.openxmlformats.org/officeDocument/2006/relationships" r:id="rId8"/>
          <a:extLst>
            <a:ext uri="{FF2B5EF4-FFF2-40B4-BE49-F238E27FC236}">
              <a16:creationId xmlns:a16="http://schemas.microsoft.com/office/drawing/2014/main" id="{CA78BA09-7941-4CE5-AF0B-E64EBFAE45D1}"/>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35348</xdr:rowOff>
    </xdr:from>
    <xdr:to>
      <xdr:col>0</xdr:col>
      <xdr:colOff>1713450</xdr:colOff>
      <xdr:row>25</xdr:row>
      <xdr:rowOff>11572</xdr:rowOff>
    </xdr:to>
    <xdr:sp macro="" textlink="">
      <xdr:nvSpPr>
        <xdr:cNvPr id="41" name="Rectangle: Rounded Corners 27">
          <a:hlinkClick xmlns:r="http://schemas.openxmlformats.org/officeDocument/2006/relationships" r:id="rId9"/>
          <a:extLst>
            <a:ext uri="{FF2B5EF4-FFF2-40B4-BE49-F238E27FC236}">
              <a16:creationId xmlns:a16="http://schemas.microsoft.com/office/drawing/2014/main" id="{C0919E1B-DF8E-430A-9769-B38DBA4CA904}"/>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51619</xdr:rowOff>
    </xdr:from>
    <xdr:to>
      <xdr:col>0</xdr:col>
      <xdr:colOff>1710987</xdr:colOff>
      <xdr:row>28</xdr:row>
      <xdr:rowOff>20503</xdr:rowOff>
    </xdr:to>
    <xdr:sp macro="" textlink="">
      <xdr:nvSpPr>
        <xdr:cNvPr id="42" name="Rectangle: Rounded Corners 27">
          <a:hlinkClick xmlns:r="http://schemas.openxmlformats.org/officeDocument/2006/relationships" r:id="rId10"/>
          <a:extLst>
            <a:ext uri="{FF2B5EF4-FFF2-40B4-BE49-F238E27FC236}">
              <a16:creationId xmlns:a16="http://schemas.microsoft.com/office/drawing/2014/main" id="{341AD953-8CE6-4685-BF46-A64E26D28FFB}"/>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65901</xdr:rowOff>
    </xdr:from>
    <xdr:to>
      <xdr:col>0</xdr:col>
      <xdr:colOff>1706027</xdr:colOff>
      <xdr:row>31</xdr:row>
      <xdr:rowOff>37663</xdr:rowOff>
    </xdr:to>
    <xdr:sp macro="" textlink="">
      <xdr:nvSpPr>
        <xdr:cNvPr id="43" name="Rectangle: Rounded Corners 27">
          <a:hlinkClick xmlns:r="http://schemas.openxmlformats.org/officeDocument/2006/relationships" r:id="rId11"/>
          <a:extLst>
            <a:ext uri="{FF2B5EF4-FFF2-40B4-BE49-F238E27FC236}">
              <a16:creationId xmlns:a16="http://schemas.microsoft.com/office/drawing/2014/main" id="{A64C32DE-F36A-4149-A61F-F26844157798}"/>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140144</xdr:rowOff>
    </xdr:from>
    <xdr:to>
      <xdr:col>0</xdr:col>
      <xdr:colOff>1714877</xdr:colOff>
      <xdr:row>9</xdr:row>
      <xdr:rowOff>98462</xdr:rowOff>
    </xdr:to>
    <xdr:sp macro="" textlink="">
      <xdr:nvSpPr>
        <xdr:cNvPr id="44" name="Rectangle: Rounded Corners 27">
          <a:hlinkClick xmlns:r="http://schemas.openxmlformats.org/officeDocument/2006/relationships" r:id="rId12"/>
          <a:extLst>
            <a:ext uri="{FF2B5EF4-FFF2-40B4-BE49-F238E27FC236}">
              <a16:creationId xmlns:a16="http://schemas.microsoft.com/office/drawing/2014/main" id="{C8A02C66-BA49-4C12-B2BF-54B12F3B9D56}"/>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156480</xdr:rowOff>
    </xdr:from>
    <xdr:to>
      <xdr:col>0</xdr:col>
      <xdr:colOff>1714879</xdr:colOff>
      <xdr:row>12</xdr:row>
      <xdr:rowOff>102271</xdr:rowOff>
    </xdr:to>
    <xdr:sp macro="" textlink="">
      <xdr:nvSpPr>
        <xdr:cNvPr id="45" name="Rectangle: Rounded Corners 27">
          <a:hlinkClick xmlns:r="http://schemas.openxmlformats.org/officeDocument/2006/relationships" r:id="rId13"/>
          <a:extLst>
            <a:ext uri="{FF2B5EF4-FFF2-40B4-BE49-F238E27FC236}">
              <a16:creationId xmlns:a16="http://schemas.microsoft.com/office/drawing/2014/main" id="{FED565B1-4919-44B8-8C57-991380BB86B3}"/>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12</xdr:row>
      <xdr:rowOff>176389</xdr:rowOff>
    </xdr:from>
    <xdr:to>
      <xdr:col>0</xdr:col>
      <xdr:colOff>1714879</xdr:colOff>
      <xdr:row>15</xdr:row>
      <xdr:rowOff>106082</xdr:rowOff>
    </xdr:to>
    <xdr:sp macro="" textlink="">
      <xdr:nvSpPr>
        <xdr:cNvPr id="46" name="Rectangle: Rounded Corners 27">
          <a:hlinkClick xmlns:r="http://schemas.openxmlformats.org/officeDocument/2006/relationships" r:id="rId14"/>
          <a:extLst>
            <a:ext uri="{FF2B5EF4-FFF2-40B4-BE49-F238E27FC236}">
              <a16:creationId xmlns:a16="http://schemas.microsoft.com/office/drawing/2014/main" id="{1862D498-2FEA-4C13-BB74-8E9B11FFDE3B}"/>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99417</xdr:rowOff>
    </xdr:from>
    <xdr:to>
      <xdr:col>0</xdr:col>
      <xdr:colOff>1716742</xdr:colOff>
      <xdr:row>34</xdr:row>
      <xdr:rowOff>71178</xdr:rowOff>
    </xdr:to>
    <xdr:sp macro="" textlink="">
      <xdr:nvSpPr>
        <xdr:cNvPr id="47" name="Rectangle: Rounded Corners 27">
          <a:hlinkClick xmlns:r="http://schemas.openxmlformats.org/officeDocument/2006/relationships" r:id="rId15"/>
          <a:extLst>
            <a:ext uri="{FF2B5EF4-FFF2-40B4-BE49-F238E27FC236}">
              <a16:creationId xmlns:a16="http://schemas.microsoft.com/office/drawing/2014/main" id="{873B9685-F1B0-4B75-9AAE-9A7F465CB71C}"/>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1</xdr:col>
      <xdr:colOff>104775</xdr:colOff>
      <xdr:row>0</xdr:row>
      <xdr:rowOff>19050</xdr:rowOff>
    </xdr:from>
    <xdr:to>
      <xdr:col>13</xdr:col>
      <xdr:colOff>38100</xdr:colOff>
      <xdr:row>23</xdr:row>
      <xdr:rowOff>38100</xdr:rowOff>
    </xdr:to>
    <xdr:sp macro="" textlink="">
      <xdr:nvSpPr>
        <xdr:cNvPr id="50" name="TextBox 1">
          <a:extLst>
            <a:ext uri="{FF2B5EF4-FFF2-40B4-BE49-F238E27FC236}">
              <a16:creationId xmlns:a16="http://schemas.microsoft.com/office/drawing/2014/main" id="{A7B11D81-BDDB-229F-608D-08D57F2DA7E9}"/>
            </a:ext>
          </a:extLst>
        </xdr:cNvPr>
        <xdr:cNvSpPr txBox="1"/>
      </xdr:nvSpPr>
      <xdr:spPr>
        <a:xfrm>
          <a:off x="104775" y="19050"/>
          <a:ext cx="7248525" cy="4181475"/>
        </a:xfrm>
        <a:prstGeom prst="flowChartAlternateProcess">
          <a:avLst/>
        </a:prstGeom>
        <a:solidFill>
          <a:schemeClr val="accent6">
            <a:lumMod val="20000"/>
            <a:lumOff val="80000"/>
          </a:schemeClr>
        </a:solidFill>
        <a:ln w="9525" cmpd="sng">
          <a:solidFill>
            <a:schemeClr val="accent6">
              <a:lumMod val="20000"/>
              <a:lumOff val="80000"/>
            </a:schemeClr>
          </a:solidFill>
        </a:ln>
      </xdr:spPr>
      <xdr:txBody>
        <a:bodyPr spcFirstLastPara="0" vertOverflow="clip" horzOverflow="clip" wrap="square" lIns="91440" tIns="45720" rIns="91440" bIns="45720" rtlCol="0" anchor="t">
          <a:noAutofit/>
        </a:bodyPr>
        <a:lstStyle/>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By analyzing both pivot tables and pivot charts together, we can draw the following key insights:</a:t>
          </a:r>
        </a:p>
        <a:p>
          <a:pPr marL="0" indent="0" algn="l"/>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Central Region – Orchard Sheng Xiong Ltd</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This outlet has the lowest staff count but the highest nearby customer count. Employees here may be under high stress due to customer demand, and insufficient staffing could lead to potential customer loss eventually.</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To prevent that, allocate additional employees and resources to this outlet to meet demand. If high demand continues, consider opening another outlet in the Central region to distribute the customer load.</a:t>
          </a:r>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North-East Region – Sheng Xiong Worldwide Grocery &amp; Sheng Xiong Grocery Ptd Ltd</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These outlets have a good balance of staff and nearby customer counts, which would mean sufficient staffing to its demand. Hence, maintaining current staffing levels and operational efficiency is sufficent for these outlets and no staffing changers are required for now.</a:t>
          </a:r>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East Region – My Sheng Xiong Retail Grocery &amp; Sheng Xiong In Changi Grocery</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Overall staffing is moderate, but nearby customer counts are low, especially at Sheng Xiong In Changi Grocery, which has both low staff count and low nearby customer count. This outlet may not be the preferred choice for nearby customers, which will cause lesser customers to visit it and the low staff count might be a potential reason why so. Hence, increase staffing where possible and implement marketing or promotions to raise awareness and attract more customers to the outlet.</a:t>
          </a: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indent="0" algn="l"/>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xdr:txBody>
    </xdr:sp>
    <xdr:clientData/>
  </xdr:twoCellAnchor>
  <xdr:twoCellAnchor>
    <xdr:from>
      <xdr:col>13</xdr:col>
      <xdr:colOff>76200</xdr:colOff>
      <xdr:row>0</xdr:row>
      <xdr:rowOff>38100</xdr:rowOff>
    </xdr:from>
    <xdr:to>
      <xdr:col>23</xdr:col>
      <xdr:colOff>590550</xdr:colOff>
      <xdr:row>14</xdr:row>
      <xdr:rowOff>57150</xdr:rowOff>
    </xdr:to>
    <xdr:sp macro="" textlink="">
      <xdr:nvSpPr>
        <xdr:cNvPr id="53" name="TextBox 2">
          <a:extLst>
            <a:ext uri="{FF2B5EF4-FFF2-40B4-BE49-F238E27FC236}">
              <a16:creationId xmlns:a16="http://schemas.microsoft.com/office/drawing/2014/main" id="{AB9BB03E-ECE2-A1D5-057E-78C07DC95518}"/>
            </a:ext>
            <a:ext uri="{147F2762-F138-4A5C-976F-8EAC2B608ADB}">
              <a16:predDERef xmlns:a16="http://schemas.microsoft.com/office/drawing/2014/main" pred="{A7B11D81-BDDB-229F-608D-08D57F2DA7E9}"/>
            </a:ext>
          </a:extLst>
        </xdr:cNvPr>
        <xdr:cNvSpPr txBox="1"/>
      </xdr:nvSpPr>
      <xdr:spPr>
        <a:xfrm>
          <a:off x="7391400" y="38100"/>
          <a:ext cx="6610350" cy="2686050"/>
        </a:xfrm>
        <a:prstGeom prst="round2SameRect">
          <a:avLst/>
        </a:prstGeom>
        <a:solidFill>
          <a:schemeClr val="accent4">
            <a:lumMod val="20000"/>
            <a:lumOff val="80000"/>
          </a:schemeClr>
        </a:solidFill>
        <a:ln w="9525" cmpd="sng">
          <a:solidFill>
            <a:schemeClr val="accent4">
              <a:lumMod val="20000"/>
              <a:lumOff val="80000"/>
            </a:schemeClr>
          </a:solidFill>
        </a:ln>
      </xdr:spPr>
      <xdr:txBody>
        <a:bodyPr spcFirstLastPara="0" vertOverflow="clip" horzOverflow="clip" wrap="square" lIns="91440" tIns="45720" rIns="91440" bIns="45720" rtlCol="0" anchor="t">
          <a:noAutofit/>
        </a:bodyPr>
        <a:lstStyle/>
        <a:p>
          <a:pPr marL="0" marR="0" indent="0" algn="l">
            <a:lnSpc>
              <a:spcPct val="100000"/>
            </a:lnSpc>
            <a:spcBef>
              <a:spcPts val="0"/>
            </a:spcBef>
            <a:spcAft>
              <a:spcPts val="0"/>
            </a:spcAft>
          </a:pPr>
          <a:r>
            <a:rPr lang="en-US" sz="1100" b="1"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Overall Insights:</a:t>
          </a: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High-demand outlets with low staff (Central) require immediate attention to avoid service issues. Low-demand outlets with low staff (East – Changi) require a combination of staffing and marketing actions.</a:t>
          </a:r>
        </a:p>
        <a:p>
          <a:pPr marL="0" marR="0" indent="0" algn="l">
            <a:lnSpc>
              <a:spcPct val="100000"/>
            </a:lnSpc>
            <a:spcBef>
              <a:spcPts val="0"/>
            </a:spcBef>
            <a:spcAft>
              <a:spcPts val="0"/>
            </a:spcAft>
          </a:pP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Proper alignment of staff allocation with customer demand will help Sheng Xiong maximize efficiency and thus reduce customer loss.</a:t>
          </a:r>
        </a:p>
        <a:p>
          <a:pPr marL="0" marR="0" indent="0" algn="l">
            <a:lnSpc>
              <a:spcPct val="100000"/>
            </a:lnSpc>
            <a:spcBef>
              <a:spcPts val="0"/>
            </a:spcBef>
            <a:spcAft>
              <a:spcPts val="0"/>
            </a:spcAft>
          </a:pPr>
          <a:endPar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endParaRPr>
        </a:p>
        <a:p>
          <a:pPr marL="0" marR="0" indent="0" algn="l">
            <a:lnSpc>
              <a:spcPct val="100000"/>
            </a:lnSpc>
            <a:spcBef>
              <a:spcPts val="0"/>
            </a:spcBef>
            <a:spcAft>
              <a:spcPts val="0"/>
            </a:spcAft>
          </a:pPr>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By implementing these recommendations, Sheng Xiong can ensure increased customer satisfaction and overall business growth.</a:t>
          </a:r>
        </a:p>
      </xdr:txBody>
    </xdr:sp>
    <xdr:clientData/>
  </xdr:twoCellAnchor>
  <xdr:twoCellAnchor>
    <xdr:from>
      <xdr:col>0</xdr:col>
      <xdr:colOff>0</xdr:colOff>
      <xdr:row>0</xdr:row>
      <xdr:rowOff>0</xdr:rowOff>
    </xdr:from>
    <xdr:to>
      <xdr:col>0</xdr:col>
      <xdr:colOff>1895326</xdr:colOff>
      <xdr:row>34</xdr:row>
      <xdr:rowOff>162440</xdr:rowOff>
    </xdr:to>
    <xdr:sp macro="" textlink="">
      <xdr:nvSpPr>
        <xdr:cNvPr id="16" name="Rectangle 25">
          <a:extLst>
            <a:ext uri="{FF2B5EF4-FFF2-40B4-BE49-F238E27FC236}">
              <a16:creationId xmlns:a16="http://schemas.microsoft.com/office/drawing/2014/main" id="{9E40C86B-61F6-4138-B11F-3F2FB303DD9F}"/>
            </a:ext>
          </a:extLst>
        </xdr:cNvPr>
        <xdr:cNvSpPr/>
      </xdr:nvSpPr>
      <xdr:spPr>
        <a:xfrm>
          <a:off x="0" y="0"/>
          <a:ext cx="1895326" cy="6459523"/>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174553</xdr:colOff>
      <xdr:row>0</xdr:row>
      <xdr:rowOff>89503</xdr:rowOff>
    </xdr:from>
    <xdr:to>
      <xdr:col>0</xdr:col>
      <xdr:colOff>1720075</xdr:colOff>
      <xdr:row>3</xdr:row>
      <xdr:rowOff>70277</xdr:rowOff>
    </xdr:to>
    <xdr:sp macro="" textlink="">
      <xdr:nvSpPr>
        <xdr:cNvPr id="17" name="Rectangle: Rounded Corners 16">
          <a:hlinkClick xmlns:r="http://schemas.openxmlformats.org/officeDocument/2006/relationships" r:id="rId1"/>
          <a:extLst>
            <a:ext uri="{FF2B5EF4-FFF2-40B4-BE49-F238E27FC236}">
              <a16:creationId xmlns:a16="http://schemas.microsoft.com/office/drawing/2014/main" id="{483BEB8B-A052-4331-9AED-6E9725D208D7}"/>
            </a:ext>
          </a:extLst>
        </xdr:cNvPr>
        <xdr:cNvSpPr/>
      </xdr:nvSpPr>
      <xdr:spPr>
        <a:xfrm>
          <a:off x="174553" y="89503"/>
          <a:ext cx="1545522" cy="53639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191838</xdr:colOff>
      <xdr:row>3</xdr:row>
      <xdr:rowOff>119143</xdr:rowOff>
    </xdr:from>
    <xdr:to>
      <xdr:col>0</xdr:col>
      <xdr:colOff>1724285</xdr:colOff>
      <xdr:row>6</xdr:row>
      <xdr:rowOff>92884</xdr:rowOff>
    </xdr:to>
    <xdr:sp macro="" textlink="">
      <xdr:nvSpPr>
        <xdr:cNvPr id="18" name="Rectangle: Rounded Corners 27">
          <a:hlinkClick xmlns:r="http://schemas.openxmlformats.org/officeDocument/2006/relationships" r:id="rId2"/>
          <a:extLst>
            <a:ext uri="{FF2B5EF4-FFF2-40B4-BE49-F238E27FC236}">
              <a16:creationId xmlns:a16="http://schemas.microsoft.com/office/drawing/2014/main" id="{1DE8CB4C-55AD-4282-9806-89C4D585D237}"/>
            </a:ext>
          </a:extLst>
        </xdr:cNvPr>
        <xdr:cNvSpPr/>
      </xdr:nvSpPr>
      <xdr:spPr>
        <a:xfrm>
          <a:off x="191838" y="674768"/>
          <a:ext cx="1532447" cy="52936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Next</a:t>
          </a:r>
        </a:p>
      </xdr:txBody>
    </xdr:sp>
    <xdr:clientData/>
  </xdr:twoCellAnchor>
  <xdr:twoCellAnchor>
    <xdr:from>
      <xdr:col>0</xdr:col>
      <xdr:colOff>188093</xdr:colOff>
      <xdr:row>16</xdr:row>
      <xdr:rowOff>24403</xdr:rowOff>
    </xdr:from>
    <xdr:to>
      <xdr:col>0</xdr:col>
      <xdr:colOff>1701066</xdr:colOff>
      <xdr:row>19</xdr:row>
      <xdr:rowOff>5297</xdr:rowOff>
    </xdr:to>
    <xdr:sp macro="" textlink="">
      <xdr:nvSpPr>
        <xdr:cNvPr id="19" name="Rectangle: Rounded Corners 18">
          <a:hlinkClick xmlns:r="http://schemas.openxmlformats.org/officeDocument/2006/relationships" r:id="rId3"/>
          <a:extLst>
            <a:ext uri="{FF2B5EF4-FFF2-40B4-BE49-F238E27FC236}">
              <a16:creationId xmlns:a16="http://schemas.microsoft.com/office/drawing/2014/main" id="{3CAA1261-2269-47F1-96AE-19BCEB807AB2}"/>
            </a:ext>
          </a:extLst>
        </xdr:cNvPr>
        <xdr:cNvSpPr/>
      </xdr:nvSpPr>
      <xdr:spPr>
        <a:xfrm>
          <a:off x="188093" y="2987736"/>
          <a:ext cx="1512973" cy="536519"/>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178689</xdr:colOff>
      <xdr:row>19</xdr:row>
      <xdr:rowOff>55547</xdr:rowOff>
    </xdr:from>
    <xdr:to>
      <xdr:col>0</xdr:col>
      <xdr:colOff>1701066</xdr:colOff>
      <xdr:row>22</xdr:row>
      <xdr:rowOff>26770</xdr:rowOff>
    </xdr:to>
    <xdr:sp macro="" textlink="">
      <xdr:nvSpPr>
        <xdr:cNvPr id="20" name="Rectangle: Rounded Corners 27">
          <a:hlinkClick xmlns:r="http://schemas.openxmlformats.org/officeDocument/2006/relationships" r:id="rId4"/>
          <a:extLst>
            <a:ext uri="{FF2B5EF4-FFF2-40B4-BE49-F238E27FC236}">
              <a16:creationId xmlns:a16="http://schemas.microsoft.com/office/drawing/2014/main" id="{E674DE37-7D47-4150-ADA0-F044D26F89D6}"/>
            </a:ext>
          </a:extLst>
        </xdr:cNvPr>
        <xdr:cNvSpPr/>
      </xdr:nvSpPr>
      <xdr:spPr>
        <a:xfrm>
          <a:off x="178689" y="3574505"/>
          <a:ext cx="1522377" cy="52684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150475</xdr:colOff>
      <xdr:row>22</xdr:row>
      <xdr:rowOff>69589</xdr:rowOff>
    </xdr:from>
    <xdr:to>
      <xdr:col>0</xdr:col>
      <xdr:colOff>1713450</xdr:colOff>
      <xdr:row>25</xdr:row>
      <xdr:rowOff>50482</xdr:rowOff>
    </xdr:to>
    <xdr:sp macro="" textlink="">
      <xdr:nvSpPr>
        <xdr:cNvPr id="21" name="Rectangle: Rounded Corners 27">
          <a:hlinkClick xmlns:r="http://schemas.openxmlformats.org/officeDocument/2006/relationships" r:id="rId5"/>
          <a:extLst>
            <a:ext uri="{FF2B5EF4-FFF2-40B4-BE49-F238E27FC236}">
              <a16:creationId xmlns:a16="http://schemas.microsoft.com/office/drawing/2014/main" id="{5686F26B-46AE-4308-BC56-890642E7CEBC}"/>
            </a:ext>
          </a:extLst>
        </xdr:cNvPr>
        <xdr:cNvSpPr/>
      </xdr:nvSpPr>
      <xdr:spPr>
        <a:xfrm>
          <a:off x="150475" y="4144172"/>
          <a:ext cx="1562975" cy="53651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150475</xdr:colOff>
      <xdr:row>25</xdr:row>
      <xdr:rowOff>90529</xdr:rowOff>
    </xdr:from>
    <xdr:to>
      <xdr:col>0</xdr:col>
      <xdr:colOff>1710987</xdr:colOff>
      <xdr:row>28</xdr:row>
      <xdr:rowOff>64082</xdr:rowOff>
    </xdr:to>
    <xdr:sp macro="" textlink="">
      <xdr:nvSpPr>
        <xdr:cNvPr id="22" name="Rectangle: Rounded Corners 27">
          <a:hlinkClick xmlns:r="http://schemas.openxmlformats.org/officeDocument/2006/relationships" r:id="rId6"/>
          <a:extLst>
            <a:ext uri="{FF2B5EF4-FFF2-40B4-BE49-F238E27FC236}">
              <a16:creationId xmlns:a16="http://schemas.microsoft.com/office/drawing/2014/main" id="{86AEB9F7-EEC2-4B6B-91BC-61AE32E75006}"/>
            </a:ext>
          </a:extLst>
        </xdr:cNvPr>
        <xdr:cNvSpPr/>
      </xdr:nvSpPr>
      <xdr:spPr>
        <a:xfrm>
          <a:off x="150475" y="4720737"/>
          <a:ext cx="1560512" cy="5291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150475</xdr:colOff>
      <xdr:row>28</xdr:row>
      <xdr:rowOff>109480</xdr:rowOff>
    </xdr:from>
    <xdr:to>
      <xdr:col>0</xdr:col>
      <xdr:colOff>1706027</xdr:colOff>
      <xdr:row>31</xdr:row>
      <xdr:rowOff>85911</xdr:rowOff>
    </xdr:to>
    <xdr:sp macro="" textlink="">
      <xdr:nvSpPr>
        <xdr:cNvPr id="23" name="Rectangle: Rounded Corners 27">
          <a:hlinkClick xmlns:r="http://schemas.openxmlformats.org/officeDocument/2006/relationships" r:id="rId7"/>
          <a:extLst>
            <a:ext uri="{FF2B5EF4-FFF2-40B4-BE49-F238E27FC236}">
              <a16:creationId xmlns:a16="http://schemas.microsoft.com/office/drawing/2014/main" id="{00A4A14D-825E-4C0B-A430-0E37BAF8734C}"/>
            </a:ext>
          </a:extLst>
        </xdr:cNvPr>
        <xdr:cNvSpPr/>
      </xdr:nvSpPr>
      <xdr:spPr>
        <a:xfrm>
          <a:off x="150475" y="5295313"/>
          <a:ext cx="1555552" cy="53205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185739</xdr:colOff>
      <xdr:row>6</xdr:row>
      <xdr:rowOff>149482</xdr:rowOff>
    </xdr:from>
    <xdr:to>
      <xdr:col>0</xdr:col>
      <xdr:colOff>1714877</xdr:colOff>
      <xdr:row>9</xdr:row>
      <xdr:rowOff>112469</xdr:rowOff>
    </xdr:to>
    <xdr:sp macro="" textlink="">
      <xdr:nvSpPr>
        <xdr:cNvPr id="24" name="Rectangle: Rounded Corners 27">
          <a:hlinkClick xmlns:r="http://schemas.openxmlformats.org/officeDocument/2006/relationships" r:id="rId8"/>
          <a:extLst>
            <a:ext uri="{FF2B5EF4-FFF2-40B4-BE49-F238E27FC236}">
              <a16:creationId xmlns:a16="http://schemas.microsoft.com/office/drawing/2014/main" id="{E099DDF2-0483-447B-954F-87CDA38C22EF}"/>
            </a:ext>
          </a:extLst>
        </xdr:cNvPr>
        <xdr:cNvSpPr/>
      </xdr:nvSpPr>
      <xdr:spPr>
        <a:xfrm>
          <a:off x="185739" y="1260732"/>
          <a:ext cx="1529138" cy="51861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188095</xdr:colOff>
      <xdr:row>9</xdr:row>
      <xdr:rowOff>170487</xdr:rowOff>
    </xdr:from>
    <xdr:to>
      <xdr:col>0</xdr:col>
      <xdr:colOff>1714879</xdr:colOff>
      <xdr:row>12</xdr:row>
      <xdr:rowOff>120947</xdr:rowOff>
    </xdr:to>
    <xdr:sp macro="" textlink="">
      <xdr:nvSpPr>
        <xdr:cNvPr id="25" name="Rectangle: Rounded Corners 27">
          <a:hlinkClick xmlns:r="http://schemas.openxmlformats.org/officeDocument/2006/relationships" r:id="rId9"/>
          <a:extLst>
            <a:ext uri="{FF2B5EF4-FFF2-40B4-BE49-F238E27FC236}">
              <a16:creationId xmlns:a16="http://schemas.microsoft.com/office/drawing/2014/main" id="{73F297BC-0871-42A6-8A33-E1672160A6DD}"/>
            </a:ext>
          </a:extLst>
        </xdr:cNvPr>
        <xdr:cNvSpPr/>
      </xdr:nvSpPr>
      <xdr:spPr>
        <a:xfrm>
          <a:off x="188095" y="1837362"/>
          <a:ext cx="1526784" cy="50608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184179</xdr:colOff>
      <xdr:row>13</xdr:row>
      <xdr:rowOff>9857</xdr:rowOff>
    </xdr:from>
    <xdr:to>
      <xdr:col>0</xdr:col>
      <xdr:colOff>1714879</xdr:colOff>
      <xdr:row>15</xdr:row>
      <xdr:rowOff>129428</xdr:rowOff>
    </xdr:to>
    <xdr:sp macro="" textlink="">
      <xdr:nvSpPr>
        <xdr:cNvPr id="26" name="Rectangle: Rounded Corners 27">
          <a:hlinkClick xmlns:r="http://schemas.openxmlformats.org/officeDocument/2006/relationships" r:id="rId10"/>
          <a:extLst>
            <a:ext uri="{FF2B5EF4-FFF2-40B4-BE49-F238E27FC236}">
              <a16:creationId xmlns:a16="http://schemas.microsoft.com/office/drawing/2014/main" id="{43933B3B-1A9B-4E0C-84F1-C622BDE844F5}"/>
            </a:ext>
          </a:extLst>
        </xdr:cNvPr>
        <xdr:cNvSpPr/>
      </xdr:nvSpPr>
      <xdr:spPr>
        <a:xfrm>
          <a:off x="184179" y="2417565"/>
          <a:ext cx="1530700" cy="48998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twoCellAnchor>
    <xdr:from>
      <xdr:col>0</xdr:col>
      <xdr:colOff>161190</xdr:colOff>
      <xdr:row>31</xdr:row>
      <xdr:rowOff>147665</xdr:rowOff>
    </xdr:from>
    <xdr:to>
      <xdr:col>0</xdr:col>
      <xdr:colOff>1716742</xdr:colOff>
      <xdr:row>34</xdr:row>
      <xdr:rowOff>124095</xdr:rowOff>
    </xdr:to>
    <xdr:sp macro="" textlink="">
      <xdr:nvSpPr>
        <xdr:cNvPr id="27" name="Rectangle: Rounded Corners 27">
          <a:hlinkClick xmlns:r="http://schemas.openxmlformats.org/officeDocument/2006/relationships" r:id="rId2"/>
          <a:extLst>
            <a:ext uri="{FF2B5EF4-FFF2-40B4-BE49-F238E27FC236}">
              <a16:creationId xmlns:a16="http://schemas.microsoft.com/office/drawing/2014/main" id="{DB3169F1-A843-40E2-AB51-4A836136BBF8}"/>
            </a:ext>
          </a:extLst>
        </xdr:cNvPr>
        <xdr:cNvSpPr/>
      </xdr:nvSpPr>
      <xdr:spPr>
        <a:xfrm>
          <a:off x="161190" y="5889123"/>
          <a:ext cx="1555552" cy="53205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Reflections</a:t>
          </a:r>
        </a:p>
      </xdr:txBody>
    </xdr:sp>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1903664</xdr:colOff>
      <xdr:row>4</xdr:row>
      <xdr:rowOff>1427967</xdr:rowOff>
    </xdr:to>
    <xdr:sp macro="" textlink="">
      <xdr:nvSpPr>
        <xdr:cNvPr id="2" name="Rectangle 25">
          <a:extLst>
            <a:ext uri="{FF2B5EF4-FFF2-40B4-BE49-F238E27FC236}">
              <a16:creationId xmlns:a16="http://schemas.microsoft.com/office/drawing/2014/main" id="{C8FECABA-0996-4FCE-9966-84B941C9285A}"/>
            </a:ext>
          </a:extLst>
        </xdr:cNvPr>
        <xdr:cNvSpPr/>
      </xdr:nvSpPr>
      <xdr:spPr>
        <a:xfrm>
          <a:off x="0" y="0"/>
          <a:ext cx="1903664" cy="5228489"/>
        </a:xfrm>
        <a:prstGeom prst="rect">
          <a:avLst/>
        </a:prstGeom>
        <a:solidFill>
          <a:schemeClr val="accent6">
            <a:lumMod val="40000"/>
            <a:lumOff val="60000"/>
          </a:schemeClr>
        </a:solidFill>
        <a:ln>
          <a:solidFill>
            <a:schemeClr val="accent6">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SG" sz="1100"/>
        </a:p>
      </xdr:txBody>
    </xdr:sp>
    <xdr:clientData/>
  </xdr:twoCellAnchor>
  <xdr:twoCellAnchor>
    <xdr:from>
      <xdr:col>0</xdr:col>
      <xdr:colOff>175322</xdr:colOff>
      <xdr:row>0</xdr:row>
      <xdr:rowOff>73084</xdr:rowOff>
    </xdr:from>
    <xdr:to>
      <xdr:col>0</xdr:col>
      <xdr:colOff>1727643</xdr:colOff>
      <xdr:row>1</xdr:row>
      <xdr:rowOff>331011</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E4CA0044-D613-4C76-AC6A-ED86D31006EC}"/>
            </a:ext>
          </a:extLst>
        </xdr:cNvPr>
        <xdr:cNvSpPr/>
      </xdr:nvSpPr>
      <xdr:spPr>
        <a:xfrm>
          <a:off x="175322" y="73084"/>
          <a:ext cx="1552321" cy="438002"/>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Back</a:t>
          </a:r>
        </a:p>
      </xdr:txBody>
    </xdr:sp>
    <xdr:clientData/>
  </xdr:twoCellAnchor>
  <xdr:twoCellAnchor>
    <xdr:from>
      <xdr:col>0</xdr:col>
      <xdr:colOff>188921</xdr:colOff>
      <xdr:row>2</xdr:row>
      <xdr:rowOff>880434</xdr:rowOff>
    </xdr:from>
    <xdr:to>
      <xdr:col>0</xdr:col>
      <xdr:colOff>1708550</xdr:colOff>
      <xdr:row>2</xdr:row>
      <xdr:rowOff>1318535</xdr:rowOff>
    </xdr:to>
    <xdr:sp macro="" textlink="">
      <xdr:nvSpPr>
        <xdr:cNvPr id="4" name="Rectangle: Rounded Corners 3">
          <a:hlinkClick xmlns:r="http://schemas.openxmlformats.org/officeDocument/2006/relationships" r:id="rId2"/>
          <a:extLst>
            <a:ext uri="{FF2B5EF4-FFF2-40B4-BE49-F238E27FC236}">
              <a16:creationId xmlns:a16="http://schemas.microsoft.com/office/drawing/2014/main" id="{3D38BC3D-4946-495F-AFEF-C1FF096B56C5}"/>
            </a:ext>
          </a:extLst>
        </xdr:cNvPr>
        <xdr:cNvSpPr/>
      </xdr:nvSpPr>
      <xdr:spPr>
        <a:xfrm>
          <a:off x="188921" y="2169389"/>
          <a:ext cx="1519629" cy="438101"/>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Supplier</a:t>
          </a:r>
        </a:p>
      </xdr:txBody>
    </xdr:sp>
    <xdr:clientData/>
  </xdr:twoCellAnchor>
  <xdr:twoCellAnchor>
    <xdr:from>
      <xdr:col>0</xdr:col>
      <xdr:colOff>179476</xdr:colOff>
      <xdr:row>2</xdr:row>
      <xdr:rowOff>1359567</xdr:rowOff>
    </xdr:from>
    <xdr:to>
      <xdr:col>0</xdr:col>
      <xdr:colOff>1708550</xdr:colOff>
      <xdr:row>3</xdr:row>
      <xdr:rowOff>197531</xdr:rowOff>
    </xdr:to>
    <xdr:sp macro="" textlink="">
      <xdr:nvSpPr>
        <xdr:cNvPr id="5" name="Rectangle: Rounded Corners 27">
          <a:hlinkClick xmlns:r="http://schemas.openxmlformats.org/officeDocument/2006/relationships" r:id="rId3"/>
          <a:extLst>
            <a:ext uri="{FF2B5EF4-FFF2-40B4-BE49-F238E27FC236}">
              <a16:creationId xmlns:a16="http://schemas.microsoft.com/office/drawing/2014/main" id="{784B3EF7-3CFF-4748-B15D-9E06D9A00F7E}"/>
            </a:ext>
          </a:extLst>
        </xdr:cNvPr>
        <xdr:cNvSpPr/>
      </xdr:nvSpPr>
      <xdr:spPr>
        <a:xfrm>
          <a:off x="179476" y="2648522"/>
          <a:ext cx="1529074" cy="430203"/>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Employee</a:t>
          </a:r>
        </a:p>
      </xdr:txBody>
    </xdr:sp>
    <xdr:clientData/>
  </xdr:twoCellAnchor>
  <xdr:twoCellAnchor>
    <xdr:from>
      <xdr:col>0</xdr:col>
      <xdr:colOff>151138</xdr:colOff>
      <xdr:row>3</xdr:row>
      <xdr:rowOff>232496</xdr:rowOff>
    </xdr:from>
    <xdr:to>
      <xdr:col>0</xdr:col>
      <xdr:colOff>1720989</xdr:colOff>
      <xdr:row>3</xdr:row>
      <xdr:rowOff>670596</xdr:rowOff>
    </xdr:to>
    <xdr:sp macro="" textlink="">
      <xdr:nvSpPr>
        <xdr:cNvPr id="6" name="Rectangle: Rounded Corners 27">
          <a:hlinkClick xmlns:r="http://schemas.openxmlformats.org/officeDocument/2006/relationships" r:id="rId4"/>
          <a:extLst>
            <a:ext uri="{FF2B5EF4-FFF2-40B4-BE49-F238E27FC236}">
              <a16:creationId xmlns:a16="http://schemas.microsoft.com/office/drawing/2014/main" id="{33379ADF-001F-4173-B98B-D439E921EE5D}"/>
            </a:ext>
          </a:extLst>
        </xdr:cNvPr>
        <xdr:cNvSpPr/>
      </xdr:nvSpPr>
      <xdr:spPr>
        <a:xfrm>
          <a:off x="151138" y="3113690"/>
          <a:ext cx="1569851" cy="438100"/>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Customer</a:t>
          </a:r>
        </a:p>
      </xdr:txBody>
    </xdr:sp>
    <xdr:clientData/>
  </xdr:twoCellAnchor>
  <xdr:twoCellAnchor>
    <xdr:from>
      <xdr:col>0</xdr:col>
      <xdr:colOff>151138</xdr:colOff>
      <xdr:row>3</xdr:row>
      <xdr:rowOff>703297</xdr:rowOff>
    </xdr:from>
    <xdr:to>
      <xdr:col>0</xdr:col>
      <xdr:colOff>1718517</xdr:colOff>
      <xdr:row>4</xdr:row>
      <xdr:rowOff>216075</xdr:rowOff>
    </xdr:to>
    <xdr:sp macro="" textlink="">
      <xdr:nvSpPr>
        <xdr:cNvPr id="7" name="Rectangle: Rounded Corners 27">
          <a:hlinkClick xmlns:r="http://schemas.openxmlformats.org/officeDocument/2006/relationships" r:id="rId5"/>
          <a:extLst>
            <a:ext uri="{FF2B5EF4-FFF2-40B4-BE49-F238E27FC236}">
              <a16:creationId xmlns:a16="http://schemas.microsoft.com/office/drawing/2014/main" id="{F45B2209-EC59-4A4D-9004-1BED3C4777EF}"/>
            </a:ext>
          </a:extLst>
        </xdr:cNvPr>
        <xdr:cNvSpPr/>
      </xdr:nvSpPr>
      <xdr:spPr>
        <a:xfrm>
          <a:off x="151138" y="3584491"/>
          <a:ext cx="1567379" cy="432106"/>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Transaction</a:t>
          </a:r>
        </a:p>
      </xdr:txBody>
    </xdr:sp>
    <xdr:clientData/>
  </xdr:twoCellAnchor>
  <xdr:twoCellAnchor>
    <xdr:from>
      <xdr:col>0</xdr:col>
      <xdr:colOff>151139</xdr:colOff>
      <xdr:row>4</xdr:row>
      <xdr:rowOff>253146</xdr:rowOff>
    </xdr:from>
    <xdr:to>
      <xdr:col>0</xdr:col>
      <xdr:colOff>1713534</xdr:colOff>
      <xdr:row>4</xdr:row>
      <xdr:rowOff>1322603</xdr:rowOff>
    </xdr:to>
    <xdr:sp macro="" textlink="">
      <xdr:nvSpPr>
        <xdr:cNvPr id="8" name="Rectangle: Rounded Corners 27">
          <a:hlinkClick xmlns:r="http://schemas.openxmlformats.org/officeDocument/2006/relationships" r:id="rId6"/>
          <a:extLst>
            <a:ext uri="{FF2B5EF4-FFF2-40B4-BE49-F238E27FC236}">
              <a16:creationId xmlns:a16="http://schemas.microsoft.com/office/drawing/2014/main" id="{0567A984-DBA0-4FDD-85A4-3EBEB4EDD3A8}"/>
            </a:ext>
          </a:extLst>
        </xdr:cNvPr>
        <xdr:cNvSpPr/>
      </xdr:nvSpPr>
      <xdr:spPr>
        <a:xfrm>
          <a:off x="151139" y="4053668"/>
          <a:ext cx="1562395" cy="1069457"/>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Outlet</a:t>
          </a:r>
        </a:p>
      </xdr:txBody>
    </xdr:sp>
    <xdr:clientData/>
  </xdr:twoCellAnchor>
  <xdr:twoCellAnchor>
    <xdr:from>
      <xdr:col>0</xdr:col>
      <xdr:colOff>186560</xdr:colOff>
      <xdr:row>1</xdr:row>
      <xdr:rowOff>380079</xdr:rowOff>
    </xdr:from>
    <xdr:to>
      <xdr:col>0</xdr:col>
      <xdr:colOff>1722425</xdr:colOff>
      <xdr:row>1</xdr:row>
      <xdr:rowOff>803557</xdr:rowOff>
    </xdr:to>
    <xdr:sp macro="" textlink="">
      <xdr:nvSpPr>
        <xdr:cNvPr id="9" name="Rectangle: Rounded Corners 27">
          <a:hlinkClick xmlns:r="http://schemas.openxmlformats.org/officeDocument/2006/relationships" r:id="rId7"/>
          <a:extLst>
            <a:ext uri="{FF2B5EF4-FFF2-40B4-BE49-F238E27FC236}">
              <a16:creationId xmlns:a16="http://schemas.microsoft.com/office/drawing/2014/main" id="{2F9F82EF-AD8F-41E0-B3AE-A5C90BB5FA70}"/>
            </a:ext>
          </a:extLst>
        </xdr:cNvPr>
        <xdr:cNvSpPr/>
      </xdr:nvSpPr>
      <xdr:spPr>
        <a:xfrm>
          <a:off x="186560" y="560154"/>
          <a:ext cx="1535865" cy="423478"/>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Main</a:t>
          </a:r>
        </a:p>
      </xdr:txBody>
    </xdr:sp>
    <xdr:clientData/>
  </xdr:twoCellAnchor>
  <xdr:twoCellAnchor>
    <xdr:from>
      <xdr:col>0</xdr:col>
      <xdr:colOff>188924</xdr:colOff>
      <xdr:row>1</xdr:row>
      <xdr:rowOff>850933</xdr:rowOff>
    </xdr:from>
    <xdr:to>
      <xdr:col>0</xdr:col>
      <xdr:colOff>1722426</xdr:colOff>
      <xdr:row>2</xdr:row>
      <xdr:rowOff>354333</xdr:rowOff>
    </xdr:to>
    <xdr:sp macro="" textlink="">
      <xdr:nvSpPr>
        <xdr:cNvPr id="10" name="Rectangle: Rounded Corners 27">
          <a:hlinkClick xmlns:r="http://schemas.openxmlformats.org/officeDocument/2006/relationships" r:id="rId7"/>
          <a:extLst>
            <a:ext uri="{FF2B5EF4-FFF2-40B4-BE49-F238E27FC236}">
              <a16:creationId xmlns:a16="http://schemas.microsoft.com/office/drawing/2014/main" id="{8621EEFD-4A82-43FC-BB07-D2534C6659E0}"/>
            </a:ext>
          </a:extLst>
        </xdr:cNvPr>
        <xdr:cNvSpPr/>
      </xdr:nvSpPr>
      <xdr:spPr>
        <a:xfrm>
          <a:off x="188924" y="1031008"/>
          <a:ext cx="1533502" cy="612280"/>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Dashboard</a:t>
          </a:r>
        </a:p>
      </xdr:txBody>
    </xdr:sp>
    <xdr:clientData/>
  </xdr:twoCellAnchor>
  <xdr:twoCellAnchor>
    <xdr:from>
      <xdr:col>0</xdr:col>
      <xdr:colOff>184991</xdr:colOff>
      <xdr:row>2</xdr:row>
      <xdr:rowOff>414854</xdr:rowOff>
    </xdr:from>
    <xdr:to>
      <xdr:col>0</xdr:col>
      <xdr:colOff>1722426</xdr:colOff>
      <xdr:row>2</xdr:row>
      <xdr:rowOff>814959</xdr:rowOff>
    </xdr:to>
    <xdr:sp macro="" textlink="">
      <xdr:nvSpPr>
        <xdr:cNvPr id="11" name="Rectangle: Rounded Corners 27">
          <a:hlinkClick xmlns:r="http://schemas.openxmlformats.org/officeDocument/2006/relationships" r:id="rId8"/>
          <a:extLst>
            <a:ext uri="{FF2B5EF4-FFF2-40B4-BE49-F238E27FC236}">
              <a16:creationId xmlns:a16="http://schemas.microsoft.com/office/drawing/2014/main" id="{3FC918F6-334C-45F4-9C5E-5E31CD37C864}"/>
            </a:ext>
          </a:extLst>
        </xdr:cNvPr>
        <xdr:cNvSpPr/>
      </xdr:nvSpPr>
      <xdr:spPr>
        <a:xfrm>
          <a:off x="184991" y="1703809"/>
          <a:ext cx="1537435" cy="400105"/>
        </a:xfrm>
        <a:prstGeom prst="roundRect">
          <a:avLst/>
        </a:prstGeom>
        <a:solidFill>
          <a:schemeClr val="accent4">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SG" sz="1900">
              <a:solidFill>
                <a:schemeClr val="accent4">
                  <a:lumMod val="50000"/>
                </a:schemeClr>
              </a:solidFill>
              <a:latin typeface="Aharoni" panose="02010803020104030203" pitchFamily="2" charset="-79"/>
              <a:cs typeface="Aharoni" panose="02010803020104030203" pitchFamily="2" charset="-79"/>
            </a:rPr>
            <a:t>Product</a:t>
          </a:r>
        </a:p>
      </xdr:txBody>
    </xdr:sp>
    <xdr:clientData/>
  </xdr:twoCellAnchor>
</xdr:wsDr>
</file>

<file path=xl/externalLinks/_rels/externalLink1.xml.rels><?xml version="1.0" encoding="UTF-8" standalone="yes"?>
<Relationships xmlns="http://schemas.openxmlformats.org/package/2006/relationships"><Relationship Id="rId3" Type="http://schemas.openxmlformats.org/officeDocument/2006/relationships/externalLinkPath" Target="../../kaesheawang_24_ichat_sp_edu_sg/Documents/FADA/Impt%20Kaeshea%20Grocery.xlsm" TargetMode="External"/><Relationship Id="rId2" Type="http://schemas.openxmlformats.org/officeDocument/2006/relationships/externalLinkPath" Target="https://ichatspedu-my.sharepoint.com/personal/kaesheawang_24_ichat_sp_edu_sg/Documents/FADA/Impt%20Kaeshea%20Grocery.xlsm" TargetMode="External"/><Relationship Id="rId1" Type="http://schemas.openxmlformats.org/officeDocument/2006/relationships/externalLinkPath" Target="/personal/kaesheawang_24_ichat_sp_edu_sg/Documents/FADA/Impt%20Kaeshea%20Grocery.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relativeUrl r:id="rId3"/>
    </xxl21:alternateUrls>
    <sheetNames>
      <sheetName val="Customer_List (Kaeshea) (2)"/>
      <sheetName val="Customer_List (Kaeshea)"/>
      <sheetName val="Product"/>
      <sheetName val="Supplier"/>
      <sheetName val="Employee"/>
      <sheetName val="Dashboard"/>
      <sheetName val="Original_Customer"/>
      <sheetName val="Customer_List"/>
      <sheetName val="Profile"/>
      <sheetName val="PivotTable + PivotPieChart"/>
      <sheetName val="PivotTable_PivotBarChart"/>
      <sheetName val="Transaction"/>
      <sheetName val="TransactionDetails"/>
      <sheetName val="Outlet"/>
      <sheetName val="Impt Kaeshea Grocery"/>
    </sheetNames>
    <sheetDataSet>
      <sheetData sheetId="0"/>
      <sheetData sheetId="1"/>
      <sheetData sheetId="2" refreshError="1"/>
      <sheetData sheetId="3" refreshError="1"/>
      <sheetData sheetId="4" refreshError="1"/>
      <sheetData sheetId="5" refreshError="1"/>
      <sheetData sheetId="6" refreshError="1"/>
      <sheetData sheetId="7"/>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pivotCache/_rels/pivotCacheDefinition1.xml.rels><?xml version="1.0" encoding="UTF-8" standalone="yes"?>
<Relationships xmlns="http://schemas.openxmlformats.org/package/2006/relationships"><Relationship Id="rId2" Type="http://schemas.openxmlformats.org/officeDocument/2006/relationships/externalLinkPath" Target="xlFile://Root/personal/kaesheawang_24_ichat_sp_edu_sg/Documents/FADA/Impt%20Kaeshea%20Grocery.xlsm" TargetMode="External"/><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2" Type="http://schemas.openxmlformats.org/officeDocument/2006/relationships/externalLinkPath" Target="xlFile://Root/personal/kaesheawang_24_ichat_sp_edu_sg/Documents/FADA/Project/FINAL--rmb%20to%20do%20data%20validation%20&amp;%20slicers.xlsx" TargetMode="External"/><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_rels/pivotCacheDefinition4.xml.rels><?xml version="1.0" encoding="UTF-8" standalone="yes"?>
<Relationships xmlns="http://schemas.openxmlformats.org/package/2006/relationships"><Relationship Id="rId1" Type="http://schemas.openxmlformats.org/officeDocument/2006/relationships/pivotCacheRecords" Target="pivotCacheRecords4.xml"/></Relationships>
</file>

<file path=xl/pivotCache/_rels/pivotCacheDefinition5.xml.rels><?xml version="1.0" encoding="UTF-8" standalone="yes"?>
<Relationships xmlns="http://schemas.openxmlformats.org/package/2006/relationships"><Relationship Id="rId1" Type="http://schemas.openxmlformats.org/officeDocument/2006/relationships/pivotCacheRecords" Target="pivotCacheRecords5.xml"/></Relationships>
</file>

<file path=xl/pivotCache/_rels/pivotCacheDefinition6.xml.rels><?xml version="1.0" encoding="UTF-8" standalone="yes"?>
<Relationships xmlns="http://schemas.openxmlformats.org/package/2006/relationships"><Relationship Id="rId1" Type="http://schemas.openxmlformats.org/officeDocument/2006/relationships/pivotCacheRecords" Target="pivotCacheRecords6.xml"/></Relationships>
</file>

<file path=xl/pivotCache/_rels/pivotCacheDefinition7.xml.rels><?xml version="1.0" encoding="UTF-8" standalone="yes"?>
<Relationships xmlns="http://schemas.openxmlformats.org/package/2006/relationships"><Relationship Id="rId1" Type="http://schemas.openxmlformats.org/officeDocument/2006/relationships/pivotCacheRecords" Target="pivotCacheRecords7.xml"/></Relationships>
</file>

<file path=xl/pivotCache/_rels/pivotCacheDefinition8.xml.rels><?xml version="1.0" encoding="UTF-8" standalone="yes"?>
<Relationships xmlns="http://schemas.openxmlformats.org/package/2006/relationships"><Relationship Id="rId1" Type="http://schemas.openxmlformats.org/officeDocument/2006/relationships/pivotCacheRecords" Target="pivotCacheRecords8.xml"/></Relationships>
</file>

<file path=xl/pivotCache/_rels/pivotCacheDefinition9.xml.rels><?xml version="1.0" encoding="UTF-8" standalone="yes"?>
<Relationships xmlns="http://schemas.openxmlformats.org/package/2006/relationships"><Relationship Id="rId1" Type="http://schemas.openxmlformats.org/officeDocument/2006/relationships/pivotCacheRecords" Target="pivotCacheRecords9.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kaeshea" refreshedDate="46057.474259259259" createdVersion="8" refreshedVersion="8" minRefreshableVersion="3" recordCount="89" xr:uid="{294361EE-A335-4B24-8561-8BDBD9E14B44}">
  <cacheSource type="worksheet">
    <worksheetSource name="Table22" r:id="rId2"/>
  </cacheSource>
  <cacheFields count="13">
    <cacheField name="CustomerID" numFmtId="0">
      <sharedItems/>
    </cacheField>
    <cacheField name="CustomerCompany" numFmtId="0">
      <sharedItems/>
    </cacheField>
    <cacheField name="CustomerFullname" numFmtId="0">
      <sharedItems/>
    </cacheField>
    <cacheField name="CustomerEmail" numFmtId="0">
      <sharedItems/>
    </cacheField>
    <cacheField name="CustomerPostalCode" numFmtId="49">
      <sharedItems containsMixedTypes="1" containsNumber="1" containsInteger="1" minValue="43224" maxValue="807967"/>
    </cacheField>
    <cacheField name="CustomerAddress" numFmtId="0">
      <sharedItems/>
    </cacheField>
    <cacheField name="Unit_Number" numFmtId="0">
      <sharedItems/>
    </cacheField>
    <cacheField name="Nearest Outlet Choice" numFmtId="0">
      <sharedItems count="5">
        <s v="Seng Kang"/>
        <s v="Orchard"/>
        <s v="Changi"/>
        <s v="Ang Mo Kio"/>
        <s v="Tampines"/>
      </sharedItems>
    </cacheField>
    <cacheField name="Distance from Nearest Outlet Choice (km)" numFmtId="167">
      <sharedItems containsSemiMixedTypes="0" containsString="0" containsNumber="1" minValue="0" maxValue="6.6" count="51">
        <n v="6.4"/>
        <n v="0.3"/>
        <n v="3.3"/>
        <n v="2.5"/>
        <n v="0.5"/>
        <n v="2.2999999999999998"/>
        <n v="4.5"/>
        <n v="4"/>
        <n v="4.3"/>
        <n v="5.7"/>
        <n v="0.1"/>
        <n v="5.6"/>
        <n v="2.8"/>
        <n v="1.7"/>
        <n v="4.0999999999999996"/>
        <n v="2"/>
        <n v="4.7"/>
        <n v="3"/>
        <n v="6.3"/>
        <n v="4.2"/>
        <n v="3.7"/>
        <n v="3.9"/>
        <n v="5.5"/>
        <n v="2.9"/>
        <n v="2.4"/>
        <n v="6.5"/>
        <n v="3.6"/>
        <n v="3.4"/>
        <n v="4.9000000000000004"/>
        <n v="3.2"/>
        <n v="6.1"/>
        <n v="0.9"/>
        <n v="2.1"/>
        <n v="6"/>
        <n v="2.6"/>
        <n v="3.8"/>
        <n v="1.4"/>
        <n v="5.2"/>
        <n v="2.7"/>
        <n v="0.2"/>
        <n v="1.5"/>
        <n v="3.5"/>
        <n v="5.9"/>
        <n v="4.4000000000000004"/>
        <n v="0.7"/>
        <n v="1"/>
        <n v="5.3"/>
        <n v="6.6"/>
        <n v="0"/>
        <n v="5.8"/>
        <n v="4.5999999999999996"/>
      </sharedItems>
      <fieldGroup base="8">
        <rangePr autoStart="0" autoEnd="0" startNum="0" endNum="8" groupInterval="3"/>
        <groupItems count="5">
          <s v="&lt;0"/>
          <s v="0-3"/>
          <s v="3-6"/>
          <s v="6-9"/>
          <s v="&gt;9"/>
        </groupItems>
      </fieldGroup>
    </cacheField>
    <cacheField name="Date Joined" numFmtId="14">
      <sharedItems containsSemiMixedTypes="0" containsNonDate="0" containsDate="1" containsString="0" minDate="2013-04-16T00:00:00" maxDate="2026-01-30T00:00:00" count="89">
        <d v="2024-03-16T00:00:00"/>
        <d v="2024-06-25T00:00:00"/>
        <d v="2017-07-24T00:00:00"/>
        <d v="2017-08-09T00:00:00"/>
        <d v="2020-06-22T00:00:00"/>
        <d v="2025-05-05T00:00:00"/>
        <d v="2021-11-23T00:00:00"/>
        <d v="2019-07-16T00:00:00"/>
        <d v="2023-02-22T00:00:00"/>
        <d v="2021-06-11T00:00:00"/>
        <d v="2014-09-29T00:00:00"/>
        <d v="2013-12-24T00:00:00"/>
        <d v="2021-11-26T00:00:00"/>
        <d v="2025-03-29T00:00:00"/>
        <d v="2018-07-16T00:00:00"/>
        <d v="2015-11-13T00:00:00"/>
        <d v="2018-03-02T00:00:00"/>
        <d v="2018-07-21T00:00:00"/>
        <d v="2022-08-11T00:00:00"/>
        <d v="2017-08-19T00:00:00"/>
        <d v="2021-01-28T00:00:00"/>
        <d v="2019-04-19T00:00:00"/>
        <d v="2015-05-27T00:00:00"/>
        <d v="2015-03-09T00:00:00"/>
        <d v="2021-01-04T00:00:00"/>
        <d v="2026-01-29T00:00:00"/>
        <d v="2014-07-13T00:00:00"/>
        <d v="2019-09-03T00:00:00"/>
        <d v="2019-06-23T00:00:00"/>
        <d v="2019-07-20T00:00:00"/>
        <d v="2014-05-03T00:00:00"/>
        <d v="2024-08-27T00:00:00"/>
        <d v="2019-12-08T00:00:00"/>
        <d v="2017-09-10T00:00:00"/>
        <d v="2013-10-18T00:00:00"/>
        <d v="2016-05-03T00:00:00"/>
        <d v="2015-04-26T00:00:00"/>
        <d v="2017-06-26T00:00:00"/>
        <d v="2025-05-27T00:00:00"/>
        <d v="2017-07-14T00:00:00"/>
        <d v="2021-07-01T00:00:00"/>
        <d v="2025-02-13T00:00:00"/>
        <d v="2026-01-25T00:00:00"/>
        <d v="2013-04-16T00:00:00"/>
        <d v="2018-11-03T00:00:00"/>
        <d v="2020-04-02T00:00:00"/>
        <d v="2017-10-26T00:00:00"/>
        <d v="2018-03-01T00:00:00"/>
        <d v="2024-06-03T00:00:00"/>
        <d v="2023-05-14T00:00:00"/>
        <d v="2014-12-27T00:00:00"/>
        <d v="2017-09-15T00:00:00"/>
        <d v="2021-12-01T00:00:00"/>
        <d v="2025-08-21T00:00:00"/>
        <d v="2024-08-04T00:00:00"/>
        <d v="2017-06-13T00:00:00"/>
        <d v="2020-03-31T00:00:00"/>
        <d v="2013-11-02T00:00:00"/>
        <d v="2014-06-18T00:00:00"/>
        <d v="2024-03-02T00:00:00"/>
        <d v="2017-12-21T00:00:00"/>
        <d v="2013-12-16T00:00:00"/>
        <d v="2014-10-17T00:00:00"/>
        <d v="2016-03-23T00:00:00"/>
        <d v="2022-05-22T00:00:00"/>
        <d v="2020-11-30T00:00:00"/>
        <d v="2016-06-02T00:00:00"/>
        <d v="2017-05-13T00:00:00"/>
        <d v="2024-09-19T00:00:00"/>
        <d v="2017-11-25T00:00:00"/>
        <d v="2021-12-24T00:00:00"/>
        <d v="2019-07-27T00:00:00"/>
        <d v="2015-12-21T00:00:00"/>
        <d v="2016-05-23T00:00:00"/>
        <d v="2019-07-13T00:00:00"/>
        <d v="2024-12-08T00:00:00"/>
        <d v="2017-01-13T00:00:00"/>
        <d v="2020-05-11T00:00:00"/>
        <d v="2016-07-09T00:00:00"/>
        <d v="2021-02-26T00:00:00"/>
        <d v="2019-01-19T00:00:00"/>
        <d v="2022-09-06T00:00:00"/>
        <d v="2020-10-06T00:00:00"/>
        <d v="2016-10-18T00:00:00"/>
        <d v="2020-12-13T00:00:00"/>
        <d v="2022-07-18T00:00:00"/>
        <d v="2015-03-24T00:00:00"/>
        <d v="2014-07-08T00:00:00"/>
        <d v="2018-05-11T00:00:00"/>
      </sharedItems>
    </cacheField>
    <cacheField name="Member Duration (years)" numFmtId="0">
      <sharedItems containsSemiMixedTypes="0" containsString="0" containsNumber="1" containsInteger="1" minValue="0" maxValue="12"/>
    </cacheField>
    <cacheField name="Membership Tier" numFmtId="0">
      <sharedItems count="4">
        <s v="New Member"/>
        <s v="Loyal Member"/>
        <s v="Regular Member"/>
        <s v="VIP Member"/>
      </sharedItems>
    </cacheField>
    <cacheField name="Preferred Shopping Day" numFmtId="0">
      <sharedItems count="7">
        <s v="Friday"/>
        <s v="Monday"/>
        <s v="Thursday"/>
        <s v="Wednesday"/>
        <s v="Saturday"/>
        <s v="Sunday"/>
        <s v="Tuesday"/>
      </sharedItems>
    </cacheField>
  </cacheFields>
  <extLst>
    <ext xmlns:x14="http://schemas.microsoft.com/office/spreadsheetml/2009/9/main" uri="{725AE2AE-9491-48be-B2B4-4EB974FC3084}">
      <x14:pivotCacheDefinition pivotCacheId="73606075"/>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kaeshea" refreshedDate="46062.898568518518" createdVersion="8" refreshedVersion="8" minRefreshableVersion="3" recordCount="89" xr:uid="{A6AFD039-C782-44F0-A6D8-B5C98DFBC260}">
  <cacheSource type="worksheet">
    <worksheetSource name="Table22" r:id="rId2"/>
  </cacheSource>
  <cacheFields count="13">
    <cacheField name="CustomerID" numFmtId="0">
      <sharedItems/>
    </cacheField>
    <cacheField name="CustomerCompany" numFmtId="0">
      <sharedItems/>
    </cacheField>
    <cacheField name="CustomerFullname" numFmtId="0">
      <sharedItems/>
    </cacheField>
    <cacheField name="CustomerEmail" numFmtId="0">
      <sharedItems/>
    </cacheField>
    <cacheField name="CustomerPostalCode" numFmtId="49">
      <sharedItems containsMixedTypes="1" containsNumber="1" containsInteger="1" minValue="43224" maxValue="807967"/>
    </cacheField>
    <cacheField name="CustomerAddress" numFmtId="0">
      <sharedItems/>
    </cacheField>
    <cacheField name="Unit_Number" numFmtId="0">
      <sharedItems/>
    </cacheField>
    <cacheField name="Nearest Outlet Choice" numFmtId="0">
      <sharedItems count="5">
        <s v="Seng Kang"/>
        <s v="Orchard"/>
        <s v="Changi"/>
        <s v="Ang Mo Kio"/>
        <s v="Tampines"/>
      </sharedItems>
    </cacheField>
    <cacheField name="Distance from Nearest Outlet Choice (km)" numFmtId="167">
      <sharedItems containsSemiMixedTypes="0" containsString="0" containsNumber="1" minValue="0" maxValue="6.6" count="51">
        <n v="6.4"/>
        <n v="0.3"/>
        <n v="3.3"/>
        <n v="2.5"/>
        <n v="0.5"/>
        <n v="2.2999999999999998"/>
        <n v="4.5"/>
        <n v="4"/>
        <n v="4.3"/>
        <n v="5.7"/>
        <n v="0.1"/>
        <n v="5.6"/>
        <n v="2.8"/>
        <n v="1.7"/>
        <n v="4.0999999999999996"/>
        <n v="2"/>
        <n v="4.7"/>
        <n v="3"/>
        <n v="6.3"/>
        <n v="4.2"/>
        <n v="3.7"/>
        <n v="3.9"/>
        <n v="5.5"/>
        <n v="2.9"/>
        <n v="2.4"/>
        <n v="6.5"/>
        <n v="3.6"/>
        <n v="3.4"/>
        <n v="4.9000000000000004"/>
        <n v="3.2"/>
        <n v="6.1"/>
        <n v="0.9"/>
        <n v="2.1"/>
        <n v="6"/>
        <n v="2.6"/>
        <n v="3.8"/>
        <n v="1.4"/>
        <n v="5.2"/>
        <n v="2.7"/>
        <n v="0.2"/>
        <n v="1.5"/>
        <n v="3.5"/>
        <n v="5.9"/>
        <n v="4.4000000000000004"/>
        <n v="0.7"/>
        <n v="1"/>
        <n v="5.3"/>
        <n v="6.6"/>
        <n v="0"/>
        <n v="5.8"/>
        <n v="4.5999999999999996"/>
      </sharedItems>
    </cacheField>
    <cacheField name="Date Joined" numFmtId="14">
      <sharedItems containsSemiMixedTypes="0" containsNonDate="0" containsDate="1" containsString="0" minDate="2013-04-16T00:00:00" maxDate="2026-01-30T00:00:00" count="89">
        <d v="2024-03-16T00:00:00"/>
        <d v="2024-06-25T00:00:00"/>
        <d v="2017-07-24T00:00:00"/>
        <d v="2017-08-09T00:00:00"/>
        <d v="2020-06-22T00:00:00"/>
        <d v="2025-05-05T00:00:00"/>
        <d v="2021-11-23T00:00:00"/>
        <d v="2019-07-16T00:00:00"/>
        <d v="2023-02-22T00:00:00"/>
        <d v="2021-06-11T00:00:00"/>
        <d v="2014-09-29T00:00:00"/>
        <d v="2013-12-24T00:00:00"/>
        <d v="2021-11-26T00:00:00"/>
        <d v="2025-03-29T00:00:00"/>
        <d v="2018-07-16T00:00:00"/>
        <d v="2015-11-13T00:00:00"/>
        <d v="2018-03-02T00:00:00"/>
        <d v="2018-07-21T00:00:00"/>
        <d v="2022-08-11T00:00:00"/>
        <d v="2017-08-19T00:00:00"/>
        <d v="2021-01-28T00:00:00"/>
        <d v="2019-04-19T00:00:00"/>
        <d v="2015-05-27T00:00:00"/>
        <d v="2015-03-09T00:00:00"/>
        <d v="2021-01-04T00:00:00"/>
        <d v="2026-01-29T00:00:00"/>
        <d v="2014-07-13T00:00:00"/>
        <d v="2019-09-03T00:00:00"/>
        <d v="2019-06-23T00:00:00"/>
        <d v="2019-07-20T00:00:00"/>
        <d v="2014-05-03T00:00:00"/>
        <d v="2024-08-27T00:00:00"/>
        <d v="2019-12-08T00:00:00"/>
        <d v="2017-09-10T00:00:00"/>
        <d v="2013-10-18T00:00:00"/>
        <d v="2016-05-03T00:00:00"/>
        <d v="2015-04-26T00:00:00"/>
        <d v="2017-06-26T00:00:00"/>
        <d v="2025-05-27T00:00:00"/>
        <d v="2017-07-14T00:00:00"/>
        <d v="2021-07-01T00:00:00"/>
        <d v="2025-02-13T00:00:00"/>
        <d v="2026-01-25T00:00:00"/>
        <d v="2013-04-16T00:00:00"/>
        <d v="2018-11-03T00:00:00"/>
        <d v="2020-04-02T00:00:00"/>
        <d v="2017-10-26T00:00:00"/>
        <d v="2018-03-01T00:00:00"/>
        <d v="2024-06-03T00:00:00"/>
        <d v="2023-05-14T00:00:00"/>
        <d v="2014-12-27T00:00:00"/>
        <d v="2017-09-15T00:00:00"/>
        <d v="2021-12-01T00:00:00"/>
        <d v="2025-08-21T00:00:00"/>
        <d v="2024-08-04T00:00:00"/>
        <d v="2017-06-13T00:00:00"/>
        <d v="2020-03-31T00:00:00"/>
        <d v="2013-11-02T00:00:00"/>
        <d v="2014-06-18T00:00:00"/>
        <d v="2024-03-02T00:00:00"/>
        <d v="2017-12-21T00:00:00"/>
        <d v="2013-12-16T00:00:00"/>
        <d v="2014-10-17T00:00:00"/>
        <d v="2016-03-23T00:00:00"/>
        <d v="2022-05-22T00:00:00"/>
        <d v="2020-11-30T00:00:00"/>
        <d v="2016-06-02T00:00:00"/>
        <d v="2017-05-13T00:00:00"/>
        <d v="2024-09-19T00:00:00"/>
        <d v="2017-11-25T00:00:00"/>
        <d v="2021-12-24T00:00:00"/>
        <d v="2019-07-27T00:00:00"/>
        <d v="2015-12-21T00:00:00"/>
        <d v="2016-05-23T00:00:00"/>
        <d v="2019-07-13T00:00:00"/>
        <d v="2024-12-08T00:00:00"/>
        <d v="2017-01-13T00:00:00"/>
        <d v="2020-05-11T00:00:00"/>
        <d v="2016-07-09T00:00:00"/>
        <d v="2021-02-26T00:00:00"/>
        <d v="2019-01-19T00:00:00"/>
        <d v="2022-09-06T00:00:00"/>
        <d v="2020-10-06T00:00:00"/>
        <d v="2016-10-18T00:00:00"/>
        <d v="2020-12-13T00:00:00"/>
        <d v="2022-07-18T00:00:00"/>
        <d v="2015-03-24T00:00:00"/>
        <d v="2014-07-08T00:00:00"/>
        <d v="2018-05-11T00:00:00"/>
      </sharedItems>
    </cacheField>
    <cacheField name="Member Duration (years)" numFmtId="0">
      <sharedItems containsSemiMixedTypes="0" containsString="0" containsNumber="1" containsInteger="1" minValue="0" maxValue="12"/>
    </cacheField>
    <cacheField name="Membership Tier" numFmtId="0">
      <sharedItems count="4">
        <s v="New Member"/>
        <s v="Loyal Member"/>
        <s v="Regular Member"/>
        <s v="VIP Member"/>
      </sharedItems>
    </cacheField>
    <cacheField name="Preferred Shopping Day" numFmtId="0">
      <sharedItems count="7">
        <s v="Friday"/>
        <s v="Monday"/>
        <s v="Thursday"/>
        <s v="Wednesday"/>
        <s v="Saturday"/>
        <s v="Sunday"/>
        <s v="Tuesday"/>
      </sharedItems>
    </cacheField>
  </cacheFields>
  <extLst>
    <ext xmlns:x14="http://schemas.microsoft.com/office/spreadsheetml/2009/9/main" uri="{725AE2AE-9491-48be-B2B4-4EB974FC3084}">
      <x14:pivotCacheDefinition pivotCacheId="1140851893"/>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Excel Services" refreshedDate="46063.938726388886" createdVersion="8" refreshedVersion="8" minRefreshableVersion="3" recordCount="20" xr:uid="{69B97933-2F4F-454D-9FD1-328741D8FDAD}">
  <cacheSource type="worksheet">
    <worksheetSource name="Table3"/>
  </cacheSource>
  <cacheFields count="16">
    <cacheField name="EmployeeID" numFmtId="0">
      <sharedItems count="20">
        <s v="FT01"/>
        <s v="FT02"/>
        <s v="FT03"/>
        <s v="FT04"/>
        <s v="FT05"/>
        <s v="FT06"/>
        <s v="FT07"/>
        <s v="FT08"/>
        <s v="FT09"/>
        <s v="FT10"/>
        <s v="FT11"/>
        <s v="FT12"/>
        <s v="FT13"/>
        <s v="FT14"/>
        <s v="FT15"/>
        <s v="FT16"/>
        <s v="FT17"/>
        <s v="FT18"/>
        <s v="FT19"/>
        <s v="FT20"/>
      </sharedItems>
    </cacheField>
    <cacheField name="EmployeeFullName" numFmtId="0">
      <sharedItems/>
    </cacheField>
    <cacheField name="Gender " numFmtId="0">
      <sharedItems/>
    </cacheField>
    <cacheField name="Gender status" numFmtId="0">
      <sharedItems count="2">
        <s v="Female"/>
        <s v="Male"/>
      </sharedItems>
    </cacheField>
    <cacheField name="Date Joined" numFmtId="14">
      <sharedItems containsSemiMixedTypes="0" containsNonDate="0" containsDate="1" containsString="0" minDate="1982-08-03T00:00:00" maxDate="2015-04-13T00:00:00"/>
    </cacheField>
    <cacheField name="Years of experience" numFmtId="0">
      <sharedItems containsSemiMixedTypes="0" containsString="0" containsNumber="1" containsInteger="1" minValue="10" maxValue="43"/>
    </cacheField>
    <cacheField name="Experience level" numFmtId="0">
      <sharedItems count="3">
        <s v="Mid"/>
        <s v="Senior"/>
        <s v="Junior"/>
      </sharedItems>
    </cacheField>
    <cacheField name="EmployeeDesignation" numFmtId="0">
      <sharedItems count="7">
        <s v="Marketing Executive"/>
        <s v="Cashier"/>
        <s v="Store Manager"/>
        <s v="Senior Consultant"/>
        <s v="Accountant"/>
        <s v="Adminisatrator"/>
        <s v="Auditor"/>
      </sharedItems>
    </cacheField>
    <cacheField name="Dept" numFmtId="0">
      <sharedItems count="4">
        <s v="Market Access Division"/>
        <s v="Accounting"/>
        <s v="Quality Control"/>
        <s v="Human Resource"/>
      </sharedItems>
    </cacheField>
    <cacheField name="OutletID" numFmtId="0">
      <sharedItems count="5">
        <s v="S001"/>
        <s v="S002"/>
        <s v="S003"/>
        <s v="S004"/>
        <s v="S005"/>
      </sharedItems>
    </cacheField>
    <cacheField name="Contact Number " numFmtId="0">
      <sharedItems containsSemiMixedTypes="0" containsString="0" containsNumber="1" containsInteger="1" minValue="90002345" maxValue="99342421"/>
    </cacheField>
    <cacheField name="Email Address" numFmtId="0">
      <sharedItems/>
    </cacheField>
    <cacheField name="Marital Status" numFmtId="0">
      <sharedItems/>
    </cacheField>
    <cacheField name="Relationship status" numFmtId="0">
      <sharedItems count="3">
        <s v="Married"/>
        <s v="Single"/>
        <s v="Divorced"/>
      </sharedItems>
    </cacheField>
    <cacheField name="Salary" numFmtId="164">
      <sharedItems containsSemiMixedTypes="0" containsString="0" containsNumber="1" containsInteger="1" minValue="2300" maxValue="7000"/>
    </cacheField>
    <cacheField name="Qualifications" numFmtId="0">
      <sharedItems count="4">
        <s v="Diploma"/>
        <s v="Degree"/>
        <s v="O-levels"/>
        <s v="Masters"/>
      </sharedItems>
    </cacheField>
  </cacheFields>
  <extLst>
    <ext xmlns:x14="http://schemas.microsoft.com/office/spreadsheetml/2009/9/main" uri="{725AE2AE-9491-48be-B2B4-4EB974FC3084}">
      <x14:pivotCacheDefinition pivotCacheId="28649070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Excel Services" refreshedDate="46063.93872662037" createdVersion="8" refreshedVersion="8" minRefreshableVersion="3" recordCount="830" xr:uid="{23382374-1C27-43DB-A109-72B0DFC79CA5}">
  <cacheSource type="worksheet">
    <worksheetSource name="Table5"/>
  </cacheSource>
  <cacheFields count="9">
    <cacheField name="OrderID" numFmtId="0">
      <sharedItems containsSemiMixedTypes="0" containsString="0" containsNumber="1" containsInteger="1" minValue="10248" maxValue="11077"/>
    </cacheField>
    <cacheField name="OrderDate" numFmtId="14">
      <sharedItems containsSemiMixedTypes="0" containsNonDate="0" containsDate="1" containsString="0" minDate="2015-07-04T00:00:00" maxDate="2017-05-07T00:00:00"/>
    </cacheField>
    <cacheField name="ShipmentMode" numFmtId="0">
      <sharedItems count="3">
        <s v="UPS"/>
        <s v="DHL Express"/>
        <s v="DHL"/>
      </sharedItems>
    </cacheField>
    <cacheField name="ShipmentCost ($)" numFmtId="0">
      <sharedItems containsSemiMixedTypes="0" containsString="0" containsNumber="1" minValue="20.13" maxValue="44.04"/>
    </cacheField>
    <cacheField name="CustomerID" numFmtId="0">
      <sharedItems count="89">
        <s v="VINET"/>
        <s v="TOMSP"/>
        <s v="HANAR"/>
        <s v="VICTE"/>
        <s v="SUPRD"/>
        <s v="CHOPS"/>
        <s v="RICSU"/>
        <s v="WELLI"/>
        <s v="HILAA"/>
        <s v="ERNSH"/>
        <s v="CENTC"/>
        <s v="OTTIK"/>
        <s v="QUEDE"/>
        <s v="RATTC"/>
        <s v="FOLKO"/>
        <s v="BLONP"/>
        <s v="WARTH"/>
        <s v="FRANK"/>
        <s v="GROSR"/>
        <s v="WHITC"/>
        <s v="SPLIR"/>
        <s v="QUICK"/>
        <s v="MAGAA"/>
        <s v="TORTU"/>
        <s v="MORGK"/>
        <s v="BERGS"/>
        <s v="LEHMS"/>
        <s v="ROMEY"/>
        <s v="LILAS"/>
        <s v="RICAR"/>
        <s v="REGGC"/>
        <s v="BSBEV"/>
        <s v="COMMI"/>
        <s v="TRADH"/>
        <s v="HUNGO"/>
        <s v="WANDK"/>
        <s v="GODOS"/>
        <s v="OLDWO"/>
        <s v="LONEP"/>
        <s v="ANATR"/>
        <s v="THEBI"/>
        <s v="DUMON"/>
        <s v="ISLAT"/>
        <s v="PERIC"/>
        <s v="KOENE"/>
        <s v="SAVEA"/>
        <s v="BOLID"/>
        <s v="FURIB"/>
        <s v="BONAP"/>
        <s v="MEREP"/>
        <s v="PRINI"/>
        <s v="SIMOB"/>
        <s v="FAMIA"/>
        <s v="LAMAI"/>
        <s v="PICCO"/>
        <s v="AROUT"/>
        <s v="SEVES"/>
        <s v="DRACD"/>
        <s v="EASTC"/>
        <s v="ANTON"/>
        <s v="GALED"/>
        <s v="VAFFE"/>
        <s v="QUEEN"/>
        <s v="WOLZA"/>
        <s v="HUNGC"/>
        <s v="SANTG"/>
        <s v="BOTTM"/>
        <s v="LINOD"/>
        <s v="FOLIG"/>
        <s v="OCEAN"/>
        <s v="FRANS"/>
        <s v="GOURL"/>
        <s v="CONSH"/>
        <s v="RANCH"/>
        <s v="LAZYK"/>
        <s v="LAUGB"/>
        <s v="BLAUS"/>
        <s v="NORTS"/>
        <s v="CACTU"/>
        <s v="GREAL"/>
        <s v="MAISD"/>
        <s v="TRAIH"/>
        <s v="LETSS"/>
        <s v="WILMK"/>
        <s v="THECR"/>
        <s v="ALFKI"/>
        <s v="FRANR"/>
        <s v="SPECD"/>
        <s v="LACOR"/>
      </sharedItems>
    </cacheField>
    <cacheField name="EmployeeID" numFmtId="0">
      <sharedItems/>
    </cacheField>
    <cacheField name="No. of orders in one OrderID" numFmtId="0">
      <sharedItems containsSemiMixedTypes="0" containsString="0" containsNumber="1" containsInteger="1" minValue="1" maxValue="24"/>
    </cacheField>
    <cacheField name="Year" numFmtId="0">
      <sharedItems containsSemiMixedTypes="0" containsString="0" containsNumber="1" containsInteger="1" minValue="2015" maxValue="2017" count="3">
        <n v="2015"/>
        <n v="2016"/>
        <n v="2017"/>
      </sharedItems>
    </cacheField>
    <cacheField name="Month" numFmtId="0">
      <sharedItems/>
    </cacheField>
  </cacheFields>
  <extLst>
    <ext xmlns:x14="http://schemas.microsoft.com/office/spreadsheetml/2009/9/main" uri="{725AE2AE-9491-48be-B2B4-4EB974FC3084}">
      <x14:pivotCacheDefinition pivotCacheId="203133691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Excel Services" refreshedDate="46063.93872662037" createdVersion="8" refreshedVersion="8" minRefreshableVersion="3" recordCount="89" xr:uid="{853F7990-9859-4AAA-A32A-D9BC771A755D}">
  <cacheSource type="worksheet">
    <worksheetSource name="Table9"/>
  </cacheSource>
  <cacheFields count="4">
    <cacheField name="Customer Name" numFmtId="0">
      <sharedItems count="89">
        <s v="Jose Pavarotti"/>
        <s v="Roland Mendel"/>
        <s v="Horst Kloss"/>
        <s v="Maria Larsson"/>
        <s v="Patricia McKenna"/>
        <s v="Carlos Hernández"/>
        <s v="Paula Wilson"/>
        <s v="Christina Berglund"/>
        <s v="Laurence Lebihan"/>
        <s v="Pirkko Koskitalo"/>
        <s v="Peter Franken"/>
        <s v="Renate Messner"/>
        <s v="Mario Pontes"/>
        <s v="Karl Jablonski"/>
        <s v="Carlos González"/>
        <s v="Philip Cramer"/>
        <s v="Annette Roulet"/>
        <s v="Elizabeth Lincoln"/>
        <s v="Jean Fresnière"/>
        <s v="Thomas Hardy"/>
        <s v="Lúcia Carvalho"/>
        <s v="Pascale Cartrain"/>
        <s v="Maurizio Moroni"/>
        <s v="Felipe Izquierdo"/>
        <s v="Frédérique Citeaux"/>
        <s v="Janete Limeira"/>
        <s v="Palle Ibsen"/>
        <s v="Howard Snyder"/>
        <s v="Mary Saveley"/>
        <s v="Michael Holz"/>
        <s v="Henriette Pfalzheim"/>
        <s v="Giovanni Rovelli"/>
        <s v="Miguel Angel Paolino"/>
        <s v="Victoria Ashworth"/>
        <s v="Rita Müller"/>
        <s v="José Pedro Freyre"/>
        <s v="Rene Phillips"/>
        <s v="Helen Bennett"/>
        <s v="Georg Pipps"/>
        <s v="Paula Parente"/>
        <s v="Bernardo Batista"/>
        <s v="Art Braunschweiger"/>
        <s v="Hari Kumar"/>
        <s v="André Fonseca"/>
        <s v="Yang Wang"/>
        <s v="Fran Wilson"/>
        <s v="Lino Rodriguez"/>
        <s v="Ann Devon"/>
        <s v="Jytte Petersen"/>
        <s v="Aria Cruz"/>
        <s v="Antonio Moreno"/>
        <s v="Zbyszek Piestrzeniewicz"/>
        <s v="Hanna Moos"/>
        <s v="Catherine Dewey"/>
        <s v="Matti Karttunen"/>
        <s v="Karin Josephs"/>
        <s v="Anabela Domingues"/>
        <s v="Guillermo Fernández"/>
        <s v="Sven Ottlieb"/>
        <s v="Jonas Bergulfsen"/>
        <s v="Paolo Accorti"/>
        <s v="Patricio Simpson"/>
        <s v="Maria Anders"/>
        <s v="Paul Henriot"/>
        <s v="Alexander Feuer"/>
        <s v="Alejandra Camino"/>
        <s v="Pedro Afonso"/>
        <s v="Isabel de Castro"/>
        <s v="Eduardo Saavedra"/>
        <s v="Yoshi Latimer"/>
        <s v="Martine Rancé"/>
        <s v="Yvonne Moncada"/>
        <s v="Sergio Gutiérrez"/>
        <s v="Ana Trujillo"/>
        <s v="Liz Nixon"/>
        <s v="Janine Labrune"/>
        <s v="Jaime Yorres"/>
        <s v="Dominique Perrier"/>
        <s v="Daniel Tonini"/>
        <s v="Martín Sommer"/>
        <s v="Elizabeth Brown"/>
        <s v="Yoshi Tannamuri"/>
        <s v="Simon Crowther"/>
        <s v="Helvetius Nagy"/>
        <s v="Liu Wong"/>
        <s v="Carine Schmitt"/>
        <s v="Manuel Pereira"/>
        <s v="John Steel"/>
        <s v="Francisco Chang"/>
      </sharedItems>
    </cacheField>
    <cacheField name="Customer IDs" numFmtId="0">
      <sharedItems/>
    </cacheField>
    <cacheField name="Order Count" numFmtId="0">
      <sharedItems containsSemiMixedTypes="0" containsString="0" containsNumber="1" containsInteger="1" minValue="1" maxValue="31"/>
    </cacheField>
    <cacheField name="Rank of Order Count " numFmtId="0">
      <sharedItems containsSemiMixedTypes="0" containsString="0" containsNumber="1" containsInteger="1" minValue="1" maxValue="89" count="21">
        <n v="1"/>
        <n v="2"/>
        <n v="3"/>
        <n v="4"/>
        <n v="6"/>
        <n v="9"/>
        <n v="10"/>
        <n v="13"/>
        <n v="19"/>
        <n v="22"/>
        <n v="25"/>
        <n v="29"/>
        <n v="40"/>
        <n v="45"/>
        <n v="49"/>
        <n v="56"/>
        <n v="64"/>
        <n v="74"/>
        <n v="80"/>
        <n v="87"/>
        <n v="89"/>
      </sharedItems>
    </cacheField>
  </cacheFields>
  <extLst>
    <ext xmlns:x14="http://schemas.microsoft.com/office/spreadsheetml/2009/9/main" uri="{725AE2AE-9491-48be-B2B4-4EB974FC3084}">
      <x14:pivotCacheDefinition pivotCacheId="331189952"/>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Excel Services" refreshedDate="46063.93872662037" createdVersion="8" refreshedVersion="8" minRefreshableVersion="3" recordCount="77" xr:uid="{6D6F0D87-37AC-47AC-8E93-0A591BEC33B4}">
  <cacheSource type="worksheet">
    <worksheetSource name="Product"/>
  </cacheSource>
  <cacheFields count="14">
    <cacheField name="Product ID" numFmtId="0">
      <sharedItems/>
    </cacheField>
    <cacheField name="Product Name" numFmtId="0">
      <sharedItems count="77">
        <s v="Chai"/>
        <s v="Chang"/>
        <s v="Aniseed Syrup"/>
        <s v="Chef Anton's Cajun Seasoning"/>
        <s v="Chef Anton's Gumbo Mix"/>
        <s v="Grandma's Boysenberry Spread"/>
        <s v="Uncle Bob's Organic Dried Pears"/>
        <s v="Northwoods Cranberry Sauce"/>
        <s v="Mishi Kobe Niku"/>
        <s v="Ikura"/>
        <s v="Queso Cabrales"/>
        <s v="Queso Manchego La Pastora"/>
        <s v="Konbu"/>
        <s v="Tofu"/>
        <s v="Genen Shouyu"/>
        <s v="Pavlova"/>
        <s v="Alice Mutton"/>
        <s v="Carnarvon Tigers"/>
        <s v="Teatime Chocolate Biscuits"/>
        <s v="Sir Rodney's Marmalade"/>
        <s v="Sir Rodney's Scones"/>
        <s v="Gustaf's Knäckebröd"/>
        <s v="Tunnbröd"/>
        <s v="Guaraná Fantástica"/>
        <s v="NuNuCa Nuß-Nougat-Creme"/>
        <s v="Gumbär Gummibärchen"/>
        <s v="Schoggi Schokolade"/>
        <s v="Rössle Sauerkraut"/>
        <s v="Thüringer Rostbratwurst"/>
        <s v="Nord-Ost Matjeshering"/>
        <s v="Gorgonzola Telino"/>
        <s v="Mascarpone Fabioli"/>
        <s v="Geitost"/>
        <s v="Sasquatch Ale"/>
        <s v="Steeleye Stout"/>
        <s v="Inlagd Sill"/>
        <s v="Gravad lax"/>
        <s v="Côte de Blaye"/>
        <s v="Chartreuse verte"/>
        <s v="Boston Crab Meat"/>
        <s v="Jack's New England Clam Chowder"/>
        <s v="Singaporean Hokkien Fried Mee"/>
        <s v="Ipoh Coffee"/>
        <s v="Gula Malacca"/>
        <s v="Rogede sild"/>
        <s v="Spegesild"/>
        <s v="Zaanse koeken"/>
        <s v="Chocolade"/>
        <s v="Maxilaku"/>
        <s v="Valkoinen suklaa"/>
        <s v="Manjimup Dried Apples"/>
        <s v="Filo Mix"/>
        <s v="Perth Pasties"/>
        <s v="Tourtière"/>
        <s v="Pâté chinois"/>
        <s v="Gnocchi di nonna Alice"/>
        <s v="Ravioli Angelo"/>
        <s v="Escargots de Bourgogne"/>
        <s v="Raclette Courdavault"/>
        <s v="Camembert Pierrot"/>
        <s v="Sirop d'érable"/>
        <s v="Tarte au sucre"/>
        <s v="Vegie-spread"/>
        <s v="Wimmers gute Semmelknödel"/>
        <s v="Louisiana Fiery Hot Pepper Sauce"/>
        <s v="Louisiana Hot Spiced Okra"/>
        <s v="Laughing Lumberjack Lager"/>
        <s v="Scottish Longbreads"/>
        <s v="Gudbrandsdalsost"/>
        <s v="Outback Lager"/>
        <s v="Flotemysost"/>
        <s v="Mozzarella di Giovanni"/>
        <s v="Röd Kaviar"/>
        <s v="Longlife Tofu"/>
        <s v="Rhönbräu Klosterbier"/>
        <s v="Lakkalikööri"/>
        <s v="Original Frankfurter grüne Soße"/>
      </sharedItems>
    </cacheField>
    <cacheField name="Category" numFmtId="0">
      <sharedItems count="8">
        <s v="Drinks "/>
        <s v="Condiments"/>
        <s v="Produce "/>
        <s v="Meat/ Poultry"/>
        <s v="Seafood"/>
        <s v="Dairy Products"/>
        <s v="Desserts"/>
        <s v="Grains/ Cereals "/>
      </sharedItems>
    </cacheField>
    <cacheField name="Supplier ID " numFmtId="0">
      <sharedItems count="29">
        <s v="SU01"/>
        <s v="SU02"/>
        <s v="SU03"/>
        <s v="SU04"/>
        <s v="SU05"/>
        <s v="SU06"/>
        <s v="SU07"/>
        <s v="SU08"/>
        <s v="SU09"/>
        <s v="SU10"/>
        <s v="SU11"/>
        <s v="SU12"/>
        <s v="SU13"/>
        <s v="SU14"/>
        <s v="SU15"/>
        <s v="SU16"/>
        <s v="SU17"/>
        <s v="SU18"/>
        <s v="SU19"/>
        <s v="SU20"/>
        <s v="SU21"/>
        <s v="SU22"/>
        <s v="SU23"/>
        <s v="SU24"/>
        <s v="SU25"/>
        <s v="SU26"/>
        <s v="SU27"/>
        <s v="SU28"/>
        <s v="SU29"/>
      </sharedItems>
    </cacheField>
    <cacheField name="Country of Origin " numFmtId="0">
      <sharedItems count="26">
        <s v="India"/>
        <s v="Thailand"/>
        <s v="France"/>
        <s v="United Kingdom"/>
        <s v="Italy"/>
        <s v="Australia"/>
        <s v="Japan"/>
        <s v="Spain"/>
        <s v="Sweden"/>
        <s v="Brazil"/>
        <s v="Canada"/>
        <s v="United States"/>
        <s v="Hong Kong"/>
        <s v="Germany"/>
        <s v="Norway"/>
        <s v="Singapore"/>
        <s v="Malaysia"/>
        <s v="Netherlands"/>
        <s v="Mexico"/>
        <s v="Finland"/>
        <s v="Switzerland"/>
        <s v="South Africa"/>
        <s v="Scotland"/>
        <s v="Russia"/>
        <s v="China"/>
        <s v="Austria"/>
      </sharedItems>
    </cacheField>
    <cacheField name="Supplier Country" numFmtId="0">
      <sharedItems count="16">
        <s v="UK"/>
        <s v="USA"/>
        <s v="Japan"/>
        <s v="Spain"/>
        <s v="Australia"/>
        <s v="Sweden"/>
        <s v="Brazil"/>
        <s v="Germany"/>
        <s v="Italy"/>
        <s v="Norway"/>
        <s v="France"/>
        <s v="Singapore"/>
        <s v="Denmark"/>
        <s v="Netherlands"/>
        <s v="Finland"/>
        <s v="Canada"/>
      </sharedItems>
    </cacheField>
    <cacheField name="Exipiry Date" numFmtId="14">
      <sharedItems containsSemiMixedTypes="0" containsNonDate="0" containsDate="1" containsString="0" minDate="2017-06-04T00:00:00" maxDate="2019-08-19T00:00:00"/>
    </cacheField>
    <cacheField name="Shelf Life (Days)" numFmtId="0">
      <sharedItems containsSemiMixedTypes="0" containsString="0" containsNumber="1" containsInteger="1" minValue="4" maxValue="809"/>
    </cacheField>
    <cacheField name="Shelf life (Risk)" numFmtId="0">
      <sharedItems count="3">
        <s v="Low Risk"/>
        <s v="High Risk"/>
        <s v="Medium Risk"/>
      </sharedItems>
    </cacheField>
    <cacheField name="Cost Price ($)" numFmtId="165">
      <sharedItems containsSemiMixedTypes="0" containsString="0" containsNumber="1" minValue="1.4" maxValue="194.18"/>
    </cacheField>
    <cacheField name="Retail Price ($)" numFmtId="165">
      <sharedItems containsSemiMixedTypes="0" containsString="0" containsNumber="1" minValue="2.5499999999999998" maxValue="353.05"/>
    </cacheField>
    <cacheField name="Profit" numFmtId="165">
      <sharedItems containsSemiMixedTypes="0" containsString="0" containsNumber="1" minValue="1.1499999999999999" maxValue="158.87"/>
    </cacheField>
    <cacheField name="Intake Stock " numFmtId="0">
      <sharedItems containsSemiMixedTypes="0" containsString="0" containsNumber="1" containsInteger="1" minValue="125" maxValue="2150" count="47">
        <n v="945"/>
        <n v="1353"/>
        <n v="421"/>
        <n v="462"/>
        <n v="312"/>
        <n v="393"/>
        <n v="799"/>
        <n v="450"/>
        <n v="129"/>
        <n v="800"/>
        <n v="723"/>
        <n v="350"/>
        <n v="900"/>
        <n v="500"/>
        <n v="125"/>
        <n v="1500"/>
        <n v="600"/>
        <n v="780"/>
        <n v="1200"/>
        <n v="650"/>
        <n v="318"/>
        <n v="753"/>
        <n v="400"/>
        <n v="680"/>
        <n v="700"/>
        <n v="521"/>
        <n v="950"/>
        <n v="134"/>
        <n v="623"/>
        <n v="1300"/>
        <n v="1000"/>
        <n v="580"/>
        <n v="630"/>
        <n v="510"/>
        <n v="550"/>
        <n v="200"/>
        <n v="300"/>
        <n v="750"/>
        <n v="830"/>
        <n v="920"/>
        <n v="480"/>
        <n v="1600"/>
        <n v="2150"/>
        <n v="240"/>
        <n v="190"/>
        <n v="730"/>
        <n v="820"/>
      </sharedItems>
    </cacheField>
    <cacheField name="Stock Holding (Status)" numFmtId="0">
      <sharedItems count="3">
        <s v="Normal"/>
        <s v="Understocked"/>
        <s v="Overstocked"/>
      </sharedItems>
    </cacheField>
  </cacheFields>
  <extLst>
    <ext xmlns:x14="http://schemas.microsoft.com/office/spreadsheetml/2009/9/main" uri="{725AE2AE-9491-48be-B2B4-4EB974FC3084}">
      <x14:pivotCacheDefinition pivotCacheId="1267495307"/>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Excel Services" refreshedDate="46063.938726736109" createdVersion="8" refreshedVersion="8" minRefreshableVersion="3" recordCount="2154" xr:uid="{81890AD9-E380-423F-8928-45BB85B4D619}">
  <cacheSource type="worksheet">
    <worksheetSource name="Table6"/>
  </cacheSource>
  <cacheFields count="11">
    <cacheField name="TransactionDetails ID" numFmtId="0">
      <sharedItems containsSemiMixedTypes="0" containsString="0" containsNumber="1" containsInteger="1" minValue="1" maxValue="2154"/>
    </cacheField>
    <cacheField name="Order ID" numFmtId="0">
      <sharedItems containsSemiMixedTypes="0" containsString="0" containsNumber="1" containsInteger="1" minValue="10248" maxValue="11077"/>
    </cacheField>
    <cacheField name="Product ID" numFmtId="0">
      <sharedItems/>
    </cacheField>
    <cacheField name="Quantity Ordered" numFmtId="0">
      <sharedItems containsSemiMixedTypes="0" containsString="0" containsNumber="1" containsInteger="1" minValue="1" maxValue="130"/>
    </cacheField>
    <cacheField name="Shipment Date" numFmtId="0">
      <sharedItems/>
    </cacheField>
    <cacheField name="[Formatted] Shipment Dates" numFmtId="14">
      <sharedItems containsSemiMixedTypes="0" containsNonDate="0" containsDate="1" containsString="0" minDate="2015-07-10T00:00:00" maxDate="2017-05-21T00:00:00"/>
    </cacheField>
    <cacheField name="Order Dates" numFmtId="14">
      <sharedItems containsSemiMixedTypes="0" containsNonDate="0" containsDate="1" containsString="0" minDate="2015-07-04T00:00:00" maxDate="2017-05-07T00:00:00"/>
    </cacheField>
    <cacheField name="Shipping Duration (Days)" numFmtId="1">
      <sharedItems containsSemiMixedTypes="0" containsString="0" containsNumber="1" containsInteger="1" minValue="1" maxValue="40"/>
    </cacheField>
    <cacheField name="Product Name" numFmtId="0">
      <sharedItems/>
    </cacheField>
    <cacheField name="Category" numFmtId="0">
      <sharedItems count="8">
        <s v="Dairy Products"/>
        <s v="Grains/ Cereals "/>
        <s v="Produce "/>
        <s v="Seafood"/>
        <s v="Condiments"/>
        <s v="Desserts"/>
        <s v="Drinks "/>
        <s v="Meat/ Poultry"/>
      </sharedItems>
    </cacheField>
    <cacheField name="Delivery method" numFmtId="0">
      <sharedItems count="3">
        <s v="UPS"/>
        <s v="DHL Express"/>
        <s v="DHL"/>
      </sharedItems>
    </cacheField>
  </cacheFields>
  <extLst>
    <ext xmlns:x14="http://schemas.microsoft.com/office/spreadsheetml/2009/9/main" uri="{725AE2AE-9491-48be-B2B4-4EB974FC3084}">
      <x14:pivotCacheDefinition pivotCacheId="1864693294"/>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Excel Services" refreshedDate="46063.938726736109" createdVersion="8" refreshedVersion="8" minRefreshableVersion="3" recordCount="29" xr:uid="{D6C8E0E6-3173-40FC-B2CB-B87F8B0C3EBE}">
  <cacheSource type="worksheet">
    <worksheetSource name="Table2"/>
  </cacheSource>
  <cacheFields count="10">
    <cacheField name="SupplierID" numFmtId="0">
      <sharedItems/>
    </cacheField>
    <cacheField name="SupplierName" numFmtId="0">
      <sharedItems/>
    </cacheField>
    <cacheField name="Formatted SupplierName" numFmtId="0">
      <sharedItems/>
    </cacheField>
    <cacheField name="SupplierEmailAddress" numFmtId="0">
      <sharedItems/>
    </cacheField>
    <cacheField name="SupplierCountry" numFmtId="0">
      <sharedItems count="16">
        <s v="UK"/>
        <s v="USA"/>
        <s v="Japan"/>
        <s v="Spain"/>
        <s v="Australia"/>
        <s v="Sweden"/>
        <s v="Brazil"/>
        <s v="Germany"/>
        <s v="Italy"/>
        <s v="Norway"/>
        <s v="France"/>
        <s v="Singapore"/>
        <s v="Denmark"/>
        <s v="Netherlands"/>
        <s v="Finland"/>
        <s v="Canada"/>
      </sharedItems>
    </cacheField>
    <cacheField name="SupplierType" numFmtId="0">
      <sharedItems count="2">
        <s v="International"/>
        <s v="Local"/>
      </sharedItems>
    </cacheField>
    <cacheField name="Supplier Contact Person" numFmtId="0">
      <sharedItems/>
    </cacheField>
    <cacheField name="Number of Products Supplied" numFmtId="0">
      <sharedItems containsSemiMixedTypes="0" containsString="0" containsNumber="1" containsInteger="1" minValue="1" maxValue="5"/>
    </cacheField>
    <cacheField name="Sum of Retail Price of Products" numFmtId="165">
      <sharedItems containsSemiMixedTypes="0" containsString="0" containsNumber="1" minValue="3.85" maxValue="377.63"/>
    </cacheField>
    <cacheField name="Total Stock Supplied" numFmtId="0">
      <sharedItems containsSemiMixedTypes="0" containsString="0" containsNumber="1" containsInteger="1" minValue="550" maxValue="4970"/>
    </cacheField>
  </cacheFields>
  <extLst>
    <ext xmlns:x14="http://schemas.microsoft.com/office/spreadsheetml/2009/9/main" uri="{725AE2AE-9491-48be-B2B4-4EB974FC3084}">
      <x14:pivotCacheDefinition pivotCacheId="1412000490"/>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Wan Yu Woo" refreshedDate="46064.625367476852" createdVersion="8" refreshedVersion="8" minRefreshableVersion="3" recordCount="5" xr:uid="{9C62B00F-E32F-4D3F-9F72-65D5FF9D6E85}">
  <cacheSource type="worksheet">
    <worksheetSource name="Table7"/>
  </cacheSource>
  <cacheFields count="9">
    <cacheField name="OutletID" numFmtId="0">
      <sharedItems/>
    </cacheField>
    <cacheField name="OutletName" numFmtId="0">
      <sharedItems count="5">
        <s v="Sheng Xiong Worldwide Grocery"/>
        <s v="Sheng Xiong Grocery Ptd Ltd"/>
        <s v="Sheng Xiong In Changi Grocery "/>
        <s v="Orchard Sheng Xiong Ltd"/>
        <s v="My Sheng Xiong Retail Grocery "/>
      </sharedItems>
    </cacheField>
    <cacheField name="OutletContactNumber" numFmtId="0">
      <sharedItems containsSemiMixedTypes="0" containsString="0" containsNumber="1" containsInteger="1" minValue="68317503" maxValue="68642464"/>
    </cacheField>
    <cacheField name="Address" numFmtId="0">
      <sharedItems/>
    </cacheField>
    <cacheField name="Location " numFmtId="0">
      <sharedItems count="6">
        <s v="Ang Mo Kio"/>
        <s v="Seng Kang"/>
        <s v="Changi"/>
        <s v="Orchard"/>
        <s v="Tampines"/>
        <s v="Sengkang" u="1"/>
      </sharedItems>
    </cacheField>
    <cacheField name="Region" numFmtId="0">
      <sharedItems count="3">
        <s v="North-East"/>
        <s v="East"/>
        <s v="Central"/>
      </sharedItems>
    </cacheField>
    <cacheField name="Nearest Outlet Choice" numFmtId="0">
      <sharedItems containsSemiMixedTypes="0" containsString="0" containsNumber="1" containsInteger="1" minValue="9" maxValue="28"/>
    </cacheField>
    <cacheField name="Number of Employees" numFmtId="0">
      <sharedItems containsSemiMixedTypes="0" containsString="0" containsNumber="1" containsInteger="1" minValue="3" maxValue="5"/>
    </cacheField>
    <cacheField name="StaffSize" numFmtId="0">
      <sharedItems count="3">
        <s v="Large"/>
        <s v="Medium"/>
        <s v="Small"/>
      </sharedItems>
    </cacheField>
  </cacheFields>
  <extLst>
    <ext xmlns:x14="http://schemas.microsoft.com/office/spreadsheetml/2009/9/main" uri="{725AE2AE-9491-48be-B2B4-4EB974FC3084}">
      <x14:pivotCacheDefinition pivotCacheId="1778964334"/>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25163773148" backgroundQuery="1" createdVersion="5" refreshedVersion="8" minRefreshableVersion="3" recordCount="0" supportSubquery="1" supportAdvancedDrill="1" xr:uid="{FDF9F31A-5C5C-4E85-B5F7-0C477373224C}">
  <cacheSource type="external" connectionId="1"/>
  <cacheFields count="1">
    <cacheField name="[Measures].[Sum of Nearest Outlet Choice]" caption="Sum of Nearest Outlet Choice" numFmtId="0" hierarchy="159" level="32767"/>
  </cacheFields>
  <cacheHierarchies count="163">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oneField="1" hidden="1">
      <fieldsUsage count="1">
        <fieldUsage x="0"/>
      </fieldsUsage>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84464699072" backgroundQuery="1" createdVersion="8" refreshedVersion="8" minRefreshableVersion="3" recordCount="0" supportSubquery="1" supportAdvancedDrill="1" xr:uid="{72259189-FEEC-4628-AE54-AB492208BF7D}">
  <cacheSource type="external" connectionId="1"/>
  <cacheFields count="4">
    <cacheField name="[Range].[Shelf life (Risk)].[Shelf life (Risk)]" caption="Shelf life (Risk)" numFmtId="0" hierarchy="55" level="1">
      <sharedItems containsSemiMixedTypes="0" containsNonDate="0" containsString="0"/>
    </cacheField>
    <cacheField name="[Range].[Category].[Category]" caption="Category" numFmtId="0" hierarchy="49" level="1">
      <sharedItems count="8">
        <s v="Condiments"/>
        <s v="Dairy Products"/>
        <s v="Desserts"/>
        <s v="Drinks"/>
        <s v="Grains/ Cereals"/>
        <s v="Meat/ Poultry"/>
        <s v="Produce"/>
        <s v="Seafood"/>
      </sharedItems>
    </cacheField>
    <cacheField name="[Measures].[Sum of Profit]" caption="Sum of Profit" numFmtId="0" hierarchy="161" level="32767"/>
    <cacheField name="[Range].[Country of Origin].[Country of Origin]" caption="Country of Origin" numFmtId="0" hierarchy="51" level="1">
      <sharedItems containsSemiMixedTypes="0" containsNonDate="0" containsString="0"/>
    </cacheField>
  </cacheFields>
  <cacheHierarchies count="163">
    <cacheHierarchy uniqueName="[Customer].[CustomerID]" caption="CustomerID" attribute="1" defaultMemberUniqueName="[Customer].[CustomerID].[All]" allUniqueName="[Customer].[CustomerID].[All]" dimensionUniqueName="[Customer]" displayFolder="" count="2" memberValueDatatype="130" unbalanced="0"/>
    <cacheHierarchy uniqueName="[Customer].[CustomerCompany]" caption="CustomerCompany" attribute="1" defaultMemberUniqueName="[Customer].[CustomerCompany].[All]" allUniqueName="[Customer].[CustomerCompany].[All]" dimensionUniqueName="[Customer]" displayFolder="" count="2" memberValueDatatype="130" unbalanced="0"/>
    <cacheHierarchy uniqueName="[Customer].[CustomerFullname]" caption="CustomerFullname" attribute="1" defaultMemberUniqueName="[Customer].[CustomerFullname].[All]" allUniqueName="[Customer].[CustomerFullname].[All]" dimensionUniqueName="[Customer]" displayFolder="" count="2" memberValueDatatype="130" unbalanced="0"/>
    <cacheHierarchy uniqueName="[Customer].[CustomerEmail]" caption="CustomerEmail" attribute="1" defaultMemberUniqueName="[Customer].[CustomerEmail].[All]" allUniqueName="[Customer].[CustomerEmail].[All]" dimensionUniqueName="[Customer]" displayFolder="" count="2" memberValueDatatype="130" unbalanced="0"/>
    <cacheHierarchy uniqueName="[Customer].[CustomerPostalCode]" caption="CustomerPostalCode" attribute="1" defaultMemberUniqueName="[Customer].[CustomerPostalCode].[All]" allUniqueName="[Customer].[CustomerPostalCode].[All]" dimensionUniqueName="[Customer]" displayFolder="" count="2" memberValueDatatype="130" unbalanced="0"/>
    <cacheHierarchy uniqueName="[Customer].[CustomerAddress]" caption="CustomerAddress" attribute="1" defaultMemberUniqueName="[Customer].[CustomerAddress].[All]" allUniqueName="[Customer].[CustomerAddress].[All]" dimensionUniqueName="[Customer]" displayFolder="" count="2"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2"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2" memberValueDatatype="130" unbalanced="0"/>
    <cacheHierarchy uniqueName="[Employee].[EmployeeID]" caption="EmployeeID" attribute="1" defaultMemberUniqueName="[Employee].[EmployeeID].[All]" allUniqueName="[Employee].[EmployeeID].[All]" dimensionUniqueName="[Employee]" displayFolder="" count="2" memberValueDatatype="130" unbalanced="0"/>
    <cacheHierarchy uniqueName="[Employee].[EmployeeFullName]" caption="EmployeeFullName" attribute="1" defaultMemberUniqueName="[Employee].[EmployeeFullName].[All]" allUniqueName="[Employee].[EmployeeFullName].[All]" dimensionUniqueName="[Employee]" displayFolder="" count="2" memberValueDatatype="130" unbalanced="0"/>
    <cacheHierarchy uniqueName="[Employee].[Gender]" caption="Gender" attribute="1" defaultMemberUniqueName="[Employee].[Gender].[All]" allUniqueName="[Employee].[Gender].[All]" dimensionUniqueName="[Employee]" displayFolder="" count="2" memberValueDatatype="130" unbalanced="0"/>
    <cacheHierarchy uniqueName="[Employee].[Gender status]" caption="Gender status" attribute="1" defaultMemberUniqueName="[Employee].[Gender status].[All]" allUniqueName="[Employee].[Gender status].[All]" dimensionUniqueName="[Employee]" displayFolder="" count="2" memberValueDatatype="130" unbalanced="0"/>
    <cacheHierarchy uniqueName="[Employee].[Date Joined]" caption="Date Joined" attribute="1" time="1" defaultMemberUniqueName="[Employee].[Date Joined].[All]" allUniqueName="[Employee].[Date Joined].[All]" dimensionUniqueName="[Employee]" displayFolder="" count="2" memberValueDatatype="7" unbalanced="0"/>
    <cacheHierarchy uniqueName="[Employee].[Years of experience]" caption="Years of experience" attribute="1" defaultMemberUniqueName="[Employee].[Years of experience].[All]" allUniqueName="[Employee].[Years of experience].[All]" dimensionUniqueName="[Employee]" displayFolder="" count="2" memberValueDatatype="20" unbalanced="0"/>
    <cacheHierarchy uniqueName="[Employee].[Experience level]" caption="Experience level" attribute="1" defaultMemberUniqueName="[Employee].[Experience level].[All]" allUniqueName="[Employee].[Experience level].[All]" dimensionUniqueName="[Employee]" displayFolder="" count="2" memberValueDatatype="130" unbalanced="0"/>
    <cacheHierarchy uniqueName="[Employee].[EmployeeDesignation]" caption="EmployeeDesignation" attribute="1" defaultMemberUniqueName="[Employee].[EmployeeDesignation].[All]" allUniqueName="[Employee].[EmployeeDesignation].[All]" dimensionUniqueName="[Employee]" displayFolder="" count="2" memberValueDatatype="130" unbalanced="0"/>
    <cacheHierarchy uniqueName="[Employee].[Dept]" caption="Dept" attribute="1" defaultMemberUniqueName="[Employee].[Dept].[All]" allUniqueName="[Employee].[Dept].[All]" dimensionUniqueName="[Employee]" displayFolder="" count="2" memberValueDatatype="130" unbalanced="0"/>
    <cacheHierarchy uniqueName="[Employee].[OutletID]" caption="OutletID" attribute="1" defaultMemberUniqueName="[Employee].[OutletID].[All]" allUniqueName="[Employee].[OutletID].[All]" dimensionUniqueName="[Employee]" displayFolder="" count="2" memberValueDatatype="130" unbalanced="0"/>
    <cacheHierarchy uniqueName="[Employee].[Contact Number]" caption="Contact Number" attribute="1" defaultMemberUniqueName="[Employee].[Contact Number].[All]" allUniqueName="[Employee].[Contact Number].[All]" dimensionUniqueName="[Employee]" displayFolder="" count="2" memberValueDatatype="20" unbalanced="0"/>
    <cacheHierarchy uniqueName="[Employee].[Email Address]" caption="Email Address" attribute="1" defaultMemberUniqueName="[Employee].[Email Address].[All]" allUniqueName="[Employee].[Email Address].[All]" dimensionUniqueName="[Employee]" displayFolder="" count="2" memberValueDatatype="130" unbalanced="0"/>
    <cacheHierarchy uniqueName="[Employee].[Marital Status]" caption="Marital Status" attribute="1" defaultMemberUniqueName="[Employee].[Marital Status].[All]" allUniqueName="[Employee].[Marital Status].[All]" dimensionUniqueName="[Employee]" displayFolder="" count="2" memberValueDatatype="130" unbalanced="0"/>
    <cacheHierarchy uniqueName="[Employee].[Relationship status]" caption="Relationship status" attribute="1" defaultMemberUniqueName="[Employee].[Relationship status].[All]" allUniqueName="[Employee].[Relationship status].[All]" dimensionUniqueName="[Employee]" displayFolder="" count="2" memberValueDatatype="130" unbalanced="0"/>
    <cacheHierarchy uniqueName="[Employee].[Salary]" caption="Salary" attribute="1" defaultMemberUniqueName="[Employee].[Salary].[All]" allUniqueName="[Employee].[Salary].[All]" dimensionUniqueName="[Employee]" displayFolder="" count="2" memberValueDatatype="20" unbalanced="0"/>
    <cacheHierarchy uniqueName="[Employee].[Qualifications]" caption="Qualifications" attribute="1" defaultMemberUniqueName="[Employee].[Qualifications].[All]" allUniqueName="[Employee].[Qualifications].[All]" dimensionUniqueName="[Employee]" displayFolder="" count="2" memberValueDatatype="130" unbalanced="0"/>
    <cacheHierarchy uniqueName="[Outlet].[OutletID]" caption="OutletID" attribute="1" defaultMemberUniqueName="[Outlet].[OutletID].[All]" allUniqueName="[Outlet].[OutletID].[All]" dimensionUniqueName="[Outlet]" displayFolder="" count="2" memberValueDatatype="130" unbalanced="0"/>
    <cacheHierarchy uniqueName="[Outlet].[OutletName]" caption="OutletName" attribute="1" defaultMemberUniqueName="[Outlet].[OutletName].[All]" allUniqueName="[Outlet].[OutletName].[All]" dimensionUniqueName="[Outlet]" displayFolder="" count="2" memberValueDatatype="130" unbalanced="0"/>
    <cacheHierarchy uniqueName="[Outlet].[OutletContactNumber]" caption="OutletContactNumber" attribute="1" defaultMemberUniqueName="[Outlet].[OutletContactNumber].[All]" allUniqueName="[Outlet].[OutletContactNumber].[All]" dimensionUniqueName="[Outlet]" displayFolder="" count="2" memberValueDatatype="20" unbalanced="0"/>
    <cacheHierarchy uniqueName="[Outlet].[Address]" caption="Address" attribute="1" defaultMemberUniqueName="[Outlet].[Address].[All]" allUniqueName="[Outlet].[Address].[All]" dimensionUniqueName="[Outlet]" displayFolder="" count="2" memberValueDatatype="130" unbalanced="0"/>
    <cacheHierarchy uniqueName="[Outlet].[Location]" caption="Location" attribute="1" defaultMemberUniqueName="[Outlet].[Location].[All]" allUniqueName="[Outlet].[Location].[All]" dimensionUniqueName="[Outlet]" displayFolder="" count="2" memberValueDatatype="130" unbalanced="0"/>
    <cacheHierarchy uniqueName="[Outlet].[Region]" caption="Region" attribute="1" defaultMemberUniqueName="[Outlet].[Region].[All]" allUniqueName="[Outlet].[Region].[All]" dimensionUniqueName="[Outlet]" displayFolder="" count="2" memberValueDatatype="130" unbalanced="0"/>
    <cacheHierarchy uniqueName="[Outlet].[Nearest Outlet Choice]" caption="Nearest Outlet Choice" attribute="1" defaultMemberUniqueName="[Outlet].[Nearest Outlet Choice].[All]" allUniqueName="[Outlet].[Nearest Outlet Choice].[All]" dimensionUniqueName="[Outlet]" displayFolder="" count="2" memberValueDatatype="20" unbalanced="0"/>
    <cacheHierarchy uniqueName="[Outlet].[Number of Employees]" caption="Number of Employees" attribute="1" defaultMemberUniqueName="[Outlet].[Number of Employees].[All]" allUniqueName="[Outlet].[Number of Employees].[All]" dimensionUniqueName="[Outlet]" displayFolder="" count="2" memberValueDatatype="20" unbalanced="0"/>
    <cacheHierarchy uniqueName="[Outlet].[StaffSize]" caption="StaffSize" attribute="1" defaultMemberUniqueName="[Outlet].[StaffSize].[All]" allUniqueName="[Outlet].[StaffSize].[All]" dimensionUniqueName="[Outlet]" displayFolder="" count="2" memberValueDatatype="130" unbalanced="0"/>
    <cacheHierarchy uniqueName="[Product].[Product ID]" caption="Product ID" attribute="1" defaultMemberUniqueName="[Product].[Product ID].[All]" allUniqueName="[Product].[Product ID].[All]" dimensionUniqueName="[Product]" displayFolder="" count="2" memberValueDatatype="130" unbalanced="0"/>
    <cacheHierarchy uniqueName="[Product].[Product Name]" caption="Product Name" attribute="1" defaultMemberUniqueName="[Product].[Product Name].[All]" allUniqueName="[Product].[Product Name].[All]" dimensionUniqueName="[Product]" displayFolder="" count="2" memberValueDatatype="130" unbalanced="0"/>
    <cacheHierarchy uniqueName="[Product].[Category]" caption="Category" attribute="1" defaultMemberUniqueName="[Product].[Category].[All]" allUniqueName="[Product].[Category].[All]" dimensionUniqueName="[Product]" displayFolder="" count="2" memberValueDatatype="130" unbalanced="0"/>
    <cacheHierarchy uniqueName="[Product].[Supplier ID]" caption="Supplier ID" attribute="1" defaultMemberUniqueName="[Product].[Supplier ID].[All]" allUniqueName="[Product].[Supplier ID].[All]" dimensionUniqueName="[Product]" displayFolder="" count="2" memberValueDatatype="130" unbalanced="0"/>
    <cacheHierarchy uniqueName="[Product].[Country of Origin]" caption="Country of Origin" attribute="1" defaultMemberUniqueName="[Product].[Country of Origin].[All]" allUniqueName="[Product].[Country of Origin].[All]" dimensionUniqueName="[Product]" displayFolder="" count="2" memberValueDatatype="130" unbalanced="0"/>
    <cacheHierarchy uniqueName="[Product].[Supplier Country]" caption="Supplier Country" attribute="1" defaultMemberUniqueName="[Product].[Supplier Country].[All]" allUniqueName="[Product].[Supplier Country].[All]" dimensionUniqueName="[Product]" displayFolder="" count="2" memberValueDatatype="130" unbalanced="0"/>
    <cacheHierarchy uniqueName="[Product].[Exipiry Date]" caption="Exipiry Date" attribute="1" time="1" defaultMemberUniqueName="[Product].[Exipiry Date].[All]" allUniqueName="[Product].[Exipiry Date].[All]" dimensionUniqueName="[Product]" displayFolder="" count="2" memberValueDatatype="7" unbalanced="0"/>
    <cacheHierarchy uniqueName="[Product].[Shelf Life (Days)]" caption="Shelf Life (Days)" attribute="1" defaultMemberUniqueName="[Product].[Shelf Life (Days)].[All]" allUniqueName="[Product].[Shelf Life (Days)].[All]" dimensionUniqueName="[Product]" displayFolder="" count="2" memberValueDatatype="20" unbalanced="0"/>
    <cacheHierarchy uniqueName="[Product].[Shelf life (Risk)]" caption="Shelf life (Risk)" attribute="1" defaultMemberUniqueName="[Product].[Shelf life (Risk)].[All]" allUniqueName="[Product].[Shelf life (Risk)].[All]" dimensionUniqueName="[Product]" displayFolder="" count="2" memberValueDatatype="130" unbalanced="0"/>
    <cacheHierarchy uniqueName="[Product].[Cost Price ($)]" caption="Cost Price ($)" attribute="1" defaultMemberUniqueName="[Product].[Cost Price ($)].[All]" allUniqueName="[Product].[Cost Price ($)].[All]" dimensionUniqueName="[Product]" displayFolder="" count="2" memberValueDatatype="5" unbalanced="0"/>
    <cacheHierarchy uniqueName="[Product].[Retail Price ($)]" caption="Retail Price ($)" attribute="1" defaultMemberUniqueName="[Product].[Retail Price ($)].[All]" allUniqueName="[Product].[Retail Price ($)].[All]" dimensionUniqueName="[Product]" displayFolder="" count="2" memberValueDatatype="5" unbalanced="0"/>
    <cacheHierarchy uniqueName="[Product].[Profit]" caption="Profit" attribute="1" defaultMemberUniqueName="[Product].[Profit].[All]" allUniqueName="[Product].[Profit].[All]" dimensionUniqueName="[Product]" displayFolder="" count="2" memberValueDatatype="5" unbalanced="0"/>
    <cacheHierarchy uniqueName="[Product].[Intake Stock]" caption="Intake Stock" attribute="1" defaultMemberUniqueName="[Product].[Intake Stock].[All]" allUniqueName="[Product].[Intake Stock].[All]" dimensionUniqueName="[Product]" displayFolder="" count="2" memberValueDatatype="20" unbalanced="0"/>
    <cacheHierarchy uniqueName="[Product].[Stock Holding (Status)]" caption="Stock Holding (Status)" attribute="1" defaultMemberUniqueName="[Product].[Stock Holding (Status)].[All]" allUniqueName="[Product].[Stock Holding (Status)].[All]" dimensionUniqueName="[Product]" displayFolder="" count="2" memberValueDatatype="130" unbalanced="0"/>
    <cacheHierarchy uniqueName="[Range].[Product ID]" caption="Product ID" attribute="1" defaultMemberUniqueName="[Range].[Product ID].[All]" allUniqueName="[Range].[Product ID].[All]" dimensionUniqueName="[Range]" displayFolder="" count="2" memberValueDatatype="130" unbalanced="0"/>
    <cacheHierarchy uniqueName="[Range].[Product Name]" caption="Product Name" attribute="1" defaultMemberUniqueName="[Range].[Product Name].[All]" allUniqueName="[Range].[Product Name].[All]" dimensionUniqueName="[Range]" displayFolder="" count="2" memberValueDatatype="130" unbalanced="0"/>
    <cacheHierarchy uniqueName="[Range].[Category]" caption="Category" attribute="1" defaultMemberUniqueName="[Range].[Category].[All]" allUniqueName="[Range].[Category].[All]" dimensionUniqueName="[Range]" displayFolder="" count="2" memberValueDatatype="130" unbalanced="0">
      <fieldsUsage count="2">
        <fieldUsage x="-1"/>
        <fieldUsage x="1"/>
      </fieldsUsage>
    </cacheHierarchy>
    <cacheHierarchy uniqueName="[Range].[Supplier ID]" caption="Supplier ID" attribute="1" defaultMemberUniqueName="[Range].[Supplier ID].[All]" allUniqueName="[Range].[Supplier ID].[All]" dimensionUniqueName="[Range]" displayFolder="" count="2" memberValueDatatype="130" unbalanced="0"/>
    <cacheHierarchy uniqueName="[Range].[Country of Origin]" caption="Country of Origin" attribute="1" defaultMemberUniqueName="[Range].[Country of Origin].[All]" allUniqueName="[Range].[Country of Origin].[All]" dimensionUniqueName="[Range]" displayFolder="" count="2" memberValueDatatype="130" unbalanced="0">
      <fieldsUsage count="2">
        <fieldUsage x="-1"/>
        <fieldUsage x="3"/>
      </fieldsUsage>
    </cacheHierarchy>
    <cacheHierarchy uniqueName="[Range].[Supplier Country]" caption="Supplier Country" attribute="1" defaultMemberUniqueName="[Range].[Supplier Country].[All]" allUniqueName="[Range].[Supplier Country].[All]" dimensionUniqueName="[Range]" displayFolder="" count="2" memberValueDatatype="130" unbalanced="0"/>
    <cacheHierarchy uniqueName="[Range].[Exipiry Date]" caption="Exipiry Date" attribute="1" time="1" defaultMemberUniqueName="[Range].[Exipiry Date].[All]" allUniqueName="[Range].[Exipiry Date].[All]" dimensionUniqueName="[Range]" displayFolder="" count="2" memberValueDatatype="7" unbalanced="0"/>
    <cacheHierarchy uniqueName="[Range].[Shelf Life (Days)]" caption="Shelf Life (Days)" attribute="1" defaultMemberUniqueName="[Range].[Shelf Life (Days)].[All]" allUniqueName="[Range].[Shelf Life (Days)].[All]" dimensionUniqueName="[Range]" displayFolder="" count="2" memberValueDatatype="20" unbalanced="0"/>
    <cacheHierarchy uniqueName="[Range].[Shelf life (Risk)]" caption="Shelf life (Risk)" attribute="1" defaultMemberUniqueName="[Range].[Shelf life (Risk)].[All]" allUniqueName="[Range].[Shelf life (Risk)].[All]" dimensionUniqueName="[Range]" displayFolder="" count="2" memberValueDatatype="130" unbalanced="0">
      <fieldsUsage count="2">
        <fieldUsage x="-1"/>
        <fieldUsage x="0"/>
      </fieldsUsage>
    </cacheHierarchy>
    <cacheHierarchy uniqueName="[Range].[Cost Price ($)]" caption="Cost Price ($)" attribute="1" defaultMemberUniqueName="[Range].[Cost Price ($)].[All]" allUniqueName="[Range].[Cost Price ($)].[All]" dimensionUniqueName="[Range]" displayFolder="" count="2" memberValueDatatype="5" unbalanced="0"/>
    <cacheHierarchy uniqueName="[Range].[Retail Price ($)]" caption="Retail Price ($)" attribute="1" defaultMemberUniqueName="[Range].[Retail Price ($)].[All]" allUniqueName="[Range].[Retail Price ($)].[All]" dimensionUniqueName="[Range]" displayFolder="" count="2" memberValueDatatype="5" unbalanced="0"/>
    <cacheHierarchy uniqueName="[Range].[Profit]" caption="Profit" attribute="1" defaultMemberUniqueName="[Range].[Profit].[All]" allUniqueName="[Range].[Profit].[All]" dimensionUniqueName="[Range]" displayFolder="" count="2" memberValueDatatype="5" unbalanced="0"/>
    <cacheHierarchy uniqueName="[Range].[Intake Stock]" caption="Intake Stock" attribute="1" defaultMemberUniqueName="[Range].[Intake Stock].[All]" allUniqueName="[Range].[Intake Stock].[All]" dimensionUniqueName="[Range]" displayFolder="" count="2" memberValueDatatype="20" unbalanced="0"/>
    <cacheHierarchy uniqueName="[Range].[Stock Holding (Status)]" caption="Stock Holding (Status)" attribute="1" defaultMemberUniqueName="[Range].[Stock Holding (Status)].[All]" allUniqueName="[Range].[Stock Holding (Status)].[All]" dimensionUniqueName="[Range]" displayFolder="" count="2" memberValueDatatype="130" unbalanced="0"/>
    <cacheHierarchy uniqueName="[Supplier].[SupplierID]" caption="SupplierID" attribute="1" defaultMemberUniqueName="[Supplier].[SupplierID].[All]" allUniqueName="[Supplier].[SupplierID].[All]" dimensionUniqueName="[Supplier]" displayFolder="" count="2" memberValueDatatype="130" unbalanced="0"/>
    <cacheHierarchy uniqueName="[Supplier].[SupplierName]" caption="SupplierName" attribute="1" defaultMemberUniqueName="[Supplier].[SupplierName].[All]" allUniqueName="[Supplier].[SupplierName].[All]" dimensionUniqueName="[Supplier]" displayFolder="" count="2"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2" memberValueDatatype="130" unbalanced="0"/>
    <cacheHierarchy uniqueName="[Supplier].[SupplierEmailAddress]" caption="SupplierEmailAddress" attribute="1" defaultMemberUniqueName="[Supplier].[SupplierEmailAddress].[All]" allUniqueName="[Supplier].[SupplierEmailAddress].[All]" dimensionUniqueName="[Supplier]" displayFolder="" count="2" memberValueDatatype="130" unbalanced="0"/>
    <cacheHierarchy uniqueName="[Supplier].[SupplierCountry]" caption="SupplierCountry" attribute="1" defaultMemberUniqueName="[Supplier].[SupplierCountry].[All]" allUniqueName="[Supplier].[SupplierCountry].[All]" dimensionUniqueName="[Supplier]" displayFolder="" count="2" memberValueDatatype="130" unbalanced="0"/>
    <cacheHierarchy uniqueName="[Supplier].[SupplierType]" caption="SupplierType" attribute="1" defaultMemberUniqueName="[Supplier].[SupplierType].[All]" allUniqueName="[Supplier].[SupplierType].[All]" dimensionUniqueName="[Supplier]" displayFolder="" count="2"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2"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2"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2" memberValueDatatype="5" unbalanced="0"/>
    <cacheHierarchy uniqueName="[Supplier].[Total Stock Supplied]" caption="Total Stock Supplied" attribute="1" defaultMemberUniqueName="[Supplier].[Total Stock Supplied].[All]" allUniqueName="[Supplier].[Total Stock Supplied].[All]" dimensionUniqueName="[Supplier]" displayFolder="" count="2" memberValueDatatype="20" unbalanced="0"/>
    <cacheHierarchy uniqueName="[Table12].[CustomerID]" caption="CustomerID" attribute="1" defaultMemberUniqueName="[Table12].[CustomerID].[All]" allUniqueName="[Table12].[CustomerID].[All]" dimensionUniqueName="[Table12]" displayFolder="" count="2" memberValueDatatype="130" unbalanced="0"/>
    <cacheHierarchy uniqueName="[Table12].[CustomerCompany]" caption="CustomerCompany" attribute="1" defaultMemberUniqueName="[Table12].[CustomerCompany].[All]" allUniqueName="[Table12].[CustomerCompany].[All]" dimensionUniqueName="[Table12]" displayFolder="" count="2" memberValueDatatype="130" unbalanced="0"/>
    <cacheHierarchy uniqueName="[Table12].[CustomerFullname]" caption="CustomerFullname" attribute="1" defaultMemberUniqueName="[Table12].[CustomerFullname].[All]" allUniqueName="[Table12].[CustomerFullname].[All]" dimensionUniqueName="[Table12]" displayFolder="" count="2" memberValueDatatype="130" unbalanced="0"/>
    <cacheHierarchy uniqueName="[Table12].[CustomerEmail]" caption="CustomerEmail" attribute="1" defaultMemberUniqueName="[Table12].[CustomerEmail].[All]" allUniqueName="[Table12].[CustomerEmail].[All]" dimensionUniqueName="[Table12]" displayFolder="" count="2" memberValueDatatype="130" unbalanced="0"/>
    <cacheHierarchy uniqueName="[Table12].[CustomerPostalCode]" caption="CustomerPostalCode" attribute="1" defaultMemberUniqueName="[Table12].[CustomerPostalCode].[All]" allUniqueName="[Table12].[CustomerPostalCode].[All]" dimensionUniqueName="[Table12]" displayFolder="" count="2" memberValueDatatype="20" unbalanced="0"/>
    <cacheHierarchy uniqueName="[Table12].[CustomerAddress]" caption="CustomerAddress" attribute="1" defaultMemberUniqueName="[Table12].[CustomerAddress].[All]" allUniqueName="[Table12].[CustomerAddress].[All]" dimensionUniqueName="[Table12]" displayFolder="" count="2" memberValueDatatype="130" unbalanced="0"/>
    <cacheHierarchy uniqueName="[Table12].[Unit_Number]" caption="Unit_Number" attribute="1" defaultMemberUniqueName="[Table12].[Unit_Number].[All]" allUniqueName="[Table12].[Unit_Number].[All]" dimensionUniqueName="[Table12]" displayFolder="" count="2" memberValueDatatype="130" unbalanced="0"/>
    <cacheHierarchy uniqueName="[Table12].[Location]" caption="Location" attribute="1" defaultMemberUniqueName="[Table12].[Location].[All]" allUniqueName="[Table12].[Location].[All]" dimensionUniqueName="[Table12]" displayFolder="" count="2"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2" memberValueDatatype="5" unbalanced="0"/>
    <cacheHierarchy uniqueName="[Table12].[Date Joined]" caption="Date Joined" attribute="1" time="1" defaultMemberUniqueName="[Table12].[Date Joined].[All]" allUniqueName="[Table12].[Date Joined].[All]" dimensionUniqueName="[Table12]" displayFolder="" count="2" memberValueDatatype="7" unbalanced="0"/>
    <cacheHierarchy uniqueName="[Table12].[Member Duration (years)]" caption="Member Duration (years)" attribute="1" defaultMemberUniqueName="[Table12].[Member Duration (years)].[All]" allUniqueName="[Table12].[Member Duration (years)].[All]" dimensionUniqueName="[Table12]" displayFolder="" count="2" memberValueDatatype="20" unbalanced="0"/>
    <cacheHierarchy uniqueName="[Table12].[Membership Tier]" caption="Membership Tier" attribute="1" defaultMemberUniqueName="[Table12].[Membership Tier].[All]" allUniqueName="[Table12].[Membership Tier].[All]" dimensionUniqueName="[Table12]" displayFolder="" count="2"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2" memberValueDatatype="130" unbalanced="0"/>
    <cacheHierarchy uniqueName="[Table2211].[CustomerID]" caption="CustomerID" attribute="1" defaultMemberUniqueName="[Table2211].[CustomerID].[All]" allUniqueName="[Table2211].[CustomerID].[All]" dimensionUniqueName="[Table2211]" displayFolder="" count="2" memberValueDatatype="130" unbalanced="0"/>
    <cacheHierarchy uniqueName="[Table2211].[CustomerCompany]" caption="CustomerCompany" attribute="1" defaultMemberUniqueName="[Table2211].[CustomerCompany].[All]" allUniqueName="[Table2211].[CustomerCompany].[All]" dimensionUniqueName="[Table2211]" displayFolder="" count="2" memberValueDatatype="130" unbalanced="0"/>
    <cacheHierarchy uniqueName="[Table2211].[CustomerFullname]" caption="CustomerFullname" attribute="1" defaultMemberUniqueName="[Table2211].[CustomerFullname].[All]" allUniqueName="[Table2211].[CustomerFullname].[All]" dimensionUniqueName="[Table2211]" displayFolder="" count="2" memberValueDatatype="130" unbalanced="0"/>
    <cacheHierarchy uniqueName="[Table2211].[CustomerEmail]" caption="CustomerEmail" attribute="1" defaultMemberUniqueName="[Table2211].[CustomerEmail].[All]" allUniqueName="[Table2211].[CustomerEmail].[All]" dimensionUniqueName="[Table2211]" displayFolder="" count="2" memberValueDatatype="130" unbalanced="0"/>
    <cacheHierarchy uniqueName="[Table2211].[CustomerPostalCode]" caption="CustomerPostalCode" attribute="1" defaultMemberUniqueName="[Table2211].[CustomerPostalCode].[All]" allUniqueName="[Table2211].[CustomerPostalCode].[All]" dimensionUniqueName="[Table2211]" displayFolder="" count="2" memberValueDatatype="130" unbalanced="0"/>
    <cacheHierarchy uniqueName="[Table2211].[CustomerAddress]" caption="CustomerAddress" attribute="1" defaultMemberUniqueName="[Table2211].[CustomerAddress].[All]" allUniqueName="[Table2211].[CustomerAddress].[All]" dimensionUniqueName="[Table2211]" displayFolder="" count="2" memberValueDatatype="130" unbalanced="0"/>
    <cacheHierarchy uniqueName="[Table2211].[Unit_Number]" caption="Unit_Number" attribute="1" defaultMemberUniqueName="[Table2211].[Unit_Number].[All]" allUniqueName="[Table2211].[Unit_Number].[All]" dimensionUniqueName="[Table2211]" displayFolder="" count="2"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2"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2" memberValueDatatype="5" unbalanced="0"/>
    <cacheHierarchy uniqueName="[Table2211].[Date Joined]" caption="Date Joined" attribute="1" time="1" defaultMemberUniqueName="[Table2211].[Date Joined].[All]" allUniqueName="[Table2211].[Date Joined].[All]" dimensionUniqueName="[Table2211]" displayFolder="" count="2"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2" memberValueDatatype="20" unbalanced="0"/>
    <cacheHierarchy uniqueName="[Table2211].[Membership Tier]" caption="Membership Tier" attribute="1" defaultMemberUniqueName="[Table2211].[Membership Tier].[All]" allUniqueName="[Table2211].[Membership Tier].[All]" dimensionUniqueName="[Table2211]" displayFolder="" count="2"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2" memberValueDatatype="130" unbalanced="0"/>
    <cacheHierarchy uniqueName="[Table222].[CustomerID]" caption="CustomerID" attribute="1" defaultMemberUniqueName="[Table222].[CustomerID].[All]" allUniqueName="[Table222].[CustomerID].[All]" dimensionUniqueName="[Table222]" displayFolder="" count="2" memberValueDatatype="130" unbalanced="0"/>
    <cacheHierarchy uniqueName="[Table222].[CustomerCompany]" caption="CustomerCompany" attribute="1" defaultMemberUniqueName="[Table222].[CustomerCompany].[All]" allUniqueName="[Table222].[CustomerCompany].[All]" dimensionUniqueName="[Table222]" displayFolder="" count="2" memberValueDatatype="130" unbalanced="0"/>
    <cacheHierarchy uniqueName="[Table222].[CustomerFullname]" caption="CustomerFullname" attribute="1" defaultMemberUniqueName="[Table222].[CustomerFullname].[All]" allUniqueName="[Table222].[CustomerFullname].[All]" dimensionUniqueName="[Table222]" displayFolder="" count="2" memberValueDatatype="130" unbalanced="0"/>
    <cacheHierarchy uniqueName="[Table222].[CustomerEmail]" caption="CustomerEmail" attribute="1" defaultMemberUniqueName="[Table222].[CustomerEmail].[All]" allUniqueName="[Table222].[CustomerEmail].[All]" dimensionUniqueName="[Table222]" displayFolder="" count="2" memberValueDatatype="130" unbalanced="0"/>
    <cacheHierarchy uniqueName="[Table222].[CustomerPostalCode]" caption="CustomerPostalCode" attribute="1" defaultMemberUniqueName="[Table222].[CustomerPostalCode].[All]" allUniqueName="[Table222].[CustomerPostalCode].[All]" dimensionUniqueName="[Table222]" displayFolder="" count="2" memberValueDatatype="130" unbalanced="0"/>
    <cacheHierarchy uniqueName="[Table222].[CustomerAddress]" caption="CustomerAddress" attribute="1" defaultMemberUniqueName="[Table222].[CustomerAddress].[All]" allUniqueName="[Table222].[CustomerAddress].[All]" dimensionUniqueName="[Table222]" displayFolder="" count="2" memberValueDatatype="130" unbalanced="0"/>
    <cacheHierarchy uniqueName="[Table222].[Unit_Number]" caption="Unit_Number" attribute="1" defaultMemberUniqueName="[Table222].[Unit_Number].[All]" allUniqueName="[Table222].[Unit_Number].[All]" dimensionUniqueName="[Table222]" displayFolder="" count="2"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2"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2" memberValueDatatype="5" unbalanced="0"/>
    <cacheHierarchy uniqueName="[Table222].[Date Joined]" caption="Date Joined" attribute="1" time="1" defaultMemberUniqueName="[Table222].[Date Joined].[All]" allUniqueName="[Table222].[Date Joined].[All]" dimensionUniqueName="[Table222]" displayFolder="" count="2" memberValueDatatype="7" unbalanced="0"/>
    <cacheHierarchy uniqueName="[Table222].[Member Duration (years)]" caption="Member Duration (years)" attribute="1" defaultMemberUniqueName="[Table222].[Member Duration (years)].[All]" allUniqueName="[Table222].[Member Duration (years)].[All]" dimensionUniqueName="[Table222]" displayFolder="" count="2" memberValueDatatype="20" unbalanced="0"/>
    <cacheHierarchy uniqueName="[Table222].[Membership Tier]" caption="Membership Tier" attribute="1" defaultMemberUniqueName="[Table222].[Membership Tier].[All]" allUniqueName="[Table222].[Membership Tier].[All]" dimensionUniqueName="[Table222]" displayFolder="" count="2"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2" memberValueDatatype="130" unbalanced="0"/>
    <cacheHierarchy uniqueName="[Table223].[CustomerID]" caption="CustomerID" attribute="1" defaultMemberUniqueName="[Table223].[CustomerID].[All]" allUniqueName="[Table223].[CustomerID].[All]" dimensionUniqueName="[Table223]" displayFolder="" count="2" memberValueDatatype="130" unbalanced="0"/>
    <cacheHierarchy uniqueName="[Table223].[CustomerCompany]" caption="CustomerCompany" attribute="1" defaultMemberUniqueName="[Table223].[CustomerCompany].[All]" allUniqueName="[Table223].[CustomerCompany].[All]" dimensionUniqueName="[Table223]" displayFolder="" count="2" memberValueDatatype="130" unbalanced="0"/>
    <cacheHierarchy uniqueName="[Table223].[CustomerFullname]" caption="CustomerFullname" attribute="1" defaultMemberUniqueName="[Table223].[CustomerFullname].[All]" allUniqueName="[Table223].[CustomerFullname].[All]" dimensionUniqueName="[Table223]" displayFolder="" count="2" memberValueDatatype="130" unbalanced="0"/>
    <cacheHierarchy uniqueName="[Table223].[CustomerEmail]" caption="CustomerEmail" attribute="1" defaultMemberUniqueName="[Table223].[CustomerEmail].[All]" allUniqueName="[Table223].[CustomerEmail].[All]" dimensionUniqueName="[Table223]" displayFolder="" count="2" memberValueDatatype="130" unbalanced="0"/>
    <cacheHierarchy uniqueName="[Table223].[CustomerPostalCode]" caption="CustomerPostalCode" attribute="1" defaultMemberUniqueName="[Table223].[CustomerPostalCode].[All]" allUniqueName="[Table223].[CustomerPostalCode].[All]" dimensionUniqueName="[Table223]" displayFolder="" count="2" memberValueDatatype="130" unbalanced="0"/>
    <cacheHierarchy uniqueName="[Table223].[CustomerAddress]" caption="CustomerAddress" attribute="1" defaultMemberUniqueName="[Table223].[CustomerAddress].[All]" allUniqueName="[Table223].[CustomerAddress].[All]" dimensionUniqueName="[Table223]" displayFolder="" count="2" memberValueDatatype="130" unbalanced="0"/>
    <cacheHierarchy uniqueName="[Table223].[Unit_Number]" caption="Unit_Number" attribute="1" defaultMemberUniqueName="[Table223].[Unit_Number].[All]" allUniqueName="[Table223].[Unit_Number].[All]" dimensionUniqueName="[Table223]" displayFolder="" count="2"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2"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2" memberValueDatatype="5" unbalanced="0"/>
    <cacheHierarchy uniqueName="[Table223].[Date Joined]" caption="Date Joined" attribute="1" time="1" defaultMemberUniqueName="[Table223].[Date Joined].[All]" allUniqueName="[Table223].[Date Joined].[All]" dimensionUniqueName="[Table223]" displayFolder="" count="2" memberValueDatatype="7" unbalanced="0"/>
    <cacheHierarchy uniqueName="[Table223].[Member Duration (years)]" caption="Member Duration (years)" attribute="1" defaultMemberUniqueName="[Table223].[Member Duration (years)].[All]" allUniqueName="[Table223].[Member Duration (years)].[All]" dimensionUniqueName="[Table223]" displayFolder="" count="2" memberValueDatatype="20" unbalanced="0"/>
    <cacheHierarchy uniqueName="[Table223].[Membership Tier]" caption="Membership Tier" attribute="1" defaultMemberUniqueName="[Table223].[Membership Tier].[All]" allUniqueName="[Table223].[Membership Tier].[All]" dimensionUniqueName="[Table223]" displayFolder="" count="2"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2" memberValueDatatype="130" unbalanced="0"/>
    <cacheHierarchy uniqueName="[Transaction].[OrderID]" caption="OrderID" attribute="1" defaultMemberUniqueName="[Transaction].[OrderID].[All]" allUniqueName="[Transaction].[OrderID].[All]" dimensionUniqueName="[Transaction]" displayFolder="" count="2" memberValueDatatype="20" unbalanced="0"/>
    <cacheHierarchy uniqueName="[Transaction].[OrderDate]" caption="OrderDate" attribute="1" time="1" defaultMemberUniqueName="[Transaction].[OrderDate].[All]" allUniqueName="[Transaction].[OrderDate].[All]" dimensionUniqueName="[Transaction]" displayFolder="" count="2" memberValueDatatype="7" unbalanced="0"/>
    <cacheHierarchy uniqueName="[Transaction].[ShipmentMode]" caption="ShipmentMode" attribute="1" defaultMemberUniqueName="[Transaction].[ShipmentMode].[All]" allUniqueName="[Transaction].[ShipmentMode].[All]" dimensionUniqueName="[Transaction]" displayFolder="" count="2" memberValueDatatype="130" unbalanced="0"/>
    <cacheHierarchy uniqueName="[Transaction].[ShipmentCost ($)]" caption="ShipmentCost ($)" attribute="1" defaultMemberUniqueName="[Transaction].[ShipmentCost ($)].[All]" allUniqueName="[Transaction].[ShipmentCost ($)].[All]" dimensionUniqueName="[Transaction]" displayFolder="" count="2" memberValueDatatype="5" unbalanced="0"/>
    <cacheHierarchy uniqueName="[Transaction].[CustomerID]" caption="CustomerID" attribute="1" defaultMemberUniqueName="[Transaction].[CustomerID].[All]" allUniqueName="[Transaction].[CustomerID].[All]" dimensionUniqueName="[Transaction]" displayFolder="" count="2" memberValueDatatype="130" unbalanced="0"/>
    <cacheHierarchy uniqueName="[Transaction].[EmployeeID]" caption="EmployeeID" attribute="1" defaultMemberUniqueName="[Transaction].[EmployeeID].[All]" allUniqueName="[Transaction].[EmployeeID].[All]" dimensionUniqueName="[Transaction]" displayFolder="" count="2"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2" memberValueDatatype="20" unbalanced="0"/>
    <cacheHierarchy uniqueName="[Transaction].[Year]" caption="Year" attribute="1" defaultMemberUniqueName="[Transaction].[Year].[All]" allUniqueName="[Transaction].[Year].[All]" dimensionUniqueName="[Transaction]" displayFolder="" count="2" memberValueDatatype="20" unbalanced="0"/>
    <cacheHierarchy uniqueName="[Transaction].[Month]" caption="Month" attribute="1" defaultMemberUniqueName="[Transaction].[Month].[All]" allUniqueName="[Transaction].[Month].[All]" dimensionUniqueName="[Transaction]" displayFolder="" count="2"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2" memberValueDatatype="20" unbalanced="0"/>
    <cacheHierarchy uniqueName="[TransactionDetails].[Order ID]" caption="Order ID" attribute="1" defaultMemberUniqueName="[TransactionDetails].[Order ID].[All]" allUniqueName="[TransactionDetails].[Order ID].[All]" dimensionUniqueName="[TransactionDetails]" displayFolder="" count="2" memberValueDatatype="20" unbalanced="0"/>
    <cacheHierarchy uniqueName="[TransactionDetails].[Product ID]" caption="Product ID" attribute="1" defaultMemberUniqueName="[TransactionDetails].[Product ID].[All]" allUniqueName="[TransactionDetails].[Product ID].[All]" dimensionUniqueName="[TransactionDetails]" displayFolder="" count="2"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2"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2"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2"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2"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2"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2" memberValueDatatype="130" unbalanced="0"/>
    <cacheHierarchy uniqueName="[TransactionDetails].[Category]" caption="Category" attribute="1" defaultMemberUniqueName="[TransactionDetails].[Category].[All]" allUniqueName="[TransactionDetails].[Category].[All]" dimensionUniqueName="[TransactionDetails]" displayFolder="" count="2"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2"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oneField="1" hidden="1">
      <fieldsUsage count="1">
        <fieldUsage x="2"/>
      </fieldsUsage>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84466203704" backgroundQuery="1" createdVersion="8" refreshedVersion="8" minRefreshableVersion="3" recordCount="0" supportSubquery="1" supportAdvancedDrill="1" xr:uid="{065206DA-3F57-4319-970D-86443FBD1B2A}">
  <cacheSource type="external" connectionId="1"/>
  <cacheFields count="3">
    <cacheField name="[Measures].[Count of SupplierID]" caption="Count of SupplierID" numFmtId="0" hierarchy="162" level="32767"/>
    <cacheField name="[Supplier].[SupplierCountry].[SupplierCountry]" caption="SupplierCountry" numFmtId="0" hierarchy="65" level="1">
      <sharedItems count="16">
        <s v="Australia"/>
        <s v="Brazil"/>
        <s v="Canada"/>
        <s v="Denmark"/>
        <s v="Finland"/>
        <s v="France"/>
        <s v="Germany"/>
        <s v="Italy"/>
        <s v="Japan"/>
        <s v="Netherlands"/>
        <s v="Norway"/>
        <s v="Singapore"/>
        <s v="Spain"/>
        <s v="Sweden"/>
        <s v="UK"/>
        <s v="USA"/>
      </sharedItems>
    </cacheField>
    <cacheField name="[Range].[Country of Origin].[Country of Origin]" caption="Country of Origin" numFmtId="0" hierarchy="51" level="1">
      <sharedItems containsSemiMixedTypes="0" containsNonDate="0" containsString="0"/>
    </cacheField>
  </cacheFields>
  <cacheHierarchies count="163">
    <cacheHierarchy uniqueName="[Customer].[CustomerID]" caption="CustomerID" attribute="1" defaultMemberUniqueName="[Customer].[CustomerID].[All]" allUniqueName="[Customer].[CustomerID].[All]" dimensionUniqueName="[Customer]" displayFolder="" count="2" memberValueDatatype="130" unbalanced="0"/>
    <cacheHierarchy uniqueName="[Customer].[CustomerCompany]" caption="CustomerCompany" attribute="1" defaultMemberUniqueName="[Customer].[CustomerCompany].[All]" allUniqueName="[Customer].[CustomerCompany].[All]" dimensionUniqueName="[Customer]" displayFolder="" count="2" memberValueDatatype="130" unbalanced="0"/>
    <cacheHierarchy uniqueName="[Customer].[CustomerFullname]" caption="CustomerFullname" attribute="1" defaultMemberUniqueName="[Customer].[CustomerFullname].[All]" allUniqueName="[Customer].[CustomerFullname].[All]" dimensionUniqueName="[Customer]" displayFolder="" count="2" memberValueDatatype="130" unbalanced="0"/>
    <cacheHierarchy uniqueName="[Customer].[CustomerEmail]" caption="CustomerEmail" attribute="1" defaultMemberUniqueName="[Customer].[CustomerEmail].[All]" allUniqueName="[Customer].[CustomerEmail].[All]" dimensionUniqueName="[Customer]" displayFolder="" count="2" memberValueDatatype="130" unbalanced="0"/>
    <cacheHierarchy uniqueName="[Customer].[CustomerPostalCode]" caption="CustomerPostalCode" attribute="1" defaultMemberUniqueName="[Customer].[CustomerPostalCode].[All]" allUniqueName="[Customer].[CustomerPostalCode].[All]" dimensionUniqueName="[Customer]" displayFolder="" count="2" memberValueDatatype="130" unbalanced="0"/>
    <cacheHierarchy uniqueName="[Customer].[CustomerAddress]" caption="CustomerAddress" attribute="1" defaultMemberUniqueName="[Customer].[CustomerAddress].[All]" allUniqueName="[Customer].[CustomerAddress].[All]" dimensionUniqueName="[Customer]" displayFolder="" count="2"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2"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2" memberValueDatatype="130" unbalanced="0"/>
    <cacheHierarchy uniqueName="[Employee].[EmployeeID]" caption="EmployeeID" attribute="1" defaultMemberUniqueName="[Employee].[EmployeeID].[All]" allUniqueName="[Employee].[EmployeeID].[All]" dimensionUniqueName="[Employee]" displayFolder="" count="2" memberValueDatatype="130" unbalanced="0"/>
    <cacheHierarchy uniqueName="[Employee].[EmployeeFullName]" caption="EmployeeFullName" attribute="1" defaultMemberUniqueName="[Employee].[EmployeeFullName].[All]" allUniqueName="[Employee].[EmployeeFullName].[All]" dimensionUniqueName="[Employee]" displayFolder="" count="2" memberValueDatatype="130" unbalanced="0"/>
    <cacheHierarchy uniqueName="[Employee].[Gender]" caption="Gender" attribute="1" defaultMemberUniqueName="[Employee].[Gender].[All]" allUniqueName="[Employee].[Gender].[All]" dimensionUniqueName="[Employee]" displayFolder="" count="2" memberValueDatatype="130" unbalanced="0"/>
    <cacheHierarchy uniqueName="[Employee].[Gender status]" caption="Gender status" attribute="1" defaultMemberUniqueName="[Employee].[Gender status].[All]" allUniqueName="[Employee].[Gender status].[All]" dimensionUniqueName="[Employee]" displayFolder="" count="2" memberValueDatatype="130" unbalanced="0"/>
    <cacheHierarchy uniqueName="[Employee].[Date Joined]" caption="Date Joined" attribute="1" time="1" defaultMemberUniqueName="[Employee].[Date Joined].[All]" allUniqueName="[Employee].[Date Joined].[All]" dimensionUniqueName="[Employee]" displayFolder="" count="2" memberValueDatatype="7" unbalanced="0"/>
    <cacheHierarchy uniqueName="[Employee].[Years of experience]" caption="Years of experience" attribute="1" defaultMemberUniqueName="[Employee].[Years of experience].[All]" allUniqueName="[Employee].[Years of experience].[All]" dimensionUniqueName="[Employee]" displayFolder="" count="2" memberValueDatatype="20" unbalanced="0"/>
    <cacheHierarchy uniqueName="[Employee].[Experience level]" caption="Experience level" attribute="1" defaultMemberUniqueName="[Employee].[Experience level].[All]" allUniqueName="[Employee].[Experience level].[All]" dimensionUniqueName="[Employee]" displayFolder="" count="2" memberValueDatatype="130" unbalanced="0"/>
    <cacheHierarchy uniqueName="[Employee].[EmployeeDesignation]" caption="EmployeeDesignation" attribute="1" defaultMemberUniqueName="[Employee].[EmployeeDesignation].[All]" allUniqueName="[Employee].[EmployeeDesignation].[All]" dimensionUniqueName="[Employee]" displayFolder="" count="2" memberValueDatatype="130" unbalanced="0"/>
    <cacheHierarchy uniqueName="[Employee].[Dept]" caption="Dept" attribute="1" defaultMemberUniqueName="[Employee].[Dept].[All]" allUniqueName="[Employee].[Dept].[All]" dimensionUniqueName="[Employee]" displayFolder="" count="2" memberValueDatatype="130" unbalanced="0"/>
    <cacheHierarchy uniqueName="[Employee].[OutletID]" caption="OutletID" attribute="1" defaultMemberUniqueName="[Employee].[OutletID].[All]" allUniqueName="[Employee].[OutletID].[All]" dimensionUniqueName="[Employee]" displayFolder="" count="2" memberValueDatatype="130" unbalanced="0"/>
    <cacheHierarchy uniqueName="[Employee].[Contact Number]" caption="Contact Number" attribute="1" defaultMemberUniqueName="[Employee].[Contact Number].[All]" allUniqueName="[Employee].[Contact Number].[All]" dimensionUniqueName="[Employee]" displayFolder="" count="2" memberValueDatatype="20" unbalanced="0"/>
    <cacheHierarchy uniqueName="[Employee].[Email Address]" caption="Email Address" attribute="1" defaultMemberUniqueName="[Employee].[Email Address].[All]" allUniqueName="[Employee].[Email Address].[All]" dimensionUniqueName="[Employee]" displayFolder="" count="2" memberValueDatatype="130" unbalanced="0"/>
    <cacheHierarchy uniqueName="[Employee].[Marital Status]" caption="Marital Status" attribute="1" defaultMemberUniqueName="[Employee].[Marital Status].[All]" allUniqueName="[Employee].[Marital Status].[All]" dimensionUniqueName="[Employee]" displayFolder="" count="2" memberValueDatatype="130" unbalanced="0"/>
    <cacheHierarchy uniqueName="[Employee].[Relationship status]" caption="Relationship status" attribute="1" defaultMemberUniqueName="[Employee].[Relationship status].[All]" allUniqueName="[Employee].[Relationship status].[All]" dimensionUniqueName="[Employee]" displayFolder="" count="2" memberValueDatatype="130" unbalanced="0"/>
    <cacheHierarchy uniqueName="[Employee].[Salary]" caption="Salary" attribute="1" defaultMemberUniqueName="[Employee].[Salary].[All]" allUniqueName="[Employee].[Salary].[All]" dimensionUniqueName="[Employee]" displayFolder="" count="2" memberValueDatatype="20" unbalanced="0"/>
    <cacheHierarchy uniqueName="[Employee].[Qualifications]" caption="Qualifications" attribute="1" defaultMemberUniqueName="[Employee].[Qualifications].[All]" allUniqueName="[Employee].[Qualifications].[All]" dimensionUniqueName="[Employee]" displayFolder="" count="2" memberValueDatatype="130" unbalanced="0"/>
    <cacheHierarchy uniqueName="[Outlet].[OutletID]" caption="OutletID" attribute="1" defaultMemberUniqueName="[Outlet].[OutletID].[All]" allUniqueName="[Outlet].[OutletID].[All]" dimensionUniqueName="[Outlet]" displayFolder="" count="2" memberValueDatatype="130" unbalanced="0"/>
    <cacheHierarchy uniqueName="[Outlet].[OutletName]" caption="OutletName" attribute="1" defaultMemberUniqueName="[Outlet].[OutletName].[All]" allUniqueName="[Outlet].[OutletName].[All]" dimensionUniqueName="[Outlet]" displayFolder="" count="2" memberValueDatatype="130" unbalanced="0"/>
    <cacheHierarchy uniqueName="[Outlet].[OutletContactNumber]" caption="OutletContactNumber" attribute="1" defaultMemberUniqueName="[Outlet].[OutletContactNumber].[All]" allUniqueName="[Outlet].[OutletContactNumber].[All]" dimensionUniqueName="[Outlet]" displayFolder="" count="2" memberValueDatatype="20" unbalanced="0"/>
    <cacheHierarchy uniqueName="[Outlet].[Address]" caption="Address" attribute="1" defaultMemberUniqueName="[Outlet].[Address].[All]" allUniqueName="[Outlet].[Address].[All]" dimensionUniqueName="[Outlet]" displayFolder="" count="2" memberValueDatatype="130" unbalanced="0"/>
    <cacheHierarchy uniqueName="[Outlet].[Location]" caption="Location" attribute="1" defaultMemberUniqueName="[Outlet].[Location].[All]" allUniqueName="[Outlet].[Location].[All]" dimensionUniqueName="[Outlet]" displayFolder="" count="2" memberValueDatatype="130" unbalanced="0"/>
    <cacheHierarchy uniqueName="[Outlet].[Region]" caption="Region" attribute="1" defaultMemberUniqueName="[Outlet].[Region].[All]" allUniqueName="[Outlet].[Region].[All]" dimensionUniqueName="[Outlet]" displayFolder="" count="2" memberValueDatatype="130" unbalanced="0"/>
    <cacheHierarchy uniqueName="[Outlet].[Nearest Outlet Choice]" caption="Nearest Outlet Choice" attribute="1" defaultMemberUniqueName="[Outlet].[Nearest Outlet Choice].[All]" allUniqueName="[Outlet].[Nearest Outlet Choice].[All]" dimensionUniqueName="[Outlet]" displayFolder="" count="2" memberValueDatatype="20" unbalanced="0"/>
    <cacheHierarchy uniqueName="[Outlet].[Number of Employees]" caption="Number of Employees" attribute="1" defaultMemberUniqueName="[Outlet].[Number of Employees].[All]" allUniqueName="[Outlet].[Number of Employees].[All]" dimensionUniqueName="[Outlet]" displayFolder="" count="2" memberValueDatatype="20" unbalanced="0"/>
    <cacheHierarchy uniqueName="[Outlet].[StaffSize]" caption="StaffSize" attribute="1" defaultMemberUniqueName="[Outlet].[StaffSize].[All]" allUniqueName="[Outlet].[StaffSize].[All]" dimensionUniqueName="[Outlet]" displayFolder="" count="2" memberValueDatatype="130" unbalanced="0"/>
    <cacheHierarchy uniqueName="[Product].[Product ID]" caption="Product ID" attribute="1" defaultMemberUniqueName="[Product].[Product ID].[All]" allUniqueName="[Product].[Product ID].[All]" dimensionUniqueName="[Product]" displayFolder="" count="2" memberValueDatatype="130" unbalanced="0"/>
    <cacheHierarchy uniqueName="[Product].[Product Name]" caption="Product Name" attribute="1" defaultMemberUniqueName="[Product].[Product Name].[All]" allUniqueName="[Product].[Product Name].[All]" dimensionUniqueName="[Product]" displayFolder="" count="2" memberValueDatatype="130" unbalanced="0"/>
    <cacheHierarchy uniqueName="[Product].[Category]" caption="Category" attribute="1" defaultMemberUniqueName="[Product].[Category].[All]" allUniqueName="[Product].[Category].[All]" dimensionUniqueName="[Product]" displayFolder="" count="2" memberValueDatatype="130" unbalanced="0"/>
    <cacheHierarchy uniqueName="[Product].[Supplier ID]" caption="Supplier ID" attribute="1" defaultMemberUniqueName="[Product].[Supplier ID].[All]" allUniqueName="[Product].[Supplier ID].[All]" dimensionUniqueName="[Product]" displayFolder="" count="2" memberValueDatatype="130" unbalanced="0"/>
    <cacheHierarchy uniqueName="[Product].[Country of Origin]" caption="Country of Origin" attribute="1" defaultMemberUniqueName="[Product].[Country of Origin].[All]" allUniqueName="[Product].[Country of Origin].[All]" dimensionUniqueName="[Product]" displayFolder="" count="2" memberValueDatatype="130" unbalanced="0"/>
    <cacheHierarchy uniqueName="[Product].[Supplier Country]" caption="Supplier Country" attribute="1" defaultMemberUniqueName="[Product].[Supplier Country].[All]" allUniqueName="[Product].[Supplier Country].[All]" dimensionUniqueName="[Product]" displayFolder="" count="2" memberValueDatatype="130" unbalanced="0"/>
    <cacheHierarchy uniqueName="[Product].[Exipiry Date]" caption="Exipiry Date" attribute="1" time="1" defaultMemberUniqueName="[Product].[Exipiry Date].[All]" allUniqueName="[Product].[Exipiry Date].[All]" dimensionUniqueName="[Product]" displayFolder="" count="2" memberValueDatatype="7" unbalanced="0"/>
    <cacheHierarchy uniqueName="[Product].[Shelf Life (Days)]" caption="Shelf Life (Days)" attribute="1" defaultMemberUniqueName="[Product].[Shelf Life (Days)].[All]" allUniqueName="[Product].[Shelf Life (Days)].[All]" dimensionUniqueName="[Product]" displayFolder="" count="2" memberValueDatatype="20" unbalanced="0"/>
    <cacheHierarchy uniqueName="[Product].[Shelf life (Risk)]" caption="Shelf life (Risk)" attribute="1" defaultMemberUniqueName="[Product].[Shelf life (Risk)].[All]" allUniqueName="[Product].[Shelf life (Risk)].[All]" dimensionUniqueName="[Product]" displayFolder="" count="2" memberValueDatatype="130" unbalanced="0"/>
    <cacheHierarchy uniqueName="[Product].[Cost Price ($)]" caption="Cost Price ($)" attribute="1" defaultMemberUniqueName="[Product].[Cost Price ($)].[All]" allUniqueName="[Product].[Cost Price ($)].[All]" dimensionUniqueName="[Product]" displayFolder="" count="2" memberValueDatatype="5" unbalanced="0"/>
    <cacheHierarchy uniqueName="[Product].[Retail Price ($)]" caption="Retail Price ($)" attribute="1" defaultMemberUniqueName="[Product].[Retail Price ($)].[All]" allUniqueName="[Product].[Retail Price ($)].[All]" dimensionUniqueName="[Product]" displayFolder="" count="2" memberValueDatatype="5" unbalanced="0"/>
    <cacheHierarchy uniqueName="[Product].[Profit]" caption="Profit" attribute="1" defaultMemberUniqueName="[Product].[Profit].[All]" allUniqueName="[Product].[Profit].[All]" dimensionUniqueName="[Product]" displayFolder="" count="2" memberValueDatatype="5" unbalanced="0"/>
    <cacheHierarchy uniqueName="[Product].[Intake Stock]" caption="Intake Stock" attribute="1" defaultMemberUniqueName="[Product].[Intake Stock].[All]" allUniqueName="[Product].[Intake Stock].[All]" dimensionUniqueName="[Product]" displayFolder="" count="2" memberValueDatatype="20" unbalanced="0"/>
    <cacheHierarchy uniqueName="[Product].[Stock Holding (Status)]" caption="Stock Holding (Status)" attribute="1" defaultMemberUniqueName="[Product].[Stock Holding (Status)].[All]" allUniqueName="[Product].[Stock Holding (Status)].[All]" dimensionUniqueName="[Product]" displayFolder="" count="2" memberValueDatatype="130" unbalanced="0"/>
    <cacheHierarchy uniqueName="[Range].[Product ID]" caption="Product ID" attribute="1" defaultMemberUniqueName="[Range].[Product ID].[All]" allUniqueName="[Range].[Product ID].[All]" dimensionUniqueName="[Range]" displayFolder="" count="2" memberValueDatatype="130" unbalanced="0"/>
    <cacheHierarchy uniqueName="[Range].[Product Name]" caption="Product Name" attribute="1" defaultMemberUniqueName="[Range].[Product Name].[All]" allUniqueName="[Range].[Product Name].[All]" dimensionUniqueName="[Range]" displayFolder="" count="2" memberValueDatatype="130" unbalanced="0"/>
    <cacheHierarchy uniqueName="[Range].[Category]" caption="Category" attribute="1" defaultMemberUniqueName="[Range].[Category].[All]" allUniqueName="[Range].[Category].[All]" dimensionUniqueName="[Range]" displayFolder="" count="2" memberValueDatatype="130" unbalanced="0"/>
    <cacheHierarchy uniqueName="[Range].[Supplier ID]" caption="Supplier ID" attribute="1" defaultMemberUniqueName="[Range].[Supplier ID].[All]" allUniqueName="[Range].[Supplier ID].[All]" dimensionUniqueName="[Range]" displayFolder="" count="2" memberValueDatatype="130" unbalanced="0"/>
    <cacheHierarchy uniqueName="[Range].[Country of Origin]" caption="Country of Origin" attribute="1" defaultMemberUniqueName="[Range].[Country of Origin].[All]" allUniqueName="[Range].[Country of Origin].[All]" dimensionUniqueName="[Range]" displayFolder="" count="2" memberValueDatatype="130" unbalanced="0">
      <fieldsUsage count="2">
        <fieldUsage x="-1"/>
        <fieldUsage x="2"/>
      </fieldsUsage>
    </cacheHierarchy>
    <cacheHierarchy uniqueName="[Range].[Supplier Country]" caption="Supplier Country" attribute="1" defaultMemberUniqueName="[Range].[Supplier Country].[All]" allUniqueName="[Range].[Supplier Country].[All]" dimensionUniqueName="[Range]" displayFolder="" count="2" memberValueDatatype="130" unbalanced="0"/>
    <cacheHierarchy uniqueName="[Range].[Exipiry Date]" caption="Exipiry Date" attribute="1" time="1" defaultMemberUniqueName="[Range].[Exipiry Date].[All]" allUniqueName="[Range].[Exipiry Date].[All]" dimensionUniqueName="[Range]" displayFolder="" count="2" memberValueDatatype="7" unbalanced="0"/>
    <cacheHierarchy uniqueName="[Range].[Shelf Life (Days)]" caption="Shelf Life (Days)" attribute="1" defaultMemberUniqueName="[Range].[Shelf Life (Days)].[All]" allUniqueName="[Range].[Shelf Life (Days)].[All]" dimensionUniqueName="[Range]" displayFolder="" count="2" memberValueDatatype="20" unbalanced="0"/>
    <cacheHierarchy uniqueName="[Range].[Shelf life (Risk)]" caption="Shelf life (Risk)" attribute="1" defaultMemberUniqueName="[Range].[Shelf life (Risk)].[All]" allUniqueName="[Range].[Shelf life (Risk)].[All]" dimensionUniqueName="[Range]" displayFolder="" count="2" memberValueDatatype="130" unbalanced="0"/>
    <cacheHierarchy uniqueName="[Range].[Cost Price ($)]" caption="Cost Price ($)" attribute="1" defaultMemberUniqueName="[Range].[Cost Price ($)].[All]" allUniqueName="[Range].[Cost Price ($)].[All]" dimensionUniqueName="[Range]" displayFolder="" count="2" memberValueDatatype="5" unbalanced="0"/>
    <cacheHierarchy uniqueName="[Range].[Retail Price ($)]" caption="Retail Price ($)" attribute="1" defaultMemberUniqueName="[Range].[Retail Price ($)].[All]" allUniqueName="[Range].[Retail Price ($)].[All]" dimensionUniqueName="[Range]" displayFolder="" count="2" memberValueDatatype="5" unbalanced="0"/>
    <cacheHierarchy uniqueName="[Range].[Profit]" caption="Profit" attribute="1" defaultMemberUniqueName="[Range].[Profit].[All]" allUniqueName="[Range].[Profit].[All]" dimensionUniqueName="[Range]" displayFolder="" count="2" memberValueDatatype="5" unbalanced="0"/>
    <cacheHierarchy uniqueName="[Range].[Intake Stock]" caption="Intake Stock" attribute="1" defaultMemberUniqueName="[Range].[Intake Stock].[All]" allUniqueName="[Range].[Intake Stock].[All]" dimensionUniqueName="[Range]" displayFolder="" count="2" memberValueDatatype="20" unbalanced="0"/>
    <cacheHierarchy uniqueName="[Range].[Stock Holding (Status)]" caption="Stock Holding (Status)" attribute="1" defaultMemberUniqueName="[Range].[Stock Holding (Status)].[All]" allUniqueName="[Range].[Stock Holding (Status)].[All]" dimensionUniqueName="[Range]" displayFolder="" count="2" memberValueDatatype="130" unbalanced="0"/>
    <cacheHierarchy uniqueName="[Supplier].[SupplierID]" caption="SupplierID" attribute="1" defaultMemberUniqueName="[Supplier].[SupplierID].[All]" allUniqueName="[Supplier].[SupplierID].[All]" dimensionUniqueName="[Supplier]" displayFolder="" count="2" memberValueDatatype="130" unbalanced="0"/>
    <cacheHierarchy uniqueName="[Supplier].[SupplierName]" caption="SupplierName" attribute="1" defaultMemberUniqueName="[Supplier].[SupplierName].[All]" allUniqueName="[Supplier].[SupplierName].[All]" dimensionUniqueName="[Supplier]" displayFolder="" count="2"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2" memberValueDatatype="130" unbalanced="0"/>
    <cacheHierarchy uniqueName="[Supplier].[SupplierEmailAddress]" caption="SupplierEmailAddress" attribute="1" defaultMemberUniqueName="[Supplier].[SupplierEmailAddress].[All]" allUniqueName="[Supplier].[SupplierEmailAddress].[All]" dimensionUniqueName="[Supplier]" displayFolder="" count="2" memberValueDatatype="130" unbalanced="0"/>
    <cacheHierarchy uniqueName="[Supplier].[SupplierCountry]" caption="SupplierCountry" attribute="1" defaultMemberUniqueName="[Supplier].[SupplierCountry].[All]" allUniqueName="[Supplier].[SupplierCountry].[All]" dimensionUniqueName="[Supplier]" displayFolder="" count="2" memberValueDatatype="130" unbalanced="0">
      <fieldsUsage count="2">
        <fieldUsage x="-1"/>
        <fieldUsage x="1"/>
      </fieldsUsage>
    </cacheHierarchy>
    <cacheHierarchy uniqueName="[Supplier].[SupplierType]" caption="SupplierType" attribute="1" defaultMemberUniqueName="[Supplier].[SupplierType].[All]" allUniqueName="[Supplier].[SupplierType].[All]" dimensionUniqueName="[Supplier]" displayFolder="" count="2"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2"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2"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2" memberValueDatatype="5" unbalanced="0"/>
    <cacheHierarchy uniqueName="[Supplier].[Total Stock Supplied]" caption="Total Stock Supplied" attribute="1" defaultMemberUniqueName="[Supplier].[Total Stock Supplied].[All]" allUniqueName="[Supplier].[Total Stock Supplied].[All]" dimensionUniqueName="[Supplier]" displayFolder="" count="2" memberValueDatatype="20" unbalanced="0"/>
    <cacheHierarchy uniqueName="[Table12].[CustomerID]" caption="CustomerID" attribute="1" defaultMemberUniqueName="[Table12].[CustomerID].[All]" allUniqueName="[Table12].[CustomerID].[All]" dimensionUniqueName="[Table12]" displayFolder="" count="2" memberValueDatatype="130" unbalanced="0"/>
    <cacheHierarchy uniqueName="[Table12].[CustomerCompany]" caption="CustomerCompany" attribute="1" defaultMemberUniqueName="[Table12].[CustomerCompany].[All]" allUniqueName="[Table12].[CustomerCompany].[All]" dimensionUniqueName="[Table12]" displayFolder="" count="2" memberValueDatatype="130" unbalanced="0"/>
    <cacheHierarchy uniqueName="[Table12].[CustomerFullname]" caption="CustomerFullname" attribute="1" defaultMemberUniqueName="[Table12].[CustomerFullname].[All]" allUniqueName="[Table12].[CustomerFullname].[All]" dimensionUniqueName="[Table12]" displayFolder="" count="2" memberValueDatatype="130" unbalanced="0"/>
    <cacheHierarchy uniqueName="[Table12].[CustomerEmail]" caption="CustomerEmail" attribute="1" defaultMemberUniqueName="[Table12].[CustomerEmail].[All]" allUniqueName="[Table12].[CustomerEmail].[All]" dimensionUniqueName="[Table12]" displayFolder="" count="2" memberValueDatatype="130" unbalanced="0"/>
    <cacheHierarchy uniqueName="[Table12].[CustomerPostalCode]" caption="CustomerPostalCode" attribute="1" defaultMemberUniqueName="[Table12].[CustomerPostalCode].[All]" allUniqueName="[Table12].[CustomerPostalCode].[All]" dimensionUniqueName="[Table12]" displayFolder="" count="2" memberValueDatatype="20" unbalanced="0"/>
    <cacheHierarchy uniqueName="[Table12].[CustomerAddress]" caption="CustomerAddress" attribute="1" defaultMemberUniqueName="[Table12].[CustomerAddress].[All]" allUniqueName="[Table12].[CustomerAddress].[All]" dimensionUniqueName="[Table12]" displayFolder="" count="2" memberValueDatatype="130" unbalanced="0"/>
    <cacheHierarchy uniqueName="[Table12].[Unit_Number]" caption="Unit_Number" attribute="1" defaultMemberUniqueName="[Table12].[Unit_Number].[All]" allUniqueName="[Table12].[Unit_Number].[All]" dimensionUniqueName="[Table12]" displayFolder="" count="2" memberValueDatatype="130" unbalanced="0"/>
    <cacheHierarchy uniqueName="[Table12].[Location]" caption="Location" attribute="1" defaultMemberUniqueName="[Table12].[Location].[All]" allUniqueName="[Table12].[Location].[All]" dimensionUniqueName="[Table12]" displayFolder="" count="2"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2" memberValueDatatype="5" unbalanced="0"/>
    <cacheHierarchy uniqueName="[Table12].[Date Joined]" caption="Date Joined" attribute="1" time="1" defaultMemberUniqueName="[Table12].[Date Joined].[All]" allUniqueName="[Table12].[Date Joined].[All]" dimensionUniqueName="[Table12]" displayFolder="" count="2" memberValueDatatype="7" unbalanced="0"/>
    <cacheHierarchy uniqueName="[Table12].[Member Duration (years)]" caption="Member Duration (years)" attribute="1" defaultMemberUniqueName="[Table12].[Member Duration (years)].[All]" allUniqueName="[Table12].[Member Duration (years)].[All]" dimensionUniqueName="[Table12]" displayFolder="" count="2" memberValueDatatype="20" unbalanced="0"/>
    <cacheHierarchy uniqueName="[Table12].[Membership Tier]" caption="Membership Tier" attribute="1" defaultMemberUniqueName="[Table12].[Membership Tier].[All]" allUniqueName="[Table12].[Membership Tier].[All]" dimensionUniqueName="[Table12]" displayFolder="" count="2"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2" memberValueDatatype="130" unbalanced="0"/>
    <cacheHierarchy uniqueName="[Table2211].[CustomerID]" caption="CustomerID" attribute="1" defaultMemberUniqueName="[Table2211].[CustomerID].[All]" allUniqueName="[Table2211].[CustomerID].[All]" dimensionUniqueName="[Table2211]" displayFolder="" count="2" memberValueDatatype="130" unbalanced="0"/>
    <cacheHierarchy uniqueName="[Table2211].[CustomerCompany]" caption="CustomerCompany" attribute="1" defaultMemberUniqueName="[Table2211].[CustomerCompany].[All]" allUniqueName="[Table2211].[CustomerCompany].[All]" dimensionUniqueName="[Table2211]" displayFolder="" count="2" memberValueDatatype="130" unbalanced="0"/>
    <cacheHierarchy uniqueName="[Table2211].[CustomerFullname]" caption="CustomerFullname" attribute="1" defaultMemberUniqueName="[Table2211].[CustomerFullname].[All]" allUniqueName="[Table2211].[CustomerFullname].[All]" dimensionUniqueName="[Table2211]" displayFolder="" count="2" memberValueDatatype="130" unbalanced="0"/>
    <cacheHierarchy uniqueName="[Table2211].[CustomerEmail]" caption="CustomerEmail" attribute="1" defaultMemberUniqueName="[Table2211].[CustomerEmail].[All]" allUniqueName="[Table2211].[CustomerEmail].[All]" dimensionUniqueName="[Table2211]" displayFolder="" count="2" memberValueDatatype="130" unbalanced="0"/>
    <cacheHierarchy uniqueName="[Table2211].[CustomerPostalCode]" caption="CustomerPostalCode" attribute="1" defaultMemberUniqueName="[Table2211].[CustomerPostalCode].[All]" allUniqueName="[Table2211].[CustomerPostalCode].[All]" dimensionUniqueName="[Table2211]" displayFolder="" count="2" memberValueDatatype="130" unbalanced="0"/>
    <cacheHierarchy uniqueName="[Table2211].[CustomerAddress]" caption="CustomerAddress" attribute="1" defaultMemberUniqueName="[Table2211].[CustomerAddress].[All]" allUniqueName="[Table2211].[CustomerAddress].[All]" dimensionUniqueName="[Table2211]" displayFolder="" count="2" memberValueDatatype="130" unbalanced="0"/>
    <cacheHierarchy uniqueName="[Table2211].[Unit_Number]" caption="Unit_Number" attribute="1" defaultMemberUniqueName="[Table2211].[Unit_Number].[All]" allUniqueName="[Table2211].[Unit_Number].[All]" dimensionUniqueName="[Table2211]" displayFolder="" count="2"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2"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2" memberValueDatatype="5" unbalanced="0"/>
    <cacheHierarchy uniqueName="[Table2211].[Date Joined]" caption="Date Joined" attribute="1" time="1" defaultMemberUniqueName="[Table2211].[Date Joined].[All]" allUniqueName="[Table2211].[Date Joined].[All]" dimensionUniqueName="[Table2211]" displayFolder="" count="2"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2" memberValueDatatype="20" unbalanced="0"/>
    <cacheHierarchy uniqueName="[Table2211].[Membership Tier]" caption="Membership Tier" attribute="1" defaultMemberUniqueName="[Table2211].[Membership Tier].[All]" allUniqueName="[Table2211].[Membership Tier].[All]" dimensionUniqueName="[Table2211]" displayFolder="" count="2"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2" memberValueDatatype="130" unbalanced="0"/>
    <cacheHierarchy uniqueName="[Table222].[CustomerID]" caption="CustomerID" attribute="1" defaultMemberUniqueName="[Table222].[CustomerID].[All]" allUniqueName="[Table222].[CustomerID].[All]" dimensionUniqueName="[Table222]" displayFolder="" count="2" memberValueDatatype="130" unbalanced="0"/>
    <cacheHierarchy uniqueName="[Table222].[CustomerCompany]" caption="CustomerCompany" attribute="1" defaultMemberUniqueName="[Table222].[CustomerCompany].[All]" allUniqueName="[Table222].[CustomerCompany].[All]" dimensionUniqueName="[Table222]" displayFolder="" count="2" memberValueDatatype="130" unbalanced="0"/>
    <cacheHierarchy uniqueName="[Table222].[CustomerFullname]" caption="CustomerFullname" attribute="1" defaultMemberUniqueName="[Table222].[CustomerFullname].[All]" allUniqueName="[Table222].[CustomerFullname].[All]" dimensionUniqueName="[Table222]" displayFolder="" count="2" memberValueDatatype="130" unbalanced="0"/>
    <cacheHierarchy uniqueName="[Table222].[CustomerEmail]" caption="CustomerEmail" attribute="1" defaultMemberUniqueName="[Table222].[CustomerEmail].[All]" allUniqueName="[Table222].[CustomerEmail].[All]" dimensionUniqueName="[Table222]" displayFolder="" count="2" memberValueDatatype="130" unbalanced="0"/>
    <cacheHierarchy uniqueName="[Table222].[CustomerPostalCode]" caption="CustomerPostalCode" attribute="1" defaultMemberUniqueName="[Table222].[CustomerPostalCode].[All]" allUniqueName="[Table222].[CustomerPostalCode].[All]" dimensionUniqueName="[Table222]" displayFolder="" count="2" memberValueDatatype="130" unbalanced="0"/>
    <cacheHierarchy uniqueName="[Table222].[CustomerAddress]" caption="CustomerAddress" attribute="1" defaultMemberUniqueName="[Table222].[CustomerAddress].[All]" allUniqueName="[Table222].[CustomerAddress].[All]" dimensionUniqueName="[Table222]" displayFolder="" count="2" memberValueDatatype="130" unbalanced="0"/>
    <cacheHierarchy uniqueName="[Table222].[Unit_Number]" caption="Unit_Number" attribute="1" defaultMemberUniqueName="[Table222].[Unit_Number].[All]" allUniqueName="[Table222].[Unit_Number].[All]" dimensionUniqueName="[Table222]" displayFolder="" count="2"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2"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2" memberValueDatatype="5" unbalanced="0"/>
    <cacheHierarchy uniqueName="[Table222].[Date Joined]" caption="Date Joined" attribute="1" time="1" defaultMemberUniqueName="[Table222].[Date Joined].[All]" allUniqueName="[Table222].[Date Joined].[All]" dimensionUniqueName="[Table222]" displayFolder="" count="2" memberValueDatatype="7" unbalanced="0"/>
    <cacheHierarchy uniqueName="[Table222].[Member Duration (years)]" caption="Member Duration (years)" attribute="1" defaultMemberUniqueName="[Table222].[Member Duration (years)].[All]" allUniqueName="[Table222].[Member Duration (years)].[All]" dimensionUniqueName="[Table222]" displayFolder="" count="2" memberValueDatatype="20" unbalanced="0"/>
    <cacheHierarchy uniqueName="[Table222].[Membership Tier]" caption="Membership Tier" attribute="1" defaultMemberUniqueName="[Table222].[Membership Tier].[All]" allUniqueName="[Table222].[Membership Tier].[All]" dimensionUniqueName="[Table222]" displayFolder="" count="2"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2" memberValueDatatype="130" unbalanced="0"/>
    <cacheHierarchy uniqueName="[Table223].[CustomerID]" caption="CustomerID" attribute="1" defaultMemberUniqueName="[Table223].[CustomerID].[All]" allUniqueName="[Table223].[CustomerID].[All]" dimensionUniqueName="[Table223]" displayFolder="" count="2" memberValueDatatype="130" unbalanced="0"/>
    <cacheHierarchy uniqueName="[Table223].[CustomerCompany]" caption="CustomerCompany" attribute="1" defaultMemberUniqueName="[Table223].[CustomerCompany].[All]" allUniqueName="[Table223].[CustomerCompany].[All]" dimensionUniqueName="[Table223]" displayFolder="" count="2" memberValueDatatype="130" unbalanced="0"/>
    <cacheHierarchy uniqueName="[Table223].[CustomerFullname]" caption="CustomerFullname" attribute="1" defaultMemberUniqueName="[Table223].[CustomerFullname].[All]" allUniqueName="[Table223].[CustomerFullname].[All]" dimensionUniqueName="[Table223]" displayFolder="" count="2" memberValueDatatype="130" unbalanced="0"/>
    <cacheHierarchy uniqueName="[Table223].[CustomerEmail]" caption="CustomerEmail" attribute="1" defaultMemberUniqueName="[Table223].[CustomerEmail].[All]" allUniqueName="[Table223].[CustomerEmail].[All]" dimensionUniqueName="[Table223]" displayFolder="" count="2" memberValueDatatype="130" unbalanced="0"/>
    <cacheHierarchy uniqueName="[Table223].[CustomerPostalCode]" caption="CustomerPostalCode" attribute="1" defaultMemberUniqueName="[Table223].[CustomerPostalCode].[All]" allUniqueName="[Table223].[CustomerPostalCode].[All]" dimensionUniqueName="[Table223]" displayFolder="" count="2" memberValueDatatype="130" unbalanced="0"/>
    <cacheHierarchy uniqueName="[Table223].[CustomerAddress]" caption="CustomerAddress" attribute="1" defaultMemberUniqueName="[Table223].[CustomerAddress].[All]" allUniqueName="[Table223].[CustomerAddress].[All]" dimensionUniqueName="[Table223]" displayFolder="" count="2" memberValueDatatype="130" unbalanced="0"/>
    <cacheHierarchy uniqueName="[Table223].[Unit_Number]" caption="Unit_Number" attribute="1" defaultMemberUniqueName="[Table223].[Unit_Number].[All]" allUniqueName="[Table223].[Unit_Number].[All]" dimensionUniqueName="[Table223]" displayFolder="" count="2"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2"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2" memberValueDatatype="5" unbalanced="0"/>
    <cacheHierarchy uniqueName="[Table223].[Date Joined]" caption="Date Joined" attribute="1" time="1" defaultMemberUniqueName="[Table223].[Date Joined].[All]" allUniqueName="[Table223].[Date Joined].[All]" dimensionUniqueName="[Table223]" displayFolder="" count="2" memberValueDatatype="7" unbalanced="0"/>
    <cacheHierarchy uniqueName="[Table223].[Member Duration (years)]" caption="Member Duration (years)" attribute="1" defaultMemberUniqueName="[Table223].[Member Duration (years)].[All]" allUniqueName="[Table223].[Member Duration (years)].[All]" dimensionUniqueName="[Table223]" displayFolder="" count="2" memberValueDatatype="20" unbalanced="0"/>
    <cacheHierarchy uniqueName="[Table223].[Membership Tier]" caption="Membership Tier" attribute="1" defaultMemberUniqueName="[Table223].[Membership Tier].[All]" allUniqueName="[Table223].[Membership Tier].[All]" dimensionUniqueName="[Table223]" displayFolder="" count="2"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2" memberValueDatatype="130" unbalanced="0"/>
    <cacheHierarchy uniqueName="[Transaction].[OrderID]" caption="OrderID" attribute="1" defaultMemberUniqueName="[Transaction].[OrderID].[All]" allUniqueName="[Transaction].[OrderID].[All]" dimensionUniqueName="[Transaction]" displayFolder="" count="2" memberValueDatatype="20" unbalanced="0"/>
    <cacheHierarchy uniqueName="[Transaction].[OrderDate]" caption="OrderDate" attribute="1" time="1" defaultMemberUniqueName="[Transaction].[OrderDate].[All]" allUniqueName="[Transaction].[OrderDate].[All]" dimensionUniqueName="[Transaction]" displayFolder="" count="2" memberValueDatatype="7" unbalanced="0"/>
    <cacheHierarchy uniqueName="[Transaction].[ShipmentMode]" caption="ShipmentMode" attribute="1" defaultMemberUniqueName="[Transaction].[ShipmentMode].[All]" allUniqueName="[Transaction].[ShipmentMode].[All]" dimensionUniqueName="[Transaction]" displayFolder="" count="2" memberValueDatatype="130" unbalanced="0"/>
    <cacheHierarchy uniqueName="[Transaction].[ShipmentCost ($)]" caption="ShipmentCost ($)" attribute="1" defaultMemberUniqueName="[Transaction].[ShipmentCost ($)].[All]" allUniqueName="[Transaction].[ShipmentCost ($)].[All]" dimensionUniqueName="[Transaction]" displayFolder="" count="2" memberValueDatatype="5" unbalanced="0"/>
    <cacheHierarchy uniqueName="[Transaction].[CustomerID]" caption="CustomerID" attribute="1" defaultMemberUniqueName="[Transaction].[CustomerID].[All]" allUniqueName="[Transaction].[CustomerID].[All]" dimensionUniqueName="[Transaction]" displayFolder="" count="2" memberValueDatatype="130" unbalanced="0"/>
    <cacheHierarchy uniqueName="[Transaction].[EmployeeID]" caption="EmployeeID" attribute="1" defaultMemberUniqueName="[Transaction].[EmployeeID].[All]" allUniqueName="[Transaction].[EmployeeID].[All]" dimensionUniqueName="[Transaction]" displayFolder="" count="2"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2" memberValueDatatype="20" unbalanced="0"/>
    <cacheHierarchy uniqueName="[Transaction].[Year]" caption="Year" attribute="1" defaultMemberUniqueName="[Transaction].[Year].[All]" allUniqueName="[Transaction].[Year].[All]" dimensionUniqueName="[Transaction]" displayFolder="" count="2" memberValueDatatype="20" unbalanced="0"/>
    <cacheHierarchy uniqueName="[Transaction].[Month]" caption="Month" attribute="1" defaultMemberUniqueName="[Transaction].[Month].[All]" allUniqueName="[Transaction].[Month].[All]" dimensionUniqueName="[Transaction]" displayFolder="" count="2"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2" memberValueDatatype="20" unbalanced="0"/>
    <cacheHierarchy uniqueName="[TransactionDetails].[Order ID]" caption="Order ID" attribute="1" defaultMemberUniqueName="[TransactionDetails].[Order ID].[All]" allUniqueName="[TransactionDetails].[Order ID].[All]" dimensionUniqueName="[TransactionDetails]" displayFolder="" count="2" memberValueDatatype="20" unbalanced="0"/>
    <cacheHierarchy uniqueName="[TransactionDetails].[Product ID]" caption="Product ID" attribute="1" defaultMemberUniqueName="[TransactionDetails].[Product ID].[All]" allUniqueName="[TransactionDetails].[Product ID].[All]" dimensionUniqueName="[TransactionDetails]" displayFolder="" count="2"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2"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2"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2"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2"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2"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2" memberValueDatatype="130" unbalanced="0"/>
    <cacheHierarchy uniqueName="[TransactionDetails].[Category]" caption="Category" attribute="1" defaultMemberUniqueName="[TransactionDetails].[Category].[All]" allUniqueName="[TransactionDetails].[Category].[All]" dimensionUniqueName="[TransactionDetails]" displayFolder="" count="2"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2"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oneField="1" hidden="1">
      <fieldsUsage count="1">
        <fieldUsage x="0"/>
      </fieldsUsage>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kaeshea" refreshedDate="46066.621426620368" backgroundQuery="1" createdVersion="8" refreshedVersion="8" minRefreshableVersion="3" recordCount="0" supportSubquery="1" supportAdvancedDrill="1" xr:uid="{E81A0D87-6532-4B91-8759-009B2AC56FB8}">
  <cacheSource type="external" connectionId="1"/>
  <cacheFields count="4">
    <cacheField name="[Measures].[Count of CustomerID 3]" caption="Count of CustomerID 3" numFmtId="0" hierarchy="156" level="32767"/>
    <cacheField name="[Table222].[Nearest Outlet Choice].[Nearest Outlet Choice]" caption="Nearest Outlet Choice" numFmtId="0" hierarchy="104" level="1">
      <sharedItems count="5">
        <s v="Ang Mo Kio"/>
        <s v="Changi"/>
        <s v="Orchard"/>
        <s v="Seng Kang"/>
        <s v="Tampines"/>
      </sharedItems>
    </cacheField>
    <cacheField name="[Table222].[Preferred Shopping Day].[Preferred Shopping Day]" caption="Preferred Shopping Day" numFmtId="0" hierarchy="109" level="1">
      <sharedItems containsSemiMixedTypes="0" containsNonDate="0" containsString="0"/>
    </cacheField>
    <cacheField name="[Table222].[Date Joined].[Date Joined]" caption="Date Joined" numFmtId="0" hierarchy="106" level="1">
      <sharedItems containsSemiMixedTypes="0" containsNonDate="0" containsString="0"/>
    </cacheField>
  </cacheFields>
  <cacheHierarchies count="163">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2" memberValueDatatype="130" unbalanced="0">
      <fieldsUsage count="2">
        <fieldUsage x="-1"/>
        <fieldUsage x="1"/>
      </fieldsUsage>
    </cacheHierarchy>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2" memberValueDatatype="7" unbalanced="0">
      <fieldsUsage count="2">
        <fieldUsage x="-1"/>
        <fieldUsage x="3"/>
      </fieldsUsage>
    </cacheHierarchy>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2"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2" memberValueDatatype="130" unbalanced="0">
      <fieldsUsage count="2">
        <fieldUsage x="-1"/>
        <fieldUsage x="2"/>
      </fieldsUsage>
    </cacheHierarchy>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oneField="1" hidden="1">
      <fieldsUsage count="1">
        <fieldUsage x="0"/>
      </fieldsUsage>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User" refreshedDate="46066.637157291669" backgroundQuery="1" createdVersion="8" refreshedVersion="8" minRefreshableVersion="3" recordCount="0" supportSubquery="1" supportAdvancedDrill="1" xr:uid="{7741FFF6-5B09-4841-9061-6C575B3A8BB3}">
  <cacheSource type="external" connectionId="1"/>
  <cacheFields count="3">
    <cacheField name="[Outlet].[Location].[Location]" caption="Location" numFmtId="0" hierarchy="28" level="1">
      <sharedItems count="5">
        <s v="Ang Mo Kio"/>
        <s v="Changi"/>
        <s v="Orchard"/>
        <s v="Seng Kang"/>
        <s v="Tampines"/>
      </sharedItems>
    </cacheField>
    <cacheField name="[Measures].[Sum of Nearest Outlet Choice]" caption="Sum of Nearest Outlet Choice" numFmtId="0" hierarchy="159" level="32767"/>
    <cacheField name="[Outlet].[OutletName].[OutletName]" caption="OutletName" numFmtId="0" hierarchy="25" level="1">
      <sharedItems count="5">
        <s v="Sheng Xiong Worldwide Grocery"/>
        <s v="Sheng Xiong In Changi Grocery"/>
        <s v="Orchard Sheng Xiong Ltd"/>
        <s v="Sheng Xiong Grocery Ptd Ltd"/>
        <s v="My Sheng Xiong Retail Grocery"/>
      </sharedItems>
    </cacheField>
  </cacheFields>
  <cacheHierarchies count="163">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2" memberValueDatatype="130" unbalanced="0">
      <fieldsUsage count="2">
        <fieldUsage x="-1"/>
        <fieldUsage x="2"/>
      </fieldsUsage>
    </cacheHierarchy>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2" memberValueDatatype="130" unbalanced="0">
      <fieldsUsage count="2">
        <fieldUsage x="-1"/>
        <fieldUsage x="0"/>
      </fieldsUsage>
    </cacheHierarchy>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oneField="1" hidden="1">
      <fieldsUsage count="1">
        <fieldUsage x="1"/>
      </fieldsUsage>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User" refreshedDate="46066.637157986108" backgroundQuery="1" createdVersion="8" refreshedVersion="8" minRefreshableVersion="3" recordCount="0" supportSubquery="1" supportAdvancedDrill="1" xr:uid="{2D077E89-A369-452E-B78F-7E6384003777}">
  <cacheSource type="external" connectionId="1"/>
  <cacheFields count="4">
    <cacheField name="[Table12].[Membership Tier].[Membership Tier]" caption="Membership Tier" numFmtId="0" hierarchy="82" level="1">
      <sharedItems count="4">
        <s v="Loyal Member"/>
        <s v="New Member"/>
        <s v="Regular Member"/>
        <s v="VIP Member"/>
      </sharedItems>
    </cacheField>
    <cacheField name="[Measures].[Count of CustomerID]" caption="Count of CustomerID" numFmtId="0" hierarchy="160" level="32767"/>
    <cacheField name="[Table12].[Location].[Location]" caption="Location" numFmtId="0" hierarchy="78" level="1">
      <sharedItems count="5">
        <s v="Ang Mo Kio"/>
        <s v="Changi"/>
        <s v="Orchard"/>
        <s v="Seng Kang"/>
        <s v="Tampines"/>
      </sharedItems>
    </cacheField>
    <cacheField name="[Outlet].[Location].[Location]" caption="Location" numFmtId="0" hierarchy="28" level="1">
      <sharedItems containsSemiMixedTypes="0" containsNonDate="0" containsString="0"/>
    </cacheField>
  </cacheFields>
  <cacheHierarchies count="163">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2" memberValueDatatype="130" unbalanced="0">
      <fieldsUsage count="2">
        <fieldUsage x="-1"/>
        <fieldUsage x="3"/>
      </fieldsUsage>
    </cacheHierarchy>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2" memberValueDatatype="130" unbalanced="0">
      <fieldsUsage count="2">
        <fieldUsage x="-1"/>
        <fieldUsage x="2"/>
      </fieldsUsage>
    </cacheHierarchy>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2" memberValueDatatype="130" unbalanced="0">
      <fieldsUsage count="2">
        <fieldUsage x="-1"/>
        <fieldUsage x="0"/>
      </fieldsUsage>
    </cacheHierarchy>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oneField="1" hidden="1">
      <fieldsUsage count="1">
        <fieldUsage x="1"/>
      </fieldsUsage>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User" refreshedDate="46066.65310023148" backgroundQuery="1" createdVersion="8" refreshedVersion="8" minRefreshableVersion="3" recordCount="0" supportSubquery="1" supportAdvancedDrill="1" xr:uid="{3643AAEA-2231-4006-9F08-EDA1E7141FD5}">
  <cacheSource type="external" connectionId="1"/>
  <cacheFields count="3">
    <cacheField name="[Table223].[Nearest Outlet Choice].[Nearest Outlet Choice]" caption="Nearest Outlet Choice" numFmtId="0" hierarchy="117" level="1">
      <sharedItems count="5">
        <s v="Ang Mo Kio"/>
        <s v="Changi"/>
        <s v="Orchard"/>
        <s v="Seng Kang"/>
        <s v="Tampines"/>
      </sharedItems>
    </cacheField>
    <cacheField name="[Table223].[Membership Tier].[Membership Tier]" caption="Membership Tier" numFmtId="0" hierarchy="121" level="1">
      <sharedItems count="4">
        <s v="Loyal Member"/>
        <s v="New Member"/>
        <s v="Regular Member"/>
        <s v="VIP Member"/>
      </sharedItems>
    </cacheField>
    <cacheField name="[Measures].[Count of CustomerID 5]" caption="Count of CustomerID 5" numFmtId="0" hierarchy="158" level="32767"/>
  </cacheFields>
  <cacheHierarchies count="163">
    <cacheHierarchy uniqueName="[Customer].[CustomerID]" caption="CustomerID" attribute="1" defaultMemberUniqueName="[Customer].[CustomerID].[All]" allUniqueName="[Customer].[CustomerID].[All]" dimensionUniqueName="[Customer]" displayFolder="" count="2" memberValueDatatype="130" unbalanced="0"/>
    <cacheHierarchy uniqueName="[Customer].[CustomerCompany]" caption="CustomerCompany" attribute="1" defaultMemberUniqueName="[Customer].[CustomerCompany].[All]" allUniqueName="[Customer].[CustomerCompany].[All]" dimensionUniqueName="[Customer]" displayFolder="" count="2" memberValueDatatype="130" unbalanced="0"/>
    <cacheHierarchy uniqueName="[Customer].[CustomerFullname]" caption="CustomerFullname" attribute="1" defaultMemberUniqueName="[Customer].[CustomerFullname].[All]" allUniqueName="[Customer].[CustomerFullname].[All]" dimensionUniqueName="[Customer]" displayFolder="" count="2" memberValueDatatype="130" unbalanced="0"/>
    <cacheHierarchy uniqueName="[Customer].[CustomerEmail]" caption="CustomerEmail" attribute="1" defaultMemberUniqueName="[Customer].[CustomerEmail].[All]" allUniqueName="[Customer].[CustomerEmail].[All]" dimensionUniqueName="[Customer]" displayFolder="" count="2" memberValueDatatype="130" unbalanced="0"/>
    <cacheHierarchy uniqueName="[Customer].[CustomerPostalCode]" caption="CustomerPostalCode" attribute="1" defaultMemberUniqueName="[Customer].[CustomerPostalCode].[All]" allUniqueName="[Customer].[CustomerPostalCode].[All]" dimensionUniqueName="[Customer]" displayFolder="" count="2" memberValueDatatype="130" unbalanced="0"/>
    <cacheHierarchy uniqueName="[Customer].[CustomerAddress]" caption="CustomerAddress" attribute="1" defaultMemberUniqueName="[Customer].[CustomerAddress].[All]" allUniqueName="[Customer].[CustomerAddress].[All]" dimensionUniqueName="[Customer]" displayFolder="" count="2"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2"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2" memberValueDatatype="130" unbalanced="0"/>
    <cacheHierarchy uniqueName="[Employee].[EmployeeID]" caption="EmployeeID" attribute="1" defaultMemberUniqueName="[Employee].[EmployeeID].[All]" allUniqueName="[Employee].[EmployeeID].[All]" dimensionUniqueName="[Employee]" displayFolder="" count="2" memberValueDatatype="130" unbalanced="0"/>
    <cacheHierarchy uniqueName="[Employee].[EmployeeFullName]" caption="EmployeeFullName" attribute="1" defaultMemberUniqueName="[Employee].[EmployeeFullName].[All]" allUniqueName="[Employee].[EmployeeFullName].[All]" dimensionUniqueName="[Employee]" displayFolder="" count="2" memberValueDatatype="130" unbalanced="0"/>
    <cacheHierarchy uniqueName="[Employee].[Gender]" caption="Gender" attribute="1" defaultMemberUniqueName="[Employee].[Gender].[All]" allUniqueName="[Employee].[Gender].[All]" dimensionUniqueName="[Employee]" displayFolder="" count="2" memberValueDatatype="130" unbalanced="0"/>
    <cacheHierarchy uniqueName="[Employee].[Gender status]" caption="Gender status" attribute="1" defaultMemberUniqueName="[Employee].[Gender status].[All]" allUniqueName="[Employee].[Gender status].[All]" dimensionUniqueName="[Employee]" displayFolder="" count="2" memberValueDatatype="130" unbalanced="0"/>
    <cacheHierarchy uniqueName="[Employee].[Date Joined]" caption="Date Joined" attribute="1" time="1" defaultMemberUniqueName="[Employee].[Date Joined].[All]" allUniqueName="[Employee].[Date Joined].[All]" dimensionUniqueName="[Employee]" displayFolder="" count="2" memberValueDatatype="7" unbalanced="0"/>
    <cacheHierarchy uniqueName="[Employee].[Years of experience]" caption="Years of experience" attribute="1" defaultMemberUniqueName="[Employee].[Years of experience].[All]" allUniqueName="[Employee].[Years of experience].[All]" dimensionUniqueName="[Employee]" displayFolder="" count="2" memberValueDatatype="20" unbalanced="0"/>
    <cacheHierarchy uniqueName="[Employee].[Experience level]" caption="Experience level" attribute="1" defaultMemberUniqueName="[Employee].[Experience level].[All]" allUniqueName="[Employee].[Experience level].[All]" dimensionUniqueName="[Employee]" displayFolder="" count="2" memberValueDatatype="130" unbalanced="0"/>
    <cacheHierarchy uniqueName="[Employee].[EmployeeDesignation]" caption="EmployeeDesignation" attribute="1" defaultMemberUniqueName="[Employee].[EmployeeDesignation].[All]" allUniqueName="[Employee].[EmployeeDesignation].[All]" dimensionUniqueName="[Employee]" displayFolder="" count="2" memberValueDatatype="130" unbalanced="0"/>
    <cacheHierarchy uniqueName="[Employee].[Dept]" caption="Dept" attribute="1" defaultMemberUniqueName="[Employee].[Dept].[All]" allUniqueName="[Employee].[Dept].[All]" dimensionUniqueName="[Employee]" displayFolder="" count="2" memberValueDatatype="130" unbalanced="0"/>
    <cacheHierarchy uniqueName="[Employee].[OutletID]" caption="OutletID" attribute="1" defaultMemberUniqueName="[Employee].[OutletID].[All]" allUniqueName="[Employee].[OutletID].[All]" dimensionUniqueName="[Employee]" displayFolder="" count="2" memberValueDatatype="130" unbalanced="0"/>
    <cacheHierarchy uniqueName="[Employee].[Contact Number]" caption="Contact Number" attribute="1" defaultMemberUniqueName="[Employee].[Contact Number].[All]" allUniqueName="[Employee].[Contact Number].[All]" dimensionUniqueName="[Employee]" displayFolder="" count="2" memberValueDatatype="20" unbalanced="0"/>
    <cacheHierarchy uniqueName="[Employee].[Email Address]" caption="Email Address" attribute="1" defaultMemberUniqueName="[Employee].[Email Address].[All]" allUniqueName="[Employee].[Email Address].[All]" dimensionUniqueName="[Employee]" displayFolder="" count="2" memberValueDatatype="130" unbalanced="0"/>
    <cacheHierarchy uniqueName="[Employee].[Marital Status]" caption="Marital Status" attribute="1" defaultMemberUniqueName="[Employee].[Marital Status].[All]" allUniqueName="[Employee].[Marital Status].[All]" dimensionUniqueName="[Employee]" displayFolder="" count="2" memberValueDatatype="130" unbalanced="0"/>
    <cacheHierarchy uniqueName="[Employee].[Relationship status]" caption="Relationship status" attribute="1" defaultMemberUniqueName="[Employee].[Relationship status].[All]" allUniqueName="[Employee].[Relationship status].[All]" dimensionUniqueName="[Employee]" displayFolder="" count="2" memberValueDatatype="130" unbalanced="0"/>
    <cacheHierarchy uniqueName="[Employee].[Salary]" caption="Salary" attribute="1" defaultMemberUniqueName="[Employee].[Salary].[All]" allUniqueName="[Employee].[Salary].[All]" dimensionUniqueName="[Employee]" displayFolder="" count="2" memberValueDatatype="20" unbalanced="0"/>
    <cacheHierarchy uniqueName="[Employee].[Qualifications]" caption="Qualifications" attribute="1" defaultMemberUniqueName="[Employee].[Qualifications].[All]" allUniqueName="[Employee].[Qualifications].[All]" dimensionUniqueName="[Employee]" displayFolder="" count="2" memberValueDatatype="130" unbalanced="0"/>
    <cacheHierarchy uniqueName="[Outlet].[OutletID]" caption="OutletID" attribute="1" defaultMemberUniqueName="[Outlet].[OutletID].[All]" allUniqueName="[Outlet].[OutletID].[All]" dimensionUniqueName="[Outlet]" displayFolder="" count="2" memberValueDatatype="130" unbalanced="0"/>
    <cacheHierarchy uniqueName="[Outlet].[OutletName]" caption="OutletName" attribute="1" defaultMemberUniqueName="[Outlet].[OutletName].[All]" allUniqueName="[Outlet].[OutletName].[All]" dimensionUniqueName="[Outlet]" displayFolder="" count="2" memberValueDatatype="130" unbalanced="0"/>
    <cacheHierarchy uniqueName="[Outlet].[OutletContactNumber]" caption="OutletContactNumber" attribute="1" defaultMemberUniqueName="[Outlet].[OutletContactNumber].[All]" allUniqueName="[Outlet].[OutletContactNumber].[All]" dimensionUniqueName="[Outlet]" displayFolder="" count="2" memberValueDatatype="20" unbalanced="0"/>
    <cacheHierarchy uniqueName="[Outlet].[Address]" caption="Address" attribute="1" defaultMemberUniqueName="[Outlet].[Address].[All]" allUniqueName="[Outlet].[Address].[All]" dimensionUniqueName="[Outlet]" displayFolder="" count="2" memberValueDatatype="130" unbalanced="0"/>
    <cacheHierarchy uniqueName="[Outlet].[Location]" caption="Location" attribute="1" defaultMemberUniqueName="[Outlet].[Location].[All]" allUniqueName="[Outlet].[Location].[All]" dimensionUniqueName="[Outlet]" displayFolder="" count="2" memberValueDatatype="130" unbalanced="0"/>
    <cacheHierarchy uniqueName="[Outlet].[Region]" caption="Region" attribute="1" defaultMemberUniqueName="[Outlet].[Region].[All]" allUniqueName="[Outlet].[Region].[All]" dimensionUniqueName="[Outlet]" displayFolder="" count="2" memberValueDatatype="130" unbalanced="0"/>
    <cacheHierarchy uniqueName="[Outlet].[Nearest Outlet Choice]" caption="Nearest Outlet Choice" attribute="1" defaultMemberUniqueName="[Outlet].[Nearest Outlet Choice].[All]" allUniqueName="[Outlet].[Nearest Outlet Choice].[All]" dimensionUniqueName="[Outlet]" displayFolder="" count="2" memberValueDatatype="20" unbalanced="0"/>
    <cacheHierarchy uniqueName="[Outlet].[Number of Employees]" caption="Number of Employees" attribute="1" defaultMemberUniqueName="[Outlet].[Number of Employees].[All]" allUniqueName="[Outlet].[Number of Employees].[All]" dimensionUniqueName="[Outlet]" displayFolder="" count="2" memberValueDatatype="20" unbalanced="0"/>
    <cacheHierarchy uniqueName="[Outlet].[StaffSize]" caption="StaffSize" attribute="1" defaultMemberUniqueName="[Outlet].[StaffSize].[All]" allUniqueName="[Outlet].[StaffSize].[All]" dimensionUniqueName="[Outlet]" displayFolder="" count="2" memberValueDatatype="130" unbalanced="0"/>
    <cacheHierarchy uniqueName="[Product].[Product ID]" caption="Product ID" attribute="1" defaultMemberUniqueName="[Product].[Product ID].[All]" allUniqueName="[Product].[Product ID].[All]" dimensionUniqueName="[Product]" displayFolder="" count="2" memberValueDatatype="130" unbalanced="0"/>
    <cacheHierarchy uniqueName="[Product].[Product Name]" caption="Product Name" attribute="1" defaultMemberUniqueName="[Product].[Product Name].[All]" allUniqueName="[Product].[Product Name].[All]" dimensionUniqueName="[Product]" displayFolder="" count="2" memberValueDatatype="130" unbalanced="0"/>
    <cacheHierarchy uniqueName="[Product].[Category]" caption="Category" attribute="1" defaultMemberUniqueName="[Product].[Category].[All]" allUniqueName="[Product].[Category].[All]" dimensionUniqueName="[Product]" displayFolder="" count="2" memberValueDatatype="130" unbalanced="0"/>
    <cacheHierarchy uniqueName="[Product].[Supplier ID]" caption="Supplier ID" attribute="1" defaultMemberUniqueName="[Product].[Supplier ID].[All]" allUniqueName="[Product].[Supplier ID].[All]" dimensionUniqueName="[Product]" displayFolder="" count="2" memberValueDatatype="130" unbalanced="0"/>
    <cacheHierarchy uniqueName="[Product].[Country of Origin]" caption="Country of Origin" attribute="1" defaultMemberUniqueName="[Product].[Country of Origin].[All]" allUniqueName="[Product].[Country of Origin].[All]" dimensionUniqueName="[Product]" displayFolder="" count="2" memberValueDatatype="130" unbalanced="0"/>
    <cacheHierarchy uniqueName="[Product].[Supplier Country]" caption="Supplier Country" attribute="1" defaultMemberUniqueName="[Product].[Supplier Country].[All]" allUniqueName="[Product].[Supplier Country].[All]" dimensionUniqueName="[Product]" displayFolder="" count="2" memberValueDatatype="130" unbalanced="0"/>
    <cacheHierarchy uniqueName="[Product].[Exipiry Date]" caption="Exipiry Date" attribute="1" time="1" defaultMemberUniqueName="[Product].[Exipiry Date].[All]" allUniqueName="[Product].[Exipiry Date].[All]" dimensionUniqueName="[Product]" displayFolder="" count="2" memberValueDatatype="7" unbalanced="0"/>
    <cacheHierarchy uniqueName="[Product].[Shelf Life (Days)]" caption="Shelf Life (Days)" attribute="1" defaultMemberUniqueName="[Product].[Shelf Life (Days)].[All]" allUniqueName="[Product].[Shelf Life (Days)].[All]" dimensionUniqueName="[Product]" displayFolder="" count="2" memberValueDatatype="20" unbalanced="0"/>
    <cacheHierarchy uniqueName="[Product].[Shelf life (Risk)]" caption="Shelf life (Risk)" attribute="1" defaultMemberUniqueName="[Product].[Shelf life (Risk)].[All]" allUniqueName="[Product].[Shelf life (Risk)].[All]" dimensionUniqueName="[Product]" displayFolder="" count="2" memberValueDatatype="130" unbalanced="0"/>
    <cacheHierarchy uniqueName="[Product].[Cost Price ($)]" caption="Cost Price ($)" attribute="1" defaultMemberUniqueName="[Product].[Cost Price ($)].[All]" allUniqueName="[Product].[Cost Price ($)].[All]" dimensionUniqueName="[Product]" displayFolder="" count="2" memberValueDatatype="5" unbalanced="0"/>
    <cacheHierarchy uniqueName="[Product].[Retail Price ($)]" caption="Retail Price ($)" attribute="1" defaultMemberUniqueName="[Product].[Retail Price ($)].[All]" allUniqueName="[Product].[Retail Price ($)].[All]" dimensionUniqueName="[Product]" displayFolder="" count="2" memberValueDatatype="5" unbalanced="0"/>
    <cacheHierarchy uniqueName="[Product].[Profit]" caption="Profit" attribute="1" defaultMemberUniqueName="[Product].[Profit].[All]" allUniqueName="[Product].[Profit].[All]" dimensionUniqueName="[Product]" displayFolder="" count="2" memberValueDatatype="5" unbalanced="0"/>
    <cacheHierarchy uniqueName="[Product].[Intake Stock]" caption="Intake Stock" attribute="1" defaultMemberUniqueName="[Product].[Intake Stock].[All]" allUniqueName="[Product].[Intake Stock].[All]" dimensionUniqueName="[Product]" displayFolder="" count="2" memberValueDatatype="20" unbalanced="0"/>
    <cacheHierarchy uniqueName="[Product].[Stock Holding (Status)]" caption="Stock Holding (Status)" attribute="1" defaultMemberUniqueName="[Product].[Stock Holding (Status)].[All]" allUniqueName="[Product].[Stock Holding (Status)].[All]" dimensionUniqueName="[Product]" displayFolder="" count="2" memberValueDatatype="130" unbalanced="0"/>
    <cacheHierarchy uniqueName="[Range].[Product ID]" caption="Product ID" attribute="1" defaultMemberUniqueName="[Range].[Product ID].[All]" allUniqueName="[Range].[Product ID].[All]" dimensionUniqueName="[Range]" displayFolder="" count="2" memberValueDatatype="130" unbalanced="0"/>
    <cacheHierarchy uniqueName="[Range].[Product Name]" caption="Product Name" attribute="1" defaultMemberUniqueName="[Range].[Product Name].[All]" allUniqueName="[Range].[Product Name].[All]" dimensionUniqueName="[Range]" displayFolder="" count="2" memberValueDatatype="130" unbalanced="0"/>
    <cacheHierarchy uniqueName="[Range].[Category]" caption="Category" attribute="1" defaultMemberUniqueName="[Range].[Category].[All]" allUniqueName="[Range].[Category].[All]" dimensionUniqueName="[Range]" displayFolder="" count="2" memberValueDatatype="130" unbalanced="0"/>
    <cacheHierarchy uniqueName="[Range].[Supplier ID]" caption="Supplier ID" attribute="1" defaultMemberUniqueName="[Range].[Supplier ID].[All]" allUniqueName="[Range].[Supplier ID].[All]" dimensionUniqueName="[Range]" displayFolder="" count="2" memberValueDatatype="130" unbalanced="0"/>
    <cacheHierarchy uniqueName="[Range].[Country of Origin]" caption="Country of Origin" attribute="1" defaultMemberUniqueName="[Range].[Country of Origin].[All]" allUniqueName="[Range].[Country of Origin].[All]" dimensionUniqueName="[Range]" displayFolder="" count="2" memberValueDatatype="130" unbalanced="0"/>
    <cacheHierarchy uniqueName="[Range].[Supplier Country]" caption="Supplier Country" attribute="1" defaultMemberUniqueName="[Range].[Supplier Country].[All]" allUniqueName="[Range].[Supplier Country].[All]" dimensionUniqueName="[Range]" displayFolder="" count="2" memberValueDatatype="130" unbalanced="0"/>
    <cacheHierarchy uniqueName="[Range].[Exipiry Date]" caption="Exipiry Date" attribute="1" time="1" defaultMemberUniqueName="[Range].[Exipiry Date].[All]" allUniqueName="[Range].[Exipiry Date].[All]" dimensionUniqueName="[Range]" displayFolder="" count="2" memberValueDatatype="7" unbalanced="0"/>
    <cacheHierarchy uniqueName="[Range].[Shelf Life (Days)]" caption="Shelf Life (Days)" attribute="1" defaultMemberUniqueName="[Range].[Shelf Life (Days)].[All]" allUniqueName="[Range].[Shelf Life (Days)].[All]" dimensionUniqueName="[Range]" displayFolder="" count="2" memberValueDatatype="20" unbalanced="0"/>
    <cacheHierarchy uniqueName="[Range].[Shelf life (Risk)]" caption="Shelf life (Risk)" attribute="1" defaultMemberUniqueName="[Range].[Shelf life (Risk)].[All]" allUniqueName="[Range].[Shelf life (Risk)].[All]" dimensionUniqueName="[Range]" displayFolder="" count="2" memberValueDatatype="130" unbalanced="0"/>
    <cacheHierarchy uniqueName="[Range].[Cost Price ($)]" caption="Cost Price ($)" attribute="1" defaultMemberUniqueName="[Range].[Cost Price ($)].[All]" allUniqueName="[Range].[Cost Price ($)].[All]" dimensionUniqueName="[Range]" displayFolder="" count="2" memberValueDatatype="5" unbalanced="0"/>
    <cacheHierarchy uniqueName="[Range].[Retail Price ($)]" caption="Retail Price ($)" attribute="1" defaultMemberUniqueName="[Range].[Retail Price ($)].[All]" allUniqueName="[Range].[Retail Price ($)].[All]" dimensionUniqueName="[Range]" displayFolder="" count="2" memberValueDatatype="5" unbalanced="0"/>
    <cacheHierarchy uniqueName="[Range].[Profit]" caption="Profit" attribute="1" defaultMemberUniqueName="[Range].[Profit].[All]" allUniqueName="[Range].[Profit].[All]" dimensionUniqueName="[Range]" displayFolder="" count="2" memberValueDatatype="5" unbalanced="0"/>
    <cacheHierarchy uniqueName="[Range].[Intake Stock]" caption="Intake Stock" attribute="1" defaultMemberUniqueName="[Range].[Intake Stock].[All]" allUniqueName="[Range].[Intake Stock].[All]" dimensionUniqueName="[Range]" displayFolder="" count="2" memberValueDatatype="20" unbalanced="0"/>
    <cacheHierarchy uniqueName="[Range].[Stock Holding (Status)]" caption="Stock Holding (Status)" attribute="1" defaultMemberUniqueName="[Range].[Stock Holding (Status)].[All]" allUniqueName="[Range].[Stock Holding (Status)].[All]" dimensionUniqueName="[Range]" displayFolder="" count="2" memberValueDatatype="130" unbalanced="0"/>
    <cacheHierarchy uniqueName="[Supplier].[SupplierID]" caption="SupplierID" attribute="1" defaultMemberUniqueName="[Supplier].[SupplierID].[All]" allUniqueName="[Supplier].[SupplierID].[All]" dimensionUniqueName="[Supplier]" displayFolder="" count="2" memberValueDatatype="130" unbalanced="0"/>
    <cacheHierarchy uniqueName="[Supplier].[SupplierName]" caption="SupplierName" attribute="1" defaultMemberUniqueName="[Supplier].[SupplierName].[All]" allUniqueName="[Supplier].[SupplierName].[All]" dimensionUniqueName="[Supplier]" displayFolder="" count="2"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2" memberValueDatatype="130" unbalanced="0"/>
    <cacheHierarchy uniqueName="[Supplier].[SupplierEmailAddress]" caption="SupplierEmailAddress" attribute="1" defaultMemberUniqueName="[Supplier].[SupplierEmailAddress].[All]" allUniqueName="[Supplier].[SupplierEmailAddress].[All]" dimensionUniqueName="[Supplier]" displayFolder="" count="2" memberValueDatatype="130" unbalanced="0"/>
    <cacheHierarchy uniqueName="[Supplier].[SupplierCountry]" caption="SupplierCountry" attribute="1" defaultMemberUniqueName="[Supplier].[SupplierCountry].[All]" allUniqueName="[Supplier].[SupplierCountry].[All]" dimensionUniqueName="[Supplier]" displayFolder="" count="2" memberValueDatatype="130" unbalanced="0"/>
    <cacheHierarchy uniqueName="[Supplier].[SupplierType]" caption="SupplierType" attribute="1" defaultMemberUniqueName="[Supplier].[SupplierType].[All]" allUniqueName="[Supplier].[SupplierType].[All]" dimensionUniqueName="[Supplier]" displayFolder="" count="2"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2"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2"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2" memberValueDatatype="5" unbalanced="0"/>
    <cacheHierarchy uniqueName="[Supplier].[Total Stock Supplied]" caption="Total Stock Supplied" attribute="1" defaultMemberUniqueName="[Supplier].[Total Stock Supplied].[All]" allUniqueName="[Supplier].[Total Stock Supplied].[All]" dimensionUniqueName="[Supplier]" displayFolder="" count="2" memberValueDatatype="20" unbalanced="0"/>
    <cacheHierarchy uniqueName="[Table12].[CustomerID]" caption="CustomerID" attribute="1" defaultMemberUniqueName="[Table12].[CustomerID].[All]" allUniqueName="[Table12].[CustomerID].[All]" dimensionUniqueName="[Table12]" displayFolder="" count="2" memberValueDatatype="130" unbalanced="0"/>
    <cacheHierarchy uniqueName="[Table12].[CustomerCompany]" caption="CustomerCompany" attribute="1" defaultMemberUniqueName="[Table12].[CustomerCompany].[All]" allUniqueName="[Table12].[CustomerCompany].[All]" dimensionUniqueName="[Table12]" displayFolder="" count="2" memberValueDatatype="130" unbalanced="0"/>
    <cacheHierarchy uniqueName="[Table12].[CustomerFullname]" caption="CustomerFullname" attribute="1" defaultMemberUniqueName="[Table12].[CustomerFullname].[All]" allUniqueName="[Table12].[CustomerFullname].[All]" dimensionUniqueName="[Table12]" displayFolder="" count="2" memberValueDatatype="130" unbalanced="0"/>
    <cacheHierarchy uniqueName="[Table12].[CustomerEmail]" caption="CustomerEmail" attribute="1" defaultMemberUniqueName="[Table12].[CustomerEmail].[All]" allUniqueName="[Table12].[CustomerEmail].[All]" dimensionUniqueName="[Table12]" displayFolder="" count="2" memberValueDatatype="130" unbalanced="0"/>
    <cacheHierarchy uniqueName="[Table12].[CustomerPostalCode]" caption="CustomerPostalCode" attribute="1" defaultMemberUniqueName="[Table12].[CustomerPostalCode].[All]" allUniqueName="[Table12].[CustomerPostalCode].[All]" dimensionUniqueName="[Table12]" displayFolder="" count="2" memberValueDatatype="20" unbalanced="0"/>
    <cacheHierarchy uniqueName="[Table12].[CustomerAddress]" caption="CustomerAddress" attribute="1" defaultMemberUniqueName="[Table12].[CustomerAddress].[All]" allUniqueName="[Table12].[CustomerAddress].[All]" dimensionUniqueName="[Table12]" displayFolder="" count="2" memberValueDatatype="130" unbalanced="0"/>
    <cacheHierarchy uniqueName="[Table12].[Unit_Number]" caption="Unit_Number" attribute="1" defaultMemberUniqueName="[Table12].[Unit_Number].[All]" allUniqueName="[Table12].[Unit_Number].[All]" dimensionUniqueName="[Table12]" displayFolder="" count="2" memberValueDatatype="130" unbalanced="0"/>
    <cacheHierarchy uniqueName="[Table12].[Location]" caption="Location" attribute="1" defaultMemberUniqueName="[Table12].[Location].[All]" allUniqueName="[Table12].[Location].[All]" dimensionUniqueName="[Table12]" displayFolder="" count="2"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2" memberValueDatatype="5" unbalanced="0"/>
    <cacheHierarchy uniqueName="[Table12].[Date Joined]" caption="Date Joined" attribute="1" time="1" defaultMemberUniqueName="[Table12].[Date Joined].[All]" allUniqueName="[Table12].[Date Joined].[All]" dimensionUniqueName="[Table12]" displayFolder="" count="2" memberValueDatatype="7" unbalanced="0"/>
    <cacheHierarchy uniqueName="[Table12].[Member Duration (years)]" caption="Member Duration (years)" attribute="1" defaultMemberUniqueName="[Table12].[Member Duration (years)].[All]" allUniqueName="[Table12].[Member Duration (years)].[All]" dimensionUniqueName="[Table12]" displayFolder="" count="2" memberValueDatatype="20" unbalanced="0"/>
    <cacheHierarchy uniqueName="[Table12].[Membership Tier]" caption="Membership Tier" attribute="1" defaultMemberUniqueName="[Table12].[Membership Tier].[All]" allUniqueName="[Table12].[Membership Tier].[All]" dimensionUniqueName="[Table12]" displayFolder="" count="2"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2" memberValueDatatype="130" unbalanced="0"/>
    <cacheHierarchy uniqueName="[Table2211].[CustomerID]" caption="CustomerID" attribute="1" defaultMemberUniqueName="[Table2211].[CustomerID].[All]" allUniqueName="[Table2211].[CustomerID].[All]" dimensionUniqueName="[Table2211]" displayFolder="" count="2" memberValueDatatype="130" unbalanced="0"/>
    <cacheHierarchy uniqueName="[Table2211].[CustomerCompany]" caption="CustomerCompany" attribute="1" defaultMemberUniqueName="[Table2211].[CustomerCompany].[All]" allUniqueName="[Table2211].[CustomerCompany].[All]" dimensionUniqueName="[Table2211]" displayFolder="" count="2" memberValueDatatype="130" unbalanced="0"/>
    <cacheHierarchy uniqueName="[Table2211].[CustomerFullname]" caption="CustomerFullname" attribute="1" defaultMemberUniqueName="[Table2211].[CustomerFullname].[All]" allUniqueName="[Table2211].[CustomerFullname].[All]" dimensionUniqueName="[Table2211]" displayFolder="" count="2" memberValueDatatype="130" unbalanced="0"/>
    <cacheHierarchy uniqueName="[Table2211].[CustomerEmail]" caption="CustomerEmail" attribute="1" defaultMemberUniqueName="[Table2211].[CustomerEmail].[All]" allUniqueName="[Table2211].[CustomerEmail].[All]" dimensionUniqueName="[Table2211]" displayFolder="" count="2" memberValueDatatype="130" unbalanced="0"/>
    <cacheHierarchy uniqueName="[Table2211].[CustomerPostalCode]" caption="CustomerPostalCode" attribute="1" defaultMemberUniqueName="[Table2211].[CustomerPostalCode].[All]" allUniqueName="[Table2211].[CustomerPostalCode].[All]" dimensionUniqueName="[Table2211]" displayFolder="" count="2" memberValueDatatype="130" unbalanced="0"/>
    <cacheHierarchy uniqueName="[Table2211].[CustomerAddress]" caption="CustomerAddress" attribute="1" defaultMemberUniqueName="[Table2211].[CustomerAddress].[All]" allUniqueName="[Table2211].[CustomerAddress].[All]" dimensionUniqueName="[Table2211]" displayFolder="" count="2" memberValueDatatype="130" unbalanced="0"/>
    <cacheHierarchy uniqueName="[Table2211].[Unit_Number]" caption="Unit_Number" attribute="1" defaultMemberUniqueName="[Table2211].[Unit_Number].[All]" allUniqueName="[Table2211].[Unit_Number].[All]" dimensionUniqueName="[Table2211]" displayFolder="" count="2"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2"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2" memberValueDatatype="5" unbalanced="0"/>
    <cacheHierarchy uniqueName="[Table2211].[Date Joined]" caption="Date Joined" attribute="1" time="1" defaultMemberUniqueName="[Table2211].[Date Joined].[All]" allUniqueName="[Table2211].[Date Joined].[All]" dimensionUniqueName="[Table2211]" displayFolder="" count="2"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2" memberValueDatatype="20" unbalanced="0"/>
    <cacheHierarchy uniqueName="[Table2211].[Membership Tier]" caption="Membership Tier" attribute="1" defaultMemberUniqueName="[Table2211].[Membership Tier].[All]" allUniqueName="[Table2211].[Membership Tier].[All]" dimensionUniqueName="[Table2211]" displayFolder="" count="2"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2" memberValueDatatype="130" unbalanced="0"/>
    <cacheHierarchy uniqueName="[Table222].[CustomerID]" caption="CustomerID" attribute="1" defaultMemberUniqueName="[Table222].[CustomerID].[All]" allUniqueName="[Table222].[CustomerID].[All]" dimensionUniqueName="[Table222]" displayFolder="" count="2" memberValueDatatype="130" unbalanced="0"/>
    <cacheHierarchy uniqueName="[Table222].[CustomerCompany]" caption="CustomerCompany" attribute="1" defaultMemberUniqueName="[Table222].[CustomerCompany].[All]" allUniqueName="[Table222].[CustomerCompany].[All]" dimensionUniqueName="[Table222]" displayFolder="" count="2" memberValueDatatype="130" unbalanced="0"/>
    <cacheHierarchy uniqueName="[Table222].[CustomerFullname]" caption="CustomerFullname" attribute="1" defaultMemberUniqueName="[Table222].[CustomerFullname].[All]" allUniqueName="[Table222].[CustomerFullname].[All]" dimensionUniqueName="[Table222]" displayFolder="" count="2" memberValueDatatype="130" unbalanced="0"/>
    <cacheHierarchy uniqueName="[Table222].[CustomerEmail]" caption="CustomerEmail" attribute="1" defaultMemberUniqueName="[Table222].[CustomerEmail].[All]" allUniqueName="[Table222].[CustomerEmail].[All]" dimensionUniqueName="[Table222]" displayFolder="" count="2" memberValueDatatype="130" unbalanced="0"/>
    <cacheHierarchy uniqueName="[Table222].[CustomerPostalCode]" caption="CustomerPostalCode" attribute="1" defaultMemberUniqueName="[Table222].[CustomerPostalCode].[All]" allUniqueName="[Table222].[CustomerPostalCode].[All]" dimensionUniqueName="[Table222]" displayFolder="" count="2" memberValueDatatype="130" unbalanced="0"/>
    <cacheHierarchy uniqueName="[Table222].[CustomerAddress]" caption="CustomerAddress" attribute="1" defaultMemberUniqueName="[Table222].[CustomerAddress].[All]" allUniqueName="[Table222].[CustomerAddress].[All]" dimensionUniqueName="[Table222]" displayFolder="" count="2" memberValueDatatype="130" unbalanced="0"/>
    <cacheHierarchy uniqueName="[Table222].[Unit_Number]" caption="Unit_Number" attribute="1" defaultMemberUniqueName="[Table222].[Unit_Number].[All]" allUniqueName="[Table222].[Unit_Number].[All]" dimensionUniqueName="[Table222]" displayFolder="" count="2"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2"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2" memberValueDatatype="5" unbalanced="0"/>
    <cacheHierarchy uniqueName="[Table222].[Date Joined]" caption="Date Joined" attribute="1" time="1" defaultMemberUniqueName="[Table222].[Date Joined].[All]" allUniqueName="[Table222].[Date Joined].[All]" dimensionUniqueName="[Table222]" displayFolder="" count="2" memberValueDatatype="7" unbalanced="0"/>
    <cacheHierarchy uniqueName="[Table222].[Member Duration (years)]" caption="Member Duration (years)" attribute="1" defaultMemberUniqueName="[Table222].[Member Duration (years)].[All]" allUniqueName="[Table222].[Member Duration (years)].[All]" dimensionUniqueName="[Table222]" displayFolder="" count="2" memberValueDatatype="20" unbalanced="0"/>
    <cacheHierarchy uniqueName="[Table222].[Membership Tier]" caption="Membership Tier" attribute="1" defaultMemberUniqueName="[Table222].[Membership Tier].[All]" allUniqueName="[Table222].[Membership Tier].[All]" dimensionUniqueName="[Table222]" displayFolder="" count="2"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2" memberValueDatatype="130" unbalanced="0"/>
    <cacheHierarchy uniqueName="[Table223].[CustomerID]" caption="CustomerID" attribute="1" defaultMemberUniqueName="[Table223].[CustomerID].[All]" allUniqueName="[Table223].[CustomerID].[All]" dimensionUniqueName="[Table223]" displayFolder="" count="2" memberValueDatatype="130" unbalanced="0"/>
    <cacheHierarchy uniqueName="[Table223].[CustomerCompany]" caption="CustomerCompany" attribute="1" defaultMemberUniqueName="[Table223].[CustomerCompany].[All]" allUniqueName="[Table223].[CustomerCompany].[All]" dimensionUniqueName="[Table223]" displayFolder="" count="2" memberValueDatatype="130" unbalanced="0"/>
    <cacheHierarchy uniqueName="[Table223].[CustomerFullname]" caption="CustomerFullname" attribute="1" defaultMemberUniqueName="[Table223].[CustomerFullname].[All]" allUniqueName="[Table223].[CustomerFullname].[All]" dimensionUniqueName="[Table223]" displayFolder="" count="2" memberValueDatatype="130" unbalanced="0"/>
    <cacheHierarchy uniqueName="[Table223].[CustomerEmail]" caption="CustomerEmail" attribute="1" defaultMemberUniqueName="[Table223].[CustomerEmail].[All]" allUniqueName="[Table223].[CustomerEmail].[All]" dimensionUniqueName="[Table223]" displayFolder="" count="2" memberValueDatatype="130" unbalanced="0"/>
    <cacheHierarchy uniqueName="[Table223].[CustomerPostalCode]" caption="CustomerPostalCode" attribute="1" defaultMemberUniqueName="[Table223].[CustomerPostalCode].[All]" allUniqueName="[Table223].[CustomerPostalCode].[All]" dimensionUniqueName="[Table223]" displayFolder="" count="2" memberValueDatatype="130" unbalanced="0"/>
    <cacheHierarchy uniqueName="[Table223].[CustomerAddress]" caption="CustomerAddress" attribute="1" defaultMemberUniqueName="[Table223].[CustomerAddress].[All]" allUniqueName="[Table223].[CustomerAddress].[All]" dimensionUniqueName="[Table223]" displayFolder="" count="2" memberValueDatatype="130" unbalanced="0"/>
    <cacheHierarchy uniqueName="[Table223].[Unit_Number]" caption="Unit_Number" attribute="1" defaultMemberUniqueName="[Table223].[Unit_Number].[All]" allUniqueName="[Table223].[Unit_Number].[All]" dimensionUniqueName="[Table223]" displayFolder="" count="2"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2" memberValueDatatype="130" unbalanced="0">
      <fieldsUsage count="2">
        <fieldUsage x="-1"/>
        <fieldUsage x="0"/>
      </fieldsUsage>
    </cacheHierarchy>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2" memberValueDatatype="5" unbalanced="0"/>
    <cacheHierarchy uniqueName="[Table223].[Date Joined]" caption="Date Joined" attribute="1" time="1" defaultMemberUniqueName="[Table223].[Date Joined].[All]" allUniqueName="[Table223].[Date Joined].[All]" dimensionUniqueName="[Table223]" displayFolder="" count="2" memberValueDatatype="7" unbalanced="0"/>
    <cacheHierarchy uniqueName="[Table223].[Member Duration (years)]" caption="Member Duration (years)" attribute="1" defaultMemberUniqueName="[Table223].[Member Duration (years)].[All]" allUniqueName="[Table223].[Member Duration (years)].[All]" dimensionUniqueName="[Table223]" displayFolder="" count="2" memberValueDatatype="20" unbalanced="0"/>
    <cacheHierarchy uniqueName="[Table223].[Membership Tier]" caption="Membership Tier" attribute="1" defaultMemberUniqueName="[Table223].[Membership Tier].[All]" allUniqueName="[Table223].[Membership Tier].[All]" dimensionUniqueName="[Table223]" displayFolder="" count="2" memberValueDatatype="130" unbalanced="0">
      <fieldsUsage count="2">
        <fieldUsage x="-1"/>
        <fieldUsage x="1"/>
      </fieldsUsage>
    </cacheHierarchy>
    <cacheHierarchy uniqueName="[Table223].[Preferred Shopping Day]" caption="Preferred Shopping Day" attribute="1" defaultMemberUniqueName="[Table223].[Preferred Shopping Day].[All]" allUniqueName="[Table223].[Preferred Shopping Day].[All]" dimensionUniqueName="[Table223]" displayFolder="" count="2" memberValueDatatype="130" unbalanced="0"/>
    <cacheHierarchy uniqueName="[Transaction].[OrderID]" caption="OrderID" attribute="1" defaultMemberUniqueName="[Transaction].[OrderID].[All]" allUniqueName="[Transaction].[OrderID].[All]" dimensionUniqueName="[Transaction]" displayFolder="" count="2" memberValueDatatype="20" unbalanced="0"/>
    <cacheHierarchy uniqueName="[Transaction].[OrderDate]" caption="OrderDate" attribute="1" time="1" defaultMemberUniqueName="[Transaction].[OrderDate].[All]" allUniqueName="[Transaction].[OrderDate].[All]" dimensionUniqueName="[Transaction]" displayFolder="" count="2" memberValueDatatype="7" unbalanced="0"/>
    <cacheHierarchy uniqueName="[Transaction].[ShipmentMode]" caption="ShipmentMode" attribute="1" defaultMemberUniqueName="[Transaction].[ShipmentMode].[All]" allUniqueName="[Transaction].[ShipmentMode].[All]" dimensionUniqueName="[Transaction]" displayFolder="" count="2" memberValueDatatype="130" unbalanced="0"/>
    <cacheHierarchy uniqueName="[Transaction].[ShipmentCost ($)]" caption="ShipmentCost ($)" attribute="1" defaultMemberUniqueName="[Transaction].[ShipmentCost ($)].[All]" allUniqueName="[Transaction].[ShipmentCost ($)].[All]" dimensionUniqueName="[Transaction]" displayFolder="" count="2" memberValueDatatype="5" unbalanced="0"/>
    <cacheHierarchy uniqueName="[Transaction].[CustomerID]" caption="CustomerID" attribute="1" defaultMemberUniqueName="[Transaction].[CustomerID].[All]" allUniqueName="[Transaction].[CustomerID].[All]" dimensionUniqueName="[Transaction]" displayFolder="" count="2" memberValueDatatype="130" unbalanced="0"/>
    <cacheHierarchy uniqueName="[Transaction].[EmployeeID]" caption="EmployeeID" attribute="1" defaultMemberUniqueName="[Transaction].[EmployeeID].[All]" allUniqueName="[Transaction].[EmployeeID].[All]" dimensionUniqueName="[Transaction]" displayFolder="" count="2"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2" memberValueDatatype="20" unbalanced="0"/>
    <cacheHierarchy uniqueName="[Transaction].[Year]" caption="Year" attribute="1" defaultMemberUniqueName="[Transaction].[Year].[All]" allUniqueName="[Transaction].[Year].[All]" dimensionUniqueName="[Transaction]" displayFolder="" count="2" memberValueDatatype="20" unbalanced="0"/>
    <cacheHierarchy uniqueName="[Transaction].[Month]" caption="Month" attribute="1" defaultMemberUniqueName="[Transaction].[Month].[All]" allUniqueName="[Transaction].[Month].[All]" dimensionUniqueName="[Transaction]" displayFolder="" count="2"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2" memberValueDatatype="20" unbalanced="0"/>
    <cacheHierarchy uniqueName="[TransactionDetails].[Order ID]" caption="Order ID" attribute="1" defaultMemberUniqueName="[TransactionDetails].[Order ID].[All]" allUniqueName="[TransactionDetails].[Order ID].[All]" dimensionUniqueName="[TransactionDetails]" displayFolder="" count="2" memberValueDatatype="20" unbalanced="0"/>
    <cacheHierarchy uniqueName="[TransactionDetails].[Product ID]" caption="Product ID" attribute="1" defaultMemberUniqueName="[TransactionDetails].[Product ID].[All]" allUniqueName="[TransactionDetails].[Product ID].[All]" dimensionUniqueName="[TransactionDetails]" displayFolder="" count="2"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2"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2"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2"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2"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2"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2" memberValueDatatype="130" unbalanced="0"/>
    <cacheHierarchy uniqueName="[TransactionDetails].[Category]" caption="Category" attribute="1" defaultMemberUniqueName="[TransactionDetails].[Category].[All]" allUniqueName="[TransactionDetails].[Category].[All]" dimensionUniqueName="[TransactionDetails]" displayFolder="" count="2"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2"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oneField="1" hidden="1">
      <fieldsUsage count="1">
        <fieldUsage x="2"/>
      </fieldsUsage>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User" refreshedDate="46066.655470486112" backgroundQuery="1" createdVersion="8" refreshedVersion="8" minRefreshableVersion="3" recordCount="0" supportSubquery="1" supportAdvancedDrill="1" xr:uid="{F45E23A8-B844-41A3-9265-52867DC03CC4}">
  <cacheSource type="external" connectionId="1"/>
  <cacheFields count="4">
    <cacheField name="[Table2211].[Preferred Shopping Day].[Preferred Shopping Day]" caption="Preferred Shopping Day" numFmtId="0" hierarchy="96" level="1">
      <sharedItems count="7">
        <s v="Friday"/>
        <s v="Monday"/>
        <s v="Saturday"/>
        <s v="Sunday"/>
        <s v="Thursday"/>
        <s v="Tuesday"/>
        <s v="Wednesday"/>
      </sharedItems>
    </cacheField>
    <cacheField name="[Table2211].[Membership Tier].[Membership Tier]" caption="Membership Tier" numFmtId="0" hierarchy="95" level="1">
      <sharedItems count="4">
        <s v="Loyal Member"/>
        <s v="New Member"/>
        <s v="Regular Member"/>
        <s v="VIP Member"/>
      </sharedItems>
    </cacheField>
    <cacheField name="[Measures].[Count of CustomerID 4]" caption="Count of CustomerID 4" numFmtId="0" hierarchy="157" level="32767"/>
    <cacheField name="[Table2211].[Nearest Outlet Choice].[Nearest Outlet Choice]" caption="Nearest Outlet Choice" numFmtId="0" hierarchy="91" level="1">
      <sharedItems containsSemiMixedTypes="0" containsNonDate="0" containsString="0"/>
    </cacheField>
  </cacheFields>
  <cacheHierarchies count="163">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2" memberValueDatatype="130" unbalanced="0">
      <fieldsUsage count="2">
        <fieldUsage x="-1"/>
        <fieldUsage x="3"/>
      </fieldsUsage>
    </cacheHierarchy>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2" memberValueDatatype="130" unbalanced="0">
      <fieldsUsage count="2">
        <fieldUsage x="-1"/>
        <fieldUsage x="1"/>
      </fieldsUsage>
    </cacheHierarchy>
    <cacheHierarchy uniqueName="[Table2211].[Preferred Shopping Day]" caption="Preferred Shopping Day" attribute="1" defaultMemberUniqueName="[Table2211].[Preferred Shopping Day].[All]" allUniqueName="[Table2211].[Preferred Shopping Day].[All]" dimensionUniqueName="[Table2211]" displayFolder="" count="2" memberValueDatatype="130" unbalanced="0">
      <fieldsUsage count="2">
        <fieldUsage x="-1"/>
        <fieldUsage x="0"/>
      </fieldsUsage>
    </cacheHierarchy>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oneField="1" hidden="1">
      <fieldsUsage count="1">
        <fieldUsage x="2"/>
      </fieldsUsage>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22448379632" backgroundQuery="1" createdVersion="3" refreshedVersion="8" minRefreshableVersion="3" recordCount="0" supportSubquery="1" supportAdvancedDrill="1" xr:uid="{87E4C43D-5AF2-4CBA-AA40-DDA491CC4C0D}">
  <cacheSource type="external" connectionId="1">
    <extLst>
      <ext xmlns:x14="http://schemas.microsoft.com/office/spreadsheetml/2009/9/main" uri="{F057638F-6D5F-4e77-A914-E7F072B9BCA8}">
        <x14:sourceConnection name="ThisWorkbookDataModel"/>
      </ext>
    </extLst>
  </cacheSource>
  <cacheFields count="0"/>
  <cacheHierarchies count="161">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licerData="1" pivotCacheId="410687912"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22459375001" backgroundQuery="1" createdVersion="3" refreshedVersion="8" minRefreshableVersion="3" recordCount="0" supportSubquery="1" supportAdvancedDrill="1" xr:uid="{D7DC8518-2983-4533-A3D0-26C8F7138B2C}">
  <cacheSource type="external" connectionId="1">
    <extLst>
      <ext xmlns:x14="http://schemas.microsoft.com/office/spreadsheetml/2009/9/main" uri="{F057638F-6D5F-4e77-A914-E7F072B9BCA8}">
        <x14:sourceConnection name="ThisWorkbookDataModel"/>
      </ext>
    </extLst>
  </cacheSource>
  <cacheFields count="0"/>
  <cacheHierarchies count="161">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licerData="1" pivotCacheId="1721479922"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62915162036" backgroundQuery="1" createdVersion="3" refreshedVersion="8" minRefreshableVersion="3" recordCount="0" supportSubquery="1" supportAdvancedDrill="1" xr:uid="{618A9EF0-347B-4CB0-9FEA-EDBF2F46D22F}">
  <cacheSource type="external" connectionId="1">
    <extLst>
      <ext xmlns:x14="http://schemas.microsoft.com/office/spreadsheetml/2009/9/main" uri="{F057638F-6D5F-4e77-A914-E7F072B9BCA8}">
        <x14:sourceConnection name="ThisWorkbookDataModel"/>
      </ext>
    </extLst>
  </cacheSource>
  <cacheFields count="0"/>
  <cacheHierarchies count="161">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slicerData="1" pivotCacheId="333760653"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82387037035" backgroundQuery="1" createdVersion="3" refreshedVersion="8" minRefreshableVersion="3" recordCount="0" supportSubquery="1" supportAdvancedDrill="1" xr:uid="{AB84141E-663C-4D8D-8D16-94F22928D33B}">
  <cacheSource type="external" connectionId="1">
    <extLst>
      <ext xmlns:x14="http://schemas.microsoft.com/office/spreadsheetml/2009/9/main" uri="{F057638F-6D5F-4e77-A914-E7F072B9BCA8}">
        <x14:sourceConnection name="ThisWorkbookDataModel"/>
      </ext>
    </extLst>
  </cacheSource>
  <cacheFields count="0"/>
  <cacheHierarchies count="163">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2"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extLst>
    <ext xmlns:x14="http://schemas.microsoft.com/office/spreadsheetml/2009/9/main" uri="{725AE2AE-9491-48be-B2B4-4EB974FC3084}">
      <x14:pivotCacheDefinition slicerData="1" pivotCacheId="1851442380" supportSubqueryNonVisual="1" supportSubqueryCalcMem="1" supportAddCalcMems="1"/>
    </ext>
  </extLst>
</pivotCacheDefinition>
</file>

<file path=xl/pivotCache/pivotCacheDefinition2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kaeshea" refreshedDate="46065.798289004633" backgroundQuery="1" createdVersion="3" refreshedVersion="8" minRefreshableVersion="3" recordCount="0" supportSubquery="1" supportAdvancedDrill="1" xr:uid="{737198B3-D32F-4517-8FC9-E464DA1D32F7}">
  <cacheSource type="external" connectionId="1">
    <extLst>
      <ext xmlns:x14="http://schemas.microsoft.com/office/spreadsheetml/2009/9/main" uri="{F057638F-6D5F-4e77-A914-E7F072B9BCA8}">
        <x14:sourceConnection name="ThisWorkbookDataModel"/>
      </ext>
    </extLst>
  </cacheSource>
  <cacheFields count="0"/>
  <cacheHierarchies count="163">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2"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2"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2"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y uniqueName="[Measures].[Sum of Profit]" caption="Sum of Profit" measure="1" displayFolder="" measureGroup="Range" count="0" hidden="1">
      <extLst>
        <ext xmlns:x15="http://schemas.microsoft.com/office/spreadsheetml/2010/11/main" uri="{B97F6D7D-B522-45F9-BDA1-12C45D357490}">
          <x15:cacheHierarchy aggregatedColumn="58"/>
        </ext>
      </extLst>
    </cacheHierarchy>
    <cacheHierarchy uniqueName="[Measures].[Count of SupplierID]" caption="Count of SupplierID" measure="1" displayFolder="" measureGroup="Supplier" count="0" hidden="1">
      <extLst>
        <ext xmlns:x15="http://schemas.microsoft.com/office/spreadsheetml/2010/11/main" uri="{B97F6D7D-B522-45F9-BDA1-12C45D357490}">
          <x15:cacheHierarchy aggregatedColumn="61"/>
        </ext>
      </extLst>
    </cacheHierarchy>
  </cacheHierarchies>
  <kpis count="0"/>
  <extLst>
    <ext xmlns:x14="http://schemas.microsoft.com/office/spreadsheetml/2009/9/main" uri="{725AE2AE-9491-48be-B2B4-4EB974FC3084}">
      <x14:pivotCacheDefinition slicerData="1" pivotCacheId="1531760437" supportSubqueryNonVisual="1" supportSubqueryCalcMem="1" supportAddCalcMems="1"/>
    </ext>
  </extLst>
</pivotCacheDefinition>
</file>

<file path=xl/pivotCache/pivotCacheDefinition2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22449884257" backgroundQuery="1" createdVersion="3" refreshedVersion="8" minRefreshableVersion="3" recordCount="0" supportSubquery="1" supportAdvancedDrill="1" xr:uid="{7D87FD84-BC9F-4BDB-9B9E-7A4B21D53E7A}">
  <cacheSource type="external" connectionId="1">
    <extLst>
      <ext xmlns:x14="http://schemas.microsoft.com/office/spreadsheetml/2009/9/main" uri="{F057638F-6D5F-4e77-A914-E7F072B9BCA8}">
        <x14:sourceConnection name="ThisWorkbookDataModel"/>
      </ext>
    </extLst>
  </cacheSource>
  <cacheFields count="0"/>
  <cacheHierarchies count="161">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pivotCacheId="1396650433" supportSubqueryNonVisual="1" supportSubqueryCalcMem="1" supportAddCalcMems="1"/>
    </ext>
    <ext xmlns:x15="http://schemas.microsoft.com/office/spreadsheetml/2010/11/main" uri="{ABF5C744-AB39-4b91-8756-CFA1BBC848D5}">
      <x15:pivotCacheIdVersion cacheIdSupportedVersion="6" cacheIdCreatedVersion="7"/>
    </ext>
  </extLst>
</pivotCacheDefinition>
</file>

<file path=xl/pivotCache/pivotCacheDefinition2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Wan Yu Woo" refreshedDate="46064.622460879633" backgroundQuery="1" createdVersion="3" refreshedVersion="8" minRefreshableVersion="3" recordCount="0" supportSubquery="1" supportAdvancedDrill="1" xr:uid="{036E186D-E6DE-43AC-9AAB-1B30A992F881}">
  <cacheSource type="external" connectionId="1">
    <extLst>
      <ext xmlns:x14="http://schemas.microsoft.com/office/spreadsheetml/2009/9/main" uri="{F057638F-6D5F-4e77-A914-E7F072B9BCA8}">
        <x14:sourceConnection name="ThisWorkbookDataModel"/>
      </ext>
    </extLst>
  </cacheSource>
  <cacheFields count="0"/>
  <cacheHierarchies count="161">
    <cacheHierarchy uniqueName="[Customer].[CustomerID]" caption="CustomerID" attribute="1" defaultMemberUniqueName="[Customer].[CustomerID].[All]" allUniqueName="[Customer].[CustomerID].[All]" dimensionUniqueName="[Customer]" displayFolder="" count="0" memberValueDatatype="130" unbalanced="0"/>
    <cacheHierarchy uniqueName="[Customer].[CustomerCompany]" caption="CustomerCompany" attribute="1" defaultMemberUniqueName="[Customer].[CustomerCompany].[All]" allUniqueName="[Customer].[CustomerCompany].[All]" dimensionUniqueName="[Customer]" displayFolder="" count="0" memberValueDatatype="130" unbalanced="0"/>
    <cacheHierarchy uniqueName="[Customer].[CustomerFullname]" caption="CustomerFullname" attribute="1" defaultMemberUniqueName="[Customer].[CustomerFullname].[All]" allUniqueName="[Customer].[CustomerFullname].[All]" dimensionUniqueName="[Customer]" displayFolder="" count="0" memberValueDatatype="130" unbalanced="0"/>
    <cacheHierarchy uniqueName="[Customer].[CustomerEmail]" caption="CustomerEmail" attribute="1" defaultMemberUniqueName="[Customer].[CustomerEmail].[All]" allUniqueName="[Customer].[CustomerEmail].[All]" dimensionUniqueName="[Customer]" displayFolder="" count="0" memberValueDatatype="130" unbalanced="0"/>
    <cacheHierarchy uniqueName="[Customer].[CustomerPostalCode]" caption="CustomerPostalCode" attribute="1" defaultMemberUniqueName="[Customer].[CustomerPostalCode].[All]" allUniqueName="[Customer].[CustomerPostalCode].[All]" dimensionUniqueName="[Customer]" displayFolder="" count="0" memberValueDatatype="130" unbalanced="0"/>
    <cacheHierarchy uniqueName="[Customer].[CustomerAddress]" caption="CustomerAddress" attribute="1" defaultMemberUniqueName="[Customer].[CustomerAddress].[All]" allUniqueName="[Customer].[CustomerAddress].[All]" dimensionUniqueName="[Customer]" displayFolder="" count="0" memberValueDatatype="130" unbalanced="0"/>
    <cacheHierarchy uniqueName="[Customer].[Nearest Outlet Choice]" caption="Nearest Outlet Choice" attribute="1" defaultMemberUniqueName="[Customer].[Nearest Outlet Choice].[All]" allUniqueName="[Customer].[Nearest Outlet Choice].[All]" dimensionUniqueName="[Customer]" displayFolder="" count="0" memberValueDatatype="130" unbalanced="0"/>
    <cacheHierarchy uniqueName="[Customer].[Formatted Nearest Outlet Choice]" caption="Formatted Nearest Outlet Choice" attribute="1" defaultMemberUniqueName="[Customer].[Formatted Nearest Outlet Choice].[All]" allUniqueName="[Customer].[Formatted Nearest Outlet Choice].[All]" dimensionUniqueName="[Customer]" displayFolder="" count="0" memberValueDatatype="130" unbalanced="0"/>
    <cacheHierarchy uniqueName="[Employee].[EmployeeID]" caption="EmployeeID" attribute="1" defaultMemberUniqueName="[Employee].[EmployeeID].[All]" allUniqueName="[Employee].[EmployeeID].[All]" dimensionUniqueName="[Employee]" displayFolder="" count="0" memberValueDatatype="130" unbalanced="0"/>
    <cacheHierarchy uniqueName="[Employee].[EmployeeFullName]" caption="EmployeeFullName" attribute="1" defaultMemberUniqueName="[Employee].[EmployeeFullName].[All]" allUniqueName="[Employee].[EmployeeFullName].[All]" dimensionUniqueName="[Employee]" displayFolder="" count="0" memberValueDatatype="130" unbalanced="0"/>
    <cacheHierarchy uniqueName="[Employee].[Gender]" caption="Gender" attribute="1" defaultMemberUniqueName="[Employee].[Gender].[All]" allUniqueName="[Employee].[Gender].[All]" dimensionUniqueName="[Employee]" displayFolder="" count="0" memberValueDatatype="130" unbalanced="0"/>
    <cacheHierarchy uniqueName="[Employee].[Gender status]" caption="Gender status" attribute="1" defaultMemberUniqueName="[Employee].[Gender status].[All]" allUniqueName="[Employee].[Gender status].[All]" dimensionUniqueName="[Employee]" displayFolder="" count="0" memberValueDatatype="130" unbalanced="0"/>
    <cacheHierarchy uniqueName="[Employee].[Date Joined]" caption="Date Joined" attribute="1" time="1" defaultMemberUniqueName="[Employee].[Date Joined].[All]" allUniqueName="[Employee].[Date Joined].[All]" dimensionUniqueName="[Employee]" displayFolder="" count="0" memberValueDatatype="7" unbalanced="0"/>
    <cacheHierarchy uniqueName="[Employee].[Years of experience]" caption="Years of experience" attribute="1" defaultMemberUniqueName="[Employee].[Years of experience].[All]" allUniqueName="[Employee].[Years of experience].[All]" dimensionUniqueName="[Employee]" displayFolder="" count="0" memberValueDatatype="20" unbalanced="0"/>
    <cacheHierarchy uniqueName="[Employee].[Experience level]" caption="Experience level" attribute="1" defaultMemberUniqueName="[Employee].[Experience level].[All]" allUniqueName="[Employee].[Experience level].[All]" dimensionUniqueName="[Employee]" displayFolder="" count="0" memberValueDatatype="130" unbalanced="0"/>
    <cacheHierarchy uniqueName="[Employee].[EmployeeDesignation]" caption="EmployeeDesignation" attribute="1" defaultMemberUniqueName="[Employee].[EmployeeDesignation].[All]" allUniqueName="[Employee].[EmployeeDesignation].[All]" dimensionUniqueName="[Employee]" displayFolder="" count="0" memberValueDatatype="130" unbalanced="0"/>
    <cacheHierarchy uniqueName="[Employee].[Dept]" caption="Dept" attribute="1" defaultMemberUniqueName="[Employee].[Dept].[All]" allUniqueName="[Employee].[Dept].[All]" dimensionUniqueName="[Employee]" displayFolder="" count="0" memberValueDatatype="130" unbalanced="0"/>
    <cacheHierarchy uniqueName="[Employee].[OutletID]" caption="OutletID" attribute="1" defaultMemberUniqueName="[Employee].[OutletID].[All]" allUniqueName="[Employee].[OutletID].[All]" dimensionUniqueName="[Employee]" displayFolder="" count="0" memberValueDatatype="130" unbalanced="0"/>
    <cacheHierarchy uniqueName="[Employee].[Contact Number]" caption="Contact Number" attribute="1" defaultMemberUniqueName="[Employee].[Contact Number].[All]" allUniqueName="[Employee].[Contact Number].[All]" dimensionUniqueName="[Employee]" displayFolder="" count="0" memberValueDatatype="20" unbalanced="0"/>
    <cacheHierarchy uniqueName="[Employee].[Email Address]" caption="Email Address" attribute="1" defaultMemberUniqueName="[Employee].[Email Address].[All]" allUniqueName="[Employee].[Email Address].[All]" dimensionUniqueName="[Employee]" displayFolder="" count="0" memberValueDatatype="130" unbalanced="0"/>
    <cacheHierarchy uniqueName="[Employee].[Marital Status]" caption="Marital Status" attribute="1" defaultMemberUniqueName="[Employee].[Marital Status].[All]" allUniqueName="[Employee].[Marital Status].[All]" dimensionUniqueName="[Employee]" displayFolder="" count="0" memberValueDatatype="130" unbalanced="0"/>
    <cacheHierarchy uniqueName="[Employee].[Relationship status]" caption="Relationship status" attribute="1" defaultMemberUniqueName="[Employee].[Relationship status].[All]" allUniqueName="[Employee].[Relationship status].[All]" dimensionUniqueName="[Employee]" displayFolder="" count="0" memberValueDatatype="130" unbalanced="0"/>
    <cacheHierarchy uniqueName="[Employee].[Salary]" caption="Salary" attribute="1" defaultMemberUniqueName="[Employee].[Salary].[All]" allUniqueName="[Employee].[Salary].[All]" dimensionUniqueName="[Employee]" displayFolder="" count="0" memberValueDatatype="20" unbalanced="0"/>
    <cacheHierarchy uniqueName="[Employee].[Qualifications]" caption="Qualifications" attribute="1" defaultMemberUniqueName="[Employee].[Qualifications].[All]" allUniqueName="[Employee].[Qualifications].[All]" dimensionUniqueName="[Employee]" displayFolder="" count="0" memberValueDatatype="130" unbalanced="0"/>
    <cacheHierarchy uniqueName="[Outlet].[OutletID]" caption="OutletID" attribute="1" defaultMemberUniqueName="[Outlet].[OutletID].[All]" allUniqueName="[Outlet].[OutletID].[All]" dimensionUniqueName="[Outlet]" displayFolder="" count="0" memberValueDatatype="130" unbalanced="0"/>
    <cacheHierarchy uniqueName="[Outlet].[OutletName]" caption="OutletName" attribute="1" defaultMemberUniqueName="[Outlet].[OutletName].[All]" allUniqueName="[Outlet].[OutletName].[All]" dimensionUniqueName="[Outlet]" displayFolder="" count="0" memberValueDatatype="130" unbalanced="0"/>
    <cacheHierarchy uniqueName="[Outlet].[OutletContactNumber]" caption="OutletContactNumber" attribute="1" defaultMemberUniqueName="[Outlet].[OutletContactNumber].[All]" allUniqueName="[Outlet].[OutletContactNumber].[All]" dimensionUniqueName="[Outlet]" displayFolder="" count="0" memberValueDatatype="20" unbalanced="0"/>
    <cacheHierarchy uniqueName="[Outlet].[Address]" caption="Address" attribute="1" defaultMemberUniqueName="[Outlet].[Address].[All]" allUniqueName="[Outlet].[Address].[All]" dimensionUniqueName="[Outlet]" displayFolder="" count="0" memberValueDatatype="130" unbalanced="0"/>
    <cacheHierarchy uniqueName="[Outlet].[Location]" caption="Location" attribute="1" defaultMemberUniqueName="[Outlet].[Location].[All]" allUniqueName="[Outlet].[Location].[All]" dimensionUniqueName="[Outlet]" displayFolder="" count="0" memberValueDatatype="130" unbalanced="0"/>
    <cacheHierarchy uniqueName="[Outlet].[Region]" caption="Region" attribute="1" defaultMemberUniqueName="[Outlet].[Region].[All]" allUniqueName="[Outlet].[Region].[All]" dimensionUniqueName="[Outlet]" displayFolder="" count="0" memberValueDatatype="130" unbalanced="0"/>
    <cacheHierarchy uniqueName="[Outlet].[Nearest Outlet Choice]" caption="Nearest Outlet Choice" attribute="1" defaultMemberUniqueName="[Outlet].[Nearest Outlet Choice].[All]" allUniqueName="[Outlet].[Nearest Outlet Choice].[All]" dimensionUniqueName="[Outlet]" displayFolder="" count="0" memberValueDatatype="20" unbalanced="0"/>
    <cacheHierarchy uniqueName="[Outlet].[Number of Employees]" caption="Number of Employees" attribute="1" defaultMemberUniqueName="[Outlet].[Number of Employees].[All]" allUniqueName="[Outlet].[Number of Employees].[All]" dimensionUniqueName="[Outlet]" displayFolder="" count="0" memberValueDatatype="20" unbalanced="0"/>
    <cacheHierarchy uniqueName="[Outlet].[StaffSize]" caption="StaffSize" attribute="1" defaultMemberUniqueName="[Outlet].[StaffSize].[All]" allUniqueName="[Outlet].[StaffSize].[All]" dimensionUniqueName="[Outlet]" displayFolder="" count="0" memberValueDatatype="130" unbalanced="0"/>
    <cacheHierarchy uniqueName="[Product].[Product ID]" caption="Product ID" attribute="1" defaultMemberUniqueName="[Product].[Product ID].[All]" allUniqueName="[Product].[Product ID].[All]" dimensionUniqueName="[Product]" displayFolder="" count="0" memberValueDatatype="130" unbalanced="0"/>
    <cacheHierarchy uniqueName="[Product].[Product Name]" caption="Product Name" attribute="1" defaultMemberUniqueName="[Product].[Product Name].[All]" allUniqueName="[Product].[Product Name].[All]" dimensionUniqueName="[Product]" displayFolder="" count="0" memberValueDatatype="130" unbalanced="0"/>
    <cacheHierarchy uniqueName="[Product].[Category]" caption="Category" attribute="1" defaultMemberUniqueName="[Product].[Category].[All]" allUniqueName="[Product].[Category].[All]" dimensionUniqueName="[Product]" displayFolder="" count="0" memberValueDatatype="130" unbalanced="0"/>
    <cacheHierarchy uniqueName="[Product].[Supplier ID]" caption="Supplier ID" attribute="1" defaultMemberUniqueName="[Product].[Supplier ID].[All]" allUniqueName="[Product].[Supplier ID].[All]" dimensionUniqueName="[Product]" displayFolder="" count="0" memberValueDatatype="130" unbalanced="0"/>
    <cacheHierarchy uniqueName="[Product].[Country of Origin]" caption="Country of Origin" attribute="1" defaultMemberUniqueName="[Product].[Country of Origin].[All]" allUniqueName="[Product].[Country of Origin].[All]" dimensionUniqueName="[Product]" displayFolder="" count="0" memberValueDatatype="130" unbalanced="0"/>
    <cacheHierarchy uniqueName="[Product].[Supplier Country]" caption="Supplier Country" attribute="1" defaultMemberUniqueName="[Product].[Supplier Country].[All]" allUniqueName="[Product].[Supplier Country].[All]" dimensionUniqueName="[Product]" displayFolder="" count="0" memberValueDatatype="130" unbalanced="0"/>
    <cacheHierarchy uniqueName="[Product].[Exipiry Date]" caption="Exipiry Date" attribute="1" time="1" defaultMemberUniqueName="[Product].[Exipiry Date].[All]" allUniqueName="[Product].[Exipiry Date].[All]" dimensionUniqueName="[Product]" displayFolder="" count="0" memberValueDatatype="7" unbalanced="0"/>
    <cacheHierarchy uniqueName="[Product].[Shelf Life (Days)]" caption="Shelf Life (Days)" attribute="1" defaultMemberUniqueName="[Product].[Shelf Life (Days)].[All]" allUniqueName="[Product].[Shelf Life (Days)].[All]" dimensionUniqueName="[Product]" displayFolder="" count="0" memberValueDatatype="20" unbalanced="0"/>
    <cacheHierarchy uniqueName="[Product].[Shelf life (Risk)]" caption="Shelf life (Risk)" attribute="1" defaultMemberUniqueName="[Product].[Shelf life (Risk)].[All]" allUniqueName="[Product].[Shelf life (Risk)].[All]" dimensionUniqueName="[Product]" displayFolder="" count="0" memberValueDatatype="130" unbalanced="0"/>
    <cacheHierarchy uniqueName="[Product].[Cost Price ($)]" caption="Cost Price ($)" attribute="1" defaultMemberUniqueName="[Product].[Cost Price ($)].[All]" allUniqueName="[Product].[Cost Price ($)].[All]" dimensionUniqueName="[Product]" displayFolder="" count="0" memberValueDatatype="5" unbalanced="0"/>
    <cacheHierarchy uniqueName="[Product].[Retail Price ($)]" caption="Retail Price ($)" attribute="1" defaultMemberUniqueName="[Product].[Retail Price ($)].[All]" allUniqueName="[Product].[Retail Price ($)].[All]" dimensionUniqueName="[Product]" displayFolder="" count="0" memberValueDatatype="5" unbalanced="0"/>
    <cacheHierarchy uniqueName="[Product].[Profit]" caption="Profit" attribute="1" defaultMemberUniqueName="[Product].[Profit].[All]" allUniqueName="[Product].[Profit].[All]" dimensionUniqueName="[Product]" displayFolder="" count="0" memberValueDatatype="5" unbalanced="0"/>
    <cacheHierarchy uniqueName="[Product].[Intake Stock]" caption="Intake Stock" attribute="1" defaultMemberUniqueName="[Product].[Intake Stock].[All]" allUniqueName="[Product].[Intake Stock].[All]" dimensionUniqueName="[Product]" displayFolder="" count="0" memberValueDatatype="20" unbalanced="0"/>
    <cacheHierarchy uniqueName="[Product].[Stock Holding (Status)]" caption="Stock Holding (Status)" attribute="1" defaultMemberUniqueName="[Product].[Stock Holding (Status)].[All]" allUniqueName="[Product].[Stock Holding (Status)].[All]" dimensionUniqueName="[Product]" displayFolder="" count="0" memberValueDatatype="130" unbalanced="0"/>
    <cacheHierarchy uniqueName="[Range].[Product ID]" caption="Product ID" attribute="1" defaultMemberUniqueName="[Range].[Product ID].[All]" allUniqueName="[Range].[Product ID].[All]" dimensionUniqueName="[Range]" displayFolder="" count="0" memberValueDatatype="130" unbalanced="0"/>
    <cacheHierarchy uniqueName="[Range].[Product Name]" caption="Product Name" attribute="1" defaultMemberUniqueName="[Range].[Product Name].[All]" allUniqueName="[Range].[Product Name].[All]" dimensionUniqueName="[Range]" displayFolder="" count="0" memberValueDatatype="130" unbalanced="0"/>
    <cacheHierarchy uniqueName="[Range].[Category]" caption="Category" attribute="1" defaultMemberUniqueName="[Range].[Category].[All]" allUniqueName="[Range].[Category].[All]" dimensionUniqueName="[Range]" displayFolder="" count="0" memberValueDatatype="130" unbalanced="0"/>
    <cacheHierarchy uniqueName="[Range].[Supplier ID]" caption="Supplier ID" attribute="1" defaultMemberUniqueName="[Range].[Supplier ID].[All]" allUniqueName="[Range].[Supplier ID].[All]" dimensionUniqueName="[Range]" displayFolder="" count="0" memberValueDatatype="130" unbalanced="0"/>
    <cacheHierarchy uniqueName="[Range].[Country of Origin]" caption="Country of Origin" attribute="1" defaultMemberUniqueName="[Range].[Country of Origin].[All]" allUniqueName="[Range].[Country of Origin].[All]" dimensionUniqueName="[Range]" displayFolder="" count="0" memberValueDatatype="130" unbalanced="0"/>
    <cacheHierarchy uniqueName="[Range].[Supplier Country]" caption="Supplier Country" attribute="1" defaultMemberUniqueName="[Range].[Supplier Country].[All]" allUniqueName="[Range].[Supplier Country].[All]" dimensionUniqueName="[Range]" displayFolder="" count="0" memberValueDatatype="130" unbalanced="0"/>
    <cacheHierarchy uniqueName="[Range].[Exipiry Date]" caption="Exipiry Date" attribute="1" time="1" defaultMemberUniqueName="[Range].[Exipiry Date].[All]" allUniqueName="[Range].[Exipiry Date].[All]" dimensionUniqueName="[Range]" displayFolder="" count="0" memberValueDatatype="7" unbalanced="0"/>
    <cacheHierarchy uniqueName="[Range].[Shelf Life (Days)]" caption="Shelf Life (Days)" attribute="1" defaultMemberUniqueName="[Range].[Shelf Life (Days)].[All]" allUniqueName="[Range].[Shelf Life (Days)].[All]" dimensionUniqueName="[Range]" displayFolder="" count="0" memberValueDatatype="20" unbalanced="0"/>
    <cacheHierarchy uniqueName="[Range].[Shelf life (Risk)]" caption="Shelf life (Risk)" attribute="1" defaultMemberUniqueName="[Range].[Shelf life (Risk)].[All]" allUniqueName="[Range].[Shelf life (Risk)].[All]" dimensionUniqueName="[Range]" displayFolder="" count="0" memberValueDatatype="130" unbalanced="0"/>
    <cacheHierarchy uniqueName="[Range].[Cost Price ($)]" caption="Cost Price ($)" attribute="1" defaultMemberUniqueName="[Range].[Cost Price ($)].[All]" allUniqueName="[Range].[Cost Price ($)].[All]" dimensionUniqueName="[Range]" displayFolder="" count="0" memberValueDatatype="5" unbalanced="0"/>
    <cacheHierarchy uniqueName="[Range].[Retail Price ($)]" caption="Retail Price ($)" attribute="1" defaultMemberUniqueName="[Range].[Retail Price ($)].[All]" allUniqueName="[Range].[Retail Price ($)].[All]" dimensionUniqueName="[Range]" displayFolder="" count="0" memberValueDatatype="5" unbalanced="0"/>
    <cacheHierarchy uniqueName="[Range].[Profit]" caption="Profit" attribute="1" defaultMemberUniqueName="[Range].[Profit].[All]" allUniqueName="[Range].[Profit].[All]" dimensionUniqueName="[Range]" displayFolder="" count="0" memberValueDatatype="5" unbalanced="0"/>
    <cacheHierarchy uniqueName="[Range].[Intake Stock]" caption="Intake Stock" attribute="1" defaultMemberUniqueName="[Range].[Intake Stock].[All]" allUniqueName="[Range].[Intake Stock].[All]" dimensionUniqueName="[Range]" displayFolder="" count="0" memberValueDatatype="20" unbalanced="0"/>
    <cacheHierarchy uniqueName="[Range].[Stock Holding (Status)]" caption="Stock Holding (Status)" attribute="1" defaultMemberUniqueName="[Range].[Stock Holding (Status)].[All]" allUniqueName="[Range].[Stock Holding (Status)].[All]" dimensionUniqueName="[Range]" displayFolder="" count="0" memberValueDatatype="130" unbalanced="0"/>
    <cacheHierarchy uniqueName="[Supplier].[SupplierID]" caption="SupplierID" attribute="1" defaultMemberUniqueName="[Supplier].[SupplierID].[All]" allUniqueName="[Supplier].[SupplierID].[All]" dimensionUniqueName="[Supplier]" displayFolder="" count="0" memberValueDatatype="130" unbalanced="0"/>
    <cacheHierarchy uniqueName="[Supplier].[SupplierName]" caption="SupplierName" attribute="1" defaultMemberUniqueName="[Supplier].[SupplierName].[All]" allUniqueName="[Supplier].[SupplierName].[All]" dimensionUniqueName="[Supplier]" displayFolder="" count="0" memberValueDatatype="130" unbalanced="0"/>
    <cacheHierarchy uniqueName="[Supplier].[Formatted SupplierName]" caption="Formatted SupplierName" attribute="1" defaultMemberUniqueName="[Supplier].[Formatted SupplierName].[All]" allUniqueName="[Supplier].[Formatted SupplierName].[All]" dimensionUniqueName="[Supplier]" displayFolder="" count="0" memberValueDatatype="130" unbalanced="0"/>
    <cacheHierarchy uniqueName="[Supplier].[SupplierEmailAddress]" caption="SupplierEmailAddress" attribute="1" defaultMemberUniqueName="[Supplier].[SupplierEmailAddress].[All]" allUniqueName="[Supplier].[SupplierEmailAddress].[All]" dimensionUniqueName="[Supplier]" displayFolder="" count="0" memberValueDatatype="130" unbalanced="0"/>
    <cacheHierarchy uniqueName="[Supplier].[SupplierCountry]" caption="SupplierCountry" attribute="1" defaultMemberUniqueName="[Supplier].[SupplierCountry].[All]" allUniqueName="[Supplier].[SupplierCountry].[All]" dimensionUniqueName="[Supplier]" displayFolder="" count="0" memberValueDatatype="130" unbalanced="0"/>
    <cacheHierarchy uniqueName="[Supplier].[SupplierType]" caption="SupplierType" attribute="1" defaultMemberUniqueName="[Supplier].[SupplierType].[All]" allUniqueName="[Supplier].[SupplierType].[All]" dimensionUniqueName="[Supplier]" displayFolder="" count="0" memberValueDatatype="130" unbalanced="0"/>
    <cacheHierarchy uniqueName="[Supplier].[Supplier Contact Person]" caption="Supplier Contact Person" attribute="1" defaultMemberUniqueName="[Supplier].[Supplier Contact Person].[All]" allUniqueName="[Supplier].[Supplier Contact Person].[All]" dimensionUniqueName="[Supplier]" displayFolder="" count="0" memberValueDatatype="130" unbalanced="0"/>
    <cacheHierarchy uniqueName="[Supplier].[Number of Products Supplied]" caption="Number of Products Supplied" attribute="1" defaultMemberUniqueName="[Supplier].[Number of Products Supplied].[All]" allUniqueName="[Supplier].[Number of Products Supplied].[All]" dimensionUniqueName="[Supplier]" displayFolder="" count="0" memberValueDatatype="20" unbalanced="0"/>
    <cacheHierarchy uniqueName="[Supplier].[Sum of Retail Price of Products]" caption="Sum of Retail Price of Products" attribute="1" defaultMemberUniqueName="[Supplier].[Sum of Retail Price of Products].[All]" allUniqueName="[Supplier].[Sum of Retail Price of Products].[All]" dimensionUniqueName="[Supplier]" displayFolder="" count="0" memberValueDatatype="5" unbalanced="0"/>
    <cacheHierarchy uniqueName="[Supplier].[Total Stock Supplied]" caption="Total Stock Supplied" attribute="1" defaultMemberUniqueName="[Supplier].[Total Stock Supplied].[All]" allUniqueName="[Supplier].[Total Stock Supplied].[All]" dimensionUniqueName="[Supplier]" displayFolder="" count="0" memberValueDatatype="20" unbalanced="0"/>
    <cacheHierarchy uniqueName="[Table12].[CustomerID]" caption="CustomerID" attribute="1" defaultMemberUniqueName="[Table12].[CustomerID].[All]" allUniqueName="[Table12].[CustomerID].[All]" dimensionUniqueName="[Table12]" displayFolder="" count="0" memberValueDatatype="130" unbalanced="0"/>
    <cacheHierarchy uniqueName="[Table12].[CustomerCompany]" caption="CustomerCompany" attribute="1" defaultMemberUniqueName="[Table12].[CustomerCompany].[All]" allUniqueName="[Table12].[CustomerCompany].[All]" dimensionUniqueName="[Table12]" displayFolder="" count="0" memberValueDatatype="130" unbalanced="0"/>
    <cacheHierarchy uniqueName="[Table12].[CustomerFullname]" caption="CustomerFullname" attribute="1" defaultMemberUniqueName="[Table12].[CustomerFullname].[All]" allUniqueName="[Table12].[CustomerFullname].[All]" dimensionUniqueName="[Table12]" displayFolder="" count="0" memberValueDatatype="130" unbalanced="0"/>
    <cacheHierarchy uniqueName="[Table12].[CustomerEmail]" caption="CustomerEmail" attribute="1" defaultMemberUniqueName="[Table12].[CustomerEmail].[All]" allUniqueName="[Table12].[CustomerEmail].[All]" dimensionUniqueName="[Table12]" displayFolder="" count="0" memberValueDatatype="130" unbalanced="0"/>
    <cacheHierarchy uniqueName="[Table12].[CustomerPostalCode]" caption="CustomerPostalCode" attribute="1" defaultMemberUniqueName="[Table12].[CustomerPostalCode].[All]" allUniqueName="[Table12].[CustomerPostalCode].[All]" dimensionUniqueName="[Table12]" displayFolder="" count="0" memberValueDatatype="20" unbalanced="0"/>
    <cacheHierarchy uniqueName="[Table12].[CustomerAddress]" caption="CustomerAddress" attribute="1" defaultMemberUniqueName="[Table12].[CustomerAddress].[All]" allUniqueName="[Table12].[CustomerAddress].[All]" dimensionUniqueName="[Table12]" displayFolder="" count="0" memberValueDatatype="130" unbalanced="0"/>
    <cacheHierarchy uniqueName="[Table12].[Unit_Number]" caption="Unit_Number" attribute="1" defaultMemberUniqueName="[Table12].[Unit_Number].[All]" allUniqueName="[Table12].[Unit_Number].[All]" dimensionUniqueName="[Table12]" displayFolder="" count="0" memberValueDatatype="130" unbalanced="0"/>
    <cacheHierarchy uniqueName="[Table12].[Location]" caption="Location" attribute="1" defaultMemberUniqueName="[Table12].[Location].[All]" allUniqueName="[Table12].[Location].[All]" dimensionUniqueName="[Table12]" displayFolder="" count="0" memberValueDatatype="130" unbalanced="0"/>
    <cacheHierarchy uniqueName="[Table12].[Distance from Nearest Outlet Choice (km)]" caption="Distance from Nearest Outlet Choice (km)" attribute="1" defaultMemberUniqueName="[Table12].[Distance from Nearest Outlet Choice (km)].[All]" allUniqueName="[Table12].[Distance from Nearest Outlet Choice (km)].[All]" dimensionUniqueName="[Table12]" displayFolder="" count="0" memberValueDatatype="5" unbalanced="0"/>
    <cacheHierarchy uniqueName="[Table12].[Date Joined]" caption="Date Joined" attribute="1" time="1" defaultMemberUniqueName="[Table12].[Date Joined].[All]" allUniqueName="[Table12].[Date Joined].[All]" dimensionUniqueName="[Table12]" displayFolder="" count="0" memberValueDatatype="7" unbalanced="0"/>
    <cacheHierarchy uniqueName="[Table12].[Member Duration (years)]" caption="Member Duration (years)" attribute="1" defaultMemberUniqueName="[Table12].[Member Duration (years)].[All]" allUniqueName="[Table12].[Member Duration (years)].[All]" dimensionUniqueName="[Table12]" displayFolder="" count="0" memberValueDatatype="20" unbalanced="0"/>
    <cacheHierarchy uniqueName="[Table12].[Membership Tier]" caption="Membership Tier" attribute="1" defaultMemberUniqueName="[Table12].[Membership Tier].[All]" allUniqueName="[Table12].[Membership Tier].[All]" dimensionUniqueName="[Table12]" displayFolder="" count="0" memberValueDatatype="130" unbalanced="0"/>
    <cacheHierarchy uniqueName="[Table12].[Preferred Shopping Day]" caption="Preferred Shopping Day" attribute="1" defaultMemberUniqueName="[Table12].[Preferred Shopping Day].[All]" allUniqueName="[Table12].[Preferred Shopping Day].[All]" dimensionUniqueName="[Table12]" displayFolder="" count="0" memberValueDatatype="130" unbalanced="0"/>
    <cacheHierarchy uniqueName="[Table2211].[CustomerID]" caption="CustomerID" attribute="1" defaultMemberUniqueName="[Table2211].[CustomerID].[All]" allUniqueName="[Table2211].[CustomerID].[All]" dimensionUniqueName="[Table2211]" displayFolder="" count="0" memberValueDatatype="130" unbalanced="0"/>
    <cacheHierarchy uniqueName="[Table2211].[CustomerCompany]" caption="CustomerCompany" attribute="1" defaultMemberUniqueName="[Table2211].[CustomerCompany].[All]" allUniqueName="[Table2211].[CustomerCompany].[All]" dimensionUniqueName="[Table2211]" displayFolder="" count="0" memberValueDatatype="130" unbalanced="0"/>
    <cacheHierarchy uniqueName="[Table2211].[CustomerFullname]" caption="CustomerFullname" attribute="1" defaultMemberUniqueName="[Table2211].[CustomerFullname].[All]" allUniqueName="[Table2211].[CustomerFullname].[All]" dimensionUniqueName="[Table2211]" displayFolder="" count="0" memberValueDatatype="130" unbalanced="0"/>
    <cacheHierarchy uniqueName="[Table2211].[CustomerEmail]" caption="CustomerEmail" attribute="1" defaultMemberUniqueName="[Table2211].[CustomerEmail].[All]" allUniqueName="[Table2211].[CustomerEmail].[All]" dimensionUniqueName="[Table2211]" displayFolder="" count="0" memberValueDatatype="130" unbalanced="0"/>
    <cacheHierarchy uniqueName="[Table2211].[CustomerPostalCode]" caption="CustomerPostalCode" attribute="1" defaultMemberUniqueName="[Table2211].[CustomerPostalCode].[All]" allUniqueName="[Table2211].[CustomerPostalCode].[All]" dimensionUniqueName="[Table2211]" displayFolder="" count="0" memberValueDatatype="130" unbalanced="0"/>
    <cacheHierarchy uniqueName="[Table2211].[CustomerAddress]" caption="CustomerAddress" attribute="1" defaultMemberUniqueName="[Table2211].[CustomerAddress].[All]" allUniqueName="[Table2211].[CustomerAddress].[All]" dimensionUniqueName="[Table2211]" displayFolder="" count="0" memberValueDatatype="130" unbalanced="0"/>
    <cacheHierarchy uniqueName="[Table2211].[Unit_Number]" caption="Unit_Number" attribute="1" defaultMemberUniqueName="[Table2211].[Unit_Number].[All]" allUniqueName="[Table2211].[Unit_Number].[All]" dimensionUniqueName="[Table2211]" displayFolder="" count="0" memberValueDatatype="130" unbalanced="0"/>
    <cacheHierarchy uniqueName="[Table2211].[Nearest Outlet Choice]" caption="Nearest Outlet Choice" attribute="1" defaultMemberUniqueName="[Table2211].[Nearest Outlet Choice].[All]" allUniqueName="[Table2211].[Nearest Outlet Choice].[All]" dimensionUniqueName="[Table2211]" displayFolder="" count="0" memberValueDatatype="130" unbalanced="0"/>
    <cacheHierarchy uniqueName="[Table2211].[Distance from Nearest Outlet Choice (km)]" caption="Distance from Nearest Outlet Choice (km)" attribute="1" defaultMemberUniqueName="[Table2211].[Distance from Nearest Outlet Choice (km)].[All]" allUniqueName="[Table2211].[Distance from Nearest Outlet Choice (km)].[All]" dimensionUniqueName="[Table2211]" displayFolder="" count="0" memberValueDatatype="5" unbalanced="0"/>
    <cacheHierarchy uniqueName="[Table2211].[Date Joined]" caption="Date Joined" attribute="1" time="1" defaultMemberUniqueName="[Table2211].[Date Joined].[All]" allUniqueName="[Table2211].[Date Joined].[All]" dimensionUniqueName="[Table2211]" displayFolder="" count="0" memberValueDatatype="7" unbalanced="0"/>
    <cacheHierarchy uniqueName="[Table2211].[Member Duration (years)]" caption="Member Duration (years)" attribute="1" defaultMemberUniqueName="[Table2211].[Member Duration (years)].[All]" allUniqueName="[Table2211].[Member Duration (years)].[All]" dimensionUniqueName="[Table2211]" displayFolder="" count="0" memberValueDatatype="20" unbalanced="0"/>
    <cacheHierarchy uniqueName="[Table2211].[Membership Tier]" caption="Membership Tier" attribute="1" defaultMemberUniqueName="[Table2211].[Membership Tier].[All]" allUniqueName="[Table2211].[Membership Tier].[All]" dimensionUniqueName="[Table2211]" displayFolder="" count="0" memberValueDatatype="130" unbalanced="0"/>
    <cacheHierarchy uniqueName="[Table2211].[Preferred Shopping Day]" caption="Preferred Shopping Day" attribute="1" defaultMemberUniqueName="[Table2211].[Preferred Shopping Day].[All]" allUniqueName="[Table2211].[Preferred Shopping Day].[All]" dimensionUniqueName="[Table2211]" displayFolder="" count="0" memberValueDatatype="130" unbalanced="0"/>
    <cacheHierarchy uniqueName="[Table222].[CustomerID]" caption="CustomerID" attribute="1" defaultMemberUniqueName="[Table222].[CustomerID].[All]" allUniqueName="[Table222].[CustomerID].[All]" dimensionUniqueName="[Table222]" displayFolder="" count="0" memberValueDatatype="130" unbalanced="0"/>
    <cacheHierarchy uniqueName="[Table222].[CustomerCompany]" caption="CustomerCompany" attribute="1" defaultMemberUniqueName="[Table222].[CustomerCompany].[All]" allUniqueName="[Table222].[CustomerCompany].[All]" dimensionUniqueName="[Table222]" displayFolder="" count="0" memberValueDatatype="130" unbalanced="0"/>
    <cacheHierarchy uniqueName="[Table222].[CustomerFullname]" caption="CustomerFullname" attribute="1" defaultMemberUniqueName="[Table222].[CustomerFullname].[All]" allUniqueName="[Table222].[CustomerFullname].[All]" dimensionUniqueName="[Table222]" displayFolder="" count="0" memberValueDatatype="130" unbalanced="0"/>
    <cacheHierarchy uniqueName="[Table222].[CustomerEmail]" caption="CustomerEmail" attribute="1" defaultMemberUniqueName="[Table222].[CustomerEmail].[All]" allUniqueName="[Table222].[CustomerEmail].[All]" dimensionUniqueName="[Table222]" displayFolder="" count="0" memberValueDatatype="130" unbalanced="0"/>
    <cacheHierarchy uniqueName="[Table222].[CustomerPostalCode]" caption="CustomerPostalCode" attribute="1" defaultMemberUniqueName="[Table222].[CustomerPostalCode].[All]" allUniqueName="[Table222].[CustomerPostalCode].[All]" dimensionUniqueName="[Table222]" displayFolder="" count="0" memberValueDatatype="130" unbalanced="0"/>
    <cacheHierarchy uniqueName="[Table222].[CustomerAddress]" caption="CustomerAddress" attribute="1" defaultMemberUniqueName="[Table222].[CustomerAddress].[All]" allUniqueName="[Table222].[CustomerAddress].[All]" dimensionUniqueName="[Table222]" displayFolder="" count="0" memberValueDatatype="130" unbalanced="0"/>
    <cacheHierarchy uniqueName="[Table222].[Unit_Number]" caption="Unit_Number" attribute="1" defaultMemberUniqueName="[Table222].[Unit_Number].[All]" allUniqueName="[Table222].[Unit_Number].[All]" dimensionUniqueName="[Table222]" displayFolder="" count="0" memberValueDatatype="130" unbalanced="0"/>
    <cacheHierarchy uniqueName="[Table222].[Nearest Outlet Choice]" caption="Nearest Outlet Choice" attribute="1" defaultMemberUniqueName="[Table222].[Nearest Outlet Choice].[All]" allUniqueName="[Table222].[Nearest Outlet Choice].[All]" dimensionUniqueName="[Table222]" displayFolder="" count="0" memberValueDatatype="130" unbalanced="0"/>
    <cacheHierarchy uniqueName="[Table222].[Distance from Nearest Outlet Choice (km)]" caption="Distance from Nearest Outlet Choice (km)" attribute="1" defaultMemberUniqueName="[Table222].[Distance from Nearest Outlet Choice (km)].[All]" allUniqueName="[Table222].[Distance from Nearest Outlet Choice (km)].[All]" dimensionUniqueName="[Table222]" displayFolder="" count="0" memberValueDatatype="5" unbalanced="0"/>
    <cacheHierarchy uniqueName="[Table222].[Date Joined]" caption="Date Joined" attribute="1" time="1" defaultMemberUniqueName="[Table222].[Date Joined].[All]" allUniqueName="[Table222].[Date Joined].[All]" dimensionUniqueName="[Table222]" displayFolder="" count="0" memberValueDatatype="7" unbalanced="0"/>
    <cacheHierarchy uniqueName="[Table222].[Member Duration (years)]" caption="Member Duration (years)" attribute="1" defaultMemberUniqueName="[Table222].[Member Duration (years)].[All]" allUniqueName="[Table222].[Member Duration (years)].[All]" dimensionUniqueName="[Table222]" displayFolder="" count="0" memberValueDatatype="20" unbalanced="0"/>
    <cacheHierarchy uniqueName="[Table222].[Membership Tier]" caption="Membership Tier" attribute="1" defaultMemberUniqueName="[Table222].[Membership Tier].[All]" allUniqueName="[Table222].[Membership Tier].[All]" dimensionUniqueName="[Table222]" displayFolder="" count="0" memberValueDatatype="130" unbalanced="0"/>
    <cacheHierarchy uniqueName="[Table222].[Preferred Shopping Day]" caption="Preferred Shopping Day" attribute="1" defaultMemberUniqueName="[Table222].[Preferred Shopping Day].[All]" allUniqueName="[Table222].[Preferred Shopping Day].[All]" dimensionUniqueName="[Table222]" displayFolder="" count="0" memberValueDatatype="130" unbalanced="0"/>
    <cacheHierarchy uniqueName="[Table223].[CustomerID]" caption="CustomerID" attribute="1" defaultMemberUniqueName="[Table223].[CustomerID].[All]" allUniqueName="[Table223].[CustomerID].[All]" dimensionUniqueName="[Table223]" displayFolder="" count="0" memberValueDatatype="130" unbalanced="0"/>
    <cacheHierarchy uniqueName="[Table223].[CustomerCompany]" caption="CustomerCompany" attribute="1" defaultMemberUniqueName="[Table223].[CustomerCompany].[All]" allUniqueName="[Table223].[CustomerCompany].[All]" dimensionUniqueName="[Table223]" displayFolder="" count="0" memberValueDatatype="130" unbalanced="0"/>
    <cacheHierarchy uniqueName="[Table223].[CustomerFullname]" caption="CustomerFullname" attribute="1" defaultMemberUniqueName="[Table223].[CustomerFullname].[All]" allUniqueName="[Table223].[CustomerFullname].[All]" dimensionUniqueName="[Table223]" displayFolder="" count="0" memberValueDatatype="130" unbalanced="0"/>
    <cacheHierarchy uniqueName="[Table223].[CustomerEmail]" caption="CustomerEmail" attribute="1" defaultMemberUniqueName="[Table223].[CustomerEmail].[All]" allUniqueName="[Table223].[CustomerEmail].[All]" dimensionUniqueName="[Table223]" displayFolder="" count="0" memberValueDatatype="130" unbalanced="0"/>
    <cacheHierarchy uniqueName="[Table223].[CustomerPostalCode]" caption="CustomerPostalCode" attribute="1" defaultMemberUniqueName="[Table223].[CustomerPostalCode].[All]" allUniqueName="[Table223].[CustomerPostalCode].[All]" dimensionUniqueName="[Table223]" displayFolder="" count="0" memberValueDatatype="130" unbalanced="0"/>
    <cacheHierarchy uniqueName="[Table223].[CustomerAddress]" caption="CustomerAddress" attribute="1" defaultMemberUniqueName="[Table223].[CustomerAddress].[All]" allUniqueName="[Table223].[CustomerAddress].[All]" dimensionUniqueName="[Table223]" displayFolder="" count="0" memberValueDatatype="130" unbalanced="0"/>
    <cacheHierarchy uniqueName="[Table223].[Unit_Number]" caption="Unit_Number" attribute="1" defaultMemberUniqueName="[Table223].[Unit_Number].[All]" allUniqueName="[Table223].[Unit_Number].[All]" dimensionUniqueName="[Table223]" displayFolder="" count="0" memberValueDatatype="130" unbalanced="0"/>
    <cacheHierarchy uniqueName="[Table223].[Nearest Outlet Choice]" caption="Nearest Outlet Choice" attribute="1" defaultMemberUniqueName="[Table223].[Nearest Outlet Choice].[All]" allUniqueName="[Table223].[Nearest Outlet Choice].[All]" dimensionUniqueName="[Table223]" displayFolder="" count="0" memberValueDatatype="130" unbalanced="0"/>
    <cacheHierarchy uniqueName="[Table223].[Distance from Nearest Outlet Choice (km)]" caption="Distance from Nearest Outlet Choice (km)" attribute="1" defaultMemberUniqueName="[Table223].[Distance from Nearest Outlet Choice (km)].[All]" allUniqueName="[Table223].[Distance from Nearest Outlet Choice (km)].[All]" dimensionUniqueName="[Table223]" displayFolder="" count="0" memberValueDatatype="5" unbalanced="0"/>
    <cacheHierarchy uniqueName="[Table223].[Date Joined]" caption="Date Joined" attribute="1" time="1" defaultMemberUniqueName="[Table223].[Date Joined].[All]" allUniqueName="[Table223].[Date Joined].[All]" dimensionUniqueName="[Table223]" displayFolder="" count="0" memberValueDatatype="7" unbalanced="0"/>
    <cacheHierarchy uniqueName="[Table223].[Member Duration (years)]" caption="Member Duration (years)" attribute="1" defaultMemberUniqueName="[Table223].[Member Duration (years)].[All]" allUniqueName="[Table223].[Member Duration (years)].[All]" dimensionUniqueName="[Table223]" displayFolder="" count="0" memberValueDatatype="20" unbalanced="0"/>
    <cacheHierarchy uniqueName="[Table223].[Membership Tier]" caption="Membership Tier" attribute="1" defaultMemberUniqueName="[Table223].[Membership Tier].[All]" allUniqueName="[Table223].[Membership Tier].[All]" dimensionUniqueName="[Table223]" displayFolder="" count="0" memberValueDatatype="130" unbalanced="0"/>
    <cacheHierarchy uniqueName="[Table223].[Preferred Shopping Day]" caption="Preferred Shopping Day" attribute="1" defaultMemberUniqueName="[Table223].[Preferred Shopping Day].[All]" allUniqueName="[Table223].[Preferred Shopping Day].[All]" dimensionUniqueName="[Table223]" displayFolder="" count="0" memberValueDatatype="130" unbalanced="0"/>
    <cacheHierarchy uniqueName="[Transaction].[OrderID]" caption="OrderID" attribute="1" defaultMemberUniqueName="[Transaction].[OrderID].[All]" allUniqueName="[Transaction].[OrderID].[All]" dimensionUniqueName="[Transaction]" displayFolder="" count="0" memberValueDatatype="20" unbalanced="0"/>
    <cacheHierarchy uniqueName="[Transaction].[OrderDate]" caption="OrderDate" attribute="1" time="1" defaultMemberUniqueName="[Transaction].[OrderDate].[All]" allUniqueName="[Transaction].[OrderDate].[All]" dimensionUniqueName="[Transaction]" displayFolder="" count="0" memberValueDatatype="7" unbalanced="0"/>
    <cacheHierarchy uniqueName="[Transaction].[ShipmentMode]" caption="ShipmentMode" attribute="1" defaultMemberUniqueName="[Transaction].[ShipmentMode].[All]" allUniqueName="[Transaction].[ShipmentMode].[All]" dimensionUniqueName="[Transaction]" displayFolder="" count="0" memberValueDatatype="130" unbalanced="0"/>
    <cacheHierarchy uniqueName="[Transaction].[ShipmentCost ($)]" caption="ShipmentCost ($)" attribute="1" defaultMemberUniqueName="[Transaction].[ShipmentCost ($)].[All]" allUniqueName="[Transaction].[ShipmentCost ($)].[All]" dimensionUniqueName="[Transaction]" displayFolder="" count="0" memberValueDatatype="5" unbalanced="0"/>
    <cacheHierarchy uniqueName="[Transaction].[CustomerID]" caption="CustomerID" attribute="1" defaultMemberUniqueName="[Transaction].[CustomerID].[All]" allUniqueName="[Transaction].[CustomerID].[All]" dimensionUniqueName="[Transaction]" displayFolder="" count="0" memberValueDatatype="130" unbalanced="0"/>
    <cacheHierarchy uniqueName="[Transaction].[EmployeeID]" caption="EmployeeID" attribute="1" defaultMemberUniqueName="[Transaction].[EmployeeID].[All]" allUniqueName="[Transaction].[EmployeeID].[All]" dimensionUniqueName="[Transaction]" displayFolder="" count="0" memberValueDatatype="130" unbalanced="0"/>
    <cacheHierarchy uniqueName="[Transaction].[No. of orders in one OrderID]" caption="No. of orders in one OrderID" attribute="1" defaultMemberUniqueName="[Transaction].[No. of orders in one OrderID].[All]" allUniqueName="[Transaction].[No. of orders in one OrderID].[All]" dimensionUniqueName="[Transaction]" displayFolder="" count="0" memberValueDatatype="20" unbalanced="0"/>
    <cacheHierarchy uniqueName="[Transaction].[Year]" caption="Year" attribute="1" defaultMemberUniqueName="[Transaction].[Year].[All]" allUniqueName="[Transaction].[Year].[All]" dimensionUniqueName="[Transaction]" displayFolder="" count="0" memberValueDatatype="20" unbalanced="0"/>
    <cacheHierarchy uniqueName="[Transaction].[Month]" caption="Month" attribute="1" defaultMemberUniqueName="[Transaction].[Month].[All]" allUniqueName="[Transaction].[Month].[All]" dimensionUniqueName="[Transaction]" displayFolder="" count="0" memberValueDatatype="130" unbalanced="0"/>
    <cacheHierarchy uniqueName="[TransactionDetails].[TransactionDetails ID]" caption="TransactionDetails ID" attribute="1" defaultMemberUniqueName="[TransactionDetails].[TransactionDetails ID].[All]" allUniqueName="[TransactionDetails].[TransactionDetails ID].[All]" dimensionUniqueName="[TransactionDetails]" displayFolder="" count="0" memberValueDatatype="20" unbalanced="0"/>
    <cacheHierarchy uniqueName="[TransactionDetails].[Order ID]" caption="Order ID" attribute="1" defaultMemberUniqueName="[TransactionDetails].[Order ID].[All]" allUniqueName="[TransactionDetails].[Order ID].[All]" dimensionUniqueName="[TransactionDetails]" displayFolder="" count="0" memberValueDatatype="20" unbalanced="0"/>
    <cacheHierarchy uniqueName="[TransactionDetails].[Product ID]" caption="Product ID" attribute="1" defaultMemberUniqueName="[TransactionDetails].[Product ID].[All]" allUniqueName="[TransactionDetails].[Product ID].[All]" dimensionUniqueName="[TransactionDetails]" displayFolder="" count="0" memberValueDatatype="130" unbalanced="0"/>
    <cacheHierarchy uniqueName="[TransactionDetails].[Quantity Ordered]" caption="Quantity Ordered" attribute="1" defaultMemberUniqueName="[TransactionDetails].[Quantity Ordered].[All]" allUniqueName="[TransactionDetails].[Quantity Ordered].[All]" dimensionUniqueName="[TransactionDetails]" displayFolder="" count="0" memberValueDatatype="20" unbalanced="0"/>
    <cacheHierarchy uniqueName="[TransactionDetails].[Shipment Date]" caption="Shipment Date" attribute="1" defaultMemberUniqueName="[TransactionDetails].[Shipment Date].[All]" allUniqueName="[TransactionDetails].[Shipment Date].[All]" dimensionUniqueName="[TransactionDetails]" displayFolder="" count="0" memberValueDatatype="130" unbalanced="0"/>
    <cacheHierarchy uniqueName="[TransactionDetails].[[Formatted]] Shipment Dates]" caption="[Formatted] Shipment Dates" attribute="1" time="1" defaultMemberUniqueName="[TransactionDetails].[[Formatted]] Shipment Dates].[All]" allUniqueName="[TransactionDetails].[[Formatted]] Shipment Dates].[All]" dimensionUniqueName="[TransactionDetails]" displayFolder="" count="0" memberValueDatatype="7" unbalanced="0"/>
    <cacheHierarchy uniqueName="[TransactionDetails].[Order Dates]" caption="Order Dates" attribute="1" time="1" defaultMemberUniqueName="[TransactionDetails].[Order Dates].[All]" allUniqueName="[TransactionDetails].[Order Dates].[All]" dimensionUniqueName="[TransactionDetails]" displayFolder="" count="0" memberValueDatatype="7" unbalanced="0"/>
    <cacheHierarchy uniqueName="[TransactionDetails].[Shipping Duration (Days)]" caption="Shipping Duration (Days)" attribute="1" defaultMemberUniqueName="[TransactionDetails].[Shipping Duration (Days)].[All]" allUniqueName="[TransactionDetails].[Shipping Duration (Days)].[All]" dimensionUniqueName="[TransactionDetails]" displayFolder="" count="0" memberValueDatatype="20" unbalanced="0"/>
    <cacheHierarchy uniqueName="[TransactionDetails].[Product Name]" caption="Product Name" attribute="1" defaultMemberUniqueName="[TransactionDetails].[Product Name].[All]" allUniqueName="[TransactionDetails].[Product Name].[All]" dimensionUniqueName="[TransactionDetails]" displayFolder="" count="0" memberValueDatatype="130" unbalanced="0"/>
    <cacheHierarchy uniqueName="[TransactionDetails].[Category]" caption="Category" attribute="1" defaultMemberUniqueName="[TransactionDetails].[Category].[All]" allUniqueName="[TransactionDetails].[Category].[All]" dimensionUniqueName="[TransactionDetails]" displayFolder="" count="0" memberValueDatatype="130" unbalanced="0"/>
    <cacheHierarchy uniqueName="[TransactionDetails].[Delivery method]" caption="Delivery method" attribute="1" defaultMemberUniqueName="[TransactionDetails].[Delivery method].[All]" allUniqueName="[TransactionDetails].[Delivery method].[All]" dimensionUniqueName="[TransactionDetails]" displayFolder="" count="0" memberValueDatatype="130" unbalanced="0"/>
    <cacheHierarchy uniqueName="[Measures].[__XL_Count Table1]" caption="__XL_Count Table1" measure="1" displayFolder="" measureGroup="Product" count="0" hidden="1"/>
    <cacheHierarchy uniqueName="[Measures].[__XL_Count Table2]" caption="__XL_Count Table2" measure="1" displayFolder="" measureGroup="Supplier" count="0" hidden="1"/>
    <cacheHierarchy uniqueName="[Measures].[__XL_Count Table3]" caption="__XL_Count Table3" measure="1" displayFolder="" measureGroup="Employee" count="0" hidden="1"/>
    <cacheHierarchy uniqueName="[Measures].[__XL_Count Table4]" caption="__XL_Count Table4" measure="1" displayFolder="" measureGroup="Customer" count="0" hidden="1"/>
    <cacheHierarchy uniqueName="[Measures].[__XL_Count Table5]" caption="__XL_Count Table5" measure="1" displayFolder="" measureGroup="Transaction" count="0" hidden="1"/>
    <cacheHierarchy uniqueName="[Measures].[__XL_Count Table6]" caption="__XL_Count Table6" measure="1" displayFolder="" measureGroup="TransactionDetails" count="0" hidden="1"/>
    <cacheHierarchy uniqueName="[Measures].[__XL_Count Table7]" caption="__XL_Count Table7" measure="1" displayFolder="" measureGroup="Outlet" count="0" hidden="1"/>
    <cacheHierarchy uniqueName="[Measures].[__XL_Count Table222]" caption="__XL_Count Table222" measure="1" displayFolder="" measureGroup="Table222" count="0" hidden="1"/>
    <cacheHierarchy uniqueName="[Measures].[__XL_Count Table2211]" caption="__XL_Count Table2211" measure="1" displayFolder="" measureGroup="Table2211" count="0" hidden="1"/>
    <cacheHierarchy uniqueName="[Measures].[__XL_Count Table223]" caption="__XL_Count Table223" measure="1" displayFolder="" measureGroup="Table223" count="0" hidden="1"/>
    <cacheHierarchy uniqueName="[Measures].[__XL_Count Table12]" caption="__XL_Count Table12" measure="1" displayFolder="" measureGroup="Table12" count="0" hidden="1"/>
    <cacheHierarchy uniqueName="[Measures].[__XL_Count Range]" caption="__XL_Count Range" measure="1" displayFolder="" measureGroup="Range" count="0" hidden="1"/>
    <cacheHierarchy uniqueName="[Measures].[__No measures defined]" caption="__No measures defined" measure="1" displayFolder="" count="0" hidden="1"/>
    <cacheHierarchy uniqueName="[Measures].[Count of CustomerID 3]" caption="Count of CustomerID 3" measure="1" displayFolder="" measureGroup="Table222" count="0" hidden="1">
      <extLst>
        <ext xmlns:x15="http://schemas.microsoft.com/office/spreadsheetml/2010/11/main" uri="{B97F6D7D-B522-45F9-BDA1-12C45D357490}">
          <x15:cacheHierarchy aggregatedColumn="97"/>
        </ext>
      </extLst>
    </cacheHierarchy>
    <cacheHierarchy uniqueName="[Measures].[Count of CustomerID 4]" caption="Count of CustomerID 4" measure="1" displayFolder="" measureGroup="Table2211" count="0" hidden="1">
      <extLst>
        <ext xmlns:x15="http://schemas.microsoft.com/office/spreadsheetml/2010/11/main" uri="{B97F6D7D-B522-45F9-BDA1-12C45D357490}">
          <x15:cacheHierarchy aggregatedColumn="84"/>
        </ext>
      </extLst>
    </cacheHierarchy>
    <cacheHierarchy uniqueName="[Measures].[Count of CustomerID 5]" caption="Count of CustomerID 5" measure="1" displayFolder="" measureGroup="Table223" count="0" hidden="1">
      <extLst>
        <ext xmlns:x15="http://schemas.microsoft.com/office/spreadsheetml/2010/11/main" uri="{B97F6D7D-B522-45F9-BDA1-12C45D357490}">
          <x15:cacheHierarchy aggregatedColumn="110"/>
        </ext>
      </extLst>
    </cacheHierarchy>
    <cacheHierarchy uniqueName="[Measures].[Sum of Nearest Outlet Choice]" caption="Sum of Nearest Outlet Choice" measure="1" displayFolder="" measureGroup="Outlet" count="0" hidden="1">
      <extLst>
        <ext xmlns:x15="http://schemas.microsoft.com/office/spreadsheetml/2010/11/main" uri="{B97F6D7D-B522-45F9-BDA1-12C45D357490}">
          <x15:cacheHierarchy aggregatedColumn="30"/>
        </ext>
      </extLst>
    </cacheHierarchy>
    <cacheHierarchy uniqueName="[Measures].[Count of CustomerID]" caption="Count of CustomerID" measure="1" displayFolder="" measureGroup="Table12" count="0" hidden="1">
      <extLst>
        <ext xmlns:x15="http://schemas.microsoft.com/office/spreadsheetml/2010/11/main" uri="{B97F6D7D-B522-45F9-BDA1-12C45D357490}">
          <x15:cacheHierarchy aggregatedColumn="71"/>
        </ext>
      </extLst>
    </cacheHierarchy>
  </cacheHierarchies>
  <kpis count="0"/>
  <dimensions count="13">
    <dimension name="Customer" uniqueName="[Customer]" caption="Customer"/>
    <dimension name="Employee" uniqueName="[Employee]" caption="Employee"/>
    <dimension measure="1" name="Measures" uniqueName="[Measures]" caption="Measures"/>
    <dimension name="Outlet" uniqueName="[Outlet]" caption="Outlet"/>
    <dimension name="Product" uniqueName="[Product]" caption="Product"/>
    <dimension name="Range" uniqueName="[Range]" caption="Range"/>
    <dimension name="Supplier" uniqueName="[Supplier]" caption="Supplier"/>
    <dimension name="Table12" uniqueName="[Table12]" caption="Table12"/>
    <dimension name="Table2211" uniqueName="[Table2211]" caption="Table2211"/>
    <dimension name="Table222" uniqueName="[Table222]" caption="Table222"/>
    <dimension name="Table223" uniqueName="[Table223]" caption="Table223"/>
    <dimension name="Transaction" uniqueName="[Transaction]" caption="Transaction"/>
    <dimension name="TransactionDetails" uniqueName="[TransactionDetails]" caption="TransactionDetails"/>
  </dimensions>
  <measureGroups count="12">
    <measureGroup name="Customer" caption="Customer"/>
    <measureGroup name="Employee" caption="Employee"/>
    <measureGroup name="Outlet" caption="Outlet"/>
    <measureGroup name="Product" caption="Product"/>
    <measureGroup name="Range" caption="Range"/>
    <measureGroup name="Supplier" caption="Supplier"/>
    <measureGroup name="Table12" caption="Table12"/>
    <measureGroup name="Table2211" caption="Table2211"/>
    <measureGroup name="Table222" caption="Table222"/>
    <measureGroup name="Table223" caption="Table223"/>
    <measureGroup name="Transaction" caption="Transaction"/>
    <measureGroup name="TransactionDetails" caption="TransactionDetails"/>
  </measureGroups>
  <maps count="25">
    <map measureGroup="0" dimension="0"/>
    <map measureGroup="1" dimension="1"/>
    <map measureGroup="1" dimension="3"/>
    <map measureGroup="2" dimension="3"/>
    <map measureGroup="3" dimension="4"/>
    <map measureGroup="3" dimension="6"/>
    <map measureGroup="4" dimension="5"/>
    <map measureGroup="5" dimension="6"/>
    <map measureGroup="6" dimension="3"/>
    <map measureGroup="6" dimension="7"/>
    <map measureGroup="7" dimension="8"/>
    <map measureGroup="8" dimension="9"/>
    <map measureGroup="9" dimension="3"/>
    <map measureGroup="9" dimension="10"/>
    <map measureGroup="10" dimension="0"/>
    <map measureGroup="10" dimension="1"/>
    <map measureGroup="10" dimension="3"/>
    <map measureGroup="10" dimension="11"/>
    <map measureGroup="11" dimension="0"/>
    <map measureGroup="11" dimension="1"/>
    <map measureGroup="11" dimension="3"/>
    <map measureGroup="11" dimension="4"/>
    <map measureGroup="11" dimension="6"/>
    <map measureGroup="11" dimension="11"/>
    <map measureGroup="11" dimension="12"/>
  </maps>
  <extLst>
    <ext xmlns:x14="http://schemas.microsoft.com/office/spreadsheetml/2009/9/main" uri="{725AE2AE-9491-48be-B2B4-4EB974FC3084}">
      <x14:pivotCacheDefinition pivotCacheId="1591308649" supportSubqueryNonVisual="1" supportSubqueryCalcMem="1" supportAddCalcMems="1"/>
    </ext>
    <ext xmlns:x15="http://schemas.microsoft.com/office/spreadsheetml/2010/11/main" uri="{ABF5C744-AB39-4b91-8756-CFA1BBC848D5}">
      <x15:pivotCacheIdVersion cacheIdSupportedVersion="6" cacheIdCreatedVersion="7"/>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9">
  <r>
    <s v="ALFKI"/>
    <s v="Alfreds Futterkiste"/>
    <s v="Maria Anders"/>
    <s v="Anders@gmail.com"/>
    <n v="776553"/>
    <s v="16 Seng Kang Road #24-31"/>
    <s v="#24-31"/>
    <x v="0"/>
    <x v="0"/>
    <x v="0"/>
    <n v="1"/>
    <x v="0"/>
    <x v="0"/>
  </r>
  <r>
    <s v="ANATR"/>
    <s v="Ana Trujillo Emparedados Y Helados"/>
    <s v="Ana Trujillo"/>
    <s v="Trujillo@gmail.com"/>
    <n v="235253"/>
    <s v="317D Anchorvale Road #16-212"/>
    <s v="#16-212"/>
    <x v="1"/>
    <x v="1"/>
    <x v="1"/>
    <n v="1"/>
    <x v="0"/>
    <x v="1"/>
  </r>
  <r>
    <s v="ANTON"/>
    <s v="Antonio Moreno Taquería"/>
    <s v="Antonio Moreno"/>
    <s v="Moreno@gmail.com"/>
    <n v="456534"/>
    <s v="John Hochstadt Building 131 Lavender Street"/>
    <s v="No unit"/>
    <x v="1"/>
    <x v="2"/>
    <x v="2"/>
    <n v="8"/>
    <x v="1"/>
    <x v="0"/>
  </r>
  <r>
    <s v="AROUT"/>
    <s v="Around The Horn"/>
    <s v="Thomas Hardy"/>
    <s v="Hardy@gmail.com"/>
    <n v="235252"/>
    <s v="6 Battery Road #31-00"/>
    <s v="#31-00"/>
    <x v="1"/>
    <x v="3"/>
    <x v="3"/>
    <n v="8"/>
    <x v="1"/>
    <x v="1"/>
  </r>
  <r>
    <s v="BERGS"/>
    <s v="Berglunds Snabbköp"/>
    <s v="Christina Berglund"/>
    <s v="Berglund@gmail.com"/>
    <n v="234234"/>
    <s v="1 Howard Rd"/>
    <s v="No unit"/>
    <x v="2"/>
    <x v="4"/>
    <x v="4"/>
    <n v="5"/>
    <x v="1"/>
    <x v="2"/>
  </r>
  <r>
    <s v="BLAUS"/>
    <s v="Blauer See Delikatessen"/>
    <s v="Hanna Moos"/>
    <s v="Moos@gmail.com"/>
    <n v="233557"/>
    <s v="56 Sembawang Rd #01-03 Hong Heng Mansions"/>
    <s v="#01-03"/>
    <x v="0"/>
    <x v="5"/>
    <x v="5"/>
    <n v="0"/>
    <x v="0"/>
    <x v="0"/>
  </r>
  <r>
    <s v="BLONP"/>
    <s v="Blondesddsl Père Et Fils"/>
    <s v="Frédérique Citeaux"/>
    <s v="Citeaux@gmail.com"/>
    <n v="131546"/>
    <s v="Blk 517 Jurong West Street 52 #01-95"/>
    <s v="#01-95"/>
    <x v="3"/>
    <x v="6"/>
    <x v="6"/>
    <n v="4"/>
    <x v="2"/>
    <x v="3"/>
  </r>
  <r>
    <s v="BOLID"/>
    <s v="Bólido Comidas Preparadas"/>
    <s v="Martín Sommer"/>
    <s v="Sommer@gmail.com"/>
    <s v="163455"/>
    <s v="544 Choa Chu Kang St 52 #01-88"/>
    <s v="#01-88"/>
    <x v="3"/>
    <x v="7"/>
    <x v="7"/>
    <n v="6"/>
    <x v="1"/>
    <x v="4"/>
  </r>
  <r>
    <s v="BONAP"/>
    <s v="Bon App'"/>
    <s v="Laurence Lebihan"/>
    <s v="Lebihan@gmail.com"/>
    <n v="323465"/>
    <s v="9005 Tampines Street 93 #02-214"/>
    <s v="#02-214"/>
    <x v="4"/>
    <x v="8"/>
    <x v="8"/>
    <n v="2"/>
    <x v="2"/>
    <x v="3"/>
  </r>
  <r>
    <s v="BOTTM"/>
    <s v="Bottom-Dollar Markets"/>
    <s v="Elizabeth Lincoln"/>
    <s v="Lincoln@gmail.com"/>
    <s v="600126"/>
    <s v="540 Sims Ave #04-01"/>
    <s v="#04-01"/>
    <x v="1"/>
    <x v="9"/>
    <x v="9"/>
    <n v="4"/>
    <x v="2"/>
    <x v="5"/>
  </r>
  <r>
    <s v="BSBEV"/>
    <s v="B'S Beverages"/>
    <s v="Victoria Ashworth"/>
    <s v="Ashworth@gmail.com"/>
    <n v="234356"/>
    <s v="138 Cecil St #14-01"/>
    <s v="#14-01"/>
    <x v="1"/>
    <x v="2"/>
    <x v="10"/>
    <n v="11"/>
    <x v="3"/>
    <x v="5"/>
  </r>
  <r>
    <s v="CACTU"/>
    <s v="Cactus Comidas Para Llevar"/>
    <s v="Patricio Simpson"/>
    <s v="Simpson@gmail.com"/>
    <n v="566542"/>
    <s v="133 New Bridge Road #02-14"/>
    <s v="#02-14"/>
    <x v="1"/>
    <x v="7"/>
    <x v="11"/>
    <n v="12"/>
    <x v="3"/>
    <x v="5"/>
  </r>
  <r>
    <s v="CENTC"/>
    <s v="Centro Comercial Moctezuma"/>
    <s v="Francisco Chang"/>
    <s v="Chang@gmail.com"/>
    <n v="634224"/>
    <s v="605 Macpherson Road #01-11"/>
    <s v="#01-11"/>
    <x v="2"/>
    <x v="10"/>
    <x v="12"/>
    <n v="4"/>
    <x v="2"/>
    <x v="3"/>
  </r>
  <r>
    <s v="CHOPS"/>
    <s v="Chop-Suey Chinese"/>
    <s v="Yang Wang"/>
    <s v="Wang@gmail.com"/>
    <n v="467453"/>
    <s v="Blk 682 Hougang Avenue 4 #01-322"/>
    <s v="#01-322"/>
    <x v="2"/>
    <x v="11"/>
    <x v="13"/>
    <n v="0"/>
    <x v="0"/>
    <x v="0"/>
  </r>
  <r>
    <s v="COMMI"/>
    <s v="Comércio Mineiro"/>
    <s v="Pedro Afonso"/>
    <s v="Afonso@gmail.com"/>
    <n v="354375"/>
    <s v="2 Finlayson Green #08-08"/>
    <s v="#08-08"/>
    <x v="1"/>
    <x v="12"/>
    <x v="14"/>
    <n v="7"/>
    <x v="1"/>
    <x v="5"/>
  </r>
  <r>
    <s v="CONSH"/>
    <s v="Consolidated Holdings"/>
    <s v="Elizabeth Brown"/>
    <s v="Brown@gmail.com"/>
    <n v="468673"/>
    <s v="587 Bukit Timah Road #03-29"/>
    <s v="#03-29"/>
    <x v="3"/>
    <x v="5"/>
    <x v="15"/>
    <n v="10"/>
    <x v="3"/>
    <x v="5"/>
  </r>
  <r>
    <s v="DRACD"/>
    <s v="Drachenblut Delikatessen"/>
    <s v="Sven Ottlieb"/>
    <s v="Ottlieb@gmail.com"/>
    <n v="234425"/>
    <s v="144 Upper Bukit Timah Road #01-17"/>
    <s v="#01-17"/>
    <x v="3"/>
    <x v="7"/>
    <x v="16"/>
    <n v="7"/>
    <x v="1"/>
    <x v="1"/>
  </r>
  <r>
    <s v="DUMON"/>
    <s v="Du Monde Entier"/>
    <s v="Janine Labrune"/>
    <s v="Labrune@gmail.com"/>
    <n v="686853"/>
    <s v="735 Pasir Ris St 72 #01-K2"/>
    <s v="#01-K2"/>
    <x v="2"/>
    <x v="13"/>
    <x v="17"/>
    <n v="7"/>
    <x v="1"/>
    <x v="5"/>
  </r>
  <r>
    <s v="EASTC"/>
    <s v="Eastern Connection"/>
    <s v="Ann Devon"/>
    <s v="Devon@gmail.com"/>
    <n v="234256"/>
    <s v="No. 23 Peck Seah Street #01-120"/>
    <s v="#01-120"/>
    <x v="4"/>
    <x v="2"/>
    <x v="18"/>
    <n v="3"/>
    <x v="2"/>
    <x v="3"/>
  </r>
  <r>
    <s v="ERNSH"/>
    <s v="Ernst Handel"/>
    <s v="Roland Mendel"/>
    <s v="Mendel@gmail.com"/>
    <n v="234235"/>
    <s v="1003 Bukit Merah Central #04-11"/>
    <s v="#04-11"/>
    <x v="1"/>
    <x v="14"/>
    <x v="19"/>
    <n v="8"/>
    <x v="1"/>
    <x v="0"/>
  </r>
  <r>
    <s v="FAMIA"/>
    <s v="Familia Arquibaldo"/>
    <s v="Aria Cruz"/>
    <s v="Cruz@gmail.com"/>
    <n v="234352"/>
    <s v="Jurong 351 Jurong East Street 31 #01-81"/>
    <s v="#01-81"/>
    <x v="3"/>
    <x v="15"/>
    <x v="20"/>
    <n v="5"/>
    <x v="1"/>
    <x v="5"/>
  </r>
  <r>
    <s v="FOLIG"/>
    <s v="Folies Gourmandes"/>
    <s v="Martine Rancé"/>
    <s v="Rancé@gmail.com"/>
    <n v="768545"/>
    <s v="Blk 158 Lorong 1 Toa Payoh #02-1506"/>
    <s v="#02-1506"/>
    <x v="4"/>
    <x v="3"/>
    <x v="21"/>
    <n v="6"/>
    <x v="1"/>
    <x v="1"/>
  </r>
  <r>
    <s v="FOLKO"/>
    <s v="Folk Och Fä Hb"/>
    <s v="Maria Larsson"/>
    <s v="Larsson@gmail.com"/>
    <s v="236979"/>
    <s v="30 Bideford Road #24-01"/>
    <s v="#24-01"/>
    <x v="1"/>
    <x v="16"/>
    <x v="22"/>
    <n v="10"/>
    <x v="3"/>
    <x v="4"/>
  </r>
  <r>
    <s v="FRANK"/>
    <s v="Frankenversand"/>
    <s v="Peter Franken"/>
    <s v="Franken@gmail.com"/>
    <n v="606796"/>
    <s v="Bedok North Street 5 #01-09"/>
    <s v="#01-09"/>
    <x v="4"/>
    <x v="17"/>
    <x v="23"/>
    <n v="10"/>
    <x v="3"/>
    <x v="5"/>
  </r>
  <r>
    <s v="FRANR"/>
    <s v="France Restauration"/>
    <s v="Carine Schmitt"/>
    <s v="Schmitt@gmail.com"/>
    <n v="456769"/>
    <s v="1 Yishun Street 23 #03-36"/>
    <s v="#03-36"/>
    <x v="0"/>
    <x v="18"/>
    <x v="24"/>
    <n v="5"/>
    <x v="1"/>
    <x v="0"/>
  </r>
  <r>
    <s v="FRANS"/>
    <s v="Franchi S.P.A."/>
    <s v="Paolo Accorti"/>
    <s v="Accorti@gmail.com"/>
    <n v="807866"/>
    <s v="Ubi Road 3 #02-05"/>
    <s v="#02-05"/>
    <x v="4"/>
    <x v="1"/>
    <x v="25"/>
    <n v="0"/>
    <x v="0"/>
    <x v="4"/>
  </r>
  <r>
    <s v="FURIB"/>
    <s v="Furia Bacalhau E Frutos Do Mar"/>
    <s v="Lino Rodriguez"/>
    <s v="Rodriguez@gmail.com"/>
    <n v="567879"/>
    <s v="926 Yishun Central 1 #01-177"/>
    <s v="#01-177"/>
    <x v="0"/>
    <x v="19"/>
    <x v="26"/>
    <n v="11"/>
    <x v="3"/>
    <x v="0"/>
  </r>
  <r>
    <s v="GALED"/>
    <s v="Galería Del Gastrónomo"/>
    <s v="Eduardo Saavedra"/>
    <s v="Saavedra@gmail.com"/>
    <n v="807967"/>
    <s v="10 Rose Lane #01-03"/>
    <s v="#01-03"/>
    <x v="4"/>
    <x v="20"/>
    <x v="27"/>
    <n v="6"/>
    <x v="1"/>
    <x v="3"/>
  </r>
  <r>
    <s v="GODOS"/>
    <s v="Godos Cocina Típica"/>
    <s v="José Pedro Freyre"/>
    <s v="Pedro Freyre@gmail.com"/>
    <n v="567656"/>
    <s v="Ubi Crescent Core D #02-62"/>
    <s v="#02-62"/>
    <x v="4"/>
    <x v="21"/>
    <x v="28"/>
    <n v="6"/>
    <x v="1"/>
    <x v="4"/>
  </r>
  <r>
    <s v="GOURL"/>
    <s v="Gourmet Lanchonetes"/>
    <s v="André Fonseca"/>
    <s v="Fonseca@gmail.com"/>
    <n v="797769"/>
    <s v="3 Pickering Street"/>
    <s v="No unit"/>
    <x v="1"/>
    <x v="11"/>
    <x v="29"/>
    <n v="6"/>
    <x v="1"/>
    <x v="3"/>
  </r>
  <r>
    <s v="GREAL"/>
    <s v="Great Lakes Food Market"/>
    <s v="Howard Snyder"/>
    <s v="Snyder@gmail.com"/>
    <n v="567686"/>
    <s v="Ang Mo Kio Ave 10 #05-11"/>
    <s v="#05-11"/>
    <x v="3"/>
    <x v="12"/>
    <x v="30"/>
    <n v="11"/>
    <x v="3"/>
    <x v="1"/>
  </r>
  <r>
    <s v="GROSR"/>
    <s v="Grosella-Restaurante"/>
    <s v="Manuel Pereira"/>
    <s v="Pereira@gmail.com"/>
    <s v="780707"/>
    <s v="Bedok North Street 5 #06-18"/>
    <s v="#06-18"/>
    <x v="4"/>
    <x v="22"/>
    <x v="31"/>
    <n v="1"/>
    <x v="0"/>
    <x v="1"/>
  </r>
  <r>
    <s v="HANAR"/>
    <s v="Hanari Carnes"/>
    <s v="Mario Pontes"/>
    <s v="Pontes@gmail.com"/>
    <n v="678679"/>
    <s v="5 Scotts Road #08-10"/>
    <s v="#08-10"/>
    <x v="0"/>
    <x v="23"/>
    <x v="32"/>
    <n v="6"/>
    <x v="1"/>
    <x v="4"/>
  </r>
  <r>
    <s v="HILAA"/>
    <s v="Hilarion-Abastos"/>
    <s v="Carlos Hernández"/>
    <s v="Hernández@gmail.com"/>
    <s v="056352"/>
    <s v="257 Selegie Road #01-297"/>
    <s v="#01-297"/>
    <x v="4"/>
    <x v="7"/>
    <x v="33"/>
    <n v="8"/>
    <x v="1"/>
    <x v="4"/>
  </r>
  <r>
    <s v="HUNGC"/>
    <s v="Hungry Coyote Import Store"/>
    <s v="Yoshi Latimer"/>
    <s v="Latimer@gmail.com"/>
    <n v="458463"/>
    <s v="Purvis Street #01-02"/>
    <s v="#01-02"/>
    <x v="3"/>
    <x v="3"/>
    <x v="34"/>
    <n v="12"/>
    <x v="3"/>
    <x v="0"/>
  </r>
  <r>
    <s v="HUNGO"/>
    <s v="Hungry Owl All-Night Grocers"/>
    <s v="Patricia McKenna"/>
    <s v="McKenna@gmail.com"/>
    <s v="056237"/>
    <s v="Blk 10 Pasir Panjang Road #01-525"/>
    <s v="#01-525"/>
    <x v="3"/>
    <x v="24"/>
    <x v="35"/>
    <n v="9"/>
    <x v="1"/>
    <x v="1"/>
  </r>
  <r>
    <s v="ISLAT"/>
    <s v="Island Trading"/>
    <s v="Helen Bennett"/>
    <s v="Bennett@gmail.com"/>
    <s v="095633"/>
    <s v="30 Biopolis St #01-01"/>
    <s v="#01-01"/>
    <x v="4"/>
    <x v="25"/>
    <x v="36"/>
    <n v="10"/>
    <x v="3"/>
    <x v="6"/>
  </r>
  <r>
    <s v="KOENE"/>
    <s v="Königlich Essen"/>
    <s v="Philip Cramer"/>
    <s v="Cramer@gmail.com"/>
    <n v="523647"/>
    <s v="57 Cairnhill Road #14-06"/>
    <s v="#14-06"/>
    <x v="1"/>
    <x v="26"/>
    <x v="37"/>
    <n v="8"/>
    <x v="1"/>
    <x v="5"/>
  </r>
  <r>
    <s v="LACOR"/>
    <s v="La Corne D'Abondance"/>
    <s v="Daniel Tonini"/>
    <s v="Tonini@gmail.com"/>
    <n v="586732"/>
    <s v="15 Joo Seng Heights #11-95"/>
    <s v="#11-95"/>
    <x v="0"/>
    <x v="27"/>
    <x v="38"/>
    <n v="0"/>
    <x v="0"/>
    <x v="4"/>
  </r>
  <r>
    <s v="LAMAI"/>
    <s v="La Maison D'Asie"/>
    <s v="Annette Roulet"/>
    <s v="Roulet@gmail.com"/>
    <n v="452234"/>
    <s v="Blk 531 Upper Cross Street #03-68"/>
    <s v="#03-68"/>
    <x v="2"/>
    <x v="28"/>
    <x v="39"/>
    <n v="8"/>
    <x v="1"/>
    <x v="2"/>
  </r>
  <r>
    <s v="LAUGB"/>
    <s v="Laughing Bacchus Wine Cellars"/>
    <s v="Yoshi Tannamuri"/>
    <s v="Tannamuri@gmail.com"/>
    <n v="575742"/>
    <s v="133 New Bridge Rd #03-08"/>
    <s v="#03-08"/>
    <x v="1"/>
    <x v="29"/>
    <x v="40"/>
    <n v="4"/>
    <x v="2"/>
    <x v="6"/>
  </r>
  <r>
    <s v="LAZYK"/>
    <s v="Lazy K Kountry Store"/>
    <s v="John Steel"/>
    <s v="Steel@gmail.com"/>
    <s v="234410"/>
    <s v="665B Jurong West Street 64 #13-178"/>
    <s v="#13-178"/>
    <x v="3"/>
    <x v="30"/>
    <x v="41"/>
    <n v="0"/>
    <x v="0"/>
    <x v="0"/>
  </r>
  <r>
    <s v="LEHMS"/>
    <s v="Lehmanns Marktstand"/>
    <s v="Renate Messner"/>
    <s v="Messner@gmail.com"/>
    <s v="144610"/>
    <s v="6 Raffles Quay #17-02"/>
    <s v="#17-02"/>
    <x v="1"/>
    <x v="19"/>
    <x v="42"/>
    <n v="0"/>
    <x v="0"/>
    <x v="1"/>
  </r>
  <r>
    <s v="LETSS"/>
    <s v="Let'S Stop N Shop"/>
    <s v="Jaime Yorres"/>
    <s v="Yorres@gmail.com"/>
    <s v="346420"/>
    <s v="49 Bishan St 11 #02-07"/>
    <s v="#02-07"/>
    <x v="0"/>
    <x v="31"/>
    <x v="43"/>
    <n v="12"/>
    <x v="3"/>
    <x v="6"/>
  </r>
  <r>
    <s v="LILAS"/>
    <s v="Lila-Supermercado"/>
    <s v="Carlos González"/>
    <s v="González@gmail.com"/>
    <n v="43224"/>
    <s v="80 Bencoolen Street #01-29"/>
    <s v="#01-29"/>
    <x v="1"/>
    <x v="32"/>
    <x v="44"/>
    <n v="7"/>
    <x v="1"/>
    <x v="3"/>
  </r>
  <r>
    <s v="LINOD"/>
    <s v="Lino-Delicateses"/>
    <s v="Felipe Izquierdo"/>
    <s v="Izquierdo@gmail.com"/>
    <s v="567530"/>
    <s v="31 Novena Terrace"/>
    <s v="No unit"/>
    <x v="1"/>
    <x v="33"/>
    <x v="45"/>
    <n v="5"/>
    <x v="1"/>
    <x v="1"/>
  </r>
  <r>
    <s v="LONEP"/>
    <s v="Lonesome Pine Restaurant"/>
    <s v="Fran Wilson"/>
    <s v="Wilson@gmail.com"/>
    <s v="456320"/>
    <s v="31 Novena Terrace"/>
    <s v="No unit"/>
    <x v="1"/>
    <x v="34"/>
    <x v="46"/>
    <n v="8"/>
    <x v="1"/>
    <x v="1"/>
  </r>
  <r>
    <s v="MAGAA"/>
    <s v="Magazzini Alimentari Riuniti"/>
    <s v="Giovanni Rovelli"/>
    <s v="Rovelli@gmail.com"/>
    <n v="574743"/>
    <s v="Blk 209 New Upper Changi Road #01-631"/>
    <s v="#01-631"/>
    <x v="2"/>
    <x v="23"/>
    <x v="47"/>
    <n v="7"/>
    <x v="1"/>
    <x v="3"/>
  </r>
  <r>
    <s v="MAISD"/>
    <s v="Maison Dewey"/>
    <s v="Catherine Dewey"/>
    <s v="Dewey@gmail.com"/>
    <s v="788573"/>
    <s v="6 Verdun Road"/>
    <s v="No unit"/>
    <x v="1"/>
    <x v="1"/>
    <x v="48"/>
    <n v="1"/>
    <x v="0"/>
    <x v="1"/>
  </r>
  <r>
    <s v="MEREP"/>
    <s v="Mère Paillarde"/>
    <s v="Jean Fresnière"/>
    <s v="Fresnière@gmail.com"/>
    <n v="679646"/>
    <s v="50 Raffles Place #41-00"/>
    <s v="#41-00"/>
    <x v="1"/>
    <x v="30"/>
    <x v="49"/>
    <n v="2"/>
    <x v="2"/>
    <x v="5"/>
  </r>
  <r>
    <s v="MORGK"/>
    <s v="Morgenstern Gesundkost"/>
    <s v="Alexander Feuer"/>
    <s v="Feuer@gmail.com"/>
    <s v="606784"/>
    <s v="9 Hongkong Street"/>
    <s v="No unit"/>
    <x v="4"/>
    <x v="29"/>
    <x v="50"/>
    <n v="11"/>
    <x v="3"/>
    <x v="4"/>
  </r>
  <r>
    <s v="NORTS"/>
    <s v="North/South"/>
    <s v="Simon Crowther"/>
    <s v="Crowther@gmail.com"/>
    <n v="686984"/>
    <s v="Blk 3020 Ubi Avenue 2 #01-103"/>
    <s v="#01-103"/>
    <x v="4"/>
    <x v="35"/>
    <x v="51"/>
    <n v="8"/>
    <x v="1"/>
    <x v="3"/>
  </r>
  <r>
    <s v="OCEAN"/>
    <s v="Océano Atlántico Ltda."/>
    <s v="Yvonne Moncada"/>
    <s v="Moncada@gmail.com"/>
    <s v="166767"/>
    <s v="528 Upper Serangoon Road"/>
    <s v="No unit"/>
    <x v="0"/>
    <x v="36"/>
    <x v="52"/>
    <n v="4"/>
    <x v="2"/>
    <x v="6"/>
  </r>
  <r>
    <s v="OLDWO"/>
    <s v="Old World Delicatessen"/>
    <s v="Rene Phillips"/>
    <s v="Phillips@gmail.com"/>
    <n v="785465"/>
    <s v="163 Tras Street #07-02"/>
    <s v="#07-02"/>
    <x v="1"/>
    <x v="34"/>
    <x v="53"/>
    <n v="0"/>
    <x v="0"/>
    <x v="4"/>
  </r>
  <r>
    <s v="OTTIK"/>
    <s v="Ottilies Käseladen"/>
    <s v="Henriette Pfalzheim"/>
    <s v="Pfalzheim@gmail.com"/>
    <n v="685634"/>
    <s v="80 Raffles Pi #19-00"/>
    <s v="#19-00"/>
    <x v="1"/>
    <x v="23"/>
    <x v="54"/>
    <n v="1"/>
    <x v="0"/>
    <x v="5"/>
  </r>
  <r>
    <s v="PERIC"/>
    <s v="Pericles Comidas Clásicas"/>
    <s v="Guillermo Fernández"/>
    <s v="Fernández@gmail.com"/>
    <n v="346684"/>
    <s v="Jurong West Street 24 #03-96"/>
    <s v="#03-96"/>
    <x v="3"/>
    <x v="37"/>
    <x v="55"/>
    <n v="8"/>
    <x v="1"/>
    <x v="6"/>
  </r>
  <r>
    <s v="PICCO"/>
    <s v="Piccolo Und Mehr"/>
    <s v="Georg Pipps"/>
    <s v="Pipps@gmail.com"/>
    <n v="345357"/>
    <s v="Lor 7 Toa Payoh #01-734"/>
    <s v="#01-734"/>
    <x v="0"/>
    <x v="38"/>
    <x v="56"/>
    <n v="5"/>
    <x v="1"/>
    <x v="3"/>
  </r>
  <r>
    <s v="PRINI"/>
    <s v="Princesa Isabel Vinhos"/>
    <s v="Isabel de Castro"/>
    <s v="de Castro@gmail.com"/>
    <n v="345467"/>
    <s v="1 Scotts Road #01-03 "/>
    <s v="#01-03 "/>
    <x v="4"/>
    <x v="17"/>
    <x v="57"/>
    <n v="12"/>
    <x v="3"/>
    <x v="1"/>
  </r>
  <r>
    <s v="QUEDE"/>
    <s v="Que Delícia"/>
    <s v="Bernardo Batista"/>
    <s v="Batista@gmail.com"/>
    <n v="344633"/>
    <s v="Tuas South Street 2 #04-01"/>
    <s v="#04-01"/>
    <x v="3"/>
    <x v="39"/>
    <x v="58"/>
    <n v="11"/>
    <x v="3"/>
    <x v="6"/>
  </r>
  <r>
    <s v="QUEEN"/>
    <s v="Queen Cozinha"/>
    <s v="Lúcia Carvalho"/>
    <s v="Carvalho@gmail.com"/>
    <n v="352524"/>
    <s v="35 Kelantan Lane #03-01"/>
    <s v="#03-01"/>
    <x v="4"/>
    <x v="37"/>
    <x v="59"/>
    <n v="1"/>
    <x v="0"/>
    <x v="1"/>
  </r>
  <r>
    <s v="QUICK"/>
    <s v="Quick-Stop"/>
    <s v="Horst Kloss"/>
    <s v="Kloss@gmail.com"/>
    <n v="235342"/>
    <s v="710A Ang Mo Kio Ave 8 #01-26"/>
    <s v="#01-26"/>
    <x v="3"/>
    <x v="40"/>
    <x v="60"/>
    <n v="8"/>
    <x v="1"/>
    <x v="1"/>
  </r>
  <r>
    <s v="RANCH"/>
    <s v="Rancho Grande"/>
    <s v="Sergio Gutiérrez"/>
    <s v="Gutiérrez@gmail.com"/>
    <n v="241417"/>
    <s v="20 Maxwell Road #02-13"/>
    <s v="#02-13"/>
    <x v="1"/>
    <x v="13"/>
    <x v="61"/>
    <n v="12"/>
    <x v="3"/>
    <x v="0"/>
  </r>
  <r>
    <s v="RATTC"/>
    <s v="Rattlesnake Canyon Grocery"/>
    <s v="Paula Wilson"/>
    <s v="Wilson@gmail.com"/>
    <n v="789057"/>
    <s v="Blk 131 Jalan Bukit Merah #01-1585"/>
    <s v="#01-1585"/>
    <x v="1"/>
    <x v="39"/>
    <x v="62"/>
    <n v="11"/>
    <x v="3"/>
    <x v="5"/>
  </r>
  <r>
    <s v="REGGC"/>
    <s v="Reggiani Caseifici"/>
    <s v="Maurizio Moroni"/>
    <s v="Moroni@gmail.com"/>
    <n v="455045"/>
    <s v="257 Selegie Road #14-275"/>
    <s v="#14-275"/>
    <x v="1"/>
    <x v="16"/>
    <x v="63"/>
    <n v="9"/>
    <x v="1"/>
    <x v="2"/>
  </r>
  <r>
    <s v="RICAR"/>
    <s v="Ricardo Adocicados"/>
    <s v="Janete Limeira"/>
    <s v="Limeira@gmail.com"/>
    <n v="345076"/>
    <s v="150 Orchard Rd #05-08"/>
    <s v="#05-08"/>
    <x v="1"/>
    <x v="41"/>
    <x v="64"/>
    <n v="3"/>
    <x v="2"/>
    <x v="2"/>
  </r>
  <r>
    <s v="RICSU"/>
    <s v="Richter Supermarkt"/>
    <s v="Michael Holz"/>
    <s v="Holz@gmail.com"/>
    <n v="369063"/>
    <s v="89 Short Street #06-07"/>
    <s v="#06-07"/>
    <x v="1"/>
    <x v="38"/>
    <x v="65"/>
    <n v="5"/>
    <x v="1"/>
    <x v="1"/>
  </r>
  <r>
    <s v="ROMEY"/>
    <s v="Romero Y Tomillo"/>
    <s v="Alejandra Camino"/>
    <s v="Camino@gmail.com"/>
    <n v="368063"/>
    <s v="151 Chin Swee Road #03-12 Manhattan"/>
    <s v="#03-12"/>
    <x v="3"/>
    <x v="42"/>
    <x v="66"/>
    <n v="9"/>
    <x v="1"/>
    <x v="3"/>
  </r>
  <r>
    <s v="SANTG"/>
    <s v="Santé Gourmet"/>
    <s v="Jonas Bergulfsen"/>
    <s v="Bergulfsen@gmail.com"/>
    <n v="345680"/>
    <s v="71 Ayer Rajah Crescent #04-12"/>
    <s v="#04-12"/>
    <x v="4"/>
    <x v="29"/>
    <x v="67"/>
    <n v="8"/>
    <x v="1"/>
    <x v="1"/>
  </r>
  <r>
    <s v="SAVEA"/>
    <s v="Save-A-Lot Markets"/>
    <s v="Jose Pavarotti"/>
    <s v="Pavarotti@gmail.com"/>
    <n v="255680"/>
    <s v="Kaki Bukit Road 2 #02-02 Eunos"/>
    <s v="#02-02"/>
    <x v="4"/>
    <x v="27"/>
    <x v="68"/>
    <n v="1"/>
    <x v="0"/>
    <x v="6"/>
  </r>
  <r>
    <s v="SEVES"/>
    <s v="Seven Seas Imports"/>
    <s v="Hari Kumar"/>
    <s v="Kumar@gmail.com"/>
    <n v="456500"/>
    <s v="1 Havelock Square"/>
    <s v="No unit"/>
    <x v="1"/>
    <x v="43"/>
    <x v="69"/>
    <n v="8"/>
    <x v="1"/>
    <x v="1"/>
  </r>
  <r>
    <s v="SIMOB"/>
    <s v="Simons Bistro"/>
    <s v="Jytte Petersen"/>
    <s v="Petersen@gmail.com"/>
    <n v="346360"/>
    <s v="11 Ghim Moh Road #20-72"/>
    <s v="#20-72"/>
    <x v="3"/>
    <x v="19"/>
    <x v="70"/>
    <n v="4"/>
    <x v="2"/>
    <x v="4"/>
  </r>
  <r>
    <s v="SPECD"/>
    <s v="Spécialités Du Monde"/>
    <s v="Dominique Perrier"/>
    <s v="Perrier@gmail.com"/>
    <n v="346052"/>
    <s v="1A Stangee Place"/>
    <s v="No unit"/>
    <x v="1"/>
    <x v="44"/>
    <x v="71"/>
    <n v="6"/>
    <x v="1"/>
    <x v="4"/>
  </r>
  <r>
    <s v="SPLIR"/>
    <s v="Split Rail Beer &amp; Ale"/>
    <s v="Art Braunschweiger"/>
    <s v="Braunschweiger@gmail.com"/>
    <n v="456054"/>
    <s v="104 Teck Whye Lane #03-454"/>
    <s v="#03-454"/>
    <x v="0"/>
    <x v="45"/>
    <x v="72"/>
    <n v="10"/>
    <x v="3"/>
    <x v="1"/>
  </r>
  <r>
    <s v="SUPRD"/>
    <s v="Suprêmes Délices"/>
    <s v="Pascale Cartrain"/>
    <s v="Cartrain@gmail.com"/>
    <n v="457747"/>
    <s v="124 Lorong 1 Toa Payoh #07-473"/>
    <s v="#07-473"/>
    <x v="0"/>
    <x v="25"/>
    <x v="73"/>
    <n v="9"/>
    <x v="1"/>
    <x v="1"/>
  </r>
  <r>
    <s v="THEBI"/>
    <s v="The Big Cheese"/>
    <s v="Liz Nixon"/>
    <s v="Nixon@gmail.com"/>
    <n v="345435"/>
    <s v="157 Mei Ling Street #15-60"/>
    <s v="#15-60"/>
    <x v="2"/>
    <x v="46"/>
    <x v="74"/>
    <n v="6"/>
    <x v="1"/>
    <x v="1"/>
  </r>
  <r>
    <s v="THECR"/>
    <s v="The Cracker Box"/>
    <s v="Liu Wong"/>
    <s v="Wong@gmail.com"/>
    <n v="456577"/>
    <s v="937 Tampines Avenue 5 #02-133"/>
    <s v="#02-133"/>
    <x v="4"/>
    <x v="47"/>
    <x v="75"/>
    <n v="1"/>
    <x v="0"/>
    <x v="1"/>
  </r>
  <r>
    <s v="TOMSP"/>
    <s v="Toms Spezialitäten"/>
    <s v="Karin Josephs"/>
    <s v="Josephs@gmail.com"/>
    <n v="456253"/>
    <s v="53 Chin Swee Road #13-03"/>
    <s v="#13-03"/>
    <x v="3"/>
    <x v="45"/>
    <x v="76"/>
    <n v="9"/>
    <x v="1"/>
    <x v="3"/>
  </r>
  <r>
    <s v="TORTU"/>
    <s v="Tortuga Restaurante"/>
    <s v="Miguel Angel Paolino"/>
    <s v="Angel Paolino@gmail.com"/>
    <n v="458653"/>
    <s v="79 Indus Road #11-445"/>
    <s v="#11-445"/>
    <x v="0"/>
    <x v="48"/>
    <x v="77"/>
    <n v="5"/>
    <x v="1"/>
    <x v="0"/>
  </r>
  <r>
    <s v="TRADH"/>
    <s v="Tradição Hipermercados"/>
    <s v="Anabela Domingues"/>
    <s v="Domingues@gmail.com"/>
    <n v="366503"/>
    <s v="53 Pipit Road #08-96"/>
    <s v="#08-96"/>
    <x v="3"/>
    <x v="44"/>
    <x v="78"/>
    <n v="9"/>
    <x v="1"/>
    <x v="3"/>
  </r>
  <r>
    <s v="TRAIH"/>
    <s v="Trail'S Head Gourmet Provisioners"/>
    <s v="Helvetius Nagy"/>
    <s v="Nagy@gmail.com"/>
    <n v="457605"/>
    <s v="105 Towner Road #05-388"/>
    <s v="#05-388"/>
    <x v="1"/>
    <x v="49"/>
    <x v="79"/>
    <n v="4"/>
    <x v="2"/>
    <x v="0"/>
  </r>
  <r>
    <s v="VAFFE"/>
    <s v="Vaffeljernet"/>
    <s v="Palle Ibsen"/>
    <s v="Ibsen@gmail.com"/>
    <n v="608685"/>
    <s v="415 Ang Mo Kio Avenue 10 #02-943"/>
    <s v="#02-943"/>
    <x v="0"/>
    <x v="50"/>
    <x v="80"/>
    <n v="7"/>
    <x v="1"/>
    <x v="5"/>
  </r>
  <r>
    <s v="VICTE"/>
    <s v="Victuailles En Stock"/>
    <s v="Mary Saveley"/>
    <s v="Saveley@gmail.com"/>
    <n v="568065"/>
    <s v="16 Taman Kembangan"/>
    <s v="No unit"/>
    <x v="2"/>
    <x v="11"/>
    <x v="81"/>
    <n v="3"/>
    <x v="2"/>
    <x v="3"/>
  </r>
  <r>
    <s v="VINET"/>
    <s v="Vins Et Alcools Chevalier"/>
    <s v="Paul Henriot"/>
    <s v="Henriot@gmail.com"/>
    <n v="670578"/>
    <s v="381 Clementi Avenue 5 #08-392"/>
    <s v="#08-392"/>
    <x v="0"/>
    <x v="40"/>
    <x v="82"/>
    <n v="5"/>
    <x v="1"/>
    <x v="4"/>
  </r>
  <r>
    <s v="WANDK"/>
    <s v="Die Wandernde Kuh"/>
    <s v="Rita Müller"/>
    <s v="Müller@gmail.com"/>
    <n v="670654"/>
    <s v="63 Kallang Bahru #08-401"/>
    <s v="#08-401"/>
    <x v="2"/>
    <x v="30"/>
    <x v="83"/>
    <n v="9"/>
    <x v="1"/>
    <x v="4"/>
  </r>
  <r>
    <s v="WARTH"/>
    <s v="Wartian Herkku"/>
    <s v="Pirkko Koskitalo"/>
    <s v="Koskitalo@gmail.com"/>
    <n v="560464"/>
    <s v="C/O 9111 Mount Vernon Road"/>
    <s v="No unit"/>
    <x v="3"/>
    <x v="48"/>
    <x v="84"/>
    <n v="5"/>
    <x v="1"/>
    <x v="5"/>
  </r>
  <r>
    <s v="WELLI"/>
    <s v="Wellington Importadora"/>
    <s v="Paula Parente"/>
    <s v="Parente@gmail.com"/>
    <n v="560667"/>
    <s v="208 Jurong East Street 21 #08-177"/>
    <s v="#08-177"/>
    <x v="3"/>
    <x v="32"/>
    <x v="85"/>
    <n v="3"/>
    <x v="2"/>
    <x v="0"/>
  </r>
  <r>
    <s v="WHITC"/>
    <s v="White Clover Markets"/>
    <s v="Karl Jablonski"/>
    <s v="Jablonski@gmail.com"/>
    <s v="786850"/>
    <s v="136 Yishun Ring Road #11-140"/>
    <s v="#11-140"/>
    <x v="3"/>
    <x v="3"/>
    <x v="86"/>
    <n v="10"/>
    <x v="3"/>
    <x v="0"/>
  </r>
  <r>
    <s v="WILMK"/>
    <s v="Wilman Kala"/>
    <s v="Matti Karttunen"/>
    <s v="Karttunen@gmail.com"/>
    <n v="560675"/>
    <s v="30 Marsiling Drive #10-301"/>
    <s v="#10-301"/>
    <x v="3"/>
    <x v="40"/>
    <x v="87"/>
    <n v="11"/>
    <x v="3"/>
    <x v="4"/>
  </r>
  <r>
    <s v="WOLZA"/>
    <s v="Wolski Zajazd"/>
    <s v="Zbyszek Piestrzeniewicz"/>
    <s v="Piestrzeniewicz@gmail.com"/>
    <s v="670765"/>
    <s v="748 Jurong West St 73 #02-119"/>
    <s v="#02-119"/>
    <x v="3"/>
    <x v="35"/>
    <x v="88"/>
    <n v="7"/>
    <x v="1"/>
    <x v="3"/>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9">
  <r>
    <s v="ALFKI"/>
    <s v="Alfreds Futterkiste"/>
    <s v="Maria Anders"/>
    <s v="Anders@gmail.com"/>
    <n v="776553"/>
    <s v="16 Seng Kang Road #24-31"/>
    <s v="#24-31"/>
    <x v="0"/>
    <x v="0"/>
    <x v="0"/>
    <n v="1"/>
    <x v="0"/>
    <x v="0"/>
  </r>
  <r>
    <s v="ANATR"/>
    <s v="Ana Trujillo Emparedados Y Helados"/>
    <s v="Ana Trujillo"/>
    <s v="Trujillo@gmail.com"/>
    <n v="235253"/>
    <s v="317D Anchorvale Road #16-212"/>
    <s v="#16-212"/>
    <x v="1"/>
    <x v="1"/>
    <x v="1"/>
    <n v="1"/>
    <x v="0"/>
    <x v="1"/>
  </r>
  <r>
    <s v="ANTON"/>
    <s v="Antonio Moreno Taquería"/>
    <s v="Antonio Moreno"/>
    <s v="Moreno@gmail.com"/>
    <n v="456534"/>
    <s v="John Hochstadt Building 131 Lavender Street"/>
    <s v="No unit"/>
    <x v="1"/>
    <x v="2"/>
    <x v="2"/>
    <n v="8"/>
    <x v="1"/>
    <x v="0"/>
  </r>
  <r>
    <s v="AROUT"/>
    <s v="Around The Horn"/>
    <s v="Thomas Hardy"/>
    <s v="Hardy@gmail.com"/>
    <n v="235252"/>
    <s v="6 Battery Road #31-00"/>
    <s v="#31-00"/>
    <x v="1"/>
    <x v="3"/>
    <x v="3"/>
    <n v="8"/>
    <x v="1"/>
    <x v="1"/>
  </r>
  <r>
    <s v="BERGS"/>
    <s v="Berglunds Snabbköp"/>
    <s v="Christina Berglund"/>
    <s v="Berglund@gmail.com"/>
    <n v="234234"/>
    <s v="1 Howard Rd"/>
    <s v="No unit"/>
    <x v="2"/>
    <x v="4"/>
    <x v="4"/>
    <n v="5"/>
    <x v="1"/>
    <x v="2"/>
  </r>
  <r>
    <s v="BLAUS"/>
    <s v="Blauer See Delikatessen"/>
    <s v="Hanna Moos"/>
    <s v="Moos@gmail.com"/>
    <n v="233557"/>
    <s v="56 Sembawang Rd #01-03 Hong Heng Mansions"/>
    <s v="#01-03"/>
    <x v="0"/>
    <x v="5"/>
    <x v="5"/>
    <n v="0"/>
    <x v="0"/>
    <x v="0"/>
  </r>
  <r>
    <s v="BLONP"/>
    <s v="Blondesddsl Père Et Fils"/>
    <s v="Frédérique Citeaux"/>
    <s v="Citeaux@gmail.com"/>
    <n v="131546"/>
    <s v="Blk 517 Jurong West Street 52 #01-95"/>
    <s v="#01-95"/>
    <x v="3"/>
    <x v="6"/>
    <x v="6"/>
    <n v="4"/>
    <x v="2"/>
    <x v="3"/>
  </r>
  <r>
    <s v="BOLID"/>
    <s v="Bólido Comidas Preparadas"/>
    <s v="Martín Sommer"/>
    <s v="Sommer@gmail.com"/>
    <s v="163455"/>
    <s v="544 Choa Chu Kang St 52 #01-88"/>
    <s v="#01-88"/>
    <x v="3"/>
    <x v="7"/>
    <x v="7"/>
    <n v="6"/>
    <x v="1"/>
    <x v="4"/>
  </r>
  <r>
    <s v="BONAP"/>
    <s v="Bon App'"/>
    <s v="Laurence Lebihan"/>
    <s v="Lebihan@gmail.com"/>
    <n v="323465"/>
    <s v="9005 Tampines Street 93 #02-214"/>
    <s v="#02-214"/>
    <x v="4"/>
    <x v="8"/>
    <x v="8"/>
    <n v="2"/>
    <x v="2"/>
    <x v="3"/>
  </r>
  <r>
    <s v="BOTTM"/>
    <s v="Bottom-Dollar Markets"/>
    <s v="Elizabeth Lincoln"/>
    <s v="Lincoln@gmail.com"/>
    <s v="600126"/>
    <s v="540 Sims Ave #04-01"/>
    <s v="#04-01"/>
    <x v="1"/>
    <x v="9"/>
    <x v="9"/>
    <n v="4"/>
    <x v="2"/>
    <x v="5"/>
  </r>
  <r>
    <s v="BSBEV"/>
    <s v="B'S Beverages"/>
    <s v="Victoria Ashworth"/>
    <s v="Ashworth@gmail.com"/>
    <n v="234356"/>
    <s v="138 Cecil St #14-01"/>
    <s v="#14-01"/>
    <x v="1"/>
    <x v="2"/>
    <x v="10"/>
    <n v="11"/>
    <x v="3"/>
    <x v="5"/>
  </r>
  <r>
    <s v="CACTU"/>
    <s v="Cactus Comidas Para Llevar"/>
    <s v="Patricio Simpson"/>
    <s v="Simpson@gmail.com"/>
    <n v="566542"/>
    <s v="133 New Bridge Road #02-14"/>
    <s v="#02-14"/>
    <x v="1"/>
    <x v="7"/>
    <x v="11"/>
    <n v="12"/>
    <x v="3"/>
    <x v="5"/>
  </r>
  <r>
    <s v="CENTC"/>
    <s v="Centro Comercial Moctezuma"/>
    <s v="Francisco Chang"/>
    <s v="Chang@gmail.com"/>
    <n v="634224"/>
    <s v="605 Macpherson Road #01-11"/>
    <s v="#01-11"/>
    <x v="2"/>
    <x v="10"/>
    <x v="12"/>
    <n v="4"/>
    <x v="2"/>
    <x v="3"/>
  </r>
  <r>
    <s v="CHOPS"/>
    <s v="Chop-Suey Chinese"/>
    <s v="Yang Wang"/>
    <s v="Wang@gmail.com"/>
    <n v="467453"/>
    <s v="Blk 682 Hougang Avenue 4 #01-322"/>
    <s v="#01-322"/>
    <x v="2"/>
    <x v="11"/>
    <x v="13"/>
    <n v="0"/>
    <x v="0"/>
    <x v="0"/>
  </r>
  <r>
    <s v="COMMI"/>
    <s v="Comércio Mineiro"/>
    <s v="Pedro Afonso"/>
    <s v="Afonso@gmail.com"/>
    <n v="354375"/>
    <s v="2 Finlayson Green #08-08"/>
    <s v="#08-08"/>
    <x v="1"/>
    <x v="12"/>
    <x v="14"/>
    <n v="7"/>
    <x v="1"/>
    <x v="5"/>
  </r>
  <r>
    <s v="CONSH"/>
    <s v="Consolidated Holdings"/>
    <s v="Elizabeth Brown"/>
    <s v="Brown@gmail.com"/>
    <n v="468673"/>
    <s v="587 Bukit Timah Road #03-29"/>
    <s v="#03-29"/>
    <x v="3"/>
    <x v="5"/>
    <x v="15"/>
    <n v="10"/>
    <x v="3"/>
    <x v="5"/>
  </r>
  <r>
    <s v="DRACD"/>
    <s v="Drachenblut Delikatessen"/>
    <s v="Sven Ottlieb"/>
    <s v="Ottlieb@gmail.com"/>
    <n v="234425"/>
    <s v="144 Upper Bukit Timah Road #01-17"/>
    <s v="#01-17"/>
    <x v="3"/>
    <x v="7"/>
    <x v="16"/>
    <n v="7"/>
    <x v="1"/>
    <x v="1"/>
  </r>
  <r>
    <s v="DUMON"/>
    <s v="Du Monde Entier"/>
    <s v="Janine Labrune"/>
    <s v="Labrune@gmail.com"/>
    <n v="686853"/>
    <s v="735 Pasir Ris St 72 #01-K2"/>
    <s v="#01-K2"/>
    <x v="2"/>
    <x v="13"/>
    <x v="17"/>
    <n v="7"/>
    <x v="1"/>
    <x v="5"/>
  </r>
  <r>
    <s v="EASTC"/>
    <s v="Eastern Connection"/>
    <s v="Ann Devon"/>
    <s v="Devon@gmail.com"/>
    <n v="234256"/>
    <s v="No. 23 Peck Seah Street #01-120"/>
    <s v="#01-120"/>
    <x v="4"/>
    <x v="2"/>
    <x v="18"/>
    <n v="3"/>
    <x v="2"/>
    <x v="3"/>
  </r>
  <r>
    <s v="ERNSH"/>
    <s v="Ernst Handel"/>
    <s v="Roland Mendel"/>
    <s v="Mendel@gmail.com"/>
    <n v="234235"/>
    <s v="1003 Bukit Merah Central #04-11"/>
    <s v="#04-11"/>
    <x v="1"/>
    <x v="14"/>
    <x v="19"/>
    <n v="8"/>
    <x v="1"/>
    <x v="0"/>
  </r>
  <r>
    <s v="FAMIA"/>
    <s v="Familia Arquibaldo"/>
    <s v="Aria Cruz"/>
    <s v="Cruz@gmail.com"/>
    <n v="234352"/>
    <s v="Jurong 351 Jurong East Street 31 #01-81"/>
    <s v="#01-81"/>
    <x v="3"/>
    <x v="15"/>
    <x v="20"/>
    <n v="5"/>
    <x v="1"/>
    <x v="5"/>
  </r>
  <r>
    <s v="FOLIG"/>
    <s v="Folies Gourmandes"/>
    <s v="Martine Rancé"/>
    <s v="Rancé@gmail.com"/>
    <n v="768545"/>
    <s v="Blk 158 Lorong 1 Toa Payoh #02-1506"/>
    <s v="#02-1506"/>
    <x v="4"/>
    <x v="3"/>
    <x v="21"/>
    <n v="6"/>
    <x v="1"/>
    <x v="1"/>
  </r>
  <r>
    <s v="FOLKO"/>
    <s v="Folk Och Fä Hb"/>
    <s v="Maria Larsson"/>
    <s v="Larsson@gmail.com"/>
    <s v="236979"/>
    <s v="30 Bideford Road #24-01"/>
    <s v="#24-01"/>
    <x v="1"/>
    <x v="16"/>
    <x v="22"/>
    <n v="10"/>
    <x v="3"/>
    <x v="4"/>
  </r>
  <r>
    <s v="FRANK"/>
    <s v="Frankenversand"/>
    <s v="Peter Franken"/>
    <s v="Franken@gmail.com"/>
    <n v="606796"/>
    <s v="Bedok North Street 5 #01-09"/>
    <s v="#01-09"/>
    <x v="4"/>
    <x v="17"/>
    <x v="23"/>
    <n v="10"/>
    <x v="3"/>
    <x v="5"/>
  </r>
  <r>
    <s v="FRANR"/>
    <s v="France Restauration"/>
    <s v="Carine Schmitt"/>
    <s v="Schmitt@gmail.com"/>
    <n v="456769"/>
    <s v="1 Yishun Street 23 #03-36"/>
    <s v="#03-36"/>
    <x v="0"/>
    <x v="18"/>
    <x v="24"/>
    <n v="5"/>
    <x v="1"/>
    <x v="0"/>
  </r>
  <r>
    <s v="FRANS"/>
    <s v="Franchi S.P.A."/>
    <s v="Paolo Accorti"/>
    <s v="Accorti@gmail.com"/>
    <n v="807866"/>
    <s v="Ubi Road 3 #02-05"/>
    <s v="#02-05"/>
    <x v="4"/>
    <x v="1"/>
    <x v="25"/>
    <n v="0"/>
    <x v="0"/>
    <x v="4"/>
  </r>
  <r>
    <s v="FURIB"/>
    <s v="Furia Bacalhau E Frutos Do Mar"/>
    <s v="Lino Rodriguez"/>
    <s v="Rodriguez@gmail.com"/>
    <n v="567879"/>
    <s v="926 Yishun Central 1 #01-177"/>
    <s v="#01-177"/>
    <x v="0"/>
    <x v="19"/>
    <x v="26"/>
    <n v="11"/>
    <x v="3"/>
    <x v="0"/>
  </r>
  <r>
    <s v="GALED"/>
    <s v="Galería Del Gastrónomo"/>
    <s v="Eduardo Saavedra"/>
    <s v="Saavedra@gmail.com"/>
    <n v="807967"/>
    <s v="10 Rose Lane #01-03"/>
    <s v="#01-03"/>
    <x v="4"/>
    <x v="20"/>
    <x v="27"/>
    <n v="6"/>
    <x v="1"/>
    <x v="3"/>
  </r>
  <r>
    <s v="GODOS"/>
    <s v="Godos Cocina Típica"/>
    <s v="José Pedro Freyre"/>
    <s v="Pedro Freyre@gmail.com"/>
    <n v="567656"/>
    <s v="Ubi Crescent Core D #02-62"/>
    <s v="#02-62"/>
    <x v="4"/>
    <x v="21"/>
    <x v="28"/>
    <n v="6"/>
    <x v="1"/>
    <x v="4"/>
  </r>
  <r>
    <s v="GOURL"/>
    <s v="Gourmet Lanchonetes"/>
    <s v="André Fonseca"/>
    <s v="Fonseca@gmail.com"/>
    <n v="797769"/>
    <s v="3 Pickering Street"/>
    <s v="No unit"/>
    <x v="1"/>
    <x v="11"/>
    <x v="29"/>
    <n v="6"/>
    <x v="1"/>
    <x v="3"/>
  </r>
  <r>
    <s v="GREAL"/>
    <s v="Great Lakes Food Market"/>
    <s v="Howard Snyder"/>
    <s v="Snyder@gmail.com"/>
    <n v="567686"/>
    <s v="Ang Mo Kio Ave 10 #05-11"/>
    <s v="#05-11"/>
    <x v="3"/>
    <x v="12"/>
    <x v="30"/>
    <n v="11"/>
    <x v="3"/>
    <x v="1"/>
  </r>
  <r>
    <s v="GROSR"/>
    <s v="Grosella-Restaurante"/>
    <s v="Manuel Pereira"/>
    <s v="Pereira@gmail.com"/>
    <s v="780707"/>
    <s v="Bedok North Street 5 #06-18"/>
    <s v="#06-18"/>
    <x v="4"/>
    <x v="22"/>
    <x v="31"/>
    <n v="1"/>
    <x v="0"/>
    <x v="1"/>
  </r>
  <r>
    <s v="HANAR"/>
    <s v="Hanari Carnes"/>
    <s v="Mario Pontes"/>
    <s v="Pontes@gmail.com"/>
    <n v="678679"/>
    <s v="5 Scotts Road #08-10"/>
    <s v="#08-10"/>
    <x v="0"/>
    <x v="23"/>
    <x v="32"/>
    <n v="6"/>
    <x v="1"/>
    <x v="4"/>
  </r>
  <r>
    <s v="HILAA"/>
    <s v="Hilarion-Abastos"/>
    <s v="Carlos Hernández"/>
    <s v="Hernández@gmail.com"/>
    <s v="056352"/>
    <s v="257 Selegie Road #01-297"/>
    <s v="#01-297"/>
    <x v="4"/>
    <x v="7"/>
    <x v="33"/>
    <n v="8"/>
    <x v="1"/>
    <x v="4"/>
  </r>
  <r>
    <s v="HUNGC"/>
    <s v="Hungry Coyote Import Store"/>
    <s v="Yoshi Latimer"/>
    <s v="Latimer@gmail.com"/>
    <n v="458463"/>
    <s v="Purvis Street #01-02"/>
    <s v="#01-02"/>
    <x v="3"/>
    <x v="3"/>
    <x v="34"/>
    <n v="12"/>
    <x v="3"/>
    <x v="0"/>
  </r>
  <r>
    <s v="HUNGO"/>
    <s v="Hungry Owl All-Night Grocers"/>
    <s v="Patricia McKenna"/>
    <s v="McKenna@gmail.com"/>
    <s v="056237"/>
    <s v="Blk 10 Pasir Panjang Road #01-525"/>
    <s v="#01-525"/>
    <x v="3"/>
    <x v="24"/>
    <x v="35"/>
    <n v="9"/>
    <x v="1"/>
    <x v="1"/>
  </r>
  <r>
    <s v="ISLAT"/>
    <s v="Island Trading"/>
    <s v="Helen Bennett"/>
    <s v="Bennett@gmail.com"/>
    <s v="095633"/>
    <s v="30 Biopolis St #01-01"/>
    <s v="#01-01"/>
    <x v="4"/>
    <x v="25"/>
    <x v="36"/>
    <n v="10"/>
    <x v="3"/>
    <x v="6"/>
  </r>
  <r>
    <s v="KOENE"/>
    <s v="Königlich Essen"/>
    <s v="Philip Cramer"/>
    <s v="Cramer@gmail.com"/>
    <n v="523647"/>
    <s v="57 Cairnhill Road #14-06"/>
    <s v="#14-06"/>
    <x v="1"/>
    <x v="26"/>
    <x v="37"/>
    <n v="8"/>
    <x v="1"/>
    <x v="5"/>
  </r>
  <r>
    <s v="LACOR"/>
    <s v="La Corne D'Abondance"/>
    <s v="Daniel Tonini"/>
    <s v="Tonini@gmail.com"/>
    <n v="586732"/>
    <s v="15 Joo Seng Heights #11-95"/>
    <s v="#11-95"/>
    <x v="0"/>
    <x v="27"/>
    <x v="38"/>
    <n v="0"/>
    <x v="0"/>
    <x v="4"/>
  </r>
  <r>
    <s v="LAMAI"/>
    <s v="La Maison D'Asie"/>
    <s v="Annette Roulet"/>
    <s v="Roulet@gmail.com"/>
    <n v="452234"/>
    <s v="Blk 531 Upper Cross Street #03-68"/>
    <s v="#03-68"/>
    <x v="2"/>
    <x v="28"/>
    <x v="39"/>
    <n v="8"/>
    <x v="1"/>
    <x v="2"/>
  </r>
  <r>
    <s v="LAUGB"/>
    <s v="Laughing Bacchus Wine Cellars"/>
    <s v="Yoshi Tannamuri"/>
    <s v="Tannamuri@gmail.com"/>
    <n v="575742"/>
    <s v="133 New Bridge Rd #03-08"/>
    <s v="#03-08"/>
    <x v="1"/>
    <x v="29"/>
    <x v="40"/>
    <n v="4"/>
    <x v="2"/>
    <x v="6"/>
  </r>
  <r>
    <s v="LAZYK"/>
    <s v="Lazy K Kountry Store"/>
    <s v="John Steel"/>
    <s v="Steel@gmail.com"/>
    <s v="234410"/>
    <s v="665B Jurong West Street 64 #13-178"/>
    <s v="#13-178"/>
    <x v="3"/>
    <x v="30"/>
    <x v="41"/>
    <n v="0"/>
    <x v="0"/>
    <x v="0"/>
  </r>
  <r>
    <s v="LEHMS"/>
    <s v="Lehmanns Marktstand"/>
    <s v="Renate Messner"/>
    <s v="Messner@gmail.com"/>
    <s v="144610"/>
    <s v="6 Raffles Quay #17-02"/>
    <s v="#17-02"/>
    <x v="1"/>
    <x v="19"/>
    <x v="42"/>
    <n v="0"/>
    <x v="0"/>
    <x v="1"/>
  </r>
  <r>
    <s v="LETSS"/>
    <s v="Let'S Stop N Shop"/>
    <s v="Jaime Yorres"/>
    <s v="Yorres@gmail.com"/>
    <s v="346420"/>
    <s v="49 Bishan St 11 #02-07"/>
    <s v="#02-07"/>
    <x v="0"/>
    <x v="31"/>
    <x v="43"/>
    <n v="12"/>
    <x v="3"/>
    <x v="6"/>
  </r>
  <r>
    <s v="LILAS"/>
    <s v="Lila-Supermercado"/>
    <s v="Carlos González"/>
    <s v="González@gmail.com"/>
    <n v="43224"/>
    <s v="80 Bencoolen Street #01-29"/>
    <s v="#01-29"/>
    <x v="1"/>
    <x v="32"/>
    <x v="44"/>
    <n v="7"/>
    <x v="1"/>
    <x v="3"/>
  </r>
  <r>
    <s v="LINOD"/>
    <s v="Lino-Delicateses"/>
    <s v="Felipe Izquierdo"/>
    <s v="Izquierdo@gmail.com"/>
    <s v="567530"/>
    <s v="31 Novena Terrace"/>
    <s v="No unit"/>
    <x v="1"/>
    <x v="33"/>
    <x v="45"/>
    <n v="5"/>
    <x v="1"/>
    <x v="1"/>
  </r>
  <r>
    <s v="LONEP"/>
    <s v="Lonesome Pine Restaurant"/>
    <s v="Fran Wilson"/>
    <s v="Wilson@gmail.com"/>
    <s v="456320"/>
    <s v="31 Novena Terrace"/>
    <s v="No unit"/>
    <x v="1"/>
    <x v="34"/>
    <x v="46"/>
    <n v="8"/>
    <x v="1"/>
    <x v="1"/>
  </r>
  <r>
    <s v="MAGAA"/>
    <s v="Magazzini Alimentari Riuniti"/>
    <s v="Giovanni Rovelli"/>
    <s v="Rovelli@gmail.com"/>
    <n v="574743"/>
    <s v="Blk 209 New Upper Changi Road #01-631"/>
    <s v="#01-631"/>
    <x v="2"/>
    <x v="23"/>
    <x v="47"/>
    <n v="7"/>
    <x v="1"/>
    <x v="3"/>
  </r>
  <r>
    <s v="MAISD"/>
    <s v="Maison Dewey"/>
    <s v="Catherine Dewey"/>
    <s v="Dewey@gmail.com"/>
    <s v="788573"/>
    <s v="6 Verdun Road"/>
    <s v="No unit"/>
    <x v="1"/>
    <x v="1"/>
    <x v="48"/>
    <n v="1"/>
    <x v="0"/>
    <x v="1"/>
  </r>
  <r>
    <s v="MEREP"/>
    <s v="Mère Paillarde"/>
    <s v="Jean Fresnière"/>
    <s v="Fresnière@gmail.com"/>
    <n v="679646"/>
    <s v="50 Raffles Place #41-00"/>
    <s v="#41-00"/>
    <x v="1"/>
    <x v="30"/>
    <x v="49"/>
    <n v="2"/>
    <x v="2"/>
    <x v="5"/>
  </r>
  <r>
    <s v="MORGK"/>
    <s v="Morgenstern Gesundkost"/>
    <s v="Alexander Feuer"/>
    <s v="Feuer@gmail.com"/>
    <s v="606784"/>
    <s v="9 Hongkong Street"/>
    <s v="No unit"/>
    <x v="4"/>
    <x v="29"/>
    <x v="50"/>
    <n v="11"/>
    <x v="3"/>
    <x v="4"/>
  </r>
  <r>
    <s v="NORTS"/>
    <s v="North/South"/>
    <s v="Simon Crowther"/>
    <s v="Crowther@gmail.com"/>
    <n v="686984"/>
    <s v="Blk 3020 Ubi Avenue 2 #01-103"/>
    <s v="#01-103"/>
    <x v="4"/>
    <x v="35"/>
    <x v="51"/>
    <n v="8"/>
    <x v="1"/>
    <x v="3"/>
  </r>
  <r>
    <s v="OCEAN"/>
    <s v="Océano Atlántico Ltda."/>
    <s v="Yvonne Moncada"/>
    <s v="Moncada@gmail.com"/>
    <s v="166767"/>
    <s v="528 Upper Serangoon Road"/>
    <s v="No unit"/>
    <x v="0"/>
    <x v="36"/>
    <x v="52"/>
    <n v="4"/>
    <x v="2"/>
    <x v="6"/>
  </r>
  <r>
    <s v="OLDWO"/>
    <s v="Old World Delicatessen"/>
    <s v="Rene Phillips"/>
    <s v="Phillips@gmail.com"/>
    <n v="785465"/>
    <s v="163 Tras Street #07-02"/>
    <s v="#07-02"/>
    <x v="1"/>
    <x v="34"/>
    <x v="53"/>
    <n v="0"/>
    <x v="0"/>
    <x v="4"/>
  </r>
  <r>
    <s v="OTTIK"/>
    <s v="Ottilies Käseladen"/>
    <s v="Henriette Pfalzheim"/>
    <s v="Pfalzheim@gmail.com"/>
    <n v="685634"/>
    <s v="80 Raffles Pi #19-00"/>
    <s v="#19-00"/>
    <x v="1"/>
    <x v="23"/>
    <x v="54"/>
    <n v="1"/>
    <x v="0"/>
    <x v="5"/>
  </r>
  <r>
    <s v="PERIC"/>
    <s v="Pericles Comidas Clásicas"/>
    <s v="Guillermo Fernández"/>
    <s v="Fernández@gmail.com"/>
    <n v="346684"/>
    <s v="Jurong West Street 24 #03-96"/>
    <s v="#03-96"/>
    <x v="3"/>
    <x v="37"/>
    <x v="55"/>
    <n v="8"/>
    <x v="1"/>
    <x v="6"/>
  </r>
  <r>
    <s v="PICCO"/>
    <s v="Piccolo Und Mehr"/>
    <s v="Georg Pipps"/>
    <s v="Pipps@gmail.com"/>
    <n v="345357"/>
    <s v="Lor 7 Toa Payoh #01-734"/>
    <s v="#01-734"/>
    <x v="0"/>
    <x v="38"/>
    <x v="56"/>
    <n v="5"/>
    <x v="1"/>
    <x v="3"/>
  </r>
  <r>
    <s v="PRINI"/>
    <s v="Princesa Isabel Vinhos"/>
    <s v="Isabel de Castro"/>
    <s v="de Castro@gmail.com"/>
    <n v="345467"/>
    <s v="1 Scotts Road #01-03 "/>
    <s v="#01-03 "/>
    <x v="4"/>
    <x v="17"/>
    <x v="57"/>
    <n v="12"/>
    <x v="3"/>
    <x v="1"/>
  </r>
  <r>
    <s v="QUEDE"/>
    <s v="Que Delícia"/>
    <s v="Bernardo Batista"/>
    <s v="Batista@gmail.com"/>
    <n v="344633"/>
    <s v="Tuas South Street 2 #04-01"/>
    <s v="#04-01"/>
    <x v="3"/>
    <x v="39"/>
    <x v="58"/>
    <n v="11"/>
    <x v="3"/>
    <x v="6"/>
  </r>
  <r>
    <s v="QUEEN"/>
    <s v="Queen Cozinha"/>
    <s v="Lúcia Carvalho"/>
    <s v="Carvalho@gmail.com"/>
    <n v="352524"/>
    <s v="35 Kelantan Lane #03-01"/>
    <s v="#03-01"/>
    <x v="4"/>
    <x v="37"/>
    <x v="59"/>
    <n v="1"/>
    <x v="0"/>
    <x v="1"/>
  </r>
  <r>
    <s v="QUICK"/>
    <s v="Quick-Stop"/>
    <s v="Horst Kloss"/>
    <s v="Kloss@gmail.com"/>
    <n v="235342"/>
    <s v="710A Ang Mo Kio Ave 8 #01-26"/>
    <s v="#01-26"/>
    <x v="3"/>
    <x v="40"/>
    <x v="60"/>
    <n v="8"/>
    <x v="1"/>
    <x v="1"/>
  </r>
  <r>
    <s v="RANCH"/>
    <s v="Rancho Grande"/>
    <s v="Sergio Gutiérrez"/>
    <s v="Gutiérrez@gmail.com"/>
    <n v="241417"/>
    <s v="20 Maxwell Road #02-13"/>
    <s v="#02-13"/>
    <x v="1"/>
    <x v="13"/>
    <x v="61"/>
    <n v="12"/>
    <x v="3"/>
    <x v="0"/>
  </r>
  <r>
    <s v="RATTC"/>
    <s v="Rattlesnake Canyon Grocery"/>
    <s v="Paula Wilson"/>
    <s v="Wilson@gmail.com"/>
    <n v="789057"/>
    <s v="Blk 131 Jalan Bukit Merah #01-1585"/>
    <s v="#01-1585"/>
    <x v="1"/>
    <x v="39"/>
    <x v="62"/>
    <n v="11"/>
    <x v="3"/>
    <x v="5"/>
  </r>
  <r>
    <s v="REGGC"/>
    <s v="Reggiani Caseifici"/>
    <s v="Maurizio Moroni"/>
    <s v="Moroni@gmail.com"/>
    <n v="455045"/>
    <s v="257 Selegie Road #14-275"/>
    <s v="#14-275"/>
    <x v="1"/>
    <x v="16"/>
    <x v="63"/>
    <n v="9"/>
    <x v="1"/>
    <x v="2"/>
  </r>
  <r>
    <s v="RICAR"/>
    <s v="Ricardo Adocicados"/>
    <s v="Janete Limeira"/>
    <s v="Limeira@gmail.com"/>
    <n v="345076"/>
    <s v="150 Orchard Rd #05-08"/>
    <s v="#05-08"/>
    <x v="1"/>
    <x v="41"/>
    <x v="64"/>
    <n v="3"/>
    <x v="2"/>
    <x v="2"/>
  </r>
  <r>
    <s v="RICSU"/>
    <s v="Richter Supermarkt"/>
    <s v="Michael Holz"/>
    <s v="Holz@gmail.com"/>
    <n v="369063"/>
    <s v="89 Short Street #06-07"/>
    <s v="#06-07"/>
    <x v="1"/>
    <x v="38"/>
    <x v="65"/>
    <n v="5"/>
    <x v="1"/>
    <x v="1"/>
  </r>
  <r>
    <s v="ROMEY"/>
    <s v="Romero Y Tomillo"/>
    <s v="Alejandra Camino"/>
    <s v="Camino@gmail.com"/>
    <n v="368063"/>
    <s v="151 Chin Swee Road #03-12 Manhattan"/>
    <s v="#03-12"/>
    <x v="3"/>
    <x v="42"/>
    <x v="66"/>
    <n v="9"/>
    <x v="1"/>
    <x v="3"/>
  </r>
  <r>
    <s v="SANTG"/>
    <s v="Santé Gourmet"/>
    <s v="Jonas Bergulfsen"/>
    <s v="Bergulfsen@gmail.com"/>
    <n v="345680"/>
    <s v="71 Ayer Rajah Crescent #04-12"/>
    <s v="#04-12"/>
    <x v="4"/>
    <x v="29"/>
    <x v="67"/>
    <n v="8"/>
    <x v="1"/>
    <x v="1"/>
  </r>
  <r>
    <s v="SAVEA"/>
    <s v="Save-A-Lot Markets"/>
    <s v="Jose Pavarotti"/>
    <s v="Pavarotti@gmail.com"/>
    <n v="255680"/>
    <s v="Kaki Bukit Road 2 #02-02 Eunos"/>
    <s v="#02-02"/>
    <x v="4"/>
    <x v="27"/>
    <x v="68"/>
    <n v="1"/>
    <x v="0"/>
    <x v="6"/>
  </r>
  <r>
    <s v="SEVES"/>
    <s v="Seven Seas Imports"/>
    <s v="Hari Kumar"/>
    <s v="Kumar@gmail.com"/>
    <n v="456500"/>
    <s v="1 Havelock Square"/>
    <s v="No unit"/>
    <x v="1"/>
    <x v="43"/>
    <x v="69"/>
    <n v="8"/>
    <x v="1"/>
    <x v="1"/>
  </r>
  <r>
    <s v="SIMOB"/>
    <s v="Simons Bistro"/>
    <s v="Jytte Petersen"/>
    <s v="Petersen@gmail.com"/>
    <n v="346360"/>
    <s v="11 Ghim Moh Road #20-72"/>
    <s v="#20-72"/>
    <x v="3"/>
    <x v="19"/>
    <x v="70"/>
    <n v="4"/>
    <x v="2"/>
    <x v="4"/>
  </r>
  <r>
    <s v="SPECD"/>
    <s v="Spécialités Du Monde"/>
    <s v="Dominique Perrier"/>
    <s v="Perrier@gmail.com"/>
    <n v="346052"/>
    <s v="1A Stangee Place"/>
    <s v="No unit"/>
    <x v="1"/>
    <x v="44"/>
    <x v="71"/>
    <n v="6"/>
    <x v="1"/>
    <x v="4"/>
  </r>
  <r>
    <s v="SPLIR"/>
    <s v="Split Rail Beer &amp; Ale"/>
    <s v="Art Braunschweiger"/>
    <s v="Braunschweiger@gmail.com"/>
    <n v="456054"/>
    <s v="104 Teck Whye Lane #03-454"/>
    <s v="#03-454"/>
    <x v="0"/>
    <x v="45"/>
    <x v="72"/>
    <n v="10"/>
    <x v="3"/>
    <x v="1"/>
  </r>
  <r>
    <s v="SUPRD"/>
    <s v="Suprêmes Délices"/>
    <s v="Pascale Cartrain"/>
    <s v="Cartrain@gmail.com"/>
    <n v="457747"/>
    <s v="124 Lorong 1 Toa Payoh #07-473"/>
    <s v="#07-473"/>
    <x v="0"/>
    <x v="25"/>
    <x v="73"/>
    <n v="9"/>
    <x v="1"/>
    <x v="1"/>
  </r>
  <r>
    <s v="THEBI"/>
    <s v="The Big Cheese"/>
    <s v="Liz Nixon"/>
    <s v="Nixon@gmail.com"/>
    <n v="345435"/>
    <s v="157 Mei Ling Street #15-60"/>
    <s v="#15-60"/>
    <x v="2"/>
    <x v="46"/>
    <x v="74"/>
    <n v="6"/>
    <x v="1"/>
    <x v="1"/>
  </r>
  <r>
    <s v="THECR"/>
    <s v="The Cracker Box"/>
    <s v="Liu Wong"/>
    <s v="Wong@gmail.com"/>
    <n v="456577"/>
    <s v="937 Tampines Avenue 5 #02-133"/>
    <s v="#02-133"/>
    <x v="4"/>
    <x v="47"/>
    <x v="75"/>
    <n v="1"/>
    <x v="0"/>
    <x v="1"/>
  </r>
  <r>
    <s v="TOMSP"/>
    <s v="Toms Spezialitäten"/>
    <s v="Karin Josephs"/>
    <s v="Josephs@gmail.com"/>
    <n v="456253"/>
    <s v="53 Chin Swee Road #13-03"/>
    <s v="#13-03"/>
    <x v="3"/>
    <x v="45"/>
    <x v="76"/>
    <n v="9"/>
    <x v="1"/>
    <x v="3"/>
  </r>
  <r>
    <s v="TORTU"/>
    <s v="Tortuga Restaurante"/>
    <s v="Miguel Angel Paolino"/>
    <s v="Angel Paolino@gmail.com"/>
    <n v="458653"/>
    <s v="79 Indus Road #11-445"/>
    <s v="#11-445"/>
    <x v="0"/>
    <x v="48"/>
    <x v="77"/>
    <n v="5"/>
    <x v="1"/>
    <x v="0"/>
  </r>
  <r>
    <s v="TRADH"/>
    <s v="Tradição Hipermercados"/>
    <s v="Anabela Domingues"/>
    <s v="Domingues@gmail.com"/>
    <n v="366503"/>
    <s v="53 Pipit Road #08-96"/>
    <s v="#08-96"/>
    <x v="3"/>
    <x v="44"/>
    <x v="78"/>
    <n v="9"/>
    <x v="1"/>
    <x v="3"/>
  </r>
  <r>
    <s v="TRAIH"/>
    <s v="Trail'S Head Gourmet Provisioners"/>
    <s v="Helvetius Nagy"/>
    <s v="Nagy@gmail.com"/>
    <n v="457605"/>
    <s v="105 Towner Road #05-388"/>
    <s v="#05-388"/>
    <x v="1"/>
    <x v="49"/>
    <x v="79"/>
    <n v="4"/>
    <x v="2"/>
    <x v="0"/>
  </r>
  <r>
    <s v="VAFFE"/>
    <s v="Vaffeljernet"/>
    <s v="Palle Ibsen"/>
    <s v="Ibsen@gmail.com"/>
    <n v="608685"/>
    <s v="415 Ang Mo Kio Avenue 10 #02-943"/>
    <s v="#02-943"/>
    <x v="0"/>
    <x v="50"/>
    <x v="80"/>
    <n v="7"/>
    <x v="1"/>
    <x v="5"/>
  </r>
  <r>
    <s v="VICTE"/>
    <s v="Victuailles En Stock"/>
    <s v="Mary Saveley"/>
    <s v="Saveley@gmail.com"/>
    <n v="568065"/>
    <s v="16 Taman Kembangan"/>
    <s v="No unit"/>
    <x v="2"/>
    <x v="11"/>
    <x v="81"/>
    <n v="3"/>
    <x v="2"/>
    <x v="3"/>
  </r>
  <r>
    <s v="VINET"/>
    <s v="Vins Et Alcools Chevalier"/>
    <s v="Paul Henriot"/>
    <s v="Henriot@gmail.com"/>
    <n v="670578"/>
    <s v="381 Clementi Avenue 5 #08-392"/>
    <s v="#08-392"/>
    <x v="0"/>
    <x v="40"/>
    <x v="82"/>
    <n v="5"/>
    <x v="1"/>
    <x v="4"/>
  </r>
  <r>
    <s v="WANDK"/>
    <s v="Die Wandernde Kuh"/>
    <s v="Rita Müller"/>
    <s v="Müller@gmail.com"/>
    <n v="670654"/>
    <s v="63 Kallang Bahru #08-401"/>
    <s v="#08-401"/>
    <x v="2"/>
    <x v="30"/>
    <x v="83"/>
    <n v="9"/>
    <x v="1"/>
    <x v="4"/>
  </r>
  <r>
    <s v="WARTH"/>
    <s v="Wartian Herkku"/>
    <s v="Pirkko Koskitalo"/>
    <s v="Koskitalo@gmail.com"/>
    <n v="560464"/>
    <s v="C/O 9111 Mount Vernon Road"/>
    <s v="No unit"/>
    <x v="3"/>
    <x v="48"/>
    <x v="84"/>
    <n v="5"/>
    <x v="1"/>
    <x v="5"/>
  </r>
  <r>
    <s v="WELLI"/>
    <s v="Wellington Importadora"/>
    <s v="Paula Parente"/>
    <s v="Parente@gmail.com"/>
    <n v="560667"/>
    <s v="208 Jurong East Street 21 #08-177"/>
    <s v="#08-177"/>
    <x v="3"/>
    <x v="32"/>
    <x v="85"/>
    <n v="3"/>
    <x v="2"/>
    <x v="0"/>
  </r>
  <r>
    <s v="WHITC"/>
    <s v="White Clover Markets"/>
    <s v="Karl Jablonski"/>
    <s v="Jablonski@gmail.com"/>
    <s v="786850"/>
    <s v="136 Yishun Ring Road #11-140"/>
    <s v="#11-140"/>
    <x v="3"/>
    <x v="3"/>
    <x v="86"/>
    <n v="10"/>
    <x v="3"/>
    <x v="0"/>
  </r>
  <r>
    <s v="WILMK"/>
    <s v="Wilman Kala"/>
    <s v="Matti Karttunen"/>
    <s v="Karttunen@gmail.com"/>
    <n v="560675"/>
    <s v="30 Marsiling Drive #10-301"/>
    <s v="#10-301"/>
    <x v="3"/>
    <x v="40"/>
    <x v="87"/>
    <n v="11"/>
    <x v="3"/>
    <x v="4"/>
  </r>
  <r>
    <s v="WOLZA"/>
    <s v="Wolski Zajazd"/>
    <s v="Zbyszek Piestrzeniewicz"/>
    <s v="Piestrzeniewicz@gmail.com"/>
    <s v="670765"/>
    <s v="748 Jurong West St 73 #02-119"/>
    <s v="#02-119"/>
    <x v="3"/>
    <x v="35"/>
    <x v="88"/>
    <n v="7"/>
    <x v="1"/>
    <x v="3"/>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0">
  <r>
    <x v="0"/>
    <s v="Nancy Davolio"/>
    <s v="F"/>
    <x v="0"/>
    <d v="1990-02-07T00:00:00"/>
    <n v="36"/>
    <x v="0"/>
    <x v="0"/>
    <x v="0"/>
    <x v="0"/>
    <n v="93942450"/>
    <s v="nancydavolio@shengsiong.com"/>
    <s v="M"/>
    <x v="0"/>
    <n v="4500"/>
    <x v="0"/>
  </r>
  <r>
    <x v="1"/>
    <s v="Andrew Fuller "/>
    <s v="M"/>
    <x v="1"/>
    <d v="1992-06-01T00:00:00"/>
    <n v="33"/>
    <x v="0"/>
    <x v="1"/>
    <x v="1"/>
    <x v="1"/>
    <n v="93628492"/>
    <s v="andrewfuller@shengsiong.com"/>
    <s v="S"/>
    <x v="1"/>
    <n v="5000"/>
    <x v="1"/>
  </r>
  <r>
    <x v="2"/>
    <s v="Janet Leverling"/>
    <s v="F"/>
    <x v="0"/>
    <d v="1982-08-03T00:00:00"/>
    <n v="43"/>
    <x v="1"/>
    <x v="2"/>
    <x v="2"/>
    <x v="2"/>
    <n v="92548602"/>
    <s v="janetleverling@shengsiong.com"/>
    <s v="M"/>
    <x v="0"/>
    <n v="3500"/>
    <x v="0"/>
  </r>
  <r>
    <x v="3"/>
    <s v="Margeret Peacock"/>
    <s v="F"/>
    <x v="0"/>
    <d v="1988-04-02T00:00:00"/>
    <n v="37"/>
    <x v="1"/>
    <x v="1"/>
    <x v="1"/>
    <x v="3"/>
    <n v="93635273"/>
    <s v="margeretpeacock@shengsiong.com"/>
    <s v="M"/>
    <x v="0"/>
    <n v="3000"/>
    <x v="2"/>
  </r>
  <r>
    <x v="4"/>
    <s v="Steven Buchanan"/>
    <s v="M"/>
    <x v="1"/>
    <d v="2001-02-02T00:00:00"/>
    <n v="25"/>
    <x v="0"/>
    <x v="3"/>
    <x v="3"/>
    <x v="4"/>
    <n v="93715498"/>
    <s v="stevenbuchanan@shengsiong.com"/>
    <s v="M"/>
    <x v="0"/>
    <n v="3300"/>
    <x v="2"/>
  </r>
  <r>
    <x v="5"/>
    <s v="Michael Suyama"/>
    <s v="M"/>
    <x v="1"/>
    <d v="1999-11-02T00:00:00"/>
    <n v="26"/>
    <x v="0"/>
    <x v="2"/>
    <x v="2"/>
    <x v="0"/>
    <n v="92645284"/>
    <s v="michaelsuyama@shengsiong.com"/>
    <s v="S"/>
    <x v="1"/>
    <n v="5000"/>
    <x v="1"/>
  </r>
  <r>
    <x v="6"/>
    <s v="Robert King "/>
    <s v="M"/>
    <x v="1"/>
    <d v="1987-09-23T00:00:00"/>
    <n v="38"/>
    <x v="1"/>
    <x v="1"/>
    <x v="1"/>
    <x v="4"/>
    <n v="94629264"/>
    <s v="robertking@shengsiong.com"/>
    <s v="D"/>
    <x v="2"/>
    <n v="6000"/>
    <x v="3"/>
  </r>
  <r>
    <x v="7"/>
    <s v="Laura Callahan"/>
    <s v="F"/>
    <x v="0"/>
    <d v="1998-03-11T00:00:00"/>
    <n v="27"/>
    <x v="0"/>
    <x v="4"/>
    <x v="1"/>
    <x v="3"/>
    <n v="92549264"/>
    <s v="lauracallahan@shengsiong.com"/>
    <s v="S"/>
    <x v="1"/>
    <n v="5300"/>
    <x v="1"/>
  </r>
  <r>
    <x v="8"/>
    <s v="Anne Dodsworth"/>
    <s v="F"/>
    <x v="0"/>
    <d v="1988-12-31T00:00:00"/>
    <n v="37"/>
    <x v="1"/>
    <x v="5"/>
    <x v="3"/>
    <x v="1"/>
    <n v="92648252"/>
    <s v="annedodsworth@shengsiong.com"/>
    <s v="M"/>
    <x v="0"/>
    <n v="2800"/>
    <x v="2"/>
  </r>
  <r>
    <x v="9"/>
    <s v="Amy Yip"/>
    <s v="F"/>
    <x v="0"/>
    <d v="2015-04-12T00:00:00"/>
    <n v="10"/>
    <x v="2"/>
    <x v="6"/>
    <x v="1"/>
    <x v="0"/>
    <n v="92846294"/>
    <s v="amyyip@shengsiong.com"/>
    <s v="M"/>
    <x v="0"/>
    <n v="3000"/>
    <x v="0"/>
  </r>
  <r>
    <x v="10"/>
    <s v="Andy Lau"/>
    <s v="M"/>
    <x v="1"/>
    <d v="1991-03-05T00:00:00"/>
    <n v="34"/>
    <x v="0"/>
    <x v="2"/>
    <x v="2"/>
    <x v="3"/>
    <n v="94825434"/>
    <s v="andylau@shengsiong.com"/>
    <s v="M"/>
    <x v="0"/>
    <n v="6600"/>
    <x v="3"/>
  </r>
  <r>
    <x v="11"/>
    <s v="Ben Wang "/>
    <s v="M"/>
    <x v="1"/>
    <d v="1992-08-04T00:00:00"/>
    <n v="33"/>
    <x v="0"/>
    <x v="2"/>
    <x v="2"/>
    <x v="4"/>
    <n v="94327001"/>
    <s v="benwang@shengsiong.com"/>
    <s v="S"/>
    <x v="1"/>
    <n v="4300"/>
    <x v="0"/>
  </r>
  <r>
    <x v="12"/>
    <s v="Biiy Tay"/>
    <s v="M"/>
    <x v="1"/>
    <d v="2005-03-09T00:00:00"/>
    <n v="20"/>
    <x v="2"/>
    <x v="2"/>
    <x v="2"/>
    <x v="1"/>
    <n v="97537482"/>
    <s v="biiytay@shengsiong.com"/>
    <s v="S"/>
    <x v="1"/>
    <n v="3400"/>
    <x v="1"/>
  </r>
  <r>
    <x v="13"/>
    <s v="Carol Hah"/>
    <s v="F"/>
    <x v="0"/>
    <d v="2013-05-09T00:00:00"/>
    <n v="12"/>
    <x v="2"/>
    <x v="1"/>
    <x v="1"/>
    <x v="1"/>
    <n v="91335677"/>
    <s v="carolhah@shengsiong.com"/>
    <s v="M"/>
    <x v="0"/>
    <n v="2500"/>
    <x v="2"/>
  </r>
  <r>
    <x v="14"/>
    <s v="Po Hui Chng "/>
    <s v="F"/>
    <x v="0"/>
    <d v="1990-04-08T00:00:00"/>
    <n v="35"/>
    <x v="0"/>
    <x v="1"/>
    <x v="1"/>
    <x v="0"/>
    <n v="90002345"/>
    <s v="pohuichng@shengsiong.com"/>
    <s v="S"/>
    <x v="1"/>
    <n v="5400"/>
    <x v="1"/>
  </r>
  <r>
    <x v="15"/>
    <s v="Hui Ling Chua "/>
    <s v="F"/>
    <x v="0"/>
    <d v="1988-06-01T00:00:00"/>
    <n v="37"/>
    <x v="1"/>
    <x v="1"/>
    <x v="1"/>
    <x v="2"/>
    <n v="91214355"/>
    <s v="huilingchua@shengsiong.com"/>
    <s v="S"/>
    <x v="1"/>
    <n v="5500"/>
    <x v="3"/>
  </r>
  <r>
    <x v="16"/>
    <s v="Seow Peng Chua "/>
    <s v="M"/>
    <x v="1"/>
    <d v="1988-07-13T00:00:00"/>
    <n v="37"/>
    <x v="1"/>
    <x v="0"/>
    <x v="0"/>
    <x v="4"/>
    <n v="92452424"/>
    <s v="seowpengchua@shengsiong.com"/>
    <s v="M"/>
    <x v="0"/>
    <n v="3500"/>
    <x v="0"/>
  </r>
  <r>
    <x v="17"/>
    <s v="David Lee"/>
    <s v="M"/>
    <x v="1"/>
    <d v="2001-05-13T00:00:00"/>
    <n v="24"/>
    <x v="2"/>
    <x v="3"/>
    <x v="3"/>
    <x v="2"/>
    <n v="95331355"/>
    <s v="davidlee@shengsiong.com"/>
    <s v="M"/>
    <x v="0"/>
    <n v="7000"/>
    <x v="3"/>
  </r>
  <r>
    <x v="18"/>
    <s v="Eve Foon"/>
    <s v="F"/>
    <x v="0"/>
    <d v="2004-04-27T00:00:00"/>
    <n v="21"/>
    <x v="2"/>
    <x v="0"/>
    <x v="0"/>
    <x v="1"/>
    <n v="93452463"/>
    <s v="evefoon@shengsiong.com"/>
    <s v="S"/>
    <x v="1"/>
    <n v="3200"/>
    <x v="0"/>
  </r>
  <r>
    <x v="19"/>
    <s v="Jeffrey Chia"/>
    <s v="M"/>
    <x v="1"/>
    <d v="1990-12-23T00:00:00"/>
    <n v="35"/>
    <x v="0"/>
    <x v="1"/>
    <x v="1"/>
    <x v="0"/>
    <n v="99342421"/>
    <s v="jeffreychia@shengsiong.com"/>
    <s v="M"/>
    <x v="0"/>
    <n v="2300"/>
    <x v="2"/>
  </r>
</pivotCacheRecords>
</file>

<file path=xl/pivotCache/pivotCacheRecords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30">
  <r>
    <n v="10248"/>
    <d v="2015-07-04T00:00:00"/>
    <x v="0"/>
    <n v="24.08"/>
    <x v="0"/>
    <s v="FT04"/>
    <n v="3"/>
    <x v="0"/>
    <s v="July"/>
  </r>
  <r>
    <n v="10249"/>
    <d v="2015-07-05T00:00:00"/>
    <x v="1"/>
    <n v="44.04"/>
    <x v="1"/>
    <s v="FT19"/>
    <n v="2"/>
    <x v="0"/>
    <s v="July"/>
  </r>
  <r>
    <n v="10250"/>
    <d v="2015-07-08T00:00:00"/>
    <x v="2"/>
    <n v="20.13"/>
    <x v="2"/>
    <s v="FT01"/>
    <n v="3"/>
    <x v="0"/>
    <s v="July"/>
  </r>
  <r>
    <n v="10251"/>
    <d v="2015-07-08T00:00:00"/>
    <x v="1"/>
    <n v="44.04"/>
    <x v="3"/>
    <s v="FT15"/>
    <n v="3"/>
    <x v="0"/>
    <s v="July"/>
  </r>
  <r>
    <n v="10252"/>
    <d v="2015-07-09T00:00:00"/>
    <x v="2"/>
    <n v="20.13"/>
    <x v="4"/>
    <s v="FT18"/>
    <n v="3"/>
    <x v="0"/>
    <s v="July"/>
  </r>
  <r>
    <n v="10253"/>
    <d v="2015-07-10T00:00:00"/>
    <x v="2"/>
    <n v="20.13"/>
    <x v="2"/>
    <s v="FT16"/>
    <n v="3"/>
    <x v="0"/>
    <s v="July"/>
  </r>
  <r>
    <n v="10254"/>
    <d v="2015-07-11T00:00:00"/>
    <x v="2"/>
    <n v="20.13"/>
    <x v="5"/>
    <s v="FT05"/>
    <n v="3"/>
    <x v="0"/>
    <s v="July"/>
  </r>
  <r>
    <n v="10255"/>
    <d v="2015-07-12T00:00:00"/>
    <x v="0"/>
    <n v="24.08"/>
    <x v="6"/>
    <s v="FT16"/>
    <n v="4"/>
    <x v="0"/>
    <s v="July"/>
  </r>
  <r>
    <n v="10256"/>
    <d v="2015-07-15T00:00:00"/>
    <x v="2"/>
    <n v="20.13"/>
    <x v="7"/>
    <s v="FT11"/>
    <n v="2"/>
    <x v="0"/>
    <s v="July"/>
  </r>
  <r>
    <n v="10257"/>
    <d v="2015-07-16T00:00:00"/>
    <x v="0"/>
    <n v="24.08"/>
    <x v="8"/>
    <s v="FT11"/>
    <n v="3"/>
    <x v="0"/>
    <s v="July"/>
  </r>
  <r>
    <n v="10258"/>
    <d v="2015-07-17T00:00:00"/>
    <x v="1"/>
    <n v="44.04"/>
    <x v="9"/>
    <s v="FT12"/>
    <n v="3"/>
    <x v="0"/>
    <s v="July"/>
  </r>
  <r>
    <n v="10259"/>
    <d v="2015-07-18T00:00:00"/>
    <x v="0"/>
    <n v="24.08"/>
    <x v="10"/>
    <s v="FT12"/>
    <n v="2"/>
    <x v="0"/>
    <s v="July"/>
  </r>
  <r>
    <n v="10260"/>
    <d v="2015-07-19T00:00:00"/>
    <x v="1"/>
    <n v="44.04"/>
    <x v="11"/>
    <s v="FT01"/>
    <n v="4"/>
    <x v="0"/>
    <s v="July"/>
  </r>
  <r>
    <n v="10261"/>
    <d v="2015-07-19T00:00:00"/>
    <x v="2"/>
    <n v="20.13"/>
    <x v="12"/>
    <s v="FT19"/>
    <n v="2"/>
    <x v="0"/>
    <s v="July"/>
  </r>
  <r>
    <n v="10262"/>
    <d v="2015-07-22T00:00:00"/>
    <x v="0"/>
    <n v="24.08"/>
    <x v="13"/>
    <s v="FT04"/>
    <n v="3"/>
    <x v="0"/>
    <s v="July"/>
  </r>
  <r>
    <n v="10263"/>
    <d v="2015-07-23T00:00:00"/>
    <x v="0"/>
    <n v="24.08"/>
    <x v="9"/>
    <s v="FT20"/>
    <n v="4"/>
    <x v="0"/>
    <s v="July"/>
  </r>
  <r>
    <n v="10264"/>
    <d v="2015-07-24T00:00:00"/>
    <x v="0"/>
    <n v="24.08"/>
    <x v="14"/>
    <s v="FT06"/>
    <n v="2"/>
    <x v="0"/>
    <s v="July"/>
  </r>
  <r>
    <n v="10265"/>
    <d v="2015-07-25T00:00:00"/>
    <x v="1"/>
    <n v="44.04"/>
    <x v="15"/>
    <s v="FT03"/>
    <n v="2"/>
    <x v="0"/>
    <s v="July"/>
  </r>
  <r>
    <n v="10266"/>
    <d v="2015-07-26T00:00:00"/>
    <x v="0"/>
    <n v="24.08"/>
    <x v="16"/>
    <s v="FT18"/>
    <n v="1"/>
    <x v="0"/>
    <s v="July"/>
  </r>
  <r>
    <n v="10267"/>
    <d v="2015-07-29T00:00:00"/>
    <x v="1"/>
    <n v="44.04"/>
    <x v="17"/>
    <s v="FT08"/>
    <n v="3"/>
    <x v="0"/>
    <s v="July"/>
  </r>
  <r>
    <n v="10268"/>
    <d v="2015-07-30T00:00:00"/>
    <x v="0"/>
    <n v="24.08"/>
    <x v="18"/>
    <s v="FT07"/>
    <n v="2"/>
    <x v="0"/>
    <s v="July"/>
  </r>
  <r>
    <n v="10269"/>
    <d v="2015-07-31T00:00:00"/>
    <x v="1"/>
    <n v="44.04"/>
    <x v="19"/>
    <s v="FT10"/>
    <n v="2"/>
    <x v="0"/>
    <s v="July"/>
  </r>
  <r>
    <n v="10270"/>
    <d v="2015-08-01T00:00:00"/>
    <x v="1"/>
    <n v="44.04"/>
    <x v="16"/>
    <s v="FT17"/>
    <n v="2"/>
    <x v="0"/>
    <s v="August"/>
  </r>
  <r>
    <n v="10271"/>
    <d v="2015-08-01T00:00:00"/>
    <x v="2"/>
    <n v="20.13"/>
    <x v="20"/>
    <s v="FT15"/>
    <n v="1"/>
    <x v="0"/>
    <s v="August"/>
  </r>
  <r>
    <n v="10272"/>
    <d v="2015-08-02T00:00:00"/>
    <x v="2"/>
    <n v="20.13"/>
    <x v="13"/>
    <s v="FT12"/>
    <n v="3"/>
    <x v="0"/>
    <s v="August"/>
  </r>
  <r>
    <n v="10273"/>
    <d v="2015-08-05T00:00:00"/>
    <x v="0"/>
    <n v="24.08"/>
    <x v="21"/>
    <s v="FT02"/>
    <n v="5"/>
    <x v="0"/>
    <s v="August"/>
  </r>
  <r>
    <n v="10274"/>
    <d v="2015-08-06T00:00:00"/>
    <x v="1"/>
    <n v="44.04"/>
    <x v="0"/>
    <s v="FT18"/>
    <n v="2"/>
    <x v="0"/>
    <s v="August"/>
  </r>
  <r>
    <n v="10275"/>
    <d v="2015-08-07T00:00:00"/>
    <x v="1"/>
    <n v="44.04"/>
    <x v="22"/>
    <s v="FT16"/>
    <n v="2"/>
    <x v="0"/>
    <s v="August"/>
  </r>
  <r>
    <n v="10276"/>
    <d v="2015-08-08T00:00:00"/>
    <x v="0"/>
    <n v="24.08"/>
    <x v="23"/>
    <s v="FT12"/>
    <n v="2"/>
    <x v="0"/>
    <s v="August"/>
  </r>
  <r>
    <n v="10277"/>
    <d v="2015-08-09T00:00:00"/>
    <x v="0"/>
    <n v="24.08"/>
    <x v="24"/>
    <s v="FT18"/>
    <n v="2"/>
    <x v="0"/>
    <s v="August"/>
  </r>
  <r>
    <n v="10278"/>
    <d v="2015-08-12T00:00:00"/>
    <x v="2"/>
    <n v="20.13"/>
    <x v="25"/>
    <s v="FT17"/>
    <n v="4"/>
    <x v="0"/>
    <s v="August"/>
  </r>
  <r>
    <n v="10279"/>
    <d v="2015-08-13T00:00:00"/>
    <x v="2"/>
    <n v="20.13"/>
    <x v="26"/>
    <s v="FT17"/>
    <n v="1"/>
    <x v="0"/>
    <s v="August"/>
  </r>
  <r>
    <n v="10280"/>
    <d v="2015-08-14T00:00:00"/>
    <x v="1"/>
    <n v="44.04"/>
    <x v="25"/>
    <s v="FT11"/>
    <n v="3"/>
    <x v="0"/>
    <s v="August"/>
  </r>
  <r>
    <n v="10281"/>
    <d v="2015-08-14T00:00:00"/>
    <x v="1"/>
    <n v="44.04"/>
    <x v="27"/>
    <s v="FT11"/>
    <n v="3"/>
    <x v="0"/>
    <s v="August"/>
  </r>
  <r>
    <n v="10282"/>
    <d v="2015-08-15T00:00:00"/>
    <x v="1"/>
    <n v="44.04"/>
    <x v="27"/>
    <s v="FT03"/>
    <n v="2"/>
    <x v="0"/>
    <s v="August"/>
  </r>
  <r>
    <n v="10283"/>
    <d v="2015-08-16T00:00:00"/>
    <x v="0"/>
    <n v="24.08"/>
    <x v="28"/>
    <s v="FT01"/>
    <n v="4"/>
    <x v="0"/>
    <s v="August"/>
  </r>
  <r>
    <n v="10284"/>
    <d v="2015-08-19T00:00:00"/>
    <x v="1"/>
    <n v="44.04"/>
    <x v="26"/>
    <s v="FT19"/>
    <n v="4"/>
    <x v="0"/>
    <s v="August"/>
  </r>
  <r>
    <n v="10285"/>
    <d v="2015-08-20T00:00:00"/>
    <x v="2"/>
    <n v="20.13"/>
    <x v="21"/>
    <s v="FT11"/>
    <n v="3"/>
    <x v="0"/>
    <s v="August"/>
  </r>
  <r>
    <n v="10286"/>
    <d v="2015-08-21T00:00:00"/>
    <x v="0"/>
    <n v="24.08"/>
    <x v="21"/>
    <s v="FT13"/>
    <n v="2"/>
    <x v="0"/>
    <s v="August"/>
  </r>
  <r>
    <n v="10287"/>
    <d v="2015-08-22T00:00:00"/>
    <x v="0"/>
    <n v="24.08"/>
    <x v="29"/>
    <s v="FT07"/>
    <n v="3"/>
    <x v="0"/>
    <s v="August"/>
  </r>
  <r>
    <n v="10288"/>
    <d v="2015-08-23T00:00:00"/>
    <x v="1"/>
    <n v="44.04"/>
    <x v="30"/>
    <s v="FT17"/>
    <n v="2"/>
    <x v="0"/>
    <s v="August"/>
  </r>
  <r>
    <n v="10289"/>
    <d v="2015-08-26T00:00:00"/>
    <x v="0"/>
    <n v="24.08"/>
    <x v="31"/>
    <s v="FT05"/>
    <n v="2"/>
    <x v="0"/>
    <s v="August"/>
  </r>
  <r>
    <n v="10290"/>
    <d v="2015-08-27T00:00:00"/>
    <x v="1"/>
    <n v="44.04"/>
    <x v="32"/>
    <s v="FT11"/>
    <n v="4"/>
    <x v="0"/>
    <s v="August"/>
  </r>
  <r>
    <n v="10291"/>
    <d v="2015-08-27T00:00:00"/>
    <x v="2"/>
    <n v="20.13"/>
    <x v="12"/>
    <s v="FT06"/>
    <n v="3"/>
    <x v="0"/>
    <s v="August"/>
  </r>
  <r>
    <n v="10292"/>
    <d v="2015-08-28T00:00:00"/>
    <x v="2"/>
    <n v="20.13"/>
    <x v="33"/>
    <s v="FT05"/>
    <n v="1"/>
    <x v="0"/>
    <s v="August"/>
  </r>
  <r>
    <n v="10293"/>
    <d v="2015-08-29T00:00:00"/>
    <x v="0"/>
    <n v="24.08"/>
    <x v="23"/>
    <s v="FT07"/>
    <n v="4"/>
    <x v="0"/>
    <s v="August"/>
  </r>
  <r>
    <n v="10294"/>
    <d v="2015-08-30T00:00:00"/>
    <x v="2"/>
    <n v="20.13"/>
    <x v="13"/>
    <s v="FT13"/>
    <n v="5"/>
    <x v="0"/>
    <s v="August"/>
  </r>
  <r>
    <n v="10295"/>
    <d v="2015-09-02T00:00:00"/>
    <x v="2"/>
    <n v="20.13"/>
    <x v="0"/>
    <s v="FT04"/>
    <n v="1"/>
    <x v="0"/>
    <s v="September"/>
  </r>
  <r>
    <n v="10296"/>
    <d v="2015-09-03T00:00:00"/>
    <x v="1"/>
    <n v="44.04"/>
    <x v="28"/>
    <s v="FT18"/>
    <n v="3"/>
    <x v="0"/>
    <s v="September"/>
  </r>
  <r>
    <n v="10297"/>
    <d v="2015-09-04T00:00:00"/>
    <x v="2"/>
    <n v="20.13"/>
    <x v="15"/>
    <s v="FT02"/>
    <n v="2"/>
    <x v="0"/>
    <s v="September"/>
  </r>
  <r>
    <n v="10298"/>
    <d v="2015-09-05T00:00:00"/>
    <x v="2"/>
    <n v="20.13"/>
    <x v="34"/>
    <s v="FT04"/>
    <n v="4"/>
    <x v="0"/>
    <s v="September"/>
  </r>
  <r>
    <n v="10299"/>
    <d v="2015-09-06T00:00:00"/>
    <x v="2"/>
    <n v="20.13"/>
    <x v="29"/>
    <s v="FT17"/>
    <n v="2"/>
    <x v="0"/>
    <s v="September"/>
  </r>
  <r>
    <n v="10300"/>
    <d v="2015-09-09T00:00:00"/>
    <x v="2"/>
    <n v="20.13"/>
    <x v="22"/>
    <s v="FT17"/>
    <n v="2"/>
    <x v="0"/>
    <s v="September"/>
  </r>
  <r>
    <n v="10301"/>
    <d v="2015-09-09T00:00:00"/>
    <x v="2"/>
    <n v="20.13"/>
    <x v="35"/>
    <s v="FT18"/>
    <n v="2"/>
    <x v="0"/>
    <s v="September"/>
  </r>
  <r>
    <n v="10302"/>
    <d v="2015-09-10T00:00:00"/>
    <x v="2"/>
    <n v="20.13"/>
    <x v="4"/>
    <s v="FT10"/>
    <n v="3"/>
    <x v="0"/>
    <s v="September"/>
  </r>
  <r>
    <n v="10303"/>
    <d v="2015-09-11T00:00:00"/>
    <x v="2"/>
    <n v="20.13"/>
    <x v="36"/>
    <s v="FT14"/>
    <n v="3"/>
    <x v="0"/>
    <s v="September"/>
  </r>
  <r>
    <n v="10304"/>
    <d v="2015-09-12T00:00:00"/>
    <x v="2"/>
    <n v="20.13"/>
    <x v="23"/>
    <s v="FT11"/>
    <n v="3"/>
    <x v="0"/>
    <s v="September"/>
  </r>
  <r>
    <n v="10305"/>
    <d v="2015-09-13T00:00:00"/>
    <x v="0"/>
    <n v="24.08"/>
    <x v="37"/>
    <s v="FT17"/>
    <n v="3"/>
    <x v="0"/>
    <s v="September"/>
  </r>
  <r>
    <n v="10306"/>
    <d v="2015-09-16T00:00:00"/>
    <x v="0"/>
    <n v="24.08"/>
    <x v="27"/>
    <s v="FT11"/>
    <n v="3"/>
    <x v="0"/>
    <s v="September"/>
  </r>
  <r>
    <n v="10307"/>
    <d v="2015-09-17T00:00:00"/>
    <x v="2"/>
    <n v="20.13"/>
    <x v="38"/>
    <s v="FT12"/>
    <n v="2"/>
    <x v="0"/>
    <s v="September"/>
  </r>
  <r>
    <n v="10308"/>
    <d v="2015-09-18T00:00:00"/>
    <x v="0"/>
    <n v="24.08"/>
    <x v="39"/>
    <s v="FT07"/>
    <n v="2"/>
    <x v="0"/>
    <s v="September"/>
  </r>
  <r>
    <n v="10309"/>
    <d v="2015-09-19T00:00:00"/>
    <x v="1"/>
    <n v="44.04"/>
    <x v="34"/>
    <s v="FT05"/>
    <n v="5"/>
    <x v="0"/>
    <s v="September"/>
  </r>
  <r>
    <n v="10310"/>
    <d v="2015-09-20T00:00:00"/>
    <x v="2"/>
    <n v="20.13"/>
    <x v="40"/>
    <s v="FT07"/>
    <n v="2"/>
    <x v="0"/>
    <s v="September"/>
  </r>
  <r>
    <n v="10311"/>
    <d v="2015-09-20T00:00:00"/>
    <x v="0"/>
    <n v="24.08"/>
    <x v="41"/>
    <s v="FT18"/>
    <n v="2"/>
    <x v="0"/>
    <s v="September"/>
  </r>
  <r>
    <n v="10312"/>
    <d v="2015-09-23T00:00:00"/>
    <x v="2"/>
    <n v="20.13"/>
    <x v="35"/>
    <s v="FT19"/>
    <n v="4"/>
    <x v="0"/>
    <s v="September"/>
  </r>
  <r>
    <n v="10313"/>
    <d v="2015-09-24T00:00:00"/>
    <x v="2"/>
    <n v="20.13"/>
    <x v="21"/>
    <s v="FT20"/>
    <n v="1"/>
    <x v="0"/>
    <s v="September"/>
  </r>
  <r>
    <n v="10314"/>
    <d v="2015-09-25T00:00:00"/>
    <x v="2"/>
    <n v="20.13"/>
    <x v="13"/>
    <s v="FT10"/>
    <n v="3"/>
    <x v="0"/>
    <s v="September"/>
  </r>
  <r>
    <n v="10315"/>
    <d v="2015-09-26T00:00:00"/>
    <x v="2"/>
    <n v="20.13"/>
    <x v="42"/>
    <s v="FT20"/>
    <n v="2"/>
    <x v="0"/>
    <s v="September"/>
  </r>
  <r>
    <n v="10316"/>
    <d v="2015-09-27T00:00:00"/>
    <x v="0"/>
    <n v="24.08"/>
    <x v="13"/>
    <s v="FT04"/>
    <n v="2"/>
    <x v="0"/>
    <s v="September"/>
  </r>
  <r>
    <n v="10317"/>
    <d v="2015-09-30T00:00:00"/>
    <x v="1"/>
    <n v="44.04"/>
    <x v="38"/>
    <s v="FT10"/>
    <n v="1"/>
    <x v="0"/>
    <s v="September"/>
  </r>
  <r>
    <n v="10318"/>
    <d v="2015-10-01T00:00:00"/>
    <x v="2"/>
    <n v="20.13"/>
    <x v="42"/>
    <s v="FT11"/>
    <n v="2"/>
    <x v="0"/>
    <s v="October"/>
  </r>
  <r>
    <n v="10319"/>
    <d v="2015-10-02T00:00:00"/>
    <x v="0"/>
    <n v="24.08"/>
    <x v="23"/>
    <s v="FT19"/>
    <n v="3"/>
    <x v="0"/>
    <s v="October"/>
  </r>
  <r>
    <n v="10320"/>
    <d v="2015-10-03T00:00:00"/>
    <x v="0"/>
    <n v="24.08"/>
    <x v="16"/>
    <s v="FT15"/>
    <n v="1"/>
    <x v="0"/>
    <s v="October"/>
  </r>
  <r>
    <n v="10321"/>
    <d v="2015-10-03T00:00:00"/>
    <x v="2"/>
    <n v="20.13"/>
    <x v="42"/>
    <s v="FT02"/>
    <n v="1"/>
    <x v="0"/>
    <s v="October"/>
  </r>
  <r>
    <n v="10322"/>
    <d v="2015-10-04T00:00:00"/>
    <x v="0"/>
    <n v="24.08"/>
    <x v="43"/>
    <s v="FT18"/>
    <n v="1"/>
    <x v="0"/>
    <s v="October"/>
  </r>
  <r>
    <n v="10323"/>
    <d v="2015-10-07T00:00:00"/>
    <x v="1"/>
    <n v="44.04"/>
    <x v="44"/>
    <s v="FT06"/>
    <n v="3"/>
    <x v="0"/>
    <s v="October"/>
  </r>
  <r>
    <n v="10324"/>
    <d v="2015-10-08T00:00:00"/>
    <x v="1"/>
    <n v="44.04"/>
    <x v="45"/>
    <s v="FT07"/>
    <n v="5"/>
    <x v="0"/>
    <s v="October"/>
  </r>
  <r>
    <n v="10325"/>
    <d v="2015-10-09T00:00:00"/>
    <x v="0"/>
    <n v="24.08"/>
    <x v="44"/>
    <s v="FT06"/>
    <n v="5"/>
    <x v="0"/>
    <s v="October"/>
  </r>
  <r>
    <n v="10326"/>
    <d v="2015-10-10T00:00:00"/>
    <x v="2"/>
    <n v="20.13"/>
    <x v="46"/>
    <s v="FT18"/>
    <n v="3"/>
    <x v="0"/>
    <s v="October"/>
  </r>
  <r>
    <n v="10327"/>
    <d v="2015-10-11T00:00:00"/>
    <x v="1"/>
    <n v="44.04"/>
    <x v="14"/>
    <s v="FT12"/>
    <n v="4"/>
    <x v="0"/>
    <s v="October"/>
  </r>
  <r>
    <n v="10328"/>
    <d v="2015-10-14T00:00:00"/>
    <x v="0"/>
    <n v="24.08"/>
    <x v="47"/>
    <s v="FT03"/>
    <n v="3"/>
    <x v="0"/>
    <s v="October"/>
  </r>
  <r>
    <n v="10329"/>
    <d v="2015-10-15T00:00:00"/>
    <x v="2"/>
    <n v="20.13"/>
    <x v="20"/>
    <s v="FT04"/>
    <n v="4"/>
    <x v="0"/>
    <s v="October"/>
  </r>
  <r>
    <n v="10330"/>
    <d v="2015-10-16T00:00:00"/>
    <x v="1"/>
    <n v="44.04"/>
    <x v="28"/>
    <s v="FT17"/>
    <n v="2"/>
    <x v="0"/>
    <s v="October"/>
  </r>
  <r>
    <n v="10331"/>
    <d v="2015-10-16T00:00:00"/>
    <x v="1"/>
    <n v="44.04"/>
    <x v="48"/>
    <s v="FT10"/>
    <n v="1"/>
    <x v="0"/>
    <s v="October"/>
  </r>
  <r>
    <n v="10332"/>
    <d v="2015-10-17T00:00:00"/>
    <x v="2"/>
    <n v="20.13"/>
    <x v="49"/>
    <s v="FT03"/>
    <n v="3"/>
    <x v="0"/>
    <s v="October"/>
  </r>
  <r>
    <n v="10333"/>
    <d v="2015-10-18T00:00:00"/>
    <x v="0"/>
    <n v="24.08"/>
    <x v="16"/>
    <s v="FT16"/>
    <n v="3"/>
    <x v="0"/>
    <s v="October"/>
  </r>
  <r>
    <n v="10334"/>
    <d v="2015-10-21T00:00:00"/>
    <x v="2"/>
    <n v="20.13"/>
    <x v="3"/>
    <s v="FT13"/>
    <n v="2"/>
    <x v="0"/>
    <s v="October"/>
  </r>
  <r>
    <n v="10335"/>
    <d v="2015-10-22T00:00:00"/>
    <x v="2"/>
    <n v="20.13"/>
    <x v="34"/>
    <s v="FT16"/>
    <n v="4"/>
    <x v="0"/>
    <s v="October"/>
  </r>
  <r>
    <n v="10336"/>
    <d v="2015-10-23T00:00:00"/>
    <x v="2"/>
    <n v="20.13"/>
    <x v="50"/>
    <s v="FT03"/>
    <n v="1"/>
    <x v="0"/>
    <s v="October"/>
  </r>
  <r>
    <n v="10337"/>
    <d v="2015-10-24T00:00:00"/>
    <x v="0"/>
    <n v="24.08"/>
    <x v="17"/>
    <s v="FT03"/>
    <n v="5"/>
    <x v="0"/>
    <s v="October"/>
  </r>
  <r>
    <n v="10338"/>
    <d v="2015-10-25T00:00:00"/>
    <x v="0"/>
    <n v="24.08"/>
    <x v="37"/>
    <s v="FT02"/>
    <n v="2"/>
    <x v="0"/>
    <s v="October"/>
  </r>
  <r>
    <n v="10339"/>
    <d v="2015-10-28T00:00:00"/>
    <x v="2"/>
    <n v="20.13"/>
    <x v="49"/>
    <s v="FT08"/>
    <n v="3"/>
    <x v="0"/>
    <s v="October"/>
  </r>
  <r>
    <n v="10340"/>
    <d v="2015-10-29T00:00:00"/>
    <x v="0"/>
    <n v="24.08"/>
    <x v="48"/>
    <s v="FT03"/>
    <n v="3"/>
    <x v="0"/>
    <s v="October"/>
  </r>
  <r>
    <n v="10341"/>
    <d v="2015-10-29T00:00:00"/>
    <x v="0"/>
    <n v="24.08"/>
    <x v="51"/>
    <s v="FT11"/>
    <n v="2"/>
    <x v="0"/>
    <s v="October"/>
  </r>
  <r>
    <n v="10342"/>
    <d v="2015-10-30T00:00:00"/>
    <x v="2"/>
    <n v="20.13"/>
    <x v="17"/>
    <s v="FT19"/>
    <n v="4"/>
    <x v="0"/>
    <s v="October"/>
  </r>
  <r>
    <n v="10343"/>
    <d v="2015-10-31T00:00:00"/>
    <x v="1"/>
    <n v="44.04"/>
    <x v="26"/>
    <s v="FT07"/>
    <n v="3"/>
    <x v="0"/>
    <s v="October"/>
  </r>
  <r>
    <n v="10344"/>
    <d v="2015-11-01T00:00:00"/>
    <x v="2"/>
    <n v="20.13"/>
    <x v="19"/>
    <s v="FT07"/>
    <n v="2"/>
    <x v="0"/>
    <s v="November"/>
  </r>
  <r>
    <n v="10345"/>
    <d v="2015-11-04T00:00:00"/>
    <x v="2"/>
    <n v="20.13"/>
    <x v="21"/>
    <s v="FT05"/>
    <n v="3"/>
    <x v="0"/>
    <s v="November"/>
  </r>
  <r>
    <n v="10346"/>
    <d v="2015-11-05T00:00:00"/>
    <x v="0"/>
    <n v="24.08"/>
    <x v="13"/>
    <s v="FT16"/>
    <n v="2"/>
    <x v="0"/>
    <s v="November"/>
  </r>
  <r>
    <n v="10347"/>
    <d v="2015-11-06T00:00:00"/>
    <x v="0"/>
    <n v="24.08"/>
    <x v="52"/>
    <s v="FT16"/>
    <n v="4"/>
    <x v="0"/>
    <s v="November"/>
  </r>
  <r>
    <n v="10348"/>
    <d v="2015-11-07T00:00:00"/>
    <x v="2"/>
    <n v="20.13"/>
    <x v="35"/>
    <s v="FT02"/>
    <n v="2"/>
    <x v="0"/>
    <s v="November"/>
  </r>
  <r>
    <n v="10349"/>
    <d v="2015-11-08T00:00:00"/>
    <x v="1"/>
    <n v="44.04"/>
    <x v="20"/>
    <s v="FT19"/>
    <n v="1"/>
    <x v="0"/>
    <s v="November"/>
  </r>
  <r>
    <n v="10350"/>
    <d v="2015-11-11T00:00:00"/>
    <x v="2"/>
    <n v="20.13"/>
    <x v="53"/>
    <s v="FT03"/>
    <n v="2"/>
    <x v="0"/>
    <s v="November"/>
  </r>
  <r>
    <n v="10351"/>
    <d v="2015-11-11T00:00:00"/>
    <x v="1"/>
    <n v="44.04"/>
    <x v="9"/>
    <s v="FT10"/>
    <n v="4"/>
    <x v="0"/>
    <s v="November"/>
  </r>
  <r>
    <n v="10352"/>
    <d v="2015-11-12T00:00:00"/>
    <x v="0"/>
    <n v="24.08"/>
    <x v="47"/>
    <s v="FT17"/>
    <n v="2"/>
    <x v="0"/>
    <s v="November"/>
  </r>
  <r>
    <n v="10353"/>
    <d v="2015-11-13T00:00:00"/>
    <x v="0"/>
    <n v="24.08"/>
    <x v="54"/>
    <s v="FT12"/>
    <n v="2"/>
    <x v="0"/>
    <s v="November"/>
  </r>
  <r>
    <n v="10354"/>
    <d v="2015-11-14T00:00:00"/>
    <x v="0"/>
    <n v="24.08"/>
    <x v="43"/>
    <s v="FT18"/>
    <n v="2"/>
    <x v="0"/>
    <s v="November"/>
  </r>
  <r>
    <n v="10355"/>
    <d v="2015-11-15T00:00:00"/>
    <x v="1"/>
    <n v="44.04"/>
    <x v="55"/>
    <s v="FT13"/>
    <n v="2"/>
    <x v="0"/>
    <s v="November"/>
  </r>
  <r>
    <n v="10356"/>
    <d v="2015-11-18T00:00:00"/>
    <x v="2"/>
    <n v="20.13"/>
    <x v="35"/>
    <s v="FT16"/>
    <n v="3"/>
    <x v="0"/>
    <s v="November"/>
  </r>
  <r>
    <n v="10357"/>
    <d v="2015-11-19T00:00:00"/>
    <x v="0"/>
    <n v="24.08"/>
    <x v="28"/>
    <s v="FT05"/>
    <n v="3"/>
    <x v="0"/>
    <s v="November"/>
  </r>
  <r>
    <n v="10358"/>
    <d v="2015-11-20T00:00:00"/>
    <x v="1"/>
    <n v="44.04"/>
    <x v="53"/>
    <s v="FT11"/>
    <n v="3"/>
    <x v="0"/>
    <s v="November"/>
  </r>
  <r>
    <n v="10359"/>
    <d v="2015-11-21T00:00:00"/>
    <x v="0"/>
    <n v="24.08"/>
    <x v="56"/>
    <s v="FT12"/>
    <n v="3"/>
    <x v="0"/>
    <s v="November"/>
  </r>
  <r>
    <n v="10360"/>
    <d v="2015-11-22T00:00:00"/>
    <x v="0"/>
    <n v="24.08"/>
    <x v="15"/>
    <s v="FT06"/>
    <n v="5"/>
    <x v="0"/>
    <s v="November"/>
  </r>
  <r>
    <n v="10361"/>
    <d v="2015-11-22T00:00:00"/>
    <x v="2"/>
    <n v="20.13"/>
    <x v="21"/>
    <s v="FT09"/>
    <n v="2"/>
    <x v="0"/>
    <s v="November"/>
  </r>
  <r>
    <n v="10362"/>
    <d v="2015-11-25T00:00:00"/>
    <x v="1"/>
    <n v="44.04"/>
    <x v="48"/>
    <s v="FT08"/>
    <n v="3"/>
    <x v="0"/>
    <s v="November"/>
  </r>
  <r>
    <n v="10363"/>
    <d v="2015-11-26T00:00:00"/>
    <x v="0"/>
    <n v="24.08"/>
    <x v="57"/>
    <s v="FT05"/>
    <n v="3"/>
    <x v="0"/>
    <s v="November"/>
  </r>
  <r>
    <n v="10364"/>
    <d v="2015-11-26T00:00:00"/>
    <x v="1"/>
    <n v="44.04"/>
    <x v="58"/>
    <s v="FT16"/>
    <n v="2"/>
    <x v="0"/>
    <s v="November"/>
  </r>
  <r>
    <n v="10365"/>
    <d v="2015-11-27T00:00:00"/>
    <x v="2"/>
    <n v="20.13"/>
    <x v="59"/>
    <s v="FT12"/>
    <n v="1"/>
    <x v="0"/>
    <s v="November"/>
  </r>
  <r>
    <n v="10366"/>
    <d v="2015-11-28T00:00:00"/>
    <x v="2"/>
    <n v="20.13"/>
    <x v="60"/>
    <s v="FT20"/>
    <n v="2"/>
    <x v="0"/>
    <s v="November"/>
  </r>
  <r>
    <n v="10367"/>
    <d v="2015-11-28T00:00:00"/>
    <x v="0"/>
    <n v="24.08"/>
    <x v="61"/>
    <s v="FT11"/>
    <n v="4"/>
    <x v="0"/>
    <s v="November"/>
  </r>
  <r>
    <n v="10368"/>
    <d v="2015-11-29T00:00:00"/>
    <x v="2"/>
    <n v="20.13"/>
    <x v="9"/>
    <s v="FT04"/>
    <n v="4"/>
    <x v="0"/>
    <s v="November"/>
  </r>
  <r>
    <n v="10369"/>
    <d v="2015-12-02T00:00:00"/>
    <x v="2"/>
    <n v="20.13"/>
    <x v="20"/>
    <s v="FT06"/>
    <n v="2"/>
    <x v="0"/>
    <s v="December"/>
  </r>
  <r>
    <n v="10370"/>
    <d v="2015-12-03T00:00:00"/>
    <x v="2"/>
    <n v="20.13"/>
    <x v="5"/>
    <s v="FT03"/>
    <n v="3"/>
    <x v="0"/>
    <s v="December"/>
  </r>
  <r>
    <n v="10371"/>
    <d v="2015-12-03T00:00:00"/>
    <x v="1"/>
    <n v="44.04"/>
    <x v="53"/>
    <s v="FT19"/>
    <n v="1"/>
    <x v="0"/>
    <s v="December"/>
  </r>
  <r>
    <n v="10372"/>
    <d v="2015-12-04T00:00:00"/>
    <x v="2"/>
    <n v="20.13"/>
    <x v="62"/>
    <s v="FT11"/>
    <n v="4"/>
    <x v="0"/>
    <s v="December"/>
  </r>
  <r>
    <n v="10373"/>
    <d v="2015-12-05T00:00:00"/>
    <x v="0"/>
    <n v="24.08"/>
    <x v="34"/>
    <s v="FT02"/>
    <n v="2"/>
    <x v="0"/>
    <s v="December"/>
  </r>
  <r>
    <n v="10374"/>
    <d v="2015-12-05T00:00:00"/>
    <x v="0"/>
    <n v="24.08"/>
    <x v="63"/>
    <s v="FT20"/>
    <n v="2"/>
    <x v="0"/>
    <s v="December"/>
  </r>
  <r>
    <n v="10375"/>
    <d v="2015-12-06T00:00:00"/>
    <x v="2"/>
    <n v="20.13"/>
    <x v="64"/>
    <s v="FT11"/>
    <n v="2"/>
    <x v="0"/>
    <s v="December"/>
  </r>
  <r>
    <n v="10376"/>
    <d v="2015-12-09T00:00:00"/>
    <x v="2"/>
    <n v="20.13"/>
    <x v="49"/>
    <s v="FT17"/>
    <n v="1"/>
    <x v="0"/>
    <s v="December"/>
  </r>
  <r>
    <n v="10377"/>
    <d v="2015-12-09T00:00:00"/>
    <x v="0"/>
    <n v="24.08"/>
    <x v="56"/>
    <s v="FT17"/>
    <n v="2"/>
    <x v="0"/>
    <s v="December"/>
  </r>
  <r>
    <n v="10378"/>
    <d v="2015-12-10T00:00:00"/>
    <x v="0"/>
    <n v="24.08"/>
    <x v="14"/>
    <s v="FT17"/>
    <n v="1"/>
    <x v="0"/>
    <s v="December"/>
  </r>
  <r>
    <n v="10379"/>
    <d v="2015-12-11T00:00:00"/>
    <x v="1"/>
    <n v="44.04"/>
    <x v="12"/>
    <s v="FT03"/>
    <n v="3"/>
    <x v="0"/>
    <s v="December"/>
  </r>
  <r>
    <n v="10380"/>
    <d v="2015-12-12T00:00:00"/>
    <x v="0"/>
    <n v="24.08"/>
    <x v="34"/>
    <s v="FT03"/>
    <n v="4"/>
    <x v="0"/>
    <s v="December"/>
  </r>
  <r>
    <n v="10381"/>
    <d v="2015-12-12T00:00:00"/>
    <x v="0"/>
    <n v="24.08"/>
    <x v="28"/>
    <s v="FT02"/>
    <n v="1"/>
    <x v="0"/>
    <s v="December"/>
  </r>
  <r>
    <n v="10382"/>
    <d v="2015-12-13T00:00:00"/>
    <x v="1"/>
    <n v="44.04"/>
    <x v="9"/>
    <s v="FT18"/>
    <n v="5"/>
    <x v="0"/>
    <s v="December"/>
  </r>
  <r>
    <n v="10383"/>
    <d v="2015-12-16T00:00:00"/>
    <x v="0"/>
    <n v="24.08"/>
    <x v="55"/>
    <s v="FT02"/>
    <n v="3"/>
    <x v="0"/>
    <s v="December"/>
  </r>
  <r>
    <n v="10384"/>
    <d v="2015-12-16T00:00:00"/>
    <x v="0"/>
    <n v="24.08"/>
    <x v="25"/>
    <s v="FT12"/>
    <n v="2"/>
    <x v="0"/>
    <s v="December"/>
  </r>
  <r>
    <n v="10385"/>
    <d v="2015-12-17T00:00:00"/>
    <x v="2"/>
    <n v="20.13"/>
    <x v="20"/>
    <s v="FT18"/>
    <n v="3"/>
    <x v="0"/>
    <s v="December"/>
  </r>
  <r>
    <n v="10386"/>
    <d v="2015-12-18T00:00:00"/>
    <x v="0"/>
    <n v="24.08"/>
    <x v="52"/>
    <s v="FT02"/>
    <n v="2"/>
    <x v="0"/>
    <s v="December"/>
  </r>
  <r>
    <n v="10387"/>
    <d v="2015-12-18T00:00:00"/>
    <x v="2"/>
    <n v="20.13"/>
    <x v="65"/>
    <s v="FT13"/>
    <n v="4"/>
    <x v="0"/>
    <s v="December"/>
  </r>
  <r>
    <n v="10388"/>
    <d v="2015-12-19T00:00:00"/>
    <x v="1"/>
    <n v="44.04"/>
    <x v="56"/>
    <s v="FT13"/>
    <n v="3"/>
    <x v="0"/>
    <s v="December"/>
  </r>
  <r>
    <n v="10389"/>
    <d v="2015-12-20T00:00:00"/>
    <x v="2"/>
    <n v="20.13"/>
    <x v="66"/>
    <s v="FT16"/>
    <n v="4"/>
    <x v="0"/>
    <s v="December"/>
  </r>
  <r>
    <n v="10390"/>
    <d v="2015-12-23T00:00:00"/>
    <x v="1"/>
    <n v="44.04"/>
    <x v="9"/>
    <s v="FT19"/>
    <n v="4"/>
    <x v="0"/>
    <s v="December"/>
  </r>
  <r>
    <n v="10391"/>
    <d v="2015-12-23T00:00:00"/>
    <x v="0"/>
    <n v="24.08"/>
    <x v="57"/>
    <s v="FT06"/>
    <n v="1"/>
    <x v="0"/>
    <s v="December"/>
  </r>
  <r>
    <n v="10392"/>
    <d v="2015-12-24T00:00:00"/>
    <x v="0"/>
    <n v="24.08"/>
    <x v="54"/>
    <s v="FT13"/>
    <n v="1"/>
    <x v="0"/>
    <s v="December"/>
  </r>
  <r>
    <n v="10393"/>
    <d v="2015-12-25T00:00:00"/>
    <x v="0"/>
    <n v="24.08"/>
    <x v="45"/>
    <s v="FT12"/>
    <n v="5"/>
    <x v="0"/>
    <s v="December"/>
  </r>
  <r>
    <n v="10394"/>
    <d v="2015-12-25T00:00:00"/>
    <x v="0"/>
    <n v="24.08"/>
    <x v="64"/>
    <s v="FT03"/>
    <n v="2"/>
    <x v="0"/>
    <s v="December"/>
  </r>
  <r>
    <n v="10395"/>
    <d v="2015-12-26T00:00:00"/>
    <x v="1"/>
    <n v="44.04"/>
    <x v="8"/>
    <s v="FT09"/>
    <n v="3"/>
    <x v="0"/>
    <s v="December"/>
  </r>
  <r>
    <n v="10396"/>
    <d v="2015-12-27T00:00:00"/>
    <x v="0"/>
    <n v="24.08"/>
    <x v="17"/>
    <s v="FT10"/>
    <n v="3"/>
    <x v="0"/>
    <s v="December"/>
  </r>
  <r>
    <n v="10397"/>
    <d v="2015-12-27T00:00:00"/>
    <x v="1"/>
    <n v="44.04"/>
    <x v="50"/>
    <s v="FT15"/>
    <n v="2"/>
    <x v="0"/>
    <s v="December"/>
  </r>
  <r>
    <n v="10398"/>
    <d v="2015-12-30T00:00:00"/>
    <x v="0"/>
    <n v="24.08"/>
    <x v="45"/>
    <s v="FT20"/>
    <n v="2"/>
    <x v="0"/>
    <s v="December"/>
  </r>
  <r>
    <n v="10399"/>
    <d v="2015-12-31T00:00:00"/>
    <x v="0"/>
    <n v="24.08"/>
    <x v="61"/>
    <s v="FT17"/>
    <n v="4"/>
    <x v="0"/>
    <s v="December"/>
  </r>
  <r>
    <n v="10400"/>
    <d v="2016-01-01T00:00:00"/>
    <x v="0"/>
    <n v="24.08"/>
    <x v="58"/>
    <s v="FT15"/>
    <n v="3"/>
    <x v="1"/>
    <s v="January"/>
  </r>
  <r>
    <n v="10401"/>
    <d v="2016-01-01T00:00:00"/>
    <x v="1"/>
    <n v="44.04"/>
    <x v="13"/>
    <s v="FT17"/>
    <n v="4"/>
    <x v="1"/>
    <s v="January"/>
  </r>
  <r>
    <n v="10402"/>
    <d v="2016-01-02T00:00:00"/>
    <x v="2"/>
    <n v="20.13"/>
    <x v="9"/>
    <s v="FT05"/>
    <n v="2"/>
    <x v="1"/>
    <s v="January"/>
  </r>
  <r>
    <n v="10403"/>
    <d v="2016-01-03T00:00:00"/>
    <x v="0"/>
    <n v="24.08"/>
    <x v="9"/>
    <s v="FT04"/>
    <n v="2"/>
    <x v="1"/>
    <s v="January"/>
  </r>
  <r>
    <n v="10404"/>
    <d v="2016-01-03T00:00:00"/>
    <x v="1"/>
    <n v="44.04"/>
    <x v="22"/>
    <s v="FT03"/>
    <n v="3"/>
    <x v="1"/>
    <s v="January"/>
  </r>
  <r>
    <n v="10405"/>
    <d v="2016-01-06T00:00:00"/>
    <x v="1"/>
    <n v="44.04"/>
    <x v="67"/>
    <s v="FT09"/>
    <n v="1"/>
    <x v="1"/>
    <s v="January"/>
  </r>
  <r>
    <n v="10406"/>
    <d v="2016-01-07T00:00:00"/>
    <x v="1"/>
    <n v="44.04"/>
    <x v="62"/>
    <s v="FT08"/>
    <n v="5"/>
    <x v="1"/>
    <s v="January"/>
  </r>
  <r>
    <n v="10407"/>
    <d v="2016-01-07T00:00:00"/>
    <x v="2"/>
    <n v="20.13"/>
    <x v="11"/>
    <s v="FT17"/>
    <n v="3"/>
    <x v="1"/>
    <s v="January"/>
  </r>
  <r>
    <n v="10408"/>
    <d v="2016-01-08T00:00:00"/>
    <x v="1"/>
    <n v="44.04"/>
    <x v="68"/>
    <s v="FT07"/>
    <n v="3"/>
    <x v="1"/>
    <s v="January"/>
  </r>
  <r>
    <n v="10409"/>
    <d v="2016-01-09T00:00:00"/>
    <x v="1"/>
    <n v="44.04"/>
    <x v="69"/>
    <s v="FT11"/>
    <n v="2"/>
    <x v="1"/>
    <s v="January"/>
  </r>
  <r>
    <n v="10410"/>
    <d v="2016-01-10T00:00:00"/>
    <x v="0"/>
    <n v="24.08"/>
    <x v="66"/>
    <s v="FT20"/>
    <n v="2"/>
    <x v="1"/>
    <s v="January"/>
  </r>
  <r>
    <n v="10411"/>
    <d v="2016-01-10T00:00:00"/>
    <x v="0"/>
    <n v="24.08"/>
    <x v="66"/>
    <s v="FT06"/>
    <n v="3"/>
    <x v="1"/>
    <s v="January"/>
  </r>
  <r>
    <n v="10412"/>
    <d v="2016-01-13T00:00:00"/>
    <x v="2"/>
    <n v="20.13"/>
    <x v="16"/>
    <s v="FT05"/>
    <n v="1"/>
    <x v="1"/>
    <s v="January"/>
  </r>
  <r>
    <n v="10413"/>
    <d v="2016-01-14T00:00:00"/>
    <x v="2"/>
    <n v="20.13"/>
    <x v="53"/>
    <s v="FT12"/>
    <n v="3"/>
    <x v="1"/>
    <s v="January"/>
  </r>
  <r>
    <n v="10414"/>
    <d v="2016-01-14T00:00:00"/>
    <x v="0"/>
    <n v="24.08"/>
    <x v="52"/>
    <s v="FT04"/>
    <n v="2"/>
    <x v="1"/>
    <s v="January"/>
  </r>
  <r>
    <n v="10415"/>
    <d v="2016-01-15T00:00:00"/>
    <x v="1"/>
    <n v="44.04"/>
    <x v="64"/>
    <s v="FT02"/>
    <n v="2"/>
    <x v="1"/>
    <s v="January"/>
  </r>
  <r>
    <n v="10416"/>
    <d v="2016-01-16T00:00:00"/>
    <x v="0"/>
    <n v="24.08"/>
    <x v="16"/>
    <s v="FT15"/>
    <n v="3"/>
    <x v="1"/>
    <s v="January"/>
  </r>
  <r>
    <n v="10417"/>
    <d v="2016-01-16T00:00:00"/>
    <x v="0"/>
    <n v="24.08"/>
    <x v="51"/>
    <s v="FT01"/>
    <n v="4"/>
    <x v="1"/>
    <s v="January"/>
  </r>
  <r>
    <n v="10418"/>
    <d v="2016-01-17T00:00:00"/>
    <x v="1"/>
    <n v="44.04"/>
    <x v="21"/>
    <s v="FT15"/>
    <n v="4"/>
    <x v="1"/>
    <s v="January"/>
  </r>
  <r>
    <n v="10419"/>
    <d v="2016-01-20T00:00:00"/>
    <x v="2"/>
    <n v="20.13"/>
    <x v="6"/>
    <s v="FT12"/>
    <n v="2"/>
    <x v="1"/>
    <s v="January"/>
  </r>
  <r>
    <n v="10420"/>
    <d v="2016-01-21T00:00:00"/>
    <x v="1"/>
    <n v="44.04"/>
    <x v="7"/>
    <s v="FT12"/>
    <n v="4"/>
    <x v="1"/>
    <s v="January"/>
  </r>
  <r>
    <n v="10421"/>
    <d v="2016-01-21T00:00:00"/>
    <x v="1"/>
    <n v="44.04"/>
    <x v="12"/>
    <s v="FT16"/>
    <n v="4"/>
    <x v="1"/>
    <s v="January"/>
  </r>
  <r>
    <n v="10422"/>
    <d v="2016-01-22T00:00:00"/>
    <x v="1"/>
    <n v="44.04"/>
    <x v="70"/>
    <s v="FT16"/>
    <n v="1"/>
    <x v="1"/>
    <s v="January"/>
  </r>
  <r>
    <n v="10423"/>
    <d v="2016-01-23T00:00:00"/>
    <x v="0"/>
    <n v="24.08"/>
    <x v="71"/>
    <s v="FT11"/>
    <n v="2"/>
    <x v="1"/>
    <s v="January"/>
  </r>
  <r>
    <n v="10424"/>
    <d v="2016-01-23T00:00:00"/>
    <x v="2"/>
    <n v="20.13"/>
    <x v="49"/>
    <s v="FT08"/>
    <n v="3"/>
    <x v="1"/>
    <s v="January"/>
  </r>
  <r>
    <n v="10425"/>
    <d v="2016-01-24T00:00:00"/>
    <x v="2"/>
    <n v="20.13"/>
    <x v="53"/>
    <s v="FT12"/>
    <n v="2"/>
    <x v="1"/>
    <s v="January"/>
  </r>
  <r>
    <n v="10426"/>
    <d v="2016-01-27T00:00:00"/>
    <x v="1"/>
    <n v="44.04"/>
    <x v="60"/>
    <s v="FT04"/>
    <n v="2"/>
    <x v="1"/>
    <s v="January"/>
  </r>
  <r>
    <n v="10427"/>
    <d v="2016-01-27T00:00:00"/>
    <x v="2"/>
    <n v="20.13"/>
    <x v="54"/>
    <s v="FT06"/>
    <n v="1"/>
    <x v="1"/>
    <s v="January"/>
  </r>
  <r>
    <n v="10428"/>
    <d v="2016-01-28T00:00:00"/>
    <x v="1"/>
    <n v="44.04"/>
    <x v="30"/>
    <s v="FT11"/>
    <n v="1"/>
    <x v="1"/>
    <s v="January"/>
  </r>
  <r>
    <n v="10429"/>
    <d v="2016-01-29T00:00:00"/>
    <x v="2"/>
    <n v="20.13"/>
    <x v="34"/>
    <s v="FT01"/>
    <n v="2"/>
    <x v="1"/>
    <s v="January"/>
  </r>
  <r>
    <n v="10430"/>
    <d v="2016-01-30T00:00:00"/>
    <x v="1"/>
    <n v="44.04"/>
    <x v="9"/>
    <s v="FT18"/>
    <n v="4"/>
    <x v="1"/>
    <s v="January"/>
  </r>
  <r>
    <n v="10431"/>
    <d v="2016-01-30T00:00:00"/>
    <x v="2"/>
    <n v="20.13"/>
    <x v="66"/>
    <s v="FT02"/>
    <n v="3"/>
    <x v="1"/>
    <s v="January"/>
  </r>
  <r>
    <n v="10432"/>
    <d v="2016-01-31T00:00:00"/>
    <x v="2"/>
    <n v="20.13"/>
    <x v="20"/>
    <s v="FT17"/>
    <n v="2"/>
    <x v="1"/>
    <s v="January"/>
  </r>
  <r>
    <n v="10433"/>
    <d v="2016-02-03T00:00:00"/>
    <x v="0"/>
    <n v="24.08"/>
    <x v="50"/>
    <s v="FT05"/>
    <n v="1"/>
    <x v="1"/>
    <s v="February"/>
  </r>
  <r>
    <n v="10434"/>
    <d v="2016-02-03T00:00:00"/>
    <x v="2"/>
    <n v="20.13"/>
    <x v="14"/>
    <s v="FT20"/>
    <n v="2"/>
    <x v="1"/>
    <s v="February"/>
  </r>
  <r>
    <n v="10435"/>
    <d v="2016-02-04T00:00:00"/>
    <x v="2"/>
    <n v="20.13"/>
    <x v="72"/>
    <s v="FT20"/>
    <n v="3"/>
    <x v="1"/>
    <s v="February"/>
  </r>
  <r>
    <n v="10436"/>
    <d v="2016-02-05T00:00:00"/>
    <x v="2"/>
    <n v="20.13"/>
    <x v="15"/>
    <s v="FT20"/>
    <n v="4"/>
    <x v="1"/>
    <s v="February"/>
  </r>
  <r>
    <n v="10437"/>
    <d v="2016-02-05T00:00:00"/>
    <x v="1"/>
    <n v="44.04"/>
    <x v="16"/>
    <s v="FT17"/>
    <n v="1"/>
    <x v="1"/>
    <s v="February"/>
  </r>
  <r>
    <n v="10438"/>
    <d v="2016-02-06T00:00:00"/>
    <x v="2"/>
    <n v="20.13"/>
    <x v="1"/>
    <s v="FT11"/>
    <n v="3"/>
    <x v="1"/>
    <s v="February"/>
  </r>
  <r>
    <n v="10439"/>
    <d v="2016-02-07T00:00:00"/>
    <x v="0"/>
    <n v="24.08"/>
    <x v="49"/>
    <s v="FT12"/>
    <n v="4"/>
    <x v="1"/>
    <s v="February"/>
  </r>
  <r>
    <n v="10440"/>
    <d v="2016-02-10T00:00:00"/>
    <x v="2"/>
    <n v="20.13"/>
    <x v="45"/>
    <s v="FT05"/>
    <n v="4"/>
    <x v="1"/>
    <s v="February"/>
  </r>
  <r>
    <n v="10441"/>
    <d v="2016-02-10T00:00:00"/>
    <x v="2"/>
    <n v="20.13"/>
    <x v="37"/>
    <s v="FT14"/>
    <n v="1"/>
    <x v="1"/>
    <s v="February"/>
  </r>
  <r>
    <n v="10442"/>
    <d v="2016-02-11T00:00:00"/>
    <x v="2"/>
    <n v="20.13"/>
    <x v="9"/>
    <s v="FT19"/>
    <n v="3"/>
    <x v="1"/>
    <s v="February"/>
  </r>
  <r>
    <n v="10443"/>
    <d v="2016-02-12T00:00:00"/>
    <x v="1"/>
    <n v="44.04"/>
    <x v="30"/>
    <s v="FT06"/>
    <n v="2"/>
    <x v="1"/>
    <s v="February"/>
  </r>
  <r>
    <n v="10444"/>
    <d v="2016-02-12T00:00:00"/>
    <x v="0"/>
    <n v="24.08"/>
    <x v="25"/>
    <s v="FT09"/>
    <n v="4"/>
    <x v="1"/>
    <s v="February"/>
  </r>
  <r>
    <n v="10445"/>
    <d v="2016-02-13T00:00:00"/>
    <x v="1"/>
    <n v="44.04"/>
    <x v="25"/>
    <s v="FT19"/>
    <n v="2"/>
    <x v="1"/>
    <s v="February"/>
  </r>
  <r>
    <n v="10446"/>
    <d v="2016-02-14T00:00:00"/>
    <x v="1"/>
    <n v="44.04"/>
    <x v="1"/>
    <s v="FT10"/>
    <n v="4"/>
    <x v="1"/>
    <s v="February"/>
  </r>
  <r>
    <n v="10447"/>
    <d v="2016-02-14T00:00:00"/>
    <x v="2"/>
    <n v="20.13"/>
    <x v="29"/>
    <s v="FT12"/>
    <n v="3"/>
    <x v="1"/>
    <s v="February"/>
  </r>
  <r>
    <n v="10448"/>
    <d v="2016-02-17T00:00:00"/>
    <x v="2"/>
    <n v="20.13"/>
    <x v="73"/>
    <s v="FT01"/>
    <n v="2"/>
    <x v="1"/>
    <s v="February"/>
  </r>
  <r>
    <n v="10449"/>
    <d v="2016-02-18T00:00:00"/>
    <x v="2"/>
    <n v="20.13"/>
    <x v="15"/>
    <s v="FT06"/>
    <n v="3"/>
    <x v="1"/>
    <s v="February"/>
  </r>
  <r>
    <n v="10450"/>
    <d v="2016-02-19T00:00:00"/>
    <x v="2"/>
    <n v="20.13"/>
    <x v="3"/>
    <s v="FT06"/>
    <n v="2"/>
    <x v="1"/>
    <s v="February"/>
  </r>
  <r>
    <n v="10451"/>
    <d v="2016-02-19T00:00:00"/>
    <x v="0"/>
    <n v="24.08"/>
    <x v="21"/>
    <s v="FT11"/>
    <n v="4"/>
    <x v="1"/>
    <s v="February"/>
  </r>
  <r>
    <n v="10452"/>
    <d v="2016-02-20T00:00:00"/>
    <x v="1"/>
    <n v="44.04"/>
    <x v="45"/>
    <s v="FT08"/>
    <n v="2"/>
    <x v="1"/>
    <s v="February"/>
  </r>
  <r>
    <n v="10453"/>
    <d v="2016-02-21T00:00:00"/>
    <x v="2"/>
    <n v="20.13"/>
    <x v="55"/>
    <s v="FT02"/>
    <n v="2"/>
    <x v="1"/>
    <s v="February"/>
  </r>
  <r>
    <n v="10454"/>
    <d v="2016-02-21T00:00:00"/>
    <x v="0"/>
    <n v="24.08"/>
    <x v="53"/>
    <s v="FT18"/>
    <n v="3"/>
    <x v="1"/>
    <s v="February"/>
  </r>
  <r>
    <n v="10455"/>
    <d v="2016-02-24T00:00:00"/>
    <x v="2"/>
    <n v="20.13"/>
    <x v="16"/>
    <s v="FT02"/>
    <n v="4"/>
    <x v="1"/>
    <s v="February"/>
  </r>
  <r>
    <n v="10456"/>
    <d v="2016-02-25T00:00:00"/>
    <x v="2"/>
    <n v="20.13"/>
    <x v="44"/>
    <s v="FT16"/>
    <n v="2"/>
    <x v="1"/>
    <s v="February"/>
  </r>
  <r>
    <n v="10457"/>
    <d v="2016-02-25T00:00:00"/>
    <x v="1"/>
    <n v="44.04"/>
    <x v="44"/>
    <s v="FT11"/>
    <n v="1"/>
    <x v="1"/>
    <s v="February"/>
  </r>
  <r>
    <n v="10458"/>
    <d v="2016-02-26T00:00:00"/>
    <x v="0"/>
    <n v="24.08"/>
    <x v="4"/>
    <s v="FT08"/>
    <n v="5"/>
    <x v="1"/>
    <s v="February"/>
  </r>
  <r>
    <n v="10459"/>
    <d v="2016-02-27T00:00:00"/>
    <x v="2"/>
    <n v="20.13"/>
    <x v="3"/>
    <s v="FT10"/>
    <n v="3"/>
    <x v="1"/>
    <s v="February"/>
  </r>
  <r>
    <n v="10460"/>
    <d v="2016-02-28T00:00:00"/>
    <x v="1"/>
    <n v="44.04"/>
    <x v="14"/>
    <s v="FT05"/>
    <n v="2"/>
    <x v="1"/>
    <s v="February"/>
  </r>
  <r>
    <n v="10461"/>
    <d v="2016-02-28T00:00:00"/>
    <x v="0"/>
    <n v="24.08"/>
    <x v="28"/>
    <s v="FT06"/>
    <n v="3"/>
    <x v="1"/>
    <s v="February"/>
  </r>
  <r>
    <n v="10462"/>
    <d v="2016-03-03T00:00:00"/>
    <x v="1"/>
    <n v="44.04"/>
    <x v="72"/>
    <s v="FT19"/>
    <n v="2"/>
    <x v="1"/>
    <s v="March"/>
  </r>
  <r>
    <n v="10463"/>
    <d v="2016-03-04T00:00:00"/>
    <x v="0"/>
    <n v="24.08"/>
    <x v="4"/>
    <s v="FT18"/>
    <n v="2"/>
    <x v="1"/>
    <s v="March"/>
  </r>
  <r>
    <n v="10464"/>
    <d v="2016-03-04T00:00:00"/>
    <x v="2"/>
    <n v="20.13"/>
    <x v="47"/>
    <s v="FT05"/>
    <n v="4"/>
    <x v="1"/>
    <s v="March"/>
  </r>
  <r>
    <n v="10465"/>
    <d v="2016-03-05T00:00:00"/>
    <x v="0"/>
    <n v="24.08"/>
    <x v="61"/>
    <s v="FT02"/>
    <n v="5"/>
    <x v="1"/>
    <s v="March"/>
  </r>
  <r>
    <n v="10466"/>
    <d v="2016-03-06T00:00:00"/>
    <x v="1"/>
    <n v="44.04"/>
    <x v="32"/>
    <s v="FT15"/>
    <n v="2"/>
    <x v="1"/>
    <s v="March"/>
  </r>
  <r>
    <n v="10467"/>
    <d v="2016-03-06T00:00:00"/>
    <x v="2"/>
    <n v="20.13"/>
    <x v="22"/>
    <s v="FT06"/>
    <n v="2"/>
    <x v="1"/>
    <s v="March"/>
  </r>
  <r>
    <n v="10468"/>
    <d v="2016-03-07T00:00:00"/>
    <x v="0"/>
    <n v="24.08"/>
    <x v="44"/>
    <s v="FT11"/>
    <n v="2"/>
    <x v="1"/>
    <s v="March"/>
  </r>
  <r>
    <n v="10469"/>
    <d v="2016-03-10T00:00:00"/>
    <x v="1"/>
    <n v="44.04"/>
    <x v="19"/>
    <s v="FT08"/>
    <n v="3"/>
    <x v="1"/>
    <s v="March"/>
  </r>
  <r>
    <n v="10470"/>
    <d v="2016-03-11T00:00:00"/>
    <x v="2"/>
    <n v="20.13"/>
    <x v="48"/>
    <s v="FT16"/>
    <n v="3"/>
    <x v="1"/>
    <s v="March"/>
  </r>
  <r>
    <n v="10471"/>
    <d v="2016-03-11T00:00:00"/>
    <x v="0"/>
    <n v="24.08"/>
    <x v="31"/>
    <s v="FT12"/>
    <n v="2"/>
    <x v="1"/>
    <s v="March"/>
  </r>
  <r>
    <n v="10472"/>
    <d v="2016-03-12T00:00:00"/>
    <x v="1"/>
    <n v="44.04"/>
    <x v="56"/>
    <s v="FT06"/>
    <n v="2"/>
    <x v="1"/>
    <s v="March"/>
  </r>
  <r>
    <n v="10473"/>
    <d v="2016-03-13T00:00:00"/>
    <x v="0"/>
    <n v="24.08"/>
    <x v="42"/>
    <s v="FT07"/>
    <n v="2"/>
    <x v="1"/>
    <s v="March"/>
  </r>
  <r>
    <n v="10474"/>
    <d v="2016-03-13T00:00:00"/>
    <x v="2"/>
    <n v="20.13"/>
    <x v="43"/>
    <s v="FT16"/>
    <n v="4"/>
    <x v="1"/>
    <s v="March"/>
  </r>
  <r>
    <n v="10475"/>
    <d v="2016-03-14T00:00:00"/>
    <x v="1"/>
    <n v="44.04"/>
    <x v="4"/>
    <s v="FT03"/>
    <n v="3"/>
    <x v="1"/>
    <s v="March"/>
  </r>
  <r>
    <n v="10476"/>
    <d v="2016-03-17T00:00:00"/>
    <x v="0"/>
    <n v="24.08"/>
    <x v="8"/>
    <s v="FT12"/>
    <n v="2"/>
    <x v="1"/>
    <s v="March"/>
  </r>
  <r>
    <n v="10477"/>
    <d v="2016-03-17T00:00:00"/>
    <x v="2"/>
    <n v="20.13"/>
    <x v="50"/>
    <s v="FT16"/>
    <n v="3"/>
    <x v="1"/>
    <s v="March"/>
  </r>
  <r>
    <n v="10478"/>
    <d v="2016-03-18T00:00:00"/>
    <x v="0"/>
    <n v="24.08"/>
    <x v="3"/>
    <s v="FT08"/>
    <n v="1"/>
    <x v="1"/>
    <s v="March"/>
  </r>
  <r>
    <n v="10479"/>
    <d v="2016-03-19T00:00:00"/>
    <x v="0"/>
    <n v="24.08"/>
    <x v="13"/>
    <s v="FT12"/>
    <n v="4"/>
    <x v="1"/>
    <s v="March"/>
  </r>
  <r>
    <n v="10480"/>
    <d v="2016-03-20T00:00:00"/>
    <x v="2"/>
    <n v="20.13"/>
    <x v="68"/>
    <s v="FT19"/>
    <n v="2"/>
    <x v="1"/>
    <s v="March"/>
  </r>
  <r>
    <n v="10481"/>
    <d v="2016-03-20T00:00:00"/>
    <x v="2"/>
    <n v="20.13"/>
    <x v="29"/>
    <s v="FT02"/>
    <n v="2"/>
    <x v="1"/>
    <s v="March"/>
  </r>
  <r>
    <n v="10482"/>
    <d v="2016-03-21T00:00:00"/>
    <x v="0"/>
    <n v="24.08"/>
    <x v="74"/>
    <s v="FT03"/>
    <n v="1"/>
    <x v="1"/>
    <s v="March"/>
  </r>
  <r>
    <n v="10483"/>
    <d v="2016-03-24T00:00:00"/>
    <x v="2"/>
    <n v="20.13"/>
    <x v="19"/>
    <s v="FT12"/>
    <n v="2"/>
    <x v="1"/>
    <s v="March"/>
  </r>
  <r>
    <n v="10484"/>
    <d v="2016-03-24T00:00:00"/>
    <x v="0"/>
    <n v="24.08"/>
    <x v="31"/>
    <s v="FT11"/>
    <n v="3"/>
    <x v="1"/>
    <s v="March"/>
  </r>
  <r>
    <n v="10485"/>
    <d v="2016-03-25T00:00:00"/>
    <x v="2"/>
    <n v="20.13"/>
    <x v="67"/>
    <s v="FT04"/>
    <n v="4"/>
    <x v="1"/>
    <s v="March"/>
  </r>
  <r>
    <n v="10486"/>
    <d v="2016-03-26T00:00:00"/>
    <x v="2"/>
    <n v="20.13"/>
    <x v="8"/>
    <s v="FT12"/>
    <n v="3"/>
    <x v="1"/>
    <s v="March"/>
  </r>
  <r>
    <n v="10487"/>
    <d v="2016-03-26T00:00:00"/>
    <x v="2"/>
    <n v="20.13"/>
    <x v="62"/>
    <s v="FT19"/>
    <n v="3"/>
    <x v="1"/>
    <s v="March"/>
  </r>
  <r>
    <n v="10488"/>
    <d v="2016-03-27T00:00:00"/>
    <x v="2"/>
    <n v="20.13"/>
    <x v="17"/>
    <s v="FT17"/>
    <n v="2"/>
    <x v="1"/>
    <s v="March"/>
  </r>
  <r>
    <n v="10489"/>
    <d v="2016-03-28T00:00:00"/>
    <x v="2"/>
    <n v="20.13"/>
    <x v="54"/>
    <s v="FT16"/>
    <n v="2"/>
    <x v="1"/>
    <s v="March"/>
  </r>
  <r>
    <n v="10490"/>
    <d v="2016-03-31T00:00:00"/>
    <x v="2"/>
    <n v="20.13"/>
    <x v="8"/>
    <s v="FT16"/>
    <n v="3"/>
    <x v="1"/>
    <s v="March"/>
  </r>
  <r>
    <n v="10491"/>
    <d v="2016-03-31T00:00:00"/>
    <x v="0"/>
    <n v="24.08"/>
    <x v="47"/>
    <s v="FT07"/>
    <n v="2"/>
    <x v="1"/>
    <s v="March"/>
  </r>
  <r>
    <n v="10492"/>
    <d v="2016-04-01T00:00:00"/>
    <x v="1"/>
    <n v="44.04"/>
    <x v="66"/>
    <s v="FT16"/>
    <n v="2"/>
    <x v="1"/>
    <s v="April"/>
  </r>
  <r>
    <n v="10493"/>
    <d v="2016-04-02T00:00:00"/>
    <x v="0"/>
    <n v="24.08"/>
    <x v="53"/>
    <s v="FT12"/>
    <n v="3"/>
    <x v="1"/>
    <s v="April"/>
  </r>
  <r>
    <n v="10494"/>
    <d v="2016-04-02T00:00:00"/>
    <x v="2"/>
    <n v="20.13"/>
    <x v="32"/>
    <s v="FT05"/>
    <n v="1"/>
    <x v="1"/>
    <s v="April"/>
  </r>
  <r>
    <n v="10495"/>
    <d v="2016-04-03T00:00:00"/>
    <x v="0"/>
    <n v="24.08"/>
    <x v="75"/>
    <s v="FT18"/>
    <n v="3"/>
    <x v="1"/>
    <s v="April"/>
  </r>
  <r>
    <n v="10496"/>
    <d v="2016-04-04T00:00:00"/>
    <x v="2"/>
    <n v="20.13"/>
    <x v="33"/>
    <s v="FT18"/>
    <n v="1"/>
    <x v="1"/>
    <s v="April"/>
  </r>
  <r>
    <n v="10497"/>
    <d v="2016-04-04T00:00:00"/>
    <x v="1"/>
    <n v="44.04"/>
    <x v="26"/>
    <s v="FT02"/>
    <n v="3"/>
    <x v="1"/>
    <s v="April"/>
  </r>
  <r>
    <n v="10498"/>
    <d v="2016-04-07T00:00:00"/>
    <x v="2"/>
    <n v="20.13"/>
    <x v="8"/>
    <s v="FT10"/>
    <n v="3"/>
    <x v="1"/>
    <s v="April"/>
  </r>
  <r>
    <n v="10499"/>
    <d v="2016-04-08T00:00:00"/>
    <x v="2"/>
    <n v="20.13"/>
    <x v="28"/>
    <s v="FT20"/>
    <n v="2"/>
    <x v="1"/>
    <s v="April"/>
  </r>
  <r>
    <n v="10500"/>
    <d v="2016-04-09T00:00:00"/>
    <x v="1"/>
    <n v="44.04"/>
    <x v="53"/>
    <s v="FT10"/>
    <n v="2"/>
    <x v="1"/>
    <s v="April"/>
  </r>
  <r>
    <n v="10501"/>
    <d v="2016-04-09T00:00:00"/>
    <x v="0"/>
    <n v="24.08"/>
    <x v="76"/>
    <s v="FT05"/>
    <n v="1"/>
    <x v="1"/>
    <s v="April"/>
  </r>
  <r>
    <n v="10502"/>
    <d v="2016-04-10T00:00:00"/>
    <x v="1"/>
    <n v="44.04"/>
    <x v="43"/>
    <s v="FT06"/>
    <n v="3"/>
    <x v="1"/>
    <s v="April"/>
  </r>
  <r>
    <n v="10503"/>
    <d v="2016-04-11T00:00:00"/>
    <x v="2"/>
    <n v="20.13"/>
    <x v="34"/>
    <s v="FT11"/>
    <n v="2"/>
    <x v="1"/>
    <s v="April"/>
  </r>
  <r>
    <n v="10504"/>
    <d v="2016-04-11T00:00:00"/>
    <x v="0"/>
    <n v="24.08"/>
    <x v="19"/>
    <s v="FT11"/>
    <n v="4"/>
    <x v="1"/>
    <s v="April"/>
  </r>
  <r>
    <n v="10505"/>
    <d v="2016-04-14T00:00:00"/>
    <x v="0"/>
    <n v="24.08"/>
    <x v="49"/>
    <s v="FT15"/>
    <n v="1"/>
    <x v="1"/>
    <s v="April"/>
  </r>
  <r>
    <n v="10506"/>
    <d v="2016-04-15T00:00:00"/>
    <x v="2"/>
    <n v="20.13"/>
    <x v="44"/>
    <s v="FT20"/>
    <n v="2"/>
    <x v="1"/>
    <s v="April"/>
  </r>
  <r>
    <n v="10507"/>
    <d v="2016-04-15T00:00:00"/>
    <x v="1"/>
    <n v="44.04"/>
    <x v="59"/>
    <s v="FT13"/>
    <n v="2"/>
    <x v="1"/>
    <s v="April"/>
  </r>
  <r>
    <n v="10508"/>
    <d v="2016-04-16T00:00:00"/>
    <x v="2"/>
    <n v="20.13"/>
    <x v="11"/>
    <s v="FT04"/>
    <n v="2"/>
    <x v="1"/>
    <s v="April"/>
  </r>
  <r>
    <n v="10509"/>
    <d v="2016-04-17T00:00:00"/>
    <x v="1"/>
    <n v="44.04"/>
    <x v="76"/>
    <s v="FT12"/>
    <n v="1"/>
    <x v="1"/>
    <s v="April"/>
  </r>
  <r>
    <n v="10510"/>
    <d v="2016-04-18T00:00:00"/>
    <x v="0"/>
    <n v="24.08"/>
    <x v="45"/>
    <s v="FT09"/>
    <n v="2"/>
    <x v="1"/>
    <s v="April"/>
  </r>
  <r>
    <n v="10511"/>
    <d v="2016-04-18T00:00:00"/>
    <x v="0"/>
    <n v="24.08"/>
    <x v="48"/>
    <s v="FT20"/>
    <n v="3"/>
    <x v="1"/>
    <s v="April"/>
  </r>
  <r>
    <n v="10512"/>
    <d v="2016-04-21T00:00:00"/>
    <x v="2"/>
    <n v="20.13"/>
    <x v="52"/>
    <s v="FT01"/>
    <n v="4"/>
    <x v="1"/>
    <s v="April"/>
  </r>
  <r>
    <n v="10513"/>
    <d v="2016-04-22T00:00:00"/>
    <x v="1"/>
    <n v="44.04"/>
    <x v="35"/>
    <s v="FT07"/>
    <n v="3"/>
    <x v="1"/>
    <s v="April"/>
  </r>
  <r>
    <n v="10514"/>
    <d v="2016-04-22T00:00:00"/>
    <x v="2"/>
    <n v="20.13"/>
    <x v="9"/>
    <s v="FT06"/>
    <n v="5"/>
    <x v="1"/>
    <s v="April"/>
  </r>
  <r>
    <n v="10515"/>
    <d v="2016-04-23T00:00:00"/>
    <x v="1"/>
    <n v="44.04"/>
    <x v="21"/>
    <s v="FT12"/>
    <n v="5"/>
    <x v="1"/>
    <s v="April"/>
  </r>
  <r>
    <n v="10516"/>
    <d v="2016-04-24T00:00:00"/>
    <x v="0"/>
    <n v="24.08"/>
    <x v="34"/>
    <s v="FT03"/>
    <n v="3"/>
    <x v="1"/>
    <s v="April"/>
  </r>
  <r>
    <n v="10517"/>
    <d v="2016-04-24T00:00:00"/>
    <x v="0"/>
    <n v="24.08"/>
    <x v="77"/>
    <s v="FT12"/>
    <n v="3"/>
    <x v="1"/>
    <s v="April"/>
  </r>
  <r>
    <n v="10518"/>
    <d v="2016-04-25T00:00:00"/>
    <x v="2"/>
    <n v="20.13"/>
    <x v="23"/>
    <s v="FT11"/>
    <n v="3"/>
    <x v="1"/>
    <s v="April"/>
  </r>
  <r>
    <n v="10519"/>
    <d v="2016-04-28T00:00:00"/>
    <x v="0"/>
    <n v="24.08"/>
    <x v="5"/>
    <s v="FT05"/>
    <n v="3"/>
    <x v="1"/>
    <s v="April"/>
  </r>
  <r>
    <n v="10520"/>
    <d v="2016-04-29T00:00:00"/>
    <x v="1"/>
    <n v="44.04"/>
    <x v="65"/>
    <s v="FT02"/>
    <n v="2"/>
    <x v="1"/>
    <s v="April"/>
  </r>
  <r>
    <n v="10521"/>
    <d v="2016-04-29T00:00:00"/>
    <x v="2"/>
    <n v="20.13"/>
    <x v="78"/>
    <s v="FT11"/>
    <n v="3"/>
    <x v="1"/>
    <s v="April"/>
  </r>
  <r>
    <n v="10522"/>
    <d v="2016-04-30T00:00:00"/>
    <x v="1"/>
    <n v="44.04"/>
    <x v="26"/>
    <s v="FT03"/>
    <n v="4"/>
    <x v="1"/>
    <s v="April"/>
  </r>
  <r>
    <n v="10523"/>
    <d v="2016-05-01T00:00:00"/>
    <x v="2"/>
    <n v="20.13"/>
    <x v="56"/>
    <s v="FT16"/>
    <n v="4"/>
    <x v="1"/>
    <s v="May"/>
  </r>
  <r>
    <n v="10524"/>
    <d v="2016-05-01T00:00:00"/>
    <x v="2"/>
    <n v="20.13"/>
    <x v="25"/>
    <s v="FT04"/>
    <n v="4"/>
    <x v="1"/>
    <s v="May"/>
  </r>
  <r>
    <n v="10525"/>
    <d v="2016-05-02T00:00:00"/>
    <x v="2"/>
    <n v="20.13"/>
    <x v="48"/>
    <s v="FT04"/>
    <n v="2"/>
    <x v="1"/>
    <s v="May"/>
  </r>
  <r>
    <n v="10526"/>
    <d v="2016-05-05T00:00:00"/>
    <x v="2"/>
    <n v="20.13"/>
    <x v="16"/>
    <s v="FT03"/>
    <n v="3"/>
    <x v="1"/>
    <s v="May"/>
  </r>
  <r>
    <n v="10527"/>
    <d v="2016-05-05T00:00:00"/>
    <x v="1"/>
    <n v="44.04"/>
    <x v="21"/>
    <s v="FT12"/>
    <n v="2"/>
    <x v="1"/>
    <s v="May"/>
  </r>
  <r>
    <n v="10528"/>
    <d v="2016-05-06T00:00:00"/>
    <x v="2"/>
    <n v="20.13"/>
    <x v="79"/>
    <s v="FT17"/>
    <n v="3"/>
    <x v="1"/>
    <s v="May"/>
  </r>
  <r>
    <n v="10529"/>
    <d v="2016-05-07T00:00:00"/>
    <x v="2"/>
    <n v="20.13"/>
    <x v="80"/>
    <s v="FT04"/>
    <n v="3"/>
    <x v="1"/>
    <s v="May"/>
  </r>
  <r>
    <n v="10530"/>
    <d v="2016-05-08T00:00:00"/>
    <x v="2"/>
    <n v="20.13"/>
    <x v="54"/>
    <s v="FT11"/>
    <n v="4"/>
    <x v="1"/>
    <s v="May"/>
  </r>
  <r>
    <n v="10531"/>
    <d v="2016-05-08T00:00:00"/>
    <x v="1"/>
    <n v="44.04"/>
    <x v="69"/>
    <s v="FT16"/>
    <n v="1"/>
    <x v="1"/>
    <s v="May"/>
  </r>
  <r>
    <n v="10532"/>
    <d v="2016-05-09T00:00:00"/>
    <x v="0"/>
    <n v="24.08"/>
    <x v="58"/>
    <s v="FT06"/>
    <n v="2"/>
    <x v="1"/>
    <s v="May"/>
  </r>
  <r>
    <n v="10533"/>
    <d v="2016-05-12T00:00:00"/>
    <x v="1"/>
    <n v="44.04"/>
    <x v="14"/>
    <s v="FT15"/>
    <n v="3"/>
    <x v="1"/>
    <s v="May"/>
  </r>
  <r>
    <n v="10534"/>
    <d v="2016-05-12T00:00:00"/>
    <x v="2"/>
    <n v="20.13"/>
    <x v="26"/>
    <s v="FT18"/>
    <n v="3"/>
    <x v="1"/>
    <s v="May"/>
  </r>
  <r>
    <n v="10535"/>
    <d v="2016-05-13T00:00:00"/>
    <x v="1"/>
    <n v="44.04"/>
    <x v="59"/>
    <s v="FT01"/>
    <n v="4"/>
    <x v="1"/>
    <s v="May"/>
  </r>
  <r>
    <n v="10536"/>
    <d v="2016-05-14T00:00:00"/>
    <x v="2"/>
    <n v="20.13"/>
    <x v="26"/>
    <s v="FT08"/>
    <n v="4"/>
    <x v="1"/>
    <s v="May"/>
  </r>
  <r>
    <n v="10537"/>
    <d v="2016-05-14T00:00:00"/>
    <x v="1"/>
    <n v="44.04"/>
    <x v="6"/>
    <s v="FT12"/>
    <n v="5"/>
    <x v="1"/>
    <s v="May"/>
  </r>
  <r>
    <n v="10538"/>
    <d v="2016-05-15T00:00:00"/>
    <x v="0"/>
    <n v="24.08"/>
    <x v="31"/>
    <s v="FT19"/>
    <n v="2"/>
    <x v="1"/>
    <s v="May"/>
  </r>
  <r>
    <n v="10539"/>
    <d v="2016-05-16T00:00:00"/>
    <x v="0"/>
    <n v="24.08"/>
    <x v="31"/>
    <s v="FT11"/>
    <n v="4"/>
    <x v="1"/>
    <s v="May"/>
  </r>
  <r>
    <n v="10540"/>
    <d v="2016-05-19T00:00:00"/>
    <x v="0"/>
    <n v="24.08"/>
    <x v="21"/>
    <s v="FT07"/>
    <n v="4"/>
    <x v="1"/>
    <s v="May"/>
  </r>
  <r>
    <n v="10541"/>
    <d v="2016-05-19T00:00:00"/>
    <x v="1"/>
    <n v="44.04"/>
    <x v="2"/>
    <s v="FT04"/>
    <n v="4"/>
    <x v="1"/>
    <s v="May"/>
  </r>
  <r>
    <n v="10542"/>
    <d v="2016-05-20T00:00:00"/>
    <x v="0"/>
    <n v="24.08"/>
    <x v="44"/>
    <s v="FT11"/>
    <n v="2"/>
    <x v="1"/>
    <s v="May"/>
  </r>
  <r>
    <n v="10543"/>
    <d v="2016-05-21T00:00:00"/>
    <x v="2"/>
    <n v="20.13"/>
    <x v="28"/>
    <s v="FT06"/>
    <n v="2"/>
    <x v="1"/>
    <s v="May"/>
  </r>
  <r>
    <n v="10544"/>
    <d v="2016-05-21T00:00:00"/>
    <x v="1"/>
    <n v="44.04"/>
    <x v="38"/>
    <s v="FT18"/>
    <n v="2"/>
    <x v="1"/>
    <s v="May"/>
  </r>
  <r>
    <n v="10545"/>
    <d v="2016-05-22T00:00:00"/>
    <x v="2"/>
    <n v="20.13"/>
    <x v="74"/>
    <s v="FT12"/>
    <n v="1"/>
    <x v="1"/>
    <s v="May"/>
  </r>
  <r>
    <n v="10546"/>
    <d v="2016-05-23T00:00:00"/>
    <x v="0"/>
    <n v="24.08"/>
    <x v="3"/>
    <s v="FT12"/>
    <n v="3"/>
    <x v="1"/>
    <s v="May"/>
  </r>
  <r>
    <n v="10547"/>
    <d v="2016-05-23T00:00:00"/>
    <x v="2"/>
    <n v="20.13"/>
    <x v="56"/>
    <s v="FT12"/>
    <n v="2"/>
    <x v="1"/>
    <s v="May"/>
  </r>
  <r>
    <n v="10548"/>
    <d v="2016-05-26T00:00:00"/>
    <x v="2"/>
    <n v="20.13"/>
    <x v="1"/>
    <s v="FT06"/>
    <n v="2"/>
    <x v="1"/>
    <s v="May"/>
  </r>
  <r>
    <n v="10549"/>
    <d v="2016-05-27T00:00:00"/>
    <x v="1"/>
    <n v="44.04"/>
    <x v="21"/>
    <s v="FT02"/>
    <n v="3"/>
    <x v="1"/>
    <s v="May"/>
  </r>
  <r>
    <n v="10550"/>
    <d v="2016-05-28T00:00:00"/>
    <x v="0"/>
    <n v="24.08"/>
    <x v="36"/>
    <s v="FT12"/>
    <n v="4"/>
    <x v="1"/>
    <s v="May"/>
  </r>
  <r>
    <n v="10551"/>
    <d v="2016-05-28T00:00:00"/>
    <x v="0"/>
    <n v="24.08"/>
    <x v="47"/>
    <s v="FT06"/>
    <n v="3"/>
    <x v="1"/>
    <s v="May"/>
  </r>
  <r>
    <n v="10552"/>
    <d v="2016-05-29T00:00:00"/>
    <x v="1"/>
    <n v="44.04"/>
    <x v="8"/>
    <s v="FT20"/>
    <n v="2"/>
    <x v="1"/>
    <s v="May"/>
  </r>
  <r>
    <n v="10553"/>
    <d v="2016-05-30T00:00:00"/>
    <x v="2"/>
    <n v="20.13"/>
    <x v="16"/>
    <s v="FT12"/>
    <n v="5"/>
    <x v="1"/>
    <s v="May"/>
  </r>
  <r>
    <n v="10554"/>
    <d v="2016-05-30T00:00:00"/>
    <x v="0"/>
    <n v="24.08"/>
    <x v="11"/>
    <s v="FT05"/>
    <n v="4"/>
    <x v="1"/>
    <s v="May"/>
  </r>
  <r>
    <n v="10555"/>
    <d v="2016-06-02T00:00:00"/>
    <x v="0"/>
    <n v="24.08"/>
    <x v="45"/>
    <s v="FT12"/>
    <n v="5"/>
    <x v="1"/>
    <s v="June"/>
  </r>
  <r>
    <n v="10556"/>
    <d v="2016-06-03T00:00:00"/>
    <x v="1"/>
    <n v="44.04"/>
    <x v="51"/>
    <s v="FT06"/>
    <n v="1"/>
    <x v="1"/>
    <s v="June"/>
  </r>
  <r>
    <n v="10557"/>
    <d v="2016-06-03T00:00:00"/>
    <x v="2"/>
    <n v="20.13"/>
    <x v="26"/>
    <s v="FT12"/>
    <n v="2"/>
    <x v="1"/>
    <s v="June"/>
  </r>
  <r>
    <n v="10558"/>
    <d v="2016-06-04T00:00:00"/>
    <x v="2"/>
    <n v="20.13"/>
    <x v="55"/>
    <s v="FT18"/>
    <n v="5"/>
    <x v="1"/>
    <s v="June"/>
  </r>
  <r>
    <n v="10559"/>
    <d v="2016-06-05T00:00:00"/>
    <x v="1"/>
    <n v="44.04"/>
    <x v="15"/>
    <s v="FT03"/>
    <n v="2"/>
    <x v="1"/>
    <s v="June"/>
  </r>
  <r>
    <n v="10560"/>
    <d v="2016-06-06T00:00:00"/>
    <x v="1"/>
    <n v="44.04"/>
    <x v="17"/>
    <s v="FT10"/>
    <n v="2"/>
    <x v="1"/>
    <s v="June"/>
  </r>
  <r>
    <n v="10561"/>
    <d v="2016-06-06T00:00:00"/>
    <x v="2"/>
    <n v="20.13"/>
    <x v="14"/>
    <s v="FT04"/>
    <n v="2"/>
    <x v="1"/>
    <s v="June"/>
  </r>
  <r>
    <n v="10562"/>
    <d v="2016-06-09T00:00:00"/>
    <x v="1"/>
    <n v="44.04"/>
    <x v="30"/>
    <s v="FT02"/>
    <n v="2"/>
    <x v="1"/>
    <s v="June"/>
  </r>
  <r>
    <n v="10563"/>
    <d v="2016-06-10T00:00:00"/>
    <x v="2"/>
    <n v="20.13"/>
    <x v="29"/>
    <s v="FT18"/>
    <n v="2"/>
    <x v="1"/>
    <s v="June"/>
  </r>
  <r>
    <n v="10564"/>
    <d v="2016-06-10T00:00:00"/>
    <x v="0"/>
    <n v="24.08"/>
    <x v="13"/>
    <s v="FT17"/>
    <n v="3"/>
    <x v="1"/>
    <s v="June"/>
  </r>
  <r>
    <n v="10565"/>
    <d v="2016-06-11T00:00:00"/>
    <x v="2"/>
    <n v="20.13"/>
    <x v="49"/>
    <s v="FT11"/>
    <n v="2"/>
    <x v="1"/>
    <s v="June"/>
  </r>
  <r>
    <n v="10566"/>
    <d v="2016-06-12T00:00:00"/>
    <x v="1"/>
    <n v="44.04"/>
    <x v="15"/>
    <s v="FT11"/>
    <n v="3"/>
    <x v="1"/>
    <s v="June"/>
  </r>
  <r>
    <n v="10567"/>
    <d v="2016-06-12T00:00:00"/>
    <x v="1"/>
    <n v="44.04"/>
    <x v="34"/>
    <s v="FT05"/>
    <n v="3"/>
    <x v="1"/>
    <s v="June"/>
  </r>
  <r>
    <n v="10568"/>
    <d v="2016-06-13T00:00:00"/>
    <x v="0"/>
    <n v="24.08"/>
    <x v="60"/>
    <s v="FT20"/>
    <n v="1"/>
    <x v="1"/>
    <s v="June"/>
  </r>
  <r>
    <n v="10569"/>
    <d v="2016-06-16T00:00:00"/>
    <x v="1"/>
    <n v="44.04"/>
    <x v="13"/>
    <s v="FT19"/>
    <n v="2"/>
    <x v="1"/>
    <s v="June"/>
  </r>
  <r>
    <n v="10570"/>
    <d v="2016-06-17T00:00:00"/>
    <x v="0"/>
    <n v="24.08"/>
    <x v="49"/>
    <s v="FT16"/>
    <n v="2"/>
    <x v="1"/>
    <s v="June"/>
  </r>
  <r>
    <n v="10571"/>
    <d v="2016-06-17T00:00:00"/>
    <x v="0"/>
    <n v="24.08"/>
    <x v="9"/>
    <s v="FT11"/>
    <n v="2"/>
    <x v="1"/>
    <s v="June"/>
  </r>
  <r>
    <n v="10572"/>
    <d v="2016-06-18T00:00:00"/>
    <x v="2"/>
    <n v="20.13"/>
    <x v="25"/>
    <s v="FT12"/>
    <n v="4"/>
    <x v="1"/>
    <s v="June"/>
  </r>
  <r>
    <n v="10573"/>
    <d v="2016-06-19T00:00:00"/>
    <x v="0"/>
    <n v="24.08"/>
    <x v="59"/>
    <s v="FT04"/>
    <n v="3"/>
    <x v="1"/>
    <s v="June"/>
  </r>
  <r>
    <n v="10574"/>
    <d v="2016-06-19T00:00:00"/>
    <x v="2"/>
    <n v="20.13"/>
    <x v="81"/>
    <s v="FT07"/>
    <n v="4"/>
    <x v="1"/>
    <s v="June"/>
  </r>
  <r>
    <n v="10575"/>
    <d v="2016-06-20T00:00:00"/>
    <x v="1"/>
    <n v="44.04"/>
    <x v="24"/>
    <s v="FT04"/>
    <n v="4"/>
    <x v="1"/>
    <s v="June"/>
  </r>
  <r>
    <n v="10576"/>
    <d v="2016-06-23T00:00:00"/>
    <x v="0"/>
    <n v="24.08"/>
    <x v="23"/>
    <s v="FT01"/>
    <n v="3"/>
    <x v="1"/>
    <s v="June"/>
  </r>
  <r>
    <n v="10577"/>
    <d v="2016-06-23T00:00:00"/>
    <x v="2"/>
    <n v="20.13"/>
    <x v="81"/>
    <s v="FT06"/>
    <n v="3"/>
    <x v="1"/>
    <s v="June"/>
  </r>
  <r>
    <n v="10578"/>
    <d v="2016-06-24T00:00:00"/>
    <x v="0"/>
    <n v="24.08"/>
    <x v="31"/>
    <s v="FT16"/>
    <n v="2"/>
    <x v="1"/>
    <s v="June"/>
  </r>
  <r>
    <n v="10579"/>
    <d v="2016-06-25T00:00:00"/>
    <x v="2"/>
    <n v="20.13"/>
    <x v="82"/>
    <s v="FT06"/>
    <n v="2"/>
    <x v="1"/>
    <s v="June"/>
  </r>
  <r>
    <n v="10580"/>
    <d v="2016-06-26T00:00:00"/>
    <x v="0"/>
    <n v="24.08"/>
    <x v="11"/>
    <s v="FT04"/>
    <n v="3"/>
    <x v="1"/>
    <s v="June"/>
  </r>
  <r>
    <n v="10581"/>
    <d v="2016-06-26T00:00:00"/>
    <x v="1"/>
    <n v="44.04"/>
    <x v="52"/>
    <s v="FT06"/>
    <n v="1"/>
    <x v="1"/>
    <s v="June"/>
  </r>
  <r>
    <n v="10582"/>
    <d v="2016-06-27T00:00:00"/>
    <x v="2"/>
    <n v="20.13"/>
    <x v="76"/>
    <s v="FT02"/>
    <n v="2"/>
    <x v="1"/>
    <s v="June"/>
  </r>
  <r>
    <n v="10583"/>
    <d v="2016-06-30T00:00:00"/>
    <x v="2"/>
    <n v="20.13"/>
    <x v="16"/>
    <s v="FT12"/>
    <n v="3"/>
    <x v="1"/>
    <s v="June"/>
  </r>
  <r>
    <n v="10584"/>
    <d v="2016-06-30T00:00:00"/>
    <x v="1"/>
    <n v="44.04"/>
    <x v="15"/>
    <s v="FT15"/>
    <n v="1"/>
    <x v="1"/>
    <s v="June"/>
  </r>
  <r>
    <n v="10585"/>
    <d v="2016-07-01T00:00:00"/>
    <x v="1"/>
    <n v="44.04"/>
    <x v="7"/>
    <s v="FT18"/>
    <n v="1"/>
    <x v="1"/>
    <s v="July"/>
  </r>
  <r>
    <n v="10586"/>
    <d v="2016-07-02T00:00:00"/>
    <x v="1"/>
    <n v="44.04"/>
    <x v="30"/>
    <s v="FT06"/>
    <n v="1"/>
    <x v="1"/>
    <s v="July"/>
  </r>
  <r>
    <n v="10587"/>
    <d v="2016-07-02T00:00:00"/>
    <x v="1"/>
    <n v="44.04"/>
    <x v="12"/>
    <s v="FT11"/>
    <n v="3"/>
    <x v="1"/>
    <s v="July"/>
  </r>
  <r>
    <n v="10588"/>
    <d v="2016-07-03T00:00:00"/>
    <x v="0"/>
    <n v="24.08"/>
    <x v="21"/>
    <s v="FT11"/>
    <n v="2"/>
    <x v="1"/>
    <s v="July"/>
  </r>
  <r>
    <n v="10589"/>
    <d v="2016-07-04T00:00:00"/>
    <x v="2"/>
    <n v="20.13"/>
    <x v="79"/>
    <s v="FT08"/>
    <n v="1"/>
    <x v="1"/>
    <s v="July"/>
  </r>
  <r>
    <n v="10590"/>
    <d v="2016-07-07T00:00:00"/>
    <x v="0"/>
    <n v="24.08"/>
    <x v="49"/>
    <s v="FT04"/>
    <n v="2"/>
    <x v="1"/>
    <s v="July"/>
  </r>
  <r>
    <n v="10591"/>
    <d v="2016-07-07T00:00:00"/>
    <x v="1"/>
    <n v="44.04"/>
    <x v="61"/>
    <s v="FT20"/>
    <n v="3"/>
    <x v="1"/>
    <s v="July"/>
  </r>
  <r>
    <n v="10592"/>
    <d v="2016-07-08T00:00:00"/>
    <x v="1"/>
    <n v="44.04"/>
    <x v="26"/>
    <s v="FT11"/>
    <n v="2"/>
    <x v="1"/>
    <s v="July"/>
  </r>
  <r>
    <n v="10593"/>
    <d v="2016-07-09T00:00:00"/>
    <x v="2"/>
    <n v="20.13"/>
    <x v="26"/>
    <s v="FT20"/>
    <n v="3"/>
    <x v="1"/>
    <s v="July"/>
  </r>
  <r>
    <n v="10594"/>
    <d v="2016-07-09T00:00:00"/>
    <x v="2"/>
    <n v="20.13"/>
    <x v="37"/>
    <s v="FT16"/>
    <n v="2"/>
    <x v="1"/>
    <s v="July"/>
  </r>
  <r>
    <n v="10595"/>
    <d v="2016-07-10T00:00:00"/>
    <x v="1"/>
    <n v="44.04"/>
    <x v="9"/>
    <s v="FT05"/>
    <n v="3"/>
    <x v="1"/>
    <s v="July"/>
  </r>
  <r>
    <n v="10596"/>
    <d v="2016-07-11T00:00:00"/>
    <x v="1"/>
    <n v="44.04"/>
    <x v="19"/>
    <s v="FT16"/>
    <n v="3"/>
    <x v="1"/>
    <s v="July"/>
  </r>
  <r>
    <n v="10597"/>
    <d v="2016-07-11T00:00:00"/>
    <x v="0"/>
    <n v="24.08"/>
    <x v="54"/>
    <s v="FT01"/>
    <n v="3"/>
    <x v="1"/>
    <s v="July"/>
  </r>
  <r>
    <n v="10598"/>
    <d v="2016-07-14T00:00:00"/>
    <x v="0"/>
    <n v="24.08"/>
    <x v="13"/>
    <s v="FT12"/>
    <n v="2"/>
    <x v="1"/>
    <s v="July"/>
  </r>
  <r>
    <n v="10599"/>
    <d v="2016-07-15T00:00:00"/>
    <x v="0"/>
    <n v="24.08"/>
    <x v="31"/>
    <s v="FT20"/>
    <n v="1"/>
    <x v="1"/>
    <s v="July"/>
  </r>
  <r>
    <n v="10600"/>
    <d v="2016-07-16T00:00:00"/>
    <x v="1"/>
    <n v="44.04"/>
    <x v="64"/>
    <s v="FT13"/>
    <n v="2"/>
    <x v="1"/>
    <s v="July"/>
  </r>
  <r>
    <n v="10601"/>
    <d v="2016-07-16T00:00:00"/>
    <x v="1"/>
    <n v="44.04"/>
    <x v="8"/>
    <s v="FT12"/>
    <n v="2"/>
    <x v="1"/>
    <s v="July"/>
  </r>
  <r>
    <n v="10602"/>
    <d v="2016-07-17T00:00:00"/>
    <x v="2"/>
    <n v="20.13"/>
    <x v="61"/>
    <s v="FT07"/>
    <n v="1"/>
    <x v="1"/>
    <s v="July"/>
  </r>
  <r>
    <n v="10603"/>
    <d v="2016-07-18T00:00:00"/>
    <x v="2"/>
    <n v="20.13"/>
    <x v="45"/>
    <s v="FT13"/>
    <n v="2"/>
    <x v="1"/>
    <s v="July"/>
  </r>
  <r>
    <n v="10604"/>
    <d v="2016-07-18T00:00:00"/>
    <x v="1"/>
    <n v="44.04"/>
    <x v="47"/>
    <s v="FT11"/>
    <n v="2"/>
    <x v="1"/>
    <s v="July"/>
  </r>
  <r>
    <n v="10605"/>
    <d v="2016-07-21T00:00:00"/>
    <x v="2"/>
    <n v="20.13"/>
    <x v="49"/>
    <s v="FT17"/>
    <n v="4"/>
    <x v="1"/>
    <s v="July"/>
  </r>
  <r>
    <n v="10606"/>
    <d v="2016-07-22T00:00:00"/>
    <x v="0"/>
    <n v="24.08"/>
    <x v="33"/>
    <s v="FT13"/>
    <n v="3"/>
    <x v="1"/>
    <s v="July"/>
  </r>
  <r>
    <n v="10607"/>
    <d v="2016-07-22T00:00:00"/>
    <x v="1"/>
    <n v="44.04"/>
    <x v="45"/>
    <s v="FT07"/>
    <n v="5"/>
    <x v="1"/>
    <s v="July"/>
  </r>
  <r>
    <n v="10608"/>
    <d v="2016-07-23T00:00:00"/>
    <x v="2"/>
    <n v="20.13"/>
    <x v="1"/>
    <s v="FT06"/>
    <n v="1"/>
    <x v="1"/>
    <s v="July"/>
  </r>
  <r>
    <n v="10609"/>
    <d v="2016-07-24T00:00:00"/>
    <x v="2"/>
    <n v="20.13"/>
    <x v="41"/>
    <s v="FT20"/>
    <n v="3"/>
    <x v="1"/>
    <s v="July"/>
  </r>
  <r>
    <n v="10610"/>
    <d v="2016-07-25T00:00:00"/>
    <x v="1"/>
    <n v="44.04"/>
    <x v="53"/>
    <s v="FT08"/>
    <n v="1"/>
    <x v="1"/>
    <s v="July"/>
  </r>
  <r>
    <n v="10611"/>
    <d v="2016-07-25T00:00:00"/>
    <x v="2"/>
    <n v="20.13"/>
    <x v="63"/>
    <s v="FT15"/>
    <n v="3"/>
    <x v="1"/>
    <s v="July"/>
  </r>
  <r>
    <n v="10612"/>
    <d v="2016-07-28T00:00:00"/>
    <x v="2"/>
    <n v="20.13"/>
    <x v="45"/>
    <s v="FT11"/>
    <n v="5"/>
    <x v="1"/>
    <s v="July"/>
  </r>
  <r>
    <n v="10613"/>
    <d v="2016-07-29T00:00:00"/>
    <x v="2"/>
    <n v="20.13"/>
    <x v="8"/>
    <s v="FT12"/>
    <n v="2"/>
    <x v="1"/>
    <s v="July"/>
  </r>
  <r>
    <n v="10614"/>
    <d v="2016-07-29T00:00:00"/>
    <x v="0"/>
    <n v="24.08"/>
    <x v="76"/>
    <s v="FT07"/>
    <n v="3"/>
    <x v="1"/>
    <s v="July"/>
  </r>
  <r>
    <n v="10615"/>
    <d v="2016-07-30T00:00:00"/>
    <x v="0"/>
    <n v="24.08"/>
    <x v="83"/>
    <s v="FT07"/>
    <n v="1"/>
    <x v="1"/>
    <s v="July"/>
  </r>
  <r>
    <n v="10616"/>
    <d v="2016-07-31T00:00:00"/>
    <x v="2"/>
    <n v="20.13"/>
    <x v="79"/>
    <s v="FT02"/>
    <n v="4"/>
    <x v="1"/>
    <s v="July"/>
  </r>
  <r>
    <n v="10617"/>
    <d v="2016-07-31T00:00:00"/>
    <x v="2"/>
    <n v="20.13"/>
    <x v="79"/>
    <s v="FT12"/>
    <n v="1"/>
    <x v="1"/>
    <s v="July"/>
  </r>
  <r>
    <n v="10618"/>
    <d v="2016-08-01T00:00:00"/>
    <x v="1"/>
    <n v="44.04"/>
    <x v="49"/>
    <s v="FT12"/>
    <n v="3"/>
    <x v="1"/>
    <s v="August"/>
  </r>
  <r>
    <n v="10619"/>
    <d v="2016-08-04T00:00:00"/>
    <x v="0"/>
    <n v="24.08"/>
    <x v="49"/>
    <s v="FT01"/>
    <n v="2"/>
    <x v="1"/>
    <s v="August"/>
  </r>
  <r>
    <n v="10620"/>
    <d v="2016-08-05T00:00:00"/>
    <x v="0"/>
    <n v="24.08"/>
    <x v="75"/>
    <s v="FT19"/>
    <n v="2"/>
    <x v="1"/>
    <s v="August"/>
  </r>
  <r>
    <n v="10621"/>
    <d v="2016-08-05T00:00:00"/>
    <x v="2"/>
    <n v="20.13"/>
    <x v="42"/>
    <s v="FT01"/>
    <n v="4"/>
    <x v="1"/>
    <s v="August"/>
  </r>
  <r>
    <n v="10622"/>
    <d v="2016-08-06T00:00:00"/>
    <x v="0"/>
    <n v="24.08"/>
    <x v="29"/>
    <s v="FT07"/>
    <n v="2"/>
    <x v="1"/>
    <s v="August"/>
  </r>
  <r>
    <n v="10623"/>
    <d v="2016-08-07T00:00:00"/>
    <x v="2"/>
    <n v="20.13"/>
    <x v="17"/>
    <s v="FT01"/>
    <n v="5"/>
    <x v="1"/>
    <s v="August"/>
  </r>
  <r>
    <n v="10624"/>
    <d v="2016-08-07T00:00:00"/>
    <x v="2"/>
    <n v="20.13"/>
    <x v="84"/>
    <s v="FT10"/>
    <n v="3"/>
    <x v="1"/>
    <s v="August"/>
  </r>
  <r>
    <n v="10625"/>
    <d v="2016-08-08T00:00:00"/>
    <x v="1"/>
    <n v="44.04"/>
    <x v="39"/>
    <s v="FT04"/>
    <n v="3"/>
    <x v="1"/>
    <s v="August"/>
  </r>
  <r>
    <n v="10626"/>
    <d v="2016-08-11T00:00:00"/>
    <x v="2"/>
    <n v="20.13"/>
    <x v="25"/>
    <s v="FT12"/>
    <n v="3"/>
    <x v="1"/>
    <s v="August"/>
  </r>
  <r>
    <n v="10627"/>
    <d v="2016-08-11T00:00:00"/>
    <x v="0"/>
    <n v="24.08"/>
    <x v="45"/>
    <s v="FT03"/>
    <n v="2"/>
    <x v="1"/>
    <s v="August"/>
  </r>
  <r>
    <n v="10628"/>
    <d v="2016-08-12T00:00:00"/>
    <x v="0"/>
    <n v="24.08"/>
    <x v="15"/>
    <s v="FT20"/>
    <n v="1"/>
    <x v="1"/>
    <s v="August"/>
  </r>
  <r>
    <n v="10629"/>
    <d v="2016-08-12T00:00:00"/>
    <x v="0"/>
    <n v="24.08"/>
    <x v="36"/>
    <s v="FT17"/>
    <n v="2"/>
    <x v="1"/>
    <s v="August"/>
  </r>
  <r>
    <n v="10630"/>
    <d v="2016-08-13T00:00:00"/>
    <x v="2"/>
    <n v="20.13"/>
    <x v="44"/>
    <s v="FT19"/>
    <n v="2"/>
    <x v="1"/>
    <s v="August"/>
  </r>
  <r>
    <n v="10631"/>
    <d v="2016-08-14T00:00:00"/>
    <x v="1"/>
    <n v="44.04"/>
    <x v="53"/>
    <s v="FT08"/>
    <n v="1"/>
    <x v="1"/>
    <s v="August"/>
  </r>
  <r>
    <n v="10632"/>
    <d v="2016-08-14T00:00:00"/>
    <x v="1"/>
    <n v="44.04"/>
    <x v="35"/>
    <s v="FT12"/>
    <n v="2"/>
    <x v="1"/>
    <s v="August"/>
  </r>
  <r>
    <n v="10633"/>
    <d v="2016-08-15T00:00:00"/>
    <x v="0"/>
    <n v="24.08"/>
    <x v="9"/>
    <s v="FT16"/>
    <n v="4"/>
    <x v="1"/>
    <s v="August"/>
  </r>
  <r>
    <n v="10634"/>
    <d v="2016-08-15T00:00:00"/>
    <x v="0"/>
    <n v="24.08"/>
    <x v="68"/>
    <s v="FT03"/>
    <n v="4"/>
    <x v="1"/>
    <s v="August"/>
  </r>
  <r>
    <n v="10635"/>
    <d v="2016-08-18T00:00:00"/>
    <x v="0"/>
    <n v="24.08"/>
    <x v="22"/>
    <s v="FT16"/>
    <n v="3"/>
    <x v="1"/>
    <s v="August"/>
  </r>
  <r>
    <n v="10636"/>
    <d v="2016-08-19T00:00:00"/>
    <x v="1"/>
    <n v="44.04"/>
    <x v="16"/>
    <s v="FT06"/>
    <n v="2"/>
    <x v="1"/>
    <s v="August"/>
  </r>
  <r>
    <n v="10637"/>
    <d v="2016-08-19T00:00:00"/>
    <x v="1"/>
    <n v="44.04"/>
    <x v="62"/>
    <s v="FT02"/>
    <n v="3"/>
    <x v="1"/>
    <s v="August"/>
  </r>
  <r>
    <n v="10638"/>
    <d v="2016-08-20T00:00:00"/>
    <x v="1"/>
    <n v="44.04"/>
    <x v="67"/>
    <s v="FT03"/>
    <n v="3"/>
    <x v="1"/>
    <s v="August"/>
  </r>
  <r>
    <n v="10639"/>
    <d v="2016-08-20T00:00:00"/>
    <x v="0"/>
    <n v="24.08"/>
    <x v="65"/>
    <s v="FT12"/>
    <n v="1"/>
    <x v="1"/>
    <s v="August"/>
  </r>
  <r>
    <n v="10640"/>
    <d v="2016-08-21T00:00:00"/>
    <x v="1"/>
    <n v="44.04"/>
    <x v="35"/>
    <s v="FT15"/>
    <n v="2"/>
    <x v="1"/>
    <s v="August"/>
  </r>
  <r>
    <n v="10641"/>
    <d v="2016-08-22T00:00:00"/>
    <x v="2"/>
    <n v="20.13"/>
    <x v="8"/>
    <s v="FT05"/>
    <n v="2"/>
    <x v="1"/>
    <s v="August"/>
  </r>
  <r>
    <n v="10642"/>
    <d v="2016-08-22T00:00:00"/>
    <x v="0"/>
    <n v="24.08"/>
    <x v="51"/>
    <s v="FT05"/>
    <n v="2"/>
    <x v="1"/>
    <s v="August"/>
  </r>
  <r>
    <n v="10643"/>
    <d v="2016-08-25T00:00:00"/>
    <x v="1"/>
    <n v="44.04"/>
    <x v="85"/>
    <s v="FT12"/>
    <n v="3"/>
    <x v="1"/>
    <s v="August"/>
  </r>
  <r>
    <n v="10644"/>
    <d v="2016-08-25T00:00:00"/>
    <x v="2"/>
    <n v="20.13"/>
    <x v="7"/>
    <s v="FT02"/>
    <n v="3"/>
    <x v="1"/>
    <s v="August"/>
  </r>
  <r>
    <n v="10645"/>
    <d v="2016-08-26T00:00:00"/>
    <x v="1"/>
    <n v="44.04"/>
    <x v="2"/>
    <s v="FT04"/>
    <n v="2"/>
    <x v="1"/>
    <s v="August"/>
  </r>
  <r>
    <n v="10646"/>
    <d v="2016-08-27T00:00:00"/>
    <x v="0"/>
    <n v="24.08"/>
    <x v="34"/>
    <s v="FT11"/>
    <n v="4"/>
    <x v="1"/>
    <s v="August"/>
  </r>
  <r>
    <n v="10647"/>
    <d v="2016-08-27T00:00:00"/>
    <x v="2"/>
    <n v="20.13"/>
    <x v="12"/>
    <s v="FT11"/>
    <n v="2"/>
    <x v="1"/>
    <s v="August"/>
  </r>
  <r>
    <n v="10648"/>
    <d v="2016-08-28T00:00:00"/>
    <x v="2"/>
    <n v="20.13"/>
    <x v="29"/>
    <s v="FT08"/>
    <n v="2"/>
    <x v="1"/>
    <s v="August"/>
  </r>
  <r>
    <n v="10649"/>
    <d v="2016-08-28T00:00:00"/>
    <x v="0"/>
    <n v="24.08"/>
    <x v="80"/>
    <s v="FT11"/>
    <n v="2"/>
    <x v="1"/>
    <s v="August"/>
  </r>
  <r>
    <n v="10650"/>
    <d v="2016-08-29T00:00:00"/>
    <x v="0"/>
    <n v="24.08"/>
    <x v="52"/>
    <s v="FT16"/>
    <n v="3"/>
    <x v="1"/>
    <s v="August"/>
  </r>
  <r>
    <n v="10651"/>
    <d v="2016-09-01T00:00:00"/>
    <x v="2"/>
    <n v="20.13"/>
    <x v="35"/>
    <s v="FT10"/>
    <n v="2"/>
    <x v="1"/>
    <s v="September"/>
  </r>
  <r>
    <n v="10652"/>
    <d v="2016-09-01T00:00:00"/>
    <x v="2"/>
    <n v="20.13"/>
    <x v="71"/>
    <s v="FT18"/>
    <n v="2"/>
    <x v="1"/>
    <s v="September"/>
  </r>
  <r>
    <n v="10653"/>
    <d v="2016-09-02T00:00:00"/>
    <x v="1"/>
    <n v="44.04"/>
    <x v="17"/>
    <s v="FT04"/>
    <n v="2"/>
    <x v="1"/>
    <s v="September"/>
  </r>
  <r>
    <n v="10654"/>
    <d v="2016-09-02T00:00:00"/>
    <x v="1"/>
    <n v="44.04"/>
    <x v="25"/>
    <s v="FT03"/>
    <n v="3"/>
    <x v="1"/>
    <s v="September"/>
  </r>
  <r>
    <n v="10655"/>
    <d v="2016-09-03T00:00:00"/>
    <x v="2"/>
    <n v="20.13"/>
    <x v="30"/>
    <s v="FT14"/>
    <n v="1"/>
    <x v="1"/>
    <s v="September"/>
  </r>
  <r>
    <n v="10656"/>
    <d v="2016-09-04T00:00:00"/>
    <x v="1"/>
    <n v="44.04"/>
    <x v="79"/>
    <s v="FT02"/>
    <n v="3"/>
    <x v="1"/>
    <s v="September"/>
  </r>
  <r>
    <n v="10657"/>
    <d v="2016-09-04T00:00:00"/>
    <x v="2"/>
    <n v="20.13"/>
    <x v="45"/>
    <s v="FT14"/>
    <n v="6"/>
    <x v="1"/>
    <s v="September"/>
  </r>
  <r>
    <n v="10658"/>
    <d v="2016-09-05T00:00:00"/>
    <x v="1"/>
    <n v="44.04"/>
    <x v="21"/>
    <s v="FT19"/>
    <n v="4"/>
    <x v="1"/>
    <s v="September"/>
  </r>
  <r>
    <n v="10659"/>
    <d v="2016-09-05T00:00:00"/>
    <x v="2"/>
    <n v="20.13"/>
    <x v="62"/>
    <s v="FT07"/>
    <n v="3"/>
    <x v="1"/>
    <s v="September"/>
  </r>
  <r>
    <n v="10660"/>
    <d v="2016-09-08T00:00:00"/>
    <x v="1"/>
    <n v="44.04"/>
    <x v="64"/>
    <s v="FT01"/>
    <n v="1"/>
    <x v="1"/>
    <s v="September"/>
  </r>
  <r>
    <n v="10661"/>
    <d v="2016-09-09T00:00:00"/>
    <x v="0"/>
    <n v="24.08"/>
    <x v="34"/>
    <s v="FT04"/>
    <n v="2"/>
    <x v="1"/>
    <s v="September"/>
  </r>
  <r>
    <n v="10662"/>
    <d v="2016-09-09T00:00:00"/>
    <x v="2"/>
    <n v="20.13"/>
    <x v="38"/>
    <s v="FT14"/>
    <n v="1"/>
    <x v="1"/>
    <s v="September"/>
  </r>
  <r>
    <n v="10663"/>
    <d v="2016-09-10T00:00:00"/>
    <x v="2"/>
    <n v="20.13"/>
    <x v="48"/>
    <s v="FT07"/>
    <n v="3"/>
    <x v="1"/>
    <s v="September"/>
  </r>
  <r>
    <n v="10664"/>
    <d v="2016-09-10T00:00:00"/>
    <x v="0"/>
    <n v="24.08"/>
    <x v="47"/>
    <s v="FT04"/>
    <n v="3"/>
    <x v="1"/>
    <s v="September"/>
  </r>
  <r>
    <n v="10665"/>
    <d v="2016-09-11T00:00:00"/>
    <x v="2"/>
    <n v="20.13"/>
    <x v="38"/>
    <s v="FT03"/>
    <n v="3"/>
    <x v="1"/>
    <s v="September"/>
  </r>
  <r>
    <n v="10666"/>
    <d v="2016-09-12T00:00:00"/>
    <x v="2"/>
    <n v="20.13"/>
    <x v="6"/>
    <s v="FT05"/>
    <n v="2"/>
    <x v="1"/>
    <s v="September"/>
  </r>
  <r>
    <n v="10667"/>
    <d v="2016-09-12T00:00:00"/>
    <x v="1"/>
    <n v="44.04"/>
    <x v="9"/>
    <s v="FT16"/>
    <n v="2"/>
    <x v="1"/>
    <s v="September"/>
  </r>
  <r>
    <n v="10668"/>
    <d v="2016-09-15T00:00:00"/>
    <x v="2"/>
    <n v="20.13"/>
    <x v="35"/>
    <s v="FT03"/>
    <n v="3"/>
    <x v="1"/>
    <s v="September"/>
  </r>
  <r>
    <n v="10669"/>
    <d v="2016-09-15T00:00:00"/>
    <x v="1"/>
    <n v="44.04"/>
    <x v="51"/>
    <s v="FT11"/>
    <n v="1"/>
    <x v="1"/>
    <s v="September"/>
  </r>
  <r>
    <n v="10670"/>
    <d v="2016-09-16T00:00:00"/>
    <x v="1"/>
    <n v="44.04"/>
    <x v="17"/>
    <s v="FT20"/>
    <n v="5"/>
    <x v="1"/>
    <s v="September"/>
  </r>
  <r>
    <n v="10671"/>
    <d v="2016-09-17T00:00:00"/>
    <x v="1"/>
    <n v="44.04"/>
    <x v="86"/>
    <s v="FT17"/>
    <n v="3"/>
    <x v="1"/>
    <s v="September"/>
  </r>
  <r>
    <n v="10672"/>
    <d v="2016-09-17T00:00:00"/>
    <x v="2"/>
    <n v="20.13"/>
    <x v="25"/>
    <s v="FT14"/>
    <n v="2"/>
    <x v="1"/>
    <s v="September"/>
  </r>
  <r>
    <n v="10673"/>
    <d v="2016-09-18T00:00:00"/>
    <x v="1"/>
    <n v="44.04"/>
    <x v="83"/>
    <s v="FT03"/>
    <n v="3"/>
    <x v="1"/>
    <s v="September"/>
  </r>
  <r>
    <n v="10674"/>
    <d v="2016-09-18T00:00:00"/>
    <x v="2"/>
    <n v="20.13"/>
    <x v="42"/>
    <s v="FT04"/>
    <n v="1"/>
    <x v="1"/>
    <s v="September"/>
  </r>
  <r>
    <n v="10675"/>
    <d v="2016-09-19T00:00:00"/>
    <x v="2"/>
    <n v="20.13"/>
    <x v="17"/>
    <s v="FT20"/>
    <n v="3"/>
    <x v="1"/>
    <s v="September"/>
  </r>
  <r>
    <n v="10676"/>
    <d v="2016-09-22T00:00:00"/>
    <x v="2"/>
    <n v="20.13"/>
    <x v="23"/>
    <s v="FT08"/>
    <n v="3"/>
    <x v="1"/>
    <s v="September"/>
  </r>
  <r>
    <n v="10677"/>
    <d v="2016-09-22T00:00:00"/>
    <x v="0"/>
    <n v="24.08"/>
    <x v="59"/>
    <s v="FT19"/>
    <n v="2"/>
    <x v="1"/>
    <s v="September"/>
  </r>
  <r>
    <n v="10678"/>
    <d v="2016-09-23T00:00:00"/>
    <x v="0"/>
    <n v="24.08"/>
    <x v="45"/>
    <s v="FT06"/>
    <n v="4"/>
    <x v="1"/>
    <s v="September"/>
  </r>
  <r>
    <n v="10679"/>
    <d v="2016-09-23T00:00:00"/>
    <x v="0"/>
    <n v="24.08"/>
    <x v="15"/>
    <s v="FT07"/>
    <n v="1"/>
    <x v="1"/>
    <s v="September"/>
  </r>
  <r>
    <n v="10680"/>
    <d v="2016-09-24T00:00:00"/>
    <x v="1"/>
    <n v="44.04"/>
    <x v="37"/>
    <s v="FT16"/>
    <n v="3"/>
    <x v="1"/>
    <s v="September"/>
  </r>
  <r>
    <n v="10681"/>
    <d v="2016-09-25T00:00:00"/>
    <x v="0"/>
    <n v="24.08"/>
    <x v="79"/>
    <s v="FT16"/>
    <n v="3"/>
    <x v="1"/>
    <s v="September"/>
  </r>
  <r>
    <n v="10682"/>
    <d v="2016-09-25T00:00:00"/>
    <x v="2"/>
    <n v="20.13"/>
    <x v="59"/>
    <s v="FT01"/>
    <n v="3"/>
    <x v="1"/>
    <s v="September"/>
  </r>
  <r>
    <n v="10683"/>
    <d v="2016-09-26T00:00:00"/>
    <x v="1"/>
    <n v="44.04"/>
    <x v="41"/>
    <s v="FT07"/>
    <n v="1"/>
    <x v="1"/>
    <s v="September"/>
  </r>
  <r>
    <n v="10684"/>
    <d v="2016-09-26T00:00:00"/>
    <x v="1"/>
    <n v="44.04"/>
    <x v="11"/>
    <s v="FT05"/>
    <n v="3"/>
    <x v="1"/>
    <s v="September"/>
  </r>
  <r>
    <n v="10685"/>
    <d v="2016-09-29T00:00:00"/>
    <x v="2"/>
    <n v="20.13"/>
    <x v="71"/>
    <s v="FT15"/>
    <n v="3"/>
    <x v="1"/>
    <s v="September"/>
  </r>
  <r>
    <n v="10686"/>
    <d v="2016-09-30T00:00:00"/>
    <x v="1"/>
    <n v="44.04"/>
    <x v="54"/>
    <s v="FT17"/>
    <n v="2"/>
    <x v="1"/>
    <s v="September"/>
  </r>
  <r>
    <n v="10687"/>
    <d v="2016-09-30T00:00:00"/>
    <x v="2"/>
    <n v="20.13"/>
    <x v="34"/>
    <s v="FT11"/>
    <n v="3"/>
    <x v="1"/>
    <s v="September"/>
  </r>
  <r>
    <n v="10688"/>
    <d v="2016-10-01T00:00:00"/>
    <x v="2"/>
    <n v="20.13"/>
    <x v="61"/>
    <s v="FT07"/>
    <n v="3"/>
    <x v="1"/>
    <s v="October"/>
  </r>
  <r>
    <n v="10689"/>
    <d v="2016-10-01T00:00:00"/>
    <x v="2"/>
    <n v="20.13"/>
    <x v="25"/>
    <s v="FT01"/>
    <n v="1"/>
    <x v="1"/>
    <s v="October"/>
  </r>
  <r>
    <n v="10690"/>
    <d v="2016-10-02T00:00:00"/>
    <x v="1"/>
    <n v="44.04"/>
    <x v="2"/>
    <s v="FT15"/>
    <n v="2"/>
    <x v="1"/>
    <s v="October"/>
  </r>
  <r>
    <n v="10691"/>
    <d v="2016-10-03T00:00:00"/>
    <x v="2"/>
    <n v="20.13"/>
    <x v="21"/>
    <s v="FT03"/>
    <n v="5"/>
    <x v="1"/>
    <s v="October"/>
  </r>
  <r>
    <n v="10692"/>
    <d v="2016-10-03T00:00:00"/>
    <x v="2"/>
    <n v="20.13"/>
    <x v="85"/>
    <s v="FT11"/>
    <n v="1"/>
    <x v="1"/>
    <s v="October"/>
  </r>
  <r>
    <n v="10693"/>
    <d v="2016-10-06T00:00:00"/>
    <x v="0"/>
    <n v="24.08"/>
    <x v="19"/>
    <s v="FT10"/>
    <n v="4"/>
    <x v="1"/>
    <s v="October"/>
  </r>
  <r>
    <n v="10694"/>
    <d v="2016-10-06T00:00:00"/>
    <x v="0"/>
    <n v="24.08"/>
    <x v="21"/>
    <s v="FT17"/>
    <n v="3"/>
    <x v="1"/>
    <s v="October"/>
  </r>
  <r>
    <n v="10695"/>
    <d v="2016-10-07T00:00:00"/>
    <x v="1"/>
    <n v="44.04"/>
    <x v="83"/>
    <s v="FT20"/>
    <n v="3"/>
    <x v="1"/>
    <s v="October"/>
  </r>
  <r>
    <n v="10696"/>
    <d v="2016-10-08T00:00:00"/>
    <x v="0"/>
    <n v="24.08"/>
    <x v="19"/>
    <s v="FT05"/>
    <n v="2"/>
    <x v="1"/>
    <s v="October"/>
  </r>
  <r>
    <n v="10697"/>
    <d v="2016-10-08T00:00:00"/>
    <x v="1"/>
    <n v="44.04"/>
    <x v="67"/>
    <s v="FT11"/>
    <n v="4"/>
    <x v="1"/>
    <s v="October"/>
  </r>
  <r>
    <n v="10698"/>
    <d v="2016-10-09T00:00:00"/>
    <x v="1"/>
    <n v="44.04"/>
    <x v="9"/>
    <s v="FT01"/>
    <n v="5"/>
    <x v="1"/>
    <s v="October"/>
  </r>
  <r>
    <n v="10699"/>
    <d v="2016-10-09T00:00:00"/>
    <x v="0"/>
    <n v="24.08"/>
    <x v="24"/>
    <s v="FT16"/>
    <n v="1"/>
    <x v="1"/>
    <s v="October"/>
  </r>
  <r>
    <n v="10700"/>
    <d v="2016-10-10T00:00:00"/>
    <x v="1"/>
    <n v="44.04"/>
    <x v="45"/>
    <s v="FT12"/>
    <n v="4"/>
    <x v="1"/>
    <s v="October"/>
  </r>
  <r>
    <n v="10701"/>
    <d v="2016-10-13T00:00:00"/>
    <x v="0"/>
    <n v="24.08"/>
    <x v="34"/>
    <s v="FT19"/>
    <n v="3"/>
    <x v="1"/>
    <s v="October"/>
  </r>
  <r>
    <n v="10702"/>
    <d v="2016-10-13T00:00:00"/>
    <x v="1"/>
    <n v="44.04"/>
    <x v="85"/>
    <s v="FT01"/>
    <n v="2"/>
    <x v="1"/>
    <s v="October"/>
  </r>
  <r>
    <n v="10703"/>
    <d v="2016-10-14T00:00:00"/>
    <x v="2"/>
    <n v="20.13"/>
    <x v="14"/>
    <s v="FT02"/>
    <n v="3"/>
    <x v="1"/>
    <s v="October"/>
  </r>
  <r>
    <n v="10704"/>
    <d v="2016-10-14T00:00:00"/>
    <x v="1"/>
    <n v="44.04"/>
    <x v="62"/>
    <s v="FT11"/>
    <n v="3"/>
    <x v="1"/>
    <s v="October"/>
  </r>
  <r>
    <n v="10705"/>
    <d v="2016-10-15T00:00:00"/>
    <x v="2"/>
    <n v="20.13"/>
    <x v="8"/>
    <s v="FT03"/>
    <n v="2"/>
    <x v="1"/>
    <s v="October"/>
  </r>
  <r>
    <n v="10706"/>
    <d v="2016-10-16T00:00:00"/>
    <x v="0"/>
    <n v="24.08"/>
    <x v="37"/>
    <s v="FT03"/>
    <n v="3"/>
    <x v="1"/>
    <s v="October"/>
  </r>
  <r>
    <n v="10707"/>
    <d v="2016-10-16T00:00:00"/>
    <x v="0"/>
    <n v="24.08"/>
    <x v="55"/>
    <s v="FT19"/>
    <n v="3"/>
    <x v="1"/>
    <s v="October"/>
  </r>
  <r>
    <n v="10708"/>
    <d v="2016-10-17T00:00:00"/>
    <x v="2"/>
    <n v="20.13"/>
    <x v="40"/>
    <s v="FT11"/>
    <n v="2"/>
    <x v="1"/>
    <s v="October"/>
  </r>
  <r>
    <n v="10709"/>
    <d v="2016-10-17T00:00:00"/>
    <x v="0"/>
    <n v="24.08"/>
    <x v="71"/>
    <s v="FT16"/>
    <n v="3"/>
    <x v="1"/>
    <s v="October"/>
  </r>
  <r>
    <n v="10710"/>
    <d v="2016-10-20T00:00:00"/>
    <x v="1"/>
    <n v="44.04"/>
    <x v="70"/>
    <s v="FT05"/>
    <n v="2"/>
    <x v="1"/>
    <s v="October"/>
  </r>
  <r>
    <n v="10711"/>
    <d v="2016-10-21T00:00:00"/>
    <x v="2"/>
    <n v="20.13"/>
    <x v="45"/>
    <s v="FT12"/>
    <n v="3"/>
    <x v="1"/>
    <s v="October"/>
  </r>
  <r>
    <n v="10712"/>
    <d v="2016-10-21T00:00:00"/>
    <x v="1"/>
    <n v="44.04"/>
    <x v="34"/>
    <s v="FT08"/>
    <n v="2"/>
    <x v="1"/>
    <s v="October"/>
  </r>
  <r>
    <n v="10713"/>
    <d v="2016-10-22T00:00:00"/>
    <x v="1"/>
    <n v="44.04"/>
    <x v="45"/>
    <s v="FT05"/>
    <n v="4"/>
    <x v="1"/>
    <s v="October"/>
  </r>
  <r>
    <n v="10714"/>
    <d v="2016-10-22T00:00:00"/>
    <x v="0"/>
    <n v="24.08"/>
    <x v="45"/>
    <s v="FT10"/>
    <n v="5"/>
    <x v="1"/>
    <s v="October"/>
  </r>
  <r>
    <n v="10715"/>
    <d v="2016-10-23T00:00:00"/>
    <x v="1"/>
    <n v="44.04"/>
    <x v="48"/>
    <s v="FT03"/>
    <n v="2"/>
    <x v="1"/>
    <s v="October"/>
  </r>
  <r>
    <n v="10716"/>
    <d v="2016-10-24T00:00:00"/>
    <x v="2"/>
    <n v="20.13"/>
    <x v="73"/>
    <s v="FT15"/>
    <n v="3"/>
    <x v="1"/>
    <s v="October"/>
  </r>
  <r>
    <n v="10717"/>
    <d v="2016-10-24T00:00:00"/>
    <x v="2"/>
    <n v="20.13"/>
    <x v="17"/>
    <s v="FT10"/>
    <n v="3"/>
    <x v="1"/>
    <s v="October"/>
  </r>
  <r>
    <n v="10718"/>
    <d v="2016-10-27T00:00:00"/>
    <x v="0"/>
    <n v="24.08"/>
    <x v="44"/>
    <s v="FT03"/>
    <n v="4"/>
    <x v="1"/>
    <s v="October"/>
  </r>
  <r>
    <n v="10719"/>
    <d v="2016-10-27T00:00:00"/>
    <x v="2"/>
    <n v="20.13"/>
    <x v="82"/>
    <s v="FT01"/>
    <n v="3"/>
    <x v="1"/>
    <s v="October"/>
  </r>
  <r>
    <n v="10720"/>
    <d v="2016-10-28T00:00:00"/>
    <x v="2"/>
    <n v="20.13"/>
    <x v="12"/>
    <s v="FT10"/>
    <n v="2"/>
    <x v="1"/>
    <s v="October"/>
  </r>
  <r>
    <n v="10721"/>
    <d v="2016-10-29T00:00:00"/>
    <x v="0"/>
    <n v="24.08"/>
    <x v="21"/>
    <s v="FT01"/>
    <n v="1"/>
    <x v="1"/>
    <s v="October"/>
  </r>
  <r>
    <n v="10722"/>
    <d v="2016-10-29T00:00:00"/>
    <x v="1"/>
    <n v="44.04"/>
    <x v="45"/>
    <s v="FT01"/>
    <n v="4"/>
    <x v="1"/>
    <s v="October"/>
  </r>
  <r>
    <n v="10723"/>
    <d v="2016-10-30T00:00:00"/>
    <x v="1"/>
    <n v="44.04"/>
    <x v="19"/>
    <s v="FT17"/>
    <n v="1"/>
    <x v="1"/>
    <s v="October"/>
  </r>
  <r>
    <n v="10724"/>
    <d v="2016-10-30T00:00:00"/>
    <x v="2"/>
    <n v="20.13"/>
    <x v="49"/>
    <s v="FT02"/>
    <n v="2"/>
    <x v="1"/>
    <s v="October"/>
  </r>
  <r>
    <n v="10725"/>
    <d v="2016-10-31T00:00:00"/>
    <x v="0"/>
    <n v="24.08"/>
    <x v="52"/>
    <s v="FT12"/>
    <n v="3"/>
    <x v="1"/>
    <s v="October"/>
  </r>
  <r>
    <n v="10726"/>
    <d v="2016-11-03T00:00:00"/>
    <x v="1"/>
    <n v="44.04"/>
    <x v="58"/>
    <s v="FT03"/>
    <n v="2"/>
    <x v="1"/>
    <s v="November"/>
  </r>
  <r>
    <n v="10727"/>
    <d v="2016-11-03T00:00:00"/>
    <x v="1"/>
    <n v="44.04"/>
    <x v="30"/>
    <s v="FT11"/>
    <n v="3"/>
    <x v="1"/>
    <s v="November"/>
  </r>
  <r>
    <n v="10728"/>
    <d v="2016-11-04T00:00:00"/>
    <x v="2"/>
    <n v="20.13"/>
    <x v="62"/>
    <s v="FT03"/>
    <n v="4"/>
    <x v="1"/>
    <s v="November"/>
  </r>
  <r>
    <n v="10729"/>
    <d v="2016-11-04T00:00:00"/>
    <x v="0"/>
    <n v="24.08"/>
    <x v="67"/>
    <s v="FT10"/>
    <n v="3"/>
    <x v="1"/>
    <s v="November"/>
  </r>
  <r>
    <n v="10730"/>
    <d v="2016-11-05T00:00:00"/>
    <x v="1"/>
    <n v="44.04"/>
    <x v="48"/>
    <s v="FT08"/>
    <n v="3"/>
    <x v="1"/>
    <s v="November"/>
  </r>
  <r>
    <n v="10731"/>
    <d v="2016-11-06T00:00:00"/>
    <x v="1"/>
    <n v="44.04"/>
    <x v="5"/>
    <s v="FT16"/>
    <n v="2"/>
    <x v="1"/>
    <s v="November"/>
  </r>
  <r>
    <n v="10732"/>
    <d v="2016-11-06T00:00:00"/>
    <x v="1"/>
    <n v="44.04"/>
    <x v="48"/>
    <s v="FT11"/>
    <n v="1"/>
    <x v="1"/>
    <s v="November"/>
  </r>
  <r>
    <n v="10733"/>
    <d v="2016-11-07T00:00:00"/>
    <x v="0"/>
    <n v="24.08"/>
    <x v="25"/>
    <s v="FT06"/>
    <n v="3"/>
    <x v="1"/>
    <s v="November"/>
  </r>
  <r>
    <n v="10734"/>
    <d v="2016-11-07T00:00:00"/>
    <x v="0"/>
    <n v="24.08"/>
    <x v="71"/>
    <s v="FT12"/>
    <n v="3"/>
    <x v="1"/>
    <s v="November"/>
  </r>
  <r>
    <n v="10735"/>
    <d v="2016-11-10T00:00:00"/>
    <x v="2"/>
    <n v="20.13"/>
    <x v="82"/>
    <s v="FT02"/>
    <n v="2"/>
    <x v="1"/>
    <s v="November"/>
  </r>
  <r>
    <n v="10736"/>
    <d v="2016-11-11T00:00:00"/>
    <x v="2"/>
    <n v="20.13"/>
    <x v="34"/>
    <s v="FT05"/>
    <n v="2"/>
    <x v="1"/>
    <s v="November"/>
  </r>
  <r>
    <n v="10737"/>
    <d v="2016-11-11T00:00:00"/>
    <x v="2"/>
    <n v="20.13"/>
    <x v="0"/>
    <s v="FT15"/>
    <n v="2"/>
    <x v="1"/>
    <s v="November"/>
  </r>
  <r>
    <n v="10738"/>
    <d v="2016-11-12T00:00:00"/>
    <x v="1"/>
    <n v="44.04"/>
    <x v="87"/>
    <s v="FT01"/>
    <n v="1"/>
    <x v="1"/>
    <s v="November"/>
  </r>
  <r>
    <n v="10739"/>
    <d v="2016-11-12T00:00:00"/>
    <x v="0"/>
    <n v="24.08"/>
    <x v="0"/>
    <s v="FT11"/>
    <n v="2"/>
    <x v="1"/>
    <s v="November"/>
  </r>
  <r>
    <n v="10740"/>
    <d v="2016-11-13T00:00:00"/>
    <x v="2"/>
    <n v="20.13"/>
    <x v="19"/>
    <s v="FT17"/>
    <n v="4"/>
    <x v="1"/>
    <s v="November"/>
  </r>
  <r>
    <n v="10741"/>
    <d v="2016-11-14T00:00:00"/>
    <x v="0"/>
    <n v="24.08"/>
    <x v="55"/>
    <s v="FT13"/>
    <n v="1"/>
    <x v="1"/>
    <s v="November"/>
  </r>
  <r>
    <n v="10742"/>
    <d v="2016-11-14T00:00:00"/>
    <x v="0"/>
    <n v="24.08"/>
    <x v="66"/>
    <s v="FT11"/>
    <n v="3"/>
    <x v="1"/>
    <s v="November"/>
  </r>
  <r>
    <n v="10743"/>
    <d v="2016-11-17T00:00:00"/>
    <x v="2"/>
    <n v="20.13"/>
    <x v="55"/>
    <s v="FT02"/>
    <n v="1"/>
    <x v="1"/>
    <s v="November"/>
  </r>
  <r>
    <n v="10744"/>
    <d v="2016-11-17T00:00:00"/>
    <x v="1"/>
    <n v="44.04"/>
    <x v="61"/>
    <s v="FT18"/>
    <n v="1"/>
    <x v="1"/>
    <s v="November"/>
  </r>
  <r>
    <n v="10745"/>
    <d v="2016-11-18T00:00:00"/>
    <x v="1"/>
    <n v="44.04"/>
    <x v="21"/>
    <s v="FT03"/>
    <n v="4"/>
    <x v="1"/>
    <s v="November"/>
  </r>
  <r>
    <n v="10746"/>
    <d v="2016-11-19T00:00:00"/>
    <x v="0"/>
    <n v="24.08"/>
    <x v="5"/>
    <s v="FT05"/>
    <n v="4"/>
    <x v="1"/>
    <s v="November"/>
  </r>
  <r>
    <n v="10747"/>
    <d v="2016-11-19T00:00:00"/>
    <x v="1"/>
    <n v="44.04"/>
    <x v="54"/>
    <s v="FT11"/>
    <n v="4"/>
    <x v="1"/>
    <s v="November"/>
  </r>
  <r>
    <n v="10748"/>
    <d v="2016-11-20T00:00:00"/>
    <x v="1"/>
    <n v="44.04"/>
    <x v="45"/>
    <s v="FT12"/>
    <n v="3"/>
    <x v="1"/>
    <s v="November"/>
  </r>
  <r>
    <n v="10749"/>
    <d v="2016-11-20T00:00:00"/>
    <x v="2"/>
    <n v="20.13"/>
    <x v="42"/>
    <s v="FT06"/>
    <n v="3"/>
    <x v="1"/>
    <s v="November"/>
  </r>
  <r>
    <n v="10750"/>
    <d v="2016-11-21T00:00:00"/>
    <x v="1"/>
    <n v="44.04"/>
    <x v="16"/>
    <s v="FT08"/>
    <n v="3"/>
    <x v="1"/>
    <s v="November"/>
  </r>
  <r>
    <n v="10751"/>
    <d v="2016-11-24T00:00:00"/>
    <x v="0"/>
    <n v="24.08"/>
    <x v="6"/>
    <s v="FT11"/>
    <n v="4"/>
    <x v="1"/>
    <s v="November"/>
  </r>
  <r>
    <n v="10752"/>
    <d v="2016-11-24T00:00:00"/>
    <x v="0"/>
    <n v="24.08"/>
    <x v="77"/>
    <s v="FT16"/>
    <n v="2"/>
    <x v="1"/>
    <s v="November"/>
  </r>
  <r>
    <n v="10753"/>
    <d v="2016-11-25T00:00:00"/>
    <x v="1"/>
    <n v="44.04"/>
    <x v="70"/>
    <s v="FT02"/>
    <n v="2"/>
    <x v="1"/>
    <s v="November"/>
  </r>
  <r>
    <n v="10754"/>
    <d v="2016-11-25T00:00:00"/>
    <x v="0"/>
    <n v="24.08"/>
    <x v="22"/>
    <s v="FT02"/>
    <n v="1"/>
    <x v="1"/>
    <s v="November"/>
  </r>
  <r>
    <n v="10755"/>
    <d v="2016-11-26T00:00:00"/>
    <x v="2"/>
    <n v="20.13"/>
    <x v="48"/>
    <s v="FT08"/>
    <n v="4"/>
    <x v="1"/>
    <s v="November"/>
  </r>
  <r>
    <n v="10756"/>
    <d v="2016-11-27T00:00:00"/>
    <x v="2"/>
    <n v="20.13"/>
    <x v="20"/>
    <s v="FT11"/>
    <n v="4"/>
    <x v="1"/>
    <s v="November"/>
  </r>
  <r>
    <n v="10757"/>
    <d v="2016-11-27T00:00:00"/>
    <x v="1"/>
    <n v="44.04"/>
    <x v="45"/>
    <s v="FT04"/>
    <n v="4"/>
    <x v="1"/>
    <s v="November"/>
  </r>
  <r>
    <n v="10758"/>
    <d v="2016-11-28T00:00:00"/>
    <x v="0"/>
    <n v="24.08"/>
    <x v="6"/>
    <s v="FT04"/>
    <n v="3"/>
    <x v="1"/>
    <s v="November"/>
  </r>
  <r>
    <n v="10759"/>
    <d v="2016-11-28T00:00:00"/>
    <x v="0"/>
    <n v="24.08"/>
    <x v="39"/>
    <s v="FT12"/>
    <n v="1"/>
    <x v="1"/>
    <s v="November"/>
  </r>
  <r>
    <n v="10760"/>
    <d v="2016-12-01T00:00:00"/>
    <x v="1"/>
    <n v="44.04"/>
    <x v="80"/>
    <s v="FT04"/>
    <n v="3"/>
    <x v="1"/>
    <s v="December"/>
  </r>
  <r>
    <n v="10761"/>
    <d v="2016-12-02T00:00:00"/>
    <x v="2"/>
    <n v="20.13"/>
    <x v="13"/>
    <s v="FT07"/>
    <n v="2"/>
    <x v="1"/>
    <s v="December"/>
  </r>
  <r>
    <n v="10762"/>
    <d v="2016-12-02T00:00:00"/>
    <x v="1"/>
    <n v="44.04"/>
    <x v="14"/>
    <s v="FT13"/>
    <n v="4"/>
    <x v="1"/>
    <s v="December"/>
  </r>
  <r>
    <n v="10763"/>
    <d v="2016-12-03T00:00:00"/>
    <x v="0"/>
    <n v="24.08"/>
    <x v="68"/>
    <s v="FT19"/>
    <n v="3"/>
    <x v="1"/>
    <s v="December"/>
  </r>
  <r>
    <n v="10764"/>
    <d v="2016-12-03T00:00:00"/>
    <x v="0"/>
    <n v="24.08"/>
    <x v="9"/>
    <s v="FT16"/>
    <n v="2"/>
    <x v="1"/>
    <s v="December"/>
  </r>
  <r>
    <n v="10765"/>
    <d v="2016-12-04T00:00:00"/>
    <x v="0"/>
    <n v="24.08"/>
    <x v="21"/>
    <s v="FT12"/>
    <n v="1"/>
    <x v="1"/>
    <s v="December"/>
  </r>
  <r>
    <n v="10766"/>
    <d v="2016-12-05T00:00:00"/>
    <x v="1"/>
    <n v="44.04"/>
    <x v="11"/>
    <s v="FT10"/>
    <n v="3"/>
    <x v="1"/>
    <s v="December"/>
  </r>
  <r>
    <n v="10767"/>
    <d v="2016-12-05T00:00:00"/>
    <x v="0"/>
    <n v="24.08"/>
    <x v="4"/>
    <s v="FT07"/>
    <n v="1"/>
    <x v="1"/>
    <s v="December"/>
  </r>
  <r>
    <n v="10768"/>
    <d v="2016-12-08T00:00:00"/>
    <x v="2"/>
    <n v="20.13"/>
    <x v="55"/>
    <s v="FT20"/>
    <n v="4"/>
    <x v="1"/>
    <s v="December"/>
  </r>
  <r>
    <n v="10769"/>
    <d v="2016-12-08T00:00:00"/>
    <x v="1"/>
    <n v="44.04"/>
    <x v="61"/>
    <s v="FT12"/>
    <n v="4"/>
    <x v="1"/>
    <s v="December"/>
  </r>
  <r>
    <n v="10770"/>
    <d v="2016-12-09T00:00:00"/>
    <x v="0"/>
    <n v="24.08"/>
    <x v="2"/>
    <s v="FT10"/>
    <n v="1"/>
    <x v="1"/>
    <s v="December"/>
  </r>
  <r>
    <n v="10771"/>
    <d v="2016-12-10T00:00:00"/>
    <x v="2"/>
    <n v="20.13"/>
    <x v="9"/>
    <s v="FT08"/>
    <n v="1"/>
    <x v="1"/>
    <s v="December"/>
  </r>
  <r>
    <n v="10772"/>
    <d v="2016-12-10T00:00:00"/>
    <x v="2"/>
    <n v="20.13"/>
    <x v="26"/>
    <s v="FT18"/>
    <n v="2"/>
    <x v="1"/>
    <s v="December"/>
  </r>
  <r>
    <n v="10773"/>
    <d v="2016-12-11T00:00:00"/>
    <x v="0"/>
    <n v="24.08"/>
    <x v="9"/>
    <s v="FT18"/>
    <n v="3"/>
    <x v="1"/>
    <s v="December"/>
  </r>
  <r>
    <n v="10774"/>
    <d v="2016-12-11T00:00:00"/>
    <x v="1"/>
    <n v="44.04"/>
    <x v="14"/>
    <s v="FT02"/>
    <n v="2"/>
    <x v="1"/>
    <s v="December"/>
  </r>
  <r>
    <n v="10775"/>
    <d v="2016-12-12T00:00:00"/>
    <x v="1"/>
    <n v="44.04"/>
    <x v="84"/>
    <s v="FT10"/>
    <n v="2"/>
    <x v="1"/>
    <s v="December"/>
  </r>
  <r>
    <n v="10776"/>
    <d v="2016-12-15T00:00:00"/>
    <x v="0"/>
    <n v="24.08"/>
    <x v="9"/>
    <s v="FT07"/>
    <n v="4"/>
    <x v="1"/>
    <s v="December"/>
  </r>
  <r>
    <n v="10777"/>
    <d v="2016-12-15T00:00:00"/>
    <x v="2"/>
    <n v="20.13"/>
    <x v="71"/>
    <s v="FT16"/>
    <n v="1"/>
    <x v="1"/>
    <s v="December"/>
  </r>
  <r>
    <n v="10778"/>
    <d v="2016-12-16T00:00:00"/>
    <x v="1"/>
    <n v="44.04"/>
    <x v="25"/>
    <s v="FT12"/>
    <n v="1"/>
    <x v="1"/>
    <s v="December"/>
  </r>
  <r>
    <n v="10779"/>
    <d v="2016-12-16T00:00:00"/>
    <x v="2"/>
    <n v="20.13"/>
    <x v="24"/>
    <s v="FT05"/>
    <n v="2"/>
    <x v="1"/>
    <s v="December"/>
  </r>
  <r>
    <n v="10780"/>
    <d v="2016-12-16T00:00:00"/>
    <x v="1"/>
    <n v="44.04"/>
    <x v="28"/>
    <s v="FT13"/>
    <n v="2"/>
    <x v="1"/>
    <s v="December"/>
  </r>
  <r>
    <n v="10781"/>
    <d v="2016-12-17T00:00:00"/>
    <x v="0"/>
    <n v="24.08"/>
    <x v="16"/>
    <s v="FT16"/>
    <n v="3"/>
    <x v="1"/>
    <s v="December"/>
  </r>
  <r>
    <n v="10782"/>
    <d v="2016-12-17T00:00:00"/>
    <x v="0"/>
    <n v="24.08"/>
    <x v="78"/>
    <s v="FT11"/>
    <n v="1"/>
    <x v="1"/>
    <s v="December"/>
  </r>
  <r>
    <n v="10783"/>
    <d v="2016-12-18T00:00:00"/>
    <x v="2"/>
    <n v="20.13"/>
    <x v="2"/>
    <s v="FT06"/>
    <n v="2"/>
    <x v="1"/>
    <s v="December"/>
  </r>
  <r>
    <n v="10784"/>
    <d v="2016-12-18T00:00:00"/>
    <x v="0"/>
    <n v="24.08"/>
    <x v="22"/>
    <s v="FT06"/>
    <n v="3"/>
    <x v="1"/>
    <s v="December"/>
  </r>
  <r>
    <n v="10785"/>
    <d v="2016-12-18T00:00:00"/>
    <x v="0"/>
    <n v="24.08"/>
    <x v="18"/>
    <s v="FT13"/>
    <n v="2"/>
    <x v="1"/>
    <s v="December"/>
  </r>
  <r>
    <n v="10786"/>
    <d v="2016-12-19T00:00:00"/>
    <x v="1"/>
    <n v="44.04"/>
    <x v="62"/>
    <s v="FT04"/>
    <n v="3"/>
    <x v="1"/>
    <s v="December"/>
  </r>
  <r>
    <n v="10787"/>
    <d v="2016-12-19T00:00:00"/>
    <x v="1"/>
    <n v="44.04"/>
    <x v="53"/>
    <s v="FT17"/>
    <n v="2"/>
    <x v="1"/>
    <s v="December"/>
  </r>
  <r>
    <n v="10788"/>
    <d v="2016-12-22T00:00:00"/>
    <x v="2"/>
    <n v="20.13"/>
    <x v="21"/>
    <s v="FT06"/>
    <n v="2"/>
    <x v="1"/>
    <s v="December"/>
  </r>
  <r>
    <n v="10789"/>
    <d v="2016-12-22T00:00:00"/>
    <x v="2"/>
    <n v="20.13"/>
    <x v="68"/>
    <s v="FT20"/>
    <n v="4"/>
    <x v="1"/>
    <s v="December"/>
  </r>
  <r>
    <n v="10790"/>
    <d v="2016-12-22T00:00:00"/>
    <x v="1"/>
    <n v="44.04"/>
    <x v="71"/>
    <s v="FT11"/>
    <n v="2"/>
    <x v="1"/>
    <s v="December"/>
  </r>
  <r>
    <n v="10791"/>
    <d v="2016-12-23T00:00:00"/>
    <x v="2"/>
    <n v="20.13"/>
    <x v="17"/>
    <s v="FT03"/>
    <n v="2"/>
    <x v="1"/>
    <s v="December"/>
  </r>
  <r>
    <n v="10792"/>
    <d v="2016-12-23T00:00:00"/>
    <x v="0"/>
    <n v="24.08"/>
    <x v="63"/>
    <s v="FT06"/>
    <n v="3"/>
    <x v="1"/>
    <s v="December"/>
  </r>
  <r>
    <n v="10793"/>
    <d v="2016-12-24T00:00:00"/>
    <x v="0"/>
    <n v="24.08"/>
    <x v="55"/>
    <s v="FT01"/>
    <n v="2"/>
    <x v="1"/>
    <s v="December"/>
  </r>
  <r>
    <n v="10794"/>
    <d v="2016-12-24T00:00:00"/>
    <x v="1"/>
    <n v="44.04"/>
    <x v="12"/>
    <s v="FT17"/>
    <n v="2"/>
    <x v="1"/>
    <s v="December"/>
  </r>
  <r>
    <n v="10795"/>
    <d v="2016-12-24T00:00:00"/>
    <x v="2"/>
    <n v="20.13"/>
    <x v="9"/>
    <s v="FT11"/>
    <n v="2"/>
    <x v="1"/>
    <s v="December"/>
  </r>
  <r>
    <n v="10796"/>
    <d v="2016-12-25T00:00:00"/>
    <x v="1"/>
    <n v="44.04"/>
    <x v="8"/>
    <s v="FT05"/>
    <n v="4"/>
    <x v="1"/>
    <s v="December"/>
  </r>
  <r>
    <n v="10797"/>
    <d v="2016-12-25T00:00:00"/>
    <x v="2"/>
    <n v="20.13"/>
    <x v="57"/>
    <s v="FT16"/>
    <n v="1"/>
    <x v="1"/>
    <s v="December"/>
  </r>
  <r>
    <n v="10798"/>
    <d v="2016-12-26T00:00:00"/>
    <x v="1"/>
    <n v="44.04"/>
    <x v="42"/>
    <s v="FT04"/>
    <n v="2"/>
    <x v="1"/>
    <s v="December"/>
  </r>
  <r>
    <n v="10799"/>
    <d v="2016-12-26T00:00:00"/>
    <x v="0"/>
    <n v="24.08"/>
    <x v="44"/>
    <s v="FT04"/>
    <n v="3"/>
    <x v="1"/>
    <s v="December"/>
  </r>
  <r>
    <n v="10800"/>
    <d v="2016-12-26T00:00:00"/>
    <x v="0"/>
    <n v="24.08"/>
    <x v="56"/>
    <s v="FT08"/>
    <n v="3"/>
    <x v="1"/>
    <s v="December"/>
  </r>
  <r>
    <n v="10801"/>
    <d v="2016-12-29T00:00:00"/>
    <x v="2"/>
    <n v="20.13"/>
    <x v="46"/>
    <s v="FT16"/>
    <n v="2"/>
    <x v="1"/>
    <s v="December"/>
  </r>
  <r>
    <n v="10802"/>
    <d v="2016-12-29T00:00:00"/>
    <x v="2"/>
    <n v="20.13"/>
    <x v="51"/>
    <s v="FT15"/>
    <n v="4"/>
    <x v="1"/>
    <s v="December"/>
  </r>
  <r>
    <n v="10803"/>
    <d v="2016-12-30T00:00:00"/>
    <x v="1"/>
    <n v="44.04"/>
    <x v="7"/>
    <s v="FT16"/>
    <n v="3"/>
    <x v="1"/>
    <s v="December"/>
  </r>
  <r>
    <n v="10804"/>
    <d v="2016-12-30T00:00:00"/>
    <x v="2"/>
    <n v="20.13"/>
    <x v="56"/>
    <s v="FT08"/>
    <n v="3"/>
    <x v="1"/>
    <s v="December"/>
  </r>
  <r>
    <n v="10805"/>
    <d v="2016-12-30T00:00:00"/>
    <x v="0"/>
    <n v="24.08"/>
    <x v="40"/>
    <s v="FT11"/>
    <n v="2"/>
    <x v="1"/>
    <s v="December"/>
  </r>
  <r>
    <n v="10806"/>
    <d v="2016-12-31T00:00:00"/>
    <x v="2"/>
    <n v="20.13"/>
    <x v="3"/>
    <s v="FT17"/>
    <n v="3"/>
    <x v="1"/>
    <s v="December"/>
  </r>
  <r>
    <n v="10807"/>
    <d v="2016-12-31T00:00:00"/>
    <x v="1"/>
    <n v="44.04"/>
    <x v="70"/>
    <s v="FT15"/>
    <n v="1"/>
    <x v="1"/>
    <s v="December"/>
  </r>
  <r>
    <n v="10808"/>
    <d v="2017-01-01T00:00:00"/>
    <x v="0"/>
    <n v="24.08"/>
    <x v="37"/>
    <s v="FT11"/>
    <n v="2"/>
    <x v="2"/>
    <s v="January"/>
  </r>
  <r>
    <n v="10809"/>
    <d v="2017-01-01T00:00:00"/>
    <x v="1"/>
    <n v="44.04"/>
    <x v="7"/>
    <s v="FT18"/>
    <n v="1"/>
    <x v="2"/>
    <s v="January"/>
  </r>
  <r>
    <n v="10810"/>
    <d v="2017-01-01T00:00:00"/>
    <x v="0"/>
    <n v="24.08"/>
    <x v="75"/>
    <s v="FT12"/>
    <n v="3"/>
    <x v="2"/>
    <s v="January"/>
  </r>
  <r>
    <n v="10811"/>
    <d v="2017-01-02T00:00:00"/>
    <x v="1"/>
    <n v="44.04"/>
    <x v="67"/>
    <s v="FT15"/>
    <n v="3"/>
    <x v="2"/>
    <s v="January"/>
  </r>
  <r>
    <n v="10812"/>
    <d v="2017-01-02T00:00:00"/>
    <x v="1"/>
    <n v="44.04"/>
    <x v="30"/>
    <s v="FT15"/>
    <n v="3"/>
    <x v="2"/>
    <s v="January"/>
  </r>
  <r>
    <n v="10813"/>
    <d v="2017-01-05T00:00:00"/>
    <x v="1"/>
    <n v="44.04"/>
    <x v="29"/>
    <s v="FT12"/>
    <n v="2"/>
    <x v="2"/>
    <s v="January"/>
  </r>
  <r>
    <n v="10814"/>
    <d v="2017-01-05T00:00:00"/>
    <x v="0"/>
    <n v="24.08"/>
    <x v="3"/>
    <s v="FT12"/>
    <n v="4"/>
    <x v="2"/>
    <s v="January"/>
  </r>
  <r>
    <n v="10815"/>
    <d v="2017-01-05T00:00:00"/>
    <x v="0"/>
    <n v="24.08"/>
    <x v="45"/>
    <s v="FT10"/>
    <n v="1"/>
    <x v="2"/>
    <s v="January"/>
  </r>
  <r>
    <n v="10816"/>
    <d v="2017-01-06T00:00:00"/>
    <x v="2"/>
    <n v="20.13"/>
    <x v="79"/>
    <s v="FT11"/>
    <n v="2"/>
    <x v="2"/>
    <s v="January"/>
  </r>
  <r>
    <n v="10817"/>
    <d v="2017-01-06T00:00:00"/>
    <x v="2"/>
    <n v="20.13"/>
    <x v="44"/>
    <s v="FT07"/>
    <n v="4"/>
    <x v="2"/>
    <s v="January"/>
  </r>
  <r>
    <n v="10818"/>
    <d v="2017-01-07T00:00:00"/>
    <x v="0"/>
    <n v="24.08"/>
    <x v="22"/>
    <s v="FT16"/>
    <n v="2"/>
    <x v="2"/>
    <s v="January"/>
  </r>
  <r>
    <n v="10819"/>
    <d v="2017-01-07T00:00:00"/>
    <x v="0"/>
    <n v="24.08"/>
    <x v="78"/>
    <s v="FT10"/>
    <n v="2"/>
    <x v="2"/>
    <s v="January"/>
  </r>
  <r>
    <n v="10820"/>
    <d v="2017-01-07T00:00:00"/>
    <x v="2"/>
    <n v="20.13"/>
    <x v="13"/>
    <s v="FT10"/>
    <n v="1"/>
    <x v="2"/>
    <s v="January"/>
  </r>
  <r>
    <n v="10821"/>
    <d v="2017-01-08T00:00:00"/>
    <x v="1"/>
    <n v="44.04"/>
    <x v="20"/>
    <s v="FT03"/>
    <n v="2"/>
    <x v="2"/>
    <s v="January"/>
  </r>
  <r>
    <n v="10822"/>
    <d v="2017-01-08T00:00:00"/>
    <x v="0"/>
    <n v="24.08"/>
    <x v="81"/>
    <s v="FT16"/>
    <n v="2"/>
    <x v="2"/>
    <s v="January"/>
  </r>
  <r>
    <n v="10823"/>
    <d v="2017-01-09T00:00:00"/>
    <x v="2"/>
    <n v="20.13"/>
    <x v="28"/>
    <s v="FT17"/>
    <n v="4"/>
    <x v="2"/>
    <s v="January"/>
  </r>
  <r>
    <n v="10824"/>
    <d v="2017-01-09T00:00:00"/>
    <x v="1"/>
    <n v="44.04"/>
    <x v="14"/>
    <s v="FT01"/>
    <n v="2"/>
    <x v="2"/>
    <s v="January"/>
  </r>
  <r>
    <n v="10825"/>
    <d v="2017-01-09T00:00:00"/>
    <x v="1"/>
    <n v="44.04"/>
    <x v="57"/>
    <s v="FT16"/>
    <n v="2"/>
    <x v="2"/>
    <s v="January"/>
  </r>
  <r>
    <n v="10826"/>
    <d v="2017-01-12T00:00:00"/>
    <x v="1"/>
    <n v="44.04"/>
    <x v="15"/>
    <s v="FT01"/>
    <n v="2"/>
    <x v="2"/>
    <s v="January"/>
  </r>
  <r>
    <n v="10827"/>
    <d v="2017-01-12T00:00:00"/>
    <x v="2"/>
    <n v="20.13"/>
    <x v="48"/>
    <s v="FT17"/>
    <n v="2"/>
    <x v="2"/>
    <s v="January"/>
  </r>
  <r>
    <n v="10828"/>
    <d v="2017-01-13T00:00:00"/>
    <x v="1"/>
    <n v="44.04"/>
    <x v="73"/>
    <s v="FT11"/>
    <n v="2"/>
    <x v="2"/>
    <s v="January"/>
  </r>
  <r>
    <n v="10829"/>
    <d v="2017-01-13T00:00:00"/>
    <x v="1"/>
    <n v="44.04"/>
    <x v="42"/>
    <s v="FT15"/>
    <n v="4"/>
    <x v="2"/>
    <s v="January"/>
  </r>
  <r>
    <n v="10830"/>
    <d v="2017-01-13T00:00:00"/>
    <x v="2"/>
    <n v="20.13"/>
    <x v="33"/>
    <s v="FT16"/>
    <n v="4"/>
    <x v="2"/>
    <s v="January"/>
  </r>
  <r>
    <n v="10831"/>
    <d v="2017-01-14T00:00:00"/>
    <x v="2"/>
    <n v="20.13"/>
    <x v="65"/>
    <s v="FT19"/>
    <n v="4"/>
    <x v="2"/>
    <s v="January"/>
  </r>
  <r>
    <n v="10832"/>
    <d v="2017-01-14T00:00:00"/>
    <x v="2"/>
    <n v="20.13"/>
    <x v="53"/>
    <s v="FT06"/>
    <n v="4"/>
    <x v="2"/>
    <s v="January"/>
  </r>
  <r>
    <n v="10833"/>
    <d v="2017-01-15T00:00:00"/>
    <x v="2"/>
    <n v="20.13"/>
    <x v="11"/>
    <s v="FT03"/>
    <n v="3"/>
    <x v="2"/>
    <s v="January"/>
  </r>
  <r>
    <n v="10834"/>
    <d v="2017-01-15T00:00:00"/>
    <x v="0"/>
    <n v="24.08"/>
    <x v="33"/>
    <s v="FT16"/>
    <n v="2"/>
    <x v="2"/>
    <s v="January"/>
  </r>
  <r>
    <n v="10835"/>
    <d v="2017-01-15T00:00:00"/>
    <x v="0"/>
    <n v="24.08"/>
    <x v="85"/>
    <s v="FT03"/>
    <n v="2"/>
    <x v="2"/>
    <s v="January"/>
  </r>
  <r>
    <n v="10836"/>
    <d v="2017-01-16T00:00:00"/>
    <x v="1"/>
    <n v="44.04"/>
    <x v="9"/>
    <s v="FT02"/>
    <n v="5"/>
    <x v="2"/>
    <s v="January"/>
  </r>
  <r>
    <n v="10837"/>
    <d v="2017-01-16T00:00:00"/>
    <x v="0"/>
    <n v="24.08"/>
    <x v="25"/>
    <s v="FT11"/>
    <n v="4"/>
    <x v="2"/>
    <s v="January"/>
  </r>
  <r>
    <n v="10838"/>
    <d v="2017-01-19T00:00:00"/>
    <x v="0"/>
    <n v="24.08"/>
    <x v="67"/>
    <s v="FT07"/>
    <n v="3"/>
    <x v="2"/>
    <s v="January"/>
  </r>
  <r>
    <n v="10839"/>
    <d v="2017-01-19T00:00:00"/>
    <x v="0"/>
    <n v="24.08"/>
    <x v="33"/>
    <s v="FT19"/>
    <n v="2"/>
    <x v="2"/>
    <s v="January"/>
  </r>
  <r>
    <n v="10840"/>
    <d v="2017-01-19T00:00:00"/>
    <x v="2"/>
    <n v="20.13"/>
    <x v="67"/>
    <s v="FT18"/>
    <n v="2"/>
    <x v="2"/>
    <s v="January"/>
  </r>
  <r>
    <n v="10841"/>
    <d v="2017-01-20T00:00:00"/>
    <x v="2"/>
    <n v="20.13"/>
    <x v="4"/>
    <s v="FT04"/>
    <n v="4"/>
    <x v="2"/>
    <s v="January"/>
  </r>
  <r>
    <n v="10842"/>
    <d v="2017-01-20T00:00:00"/>
    <x v="0"/>
    <n v="24.08"/>
    <x v="23"/>
    <s v="FT05"/>
    <n v="4"/>
    <x v="2"/>
    <s v="January"/>
  </r>
  <r>
    <n v="10843"/>
    <d v="2017-01-21T00:00:00"/>
    <x v="2"/>
    <n v="20.13"/>
    <x v="3"/>
    <s v="FT12"/>
    <n v="1"/>
    <x v="2"/>
    <s v="January"/>
  </r>
  <r>
    <n v="10844"/>
    <d v="2017-01-21T00:00:00"/>
    <x v="2"/>
    <n v="20.13"/>
    <x v="54"/>
    <s v="FT02"/>
    <n v="1"/>
    <x v="2"/>
    <s v="January"/>
  </r>
  <r>
    <n v="10845"/>
    <d v="2017-01-21T00:00:00"/>
    <x v="1"/>
    <n v="44.04"/>
    <x v="21"/>
    <s v="FT04"/>
    <n v="5"/>
    <x v="2"/>
    <s v="January"/>
  </r>
  <r>
    <n v="10846"/>
    <d v="2017-01-22T00:00:00"/>
    <x v="0"/>
    <n v="24.08"/>
    <x v="4"/>
    <s v="FT11"/>
    <n v="3"/>
    <x v="2"/>
    <s v="January"/>
  </r>
  <r>
    <n v="10847"/>
    <d v="2017-01-22T00:00:00"/>
    <x v="0"/>
    <n v="24.08"/>
    <x v="45"/>
    <s v="FT19"/>
    <n v="6"/>
    <x v="2"/>
    <s v="January"/>
  </r>
  <r>
    <n v="10848"/>
    <d v="2017-01-23T00:00:00"/>
    <x v="2"/>
    <n v="20.13"/>
    <x v="72"/>
    <s v="FT10"/>
    <n v="2"/>
    <x v="2"/>
    <s v="January"/>
  </r>
  <r>
    <n v="10849"/>
    <d v="2017-01-23T00:00:00"/>
    <x v="2"/>
    <n v="20.13"/>
    <x v="44"/>
    <s v="FT13"/>
    <n v="2"/>
    <x v="2"/>
    <s v="January"/>
  </r>
  <r>
    <n v="10850"/>
    <d v="2017-01-23T00:00:00"/>
    <x v="1"/>
    <n v="44.04"/>
    <x v="3"/>
    <s v="FT10"/>
    <n v="3"/>
    <x v="2"/>
    <s v="January"/>
  </r>
  <r>
    <n v="10851"/>
    <d v="2017-01-26T00:00:00"/>
    <x v="1"/>
    <n v="44.04"/>
    <x v="29"/>
    <s v="FT01"/>
    <n v="4"/>
    <x v="2"/>
    <s v="January"/>
  </r>
  <r>
    <n v="10852"/>
    <d v="2017-01-26T00:00:00"/>
    <x v="1"/>
    <n v="44.04"/>
    <x v="13"/>
    <s v="FT02"/>
    <n v="3"/>
    <x v="2"/>
    <s v="January"/>
  </r>
  <r>
    <n v="10853"/>
    <d v="2017-01-27T00:00:00"/>
    <x v="2"/>
    <n v="20.13"/>
    <x v="76"/>
    <s v="FT10"/>
    <n v="1"/>
    <x v="2"/>
    <s v="January"/>
  </r>
  <r>
    <n v="10854"/>
    <d v="2017-01-27T00:00:00"/>
    <x v="2"/>
    <n v="20.13"/>
    <x v="9"/>
    <s v="FT04"/>
    <n v="2"/>
    <x v="2"/>
    <s v="January"/>
  </r>
  <r>
    <n v="10855"/>
    <d v="2017-01-27T00:00:00"/>
    <x v="1"/>
    <n v="44.04"/>
    <x v="37"/>
    <s v="FT05"/>
    <n v="4"/>
    <x v="2"/>
    <s v="January"/>
  </r>
  <r>
    <n v="10856"/>
    <d v="2017-01-28T00:00:00"/>
    <x v="2"/>
    <n v="20.13"/>
    <x v="59"/>
    <s v="FT11"/>
    <n v="2"/>
    <x v="2"/>
    <s v="January"/>
  </r>
  <r>
    <n v="10857"/>
    <d v="2017-01-28T00:00:00"/>
    <x v="2"/>
    <n v="20.13"/>
    <x v="25"/>
    <s v="FT01"/>
    <n v="3"/>
    <x v="2"/>
    <s v="January"/>
  </r>
  <r>
    <n v="10858"/>
    <d v="2017-01-29T00:00:00"/>
    <x v="1"/>
    <n v="44.04"/>
    <x v="88"/>
    <s v="FT03"/>
    <n v="3"/>
    <x v="2"/>
    <s v="January"/>
  </r>
  <r>
    <n v="10859"/>
    <d v="2017-01-29T00:00:00"/>
    <x v="2"/>
    <n v="20.13"/>
    <x v="17"/>
    <s v="FT07"/>
    <n v="3"/>
    <x v="2"/>
    <s v="January"/>
  </r>
  <r>
    <n v="10860"/>
    <d v="2017-01-29T00:00:00"/>
    <x v="0"/>
    <n v="24.08"/>
    <x v="86"/>
    <s v="FT19"/>
    <n v="2"/>
    <x v="2"/>
    <s v="January"/>
  </r>
  <r>
    <n v="10861"/>
    <d v="2017-01-30T00:00:00"/>
    <x v="2"/>
    <n v="20.13"/>
    <x v="19"/>
    <s v="FT16"/>
    <n v="5"/>
    <x v="2"/>
    <s v="January"/>
  </r>
  <r>
    <n v="10862"/>
    <d v="2017-01-30T00:00:00"/>
    <x v="2"/>
    <n v="20.13"/>
    <x v="26"/>
    <s v="FT13"/>
    <n v="2"/>
    <x v="2"/>
    <s v="January"/>
  </r>
  <r>
    <n v="10863"/>
    <d v="2017-02-02T00:00:00"/>
    <x v="2"/>
    <n v="20.13"/>
    <x v="8"/>
    <s v="FT07"/>
    <n v="2"/>
    <x v="2"/>
    <s v="February"/>
  </r>
  <r>
    <n v="10864"/>
    <d v="2017-02-02T00:00:00"/>
    <x v="2"/>
    <n v="20.13"/>
    <x v="55"/>
    <s v="FT01"/>
    <n v="2"/>
    <x v="2"/>
    <s v="February"/>
  </r>
  <r>
    <n v="10865"/>
    <d v="2017-02-02T00:00:00"/>
    <x v="1"/>
    <n v="44.04"/>
    <x v="21"/>
    <s v="FT11"/>
    <n v="2"/>
    <x v="2"/>
    <s v="February"/>
  </r>
  <r>
    <n v="10866"/>
    <d v="2017-02-03T00:00:00"/>
    <x v="1"/>
    <n v="44.04"/>
    <x v="25"/>
    <s v="FT06"/>
    <n v="3"/>
    <x v="2"/>
    <s v="February"/>
  </r>
  <r>
    <n v="10867"/>
    <d v="2017-02-03T00:00:00"/>
    <x v="1"/>
    <n v="44.04"/>
    <x v="38"/>
    <s v="FT06"/>
    <n v="1"/>
    <x v="2"/>
    <s v="February"/>
  </r>
  <r>
    <n v="10868"/>
    <d v="2017-02-04T00:00:00"/>
    <x v="2"/>
    <n v="20.13"/>
    <x v="62"/>
    <s v="FT17"/>
    <n v="3"/>
    <x v="2"/>
    <s v="February"/>
  </r>
  <r>
    <n v="10869"/>
    <d v="2017-02-04T00:00:00"/>
    <x v="1"/>
    <n v="44.04"/>
    <x v="56"/>
    <s v="FT05"/>
    <n v="4"/>
    <x v="2"/>
    <s v="February"/>
  </r>
  <r>
    <n v="10870"/>
    <d v="2017-02-04T00:00:00"/>
    <x v="0"/>
    <n v="24.08"/>
    <x v="63"/>
    <s v="FT15"/>
    <n v="2"/>
    <x v="2"/>
    <s v="February"/>
  </r>
  <r>
    <n v="10871"/>
    <d v="2017-02-05T00:00:00"/>
    <x v="2"/>
    <n v="20.13"/>
    <x v="48"/>
    <s v="FT12"/>
    <n v="3"/>
    <x v="2"/>
    <s v="February"/>
  </r>
  <r>
    <n v="10872"/>
    <d v="2017-02-05T00:00:00"/>
    <x v="2"/>
    <n v="20.13"/>
    <x v="36"/>
    <s v="FT18"/>
    <n v="4"/>
    <x v="2"/>
    <s v="February"/>
  </r>
  <r>
    <n v="10873"/>
    <d v="2017-02-06T00:00:00"/>
    <x v="1"/>
    <n v="44.04"/>
    <x v="83"/>
    <s v="FT18"/>
    <n v="2"/>
    <x v="2"/>
    <s v="February"/>
  </r>
  <r>
    <n v="10874"/>
    <d v="2017-02-06T00:00:00"/>
    <x v="2"/>
    <n v="20.13"/>
    <x v="36"/>
    <s v="FT04"/>
    <n v="1"/>
    <x v="2"/>
    <s v="February"/>
  </r>
  <r>
    <n v="10875"/>
    <d v="2017-02-06T00:00:00"/>
    <x v="2"/>
    <n v="20.13"/>
    <x v="25"/>
    <s v="FT11"/>
    <n v="3"/>
    <x v="2"/>
    <s v="February"/>
  </r>
  <r>
    <n v="10876"/>
    <d v="2017-02-09T00:00:00"/>
    <x v="0"/>
    <n v="24.08"/>
    <x v="48"/>
    <s v="FT11"/>
    <n v="2"/>
    <x v="2"/>
    <s v="February"/>
  </r>
  <r>
    <n v="10877"/>
    <d v="2017-02-09T00:00:00"/>
    <x v="1"/>
    <n v="44.04"/>
    <x v="29"/>
    <s v="FT17"/>
    <n v="2"/>
    <x v="2"/>
    <s v="February"/>
  </r>
  <r>
    <n v="10878"/>
    <d v="2017-02-10T00:00:00"/>
    <x v="1"/>
    <n v="44.04"/>
    <x v="21"/>
    <s v="FT02"/>
    <n v="1"/>
    <x v="2"/>
    <s v="February"/>
  </r>
  <r>
    <n v="10879"/>
    <d v="2017-02-10T00:00:00"/>
    <x v="0"/>
    <n v="24.08"/>
    <x v="83"/>
    <s v="FT20"/>
    <n v="3"/>
    <x v="2"/>
    <s v="February"/>
  </r>
  <r>
    <n v="10880"/>
    <d v="2017-02-10T00:00:00"/>
    <x v="1"/>
    <n v="44.04"/>
    <x v="14"/>
    <s v="FT06"/>
    <n v="3"/>
    <x v="2"/>
    <s v="February"/>
  </r>
  <r>
    <n v="10881"/>
    <d v="2017-02-11T00:00:00"/>
    <x v="1"/>
    <n v="44.04"/>
    <x v="78"/>
    <s v="FT07"/>
    <n v="1"/>
    <x v="2"/>
    <s v="February"/>
  </r>
  <r>
    <n v="10882"/>
    <d v="2017-02-11T00:00:00"/>
    <x v="0"/>
    <n v="24.08"/>
    <x v="45"/>
    <s v="FT01"/>
    <n v="3"/>
    <x v="2"/>
    <s v="February"/>
  </r>
  <r>
    <n v="10883"/>
    <d v="2017-02-12T00:00:00"/>
    <x v="0"/>
    <n v="24.08"/>
    <x v="38"/>
    <s v="FT01"/>
    <n v="1"/>
    <x v="2"/>
    <s v="February"/>
  </r>
  <r>
    <n v="10884"/>
    <d v="2017-02-12T00:00:00"/>
    <x v="2"/>
    <n v="20.13"/>
    <x v="82"/>
    <s v="FT02"/>
    <n v="3"/>
    <x v="2"/>
    <s v="February"/>
  </r>
  <r>
    <n v="10885"/>
    <d v="2017-02-12T00:00:00"/>
    <x v="0"/>
    <n v="24.08"/>
    <x v="4"/>
    <s v="FT16"/>
    <n v="4"/>
    <x v="2"/>
    <s v="February"/>
  </r>
  <r>
    <n v="10886"/>
    <d v="2017-02-13T00:00:00"/>
    <x v="1"/>
    <n v="44.04"/>
    <x v="2"/>
    <s v="FT07"/>
    <n v="3"/>
    <x v="2"/>
    <s v="February"/>
  </r>
  <r>
    <n v="10887"/>
    <d v="2017-02-13T00:00:00"/>
    <x v="0"/>
    <n v="24.08"/>
    <x v="60"/>
    <s v="FT05"/>
    <n v="1"/>
    <x v="2"/>
    <s v="February"/>
  </r>
  <r>
    <n v="10888"/>
    <d v="2017-02-16T00:00:00"/>
    <x v="2"/>
    <n v="20.13"/>
    <x v="36"/>
    <s v="FT12"/>
    <n v="2"/>
    <x v="2"/>
    <s v="February"/>
  </r>
  <r>
    <n v="10889"/>
    <d v="2017-02-16T00:00:00"/>
    <x v="0"/>
    <n v="24.08"/>
    <x v="13"/>
    <s v="FT20"/>
    <n v="2"/>
    <x v="2"/>
    <s v="February"/>
  </r>
  <r>
    <n v="10890"/>
    <d v="2017-02-16T00:00:00"/>
    <x v="1"/>
    <n v="44.04"/>
    <x v="41"/>
    <s v="FT12"/>
    <n v="3"/>
    <x v="2"/>
    <s v="February"/>
  </r>
  <r>
    <n v="10891"/>
    <d v="2017-02-17T00:00:00"/>
    <x v="2"/>
    <n v="20.13"/>
    <x v="26"/>
    <s v="FT20"/>
    <n v="1"/>
    <x v="2"/>
    <s v="February"/>
  </r>
  <r>
    <n v="10892"/>
    <d v="2017-02-17T00:00:00"/>
    <x v="2"/>
    <n v="20.13"/>
    <x v="80"/>
    <s v="FT01"/>
    <n v="1"/>
    <x v="2"/>
    <s v="February"/>
  </r>
  <r>
    <n v="10893"/>
    <d v="2017-02-18T00:00:00"/>
    <x v="2"/>
    <n v="20.13"/>
    <x v="44"/>
    <s v="FT03"/>
    <n v="5"/>
    <x v="2"/>
    <s v="February"/>
  </r>
  <r>
    <n v="10894"/>
    <d v="2017-02-18T00:00:00"/>
    <x v="1"/>
    <n v="44.04"/>
    <x v="45"/>
    <s v="FT11"/>
    <n v="3"/>
    <x v="2"/>
    <s v="February"/>
  </r>
  <r>
    <n v="10895"/>
    <d v="2017-02-18T00:00:00"/>
    <x v="1"/>
    <n v="44.04"/>
    <x v="9"/>
    <s v="FT11"/>
    <n v="4"/>
    <x v="2"/>
    <s v="February"/>
  </r>
  <r>
    <n v="10896"/>
    <d v="2017-02-19T00:00:00"/>
    <x v="0"/>
    <n v="24.08"/>
    <x v="80"/>
    <s v="FT06"/>
    <n v="2"/>
    <x v="2"/>
    <s v="February"/>
  </r>
  <r>
    <n v="10897"/>
    <d v="2017-02-19T00:00:00"/>
    <x v="2"/>
    <n v="20.13"/>
    <x v="34"/>
    <s v="FT11"/>
    <n v="2"/>
    <x v="2"/>
    <s v="February"/>
  </r>
  <r>
    <n v="10898"/>
    <d v="2017-02-20T00:00:00"/>
    <x v="2"/>
    <n v="20.13"/>
    <x v="69"/>
    <s v="FT12"/>
    <n v="1"/>
    <x v="2"/>
    <s v="February"/>
  </r>
  <r>
    <n v="10899"/>
    <d v="2017-02-20T00:00:00"/>
    <x v="0"/>
    <n v="24.08"/>
    <x v="28"/>
    <s v="FT01"/>
    <n v="1"/>
    <x v="2"/>
    <s v="February"/>
  </r>
  <r>
    <n v="10900"/>
    <d v="2017-02-20T00:00:00"/>
    <x v="2"/>
    <n v="20.13"/>
    <x v="7"/>
    <s v="FT10"/>
    <n v="1"/>
    <x v="2"/>
    <s v="February"/>
  </r>
  <r>
    <n v="10901"/>
    <d v="2017-02-23T00:00:00"/>
    <x v="1"/>
    <n v="44.04"/>
    <x v="8"/>
    <s v="FT08"/>
    <n v="2"/>
    <x v="2"/>
    <s v="February"/>
  </r>
  <r>
    <n v="10902"/>
    <d v="2017-02-23T00:00:00"/>
    <x v="1"/>
    <n v="44.04"/>
    <x v="14"/>
    <s v="FT18"/>
    <n v="2"/>
    <x v="2"/>
    <s v="February"/>
  </r>
  <r>
    <n v="10903"/>
    <d v="2017-02-24T00:00:00"/>
    <x v="0"/>
    <n v="24.08"/>
    <x v="2"/>
    <s v="FT15"/>
    <n v="3"/>
    <x v="2"/>
    <s v="February"/>
  </r>
  <r>
    <n v="10904"/>
    <d v="2017-02-24T00:00:00"/>
    <x v="0"/>
    <n v="24.08"/>
    <x v="19"/>
    <s v="FT11"/>
    <n v="2"/>
    <x v="2"/>
    <s v="February"/>
  </r>
  <r>
    <n v="10905"/>
    <d v="2017-02-24T00:00:00"/>
    <x v="2"/>
    <n v="20.13"/>
    <x v="7"/>
    <s v="FT16"/>
    <n v="1"/>
    <x v="2"/>
    <s v="February"/>
  </r>
  <r>
    <n v="10906"/>
    <d v="2017-02-25T00:00:00"/>
    <x v="0"/>
    <n v="24.08"/>
    <x v="63"/>
    <s v="FT18"/>
    <n v="1"/>
    <x v="2"/>
    <s v="February"/>
  </r>
  <r>
    <n v="10907"/>
    <d v="2017-02-25T00:00:00"/>
    <x v="0"/>
    <n v="24.08"/>
    <x v="87"/>
    <s v="FT17"/>
    <n v="1"/>
    <x v="2"/>
    <s v="February"/>
  </r>
  <r>
    <n v="10908"/>
    <d v="2017-02-26T00:00:00"/>
    <x v="2"/>
    <n v="20.13"/>
    <x v="30"/>
    <s v="FT17"/>
    <n v="2"/>
    <x v="2"/>
    <s v="February"/>
  </r>
  <r>
    <n v="10909"/>
    <d v="2017-02-26T00:00:00"/>
    <x v="2"/>
    <n v="20.13"/>
    <x v="65"/>
    <s v="FT12"/>
    <n v="3"/>
    <x v="2"/>
    <s v="February"/>
  </r>
  <r>
    <n v="10910"/>
    <d v="2017-02-26T00:00:00"/>
    <x v="0"/>
    <n v="24.08"/>
    <x v="83"/>
    <s v="FT01"/>
    <n v="3"/>
    <x v="2"/>
    <s v="February"/>
  </r>
  <r>
    <n v="10911"/>
    <d v="2017-02-26T00:00:00"/>
    <x v="1"/>
    <n v="44.04"/>
    <x v="36"/>
    <s v="FT12"/>
    <n v="3"/>
    <x v="2"/>
    <s v="February"/>
  </r>
  <r>
    <n v="10912"/>
    <d v="2017-02-26T00:00:00"/>
    <x v="2"/>
    <n v="20.13"/>
    <x v="34"/>
    <s v="FT02"/>
    <n v="2"/>
    <x v="2"/>
    <s v="February"/>
  </r>
  <r>
    <n v="10913"/>
    <d v="2017-02-26T00:00:00"/>
    <x v="1"/>
    <n v="44.04"/>
    <x v="62"/>
    <s v="FT05"/>
    <n v="3"/>
    <x v="2"/>
    <s v="February"/>
  </r>
  <r>
    <n v="10914"/>
    <d v="2017-02-27T00:00:00"/>
    <x v="1"/>
    <n v="44.04"/>
    <x v="62"/>
    <s v="FT17"/>
    <n v="1"/>
    <x v="2"/>
    <s v="February"/>
  </r>
  <r>
    <n v="10915"/>
    <d v="2017-02-27T00:00:00"/>
    <x v="2"/>
    <n v="20.13"/>
    <x v="23"/>
    <s v="FT16"/>
    <n v="3"/>
    <x v="2"/>
    <s v="February"/>
  </r>
  <r>
    <n v="10916"/>
    <d v="2017-02-27T00:00:00"/>
    <x v="2"/>
    <n v="20.13"/>
    <x v="73"/>
    <s v="FT04"/>
    <n v="3"/>
    <x v="2"/>
    <s v="February"/>
  </r>
  <r>
    <n v="10917"/>
    <d v="2017-03-02T00:00:00"/>
    <x v="2"/>
    <n v="20.13"/>
    <x v="27"/>
    <s v="FT11"/>
    <n v="2"/>
    <x v="2"/>
    <s v="March"/>
  </r>
  <r>
    <n v="10918"/>
    <d v="2017-03-02T00:00:00"/>
    <x v="0"/>
    <n v="24.08"/>
    <x v="66"/>
    <s v="FT05"/>
    <n v="2"/>
    <x v="2"/>
    <s v="March"/>
  </r>
  <r>
    <n v="10919"/>
    <d v="2017-03-02T00:00:00"/>
    <x v="2"/>
    <n v="20.13"/>
    <x v="67"/>
    <s v="FT02"/>
    <n v="3"/>
    <x v="2"/>
    <s v="March"/>
  </r>
  <r>
    <n v="10920"/>
    <d v="2017-03-03T00:00:00"/>
    <x v="2"/>
    <n v="20.13"/>
    <x v="55"/>
    <s v="FT01"/>
    <n v="1"/>
    <x v="2"/>
    <s v="March"/>
  </r>
  <r>
    <n v="10921"/>
    <d v="2017-03-03T00:00:00"/>
    <x v="1"/>
    <n v="44.04"/>
    <x v="61"/>
    <s v="FT05"/>
    <n v="2"/>
    <x v="2"/>
    <s v="March"/>
  </r>
  <r>
    <n v="10922"/>
    <d v="2017-03-03T00:00:00"/>
    <x v="0"/>
    <n v="24.08"/>
    <x v="2"/>
    <s v="FT15"/>
    <n v="2"/>
    <x v="2"/>
    <s v="March"/>
  </r>
  <r>
    <n v="10923"/>
    <d v="2017-03-03T00:00:00"/>
    <x v="0"/>
    <n v="24.08"/>
    <x v="53"/>
    <s v="FT18"/>
    <n v="3"/>
    <x v="2"/>
    <s v="March"/>
  </r>
  <r>
    <n v="10924"/>
    <d v="2017-03-04T00:00:00"/>
    <x v="2"/>
    <n v="20.13"/>
    <x v="25"/>
    <s v="FT02"/>
    <n v="3"/>
    <x v="2"/>
    <s v="March"/>
  </r>
  <r>
    <n v="10925"/>
    <d v="2017-03-04T00:00:00"/>
    <x v="1"/>
    <n v="44.04"/>
    <x v="2"/>
    <s v="FT01"/>
    <n v="2"/>
    <x v="2"/>
    <s v="March"/>
  </r>
  <r>
    <n v="10926"/>
    <d v="2017-03-04T00:00:00"/>
    <x v="0"/>
    <n v="24.08"/>
    <x v="39"/>
    <s v="FT04"/>
    <n v="4"/>
    <x v="2"/>
    <s v="March"/>
  </r>
  <r>
    <n v="10927"/>
    <d v="2017-03-05T00:00:00"/>
    <x v="1"/>
    <n v="44.04"/>
    <x v="88"/>
    <s v="FT11"/>
    <n v="3"/>
    <x v="2"/>
    <s v="March"/>
  </r>
  <r>
    <n v="10928"/>
    <d v="2017-03-05T00:00:00"/>
    <x v="1"/>
    <n v="44.04"/>
    <x v="60"/>
    <s v="FT03"/>
    <n v="2"/>
    <x v="2"/>
    <s v="March"/>
  </r>
  <r>
    <n v="10929"/>
    <d v="2017-03-05T00:00:00"/>
    <x v="1"/>
    <n v="44.04"/>
    <x v="17"/>
    <s v="FT05"/>
    <n v="3"/>
    <x v="2"/>
    <s v="March"/>
  </r>
  <r>
    <n v="10930"/>
    <d v="2017-03-06T00:00:00"/>
    <x v="0"/>
    <n v="24.08"/>
    <x v="4"/>
    <s v="FT17"/>
    <n v="4"/>
    <x v="2"/>
    <s v="March"/>
  </r>
  <r>
    <n v="10931"/>
    <d v="2017-03-06T00:00:00"/>
    <x v="2"/>
    <n v="20.13"/>
    <x v="6"/>
    <s v="FT12"/>
    <n v="2"/>
    <x v="2"/>
    <s v="March"/>
  </r>
  <r>
    <n v="10932"/>
    <d v="2017-03-06T00:00:00"/>
    <x v="1"/>
    <n v="44.04"/>
    <x v="48"/>
    <s v="FT02"/>
    <n v="4"/>
    <x v="2"/>
    <s v="March"/>
  </r>
  <r>
    <n v="10933"/>
    <d v="2017-03-06T00:00:00"/>
    <x v="0"/>
    <n v="24.08"/>
    <x v="42"/>
    <s v="FT10"/>
    <n v="2"/>
    <x v="2"/>
    <s v="March"/>
  </r>
  <r>
    <n v="10934"/>
    <d v="2017-03-09T00:00:00"/>
    <x v="0"/>
    <n v="24.08"/>
    <x v="26"/>
    <s v="FT20"/>
    <n v="1"/>
    <x v="2"/>
    <s v="March"/>
  </r>
  <r>
    <n v="10935"/>
    <d v="2017-03-09T00:00:00"/>
    <x v="0"/>
    <n v="24.08"/>
    <x v="7"/>
    <s v="FT12"/>
    <n v="3"/>
    <x v="2"/>
    <s v="March"/>
  </r>
  <r>
    <n v="10936"/>
    <d v="2017-03-09T00:00:00"/>
    <x v="2"/>
    <n v="20.13"/>
    <x v="79"/>
    <s v="FT11"/>
    <n v="1"/>
    <x v="2"/>
    <s v="March"/>
  </r>
  <r>
    <n v="10937"/>
    <d v="2017-03-10T00:00:00"/>
    <x v="0"/>
    <n v="24.08"/>
    <x v="78"/>
    <s v="FT19"/>
    <n v="2"/>
    <x v="2"/>
    <s v="March"/>
  </r>
  <r>
    <n v="10938"/>
    <d v="2017-03-10T00:00:00"/>
    <x v="2"/>
    <n v="20.13"/>
    <x v="21"/>
    <s v="FT06"/>
    <n v="4"/>
    <x v="2"/>
    <s v="March"/>
  </r>
  <r>
    <n v="10939"/>
    <d v="2017-03-10T00:00:00"/>
    <x v="2"/>
    <n v="20.13"/>
    <x v="22"/>
    <s v="FT16"/>
    <n v="2"/>
    <x v="2"/>
    <s v="March"/>
  </r>
  <r>
    <n v="10940"/>
    <d v="2017-03-11T00:00:00"/>
    <x v="0"/>
    <n v="24.08"/>
    <x v="48"/>
    <s v="FT01"/>
    <n v="2"/>
    <x v="2"/>
    <s v="March"/>
  </r>
  <r>
    <n v="10941"/>
    <d v="2017-03-11T00:00:00"/>
    <x v="2"/>
    <n v="20.13"/>
    <x v="45"/>
    <s v="FT12"/>
    <n v="4"/>
    <x v="2"/>
    <s v="March"/>
  </r>
  <r>
    <n v="10942"/>
    <d v="2017-03-11T00:00:00"/>
    <x v="0"/>
    <n v="24.08"/>
    <x v="30"/>
    <s v="FT03"/>
    <n v="1"/>
    <x v="2"/>
    <s v="March"/>
  </r>
  <r>
    <n v="10943"/>
    <d v="2017-03-11T00:00:00"/>
    <x v="2"/>
    <n v="20.13"/>
    <x v="31"/>
    <s v="FT19"/>
    <n v="3"/>
    <x v="2"/>
    <s v="March"/>
  </r>
  <r>
    <n v="10944"/>
    <d v="2017-03-12T00:00:00"/>
    <x v="0"/>
    <n v="24.08"/>
    <x v="66"/>
    <s v="FT01"/>
    <n v="3"/>
    <x v="2"/>
    <s v="March"/>
  </r>
  <r>
    <n v="10945"/>
    <d v="2017-03-12T00:00:00"/>
    <x v="1"/>
    <n v="44.04"/>
    <x v="24"/>
    <s v="FT20"/>
    <n v="2"/>
    <x v="2"/>
    <s v="March"/>
  </r>
  <r>
    <n v="10946"/>
    <d v="2017-03-12T00:00:00"/>
    <x v="2"/>
    <n v="20.13"/>
    <x v="61"/>
    <s v="FT09"/>
    <n v="3"/>
    <x v="2"/>
    <s v="March"/>
  </r>
  <r>
    <n v="10947"/>
    <d v="2017-03-13T00:00:00"/>
    <x v="2"/>
    <n v="20.13"/>
    <x v="31"/>
    <s v="FT04"/>
    <n v="1"/>
    <x v="2"/>
    <s v="March"/>
  </r>
  <r>
    <n v="10948"/>
    <d v="2017-03-13T00:00:00"/>
    <x v="0"/>
    <n v="24.08"/>
    <x v="36"/>
    <s v="FT19"/>
    <n v="3"/>
    <x v="2"/>
    <s v="March"/>
  </r>
  <r>
    <n v="10949"/>
    <d v="2017-03-13T00:00:00"/>
    <x v="0"/>
    <n v="24.08"/>
    <x v="66"/>
    <s v="FT02"/>
    <n v="4"/>
    <x v="2"/>
    <s v="March"/>
  </r>
  <r>
    <n v="10950"/>
    <d v="2017-03-16T00:00:00"/>
    <x v="2"/>
    <n v="20.13"/>
    <x v="22"/>
    <s v="FT12"/>
    <n v="1"/>
    <x v="2"/>
    <s v="March"/>
  </r>
  <r>
    <n v="10951"/>
    <d v="2017-03-16T00:00:00"/>
    <x v="2"/>
    <n v="20.13"/>
    <x v="6"/>
    <s v="FT01"/>
    <n v="3"/>
    <x v="2"/>
    <s v="March"/>
  </r>
  <r>
    <n v="10952"/>
    <d v="2017-03-16T00:00:00"/>
    <x v="1"/>
    <n v="44.04"/>
    <x v="85"/>
    <s v="FT06"/>
    <n v="2"/>
    <x v="2"/>
    <s v="March"/>
  </r>
  <r>
    <n v="10953"/>
    <d v="2017-03-16T00:00:00"/>
    <x v="2"/>
    <n v="20.13"/>
    <x v="55"/>
    <s v="FT04"/>
    <n v="2"/>
    <x v="2"/>
    <s v="March"/>
  </r>
  <r>
    <n v="10954"/>
    <d v="2017-03-17T00:00:00"/>
    <x v="1"/>
    <n v="44.04"/>
    <x v="67"/>
    <s v="FT02"/>
    <n v="4"/>
    <x v="2"/>
    <s v="March"/>
  </r>
  <r>
    <n v="10955"/>
    <d v="2017-03-17T00:00:00"/>
    <x v="2"/>
    <n v="20.13"/>
    <x v="14"/>
    <s v="FT19"/>
    <n v="1"/>
    <x v="2"/>
    <s v="March"/>
  </r>
  <r>
    <n v="10956"/>
    <d v="2017-03-17T00:00:00"/>
    <x v="2"/>
    <n v="20.13"/>
    <x v="76"/>
    <s v="FT11"/>
    <n v="3"/>
    <x v="2"/>
    <s v="March"/>
  </r>
  <r>
    <n v="10957"/>
    <d v="2017-03-18T00:00:00"/>
    <x v="0"/>
    <n v="24.08"/>
    <x v="8"/>
    <s v="FT04"/>
    <n v="3"/>
    <x v="2"/>
    <s v="March"/>
  </r>
  <r>
    <n v="10958"/>
    <d v="2017-03-18T00:00:00"/>
    <x v="2"/>
    <n v="20.13"/>
    <x v="69"/>
    <s v="FT12"/>
    <n v="3"/>
    <x v="2"/>
    <s v="March"/>
  </r>
  <r>
    <n v="10959"/>
    <d v="2017-03-18T00:00:00"/>
    <x v="2"/>
    <n v="20.13"/>
    <x v="71"/>
    <s v="FT12"/>
    <n v="1"/>
    <x v="2"/>
    <s v="March"/>
  </r>
  <r>
    <n v="10960"/>
    <d v="2017-03-19T00:00:00"/>
    <x v="1"/>
    <n v="44.04"/>
    <x v="8"/>
    <s v="FT02"/>
    <n v="2"/>
    <x v="2"/>
    <s v="March"/>
  </r>
  <r>
    <n v="10961"/>
    <d v="2017-03-19T00:00:00"/>
    <x v="1"/>
    <n v="44.04"/>
    <x v="62"/>
    <s v="FT17"/>
    <n v="2"/>
    <x v="2"/>
    <s v="March"/>
  </r>
  <r>
    <n v="10962"/>
    <d v="2017-03-19T00:00:00"/>
    <x v="2"/>
    <n v="20.13"/>
    <x v="21"/>
    <s v="FT11"/>
    <n v="5"/>
    <x v="2"/>
    <s v="March"/>
  </r>
  <r>
    <n v="10963"/>
    <d v="2017-03-19T00:00:00"/>
    <x v="0"/>
    <n v="24.08"/>
    <x v="47"/>
    <s v="FT04"/>
    <n v="1"/>
    <x v="2"/>
    <s v="March"/>
  </r>
  <r>
    <n v="10964"/>
    <d v="2017-03-20T00:00:00"/>
    <x v="2"/>
    <n v="20.13"/>
    <x v="87"/>
    <s v="FT03"/>
    <n v="3"/>
    <x v="2"/>
    <s v="March"/>
  </r>
  <r>
    <n v="10965"/>
    <d v="2017-03-20T00:00:00"/>
    <x v="0"/>
    <n v="24.08"/>
    <x v="37"/>
    <s v="FT16"/>
    <n v="1"/>
    <x v="2"/>
    <s v="March"/>
  </r>
  <r>
    <n v="10966"/>
    <d v="2017-03-20T00:00:00"/>
    <x v="1"/>
    <n v="44.04"/>
    <x v="5"/>
    <s v="FT11"/>
    <n v="3"/>
    <x v="2"/>
    <s v="March"/>
  </r>
  <r>
    <n v="10967"/>
    <d v="2017-03-23T00:00:00"/>
    <x v="2"/>
    <n v="20.13"/>
    <x v="1"/>
    <s v="FT13"/>
    <n v="2"/>
    <x v="2"/>
    <s v="March"/>
  </r>
  <r>
    <n v="10968"/>
    <d v="2017-03-23T00:00:00"/>
    <x v="0"/>
    <n v="24.08"/>
    <x v="9"/>
    <s v="FT08"/>
    <n v="3"/>
    <x v="2"/>
    <s v="March"/>
  </r>
  <r>
    <n v="10969"/>
    <d v="2017-03-23T00:00:00"/>
    <x v="2"/>
    <n v="20.13"/>
    <x v="32"/>
    <s v="FT02"/>
    <n v="1"/>
    <x v="2"/>
    <s v="March"/>
  </r>
  <r>
    <n v="10970"/>
    <d v="2017-03-24T00:00:00"/>
    <x v="1"/>
    <n v="44.04"/>
    <x v="46"/>
    <s v="FT13"/>
    <n v="1"/>
    <x v="2"/>
    <s v="March"/>
  </r>
  <r>
    <n v="10971"/>
    <d v="2017-03-24T00:00:00"/>
    <x v="2"/>
    <n v="20.13"/>
    <x v="86"/>
    <s v="FT08"/>
    <n v="1"/>
    <x v="2"/>
    <s v="March"/>
  </r>
  <r>
    <n v="10972"/>
    <d v="2017-03-24T00:00:00"/>
    <x v="2"/>
    <n v="20.13"/>
    <x v="88"/>
    <s v="FT12"/>
    <n v="2"/>
    <x v="2"/>
    <s v="March"/>
  </r>
  <r>
    <n v="10973"/>
    <d v="2017-03-24T00:00:00"/>
    <x v="2"/>
    <n v="20.13"/>
    <x v="88"/>
    <s v="FT07"/>
    <n v="3"/>
    <x v="2"/>
    <s v="March"/>
  </r>
  <r>
    <n v="10974"/>
    <d v="2017-03-25T00:00:00"/>
    <x v="0"/>
    <n v="24.08"/>
    <x v="20"/>
    <s v="FT04"/>
    <n v="1"/>
    <x v="2"/>
    <s v="March"/>
  </r>
  <r>
    <n v="10975"/>
    <d v="2017-03-25T00:00:00"/>
    <x v="0"/>
    <n v="24.08"/>
    <x v="66"/>
    <s v="FT19"/>
    <n v="2"/>
    <x v="2"/>
    <s v="March"/>
  </r>
  <r>
    <n v="10976"/>
    <d v="2017-03-25T00:00:00"/>
    <x v="1"/>
    <n v="44.04"/>
    <x v="8"/>
    <s v="FT03"/>
    <n v="1"/>
    <x v="2"/>
    <s v="March"/>
  </r>
  <r>
    <n v="10977"/>
    <d v="2017-03-26T00:00:00"/>
    <x v="0"/>
    <n v="24.08"/>
    <x v="14"/>
    <s v="FT07"/>
    <n v="4"/>
    <x v="2"/>
    <s v="March"/>
  </r>
  <r>
    <n v="10978"/>
    <d v="2017-03-26T00:00:00"/>
    <x v="2"/>
    <n v="20.13"/>
    <x v="80"/>
    <s v="FT04"/>
    <n v="4"/>
    <x v="2"/>
    <s v="March"/>
  </r>
  <r>
    <n v="10979"/>
    <d v="2017-03-26T00:00:00"/>
    <x v="2"/>
    <n v="20.13"/>
    <x v="9"/>
    <s v="FT20"/>
    <n v="6"/>
    <x v="2"/>
    <s v="March"/>
  </r>
  <r>
    <n v="10980"/>
    <d v="2017-03-27T00:00:00"/>
    <x v="1"/>
    <n v="44.04"/>
    <x v="14"/>
    <s v="FT19"/>
    <n v="1"/>
    <x v="2"/>
    <s v="March"/>
  </r>
  <r>
    <n v="10981"/>
    <d v="2017-03-27T00:00:00"/>
    <x v="2"/>
    <n v="20.13"/>
    <x v="2"/>
    <s v="FT05"/>
    <n v="1"/>
    <x v="2"/>
    <s v="March"/>
  </r>
  <r>
    <n v="10982"/>
    <d v="2017-03-27T00:00:00"/>
    <x v="1"/>
    <n v="44.04"/>
    <x v="66"/>
    <s v="FT01"/>
    <n v="2"/>
    <x v="2"/>
    <s v="March"/>
  </r>
  <r>
    <n v="10983"/>
    <d v="2017-03-27T00:00:00"/>
    <x v="2"/>
    <n v="20.13"/>
    <x v="45"/>
    <s v="FT14"/>
    <n v="2"/>
    <x v="2"/>
    <s v="March"/>
  </r>
  <r>
    <n v="10984"/>
    <d v="2017-03-30T00:00:00"/>
    <x v="0"/>
    <n v="24.08"/>
    <x v="45"/>
    <s v="FT16"/>
    <n v="3"/>
    <x v="2"/>
    <s v="March"/>
  </r>
  <r>
    <n v="10985"/>
    <d v="2017-03-30T00:00:00"/>
    <x v="1"/>
    <n v="44.04"/>
    <x v="34"/>
    <s v="FT11"/>
    <n v="3"/>
    <x v="2"/>
    <s v="March"/>
  </r>
  <r>
    <n v="10986"/>
    <d v="2017-03-30T00:00:00"/>
    <x v="2"/>
    <n v="20.13"/>
    <x v="69"/>
    <s v="FT17"/>
    <n v="4"/>
    <x v="2"/>
    <s v="March"/>
  </r>
  <r>
    <n v="10987"/>
    <d v="2017-03-31T00:00:00"/>
    <x v="1"/>
    <n v="44.04"/>
    <x v="58"/>
    <s v="FT12"/>
    <n v="3"/>
    <x v="2"/>
    <s v="March"/>
  </r>
  <r>
    <n v="10988"/>
    <d v="2017-03-31T00:00:00"/>
    <x v="2"/>
    <n v="20.13"/>
    <x v="13"/>
    <s v="FT03"/>
    <n v="2"/>
    <x v="2"/>
    <s v="March"/>
  </r>
  <r>
    <n v="10989"/>
    <d v="2017-03-31T00:00:00"/>
    <x v="1"/>
    <n v="44.04"/>
    <x v="12"/>
    <s v="FT02"/>
    <n v="3"/>
    <x v="2"/>
    <s v="March"/>
  </r>
  <r>
    <n v="10990"/>
    <d v="2017-04-01T00:00:00"/>
    <x v="0"/>
    <n v="24.08"/>
    <x v="9"/>
    <s v="FT04"/>
    <n v="4"/>
    <x v="2"/>
    <s v="April"/>
  </r>
  <r>
    <n v="10991"/>
    <d v="2017-04-01T00:00:00"/>
    <x v="1"/>
    <n v="44.04"/>
    <x v="21"/>
    <s v="FT15"/>
    <n v="3"/>
    <x v="2"/>
    <s v="April"/>
  </r>
  <r>
    <n v="10992"/>
    <d v="2017-04-01T00:00:00"/>
    <x v="0"/>
    <n v="24.08"/>
    <x v="40"/>
    <s v="FT06"/>
    <n v="1"/>
    <x v="2"/>
    <s v="April"/>
  </r>
  <r>
    <n v="10993"/>
    <d v="2017-04-01T00:00:00"/>
    <x v="0"/>
    <n v="24.08"/>
    <x v="14"/>
    <s v="FT17"/>
    <n v="2"/>
    <x v="2"/>
    <s v="April"/>
  </r>
  <r>
    <n v="10994"/>
    <d v="2017-04-02T00:00:00"/>
    <x v="0"/>
    <n v="24.08"/>
    <x v="61"/>
    <s v="FT11"/>
    <n v="1"/>
    <x v="2"/>
    <s v="April"/>
  </r>
  <r>
    <n v="10995"/>
    <d v="2017-04-02T00:00:00"/>
    <x v="0"/>
    <n v="24.08"/>
    <x v="43"/>
    <s v="FT05"/>
    <n v="2"/>
    <x v="2"/>
    <s v="April"/>
  </r>
  <r>
    <n v="10996"/>
    <d v="2017-04-02T00:00:00"/>
    <x v="2"/>
    <n v="20.13"/>
    <x v="21"/>
    <s v="FT08"/>
    <n v="1"/>
    <x v="2"/>
    <s v="April"/>
  </r>
  <r>
    <n v="10997"/>
    <d v="2017-04-03T00:00:00"/>
    <x v="2"/>
    <n v="20.13"/>
    <x v="28"/>
    <s v="FT04"/>
    <n v="3"/>
    <x v="2"/>
    <s v="April"/>
  </r>
  <r>
    <n v="10998"/>
    <d v="2017-04-03T00:00:00"/>
    <x v="2"/>
    <n v="20.13"/>
    <x v="63"/>
    <s v="FT18"/>
    <n v="4"/>
    <x v="2"/>
    <s v="April"/>
  </r>
  <r>
    <n v="10999"/>
    <d v="2017-04-03T00:00:00"/>
    <x v="2"/>
    <n v="20.13"/>
    <x v="11"/>
    <s v="FT12"/>
    <n v="3"/>
    <x v="2"/>
    <s v="April"/>
  </r>
  <r>
    <n v="11000"/>
    <d v="2017-04-06T00:00:00"/>
    <x v="0"/>
    <n v="24.08"/>
    <x v="13"/>
    <s v="FT02"/>
    <n v="3"/>
    <x v="2"/>
    <s v="April"/>
  </r>
  <r>
    <n v="11001"/>
    <d v="2017-04-06T00:00:00"/>
    <x v="2"/>
    <n v="20.13"/>
    <x v="14"/>
    <s v="FT18"/>
    <n v="4"/>
    <x v="2"/>
    <s v="April"/>
  </r>
  <r>
    <n v="11002"/>
    <d v="2017-04-06T00:00:00"/>
    <x v="1"/>
    <n v="44.04"/>
    <x v="45"/>
    <s v="FT02"/>
    <n v="4"/>
    <x v="2"/>
    <s v="April"/>
  </r>
  <r>
    <n v="11003"/>
    <d v="2017-04-06T00:00:00"/>
    <x v="0"/>
    <n v="24.08"/>
    <x v="84"/>
    <s v="FT20"/>
    <n v="3"/>
    <x v="2"/>
    <s v="April"/>
  </r>
  <r>
    <n v="11004"/>
    <d v="2017-04-07T00:00:00"/>
    <x v="1"/>
    <n v="44.04"/>
    <x v="80"/>
    <s v="FT19"/>
    <n v="2"/>
    <x v="2"/>
    <s v="April"/>
  </r>
  <r>
    <n v="11005"/>
    <d v="2017-04-07T00:00:00"/>
    <x v="1"/>
    <n v="44.04"/>
    <x v="83"/>
    <s v="FT12"/>
    <n v="2"/>
    <x v="2"/>
    <s v="April"/>
  </r>
  <r>
    <n v="11006"/>
    <d v="2017-04-07T00:00:00"/>
    <x v="2"/>
    <n v="20.13"/>
    <x v="79"/>
    <s v="FT17"/>
    <n v="2"/>
    <x v="2"/>
    <s v="April"/>
  </r>
  <r>
    <n v="11007"/>
    <d v="2017-04-08T00:00:00"/>
    <x v="2"/>
    <n v="20.13"/>
    <x v="50"/>
    <s v="FT20"/>
    <n v="3"/>
    <x v="2"/>
    <s v="April"/>
  </r>
  <r>
    <n v="11008"/>
    <d v="2017-04-08T00:00:00"/>
    <x v="0"/>
    <n v="24.08"/>
    <x v="9"/>
    <s v="FT03"/>
    <n v="3"/>
    <x v="2"/>
    <s v="April"/>
  </r>
  <r>
    <n v="11009"/>
    <d v="2017-04-08T00:00:00"/>
    <x v="1"/>
    <n v="44.04"/>
    <x v="36"/>
    <s v="FT12"/>
    <n v="3"/>
    <x v="2"/>
    <s v="April"/>
  </r>
  <r>
    <n v="11010"/>
    <d v="2017-04-09T00:00:00"/>
    <x v="2"/>
    <n v="20.13"/>
    <x v="30"/>
    <s v="FT12"/>
    <n v="2"/>
    <x v="2"/>
    <s v="April"/>
  </r>
  <r>
    <n v="11011"/>
    <d v="2017-04-09T00:00:00"/>
    <x v="1"/>
    <n v="44.04"/>
    <x v="85"/>
    <s v="FT10"/>
    <n v="2"/>
    <x v="2"/>
    <s v="April"/>
  </r>
  <r>
    <n v="11012"/>
    <d v="2017-04-09T00:00:00"/>
    <x v="0"/>
    <n v="24.08"/>
    <x v="17"/>
    <s v="FT16"/>
    <n v="3"/>
    <x v="2"/>
    <s v="April"/>
  </r>
  <r>
    <n v="11013"/>
    <d v="2017-04-09T00:00:00"/>
    <x v="1"/>
    <n v="44.04"/>
    <x v="27"/>
    <s v="FT12"/>
    <n v="4"/>
    <x v="2"/>
    <s v="April"/>
  </r>
  <r>
    <n v="11014"/>
    <d v="2017-04-10T00:00:00"/>
    <x v="0"/>
    <n v="24.08"/>
    <x v="67"/>
    <s v="FT01"/>
    <n v="1"/>
    <x v="2"/>
    <s v="April"/>
  </r>
  <r>
    <n v="11015"/>
    <d v="2017-04-10T00:00:00"/>
    <x v="2"/>
    <n v="20.13"/>
    <x v="65"/>
    <s v="FT18"/>
    <n v="2"/>
    <x v="2"/>
    <s v="April"/>
  </r>
  <r>
    <n v="11016"/>
    <d v="2017-04-10T00:00:00"/>
    <x v="2"/>
    <n v="20.13"/>
    <x v="55"/>
    <s v="FT03"/>
    <n v="2"/>
    <x v="2"/>
    <s v="April"/>
  </r>
  <r>
    <n v="11017"/>
    <d v="2017-04-13T00:00:00"/>
    <x v="2"/>
    <n v="20.13"/>
    <x v="9"/>
    <s v="FT12"/>
    <n v="3"/>
    <x v="2"/>
    <s v="April"/>
  </r>
  <r>
    <n v="11018"/>
    <d v="2017-04-13T00:00:00"/>
    <x v="2"/>
    <n v="20.13"/>
    <x v="38"/>
    <s v="FT10"/>
    <n v="3"/>
    <x v="2"/>
    <s v="April"/>
  </r>
  <r>
    <n v="11019"/>
    <d v="2017-04-13T00:00:00"/>
    <x v="0"/>
    <n v="24.08"/>
    <x v="73"/>
    <s v="FT05"/>
    <n v="2"/>
    <x v="2"/>
    <s v="April"/>
  </r>
  <r>
    <n v="11020"/>
    <d v="2017-04-14T00:00:00"/>
    <x v="2"/>
    <n v="20.13"/>
    <x v="11"/>
    <s v="FT05"/>
    <n v="1"/>
    <x v="2"/>
    <s v="April"/>
  </r>
  <r>
    <n v="11021"/>
    <d v="2017-04-14T00:00:00"/>
    <x v="1"/>
    <n v="44.04"/>
    <x v="21"/>
    <s v="FT03"/>
    <n v="5"/>
    <x v="2"/>
    <s v="April"/>
  </r>
  <r>
    <n v="11022"/>
    <d v="2017-04-14T00:00:00"/>
    <x v="2"/>
    <n v="20.13"/>
    <x v="2"/>
    <s v="FT06"/>
    <n v="2"/>
    <x v="2"/>
    <s v="April"/>
  </r>
  <r>
    <n v="11023"/>
    <d v="2017-04-14T00:00:00"/>
    <x v="2"/>
    <n v="20.13"/>
    <x v="31"/>
    <s v="FT15"/>
    <n v="2"/>
    <x v="2"/>
    <s v="April"/>
  </r>
  <r>
    <n v="11024"/>
    <d v="2017-04-15T00:00:00"/>
    <x v="1"/>
    <n v="44.04"/>
    <x v="58"/>
    <s v="FT12"/>
    <n v="4"/>
    <x v="2"/>
    <s v="April"/>
  </r>
  <r>
    <n v="11025"/>
    <d v="2017-04-15T00:00:00"/>
    <x v="0"/>
    <n v="24.08"/>
    <x v="16"/>
    <s v="FT17"/>
    <n v="2"/>
    <x v="2"/>
    <s v="April"/>
  </r>
  <r>
    <n v="11026"/>
    <d v="2017-04-15T00:00:00"/>
    <x v="1"/>
    <n v="44.04"/>
    <x v="70"/>
    <s v="FT04"/>
    <n v="2"/>
    <x v="2"/>
    <s v="April"/>
  </r>
  <r>
    <n v="11027"/>
    <d v="2017-04-16T00:00:00"/>
    <x v="1"/>
    <n v="44.04"/>
    <x v="66"/>
    <s v="FT11"/>
    <n v="2"/>
    <x v="2"/>
    <s v="April"/>
  </r>
  <r>
    <n v="11028"/>
    <d v="2017-04-16T00:00:00"/>
    <x v="1"/>
    <n v="44.04"/>
    <x v="44"/>
    <s v="FT03"/>
    <n v="2"/>
    <x v="2"/>
    <s v="April"/>
  </r>
  <r>
    <n v="11029"/>
    <d v="2017-04-16T00:00:00"/>
    <x v="1"/>
    <n v="44.04"/>
    <x v="5"/>
    <s v="FT19"/>
    <n v="2"/>
    <x v="2"/>
    <s v="April"/>
  </r>
  <r>
    <n v="11030"/>
    <d v="2017-04-17T00:00:00"/>
    <x v="2"/>
    <n v="20.13"/>
    <x v="45"/>
    <s v="FT07"/>
    <n v="4"/>
    <x v="2"/>
    <s v="April"/>
  </r>
  <r>
    <n v="11031"/>
    <d v="2017-04-17T00:00:00"/>
    <x v="2"/>
    <n v="20.13"/>
    <x v="45"/>
    <s v="FT12"/>
    <n v="5"/>
    <x v="2"/>
    <s v="April"/>
  </r>
  <r>
    <n v="11032"/>
    <d v="2017-04-17T00:00:00"/>
    <x v="0"/>
    <n v="24.08"/>
    <x v="19"/>
    <s v="FT10"/>
    <n v="3"/>
    <x v="2"/>
    <s v="April"/>
  </r>
  <r>
    <n v="11033"/>
    <d v="2017-04-17T00:00:00"/>
    <x v="0"/>
    <n v="24.08"/>
    <x v="6"/>
    <s v="FT06"/>
    <n v="2"/>
    <x v="2"/>
    <s v="April"/>
  </r>
  <r>
    <n v="11034"/>
    <d v="2017-04-20T00:00:00"/>
    <x v="1"/>
    <n v="44.04"/>
    <x v="37"/>
    <s v="FT07"/>
    <n v="3"/>
    <x v="2"/>
    <s v="April"/>
  </r>
  <r>
    <n v="11035"/>
    <d v="2017-04-20T00:00:00"/>
    <x v="2"/>
    <n v="20.13"/>
    <x v="4"/>
    <s v="FT19"/>
    <n v="4"/>
    <x v="2"/>
    <s v="April"/>
  </r>
  <r>
    <n v="11036"/>
    <d v="2017-04-20T00:00:00"/>
    <x v="0"/>
    <n v="24.08"/>
    <x v="57"/>
    <s v="FT03"/>
    <n v="2"/>
    <x v="2"/>
    <s v="April"/>
  </r>
  <r>
    <n v="11037"/>
    <d v="2017-04-21T00:00:00"/>
    <x v="1"/>
    <n v="44.04"/>
    <x v="36"/>
    <s v="FT17"/>
    <n v="1"/>
    <x v="2"/>
    <s v="April"/>
  </r>
  <r>
    <n v="11038"/>
    <d v="2017-04-21T00:00:00"/>
    <x v="2"/>
    <n v="20.13"/>
    <x v="4"/>
    <s v="FT08"/>
    <n v="3"/>
    <x v="2"/>
    <s v="April"/>
  </r>
  <r>
    <n v="11039"/>
    <d v="2017-04-21T00:00:00"/>
    <x v="2"/>
    <n v="20.13"/>
    <x v="67"/>
    <s v="FT19"/>
    <n v="4"/>
    <x v="2"/>
    <s v="April"/>
  </r>
  <r>
    <n v="11040"/>
    <d v="2017-04-22T00:00:00"/>
    <x v="0"/>
    <n v="24.08"/>
    <x v="79"/>
    <s v="FT11"/>
    <n v="1"/>
    <x v="2"/>
    <s v="April"/>
  </r>
  <r>
    <n v="11041"/>
    <d v="2017-04-22T00:00:00"/>
    <x v="2"/>
    <n v="20.13"/>
    <x v="5"/>
    <s v="FT05"/>
    <n v="2"/>
    <x v="2"/>
    <s v="April"/>
  </r>
  <r>
    <n v="11042"/>
    <d v="2017-04-22T00:00:00"/>
    <x v="1"/>
    <n v="44.04"/>
    <x v="32"/>
    <s v="FT11"/>
    <n v="2"/>
    <x v="2"/>
    <s v="April"/>
  </r>
  <r>
    <n v="11043"/>
    <d v="2017-04-22T00:00:00"/>
    <x v="2"/>
    <n v="20.13"/>
    <x v="87"/>
    <s v="FT01"/>
    <n v="1"/>
    <x v="2"/>
    <s v="April"/>
  </r>
  <r>
    <n v="11044"/>
    <d v="2017-04-23T00:00:00"/>
    <x v="1"/>
    <n v="44.04"/>
    <x v="63"/>
    <s v="FT10"/>
    <n v="1"/>
    <x v="2"/>
    <s v="April"/>
  </r>
  <r>
    <n v="11045"/>
    <d v="2017-04-23T00:00:00"/>
    <x v="2"/>
    <n v="20.13"/>
    <x v="66"/>
    <s v="FT15"/>
    <n v="2"/>
    <x v="2"/>
    <s v="April"/>
  </r>
  <r>
    <n v="11046"/>
    <d v="2017-04-23T00:00:00"/>
    <x v="2"/>
    <n v="20.13"/>
    <x v="35"/>
    <s v="FT10"/>
    <n v="3"/>
    <x v="2"/>
    <s v="April"/>
  </r>
  <r>
    <n v="11047"/>
    <d v="2017-04-24T00:00:00"/>
    <x v="0"/>
    <n v="24.08"/>
    <x v="58"/>
    <s v="FT02"/>
    <n v="2"/>
    <x v="2"/>
    <s v="April"/>
  </r>
  <r>
    <n v="11048"/>
    <d v="2017-04-24T00:00:00"/>
    <x v="0"/>
    <n v="24.08"/>
    <x v="66"/>
    <s v="FT01"/>
    <n v="1"/>
    <x v="2"/>
    <s v="April"/>
  </r>
  <r>
    <n v="11049"/>
    <d v="2017-04-24T00:00:00"/>
    <x v="1"/>
    <n v="44.04"/>
    <x v="71"/>
    <s v="FT03"/>
    <n v="2"/>
    <x v="2"/>
    <s v="April"/>
  </r>
  <r>
    <n v="11050"/>
    <d v="2017-04-27T00:00:00"/>
    <x v="2"/>
    <n v="20.13"/>
    <x v="14"/>
    <s v="FT02"/>
    <n v="1"/>
    <x v="2"/>
    <s v="April"/>
  </r>
  <r>
    <n v="11051"/>
    <d v="2017-04-27T00:00:00"/>
    <x v="0"/>
    <n v="24.08"/>
    <x v="53"/>
    <s v="FT06"/>
    <n v="1"/>
    <x v="2"/>
    <s v="April"/>
  </r>
  <r>
    <n v="11052"/>
    <d v="2017-04-27T00:00:00"/>
    <x v="1"/>
    <n v="44.04"/>
    <x v="2"/>
    <s v="FT12"/>
    <n v="2"/>
    <x v="2"/>
    <s v="April"/>
  </r>
  <r>
    <n v="11053"/>
    <d v="2017-04-27T00:00:00"/>
    <x v="2"/>
    <n v="20.13"/>
    <x v="54"/>
    <s v="FT07"/>
    <n v="3"/>
    <x v="2"/>
    <s v="April"/>
  </r>
  <r>
    <n v="11054"/>
    <d v="2017-04-28T00:00:00"/>
    <x v="1"/>
    <n v="44.04"/>
    <x v="78"/>
    <s v="FT16"/>
    <n v="2"/>
    <x v="2"/>
    <s v="April"/>
  </r>
  <r>
    <n v="11055"/>
    <d v="2017-04-28T00:00:00"/>
    <x v="2"/>
    <n v="20.13"/>
    <x v="8"/>
    <s v="FT07"/>
    <n v="4"/>
    <x v="2"/>
    <s v="April"/>
  </r>
  <r>
    <n v="11056"/>
    <d v="2017-04-28T00:00:00"/>
    <x v="2"/>
    <n v="20.13"/>
    <x v="58"/>
    <s v="FT05"/>
    <n v="3"/>
    <x v="2"/>
    <s v="April"/>
  </r>
  <r>
    <n v="11057"/>
    <d v="2017-04-29T00:00:00"/>
    <x v="0"/>
    <n v="24.08"/>
    <x v="77"/>
    <s v="FT18"/>
    <n v="1"/>
    <x v="2"/>
    <s v="April"/>
  </r>
  <r>
    <n v="11058"/>
    <d v="2017-04-29T00:00:00"/>
    <x v="0"/>
    <n v="24.08"/>
    <x v="76"/>
    <s v="FT18"/>
    <n v="3"/>
    <x v="2"/>
    <s v="April"/>
  </r>
  <r>
    <n v="11059"/>
    <d v="2017-04-29T00:00:00"/>
    <x v="2"/>
    <n v="20.13"/>
    <x v="29"/>
    <s v="FT11"/>
    <n v="3"/>
    <x v="2"/>
    <s v="April"/>
  </r>
  <r>
    <n v="11060"/>
    <d v="2017-04-30T00:00:00"/>
    <x v="2"/>
    <n v="20.13"/>
    <x v="70"/>
    <s v="FT16"/>
    <n v="2"/>
    <x v="2"/>
    <s v="April"/>
  </r>
  <r>
    <n v="11061"/>
    <d v="2017-04-30T00:00:00"/>
    <x v="0"/>
    <n v="24.08"/>
    <x v="79"/>
    <s v="FT11"/>
    <n v="1"/>
    <x v="2"/>
    <s v="April"/>
  </r>
  <r>
    <n v="11062"/>
    <d v="2017-04-30T00:00:00"/>
    <x v="2"/>
    <n v="20.13"/>
    <x v="30"/>
    <s v="FT12"/>
    <n v="2"/>
    <x v="2"/>
    <s v="April"/>
  </r>
  <r>
    <n v="11063"/>
    <d v="2017-04-30T00:00:00"/>
    <x v="2"/>
    <n v="20.13"/>
    <x v="34"/>
    <s v="FT04"/>
    <n v="3"/>
    <x v="2"/>
    <s v="April"/>
  </r>
  <r>
    <n v="11064"/>
    <d v="2017-05-01T00:00:00"/>
    <x v="1"/>
    <n v="44.04"/>
    <x v="45"/>
    <s v="FT06"/>
    <n v="5"/>
    <x v="2"/>
    <s v="May"/>
  </r>
  <r>
    <n v="11065"/>
    <d v="2017-05-01T00:00:00"/>
    <x v="1"/>
    <n v="44.04"/>
    <x v="28"/>
    <s v="FT02"/>
    <n v="2"/>
    <x v="2"/>
    <s v="May"/>
  </r>
  <r>
    <n v="11066"/>
    <d v="2017-05-01T00:00:00"/>
    <x v="2"/>
    <n v="20.13"/>
    <x v="19"/>
    <s v="FT15"/>
    <n v="3"/>
    <x v="2"/>
    <s v="May"/>
  </r>
  <r>
    <n v="11067"/>
    <d v="2017-05-04T00:00:00"/>
    <x v="2"/>
    <n v="20.13"/>
    <x v="57"/>
    <s v="FT20"/>
    <n v="1"/>
    <x v="2"/>
    <s v="May"/>
  </r>
  <r>
    <n v="11068"/>
    <d v="2017-05-04T00:00:00"/>
    <x v="2"/>
    <n v="20.13"/>
    <x v="62"/>
    <s v="FT07"/>
    <n v="3"/>
    <x v="2"/>
    <s v="May"/>
  </r>
  <r>
    <n v="11069"/>
    <d v="2017-05-04T00:00:00"/>
    <x v="2"/>
    <n v="20.13"/>
    <x v="23"/>
    <s v="FT19"/>
    <n v="1"/>
    <x v="2"/>
    <s v="May"/>
  </r>
  <r>
    <n v="11070"/>
    <d v="2017-05-05T00:00:00"/>
    <x v="1"/>
    <n v="44.04"/>
    <x v="26"/>
    <s v="FT09"/>
    <n v="4"/>
    <x v="2"/>
    <s v="May"/>
  </r>
  <r>
    <n v="11071"/>
    <d v="2017-05-05T00:00:00"/>
    <x v="1"/>
    <n v="44.04"/>
    <x v="28"/>
    <s v="FT13"/>
    <n v="2"/>
    <x v="2"/>
    <s v="May"/>
  </r>
  <r>
    <n v="11072"/>
    <d v="2017-05-05T00:00:00"/>
    <x v="2"/>
    <n v="20.13"/>
    <x v="9"/>
    <s v="FT17"/>
    <n v="4"/>
    <x v="2"/>
    <s v="May"/>
  </r>
  <r>
    <n v="11073"/>
    <d v="2017-05-05T00:00:00"/>
    <x v="2"/>
    <n v="20.13"/>
    <x v="43"/>
    <s v="FT01"/>
    <n v="2"/>
    <x v="2"/>
    <s v="May"/>
  </r>
  <r>
    <n v="11074"/>
    <d v="2017-05-06T00:00:00"/>
    <x v="2"/>
    <n v="20.13"/>
    <x v="51"/>
    <s v="FT06"/>
    <n v="1"/>
    <x v="2"/>
    <s v="May"/>
  </r>
  <r>
    <n v="11075"/>
    <d v="2017-05-06T00:00:00"/>
    <x v="2"/>
    <n v="20.13"/>
    <x v="6"/>
    <s v="FT06"/>
    <n v="3"/>
    <x v="2"/>
    <s v="May"/>
  </r>
  <r>
    <n v="11076"/>
    <d v="2017-05-06T00:00:00"/>
    <x v="2"/>
    <n v="20.13"/>
    <x v="48"/>
    <s v="FT05"/>
    <n v="3"/>
    <x v="2"/>
    <s v="May"/>
  </r>
  <r>
    <n v="11077"/>
    <d v="2017-05-06T00:00:00"/>
    <x v="2"/>
    <n v="20.13"/>
    <x v="13"/>
    <s v="FT13"/>
    <n v="24"/>
    <x v="2"/>
    <s v="May"/>
  </r>
</pivotCacheRecords>
</file>

<file path=xl/pivotCache/pivotCacheRecords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9">
  <r>
    <x v="0"/>
    <s v="SAVEA"/>
    <n v="31"/>
    <x v="0"/>
  </r>
  <r>
    <x v="1"/>
    <s v="ERNSH"/>
    <n v="30"/>
    <x v="1"/>
  </r>
  <r>
    <x v="2"/>
    <s v="QUICK"/>
    <n v="28"/>
    <x v="2"/>
  </r>
  <r>
    <x v="3"/>
    <s v="FOLKO"/>
    <n v="19"/>
    <x v="3"/>
  </r>
  <r>
    <x v="4"/>
    <s v="HUNGO"/>
    <n v="19"/>
    <x v="3"/>
  </r>
  <r>
    <x v="5"/>
    <s v="HILAA"/>
    <n v="18"/>
    <x v="4"/>
  </r>
  <r>
    <x v="6"/>
    <s v="RATTC"/>
    <n v="18"/>
    <x v="4"/>
  </r>
  <r>
    <x v="7"/>
    <s v="BERGS"/>
    <n v="18"/>
    <x v="4"/>
  </r>
  <r>
    <x v="8"/>
    <s v="BONAP"/>
    <n v="17"/>
    <x v="5"/>
  </r>
  <r>
    <x v="9"/>
    <s v="WARTH"/>
    <n v="15"/>
    <x v="6"/>
  </r>
  <r>
    <x v="10"/>
    <s v="FRANK"/>
    <n v="15"/>
    <x v="6"/>
  </r>
  <r>
    <x v="11"/>
    <s v="LEHMS"/>
    <n v="15"/>
    <x v="6"/>
  </r>
  <r>
    <x v="12"/>
    <s v="HANAR"/>
    <n v="14"/>
    <x v="7"/>
  </r>
  <r>
    <x v="13"/>
    <s v="WHITC"/>
    <n v="14"/>
    <x v="7"/>
  </r>
  <r>
    <x v="14"/>
    <s v="LILAS"/>
    <n v="14"/>
    <x v="7"/>
  </r>
  <r>
    <x v="15"/>
    <s v="KOENE"/>
    <n v="14"/>
    <x v="7"/>
  </r>
  <r>
    <x v="16"/>
    <s v="LAMAI"/>
    <n v="14"/>
    <x v="7"/>
  </r>
  <r>
    <x v="17"/>
    <s v="BOTTM"/>
    <n v="14"/>
    <x v="7"/>
  </r>
  <r>
    <x v="18"/>
    <s v="MEREP"/>
    <n v="13"/>
    <x v="8"/>
  </r>
  <r>
    <x v="19"/>
    <s v="AROUT"/>
    <n v="13"/>
    <x v="8"/>
  </r>
  <r>
    <x v="20"/>
    <s v="QUEEN"/>
    <n v="13"/>
    <x v="8"/>
  </r>
  <r>
    <x v="21"/>
    <s v="SUPRD"/>
    <n v="12"/>
    <x v="9"/>
  </r>
  <r>
    <x v="22"/>
    <s v="REGGC"/>
    <n v="12"/>
    <x v="9"/>
  </r>
  <r>
    <x v="23"/>
    <s v="LINOD"/>
    <n v="12"/>
    <x v="9"/>
  </r>
  <r>
    <x v="24"/>
    <s v="BLONP"/>
    <n v="11"/>
    <x v="10"/>
  </r>
  <r>
    <x v="25"/>
    <s v="RICAR"/>
    <n v="11"/>
    <x v="10"/>
  </r>
  <r>
    <x v="26"/>
    <s v="VAFFE"/>
    <n v="11"/>
    <x v="10"/>
  </r>
  <r>
    <x v="27"/>
    <s v="GREAL"/>
    <n v="11"/>
    <x v="10"/>
  </r>
  <r>
    <x v="28"/>
    <s v="VICTE"/>
    <n v="10"/>
    <x v="11"/>
  </r>
  <r>
    <x v="29"/>
    <s v="RICSU"/>
    <n v="10"/>
    <x v="11"/>
  </r>
  <r>
    <x v="30"/>
    <s v="OTTIK"/>
    <n v="10"/>
    <x v="11"/>
  </r>
  <r>
    <x v="31"/>
    <s v="MAGAA"/>
    <n v="10"/>
    <x v="11"/>
  </r>
  <r>
    <x v="32"/>
    <s v="TORTU"/>
    <n v="10"/>
    <x v="11"/>
  </r>
  <r>
    <x v="33"/>
    <s v="BSBEV"/>
    <n v="10"/>
    <x v="11"/>
  </r>
  <r>
    <x v="34"/>
    <s v="WANDK"/>
    <n v="10"/>
    <x v="11"/>
  </r>
  <r>
    <x v="35"/>
    <s v="GODOS"/>
    <n v="10"/>
    <x v="11"/>
  </r>
  <r>
    <x v="36"/>
    <s v="OLDWO"/>
    <n v="10"/>
    <x v="11"/>
  </r>
  <r>
    <x v="37"/>
    <s v="ISLAT"/>
    <n v="10"/>
    <x v="11"/>
  </r>
  <r>
    <x v="38"/>
    <s v="PICCO"/>
    <n v="10"/>
    <x v="11"/>
  </r>
  <r>
    <x v="39"/>
    <s v="WELLI"/>
    <n v="9"/>
    <x v="12"/>
  </r>
  <r>
    <x v="40"/>
    <s v="QUEDE"/>
    <n v="9"/>
    <x v="12"/>
  </r>
  <r>
    <x v="41"/>
    <s v="SPLIR"/>
    <n v="9"/>
    <x v="12"/>
  </r>
  <r>
    <x v="42"/>
    <s v="SEVES"/>
    <n v="9"/>
    <x v="12"/>
  </r>
  <r>
    <x v="43"/>
    <s v="GOURL"/>
    <n v="9"/>
    <x v="12"/>
  </r>
  <r>
    <x v="44"/>
    <s v="CHOPS"/>
    <n v="8"/>
    <x v="13"/>
  </r>
  <r>
    <x v="45"/>
    <s v="LONEP"/>
    <n v="8"/>
    <x v="13"/>
  </r>
  <r>
    <x v="46"/>
    <s v="FURIB"/>
    <n v="8"/>
    <x v="13"/>
  </r>
  <r>
    <x v="47"/>
    <s v="EASTC"/>
    <n v="8"/>
    <x v="13"/>
  </r>
  <r>
    <x v="48"/>
    <s v="SIMOB"/>
    <n v="7"/>
    <x v="14"/>
  </r>
  <r>
    <x v="49"/>
    <s v="FAMIA"/>
    <n v="7"/>
    <x v="14"/>
  </r>
  <r>
    <x v="50"/>
    <s v="ANTON"/>
    <n v="7"/>
    <x v="14"/>
  </r>
  <r>
    <x v="51"/>
    <s v="WOLZA"/>
    <n v="7"/>
    <x v="14"/>
  </r>
  <r>
    <x v="52"/>
    <s v="BLAUS"/>
    <n v="7"/>
    <x v="14"/>
  </r>
  <r>
    <x v="53"/>
    <s v="MAISD"/>
    <n v="7"/>
    <x v="14"/>
  </r>
  <r>
    <x v="54"/>
    <s v="WILMK"/>
    <n v="7"/>
    <x v="14"/>
  </r>
  <r>
    <x v="55"/>
    <s v="TOMSP"/>
    <n v="6"/>
    <x v="15"/>
  </r>
  <r>
    <x v="56"/>
    <s v="TRADH"/>
    <n v="6"/>
    <x v="15"/>
  </r>
  <r>
    <x v="57"/>
    <s v="PERIC"/>
    <n v="6"/>
    <x v="15"/>
  </r>
  <r>
    <x v="58"/>
    <s v="DRACD"/>
    <n v="6"/>
    <x v="15"/>
  </r>
  <r>
    <x v="59"/>
    <s v="SANTG"/>
    <n v="6"/>
    <x v="15"/>
  </r>
  <r>
    <x v="60"/>
    <s v="FRANS"/>
    <n v="6"/>
    <x v="15"/>
  </r>
  <r>
    <x v="61"/>
    <s v="CACTU"/>
    <n v="6"/>
    <x v="15"/>
  </r>
  <r>
    <x v="62"/>
    <s v="ALFKI"/>
    <n v="6"/>
    <x v="15"/>
  </r>
  <r>
    <x v="63"/>
    <s v="VINET"/>
    <n v="5"/>
    <x v="16"/>
  </r>
  <r>
    <x v="64"/>
    <s v="MORGK"/>
    <n v="5"/>
    <x v="16"/>
  </r>
  <r>
    <x v="65"/>
    <s v="ROMEY"/>
    <n v="5"/>
    <x v="16"/>
  </r>
  <r>
    <x v="66"/>
    <s v="COMMI"/>
    <n v="5"/>
    <x v="16"/>
  </r>
  <r>
    <x v="67"/>
    <s v="PRINI"/>
    <n v="5"/>
    <x v="16"/>
  </r>
  <r>
    <x v="68"/>
    <s v="GALED"/>
    <n v="5"/>
    <x v="16"/>
  </r>
  <r>
    <x v="69"/>
    <s v="HUNGC"/>
    <n v="5"/>
    <x v="16"/>
  </r>
  <r>
    <x v="70"/>
    <s v="FOLIG"/>
    <n v="5"/>
    <x v="16"/>
  </r>
  <r>
    <x v="71"/>
    <s v="OCEAN"/>
    <n v="5"/>
    <x v="16"/>
  </r>
  <r>
    <x v="72"/>
    <s v="RANCH"/>
    <n v="5"/>
    <x v="16"/>
  </r>
  <r>
    <x v="73"/>
    <s v="ANATR"/>
    <n v="4"/>
    <x v="17"/>
  </r>
  <r>
    <x v="74"/>
    <s v="THEBI"/>
    <n v="4"/>
    <x v="17"/>
  </r>
  <r>
    <x v="75"/>
    <s v="DUMON"/>
    <n v="4"/>
    <x v="17"/>
  </r>
  <r>
    <x v="76"/>
    <s v="LETSS"/>
    <n v="4"/>
    <x v="17"/>
  </r>
  <r>
    <x v="77"/>
    <s v="SPECD"/>
    <n v="4"/>
    <x v="17"/>
  </r>
  <r>
    <x v="78"/>
    <s v="LACOR"/>
    <n v="4"/>
    <x v="17"/>
  </r>
  <r>
    <x v="79"/>
    <s v="BOLID"/>
    <n v="3"/>
    <x v="18"/>
  </r>
  <r>
    <x v="80"/>
    <s v="CONSH"/>
    <n v="3"/>
    <x v="18"/>
  </r>
  <r>
    <x v="81"/>
    <s v="LAUGB"/>
    <n v="3"/>
    <x v="18"/>
  </r>
  <r>
    <x v="82"/>
    <s v="NORTS"/>
    <n v="3"/>
    <x v="18"/>
  </r>
  <r>
    <x v="83"/>
    <s v="TRAIH"/>
    <n v="3"/>
    <x v="18"/>
  </r>
  <r>
    <x v="84"/>
    <s v="THECR"/>
    <n v="3"/>
    <x v="18"/>
  </r>
  <r>
    <x v="85"/>
    <s v="FRANR"/>
    <n v="3"/>
    <x v="18"/>
  </r>
  <r>
    <x v="86"/>
    <s v="GROSR"/>
    <n v="2"/>
    <x v="19"/>
  </r>
  <r>
    <x v="87"/>
    <s v="LAZYK"/>
    <n v="2"/>
    <x v="19"/>
  </r>
  <r>
    <x v="88"/>
    <s v="CENTC"/>
    <n v="1"/>
    <x v="20"/>
  </r>
</pivotCacheRecords>
</file>

<file path=xl/pivotCache/pivotCacheRecords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77">
  <r>
    <s v="D0001"/>
    <x v="0"/>
    <x v="0"/>
    <x v="0"/>
    <x v="0"/>
    <x v="0"/>
    <d v="2018-12-31T00:00:00"/>
    <n v="579"/>
    <x v="0"/>
    <n v="9.94"/>
    <n v="18.07"/>
    <n v="8.1300000000000008"/>
    <x v="0"/>
    <x v="0"/>
  </r>
  <r>
    <s v="D0002"/>
    <x v="1"/>
    <x v="0"/>
    <x v="0"/>
    <x v="1"/>
    <x v="0"/>
    <d v="2018-12-31T00:00:00"/>
    <n v="579"/>
    <x v="0"/>
    <n v="9.91"/>
    <n v="18.02"/>
    <n v="8.11"/>
    <x v="1"/>
    <x v="0"/>
  </r>
  <r>
    <s v="C0003"/>
    <x v="2"/>
    <x v="1"/>
    <x v="0"/>
    <x v="2"/>
    <x v="0"/>
    <d v="2019-08-18T00:00:00"/>
    <n v="809"/>
    <x v="0"/>
    <n v="8.7100000000000009"/>
    <n v="15.84"/>
    <n v="7.129999999999999"/>
    <x v="2"/>
    <x v="1"/>
  </r>
  <r>
    <s v="C0004"/>
    <x v="3"/>
    <x v="1"/>
    <x v="1"/>
    <x v="3"/>
    <x v="1"/>
    <d v="2019-08-18T00:00:00"/>
    <n v="809"/>
    <x v="0"/>
    <n v="13.4"/>
    <n v="24.36"/>
    <n v="10.959999999999999"/>
    <x v="3"/>
    <x v="1"/>
  </r>
  <r>
    <s v="C0005"/>
    <x v="4"/>
    <x v="1"/>
    <x v="1"/>
    <x v="3"/>
    <x v="1"/>
    <d v="2019-06-12T00:00:00"/>
    <n v="742"/>
    <x v="0"/>
    <n v="13.9"/>
    <n v="25.27"/>
    <n v="11.37"/>
    <x v="4"/>
    <x v="1"/>
  </r>
  <r>
    <s v="C0006"/>
    <x v="5"/>
    <x v="1"/>
    <x v="2"/>
    <x v="4"/>
    <x v="1"/>
    <d v="2018-08-15T00:00:00"/>
    <n v="441"/>
    <x v="0"/>
    <n v="17.14"/>
    <n v="31.16"/>
    <n v="14.02"/>
    <x v="5"/>
    <x v="1"/>
  </r>
  <r>
    <s v="P0007"/>
    <x v="6"/>
    <x v="2"/>
    <x v="2"/>
    <x v="5"/>
    <x v="1"/>
    <d v="2018-03-12T00:00:00"/>
    <n v="285"/>
    <x v="0"/>
    <n v="17"/>
    <n v="30.91"/>
    <n v="13.91"/>
    <x v="6"/>
    <x v="0"/>
  </r>
  <r>
    <s v="C0008"/>
    <x v="7"/>
    <x v="1"/>
    <x v="2"/>
    <x v="4"/>
    <x v="1"/>
    <d v="2017-12-31T00:00:00"/>
    <n v="214"/>
    <x v="0"/>
    <n v="29.04"/>
    <n v="52.8"/>
    <n v="23.759999999999998"/>
    <x v="7"/>
    <x v="1"/>
  </r>
  <r>
    <s v="M0009"/>
    <x v="8"/>
    <x v="3"/>
    <x v="3"/>
    <x v="6"/>
    <x v="2"/>
    <d v="2017-06-10T00:00:00"/>
    <n v="10"/>
    <x v="1"/>
    <n v="50.62"/>
    <n v="92.04"/>
    <n v="41.420000000000009"/>
    <x v="8"/>
    <x v="1"/>
  </r>
  <r>
    <s v="S0010"/>
    <x v="9"/>
    <x v="4"/>
    <x v="3"/>
    <x v="6"/>
    <x v="2"/>
    <d v="2017-06-06T00:00:00"/>
    <n v="6"/>
    <x v="1"/>
    <n v="11.05"/>
    <n v="20.09"/>
    <n v="9.0399999999999991"/>
    <x v="9"/>
    <x v="0"/>
  </r>
  <r>
    <s v="D0011"/>
    <x v="10"/>
    <x v="5"/>
    <x v="4"/>
    <x v="7"/>
    <x v="3"/>
    <d v="2017-08-23T00:00:00"/>
    <n v="84"/>
    <x v="2"/>
    <n v="7.38"/>
    <n v="13.42"/>
    <n v="6.04"/>
    <x v="10"/>
    <x v="0"/>
  </r>
  <r>
    <s v="D0012"/>
    <x v="11"/>
    <x v="5"/>
    <x v="4"/>
    <x v="7"/>
    <x v="3"/>
    <d v="2017-08-23T00:00:00"/>
    <n v="84"/>
    <x v="2"/>
    <n v="30.41"/>
    <n v="55.29"/>
    <n v="24.88"/>
    <x v="11"/>
    <x v="1"/>
  </r>
  <r>
    <s v="S0013"/>
    <x v="12"/>
    <x v="4"/>
    <x v="5"/>
    <x v="6"/>
    <x v="2"/>
    <d v="2017-06-20T00:00:00"/>
    <n v="20"/>
    <x v="1"/>
    <n v="2.1800000000000002"/>
    <n v="3.96"/>
    <n v="1.7799999999999998"/>
    <x v="12"/>
    <x v="0"/>
  </r>
  <r>
    <s v="P0014"/>
    <x v="13"/>
    <x v="2"/>
    <x v="5"/>
    <x v="6"/>
    <x v="2"/>
    <d v="2017-07-01T00:00:00"/>
    <n v="31"/>
    <x v="2"/>
    <n v="19.28"/>
    <n v="35.049999999999997"/>
    <n v="15.769999999999996"/>
    <x v="13"/>
    <x v="0"/>
  </r>
  <r>
    <s v="C0015"/>
    <x v="14"/>
    <x v="1"/>
    <x v="5"/>
    <x v="6"/>
    <x v="2"/>
    <d v="2017-08-20T00:00:00"/>
    <n v="81"/>
    <x v="2"/>
    <n v="12.48"/>
    <n v="22.69"/>
    <n v="10.210000000000001"/>
    <x v="14"/>
    <x v="1"/>
  </r>
  <r>
    <s v="D0016"/>
    <x v="15"/>
    <x v="6"/>
    <x v="6"/>
    <x v="5"/>
    <x v="4"/>
    <d v="2017-09-30T00:00:00"/>
    <n v="122"/>
    <x v="2"/>
    <n v="12.75"/>
    <n v="23.18"/>
    <n v="10.43"/>
    <x v="15"/>
    <x v="0"/>
  </r>
  <r>
    <s v="M0017"/>
    <x v="16"/>
    <x v="3"/>
    <x v="6"/>
    <x v="5"/>
    <x v="4"/>
    <d v="2017-06-15T00:00:00"/>
    <n v="15"/>
    <x v="1"/>
    <n v="24.77"/>
    <n v="45.04"/>
    <n v="20.27"/>
    <x v="15"/>
    <x v="0"/>
  </r>
  <r>
    <s v="S0018"/>
    <x v="17"/>
    <x v="4"/>
    <x v="6"/>
    <x v="5"/>
    <x v="4"/>
    <d v="2017-06-21T00:00:00"/>
    <n v="21"/>
    <x v="1"/>
    <n v="20.14"/>
    <n v="36.619999999999997"/>
    <n v="16.479999999999997"/>
    <x v="16"/>
    <x v="0"/>
  </r>
  <r>
    <s v="D0019"/>
    <x v="18"/>
    <x v="6"/>
    <x v="7"/>
    <x v="3"/>
    <x v="0"/>
    <d v="2017-12-25T00:00:00"/>
    <n v="208"/>
    <x v="0"/>
    <n v="7.99"/>
    <n v="14.53"/>
    <n v="6.5399999999999991"/>
    <x v="17"/>
    <x v="0"/>
  </r>
  <r>
    <s v="D0020"/>
    <x v="19"/>
    <x v="6"/>
    <x v="7"/>
    <x v="2"/>
    <x v="0"/>
    <d v="2017-12-31T00:00:00"/>
    <n v="214"/>
    <x v="0"/>
    <n v="57.82"/>
    <n v="105.13"/>
    <n v="47.309999999999995"/>
    <x v="11"/>
    <x v="1"/>
  </r>
  <r>
    <s v="D0021"/>
    <x v="20"/>
    <x v="6"/>
    <x v="7"/>
    <x v="2"/>
    <x v="0"/>
    <d v="2017-12-01T00:00:00"/>
    <n v="184"/>
    <x v="0"/>
    <n v="8.5500000000000007"/>
    <n v="15.55"/>
    <n v="7"/>
    <x v="18"/>
    <x v="0"/>
  </r>
  <r>
    <s v="G0022"/>
    <x v="21"/>
    <x v="7"/>
    <x v="8"/>
    <x v="8"/>
    <x v="5"/>
    <d v="2017-09-26T00:00:00"/>
    <n v="118"/>
    <x v="2"/>
    <n v="6.52"/>
    <n v="11.85"/>
    <n v="5.33"/>
    <x v="7"/>
    <x v="1"/>
  </r>
  <r>
    <s v="G0023"/>
    <x v="22"/>
    <x v="7"/>
    <x v="8"/>
    <x v="8"/>
    <x v="5"/>
    <d v="2017-09-22T00:00:00"/>
    <n v="114"/>
    <x v="2"/>
    <n v="5.21"/>
    <n v="9.4700000000000006"/>
    <n v="4.2600000000000007"/>
    <x v="19"/>
    <x v="0"/>
  </r>
  <r>
    <s v="D0024"/>
    <x v="23"/>
    <x v="0"/>
    <x v="9"/>
    <x v="9"/>
    <x v="6"/>
    <d v="2017-12-31T00:00:00"/>
    <n v="214"/>
    <x v="0"/>
    <n v="2.12"/>
    <n v="3.85"/>
    <n v="1.73"/>
    <x v="18"/>
    <x v="0"/>
  </r>
  <r>
    <s v="D0025"/>
    <x v="24"/>
    <x v="6"/>
    <x v="10"/>
    <x v="10"/>
    <x v="7"/>
    <d v="2017-06-30T00:00:00"/>
    <n v="30"/>
    <x v="1"/>
    <n v="5.76"/>
    <n v="10.47"/>
    <n v="4.7100000000000009"/>
    <x v="20"/>
    <x v="1"/>
  </r>
  <r>
    <s v="D0026"/>
    <x v="25"/>
    <x v="6"/>
    <x v="10"/>
    <x v="11"/>
    <x v="7"/>
    <d v="2017-06-30T00:00:00"/>
    <n v="30"/>
    <x v="1"/>
    <n v="12.93"/>
    <n v="23.51"/>
    <n v="10.580000000000002"/>
    <x v="21"/>
    <x v="0"/>
  </r>
  <r>
    <s v="D0027"/>
    <x v="26"/>
    <x v="6"/>
    <x v="10"/>
    <x v="12"/>
    <x v="7"/>
    <d v="2017-06-30T00:00:00"/>
    <n v="30"/>
    <x v="1"/>
    <n v="33.229999999999997"/>
    <n v="60.42"/>
    <n v="27.190000000000005"/>
    <x v="22"/>
    <x v="1"/>
  </r>
  <r>
    <s v="P0028"/>
    <x v="27"/>
    <x v="2"/>
    <x v="11"/>
    <x v="13"/>
    <x v="7"/>
    <d v="2017-06-19T00:00:00"/>
    <n v="19"/>
    <x v="1"/>
    <n v="23.76"/>
    <n v="43.2"/>
    <n v="19.440000000000001"/>
    <x v="23"/>
    <x v="0"/>
  </r>
  <r>
    <s v="M0029"/>
    <x v="28"/>
    <x v="3"/>
    <x v="11"/>
    <x v="13"/>
    <x v="7"/>
    <d v="2017-06-10T00:00:00"/>
    <n v="10"/>
    <x v="1"/>
    <n v="78.45"/>
    <n v="142.63999999999999"/>
    <n v="64.189999999999984"/>
    <x v="9"/>
    <x v="0"/>
  </r>
  <r>
    <s v="S0030"/>
    <x v="29"/>
    <x v="4"/>
    <x v="12"/>
    <x v="13"/>
    <x v="7"/>
    <d v="2017-06-15T00:00:00"/>
    <n v="15"/>
    <x v="1"/>
    <n v="15.14"/>
    <n v="27.53"/>
    <n v="12.39"/>
    <x v="24"/>
    <x v="0"/>
  </r>
  <r>
    <s v="D0031"/>
    <x v="30"/>
    <x v="5"/>
    <x v="13"/>
    <x v="4"/>
    <x v="8"/>
    <d v="2017-07-01T00:00:00"/>
    <n v="31"/>
    <x v="2"/>
    <n v="8.92"/>
    <n v="16.22"/>
    <n v="7.2999999999999989"/>
    <x v="15"/>
    <x v="0"/>
  </r>
  <r>
    <s v="D0032"/>
    <x v="31"/>
    <x v="5"/>
    <x v="13"/>
    <x v="4"/>
    <x v="8"/>
    <d v="2017-07-01T00:00:00"/>
    <n v="31"/>
    <x v="2"/>
    <n v="15.74"/>
    <n v="28.62"/>
    <n v="12.88"/>
    <x v="7"/>
    <x v="1"/>
  </r>
  <r>
    <s v="D0033"/>
    <x v="32"/>
    <x v="5"/>
    <x v="14"/>
    <x v="14"/>
    <x v="9"/>
    <d v="2017-07-04T00:00:00"/>
    <n v="34"/>
    <x v="2"/>
    <n v="1.4"/>
    <n v="2.5499999999999998"/>
    <n v="1.1499999999999999"/>
    <x v="9"/>
    <x v="0"/>
  </r>
  <r>
    <s v="D0034"/>
    <x v="33"/>
    <x v="0"/>
    <x v="15"/>
    <x v="10"/>
    <x v="1"/>
    <d v="2018-08-31T00:00:00"/>
    <n v="457"/>
    <x v="0"/>
    <n v="9.07"/>
    <n v="16.489999999999998"/>
    <n v="7.4199999999999982"/>
    <x v="25"/>
    <x v="0"/>
  </r>
  <r>
    <s v="D0035"/>
    <x v="34"/>
    <x v="0"/>
    <x v="15"/>
    <x v="3"/>
    <x v="1"/>
    <d v="2018-09-19T00:00:00"/>
    <n v="476"/>
    <x v="0"/>
    <n v="11.14"/>
    <n v="20.25"/>
    <n v="9.11"/>
    <x v="12"/>
    <x v="0"/>
  </r>
  <r>
    <s v="S0036"/>
    <x v="35"/>
    <x v="4"/>
    <x v="16"/>
    <x v="8"/>
    <x v="5"/>
    <d v="2017-06-09T00:00:00"/>
    <n v="9"/>
    <x v="1"/>
    <n v="14.52"/>
    <n v="26.4"/>
    <n v="11.879999999999999"/>
    <x v="26"/>
    <x v="0"/>
  </r>
  <r>
    <s v="S0037"/>
    <x v="36"/>
    <x v="4"/>
    <x v="16"/>
    <x v="8"/>
    <x v="5"/>
    <d v="2017-06-12T00:00:00"/>
    <n v="12"/>
    <x v="1"/>
    <n v="19.48"/>
    <n v="35.42"/>
    <n v="15.940000000000001"/>
    <x v="27"/>
    <x v="1"/>
  </r>
  <r>
    <s v="D0038"/>
    <x v="37"/>
    <x v="0"/>
    <x v="17"/>
    <x v="2"/>
    <x v="10"/>
    <d v="2018-07-23T00:00:00"/>
    <n v="418"/>
    <x v="0"/>
    <n v="194.18"/>
    <n v="353.05"/>
    <n v="158.87"/>
    <x v="28"/>
    <x v="0"/>
  </r>
  <r>
    <s v="D0039"/>
    <x v="38"/>
    <x v="0"/>
    <x v="17"/>
    <x v="2"/>
    <x v="10"/>
    <d v="2018-11-30T00:00:00"/>
    <n v="548"/>
    <x v="0"/>
    <n v="13.52"/>
    <n v="24.58"/>
    <n v="11.059999999999999"/>
    <x v="12"/>
    <x v="0"/>
  </r>
  <r>
    <s v="S0040"/>
    <x v="39"/>
    <x v="4"/>
    <x v="18"/>
    <x v="10"/>
    <x v="1"/>
    <d v="2017-06-18T00:00:00"/>
    <n v="18"/>
    <x v="1"/>
    <n v="11.94"/>
    <n v="21.71"/>
    <n v="9.7700000000000014"/>
    <x v="29"/>
    <x v="0"/>
  </r>
  <r>
    <s v="S0041"/>
    <x v="40"/>
    <x v="4"/>
    <x v="18"/>
    <x v="11"/>
    <x v="1"/>
    <d v="2017-06-14T00:00:00"/>
    <n v="14"/>
    <x v="1"/>
    <n v="6.05"/>
    <n v="11"/>
    <n v="4.95"/>
    <x v="30"/>
    <x v="0"/>
  </r>
  <r>
    <s v="G0042"/>
    <x v="41"/>
    <x v="7"/>
    <x v="19"/>
    <x v="15"/>
    <x v="11"/>
    <d v="2017-09-30T00:00:00"/>
    <n v="122"/>
    <x v="2"/>
    <n v="10.76"/>
    <n v="19.559999999999999"/>
    <n v="8.7999999999999989"/>
    <x v="9"/>
    <x v="0"/>
  </r>
  <r>
    <s v="D0043"/>
    <x v="42"/>
    <x v="0"/>
    <x v="19"/>
    <x v="16"/>
    <x v="11"/>
    <d v="2018-05-30T00:00:00"/>
    <n v="364"/>
    <x v="0"/>
    <n v="33.72"/>
    <n v="61.31"/>
    <n v="27.590000000000003"/>
    <x v="31"/>
    <x v="0"/>
  </r>
  <r>
    <s v="C0044"/>
    <x v="43"/>
    <x v="1"/>
    <x v="19"/>
    <x v="16"/>
    <x v="11"/>
    <d v="2018-10-13T00:00:00"/>
    <n v="500"/>
    <x v="0"/>
    <n v="10.84"/>
    <n v="19.71"/>
    <n v="8.870000000000001"/>
    <x v="32"/>
    <x v="0"/>
  </r>
  <r>
    <s v="S0045"/>
    <x v="44"/>
    <x v="4"/>
    <x v="20"/>
    <x v="14"/>
    <x v="12"/>
    <d v="2017-06-04T00:00:00"/>
    <n v="4"/>
    <x v="1"/>
    <n v="4.5999999999999996"/>
    <n v="8.36"/>
    <n v="3.76"/>
    <x v="33"/>
    <x v="0"/>
  </r>
  <r>
    <s v="S0046"/>
    <x v="45"/>
    <x v="4"/>
    <x v="20"/>
    <x v="8"/>
    <x v="12"/>
    <d v="2017-06-10T00:00:00"/>
    <n v="10"/>
    <x v="1"/>
    <n v="5.5"/>
    <n v="10"/>
    <n v="4.5"/>
    <x v="16"/>
    <x v="0"/>
  </r>
  <r>
    <s v="D0047"/>
    <x v="46"/>
    <x v="6"/>
    <x v="21"/>
    <x v="17"/>
    <x v="13"/>
    <d v="2017-06-20T00:00:00"/>
    <n v="20"/>
    <x v="1"/>
    <n v="6.92"/>
    <n v="12.58"/>
    <n v="5.66"/>
    <x v="34"/>
    <x v="0"/>
  </r>
  <r>
    <s v="D0048"/>
    <x v="47"/>
    <x v="6"/>
    <x v="21"/>
    <x v="18"/>
    <x v="13"/>
    <d v="2017-07-15T00:00:00"/>
    <n v="45"/>
    <x v="2"/>
    <n v="8.7200000000000006"/>
    <n v="15.85"/>
    <n v="7.129999999999999"/>
    <x v="35"/>
    <x v="1"/>
  </r>
  <r>
    <s v="D0049"/>
    <x v="48"/>
    <x v="6"/>
    <x v="22"/>
    <x v="19"/>
    <x v="14"/>
    <d v="2017-06-19T00:00:00"/>
    <n v="19"/>
    <x v="1"/>
    <n v="12.55"/>
    <n v="22.82"/>
    <n v="10.27"/>
    <x v="16"/>
    <x v="0"/>
  </r>
  <r>
    <s v="D0050"/>
    <x v="49"/>
    <x v="6"/>
    <x v="22"/>
    <x v="20"/>
    <x v="14"/>
    <d v="2017-06-20T00:00:00"/>
    <n v="20"/>
    <x v="1"/>
    <n v="6.54"/>
    <n v="11.89"/>
    <n v="5.3500000000000005"/>
    <x v="36"/>
    <x v="1"/>
  </r>
  <r>
    <s v="P0051"/>
    <x v="50"/>
    <x v="2"/>
    <x v="23"/>
    <x v="5"/>
    <x v="4"/>
    <d v="2017-07-30T00:00:00"/>
    <n v="60"/>
    <x v="2"/>
    <n v="18.84"/>
    <n v="34.25"/>
    <n v="15.41"/>
    <x v="12"/>
    <x v="0"/>
  </r>
  <r>
    <s v="G0052"/>
    <x v="51"/>
    <x v="7"/>
    <x v="23"/>
    <x v="5"/>
    <x v="4"/>
    <d v="2017-08-22T00:00:00"/>
    <n v="83"/>
    <x v="2"/>
    <n v="2.75"/>
    <n v="5"/>
    <n v="2.25"/>
    <x v="19"/>
    <x v="0"/>
  </r>
  <r>
    <s v="M0053"/>
    <x v="52"/>
    <x v="3"/>
    <x v="23"/>
    <x v="3"/>
    <x v="4"/>
    <d v="2017-06-06T00:00:00"/>
    <n v="6"/>
    <x v="1"/>
    <n v="11.28"/>
    <n v="20.51"/>
    <n v="9.2300000000000022"/>
    <x v="37"/>
    <x v="0"/>
  </r>
  <r>
    <s v="M0054"/>
    <x v="53"/>
    <x v="3"/>
    <x v="24"/>
    <x v="10"/>
    <x v="15"/>
    <d v="2017-06-09T00:00:00"/>
    <n v="9"/>
    <x v="1"/>
    <n v="5.7"/>
    <n v="10.36"/>
    <n v="4.6599999999999993"/>
    <x v="38"/>
    <x v="0"/>
  </r>
  <r>
    <s v="M0055"/>
    <x v="54"/>
    <x v="3"/>
    <x v="24"/>
    <x v="10"/>
    <x v="15"/>
    <d v="2017-06-05T00:00:00"/>
    <n v="5"/>
    <x v="1"/>
    <n v="18.14"/>
    <n v="32.979999999999997"/>
    <n v="14.839999999999996"/>
    <x v="39"/>
    <x v="0"/>
  </r>
  <r>
    <s v="G0056"/>
    <x v="55"/>
    <x v="7"/>
    <x v="25"/>
    <x v="4"/>
    <x v="8"/>
    <d v="2017-09-18T00:00:00"/>
    <n v="110"/>
    <x v="2"/>
    <n v="12.99"/>
    <n v="23.62"/>
    <n v="10.63"/>
    <x v="29"/>
    <x v="0"/>
  </r>
  <r>
    <s v="G0057"/>
    <x v="56"/>
    <x v="7"/>
    <x v="25"/>
    <x v="4"/>
    <x v="8"/>
    <d v="2017-10-30T00:00:00"/>
    <n v="152"/>
    <x v="2"/>
    <n v="13.98"/>
    <n v="25.42"/>
    <n v="11.440000000000001"/>
    <x v="40"/>
    <x v="1"/>
  </r>
  <r>
    <s v="S0058"/>
    <x v="57"/>
    <x v="4"/>
    <x v="26"/>
    <x v="2"/>
    <x v="10"/>
    <d v="2017-07-01T00:00:00"/>
    <n v="31"/>
    <x v="2"/>
    <n v="6"/>
    <n v="10.91"/>
    <n v="4.91"/>
    <x v="34"/>
    <x v="0"/>
  </r>
  <r>
    <s v="D0059"/>
    <x v="58"/>
    <x v="5"/>
    <x v="27"/>
    <x v="20"/>
    <x v="10"/>
    <d v="2017-07-15T00:00:00"/>
    <n v="45"/>
    <x v="2"/>
    <n v="29.3"/>
    <n v="53.27"/>
    <n v="23.970000000000002"/>
    <x v="41"/>
    <x v="2"/>
  </r>
  <r>
    <s v="D0060"/>
    <x v="59"/>
    <x v="5"/>
    <x v="27"/>
    <x v="2"/>
    <x v="10"/>
    <d v="2017-07-12T00:00:00"/>
    <n v="42"/>
    <x v="2"/>
    <n v="17.190000000000001"/>
    <n v="31.25"/>
    <n v="14.059999999999999"/>
    <x v="41"/>
    <x v="2"/>
  </r>
  <r>
    <s v="C0061"/>
    <x v="60"/>
    <x v="1"/>
    <x v="28"/>
    <x v="10"/>
    <x v="15"/>
    <d v="2017-08-31T00:00:00"/>
    <n v="92"/>
    <x v="2"/>
    <n v="10.46"/>
    <n v="19.02"/>
    <n v="8.5599999999999987"/>
    <x v="19"/>
    <x v="0"/>
  </r>
  <r>
    <s v="D0062"/>
    <x v="61"/>
    <x v="6"/>
    <x v="28"/>
    <x v="2"/>
    <x v="15"/>
    <d v="2017-07-10T00:00:00"/>
    <n v="40"/>
    <x v="2"/>
    <n v="34.869999999999997"/>
    <n v="63.4"/>
    <n v="28.53"/>
    <x v="42"/>
    <x v="2"/>
  </r>
  <r>
    <s v="C0063"/>
    <x v="62"/>
    <x v="1"/>
    <x v="6"/>
    <x v="5"/>
    <x v="4"/>
    <d v="2017-07-31T00:00:00"/>
    <n v="61"/>
    <x v="2"/>
    <n v="26.41"/>
    <n v="48.02"/>
    <n v="21.610000000000003"/>
    <x v="34"/>
    <x v="0"/>
  </r>
  <r>
    <s v="G0064"/>
    <x v="63"/>
    <x v="7"/>
    <x v="11"/>
    <x v="13"/>
    <x v="7"/>
    <d v="2018-02-15T00:00:00"/>
    <n v="260"/>
    <x v="0"/>
    <n v="21.35"/>
    <n v="38.82"/>
    <n v="17.47"/>
    <x v="9"/>
    <x v="0"/>
  </r>
  <r>
    <s v="C0065"/>
    <x v="64"/>
    <x v="1"/>
    <x v="1"/>
    <x v="11"/>
    <x v="1"/>
    <d v="2018-05-01T00:00:00"/>
    <n v="335"/>
    <x v="0"/>
    <n v="12.36"/>
    <n v="22.47"/>
    <n v="10.11"/>
    <x v="17"/>
    <x v="0"/>
  </r>
  <r>
    <s v="C0066"/>
    <x v="65"/>
    <x v="1"/>
    <x v="1"/>
    <x v="21"/>
    <x v="1"/>
    <d v="2018-07-10T00:00:00"/>
    <n v="405"/>
    <x v="0"/>
    <n v="4.7699999999999996"/>
    <n v="8.67"/>
    <n v="3.9000000000000004"/>
    <x v="43"/>
    <x v="1"/>
  </r>
  <r>
    <s v="D0067"/>
    <x v="66"/>
    <x v="0"/>
    <x v="15"/>
    <x v="11"/>
    <x v="1"/>
    <d v="2018-12-31T00:00:00"/>
    <n v="579"/>
    <x v="0"/>
    <n v="8.08"/>
    <n v="14.69"/>
    <n v="6.6099999999999994"/>
    <x v="44"/>
    <x v="1"/>
  </r>
  <r>
    <s v="D0068"/>
    <x v="67"/>
    <x v="6"/>
    <x v="7"/>
    <x v="22"/>
    <x v="0"/>
    <d v="2018-07-31T00:00:00"/>
    <n v="426"/>
    <x v="0"/>
    <n v="9.8800000000000008"/>
    <n v="17.96"/>
    <n v="8.08"/>
    <x v="9"/>
    <x v="0"/>
  </r>
  <r>
    <s v="D0069"/>
    <x v="68"/>
    <x v="5"/>
    <x v="14"/>
    <x v="14"/>
    <x v="9"/>
    <d v="2018-06-17T00:00:00"/>
    <n v="382"/>
    <x v="0"/>
    <n v="12.89"/>
    <n v="23.44"/>
    <n v="10.55"/>
    <x v="45"/>
    <x v="0"/>
  </r>
  <r>
    <s v="D0070"/>
    <x v="69"/>
    <x v="0"/>
    <x v="6"/>
    <x v="5"/>
    <x v="4"/>
    <d v="2017-10-23T00:00:00"/>
    <n v="145"/>
    <x v="2"/>
    <n v="4.32"/>
    <n v="7.85"/>
    <n v="3.5299999999999994"/>
    <x v="46"/>
    <x v="0"/>
  </r>
  <r>
    <s v="D0071"/>
    <x v="70"/>
    <x v="5"/>
    <x v="14"/>
    <x v="14"/>
    <x v="9"/>
    <d v="2017-07-09T00:00:00"/>
    <n v="39"/>
    <x v="2"/>
    <n v="15.81"/>
    <n v="28.75"/>
    <n v="12.94"/>
    <x v="29"/>
    <x v="0"/>
  </r>
  <r>
    <s v="D0072"/>
    <x v="71"/>
    <x v="5"/>
    <x v="13"/>
    <x v="4"/>
    <x v="8"/>
    <d v="2017-07-09T00:00:00"/>
    <n v="39"/>
    <x v="2"/>
    <n v="14.9"/>
    <n v="27.09"/>
    <n v="12.19"/>
    <x v="30"/>
    <x v="0"/>
  </r>
  <r>
    <s v="S0073"/>
    <x v="72"/>
    <x v="4"/>
    <x v="16"/>
    <x v="23"/>
    <x v="5"/>
    <d v="2017-06-22T00:00:00"/>
    <n v="22"/>
    <x v="1"/>
    <n v="4.5999999999999996"/>
    <n v="8.36"/>
    <n v="3.76"/>
    <x v="13"/>
    <x v="0"/>
  </r>
  <r>
    <s v="P0074"/>
    <x v="73"/>
    <x v="2"/>
    <x v="3"/>
    <x v="24"/>
    <x v="2"/>
    <d v="2017-06-21T00:00:00"/>
    <n v="21"/>
    <x v="1"/>
    <n v="5.41"/>
    <n v="9.84"/>
    <n v="4.43"/>
    <x v="13"/>
    <x v="0"/>
  </r>
  <r>
    <s v="D0075"/>
    <x v="74"/>
    <x v="0"/>
    <x v="11"/>
    <x v="25"/>
    <x v="7"/>
    <d v="2017-11-30T00:00:00"/>
    <n v="183"/>
    <x v="0"/>
    <n v="3.85"/>
    <n v="7"/>
    <n v="3.15"/>
    <x v="15"/>
    <x v="0"/>
  </r>
  <r>
    <s v="D0076"/>
    <x v="75"/>
    <x v="0"/>
    <x v="22"/>
    <x v="19"/>
    <x v="14"/>
    <d v="2018-10-21T00:00:00"/>
    <n v="508"/>
    <x v="0"/>
    <n v="11.35"/>
    <n v="20.64"/>
    <n v="9.2900000000000009"/>
    <x v="15"/>
    <x v="0"/>
  </r>
  <r>
    <s v="C0077"/>
    <x v="76"/>
    <x v="1"/>
    <x v="11"/>
    <x v="13"/>
    <x v="7"/>
    <d v="2018-03-11T00:00:00"/>
    <n v="284"/>
    <x v="0"/>
    <n v="9.7899999999999991"/>
    <n v="17.8"/>
    <n v="8.0100000000000016"/>
    <x v="30"/>
    <x v="0"/>
  </r>
</pivotCacheRecords>
</file>

<file path=xl/pivotCache/pivotCacheRecords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154">
  <r>
    <n v="1"/>
    <n v="10248"/>
    <s v="D0011"/>
    <n v="12"/>
    <s v="20150716"/>
    <d v="2015-07-16T00:00:00"/>
    <d v="2015-07-04T00:00:00"/>
    <n v="12"/>
    <s v="Queso Cabrales"/>
    <x v="0"/>
    <x v="0"/>
  </r>
  <r>
    <n v="2"/>
    <n v="10248"/>
    <s v="G0042"/>
    <n v="10"/>
    <s v="20150716"/>
    <d v="2015-07-16T00:00:00"/>
    <d v="2015-07-04T00:00:00"/>
    <n v="12"/>
    <s v="Singaporean Hokkien Fried Mee"/>
    <x v="1"/>
    <x v="0"/>
  </r>
  <r>
    <n v="3"/>
    <n v="10248"/>
    <s v="D0072"/>
    <n v="5"/>
    <s v="20150710"/>
    <d v="2015-07-10T00:00:00"/>
    <d v="2015-07-04T00:00:00"/>
    <n v="6"/>
    <s v="Mozzarella di Giovanni"/>
    <x v="0"/>
    <x v="0"/>
  </r>
  <r>
    <n v="4"/>
    <n v="10249"/>
    <s v="P0014"/>
    <n v="9"/>
    <s v="20150710"/>
    <d v="2015-07-10T00:00:00"/>
    <d v="2015-07-05T00:00:00"/>
    <n v="5"/>
    <s v="Tofu"/>
    <x v="2"/>
    <x v="1"/>
  </r>
  <r>
    <n v="5"/>
    <n v="10249"/>
    <s v="P0051"/>
    <n v="40"/>
    <s v="20150712"/>
    <d v="2015-07-12T00:00:00"/>
    <d v="2015-07-05T00:00:00"/>
    <n v="7"/>
    <s v="Manjimup Dried Apples"/>
    <x v="2"/>
    <x v="1"/>
  </r>
  <r>
    <n v="6"/>
    <n v="10250"/>
    <s v="S0041"/>
    <n v="10"/>
    <s v="20150712"/>
    <d v="2015-07-12T00:00:00"/>
    <d v="2015-07-08T00:00:00"/>
    <n v="4"/>
    <s v="Jack's New England Clam Chowder"/>
    <x v="3"/>
    <x v="2"/>
  </r>
  <r>
    <n v="7"/>
    <n v="10250"/>
    <s v="P0051"/>
    <n v="35"/>
    <s v="20150712"/>
    <d v="2015-07-12T00:00:00"/>
    <d v="2015-07-08T00:00:00"/>
    <n v="4"/>
    <s v="Manjimup Dried Apples"/>
    <x v="2"/>
    <x v="2"/>
  </r>
  <r>
    <n v="8"/>
    <n v="10250"/>
    <s v="C0065"/>
    <n v="15"/>
    <s v="20150715"/>
    <d v="2015-07-15T00:00:00"/>
    <d v="2015-07-08T00:00:00"/>
    <n v="7"/>
    <s v="Louisiana Fiery Hot Pepper Sauce"/>
    <x v="4"/>
    <x v="2"/>
  </r>
  <r>
    <n v="9"/>
    <n v="10251"/>
    <s v="G0022"/>
    <n v="6"/>
    <s v="20150715"/>
    <d v="2015-07-15T00:00:00"/>
    <d v="2015-07-08T00:00:00"/>
    <n v="7"/>
    <s v="Gustaf's Knäckebröd"/>
    <x v="1"/>
    <x v="1"/>
  </r>
  <r>
    <n v="10"/>
    <n v="10251"/>
    <s v="G0057"/>
    <n v="15"/>
    <s v="20150715"/>
    <d v="2015-07-15T00:00:00"/>
    <d v="2015-07-08T00:00:00"/>
    <n v="7"/>
    <s v="Ravioli Angelo"/>
    <x v="1"/>
    <x v="1"/>
  </r>
  <r>
    <n v="11"/>
    <n v="10251"/>
    <s v="C0065"/>
    <n v="20"/>
    <s v="20150711"/>
    <d v="2015-07-11T00:00:00"/>
    <d v="2015-07-08T00:00:00"/>
    <n v="3"/>
    <s v="Louisiana Fiery Hot Pepper Sauce"/>
    <x v="4"/>
    <x v="1"/>
  </r>
  <r>
    <n v="12"/>
    <n v="10252"/>
    <s v="D0020"/>
    <n v="40"/>
    <s v="20150711"/>
    <d v="2015-07-11T00:00:00"/>
    <d v="2015-07-09T00:00:00"/>
    <n v="2"/>
    <s v="Sir Rodney's Marmalade"/>
    <x v="5"/>
    <x v="2"/>
  </r>
  <r>
    <n v="13"/>
    <n v="10252"/>
    <s v="D0033"/>
    <n v="25"/>
    <s v="20150711"/>
    <d v="2015-07-11T00:00:00"/>
    <d v="2015-07-09T00:00:00"/>
    <n v="2"/>
    <s v="Geitost"/>
    <x v="0"/>
    <x v="2"/>
  </r>
  <r>
    <n v="14"/>
    <n v="10252"/>
    <s v="D0060"/>
    <n v="40"/>
    <s v="20150716"/>
    <d v="2015-07-16T00:00:00"/>
    <d v="2015-07-09T00:00:00"/>
    <n v="7"/>
    <s v="Camembert Pierrot"/>
    <x v="0"/>
    <x v="2"/>
  </r>
  <r>
    <n v="15"/>
    <n v="10253"/>
    <s v="D0031"/>
    <n v="20"/>
    <s v="20150716"/>
    <d v="2015-07-16T00:00:00"/>
    <d v="2015-07-10T00:00:00"/>
    <n v="6"/>
    <s v="Gorgonzola Telino"/>
    <x v="0"/>
    <x v="2"/>
  </r>
  <r>
    <n v="16"/>
    <n v="10253"/>
    <s v="D0039"/>
    <n v="42"/>
    <s v="20150716"/>
    <d v="2015-07-16T00:00:00"/>
    <d v="2015-07-10T00:00:00"/>
    <n v="6"/>
    <s v="Chartreuse verte"/>
    <x v="6"/>
    <x v="2"/>
  </r>
  <r>
    <n v="17"/>
    <n v="10253"/>
    <s v="D0049"/>
    <n v="40"/>
    <s v="20150723"/>
    <d v="2015-07-23T00:00:00"/>
    <d v="2015-07-10T00:00:00"/>
    <n v="13"/>
    <s v="Maxilaku"/>
    <x v="5"/>
    <x v="2"/>
  </r>
  <r>
    <n v="18"/>
    <n v="10254"/>
    <s v="D0024"/>
    <n v="15"/>
    <s v="20150723"/>
    <d v="2015-07-23T00:00:00"/>
    <d v="2015-07-11T00:00:00"/>
    <n v="12"/>
    <s v="Guaraná Fantástica"/>
    <x v="6"/>
    <x v="2"/>
  </r>
  <r>
    <n v="19"/>
    <n v="10254"/>
    <s v="M0055"/>
    <n v="21"/>
    <s v="20150723"/>
    <d v="2015-07-23T00:00:00"/>
    <d v="2015-07-11T00:00:00"/>
    <n v="12"/>
    <s v="Pâté chinois"/>
    <x v="7"/>
    <x v="2"/>
  </r>
  <r>
    <n v="20"/>
    <n v="10254"/>
    <s v="P0074"/>
    <n v="21"/>
    <s v="20150715"/>
    <d v="2015-07-15T00:00:00"/>
    <d v="2015-07-11T00:00:00"/>
    <n v="4"/>
    <s v="Longlife Tofu"/>
    <x v="2"/>
    <x v="2"/>
  </r>
  <r>
    <n v="21"/>
    <n v="10255"/>
    <s v="D0002"/>
    <n v="20"/>
    <s v="20150715"/>
    <d v="2015-07-15T00:00:00"/>
    <d v="2015-07-12T00:00:00"/>
    <n v="3"/>
    <s v="Chang"/>
    <x v="6"/>
    <x v="0"/>
  </r>
  <r>
    <n v="22"/>
    <n v="10255"/>
    <s v="D0016"/>
    <n v="35"/>
    <s v="20150715"/>
    <d v="2015-07-15T00:00:00"/>
    <d v="2015-07-12T00:00:00"/>
    <n v="3"/>
    <s v="Pavlova"/>
    <x v="5"/>
    <x v="0"/>
  </r>
  <r>
    <n v="23"/>
    <n v="10255"/>
    <s v="S0036"/>
    <n v="25"/>
    <s v="20150715"/>
    <d v="2015-07-15T00:00:00"/>
    <d v="2015-07-12T00:00:00"/>
    <n v="3"/>
    <s v="Inlagd Sill"/>
    <x v="3"/>
    <x v="0"/>
  </r>
  <r>
    <n v="24"/>
    <n v="10255"/>
    <s v="D0059"/>
    <n v="30"/>
    <s v="20150717"/>
    <d v="2015-07-17T00:00:00"/>
    <d v="2015-07-12T00:00:00"/>
    <n v="5"/>
    <s v="Raclette Courdavault"/>
    <x v="0"/>
    <x v="0"/>
  </r>
  <r>
    <n v="25"/>
    <n v="10256"/>
    <s v="M0053"/>
    <n v="15"/>
    <s v="20150717"/>
    <d v="2015-07-17T00:00:00"/>
    <d v="2015-07-15T00:00:00"/>
    <n v="2"/>
    <s v="Perth Pasties"/>
    <x v="7"/>
    <x v="2"/>
  </r>
  <r>
    <n v="26"/>
    <n v="10256"/>
    <s v="C0077"/>
    <n v="12"/>
    <s v="20150722"/>
    <d v="2015-07-22T00:00:00"/>
    <d v="2015-07-15T00:00:00"/>
    <n v="7"/>
    <s v="Original Frankfurter grüne Soße"/>
    <x v="4"/>
    <x v="2"/>
  </r>
  <r>
    <n v="27"/>
    <n v="10257"/>
    <s v="D0027"/>
    <n v="25"/>
    <s v="20150722"/>
    <d v="2015-07-22T00:00:00"/>
    <d v="2015-07-16T00:00:00"/>
    <n v="6"/>
    <s v="Schoggi Schokolade"/>
    <x v="5"/>
    <x v="0"/>
  </r>
  <r>
    <n v="28"/>
    <n v="10257"/>
    <s v="D0039"/>
    <n v="6"/>
    <s v="20150722"/>
    <d v="2015-07-22T00:00:00"/>
    <d v="2015-07-16T00:00:00"/>
    <n v="6"/>
    <s v="Chartreuse verte"/>
    <x v="6"/>
    <x v="0"/>
  </r>
  <r>
    <n v="29"/>
    <n v="10257"/>
    <s v="C0077"/>
    <n v="15"/>
    <s v="20150723"/>
    <d v="2015-07-23T00:00:00"/>
    <d v="2015-07-16T00:00:00"/>
    <n v="7"/>
    <s v="Original Frankfurter grüne Soße"/>
    <x v="4"/>
    <x v="0"/>
  </r>
  <r>
    <n v="30"/>
    <n v="10258"/>
    <s v="D0002"/>
    <n v="50"/>
    <s v="20150723"/>
    <d v="2015-07-23T00:00:00"/>
    <d v="2015-07-17T00:00:00"/>
    <n v="6"/>
    <s v="Chang"/>
    <x v="6"/>
    <x v="1"/>
  </r>
  <r>
    <n v="31"/>
    <n v="10258"/>
    <s v="C0005"/>
    <n v="65"/>
    <s v="20150723"/>
    <d v="2015-07-23T00:00:00"/>
    <d v="2015-07-17T00:00:00"/>
    <n v="6"/>
    <s v="Chef Anton's Gumbo Mix"/>
    <x v="4"/>
    <x v="1"/>
  </r>
  <r>
    <n v="32"/>
    <n v="10258"/>
    <s v="D0032"/>
    <n v="6"/>
    <s v="20150725"/>
    <d v="2015-07-25T00:00:00"/>
    <d v="2015-07-17T00:00:00"/>
    <n v="8"/>
    <s v="Mascarpone Fabioli"/>
    <x v="0"/>
    <x v="1"/>
  </r>
  <r>
    <n v="33"/>
    <n v="10259"/>
    <s v="D0021"/>
    <n v="10"/>
    <s v="20150725"/>
    <d v="2015-07-25T00:00:00"/>
    <d v="2015-07-18T00:00:00"/>
    <n v="7"/>
    <s v="Sir Rodney's Scones"/>
    <x v="5"/>
    <x v="0"/>
  </r>
  <r>
    <n v="34"/>
    <n v="10259"/>
    <s v="S0037"/>
    <n v="1"/>
    <s v="20150729"/>
    <d v="2015-07-29T00:00:00"/>
    <d v="2015-07-18T00:00:00"/>
    <n v="11"/>
    <s v="Gravad lax"/>
    <x v="3"/>
    <x v="0"/>
  </r>
  <r>
    <n v="35"/>
    <n v="10260"/>
    <s v="S0041"/>
    <n v="16"/>
    <s v="20150729"/>
    <d v="2015-07-29T00:00:00"/>
    <d v="2015-07-19T00:00:00"/>
    <n v="10"/>
    <s v="Jack's New England Clam Chowder"/>
    <x v="3"/>
    <x v="1"/>
  </r>
  <r>
    <n v="36"/>
    <n v="10260"/>
    <s v="G0057"/>
    <n v="50"/>
    <s v="20150729"/>
    <d v="2015-07-29T00:00:00"/>
    <d v="2015-07-19T00:00:00"/>
    <n v="10"/>
    <s v="Ravioli Angelo"/>
    <x v="1"/>
    <x v="1"/>
  </r>
  <r>
    <n v="37"/>
    <n v="10260"/>
    <s v="D0062"/>
    <n v="15"/>
    <s v="20150729"/>
    <d v="2015-07-29T00:00:00"/>
    <d v="2015-07-19T00:00:00"/>
    <n v="10"/>
    <s v="Tarte au sucre"/>
    <x v="5"/>
    <x v="1"/>
  </r>
  <r>
    <n v="38"/>
    <n v="10260"/>
    <s v="D0070"/>
    <n v="21"/>
    <s v="20150730"/>
    <d v="2015-07-30T00:00:00"/>
    <d v="2015-07-19T00:00:00"/>
    <n v="11"/>
    <s v="Outback Lager"/>
    <x v="6"/>
    <x v="1"/>
  </r>
  <r>
    <n v="39"/>
    <n v="10261"/>
    <s v="D0021"/>
    <n v="20"/>
    <s v="20150730"/>
    <d v="2015-07-30T00:00:00"/>
    <d v="2015-07-19T00:00:00"/>
    <n v="11"/>
    <s v="Sir Rodney's Scones"/>
    <x v="5"/>
    <x v="2"/>
  </r>
  <r>
    <n v="40"/>
    <n v="10261"/>
    <s v="D0035"/>
    <n v="20"/>
    <s v="20150725"/>
    <d v="2015-07-25T00:00:00"/>
    <d v="2015-07-19T00:00:00"/>
    <n v="6"/>
    <s v="Steeleye Stout"/>
    <x v="6"/>
    <x v="2"/>
  </r>
  <r>
    <n v="41"/>
    <n v="10262"/>
    <s v="C0005"/>
    <n v="12"/>
    <s v="20150725"/>
    <d v="2015-07-25T00:00:00"/>
    <d v="2015-07-22T00:00:00"/>
    <n v="3"/>
    <s v="Chef Anton's Gumbo Mix"/>
    <x v="4"/>
    <x v="0"/>
  </r>
  <r>
    <n v="42"/>
    <n v="10262"/>
    <s v="P0007"/>
    <n v="15"/>
    <s v="20150725"/>
    <d v="2015-07-25T00:00:00"/>
    <d v="2015-07-22T00:00:00"/>
    <n v="3"/>
    <s v="Uncle Bob's Organic Dried Pears"/>
    <x v="2"/>
    <x v="0"/>
  </r>
  <r>
    <n v="43"/>
    <n v="10262"/>
    <s v="G0056"/>
    <n v="2"/>
    <s v="20150731"/>
    <d v="2015-07-31T00:00:00"/>
    <d v="2015-07-22T00:00:00"/>
    <n v="9"/>
    <s v="Gnocchi di nonna Alice"/>
    <x v="1"/>
    <x v="0"/>
  </r>
  <r>
    <n v="44"/>
    <n v="10263"/>
    <s v="D0016"/>
    <n v="60"/>
    <s v="20150731"/>
    <d v="2015-07-31T00:00:00"/>
    <d v="2015-07-23T00:00:00"/>
    <n v="8"/>
    <s v="Pavlova"/>
    <x v="5"/>
    <x v="0"/>
  </r>
  <r>
    <n v="45"/>
    <n v="10263"/>
    <s v="D0024"/>
    <n v="28"/>
    <s v="20150731"/>
    <d v="2015-07-31T00:00:00"/>
    <d v="2015-07-23T00:00:00"/>
    <n v="8"/>
    <s v="Guaraná Fantástica"/>
    <x v="6"/>
    <x v="0"/>
  </r>
  <r>
    <n v="46"/>
    <n v="10263"/>
    <s v="S0030"/>
    <n v="60"/>
    <s v="20150731"/>
    <d v="2015-07-31T00:00:00"/>
    <d v="2015-07-23T00:00:00"/>
    <n v="8"/>
    <s v="Nord-Ost Matjeshering"/>
    <x v="3"/>
    <x v="0"/>
  </r>
  <r>
    <n v="47"/>
    <n v="10263"/>
    <s v="P0074"/>
    <n v="36"/>
    <s v="20150823"/>
    <d v="2015-08-23T00:00:00"/>
    <d v="2015-07-23T00:00:00"/>
    <n v="31"/>
    <s v="Longlife Tofu"/>
    <x v="2"/>
    <x v="0"/>
  </r>
  <r>
    <n v="48"/>
    <n v="10264"/>
    <s v="D0002"/>
    <n v="35"/>
    <s v="20150823"/>
    <d v="2015-08-23T00:00:00"/>
    <d v="2015-07-24T00:00:00"/>
    <n v="30"/>
    <s v="Chang"/>
    <x v="6"/>
    <x v="0"/>
  </r>
  <r>
    <n v="49"/>
    <n v="10264"/>
    <s v="S0041"/>
    <n v="25"/>
    <s v="20150812"/>
    <d v="2015-08-12T00:00:00"/>
    <d v="2015-07-24T00:00:00"/>
    <n v="19"/>
    <s v="Jack's New England Clam Chowder"/>
    <x v="3"/>
    <x v="0"/>
  </r>
  <r>
    <n v="50"/>
    <n v="10265"/>
    <s v="M0017"/>
    <n v="30"/>
    <s v="20150812"/>
    <d v="2015-08-12T00:00:00"/>
    <d v="2015-07-25T00:00:00"/>
    <n v="18"/>
    <s v="Alice Mutton"/>
    <x v="7"/>
    <x v="1"/>
  </r>
  <r>
    <n v="51"/>
    <n v="10265"/>
    <s v="D0070"/>
    <n v="20"/>
    <s v="20150731"/>
    <d v="2015-07-31T00:00:00"/>
    <d v="2015-07-25T00:00:00"/>
    <n v="6"/>
    <s v="Outback Lager"/>
    <x v="6"/>
    <x v="1"/>
  </r>
  <r>
    <n v="52"/>
    <n v="10266"/>
    <s v="D0012"/>
    <n v="12"/>
    <s v="20150806"/>
    <d v="2015-08-06T00:00:00"/>
    <d v="2015-07-26T00:00:00"/>
    <n v="11"/>
    <s v="Queso Manchego La Pastora"/>
    <x v="0"/>
    <x v="0"/>
  </r>
  <r>
    <n v="53"/>
    <n v="10267"/>
    <s v="S0040"/>
    <n v="50"/>
    <s v="20150806"/>
    <d v="2015-08-06T00:00:00"/>
    <d v="2015-07-29T00:00:00"/>
    <n v="8"/>
    <s v="Boston Crab Meat"/>
    <x v="3"/>
    <x v="1"/>
  </r>
  <r>
    <n v="54"/>
    <n v="10267"/>
    <s v="D0059"/>
    <n v="70"/>
    <s v="20150806"/>
    <d v="2015-08-06T00:00:00"/>
    <d v="2015-07-29T00:00:00"/>
    <n v="8"/>
    <s v="Raclette Courdavault"/>
    <x v="0"/>
    <x v="1"/>
  </r>
  <r>
    <n v="55"/>
    <n v="10267"/>
    <s v="D0076"/>
    <n v="15"/>
    <s v="20150802"/>
    <d v="2015-08-02T00:00:00"/>
    <d v="2015-07-29T00:00:00"/>
    <n v="4"/>
    <s v="Lakkalikööri"/>
    <x v="6"/>
    <x v="1"/>
  </r>
  <r>
    <n v="56"/>
    <n v="10268"/>
    <s v="M0029"/>
    <n v="10"/>
    <s v="20150802"/>
    <d v="2015-08-02T00:00:00"/>
    <d v="2015-07-30T00:00:00"/>
    <n v="3"/>
    <s v="Thüringer Rostbratwurst"/>
    <x v="7"/>
    <x v="0"/>
  </r>
  <r>
    <n v="57"/>
    <n v="10268"/>
    <s v="D0072"/>
    <n v="4"/>
    <s v="20150809"/>
    <d v="2015-08-09T00:00:00"/>
    <d v="2015-07-30T00:00:00"/>
    <n v="10"/>
    <s v="Mozzarella di Giovanni"/>
    <x v="0"/>
    <x v="0"/>
  </r>
  <r>
    <n v="58"/>
    <n v="10269"/>
    <s v="D0033"/>
    <n v="60"/>
    <s v="20150809"/>
    <d v="2015-08-09T00:00:00"/>
    <d v="2015-07-31T00:00:00"/>
    <n v="9"/>
    <s v="Geitost"/>
    <x v="0"/>
    <x v="1"/>
  </r>
  <r>
    <n v="59"/>
    <n v="10269"/>
    <s v="D0072"/>
    <n v="20"/>
    <s v="20150802"/>
    <d v="2015-08-02T00:00:00"/>
    <d v="2015-07-31T00:00:00"/>
    <n v="2"/>
    <s v="Mozzarella di Giovanni"/>
    <x v="0"/>
    <x v="1"/>
  </r>
  <r>
    <n v="60"/>
    <n v="10270"/>
    <s v="S0036"/>
    <n v="30"/>
    <s v="20150802"/>
    <d v="2015-08-02T00:00:00"/>
    <d v="2015-08-01T00:00:00"/>
    <n v="1"/>
    <s v="Inlagd Sill"/>
    <x v="3"/>
    <x v="1"/>
  </r>
  <r>
    <n v="61"/>
    <n v="10270"/>
    <s v="D0043"/>
    <n v="25"/>
    <s v="20150830"/>
    <d v="2015-08-30T00:00:00"/>
    <d v="2015-08-01T00:00:00"/>
    <n v="29"/>
    <s v="Ipoh Coffee"/>
    <x v="6"/>
    <x v="1"/>
  </r>
  <r>
    <n v="62"/>
    <n v="10271"/>
    <s v="D0033"/>
    <n v="24"/>
    <s v="20150806"/>
    <d v="2015-08-06T00:00:00"/>
    <d v="2015-08-01T00:00:00"/>
    <n v="5"/>
    <s v="Geitost"/>
    <x v="0"/>
    <x v="2"/>
  </r>
  <r>
    <n v="63"/>
    <n v="10272"/>
    <s v="D0020"/>
    <n v="6"/>
    <s v="20150806"/>
    <d v="2015-08-06T00:00:00"/>
    <d v="2015-08-02T00:00:00"/>
    <n v="4"/>
    <s v="Sir Rodney's Marmalade"/>
    <x v="5"/>
    <x v="2"/>
  </r>
  <r>
    <n v="64"/>
    <n v="10272"/>
    <s v="D0031"/>
    <n v="40"/>
    <s v="20150806"/>
    <d v="2015-08-06T00:00:00"/>
    <d v="2015-08-02T00:00:00"/>
    <n v="4"/>
    <s v="Gorgonzola Telino"/>
    <x v="0"/>
    <x v="2"/>
  </r>
  <r>
    <n v="65"/>
    <n v="10272"/>
    <s v="D0072"/>
    <n v="24"/>
    <s v="20150812"/>
    <d v="2015-08-12T00:00:00"/>
    <d v="2015-08-02T00:00:00"/>
    <n v="10"/>
    <s v="Mozzarella di Giovanni"/>
    <x v="0"/>
    <x v="2"/>
  </r>
  <r>
    <n v="66"/>
    <n v="10273"/>
    <s v="S0010"/>
    <n v="24"/>
    <s v="20150812"/>
    <d v="2015-08-12T00:00:00"/>
    <d v="2015-08-05T00:00:00"/>
    <n v="7"/>
    <s v="Ikura"/>
    <x v="3"/>
    <x v="0"/>
  </r>
  <r>
    <n v="67"/>
    <n v="10273"/>
    <s v="D0031"/>
    <n v="15"/>
    <s v="20150812"/>
    <d v="2015-08-12T00:00:00"/>
    <d v="2015-08-05T00:00:00"/>
    <n v="7"/>
    <s v="Gorgonzola Telino"/>
    <x v="0"/>
    <x v="0"/>
  </r>
  <r>
    <n v="68"/>
    <n v="10273"/>
    <s v="D0033"/>
    <n v="20"/>
    <s v="20150812"/>
    <d v="2015-08-12T00:00:00"/>
    <d v="2015-08-05T00:00:00"/>
    <n v="7"/>
    <s v="Geitost"/>
    <x v="0"/>
    <x v="0"/>
  </r>
  <r>
    <n v="69"/>
    <n v="10273"/>
    <s v="S0040"/>
    <n v="60"/>
    <s v="20150812"/>
    <d v="2015-08-12T00:00:00"/>
    <d v="2015-08-05T00:00:00"/>
    <n v="7"/>
    <s v="Boston Crab Meat"/>
    <x v="3"/>
    <x v="0"/>
  </r>
  <r>
    <n v="70"/>
    <n v="10273"/>
    <s v="D0076"/>
    <n v="33"/>
    <s v="20150816"/>
    <d v="2015-08-16T00:00:00"/>
    <d v="2015-08-05T00:00:00"/>
    <n v="11"/>
    <s v="Lakkalikööri"/>
    <x v="6"/>
    <x v="0"/>
  </r>
  <r>
    <n v="71"/>
    <n v="10274"/>
    <s v="D0071"/>
    <n v="20"/>
    <s v="20150816"/>
    <d v="2015-08-16T00:00:00"/>
    <d v="2015-08-06T00:00:00"/>
    <n v="10"/>
    <s v="Flotemysost"/>
    <x v="0"/>
    <x v="1"/>
  </r>
  <r>
    <n v="72"/>
    <n v="10274"/>
    <s v="D0072"/>
    <n v="7"/>
    <s v="20150809"/>
    <d v="2015-08-09T00:00:00"/>
    <d v="2015-08-06T00:00:00"/>
    <n v="3"/>
    <s v="Mozzarella di Giovanni"/>
    <x v="0"/>
    <x v="1"/>
  </r>
  <r>
    <n v="73"/>
    <n v="10275"/>
    <s v="D0024"/>
    <n v="12"/>
    <s v="20150809"/>
    <d v="2015-08-09T00:00:00"/>
    <d v="2015-08-07T00:00:00"/>
    <n v="2"/>
    <s v="Guaraná Fantástica"/>
    <x v="6"/>
    <x v="1"/>
  </r>
  <r>
    <n v="74"/>
    <n v="10275"/>
    <s v="D0059"/>
    <n v="6"/>
    <s v="20150814"/>
    <d v="2015-08-14T00:00:00"/>
    <d v="2015-08-07T00:00:00"/>
    <n v="7"/>
    <s v="Raclette Courdavault"/>
    <x v="0"/>
    <x v="1"/>
  </r>
  <r>
    <n v="75"/>
    <n v="10276"/>
    <s v="S0010"/>
    <n v="15"/>
    <s v="20150814"/>
    <d v="2015-08-14T00:00:00"/>
    <d v="2015-08-08T00:00:00"/>
    <n v="6"/>
    <s v="Ikura"/>
    <x v="3"/>
    <x v="0"/>
  </r>
  <r>
    <n v="76"/>
    <n v="10276"/>
    <s v="S0013"/>
    <n v="10"/>
    <s v="20150813"/>
    <d v="2015-08-13T00:00:00"/>
    <d v="2015-08-08T00:00:00"/>
    <n v="5"/>
    <s v="Konbu"/>
    <x v="3"/>
    <x v="0"/>
  </r>
  <r>
    <n v="77"/>
    <n v="10277"/>
    <s v="P0028"/>
    <n v="20"/>
    <s v="20150813"/>
    <d v="2015-08-13T00:00:00"/>
    <d v="2015-08-09T00:00:00"/>
    <n v="4"/>
    <s v="Rössle Sauerkraut"/>
    <x v="2"/>
    <x v="0"/>
  </r>
  <r>
    <n v="78"/>
    <n v="10277"/>
    <s v="D0062"/>
    <n v="12"/>
    <s v="20150816"/>
    <d v="2015-08-16T00:00:00"/>
    <d v="2015-08-09T00:00:00"/>
    <n v="7"/>
    <s v="Tarte au sucre"/>
    <x v="5"/>
    <x v="0"/>
  </r>
  <r>
    <n v="79"/>
    <n v="10278"/>
    <s v="C0044"/>
    <n v="16"/>
    <s v="20150816"/>
    <d v="2015-08-16T00:00:00"/>
    <d v="2015-08-12T00:00:00"/>
    <n v="4"/>
    <s v="Gula Malacca"/>
    <x v="4"/>
    <x v="2"/>
  </r>
  <r>
    <n v="80"/>
    <n v="10278"/>
    <s v="D0059"/>
    <n v="15"/>
    <s v="20150816"/>
    <d v="2015-08-16T00:00:00"/>
    <d v="2015-08-12T00:00:00"/>
    <n v="4"/>
    <s v="Raclette Courdavault"/>
    <x v="0"/>
    <x v="2"/>
  </r>
  <r>
    <n v="81"/>
    <n v="10278"/>
    <s v="C0063"/>
    <n v="8"/>
    <s v="20150816"/>
    <d v="2015-08-16T00:00:00"/>
    <d v="2015-08-12T00:00:00"/>
    <n v="4"/>
    <s v="Vegie-spread"/>
    <x v="4"/>
    <x v="2"/>
  </r>
  <r>
    <n v="82"/>
    <n v="10278"/>
    <s v="S0073"/>
    <n v="25"/>
    <s v="20150816"/>
    <d v="2015-08-16T00:00:00"/>
    <d v="2015-08-12T00:00:00"/>
    <n v="4"/>
    <s v="Röd Kaviar"/>
    <x v="3"/>
    <x v="2"/>
  </r>
  <r>
    <n v="83"/>
    <n v="10279"/>
    <s v="M0017"/>
    <n v="15"/>
    <s v="20150912"/>
    <d v="2015-09-12T00:00:00"/>
    <d v="2015-08-13T00:00:00"/>
    <n v="30"/>
    <s v="Alice Mutton"/>
    <x v="7"/>
    <x v="2"/>
  </r>
  <r>
    <n v="84"/>
    <n v="10280"/>
    <s v="D0024"/>
    <n v="12"/>
    <s v="20150912"/>
    <d v="2015-09-12T00:00:00"/>
    <d v="2015-08-14T00:00:00"/>
    <n v="29"/>
    <s v="Guaraná Fantástica"/>
    <x v="6"/>
    <x v="1"/>
  </r>
  <r>
    <n v="85"/>
    <n v="10280"/>
    <s v="M0055"/>
    <n v="20"/>
    <s v="20150912"/>
    <d v="2015-09-12T00:00:00"/>
    <d v="2015-08-14T00:00:00"/>
    <n v="29"/>
    <s v="Pâté chinois"/>
    <x v="7"/>
    <x v="1"/>
  </r>
  <r>
    <n v="86"/>
    <n v="10280"/>
    <s v="D0075"/>
    <n v="30"/>
    <s v="20150821"/>
    <d v="2015-08-21T00:00:00"/>
    <d v="2015-08-14T00:00:00"/>
    <n v="7"/>
    <s v="Rhönbräu Klosterbier"/>
    <x v="6"/>
    <x v="1"/>
  </r>
  <r>
    <n v="87"/>
    <n v="10281"/>
    <s v="D0019"/>
    <n v="1"/>
    <s v="20150821"/>
    <d v="2015-08-21T00:00:00"/>
    <d v="2015-08-14T00:00:00"/>
    <n v="7"/>
    <s v="Teatime Chocolate Biscuits"/>
    <x v="5"/>
    <x v="1"/>
  </r>
  <r>
    <n v="88"/>
    <n v="10281"/>
    <s v="D0024"/>
    <n v="6"/>
    <s v="20150821"/>
    <d v="2015-08-21T00:00:00"/>
    <d v="2015-08-14T00:00:00"/>
    <n v="7"/>
    <s v="Guaraná Fantástica"/>
    <x v="6"/>
    <x v="1"/>
  </r>
  <r>
    <n v="89"/>
    <n v="10281"/>
    <s v="D0035"/>
    <n v="4"/>
    <s v="20150821"/>
    <d v="2015-08-21T00:00:00"/>
    <d v="2015-08-14T00:00:00"/>
    <n v="7"/>
    <s v="Steeleye Stout"/>
    <x v="6"/>
    <x v="1"/>
  </r>
  <r>
    <n v="90"/>
    <n v="10282"/>
    <s v="S0030"/>
    <n v="6"/>
    <s v="20150821"/>
    <d v="2015-08-21T00:00:00"/>
    <d v="2015-08-15T00:00:00"/>
    <n v="6"/>
    <s v="Nord-Ost Matjeshering"/>
    <x v="3"/>
    <x v="1"/>
  </r>
  <r>
    <n v="91"/>
    <n v="10282"/>
    <s v="G0057"/>
    <n v="2"/>
    <s v="20150823"/>
    <d v="2015-08-23T00:00:00"/>
    <d v="2015-08-15T00:00:00"/>
    <n v="8"/>
    <s v="Ravioli Angelo"/>
    <x v="1"/>
    <x v="1"/>
  </r>
  <r>
    <n v="92"/>
    <n v="10283"/>
    <s v="C0015"/>
    <n v="20"/>
    <s v="20150823"/>
    <d v="2015-08-23T00:00:00"/>
    <d v="2015-08-16T00:00:00"/>
    <n v="7"/>
    <s v="Genen Shouyu"/>
    <x v="4"/>
    <x v="0"/>
  </r>
  <r>
    <n v="93"/>
    <n v="10283"/>
    <s v="D0019"/>
    <n v="18"/>
    <s v="20150823"/>
    <d v="2015-08-23T00:00:00"/>
    <d v="2015-08-16T00:00:00"/>
    <n v="7"/>
    <s v="Teatime Chocolate Biscuits"/>
    <x v="5"/>
    <x v="0"/>
  </r>
  <r>
    <n v="94"/>
    <n v="10283"/>
    <s v="D0060"/>
    <n v="35"/>
    <s v="20150823"/>
    <d v="2015-08-23T00:00:00"/>
    <d v="2015-08-16T00:00:00"/>
    <n v="7"/>
    <s v="Camembert Pierrot"/>
    <x v="0"/>
    <x v="0"/>
  </r>
  <r>
    <n v="95"/>
    <n v="10283"/>
    <s v="D0072"/>
    <n v="3"/>
    <s v="20150827"/>
    <d v="2015-08-27T00:00:00"/>
    <d v="2015-08-16T00:00:00"/>
    <n v="11"/>
    <s v="Mozzarella di Giovanni"/>
    <x v="0"/>
    <x v="0"/>
  </r>
  <r>
    <n v="96"/>
    <n v="10284"/>
    <s v="D0027"/>
    <n v="15"/>
    <s v="20150827"/>
    <d v="2015-08-27T00:00:00"/>
    <d v="2015-08-19T00:00:00"/>
    <n v="8"/>
    <s v="Schoggi Schokolade"/>
    <x v="5"/>
    <x v="1"/>
  </r>
  <r>
    <n v="97"/>
    <n v="10284"/>
    <s v="C0044"/>
    <n v="21"/>
    <s v="20150827"/>
    <d v="2015-08-27T00:00:00"/>
    <d v="2015-08-19T00:00:00"/>
    <n v="8"/>
    <s v="Gula Malacca"/>
    <x v="4"/>
    <x v="1"/>
  </r>
  <r>
    <n v="98"/>
    <n v="10284"/>
    <s v="D0060"/>
    <n v="20"/>
    <s v="20150827"/>
    <d v="2015-08-27T00:00:00"/>
    <d v="2015-08-19T00:00:00"/>
    <n v="8"/>
    <s v="Camembert Pierrot"/>
    <x v="0"/>
    <x v="1"/>
  </r>
  <r>
    <n v="99"/>
    <n v="10284"/>
    <s v="D0067"/>
    <n v="5"/>
    <s v="20150826"/>
    <d v="2015-08-26T00:00:00"/>
    <d v="2015-08-19T00:00:00"/>
    <n v="7"/>
    <s v="Laughing Lumberjack Lager"/>
    <x v="6"/>
    <x v="1"/>
  </r>
  <r>
    <n v="100"/>
    <n v="10285"/>
    <s v="D0001"/>
    <n v="45"/>
    <s v="20150826"/>
    <d v="2015-08-26T00:00:00"/>
    <d v="2015-08-20T00:00:00"/>
    <n v="6"/>
    <s v="Chai"/>
    <x v="6"/>
    <x v="2"/>
  </r>
  <r>
    <n v="101"/>
    <n v="10285"/>
    <s v="S0040"/>
    <n v="40"/>
    <s v="20150826"/>
    <d v="2015-08-26T00:00:00"/>
    <d v="2015-08-20T00:00:00"/>
    <n v="6"/>
    <s v="Boston Crab Meat"/>
    <x v="3"/>
    <x v="2"/>
  </r>
  <r>
    <n v="102"/>
    <n v="10285"/>
    <s v="M0053"/>
    <n v="36"/>
    <s v="20150830"/>
    <d v="2015-08-30T00:00:00"/>
    <d v="2015-08-20T00:00:00"/>
    <n v="10"/>
    <s v="Perth Pasties"/>
    <x v="7"/>
    <x v="2"/>
  </r>
  <r>
    <n v="103"/>
    <n v="10286"/>
    <s v="D0035"/>
    <n v="100"/>
    <s v="20150830"/>
    <d v="2015-08-30T00:00:00"/>
    <d v="2015-08-21T00:00:00"/>
    <n v="9"/>
    <s v="Steeleye Stout"/>
    <x v="6"/>
    <x v="0"/>
  </r>
  <r>
    <n v="104"/>
    <n v="10286"/>
    <s v="D0062"/>
    <n v="40"/>
    <s v="20150828"/>
    <d v="2015-08-28T00:00:00"/>
    <d v="2015-08-21T00:00:00"/>
    <n v="7"/>
    <s v="Tarte au sucre"/>
    <x v="5"/>
    <x v="0"/>
  </r>
  <r>
    <n v="105"/>
    <n v="10287"/>
    <s v="D0016"/>
    <n v="40"/>
    <s v="20150828"/>
    <d v="2015-08-28T00:00:00"/>
    <d v="2015-08-22T00:00:00"/>
    <n v="6"/>
    <s v="Pavlova"/>
    <x v="5"/>
    <x v="0"/>
  </r>
  <r>
    <n v="106"/>
    <n v="10287"/>
    <s v="D0034"/>
    <n v="20"/>
    <s v="20150828"/>
    <d v="2015-08-28T00:00:00"/>
    <d v="2015-08-22T00:00:00"/>
    <n v="6"/>
    <s v="Sasquatch Ale"/>
    <x v="6"/>
    <x v="0"/>
  </r>
  <r>
    <n v="107"/>
    <n v="10287"/>
    <s v="S0046"/>
    <n v="15"/>
    <s v="20150903"/>
    <d v="2015-09-03T00:00:00"/>
    <d v="2015-08-22T00:00:00"/>
    <n v="12"/>
    <s v="Spegesild"/>
    <x v="3"/>
    <x v="0"/>
  </r>
  <r>
    <n v="108"/>
    <n v="10288"/>
    <s v="M0054"/>
    <n v="10"/>
    <s v="20150903"/>
    <d v="2015-09-03T00:00:00"/>
    <d v="2015-08-23T00:00:00"/>
    <n v="11"/>
    <s v="Tourtière"/>
    <x v="7"/>
    <x v="1"/>
  </r>
  <r>
    <n v="109"/>
    <n v="10288"/>
    <s v="D0068"/>
    <n v="3"/>
    <s v="20150828"/>
    <d v="2015-08-28T00:00:00"/>
    <d v="2015-08-23T00:00:00"/>
    <n v="5"/>
    <s v="Scottish Longbreads"/>
    <x v="5"/>
    <x v="1"/>
  </r>
  <r>
    <n v="110"/>
    <n v="10289"/>
    <s v="C0003"/>
    <n v="30"/>
    <s v="20150828"/>
    <d v="2015-08-28T00:00:00"/>
    <d v="2015-08-26T00:00:00"/>
    <n v="2"/>
    <s v="Aniseed Syrup"/>
    <x v="4"/>
    <x v="0"/>
  </r>
  <r>
    <n v="111"/>
    <n v="10289"/>
    <s v="G0064"/>
    <n v="9"/>
    <s v="20150903"/>
    <d v="2015-09-03T00:00:00"/>
    <d v="2015-08-26T00:00:00"/>
    <n v="8"/>
    <s v="Wimmers gute Semmelknödel"/>
    <x v="1"/>
    <x v="0"/>
  </r>
  <r>
    <n v="112"/>
    <n v="10290"/>
    <s v="C0005"/>
    <n v="20"/>
    <s v="20150903"/>
    <d v="2015-09-03T00:00:00"/>
    <d v="2015-08-27T00:00:00"/>
    <n v="7"/>
    <s v="Chef Anton's Gumbo Mix"/>
    <x v="4"/>
    <x v="1"/>
  </r>
  <r>
    <n v="113"/>
    <n v="10290"/>
    <s v="M0029"/>
    <n v="15"/>
    <s v="20150903"/>
    <d v="2015-09-03T00:00:00"/>
    <d v="2015-08-27T00:00:00"/>
    <n v="7"/>
    <s v="Thüringer Rostbratwurst"/>
    <x v="7"/>
    <x v="1"/>
  </r>
  <r>
    <n v="114"/>
    <n v="10290"/>
    <s v="D0049"/>
    <n v="15"/>
    <s v="20150903"/>
    <d v="2015-09-03T00:00:00"/>
    <d v="2015-08-27T00:00:00"/>
    <n v="7"/>
    <s v="Maxilaku"/>
    <x v="5"/>
    <x v="1"/>
  </r>
  <r>
    <n v="115"/>
    <n v="10290"/>
    <s v="C0077"/>
    <n v="10"/>
    <s v="20150904"/>
    <d v="2015-09-04T00:00:00"/>
    <d v="2015-08-27T00:00:00"/>
    <n v="8"/>
    <s v="Original Frankfurter grüne Soße"/>
    <x v="4"/>
    <x v="1"/>
  </r>
  <r>
    <n v="116"/>
    <n v="10291"/>
    <s v="S0013"/>
    <n v="20"/>
    <s v="20150904"/>
    <d v="2015-09-04T00:00:00"/>
    <d v="2015-08-27T00:00:00"/>
    <n v="8"/>
    <s v="Konbu"/>
    <x v="3"/>
    <x v="2"/>
  </r>
  <r>
    <n v="117"/>
    <n v="10291"/>
    <s v="C0044"/>
    <n v="24"/>
    <s v="20150904"/>
    <d v="2015-09-04T00:00:00"/>
    <d v="2015-08-27T00:00:00"/>
    <n v="8"/>
    <s v="Gula Malacca"/>
    <x v="4"/>
    <x v="2"/>
  </r>
  <r>
    <n v="118"/>
    <n v="10291"/>
    <s v="P0051"/>
    <n v="2"/>
    <s v="20150902"/>
    <d v="2015-09-02T00:00:00"/>
    <d v="2015-08-27T00:00:00"/>
    <n v="6"/>
    <s v="Manjimup Dried Apples"/>
    <x v="2"/>
    <x v="2"/>
  </r>
  <r>
    <n v="119"/>
    <n v="10292"/>
    <s v="D0020"/>
    <n v="20"/>
    <s v="20150911"/>
    <d v="2015-09-11T00:00:00"/>
    <d v="2015-08-28T00:00:00"/>
    <n v="14"/>
    <s v="Sir Rodney's Marmalade"/>
    <x v="5"/>
    <x v="2"/>
  </r>
  <r>
    <n v="120"/>
    <n v="10293"/>
    <s v="S0018"/>
    <n v="12"/>
    <s v="20150911"/>
    <d v="2015-09-11T00:00:00"/>
    <d v="2015-08-29T00:00:00"/>
    <n v="13"/>
    <s v="Carnarvon Tigers"/>
    <x v="3"/>
    <x v="0"/>
  </r>
  <r>
    <n v="121"/>
    <n v="10293"/>
    <s v="D0024"/>
    <n v="10"/>
    <s v="20150911"/>
    <d v="2015-09-11T00:00:00"/>
    <d v="2015-08-29T00:00:00"/>
    <n v="13"/>
    <s v="Guaraná Fantástica"/>
    <x v="6"/>
    <x v="0"/>
  </r>
  <r>
    <n v="122"/>
    <n v="10293"/>
    <s v="C0063"/>
    <n v="5"/>
    <s v="20150911"/>
    <d v="2015-09-11T00:00:00"/>
    <d v="2015-08-29T00:00:00"/>
    <n v="13"/>
    <s v="Vegie-spread"/>
    <x v="4"/>
    <x v="0"/>
  </r>
  <r>
    <n v="123"/>
    <n v="10293"/>
    <s v="D0075"/>
    <n v="6"/>
    <s v="20150905"/>
    <d v="2015-09-05T00:00:00"/>
    <d v="2015-08-29T00:00:00"/>
    <n v="7"/>
    <s v="Rhönbräu Klosterbier"/>
    <x v="6"/>
    <x v="0"/>
  </r>
  <r>
    <n v="124"/>
    <n v="10294"/>
    <s v="D0001"/>
    <n v="18"/>
    <s v="20150905"/>
    <d v="2015-09-05T00:00:00"/>
    <d v="2015-08-30T00:00:00"/>
    <n v="6"/>
    <s v="Chai"/>
    <x v="6"/>
    <x v="2"/>
  </r>
  <r>
    <n v="125"/>
    <n v="10294"/>
    <s v="M0017"/>
    <n v="15"/>
    <s v="20150905"/>
    <d v="2015-09-05T00:00:00"/>
    <d v="2015-08-30T00:00:00"/>
    <n v="6"/>
    <s v="Alice Mutton"/>
    <x v="7"/>
    <x v="2"/>
  </r>
  <r>
    <n v="126"/>
    <n v="10294"/>
    <s v="D0043"/>
    <n v="15"/>
    <s v="20150905"/>
    <d v="2015-09-05T00:00:00"/>
    <d v="2015-08-30T00:00:00"/>
    <n v="6"/>
    <s v="Ipoh Coffee"/>
    <x v="6"/>
    <x v="2"/>
  </r>
  <r>
    <n v="127"/>
    <n v="10294"/>
    <s v="D0060"/>
    <n v="21"/>
    <s v="20150905"/>
    <d v="2015-09-05T00:00:00"/>
    <d v="2015-08-30T00:00:00"/>
    <n v="6"/>
    <s v="Camembert Pierrot"/>
    <x v="0"/>
    <x v="2"/>
  </r>
  <r>
    <n v="128"/>
    <n v="10294"/>
    <s v="D0075"/>
    <n v="6"/>
    <s v="20150910"/>
    <d v="2015-09-10T00:00:00"/>
    <d v="2015-08-30T00:00:00"/>
    <n v="11"/>
    <s v="Rhönbräu Klosterbier"/>
    <x v="6"/>
    <x v="2"/>
  </r>
  <r>
    <n v="129"/>
    <n v="10295"/>
    <s v="G0056"/>
    <n v="4"/>
    <s v="20150911"/>
    <d v="2015-09-11T00:00:00"/>
    <d v="2015-09-02T00:00:00"/>
    <n v="9"/>
    <s v="Gnocchi di nonna Alice"/>
    <x v="1"/>
    <x v="2"/>
  </r>
  <r>
    <n v="130"/>
    <n v="10296"/>
    <s v="D0011"/>
    <n v="12"/>
    <s v="20150911"/>
    <d v="2015-09-11T00:00:00"/>
    <d v="2015-09-03T00:00:00"/>
    <n v="8"/>
    <s v="Queso Cabrales"/>
    <x v="0"/>
    <x v="1"/>
  </r>
  <r>
    <n v="131"/>
    <n v="10296"/>
    <s v="D0016"/>
    <n v="30"/>
    <s v="20150911"/>
    <d v="2015-09-11T00:00:00"/>
    <d v="2015-09-03T00:00:00"/>
    <n v="8"/>
    <s v="Pavlova"/>
    <x v="5"/>
    <x v="1"/>
  </r>
  <r>
    <n v="132"/>
    <n v="10296"/>
    <s v="D0069"/>
    <n v="15"/>
    <s v="20150910"/>
    <d v="2015-09-10T00:00:00"/>
    <d v="2015-09-03T00:00:00"/>
    <n v="7"/>
    <s v="Gudbrandsdalsost"/>
    <x v="0"/>
    <x v="1"/>
  </r>
  <r>
    <n v="133"/>
    <n v="10297"/>
    <s v="D0039"/>
    <n v="60"/>
    <s v="20150910"/>
    <d v="2015-09-10T00:00:00"/>
    <d v="2015-09-04T00:00:00"/>
    <n v="6"/>
    <s v="Chartreuse verte"/>
    <x v="6"/>
    <x v="2"/>
  </r>
  <r>
    <n v="134"/>
    <n v="10297"/>
    <s v="D0072"/>
    <n v="20"/>
    <s v="20150911"/>
    <d v="2015-09-11T00:00:00"/>
    <d v="2015-09-04T00:00:00"/>
    <n v="7"/>
    <s v="Mozzarella di Giovanni"/>
    <x v="0"/>
    <x v="2"/>
  </r>
  <r>
    <n v="135"/>
    <n v="10298"/>
    <s v="D0002"/>
    <n v="40"/>
    <s v="20150911"/>
    <d v="2015-09-11T00:00:00"/>
    <d v="2015-09-05T00:00:00"/>
    <n v="6"/>
    <s v="Chang"/>
    <x v="6"/>
    <x v="2"/>
  </r>
  <r>
    <n v="136"/>
    <n v="10298"/>
    <s v="S0036"/>
    <n v="40"/>
    <s v="20150911"/>
    <d v="2015-09-11T00:00:00"/>
    <d v="2015-09-05T00:00:00"/>
    <n v="6"/>
    <s v="Inlagd Sill"/>
    <x v="3"/>
    <x v="2"/>
  </r>
  <r>
    <n v="137"/>
    <n v="10298"/>
    <s v="D0059"/>
    <n v="30"/>
    <s v="20150911"/>
    <d v="2015-09-11T00:00:00"/>
    <d v="2015-09-05T00:00:00"/>
    <n v="6"/>
    <s v="Raclette Courdavault"/>
    <x v="0"/>
    <x v="2"/>
  </r>
  <r>
    <n v="138"/>
    <n v="10298"/>
    <s v="D0062"/>
    <n v="15"/>
    <s v="20150913"/>
    <d v="2015-09-13T00:00:00"/>
    <d v="2015-09-05T00:00:00"/>
    <n v="8"/>
    <s v="Tarte au sucre"/>
    <x v="5"/>
    <x v="2"/>
  </r>
  <r>
    <n v="139"/>
    <n v="10299"/>
    <s v="D0019"/>
    <n v="15"/>
    <s v="20150913"/>
    <d v="2015-09-13T00:00:00"/>
    <d v="2015-09-06T00:00:00"/>
    <n v="7"/>
    <s v="Teatime Chocolate Biscuits"/>
    <x v="5"/>
    <x v="2"/>
  </r>
  <r>
    <n v="140"/>
    <n v="10299"/>
    <s v="D0070"/>
    <n v="20"/>
    <s v="20150918"/>
    <d v="2015-09-18T00:00:00"/>
    <d v="2015-09-06T00:00:00"/>
    <n v="12"/>
    <s v="Outback Lager"/>
    <x v="6"/>
    <x v="2"/>
  </r>
  <r>
    <n v="141"/>
    <n v="10300"/>
    <s v="C0066"/>
    <n v="30"/>
    <s v="20150918"/>
    <d v="2015-09-18T00:00:00"/>
    <d v="2015-09-09T00:00:00"/>
    <n v="9"/>
    <s v="Louisiana Hot Spiced Okra"/>
    <x v="4"/>
    <x v="2"/>
  </r>
  <r>
    <n v="142"/>
    <n v="10300"/>
    <s v="D0068"/>
    <n v="20"/>
    <s v="20150917"/>
    <d v="2015-09-17T00:00:00"/>
    <d v="2015-09-09T00:00:00"/>
    <n v="8"/>
    <s v="Scottish Longbreads"/>
    <x v="5"/>
    <x v="2"/>
  </r>
  <r>
    <n v="143"/>
    <n v="10301"/>
    <s v="S0040"/>
    <n v="10"/>
    <s v="20150917"/>
    <d v="2015-09-17T00:00:00"/>
    <d v="2015-09-09T00:00:00"/>
    <n v="8"/>
    <s v="Boston Crab Meat"/>
    <x v="3"/>
    <x v="2"/>
  </r>
  <r>
    <n v="144"/>
    <n v="10301"/>
    <s v="G0056"/>
    <n v="20"/>
    <s v="20151009"/>
    <d v="2015-10-09T00:00:00"/>
    <d v="2015-09-09T00:00:00"/>
    <n v="30"/>
    <s v="Gnocchi di nonna Alice"/>
    <x v="1"/>
    <x v="2"/>
  </r>
  <r>
    <n v="145"/>
    <n v="10302"/>
    <s v="M0017"/>
    <n v="40"/>
    <s v="20151009"/>
    <d v="2015-10-09T00:00:00"/>
    <d v="2015-09-10T00:00:00"/>
    <n v="29"/>
    <s v="Alice Mutton"/>
    <x v="7"/>
    <x v="2"/>
  </r>
  <r>
    <n v="146"/>
    <n v="10302"/>
    <s v="P0028"/>
    <n v="28"/>
    <s v="20151009"/>
    <d v="2015-10-09T00:00:00"/>
    <d v="2015-09-10T00:00:00"/>
    <n v="29"/>
    <s v="Rössle Sauerkraut"/>
    <x v="2"/>
    <x v="2"/>
  </r>
  <r>
    <n v="147"/>
    <n v="10302"/>
    <s v="D0043"/>
    <n v="12"/>
    <s v="20150918"/>
    <d v="2015-09-18T00:00:00"/>
    <d v="2015-09-10T00:00:00"/>
    <n v="8"/>
    <s v="Ipoh Coffee"/>
    <x v="6"/>
    <x v="2"/>
  </r>
  <r>
    <n v="148"/>
    <n v="10303"/>
    <s v="S0040"/>
    <n v="40"/>
    <s v="20150918"/>
    <d v="2015-09-18T00:00:00"/>
    <d v="2015-09-11T00:00:00"/>
    <n v="7"/>
    <s v="Boston Crab Meat"/>
    <x v="3"/>
    <x v="2"/>
  </r>
  <r>
    <n v="149"/>
    <n v="10303"/>
    <s v="C0065"/>
    <n v="30"/>
    <s v="20150918"/>
    <d v="2015-09-18T00:00:00"/>
    <d v="2015-09-11T00:00:00"/>
    <n v="7"/>
    <s v="Louisiana Fiery Hot Pepper Sauce"/>
    <x v="4"/>
    <x v="2"/>
  </r>
  <r>
    <n v="150"/>
    <n v="10303"/>
    <s v="D0068"/>
    <n v="15"/>
    <s v="20150917"/>
    <d v="2015-09-17T00:00:00"/>
    <d v="2015-09-11T00:00:00"/>
    <n v="6"/>
    <s v="Scottish Longbreads"/>
    <x v="5"/>
    <x v="2"/>
  </r>
  <r>
    <n v="151"/>
    <n v="10304"/>
    <s v="D0049"/>
    <n v="30"/>
    <s v="20150917"/>
    <d v="2015-09-17T00:00:00"/>
    <d v="2015-09-12T00:00:00"/>
    <n v="5"/>
    <s v="Maxilaku"/>
    <x v="5"/>
    <x v="2"/>
  </r>
  <r>
    <n v="152"/>
    <n v="10304"/>
    <s v="D0059"/>
    <n v="10"/>
    <s v="20150917"/>
    <d v="2015-09-17T00:00:00"/>
    <d v="2015-09-12T00:00:00"/>
    <n v="5"/>
    <s v="Raclette Courdavault"/>
    <x v="0"/>
    <x v="2"/>
  </r>
  <r>
    <n v="153"/>
    <n v="10304"/>
    <s v="D0071"/>
    <n v="2"/>
    <s v="20151009"/>
    <d v="2015-10-09T00:00:00"/>
    <d v="2015-09-12T00:00:00"/>
    <n v="27"/>
    <s v="Flotemysost"/>
    <x v="0"/>
    <x v="2"/>
  </r>
  <r>
    <n v="154"/>
    <n v="10305"/>
    <s v="S0018"/>
    <n v="25"/>
    <s v="20151009"/>
    <d v="2015-10-09T00:00:00"/>
    <d v="2015-09-13T00:00:00"/>
    <n v="26"/>
    <s v="Carnarvon Tigers"/>
    <x v="3"/>
    <x v="0"/>
  </r>
  <r>
    <n v="155"/>
    <n v="10305"/>
    <s v="M0029"/>
    <n v="25"/>
    <s v="20151009"/>
    <d v="2015-10-09T00:00:00"/>
    <d v="2015-09-13T00:00:00"/>
    <n v="26"/>
    <s v="Thüringer Rostbratwurst"/>
    <x v="7"/>
    <x v="0"/>
  </r>
  <r>
    <n v="156"/>
    <n v="10305"/>
    <s v="D0039"/>
    <n v="30"/>
    <s v="20150923"/>
    <d v="2015-09-23T00:00:00"/>
    <d v="2015-09-13T00:00:00"/>
    <n v="10"/>
    <s v="Chartreuse verte"/>
    <x v="6"/>
    <x v="0"/>
  </r>
  <r>
    <n v="157"/>
    <n v="10306"/>
    <s v="S0030"/>
    <n v="10"/>
    <s v="20150923"/>
    <d v="2015-09-23T00:00:00"/>
    <d v="2015-09-16T00:00:00"/>
    <n v="7"/>
    <s v="Nord-Ost Matjeshering"/>
    <x v="3"/>
    <x v="0"/>
  </r>
  <r>
    <n v="158"/>
    <n v="10306"/>
    <s v="M0053"/>
    <n v="10"/>
    <s v="20150923"/>
    <d v="2015-09-23T00:00:00"/>
    <d v="2015-09-16T00:00:00"/>
    <n v="7"/>
    <s v="Perth Pasties"/>
    <x v="7"/>
    <x v="0"/>
  </r>
  <r>
    <n v="159"/>
    <n v="10306"/>
    <s v="M0054"/>
    <n v="5"/>
    <s v="20150925"/>
    <d v="2015-09-25T00:00:00"/>
    <d v="2015-09-16T00:00:00"/>
    <n v="9"/>
    <s v="Tourtière"/>
    <x v="7"/>
    <x v="0"/>
  </r>
  <r>
    <n v="160"/>
    <n v="10307"/>
    <s v="D0062"/>
    <n v="10"/>
    <s v="20150925"/>
    <d v="2015-09-25T00:00:00"/>
    <d v="2015-09-17T00:00:00"/>
    <n v="8"/>
    <s v="Tarte au sucre"/>
    <x v="5"/>
    <x v="2"/>
  </r>
  <r>
    <n v="161"/>
    <n v="10307"/>
    <s v="D0068"/>
    <n v="3"/>
    <s v="20150924"/>
    <d v="2015-09-24T00:00:00"/>
    <d v="2015-09-17T00:00:00"/>
    <n v="7"/>
    <s v="Scottish Longbreads"/>
    <x v="5"/>
    <x v="2"/>
  </r>
  <r>
    <n v="162"/>
    <n v="10308"/>
    <s v="D0069"/>
    <n v="1"/>
    <s v="20150924"/>
    <d v="2015-09-24T00:00:00"/>
    <d v="2015-09-18T00:00:00"/>
    <n v="6"/>
    <s v="Gudbrandsdalsost"/>
    <x v="0"/>
    <x v="0"/>
  </r>
  <r>
    <n v="163"/>
    <n v="10308"/>
    <s v="D0070"/>
    <n v="5"/>
    <s v="20151023"/>
    <d v="2015-10-23T00:00:00"/>
    <d v="2015-09-18T00:00:00"/>
    <n v="35"/>
    <s v="Outback Lager"/>
    <x v="6"/>
    <x v="0"/>
  </r>
  <r>
    <n v="164"/>
    <n v="10309"/>
    <s v="C0004"/>
    <n v="20"/>
    <s v="20151023"/>
    <d v="2015-10-23T00:00:00"/>
    <d v="2015-09-19T00:00:00"/>
    <n v="34"/>
    <s v="Chef Anton's Cajun Seasoning"/>
    <x v="4"/>
    <x v="1"/>
  </r>
  <r>
    <n v="165"/>
    <n v="10309"/>
    <s v="C0006"/>
    <n v="30"/>
    <s v="20151023"/>
    <d v="2015-10-23T00:00:00"/>
    <d v="2015-09-19T00:00:00"/>
    <n v="34"/>
    <s v="Grandma's Boysenberry Spread"/>
    <x v="4"/>
    <x v="1"/>
  </r>
  <r>
    <n v="166"/>
    <n v="10309"/>
    <s v="G0042"/>
    <n v="2"/>
    <s v="20151023"/>
    <d v="2015-10-23T00:00:00"/>
    <d v="2015-09-19T00:00:00"/>
    <n v="34"/>
    <s v="Singaporean Hokkien Fried Mee"/>
    <x v="1"/>
    <x v="1"/>
  </r>
  <r>
    <n v="167"/>
    <n v="10309"/>
    <s v="D0043"/>
    <n v="20"/>
    <s v="20151023"/>
    <d v="2015-10-23T00:00:00"/>
    <d v="2015-09-19T00:00:00"/>
    <n v="34"/>
    <s v="Ipoh Coffee"/>
    <x v="6"/>
    <x v="1"/>
  </r>
  <r>
    <n v="168"/>
    <n v="10309"/>
    <s v="D0071"/>
    <n v="3"/>
    <s v="20150927"/>
    <d v="2015-09-27T00:00:00"/>
    <d v="2015-09-19T00:00:00"/>
    <n v="8"/>
    <s v="Flotemysost"/>
    <x v="0"/>
    <x v="1"/>
  </r>
  <r>
    <n v="169"/>
    <n v="10310"/>
    <s v="D0016"/>
    <n v="10"/>
    <s v="20150927"/>
    <d v="2015-09-27T00:00:00"/>
    <d v="2015-09-20T00:00:00"/>
    <n v="7"/>
    <s v="Pavlova"/>
    <x v="5"/>
    <x v="2"/>
  </r>
  <r>
    <n v="170"/>
    <n v="10310"/>
    <s v="D0062"/>
    <n v="5"/>
    <s v="20150926"/>
    <d v="2015-09-26T00:00:00"/>
    <d v="2015-09-20T00:00:00"/>
    <n v="6"/>
    <s v="Tarte au sucre"/>
    <x v="5"/>
    <x v="2"/>
  </r>
  <r>
    <n v="171"/>
    <n v="10311"/>
    <s v="G0042"/>
    <n v="6"/>
    <s v="20150926"/>
    <d v="2015-09-26T00:00:00"/>
    <d v="2015-09-20T00:00:00"/>
    <n v="6"/>
    <s v="Singaporean Hokkien Fried Mee"/>
    <x v="1"/>
    <x v="0"/>
  </r>
  <r>
    <n v="172"/>
    <n v="10311"/>
    <s v="D0069"/>
    <n v="7"/>
    <s v="20151003"/>
    <d v="2015-10-03T00:00:00"/>
    <d v="2015-09-20T00:00:00"/>
    <n v="13"/>
    <s v="Gudbrandsdalsost"/>
    <x v="0"/>
    <x v="0"/>
  </r>
  <r>
    <n v="173"/>
    <n v="10312"/>
    <s v="P0028"/>
    <n v="4"/>
    <s v="20151003"/>
    <d v="2015-10-03T00:00:00"/>
    <d v="2015-09-23T00:00:00"/>
    <n v="10"/>
    <s v="Rössle Sauerkraut"/>
    <x v="2"/>
    <x v="2"/>
  </r>
  <r>
    <n v="174"/>
    <n v="10312"/>
    <s v="D0043"/>
    <n v="24"/>
    <s v="20151003"/>
    <d v="2015-10-03T00:00:00"/>
    <d v="2015-09-23T00:00:00"/>
    <n v="10"/>
    <s v="Ipoh Coffee"/>
    <x v="6"/>
    <x v="2"/>
  </r>
  <r>
    <n v="175"/>
    <n v="10312"/>
    <s v="M0053"/>
    <n v="20"/>
    <s v="20151003"/>
    <d v="2015-10-03T00:00:00"/>
    <d v="2015-09-23T00:00:00"/>
    <n v="10"/>
    <s v="Perth Pasties"/>
    <x v="7"/>
    <x v="2"/>
  </r>
  <r>
    <n v="176"/>
    <n v="10312"/>
    <s v="D0075"/>
    <n v="10"/>
    <s v="20151004"/>
    <d v="2015-10-04T00:00:00"/>
    <d v="2015-09-23T00:00:00"/>
    <n v="11"/>
    <s v="Rhönbräu Klosterbier"/>
    <x v="6"/>
    <x v="2"/>
  </r>
  <r>
    <n v="177"/>
    <n v="10313"/>
    <s v="S0036"/>
    <n v="12"/>
    <s v="20151004"/>
    <d v="2015-10-04T00:00:00"/>
    <d v="2015-09-24T00:00:00"/>
    <n v="10"/>
    <s v="Inlagd Sill"/>
    <x v="3"/>
    <x v="2"/>
  </r>
  <r>
    <n v="178"/>
    <n v="10314"/>
    <s v="D0032"/>
    <n v="40"/>
    <s v="20151004"/>
    <d v="2015-10-04T00:00:00"/>
    <d v="2015-09-25T00:00:00"/>
    <n v="9"/>
    <s v="Mascarpone Fabioli"/>
    <x v="0"/>
    <x v="2"/>
  </r>
  <r>
    <n v="179"/>
    <n v="10314"/>
    <s v="S0058"/>
    <n v="30"/>
    <s v="20151004"/>
    <d v="2015-10-04T00:00:00"/>
    <d v="2015-09-25T00:00:00"/>
    <n v="9"/>
    <s v="Escargots de Bourgogne"/>
    <x v="3"/>
    <x v="2"/>
  </r>
  <r>
    <n v="180"/>
    <n v="10314"/>
    <s v="D0062"/>
    <n v="25"/>
    <s v="20151003"/>
    <d v="2015-10-03T00:00:00"/>
    <d v="2015-09-25T00:00:00"/>
    <n v="8"/>
    <s v="Tarte au sucre"/>
    <x v="5"/>
    <x v="2"/>
  </r>
  <r>
    <n v="181"/>
    <n v="10315"/>
    <s v="D0034"/>
    <n v="14"/>
    <s v="20151003"/>
    <d v="2015-10-03T00:00:00"/>
    <d v="2015-09-26T00:00:00"/>
    <n v="7"/>
    <s v="Sasquatch Ale"/>
    <x v="6"/>
    <x v="2"/>
  </r>
  <r>
    <n v="182"/>
    <n v="10315"/>
    <s v="D0070"/>
    <n v="30"/>
    <s v="20151008"/>
    <d v="2015-10-08T00:00:00"/>
    <d v="2015-09-26T00:00:00"/>
    <n v="12"/>
    <s v="Outback Lager"/>
    <x v="6"/>
    <x v="2"/>
  </r>
  <r>
    <n v="183"/>
    <n v="10316"/>
    <s v="S0041"/>
    <n v="10"/>
    <s v="20151008"/>
    <d v="2015-10-08T00:00:00"/>
    <d v="2015-09-27T00:00:00"/>
    <n v="11"/>
    <s v="Jack's New England Clam Chowder"/>
    <x v="3"/>
    <x v="0"/>
  </r>
  <r>
    <n v="184"/>
    <n v="10316"/>
    <s v="D0062"/>
    <n v="70"/>
    <s v="20151010"/>
    <d v="2015-10-10T00:00:00"/>
    <d v="2015-09-27T00:00:00"/>
    <n v="13"/>
    <s v="Tarte au sucre"/>
    <x v="5"/>
    <x v="0"/>
  </r>
  <r>
    <n v="185"/>
    <n v="10317"/>
    <s v="D0001"/>
    <n v="20"/>
    <s v="20151004"/>
    <d v="2015-10-04T00:00:00"/>
    <d v="2015-09-30T00:00:00"/>
    <n v="4"/>
    <s v="Chai"/>
    <x v="6"/>
    <x v="1"/>
  </r>
  <r>
    <n v="186"/>
    <n v="10318"/>
    <s v="S0041"/>
    <n v="20"/>
    <s v="20151004"/>
    <d v="2015-10-04T00:00:00"/>
    <d v="2015-10-01T00:00:00"/>
    <n v="3"/>
    <s v="Jack's New England Clam Chowder"/>
    <x v="3"/>
    <x v="2"/>
  </r>
  <r>
    <n v="187"/>
    <n v="10318"/>
    <s v="D0076"/>
    <n v="6"/>
    <s v="20151011"/>
    <d v="2015-10-11T00:00:00"/>
    <d v="2015-10-01T00:00:00"/>
    <n v="10"/>
    <s v="Lakkalikööri"/>
    <x v="6"/>
    <x v="2"/>
  </r>
  <r>
    <n v="188"/>
    <n v="10319"/>
    <s v="M0017"/>
    <n v="8"/>
    <s v="20151011"/>
    <d v="2015-10-11T00:00:00"/>
    <d v="2015-10-02T00:00:00"/>
    <n v="9"/>
    <s v="Alice Mutton"/>
    <x v="7"/>
    <x v="0"/>
  </r>
  <r>
    <n v="189"/>
    <n v="10319"/>
    <s v="P0028"/>
    <n v="14"/>
    <s v="20151011"/>
    <d v="2015-10-11T00:00:00"/>
    <d v="2015-10-02T00:00:00"/>
    <n v="9"/>
    <s v="Rössle Sauerkraut"/>
    <x v="2"/>
    <x v="0"/>
  </r>
  <r>
    <n v="190"/>
    <n v="10319"/>
    <s v="D0076"/>
    <n v="30"/>
    <s v="20151018"/>
    <d v="2015-10-18T00:00:00"/>
    <d v="2015-10-02T00:00:00"/>
    <n v="16"/>
    <s v="Lakkalikööri"/>
    <x v="6"/>
    <x v="0"/>
  </r>
  <r>
    <n v="191"/>
    <n v="10320"/>
    <s v="D0071"/>
    <n v="30"/>
    <s v="20151011"/>
    <d v="2015-10-11T00:00:00"/>
    <d v="2015-10-03T00:00:00"/>
    <n v="8"/>
    <s v="Flotemysost"/>
    <x v="0"/>
    <x v="0"/>
  </r>
  <r>
    <n v="192"/>
    <n v="10321"/>
    <s v="D0035"/>
    <n v="10"/>
    <s v="20151023"/>
    <d v="2015-10-23T00:00:00"/>
    <d v="2015-10-03T00:00:00"/>
    <n v="20"/>
    <s v="Steeleye Stout"/>
    <x v="6"/>
    <x v="2"/>
  </r>
  <r>
    <n v="193"/>
    <n v="10322"/>
    <s v="G0052"/>
    <n v="20"/>
    <s v="20151014"/>
    <d v="2015-10-14T00:00:00"/>
    <d v="2015-10-04T00:00:00"/>
    <n v="10"/>
    <s v="Filo Mix"/>
    <x v="1"/>
    <x v="0"/>
  </r>
  <r>
    <n v="194"/>
    <n v="10323"/>
    <s v="C0015"/>
    <n v="5"/>
    <s v="20151014"/>
    <d v="2015-10-14T00:00:00"/>
    <d v="2015-10-07T00:00:00"/>
    <n v="7"/>
    <s v="Genen Shouyu"/>
    <x v="4"/>
    <x v="1"/>
  </r>
  <r>
    <n v="195"/>
    <n v="10323"/>
    <s v="D0025"/>
    <n v="4"/>
    <s v="20151014"/>
    <d v="2015-10-14T00:00:00"/>
    <d v="2015-10-07T00:00:00"/>
    <n v="7"/>
    <s v="NuNuCa Nuß-Nougat-Creme"/>
    <x v="5"/>
    <x v="1"/>
  </r>
  <r>
    <n v="196"/>
    <n v="10323"/>
    <s v="D0039"/>
    <n v="4"/>
    <s v="20151010"/>
    <d v="2015-10-10T00:00:00"/>
    <d v="2015-10-07T00:00:00"/>
    <n v="3"/>
    <s v="Chartreuse verte"/>
    <x v="6"/>
    <x v="1"/>
  </r>
  <r>
    <n v="197"/>
    <n v="10324"/>
    <s v="D0016"/>
    <n v="21"/>
    <s v="20151010"/>
    <d v="2015-10-10T00:00:00"/>
    <d v="2015-10-08T00:00:00"/>
    <n v="2"/>
    <s v="Pavlova"/>
    <x v="5"/>
    <x v="1"/>
  </r>
  <r>
    <n v="198"/>
    <n v="10324"/>
    <s v="D0035"/>
    <n v="70"/>
    <s v="20151010"/>
    <d v="2015-10-10T00:00:00"/>
    <d v="2015-10-08T00:00:00"/>
    <n v="2"/>
    <s v="Steeleye Stout"/>
    <x v="6"/>
    <x v="1"/>
  </r>
  <r>
    <n v="199"/>
    <n v="10324"/>
    <s v="S0046"/>
    <n v="30"/>
    <s v="20151010"/>
    <d v="2015-10-10T00:00:00"/>
    <d v="2015-10-08T00:00:00"/>
    <n v="2"/>
    <s v="Spegesild"/>
    <x v="3"/>
    <x v="1"/>
  </r>
  <r>
    <n v="200"/>
    <n v="10324"/>
    <s v="D0059"/>
    <n v="40"/>
    <s v="20151010"/>
    <d v="2015-10-10T00:00:00"/>
    <d v="2015-10-08T00:00:00"/>
    <n v="2"/>
    <s v="Raclette Courdavault"/>
    <x v="0"/>
    <x v="1"/>
  </r>
  <r>
    <n v="201"/>
    <n v="10324"/>
    <s v="C0063"/>
    <n v="80"/>
    <s v="20151014"/>
    <d v="2015-10-14T00:00:00"/>
    <d v="2015-10-08T00:00:00"/>
    <n v="6"/>
    <s v="Vegie-spread"/>
    <x v="4"/>
    <x v="1"/>
  </r>
  <r>
    <n v="202"/>
    <n v="10325"/>
    <s v="C0006"/>
    <n v="6"/>
    <s v="20151014"/>
    <d v="2015-10-14T00:00:00"/>
    <d v="2015-10-09T00:00:00"/>
    <n v="5"/>
    <s v="Grandma's Boysenberry Spread"/>
    <x v="4"/>
    <x v="0"/>
  </r>
  <r>
    <n v="203"/>
    <n v="10325"/>
    <s v="S0013"/>
    <n v="12"/>
    <s v="20151014"/>
    <d v="2015-10-14T00:00:00"/>
    <d v="2015-10-09T00:00:00"/>
    <n v="5"/>
    <s v="Konbu"/>
    <x v="3"/>
    <x v="0"/>
  </r>
  <r>
    <n v="204"/>
    <n v="10325"/>
    <s v="P0014"/>
    <n v="9"/>
    <s v="20151014"/>
    <d v="2015-10-14T00:00:00"/>
    <d v="2015-10-09T00:00:00"/>
    <n v="5"/>
    <s v="Tofu"/>
    <x v="2"/>
    <x v="0"/>
  </r>
  <r>
    <n v="205"/>
    <n v="10325"/>
    <s v="D0031"/>
    <n v="4"/>
    <s v="20151014"/>
    <d v="2015-10-14T00:00:00"/>
    <d v="2015-10-09T00:00:00"/>
    <n v="5"/>
    <s v="Gorgonzola Telino"/>
    <x v="0"/>
    <x v="0"/>
  </r>
  <r>
    <n v="206"/>
    <n v="10325"/>
    <s v="D0072"/>
    <n v="40"/>
    <s v="20151014"/>
    <d v="2015-10-14T00:00:00"/>
    <d v="2015-10-09T00:00:00"/>
    <n v="5"/>
    <s v="Mozzarella di Giovanni"/>
    <x v="0"/>
    <x v="0"/>
  </r>
  <r>
    <n v="207"/>
    <n v="10326"/>
    <s v="C0004"/>
    <n v="24"/>
    <s v="20151014"/>
    <d v="2015-10-14T00:00:00"/>
    <d v="2015-10-10T00:00:00"/>
    <n v="4"/>
    <s v="Chef Anton's Cajun Seasoning"/>
    <x v="4"/>
    <x v="2"/>
  </r>
  <r>
    <n v="208"/>
    <n v="10326"/>
    <s v="G0057"/>
    <n v="16"/>
    <s v="20151014"/>
    <d v="2015-10-14T00:00:00"/>
    <d v="2015-10-10T00:00:00"/>
    <n v="4"/>
    <s v="Ravioli Angelo"/>
    <x v="1"/>
    <x v="2"/>
  </r>
  <r>
    <n v="209"/>
    <n v="10326"/>
    <s v="D0075"/>
    <n v="50"/>
    <s v="20151014"/>
    <d v="2015-10-14T00:00:00"/>
    <d v="2015-10-10T00:00:00"/>
    <n v="4"/>
    <s v="Rhönbräu Klosterbier"/>
    <x v="6"/>
    <x v="2"/>
  </r>
  <r>
    <n v="210"/>
    <n v="10327"/>
    <s v="D0002"/>
    <n v="25"/>
    <s v="20151014"/>
    <d v="2015-10-14T00:00:00"/>
    <d v="2015-10-11T00:00:00"/>
    <n v="3"/>
    <s v="Chang"/>
    <x v="6"/>
    <x v="1"/>
  </r>
  <r>
    <n v="211"/>
    <n v="10327"/>
    <s v="D0011"/>
    <n v="50"/>
    <s v="20151014"/>
    <d v="2015-10-14T00:00:00"/>
    <d v="2015-10-11T00:00:00"/>
    <n v="3"/>
    <s v="Queso Cabrales"/>
    <x v="0"/>
    <x v="1"/>
  </r>
  <r>
    <n v="212"/>
    <n v="10327"/>
    <s v="S0030"/>
    <n v="35"/>
    <s v="20151014"/>
    <d v="2015-10-14T00:00:00"/>
    <d v="2015-10-11T00:00:00"/>
    <n v="3"/>
    <s v="Nord-Ost Matjeshering"/>
    <x v="3"/>
    <x v="1"/>
  </r>
  <r>
    <n v="213"/>
    <n v="10327"/>
    <s v="S0058"/>
    <n v="30"/>
    <s v="20151017"/>
    <d v="2015-10-17T00:00:00"/>
    <d v="2015-10-11T00:00:00"/>
    <n v="6"/>
    <s v="Escargots de Bourgogne"/>
    <x v="3"/>
    <x v="1"/>
  </r>
  <r>
    <n v="214"/>
    <n v="10328"/>
    <s v="D0059"/>
    <n v="9"/>
    <s v="20151017"/>
    <d v="2015-10-17T00:00:00"/>
    <d v="2015-10-14T00:00:00"/>
    <n v="3"/>
    <s v="Raclette Courdavault"/>
    <x v="0"/>
    <x v="0"/>
  </r>
  <r>
    <n v="215"/>
    <n v="10328"/>
    <s v="C0065"/>
    <n v="40"/>
    <s v="20151017"/>
    <d v="2015-10-17T00:00:00"/>
    <d v="2015-10-14T00:00:00"/>
    <n v="3"/>
    <s v="Louisiana Fiery Hot Pepper Sauce"/>
    <x v="4"/>
    <x v="0"/>
  </r>
  <r>
    <n v="216"/>
    <n v="10328"/>
    <s v="D0068"/>
    <n v="10"/>
    <s v="20151023"/>
    <d v="2015-10-23T00:00:00"/>
    <d v="2015-10-14T00:00:00"/>
    <n v="9"/>
    <s v="Scottish Longbreads"/>
    <x v="5"/>
    <x v="0"/>
  </r>
  <r>
    <n v="217"/>
    <n v="10329"/>
    <s v="D0019"/>
    <n v="10"/>
    <s v="20151023"/>
    <d v="2015-10-23T00:00:00"/>
    <d v="2015-10-15T00:00:00"/>
    <n v="8"/>
    <s v="Teatime Chocolate Biscuits"/>
    <x v="5"/>
    <x v="2"/>
  </r>
  <r>
    <n v="218"/>
    <n v="10329"/>
    <s v="S0030"/>
    <n v="8"/>
    <s v="20151023"/>
    <d v="2015-10-23T00:00:00"/>
    <d v="2015-10-15T00:00:00"/>
    <n v="8"/>
    <s v="Nord-Ost Matjeshering"/>
    <x v="3"/>
    <x v="2"/>
  </r>
  <r>
    <n v="219"/>
    <n v="10329"/>
    <s v="D0038"/>
    <n v="20"/>
    <s v="20151023"/>
    <d v="2015-10-23T00:00:00"/>
    <d v="2015-10-15T00:00:00"/>
    <n v="8"/>
    <s v="Côte de Blaye"/>
    <x v="6"/>
    <x v="2"/>
  </r>
  <r>
    <n v="220"/>
    <n v="10329"/>
    <s v="G0056"/>
    <n v="12"/>
    <s v="20151028"/>
    <d v="2015-10-28T00:00:00"/>
    <d v="2015-10-15T00:00:00"/>
    <n v="13"/>
    <s v="Gnocchi di nonna Alice"/>
    <x v="1"/>
    <x v="2"/>
  </r>
  <r>
    <n v="221"/>
    <n v="10330"/>
    <s v="D0026"/>
    <n v="50"/>
    <s v="20151028"/>
    <d v="2015-10-28T00:00:00"/>
    <d v="2015-10-16T00:00:00"/>
    <n v="12"/>
    <s v="Gumbär Gummibärchen"/>
    <x v="5"/>
    <x v="1"/>
  </r>
  <r>
    <n v="222"/>
    <n v="10330"/>
    <s v="D0072"/>
    <n v="25"/>
    <s v="20151021"/>
    <d v="2015-10-21T00:00:00"/>
    <d v="2015-10-16T00:00:00"/>
    <n v="5"/>
    <s v="Mozzarella di Giovanni"/>
    <x v="0"/>
    <x v="1"/>
  </r>
  <r>
    <n v="223"/>
    <n v="10331"/>
    <s v="M0054"/>
    <n v="15"/>
    <s v="20151021"/>
    <d v="2015-10-21T00:00:00"/>
    <d v="2015-10-16T00:00:00"/>
    <n v="5"/>
    <s v="Tourtière"/>
    <x v="7"/>
    <x v="1"/>
  </r>
  <r>
    <n v="224"/>
    <n v="10332"/>
    <s v="S0018"/>
    <n v="40"/>
    <s v="20151021"/>
    <d v="2015-10-21T00:00:00"/>
    <d v="2015-10-17T00:00:00"/>
    <n v="4"/>
    <s v="Carnarvon Tigers"/>
    <x v="3"/>
    <x v="2"/>
  </r>
  <r>
    <n v="225"/>
    <n v="10332"/>
    <s v="G0042"/>
    <n v="10"/>
    <s v="20151021"/>
    <d v="2015-10-21T00:00:00"/>
    <d v="2015-10-17T00:00:00"/>
    <n v="4"/>
    <s v="Singaporean Hokkien Fried Mee"/>
    <x v="1"/>
    <x v="2"/>
  </r>
  <r>
    <n v="226"/>
    <n v="10332"/>
    <s v="D0047"/>
    <n v="16"/>
    <s v="20151025"/>
    <d v="2015-10-25T00:00:00"/>
    <d v="2015-10-17T00:00:00"/>
    <n v="8"/>
    <s v="Zaanse koeken"/>
    <x v="5"/>
    <x v="2"/>
  </r>
  <r>
    <n v="227"/>
    <n v="10333"/>
    <s v="P0014"/>
    <n v="10"/>
    <s v="20151025"/>
    <d v="2015-10-25T00:00:00"/>
    <d v="2015-10-18T00:00:00"/>
    <n v="7"/>
    <s v="Tofu"/>
    <x v="2"/>
    <x v="0"/>
  </r>
  <r>
    <n v="228"/>
    <n v="10333"/>
    <s v="D0021"/>
    <n v="10"/>
    <s v="20151025"/>
    <d v="2015-10-25T00:00:00"/>
    <d v="2015-10-18T00:00:00"/>
    <n v="7"/>
    <s v="Sir Rodney's Scones"/>
    <x v="5"/>
    <x v="0"/>
  </r>
  <r>
    <n v="229"/>
    <n v="10333"/>
    <s v="D0071"/>
    <n v="40"/>
    <s v="20151028"/>
    <d v="2015-10-28T00:00:00"/>
    <d v="2015-10-18T00:00:00"/>
    <n v="10"/>
    <s v="Flotemysost"/>
    <x v="0"/>
    <x v="0"/>
  </r>
  <r>
    <n v="230"/>
    <n v="10334"/>
    <s v="G0052"/>
    <n v="8"/>
    <s v="20151028"/>
    <d v="2015-10-28T00:00:00"/>
    <d v="2015-10-21T00:00:00"/>
    <n v="7"/>
    <s v="Filo Mix"/>
    <x v="1"/>
    <x v="2"/>
  </r>
  <r>
    <n v="231"/>
    <n v="10334"/>
    <s v="D0068"/>
    <n v="10"/>
    <s v="20151024"/>
    <d v="2015-10-24T00:00:00"/>
    <d v="2015-10-21T00:00:00"/>
    <n v="3"/>
    <s v="Scottish Longbreads"/>
    <x v="5"/>
    <x v="2"/>
  </r>
  <r>
    <n v="232"/>
    <n v="10335"/>
    <s v="D0002"/>
    <n v="7"/>
    <s v="20151024"/>
    <d v="2015-10-24T00:00:00"/>
    <d v="2015-10-22T00:00:00"/>
    <n v="2"/>
    <s v="Chang"/>
    <x v="6"/>
    <x v="2"/>
  </r>
  <r>
    <n v="233"/>
    <n v="10335"/>
    <s v="D0031"/>
    <n v="25"/>
    <s v="20151024"/>
    <d v="2015-10-24T00:00:00"/>
    <d v="2015-10-22T00:00:00"/>
    <n v="2"/>
    <s v="Gorgonzola Telino"/>
    <x v="0"/>
    <x v="2"/>
  </r>
  <r>
    <n v="234"/>
    <n v="10335"/>
    <s v="D0032"/>
    <n v="6"/>
    <s v="20151024"/>
    <d v="2015-10-24T00:00:00"/>
    <d v="2015-10-22T00:00:00"/>
    <n v="2"/>
    <s v="Mascarpone Fabioli"/>
    <x v="0"/>
    <x v="2"/>
  </r>
  <r>
    <n v="235"/>
    <n v="10335"/>
    <s v="P0051"/>
    <n v="48"/>
    <s v="20151025"/>
    <d v="2015-10-25T00:00:00"/>
    <d v="2015-10-22T00:00:00"/>
    <n v="3"/>
    <s v="Manjimup Dried Apples"/>
    <x v="2"/>
    <x v="2"/>
  </r>
  <r>
    <n v="236"/>
    <n v="10336"/>
    <s v="C0004"/>
    <n v="18"/>
    <s v="20151029"/>
    <d v="2015-10-29T00:00:00"/>
    <d v="2015-10-23T00:00:00"/>
    <n v="6"/>
    <s v="Chef Anton's Cajun Seasoning"/>
    <x v="4"/>
    <x v="2"/>
  </r>
  <r>
    <n v="237"/>
    <n v="10337"/>
    <s v="G0023"/>
    <n v="40"/>
    <s v="20151029"/>
    <d v="2015-10-29T00:00:00"/>
    <d v="2015-10-24T00:00:00"/>
    <n v="5"/>
    <s v="Tunnbröd"/>
    <x v="1"/>
    <x v="0"/>
  </r>
  <r>
    <n v="238"/>
    <n v="10337"/>
    <s v="D0026"/>
    <n v="24"/>
    <s v="20151029"/>
    <d v="2015-10-29T00:00:00"/>
    <d v="2015-10-24T00:00:00"/>
    <n v="5"/>
    <s v="Gumbär Gummibärchen"/>
    <x v="5"/>
    <x v="0"/>
  </r>
  <r>
    <n v="239"/>
    <n v="10337"/>
    <s v="S0036"/>
    <n v="20"/>
    <s v="20151029"/>
    <d v="2015-10-29T00:00:00"/>
    <d v="2015-10-24T00:00:00"/>
    <n v="5"/>
    <s v="Inlagd Sill"/>
    <x v="3"/>
    <x v="0"/>
  </r>
  <r>
    <n v="240"/>
    <n v="10337"/>
    <s v="S0037"/>
    <n v="28"/>
    <s v="20151029"/>
    <d v="2015-10-29T00:00:00"/>
    <d v="2015-10-24T00:00:00"/>
    <n v="5"/>
    <s v="Gravad lax"/>
    <x v="3"/>
    <x v="0"/>
  </r>
  <r>
    <n v="241"/>
    <n v="10337"/>
    <s v="D0072"/>
    <n v="25"/>
    <s v="20151029"/>
    <d v="2015-10-29T00:00:00"/>
    <d v="2015-10-24T00:00:00"/>
    <n v="5"/>
    <s v="Mozzarella di Giovanni"/>
    <x v="0"/>
    <x v="0"/>
  </r>
  <r>
    <n v="242"/>
    <n v="10338"/>
    <s v="M0017"/>
    <n v="20"/>
    <s v="20151029"/>
    <d v="2015-10-29T00:00:00"/>
    <d v="2015-10-25T00:00:00"/>
    <n v="4"/>
    <s v="Alice Mutton"/>
    <x v="7"/>
    <x v="0"/>
  </r>
  <r>
    <n v="243"/>
    <n v="10338"/>
    <s v="S0030"/>
    <n v="15"/>
    <s v="20151104"/>
    <d v="2015-11-04T00:00:00"/>
    <d v="2015-10-25T00:00:00"/>
    <n v="10"/>
    <s v="Nord-Ost Matjeshering"/>
    <x v="3"/>
    <x v="0"/>
  </r>
  <r>
    <n v="244"/>
    <n v="10339"/>
    <s v="C0004"/>
    <n v="10"/>
    <s v="20151104"/>
    <d v="2015-11-04T00:00:00"/>
    <d v="2015-10-28T00:00:00"/>
    <n v="7"/>
    <s v="Chef Anton's Cajun Seasoning"/>
    <x v="4"/>
    <x v="2"/>
  </r>
  <r>
    <n v="245"/>
    <n v="10339"/>
    <s v="M0017"/>
    <n v="70"/>
    <s v="20151104"/>
    <d v="2015-11-04T00:00:00"/>
    <d v="2015-10-28T00:00:00"/>
    <n v="7"/>
    <s v="Alice Mutton"/>
    <x v="7"/>
    <x v="2"/>
  </r>
  <r>
    <n v="246"/>
    <n v="10339"/>
    <s v="D0062"/>
    <n v="28"/>
    <s v="20151108"/>
    <d v="2015-11-08T00:00:00"/>
    <d v="2015-10-28T00:00:00"/>
    <n v="11"/>
    <s v="Tarte au sucre"/>
    <x v="5"/>
    <x v="2"/>
  </r>
  <r>
    <n v="247"/>
    <n v="10340"/>
    <s v="S0018"/>
    <n v="20"/>
    <s v="20151108"/>
    <d v="2015-11-08T00:00:00"/>
    <d v="2015-10-29T00:00:00"/>
    <n v="10"/>
    <s v="Carnarvon Tigers"/>
    <x v="3"/>
    <x v="0"/>
  </r>
  <r>
    <n v="248"/>
    <n v="10340"/>
    <s v="S0041"/>
    <n v="12"/>
    <s v="20151108"/>
    <d v="2015-11-08T00:00:00"/>
    <d v="2015-10-29T00:00:00"/>
    <n v="10"/>
    <s v="Jack's New England Clam Chowder"/>
    <x v="3"/>
    <x v="0"/>
  </r>
  <r>
    <n v="249"/>
    <n v="10340"/>
    <s v="D0043"/>
    <n v="40"/>
    <s v="20151105"/>
    <d v="2015-11-05T00:00:00"/>
    <d v="2015-10-29T00:00:00"/>
    <n v="7"/>
    <s v="Ipoh Coffee"/>
    <x v="6"/>
    <x v="0"/>
  </r>
  <r>
    <n v="250"/>
    <n v="10341"/>
    <s v="D0033"/>
    <n v="8"/>
    <s v="20151105"/>
    <d v="2015-11-05T00:00:00"/>
    <d v="2015-10-29T00:00:00"/>
    <n v="7"/>
    <s v="Geitost"/>
    <x v="0"/>
    <x v="0"/>
  </r>
  <r>
    <n v="251"/>
    <n v="10341"/>
    <s v="D0059"/>
    <n v="9"/>
    <s v="20151104"/>
    <d v="2015-11-04T00:00:00"/>
    <d v="2015-10-29T00:00:00"/>
    <n v="6"/>
    <s v="Raclette Courdavault"/>
    <x v="0"/>
    <x v="0"/>
  </r>
  <r>
    <n v="252"/>
    <n v="10342"/>
    <s v="D0002"/>
    <n v="24"/>
    <s v="20151104"/>
    <d v="2015-11-04T00:00:00"/>
    <d v="2015-10-30T00:00:00"/>
    <n v="5"/>
    <s v="Chang"/>
    <x v="6"/>
    <x v="2"/>
  </r>
  <r>
    <n v="253"/>
    <n v="10342"/>
    <s v="D0031"/>
    <n v="56"/>
    <s v="20151104"/>
    <d v="2015-11-04T00:00:00"/>
    <d v="2015-10-30T00:00:00"/>
    <n v="5"/>
    <s v="Gorgonzola Telino"/>
    <x v="0"/>
    <x v="2"/>
  </r>
  <r>
    <n v="254"/>
    <n v="10342"/>
    <s v="S0036"/>
    <n v="40"/>
    <s v="20151104"/>
    <d v="2015-11-04T00:00:00"/>
    <d v="2015-10-30T00:00:00"/>
    <n v="5"/>
    <s v="Inlagd Sill"/>
    <x v="3"/>
    <x v="2"/>
  </r>
  <r>
    <n v="255"/>
    <n v="10342"/>
    <s v="M0055"/>
    <n v="40"/>
    <s v="20151106"/>
    <d v="2015-11-06T00:00:00"/>
    <d v="2015-10-30T00:00:00"/>
    <n v="7"/>
    <s v="Pâté chinois"/>
    <x v="7"/>
    <x v="2"/>
  </r>
  <r>
    <n v="256"/>
    <n v="10343"/>
    <s v="G0064"/>
    <n v="50"/>
    <s v="20151106"/>
    <d v="2015-11-06T00:00:00"/>
    <d v="2015-10-31T00:00:00"/>
    <n v="6"/>
    <s v="Wimmers gute Semmelknödel"/>
    <x v="1"/>
    <x v="1"/>
  </r>
  <r>
    <n v="257"/>
    <n v="10343"/>
    <s v="D0068"/>
    <n v="4"/>
    <s v="20151106"/>
    <d v="2015-11-06T00:00:00"/>
    <d v="2015-10-31T00:00:00"/>
    <n v="6"/>
    <s v="Scottish Longbreads"/>
    <x v="5"/>
    <x v="1"/>
  </r>
  <r>
    <n v="258"/>
    <n v="10343"/>
    <s v="D0076"/>
    <n v="15"/>
    <s v="20151105"/>
    <d v="2015-11-05T00:00:00"/>
    <d v="2015-10-31T00:00:00"/>
    <n v="5"/>
    <s v="Lakkalikööri"/>
    <x v="6"/>
    <x v="1"/>
  </r>
  <r>
    <n v="259"/>
    <n v="10344"/>
    <s v="C0004"/>
    <n v="35"/>
    <s v="20151105"/>
    <d v="2015-11-05T00:00:00"/>
    <d v="2015-11-01T00:00:00"/>
    <n v="4"/>
    <s v="Chef Anton's Cajun Seasoning"/>
    <x v="4"/>
    <x v="2"/>
  </r>
  <r>
    <n v="260"/>
    <n v="10344"/>
    <s v="C0008"/>
    <n v="70"/>
    <s v="20151111"/>
    <d v="2015-11-11T00:00:00"/>
    <d v="2015-11-01T00:00:00"/>
    <n v="10"/>
    <s v="Northwoods Cranberry Sauce"/>
    <x v="4"/>
    <x v="2"/>
  </r>
  <r>
    <n v="261"/>
    <n v="10345"/>
    <s v="C0008"/>
    <n v="70"/>
    <s v="20151111"/>
    <d v="2015-11-11T00:00:00"/>
    <d v="2015-11-04T00:00:00"/>
    <n v="7"/>
    <s v="Northwoods Cranberry Sauce"/>
    <x v="4"/>
    <x v="2"/>
  </r>
  <r>
    <n v="262"/>
    <n v="10345"/>
    <s v="D0019"/>
    <n v="80"/>
    <s v="20151111"/>
    <d v="2015-11-11T00:00:00"/>
    <d v="2015-11-04T00:00:00"/>
    <n v="7"/>
    <s v="Teatime Chocolate Biscuits"/>
    <x v="5"/>
    <x v="2"/>
  </r>
  <r>
    <n v="263"/>
    <n v="10345"/>
    <s v="G0042"/>
    <n v="9"/>
    <s v="20151108"/>
    <d v="2015-11-08T00:00:00"/>
    <d v="2015-11-04T00:00:00"/>
    <n v="4"/>
    <s v="Singaporean Hokkien Fried Mee"/>
    <x v="1"/>
    <x v="2"/>
  </r>
  <r>
    <n v="264"/>
    <n v="10346"/>
    <s v="M0017"/>
    <n v="36"/>
    <s v="20151108"/>
    <d v="2015-11-08T00:00:00"/>
    <d v="2015-11-05T00:00:00"/>
    <n v="3"/>
    <s v="Alice Mutton"/>
    <x v="7"/>
    <x v="0"/>
  </r>
  <r>
    <n v="265"/>
    <n v="10346"/>
    <s v="G0056"/>
    <n v="20"/>
    <s v="20151108"/>
    <d v="2015-11-08T00:00:00"/>
    <d v="2015-11-05T00:00:00"/>
    <n v="3"/>
    <s v="Gnocchi di nonna Alice"/>
    <x v="1"/>
    <x v="0"/>
  </r>
  <r>
    <n v="266"/>
    <n v="10347"/>
    <s v="D0025"/>
    <n v="10"/>
    <s v="20151108"/>
    <d v="2015-11-08T00:00:00"/>
    <d v="2015-11-06T00:00:00"/>
    <n v="2"/>
    <s v="NuNuCa Nuß-Nougat-Creme"/>
    <x v="5"/>
    <x v="0"/>
  </r>
  <r>
    <n v="267"/>
    <n v="10347"/>
    <s v="D0039"/>
    <n v="50"/>
    <s v="20151108"/>
    <d v="2015-11-08T00:00:00"/>
    <d v="2015-11-06T00:00:00"/>
    <n v="2"/>
    <s v="Chartreuse verte"/>
    <x v="6"/>
    <x v="0"/>
  </r>
  <r>
    <n v="268"/>
    <n v="10347"/>
    <s v="S0040"/>
    <n v="4"/>
    <s v="20151108"/>
    <d v="2015-11-08T00:00:00"/>
    <d v="2015-11-06T00:00:00"/>
    <n v="2"/>
    <s v="Boston Crab Meat"/>
    <x v="3"/>
    <x v="0"/>
  </r>
  <r>
    <n v="269"/>
    <n v="10347"/>
    <s v="D0075"/>
    <n v="6"/>
    <s v="20151115"/>
    <d v="2015-11-15T00:00:00"/>
    <d v="2015-11-06T00:00:00"/>
    <n v="9"/>
    <s v="Rhönbräu Klosterbier"/>
    <x v="6"/>
    <x v="0"/>
  </r>
  <r>
    <n v="270"/>
    <n v="10348"/>
    <s v="D0001"/>
    <n v="15"/>
    <s v="20151115"/>
    <d v="2015-11-15T00:00:00"/>
    <d v="2015-11-07T00:00:00"/>
    <n v="8"/>
    <s v="Chai"/>
    <x v="6"/>
    <x v="2"/>
  </r>
  <r>
    <n v="271"/>
    <n v="10348"/>
    <s v="G0023"/>
    <n v="25"/>
    <s v="20151115"/>
    <d v="2015-11-15T00:00:00"/>
    <d v="2015-11-07T00:00:00"/>
    <n v="8"/>
    <s v="Tunnbröd"/>
    <x v="1"/>
    <x v="2"/>
  </r>
  <r>
    <n v="272"/>
    <n v="10349"/>
    <s v="M0054"/>
    <n v="24"/>
    <s v="20151203"/>
    <d v="2015-12-03T00:00:00"/>
    <d v="2015-11-08T00:00:00"/>
    <n v="25"/>
    <s v="Tourtière"/>
    <x v="7"/>
    <x v="1"/>
  </r>
  <r>
    <n v="273"/>
    <n v="10350"/>
    <s v="D0050"/>
    <n v="15"/>
    <s v="20151203"/>
    <d v="2015-12-03T00:00:00"/>
    <d v="2015-11-11T00:00:00"/>
    <n v="22"/>
    <s v="Valkoinen suklaa"/>
    <x v="5"/>
    <x v="2"/>
  </r>
  <r>
    <n v="274"/>
    <n v="10350"/>
    <s v="D0069"/>
    <n v="18"/>
    <s v="20151120"/>
    <d v="2015-11-20T00:00:00"/>
    <d v="2015-11-11T00:00:00"/>
    <n v="9"/>
    <s v="Gudbrandsdalsost"/>
    <x v="0"/>
    <x v="2"/>
  </r>
  <r>
    <n v="275"/>
    <n v="10351"/>
    <s v="D0038"/>
    <n v="20"/>
    <s v="20151120"/>
    <d v="2015-11-20T00:00:00"/>
    <d v="2015-11-11T00:00:00"/>
    <n v="9"/>
    <s v="Côte de Blaye"/>
    <x v="6"/>
    <x v="1"/>
  </r>
  <r>
    <n v="276"/>
    <n v="10351"/>
    <s v="S0041"/>
    <n v="13"/>
    <s v="20151120"/>
    <d v="2015-11-20T00:00:00"/>
    <d v="2015-11-11T00:00:00"/>
    <n v="9"/>
    <s v="Jack's New England Clam Chowder"/>
    <x v="3"/>
    <x v="1"/>
  </r>
  <r>
    <n v="277"/>
    <n v="10351"/>
    <s v="C0044"/>
    <n v="77"/>
    <s v="20151120"/>
    <d v="2015-11-20T00:00:00"/>
    <d v="2015-11-11T00:00:00"/>
    <n v="9"/>
    <s v="Gula Malacca"/>
    <x v="4"/>
    <x v="1"/>
  </r>
  <r>
    <n v="278"/>
    <n v="10351"/>
    <s v="C0065"/>
    <n v="10"/>
    <s v="20151118"/>
    <d v="2015-11-18T00:00:00"/>
    <d v="2015-11-11T00:00:00"/>
    <n v="7"/>
    <s v="Louisiana Fiery Hot Pepper Sauce"/>
    <x v="4"/>
    <x v="1"/>
  </r>
  <r>
    <n v="279"/>
    <n v="10352"/>
    <s v="D0024"/>
    <n v="10"/>
    <s v="20151118"/>
    <d v="2015-11-18T00:00:00"/>
    <d v="2015-11-12T00:00:00"/>
    <n v="6"/>
    <s v="Guaraná Fantástica"/>
    <x v="6"/>
    <x v="0"/>
  </r>
  <r>
    <n v="280"/>
    <n v="10352"/>
    <s v="M0054"/>
    <n v="20"/>
    <s v="20151125"/>
    <d v="2015-11-25T00:00:00"/>
    <d v="2015-11-12T00:00:00"/>
    <n v="13"/>
    <s v="Tourtière"/>
    <x v="7"/>
    <x v="0"/>
  </r>
  <r>
    <n v="281"/>
    <n v="10353"/>
    <s v="D0011"/>
    <n v="12"/>
    <s v="20151125"/>
    <d v="2015-11-25T00:00:00"/>
    <d v="2015-11-13T00:00:00"/>
    <n v="12"/>
    <s v="Queso Cabrales"/>
    <x v="0"/>
    <x v="0"/>
  </r>
  <r>
    <n v="282"/>
    <n v="10353"/>
    <s v="D0038"/>
    <n v="50"/>
    <s v="20151120"/>
    <d v="2015-11-20T00:00:00"/>
    <d v="2015-11-13T00:00:00"/>
    <n v="7"/>
    <s v="Côte de Blaye"/>
    <x v="6"/>
    <x v="0"/>
  </r>
  <r>
    <n v="283"/>
    <n v="10354"/>
    <s v="D0001"/>
    <n v="12"/>
    <s v="20151120"/>
    <d v="2015-11-20T00:00:00"/>
    <d v="2015-11-14T00:00:00"/>
    <n v="6"/>
    <s v="Chai"/>
    <x v="6"/>
    <x v="0"/>
  </r>
  <r>
    <n v="284"/>
    <n v="10354"/>
    <s v="M0029"/>
    <n v="4"/>
    <s v="20151120"/>
    <d v="2015-11-20T00:00:00"/>
    <d v="2015-11-14T00:00:00"/>
    <n v="6"/>
    <s v="Thüringer Rostbratwurst"/>
    <x v="7"/>
    <x v="0"/>
  </r>
  <r>
    <n v="285"/>
    <n v="10355"/>
    <s v="D0024"/>
    <n v="25"/>
    <s v="20151120"/>
    <d v="2015-11-20T00:00:00"/>
    <d v="2015-11-15T00:00:00"/>
    <n v="5"/>
    <s v="Guaraná Fantástica"/>
    <x v="6"/>
    <x v="1"/>
  </r>
  <r>
    <n v="286"/>
    <n v="10355"/>
    <s v="G0057"/>
    <n v="25"/>
    <s v="20151127"/>
    <d v="2015-11-27T00:00:00"/>
    <d v="2015-11-15T00:00:00"/>
    <n v="12"/>
    <s v="Ravioli Angelo"/>
    <x v="1"/>
    <x v="1"/>
  </r>
  <r>
    <n v="287"/>
    <n v="10356"/>
    <s v="D0031"/>
    <n v="30"/>
    <s v="20151127"/>
    <d v="2015-11-27T00:00:00"/>
    <d v="2015-11-18T00:00:00"/>
    <n v="9"/>
    <s v="Gorgonzola Telino"/>
    <x v="0"/>
    <x v="2"/>
  </r>
  <r>
    <n v="288"/>
    <n v="10356"/>
    <s v="M0055"/>
    <n v="12"/>
    <s v="20151127"/>
    <d v="2015-11-27T00:00:00"/>
    <d v="2015-11-18T00:00:00"/>
    <n v="9"/>
    <s v="Pâté chinois"/>
    <x v="7"/>
    <x v="2"/>
  </r>
  <r>
    <n v="289"/>
    <n v="10356"/>
    <s v="D0069"/>
    <n v="20"/>
    <s v="20151202"/>
    <d v="2015-12-02T00:00:00"/>
    <d v="2015-11-18T00:00:00"/>
    <n v="14"/>
    <s v="Gudbrandsdalsost"/>
    <x v="0"/>
    <x v="2"/>
  </r>
  <r>
    <n v="290"/>
    <n v="10357"/>
    <s v="S0010"/>
    <n v="30"/>
    <s v="20151202"/>
    <d v="2015-12-02T00:00:00"/>
    <d v="2015-11-19T00:00:00"/>
    <n v="13"/>
    <s v="Ikura"/>
    <x v="3"/>
    <x v="0"/>
  </r>
  <r>
    <n v="291"/>
    <n v="10357"/>
    <s v="D0026"/>
    <n v="16"/>
    <s v="20151202"/>
    <d v="2015-12-02T00:00:00"/>
    <d v="2015-11-19T00:00:00"/>
    <n v="13"/>
    <s v="Gumbär Gummibärchen"/>
    <x v="5"/>
    <x v="0"/>
  </r>
  <r>
    <n v="292"/>
    <n v="10357"/>
    <s v="D0060"/>
    <n v="8"/>
    <s v="20151127"/>
    <d v="2015-11-27T00:00:00"/>
    <d v="2015-11-19T00:00:00"/>
    <n v="8"/>
    <s v="Camembert Pierrot"/>
    <x v="0"/>
    <x v="0"/>
  </r>
  <r>
    <n v="293"/>
    <n v="10358"/>
    <s v="D0024"/>
    <n v="10"/>
    <s v="20151127"/>
    <d v="2015-11-27T00:00:00"/>
    <d v="2015-11-20T00:00:00"/>
    <n v="7"/>
    <s v="Guaraná Fantástica"/>
    <x v="6"/>
    <x v="1"/>
  </r>
  <r>
    <n v="294"/>
    <n v="10358"/>
    <s v="D0034"/>
    <n v="10"/>
    <s v="20151127"/>
    <d v="2015-11-27T00:00:00"/>
    <d v="2015-11-20T00:00:00"/>
    <n v="7"/>
    <s v="Sasquatch Ale"/>
    <x v="6"/>
    <x v="1"/>
  </r>
  <r>
    <n v="295"/>
    <n v="10358"/>
    <s v="S0036"/>
    <n v="20"/>
    <s v="20151126"/>
    <d v="2015-11-26T00:00:00"/>
    <d v="2015-11-20T00:00:00"/>
    <n v="6"/>
    <s v="Inlagd Sill"/>
    <x v="3"/>
    <x v="1"/>
  </r>
  <r>
    <n v="296"/>
    <n v="10359"/>
    <s v="D0016"/>
    <n v="56"/>
    <s v="20151126"/>
    <d v="2015-11-26T00:00:00"/>
    <d v="2015-11-21T00:00:00"/>
    <n v="5"/>
    <s v="Pavlova"/>
    <x v="5"/>
    <x v="0"/>
  </r>
  <r>
    <n v="297"/>
    <n v="10359"/>
    <s v="D0031"/>
    <n v="70"/>
    <s v="20151126"/>
    <d v="2015-11-26T00:00:00"/>
    <d v="2015-11-21T00:00:00"/>
    <n v="5"/>
    <s v="Gorgonzola Telino"/>
    <x v="0"/>
    <x v="0"/>
  </r>
  <r>
    <n v="298"/>
    <n v="10359"/>
    <s v="D0060"/>
    <n v="80"/>
    <s v="20151202"/>
    <d v="2015-12-02T00:00:00"/>
    <d v="2015-11-21T00:00:00"/>
    <n v="11"/>
    <s v="Camembert Pierrot"/>
    <x v="0"/>
    <x v="0"/>
  </r>
  <r>
    <n v="299"/>
    <n v="10360"/>
    <s v="P0028"/>
    <n v="30"/>
    <s v="20151202"/>
    <d v="2015-12-02T00:00:00"/>
    <d v="2015-11-22T00:00:00"/>
    <n v="10"/>
    <s v="Rössle Sauerkraut"/>
    <x v="2"/>
    <x v="0"/>
  </r>
  <r>
    <n v="300"/>
    <n v="10360"/>
    <s v="M0029"/>
    <n v="35"/>
    <s v="20151202"/>
    <d v="2015-12-02T00:00:00"/>
    <d v="2015-11-22T00:00:00"/>
    <n v="10"/>
    <s v="Thüringer Rostbratwurst"/>
    <x v="7"/>
    <x v="0"/>
  </r>
  <r>
    <n v="301"/>
    <n v="10360"/>
    <s v="D0038"/>
    <n v="10"/>
    <s v="20151202"/>
    <d v="2015-12-02T00:00:00"/>
    <d v="2015-11-22T00:00:00"/>
    <n v="10"/>
    <s v="Côte de Blaye"/>
    <x v="6"/>
    <x v="0"/>
  </r>
  <r>
    <n v="302"/>
    <n v="10360"/>
    <s v="D0049"/>
    <n v="35"/>
    <s v="20151202"/>
    <d v="2015-12-02T00:00:00"/>
    <d v="2015-11-22T00:00:00"/>
    <n v="10"/>
    <s v="Maxilaku"/>
    <x v="5"/>
    <x v="0"/>
  </r>
  <r>
    <n v="303"/>
    <n v="10360"/>
    <s v="M0054"/>
    <n v="28"/>
    <s v="20151203"/>
    <d v="2015-12-03T00:00:00"/>
    <d v="2015-11-22T00:00:00"/>
    <n v="11"/>
    <s v="Tourtière"/>
    <x v="7"/>
    <x v="0"/>
  </r>
  <r>
    <n v="304"/>
    <n v="10361"/>
    <s v="D0039"/>
    <n v="54"/>
    <s v="20151203"/>
    <d v="2015-12-03T00:00:00"/>
    <d v="2015-11-22T00:00:00"/>
    <n v="11"/>
    <s v="Chartreuse verte"/>
    <x v="6"/>
    <x v="2"/>
  </r>
  <r>
    <n v="305"/>
    <n v="10361"/>
    <s v="D0060"/>
    <n v="55"/>
    <s v="20151128"/>
    <d v="2015-11-28T00:00:00"/>
    <d v="2015-11-22T00:00:00"/>
    <n v="6"/>
    <s v="Camembert Pierrot"/>
    <x v="0"/>
    <x v="2"/>
  </r>
  <r>
    <n v="306"/>
    <n v="10362"/>
    <s v="D0025"/>
    <n v="50"/>
    <s v="20151128"/>
    <d v="2015-11-28T00:00:00"/>
    <d v="2015-11-25T00:00:00"/>
    <n v="3"/>
    <s v="NuNuCa Nuß-Nougat-Creme"/>
    <x v="5"/>
    <x v="1"/>
  </r>
  <r>
    <n v="307"/>
    <n v="10362"/>
    <s v="P0051"/>
    <n v="20"/>
    <s v="20151128"/>
    <d v="2015-11-28T00:00:00"/>
    <d v="2015-11-25T00:00:00"/>
    <n v="3"/>
    <s v="Manjimup Dried Apples"/>
    <x v="2"/>
    <x v="1"/>
  </r>
  <r>
    <n v="308"/>
    <n v="10362"/>
    <s v="M0054"/>
    <n v="24"/>
    <s v="20151204"/>
    <d v="2015-12-04T00:00:00"/>
    <d v="2015-11-25T00:00:00"/>
    <n v="9"/>
    <s v="Tourtière"/>
    <x v="7"/>
    <x v="1"/>
  </r>
  <r>
    <n v="309"/>
    <n v="10363"/>
    <s v="D0031"/>
    <n v="20"/>
    <s v="20151204"/>
    <d v="2015-12-04T00:00:00"/>
    <d v="2015-11-26T00:00:00"/>
    <n v="8"/>
    <s v="Gorgonzola Telino"/>
    <x v="0"/>
    <x v="0"/>
  </r>
  <r>
    <n v="310"/>
    <n v="10363"/>
    <s v="D0075"/>
    <n v="12"/>
    <s v="20151204"/>
    <d v="2015-12-04T00:00:00"/>
    <d v="2015-11-26T00:00:00"/>
    <n v="8"/>
    <s v="Rhönbräu Klosterbier"/>
    <x v="6"/>
    <x v="0"/>
  </r>
  <r>
    <n v="311"/>
    <n v="10363"/>
    <s v="D0076"/>
    <n v="12"/>
    <s v="20151204"/>
    <d v="2015-12-04T00:00:00"/>
    <d v="2015-11-26T00:00:00"/>
    <n v="8"/>
    <s v="Lakkalikööri"/>
    <x v="6"/>
    <x v="0"/>
  </r>
  <r>
    <n v="312"/>
    <n v="10364"/>
    <s v="D0069"/>
    <n v="30"/>
    <s v="20151204"/>
    <d v="2015-12-04T00:00:00"/>
    <d v="2015-11-26T00:00:00"/>
    <n v="8"/>
    <s v="Gudbrandsdalsost"/>
    <x v="0"/>
    <x v="1"/>
  </r>
  <r>
    <n v="313"/>
    <n v="10364"/>
    <s v="D0071"/>
    <n v="5"/>
    <s v="20151202"/>
    <d v="2015-12-02T00:00:00"/>
    <d v="2015-11-26T00:00:00"/>
    <n v="6"/>
    <s v="Flotemysost"/>
    <x v="0"/>
    <x v="1"/>
  </r>
  <r>
    <n v="314"/>
    <n v="10365"/>
    <s v="D0011"/>
    <n v="24"/>
    <s v="20151230"/>
    <d v="2015-12-30T00:00:00"/>
    <d v="2015-11-27T00:00:00"/>
    <n v="33"/>
    <s v="Queso Cabrales"/>
    <x v="0"/>
    <x v="2"/>
  </r>
  <r>
    <n v="315"/>
    <n v="10366"/>
    <s v="C0065"/>
    <n v="5"/>
    <s v="20151230"/>
    <d v="2015-12-30T00:00:00"/>
    <d v="2015-11-28T00:00:00"/>
    <n v="32"/>
    <s v="Louisiana Fiery Hot Pepper Sauce"/>
    <x v="4"/>
    <x v="2"/>
  </r>
  <r>
    <n v="316"/>
    <n v="10366"/>
    <s v="C0077"/>
    <n v="5"/>
    <s v="20151202"/>
    <d v="2015-12-02T00:00:00"/>
    <d v="2015-11-28T00:00:00"/>
    <n v="4"/>
    <s v="Original Frankfurter grüne Soße"/>
    <x v="4"/>
    <x v="2"/>
  </r>
  <r>
    <n v="317"/>
    <n v="10367"/>
    <s v="D0034"/>
    <n v="36"/>
    <s v="20151202"/>
    <d v="2015-12-02T00:00:00"/>
    <d v="2015-11-28T00:00:00"/>
    <n v="4"/>
    <s v="Sasquatch Ale"/>
    <x v="6"/>
    <x v="0"/>
  </r>
  <r>
    <n v="318"/>
    <n v="10367"/>
    <s v="M0054"/>
    <n v="18"/>
    <s v="20151202"/>
    <d v="2015-12-02T00:00:00"/>
    <d v="2015-11-28T00:00:00"/>
    <n v="4"/>
    <s v="Tourtière"/>
    <x v="7"/>
    <x v="0"/>
  </r>
  <r>
    <n v="319"/>
    <n v="10367"/>
    <s v="C0065"/>
    <n v="15"/>
    <s v="20151202"/>
    <d v="2015-12-02T00:00:00"/>
    <d v="2015-11-28T00:00:00"/>
    <n v="4"/>
    <s v="Louisiana Fiery Hot Pepper Sauce"/>
    <x v="4"/>
    <x v="0"/>
  </r>
  <r>
    <n v="320"/>
    <n v="10367"/>
    <s v="C0077"/>
    <n v="7"/>
    <s v="20151202"/>
    <d v="2015-12-02T00:00:00"/>
    <d v="2015-11-28T00:00:00"/>
    <n v="4"/>
    <s v="Original Frankfurter grüne Soße"/>
    <x v="4"/>
    <x v="0"/>
  </r>
  <r>
    <n v="321"/>
    <n v="10368"/>
    <s v="D0021"/>
    <n v="5"/>
    <s v="20151202"/>
    <d v="2015-12-02T00:00:00"/>
    <d v="2015-11-29T00:00:00"/>
    <n v="3"/>
    <s v="Sir Rodney's Scones"/>
    <x v="5"/>
    <x v="2"/>
  </r>
  <r>
    <n v="322"/>
    <n v="10368"/>
    <s v="P0028"/>
    <n v="13"/>
    <s v="20151202"/>
    <d v="2015-12-02T00:00:00"/>
    <d v="2015-11-29T00:00:00"/>
    <n v="3"/>
    <s v="Rössle Sauerkraut"/>
    <x v="2"/>
    <x v="2"/>
  </r>
  <r>
    <n v="323"/>
    <n v="10368"/>
    <s v="G0057"/>
    <n v="25"/>
    <s v="20151202"/>
    <d v="2015-12-02T00:00:00"/>
    <d v="2015-11-29T00:00:00"/>
    <n v="3"/>
    <s v="Ravioli Angelo"/>
    <x v="1"/>
    <x v="2"/>
  </r>
  <r>
    <n v="324"/>
    <n v="10368"/>
    <s v="G0064"/>
    <n v="35"/>
    <s v="20151209"/>
    <d v="2015-12-09T00:00:00"/>
    <d v="2015-11-29T00:00:00"/>
    <n v="10"/>
    <s v="Wimmers gute Semmelknödel"/>
    <x v="1"/>
    <x v="2"/>
  </r>
  <r>
    <n v="325"/>
    <n v="10369"/>
    <s v="M0029"/>
    <n v="20"/>
    <s v="20151209"/>
    <d v="2015-12-09T00:00:00"/>
    <d v="2015-12-02T00:00:00"/>
    <n v="7"/>
    <s v="Thüringer Rostbratwurst"/>
    <x v="7"/>
    <x v="2"/>
  </r>
  <r>
    <n v="326"/>
    <n v="10369"/>
    <s v="G0056"/>
    <n v="18"/>
    <s v="20151227"/>
    <d v="2015-12-27T00:00:00"/>
    <d v="2015-12-02T00:00:00"/>
    <n v="25"/>
    <s v="Gnocchi di nonna Alice"/>
    <x v="1"/>
    <x v="2"/>
  </r>
  <r>
    <n v="327"/>
    <n v="10370"/>
    <s v="D0001"/>
    <n v="15"/>
    <s v="20151227"/>
    <d v="2015-12-27T00:00:00"/>
    <d v="2015-12-03T00:00:00"/>
    <n v="24"/>
    <s v="Chai"/>
    <x v="6"/>
    <x v="2"/>
  </r>
  <r>
    <n v="328"/>
    <n v="10370"/>
    <s v="G0064"/>
    <n v="30"/>
    <s v="20151227"/>
    <d v="2015-12-27T00:00:00"/>
    <d v="2015-12-03T00:00:00"/>
    <n v="24"/>
    <s v="Wimmers gute Semmelknödel"/>
    <x v="1"/>
    <x v="2"/>
  </r>
  <r>
    <n v="329"/>
    <n v="10370"/>
    <s v="P0074"/>
    <n v="20"/>
    <s v="20151224"/>
    <d v="2015-12-24T00:00:00"/>
    <d v="2015-12-03T00:00:00"/>
    <n v="21"/>
    <s v="Longlife Tofu"/>
    <x v="2"/>
    <x v="2"/>
  </r>
  <r>
    <n v="330"/>
    <n v="10371"/>
    <s v="S0036"/>
    <n v="6"/>
    <s v="20151209"/>
    <d v="2015-12-09T00:00:00"/>
    <d v="2015-12-03T00:00:00"/>
    <n v="6"/>
    <s v="Inlagd Sill"/>
    <x v="3"/>
    <x v="1"/>
  </r>
  <r>
    <n v="331"/>
    <n v="10372"/>
    <s v="D0020"/>
    <n v="12"/>
    <s v="20151209"/>
    <d v="2015-12-09T00:00:00"/>
    <d v="2015-12-04T00:00:00"/>
    <n v="5"/>
    <s v="Sir Rodney's Marmalade"/>
    <x v="5"/>
    <x v="2"/>
  </r>
  <r>
    <n v="332"/>
    <n v="10372"/>
    <s v="D0038"/>
    <n v="40"/>
    <s v="20151209"/>
    <d v="2015-12-09T00:00:00"/>
    <d v="2015-12-04T00:00:00"/>
    <n v="5"/>
    <s v="Côte de Blaye"/>
    <x v="6"/>
    <x v="2"/>
  </r>
  <r>
    <n v="333"/>
    <n v="10372"/>
    <s v="D0060"/>
    <n v="70"/>
    <s v="20151209"/>
    <d v="2015-12-09T00:00:00"/>
    <d v="2015-12-04T00:00:00"/>
    <n v="5"/>
    <s v="Camembert Pierrot"/>
    <x v="0"/>
    <x v="2"/>
  </r>
  <r>
    <n v="334"/>
    <n v="10372"/>
    <s v="D0072"/>
    <n v="42"/>
    <s v="20151211"/>
    <d v="2015-12-11T00:00:00"/>
    <d v="2015-12-04T00:00:00"/>
    <n v="7"/>
    <s v="Mozzarella di Giovanni"/>
    <x v="0"/>
    <x v="2"/>
  </r>
  <r>
    <n v="335"/>
    <n v="10373"/>
    <s v="S0058"/>
    <n v="80"/>
    <s v="20151211"/>
    <d v="2015-12-11T00:00:00"/>
    <d v="2015-12-05T00:00:00"/>
    <n v="6"/>
    <s v="Escargots de Bourgogne"/>
    <x v="3"/>
    <x v="0"/>
  </r>
  <r>
    <n v="336"/>
    <n v="10373"/>
    <s v="D0071"/>
    <n v="50"/>
    <s v="20151209"/>
    <d v="2015-12-09T00:00:00"/>
    <d v="2015-12-05T00:00:00"/>
    <n v="4"/>
    <s v="Flotemysost"/>
    <x v="0"/>
    <x v="0"/>
  </r>
  <r>
    <n v="337"/>
    <n v="10374"/>
    <s v="D0031"/>
    <n v="30"/>
    <s v="20151209"/>
    <d v="2015-12-09T00:00:00"/>
    <d v="2015-12-05T00:00:00"/>
    <n v="4"/>
    <s v="Gorgonzola Telino"/>
    <x v="0"/>
    <x v="0"/>
  </r>
  <r>
    <n v="338"/>
    <n v="10374"/>
    <s v="S0058"/>
    <n v="15"/>
    <s v="20151209"/>
    <d v="2015-12-09T00:00:00"/>
    <d v="2015-12-05T00:00:00"/>
    <n v="4"/>
    <s v="Escargots de Bourgogne"/>
    <x v="3"/>
    <x v="0"/>
  </r>
  <r>
    <n v="339"/>
    <n v="10375"/>
    <s v="P0014"/>
    <n v="15"/>
    <s v="20151209"/>
    <d v="2015-12-09T00:00:00"/>
    <d v="2015-12-06T00:00:00"/>
    <n v="3"/>
    <s v="Tofu"/>
    <x v="2"/>
    <x v="2"/>
  </r>
  <r>
    <n v="340"/>
    <n v="10375"/>
    <s v="M0054"/>
    <n v="10"/>
    <s v="20151213"/>
    <d v="2015-12-13T00:00:00"/>
    <d v="2015-12-06T00:00:00"/>
    <n v="7"/>
    <s v="Tourtière"/>
    <x v="7"/>
    <x v="2"/>
  </r>
  <r>
    <n v="341"/>
    <n v="10376"/>
    <s v="D0031"/>
    <n v="42"/>
    <s v="20151213"/>
    <d v="2015-12-13T00:00:00"/>
    <d v="2015-12-09T00:00:00"/>
    <n v="4"/>
    <s v="Gorgonzola Telino"/>
    <x v="0"/>
    <x v="2"/>
  </r>
  <r>
    <n v="342"/>
    <n v="10377"/>
    <s v="P0028"/>
    <n v="20"/>
    <s v="20151213"/>
    <d v="2015-12-13T00:00:00"/>
    <d v="2015-12-09T00:00:00"/>
    <n v="4"/>
    <s v="Rössle Sauerkraut"/>
    <x v="2"/>
    <x v="0"/>
  </r>
  <r>
    <n v="343"/>
    <n v="10377"/>
    <s v="D0039"/>
    <n v="20"/>
    <s v="20151219"/>
    <d v="2015-12-19T00:00:00"/>
    <d v="2015-12-09T00:00:00"/>
    <n v="10"/>
    <s v="Chartreuse verte"/>
    <x v="6"/>
    <x v="0"/>
  </r>
  <r>
    <n v="344"/>
    <n v="10378"/>
    <s v="D0071"/>
    <n v="6"/>
    <s v="20151213"/>
    <d v="2015-12-13T00:00:00"/>
    <d v="2015-12-10T00:00:00"/>
    <n v="3"/>
    <s v="Flotemysost"/>
    <x v="0"/>
    <x v="0"/>
  </r>
  <r>
    <n v="345"/>
    <n v="10379"/>
    <s v="S0041"/>
    <n v="8"/>
    <s v="20151213"/>
    <d v="2015-12-13T00:00:00"/>
    <d v="2015-12-11T00:00:00"/>
    <n v="2"/>
    <s v="Jack's New England Clam Chowder"/>
    <x v="3"/>
    <x v="1"/>
  </r>
  <r>
    <n v="346"/>
    <n v="10379"/>
    <s v="C0063"/>
    <n v="16"/>
    <s v="20151213"/>
    <d v="2015-12-13T00:00:00"/>
    <d v="2015-12-11T00:00:00"/>
    <n v="2"/>
    <s v="Vegie-spread"/>
    <x v="4"/>
    <x v="1"/>
  </r>
  <r>
    <n v="347"/>
    <n v="10379"/>
    <s v="C0065"/>
    <n v="20"/>
    <s v="20160116"/>
    <d v="2016-01-16T00:00:00"/>
    <d v="2015-12-11T00:00:00"/>
    <n v="36"/>
    <s v="Louisiana Fiery Hot Pepper Sauce"/>
    <x v="4"/>
    <x v="1"/>
  </r>
  <r>
    <n v="348"/>
    <n v="10380"/>
    <s v="S0030"/>
    <n v="18"/>
    <s v="20160116"/>
    <d v="2016-01-16T00:00:00"/>
    <d v="2015-12-12T00:00:00"/>
    <n v="35"/>
    <s v="Nord-Ost Matjeshering"/>
    <x v="3"/>
    <x v="0"/>
  </r>
  <r>
    <n v="349"/>
    <n v="10380"/>
    <s v="M0053"/>
    <n v="20"/>
    <s v="20160116"/>
    <d v="2016-01-16T00:00:00"/>
    <d v="2015-12-12T00:00:00"/>
    <n v="35"/>
    <s v="Perth Pasties"/>
    <x v="7"/>
    <x v="0"/>
  </r>
  <r>
    <n v="350"/>
    <n v="10380"/>
    <s v="D0060"/>
    <n v="6"/>
    <s v="20160116"/>
    <d v="2016-01-16T00:00:00"/>
    <d v="2015-12-12T00:00:00"/>
    <n v="35"/>
    <s v="Camembert Pierrot"/>
    <x v="0"/>
    <x v="0"/>
  </r>
  <r>
    <n v="351"/>
    <n v="10380"/>
    <s v="D0070"/>
    <n v="30"/>
    <s v="20151213"/>
    <d v="2015-12-13T00:00:00"/>
    <d v="2015-12-12T00:00:00"/>
    <n v="1"/>
    <s v="Outback Lager"/>
    <x v="6"/>
    <x v="0"/>
  </r>
  <r>
    <n v="352"/>
    <n v="10381"/>
    <s v="P0074"/>
    <n v="14"/>
    <s v="20151216"/>
    <d v="2015-12-16T00:00:00"/>
    <d v="2015-12-12T00:00:00"/>
    <n v="4"/>
    <s v="Longlife Tofu"/>
    <x v="2"/>
    <x v="0"/>
  </r>
  <r>
    <n v="353"/>
    <n v="10382"/>
    <s v="C0005"/>
    <n v="32"/>
    <s v="20151216"/>
    <d v="2015-12-16T00:00:00"/>
    <d v="2015-12-13T00:00:00"/>
    <n v="3"/>
    <s v="Chef Anton's Gumbo Mix"/>
    <x v="4"/>
    <x v="1"/>
  </r>
  <r>
    <n v="354"/>
    <n v="10382"/>
    <s v="S0018"/>
    <n v="9"/>
    <s v="20151216"/>
    <d v="2015-12-16T00:00:00"/>
    <d v="2015-12-13T00:00:00"/>
    <n v="3"/>
    <s v="Carnarvon Tigers"/>
    <x v="3"/>
    <x v="1"/>
  </r>
  <r>
    <n v="355"/>
    <n v="10382"/>
    <s v="M0029"/>
    <n v="14"/>
    <s v="20151216"/>
    <d v="2015-12-16T00:00:00"/>
    <d v="2015-12-13T00:00:00"/>
    <n v="3"/>
    <s v="Thüringer Rostbratwurst"/>
    <x v="7"/>
    <x v="1"/>
  </r>
  <r>
    <n v="356"/>
    <n v="10382"/>
    <s v="D0033"/>
    <n v="60"/>
    <s v="20151216"/>
    <d v="2015-12-16T00:00:00"/>
    <d v="2015-12-13T00:00:00"/>
    <n v="3"/>
    <s v="Geitost"/>
    <x v="0"/>
    <x v="1"/>
  </r>
  <r>
    <n v="357"/>
    <n v="10382"/>
    <s v="P0074"/>
    <n v="50"/>
    <s v="20151218"/>
    <d v="2015-12-18T00:00:00"/>
    <d v="2015-12-13T00:00:00"/>
    <n v="5"/>
    <s v="Longlife Tofu"/>
    <x v="2"/>
    <x v="1"/>
  </r>
  <r>
    <n v="358"/>
    <n v="10383"/>
    <s v="S0013"/>
    <n v="20"/>
    <s v="20151218"/>
    <d v="2015-12-18T00:00:00"/>
    <d v="2015-12-16T00:00:00"/>
    <n v="2"/>
    <s v="Konbu"/>
    <x v="3"/>
    <x v="0"/>
  </r>
  <r>
    <n v="359"/>
    <n v="10383"/>
    <s v="D0050"/>
    <n v="15"/>
    <s v="20151218"/>
    <d v="2015-12-18T00:00:00"/>
    <d v="2015-12-16T00:00:00"/>
    <n v="2"/>
    <s v="Valkoinen suklaa"/>
    <x v="5"/>
    <x v="0"/>
  </r>
  <r>
    <n v="360"/>
    <n v="10383"/>
    <s v="G0056"/>
    <n v="20"/>
    <s v="20151220"/>
    <d v="2015-12-20T00:00:00"/>
    <d v="2015-12-16T00:00:00"/>
    <n v="4"/>
    <s v="Gnocchi di nonna Alice"/>
    <x v="1"/>
    <x v="0"/>
  </r>
  <r>
    <n v="361"/>
    <n v="10384"/>
    <s v="D0020"/>
    <n v="28"/>
    <s v="20151220"/>
    <d v="2015-12-20T00:00:00"/>
    <d v="2015-12-16T00:00:00"/>
    <n v="4"/>
    <s v="Sir Rodney's Marmalade"/>
    <x v="5"/>
    <x v="0"/>
  </r>
  <r>
    <n v="362"/>
    <n v="10384"/>
    <s v="D0060"/>
    <n v="15"/>
    <s v="20151223"/>
    <d v="2015-12-23T00:00:00"/>
    <d v="2015-12-16T00:00:00"/>
    <n v="7"/>
    <s v="Camembert Pierrot"/>
    <x v="0"/>
    <x v="0"/>
  </r>
  <r>
    <n v="363"/>
    <n v="10385"/>
    <s v="P0007"/>
    <n v="10"/>
    <s v="20151223"/>
    <d v="2015-12-23T00:00:00"/>
    <d v="2015-12-17T00:00:00"/>
    <n v="6"/>
    <s v="Uncle Bob's Organic Dried Pears"/>
    <x v="2"/>
    <x v="2"/>
  </r>
  <r>
    <n v="364"/>
    <n v="10385"/>
    <s v="D0060"/>
    <n v="20"/>
    <s v="20151223"/>
    <d v="2015-12-23T00:00:00"/>
    <d v="2015-12-17T00:00:00"/>
    <n v="6"/>
    <s v="Camembert Pierrot"/>
    <x v="0"/>
    <x v="2"/>
  </r>
  <r>
    <n v="365"/>
    <n v="10385"/>
    <s v="D0068"/>
    <n v="8"/>
    <s v="20151225"/>
    <d v="2015-12-25T00:00:00"/>
    <d v="2015-12-17T00:00:00"/>
    <n v="8"/>
    <s v="Scottish Longbreads"/>
    <x v="5"/>
    <x v="2"/>
  </r>
  <r>
    <n v="366"/>
    <n v="10386"/>
    <s v="D0024"/>
    <n v="15"/>
    <s v="20151225"/>
    <d v="2015-12-25T00:00:00"/>
    <d v="2015-12-18T00:00:00"/>
    <n v="7"/>
    <s v="Guaraná Fantástica"/>
    <x v="6"/>
    <x v="0"/>
  </r>
  <r>
    <n v="367"/>
    <n v="10386"/>
    <s v="D0034"/>
    <n v="10"/>
    <s v="20151220"/>
    <d v="2015-12-20T00:00:00"/>
    <d v="2015-12-18T00:00:00"/>
    <n v="2"/>
    <s v="Sasquatch Ale"/>
    <x v="6"/>
    <x v="0"/>
  </r>
  <r>
    <n v="368"/>
    <n v="10387"/>
    <s v="D0024"/>
    <n v="15"/>
    <s v="20151220"/>
    <d v="2015-12-20T00:00:00"/>
    <d v="2015-12-18T00:00:00"/>
    <n v="2"/>
    <s v="Guaraná Fantástica"/>
    <x v="6"/>
    <x v="2"/>
  </r>
  <r>
    <n v="369"/>
    <n v="10387"/>
    <s v="P0028"/>
    <n v="6"/>
    <s v="20151220"/>
    <d v="2015-12-20T00:00:00"/>
    <d v="2015-12-18T00:00:00"/>
    <n v="2"/>
    <s v="Rössle Sauerkraut"/>
    <x v="2"/>
    <x v="2"/>
  </r>
  <r>
    <n v="370"/>
    <n v="10387"/>
    <s v="D0059"/>
    <n v="12"/>
    <s v="20151220"/>
    <d v="2015-12-20T00:00:00"/>
    <d v="2015-12-18T00:00:00"/>
    <n v="2"/>
    <s v="Raclette Courdavault"/>
    <x v="0"/>
    <x v="2"/>
  </r>
  <r>
    <n v="371"/>
    <n v="10387"/>
    <s v="D0071"/>
    <n v="15"/>
    <s v="20151220"/>
    <d v="2015-12-20T00:00:00"/>
    <d v="2015-12-18T00:00:00"/>
    <n v="2"/>
    <s v="Flotemysost"/>
    <x v="0"/>
    <x v="2"/>
  </r>
  <r>
    <n v="372"/>
    <n v="10388"/>
    <s v="S0045"/>
    <n v="15"/>
    <s v="20151220"/>
    <d v="2015-12-20T00:00:00"/>
    <d v="2015-12-19T00:00:00"/>
    <n v="1"/>
    <s v="Rogede sild"/>
    <x v="3"/>
    <x v="1"/>
  </r>
  <r>
    <n v="373"/>
    <n v="10388"/>
    <s v="G0052"/>
    <n v="20"/>
    <s v="20151220"/>
    <d v="2015-12-20T00:00:00"/>
    <d v="2015-12-19T00:00:00"/>
    <n v="1"/>
    <s v="Filo Mix"/>
    <x v="1"/>
    <x v="1"/>
  </r>
  <r>
    <n v="374"/>
    <n v="10388"/>
    <s v="M0053"/>
    <n v="40"/>
    <s v="20151224"/>
    <d v="2015-12-24T00:00:00"/>
    <d v="2015-12-19T00:00:00"/>
    <n v="5"/>
    <s v="Perth Pasties"/>
    <x v="7"/>
    <x v="1"/>
  </r>
  <r>
    <n v="375"/>
    <n v="10389"/>
    <s v="S0010"/>
    <n v="16"/>
    <s v="20151224"/>
    <d v="2015-12-24T00:00:00"/>
    <d v="2015-12-20T00:00:00"/>
    <n v="4"/>
    <s v="Ikura"/>
    <x v="3"/>
    <x v="2"/>
  </r>
  <r>
    <n v="376"/>
    <n v="10389"/>
    <s v="M0055"/>
    <n v="15"/>
    <s v="20151224"/>
    <d v="2015-12-24T00:00:00"/>
    <d v="2015-12-20T00:00:00"/>
    <n v="4"/>
    <s v="Pâté chinois"/>
    <x v="7"/>
    <x v="2"/>
  </r>
  <r>
    <n v="377"/>
    <n v="10389"/>
    <s v="D0062"/>
    <n v="20"/>
    <s v="20151224"/>
    <d v="2015-12-24T00:00:00"/>
    <d v="2015-12-20T00:00:00"/>
    <n v="4"/>
    <s v="Tarte au sucre"/>
    <x v="5"/>
    <x v="2"/>
  </r>
  <r>
    <n v="378"/>
    <n v="10389"/>
    <s v="D0070"/>
    <n v="30"/>
    <s v="20151226"/>
    <d v="2015-12-26T00:00:00"/>
    <d v="2015-12-20T00:00:00"/>
    <n v="6"/>
    <s v="Outback Lager"/>
    <x v="6"/>
    <x v="2"/>
  </r>
  <r>
    <n v="379"/>
    <n v="10390"/>
    <s v="D0031"/>
    <n v="60"/>
    <s v="20151226"/>
    <d v="2015-12-26T00:00:00"/>
    <d v="2015-12-23T00:00:00"/>
    <n v="3"/>
    <s v="Gorgonzola Telino"/>
    <x v="0"/>
    <x v="1"/>
  </r>
  <r>
    <n v="380"/>
    <n v="10390"/>
    <s v="D0035"/>
    <n v="40"/>
    <s v="20151226"/>
    <d v="2015-12-26T00:00:00"/>
    <d v="2015-12-23T00:00:00"/>
    <n v="3"/>
    <s v="Steeleye Stout"/>
    <x v="6"/>
    <x v="1"/>
  </r>
  <r>
    <n v="381"/>
    <n v="10390"/>
    <s v="S0046"/>
    <n v="45"/>
    <s v="20151226"/>
    <d v="2015-12-26T00:00:00"/>
    <d v="2015-12-23T00:00:00"/>
    <n v="3"/>
    <s v="Spegesild"/>
    <x v="3"/>
    <x v="1"/>
  </r>
  <r>
    <n v="382"/>
    <n v="10390"/>
    <s v="D0072"/>
    <n v="24"/>
    <s v="20151231"/>
    <d v="2015-12-31T00:00:00"/>
    <d v="2015-12-23T00:00:00"/>
    <n v="8"/>
    <s v="Mozzarella di Giovanni"/>
    <x v="0"/>
    <x v="1"/>
  </r>
  <r>
    <n v="383"/>
    <n v="10391"/>
    <s v="S0013"/>
    <n v="18"/>
    <s v="20160101"/>
    <d v="2016-01-01T00:00:00"/>
    <d v="2015-12-23T00:00:00"/>
    <n v="9"/>
    <s v="Konbu"/>
    <x v="3"/>
    <x v="0"/>
  </r>
  <r>
    <n v="384"/>
    <n v="10392"/>
    <s v="D0069"/>
    <n v="50"/>
    <s v="20160103"/>
    <d v="2016-01-03T00:00:00"/>
    <d v="2015-12-24T00:00:00"/>
    <n v="10"/>
    <s v="Gudbrandsdalsost"/>
    <x v="0"/>
    <x v="0"/>
  </r>
  <r>
    <n v="385"/>
    <n v="10393"/>
    <s v="D0002"/>
    <n v="25"/>
    <s v="20160103"/>
    <d v="2016-01-03T00:00:00"/>
    <d v="2015-12-25T00:00:00"/>
    <n v="9"/>
    <s v="Chang"/>
    <x v="6"/>
    <x v="0"/>
  </r>
  <r>
    <n v="386"/>
    <n v="10393"/>
    <s v="P0014"/>
    <n v="42"/>
    <s v="20160103"/>
    <d v="2016-01-03T00:00:00"/>
    <d v="2015-12-25T00:00:00"/>
    <n v="9"/>
    <s v="Tofu"/>
    <x v="2"/>
    <x v="0"/>
  </r>
  <r>
    <n v="387"/>
    <n v="10393"/>
    <s v="D0025"/>
    <n v="7"/>
    <s v="20160103"/>
    <d v="2016-01-03T00:00:00"/>
    <d v="2015-12-25T00:00:00"/>
    <n v="9"/>
    <s v="NuNuCa Nuß-Nougat-Creme"/>
    <x v="5"/>
    <x v="0"/>
  </r>
  <r>
    <n v="388"/>
    <n v="10393"/>
    <s v="D0026"/>
    <n v="70"/>
    <s v="20160103"/>
    <d v="2016-01-03T00:00:00"/>
    <d v="2015-12-25T00:00:00"/>
    <n v="9"/>
    <s v="Gumbär Gummibärchen"/>
    <x v="5"/>
    <x v="0"/>
  </r>
  <r>
    <n v="389"/>
    <n v="10393"/>
    <s v="D0031"/>
    <n v="32"/>
    <s v="20160103"/>
    <d v="2016-01-03T00:00:00"/>
    <d v="2015-12-25T00:00:00"/>
    <n v="9"/>
    <s v="Gorgonzola Telino"/>
    <x v="0"/>
    <x v="0"/>
  </r>
  <r>
    <n v="390"/>
    <n v="10394"/>
    <s v="S0013"/>
    <n v="10"/>
    <s v="20160103"/>
    <d v="2016-01-03T00:00:00"/>
    <d v="2015-12-25T00:00:00"/>
    <n v="9"/>
    <s v="Konbu"/>
    <x v="3"/>
    <x v="0"/>
  </r>
  <r>
    <n v="391"/>
    <n v="10394"/>
    <s v="D0062"/>
    <n v="10"/>
    <s v="20160103"/>
    <d v="2016-01-03T00:00:00"/>
    <d v="2015-12-25T00:00:00"/>
    <n v="9"/>
    <s v="Tarte au sucre"/>
    <x v="5"/>
    <x v="0"/>
  </r>
  <r>
    <n v="392"/>
    <n v="10395"/>
    <s v="S0046"/>
    <n v="28"/>
    <s v="20160103"/>
    <d v="2016-01-03T00:00:00"/>
    <d v="2015-12-26T00:00:00"/>
    <n v="8"/>
    <s v="Spegesild"/>
    <x v="3"/>
    <x v="1"/>
  </r>
  <r>
    <n v="393"/>
    <n v="10395"/>
    <s v="M0053"/>
    <n v="70"/>
    <s v="20160103"/>
    <d v="2016-01-03T00:00:00"/>
    <d v="2015-12-26T00:00:00"/>
    <n v="8"/>
    <s v="Perth Pasties"/>
    <x v="7"/>
    <x v="1"/>
  </r>
  <r>
    <n v="394"/>
    <n v="10395"/>
    <s v="D0069"/>
    <n v="8"/>
    <s v="20160106"/>
    <d v="2016-01-06T00:00:00"/>
    <d v="2015-12-26T00:00:00"/>
    <n v="11"/>
    <s v="Gudbrandsdalsost"/>
    <x v="0"/>
    <x v="1"/>
  </r>
  <r>
    <n v="395"/>
    <n v="10396"/>
    <s v="G0023"/>
    <n v="40"/>
    <s v="20160106"/>
    <d v="2016-01-06T00:00:00"/>
    <d v="2015-12-27T00:00:00"/>
    <n v="10"/>
    <s v="Tunnbröd"/>
    <x v="1"/>
    <x v="0"/>
  </r>
  <r>
    <n v="396"/>
    <n v="10396"/>
    <s v="D0071"/>
    <n v="60"/>
    <s v="20160106"/>
    <d v="2016-01-06T00:00:00"/>
    <d v="2015-12-27T00:00:00"/>
    <n v="10"/>
    <s v="Flotemysost"/>
    <x v="0"/>
    <x v="0"/>
  </r>
  <r>
    <n v="397"/>
    <n v="10396"/>
    <s v="D0072"/>
    <n v="21"/>
    <s v="20160102"/>
    <d v="2016-01-02T00:00:00"/>
    <d v="2015-12-27T00:00:00"/>
    <n v="6"/>
    <s v="Mozzarella di Giovanni"/>
    <x v="0"/>
    <x v="0"/>
  </r>
  <r>
    <n v="398"/>
    <n v="10397"/>
    <s v="D0021"/>
    <n v="10"/>
    <s v="20160102"/>
    <d v="2016-01-02T00:00:00"/>
    <d v="2015-12-27T00:00:00"/>
    <n v="6"/>
    <s v="Sir Rodney's Scones"/>
    <x v="5"/>
    <x v="1"/>
  </r>
  <r>
    <n v="399"/>
    <n v="10397"/>
    <s v="P0051"/>
    <n v="18"/>
    <s v="20160109"/>
    <d v="2016-01-09T00:00:00"/>
    <d v="2015-12-27T00:00:00"/>
    <n v="13"/>
    <s v="Manjimup Dried Apples"/>
    <x v="2"/>
    <x v="1"/>
  </r>
  <r>
    <n v="400"/>
    <n v="10398"/>
    <s v="D0035"/>
    <n v="30"/>
    <s v="20160109"/>
    <d v="2016-01-09T00:00:00"/>
    <d v="2015-12-30T00:00:00"/>
    <n v="10"/>
    <s v="Steeleye Stout"/>
    <x v="6"/>
    <x v="0"/>
  </r>
  <r>
    <n v="401"/>
    <n v="10398"/>
    <s v="M0055"/>
    <n v="120"/>
    <s v="20160108"/>
    <d v="2016-01-08T00:00:00"/>
    <d v="2015-12-30T00:00:00"/>
    <n v="9"/>
    <s v="Pâté chinois"/>
    <x v="7"/>
    <x v="0"/>
  </r>
  <r>
    <n v="402"/>
    <n v="10399"/>
    <s v="D0068"/>
    <n v="60"/>
    <s v="20160108"/>
    <d v="2016-01-08T00:00:00"/>
    <d v="2015-12-31T00:00:00"/>
    <n v="8"/>
    <s v="Scottish Longbreads"/>
    <x v="5"/>
    <x v="0"/>
  </r>
  <r>
    <n v="403"/>
    <n v="10399"/>
    <s v="D0071"/>
    <n v="30"/>
    <s v="20160108"/>
    <d v="2016-01-08T00:00:00"/>
    <d v="2015-12-31T00:00:00"/>
    <n v="8"/>
    <s v="Flotemysost"/>
    <x v="0"/>
    <x v="0"/>
  </r>
  <r>
    <n v="404"/>
    <n v="10399"/>
    <s v="D0076"/>
    <n v="35"/>
    <s v="20160108"/>
    <d v="2016-01-08T00:00:00"/>
    <d v="2015-12-31T00:00:00"/>
    <n v="8"/>
    <s v="Lakkalikööri"/>
    <x v="6"/>
    <x v="0"/>
  </r>
  <r>
    <n v="405"/>
    <n v="10399"/>
    <s v="C0077"/>
    <n v="14"/>
    <s v="20160116"/>
    <d v="2016-01-16T00:00:00"/>
    <d v="2015-12-31T00:00:00"/>
    <n v="16"/>
    <s v="Original Frankfurter grüne Soße"/>
    <x v="4"/>
    <x v="0"/>
  </r>
  <r>
    <n v="406"/>
    <n v="10400"/>
    <s v="M0029"/>
    <n v="21"/>
    <s v="20160116"/>
    <d v="2016-01-16T00:00:00"/>
    <d v="2016-01-01T00:00:00"/>
    <n v="15"/>
    <s v="Thüringer Rostbratwurst"/>
    <x v="7"/>
    <x v="0"/>
  </r>
  <r>
    <n v="407"/>
    <n v="10400"/>
    <s v="D0035"/>
    <n v="35"/>
    <s v="20160116"/>
    <d v="2016-01-16T00:00:00"/>
    <d v="2016-01-01T00:00:00"/>
    <n v="15"/>
    <s v="Steeleye Stout"/>
    <x v="6"/>
    <x v="0"/>
  </r>
  <r>
    <n v="408"/>
    <n v="10400"/>
    <s v="D0049"/>
    <n v="30"/>
    <s v="20160110"/>
    <d v="2016-01-10T00:00:00"/>
    <d v="2016-01-01T00:00:00"/>
    <n v="9"/>
    <s v="Maxilaku"/>
    <x v="5"/>
    <x v="0"/>
  </r>
  <r>
    <n v="409"/>
    <n v="10401"/>
    <s v="S0030"/>
    <n v="18"/>
    <s v="20160110"/>
    <d v="2016-01-10T00:00:00"/>
    <d v="2016-01-01T00:00:00"/>
    <n v="9"/>
    <s v="Nord-Ost Matjeshering"/>
    <x v="3"/>
    <x v="1"/>
  </r>
  <r>
    <n v="410"/>
    <n v="10401"/>
    <s v="G0056"/>
    <n v="70"/>
    <s v="20160110"/>
    <d v="2016-01-10T00:00:00"/>
    <d v="2016-01-01T00:00:00"/>
    <n v="9"/>
    <s v="Gnocchi di nonna Alice"/>
    <x v="1"/>
    <x v="1"/>
  </r>
  <r>
    <n v="411"/>
    <n v="10401"/>
    <s v="C0065"/>
    <n v="20"/>
    <s v="20160110"/>
    <d v="2016-01-10T00:00:00"/>
    <d v="2016-01-01T00:00:00"/>
    <n v="9"/>
    <s v="Louisiana Fiery Hot Pepper Sauce"/>
    <x v="4"/>
    <x v="1"/>
  </r>
  <r>
    <n v="412"/>
    <n v="10401"/>
    <s v="D0071"/>
    <n v="60"/>
    <s v="20160110"/>
    <d v="2016-01-10T00:00:00"/>
    <d v="2016-01-01T00:00:00"/>
    <n v="9"/>
    <s v="Flotemysost"/>
    <x v="0"/>
    <x v="1"/>
  </r>
  <r>
    <n v="413"/>
    <n v="10402"/>
    <s v="G0023"/>
    <n v="60"/>
    <s v="20160110"/>
    <d v="2016-01-10T00:00:00"/>
    <d v="2016-01-02T00:00:00"/>
    <n v="8"/>
    <s v="Tunnbröd"/>
    <x v="1"/>
    <x v="2"/>
  </r>
  <r>
    <n v="414"/>
    <n v="10402"/>
    <s v="C0063"/>
    <n v="65"/>
    <s v="20160109"/>
    <d v="2016-01-09T00:00:00"/>
    <d v="2016-01-02T00:00:00"/>
    <n v="7"/>
    <s v="Vegie-spread"/>
    <x v="4"/>
    <x v="2"/>
  </r>
  <r>
    <n v="415"/>
    <n v="10403"/>
    <s v="D0016"/>
    <n v="21"/>
    <s v="20160109"/>
    <d v="2016-01-09T00:00:00"/>
    <d v="2016-01-03T00:00:00"/>
    <n v="6"/>
    <s v="Pavlova"/>
    <x v="5"/>
    <x v="0"/>
  </r>
  <r>
    <n v="416"/>
    <n v="10403"/>
    <s v="D0048"/>
    <n v="70"/>
    <s v="20160108"/>
    <d v="2016-01-08T00:00:00"/>
    <d v="2016-01-03T00:00:00"/>
    <n v="5"/>
    <s v="Chocolade"/>
    <x v="5"/>
    <x v="0"/>
  </r>
  <r>
    <n v="417"/>
    <n v="10404"/>
    <s v="D0026"/>
    <n v="30"/>
    <s v="20160108"/>
    <d v="2016-01-08T00:00:00"/>
    <d v="2016-01-03T00:00:00"/>
    <n v="5"/>
    <s v="Gumbär Gummibärchen"/>
    <x v="5"/>
    <x v="1"/>
  </r>
  <r>
    <n v="418"/>
    <n v="10404"/>
    <s v="G0042"/>
    <n v="40"/>
    <s v="20160108"/>
    <d v="2016-01-08T00:00:00"/>
    <d v="2016-01-03T00:00:00"/>
    <n v="5"/>
    <s v="Singaporean Hokkien Fried Mee"/>
    <x v="1"/>
    <x v="1"/>
  </r>
  <r>
    <n v="419"/>
    <n v="10404"/>
    <s v="D0049"/>
    <n v="30"/>
    <s v="20160122"/>
    <d v="2016-01-22T00:00:00"/>
    <d v="2016-01-03T00:00:00"/>
    <n v="19"/>
    <s v="Maxilaku"/>
    <x v="5"/>
    <x v="1"/>
  </r>
  <r>
    <n v="420"/>
    <n v="10405"/>
    <s v="C0003"/>
    <n v="50"/>
    <s v="20160113"/>
    <d v="2016-01-13T00:00:00"/>
    <d v="2016-01-06T00:00:00"/>
    <n v="7"/>
    <s v="Aniseed Syrup"/>
    <x v="4"/>
    <x v="1"/>
  </r>
  <r>
    <n v="421"/>
    <n v="10406"/>
    <s v="D0001"/>
    <n v="10"/>
    <s v="20160113"/>
    <d v="2016-01-13T00:00:00"/>
    <d v="2016-01-07T00:00:00"/>
    <n v="6"/>
    <s v="Chai"/>
    <x v="6"/>
    <x v="1"/>
  </r>
  <r>
    <n v="422"/>
    <n v="10406"/>
    <s v="D0021"/>
    <n v="30"/>
    <s v="20160113"/>
    <d v="2016-01-13T00:00:00"/>
    <d v="2016-01-07T00:00:00"/>
    <n v="6"/>
    <s v="Sir Rodney's Scones"/>
    <x v="5"/>
    <x v="1"/>
  </r>
  <r>
    <n v="423"/>
    <n v="10406"/>
    <s v="P0028"/>
    <n v="42"/>
    <s v="20160113"/>
    <d v="2016-01-13T00:00:00"/>
    <d v="2016-01-07T00:00:00"/>
    <n v="6"/>
    <s v="Rössle Sauerkraut"/>
    <x v="2"/>
    <x v="1"/>
  </r>
  <r>
    <n v="424"/>
    <n v="10406"/>
    <s v="S0036"/>
    <n v="5"/>
    <s v="20160113"/>
    <d v="2016-01-13T00:00:00"/>
    <d v="2016-01-07T00:00:00"/>
    <n v="6"/>
    <s v="Inlagd Sill"/>
    <x v="3"/>
    <x v="1"/>
  </r>
  <r>
    <n v="425"/>
    <n v="10406"/>
    <s v="S0040"/>
    <n v="2"/>
    <s v="20160130"/>
    <d v="2016-01-30T00:00:00"/>
    <d v="2016-01-07T00:00:00"/>
    <n v="23"/>
    <s v="Boston Crab Meat"/>
    <x v="3"/>
    <x v="1"/>
  </r>
  <r>
    <n v="426"/>
    <n v="10407"/>
    <s v="D0011"/>
    <n v="30"/>
    <s v="20160130"/>
    <d v="2016-01-30T00:00:00"/>
    <d v="2016-01-07T00:00:00"/>
    <n v="23"/>
    <s v="Queso Cabrales"/>
    <x v="0"/>
    <x v="2"/>
  </r>
  <r>
    <n v="427"/>
    <n v="10407"/>
    <s v="D0069"/>
    <n v="15"/>
    <s v="20160130"/>
    <d v="2016-01-30T00:00:00"/>
    <d v="2016-01-07T00:00:00"/>
    <n v="23"/>
    <s v="Gudbrandsdalsost"/>
    <x v="0"/>
    <x v="2"/>
  </r>
  <r>
    <n v="428"/>
    <n v="10407"/>
    <s v="D0071"/>
    <n v="15"/>
    <s v="20160114"/>
    <d v="2016-01-14T00:00:00"/>
    <d v="2016-01-07T00:00:00"/>
    <n v="7"/>
    <s v="Flotemysost"/>
    <x v="0"/>
    <x v="2"/>
  </r>
  <r>
    <n v="429"/>
    <n v="10408"/>
    <s v="S0037"/>
    <n v="10"/>
    <s v="20160114"/>
    <d v="2016-01-14T00:00:00"/>
    <d v="2016-01-08T00:00:00"/>
    <n v="6"/>
    <s v="Gravad lax"/>
    <x v="3"/>
    <x v="1"/>
  </r>
  <r>
    <n v="430"/>
    <n v="10408"/>
    <s v="M0054"/>
    <n v="6"/>
    <s v="20160114"/>
    <d v="2016-01-14T00:00:00"/>
    <d v="2016-01-08T00:00:00"/>
    <n v="6"/>
    <s v="Tourtière"/>
    <x v="7"/>
    <x v="1"/>
  </r>
  <r>
    <n v="431"/>
    <n v="10408"/>
    <s v="D0062"/>
    <n v="35"/>
    <s v="20160114"/>
    <d v="2016-01-14T00:00:00"/>
    <d v="2016-01-08T00:00:00"/>
    <n v="6"/>
    <s v="Tarte au sucre"/>
    <x v="5"/>
    <x v="1"/>
  </r>
  <r>
    <n v="432"/>
    <n v="10409"/>
    <s v="P0014"/>
    <n v="12"/>
    <s v="20160114"/>
    <d v="2016-01-14T00:00:00"/>
    <d v="2016-01-09T00:00:00"/>
    <n v="5"/>
    <s v="Tofu"/>
    <x v="2"/>
    <x v="1"/>
  </r>
  <r>
    <n v="433"/>
    <n v="10409"/>
    <s v="D0021"/>
    <n v="12"/>
    <s v="20160115"/>
    <d v="2016-01-15T00:00:00"/>
    <d v="2016-01-09T00:00:00"/>
    <n v="6"/>
    <s v="Sir Rodney's Scones"/>
    <x v="5"/>
    <x v="1"/>
  </r>
  <r>
    <n v="434"/>
    <n v="10410"/>
    <s v="D0033"/>
    <n v="49"/>
    <s v="20160115"/>
    <d v="2016-01-15T00:00:00"/>
    <d v="2016-01-10T00:00:00"/>
    <n v="5"/>
    <s v="Geitost"/>
    <x v="0"/>
    <x v="0"/>
  </r>
  <r>
    <n v="435"/>
    <n v="10410"/>
    <s v="D0059"/>
    <n v="16"/>
    <s v="20160121"/>
    <d v="2016-01-21T00:00:00"/>
    <d v="2016-01-10T00:00:00"/>
    <n v="11"/>
    <s v="Raclette Courdavault"/>
    <x v="0"/>
    <x v="0"/>
  </r>
  <r>
    <n v="436"/>
    <n v="10411"/>
    <s v="S0041"/>
    <n v="25"/>
    <s v="20160121"/>
    <d v="2016-01-21T00:00:00"/>
    <d v="2016-01-10T00:00:00"/>
    <n v="11"/>
    <s v="Jack's New England Clam Chowder"/>
    <x v="3"/>
    <x v="0"/>
  </r>
  <r>
    <n v="437"/>
    <n v="10411"/>
    <s v="C0044"/>
    <n v="40"/>
    <s v="20160121"/>
    <d v="2016-01-21T00:00:00"/>
    <d v="2016-01-10T00:00:00"/>
    <n v="11"/>
    <s v="Gula Malacca"/>
    <x v="4"/>
    <x v="0"/>
  </r>
  <r>
    <n v="438"/>
    <n v="10411"/>
    <s v="D0059"/>
    <n v="9"/>
    <s v="20160115"/>
    <d v="2016-01-15T00:00:00"/>
    <d v="2016-01-10T00:00:00"/>
    <n v="5"/>
    <s v="Raclette Courdavault"/>
    <x v="0"/>
    <x v="0"/>
  </r>
  <r>
    <n v="439"/>
    <n v="10412"/>
    <s v="P0014"/>
    <n v="20"/>
    <s v="20160116"/>
    <d v="2016-01-16T00:00:00"/>
    <d v="2016-01-13T00:00:00"/>
    <n v="3"/>
    <s v="Tofu"/>
    <x v="2"/>
    <x v="2"/>
  </r>
  <r>
    <n v="440"/>
    <n v="10413"/>
    <s v="D0001"/>
    <n v="24"/>
    <s v="20160116"/>
    <d v="2016-01-16T00:00:00"/>
    <d v="2016-01-14T00:00:00"/>
    <n v="2"/>
    <s v="Chai"/>
    <x v="6"/>
    <x v="2"/>
  </r>
  <r>
    <n v="441"/>
    <n v="10413"/>
    <s v="D0062"/>
    <n v="40"/>
    <s v="20160116"/>
    <d v="2016-01-16T00:00:00"/>
    <d v="2016-01-14T00:00:00"/>
    <n v="2"/>
    <s v="Tarte au sucre"/>
    <x v="5"/>
    <x v="2"/>
  </r>
  <r>
    <n v="442"/>
    <n v="10413"/>
    <s v="D0076"/>
    <n v="14"/>
    <s v="20160117"/>
    <d v="2016-01-17T00:00:00"/>
    <d v="2016-01-14T00:00:00"/>
    <n v="3"/>
    <s v="Lakkalikööri"/>
    <x v="6"/>
    <x v="2"/>
  </r>
  <r>
    <n v="443"/>
    <n v="10414"/>
    <s v="D0019"/>
    <n v="18"/>
    <s v="20160117"/>
    <d v="2016-01-17T00:00:00"/>
    <d v="2016-01-14T00:00:00"/>
    <n v="3"/>
    <s v="Teatime Chocolate Biscuits"/>
    <x v="5"/>
    <x v="0"/>
  </r>
  <r>
    <n v="444"/>
    <n v="10414"/>
    <s v="D0033"/>
    <n v="50"/>
    <s v="20160124"/>
    <d v="2016-01-24T00:00:00"/>
    <d v="2016-01-14T00:00:00"/>
    <n v="10"/>
    <s v="Geitost"/>
    <x v="0"/>
    <x v="0"/>
  </r>
  <r>
    <n v="445"/>
    <n v="10415"/>
    <s v="M0017"/>
    <n v="2"/>
    <s v="20160124"/>
    <d v="2016-01-24T00:00:00"/>
    <d v="2016-01-15T00:00:00"/>
    <n v="9"/>
    <s v="Alice Mutton"/>
    <x v="7"/>
    <x v="1"/>
  </r>
  <r>
    <n v="446"/>
    <n v="10415"/>
    <s v="D0033"/>
    <n v="20"/>
    <s v="20160127"/>
    <d v="2016-01-27T00:00:00"/>
    <d v="2016-01-15T00:00:00"/>
    <n v="12"/>
    <s v="Geitost"/>
    <x v="0"/>
    <x v="1"/>
  </r>
  <r>
    <n v="447"/>
    <n v="10416"/>
    <s v="D0019"/>
    <n v="20"/>
    <s v="20160127"/>
    <d v="2016-01-27T00:00:00"/>
    <d v="2016-01-16T00:00:00"/>
    <n v="11"/>
    <s v="Teatime Chocolate Biscuits"/>
    <x v="5"/>
    <x v="0"/>
  </r>
  <r>
    <n v="448"/>
    <n v="10416"/>
    <s v="M0053"/>
    <n v="10"/>
    <s v="20160127"/>
    <d v="2016-01-27T00:00:00"/>
    <d v="2016-01-16T00:00:00"/>
    <n v="11"/>
    <s v="Perth Pasties"/>
    <x v="7"/>
    <x v="0"/>
  </r>
  <r>
    <n v="449"/>
    <n v="10416"/>
    <s v="G0057"/>
    <n v="20"/>
    <s v="20160128"/>
    <d v="2016-01-28T00:00:00"/>
    <d v="2016-01-16T00:00:00"/>
    <n v="12"/>
    <s v="Ravioli Angelo"/>
    <x v="1"/>
    <x v="0"/>
  </r>
  <r>
    <n v="450"/>
    <n v="10417"/>
    <s v="D0038"/>
    <n v="50"/>
    <s v="20160128"/>
    <d v="2016-01-28T00:00:00"/>
    <d v="2016-01-16T00:00:00"/>
    <n v="12"/>
    <s v="Côte de Blaye"/>
    <x v="6"/>
    <x v="0"/>
  </r>
  <r>
    <n v="451"/>
    <n v="10417"/>
    <s v="S0046"/>
    <n v="2"/>
    <s v="20160128"/>
    <d v="2016-01-28T00:00:00"/>
    <d v="2016-01-16T00:00:00"/>
    <n v="12"/>
    <s v="Spegesild"/>
    <x v="3"/>
    <x v="0"/>
  </r>
  <r>
    <n v="452"/>
    <n v="10417"/>
    <s v="D0068"/>
    <n v="36"/>
    <s v="20160128"/>
    <d v="2016-01-28T00:00:00"/>
    <d v="2016-01-16T00:00:00"/>
    <n v="12"/>
    <s v="Scottish Longbreads"/>
    <x v="5"/>
    <x v="0"/>
  </r>
  <r>
    <n v="453"/>
    <n v="10417"/>
    <s v="C0077"/>
    <n v="35"/>
    <s v="20160124"/>
    <d v="2016-01-24T00:00:00"/>
    <d v="2016-01-16T00:00:00"/>
    <n v="8"/>
    <s v="Original Frankfurter grüne Soße"/>
    <x v="4"/>
    <x v="0"/>
  </r>
  <r>
    <n v="454"/>
    <n v="10418"/>
    <s v="D0002"/>
    <n v="60"/>
    <s v="20160124"/>
    <d v="2016-01-24T00:00:00"/>
    <d v="2016-01-17T00:00:00"/>
    <n v="7"/>
    <s v="Chang"/>
    <x v="6"/>
    <x v="1"/>
  </r>
  <r>
    <n v="455"/>
    <n v="10418"/>
    <s v="D0047"/>
    <n v="55"/>
    <s v="20160124"/>
    <d v="2016-01-24T00:00:00"/>
    <d v="2016-01-17T00:00:00"/>
    <n v="7"/>
    <s v="Zaanse koeken"/>
    <x v="5"/>
    <x v="1"/>
  </r>
  <r>
    <n v="456"/>
    <n v="10418"/>
    <s v="C0061"/>
    <n v="16"/>
    <s v="20160124"/>
    <d v="2016-01-24T00:00:00"/>
    <d v="2016-01-17T00:00:00"/>
    <n v="7"/>
    <s v="Sirop d'érable"/>
    <x v="4"/>
    <x v="1"/>
  </r>
  <r>
    <n v="457"/>
    <n v="10418"/>
    <s v="P0074"/>
    <n v="15"/>
    <s v="20160130"/>
    <d v="2016-01-30T00:00:00"/>
    <d v="2016-01-17T00:00:00"/>
    <n v="13"/>
    <s v="Longlife Tofu"/>
    <x v="2"/>
    <x v="1"/>
  </r>
  <r>
    <n v="458"/>
    <n v="10419"/>
    <s v="D0060"/>
    <n v="60"/>
    <s v="20160130"/>
    <d v="2016-01-30T00:00:00"/>
    <d v="2016-01-20T00:00:00"/>
    <n v="10"/>
    <s v="Camembert Pierrot"/>
    <x v="0"/>
    <x v="2"/>
  </r>
  <r>
    <n v="459"/>
    <n v="10419"/>
    <s v="D0069"/>
    <n v="20"/>
    <s v="20160127"/>
    <d v="2016-01-27T00:00:00"/>
    <d v="2016-01-20T00:00:00"/>
    <n v="7"/>
    <s v="Gudbrandsdalsost"/>
    <x v="0"/>
    <x v="2"/>
  </r>
  <r>
    <n v="460"/>
    <n v="10420"/>
    <s v="M0009"/>
    <n v="20"/>
    <s v="20160127"/>
    <d v="2016-01-27T00:00:00"/>
    <d v="2016-01-21T00:00:00"/>
    <n v="6"/>
    <s v="Mishi Kobe Niku"/>
    <x v="7"/>
    <x v="1"/>
  </r>
  <r>
    <n v="461"/>
    <n v="10420"/>
    <s v="S0013"/>
    <n v="2"/>
    <s v="20160127"/>
    <d v="2016-01-27T00:00:00"/>
    <d v="2016-01-21T00:00:00"/>
    <n v="6"/>
    <s v="Konbu"/>
    <x v="3"/>
    <x v="1"/>
  </r>
  <r>
    <n v="462"/>
    <n v="10420"/>
    <s v="D0070"/>
    <n v="8"/>
    <s v="20160127"/>
    <d v="2016-01-27T00:00:00"/>
    <d v="2016-01-21T00:00:00"/>
    <n v="6"/>
    <s v="Outback Lager"/>
    <x v="6"/>
    <x v="1"/>
  </r>
  <r>
    <n v="463"/>
    <n v="10420"/>
    <s v="S0073"/>
    <n v="20"/>
    <s v="20160127"/>
    <d v="2016-01-27T00:00:00"/>
    <d v="2016-01-21T00:00:00"/>
    <n v="6"/>
    <s v="Röd Kaviar"/>
    <x v="3"/>
    <x v="1"/>
  </r>
  <r>
    <n v="464"/>
    <n v="10421"/>
    <s v="D0019"/>
    <n v="4"/>
    <s v="20160127"/>
    <d v="2016-01-27T00:00:00"/>
    <d v="2016-01-21T00:00:00"/>
    <n v="6"/>
    <s v="Teatime Chocolate Biscuits"/>
    <x v="5"/>
    <x v="1"/>
  </r>
  <r>
    <n v="465"/>
    <n v="10421"/>
    <s v="D0026"/>
    <n v="30"/>
    <s v="20160127"/>
    <d v="2016-01-27T00:00:00"/>
    <d v="2016-01-21T00:00:00"/>
    <n v="6"/>
    <s v="Gumbär Gummibärchen"/>
    <x v="5"/>
    <x v="1"/>
  </r>
  <r>
    <n v="466"/>
    <n v="10421"/>
    <s v="M0053"/>
    <n v="15"/>
    <s v="20160127"/>
    <d v="2016-01-27T00:00:00"/>
    <d v="2016-01-21T00:00:00"/>
    <n v="6"/>
    <s v="Perth Pasties"/>
    <x v="7"/>
    <x v="1"/>
  </r>
  <r>
    <n v="467"/>
    <n v="10421"/>
    <s v="C0077"/>
    <n v="10"/>
    <s v="20160131"/>
    <d v="2016-01-31T00:00:00"/>
    <d v="2016-01-21T00:00:00"/>
    <n v="10"/>
    <s v="Original Frankfurter grüne Soße"/>
    <x v="4"/>
    <x v="1"/>
  </r>
  <r>
    <n v="468"/>
    <n v="10422"/>
    <s v="D0026"/>
    <n v="2"/>
    <s v="20160224"/>
    <d v="2016-02-24T00:00:00"/>
    <d v="2016-01-22T00:00:00"/>
    <n v="33"/>
    <s v="Gumbär Gummibärchen"/>
    <x v="5"/>
    <x v="1"/>
  </r>
  <r>
    <n v="469"/>
    <n v="10423"/>
    <s v="D0031"/>
    <n v="14"/>
    <s v="20160224"/>
    <d v="2016-02-24T00:00:00"/>
    <d v="2016-01-23T00:00:00"/>
    <n v="32"/>
    <s v="Gorgonzola Telino"/>
    <x v="0"/>
    <x v="0"/>
  </r>
  <r>
    <n v="470"/>
    <n v="10423"/>
    <s v="D0059"/>
    <n v="20"/>
    <s v="20160127"/>
    <d v="2016-01-27T00:00:00"/>
    <d v="2016-01-23T00:00:00"/>
    <n v="4"/>
    <s v="Raclette Courdavault"/>
    <x v="0"/>
    <x v="0"/>
  </r>
  <r>
    <n v="471"/>
    <n v="10424"/>
    <s v="D0035"/>
    <n v="60"/>
    <s v="20160127"/>
    <d v="2016-01-27T00:00:00"/>
    <d v="2016-01-23T00:00:00"/>
    <n v="4"/>
    <s v="Steeleye Stout"/>
    <x v="6"/>
    <x v="2"/>
  </r>
  <r>
    <n v="472"/>
    <n v="10424"/>
    <s v="D0038"/>
    <n v="49"/>
    <s v="20160127"/>
    <d v="2016-01-27T00:00:00"/>
    <d v="2016-01-23T00:00:00"/>
    <n v="4"/>
    <s v="Côte de Blaye"/>
    <x v="6"/>
    <x v="2"/>
  </r>
  <r>
    <n v="473"/>
    <n v="10424"/>
    <s v="D0068"/>
    <n v="30"/>
    <s v="20160214"/>
    <d v="2016-02-14T00:00:00"/>
    <d v="2016-01-23T00:00:00"/>
    <n v="22"/>
    <s v="Scottish Longbreads"/>
    <x v="5"/>
    <x v="2"/>
  </r>
  <r>
    <n v="474"/>
    <n v="10425"/>
    <s v="M0055"/>
    <n v="10"/>
    <s v="20160214"/>
    <d v="2016-02-14T00:00:00"/>
    <d v="2016-01-24T00:00:00"/>
    <n v="21"/>
    <s v="Pâté chinois"/>
    <x v="7"/>
    <x v="2"/>
  </r>
  <r>
    <n v="475"/>
    <n v="10425"/>
    <s v="D0076"/>
    <n v="20"/>
    <s v="20160206"/>
    <d v="2016-02-06T00:00:00"/>
    <d v="2016-01-24T00:00:00"/>
    <n v="13"/>
    <s v="Lakkalikööri"/>
    <x v="6"/>
    <x v="2"/>
  </r>
  <r>
    <n v="476"/>
    <n v="10426"/>
    <s v="G0056"/>
    <n v="5"/>
    <s v="20160206"/>
    <d v="2016-02-06T00:00:00"/>
    <d v="2016-01-27T00:00:00"/>
    <n v="10"/>
    <s v="Gnocchi di nonna Alice"/>
    <x v="1"/>
    <x v="1"/>
  </r>
  <r>
    <n v="477"/>
    <n v="10426"/>
    <s v="G0064"/>
    <n v="7"/>
    <s v="20160303"/>
    <d v="2016-03-03T00:00:00"/>
    <d v="2016-01-27T00:00:00"/>
    <n v="36"/>
    <s v="Wimmers gute Semmelknödel"/>
    <x v="1"/>
    <x v="1"/>
  </r>
  <r>
    <n v="478"/>
    <n v="10427"/>
    <s v="P0014"/>
    <n v="35"/>
    <s v="20160204"/>
    <d v="2016-02-04T00:00:00"/>
    <d v="2016-01-27T00:00:00"/>
    <n v="8"/>
    <s v="Tofu"/>
    <x v="2"/>
    <x v="2"/>
  </r>
  <r>
    <n v="479"/>
    <n v="10428"/>
    <s v="S0046"/>
    <n v="20"/>
    <s v="20160207"/>
    <d v="2016-02-07T00:00:00"/>
    <d v="2016-01-28T00:00:00"/>
    <n v="10"/>
    <s v="Spegesild"/>
    <x v="3"/>
    <x v="1"/>
  </r>
  <r>
    <n v="480"/>
    <n v="10429"/>
    <s v="D0050"/>
    <n v="40"/>
    <s v="20160207"/>
    <d v="2016-02-07T00:00:00"/>
    <d v="2016-01-29T00:00:00"/>
    <n v="9"/>
    <s v="Valkoinen suklaa"/>
    <x v="5"/>
    <x v="2"/>
  </r>
  <r>
    <n v="481"/>
    <n v="10429"/>
    <s v="C0063"/>
    <n v="35"/>
    <s v="20160203"/>
    <d v="2016-02-03T00:00:00"/>
    <d v="2016-01-29T00:00:00"/>
    <n v="5"/>
    <s v="Vegie-spread"/>
    <x v="4"/>
    <x v="2"/>
  </r>
  <r>
    <n v="482"/>
    <n v="10430"/>
    <s v="M0017"/>
    <n v="45"/>
    <s v="20160203"/>
    <d v="2016-02-03T00:00:00"/>
    <d v="2016-01-30T00:00:00"/>
    <n v="4"/>
    <s v="Alice Mutton"/>
    <x v="7"/>
    <x v="1"/>
  </r>
  <r>
    <n v="483"/>
    <n v="10430"/>
    <s v="D0021"/>
    <n v="50"/>
    <s v="20160203"/>
    <d v="2016-02-03T00:00:00"/>
    <d v="2016-01-30T00:00:00"/>
    <n v="4"/>
    <s v="Sir Rodney's Scones"/>
    <x v="5"/>
    <x v="1"/>
  </r>
  <r>
    <n v="484"/>
    <n v="10430"/>
    <s v="G0056"/>
    <n v="30"/>
    <s v="20160203"/>
    <d v="2016-02-03T00:00:00"/>
    <d v="2016-01-30T00:00:00"/>
    <n v="4"/>
    <s v="Gnocchi di nonna Alice"/>
    <x v="1"/>
    <x v="1"/>
  </r>
  <r>
    <n v="485"/>
    <n v="10430"/>
    <s v="D0059"/>
    <n v="70"/>
    <s v="20160207"/>
    <d v="2016-02-07T00:00:00"/>
    <d v="2016-01-30T00:00:00"/>
    <n v="8"/>
    <s v="Raclette Courdavault"/>
    <x v="0"/>
    <x v="1"/>
  </r>
  <r>
    <n v="486"/>
    <n v="10431"/>
    <s v="M0017"/>
    <n v="50"/>
    <s v="20160207"/>
    <d v="2016-02-07T00:00:00"/>
    <d v="2016-01-30T00:00:00"/>
    <n v="8"/>
    <s v="Alice Mutton"/>
    <x v="7"/>
    <x v="2"/>
  </r>
  <r>
    <n v="487"/>
    <n v="10431"/>
    <s v="S0040"/>
    <n v="50"/>
    <s v="20160207"/>
    <d v="2016-02-07T00:00:00"/>
    <d v="2016-01-30T00:00:00"/>
    <n v="8"/>
    <s v="Boston Crab Meat"/>
    <x v="3"/>
    <x v="2"/>
  </r>
  <r>
    <n v="488"/>
    <n v="10431"/>
    <s v="D0047"/>
    <n v="30"/>
    <s v="20160207"/>
    <d v="2016-02-07T00:00:00"/>
    <d v="2016-01-30T00:00:00"/>
    <n v="8"/>
    <s v="Zaanse koeken"/>
    <x v="5"/>
    <x v="2"/>
  </r>
  <r>
    <n v="489"/>
    <n v="10432"/>
    <s v="D0026"/>
    <n v="10"/>
    <s v="20160207"/>
    <d v="2016-02-07T00:00:00"/>
    <d v="2016-01-31T00:00:00"/>
    <n v="7"/>
    <s v="Gumbär Gummibärchen"/>
    <x v="5"/>
    <x v="2"/>
  </r>
  <r>
    <n v="490"/>
    <n v="10432"/>
    <s v="M0054"/>
    <n v="40"/>
    <s v="20160304"/>
    <d v="2016-03-04T00:00:00"/>
    <d v="2016-01-31T00:00:00"/>
    <n v="33"/>
    <s v="Tourtière"/>
    <x v="7"/>
    <x v="2"/>
  </r>
  <r>
    <n v="491"/>
    <n v="10433"/>
    <s v="G0056"/>
    <n v="28"/>
    <s v="20160213"/>
    <d v="2016-02-13T00:00:00"/>
    <d v="2016-02-03T00:00:00"/>
    <n v="10"/>
    <s v="Gnocchi di nonna Alice"/>
    <x v="1"/>
    <x v="0"/>
  </r>
  <r>
    <n v="492"/>
    <n v="10434"/>
    <s v="D0011"/>
    <n v="6"/>
    <s v="20160213"/>
    <d v="2016-02-13T00:00:00"/>
    <d v="2016-02-03T00:00:00"/>
    <n v="10"/>
    <s v="Queso Cabrales"/>
    <x v="0"/>
    <x v="2"/>
  </r>
  <r>
    <n v="493"/>
    <n v="10434"/>
    <s v="D0076"/>
    <n v="18"/>
    <s v="20160207"/>
    <d v="2016-02-07T00:00:00"/>
    <d v="2016-02-03T00:00:00"/>
    <n v="4"/>
    <s v="Lakkalikööri"/>
    <x v="6"/>
    <x v="2"/>
  </r>
  <r>
    <n v="494"/>
    <n v="10435"/>
    <s v="D0002"/>
    <n v="10"/>
    <s v="20160207"/>
    <d v="2016-02-07T00:00:00"/>
    <d v="2016-02-04T00:00:00"/>
    <n v="3"/>
    <s v="Chang"/>
    <x v="6"/>
    <x v="2"/>
  </r>
  <r>
    <n v="495"/>
    <n v="10435"/>
    <s v="G0022"/>
    <n v="12"/>
    <s v="20160207"/>
    <d v="2016-02-07T00:00:00"/>
    <d v="2016-02-04T00:00:00"/>
    <n v="3"/>
    <s v="Gustaf's Knäckebröd"/>
    <x v="1"/>
    <x v="2"/>
  </r>
  <r>
    <n v="496"/>
    <n v="10435"/>
    <s v="D0072"/>
    <n v="10"/>
    <s v="20160211"/>
    <d v="2016-02-11T00:00:00"/>
    <d v="2016-02-04T00:00:00"/>
    <n v="7"/>
    <s v="Mozzarella di Giovanni"/>
    <x v="0"/>
    <x v="2"/>
  </r>
  <r>
    <n v="497"/>
    <n v="10436"/>
    <s v="S0046"/>
    <n v="5"/>
    <s v="20160211"/>
    <d v="2016-02-11T00:00:00"/>
    <d v="2016-02-05T00:00:00"/>
    <n v="6"/>
    <s v="Spegesild"/>
    <x v="3"/>
    <x v="2"/>
  </r>
  <r>
    <n v="498"/>
    <n v="10436"/>
    <s v="G0056"/>
    <n v="40"/>
    <s v="20160211"/>
    <d v="2016-02-11T00:00:00"/>
    <d v="2016-02-05T00:00:00"/>
    <n v="6"/>
    <s v="Gnocchi di nonna Alice"/>
    <x v="1"/>
    <x v="2"/>
  </r>
  <r>
    <n v="499"/>
    <n v="10436"/>
    <s v="G0064"/>
    <n v="30"/>
    <s v="20160211"/>
    <d v="2016-02-11T00:00:00"/>
    <d v="2016-02-05T00:00:00"/>
    <n v="6"/>
    <s v="Wimmers gute Semmelknödel"/>
    <x v="1"/>
    <x v="2"/>
  </r>
  <r>
    <n v="500"/>
    <n v="10436"/>
    <s v="D0075"/>
    <n v="24"/>
    <s v="20160212"/>
    <d v="2016-02-12T00:00:00"/>
    <d v="2016-02-05T00:00:00"/>
    <n v="7"/>
    <s v="Rhönbräu Klosterbier"/>
    <x v="6"/>
    <x v="2"/>
  </r>
  <r>
    <n v="501"/>
    <n v="10437"/>
    <s v="M0053"/>
    <n v="15"/>
    <s v="20160214"/>
    <d v="2016-02-14T00:00:00"/>
    <d v="2016-02-05T00:00:00"/>
    <n v="9"/>
    <s v="Perth Pasties"/>
    <x v="7"/>
    <x v="1"/>
  </r>
  <r>
    <n v="502"/>
    <n v="10438"/>
    <s v="D0019"/>
    <n v="15"/>
    <s v="20160214"/>
    <d v="2016-02-14T00:00:00"/>
    <d v="2016-02-06T00:00:00"/>
    <n v="8"/>
    <s v="Teatime Chocolate Biscuits"/>
    <x v="5"/>
    <x v="2"/>
  </r>
  <r>
    <n v="503"/>
    <n v="10438"/>
    <s v="D0034"/>
    <n v="20"/>
    <s v="20160214"/>
    <d v="2016-02-14T00:00:00"/>
    <d v="2016-02-06T00:00:00"/>
    <n v="8"/>
    <s v="Sasquatch Ale"/>
    <x v="6"/>
    <x v="2"/>
  </r>
  <r>
    <n v="504"/>
    <n v="10438"/>
    <s v="G0057"/>
    <n v="15"/>
    <s v="20160210"/>
    <d v="2016-02-10T00:00:00"/>
    <d v="2016-02-06T00:00:00"/>
    <n v="4"/>
    <s v="Ravioli Angelo"/>
    <x v="1"/>
    <x v="2"/>
  </r>
  <r>
    <n v="505"/>
    <n v="10439"/>
    <s v="D0012"/>
    <n v="15"/>
    <s v="20160210"/>
    <d v="2016-02-10T00:00:00"/>
    <d v="2016-02-07T00:00:00"/>
    <n v="3"/>
    <s v="Queso Manchego La Pastora"/>
    <x v="0"/>
    <x v="0"/>
  </r>
  <r>
    <n v="506"/>
    <n v="10439"/>
    <s v="D0016"/>
    <n v="16"/>
    <s v="20160210"/>
    <d v="2016-02-10T00:00:00"/>
    <d v="2016-02-07T00:00:00"/>
    <n v="3"/>
    <s v="Pavlova"/>
    <x v="5"/>
    <x v="0"/>
  </r>
  <r>
    <n v="507"/>
    <n v="10439"/>
    <s v="G0064"/>
    <n v="6"/>
    <s v="20160210"/>
    <d v="2016-02-10T00:00:00"/>
    <d v="2016-02-07T00:00:00"/>
    <n v="3"/>
    <s v="Wimmers gute Semmelknödel"/>
    <x v="1"/>
    <x v="0"/>
  </r>
  <r>
    <n v="508"/>
    <n v="10439"/>
    <s v="P0074"/>
    <n v="30"/>
    <s v="20160228"/>
    <d v="2016-02-28T00:00:00"/>
    <d v="2016-02-07T00:00:00"/>
    <n v="21"/>
    <s v="Longlife Tofu"/>
    <x v="2"/>
    <x v="0"/>
  </r>
  <r>
    <n v="509"/>
    <n v="10440"/>
    <s v="D0002"/>
    <n v="45"/>
    <s v="20160228"/>
    <d v="2016-02-28T00:00:00"/>
    <d v="2016-02-10T00:00:00"/>
    <n v="18"/>
    <s v="Chang"/>
    <x v="6"/>
    <x v="2"/>
  </r>
  <r>
    <n v="510"/>
    <n v="10440"/>
    <s v="D0016"/>
    <n v="49"/>
    <s v="20160228"/>
    <d v="2016-02-28T00:00:00"/>
    <d v="2016-02-10T00:00:00"/>
    <n v="18"/>
    <s v="Pavlova"/>
    <x v="5"/>
    <x v="2"/>
  </r>
  <r>
    <n v="511"/>
    <n v="10440"/>
    <s v="M0029"/>
    <n v="24"/>
    <s v="20160228"/>
    <d v="2016-02-28T00:00:00"/>
    <d v="2016-02-10T00:00:00"/>
    <n v="18"/>
    <s v="Thüringer Rostbratwurst"/>
    <x v="7"/>
    <x v="2"/>
  </r>
  <r>
    <n v="512"/>
    <n v="10440"/>
    <s v="C0061"/>
    <n v="90"/>
    <s v="20160314"/>
    <d v="2016-03-14T00:00:00"/>
    <d v="2016-02-10T00:00:00"/>
    <n v="33"/>
    <s v="Sirop d'érable"/>
    <x v="4"/>
    <x v="2"/>
  </r>
  <r>
    <n v="513"/>
    <n v="10441"/>
    <s v="D0027"/>
    <n v="50"/>
    <s v="20160218"/>
    <d v="2016-02-18T00:00:00"/>
    <d v="2016-02-10T00:00:00"/>
    <n v="8"/>
    <s v="Schoggi Schokolade"/>
    <x v="5"/>
    <x v="2"/>
  </r>
  <r>
    <n v="514"/>
    <n v="10442"/>
    <s v="D0011"/>
    <n v="30"/>
    <s v="20160218"/>
    <d v="2016-02-18T00:00:00"/>
    <d v="2016-02-11T00:00:00"/>
    <n v="7"/>
    <s v="Queso Cabrales"/>
    <x v="0"/>
    <x v="2"/>
  </r>
  <r>
    <n v="515"/>
    <n v="10442"/>
    <s v="M0054"/>
    <n v="80"/>
    <s v="20160218"/>
    <d v="2016-02-18T00:00:00"/>
    <d v="2016-02-11T00:00:00"/>
    <n v="7"/>
    <s v="Tourtière"/>
    <x v="7"/>
    <x v="2"/>
  </r>
  <r>
    <n v="516"/>
    <n v="10442"/>
    <s v="C0066"/>
    <n v="60"/>
    <s v="20160214"/>
    <d v="2016-02-14T00:00:00"/>
    <d v="2016-02-11T00:00:00"/>
    <n v="3"/>
    <s v="Louisiana Hot Spiced Okra"/>
    <x v="4"/>
    <x v="2"/>
  </r>
  <r>
    <n v="517"/>
    <n v="10443"/>
    <s v="D0011"/>
    <n v="6"/>
    <s v="20160214"/>
    <d v="2016-02-14T00:00:00"/>
    <d v="2016-02-12T00:00:00"/>
    <n v="2"/>
    <s v="Queso Cabrales"/>
    <x v="0"/>
    <x v="1"/>
  </r>
  <r>
    <n v="518"/>
    <n v="10443"/>
    <s v="P0028"/>
    <n v="12"/>
    <s v="20160221"/>
    <d v="2016-02-21T00:00:00"/>
    <d v="2016-02-12T00:00:00"/>
    <n v="9"/>
    <s v="Rössle Sauerkraut"/>
    <x v="2"/>
    <x v="1"/>
  </r>
  <r>
    <n v="519"/>
    <n v="10444"/>
    <s v="M0017"/>
    <n v="10"/>
    <s v="20160221"/>
    <d v="2016-02-21T00:00:00"/>
    <d v="2016-02-12T00:00:00"/>
    <n v="9"/>
    <s v="Alice Mutton"/>
    <x v="7"/>
    <x v="0"/>
  </r>
  <r>
    <n v="520"/>
    <n v="10444"/>
    <s v="D0026"/>
    <n v="15"/>
    <s v="20160221"/>
    <d v="2016-02-21T00:00:00"/>
    <d v="2016-02-12T00:00:00"/>
    <n v="9"/>
    <s v="Gumbär Gummibärchen"/>
    <x v="5"/>
    <x v="0"/>
  </r>
  <r>
    <n v="521"/>
    <n v="10444"/>
    <s v="D0035"/>
    <n v="8"/>
    <s v="20160221"/>
    <d v="2016-02-21T00:00:00"/>
    <d v="2016-02-12T00:00:00"/>
    <n v="9"/>
    <s v="Steeleye Stout"/>
    <x v="6"/>
    <x v="0"/>
  </r>
  <r>
    <n v="522"/>
    <n v="10444"/>
    <s v="S0041"/>
    <n v="30"/>
    <s v="20160220"/>
    <d v="2016-02-20T00:00:00"/>
    <d v="2016-02-12T00:00:00"/>
    <n v="8"/>
    <s v="Jack's New England Clam Chowder"/>
    <x v="3"/>
    <x v="0"/>
  </r>
  <r>
    <n v="523"/>
    <n v="10445"/>
    <s v="D0039"/>
    <n v="6"/>
    <s v="20160220"/>
    <d v="2016-02-20T00:00:00"/>
    <d v="2016-02-13T00:00:00"/>
    <n v="7"/>
    <s v="Chartreuse verte"/>
    <x v="6"/>
    <x v="1"/>
  </r>
  <r>
    <n v="524"/>
    <n v="10445"/>
    <s v="M0054"/>
    <n v="15"/>
    <s v="20160219"/>
    <d v="2016-02-19T00:00:00"/>
    <d v="2016-02-13T00:00:00"/>
    <n v="6"/>
    <s v="Tourtière"/>
    <x v="7"/>
    <x v="1"/>
  </r>
  <r>
    <n v="525"/>
    <n v="10446"/>
    <s v="D0019"/>
    <n v="12"/>
    <s v="20160219"/>
    <d v="2016-02-19T00:00:00"/>
    <d v="2016-02-14T00:00:00"/>
    <n v="5"/>
    <s v="Teatime Chocolate Biscuits"/>
    <x v="5"/>
    <x v="1"/>
  </r>
  <r>
    <n v="526"/>
    <n v="10446"/>
    <s v="D0024"/>
    <n v="20"/>
    <s v="20160219"/>
    <d v="2016-02-19T00:00:00"/>
    <d v="2016-02-14T00:00:00"/>
    <n v="5"/>
    <s v="Guaraná Fantástica"/>
    <x v="6"/>
    <x v="1"/>
  </r>
  <r>
    <n v="527"/>
    <n v="10446"/>
    <s v="D0031"/>
    <n v="3"/>
    <s v="20160219"/>
    <d v="2016-02-19T00:00:00"/>
    <d v="2016-02-14T00:00:00"/>
    <n v="5"/>
    <s v="Gorgonzola Telino"/>
    <x v="0"/>
    <x v="1"/>
  </r>
  <r>
    <n v="528"/>
    <n v="10446"/>
    <s v="G0052"/>
    <n v="15"/>
    <s v="20160307"/>
    <d v="2016-03-07T00:00:00"/>
    <d v="2016-02-14T00:00:00"/>
    <n v="22"/>
    <s v="Filo Mix"/>
    <x v="1"/>
    <x v="1"/>
  </r>
  <r>
    <n v="529"/>
    <n v="10447"/>
    <s v="D0019"/>
    <n v="40"/>
    <s v="20160307"/>
    <d v="2016-03-07T00:00:00"/>
    <d v="2016-02-14T00:00:00"/>
    <n v="22"/>
    <s v="Teatime Chocolate Biscuits"/>
    <x v="5"/>
    <x v="2"/>
  </r>
  <r>
    <n v="530"/>
    <n v="10447"/>
    <s v="C0065"/>
    <n v="35"/>
    <s v="20160307"/>
    <d v="2016-03-07T00:00:00"/>
    <d v="2016-02-14T00:00:00"/>
    <n v="22"/>
    <s v="Louisiana Fiery Hot Pepper Sauce"/>
    <x v="4"/>
    <x v="2"/>
  </r>
  <r>
    <n v="531"/>
    <n v="10447"/>
    <s v="D0071"/>
    <n v="2"/>
    <s v="20160224"/>
    <d v="2016-02-24T00:00:00"/>
    <d v="2016-02-14T00:00:00"/>
    <n v="10"/>
    <s v="Flotemysost"/>
    <x v="0"/>
    <x v="2"/>
  </r>
  <r>
    <n v="532"/>
    <n v="10448"/>
    <s v="D0026"/>
    <n v="6"/>
    <s v="20160224"/>
    <d v="2016-02-24T00:00:00"/>
    <d v="2016-02-17T00:00:00"/>
    <n v="7"/>
    <s v="Gumbär Gummibärchen"/>
    <x v="5"/>
    <x v="2"/>
  </r>
  <r>
    <n v="533"/>
    <n v="10448"/>
    <s v="S0040"/>
    <n v="20"/>
    <s v="20160227"/>
    <d v="2016-02-27T00:00:00"/>
    <d v="2016-02-17T00:00:00"/>
    <n v="10"/>
    <s v="Boston Crab Meat"/>
    <x v="3"/>
    <x v="2"/>
  </r>
  <r>
    <n v="534"/>
    <n v="10449"/>
    <s v="S0010"/>
    <n v="14"/>
    <s v="20160227"/>
    <d v="2016-02-27T00:00:00"/>
    <d v="2016-02-18T00:00:00"/>
    <n v="9"/>
    <s v="Ikura"/>
    <x v="3"/>
    <x v="2"/>
  </r>
  <r>
    <n v="535"/>
    <n v="10449"/>
    <s v="G0052"/>
    <n v="20"/>
    <s v="20160227"/>
    <d v="2016-02-27T00:00:00"/>
    <d v="2016-02-18T00:00:00"/>
    <n v="9"/>
    <s v="Filo Mix"/>
    <x v="1"/>
    <x v="2"/>
  </r>
  <r>
    <n v="536"/>
    <n v="10449"/>
    <s v="D0062"/>
    <n v="35"/>
    <s v="20160311"/>
    <d v="2016-03-11T00:00:00"/>
    <d v="2016-02-18T00:00:00"/>
    <n v="22"/>
    <s v="Tarte au sucre"/>
    <x v="5"/>
    <x v="2"/>
  </r>
  <r>
    <n v="537"/>
    <n v="10450"/>
    <s v="S0010"/>
    <n v="20"/>
    <s v="20160311"/>
    <d v="2016-03-11T00:00:00"/>
    <d v="2016-02-19T00:00:00"/>
    <n v="21"/>
    <s v="Ikura"/>
    <x v="3"/>
    <x v="2"/>
  </r>
  <r>
    <n v="538"/>
    <n v="10450"/>
    <s v="M0054"/>
    <n v="6"/>
    <s v="20160312"/>
    <d v="2016-03-12T00:00:00"/>
    <d v="2016-02-19T00:00:00"/>
    <n v="22"/>
    <s v="Tourtière"/>
    <x v="7"/>
    <x v="2"/>
  </r>
  <r>
    <n v="539"/>
    <n v="10451"/>
    <s v="M0055"/>
    <n v="120"/>
    <s v="20160312"/>
    <d v="2016-03-12T00:00:00"/>
    <d v="2016-02-19T00:00:00"/>
    <n v="22"/>
    <s v="Pâté chinois"/>
    <x v="7"/>
    <x v="0"/>
  </r>
  <r>
    <n v="540"/>
    <n v="10451"/>
    <s v="G0064"/>
    <n v="35"/>
    <s v="20160312"/>
    <d v="2016-03-12T00:00:00"/>
    <d v="2016-02-19T00:00:00"/>
    <n v="22"/>
    <s v="Wimmers gute Semmelknödel"/>
    <x v="1"/>
    <x v="0"/>
  </r>
  <r>
    <n v="541"/>
    <n v="10451"/>
    <s v="C0065"/>
    <n v="28"/>
    <s v="20160312"/>
    <d v="2016-03-12T00:00:00"/>
    <d v="2016-02-19T00:00:00"/>
    <n v="22"/>
    <s v="Louisiana Fiery Hot Pepper Sauce"/>
    <x v="4"/>
    <x v="0"/>
  </r>
  <r>
    <n v="542"/>
    <n v="10451"/>
    <s v="C0077"/>
    <n v="55"/>
    <s v="20160226"/>
    <d v="2016-02-26T00:00:00"/>
    <d v="2016-02-19T00:00:00"/>
    <n v="7"/>
    <s v="Original Frankfurter grüne Soße"/>
    <x v="4"/>
    <x v="0"/>
  </r>
  <r>
    <n v="543"/>
    <n v="10452"/>
    <s v="P0028"/>
    <n v="15"/>
    <s v="20160226"/>
    <d v="2016-02-26T00:00:00"/>
    <d v="2016-02-20T00:00:00"/>
    <n v="6"/>
    <s v="Rössle Sauerkraut"/>
    <x v="2"/>
    <x v="1"/>
  </r>
  <r>
    <n v="544"/>
    <n v="10452"/>
    <s v="C0044"/>
    <n v="100"/>
    <s v="20160226"/>
    <d v="2016-02-26T00:00:00"/>
    <d v="2016-02-20T00:00:00"/>
    <n v="6"/>
    <s v="Gula Malacca"/>
    <x v="4"/>
    <x v="1"/>
  </r>
  <r>
    <n v="545"/>
    <n v="10453"/>
    <s v="D0048"/>
    <n v="15"/>
    <s v="20160226"/>
    <d v="2016-02-26T00:00:00"/>
    <d v="2016-02-21T00:00:00"/>
    <n v="5"/>
    <s v="Chocolade"/>
    <x v="5"/>
    <x v="2"/>
  </r>
  <r>
    <n v="546"/>
    <n v="10453"/>
    <s v="D0070"/>
    <n v="25"/>
    <s v="20160225"/>
    <d v="2016-02-25T00:00:00"/>
    <d v="2016-02-21T00:00:00"/>
    <n v="4"/>
    <s v="Outback Lager"/>
    <x v="6"/>
    <x v="2"/>
  </r>
  <r>
    <n v="547"/>
    <n v="10454"/>
    <s v="D0016"/>
    <n v="20"/>
    <s v="20160225"/>
    <d v="2016-02-25T00:00:00"/>
    <d v="2016-02-21T00:00:00"/>
    <n v="4"/>
    <s v="Pavlova"/>
    <x v="5"/>
    <x v="0"/>
  </r>
  <r>
    <n v="548"/>
    <n v="10454"/>
    <s v="D0033"/>
    <n v="20"/>
    <s v="20160225"/>
    <d v="2016-02-25T00:00:00"/>
    <d v="2016-02-21T00:00:00"/>
    <n v="4"/>
    <s v="Geitost"/>
    <x v="0"/>
    <x v="0"/>
  </r>
  <r>
    <n v="549"/>
    <n v="10454"/>
    <s v="S0046"/>
    <n v="10"/>
    <s v="20160303"/>
    <d v="2016-03-03T00:00:00"/>
    <d v="2016-02-21T00:00:00"/>
    <n v="11"/>
    <s v="Spegesild"/>
    <x v="3"/>
    <x v="0"/>
  </r>
  <r>
    <n v="550"/>
    <n v="10455"/>
    <s v="D0039"/>
    <n v="20"/>
    <s v="20160303"/>
    <d v="2016-03-03T00:00:00"/>
    <d v="2016-02-24T00:00:00"/>
    <n v="8"/>
    <s v="Chartreuse verte"/>
    <x v="6"/>
    <x v="2"/>
  </r>
  <r>
    <n v="551"/>
    <n v="10455"/>
    <s v="M0053"/>
    <n v="50"/>
    <s v="20160303"/>
    <d v="2016-03-03T00:00:00"/>
    <d v="2016-02-24T00:00:00"/>
    <n v="8"/>
    <s v="Perth Pasties"/>
    <x v="7"/>
    <x v="2"/>
  </r>
  <r>
    <n v="552"/>
    <n v="10455"/>
    <s v="C0061"/>
    <n v="25"/>
    <s v="20160303"/>
    <d v="2016-03-03T00:00:00"/>
    <d v="2016-02-24T00:00:00"/>
    <n v="8"/>
    <s v="Sirop d'érable"/>
    <x v="4"/>
    <x v="2"/>
  </r>
  <r>
    <n v="553"/>
    <n v="10455"/>
    <s v="D0071"/>
    <n v="30"/>
    <s v="20160228"/>
    <d v="2016-02-28T00:00:00"/>
    <d v="2016-02-24T00:00:00"/>
    <n v="4"/>
    <s v="Flotemysost"/>
    <x v="0"/>
    <x v="2"/>
  </r>
  <r>
    <n v="554"/>
    <n v="10456"/>
    <s v="D0021"/>
    <n v="40"/>
    <s v="20160228"/>
    <d v="2016-02-28T00:00:00"/>
    <d v="2016-02-25T00:00:00"/>
    <n v="3"/>
    <s v="Sir Rodney's Scones"/>
    <x v="5"/>
    <x v="2"/>
  </r>
  <r>
    <n v="555"/>
    <n v="10456"/>
    <s v="D0049"/>
    <n v="21"/>
    <s v="20160303"/>
    <d v="2016-03-03T00:00:00"/>
    <d v="2016-02-25T00:00:00"/>
    <n v="7"/>
    <s v="Maxilaku"/>
    <x v="5"/>
    <x v="2"/>
  </r>
  <r>
    <n v="556"/>
    <n v="10457"/>
    <s v="D0059"/>
    <n v="36"/>
    <s v="20160304"/>
    <d v="2016-03-04T00:00:00"/>
    <d v="2016-02-25T00:00:00"/>
    <n v="8"/>
    <s v="Raclette Courdavault"/>
    <x v="0"/>
    <x v="1"/>
  </r>
  <r>
    <n v="557"/>
    <n v="10458"/>
    <s v="D0026"/>
    <n v="30"/>
    <s v="20160304"/>
    <d v="2016-03-04T00:00:00"/>
    <d v="2016-02-26T00:00:00"/>
    <n v="7"/>
    <s v="Gumbär Gummibärchen"/>
    <x v="5"/>
    <x v="0"/>
  </r>
  <r>
    <n v="558"/>
    <n v="10458"/>
    <s v="P0028"/>
    <n v="30"/>
    <s v="20160304"/>
    <d v="2016-03-04T00:00:00"/>
    <d v="2016-02-26T00:00:00"/>
    <n v="7"/>
    <s v="Rössle Sauerkraut"/>
    <x v="2"/>
    <x v="0"/>
  </r>
  <r>
    <n v="559"/>
    <n v="10458"/>
    <s v="D0043"/>
    <n v="20"/>
    <s v="20160304"/>
    <d v="2016-03-04T00:00:00"/>
    <d v="2016-02-26T00:00:00"/>
    <n v="7"/>
    <s v="Ipoh Coffee"/>
    <x v="6"/>
    <x v="0"/>
  </r>
  <r>
    <n v="560"/>
    <n v="10458"/>
    <s v="G0056"/>
    <n v="15"/>
    <s v="20160304"/>
    <d v="2016-03-04T00:00:00"/>
    <d v="2016-02-26T00:00:00"/>
    <n v="7"/>
    <s v="Gnocchi di nonna Alice"/>
    <x v="1"/>
    <x v="0"/>
  </r>
  <r>
    <n v="561"/>
    <n v="10458"/>
    <s v="D0071"/>
    <n v="50"/>
    <s v="20160228"/>
    <d v="2016-02-28T00:00:00"/>
    <d v="2016-02-26T00:00:00"/>
    <n v="2"/>
    <s v="Flotemysost"/>
    <x v="0"/>
    <x v="0"/>
  </r>
  <r>
    <n v="562"/>
    <n v="10459"/>
    <s v="P0007"/>
    <n v="16"/>
    <s v="20160228"/>
    <d v="2016-02-28T00:00:00"/>
    <d v="2016-02-27T00:00:00"/>
    <n v="1"/>
    <s v="Uncle Bob's Organic Dried Pears"/>
    <x v="2"/>
    <x v="2"/>
  </r>
  <r>
    <n v="563"/>
    <n v="10459"/>
    <s v="S0046"/>
    <n v="20"/>
    <s v="20160228"/>
    <d v="2016-02-28T00:00:00"/>
    <d v="2016-02-27T00:00:00"/>
    <n v="1"/>
    <s v="Spegesild"/>
    <x v="3"/>
    <x v="2"/>
  </r>
  <r>
    <n v="564"/>
    <n v="10459"/>
    <s v="D0072"/>
    <n v="40"/>
    <s v="20160303"/>
    <d v="2016-03-03T00:00:00"/>
    <d v="2016-02-27T00:00:00"/>
    <n v="5"/>
    <s v="Mozzarella di Giovanni"/>
    <x v="0"/>
    <x v="2"/>
  </r>
  <r>
    <n v="565"/>
    <n v="10460"/>
    <s v="D0068"/>
    <n v="21"/>
    <s v="20160303"/>
    <d v="2016-03-03T00:00:00"/>
    <d v="2016-02-28T00:00:00"/>
    <n v="4"/>
    <s v="Scottish Longbreads"/>
    <x v="5"/>
    <x v="1"/>
  </r>
  <r>
    <n v="566"/>
    <n v="10460"/>
    <s v="D0075"/>
    <n v="4"/>
    <s v="20160305"/>
    <d v="2016-03-05T00:00:00"/>
    <d v="2016-02-28T00:00:00"/>
    <n v="6"/>
    <s v="Rhönbräu Klosterbier"/>
    <x v="6"/>
    <x v="1"/>
  </r>
  <r>
    <n v="567"/>
    <n v="10461"/>
    <s v="D0021"/>
    <n v="40"/>
    <s v="20160305"/>
    <d v="2016-03-05T00:00:00"/>
    <d v="2016-02-28T00:00:00"/>
    <n v="6"/>
    <s v="Sir Rodney's Scones"/>
    <x v="5"/>
    <x v="0"/>
  </r>
  <r>
    <n v="568"/>
    <n v="10461"/>
    <s v="S0030"/>
    <n v="28"/>
    <s v="20160305"/>
    <d v="2016-03-05T00:00:00"/>
    <d v="2016-02-28T00:00:00"/>
    <n v="6"/>
    <s v="Nord-Ost Matjeshering"/>
    <x v="3"/>
    <x v="0"/>
  </r>
  <r>
    <n v="569"/>
    <n v="10461"/>
    <s v="M0055"/>
    <n v="60"/>
    <s v="20160318"/>
    <d v="2016-03-18T00:00:00"/>
    <d v="2016-02-28T00:00:00"/>
    <n v="19"/>
    <s v="Pâté chinois"/>
    <x v="7"/>
    <x v="0"/>
  </r>
  <r>
    <n v="570"/>
    <n v="10462"/>
    <s v="S0013"/>
    <n v="1"/>
    <s v="20160318"/>
    <d v="2016-03-18T00:00:00"/>
    <d v="2016-03-03T00:00:00"/>
    <n v="15"/>
    <s v="Konbu"/>
    <x v="3"/>
    <x v="1"/>
  </r>
  <r>
    <n v="571"/>
    <n v="10462"/>
    <s v="G0023"/>
    <n v="21"/>
    <s v="20160306"/>
    <d v="2016-03-06T00:00:00"/>
    <d v="2016-03-03T00:00:00"/>
    <n v="3"/>
    <s v="Tunnbröd"/>
    <x v="1"/>
    <x v="1"/>
  </r>
  <r>
    <n v="572"/>
    <n v="10463"/>
    <s v="D0019"/>
    <n v="21"/>
    <s v="20160306"/>
    <d v="2016-03-06T00:00:00"/>
    <d v="2016-03-04T00:00:00"/>
    <n v="2"/>
    <s v="Teatime Chocolate Biscuits"/>
    <x v="5"/>
    <x v="0"/>
  </r>
  <r>
    <n v="573"/>
    <n v="10463"/>
    <s v="G0042"/>
    <n v="50"/>
    <s v="20160314"/>
    <d v="2016-03-14T00:00:00"/>
    <d v="2016-03-04T00:00:00"/>
    <n v="10"/>
    <s v="Singaporean Hokkien Fried Mee"/>
    <x v="1"/>
    <x v="0"/>
  </r>
  <r>
    <n v="574"/>
    <n v="10464"/>
    <s v="C0004"/>
    <n v="16"/>
    <s v="20160314"/>
    <d v="2016-03-14T00:00:00"/>
    <d v="2016-03-04T00:00:00"/>
    <n v="10"/>
    <s v="Chef Anton's Cajun Seasoning"/>
    <x v="4"/>
    <x v="2"/>
  </r>
  <r>
    <n v="575"/>
    <n v="10464"/>
    <s v="D0043"/>
    <n v="3"/>
    <s v="20160314"/>
    <d v="2016-03-14T00:00:00"/>
    <d v="2016-03-04T00:00:00"/>
    <n v="10"/>
    <s v="Ipoh Coffee"/>
    <x v="6"/>
    <x v="2"/>
  </r>
  <r>
    <n v="576"/>
    <n v="10464"/>
    <s v="G0056"/>
    <n v="30"/>
    <s v="20160314"/>
    <d v="2016-03-14T00:00:00"/>
    <d v="2016-03-04T00:00:00"/>
    <n v="10"/>
    <s v="Gnocchi di nonna Alice"/>
    <x v="1"/>
    <x v="2"/>
  </r>
  <r>
    <n v="577"/>
    <n v="10464"/>
    <s v="D0060"/>
    <n v="20"/>
    <s v="20160314"/>
    <d v="2016-03-14T00:00:00"/>
    <d v="2016-03-04T00:00:00"/>
    <n v="10"/>
    <s v="Camembert Pierrot"/>
    <x v="0"/>
    <x v="2"/>
  </r>
  <r>
    <n v="578"/>
    <n v="10465"/>
    <s v="D0024"/>
    <n v="25"/>
    <s v="20160314"/>
    <d v="2016-03-14T00:00:00"/>
    <d v="2016-03-05T00:00:00"/>
    <n v="9"/>
    <s v="Guaraná Fantástica"/>
    <x v="6"/>
    <x v="0"/>
  </r>
  <r>
    <n v="579"/>
    <n v="10465"/>
    <s v="M0029"/>
    <n v="18"/>
    <s v="20160314"/>
    <d v="2016-03-14T00:00:00"/>
    <d v="2016-03-05T00:00:00"/>
    <n v="9"/>
    <s v="Thüringer Rostbratwurst"/>
    <x v="7"/>
    <x v="0"/>
  </r>
  <r>
    <n v="580"/>
    <n v="10465"/>
    <s v="S0040"/>
    <n v="20"/>
    <s v="20160314"/>
    <d v="2016-03-14T00:00:00"/>
    <d v="2016-03-05T00:00:00"/>
    <n v="9"/>
    <s v="Boston Crab Meat"/>
    <x v="3"/>
    <x v="0"/>
  </r>
  <r>
    <n v="581"/>
    <n v="10465"/>
    <s v="S0045"/>
    <n v="30"/>
    <s v="20160314"/>
    <d v="2016-03-14T00:00:00"/>
    <d v="2016-03-05T00:00:00"/>
    <n v="9"/>
    <s v="Rogede sild"/>
    <x v="3"/>
    <x v="0"/>
  </r>
  <r>
    <n v="582"/>
    <n v="10465"/>
    <s v="D0050"/>
    <n v="25"/>
    <s v="20160313"/>
    <d v="2016-03-13T00:00:00"/>
    <d v="2016-03-05T00:00:00"/>
    <n v="8"/>
    <s v="Valkoinen suklaa"/>
    <x v="5"/>
    <x v="0"/>
  </r>
  <r>
    <n v="583"/>
    <n v="10466"/>
    <s v="D0011"/>
    <n v="10"/>
    <s v="20160313"/>
    <d v="2016-03-13T00:00:00"/>
    <d v="2016-03-06T00:00:00"/>
    <n v="7"/>
    <s v="Queso Cabrales"/>
    <x v="0"/>
    <x v="1"/>
  </r>
  <r>
    <n v="584"/>
    <n v="10466"/>
    <s v="S0046"/>
    <n v="5"/>
    <s v="20160311"/>
    <d v="2016-03-11T00:00:00"/>
    <d v="2016-03-06T00:00:00"/>
    <n v="5"/>
    <s v="Spegesild"/>
    <x v="3"/>
    <x v="1"/>
  </r>
  <r>
    <n v="585"/>
    <n v="10467"/>
    <s v="D0024"/>
    <n v="28"/>
    <s v="20160311"/>
    <d v="2016-03-11T00:00:00"/>
    <d v="2016-03-06T00:00:00"/>
    <n v="5"/>
    <s v="Guaraná Fantástica"/>
    <x v="6"/>
    <x v="2"/>
  </r>
  <r>
    <n v="586"/>
    <n v="10467"/>
    <s v="D0025"/>
    <n v="12"/>
    <s v="20160312"/>
    <d v="2016-03-12T00:00:00"/>
    <d v="2016-03-06T00:00:00"/>
    <n v="6"/>
    <s v="NuNuCa Nuß-Nougat-Creme"/>
    <x v="5"/>
    <x v="2"/>
  </r>
  <r>
    <n v="587"/>
    <n v="10468"/>
    <s v="S0030"/>
    <n v="8"/>
    <s v="20160312"/>
    <d v="2016-03-12T00:00:00"/>
    <d v="2016-03-07T00:00:00"/>
    <n v="5"/>
    <s v="Nord-Ost Matjeshering"/>
    <x v="3"/>
    <x v="0"/>
  </r>
  <r>
    <n v="588"/>
    <n v="10468"/>
    <s v="D0043"/>
    <n v="15"/>
    <s v="20160314"/>
    <d v="2016-03-14T00:00:00"/>
    <d v="2016-03-07T00:00:00"/>
    <n v="7"/>
    <s v="Ipoh Coffee"/>
    <x v="6"/>
    <x v="0"/>
  </r>
  <r>
    <n v="589"/>
    <n v="10469"/>
    <s v="D0002"/>
    <n v="40"/>
    <s v="20160314"/>
    <d v="2016-03-14T00:00:00"/>
    <d v="2016-03-10T00:00:00"/>
    <n v="4"/>
    <s v="Chang"/>
    <x v="6"/>
    <x v="1"/>
  </r>
  <r>
    <n v="590"/>
    <n v="10469"/>
    <s v="D0016"/>
    <n v="35"/>
    <s v="20160314"/>
    <d v="2016-03-14T00:00:00"/>
    <d v="2016-03-10T00:00:00"/>
    <n v="4"/>
    <s v="Pavlova"/>
    <x v="5"/>
    <x v="1"/>
  </r>
  <r>
    <n v="591"/>
    <n v="10469"/>
    <s v="C0044"/>
    <n v="2"/>
    <s v="20160314"/>
    <d v="2016-03-14T00:00:00"/>
    <d v="2016-03-10T00:00:00"/>
    <n v="4"/>
    <s v="Gula Malacca"/>
    <x v="4"/>
    <x v="1"/>
  </r>
  <r>
    <n v="592"/>
    <n v="10470"/>
    <s v="S0018"/>
    <n v="30"/>
    <s v="20160314"/>
    <d v="2016-03-14T00:00:00"/>
    <d v="2016-03-11T00:00:00"/>
    <n v="3"/>
    <s v="Carnarvon Tigers"/>
    <x v="3"/>
    <x v="2"/>
  </r>
  <r>
    <n v="593"/>
    <n v="10470"/>
    <s v="G0023"/>
    <n v="15"/>
    <s v="20160314"/>
    <d v="2016-03-14T00:00:00"/>
    <d v="2016-03-11T00:00:00"/>
    <n v="3"/>
    <s v="Tunnbröd"/>
    <x v="1"/>
    <x v="2"/>
  </r>
  <r>
    <n v="594"/>
    <n v="10470"/>
    <s v="G0064"/>
    <n v="8"/>
    <s v="20160318"/>
    <d v="2016-03-18T00:00:00"/>
    <d v="2016-03-11T00:00:00"/>
    <n v="7"/>
    <s v="Wimmers gute Semmelknödel"/>
    <x v="1"/>
    <x v="2"/>
  </r>
  <r>
    <n v="595"/>
    <n v="10471"/>
    <s v="P0007"/>
    <n v="30"/>
    <s v="20160318"/>
    <d v="2016-03-18T00:00:00"/>
    <d v="2016-03-11T00:00:00"/>
    <n v="7"/>
    <s v="Uncle Bob's Organic Dried Pears"/>
    <x v="2"/>
    <x v="0"/>
  </r>
  <r>
    <n v="596"/>
    <n v="10471"/>
    <s v="G0056"/>
    <n v="20"/>
    <s v="20160319"/>
    <d v="2016-03-19T00:00:00"/>
    <d v="2016-03-11T00:00:00"/>
    <n v="8"/>
    <s v="Gnocchi di nonna Alice"/>
    <x v="1"/>
    <x v="0"/>
  </r>
  <r>
    <n v="597"/>
    <n v="10472"/>
    <s v="D0024"/>
    <n v="80"/>
    <s v="20160319"/>
    <d v="2016-03-19T00:00:00"/>
    <d v="2016-03-12T00:00:00"/>
    <n v="7"/>
    <s v="Guaraná Fantástica"/>
    <x v="6"/>
    <x v="1"/>
  </r>
  <r>
    <n v="598"/>
    <n v="10472"/>
    <s v="P0051"/>
    <n v="18"/>
    <s v="20160321"/>
    <d v="2016-03-21T00:00:00"/>
    <d v="2016-03-12T00:00:00"/>
    <n v="9"/>
    <s v="Manjimup Dried Apples"/>
    <x v="2"/>
    <x v="1"/>
  </r>
  <r>
    <n v="599"/>
    <n v="10473"/>
    <s v="D0033"/>
    <n v="12"/>
    <s v="20160321"/>
    <d v="2016-03-21T00:00:00"/>
    <d v="2016-03-13T00:00:00"/>
    <n v="8"/>
    <s v="Geitost"/>
    <x v="0"/>
    <x v="0"/>
  </r>
  <r>
    <n v="600"/>
    <n v="10473"/>
    <s v="D0071"/>
    <n v="12"/>
    <s v="20160321"/>
    <d v="2016-03-21T00:00:00"/>
    <d v="2016-03-13T00:00:00"/>
    <n v="8"/>
    <s v="Flotemysost"/>
    <x v="0"/>
    <x v="0"/>
  </r>
  <r>
    <n v="601"/>
    <n v="10474"/>
    <s v="P0014"/>
    <n v="12"/>
    <s v="20160321"/>
    <d v="2016-03-21T00:00:00"/>
    <d v="2016-03-13T00:00:00"/>
    <n v="8"/>
    <s v="Tofu"/>
    <x v="2"/>
    <x v="2"/>
  </r>
  <r>
    <n v="602"/>
    <n v="10474"/>
    <s v="P0028"/>
    <n v="18"/>
    <s v="20160321"/>
    <d v="2016-03-21T00:00:00"/>
    <d v="2016-03-13T00:00:00"/>
    <n v="8"/>
    <s v="Rössle Sauerkraut"/>
    <x v="2"/>
    <x v="2"/>
  </r>
  <r>
    <n v="603"/>
    <n v="10474"/>
    <s v="S0040"/>
    <n v="21"/>
    <s v="20160321"/>
    <d v="2016-03-21T00:00:00"/>
    <d v="2016-03-13T00:00:00"/>
    <n v="8"/>
    <s v="Boston Crab Meat"/>
    <x v="3"/>
    <x v="2"/>
  </r>
  <r>
    <n v="604"/>
    <n v="10474"/>
    <s v="D0075"/>
    <n v="10"/>
    <s v="20160404"/>
    <d v="2016-04-04T00:00:00"/>
    <d v="2016-03-13T00:00:00"/>
    <n v="22"/>
    <s v="Rhönbräu Klosterbier"/>
    <x v="6"/>
    <x v="2"/>
  </r>
  <r>
    <n v="605"/>
    <n v="10475"/>
    <s v="D0031"/>
    <n v="35"/>
    <s v="20160404"/>
    <d v="2016-04-04T00:00:00"/>
    <d v="2016-03-14T00:00:00"/>
    <n v="21"/>
    <s v="Gorgonzola Telino"/>
    <x v="0"/>
    <x v="1"/>
  </r>
  <r>
    <n v="606"/>
    <n v="10475"/>
    <s v="C0066"/>
    <n v="60"/>
    <s v="20160404"/>
    <d v="2016-04-04T00:00:00"/>
    <d v="2016-03-14T00:00:00"/>
    <n v="21"/>
    <s v="Louisiana Hot Spiced Okra"/>
    <x v="4"/>
    <x v="1"/>
  </r>
  <r>
    <n v="607"/>
    <n v="10475"/>
    <s v="D0076"/>
    <n v="42"/>
    <s v="20160324"/>
    <d v="2016-03-24T00:00:00"/>
    <d v="2016-03-14T00:00:00"/>
    <n v="10"/>
    <s v="Lakkalikööri"/>
    <x v="6"/>
    <x v="1"/>
  </r>
  <r>
    <n v="608"/>
    <n v="10476"/>
    <s v="M0055"/>
    <n v="2"/>
    <s v="20160324"/>
    <d v="2016-03-24T00:00:00"/>
    <d v="2016-03-17T00:00:00"/>
    <n v="7"/>
    <s v="Pâté chinois"/>
    <x v="7"/>
    <x v="0"/>
  </r>
  <r>
    <n v="609"/>
    <n v="10476"/>
    <s v="D0070"/>
    <n v="12"/>
    <s v="20160325"/>
    <d v="2016-03-25T00:00:00"/>
    <d v="2016-03-17T00:00:00"/>
    <n v="8"/>
    <s v="Outback Lager"/>
    <x v="6"/>
    <x v="0"/>
  </r>
  <r>
    <n v="610"/>
    <n v="10477"/>
    <s v="D0001"/>
    <n v="15"/>
    <s v="20160325"/>
    <d v="2016-03-25T00:00:00"/>
    <d v="2016-03-17T00:00:00"/>
    <n v="8"/>
    <s v="Chai"/>
    <x v="6"/>
    <x v="2"/>
  </r>
  <r>
    <n v="611"/>
    <n v="10477"/>
    <s v="D0021"/>
    <n v="21"/>
    <s v="20160325"/>
    <d v="2016-03-25T00:00:00"/>
    <d v="2016-03-17T00:00:00"/>
    <n v="8"/>
    <s v="Sir Rodney's Scones"/>
    <x v="5"/>
    <x v="2"/>
  </r>
  <r>
    <n v="612"/>
    <n v="10477"/>
    <s v="D0039"/>
    <n v="20"/>
    <s v="20160326"/>
    <d v="2016-03-26T00:00:00"/>
    <d v="2016-03-17T00:00:00"/>
    <n v="9"/>
    <s v="Chartreuse verte"/>
    <x v="6"/>
    <x v="2"/>
  </r>
  <r>
    <n v="613"/>
    <n v="10478"/>
    <s v="S0010"/>
    <n v="20"/>
    <s v="20160321"/>
    <d v="2016-03-21T00:00:00"/>
    <d v="2016-03-18T00:00:00"/>
    <n v="3"/>
    <s v="Ikura"/>
    <x v="3"/>
    <x v="0"/>
  </r>
  <r>
    <n v="614"/>
    <n v="10479"/>
    <s v="D0038"/>
    <n v="30"/>
    <s v="20160321"/>
    <d v="2016-03-21T00:00:00"/>
    <d v="2016-03-19T00:00:00"/>
    <n v="2"/>
    <s v="Côte de Blaye"/>
    <x v="6"/>
    <x v="0"/>
  </r>
  <r>
    <n v="615"/>
    <n v="10479"/>
    <s v="M0053"/>
    <n v="28"/>
    <s v="20160321"/>
    <d v="2016-03-21T00:00:00"/>
    <d v="2016-03-19T00:00:00"/>
    <n v="2"/>
    <s v="Perth Pasties"/>
    <x v="7"/>
    <x v="0"/>
  </r>
  <r>
    <n v="616"/>
    <n v="10479"/>
    <s v="D0059"/>
    <n v="60"/>
    <s v="20160321"/>
    <d v="2016-03-21T00:00:00"/>
    <d v="2016-03-19T00:00:00"/>
    <n v="2"/>
    <s v="Raclette Courdavault"/>
    <x v="0"/>
    <x v="0"/>
  </r>
  <r>
    <n v="617"/>
    <n v="10479"/>
    <s v="G0064"/>
    <n v="30"/>
    <s v="20160324"/>
    <d v="2016-03-24T00:00:00"/>
    <d v="2016-03-19T00:00:00"/>
    <n v="5"/>
    <s v="Wimmers gute Semmelknödel"/>
    <x v="1"/>
    <x v="0"/>
  </r>
  <r>
    <n v="618"/>
    <n v="10480"/>
    <s v="D0047"/>
    <n v="30"/>
    <s v="20160324"/>
    <d v="2016-03-24T00:00:00"/>
    <d v="2016-03-20T00:00:00"/>
    <n v="4"/>
    <s v="Zaanse koeken"/>
    <x v="5"/>
    <x v="2"/>
  </r>
  <r>
    <n v="619"/>
    <n v="10480"/>
    <s v="D0059"/>
    <n v="12"/>
    <s v="20160325"/>
    <d v="2016-03-25T00:00:00"/>
    <d v="2016-03-20T00:00:00"/>
    <n v="5"/>
    <s v="Raclette Courdavault"/>
    <x v="0"/>
    <x v="2"/>
  </r>
  <r>
    <n v="620"/>
    <n v="10481"/>
    <s v="D0049"/>
    <n v="24"/>
    <s v="20160325"/>
    <d v="2016-03-25T00:00:00"/>
    <d v="2016-03-20T00:00:00"/>
    <n v="5"/>
    <s v="Maxilaku"/>
    <x v="5"/>
    <x v="2"/>
  </r>
  <r>
    <n v="621"/>
    <n v="10481"/>
    <s v="D0060"/>
    <n v="40"/>
    <s v="20160410"/>
    <d v="2016-04-10T00:00:00"/>
    <d v="2016-03-20T00:00:00"/>
    <n v="21"/>
    <s v="Camembert Pierrot"/>
    <x v="0"/>
    <x v="2"/>
  </r>
  <r>
    <n v="622"/>
    <n v="10482"/>
    <s v="S0040"/>
    <n v="10"/>
    <s v="20160425"/>
    <d v="2016-04-25T00:00:00"/>
    <d v="2016-03-21T00:00:00"/>
    <n v="35"/>
    <s v="Boston Crab Meat"/>
    <x v="3"/>
    <x v="0"/>
  </r>
  <r>
    <n v="623"/>
    <n v="10483"/>
    <s v="D0034"/>
    <n v="35"/>
    <s v="20160425"/>
    <d v="2016-04-25T00:00:00"/>
    <d v="2016-03-24T00:00:00"/>
    <n v="32"/>
    <s v="Sasquatch Ale"/>
    <x v="6"/>
    <x v="2"/>
  </r>
  <r>
    <n v="624"/>
    <n v="10483"/>
    <s v="C0077"/>
    <n v="30"/>
    <s v="20160401"/>
    <d v="2016-04-01T00:00:00"/>
    <d v="2016-03-24T00:00:00"/>
    <n v="8"/>
    <s v="Original Frankfurter grüne Soße"/>
    <x v="4"/>
    <x v="2"/>
  </r>
  <r>
    <n v="625"/>
    <n v="10484"/>
    <s v="D0021"/>
    <n v="14"/>
    <s v="20160401"/>
    <d v="2016-04-01T00:00:00"/>
    <d v="2016-03-24T00:00:00"/>
    <n v="8"/>
    <s v="Sir Rodney's Scones"/>
    <x v="5"/>
    <x v="0"/>
  </r>
  <r>
    <n v="626"/>
    <n v="10484"/>
    <s v="S0040"/>
    <n v="10"/>
    <s v="20160401"/>
    <d v="2016-04-01T00:00:00"/>
    <d v="2016-03-24T00:00:00"/>
    <n v="8"/>
    <s v="Boston Crab Meat"/>
    <x v="3"/>
    <x v="0"/>
  </r>
  <r>
    <n v="627"/>
    <n v="10484"/>
    <s v="P0051"/>
    <n v="3"/>
    <s v="20160331"/>
    <d v="2016-03-31T00:00:00"/>
    <d v="2016-03-24T00:00:00"/>
    <n v="7"/>
    <s v="Manjimup Dried Apples"/>
    <x v="2"/>
    <x v="0"/>
  </r>
  <r>
    <n v="628"/>
    <n v="10485"/>
    <s v="D0002"/>
    <n v="20"/>
    <s v="20160331"/>
    <d v="2016-03-31T00:00:00"/>
    <d v="2016-03-25T00:00:00"/>
    <n v="6"/>
    <s v="Chang"/>
    <x v="6"/>
    <x v="2"/>
  </r>
  <r>
    <n v="629"/>
    <n v="10485"/>
    <s v="C0003"/>
    <n v="20"/>
    <s v="20160331"/>
    <d v="2016-03-31T00:00:00"/>
    <d v="2016-03-25T00:00:00"/>
    <n v="6"/>
    <s v="Aniseed Syrup"/>
    <x v="4"/>
    <x v="2"/>
  </r>
  <r>
    <n v="630"/>
    <n v="10485"/>
    <s v="M0055"/>
    <n v="30"/>
    <s v="20160331"/>
    <d v="2016-03-31T00:00:00"/>
    <d v="2016-03-25T00:00:00"/>
    <n v="6"/>
    <s v="Pâté chinois"/>
    <x v="7"/>
    <x v="2"/>
  </r>
  <r>
    <n v="631"/>
    <n v="10485"/>
    <s v="D0070"/>
    <n v="60"/>
    <s v="20160402"/>
    <d v="2016-04-02T00:00:00"/>
    <d v="2016-03-25T00:00:00"/>
    <n v="8"/>
    <s v="Outback Lager"/>
    <x v="6"/>
    <x v="2"/>
  </r>
  <r>
    <n v="632"/>
    <n v="10486"/>
    <s v="D0011"/>
    <n v="5"/>
    <s v="20160402"/>
    <d v="2016-04-02T00:00:00"/>
    <d v="2016-03-26T00:00:00"/>
    <n v="7"/>
    <s v="Queso Cabrales"/>
    <x v="0"/>
    <x v="2"/>
  </r>
  <r>
    <n v="633"/>
    <n v="10486"/>
    <s v="P0051"/>
    <n v="25"/>
    <s v="20160402"/>
    <d v="2016-04-02T00:00:00"/>
    <d v="2016-03-26T00:00:00"/>
    <n v="7"/>
    <s v="Manjimup Dried Apples"/>
    <x v="2"/>
    <x v="2"/>
  </r>
  <r>
    <n v="634"/>
    <n v="10486"/>
    <s v="P0074"/>
    <n v="16"/>
    <s v="20160328"/>
    <d v="2016-03-28T00:00:00"/>
    <d v="2016-03-26T00:00:00"/>
    <n v="2"/>
    <s v="Longlife Tofu"/>
    <x v="2"/>
    <x v="2"/>
  </r>
  <r>
    <n v="635"/>
    <n v="10487"/>
    <s v="D0019"/>
    <n v="5"/>
    <s v="20160328"/>
    <d v="2016-03-28T00:00:00"/>
    <d v="2016-03-26T00:00:00"/>
    <n v="2"/>
    <s v="Teatime Chocolate Biscuits"/>
    <x v="5"/>
    <x v="2"/>
  </r>
  <r>
    <n v="636"/>
    <n v="10487"/>
    <s v="D0026"/>
    <n v="30"/>
    <s v="20160328"/>
    <d v="2016-03-28T00:00:00"/>
    <d v="2016-03-26T00:00:00"/>
    <n v="2"/>
    <s v="Gumbär Gummibärchen"/>
    <x v="5"/>
    <x v="2"/>
  </r>
  <r>
    <n v="637"/>
    <n v="10487"/>
    <s v="M0054"/>
    <n v="24"/>
    <s v="20160402"/>
    <d v="2016-04-02T00:00:00"/>
    <d v="2016-03-26T00:00:00"/>
    <n v="7"/>
    <s v="Tourtière"/>
    <x v="7"/>
    <x v="2"/>
  </r>
  <r>
    <n v="638"/>
    <n v="10488"/>
    <s v="D0059"/>
    <n v="30"/>
    <s v="20160402"/>
    <d v="2016-04-02T00:00:00"/>
    <d v="2016-03-27T00:00:00"/>
    <n v="6"/>
    <s v="Raclette Courdavault"/>
    <x v="0"/>
    <x v="2"/>
  </r>
  <r>
    <n v="639"/>
    <n v="10488"/>
    <s v="S0073"/>
    <n v="20"/>
    <s v="20160409"/>
    <d v="2016-04-09T00:00:00"/>
    <d v="2016-03-27T00:00:00"/>
    <n v="13"/>
    <s v="Röd Kaviar"/>
    <x v="3"/>
    <x v="2"/>
  </r>
  <r>
    <n v="640"/>
    <n v="10489"/>
    <s v="D0011"/>
    <n v="15"/>
    <s v="20160409"/>
    <d v="2016-04-09T00:00:00"/>
    <d v="2016-03-28T00:00:00"/>
    <n v="12"/>
    <s v="Queso Cabrales"/>
    <x v="0"/>
    <x v="2"/>
  </r>
  <r>
    <n v="641"/>
    <n v="10489"/>
    <s v="D0016"/>
    <n v="18"/>
    <s v="20160403"/>
    <d v="2016-04-03T00:00:00"/>
    <d v="2016-03-28T00:00:00"/>
    <n v="6"/>
    <s v="Pavlova"/>
    <x v="5"/>
    <x v="2"/>
  </r>
  <r>
    <n v="642"/>
    <n v="10490"/>
    <s v="D0059"/>
    <n v="60"/>
    <s v="20160403"/>
    <d v="2016-04-03T00:00:00"/>
    <d v="2016-03-31T00:00:00"/>
    <n v="3"/>
    <s v="Raclette Courdavault"/>
    <x v="0"/>
    <x v="2"/>
  </r>
  <r>
    <n v="643"/>
    <n v="10490"/>
    <s v="D0068"/>
    <n v="30"/>
    <s v="20160403"/>
    <d v="2016-04-03T00:00:00"/>
    <d v="2016-03-31T00:00:00"/>
    <n v="3"/>
    <s v="Scottish Longbreads"/>
    <x v="5"/>
    <x v="2"/>
  </r>
  <r>
    <n v="644"/>
    <n v="10490"/>
    <s v="D0075"/>
    <n v="36"/>
    <s v="20160408"/>
    <d v="2016-04-08T00:00:00"/>
    <d v="2016-03-31T00:00:00"/>
    <n v="8"/>
    <s v="Rhönbräu Klosterbier"/>
    <x v="6"/>
    <x v="2"/>
  </r>
  <r>
    <n v="645"/>
    <n v="10491"/>
    <s v="C0044"/>
    <n v="15"/>
    <s v="20160408"/>
    <d v="2016-04-08T00:00:00"/>
    <d v="2016-03-31T00:00:00"/>
    <n v="8"/>
    <s v="Gula Malacca"/>
    <x v="4"/>
    <x v="0"/>
  </r>
  <r>
    <n v="646"/>
    <n v="10491"/>
    <s v="C0077"/>
    <n v="7"/>
    <s v="20160411"/>
    <d v="2016-04-11T00:00:00"/>
    <d v="2016-03-31T00:00:00"/>
    <n v="11"/>
    <s v="Original Frankfurter grüne Soße"/>
    <x v="4"/>
    <x v="0"/>
  </r>
  <r>
    <n v="647"/>
    <n v="10492"/>
    <s v="D0025"/>
    <n v="60"/>
    <s v="20160411"/>
    <d v="2016-04-11T00:00:00"/>
    <d v="2016-04-01T00:00:00"/>
    <n v="10"/>
    <s v="NuNuCa Nuß-Nougat-Creme"/>
    <x v="5"/>
    <x v="1"/>
  </r>
  <r>
    <n v="648"/>
    <n v="10492"/>
    <s v="G0042"/>
    <n v="20"/>
    <s v="20160410"/>
    <d v="2016-04-10T00:00:00"/>
    <d v="2016-04-01T00:00:00"/>
    <n v="9"/>
    <s v="Singaporean Hokkien Fried Mee"/>
    <x v="1"/>
    <x v="1"/>
  </r>
  <r>
    <n v="649"/>
    <n v="10493"/>
    <s v="C0065"/>
    <n v="15"/>
    <s v="20160410"/>
    <d v="2016-04-10T00:00:00"/>
    <d v="2016-04-02T00:00:00"/>
    <n v="8"/>
    <s v="Louisiana Fiery Hot Pepper Sauce"/>
    <x v="4"/>
    <x v="0"/>
  </r>
  <r>
    <n v="650"/>
    <n v="10493"/>
    <s v="C0066"/>
    <n v="10"/>
    <s v="20160410"/>
    <d v="2016-04-10T00:00:00"/>
    <d v="2016-04-02T00:00:00"/>
    <n v="8"/>
    <s v="Louisiana Hot Spiced Okra"/>
    <x v="4"/>
    <x v="0"/>
  </r>
  <r>
    <n v="651"/>
    <n v="10493"/>
    <s v="D0069"/>
    <n v="10"/>
    <s v="20160409"/>
    <d v="2016-04-09T00:00:00"/>
    <d v="2016-04-02T00:00:00"/>
    <n v="7"/>
    <s v="Gudbrandsdalsost"/>
    <x v="0"/>
    <x v="0"/>
  </r>
  <r>
    <n v="652"/>
    <n v="10494"/>
    <s v="G0056"/>
    <n v="30"/>
    <s v="20160411"/>
    <d v="2016-04-11T00:00:00"/>
    <d v="2016-04-02T00:00:00"/>
    <n v="9"/>
    <s v="Gnocchi di nonna Alice"/>
    <x v="1"/>
    <x v="2"/>
  </r>
  <r>
    <n v="653"/>
    <n v="10495"/>
    <s v="G0023"/>
    <n v="10"/>
    <s v="20160411"/>
    <d v="2016-04-11T00:00:00"/>
    <d v="2016-04-03T00:00:00"/>
    <n v="8"/>
    <s v="Tunnbröd"/>
    <x v="1"/>
    <x v="0"/>
  </r>
  <r>
    <n v="654"/>
    <n v="10495"/>
    <s v="S0041"/>
    <n v="20"/>
    <s v="20160411"/>
    <d v="2016-04-11T00:00:00"/>
    <d v="2016-04-03T00:00:00"/>
    <n v="8"/>
    <s v="Jack's New England Clam Chowder"/>
    <x v="3"/>
    <x v="0"/>
  </r>
  <r>
    <n v="655"/>
    <n v="10495"/>
    <s v="C0077"/>
    <n v="5"/>
    <s v="20160407"/>
    <d v="2016-04-07T00:00:00"/>
    <d v="2016-04-03T00:00:00"/>
    <n v="4"/>
    <s v="Original Frankfurter grüne Soße"/>
    <x v="4"/>
    <x v="0"/>
  </r>
  <r>
    <n v="656"/>
    <n v="10496"/>
    <s v="D0031"/>
    <n v="20"/>
    <s v="20160407"/>
    <d v="2016-04-07T00:00:00"/>
    <d v="2016-04-04T00:00:00"/>
    <n v="3"/>
    <s v="Gorgonzola Telino"/>
    <x v="0"/>
    <x v="2"/>
  </r>
  <r>
    <n v="657"/>
    <n v="10497"/>
    <s v="G0056"/>
    <n v="14"/>
    <s v="20160407"/>
    <d v="2016-04-07T00:00:00"/>
    <d v="2016-04-04T00:00:00"/>
    <n v="3"/>
    <s v="Gnocchi di nonna Alice"/>
    <x v="1"/>
    <x v="1"/>
  </r>
  <r>
    <n v="658"/>
    <n v="10497"/>
    <s v="D0072"/>
    <n v="25"/>
    <s v="20160407"/>
    <d v="2016-04-07T00:00:00"/>
    <d v="2016-04-04T00:00:00"/>
    <n v="3"/>
    <s v="Mozzarella di Giovanni"/>
    <x v="0"/>
    <x v="1"/>
  </r>
  <r>
    <n v="659"/>
    <n v="10497"/>
    <s v="C0077"/>
    <n v="25"/>
    <s v="20160411"/>
    <d v="2016-04-11T00:00:00"/>
    <d v="2016-04-04T00:00:00"/>
    <n v="7"/>
    <s v="Original Frankfurter grüne Soße"/>
    <x v="4"/>
    <x v="1"/>
  </r>
  <r>
    <n v="660"/>
    <n v="10498"/>
    <s v="D0024"/>
    <n v="14"/>
    <s v="20160411"/>
    <d v="2016-04-11T00:00:00"/>
    <d v="2016-04-07T00:00:00"/>
    <n v="4"/>
    <s v="Guaraná Fantástica"/>
    <x v="6"/>
    <x v="2"/>
  </r>
  <r>
    <n v="661"/>
    <n v="10498"/>
    <s v="S0040"/>
    <n v="5"/>
    <s v="20160411"/>
    <d v="2016-04-11T00:00:00"/>
    <d v="2016-04-07T00:00:00"/>
    <n v="4"/>
    <s v="Boston Crab Meat"/>
    <x v="3"/>
    <x v="2"/>
  </r>
  <r>
    <n v="662"/>
    <n v="10498"/>
    <s v="G0042"/>
    <n v="30"/>
    <s v="20160416"/>
    <d v="2016-04-16T00:00:00"/>
    <d v="2016-04-07T00:00:00"/>
    <n v="9"/>
    <s v="Singaporean Hokkien Fried Mee"/>
    <x v="1"/>
    <x v="2"/>
  </r>
  <r>
    <n v="663"/>
    <n v="10499"/>
    <s v="P0028"/>
    <n v="20"/>
    <s v="20160416"/>
    <d v="2016-04-16T00:00:00"/>
    <d v="2016-04-08T00:00:00"/>
    <n v="8"/>
    <s v="Rössle Sauerkraut"/>
    <x v="2"/>
    <x v="2"/>
  </r>
  <r>
    <n v="664"/>
    <n v="10499"/>
    <s v="D0049"/>
    <n v="25"/>
    <s v="20160417"/>
    <d v="2016-04-17T00:00:00"/>
    <d v="2016-04-08T00:00:00"/>
    <n v="9"/>
    <s v="Maxilaku"/>
    <x v="5"/>
    <x v="2"/>
  </r>
  <r>
    <n v="665"/>
    <n v="10500"/>
    <s v="C0015"/>
    <n v="12"/>
    <s v="20160417"/>
    <d v="2016-04-17T00:00:00"/>
    <d v="2016-04-09T00:00:00"/>
    <n v="8"/>
    <s v="Genen Shouyu"/>
    <x v="4"/>
    <x v="1"/>
  </r>
  <r>
    <n v="666"/>
    <n v="10500"/>
    <s v="P0028"/>
    <n v="8"/>
    <s v="20160416"/>
    <d v="2016-04-16T00:00:00"/>
    <d v="2016-04-09T00:00:00"/>
    <n v="7"/>
    <s v="Rössle Sauerkraut"/>
    <x v="2"/>
    <x v="1"/>
  </r>
  <r>
    <n v="667"/>
    <n v="10501"/>
    <s v="M0054"/>
    <n v="20"/>
    <s v="20160429"/>
    <d v="2016-04-29T00:00:00"/>
    <d v="2016-04-09T00:00:00"/>
    <n v="20"/>
    <s v="Tourtière"/>
    <x v="7"/>
    <x v="0"/>
  </r>
  <r>
    <n v="668"/>
    <n v="10502"/>
    <s v="S0045"/>
    <n v="21"/>
    <s v="20160429"/>
    <d v="2016-04-29T00:00:00"/>
    <d v="2016-04-10T00:00:00"/>
    <n v="19"/>
    <s v="Rogede sild"/>
    <x v="3"/>
    <x v="1"/>
  </r>
  <r>
    <n v="669"/>
    <n v="10502"/>
    <s v="M0053"/>
    <n v="6"/>
    <s v="20160429"/>
    <d v="2016-04-29T00:00:00"/>
    <d v="2016-04-10T00:00:00"/>
    <n v="19"/>
    <s v="Perth Pasties"/>
    <x v="7"/>
    <x v="1"/>
  </r>
  <r>
    <n v="670"/>
    <n v="10502"/>
    <s v="D0067"/>
    <n v="30"/>
    <s v="20160416"/>
    <d v="2016-04-16T00:00:00"/>
    <d v="2016-04-10T00:00:00"/>
    <n v="6"/>
    <s v="Laughing Lumberjack Lager"/>
    <x v="6"/>
    <x v="1"/>
  </r>
  <r>
    <n v="671"/>
    <n v="10503"/>
    <s v="P0014"/>
    <n v="70"/>
    <s v="20160416"/>
    <d v="2016-04-16T00:00:00"/>
    <d v="2016-04-11T00:00:00"/>
    <n v="5"/>
    <s v="Tofu"/>
    <x v="2"/>
    <x v="2"/>
  </r>
  <r>
    <n v="672"/>
    <n v="10503"/>
    <s v="C0065"/>
    <n v="20"/>
    <s v="20160418"/>
    <d v="2016-04-18T00:00:00"/>
    <d v="2016-04-11T00:00:00"/>
    <n v="7"/>
    <s v="Louisiana Fiery Hot Pepper Sauce"/>
    <x v="4"/>
    <x v="2"/>
  </r>
  <r>
    <n v="673"/>
    <n v="10504"/>
    <s v="D0002"/>
    <n v="12"/>
    <s v="20160418"/>
    <d v="2016-04-18T00:00:00"/>
    <d v="2016-04-11T00:00:00"/>
    <n v="7"/>
    <s v="Chang"/>
    <x v="6"/>
    <x v="0"/>
  </r>
  <r>
    <n v="674"/>
    <n v="10504"/>
    <s v="D0021"/>
    <n v="12"/>
    <s v="20160418"/>
    <d v="2016-04-18T00:00:00"/>
    <d v="2016-04-11T00:00:00"/>
    <n v="7"/>
    <s v="Sir Rodney's Scones"/>
    <x v="5"/>
    <x v="0"/>
  </r>
  <r>
    <n v="675"/>
    <n v="10504"/>
    <s v="M0053"/>
    <n v="10"/>
    <s v="20160418"/>
    <d v="2016-04-18T00:00:00"/>
    <d v="2016-04-11T00:00:00"/>
    <n v="7"/>
    <s v="Perth Pasties"/>
    <x v="7"/>
    <x v="0"/>
  </r>
  <r>
    <n v="676"/>
    <n v="10504"/>
    <s v="C0061"/>
    <n v="25"/>
    <s v="20160421"/>
    <d v="2016-04-21T00:00:00"/>
    <d v="2016-04-11T00:00:00"/>
    <n v="10"/>
    <s v="Sirop d'érable"/>
    <x v="4"/>
    <x v="0"/>
  </r>
  <r>
    <n v="677"/>
    <n v="10505"/>
    <s v="D0062"/>
    <n v="3"/>
    <s v="20160502"/>
    <d v="2016-05-02T00:00:00"/>
    <d v="2016-04-14T00:00:00"/>
    <n v="18"/>
    <s v="Tarte au sucre"/>
    <x v="5"/>
    <x v="0"/>
  </r>
  <r>
    <n v="678"/>
    <n v="10506"/>
    <s v="D0025"/>
    <n v="18"/>
    <s v="20160502"/>
    <d v="2016-05-02T00:00:00"/>
    <d v="2016-04-15T00:00:00"/>
    <n v="17"/>
    <s v="NuNuCa Nuß-Nougat-Creme"/>
    <x v="5"/>
    <x v="2"/>
  </r>
  <r>
    <n v="679"/>
    <n v="10506"/>
    <s v="D0070"/>
    <n v="14"/>
    <s v="20160422"/>
    <d v="2016-04-22T00:00:00"/>
    <d v="2016-04-15T00:00:00"/>
    <n v="7"/>
    <s v="Outback Lager"/>
    <x v="6"/>
    <x v="2"/>
  </r>
  <r>
    <n v="680"/>
    <n v="10507"/>
    <s v="D0043"/>
    <n v="15"/>
    <s v="20160422"/>
    <d v="2016-04-22T00:00:00"/>
    <d v="2016-04-15T00:00:00"/>
    <n v="7"/>
    <s v="Ipoh Coffee"/>
    <x v="6"/>
    <x v="1"/>
  </r>
  <r>
    <n v="681"/>
    <n v="10507"/>
    <s v="D0048"/>
    <n v="15"/>
    <s v="20160513"/>
    <d v="2016-05-13T00:00:00"/>
    <d v="2016-04-15T00:00:00"/>
    <n v="28"/>
    <s v="Chocolade"/>
    <x v="5"/>
    <x v="1"/>
  </r>
  <r>
    <n v="682"/>
    <n v="10508"/>
    <s v="S0013"/>
    <n v="10"/>
    <s v="20160513"/>
    <d v="2016-05-13T00:00:00"/>
    <d v="2016-04-16T00:00:00"/>
    <n v="27"/>
    <s v="Konbu"/>
    <x v="3"/>
    <x v="2"/>
  </r>
  <r>
    <n v="683"/>
    <n v="10508"/>
    <s v="D0039"/>
    <n v="10"/>
    <s v="20160429"/>
    <d v="2016-04-29T00:00:00"/>
    <d v="2016-04-16T00:00:00"/>
    <n v="13"/>
    <s v="Chartreuse verte"/>
    <x v="6"/>
    <x v="2"/>
  </r>
  <r>
    <n v="684"/>
    <n v="10509"/>
    <s v="P0028"/>
    <n v="3"/>
    <s v="20160428"/>
    <d v="2016-04-28T00:00:00"/>
    <d v="2016-04-17T00:00:00"/>
    <n v="11"/>
    <s v="Rössle Sauerkraut"/>
    <x v="2"/>
    <x v="1"/>
  </r>
  <r>
    <n v="685"/>
    <n v="10510"/>
    <s v="M0029"/>
    <n v="36"/>
    <s v="20160428"/>
    <d v="2016-04-28T00:00:00"/>
    <d v="2016-04-18T00:00:00"/>
    <n v="10"/>
    <s v="Thüringer Rostbratwurst"/>
    <x v="7"/>
    <x v="0"/>
  </r>
  <r>
    <n v="686"/>
    <n v="10510"/>
    <s v="D0075"/>
    <n v="36"/>
    <s v="20160421"/>
    <d v="2016-04-21T00:00:00"/>
    <d v="2016-04-18T00:00:00"/>
    <n v="3"/>
    <s v="Rhönbräu Klosterbier"/>
    <x v="6"/>
    <x v="0"/>
  </r>
  <r>
    <n v="687"/>
    <n v="10511"/>
    <s v="C0004"/>
    <n v="50"/>
    <s v="20160421"/>
    <d v="2016-04-21T00:00:00"/>
    <d v="2016-04-18T00:00:00"/>
    <n v="3"/>
    <s v="Chef Anton's Cajun Seasoning"/>
    <x v="4"/>
    <x v="0"/>
  </r>
  <r>
    <n v="688"/>
    <n v="10511"/>
    <s v="P0007"/>
    <n v="50"/>
    <s v="20160421"/>
    <d v="2016-04-21T00:00:00"/>
    <d v="2016-04-18T00:00:00"/>
    <n v="3"/>
    <s v="Uncle Bob's Organic Dried Pears"/>
    <x v="2"/>
    <x v="0"/>
  </r>
  <r>
    <n v="689"/>
    <n v="10511"/>
    <s v="C0008"/>
    <n v="10"/>
    <s v="20160424"/>
    <d v="2016-04-24T00:00:00"/>
    <d v="2016-04-18T00:00:00"/>
    <n v="6"/>
    <s v="Northwoods Cranberry Sauce"/>
    <x v="4"/>
    <x v="0"/>
  </r>
  <r>
    <n v="690"/>
    <n v="10512"/>
    <s v="D0024"/>
    <n v="10"/>
    <s v="20160424"/>
    <d v="2016-04-24T00:00:00"/>
    <d v="2016-04-21T00:00:00"/>
    <n v="3"/>
    <s v="Guaraná Fantástica"/>
    <x v="6"/>
    <x v="2"/>
  </r>
  <r>
    <n v="691"/>
    <n v="10512"/>
    <s v="S0046"/>
    <n v="9"/>
    <s v="20160424"/>
    <d v="2016-04-24T00:00:00"/>
    <d v="2016-04-21T00:00:00"/>
    <n v="3"/>
    <s v="Spegesild"/>
    <x v="3"/>
    <x v="2"/>
  </r>
  <r>
    <n v="692"/>
    <n v="10512"/>
    <s v="D0047"/>
    <n v="6"/>
    <s v="20160424"/>
    <d v="2016-04-24T00:00:00"/>
    <d v="2016-04-21T00:00:00"/>
    <n v="3"/>
    <s v="Zaanse koeken"/>
    <x v="5"/>
    <x v="2"/>
  </r>
  <r>
    <n v="693"/>
    <n v="10512"/>
    <s v="D0060"/>
    <n v="12"/>
    <s v="20160428"/>
    <d v="2016-04-28T00:00:00"/>
    <d v="2016-04-21T00:00:00"/>
    <n v="7"/>
    <s v="Camembert Pierrot"/>
    <x v="0"/>
    <x v="2"/>
  </r>
  <r>
    <n v="694"/>
    <n v="10513"/>
    <s v="D0021"/>
    <n v="40"/>
    <s v="20160428"/>
    <d v="2016-04-28T00:00:00"/>
    <d v="2016-04-22T00:00:00"/>
    <n v="6"/>
    <s v="Sir Rodney's Scones"/>
    <x v="5"/>
    <x v="1"/>
  </r>
  <r>
    <n v="695"/>
    <n v="10513"/>
    <s v="D0032"/>
    <n v="50"/>
    <s v="20160428"/>
    <d v="2016-04-28T00:00:00"/>
    <d v="2016-04-22T00:00:00"/>
    <n v="6"/>
    <s v="Mascarpone Fabioli"/>
    <x v="0"/>
    <x v="1"/>
  </r>
  <r>
    <n v="696"/>
    <n v="10513"/>
    <s v="C0061"/>
    <n v="15"/>
    <s v="20160516"/>
    <d v="2016-05-16T00:00:00"/>
    <d v="2016-04-22T00:00:00"/>
    <n v="24"/>
    <s v="Sirop d'érable"/>
    <x v="4"/>
    <x v="1"/>
  </r>
  <r>
    <n v="697"/>
    <n v="10514"/>
    <s v="D0020"/>
    <n v="39"/>
    <s v="20160516"/>
    <d v="2016-05-16T00:00:00"/>
    <d v="2016-04-22T00:00:00"/>
    <n v="24"/>
    <s v="Sir Rodney's Marmalade"/>
    <x v="5"/>
    <x v="2"/>
  </r>
  <r>
    <n v="698"/>
    <n v="10514"/>
    <s v="P0028"/>
    <n v="35"/>
    <s v="20160516"/>
    <d v="2016-05-16T00:00:00"/>
    <d v="2016-04-22T00:00:00"/>
    <n v="24"/>
    <s v="Rössle Sauerkraut"/>
    <x v="2"/>
    <x v="2"/>
  </r>
  <r>
    <n v="699"/>
    <n v="10514"/>
    <s v="G0056"/>
    <n v="70"/>
    <s v="20160516"/>
    <d v="2016-05-16T00:00:00"/>
    <d v="2016-04-22T00:00:00"/>
    <n v="24"/>
    <s v="Gnocchi di nonna Alice"/>
    <x v="1"/>
    <x v="2"/>
  </r>
  <r>
    <n v="700"/>
    <n v="10514"/>
    <s v="C0065"/>
    <n v="39"/>
    <s v="20160516"/>
    <d v="2016-05-16T00:00:00"/>
    <d v="2016-04-22T00:00:00"/>
    <n v="24"/>
    <s v="Louisiana Fiery Hot Pepper Sauce"/>
    <x v="4"/>
    <x v="2"/>
  </r>
  <r>
    <n v="701"/>
    <n v="10514"/>
    <s v="D0075"/>
    <n v="50"/>
    <s v="20160523"/>
    <d v="2016-05-23T00:00:00"/>
    <d v="2016-04-22T00:00:00"/>
    <n v="31"/>
    <s v="Rhönbräu Klosterbier"/>
    <x v="6"/>
    <x v="2"/>
  </r>
  <r>
    <n v="702"/>
    <n v="10515"/>
    <s v="M0009"/>
    <n v="16"/>
    <s v="20160523"/>
    <d v="2016-05-23T00:00:00"/>
    <d v="2016-04-23T00:00:00"/>
    <n v="30"/>
    <s v="Mishi Kobe Niku"/>
    <x v="7"/>
    <x v="1"/>
  </r>
  <r>
    <n v="703"/>
    <n v="10515"/>
    <s v="D0016"/>
    <n v="50"/>
    <s v="20160523"/>
    <d v="2016-05-23T00:00:00"/>
    <d v="2016-04-23T00:00:00"/>
    <n v="30"/>
    <s v="Pavlova"/>
    <x v="5"/>
    <x v="1"/>
  </r>
  <r>
    <n v="704"/>
    <n v="10515"/>
    <s v="D0027"/>
    <n v="120"/>
    <s v="20160523"/>
    <d v="2016-05-23T00:00:00"/>
    <d v="2016-04-23T00:00:00"/>
    <n v="30"/>
    <s v="Schoggi Schokolade"/>
    <x v="5"/>
    <x v="1"/>
  </r>
  <r>
    <n v="705"/>
    <n v="10515"/>
    <s v="D0033"/>
    <n v="16"/>
    <s v="20160523"/>
    <d v="2016-05-23T00:00:00"/>
    <d v="2016-04-23T00:00:00"/>
    <n v="30"/>
    <s v="Geitost"/>
    <x v="0"/>
    <x v="1"/>
  </r>
  <r>
    <n v="706"/>
    <n v="10515"/>
    <s v="D0060"/>
    <n v="84"/>
    <s v="20160501"/>
    <d v="2016-05-01T00:00:00"/>
    <d v="2016-04-23T00:00:00"/>
    <n v="8"/>
    <s v="Camembert Pierrot"/>
    <x v="0"/>
    <x v="1"/>
  </r>
  <r>
    <n v="707"/>
    <n v="10516"/>
    <s v="S0018"/>
    <n v="25"/>
    <s v="20160501"/>
    <d v="2016-05-01T00:00:00"/>
    <d v="2016-04-24T00:00:00"/>
    <n v="7"/>
    <s v="Carnarvon Tigers"/>
    <x v="3"/>
    <x v="0"/>
  </r>
  <r>
    <n v="708"/>
    <n v="10516"/>
    <s v="S0041"/>
    <n v="80"/>
    <s v="20160501"/>
    <d v="2016-05-01T00:00:00"/>
    <d v="2016-04-24T00:00:00"/>
    <n v="7"/>
    <s v="Jack's New England Clam Chowder"/>
    <x v="3"/>
    <x v="0"/>
  </r>
  <r>
    <n v="709"/>
    <n v="10516"/>
    <s v="G0042"/>
    <n v="20"/>
    <s v="20160429"/>
    <d v="2016-04-29T00:00:00"/>
    <d v="2016-04-24T00:00:00"/>
    <n v="5"/>
    <s v="Singaporean Hokkien Fried Mee"/>
    <x v="1"/>
    <x v="0"/>
  </r>
  <r>
    <n v="710"/>
    <n v="10517"/>
    <s v="G0052"/>
    <n v="6"/>
    <s v="20160429"/>
    <d v="2016-04-29T00:00:00"/>
    <d v="2016-04-24T00:00:00"/>
    <n v="5"/>
    <s v="Filo Mix"/>
    <x v="1"/>
    <x v="0"/>
  </r>
  <r>
    <n v="711"/>
    <n v="10517"/>
    <s v="D0059"/>
    <n v="4"/>
    <s v="20160429"/>
    <d v="2016-04-29T00:00:00"/>
    <d v="2016-04-24T00:00:00"/>
    <n v="5"/>
    <s v="Raclette Courdavault"/>
    <x v="0"/>
    <x v="0"/>
  </r>
  <r>
    <n v="712"/>
    <n v="10517"/>
    <s v="D0070"/>
    <n v="6"/>
    <s v="20160505"/>
    <d v="2016-05-05T00:00:00"/>
    <d v="2016-04-24T00:00:00"/>
    <n v="11"/>
    <s v="Outback Lager"/>
    <x v="6"/>
    <x v="0"/>
  </r>
  <r>
    <n v="713"/>
    <n v="10518"/>
    <s v="D0024"/>
    <n v="5"/>
    <s v="20160505"/>
    <d v="2016-05-05T00:00:00"/>
    <d v="2016-04-25T00:00:00"/>
    <n v="10"/>
    <s v="Guaraná Fantástica"/>
    <x v="6"/>
    <x v="2"/>
  </r>
  <r>
    <n v="714"/>
    <n v="10518"/>
    <s v="D0038"/>
    <n v="15"/>
    <s v="20160505"/>
    <d v="2016-05-05T00:00:00"/>
    <d v="2016-04-25T00:00:00"/>
    <n v="10"/>
    <s v="Côte de Blaye"/>
    <x v="6"/>
    <x v="2"/>
  </r>
  <r>
    <n v="715"/>
    <n v="10518"/>
    <s v="C0044"/>
    <n v="9"/>
    <s v="20160501"/>
    <d v="2016-05-01T00:00:00"/>
    <d v="2016-04-25T00:00:00"/>
    <n v="6"/>
    <s v="Gula Malacca"/>
    <x v="4"/>
    <x v="2"/>
  </r>
  <r>
    <n v="716"/>
    <n v="10519"/>
    <s v="S0010"/>
    <n v="16"/>
    <s v="20160501"/>
    <d v="2016-05-01T00:00:00"/>
    <d v="2016-04-28T00:00:00"/>
    <n v="3"/>
    <s v="Ikura"/>
    <x v="3"/>
    <x v="0"/>
  </r>
  <r>
    <n v="717"/>
    <n v="10519"/>
    <s v="G0056"/>
    <n v="40"/>
    <s v="20160501"/>
    <d v="2016-05-01T00:00:00"/>
    <d v="2016-04-28T00:00:00"/>
    <n v="3"/>
    <s v="Gnocchi di nonna Alice"/>
    <x v="1"/>
    <x v="0"/>
  </r>
  <r>
    <n v="718"/>
    <n v="10519"/>
    <s v="D0060"/>
    <n v="10"/>
    <s v="20160501"/>
    <d v="2016-05-01T00:00:00"/>
    <d v="2016-04-28T00:00:00"/>
    <n v="3"/>
    <s v="Camembert Pierrot"/>
    <x v="0"/>
    <x v="0"/>
  </r>
  <r>
    <n v="719"/>
    <n v="10520"/>
    <s v="D0024"/>
    <n v="8"/>
    <s v="20160501"/>
    <d v="2016-05-01T00:00:00"/>
    <d v="2016-04-29T00:00:00"/>
    <n v="2"/>
    <s v="Guaraná Fantástica"/>
    <x v="6"/>
    <x v="1"/>
  </r>
  <r>
    <n v="720"/>
    <n v="10520"/>
    <s v="M0053"/>
    <n v="5"/>
    <s v="20160502"/>
    <d v="2016-05-02T00:00:00"/>
    <d v="2016-04-29T00:00:00"/>
    <n v="3"/>
    <s v="Perth Pasties"/>
    <x v="7"/>
    <x v="1"/>
  </r>
  <r>
    <n v="721"/>
    <n v="10521"/>
    <s v="D0035"/>
    <n v="3"/>
    <s v="20160502"/>
    <d v="2016-05-02T00:00:00"/>
    <d v="2016-04-29T00:00:00"/>
    <n v="3"/>
    <s v="Steeleye Stout"/>
    <x v="6"/>
    <x v="2"/>
  </r>
  <r>
    <n v="722"/>
    <n v="10521"/>
    <s v="S0041"/>
    <n v="10"/>
    <s v="20160502"/>
    <d v="2016-05-02T00:00:00"/>
    <d v="2016-04-29T00:00:00"/>
    <n v="3"/>
    <s v="Jack's New England Clam Chowder"/>
    <x v="3"/>
    <x v="2"/>
  </r>
  <r>
    <n v="723"/>
    <n v="10521"/>
    <s v="D0068"/>
    <n v="6"/>
    <s v="20160506"/>
    <d v="2016-05-06T00:00:00"/>
    <d v="2016-04-29T00:00:00"/>
    <n v="7"/>
    <s v="Scottish Longbreads"/>
    <x v="5"/>
    <x v="2"/>
  </r>
  <r>
    <n v="724"/>
    <n v="10522"/>
    <s v="D0001"/>
    <n v="40"/>
    <s v="20160506"/>
    <d v="2016-05-06T00:00:00"/>
    <d v="2016-04-30T00:00:00"/>
    <n v="6"/>
    <s v="Chai"/>
    <x v="6"/>
    <x v="1"/>
  </r>
  <r>
    <n v="725"/>
    <n v="10522"/>
    <s v="C0008"/>
    <n v="24"/>
    <s v="20160506"/>
    <d v="2016-05-06T00:00:00"/>
    <d v="2016-04-30T00:00:00"/>
    <n v="6"/>
    <s v="Northwoods Cranberry Sauce"/>
    <x v="4"/>
    <x v="1"/>
  </r>
  <r>
    <n v="726"/>
    <n v="10522"/>
    <s v="S0030"/>
    <n v="20"/>
    <s v="20160506"/>
    <d v="2016-05-06T00:00:00"/>
    <d v="2016-04-30T00:00:00"/>
    <n v="6"/>
    <s v="Nord-Ost Matjeshering"/>
    <x v="3"/>
    <x v="1"/>
  </r>
  <r>
    <n v="727"/>
    <n v="10522"/>
    <s v="S0040"/>
    <n v="25"/>
    <s v="20160530"/>
    <d v="2016-05-30T00:00:00"/>
    <d v="2016-04-30T00:00:00"/>
    <n v="30"/>
    <s v="Boston Crab Meat"/>
    <x v="3"/>
    <x v="1"/>
  </r>
  <r>
    <n v="728"/>
    <n v="10523"/>
    <s v="M0017"/>
    <n v="25"/>
    <s v="20160530"/>
    <d v="2016-05-30T00:00:00"/>
    <d v="2016-05-01T00:00:00"/>
    <n v="29"/>
    <s v="Alice Mutton"/>
    <x v="7"/>
    <x v="2"/>
  </r>
  <r>
    <n v="729"/>
    <n v="10523"/>
    <s v="D0020"/>
    <n v="15"/>
    <s v="20160530"/>
    <d v="2016-05-30T00:00:00"/>
    <d v="2016-05-01T00:00:00"/>
    <n v="29"/>
    <s v="Sir Rodney's Marmalade"/>
    <x v="5"/>
    <x v="2"/>
  </r>
  <r>
    <n v="730"/>
    <n v="10523"/>
    <s v="S0037"/>
    <n v="18"/>
    <s v="20160530"/>
    <d v="2016-05-30T00:00:00"/>
    <d v="2016-05-01T00:00:00"/>
    <n v="29"/>
    <s v="Gravad lax"/>
    <x v="3"/>
    <x v="2"/>
  </r>
  <r>
    <n v="731"/>
    <n v="10523"/>
    <s v="S0041"/>
    <n v="6"/>
    <s v="20160507"/>
    <d v="2016-05-07T00:00:00"/>
    <d v="2016-05-01T00:00:00"/>
    <n v="6"/>
    <s v="Jack's New England Clam Chowder"/>
    <x v="3"/>
    <x v="2"/>
  </r>
  <r>
    <n v="732"/>
    <n v="10524"/>
    <s v="S0010"/>
    <n v="2"/>
    <s v="20160507"/>
    <d v="2016-05-07T00:00:00"/>
    <d v="2016-05-01T00:00:00"/>
    <n v="6"/>
    <s v="Ikura"/>
    <x v="3"/>
    <x v="2"/>
  </r>
  <r>
    <n v="733"/>
    <n v="10524"/>
    <s v="S0030"/>
    <n v="10"/>
    <s v="20160507"/>
    <d v="2016-05-07T00:00:00"/>
    <d v="2016-05-01T00:00:00"/>
    <n v="6"/>
    <s v="Nord-Ost Matjeshering"/>
    <x v="3"/>
    <x v="2"/>
  </r>
  <r>
    <n v="734"/>
    <n v="10524"/>
    <s v="D0043"/>
    <n v="60"/>
    <s v="20160507"/>
    <d v="2016-05-07T00:00:00"/>
    <d v="2016-05-01T00:00:00"/>
    <n v="6"/>
    <s v="Ipoh Coffee"/>
    <x v="6"/>
    <x v="2"/>
  </r>
  <r>
    <n v="735"/>
    <n v="10524"/>
    <s v="M0054"/>
    <n v="15"/>
    <s v="20160523"/>
    <d v="2016-05-23T00:00:00"/>
    <d v="2016-05-01T00:00:00"/>
    <n v="22"/>
    <s v="Tourtière"/>
    <x v="7"/>
    <x v="2"/>
  </r>
  <r>
    <n v="736"/>
    <n v="10525"/>
    <s v="S0036"/>
    <n v="30"/>
    <s v="20160523"/>
    <d v="2016-05-23T00:00:00"/>
    <d v="2016-05-02T00:00:00"/>
    <n v="21"/>
    <s v="Inlagd Sill"/>
    <x v="3"/>
    <x v="2"/>
  </r>
  <r>
    <n v="737"/>
    <n v="10525"/>
    <s v="S0040"/>
    <n v="15"/>
    <s v="20160515"/>
    <d v="2016-05-15T00:00:00"/>
    <d v="2016-05-02T00:00:00"/>
    <n v="13"/>
    <s v="Boston Crab Meat"/>
    <x v="3"/>
    <x v="2"/>
  </r>
  <r>
    <n v="738"/>
    <n v="10526"/>
    <s v="D0001"/>
    <n v="8"/>
    <s v="20160515"/>
    <d v="2016-05-15T00:00:00"/>
    <d v="2016-05-05T00:00:00"/>
    <n v="10"/>
    <s v="Chai"/>
    <x v="6"/>
    <x v="2"/>
  </r>
  <r>
    <n v="739"/>
    <n v="10526"/>
    <s v="S0013"/>
    <n v="10"/>
    <s v="20160515"/>
    <d v="2016-05-15T00:00:00"/>
    <d v="2016-05-05T00:00:00"/>
    <n v="10"/>
    <s v="Konbu"/>
    <x v="3"/>
    <x v="2"/>
  </r>
  <r>
    <n v="740"/>
    <n v="10526"/>
    <s v="G0056"/>
    <n v="30"/>
    <s v="20160507"/>
    <d v="2016-05-07T00:00:00"/>
    <d v="2016-05-05T00:00:00"/>
    <n v="2"/>
    <s v="Gnocchi di nonna Alice"/>
    <x v="1"/>
    <x v="2"/>
  </r>
  <r>
    <n v="741"/>
    <n v="10527"/>
    <s v="C0004"/>
    <n v="50"/>
    <s v="20160507"/>
    <d v="2016-05-07T00:00:00"/>
    <d v="2016-05-05T00:00:00"/>
    <n v="2"/>
    <s v="Chef Anton's Cajun Seasoning"/>
    <x v="4"/>
    <x v="1"/>
  </r>
  <r>
    <n v="742"/>
    <n v="10527"/>
    <s v="S0036"/>
    <n v="30"/>
    <s v="20160509"/>
    <d v="2016-05-09T00:00:00"/>
    <d v="2016-05-05T00:00:00"/>
    <n v="4"/>
    <s v="Inlagd Sill"/>
    <x v="3"/>
    <x v="1"/>
  </r>
  <r>
    <n v="743"/>
    <n v="10528"/>
    <s v="D0011"/>
    <n v="3"/>
    <s v="20160509"/>
    <d v="2016-05-09T00:00:00"/>
    <d v="2016-05-06T00:00:00"/>
    <n v="3"/>
    <s v="Queso Cabrales"/>
    <x v="0"/>
    <x v="2"/>
  </r>
  <r>
    <n v="744"/>
    <n v="10528"/>
    <s v="D0033"/>
    <n v="8"/>
    <s v="20160509"/>
    <d v="2016-05-09T00:00:00"/>
    <d v="2016-05-06T00:00:00"/>
    <n v="3"/>
    <s v="Geitost"/>
    <x v="0"/>
    <x v="2"/>
  </r>
  <r>
    <n v="745"/>
    <n v="10528"/>
    <s v="D0072"/>
    <n v="9"/>
    <s v="20160509"/>
    <d v="2016-05-09T00:00:00"/>
    <d v="2016-05-06T00:00:00"/>
    <n v="3"/>
    <s v="Mozzarella di Giovanni"/>
    <x v="0"/>
    <x v="2"/>
  </r>
  <r>
    <n v="746"/>
    <n v="10529"/>
    <s v="M0055"/>
    <n v="14"/>
    <s v="20160509"/>
    <d v="2016-05-09T00:00:00"/>
    <d v="2016-05-07T00:00:00"/>
    <n v="2"/>
    <s v="Pâté chinois"/>
    <x v="7"/>
    <x v="2"/>
  </r>
  <r>
    <n v="747"/>
    <n v="10529"/>
    <s v="D0068"/>
    <n v="20"/>
    <s v="20160509"/>
    <d v="2016-05-09T00:00:00"/>
    <d v="2016-05-07T00:00:00"/>
    <n v="2"/>
    <s v="Scottish Longbreads"/>
    <x v="5"/>
    <x v="2"/>
  </r>
  <r>
    <n v="748"/>
    <n v="10529"/>
    <s v="D0069"/>
    <n v="10"/>
    <s v="20160512"/>
    <d v="2016-05-12T00:00:00"/>
    <d v="2016-05-07T00:00:00"/>
    <n v="5"/>
    <s v="Gudbrandsdalsost"/>
    <x v="0"/>
    <x v="2"/>
  </r>
  <r>
    <n v="749"/>
    <n v="10530"/>
    <s v="M0017"/>
    <n v="40"/>
    <s v="20160512"/>
    <d v="2016-05-12T00:00:00"/>
    <d v="2016-05-08T00:00:00"/>
    <n v="4"/>
    <s v="Alice Mutton"/>
    <x v="7"/>
    <x v="2"/>
  </r>
  <r>
    <n v="750"/>
    <n v="10530"/>
    <s v="D0043"/>
    <n v="25"/>
    <s v="20160512"/>
    <d v="2016-05-12T00:00:00"/>
    <d v="2016-05-08T00:00:00"/>
    <n v="4"/>
    <s v="Ipoh Coffee"/>
    <x v="6"/>
    <x v="2"/>
  </r>
  <r>
    <n v="751"/>
    <n v="10530"/>
    <s v="C0061"/>
    <n v="20"/>
    <s v="20160512"/>
    <d v="2016-05-12T00:00:00"/>
    <d v="2016-05-08T00:00:00"/>
    <n v="4"/>
    <s v="Sirop d'érable"/>
    <x v="4"/>
    <x v="2"/>
  </r>
  <r>
    <n v="752"/>
    <n v="10530"/>
    <s v="D0076"/>
    <n v="50"/>
    <s v="20160519"/>
    <d v="2016-05-19T00:00:00"/>
    <d v="2016-05-08T00:00:00"/>
    <n v="11"/>
    <s v="Lakkalikööri"/>
    <x v="6"/>
    <x v="2"/>
  </r>
  <r>
    <n v="753"/>
    <n v="10531"/>
    <s v="D0059"/>
    <n v="2"/>
    <s v="20160512"/>
    <d v="2016-05-12T00:00:00"/>
    <d v="2016-05-08T00:00:00"/>
    <n v="4"/>
    <s v="Raclette Courdavault"/>
    <x v="0"/>
    <x v="1"/>
  </r>
  <r>
    <n v="754"/>
    <n v="10532"/>
    <s v="S0030"/>
    <n v="15"/>
    <s v="20160512"/>
    <d v="2016-05-12T00:00:00"/>
    <d v="2016-05-09T00:00:00"/>
    <n v="3"/>
    <s v="Nord-Ost Matjeshering"/>
    <x v="3"/>
    <x v="0"/>
  </r>
  <r>
    <n v="755"/>
    <n v="10532"/>
    <s v="C0066"/>
    <n v="24"/>
    <s v="20160522"/>
    <d v="2016-05-22T00:00:00"/>
    <d v="2016-05-09T00:00:00"/>
    <n v="13"/>
    <s v="Louisiana Hot Spiced Okra"/>
    <x v="4"/>
    <x v="0"/>
  </r>
  <r>
    <n v="756"/>
    <n v="10533"/>
    <s v="C0004"/>
    <n v="50"/>
    <s v="20160522"/>
    <d v="2016-05-22T00:00:00"/>
    <d v="2016-05-12T00:00:00"/>
    <n v="10"/>
    <s v="Chef Anton's Cajun Seasoning"/>
    <x v="4"/>
    <x v="1"/>
  </r>
  <r>
    <n v="757"/>
    <n v="10533"/>
    <s v="D0072"/>
    <n v="24"/>
    <s v="20160522"/>
    <d v="2016-05-22T00:00:00"/>
    <d v="2016-05-12T00:00:00"/>
    <n v="10"/>
    <s v="Mozzarella di Giovanni"/>
    <x v="0"/>
    <x v="1"/>
  </r>
  <r>
    <n v="758"/>
    <n v="10533"/>
    <s v="S0073"/>
    <n v="24"/>
    <s v="20160514"/>
    <d v="2016-05-14T00:00:00"/>
    <d v="2016-05-12T00:00:00"/>
    <n v="2"/>
    <s v="Röd Kaviar"/>
    <x v="3"/>
    <x v="1"/>
  </r>
  <r>
    <n v="759"/>
    <n v="10534"/>
    <s v="S0030"/>
    <n v="10"/>
    <s v="20160514"/>
    <d v="2016-05-14T00:00:00"/>
    <d v="2016-05-12T00:00:00"/>
    <n v="2"/>
    <s v="Nord-Ost Matjeshering"/>
    <x v="3"/>
    <x v="2"/>
  </r>
  <r>
    <n v="760"/>
    <n v="10534"/>
    <s v="S0040"/>
    <n v="10"/>
    <s v="20160514"/>
    <d v="2016-05-14T00:00:00"/>
    <d v="2016-05-12T00:00:00"/>
    <n v="2"/>
    <s v="Boston Crab Meat"/>
    <x v="3"/>
    <x v="2"/>
  </r>
  <r>
    <n v="761"/>
    <n v="10534"/>
    <s v="M0054"/>
    <n v="10"/>
    <s v="20160521"/>
    <d v="2016-05-21T00:00:00"/>
    <d v="2016-05-12T00:00:00"/>
    <n v="9"/>
    <s v="Tourtière"/>
    <x v="7"/>
    <x v="2"/>
  </r>
  <r>
    <n v="762"/>
    <n v="10535"/>
    <s v="D0011"/>
    <n v="50"/>
    <s v="20160521"/>
    <d v="2016-05-21T00:00:00"/>
    <d v="2016-05-13T00:00:00"/>
    <n v="8"/>
    <s v="Queso Cabrales"/>
    <x v="0"/>
    <x v="1"/>
  </r>
  <r>
    <n v="763"/>
    <n v="10535"/>
    <s v="S0040"/>
    <n v="10"/>
    <s v="20160521"/>
    <d v="2016-05-21T00:00:00"/>
    <d v="2016-05-13T00:00:00"/>
    <n v="8"/>
    <s v="Boston Crab Meat"/>
    <x v="3"/>
    <x v="1"/>
  </r>
  <r>
    <n v="764"/>
    <n v="10535"/>
    <s v="G0057"/>
    <n v="5"/>
    <s v="20160521"/>
    <d v="2016-05-21T00:00:00"/>
    <d v="2016-05-13T00:00:00"/>
    <n v="8"/>
    <s v="Ravioli Angelo"/>
    <x v="1"/>
    <x v="1"/>
  </r>
  <r>
    <n v="765"/>
    <n v="10535"/>
    <s v="D0059"/>
    <n v="15"/>
    <s v="20160606"/>
    <d v="2016-06-06T00:00:00"/>
    <d v="2016-05-13T00:00:00"/>
    <n v="24"/>
    <s v="Raclette Courdavault"/>
    <x v="0"/>
    <x v="1"/>
  </r>
  <r>
    <n v="766"/>
    <n v="10536"/>
    <s v="D0012"/>
    <n v="15"/>
    <s v="20160606"/>
    <d v="2016-06-06T00:00:00"/>
    <d v="2016-05-14T00:00:00"/>
    <n v="23"/>
    <s v="Queso Manchego La Pastora"/>
    <x v="0"/>
    <x v="2"/>
  </r>
  <r>
    <n v="767"/>
    <n v="10536"/>
    <s v="D0031"/>
    <n v="20"/>
    <s v="20160606"/>
    <d v="2016-06-06T00:00:00"/>
    <d v="2016-05-14T00:00:00"/>
    <n v="23"/>
    <s v="Gorgonzola Telino"/>
    <x v="0"/>
    <x v="2"/>
  </r>
  <r>
    <n v="768"/>
    <n v="10536"/>
    <s v="D0033"/>
    <n v="30"/>
    <s v="20160606"/>
    <d v="2016-06-06T00:00:00"/>
    <d v="2016-05-14T00:00:00"/>
    <n v="23"/>
    <s v="Geitost"/>
    <x v="0"/>
    <x v="2"/>
  </r>
  <r>
    <n v="769"/>
    <n v="10536"/>
    <s v="D0060"/>
    <n v="35"/>
    <s v="20160519"/>
    <d v="2016-05-19T00:00:00"/>
    <d v="2016-05-14T00:00:00"/>
    <n v="5"/>
    <s v="Camembert Pierrot"/>
    <x v="0"/>
    <x v="2"/>
  </r>
  <r>
    <n v="770"/>
    <n v="10537"/>
    <s v="D0031"/>
    <n v="30"/>
    <s v="20160519"/>
    <d v="2016-05-19T00:00:00"/>
    <d v="2016-05-14T00:00:00"/>
    <n v="5"/>
    <s v="Gorgonzola Telino"/>
    <x v="0"/>
    <x v="1"/>
  </r>
  <r>
    <n v="771"/>
    <n v="10537"/>
    <s v="P0051"/>
    <n v="6"/>
    <s v="20160519"/>
    <d v="2016-05-19T00:00:00"/>
    <d v="2016-05-14T00:00:00"/>
    <n v="5"/>
    <s v="Manjimup Dried Apples"/>
    <x v="2"/>
    <x v="1"/>
  </r>
  <r>
    <n v="772"/>
    <n v="10537"/>
    <s v="S0058"/>
    <n v="20"/>
    <s v="20160519"/>
    <d v="2016-05-19T00:00:00"/>
    <d v="2016-05-14T00:00:00"/>
    <n v="5"/>
    <s v="Escargots de Bourgogne"/>
    <x v="3"/>
    <x v="1"/>
  </r>
  <r>
    <n v="773"/>
    <n v="10537"/>
    <s v="D0072"/>
    <n v="21"/>
    <s v="20160519"/>
    <d v="2016-05-19T00:00:00"/>
    <d v="2016-05-14T00:00:00"/>
    <n v="5"/>
    <s v="Mozzarella di Giovanni"/>
    <x v="0"/>
    <x v="1"/>
  </r>
  <r>
    <n v="774"/>
    <n v="10537"/>
    <s v="S0073"/>
    <n v="9"/>
    <s v="20160516"/>
    <d v="2016-05-16T00:00:00"/>
    <d v="2016-05-14T00:00:00"/>
    <n v="2"/>
    <s v="Röd Kaviar"/>
    <x v="3"/>
    <x v="1"/>
  </r>
  <r>
    <n v="775"/>
    <n v="10538"/>
    <s v="D0070"/>
    <n v="7"/>
    <s v="20160516"/>
    <d v="2016-05-16T00:00:00"/>
    <d v="2016-05-15T00:00:00"/>
    <n v="1"/>
    <s v="Outback Lager"/>
    <x v="6"/>
    <x v="0"/>
  </r>
  <r>
    <n v="776"/>
    <n v="10538"/>
    <s v="D0072"/>
    <n v="1"/>
    <s v="20160523"/>
    <d v="2016-05-23T00:00:00"/>
    <d v="2016-05-15T00:00:00"/>
    <n v="8"/>
    <s v="Mozzarella di Giovanni"/>
    <x v="0"/>
    <x v="0"/>
  </r>
  <r>
    <n v="777"/>
    <n v="10539"/>
    <s v="S0013"/>
    <n v="8"/>
    <s v="20160523"/>
    <d v="2016-05-23T00:00:00"/>
    <d v="2016-05-16T00:00:00"/>
    <n v="7"/>
    <s v="Konbu"/>
    <x v="3"/>
    <x v="0"/>
  </r>
  <r>
    <n v="778"/>
    <n v="10539"/>
    <s v="D0021"/>
    <n v="15"/>
    <s v="20160523"/>
    <d v="2016-05-23T00:00:00"/>
    <d v="2016-05-16T00:00:00"/>
    <n v="7"/>
    <s v="Sir Rodney's Scones"/>
    <x v="5"/>
    <x v="0"/>
  </r>
  <r>
    <n v="779"/>
    <n v="10539"/>
    <s v="D0033"/>
    <n v="15"/>
    <s v="20160523"/>
    <d v="2016-05-23T00:00:00"/>
    <d v="2016-05-16T00:00:00"/>
    <n v="7"/>
    <s v="Geitost"/>
    <x v="0"/>
    <x v="0"/>
  </r>
  <r>
    <n v="780"/>
    <n v="10539"/>
    <s v="D0049"/>
    <n v="6"/>
    <s v="20160613"/>
    <d v="2016-06-13T00:00:00"/>
    <d v="2016-05-16T00:00:00"/>
    <n v="28"/>
    <s v="Maxilaku"/>
    <x v="5"/>
    <x v="0"/>
  </r>
  <r>
    <n v="781"/>
    <n v="10540"/>
    <s v="C0003"/>
    <n v="60"/>
    <s v="20160613"/>
    <d v="2016-06-13T00:00:00"/>
    <d v="2016-05-19T00:00:00"/>
    <n v="25"/>
    <s v="Aniseed Syrup"/>
    <x v="4"/>
    <x v="0"/>
  </r>
  <r>
    <n v="782"/>
    <n v="10540"/>
    <s v="D0026"/>
    <n v="40"/>
    <s v="20160613"/>
    <d v="2016-06-13T00:00:00"/>
    <d v="2016-05-19T00:00:00"/>
    <n v="25"/>
    <s v="Gumbär Gummibärchen"/>
    <x v="5"/>
    <x v="0"/>
  </r>
  <r>
    <n v="783"/>
    <n v="10540"/>
    <s v="D0038"/>
    <n v="30"/>
    <s v="20160613"/>
    <d v="2016-06-13T00:00:00"/>
    <d v="2016-05-19T00:00:00"/>
    <n v="25"/>
    <s v="Côte de Blaye"/>
    <x v="6"/>
    <x v="0"/>
  </r>
  <r>
    <n v="784"/>
    <n v="10540"/>
    <s v="D0068"/>
    <n v="35"/>
    <s v="20160529"/>
    <d v="2016-05-29T00:00:00"/>
    <d v="2016-05-19T00:00:00"/>
    <n v="10"/>
    <s v="Scottish Longbreads"/>
    <x v="5"/>
    <x v="0"/>
  </r>
  <r>
    <n v="785"/>
    <n v="10541"/>
    <s v="D0024"/>
    <n v="35"/>
    <s v="20160529"/>
    <d v="2016-05-29T00:00:00"/>
    <d v="2016-05-19T00:00:00"/>
    <n v="10"/>
    <s v="Guaraná Fantástica"/>
    <x v="6"/>
    <x v="1"/>
  </r>
  <r>
    <n v="786"/>
    <n v="10541"/>
    <s v="D0038"/>
    <n v="4"/>
    <s v="20160529"/>
    <d v="2016-05-29T00:00:00"/>
    <d v="2016-05-19T00:00:00"/>
    <n v="10"/>
    <s v="Côte de Blaye"/>
    <x v="6"/>
    <x v="1"/>
  </r>
  <r>
    <n v="787"/>
    <n v="10541"/>
    <s v="C0065"/>
    <n v="36"/>
    <s v="20160529"/>
    <d v="2016-05-29T00:00:00"/>
    <d v="2016-05-19T00:00:00"/>
    <n v="10"/>
    <s v="Louisiana Fiery Hot Pepper Sauce"/>
    <x v="4"/>
    <x v="1"/>
  </r>
  <r>
    <n v="788"/>
    <n v="10541"/>
    <s v="D0071"/>
    <n v="9"/>
    <s v="20160526"/>
    <d v="2016-05-26T00:00:00"/>
    <d v="2016-05-19T00:00:00"/>
    <n v="7"/>
    <s v="Flotemysost"/>
    <x v="0"/>
    <x v="1"/>
  </r>
  <r>
    <n v="789"/>
    <n v="10542"/>
    <s v="D0011"/>
    <n v="15"/>
    <s v="20160526"/>
    <d v="2016-05-26T00:00:00"/>
    <d v="2016-05-20T00:00:00"/>
    <n v="6"/>
    <s v="Queso Cabrales"/>
    <x v="0"/>
    <x v="0"/>
  </r>
  <r>
    <n v="790"/>
    <n v="10542"/>
    <s v="M0054"/>
    <n v="24"/>
    <s v="20160523"/>
    <d v="2016-05-23T00:00:00"/>
    <d v="2016-05-20T00:00:00"/>
    <n v="3"/>
    <s v="Tourtière"/>
    <x v="7"/>
    <x v="0"/>
  </r>
  <r>
    <n v="791"/>
    <n v="10543"/>
    <s v="D0012"/>
    <n v="30"/>
    <s v="20160523"/>
    <d v="2016-05-23T00:00:00"/>
    <d v="2016-05-21T00:00:00"/>
    <n v="2"/>
    <s v="Queso Manchego La Pastora"/>
    <x v="0"/>
    <x v="2"/>
  </r>
  <r>
    <n v="792"/>
    <n v="10543"/>
    <s v="G0023"/>
    <n v="70"/>
    <s v="20160530"/>
    <d v="2016-05-30T00:00:00"/>
    <d v="2016-05-21T00:00:00"/>
    <n v="9"/>
    <s v="Tunnbröd"/>
    <x v="1"/>
    <x v="2"/>
  </r>
  <r>
    <n v="793"/>
    <n v="10544"/>
    <s v="P0028"/>
    <n v="7"/>
    <s v="20160530"/>
    <d v="2016-05-30T00:00:00"/>
    <d v="2016-05-21T00:00:00"/>
    <n v="9"/>
    <s v="Rössle Sauerkraut"/>
    <x v="2"/>
    <x v="1"/>
  </r>
  <r>
    <n v="794"/>
    <n v="10544"/>
    <s v="D0067"/>
    <n v="7"/>
    <s v="20160626"/>
    <d v="2016-06-26T00:00:00"/>
    <d v="2016-05-21T00:00:00"/>
    <n v="36"/>
    <s v="Laughing Lumberjack Lager"/>
    <x v="6"/>
    <x v="1"/>
  </r>
  <r>
    <n v="795"/>
    <n v="10545"/>
    <s v="D0011"/>
    <n v="10"/>
    <s v="20160527"/>
    <d v="2016-05-27T00:00:00"/>
    <d v="2016-05-22T00:00:00"/>
    <n v="5"/>
    <s v="Queso Cabrales"/>
    <x v="0"/>
    <x v="2"/>
  </r>
  <r>
    <n v="796"/>
    <n v="10546"/>
    <s v="P0007"/>
    <n v="10"/>
    <s v="20160527"/>
    <d v="2016-05-27T00:00:00"/>
    <d v="2016-05-23T00:00:00"/>
    <n v="4"/>
    <s v="Uncle Bob's Organic Dried Pears"/>
    <x v="2"/>
    <x v="0"/>
  </r>
  <r>
    <n v="797"/>
    <n v="10546"/>
    <s v="D0035"/>
    <n v="30"/>
    <s v="20160527"/>
    <d v="2016-05-27T00:00:00"/>
    <d v="2016-05-23T00:00:00"/>
    <n v="4"/>
    <s v="Steeleye Stout"/>
    <x v="6"/>
    <x v="0"/>
  </r>
  <r>
    <n v="798"/>
    <n v="10546"/>
    <s v="D0062"/>
    <n v="40"/>
    <s v="20160602"/>
    <d v="2016-06-02T00:00:00"/>
    <d v="2016-05-23T00:00:00"/>
    <n v="10"/>
    <s v="Tarte au sucre"/>
    <x v="5"/>
    <x v="0"/>
  </r>
  <r>
    <n v="799"/>
    <n v="10547"/>
    <s v="D0032"/>
    <n v="24"/>
    <s v="20160602"/>
    <d v="2016-06-02T00:00:00"/>
    <d v="2016-05-23T00:00:00"/>
    <n v="10"/>
    <s v="Mascarpone Fabioli"/>
    <x v="0"/>
    <x v="2"/>
  </r>
  <r>
    <n v="800"/>
    <n v="10547"/>
    <s v="S0036"/>
    <n v="60"/>
    <s v="20160602"/>
    <d v="2016-06-02T00:00:00"/>
    <d v="2016-05-23T00:00:00"/>
    <n v="10"/>
    <s v="Inlagd Sill"/>
    <x v="3"/>
    <x v="2"/>
  </r>
  <r>
    <n v="801"/>
    <n v="10548"/>
    <s v="D0034"/>
    <n v="10"/>
    <s v="20160602"/>
    <d v="2016-06-02T00:00:00"/>
    <d v="2016-05-26T00:00:00"/>
    <n v="7"/>
    <s v="Sasquatch Ale"/>
    <x v="6"/>
    <x v="2"/>
  </r>
  <r>
    <n v="802"/>
    <n v="10548"/>
    <s v="S0041"/>
    <n v="14"/>
    <s v="20160530"/>
    <d v="2016-05-30T00:00:00"/>
    <d v="2016-05-26T00:00:00"/>
    <n v="4"/>
    <s v="Jack's New England Clam Chowder"/>
    <x v="3"/>
    <x v="2"/>
  </r>
  <r>
    <n v="803"/>
    <n v="10549"/>
    <s v="D0031"/>
    <n v="55"/>
    <s v="20160530"/>
    <d v="2016-05-30T00:00:00"/>
    <d v="2016-05-27T00:00:00"/>
    <n v="3"/>
    <s v="Gorgonzola Telino"/>
    <x v="0"/>
    <x v="1"/>
  </r>
  <r>
    <n v="804"/>
    <n v="10549"/>
    <s v="S0045"/>
    <n v="100"/>
    <s v="20160530"/>
    <d v="2016-05-30T00:00:00"/>
    <d v="2016-05-27T00:00:00"/>
    <n v="3"/>
    <s v="Rogede sild"/>
    <x v="3"/>
    <x v="1"/>
  </r>
  <r>
    <n v="805"/>
    <n v="10549"/>
    <s v="P0051"/>
    <n v="48"/>
    <s v="20160606"/>
    <d v="2016-06-06T00:00:00"/>
    <d v="2016-05-27T00:00:00"/>
    <n v="10"/>
    <s v="Manjimup Dried Apples"/>
    <x v="2"/>
    <x v="1"/>
  </r>
  <r>
    <n v="806"/>
    <n v="10550"/>
    <s v="M0017"/>
    <n v="8"/>
    <s v="20160606"/>
    <d v="2016-06-06T00:00:00"/>
    <d v="2016-05-28T00:00:00"/>
    <n v="9"/>
    <s v="Alice Mutton"/>
    <x v="7"/>
    <x v="0"/>
  </r>
  <r>
    <n v="807"/>
    <n v="10550"/>
    <s v="D0019"/>
    <n v="10"/>
    <s v="20160606"/>
    <d v="2016-06-06T00:00:00"/>
    <d v="2016-05-28T00:00:00"/>
    <n v="9"/>
    <s v="Teatime Chocolate Biscuits"/>
    <x v="5"/>
    <x v="0"/>
  </r>
  <r>
    <n v="808"/>
    <n v="10550"/>
    <s v="D0021"/>
    <n v="6"/>
    <s v="20160606"/>
    <d v="2016-06-06T00:00:00"/>
    <d v="2016-05-28T00:00:00"/>
    <n v="9"/>
    <s v="Sir Rodney's Scones"/>
    <x v="5"/>
    <x v="0"/>
  </r>
  <r>
    <n v="809"/>
    <n v="10550"/>
    <s v="C0061"/>
    <n v="10"/>
    <s v="20160606"/>
    <d v="2016-06-06T00:00:00"/>
    <d v="2016-05-28T00:00:00"/>
    <n v="9"/>
    <s v="Sirop d'érable"/>
    <x v="4"/>
    <x v="0"/>
  </r>
  <r>
    <n v="810"/>
    <n v="10551"/>
    <s v="D0016"/>
    <n v="40"/>
    <s v="20160606"/>
    <d v="2016-06-06T00:00:00"/>
    <d v="2016-05-28T00:00:00"/>
    <n v="9"/>
    <s v="Pavlova"/>
    <x v="5"/>
    <x v="0"/>
  </r>
  <r>
    <n v="811"/>
    <n v="10551"/>
    <s v="D0035"/>
    <n v="20"/>
    <s v="20160606"/>
    <d v="2016-06-06T00:00:00"/>
    <d v="2016-05-28T00:00:00"/>
    <n v="9"/>
    <s v="Steeleye Stout"/>
    <x v="6"/>
    <x v="0"/>
  </r>
  <r>
    <n v="812"/>
    <n v="10551"/>
    <s v="C0044"/>
    <n v="40"/>
    <s v="20160605"/>
    <d v="2016-06-05T00:00:00"/>
    <d v="2016-05-28T00:00:00"/>
    <n v="8"/>
    <s v="Gula Malacca"/>
    <x v="4"/>
    <x v="0"/>
  </r>
  <r>
    <n v="813"/>
    <n v="10552"/>
    <s v="D0069"/>
    <n v="18"/>
    <s v="20160605"/>
    <d v="2016-06-05T00:00:00"/>
    <d v="2016-05-29T00:00:00"/>
    <n v="7"/>
    <s v="Gudbrandsdalsost"/>
    <x v="0"/>
    <x v="1"/>
  </r>
  <r>
    <n v="814"/>
    <n v="10552"/>
    <s v="D0075"/>
    <n v="30"/>
    <s v="20160603"/>
    <d v="2016-06-03T00:00:00"/>
    <d v="2016-05-29T00:00:00"/>
    <n v="5"/>
    <s v="Rhönbräu Klosterbier"/>
    <x v="6"/>
    <x v="1"/>
  </r>
  <r>
    <n v="815"/>
    <n v="10553"/>
    <s v="D0011"/>
    <n v="15"/>
    <s v="20160603"/>
    <d v="2016-06-03T00:00:00"/>
    <d v="2016-05-30T00:00:00"/>
    <n v="4"/>
    <s v="Queso Cabrales"/>
    <x v="0"/>
    <x v="2"/>
  </r>
  <r>
    <n v="816"/>
    <n v="10553"/>
    <s v="D0016"/>
    <n v="14"/>
    <s v="20160603"/>
    <d v="2016-06-03T00:00:00"/>
    <d v="2016-05-30T00:00:00"/>
    <n v="4"/>
    <s v="Pavlova"/>
    <x v="5"/>
    <x v="2"/>
  </r>
  <r>
    <n v="817"/>
    <n v="10553"/>
    <s v="G0022"/>
    <n v="24"/>
    <s v="20160603"/>
    <d v="2016-06-03T00:00:00"/>
    <d v="2016-05-30T00:00:00"/>
    <n v="4"/>
    <s v="Gustaf's Knäckebröd"/>
    <x v="1"/>
    <x v="2"/>
  </r>
  <r>
    <n v="818"/>
    <n v="10553"/>
    <s v="D0031"/>
    <n v="30"/>
    <s v="20160603"/>
    <d v="2016-06-03T00:00:00"/>
    <d v="2016-05-30T00:00:00"/>
    <n v="4"/>
    <s v="Gorgonzola Telino"/>
    <x v="0"/>
    <x v="2"/>
  </r>
  <r>
    <n v="819"/>
    <n v="10553"/>
    <s v="D0035"/>
    <n v="6"/>
    <s v="20160605"/>
    <d v="2016-06-05T00:00:00"/>
    <d v="2016-05-30T00:00:00"/>
    <n v="6"/>
    <s v="Steeleye Stout"/>
    <x v="6"/>
    <x v="2"/>
  </r>
  <r>
    <n v="820"/>
    <n v="10554"/>
    <s v="D0016"/>
    <n v="30"/>
    <s v="20160605"/>
    <d v="2016-06-05T00:00:00"/>
    <d v="2016-05-30T00:00:00"/>
    <n v="6"/>
    <s v="Pavlova"/>
    <x v="5"/>
    <x v="0"/>
  </r>
  <r>
    <n v="821"/>
    <n v="10554"/>
    <s v="G0023"/>
    <n v="20"/>
    <s v="20160605"/>
    <d v="2016-06-05T00:00:00"/>
    <d v="2016-05-30T00:00:00"/>
    <n v="6"/>
    <s v="Tunnbröd"/>
    <x v="1"/>
    <x v="0"/>
  </r>
  <r>
    <n v="822"/>
    <n v="10554"/>
    <s v="D0062"/>
    <n v="20"/>
    <s v="20160605"/>
    <d v="2016-06-05T00:00:00"/>
    <d v="2016-05-30T00:00:00"/>
    <n v="6"/>
    <s v="Tarte au sucre"/>
    <x v="5"/>
    <x v="0"/>
  </r>
  <r>
    <n v="823"/>
    <n v="10554"/>
    <s v="C0077"/>
    <n v="10"/>
    <s v="20160604"/>
    <d v="2016-06-04T00:00:00"/>
    <d v="2016-05-30T00:00:00"/>
    <n v="5"/>
    <s v="Original Frankfurter grüne Soße"/>
    <x v="4"/>
    <x v="0"/>
  </r>
  <r>
    <n v="824"/>
    <n v="10555"/>
    <s v="P0014"/>
    <n v="30"/>
    <s v="20160604"/>
    <d v="2016-06-04T00:00:00"/>
    <d v="2016-06-02T00:00:00"/>
    <n v="2"/>
    <s v="Tofu"/>
    <x v="2"/>
    <x v="0"/>
  </r>
  <r>
    <n v="825"/>
    <n v="10555"/>
    <s v="D0019"/>
    <n v="35"/>
    <s v="20160604"/>
    <d v="2016-06-04T00:00:00"/>
    <d v="2016-06-02T00:00:00"/>
    <n v="2"/>
    <s v="Teatime Chocolate Biscuits"/>
    <x v="5"/>
    <x v="0"/>
  </r>
  <r>
    <n v="826"/>
    <n v="10555"/>
    <s v="D0024"/>
    <n v="18"/>
    <s v="20160604"/>
    <d v="2016-06-04T00:00:00"/>
    <d v="2016-06-02T00:00:00"/>
    <n v="2"/>
    <s v="Guaraná Fantástica"/>
    <x v="6"/>
    <x v="0"/>
  </r>
  <r>
    <n v="827"/>
    <n v="10555"/>
    <s v="P0051"/>
    <n v="20"/>
    <s v="20160604"/>
    <d v="2016-06-04T00:00:00"/>
    <d v="2016-06-02T00:00:00"/>
    <n v="2"/>
    <s v="Manjimup Dried Apples"/>
    <x v="2"/>
    <x v="0"/>
  </r>
  <r>
    <n v="828"/>
    <n v="10555"/>
    <s v="G0056"/>
    <n v="40"/>
    <s v="20160613"/>
    <d v="2016-06-13T00:00:00"/>
    <d v="2016-06-02T00:00:00"/>
    <n v="11"/>
    <s v="Gnocchi di nonna Alice"/>
    <x v="1"/>
    <x v="0"/>
  </r>
  <r>
    <n v="829"/>
    <n v="10556"/>
    <s v="D0072"/>
    <n v="24"/>
    <s v="20160606"/>
    <d v="2016-06-06T00:00:00"/>
    <d v="2016-06-03T00:00:00"/>
    <n v="3"/>
    <s v="Mozzarella di Giovanni"/>
    <x v="0"/>
    <x v="1"/>
  </r>
  <r>
    <n v="830"/>
    <n v="10557"/>
    <s v="G0064"/>
    <n v="30"/>
    <s v="20160606"/>
    <d v="2016-06-06T00:00:00"/>
    <d v="2016-06-03T00:00:00"/>
    <n v="3"/>
    <s v="Wimmers gute Semmelknödel"/>
    <x v="1"/>
    <x v="2"/>
  </r>
  <r>
    <n v="831"/>
    <n v="10557"/>
    <s v="D0075"/>
    <n v="20"/>
    <s v="20160610"/>
    <d v="2016-06-10T00:00:00"/>
    <d v="2016-06-03T00:00:00"/>
    <n v="7"/>
    <s v="Rhönbräu Klosterbier"/>
    <x v="6"/>
    <x v="2"/>
  </r>
  <r>
    <n v="832"/>
    <n v="10558"/>
    <s v="D0047"/>
    <n v="25"/>
    <s v="20160610"/>
    <d v="2016-06-10T00:00:00"/>
    <d v="2016-06-04T00:00:00"/>
    <n v="6"/>
    <s v="Zaanse koeken"/>
    <x v="5"/>
    <x v="2"/>
  </r>
  <r>
    <n v="833"/>
    <n v="10558"/>
    <s v="P0051"/>
    <n v="20"/>
    <s v="20160610"/>
    <d v="2016-06-10T00:00:00"/>
    <d v="2016-06-04T00:00:00"/>
    <n v="6"/>
    <s v="Manjimup Dried Apples"/>
    <x v="2"/>
    <x v="2"/>
  </r>
  <r>
    <n v="834"/>
    <n v="10558"/>
    <s v="G0052"/>
    <n v="30"/>
    <s v="20160610"/>
    <d v="2016-06-10T00:00:00"/>
    <d v="2016-06-04T00:00:00"/>
    <n v="6"/>
    <s v="Filo Mix"/>
    <x v="1"/>
    <x v="2"/>
  </r>
  <r>
    <n v="835"/>
    <n v="10558"/>
    <s v="M0053"/>
    <n v="18"/>
    <s v="20160610"/>
    <d v="2016-06-10T00:00:00"/>
    <d v="2016-06-04T00:00:00"/>
    <n v="6"/>
    <s v="Perth Pasties"/>
    <x v="7"/>
    <x v="2"/>
  </r>
  <r>
    <n v="836"/>
    <n v="10558"/>
    <s v="S0073"/>
    <n v="3"/>
    <s v="20160613"/>
    <d v="2016-06-13T00:00:00"/>
    <d v="2016-06-04T00:00:00"/>
    <n v="9"/>
    <s v="Röd Kaviar"/>
    <x v="3"/>
    <x v="2"/>
  </r>
  <r>
    <n v="837"/>
    <n v="10559"/>
    <s v="S0041"/>
    <n v="12"/>
    <s v="20160613"/>
    <d v="2016-06-13T00:00:00"/>
    <d v="2016-06-05T00:00:00"/>
    <n v="8"/>
    <s v="Jack's New England Clam Chowder"/>
    <x v="3"/>
    <x v="1"/>
  </r>
  <r>
    <n v="838"/>
    <n v="10559"/>
    <s v="M0055"/>
    <n v="18"/>
    <s v="20160609"/>
    <d v="2016-06-09T00:00:00"/>
    <d v="2016-06-05T00:00:00"/>
    <n v="4"/>
    <s v="Pâté chinois"/>
    <x v="7"/>
    <x v="1"/>
  </r>
  <r>
    <n v="839"/>
    <n v="10560"/>
    <s v="S0030"/>
    <n v="20"/>
    <s v="20160609"/>
    <d v="2016-06-09T00:00:00"/>
    <d v="2016-06-06T00:00:00"/>
    <n v="3"/>
    <s v="Nord-Ost Matjeshering"/>
    <x v="3"/>
    <x v="1"/>
  </r>
  <r>
    <n v="840"/>
    <n v="10560"/>
    <s v="D0062"/>
    <n v="15"/>
    <s v="20160609"/>
    <d v="2016-06-09T00:00:00"/>
    <d v="2016-06-06T00:00:00"/>
    <n v="3"/>
    <s v="Tarte au sucre"/>
    <x v="5"/>
    <x v="1"/>
  </r>
  <r>
    <n v="841"/>
    <n v="10561"/>
    <s v="C0044"/>
    <n v="10"/>
    <s v="20160609"/>
    <d v="2016-06-09T00:00:00"/>
    <d v="2016-06-06T00:00:00"/>
    <n v="3"/>
    <s v="Gula Malacca"/>
    <x v="4"/>
    <x v="2"/>
  </r>
  <r>
    <n v="842"/>
    <n v="10561"/>
    <s v="P0051"/>
    <n v="50"/>
    <s v="20160612"/>
    <d v="2016-06-12T00:00:00"/>
    <d v="2016-06-06T00:00:00"/>
    <n v="6"/>
    <s v="Manjimup Dried Apples"/>
    <x v="2"/>
    <x v="2"/>
  </r>
  <r>
    <n v="843"/>
    <n v="10562"/>
    <s v="D0033"/>
    <n v="20"/>
    <s v="20160612"/>
    <d v="2016-06-12T00:00:00"/>
    <d v="2016-06-09T00:00:00"/>
    <n v="3"/>
    <s v="Geitost"/>
    <x v="0"/>
    <x v="1"/>
  </r>
  <r>
    <n v="844"/>
    <n v="10562"/>
    <s v="D0062"/>
    <n v="10"/>
    <s v="20160624"/>
    <d v="2016-06-24T00:00:00"/>
    <d v="2016-06-09T00:00:00"/>
    <n v="15"/>
    <s v="Tarte au sucre"/>
    <x v="5"/>
    <x v="1"/>
  </r>
  <r>
    <n v="845"/>
    <n v="10563"/>
    <s v="S0036"/>
    <n v="25"/>
    <s v="20160624"/>
    <d v="2016-06-24T00:00:00"/>
    <d v="2016-06-10T00:00:00"/>
    <n v="14"/>
    <s v="Inlagd Sill"/>
    <x v="3"/>
    <x v="2"/>
  </r>
  <r>
    <n v="846"/>
    <n v="10563"/>
    <s v="G0052"/>
    <n v="70"/>
    <s v="20160616"/>
    <d v="2016-06-16T00:00:00"/>
    <d v="2016-06-10T00:00:00"/>
    <n v="6"/>
    <s v="Filo Mix"/>
    <x v="1"/>
    <x v="2"/>
  </r>
  <r>
    <n v="847"/>
    <n v="10564"/>
    <s v="M0017"/>
    <n v="16"/>
    <s v="20160616"/>
    <d v="2016-06-16T00:00:00"/>
    <d v="2016-06-10T00:00:00"/>
    <n v="6"/>
    <s v="Alice Mutton"/>
    <x v="7"/>
    <x v="0"/>
  </r>
  <r>
    <n v="848"/>
    <n v="10564"/>
    <s v="D0031"/>
    <n v="6"/>
    <s v="20160616"/>
    <d v="2016-06-16T00:00:00"/>
    <d v="2016-06-10T00:00:00"/>
    <n v="6"/>
    <s v="Gorgonzola Telino"/>
    <x v="0"/>
    <x v="0"/>
  </r>
  <r>
    <n v="849"/>
    <n v="10564"/>
    <s v="M0055"/>
    <n v="25"/>
    <s v="20160618"/>
    <d v="2016-06-18T00:00:00"/>
    <d v="2016-06-10T00:00:00"/>
    <n v="8"/>
    <s v="Pâté chinois"/>
    <x v="7"/>
    <x v="0"/>
  </r>
  <r>
    <n v="850"/>
    <n v="10565"/>
    <s v="D0024"/>
    <n v="25"/>
    <s v="20160618"/>
    <d v="2016-06-18T00:00:00"/>
    <d v="2016-06-11T00:00:00"/>
    <n v="7"/>
    <s v="Guaraná Fantástica"/>
    <x v="6"/>
    <x v="2"/>
  </r>
  <r>
    <n v="851"/>
    <n v="10565"/>
    <s v="G0064"/>
    <n v="18"/>
    <s v="20160618"/>
    <d v="2016-06-18T00:00:00"/>
    <d v="2016-06-11T00:00:00"/>
    <n v="7"/>
    <s v="Wimmers gute Semmelknödel"/>
    <x v="1"/>
    <x v="2"/>
  </r>
  <r>
    <n v="852"/>
    <n v="10566"/>
    <s v="D0011"/>
    <n v="35"/>
    <s v="20160618"/>
    <d v="2016-06-18T00:00:00"/>
    <d v="2016-06-12T00:00:00"/>
    <n v="6"/>
    <s v="Queso Cabrales"/>
    <x v="0"/>
    <x v="1"/>
  </r>
  <r>
    <n v="853"/>
    <n v="10566"/>
    <s v="S0018"/>
    <n v="18"/>
    <s v="20160618"/>
    <d v="2016-06-18T00:00:00"/>
    <d v="2016-06-12T00:00:00"/>
    <n v="6"/>
    <s v="Carnarvon Tigers"/>
    <x v="3"/>
    <x v="1"/>
  </r>
  <r>
    <n v="854"/>
    <n v="10566"/>
    <s v="D0076"/>
    <n v="10"/>
    <s v="20160617"/>
    <d v="2016-06-17T00:00:00"/>
    <d v="2016-06-12T00:00:00"/>
    <n v="5"/>
    <s v="Lakkalikööri"/>
    <x v="6"/>
    <x v="1"/>
  </r>
  <r>
    <n v="855"/>
    <n v="10567"/>
    <s v="D0031"/>
    <n v="60"/>
    <s v="20160617"/>
    <d v="2016-06-17T00:00:00"/>
    <d v="2016-06-12T00:00:00"/>
    <n v="5"/>
    <s v="Gorgonzola Telino"/>
    <x v="0"/>
    <x v="1"/>
  </r>
  <r>
    <n v="856"/>
    <n v="10567"/>
    <s v="P0051"/>
    <n v="3"/>
    <s v="20160617"/>
    <d v="2016-06-17T00:00:00"/>
    <d v="2016-06-12T00:00:00"/>
    <n v="5"/>
    <s v="Manjimup Dried Apples"/>
    <x v="2"/>
    <x v="1"/>
  </r>
  <r>
    <n v="857"/>
    <n v="10567"/>
    <s v="D0059"/>
    <n v="40"/>
    <s v="20160709"/>
    <d v="2016-07-09T00:00:00"/>
    <d v="2016-06-12T00:00:00"/>
    <n v="27"/>
    <s v="Raclette Courdavault"/>
    <x v="0"/>
    <x v="1"/>
  </r>
  <r>
    <n v="858"/>
    <n v="10568"/>
    <s v="S0010"/>
    <n v="5"/>
    <s v="20160711"/>
    <d v="2016-07-11T00:00:00"/>
    <d v="2016-06-13T00:00:00"/>
    <n v="28"/>
    <s v="Ikura"/>
    <x v="3"/>
    <x v="0"/>
  </r>
  <r>
    <n v="859"/>
    <n v="10569"/>
    <s v="D0031"/>
    <n v="35"/>
    <s v="20160711"/>
    <d v="2016-07-11T00:00:00"/>
    <d v="2016-06-16T00:00:00"/>
    <n v="25"/>
    <s v="Gorgonzola Telino"/>
    <x v="0"/>
    <x v="1"/>
  </r>
  <r>
    <n v="860"/>
    <n v="10569"/>
    <s v="D0076"/>
    <n v="30"/>
    <s v="20160619"/>
    <d v="2016-06-19T00:00:00"/>
    <d v="2016-06-16T00:00:00"/>
    <n v="3"/>
    <s v="Lakkalikööri"/>
    <x v="6"/>
    <x v="1"/>
  </r>
  <r>
    <n v="861"/>
    <n v="10570"/>
    <s v="D0011"/>
    <n v="15"/>
    <s v="20160619"/>
    <d v="2016-06-19T00:00:00"/>
    <d v="2016-06-17T00:00:00"/>
    <n v="2"/>
    <s v="Queso Cabrales"/>
    <x v="0"/>
    <x v="0"/>
  </r>
  <r>
    <n v="862"/>
    <n v="10570"/>
    <s v="G0056"/>
    <n v="60"/>
    <s v="20160704"/>
    <d v="2016-07-04T00:00:00"/>
    <d v="2016-06-17T00:00:00"/>
    <n v="17"/>
    <s v="Gnocchi di nonna Alice"/>
    <x v="1"/>
    <x v="0"/>
  </r>
  <r>
    <n v="863"/>
    <n v="10571"/>
    <s v="P0014"/>
    <n v="11"/>
    <s v="20160704"/>
    <d v="2016-07-04T00:00:00"/>
    <d v="2016-06-17T00:00:00"/>
    <n v="17"/>
    <s v="Tofu"/>
    <x v="2"/>
    <x v="0"/>
  </r>
  <r>
    <n v="864"/>
    <n v="10571"/>
    <s v="G0042"/>
    <n v="28"/>
    <s v="20160625"/>
    <d v="2016-06-25T00:00:00"/>
    <d v="2016-06-17T00:00:00"/>
    <n v="8"/>
    <s v="Singaporean Hokkien Fried Mee"/>
    <x v="1"/>
    <x v="0"/>
  </r>
  <r>
    <n v="865"/>
    <n v="10572"/>
    <s v="D0016"/>
    <n v="12"/>
    <s v="20160625"/>
    <d v="2016-06-25T00:00:00"/>
    <d v="2016-06-18T00:00:00"/>
    <n v="7"/>
    <s v="Pavlova"/>
    <x v="5"/>
    <x v="2"/>
  </r>
  <r>
    <n v="866"/>
    <n v="10572"/>
    <s v="D0032"/>
    <n v="10"/>
    <s v="20160625"/>
    <d v="2016-06-25T00:00:00"/>
    <d v="2016-06-18T00:00:00"/>
    <n v="7"/>
    <s v="Mascarpone Fabioli"/>
    <x v="0"/>
    <x v="2"/>
  </r>
  <r>
    <n v="867"/>
    <n v="10572"/>
    <s v="S0040"/>
    <n v="50"/>
    <s v="20160625"/>
    <d v="2016-06-25T00:00:00"/>
    <d v="2016-06-18T00:00:00"/>
    <n v="7"/>
    <s v="Boston Crab Meat"/>
    <x v="3"/>
    <x v="2"/>
  </r>
  <r>
    <n v="868"/>
    <n v="10572"/>
    <s v="D0075"/>
    <n v="15"/>
    <s v="20160620"/>
    <d v="2016-06-20T00:00:00"/>
    <d v="2016-06-18T00:00:00"/>
    <n v="2"/>
    <s v="Rhönbräu Klosterbier"/>
    <x v="6"/>
    <x v="2"/>
  </r>
  <r>
    <n v="869"/>
    <n v="10573"/>
    <s v="M0017"/>
    <n v="18"/>
    <s v="20160620"/>
    <d v="2016-06-20T00:00:00"/>
    <d v="2016-06-19T00:00:00"/>
    <n v="1"/>
    <s v="Alice Mutton"/>
    <x v="7"/>
    <x v="0"/>
  </r>
  <r>
    <n v="870"/>
    <n v="10573"/>
    <s v="D0034"/>
    <n v="40"/>
    <s v="20160620"/>
    <d v="2016-06-20T00:00:00"/>
    <d v="2016-06-19T00:00:00"/>
    <n v="1"/>
    <s v="Sasquatch Ale"/>
    <x v="6"/>
    <x v="0"/>
  </r>
  <r>
    <n v="871"/>
    <n v="10573"/>
    <s v="M0053"/>
    <n v="25"/>
    <s v="20160630"/>
    <d v="2016-06-30T00:00:00"/>
    <d v="2016-06-19T00:00:00"/>
    <n v="11"/>
    <s v="Perth Pasties"/>
    <x v="7"/>
    <x v="0"/>
  </r>
  <r>
    <n v="872"/>
    <n v="10574"/>
    <s v="D0033"/>
    <n v="14"/>
    <s v="20160630"/>
    <d v="2016-06-30T00:00:00"/>
    <d v="2016-06-19T00:00:00"/>
    <n v="11"/>
    <s v="Geitost"/>
    <x v="0"/>
    <x v="2"/>
  </r>
  <r>
    <n v="873"/>
    <n v="10574"/>
    <s v="S0040"/>
    <n v="2"/>
    <s v="20160630"/>
    <d v="2016-06-30T00:00:00"/>
    <d v="2016-06-19T00:00:00"/>
    <n v="11"/>
    <s v="Boston Crab Meat"/>
    <x v="3"/>
    <x v="2"/>
  </r>
  <r>
    <n v="874"/>
    <n v="10574"/>
    <s v="D0062"/>
    <n v="10"/>
    <s v="20160630"/>
    <d v="2016-06-30T00:00:00"/>
    <d v="2016-06-19T00:00:00"/>
    <n v="11"/>
    <s v="Tarte au sucre"/>
    <x v="5"/>
    <x v="2"/>
  </r>
  <r>
    <n v="875"/>
    <n v="10574"/>
    <s v="G0064"/>
    <n v="6"/>
    <s v="20160630"/>
    <d v="2016-06-30T00:00:00"/>
    <d v="2016-06-19T00:00:00"/>
    <n v="11"/>
    <s v="Wimmers gute Semmelknödel"/>
    <x v="1"/>
    <x v="2"/>
  </r>
  <r>
    <n v="876"/>
    <n v="10575"/>
    <s v="D0059"/>
    <n v="12"/>
    <s v="20160630"/>
    <d v="2016-06-30T00:00:00"/>
    <d v="2016-06-20T00:00:00"/>
    <n v="10"/>
    <s v="Raclette Courdavault"/>
    <x v="0"/>
    <x v="1"/>
  </r>
  <r>
    <n v="877"/>
    <n v="10575"/>
    <s v="C0063"/>
    <n v="6"/>
    <s v="20160630"/>
    <d v="2016-06-30T00:00:00"/>
    <d v="2016-06-20T00:00:00"/>
    <n v="10"/>
    <s v="Vegie-spread"/>
    <x v="4"/>
    <x v="1"/>
  </r>
  <r>
    <n v="878"/>
    <n v="10575"/>
    <s v="D0072"/>
    <n v="30"/>
    <s v="20160630"/>
    <d v="2016-06-30T00:00:00"/>
    <d v="2016-06-20T00:00:00"/>
    <n v="10"/>
    <s v="Mozzarella di Giovanni"/>
    <x v="0"/>
    <x v="1"/>
  </r>
  <r>
    <n v="879"/>
    <n v="10575"/>
    <s v="D0076"/>
    <n v="10"/>
    <s v="20160630"/>
    <d v="2016-06-30T00:00:00"/>
    <d v="2016-06-20T00:00:00"/>
    <n v="10"/>
    <s v="Lakkalikööri"/>
    <x v="6"/>
    <x v="1"/>
  </r>
  <r>
    <n v="880"/>
    <n v="10576"/>
    <s v="D0001"/>
    <n v="10"/>
    <s v="20160630"/>
    <d v="2016-06-30T00:00:00"/>
    <d v="2016-06-23T00:00:00"/>
    <n v="7"/>
    <s v="Chai"/>
    <x v="6"/>
    <x v="0"/>
  </r>
  <r>
    <n v="881"/>
    <n v="10576"/>
    <s v="D0031"/>
    <n v="20"/>
    <s v="20160630"/>
    <d v="2016-06-30T00:00:00"/>
    <d v="2016-06-23T00:00:00"/>
    <n v="7"/>
    <s v="Gorgonzola Telino"/>
    <x v="0"/>
    <x v="0"/>
  </r>
  <r>
    <n v="882"/>
    <n v="10576"/>
    <s v="C0044"/>
    <n v="21"/>
    <s v="20160630"/>
    <d v="2016-06-30T00:00:00"/>
    <d v="2016-06-23T00:00:00"/>
    <n v="7"/>
    <s v="Gula Malacca"/>
    <x v="4"/>
    <x v="0"/>
  </r>
  <r>
    <n v="883"/>
    <n v="10577"/>
    <s v="D0039"/>
    <n v="10"/>
    <s v="20160630"/>
    <d v="2016-06-30T00:00:00"/>
    <d v="2016-06-23T00:00:00"/>
    <n v="7"/>
    <s v="Chartreuse verte"/>
    <x v="6"/>
    <x v="2"/>
  </r>
  <r>
    <n v="884"/>
    <n v="10577"/>
    <s v="D0075"/>
    <n v="20"/>
    <s v="20160630"/>
    <d v="2016-06-30T00:00:00"/>
    <d v="2016-06-23T00:00:00"/>
    <n v="7"/>
    <s v="Rhönbräu Klosterbier"/>
    <x v="6"/>
    <x v="2"/>
  </r>
  <r>
    <n v="885"/>
    <n v="10577"/>
    <s v="C0077"/>
    <n v="18"/>
    <s v="20160725"/>
    <d v="2016-07-25T00:00:00"/>
    <d v="2016-06-23T00:00:00"/>
    <n v="32"/>
    <s v="Original Frankfurter grüne Soße"/>
    <x v="4"/>
    <x v="2"/>
  </r>
  <r>
    <n v="886"/>
    <n v="10578"/>
    <s v="D0035"/>
    <n v="20"/>
    <s v="20160725"/>
    <d v="2016-07-25T00:00:00"/>
    <d v="2016-06-24T00:00:00"/>
    <n v="31"/>
    <s v="Steeleye Stout"/>
    <x v="6"/>
    <x v="0"/>
  </r>
  <r>
    <n v="887"/>
    <n v="10578"/>
    <s v="G0057"/>
    <n v="6"/>
    <s v="20160704"/>
    <d v="2016-07-04T00:00:00"/>
    <d v="2016-06-24T00:00:00"/>
    <n v="10"/>
    <s v="Ravioli Angelo"/>
    <x v="1"/>
    <x v="0"/>
  </r>
  <r>
    <n v="888"/>
    <n v="10579"/>
    <s v="C0015"/>
    <n v="10"/>
    <s v="20160704"/>
    <d v="2016-07-04T00:00:00"/>
    <d v="2016-06-25T00:00:00"/>
    <n v="9"/>
    <s v="Genen Shouyu"/>
    <x v="4"/>
    <x v="2"/>
  </r>
  <r>
    <n v="889"/>
    <n v="10579"/>
    <s v="D0075"/>
    <n v="21"/>
    <s v="20160701"/>
    <d v="2016-07-01T00:00:00"/>
    <d v="2016-06-25T00:00:00"/>
    <n v="6"/>
    <s v="Rhönbräu Klosterbier"/>
    <x v="6"/>
    <x v="2"/>
  </r>
  <r>
    <n v="890"/>
    <n v="10580"/>
    <s v="P0014"/>
    <n v="15"/>
    <s v="20160701"/>
    <d v="2016-07-01T00:00:00"/>
    <d v="2016-06-26T00:00:00"/>
    <n v="5"/>
    <s v="Tofu"/>
    <x v="2"/>
    <x v="0"/>
  </r>
  <r>
    <n v="891"/>
    <n v="10580"/>
    <s v="S0041"/>
    <n v="9"/>
    <s v="20160701"/>
    <d v="2016-07-01T00:00:00"/>
    <d v="2016-06-26T00:00:00"/>
    <n v="5"/>
    <s v="Jack's New England Clam Chowder"/>
    <x v="3"/>
    <x v="0"/>
  </r>
  <r>
    <n v="892"/>
    <n v="10580"/>
    <s v="C0065"/>
    <n v="30"/>
    <s v="20160702"/>
    <d v="2016-07-02T00:00:00"/>
    <d v="2016-06-26T00:00:00"/>
    <n v="6"/>
    <s v="Louisiana Fiery Hot Pepper Sauce"/>
    <x v="4"/>
    <x v="0"/>
  </r>
  <r>
    <n v="893"/>
    <n v="10581"/>
    <s v="D0075"/>
    <n v="50"/>
    <s v="20160714"/>
    <d v="2016-07-14T00:00:00"/>
    <d v="2016-06-26T00:00:00"/>
    <n v="18"/>
    <s v="Rhönbräu Klosterbier"/>
    <x v="6"/>
    <x v="1"/>
  </r>
  <r>
    <n v="894"/>
    <n v="10582"/>
    <s v="G0057"/>
    <n v="4"/>
    <s v="20160714"/>
    <d v="2016-07-14T00:00:00"/>
    <d v="2016-06-27T00:00:00"/>
    <n v="17"/>
    <s v="Ravioli Angelo"/>
    <x v="1"/>
    <x v="2"/>
  </r>
  <r>
    <n v="895"/>
    <n v="10582"/>
    <s v="D0076"/>
    <n v="14"/>
    <s v="20160704"/>
    <d v="2016-07-04T00:00:00"/>
    <d v="2016-06-27T00:00:00"/>
    <n v="7"/>
    <s v="Lakkalikööri"/>
    <x v="6"/>
    <x v="2"/>
  </r>
  <r>
    <n v="896"/>
    <n v="10583"/>
    <s v="M0029"/>
    <n v="10"/>
    <s v="20160704"/>
    <d v="2016-07-04T00:00:00"/>
    <d v="2016-06-30T00:00:00"/>
    <n v="4"/>
    <s v="Thüringer Rostbratwurst"/>
    <x v="7"/>
    <x v="2"/>
  </r>
  <r>
    <n v="897"/>
    <n v="10583"/>
    <s v="D0060"/>
    <n v="24"/>
    <s v="20160704"/>
    <d v="2016-07-04T00:00:00"/>
    <d v="2016-06-30T00:00:00"/>
    <n v="4"/>
    <s v="Camembert Pierrot"/>
    <x v="0"/>
    <x v="2"/>
  </r>
  <r>
    <n v="898"/>
    <n v="10583"/>
    <s v="D0069"/>
    <n v="10"/>
    <s v="20160704"/>
    <d v="2016-07-04T00:00:00"/>
    <d v="2016-06-30T00:00:00"/>
    <n v="4"/>
    <s v="Gudbrandsdalsost"/>
    <x v="0"/>
    <x v="2"/>
  </r>
  <r>
    <n v="899"/>
    <n v="10584"/>
    <s v="D0031"/>
    <n v="50"/>
    <s v="20160710"/>
    <d v="2016-07-10T00:00:00"/>
    <d v="2016-06-30T00:00:00"/>
    <n v="10"/>
    <s v="Gorgonzola Telino"/>
    <x v="0"/>
    <x v="1"/>
  </r>
  <r>
    <n v="900"/>
    <n v="10585"/>
    <s v="D0047"/>
    <n v="15"/>
    <s v="20160709"/>
    <d v="2016-07-09T00:00:00"/>
    <d v="2016-07-01T00:00:00"/>
    <n v="8"/>
    <s v="Zaanse koeken"/>
    <x v="5"/>
    <x v="1"/>
  </r>
  <r>
    <n v="901"/>
    <n v="10586"/>
    <s v="G0052"/>
    <n v="4"/>
    <s v="20160709"/>
    <d v="2016-07-09T00:00:00"/>
    <d v="2016-07-02T00:00:00"/>
    <n v="7"/>
    <s v="Filo Mix"/>
    <x v="1"/>
    <x v="1"/>
  </r>
  <r>
    <n v="902"/>
    <n v="10587"/>
    <s v="D0026"/>
    <n v="6"/>
    <s v="20160709"/>
    <d v="2016-07-09T00:00:00"/>
    <d v="2016-07-02T00:00:00"/>
    <n v="7"/>
    <s v="Gumbär Gummibärchen"/>
    <x v="5"/>
    <x v="1"/>
  </r>
  <r>
    <n v="903"/>
    <n v="10587"/>
    <s v="D0035"/>
    <n v="20"/>
    <s v="20160709"/>
    <d v="2016-07-09T00:00:00"/>
    <d v="2016-07-02T00:00:00"/>
    <n v="7"/>
    <s v="Steeleye Stout"/>
    <x v="6"/>
    <x v="1"/>
  </r>
  <r>
    <n v="904"/>
    <n v="10587"/>
    <s v="C0077"/>
    <n v="20"/>
    <s v="20160710"/>
    <d v="2016-07-10T00:00:00"/>
    <d v="2016-07-02T00:00:00"/>
    <n v="8"/>
    <s v="Original Frankfurter grüne Soße"/>
    <x v="4"/>
    <x v="1"/>
  </r>
  <r>
    <n v="905"/>
    <n v="10588"/>
    <s v="S0018"/>
    <n v="40"/>
    <s v="20160710"/>
    <d v="2016-07-10T00:00:00"/>
    <d v="2016-07-03T00:00:00"/>
    <n v="7"/>
    <s v="Carnarvon Tigers"/>
    <x v="3"/>
    <x v="0"/>
  </r>
  <r>
    <n v="906"/>
    <n v="10588"/>
    <s v="G0042"/>
    <n v="100"/>
    <s v="20160714"/>
    <d v="2016-07-14T00:00:00"/>
    <d v="2016-07-03T00:00:00"/>
    <n v="11"/>
    <s v="Singaporean Hokkien Fried Mee"/>
    <x v="1"/>
    <x v="0"/>
  </r>
  <r>
    <n v="907"/>
    <n v="10589"/>
    <s v="D0035"/>
    <n v="4"/>
    <s v="20160714"/>
    <d v="2016-07-14T00:00:00"/>
    <d v="2016-07-04T00:00:00"/>
    <n v="10"/>
    <s v="Steeleye Stout"/>
    <x v="6"/>
    <x v="2"/>
  </r>
  <r>
    <n v="908"/>
    <n v="10590"/>
    <s v="D0001"/>
    <n v="20"/>
    <s v="20160714"/>
    <d v="2016-07-14T00:00:00"/>
    <d v="2016-07-07T00:00:00"/>
    <n v="7"/>
    <s v="Chai"/>
    <x v="6"/>
    <x v="0"/>
  </r>
  <r>
    <n v="909"/>
    <n v="10590"/>
    <s v="C0077"/>
    <n v="60"/>
    <s v="20160716"/>
    <d v="2016-07-16T00:00:00"/>
    <d v="2016-07-07T00:00:00"/>
    <n v="9"/>
    <s v="Original Frankfurter grüne Soße"/>
    <x v="4"/>
    <x v="0"/>
  </r>
  <r>
    <n v="910"/>
    <n v="10591"/>
    <s v="C0003"/>
    <n v="14"/>
    <s v="20160716"/>
    <d v="2016-07-16T00:00:00"/>
    <d v="2016-07-07T00:00:00"/>
    <n v="9"/>
    <s v="Aniseed Syrup"/>
    <x v="4"/>
    <x v="1"/>
  </r>
  <r>
    <n v="911"/>
    <n v="10591"/>
    <s v="P0007"/>
    <n v="10"/>
    <s v="20160716"/>
    <d v="2016-07-16T00:00:00"/>
    <d v="2016-07-07T00:00:00"/>
    <n v="9"/>
    <s v="Uncle Bob's Organic Dried Pears"/>
    <x v="2"/>
    <x v="1"/>
  </r>
  <r>
    <n v="912"/>
    <n v="10591"/>
    <s v="M0054"/>
    <n v="50"/>
    <s v="20160716"/>
    <d v="2016-07-16T00:00:00"/>
    <d v="2016-07-07T00:00:00"/>
    <n v="9"/>
    <s v="Tourtière"/>
    <x v="7"/>
    <x v="1"/>
  </r>
  <r>
    <n v="913"/>
    <n v="10592"/>
    <s v="C0015"/>
    <n v="25"/>
    <s v="20160716"/>
    <d v="2016-07-16T00:00:00"/>
    <d v="2016-07-08T00:00:00"/>
    <n v="8"/>
    <s v="Genen Shouyu"/>
    <x v="4"/>
    <x v="1"/>
  </r>
  <r>
    <n v="914"/>
    <n v="10592"/>
    <s v="D0026"/>
    <n v="5"/>
    <s v="20160813"/>
    <d v="2016-08-13T00:00:00"/>
    <d v="2016-07-08T00:00:00"/>
    <n v="36"/>
    <s v="Gumbär Gummibärchen"/>
    <x v="5"/>
    <x v="1"/>
  </r>
  <r>
    <n v="915"/>
    <n v="10593"/>
    <s v="D0020"/>
    <n v="21"/>
    <s v="20160813"/>
    <d v="2016-08-13T00:00:00"/>
    <d v="2016-07-09T00:00:00"/>
    <n v="35"/>
    <s v="Sir Rodney's Marmalade"/>
    <x v="5"/>
    <x v="2"/>
  </r>
  <r>
    <n v="916"/>
    <n v="10593"/>
    <s v="D0069"/>
    <n v="20"/>
    <s v="20160813"/>
    <d v="2016-08-13T00:00:00"/>
    <d v="2016-07-09T00:00:00"/>
    <n v="35"/>
    <s v="Gudbrandsdalsost"/>
    <x v="0"/>
    <x v="2"/>
  </r>
  <r>
    <n v="917"/>
    <n v="10593"/>
    <s v="D0076"/>
    <n v="4"/>
    <s v="20160716"/>
    <d v="2016-07-16T00:00:00"/>
    <d v="2016-07-09T00:00:00"/>
    <n v="7"/>
    <s v="Lakkalikööri"/>
    <x v="6"/>
    <x v="2"/>
  </r>
  <r>
    <n v="918"/>
    <n v="10594"/>
    <s v="G0052"/>
    <n v="24"/>
    <s v="20160716"/>
    <d v="2016-07-16T00:00:00"/>
    <d v="2016-07-09T00:00:00"/>
    <n v="7"/>
    <s v="Filo Mix"/>
    <x v="1"/>
    <x v="2"/>
  </r>
  <r>
    <n v="919"/>
    <n v="10594"/>
    <s v="S0058"/>
    <n v="30"/>
    <s v="20160714"/>
    <d v="2016-07-14T00:00:00"/>
    <d v="2016-07-09T00:00:00"/>
    <n v="5"/>
    <s v="Escargots de Bourgogne"/>
    <x v="3"/>
    <x v="2"/>
  </r>
  <r>
    <n v="920"/>
    <n v="10595"/>
    <s v="D0035"/>
    <n v="30"/>
    <s v="20160714"/>
    <d v="2016-07-14T00:00:00"/>
    <d v="2016-07-10T00:00:00"/>
    <n v="4"/>
    <s v="Steeleye Stout"/>
    <x v="6"/>
    <x v="1"/>
  </r>
  <r>
    <n v="921"/>
    <n v="10595"/>
    <s v="C0061"/>
    <n v="120"/>
    <s v="20160714"/>
    <d v="2016-07-14T00:00:00"/>
    <d v="2016-07-10T00:00:00"/>
    <n v="4"/>
    <s v="Sirop d'érable"/>
    <x v="4"/>
    <x v="1"/>
  </r>
  <r>
    <n v="922"/>
    <n v="10595"/>
    <s v="D0069"/>
    <n v="65"/>
    <s v="20160812"/>
    <d v="2016-08-12T00:00:00"/>
    <d v="2016-07-10T00:00:00"/>
    <n v="33"/>
    <s v="Gudbrandsdalsost"/>
    <x v="0"/>
    <x v="1"/>
  </r>
  <r>
    <n v="923"/>
    <n v="10596"/>
    <s v="G0056"/>
    <n v="5"/>
    <s v="20160812"/>
    <d v="2016-08-12T00:00:00"/>
    <d v="2016-07-11T00:00:00"/>
    <n v="32"/>
    <s v="Gnocchi di nonna Alice"/>
    <x v="1"/>
    <x v="1"/>
  </r>
  <r>
    <n v="924"/>
    <n v="10596"/>
    <s v="C0063"/>
    <n v="24"/>
    <s v="20160812"/>
    <d v="2016-08-12T00:00:00"/>
    <d v="2016-07-11T00:00:00"/>
    <n v="32"/>
    <s v="Vegie-spread"/>
    <x v="4"/>
    <x v="1"/>
  </r>
  <r>
    <n v="925"/>
    <n v="10596"/>
    <s v="D0075"/>
    <n v="30"/>
    <s v="20160718"/>
    <d v="2016-07-18T00:00:00"/>
    <d v="2016-07-11T00:00:00"/>
    <n v="7"/>
    <s v="Rhönbräu Klosterbier"/>
    <x v="6"/>
    <x v="1"/>
  </r>
  <r>
    <n v="926"/>
    <n v="10597"/>
    <s v="D0024"/>
    <n v="35"/>
    <s v="20160718"/>
    <d v="2016-07-18T00:00:00"/>
    <d v="2016-07-11T00:00:00"/>
    <n v="7"/>
    <s v="Guaraná Fantástica"/>
    <x v="6"/>
    <x v="0"/>
  </r>
  <r>
    <n v="927"/>
    <n v="10597"/>
    <s v="G0057"/>
    <n v="20"/>
    <s v="20160718"/>
    <d v="2016-07-18T00:00:00"/>
    <d v="2016-07-11T00:00:00"/>
    <n v="7"/>
    <s v="Ravioli Angelo"/>
    <x v="1"/>
    <x v="0"/>
  </r>
  <r>
    <n v="928"/>
    <n v="10597"/>
    <s v="C0065"/>
    <n v="12"/>
    <s v="20160718"/>
    <d v="2016-07-18T00:00:00"/>
    <d v="2016-07-11T00:00:00"/>
    <n v="7"/>
    <s v="Louisiana Fiery Hot Pepper Sauce"/>
    <x v="4"/>
    <x v="0"/>
  </r>
  <r>
    <n v="929"/>
    <n v="10598"/>
    <s v="D0027"/>
    <n v="50"/>
    <s v="20160718"/>
    <d v="2016-07-18T00:00:00"/>
    <d v="2016-07-14T00:00:00"/>
    <n v="4"/>
    <s v="Schoggi Schokolade"/>
    <x v="5"/>
    <x v="0"/>
  </r>
  <r>
    <n v="930"/>
    <n v="10598"/>
    <s v="D0071"/>
    <n v="9"/>
    <s v="20160721"/>
    <d v="2016-07-21T00:00:00"/>
    <d v="2016-07-14T00:00:00"/>
    <n v="7"/>
    <s v="Flotemysost"/>
    <x v="0"/>
    <x v="0"/>
  </r>
  <r>
    <n v="931"/>
    <n v="10599"/>
    <s v="D0062"/>
    <n v="10"/>
    <s v="20160721"/>
    <d v="2016-07-21T00:00:00"/>
    <d v="2016-07-15T00:00:00"/>
    <n v="6"/>
    <s v="Tarte au sucre"/>
    <x v="5"/>
    <x v="0"/>
  </r>
  <r>
    <n v="932"/>
    <n v="10600"/>
    <s v="M0054"/>
    <n v="4"/>
    <s v="20160721"/>
    <d v="2016-07-21T00:00:00"/>
    <d v="2016-07-16T00:00:00"/>
    <n v="5"/>
    <s v="Tourtière"/>
    <x v="7"/>
    <x v="1"/>
  </r>
  <r>
    <n v="933"/>
    <n v="10600"/>
    <s v="S0073"/>
    <n v="30"/>
    <s v="20160722"/>
    <d v="2016-07-22T00:00:00"/>
    <d v="2016-07-16T00:00:00"/>
    <n v="6"/>
    <s v="Röd Kaviar"/>
    <x v="3"/>
    <x v="1"/>
  </r>
  <r>
    <n v="934"/>
    <n v="10601"/>
    <s v="S0013"/>
    <n v="60"/>
    <s v="20160722"/>
    <d v="2016-07-22T00:00:00"/>
    <d v="2016-07-16T00:00:00"/>
    <n v="6"/>
    <s v="Konbu"/>
    <x v="3"/>
    <x v="1"/>
  </r>
  <r>
    <n v="935"/>
    <n v="10601"/>
    <s v="D0059"/>
    <n v="35"/>
    <s v="20160722"/>
    <d v="2016-07-22T00:00:00"/>
    <d v="2016-07-16T00:00:00"/>
    <n v="6"/>
    <s v="Raclette Courdavault"/>
    <x v="0"/>
    <x v="1"/>
  </r>
  <r>
    <n v="936"/>
    <n v="10602"/>
    <s v="C0077"/>
    <n v="5"/>
    <s v="20160808"/>
    <d v="2016-08-08T00:00:00"/>
    <d v="2016-07-17T00:00:00"/>
    <n v="22"/>
    <s v="Original Frankfurter grüne Soße"/>
    <x v="4"/>
    <x v="2"/>
  </r>
  <r>
    <n v="937"/>
    <n v="10603"/>
    <s v="G0022"/>
    <n v="48"/>
    <s v="20160808"/>
    <d v="2016-08-08T00:00:00"/>
    <d v="2016-07-18T00:00:00"/>
    <n v="21"/>
    <s v="Gustaf's Knäckebröd"/>
    <x v="1"/>
    <x v="2"/>
  </r>
  <r>
    <n v="938"/>
    <n v="10603"/>
    <s v="D0049"/>
    <n v="25"/>
    <s v="20160729"/>
    <d v="2016-07-29T00:00:00"/>
    <d v="2016-07-18T00:00:00"/>
    <n v="11"/>
    <s v="Maxilaku"/>
    <x v="5"/>
    <x v="2"/>
  </r>
  <r>
    <n v="939"/>
    <n v="10604"/>
    <s v="D0048"/>
    <n v="6"/>
    <s v="20160729"/>
    <d v="2016-07-29T00:00:00"/>
    <d v="2016-07-18T00:00:00"/>
    <n v="11"/>
    <s v="Chocolade"/>
    <x v="5"/>
    <x v="1"/>
  </r>
  <r>
    <n v="940"/>
    <n v="10604"/>
    <s v="D0076"/>
    <n v="10"/>
    <s v="20160729"/>
    <d v="2016-07-29T00:00:00"/>
    <d v="2016-07-18T00:00:00"/>
    <n v="11"/>
    <s v="Lakkalikööri"/>
    <x v="6"/>
    <x v="1"/>
  </r>
  <r>
    <n v="941"/>
    <n v="10605"/>
    <s v="D0016"/>
    <n v="30"/>
    <s v="20160729"/>
    <d v="2016-07-29T00:00:00"/>
    <d v="2016-07-21T00:00:00"/>
    <n v="8"/>
    <s v="Pavlova"/>
    <x v="5"/>
    <x v="2"/>
  </r>
  <r>
    <n v="942"/>
    <n v="10605"/>
    <s v="D0059"/>
    <n v="20"/>
    <s v="20160729"/>
    <d v="2016-07-29T00:00:00"/>
    <d v="2016-07-21T00:00:00"/>
    <n v="8"/>
    <s v="Raclette Courdavault"/>
    <x v="0"/>
    <x v="2"/>
  </r>
  <r>
    <n v="943"/>
    <n v="10605"/>
    <s v="D0060"/>
    <n v="70"/>
    <s v="20160729"/>
    <d v="2016-07-29T00:00:00"/>
    <d v="2016-07-21T00:00:00"/>
    <n v="8"/>
    <s v="Camembert Pierrot"/>
    <x v="0"/>
    <x v="2"/>
  </r>
  <r>
    <n v="944"/>
    <n v="10605"/>
    <s v="D0071"/>
    <n v="15"/>
    <s v="20160731"/>
    <d v="2016-07-31T00:00:00"/>
    <d v="2016-07-21T00:00:00"/>
    <n v="10"/>
    <s v="Flotemysost"/>
    <x v="0"/>
    <x v="2"/>
  </r>
  <r>
    <n v="945"/>
    <n v="10606"/>
    <s v="C0004"/>
    <n v="20"/>
    <s v="20160731"/>
    <d v="2016-07-31T00:00:00"/>
    <d v="2016-07-22T00:00:00"/>
    <n v="9"/>
    <s v="Chef Anton's Cajun Seasoning"/>
    <x v="4"/>
    <x v="0"/>
  </r>
  <r>
    <n v="946"/>
    <n v="10606"/>
    <s v="M0055"/>
    <n v="20"/>
    <s v="20160731"/>
    <d v="2016-07-31T00:00:00"/>
    <d v="2016-07-22T00:00:00"/>
    <n v="9"/>
    <s v="Pâté chinois"/>
    <x v="7"/>
    <x v="0"/>
  </r>
  <r>
    <n v="947"/>
    <n v="10606"/>
    <s v="D0062"/>
    <n v="10"/>
    <s v="20160725"/>
    <d v="2016-07-25T00:00:00"/>
    <d v="2016-07-22T00:00:00"/>
    <n v="3"/>
    <s v="Tarte au sucre"/>
    <x v="5"/>
    <x v="0"/>
  </r>
  <r>
    <n v="948"/>
    <n v="10607"/>
    <s v="P0007"/>
    <n v="45"/>
    <s v="20160725"/>
    <d v="2016-07-25T00:00:00"/>
    <d v="2016-07-22T00:00:00"/>
    <n v="3"/>
    <s v="Uncle Bob's Organic Dried Pears"/>
    <x v="2"/>
    <x v="1"/>
  </r>
  <r>
    <n v="949"/>
    <n v="10607"/>
    <s v="M0017"/>
    <n v="100"/>
    <s v="20160725"/>
    <d v="2016-07-25T00:00:00"/>
    <d v="2016-07-22T00:00:00"/>
    <n v="3"/>
    <s v="Alice Mutton"/>
    <x v="7"/>
    <x v="1"/>
  </r>
  <r>
    <n v="950"/>
    <n v="10607"/>
    <s v="D0033"/>
    <n v="14"/>
    <s v="20160725"/>
    <d v="2016-07-25T00:00:00"/>
    <d v="2016-07-22T00:00:00"/>
    <n v="3"/>
    <s v="Geitost"/>
    <x v="0"/>
    <x v="1"/>
  </r>
  <r>
    <n v="951"/>
    <n v="10607"/>
    <s v="S0040"/>
    <n v="42"/>
    <s v="20160725"/>
    <d v="2016-07-25T00:00:00"/>
    <d v="2016-07-22T00:00:00"/>
    <n v="3"/>
    <s v="Boston Crab Meat"/>
    <x v="3"/>
    <x v="1"/>
  </r>
  <r>
    <n v="952"/>
    <n v="10607"/>
    <s v="D0072"/>
    <n v="12"/>
    <s v="20160801"/>
    <d v="2016-08-01T00:00:00"/>
    <d v="2016-07-22T00:00:00"/>
    <n v="10"/>
    <s v="Mozzarella di Giovanni"/>
    <x v="0"/>
    <x v="1"/>
  </r>
  <r>
    <n v="953"/>
    <n v="10608"/>
    <s v="G0056"/>
    <n v="28"/>
    <s v="20160730"/>
    <d v="2016-07-30T00:00:00"/>
    <d v="2016-07-23T00:00:00"/>
    <n v="7"/>
    <s v="Gnocchi di nonna Alice"/>
    <x v="1"/>
    <x v="2"/>
  </r>
  <r>
    <n v="954"/>
    <n v="10609"/>
    <s v="D0001"/>
    <n v="3"/>
    <s v="20160730"/>
    <d v="2016-07-30T00:00:00"/>
    <d v="2016-07-24T00:00:00"/>
    <n v="6"/>
    <s v="Chai"/>
    <x v="6"/>
    <x v="2"/>
  </r>
  <r>
    <n v="955"/>
    <n v="10609"/>
    <s v="S0010"/>
    <n v="10"/>
    <s v="20160730"/>
    <d v="2016-07-30T00:00:00"/>
    <d v="2016-07-24T00:00:00"/>
    <n v="6"/>
    <s v="Ikura"/>
    <x v="3"/>
    <x v="2"/>
  </r>
  <r>
    <n v="956"/>
    <n v="10609"/>
    <s v="D0021"/>
    <n v="6"/>
    <s v="20160806"/>
    <d v="2016-08-06T00:00:00"/>
    <d v="2016-07-24T00:00:00"/>
    <n v="13"/>
    <s v="Sir Rodney's Scones"/>
    <x v="5"/>
    <x v="2"/>
  </r>
  <r>
    <n v="957"/>
    <n v="10610"/>
    <s v="S0036"/>
    <n v="21"/>
    <s v="20160801"/>
    <d v="2016-08-01T00:00:00"/>
    <d v="2016-07-25T00:00:00"/>
    <n v="7"/>
    <s v="Inlagd Sill"/>
    <x v="3"/>
    <x v="1"/>
  </r>
  <r>
    <n v="958"/>
    <n v="10611"/>
    <s v="D0001"/>
    <n v="6"/>
    <s v="20160801"/>
    <d v="2016-08-01T00:00:00"/>
    <d v="2016-07-25T00:00:00"/>
    <n v="7"/>
    <s v="Chai"/>
    <x v="6"/>
    <x v="2"/>
  </r>
  <r>
    <n v="959"/>
    <n v="10611"/>
    <s v="D0002"/>
    <n v="10"/>
    <s v="20160801"/>
    <d v="2016-08-01T00:00:00"/>
    <d v="2016-07-25T00:00:00"/>
    <n v="7"/>
    <s v="Chang"/>
    <x v="6"/>
    <x v="2"/>
  </r>
  <r>
    <n v="960"/>
    <n v="10611"/>
    <s v="D0060"/>
    <n v="15"/>
    <s v="20160801"/>
    <d v="2016-08-01T00:00:00"/>
    <d v="2016-07-25T00:00:00"/>
    <n v="7"/>
    <s v="Camembert Pierrot"/>
    <x v="0"/>
    <x v="2"/>
  </r>
  <r>
    <n v="961"/>
    <n v="10612"/>
    <s v="S0010"/>
    <n v="70"/>
    <s v="20160801"/>
    <d v="2016-08-01T00:00:00"/>
    <d v="2016-07-28T00:00:00"/>
    <n v="4"/>
    <s v="Ikura"/>
    <x v="3"/>
    <x v="2"/>
  </r>
  <r>
    <n v="962"/>
    <n v="10612"/>
    <s v="S0036"/>
    <n v="55"/>
    <s v="20160801"/>
    <d v="2016-08-01T00:00:00"/>
    <d v="2016-07-28T00:00:00"/>
    <n v="4"/>
    <s v="Inlagd Sill"/>
    <x v="3"/>
    <x v="2"/>
  </r>
  <r>
    <n v="963"/>
    <n v="10612"/>
    <s v="D0049"/>
    <n v="18"/>
    <s v="20160801"/>
    <d v="2016-08-01T00:00:00"/>
    <d v="2016-07-28T00:00:00"/>
    <n v="4"/>
    <s v="Maxilaku"/>
    <x v="5"/>
    <x v="2"/>
  </r>
  <r>
    <n v="964"/>
    <n v="10612"/>
    <s v="D0060"/>
    <n v="40"/>
    <s v="20160801"/>
    <d v="2016-08-01T00:00:00"/>
    <d v="2016-07-28T00:00:00"/>
    <n v="4"/>
    <s v="Camembert Pierrot"/>
    <x v="0"/>
    <x v="2"/>
  </r>
  <r>
    <n v="965"/>
    <n v="10612"/>
    <s v="D0076"/>
    <n v="80"/>
    <s v="20160801"/>
    <d v="2016-08-01T00:00:00"/>
    <d v="2016-07-28T00:00:00"/>
    <n v="4"/>
    <s v="Lakkalikööri"/>
    <x v="6"/>
    <x v="2"/>
  </r>
  <r>
    <n v="966"/>
    <n v="10613"/>
    <s v="S0013"/>
    <n v="8"/>
    <s v="20160801"/>
    <d v="2016-08-01T00:00:00"/>
    <d v="2016-07-29T00:00:00"/>
    <n v="3"/>
    <s v="Konbu"/>
    <x v="3"/>
    <x v="2"/>
  </r>
  <r>
    <n v="967"/>
    <n v="10613"/>
    <s v="D0075"/>
    <n v="40"/>
    <s v="20160801"/>
    <d v="2016-08-01T00:00:00"/>
    <d v="2016-07-29T00:00:00"/>
    <n v="3"/>
    <s v="Rhönbräu Klosterbier"/>
    <x v="6"/>
    <x v="2"/>
  </r>
  <r>
    <n v="968"/>
    <n v="10614"/>
    <s v="D0011"/>
    <n v="14"/>
    <s v="20160801"/>
    <d v="2016-08-01T00:00:00"/>
    <d v="2016-07-29T00:00:00"/>
    <n v="3"/>
    <s v="Queso Cabrales"/>
    <x v="0"/>
    <x v="0"/>
  </r>
  <r>
    <n v="969"/>
    <n v="10614"/>
    <s v="D0021"/>
    <n v="8"/>
    <s v="20160801"/>
    <d v="2016-08-01T00:00:00"/>
    <d v="2016-07-29T00:00:00"/>
    <n v="3"/>
    <s v="Sir Rodney's Scones"/>
    <x v="5"/>
    <x v="0"/>
  </r>
  <r>
    <n v="970"/>
    <n v="10614"/>
    <s v="D0039"/>
    <n v="5"/>
    <s v="20160806"/>
    <d v="2016-08-06T00:00:00"/>
    <d v="2016-07-29T00:00:00"/>
    <n v="8"/>
    <s v="Chartreuse verte"/>
    <x v="6"/>
    <x v="0"/>
  </r>
  <r>
    <n v="971"/>
    <n v="10615"/>
    <s v="M0055"/>
    <n v="5"/>
    <s v="20160805"/>
    <d v="2016-08-05T00:00:00"/>
    <d v="2016-07-30T00:00:00"/>
    <n v="6"/>
    <s v="Pâté chinois"/>
    <x v="7"/>
    <x v="0"/>
  </r>
  <r>
    <n v="972"/>
    <n v="10616"/>
    <s v="D0038"/>
    <n v="15"/>
    <s v="20160805"/>
    <d v="2016-08-05T00:00:00"/>
    <d v="2016-07-31T00:00:00"/>
    <n v="5"/>
    <s v="Côte de Blaye"/>
    <x v="6"/>
    <x v="2"/>
  </r>
  <r>
    <n v="973"/>
    <n v="10616"/>
    <s v="G0056"/>
    <n v="14"/>
    <s v="20160805"/>
    <d v="2016-08-05T00:00:00"/>
    <d v="2016-07-31T00:00:00"/>
    <n v="5"/>
    <s v="Gnocchi di nonna Alice"/>
    <x v="1"/>
    <x v="2"/>
  </r>
  <r>
    <n v="974"/>
    <n v="10616"/>
    <s v="D0070"/>
    <n v="15"/>
    <s v="20160805"/>
    <d v="2016-08-05T00:00:00"/>
    <d v="2016-07-31T00:00:00"/>
    <n v="5"/>
    <s v="Outback Lager"/>
    <x v="6"/>
    <x v="2"/>
  </r>
  <r>
    <n v="975"/>
    <n v="10616"/>
    <s v="D0071"/>
    <n v="15"/>
    <s v="20160804"/>
    <d v="2016-08-04T00:00:00"/>
    <d v="2016-07-31T00:00:00"/>
    <n v="4"/>
    <s v="Flotemysost"/>
    <x v="0"/>
    <x v="2"/>
  </r>
  <r>
    <n v="976"/>
    <n v="10617"/>
    <s v="D0059"/>
    <n v="30"/>
    <s v="20160808"/>
    <d v="2016-08-08T00:00:00"/>
    <d v="2016-07-31T00:00:00"/>
    <n v="8"/>
    <s v="Raclette Courdavault"/>
    <x v="0"/>
    <x v="2"/>
  </r>
  <r>
    <n v="977"/>
    <n v="10618"/>
    <s v="C0006"/>
    <n v="70"/>
    <s v="20160808"/>
    <d v="2016-08-08T00:00:00"/>
    <d v="2016-08-01T00:00:00"/>
    <n v="7"/>
    <s v="Grandma's Boysenberry Spread"/>
    <x v="4"/>
    <x v="1"/>
  </r>
  <r>
    <n v="978"/>
    <n v="10618"/>
    <s v="G0056"/>
    <n v="20"/>
    <s v="20160808"/>
    <d v="2016-08-08T00:00:00"/>
    <d v="2016-08-01T00:00:00"/>
    <n v="7"/>
    <s v="Gnocchi di nonna Alice"/>
    <x v="1"/>
    <x v="1"/>
  </r>
  <r>
    <n v="979"/>
    <n v="10618"/>
    <s v="D0068"/>
    <n v="15"/>
    <s v="20160807"/>
    <d v="2016-08-07T00:00:00"/>
    <d v="2016-08-01T00:00:00"/>
    <n v="6"/>
    <s v="Scottish Longbreads"/>
    <x v="5"/>
    <x v="1"/>
  </r>
  <r>
    <n v="980"/>
    <n v="10619"/>
    <s v="D0021"/>
    <n v="42"/>
    <s v="20160807"/>
    <d v="2016-08-07T00:00:00"/>
    <d v="2016-08-04T00:00:00"/>
    <n v="3"/>
    <s v="Sir Rodney's Scones"/>
    <x v="5"/>
    <x v="0"/>
  </r>
  <r>
    <n v="981"/>
    <n v="10619"/>
    <s v="G0022"/>
    <n v="40"/>
    <s v="20160814"/>
    <d v="2016-08-14T00:00:00"/>
    <d v="2016-08-04T00:00:00"/>
    <n v="10"/>
    <s v="Gustaf's Knäckebröd"/>
    <x v="1"/>
    <x v="0"/>
  </r>
  <r>
    <n v="982"/>
    <n v="10620"/>
    <s v="D0024"/>
    <n v="5"/>
    <s v="20160814"/>
    <d v="2016-08-14T00:00:00"/>
    <d v="2016-08-05T00:00:00"/>
    <n v="9"/>
    <s v="Guaraná Fantástica"/>
    <x v="6"/>
    <x v="0"/>
  </r>
  <r>
    <n v="983"/>
    <n v="10620"/>
    <s v="G0052"/>
    <n v="5"/>
    <s v="20160811"/>
    <d v="2016-08-11T00:00:00"/>
    <d v="2016-08-05T00:00:00"/>
    <n v="6"/>
    <s v="Filo Mix"/>
    <x v="1"/>
    <x v="0"/>
  </r>
  <r>
    <n v="984"/>
    <n v="10621"/>
    <s v="D0019"/>
    <n v="5"/>
    <s v="20160811"/>
    <d v="2016-08-11T00:00:00"/>
    <d v="2016-08-05T00:00:00"/>
    <n v="6"/>
    <s v="Teatime Chocolate Biscuits"/>
    <x v="5"/>
    <x v="2"/>
  </r>
  <r>
    <n v="985"/>
    <n v="10621"/>
    <s v="G0023"/>
    <n v="10"/>
    <s v="20160811"/>
    <d v="2016-08-11T00:00:00"/>
    <d v="2016-08-05T00:00:00"/>
    <n v="6"/>
    <s v="Tunnbröd"/>
    <x v="1"/>
    <x v="2"/>
  </r>
  <r>
    <n v="986"/>
    <n v="10621"/>
    <s v="D0070"/>
    <n v="20"/>
    <s v="20160811"/>
    <d v="2016-08-11T00:00:00"/>
    <d v="2016-08-05T00:00:00"/>
    <n v="6"/>
    <s v="Outback Lager"/>
    <x v="6"/>
    <x v="2"/>
  </r>
  <r>
    <n v="987"/>
    <n v="10621"/>
    <s v="D0071"/>
    <n v="15"/>
    <s v="20160811"/>
    <d v="2016-08-11T00:00:00"/>
    <d v="2016-08-05T00:00:00"/>
    <n v="6"/>
    <s v="Flotemysost"/>
    <x v="0"/>
    <x v="2"/>
  </r>
  <r>
    <n v="988"/>
    <n v="10622"/>
    <s v="D0002"/>
    <n v="20"/>
    <s v="20160811"/>
    <d v="2016-08-11T00:00:00"/>
    <d v="2016-08-06T00:00:00"/>
    <n v="5"/>
    <s v="Chang"/>
    <x v="6"/>
    <x v="0"/>
  </r>
  <r>
    <n v="989"/>
    <n v="10622"/>
    <s v="D0068"/>
    <n v="18"/>
    <s v="20160812"/>
    <d v="2016-08-12T00:00:00"/>
    <d v="2016-08-06T00:00:00"/>
    <n v="6"/>
    <s v="Scottish Longbreads"/>
    <x v="5"/>
    <x v="0"/>
  </r>
  <r>
    <n v="990"/>
    <n v="10623"/>
    <s v="P0014"/>
    <n v="21"/>
    <s v="20160812"/>
    <d v="2016-08-12T00:00:00"/>
    <d v="2016-08-07T00:00:00"/>
    <n v="5"/>
    <s v="Tofu"/>
    <x v="2"/>
    <x v="2"/>
  </r>
  <r>
    <n v="991"/>
    <n v="10623"/>
    <s v="D0019"/>
    <n v="15"/>
    <s v="20160812"/>
    <d v="2016-08-12T00:00:00"/>
    <d v="2016-08-07T00:00:00"/>
    <n v="5"/>
    <s v="Teatime Chocolate Biscuits"/>
    <x v="5"/>
    <x v="2"/>
  </r>
  <r>
    <n v="992"/>
    <n v="10623"/>
    <s v="D0021"/>
    <n v="25"/>
    <s v="20160812"/>
    <d v="2016-08-12T00:00:00"/>
    <d v="2016-08-07T00:00:00"/>
    <n v="5"/>
    <s v="Sir Rodney's Scones"/>
    <x v="5"/>
    <x v="2"/>
  </r>
  <r>
    <n v="993"/>
    <n v="10623"/>
    <s v="D0024"/>
    <n v="3"/>
    <s v="20160812"/>
    <d v="2016-08-12T00:00:00"/>
    <d v="2016-08-07T00:00:00"/>
    <n v="5"/>
    <s v="Guaraná Fantástica"/>
    <x v="6"/>
    <x v="2"/>
  </r>
  <r>
    <n v="994"/>
    <n v="10623"/>
    <s v="D0035"/>
    <n v="30"/>
    <s v="20160819"/>
    <d v="2016-08-19T00:00:00"/>
    <d v="2016-08-07T00:00:00"/>
    <n v="12"/>
    <s v="Steeleye Stout"/>
    <x v="6"/>
    <x v="2"/>
  </r>
  <r>
    <n v="995"/>
    <n v="10624"/>
    <s v="P0028"/>
    <n v="10"/>
    <s v="20160819"/>
    <d v="2016-08-19T00:00:00"/>
    <d v="2016-08-07T00:00:00"/>
    <n v="12"/>
    <s v="Rössle Sauerkraut"/>
    <x v="2"/>
    <x v="2"/>
  </r>
  <r>
    <n v="996"/>
    <n v="10624"/>
    <s v="M0029"/>
    <n v="6"/>
    <s v="20160819"/>
    <d v="2016-08-19T00:00:00"/>
    <d v="2016-08-07T00:00:00"/>
    <n v="12"/>
    <s v="Thüringer Rostbratwurst"/>
    <x v="7"/>
    <x v="2"/>
  </r>
  <r>
    <n v="997"/>
    <n v="10624"/>
    <s v="C0044"/>
    <n v="10"/>
    <s v="20160814"/>
    <d v="2016-08-14T00:00:00"/>
    <d v="2016-08-07T00:00:00"/>
    <n v="7"/>
    <s v="Gula Malacca"/>
    <x v="4"/>
    <x v="2"/>
  </r>
  <r>
    <n v="998"/>
    <n v="10625"/>
    <s v="P0014"/>
    <n v="3"/>
    <s v="20160814"/>
    <d v="2016-08-14T00:00:00"/>
    <d v="2016-08-08T00:00:00"/>
    <n v="6"/>
    <s v="Tofu"/>
    <x v="2"/>
    <x v="1"/>
  </r>
  <r>
    <n v="999"/>
    <n v="10625"/>
    <s v="G0042"/>
    <n v="5"/>
    <s v="20160814"/>
    <d v="2016-08-14T00:00:00"/>
    <d v="2016-08-08T00:00:00"/>
    <n v="6"/>
    <s v="Singaporean Hokkien Fried Mee"/>
    <x v="1"/>
    <x v="1"/>
  </r>
  <r>
    <n v="1000"/>
    <n v="10625"/>
    <s v="D0060"/>
    <n v="10"/>
    <s v="20160820"/>
    <d v="2016-08-20T00:00:00"/>
    <d v="2016-08-08T00:00:00"/>
    <n v="12"/>
    <s v="Camembert Pierrot"/>
    <x v="0"/>
    <x v="1"/>
  </r>
  <r>
    <n v="1001"/>
    <n v="10626"/>
    <s v="M0053"/>
    <n v="12"/>
    <s v="20160820"/>
    <d v="2016-08-20T00:00:00"/>
    <d v="2016-08-11T00:00:00"/>
    <n v="9"/>
    <s v="Perth Pasties"/>
    <x v="7"/>
    <x v="2"/>
  </r>
  <r>
    <n v="1002"/>
    <n v="10626"/>
    <s v="D0060"/>
    <n v="20"/>
    <s v="20160820"/>
    <d v="2016-08-20T00:00:00"/>
    <d v="2016-08-11T00:00:00"/>
    <n v="9"/>
    <s v="Camembert Pierrot"/>
    <x v="0"/>
    <x v="2"/>
  </r>
  <r>
    <n v="1003"/>
    <n v="10626"/>
    <s v="D0071"/>
    <n v="20"/>
    <s v="20160821"/>
    <d v="2016-08-21T00:00:00"/>
    <d v="2016-08-11T00:00:00"/>
    <n v="10"/>
    <s v="Flotemysost"/>
    <x v="0"/>
    <x v="2"/>
  </r>
  <r>
    <n v="1004"/>
    <n v="10627"/>
    <s v="D0062"/>
    <n v="15"/>
    <s v="20160821"/>
    <d v="2016-08-21T00:00:00"/>
    <d v="2016-08-11T00:00:00"/>
    <n v="10"/>
    <s v="Tarte au sucre"/>
    <x v="5"/>
    <x v="0"/>
  </r>
  <r>
    <n v="1005"/>
    <n v="10627"/>
    <s v="S0073"/>
    <n v="35"/>
    <s v="20160820"/>
    <d v="2016-08-20T00:00:00"/>
    <d v="2016-08-11T00:00:00"/>
    <n v="9"/>
    <s v="Röd Kaviar"/>
    <x v="3"/>
    <x v="0"/>
  </r>
  <r>
    <n v="1006"/>
    <n v="10628"/>
    <s v="D0001"/>
    <n v="25"/>
    <s v="20160820"/>
    <d v="2016-08-20T00:00:00"/>
    <d v="2016-08-12T00:00:00"/>
    <n v="8"/>
    <s v="Chai"/>
    <x v="6"/>
    <x v="0"/>
  </r>
  <r>
    <n v="1007"/>
    <n v="10629"/>
    <s v="M0029"/>
    <n v="20"/>
    <s v="20160820"/>
    <d v="2016-08-20T00:00:00"/>
    <d v="2016-08-12T00:00:00"/>
    <n v="8"/>
    <s v="Thüringer Rostbratwurst"/>
    <x v="7"/>
    <x v="0"/>
  </r>
  <r>
    <n v="1008"/>
    <n v="10629"/>
    <s v="G0064"/>
    <n v="9"/>
    <s v="20160819"/>
    <d v="2016-08-19T00:00:00"/>
    <d v="2016-08-12T00:00:00"/>
    <n v="7"/>
    <s v="Wimmers gute Semmelknödel"/>
    <x v="1"/>
    <x v="0"/>
  </r>
  <r>
    <n v="1009"/>
    <n v="10630"/>
    <s v="M0055"/>
    <n v="12"/>
    <s v="20160819"/>
    <d v="2016-08-19T00:00:00"/>
    <d v="2016-08-13T00:00:00"/>
    <n v="6"/>
    <s v="Pâté chinois"/>
    <x v="7"/>
    <x v="2"/>
  </r>
  <r>
    <n v="1010"/>
    <n v="10630"/>
    <s v="D0076"/>
    <n v="35"/>
    <s v="20160815"/>
    <d v="2016-08-15T00:00:00"/>
    <d v="2016-08-13T00:00:00"/>
    <n v="2"/>
    <s v="Lakkalikööri"/>
    <x v="6"/>
    <x v="2"/>
  </r>
  <r>
    <n v="1011"/>
    <n v="10631"/>
    <s v="D0075"/>
    <n v="8"/>
    <s v="20160819"/>
    <d v="2016-08-19T00:00:00"/>
    <d v="2016-08-14T00:00:00"/>
    <n v="5"/>
    <s v="Rhönbräu Klosterbier"/>
    <x v="6"/>
    <x v="1"/>
  </r>
  <r>
    <n v="1012"/>
    <n v="10632"/>
    <s v="D0002"/>
    <n v="30"/>
    <s v="20160819"/>
    <d v="2016-08-19T00:00:00"/>
    <d v="2016-08-14T00:00:00"/>
    <n v="5"/>
    <s v="Chang"/>
    <x v="6"/>
    <x v="1"/>
  </r>
  <r>
    <n v="1013"/>
    <n v="10632"/>
    <s v="D0033"/>
    <n v="20"/>
    <s v="20160818"/>
    <d v="2016-08-18T00:00:00"/>
    <d v="2016-08-14T00:00:00"/>
    <n v="4"/>
    <s v="Geitost"/>
    <x v="0"/>
    <x v="1"/>
  </r>
  <r>
    <n v="1014"/>
    <n v="10633"/>
    <s v="D0012"/>
    <n v="36"/>
    <s v="20160818"/>
    <d v="2016-08-18T00:00:00"/>
    <d v="2016-08-15T00:00:00"/>
    <n v="3"/>
    <s v="Queso Manchego La Pastora"/>
    <x v="0"/>
    <x v="0"/>
  </r>
  <r>
    <n v="1015"/>
    <n v="10633"/>
    <s v="S0013"/>
    <n v="13"/>
    <s v="20160818"/>
    <d v="2016-08-18T00:00:00"/>
    <d v="2016-08-15T00:00:00"/>
    <n v="3"/>
    <s v="Konbu"/>
    <x v="3"/>
    <x v="0"/>
  </r>
  <r>
    <n v="1016"/>
    <n v="10633"/>
    <s v="D0026"/>
    <n v="35"/>
    <s v="20160818"/>
    <d v="2016-08-18T00:00:00"/>
    <d v="2016-08-15T00:00:00"/>
    <n v="3"/>
    <s v="Gumbär Gummibärchen"/>
    <x v="5"/>
    <x v="0"/>
  </r>
  <r>
    <n v="1017"/>
    <n v="10633"/>
    <s v="D0062"/>
    <n v="80"/>
    <s v="20160821"/>
    <d v="2016-08-21T00:00:00"/>
    <d v="2016-08-15T00:00:00"/>
    <n v="6"/>
    <s v="Tarte au sucre"/>
    <x v="5"/>
    <x v="0"/>
  </r>
  <r>
    <n v="1018"/>
    <n v="10634"/>
    <s v="P0007"/>
    <n v="35"/>
    <s v="20160821"/>
    <d v="2016-08-21T00:00:00"/>
    <d v="2016-08-15T00:00:00"/>
    <n v="6"/>
    <s v="Uncle Bob's Organic Dried Pears"/>
    <x v="2"/>
    <x v="0"/>
  </r>
  <r>
    <n v="1019"/>
    <n v="10634"/>
    <s v="S0018"/>
    <n v="50"/>
    <s v="20160821"/>
    <d v="2016-08-21T00:00:00"/>
    <d v="2016-08-15T00:00:00"/>
    <n v="6"/>
    <s v="Carnarvon Tigers"/>
    <x v="3"/>
    <x v="0"/>
  </r>
  <r>
    <n v="1020"/>
    <n v="10634"/>
    <s v="P0051"/>
    <n v="15"/>
    <s v="20160821"/>
    <d v="2016-08-21T00:00:00"/>
    <d v="2016-08-15T00:00:00"/>
    <n v="6"/>
    <s v="Manjimup Dried Apples"/>
    <x v="2"/>
    <x v="0"/>
  </r>
  <r>
    <n v="1021"/>
    <n v="10634"/>
    <s v="D0075"/>
    <n v="2"/>
    <s v="20160821"/>
    <d v="2016-08-21T00:00:00"/>
    <d v="2016-08-15T00:00:00"/>
    <n v="6"/>
    <s v="Rhönbräu Klosterbier"/>
    <x v="6"/>
    <x v="0"/>
  </r>
  <r>
    <n v="1022"/>
    <n v="10635"/>
    <s v="C0004"/>
    <n v="10"/>
    <s v="20160821"/>
    <d v="2016-08-21T00:00:00"/>
    <d v="2016-08-18T00:00:00"/>
    <n v="3"/>
    <s v="Chef Anton's Cajun Seasoning"/>
    <x v="4"/>
    <x v="0"/>
  </r>
  <r>
    <n v="1023"/>
    <n v="10635"/>
    <s v="C0005"/>
    <n v="15"/>
    <s v="20160821"/>
    <d v="2016-08-21T00:00:00"/>
    <d v="2016-08-18T00:00:00"/>
    <n v="3"/>
    <s v="Chef Anton's Gumbo Mix"/>
    <x v="4"/>
    <x v="0"/>
  </r>
  <r>
    <n v="1024"/>
    <n v="10635"/>
    <s v="G0022"/>
    <n v="40"/>
    <s v="20160826"/>
    <d v="2016-08-26T00:00:00"/>
    <d v="2016-08-18T00:00:00"/>
    <n v="8"/>
    <s v="Gustaf's Knäckebröd"/>
    <x v="1"/>
    <x v="0"/>
  </r>
  <r>
    <n v="1025"/>
    <n v="10636"/>
    <s v="C0004"/>
    <n v="25"/>
    <s v="20160826"/>
    <d v="2016-08-26T00:00:00"/>
    <d v="2016-08-19T00:00:00"/>
    <n v="7"/>
    <s v="Chef Anton's Cajun Seasoning"/>
    <x v="4"/>
    <x v="1"/>
  </r>
  <r>
    <n v="1026"/>
    <n v="10636"/>
    <s v="S0058"/>
    <n v="6"/>
    <s v="20160826"/>
    <d v="2016-08-26T00:00:00"/>
    <d v="2016-08-19T00:00:00"/>
    <n v="7"/>
    <s v="Escargots de Bourgogne"/>
    <x v="3"/>
    <x v="1"/>
  </r>
  <r>
    <n v="1027"/>
    <n v="10637"/>
    <s v="D0011"/>
    <n v="10"/>
    <s v="20160826"/>
    <d v="2016-08-26T00:00:00"/>
    <d v="2016-08-19T00:00:00"/>
    <n v="7"/>
    <s v="Queso Cabrales"/>
    <x v="0"/>
    <x v="1"/>
  </r>
  <r>
    <n v="1028"/>
    <n v="10637"/>
    <s v="D0050"/>
    <n v="25"/>
    <s v="20160826"/>
    <d v="2016-08-26T00:00:00"/>
    <d v="2016-08-19T00:00:00"/>
    <n v="7"/>
    <s v="Valkoinen suklaa"/>
    <x v="5"/>
    <x v="1"/>
  </r>
  <r>
    <n v="1029"/>
    <n v="10637"/>
    <s v="G0056"/>
    <n v="60"/>
    <s v="20160901"/>
    <d v="2016-09-01T00:00:00"/>
    <d v="2016-08-19T00:00:00"/>
    <n v="13"/>
    <s v="Gnocchi di nonna Alice"/>
    <x v="1"/>
    <x v="1"/>
  </r>
  <r>
    <n v="1030"/>
    <n v="10638"/>
    <s v="S0045"/>
    <n v="20"/>
    <s v="20160901"/>
    <d v="2016-09-01T00:00:00"/>
    <d v="2016-08-20T00:00:00"/>
    <n v="12"/>
    <s v="Rogede sild"/>
    <x v="3"/>
    <x v="1"/>
  </r>
  <r>
    <n v="1031"/>
    <n v="10638"/>
    <s v="C0065"/>
    <n v="21"/>
    <s v="20160901"/>
    <d v="2016-09-01T00:00:00"/>
    <d v="2016-08-20T00:00:00"/>
    <n v="12"/>
    <s v="Louisiana Fiery Hot Pepper Sauce"/>
    <x v="4"/>
    <x v="1"/>
  </r>
  <r>
    <n v="1032"/>
    <n v="10638"/>
    <s v="D0072"/>
    <n v="60"/>
    <s v="20160827"/>
    <d v="2016-08-27T00:00:00"/>
    <d v="2016-08-20T00:00:00"/>
    <n v="7"/>
    <s v="Mozzarella di Giovanni"/>
    <x v="0"/>
    <x v="1"/>
  </r>
  <r>
    <n v="1033"/>
    <n v="10639"/>
    <s v="S0018"/>
    <n v="8"/>
    <s v="20160828"/>
    <d v="2016-08-28T00:00:00"/>
    <d v="2016-08-20T00:00:00"/>
    <n v="8"/>
    <s v="Carnarvon Tigers"/>
    <x v="3"/>
    <x v="0"/>
  </r>
  <r>
    <n v="1034"/>
    <n v="10640"/>
    <s v="D0069"/>
    <n v="20"/>
    <s v="20160828"/>
    <d v="2016-08-28T00:00:00"/>
    <d v="2016-08-21T00:00:00"/>
    <n v="7"/>
    <s v="Gudbrandsdalsost"/>
    <x v="0"/>
    <x v="1"/>
  </r>
  <r>
    <n v="1035"/>
    <n v="10640"/>
    <s v="D0070"/>
    <n v="15"/>
    <s v="20160826"/>
    <d v="2016-08-26T00:00:00"/>
    <d v="2016-08-21T00:00:00"/>
    <n v="5"/>
    <s v="Outback Lager"/>
    <x v="6"/>
    <x v="1"/>
  </r>
  <r>
    <n v="1036"/>
    <n v="10641"/>
    <s v="D0002"/>
    <n v="50"/>
    <s v="20160826"/>
    <d v="2016-08-26T00:00:00"/>
    <d v="2016-08-22T00:00:00"/>
    <n v="4"/>
    <s v="Chang"/>
    <x v="6"/>
    <x v="2"/>
  </r>
  <r>
    <n v="1037"/>
    <n v="10641"/>
    <s v="S0040"/>
    <n v="60"/>
    <s v="20160905"/>
    <d v="2016-09-05T00:00:00"/>
    <d v="2016-08-22T00:00:00"/>
    <n v="14"/>
    <s v="Boston Crab Meat"/>
    <x v="3"/>
    <x v="2"/>
  </r>
  <r>
    <n v="1038"/>
    <n v="10642"/>
    <s v="D0021"/>
    <n v="30"/>
    <s v="20160905"/>
    <d v="2016-09-05T00:00:00"/>
    <d v="2016-08-22T00:00:00"/>
    <n v="14"/>
    <s v="Sir Rodney's Scones"/>
    <x v="5"/>
    <x v="0"/>
  </r>
  <r>
    <n v="1039"/>
    <n v="10642"/>
    <s v="C0061"/>
    <n v="20"/>
    <s v="20160902"/>
    <d v="2016-09-02T00:00:00"/>
    <d v="2016-08-22T00:00:00"/>
    <n v="11"/>
    <s v="Sirop d'érable"/>
    <x v="4"/>
    <x v="0"/>
  </r>
  <r>
    <n v="1040"/>
    <n v="10643"/>
    <s v="P0028"/>
    <n v="15"/>
    <s v="20160902"/>
    <d v="2016-09-02T00:00:00"/>
    <d v="2016-08-25T00:00:00"/>
    <n v="8"/>
    <s v="Rössle Sauerkraut"/>
    <x v="2"/>
    <x v="1"/>
  </r>
  <r>
    <n v="1041"/>
    <n v="10643"/>
    <s v="D0039"/>
    <n v="21"/>
    <s v="20160902"/>
    <d v="2016-09-02T00:00:00"/>
    <d v="2016-08-25T00:00:00"/>
    <n v="8"/>
    <s v="Chartreuse verte"/>
    <x v="6"/>
    <x v="1"/>
  </r>
  <r>
    <n v="1042"/>
    <n v="10643"/>
    <s v="S0046"/>
    <n v="2"/>
    <s v="20160901"/>
    <d v="2016-09-01T00:00:00"/>
    <d v="2016-08-25T00:00:00"/>
    <n v="7"/>
    <s v="Spegesild"/>
    <x v="3"/>
    <x v="1"/>
  </r>
  <r>
    <n v="1043"/>
    <n v="10644"/>
    <s v="S0018"/>
    <n v="4"/>
    <s v="20160901"/>
    <d v="2016-09-01T00:00:00"/>
    <d v="2016-08-25T00:00:00"/>
    <n v="7"/>
    <s v="Carnarvon Tigers"/>
    <x v="3"/>
    <x v="2"/>
  </r>
  <r>
    <n v="1044"/>
    <n v="10644"/>
    <s v="D0043"/>
    <n v="20"/>
    <s v="20160901"/>
    <d v="2016-09-01T00:00:00"/>
    <d v="2016-08-25T00:00:00"/>
    <n v="7"/>
    <s v="Ipoh Coffee"/>
    <x v="6"/>
    <x v="2"/>
  </r>
  <r>
    <n v="1045"/>
    <n v="10644"/>
    <s v="S0046"/>
    <n v="21"/>
    <s v="20160902"/>
    <d v="2016-09-02T00:00:00"/>
    <d v="2016-08-25T00:00:00"/>
    <n v="8"/>
    <s v="Spegesild"/>
    <x v="3"/>
    <x v="2"/>
  </r>
  <r>
    <n v="1046"/>
    <n v="10645"/>
    <s v="S0018"/>
    <n v="20"/>
    <s v="20160902"/>
    <d v="2016-09-02T00:00:00"/>
    <d v="2016-08-26T00:00:00"/>
    <n v="7"/>
    <s v="Carnarvon Tigers"/>
    <x v="3"/>
    <x v="1"/>
  </r>
  <r>
    <n v="1047"/>
    <n v="10645"/>
    <s v="S0036"/>
    <n v="15"/>
    <s v="20160903"/>
    <d v="2016-09-03T00:00:00"/>
    <d v="2016-08-26T00:00:00"/>
    <n v="8"/>
    <s v="Inlagd Sill"/>
    <x v="3"/>
    <x v="1"/>
  </r>
  <r>
    <n v="1048"/>
    <n v="10646"/>
    <s v="D0001"/>
    <n v="15"/>
    <s v="20160903"/>
    <d v="2016-09-03T00:00:00"/>
    <d v="2016-08-27T00:00:00"/>
    <n v="7"/>
    <s v="Chai"/>
    <x v="6"/>
    <x v="0"/>
  </r>
  <r>
    <n v="1049"/>
    <n v="10646"/>
    <s v="S0010"/>
    <n v="18"/>
    <s v="20160903"/>
    <d v="2016-09-03T00:00:00"/>
    <d v="2016-08-27T00:00:00"/>
    <n v="7"/>
    <s v="Ikura"/>
    <x v="3"/>
    <x v="0"/>
  </r>
  <r>
    <n v="1050"/>
    <n v="10646"/>
    <s v="D0071"/>
    <n v="30"/>
    <s v="20160903"/>
    <d v="2016-09-03T00:00:00"/>
    <d v="2016-08-27T00:00:00"/>
    <n v="7"/>
    <s v="Flotemysost"/>
    <x v="0"/>
    <x v="0"/>
  </r>
  <r>
    <n v="1051"/>
    <n v="10646"/>
    <s v="C0077"/>
    <n v="35"/>
    <s v="20160903"/>
    <d v="2016-09-03T00:00:00"/>
    <d v="2016-08-27T00:00:00"/>
    <n v="7"/>
    <s v="Original Frankfurter grüne Soße"/>
    <x v="4"/>
    <x v="0"/>
  </r>
  <r>
    <n v="1052"/>
    <n v="10647"/>
    <s v="D0019"/>
    <n v="30"/>
    <s v="20160903"/>
    <d v="2016-09-03T00:00:00"/>
    <d v="2016-08-27T00:00:00"/>
    <n v="7"/>
    <s v="Teatime Chocolate Biscuits"/>
    <x v="5"/>
    <x v="2"/>
  </r>
  <r>
    <n v="1053"/>
    <n v="10647"/>
    <s v="D0039"/>
    <n v="20"/>
    <s v="20160909"/>
    <d v="2016-09-09T00:00:00"/>
    <d v="2016-08-27T00:00:00"/>
    <n v="13"/>
    <s v="Chartreuse verte"/>
    <x v="6"/>
    <x v="2"/>
  </r>
  <r>
    <n v="1054"/>
    <n v="10648"/>
    <s v="G0022"/>
    <n v="15"/>
    <s v="20160909"/>
    <d v="2016-09-09T00:00:00"/>
    <d v="2016-08-28T00:00:00"/>
    <n v="12"/>
    <s v="Gustaf's Knäckebröd"/>
    <x v="1"/>
    <x v="2"/>
  </r>
  <r>
    <n v="1055"/>
    <n v="10648"/>
    <s v="D0024"/>
    <n v="15"/>
    <s v="20160829"/>
    <d v="2016-08-29T00:00:00"/>
    <d v="2016-08-28T00:00:00"/>
    <n v="1"/>
    <s v="Guaraná Fantástica"/>
    <x v="6"/>
    <x v="2"/>
  </r>
  <r>
    <n v="1056"/>
    <n v="10649"/>
    <s v="P0028"/>
    <n v="20"/>
    <s v="20160829"/>
    <d v="2016-08-29T00:00:00"/>
    <d v="2016-08-28T00:00:00"/>
    <n v="1"/>
    <s v="Rössle Sauerkraut"/>
    <x v="2"/>
    <x v="0"/>
  </r>
  <r>
    <n v="1057"/>
    <n v="10649"/>
    <s v="D0072"/>
    <n v="15"/>
    <s v="20160903"/>
    <d v="2016-09-03T00:00:00"/>
    <d v="2016-08-28T00:00:00"/>
    <n v="6"/>
    <s v="Mozzarella di Giovanni"/>
    <x v="0"/>
    <x v="0"/>
  </r>
  <r>
    <n v="1058"/>
    <n v="10650"/>
    <s v="S0030"/>
    <n v="30"/>
    <s v="20160903"/>
    <d v="2016-09-03T00:00:00"/>
    <d v="2016-08-29T00:00:00"/>
    <n v="5"/>
    <s v="Nord-Ost Matjeshering"/>
    <x v="3"/>
    <x v="0"/>
  </r>
  <r>
    <n v="1059"/>
    <n v="10650"/>
    <s v="M0053"/>
    <n v="25"/>
    <s v="20160903"/>
    <d v="2016-09-03T00:00:00"/>
    <d v="2016-08-29T00:00:00"/>
    <n v="5"/>
    <s v="Perth Pasties"/>
    <x v="7"/>
    <x v="0"/>
  </r>
  <r>
    <n v="1060"/>
    <n v="10650"/>
    <s v="M0054"/>
    <n v="30"/>
    <s v="20160911"/>
    <d v="2016-09-11T00:00:00"/>
    <d v="2016-08-29T00:00:00"/>
    <n v="13"/>
    <s v="Tourtière"/>
    <x v="7"/>
    <x v="0"/>
  </r>
  <r>
    <n v="1061"/>
    <n v="10651"/>
    <s v="D0019"/>
    <n v="12"/>
    <s v="20160911"/>
    <d v="2016-09-11T00:00:00"/>
    <d v="2016-09-01T00:00:00"/>
    <n v="10"/>
    <s v="Teatime Chocolate Biscuits"/>
    <x v="5"/>
    <x v="2"/>
  </r>
  <r>
    <n v="1062"/>
    <n v="10651"/>
    <s v="G0022"/>
    <n v="20"/>
    <s v="20160908"/>
    <d v="2016-09-08T00:00:00"/>
    <d v="2016-09-01T00:00:00"/>
    <n v="7"/>
    <s v="Gustaf's Knäckebröd"/>
    <x v="1"/>
    <x v="2"/>
  </r>
  <r>
    <n v="1063"/>
    <n v="10652"/>
    <s v="S0030"/>
    <n v="2"/>
    <s v="20160908"/>
    <d v="2016-09-08T00:00:00"/>
    <d v="2016-09-01T00:00:00"/>
    <n v="7"/>
    <s v="Nord-Ost Matjeshering"/>
    <x v="3"/>
    <x v="2"/>
  </r>
  <r>
    <n v="1064"/>
    <n v="10652"/>
    <s v="G0042"/>
    <n v="20"/>
    <s v="20160919"/>
    <d v="2016-09-19T00:00:00"/>
    <d v="2016-09-01T00:00:00"/>
    <n v="18"/>
    <s v="Singaporean Hokkien Fried Mee"/>
    <x v="1"/>
    <x v="2"/>
  </r>
  <r>
    <n v="1065"/>
    <n v="10653"/>
    <s v="D0016"/>
    <n v="30"/>
    <s v="20160919"/>
    <d v="2016-09-19T00:00:00"/>
    <d v="2016-09-02T00:00:00"/>
    <n v="17"/>
    <s v="Pavlova"/>
    <x v="5"/>
    <x v="1"/>
  </r>
  <r>
    <n v="1066"/>
    <n v="10653"/>
    <s v="D0060"/>
    <n v="20"/>
    <s v="20160911"/>
    <d v="2016-09-11T00:00:00"/>
    <d v="2016-09-02T00:00:00"/>
    <n v="9"/>
    <s v="Camembert Pierrot"/>
    <x v="0"/>
    <x v="1"/>
  </r>
  <r>
    <n v="1067"/>
    <n v="10654"/>
    <s v="C0004"/>
    <n v="12"/>
    <s v="20160911"/>
    <d v="2016-09-11T00:00:00"/>
    <d v="2016-09-02T00:00:00"/>
    <n v="9"/>
    <s v="Chef Anton's Cajun Seasoning"/>
    <x v="4"/>
    <x v="1"/>
  </r>
  <r>
    <n v="1068"/>
    <n v="10654"/>
    <s v="D0039"/>
    <n v="20"/>
    <s v="20160911"/>
    <d v="2016-09-11T00:00:00"/>
    <d v="2016-09-02T00:00:00"/>
    <n v="9"/>
    <s v="Chartreuse verte"/>
    <x v="6"/>
    <x v="1"/>
  </r>
  <r>
    <n v="1069"/>
    <n v="10654"/>
    <s v="M0054"/>
    <n v="6"/>
    <s v="20160911"/>
    <d v="2016-09-11T00:00:00"/>
    <d v="2016-09-02T00:00:00"/>
    <n v="9"/>
    <s v="Tourtière"/>
    <x v="7"/>
    <x v="1"/>
  </r>
  <r>
    <n v="1070"/>
    <n v="10655"/>
    <s v="S0041"/>
    <n v="20"/>
    <s v="20160910"/>
    <d v="2016-09-10T00:00:00"/>
    <d v="2016-09-03T00:00:00"/>
    <n v="7"/>
    <s v="Jack's New England Clam Chowder"/>
    <x v="3"/>
    <x v="2"/>
  </r>
  <r>
    <n v="1071"/>
    <n v="10656"/>
    <s v="P0014"/>
    <n v="3"/>
    <s v="20160910"/>
    <d v="2016-09-10T00:00:00"/>
    <d v="2016-09-04T00:00:00"/>
    <n v="6"/>
    <s v="Tofu"/>
    <x v="2"/>
    <x v="1"/>
  </r>
  <r>
    <n v="1072"/>
    <n v="10656"/>
    <s v="C0044"/>
    <n v="28"/>
    <s v="20160910"/>
    <d v="2016-09-10T00:00:00"/>
    <d v="2016-09-04T00:00:00"/>
    <n v="6"/>
    <s v="Gula Malacca"/>
    <x v="4"/>
    <x v="1"/>
  </r>
  <r>
    <n v="1073"/>
    <n v="10656"/>
    <s v="D0047"/>
    <n v="6"/>
    <s v="20160915"/>
    <d v="2016-09-15T00:00:00"/>
    <d v="2016-09-04T00:00:00"/>
    <n v="11"/>
    <s v="Zaanse koeken"/>
    <x v="5"/>
    <x v="1"/>
  </r>
  <r>
    <n v="1074"/>
    <n v="10657"/>
    <s v="C0015"/>
    <n v="50"/>
    <s v="20160915"/>
    <d v="2016-09-15T00:00:00"/>
    <d v="2016-09-04T00:00:00"/>
    <n v="11"/>
    <s v="Genen Shouyu"/>
    <x v="4"/>
    <x v="2"/>
  </r>
  <r>
    <n v="1075"/>
    <n v="10657"/>
    <s v="S0041"/>
    <n v="24"/>
    <s v="20160915"/>
    <d v="2016-09-15T00:00:00"/>
    <d v="2016-09-04T00:00:00"/>
    <n v="11"/>
    <s v="Jack's New England Clam Chowder"/>
    <x v="3"/>
    <x v="2"/>
  </r>
  <r>
    <n v="1076"/>
    <n v="10657"/>
    <s v="S0046"/>
    <n v="45"/>
    <s v="20160915"/>
    <d v="2016-09-15T00:00:00"/>
    <d v="2016-09-04T00:00:00"/>
    <n v="11"/>
    <s v="Spegesild"/>
    <x v="3"/>
    <x v="2"/>
  </r>
  <r>
    <n v="1077"/>
    <n v="10657"/>
    <s v="D0047"/>
    <n v="10"/>
    <s v="20160915"/>
    <d v="2016-09-15T00:00:00"/>
    <d v="2016-09-04T00:00:00"/>
    <n v="11"/>
    <s v="Zaanse koeken"/>
    <x v="5"/>
    <x v="2"/>
  </r>
  <r>
    <n v="1078"/>
    <n v="10657"/>
    <s v="G0056"/>
    <n v="45"/>
    <s v="20160915"/>
    <d v="2016-09-15T00:00:00"/>
    <d v="2016-09-04T00:00:00"/>
    <n v="11"/>
    <s v="Gnocchi di nonna Alice"/>
    <x v="1"/>
    <x v="2"/>
  </r>
  <r>
    <n v="1079"/>
    <n v="10657"/>
    <s v="D0060"/>
    <n v="30"/>
    <s v="20160908"/>
    <d v="2016-09-08T00:00:00"/>
    <d v="2016-09-04T00:00:00"/>
    <n v="4"/>
    <s v="Camembert Pierrot"/>
    <x v="0"/>
    <x v="2"/>
  </r>
  <r>
    <n v="1080"/>
    <n v="10658"/>
    <s v="D0021"/>
    <n v="60"/>
    <s v="20160908"/>
    <d v="2016-09-08T00:00:00"/>
    <d v="2016-09-05T00:00:00"/>
    <n v="3"/>
    <s v="Sir Rodney's Scones"/>
    <x v="5"/>
    <x v="1"/>
  </r>
  <r>
    <n v="1081"/>
    <n v="10658"/>
    <s v="S0040"/>
    <n v="70"/>
    <s v="20160908"/>
    <d v="2016-09-08T00:00:00"/>
    <d v="2016-09-05T00:00:00"/>
    <n v="3"/>
    <s v="Boston Crab Meat"/>
    <x v="3"/>
    <x v="1"/>
  </r>
  <r>
    <n v="1082"/>
    <n v="10658"/>
    <s v="D0060"/>
    <n v="55"/>
    <s v="20160908"/>
    <d v="2016-09-08T00:00:00"/>
    <d v="2016-09-05T00:00:00"/>
    <n v="3"/>
    <s v="Camembert Pierrot"/>
    <x v="0"/>
    <x v="1"/>
  </r>
  <r>
    <n v="1083"/>
    <n v="10658"/>
    <s v="C0077"/>
    <n v="70"/>
    <s v="20160910"/>
    <d v="2016-09-10T00:00:00"/>
    <d v="2016-09-05T00:00:00"/>
    <n v="5"/>
    <s v="Original Frankfurter grüne Soße"/>
    <x v="4"/>
    <x v="1"/>
  </r>
  <r>
    <n v="1084"/>
    <n v="10659"/>
    <s v="D0031"/>
    <n v="20"/>
    <s v="20160910"/>
    <d v="2016-09-10T00:00:00"/>
    <d v="2016-09-05T00:00:00"/>
    <n v="5"/>
    <s v="Gorgonzola Telino"/>
    <x v="0"/>
    <x v="2"/>
  </r>
  <r>
    <n v="1085"/>
    <n v="10659"/>
    <s v="S0040"/>
    <n v="24"/>
    <s v="20160910"/>
    <d v="2016-09-10T00:00:00"/>
    <d v="2016-09-05T00:00:00"/>
    <n v="5"/>
    <s v="Boston Crab Meat"/>
    <x v="3"/>
    <x v="2"/>
  </r>
  <r>
    <n v="1086"/>
    <n v="10659"/>
    <s v="D0070"/>
    <n v="40"/>
    <s v="20161015"/>
    <d v="2016-10-15T00:00:00"/>
    <d v="2016-09-05T00:00:00"/>
    <n v="40"/>
    <s v="Outback Lager"/>
    <x v="6"/>
    <x v="2"/>
  </r>
  <r>
    <n v="1087"/>
    <n v="10660"/>
    <s v="D0020"/>
    <n v="21"/>
    <s v="20160915"/>
    <d v="2016-09-15T00:00:00"/>
    <d v="2016-09-08T00:00:00"/>
    <n v="7"/>
    <s v="Sir Rodney's Marmalade"/>
    <x v="5"/>
    <x v="1"/>
  </r>
  <r>
    <n v="1088"/>
    <n v="10661"/>
    <s v="D0039"/>
    <n v="3"/>
    <s v="20160915"/>
    <d v="2016-09-15T00:00:00"/>
    <d v="2016-09-09T00:00:00"/>
    <n v="6"/>
    <s v="Chartreuse verte"/>
    <x v="6"/>
    <x v="0"/>
  </r>
  <r>
    <n v="1089"/>
    <n v="10661"/>
    <s v="S0058"/>
    <n v="49"/>
    <s v="20160918"/>
    <d v="2016-09-18T00:00:00"/>
    <d v="2016-09-09T00:00:00"/>
    <n v="9"/>
    <s v="Escargots de Bourgogne"/>
    <x v="3"/>
    <x v="0"/>
  </r>
  <r>
    <n v="1090"/>
    <n v="10662"/>
    <s v="D0068"/>
    <n v="10"/>
    <s v="20161003"/>
    <d v="2016-10-03T00:00:00"/>
    <d v="2016-09-09T00:00:00"/>
    <n v="24"/>
    <s v="Scottish Longbreads"/>
    <x v="5"/>
    <x v="2"/>
  </r>
  <r>
    <n v="1091"/>
    <n v="10663"/>
    <s v="S0040"/>
    <n v="30"/>
    <s v="20161003"/>
    <d v="2016-10-03T00:00:00"/>
    <d v="2016-09-10T00:00:00"/>
    <n v="23"/>
    <s v="Boston Crab Meat"/>
    <x v="3"/>
    <x v="2"/>
  </r>
  <r>
    <n v="1092"/>
    <n v="10663"/>
    <s v="G0042"/>
    <n v="30"/>
    <s v="20161003"/>
    <d v="2016-10-03T00:00:00"/>
    <d v="2016-09-10T00:00:00"/>
    <n v="23"/>
    <s v="Singaporean Hokkien Fried Mee"/>
    <x v="1"/>
    <x v="2"/>
  </r>
  <r>
    <n v="1093"/>
    <n v="10663"/>
    <s v="P0051"/>
    <n v="20"/>
    <s v="20160919"/>
    <d v="2016-09-19T00:00:00"/>
    <d v="2016-09-10T00:00:00"/>
    <n v="9"/>
    <s v="Manjimup Dried Apples"/>
    <x v="2"/>
    <x v="2"/>
  </r>
  <r>
    <n v="1094"/>
    <n v="10664"/>
    <s v="S0010"/>
    <n v="24"/>
    <s v="20160919"/>
    <d v="2016-09-19T00:00:00"/>
    <d v="2016-09-10T00:00:00"/>
    <n v="9"/>
    <s v="Ikura"/>
    <x v="3"/>
    <x v="0"/>
  </r>
  <r>
    <n v="1095"/>
    <n v="10664"/>
    <s v="G0056"/>
    <n v="12"/>
    <s v="20160919"/>
    <d v="2016-09-19T00:00:00"/>
    <d v="2016-09-10T00:00:00"/>
    <n v="9"/>
    <s v="Gnocchi di nonna Alice"/>
    <x v="1"/>
    <x v="0"/>
  </r>
  <r>
    <n v="1096"/>
    <n v="10664"/>
    <s v="C0065"/>
    <n v="15"/>
    <s v="20160917"/>
    <d v="2016-09-17T00:00:00"/>
    <d v="2016-09-10T00:00:00"/>
    <n v="7"/>
    <s v="Louisiana Fiery Hot Pepper Sauce"/>
    <x v="4"/>
    <x v="0"/>
  </r>
  <r>
    <n v="1097"/>
    <n v="10665"/>
    <s v="P0051"/>
    <n v="20"/>
    <s v="20160917"/>
    <d v="2016-09-17T00:00:00"/>
    <d v="2016-09-11T00:00:00"/>
    <n v="6"/>
    <s v="Manjimup Dried Apples"/>
    <x v="2"/>
    <x v="2"/>
  </r>
  <r>
    <n v="1098"/>
    <n v="10665"/>
    <s v="D0059"/>
    <n v="1"/>
    <s v="20160917"/>
    <d v="2016-09-17T00:00:00"/>
    <d v="2016-09-11T00:00:00"/>
    <n v="6"/>
    <s v="Raclette Courdavault"/>
    <x v="0"/>
    <x v="2"/>
  </r>
  <r>
    <n v="1099"/>
    <n v="10665"/>
    <s v="D0076"/>
    <n v="10"/>
    <s v="20160922"/>
    <d v="2016-09-22T00:00:00"/>
    <d v="2016-09-11T00:00:00"/>
    <n v="11"/>
    <s v="Lakkalikööri"/>
    <x v="6"/>
    <x v="2"/>
  </r>
  <r>
    <n v="1100"/>
    <n v="10666"/>
    <s v="M0029"/>
    <n v="36"/>
    <s v="20160922"/>
    <d v="2016-09-22T00:00:00"/>
    <d v="2016-09-12T00:00:00"/>
    <n v="10"/>
    <s v="Thüringer Rostbratwurst"/>
    <x v="7"/>
    <x v="2"/>
  </r>
  <r>
    <n v="1101"/>
    <n v="10666"/>
    <s v="C0065"/>
    <n v="10"/>
    <s v="20160919"/>
    <d v="2016-09-19T00:00:00"/>
    <d v="2016-09-12T00:00:00"/>
    <n v="7"/>
    <s v="Louisiana Fiery Hot Pepper Sauce"/>
    <x v="4"/>
    <x v="2"/>
  </r>
  <r>
    <n v="1102"/>
    <n v="10667"/>
    <s v="D0069"/>
    <n v="45"/>
    <s v="20160919"/>
    <d v="2016-09-19T00:00:00"/>
    <d v="2016-09-12T00:00:00"/>
    <n v="7"/>
    <s v="Gudbrandsdalsost"/>
    <x v="0"/>
    <x v="1"/>
  </r>
  <r>
    <n v="1103"/>
    <n v="10667"/>
    <s v="D0071"/>
    <n v="14"/>
    <s v="20160923"/>
    <d v="2016-09-23T00:00:00"/>
    <d v="2016-09-12T00:00:00"/>
    <n v="11"/>
    <s v="Flotemysost"/>
    <x v="0"/>
    <x v="1"/>
  </r>
  <r>
    <n v="1104"/>
    <n v="10668"/>
    <s v="D0031"/>
    <n v="8"/>
    <s v="20160923"/>
    <d v="2016-09-23T00:00:00"/>
    <d v="2016-09-15T00:00:00"/>
    <n v="8"/>
    <s v="Gorgonzola Telino"/>
    <x v="0"/>
    <x v="2"/>
  </r>
  <r>
    <n v="1105"/>
    <n v="10668"/>
    <s v="M0055"/>
    <n v="4"/>
    <s v="20160923"/>
    <d v="2016-09-23T00:00:00"/>
    <d v="2016-09-15T00:00:00"/>
    <n v="8"/>
    <s v="Pâté chinois"/>
    <x v="7"/>
    <x v="2"/>
  </r>
  <r>
    <n v="1106"/>
    <n v="10668"/>
    <s v="G0064"/>
    <n v="15"/>
    <s v="20160922"/>
    <d v="2016-09-22T00:00:00"/>
    <d v="2016-09-15T00:00:00"/>
    <n v="7"/>
    <s v="Wimmers gute Semmelknödel"/>
    <x v="1"/>
    <x v="2"/>
  </r>
  <r>
    <n v="1107"/>
    <n v="10669"/>
    <s v="S0036"/>
    <n v="30"/>
    <s v="20160918"/>
    <d v="2016-09-18T00:00:00"/>
    <d v="2016-09-15T00:00:00"/>
    <n v="3"/>
    <s v="Inlagd Sill"/>
    <x v="3"/>
    <x v="1"/>
  </r>
  <r>
    <n v="1108"/>
    <n v="10670"/>
    <s v="G0023"/>
    <n v="32"/>
    <s v="20160918"/>
    <d v="2016-09-18T00:00:00"/>
    <d v="2016-09-16T00:00:00"/>
    <n v="2"/>
    <s v="Tunnbröd"/>
    <x v="1"/>
    <x v="1"/>
  </r>
  <r>
    <n v="1109"/>
    <n v="10670"/>
    <s v="S0046"/>
    <n v="60"/>
    <s v="20160918"/>
    <d v="2016-09-18T00:00:00"/>
    <d v="2016-09-16T00:00:00"/>
    <n v="2"/>
    <s v="Spegesild"/>
    <x v="3"/>
    <x v="1"/>
  </r>
  <r>
    <n v="1110"/>
    <n v="10670"/>
    <s v="D0067"/>
    <n v="25"/>
    <s v="20160918"/>
    <d v="2016-09-18T00:00:00"/>
    <d v="2016-09-16T00:00:00"/>
    <n v="2"/>
    <s v="Laughing Lumberjack Lager"/>
    <x v="6"/>
    <x v="1"/>
  </r>
  <r>
    <n v="1111"/>
    <n v="10670"/>
    <s v="S0073"/>
    <n v="50"/>
    <s v="20160918"/>
    <d v="2016-09-18T00:00:00"/>
    <d v="2016-09-16T00:00:00"/>
    <n v="2"/>
    <s v="Röd Kaviar"/>
    <x v="3"/>
    <x v="1"/>
  </r>
  <r>
    <n v="1112"/>
    <n v="10670"/>
    <s v="D0075"/>
    <n v="25"/>
    <s v="20160924"/>
    <d v="2016-09-24T00:00:00"/>
    <d v="2016-09-16T00:00:00"/>
    <n v="8"/>
    <s v="Rhönbräu Klosterbier"/>
    <x v="6"/>
    <x v="1"/>
  </r>
  <r>
    <n v="1113"/>
    <n v="10671"/>
    <s v="D0016"/>
    <n v="10"/>
    <s v="20160924"/>
    <d v="2016-09-24T00:00:00"/>
    <d v="2016-09-17T00:00:00"/>
    <n v="7"/>
    <s v="Pavlova"/>
    <x v="5"/>
    <x v="1"/>
  </r>
  <r>
    <n v="1114"/>
    <n v="10671"/>
    <s v="D0062"/>
    <n v="10"/>
    <s v="20160924"/>
    <d v="2016-09-24T00:00:00"/>
    <d v="2016-09-17T00:00:00"/>
    <n v="7"/>
    <s v="Tarte au sucre"/>
    <x v="5"/>
    <x v="1"/>
  </r>
  <r>
    <n v="1115"/>
    <n v="10671"/>
    <s v="C0065"/>
    <n v="12"/>
    <s v="20160926"/>
    <d v="2016-09-26T00:00:00"/>
    <d v="2016-09-17T00:00:00"/>
    <n v="9"/>
    <s v="Louisiana Fiery Hot Pepper Sauce"/>
    <x v="4"/>
    <x v="1"/>
  </r>
  <r>
    <n v="1116"/>
    <n v="10672"/>
    <s v="D0038"/>
    <n v="15"/>
    <s v="20160926"/>
    <d v="2016-09-26T00:00:00"/>
    <d v="2016-09-17T00:00:00"/>
    <n v="9"/>
    <s v="Côte de Blaye"/>
    <x v="6"/>
    <x v="2"/>
  </r>
  <r>
    <n v="1117"/>
    <n v="10672"/>
    <s v="D0071"/>
    <n v="12"/>
    <s v="20160919"/>
    <d v="2016-09-19T00:00:00"/>
    <d v="2016-09-17T00:00:00"/>
    <n v="2"/>
    <s v="Flotemysost"/>
    <x v="0"/>
    <x v="2"/>
  </r>
  <r>
    <n v="1118"/>
    <n v="10673"/>
    <s v="D0016"/>
    <n v="3"/>
    <s v="20160919"/>
    <d v="2016-09-19T00:00:00"/>
    <d v="2016-09-18T00:00:00"/>
    <n v="1"/>
    <s v="Pavlova"/>
    <x v="5"/>
    <x v="1"/>
  </r>
  <r>
    <n v="1119"/>
    <n v="10673"/>
    <s v="G0042"/>
    <n v="6"/>
    <s v="20160919"/>
    <d v="2016-09-19T00:00:00"/>
    <d v="2016-09-18T00:00:00"/>
    <n v="1"/>
    <s v="Singaporean Hokkien Fried Mee"/>
    <x v="1"/>
    <x v="1"/>
  </r>
  <r>
    <n v="1120"/>
    <n v="10673"/>
    <s v="D0043"/>
    <n v="6"/>
    <s v="20160930"/>
    <d v="2016-09-30T00:00:00"/>
    <d v="2016-09-18T00:00:00"/>
    <n v="12"/>
    <s v="Ipoh Coffee"/>
    <x v="6"/>
    <x v="1"/>
  </r>
  <r>
    <n v="1121"/>
    <n v="10674"/>
    <s v="G0023"/>
    <n v="5"/>
    <s v="20160923"/>
    <d v="2016-09-23T00:00:00"/>
    <d v="2016-09-18T00:00:00"/>
    <n v="5"/>
    <s v="Tunnbröd"/>
    <x v="1"/>
    <x v="2"/>
  </r>
  <r>
    <n v="1122"/>
    <n v="10675"/>
    <s v="P0014"/>
    <n v="30"/>
    <s v="20160923"/>
    <d v="2016-09-23T00:00:00"/>
    <d v="2016-09-19T00:00:00"/>
    <n v="4"/>
    <s v="Tofu"/>
    <x v="2"/>
    <x v="2"/>
  </r>
  <r>
    <n v="1123"/>
    <n v="10675"/>
    <s v="M0053"/>
    <n v="10"/>
    <s v="20160923"/>
    <d v="2016-09-23T00:00:00"/>
    <d v="2016-09-19T00:00:00"/>
    <n v="4"/>
    <s v="Perth Pasties"/>
    <x v="7"/>
    <x v="2"/>
  </r>
  <r>
    <n v="1124"/>
    <n v="10675"/>
    <s v="S0058"/>
    <n v="30"/>
    <s v="20160929"/>
    <d v="2016-09-29T00:00:00"/>
    <d v="2016-09-19T00:00:00"/>
    <n v="10"/>
    <s v="Escargots de Bourgogne"/>
    <x v="3"/>
    <x v="2"/>
  </r>
  <r>
    <n v="1125"/>
    <n v="10676"/>
    <s v="S0010"/>
    <n v="2"/>
    <s v="20160929"/>
    <d v="2016-09-29T00:00:00"/>
    <d v="2016-09-22T00:00:00"/>
    <n v="7"/>
    <s v="Ikura"/>
    <x v="3"/>
    <x v="2"/>
  </r>
  <r>
    <n v="1126"/>
    <n v="10676"/>
    <s v="D0019"/>
    <n v="7"/>
    <s v="20160929"/>
    <d v="2016-09-29T00:00:00"/>
    <d v="2016-09-22T00:00:00"/>
    <n v="7"/>
    <s v="Teatime Chocolate Biscuits"/>
    <x v="5"/>
    <x v="2"/>
  </r>
  <r>
    <n v="1127"/>
    <n v="10676"/>
    <s v="C0044"/>
    <n v="21"/>
    <s v="20160926"/>
    <d v="2016-09-26T00:00:00"/>
    <d v="2016-09-22T00:00:00"/>
    <n v="4"/>
    <s v="Gula Malacca"/>
    <x v="4"/>
    <x v="2"/>
  </r>
  <r>
    <n v="1128"/>
    <n v="10677"/>
    <s v="D0026"/>
    <n v="30"/>
    <s v="20160926"/>
    <d v="2016-09-26T00:00:00"/>
    <d v="2016-09-22T00:00:00"/>
    <n v="4"/>
    <s v="Gumbär Gummibärchen"/>
    <x v="5"/>
    <x v="0"/>
  </r>
  <r>
    <n v="1129"/>
    <n v="10677"/>
    <s v="D0033"/>
    <n v="8"/>
    <s v="20161016"/>
    <d v="2016-10-16T00:00:00"/>
    <d v="2016-09-22T00:00:00"/>
    <n v="24"/>
    <s v="Geitost"/>
    <x v="0"/>
    <x v="0"/>
  </r>
  <r>
    <n v="1130"/>
    <n v="10678"/>
    <s v="D0012"/>
    <n v="100"/>
    <s v="20161016"/>
    <d v="2016-10-16T00:00:00"/>
    <d v="2016-09-23T00:00:00"/>
    <n v="23"/>
    <s v="Queso Manchego La Pastora"/>
    <x v="0"/>
    <x v="0"/>
  </r>
  <r>
    <n v="1131"/>
    <n v="10678"/>
    <s v="D0033"/>
    <n v="30"/>
    <s v="20161016"/>
    <d v="2016-10-16T00:00:00"/>
    <d v="2016-09-23T00:00:00"/>
    <n v="23"/>
    <s v="Geitost"/>
    <x v="0"/>
    <x v="0"/>
  </r>
  <r>
    <n v="1132"/>
    <n v="10678"/>
    <s v="S0041"/>
    <n v="120"/>
    <s v="20161016"/>
    <d v="2016-10-16T00:00:00"/>
    <d v="2016-09-23T00:00:00"/>
    <n v="23"/>
    <s v="Jack's New England Clam Chowder"/>
    <x v="3"/>
    <x v="0"/>
  </r>
  <r>
    <n v="1133"/>
    <n v="10678"/>
    <s v="M0054"/>
    <n v="30"/>
    <s v="20160930"/>
    <d v="2016-09-30T00:00:00"/>
    <d v="2016-09-23T00:00:00"/>
    <n v="7"/>
    <s v="Tourtière"/>
    <x v="7"/>
    <x v="0"/>
  </r>
  <r>
    <n v="1134"/>
    <n v="10679"/>
    <s v="D0059"/>
    <n v="12"/>
    <s v="20160926"/>
    <d v="2016-09-26T00:00:00"/>
    <d v="2016-09-23T00:00:00"/>
    <n v="3"/>
    <s v="Raclette Courdavault"/>
    <x v="0"/>
    <x v="0"/>
  </r>
  <r>
    <n v="1135"/>
    <n v="10680"/>
    <s v="D0016"/>
    <n v="50"/>
    <s v="20160926"/>
    <d v="2016-09-26T00:00:00"/>
    <d v="2016-09-24T00:00:00"/>
    <n v="2"/>
    <s v="Pavlova"/>
    <x v="5"/>
    <x v="1"/>
  </r>
  <r>
    <n v="1136"/>
    <n v="10680"/>
    <s v="D0031"/>
    <n v="20"/>
    <s v="20160926"/>
    <d v="2016-09-26T00:00:00"/>
    <d v="2016-09-24T00:00:00"/>
    <n v="2"/>
    <s v="Gorgonzola Telino"/>
    <x v="0"/>
    <x v="1"/>
  </r>
  <r>
    <n v="1137"/>
    <n v="10680"/>
    <s v="G0042"/>
    <n v="40"/>
    <s v="20160930"/>
    <d v="2016-09-30T00:00:00"/>
    <d v="2016-09-24T00:00:00"/>
    <n v="6"/>
    <s v="Singaporean Hokkien Fried Mee"/>
    <x v="1"/>
    <x v="1"/>
  </r>
  <r>
    <n v="1138"/>
    <n v="10681"/>
    <s v="D0019"/>
    <n v="30"/>
    <s v="20160930"/>
    <d v="2016-09-30T00:00:00"/>
    <d v="2016-09-25T00:00:00"/>
    <n v="5"/>
    <s v="Teatime Chocolate Biscuits"/>
    <x v="5"/>
    <x v="0"/>
  </r>
  <r>
    <n v="1139"/>
    <n v="10681"/>
    <s v="D0021"/>
    <n v="12"/>
    <s v="20160930"/>
    <d v="2016-09-30T00:00:00"/>
    <d v="2016-09-25T00:00:00"/>
    <n v="5"/>
    <s v="Sir Rodney's Scones"/>
    <x v="5"/>
    <x v="0"/>
  </r>
  <r>
    <n v="1140"/>
    <n v="10681"/>
    <s v="G0064"/>
    <n v="28"/>
    <s v="20161001"/>
    <d v="2016-10-01T00:00:00"/>
    <d v="2016-09-25T00:00:00"/>
    <n v="6"/>
    <s v="Wimmers gute Semmelknödel"/>
    <x v="1"/>
    <x v="0"/>
  </r>
  <r>
    <n v="1141"/>
    <n v="10682"/>
    <s v="D0033"/>
    <n v="30"/>
    <s v="20161001"/>
    <d v="2016-10-01T00:00:00"/>
    <d v="2016-09-25T00:00:00"/>
    <n v="6"/>
    <s v="Geitost"/>
    <x v="0"/>
    <x v="2"/>
  </r>
  <r>
    <n v="1142"/>
    <n v="10682"/>
    <s v="C0066"/>
    <n v="4"/>
    <s v="20161001"/>
    <d v="2016-10-01T00:00:00"/>
    <d v="2016-09-25T00:00:00"/>
    <n v="6"/>
    <s v="Louisiana Hot Spiced Okra"/>
    <x v="4"/>
    <x v="2"/>
  </r>
  <r>
    <n v="1143"/>
    <n v="10682"/>
    <s v="D0075"/>
    <n v="30"/>
    <s v="20161001"/>
    <d v="2016-10-01T00:00:00"/>
    <d v="2016-09-25T00:00:00"/>
    <n v="6"/>
    <s v="Rhönbräu Klosterbier"/>
    <x v="6"/>
    <x v="2"/>
  </r>
  <r>
    <n v="1144"/>
    <n v="10683"/>
    <s v="G0052"/>
    <n v="9"/>
    <s v="20160930"/>
    <d v="2016-09-30T00:00:00"/>
    <d v="2016-09-26T00:00:00"/>
    <n v="4"/>
    <s v="Filo Mix"/>
    <x v="1"/>
    <x v="1"/>
  </r>
  <r>
    <n v="1145"/>
    <n v="10684"/>
    <s v="S0040"/>
    <n v="20"/>
    <s v="20160930"/>
    <d v="2016-09-30T00:00:00"/>
    <d v="2016-09-26T00:00:00"/>
    <n v="4"/>
    <s v="Boston Crab Meat"/>
    <x v="3"/>
    <x v="1"/>
  </r>
  <r>
    <n v="1146"/>
    <n v="10684"/>
    <s v="D0047"/>
    <n v="40"/>
    <s v="20160930"/>
    <d v="2016-09-30T00:00:00"/>
    <d v="2016-09-26T00:00:00"/>
    <n v="4"/>
    <s v="Zaanse koeken"/>
    <x v="5"/>
    <x v="1"/>
  </r>
  <r>
    <n v="1147"/>
    <n v="10684"/>
    <s v="D0060"/>
    <n v="30"/>
    <s v="20161003"/>
    <d v="2016-10-03T00:00:00"/>
    <d v="2016-09-26T00:00:00"/>
    <n v="7"/>
    <s v="Camembert Pierrot"/>
    <x v="0"/>
    <x v="1"/>
  </r>
  <r>
    <n v="1148"/>
    <n v="10685"/>
    <s v="S0010"/>
    <n v="20"/>
    <s v="20161003"/>
    <d v="2016-10-03T00:00:00"/>
    <d v="2016-09-29T00:00:00"/>
    <n v="4"/>
    <s v="Ikura"/>
    <x v="3"/>
    <x v="2"/>
  </r>
  <r>
    <n v="1149"/>
    <n v="10685"/>
    <s v="S0041"/>
    <n v="4"/>
    <s v="20161003"/>
    <d v="2016-10-03T00:00:00"/>
    <d v="2016-09-29T00:00:00"/>
    <n v="4"/>
    <s v="Jack's New England Clam Chowder"/>
    <x v="3"/>
    <x v="2"/>
  </r>
  <r>
    <n v="1150"/>
    <n v="10685"/>
    <s v="D0047"/>
    <n v="15"/>
    <s v="20161008"/>
    <d v="2016-10-08T00:00:00"/>
    <d v="2016-09-29T00:00:00"/>
    <n v="9"/>
    <s v="Zaanse koeken"/>
    <x v="5"/>
    <x v="2"/>
  </r>
  <r>
    <n v="1151"/>
    <n v="10686"/>
    <s v="M0017"/>
    <n v="30"/>
    <s v="20161008"/>
    <d v="2016-10-08T00:00:00"/>
    <d v="2016-09-30T00:00:00"/>
    <n v="8"/>
    <s v="Alice Mutton"/>
    <x v="7"/>
    <x v="1"/>
  </r>
  <r>
    <n v="1152"/>
    <n v="10686"/>
    <s v="D0026"/>
    <n v="15"/>
    <s v="20161030"/>
    <d v="2016-10-30T00:00:00"/>
    <d v="2016-09-30T00:00:00"/>
    <n v="30"/>
    <s v="Gumbär Gummibärchen"/>
    <x v="5"/>
    <x v="1"/>
  </r>
  <r>
    <n v="1153"/>
    <n v="10687"/>
    <s v="M0009"/>
    <n v="50"/>
    <s v="20161030"/>
    <d v="2016-10-30T00:00:00"/>
    <d v="2016-09-30T00:00:00"/>
    <n v="30"/>
    <s v="Mishi Kobe Niku"/>
    <x v="7"/>
    <x v="2"/>
  </r>
  <r>
    <n v="1154"/>
    <n v="10687"/>
    <s v="M0029"/>
    <n v="10"/>
    <s v="20161030"/>
    <d v="2016-10-30T00:00:00"/>
    <d v="2016-09-30T00:00:00"/>
    <n v="30"/>
    <s v="Thüringer Rostbratwurst"/>
    <x v="7"/>
    <x v="2"/>
  </r>
  <r>
    <n v="1155"/>
    <n v="10687"/>
    <s v="S0036"/>
    <n v="6"/>
    <s v="20161007"/>
    <d v="2016-10-07T00:00:00"/>
    <d v="2016-09-30T00:00:00"/>
    <n v="7"/>
    <s v="Inlagd Sill"/>
    <x v="3"/>
    <x v="2"/>
  </r>
  <r>
    <n v="1156"/>
    <n v="10688"/>
    <s v="S0010"/>
    <n v="18"/>
    <s v="20161007"/>
    <d v="2016-10-07T00:00:00"/>
    <d v="2016-10-01T00:00:00"/>
    <n v="6"/>
    <s v="Ikura"/>
    <x v="3"/>
    <x v="2"/>
  </r>
  <r>
    <n v="1157"/>
    <n v="10688"/>
    <s v="P0028"/>
    <n v="60"/>
    <s v="20161007"/>
    <d v="2016-10-07T00:00:00"/>
    <d v="2016-10-01T00:00:00"/>
    <n v="6"/>
    <s v="Rössle Sauerkraut"/>
    <x v="2"/>
    <x v="2"/>
  </r>
  <r>
    <n v="1158"/>
    <n v="10688"/>
    <s v="D0034"/>
    <n v="14"/>
    <s v="20161007"/>
    <d v="2016-10-07T00:00:00"/>
    <d v="2016-10-01T00:00:00"/>
    <n v="6"/>
    <s v="Sasquatch Ale"/>
    <x v="6"/>
    <x v="2"/>
  </r>
  <r>
    <n v="1159"/>
    <n v="10689"/>
    <s v="D0001"/>
    <n v="35"/>
    <s v="20161003"/>
    <d v="2016-10-03T00:00:00"/>
    <d v="2016-10-01T00:00:00"/>
    <n v="2"/>
    <s v="Chai"/>
    <x v="6"/>
    <x v="2"/>
  </r>
  <r>
    <n v="1160"/>
    <n v="10690"/>
    <s v="G0056"/>
    <n v="20"/>
    <s v="20161003"/>
    <d v="2016-10-03T00:00:00"/>
    <d v="2016-10-02T00:00:00"/>
    <n v="1"/>
    <s v="Gnocchi di nonna Alice"/>
    <x v="1"/>
    <x v="1"/>
  </r>
  <r>
    <n v="1161"/>
    <n v="10690"/>
    <s v="C0077"/>
    <n v="30"/>
    <s v="20161022"/>
    <d v="2016-10-22T00:00:00"/>
    <d v="2016-10-02T00:00:00"/>
    <n v="20"/>
    <s v="Original Frankfurter grüne Soße"/>
    <x v="4"/>
    <x v="1"/>
  </r>
  <r>
    <n v="1162"/>
    <n v="10691"/>
    <s v="D0001"/>
    <n v="30"/>
    <s v="20161022"/>
    <d v="2016-10-22T00:00:00"/>
    <d v="2016-10-03T00:00:00"/>
    <n v="19"/>
    <s v="Chai"/>
    <x v="6"/>
    <x v="2"/>
  </r>
  <r>
    <n v="1163"/>
    <n v="10691"/>
    <s v="M0029"/>
    <n v="40"/>
    <s v="20161022"/>
    <d v="2016-10-22T00:00:00"/>
    <d v="2016-10-03T00:00:00"/>
    <n v="19"/>
    <s v="Thüringer Rostbratwurst"/>
    <x v="7"/>
    <x v="2"/>
  </r>
  <r>
    <n v="1164"/>
    <n v="10691"/>
    <s v="D0043"/>
    <n v="40"/>
    <s v="20161022"/>
    <d v="2016-10-22T00:00:00"/>
    <d v="2016-10-03T00:00:00"/>
    <n v="19"/>
    <s v="Ipoh Coffee"/>
    <x v="6"/>
    <x v="2"/>
  </r>
  <r>
    <n v="1165"/>
    <n v="10691"/>
    <s v="C0044"/>
    <n v="24"/>
    <s v="20161022"/>
    <d v="2016-10-22T00:00:00"/>
    <d v="2016-10-03T00:00:00"/>
    <n v="19"/>
    <s v="Gula Malacca"/>
    <x v="4"/>
    <x v="2"/>
  </r>
  <r>
    <n v="1166"/>
    <n v="10691"/>
    <s v="D0062"/>
    <n v="48"/>
    <s v="20161013"/>
    <d v="2016-10-13T00:00:00"/>
    <d v="2016-10-03T00:00:00"/>
    <n v="10"/>
    <s v="Tarte au sucre"/>
    <x v="5"/>
    <x v="2"/>
  </r>
  <r>
    <n v="1167"/>
    <n v="10692"/>
    <s v="C0063"/>
    <n v="20"/>
    <s v="20161010"/>
    <d v="2016-10-10T00:00:00"/>
    <d v="2016-10-03T00:00:00"/>
    <n v="7"/>
    <s v="Vegie-spread"/>
    <x v="4"/>
    <x v="2"/>
  </r>
  <r>
    <n v="1168"/>
    <n v="10693"/>
    <s v="M0009"/>
    <n v="6"/>
    <s v="20161010"/>
    <d v="2016-10-10T00:00:00"/>
    <d v="2016-10-06T00:00:00"/>
    <n v="4"/>
    <s v="Mishi Kobe Niku"/>
    <x v="7"/>
    <x v="0"/>
  </r>
  <r>
    <n v="1169"/>
    <n v="10693"/>
    <s v="M0054"/>
    <n v="60"/>
    <s v="20161010"/>
    <d v="2016-10-10T00:00:00"/>
    <d v="2016-10-06T00:00:00"/>
    <n v="4"/>
    <s v="Tourtière"/>
    <x v="7"/>
    <x v="0"/>
  </r>
  <r>
    <n v="1170"/>
    <n v="10693"/>
    <s v="D0069"/>
    <n v="30"/>
    <s v="20161010"/>
    <d v="2016-10-10T00:00:00"/>
    <d v="2016-10-06T00:00:00"/>
    <n v="4"/>
    <s v="Gudbrandsdalsost"/>
    <x v="0"/>
    <x v="0"/>
  </r>
  <r>
    <n v="1171"/>
    <n v="10693"/>
    <s v="S0073"/>
    <n v="15"/>
    <s v="20161009"/>
    <d v="2016-10-09T00:00:00"/>
    <d v="2016-10-06T00:00:00"/>
    <n v="3"/>
    <s v="Röd Kaviar"/>
    <x v="3"/>
    <x v="0"/>
  </r>
  <r>
    <n v="1172"/>
    <n v="10694"/>
    <s v="P0007"/>
    <n v="90"/>
    <s v="20161009"/>
    <d v="2016-10-09T00:00:00"/>
    <d v="2016-10-06T00:00:00"/>
    <n v="3"/>
    <s v="Uncle Bob's Organic Dried Pears"/>
    <x v="2"/>
    <x v="0"/>
  </r>
  <r>
    <n v="1173"/>
    <n v="10694"/>
    <s v="D0059"/>
    <n v="25"/>
    <s v="20161009"/>
    <d v="2016-10-09T00:00:00"/>
    <d v="2016-10-06T00:00:00"/>
    <n v="3"/>
    <s v="Raclette Courdavault"/>
    <x v="0"/>
    <x v="0"/>
  </r>
  <r>
    <n v="1174"/>
    <n v="10694"/>
    <s v="D0070"/>
    <n v="50"/>
    <s v="20161014"/>
    <d v="2016-10-14T00:00:00"/>
    <d v="2016-10-06T00:00:00"/>
    <n v="8"/>
    <s v="Outback Lager"/>
    <x v="6"/>
    <x v="0"/>
  </r>
  <r>
    <n v="1175"/>
    <n v="10695"/>
    <s v="C0008"/>
    <n v="10"/>
    <s v="20161014"/>
    <d v="2016-10-14T00:00:00"/>
    <d v="2016-10-07T00:00:00"/>
    <n v="7"/>
    <s v="Northwoods Cranberry Sauce"/>
    <x v="4"/>
    <x v="1"/>
  </r>
  <r>
    <n v="1176"/>
    <n v="10695"/>
    <s v="D0012"/>
    <n v="4"/>
    <s v="20161014"/>
    <d v="2016-10-14T00:00:00"/>
    <d v="2016-10-07T00:00:00"/>
    <n v="7"/>
    <s v="Queso Manchego La Pastora"/>
    <x v="0"/>
    <x v="1"/>
  </r>
  <r>
    <n v="1177"/>
    <n v="10695"/>
    <s v="D0024"/>
    <n v="20"/>
    <s v="20161014"/>
    <d v="2016-10-14T00:00:00"/>
    <d v="2016-10-07T00:00:00"/>
    <n v="7"/>
    <s v="Guaraná Fantástica"/>
    <x v="6"/>
    <x v="1"/>
  </r>
  <r>
    <n v="1178"/>
    <n v="10696"/>
    <s v="M0017"/>
    <n v="20"/>
    <s v="20161014"/>
    <d v="2016-10-14T00:00:00"/>
    <d v="2016-10-08T00:00:00"/>
    <n v="6"/>
    <s v="Alice Mutton"/>
    <x v="7"/>
    <x v="0"/>
  </r>
  <r>
    <n v="1179"/>
    <n v="10696"/>
    <s v="S0046"/>
    <n v="18"/>
    <s v="20161014"/>
    <d v="2016-10-14T00:00:00"/>
    <d v="2016-10-08T00:00:00"/>
    <n v="6"/>
    <s v="Spegesild"/>
    <x v="3"/>
    <x v="0"/>
  </r>
  <r>
    <n v="1180"/>
    <n v="10697"/>
    <s v="D0019"/>
    <n v="7"/>
    <s v="20161014"/>
    <d v="2016-10-14T00:00:00"/>
    <d v="2016-10-08T00:00:00"/>
    <n v="6"/>
    <s v="Teatime Chocolate Biscuits"/>
    <x v="5"/>
    <x v="1"/>
  </r>
  <r>
    <n v="1181"/>
    <n v="10697"/>
    <s v="D0035"/>
    <n v="9"/>
    <s v="20161014"/>
    <d v="2016-10-14T00:00:00"/>
    <d v="2016-10-08T00:00:00"/>
    <n v="6"/>
    <s v="Steeleye Stout"/>
    <x v="6"/>
    <x v="1"/>
  </r>
  <r>
    <n v="1182"/>
    <n v="10697"/>
    <s v="S0058"/>
    <n v="30"/>
    <s v="20161014"/>
    <d v="2016-10-14T00:00:00"/>
    <d v="2016-10-08T00:00:00"/>
    <n v="6"/>
    <s v="Escargots de Bourgogne"/>
    <x v="3"/>
    <x v="1"/>
  </r>
  <r>
    <n v="1183"/>
    <n v="10697"/>
    <s v="D0070"/>
    <n v="30"/>
    <s v="20161017"/>
    <d v="2016-10-17T00:00:00"/>
    <d v="2016-10-08T00:00:00"/>
    <n v="9"/>
    <s v="Outback Lager"/>
    <x v="6"/>
    <x v="1"/>
  </r>
  <r>
    <n v="1184"/>
    <n v="10698"/>
    <s v="D0011"/>
    <n v="15"/>
    <s v="20161017"/>
    <d v="2016-10-17T00:00:00"/>
    <d v="2016-10-09T00:00:00"/>
    <n v="8"/>
    <s v="Queso Cabrales"/>
    <x v="0"/>
    <x v="1"/>
  </r>
  <r>
    <n v="1185"/>
    <n v="10698"/>
    <s v="M0017"/>
    <n v="8"/>
    <s v="20161017"/>
    <d v="2016-10-17T00:00:00"/>
    <d v="2016-10-09T00:00:00"/>
    <n v="8"/>
    <s v="Alice Mutton"/>
    <x v="7"/>
    <x v="1"/>
  </r>
  <r>
    <n v="1186"/>
    <n v="10698"/>
    <s v="M0029"/>
    <n v="12"/>
    <s v="20161017"/>
    <d v="2016-10-17T00:00:00"/>
    <d v="2016-10-09T00:00:00"/>
    <n v="8"/>
    <s v="Thüringer Rostbratwurst"/>
    <x v="7"/>
    <x v="1"/>
  </r>
  <r>
    <n v="1187"/>
    <n v="10698"/>
    <s v="C0065"/>
    <n v="65"/>
    <s v="20161017"/>
    <d v="2016-10-17T00:00:00"/>
    <d v="2016-10-09T00:00:00"/>
    <n v="8"/>
    <s v="Louisiana Fiery Hot Pepper Sauce"/>
    <x v="4"/>
    <x v="1"/>
  </r>
  <r>
    <n v="1188"/>
    <n v="10698"/>
    <s v="D0070"/>
    <n v="8"/>
    <s v="20161013"/>
    <d v="2016-10-13T00:00:00"/>
    <d v="2016-10-09T00:00:00"/>
    <n v="4"/>
    <s v="Outback Lager"/>
    <x v="6"/>
    <x v="1"/>
  </r>
  <r>
    <n v="1189"/>
    <n v="10699"/>
    <s v="D0047"/>
    <n v="12"/>
    <s v="20161016"/>
    <d v="2016-10-16T00:00:00"/>
    <d v="2016-10-09T00:00:00"/>
    <n v="7"/>
    <s v="Zaanse koeken"/>
    <x v="5"/>
    <x v="0"/>
  </r>
  <r>
    <n v="1190"/>
    <n v="10700"/>
    <s v="D0001"/>
    <n v="5"/>
    <s v="20161016"/>
    <d v="2016-10-16T00:00:00"/>
    <d v="2016-10-10T00:00:00"/>
    <n v="6"/>
    <s v="Chai"/>
    <x v="6"/>
    <x v="1"/>
  </r>
  <r>
    <n v="1191"/>
    <n v="10700"/>
    <s v="D0034"/>
    <n v="12"/>
    <s v="20161016"/>
    <d v="2016-10-16T00:00:00"/>
    <d v="2016-10-10T00:00:00"/>
    <n v="6"/>
    <s v="Sasquatch Ale"/>
    <x v="6"/>
    <x v="1"/>
  </r>
  <r>
    <n v="1192"/>
    <n v="10700"/>
    <s v="D0068"/>
    <n v="40"/>
    <s v="20161016"/>
    <d v="2016-10-16T00:00:00"/>
    <d v="2016-10-10T00:00:00"/>
    <n v="6"/>
    <s v="Scottish Longbreads"/>
    <x v="5"/>
    <x v="1"/>
  </r>
  <r>
    <n v="1193"/>
    <n v="10700"/>
    <s v="D0071"/>
    <n v="60"/>
    <s v="20161015"/>
    <d v="2016-10-15T00:00:00"/>
    <d v="2016-10-10T00:00:00"/>
    <n v="5"/>
    <s v="Flotemysost"/>
    <x v="0"/>
    <x v="1"/>
  </r>
  <r>
    <n v="1194"/>
    <n v="10701"/>
    <s v="D0059"/>
    <n v="42"/>
    <s v="20161015"/>
    <d v="2016-10-15T00:00:00"/>
    <d v="2016-10-13T00:00:00"/>
    <n v="2"/>
    <s v="Raclette Courdavault"/>
    <x v="0"/>
    <x v="0"/>
  </r>
  <r>
    <n v="1195"/>
    <n v="10701"/>
    <s v="D0071"/>
    <n v="20"/>
    <s v="20161015"/>
    <d v="2016-10-15T00:00:00"/>
    <d v="2016-10-13T00:00:00"/>
    <n v="2"/>
    <s v="Flotemysost"/>
    <x v="0"/>
    <x v="0"/>
  </r>
  <r>
    <n v="1196"/>
    <n v="10701"/>
    <s v="D0076"/>
    <n v="35"/>
    <s v="20161021"/>
    <d v="2016-10-21T00:00:00"/>
    <d v="2016-10-13T00:00:00"/>
    <n v="8"/>
    <s v="Lakkalikööri"/>
    <x v="6"/>
    <x v="0"/>
  </r>
  <r>
    <n v="1197"/>
    <n v="10702"/>
    <s v="C0003"/>
    <n v="6"/>
    <s v="20161021"/>
    <d v="2016-10-21T00:00:00"/>
    <d v="2016-10-13T00:00:00"/>
    <n v="8"/>
    <s v="Aniseed Syrup"/>
    <x v="4"/>
    <x v="1"/>
  </r>
  <r>
    <n v="1198"/>
    <n v="10702"/>
    <s v="D0076"/>
    <n v="15"/>
    <s v="20161020"/>
    <d v="2016-10-20T00:00:00"/>
    <d v="2016-10-13T00:00:00"/>
    <n v="7"/>
    <s v="Lakkalikööri"/>
    <x v="6"/>
    <x v="1"/>
  </r>
  <r>
    <n v="1199"/>
    <n v="10703"/>
    <s v="D0002"/>
    <n v="5"/>
    <s v="20161020"/>
    <d v="2016-10-20T00:00:00"/>
    <d v="2016-10-14T00:00:00"/>
    <n v="6"/>
    <s v="Chang"/>
    <x v="6"/>
    <x v="2"/>
  </r>
  <r>
    <n v="1200"/>
    <n v="10703"/>
    <s v="D0059"/>
    <n v="35"/>
    <s v="20161020"/>
    <d v="2016-10-20T00:00:00"/>
    <d v="2016-10-14T00:00:00"/>
    <n v="6"/>
    <s v="Raclette Courdavault"/>
    <x v="0"/>
    <x v="2"/>
  </r>
  <r>
    <n v="1201"/>
    <n v="10703"/>
    <s v="S0073"/>
    <n v="35"/>
    <s v="20161107"/>
    <d v="2016-11-07T00:00:00"/>
    <d v="2016-10-14T00:00:00"/>
    <n v="24"/>
    <s v="Röd Kaviar"/>
    <x v="3"/>
    <x v="2"/>
  </r>
  <r>
    <n v="1202"/>
    <n v="10704"/>
    <s v="C0004"/>
    <n v="6"/>
    <s v="20161107"/>
    <d v="2016-11-07T00:00:00"/>
    <d v="2016-10-14T00:00:00"/>
    <n v="24"/>
    <s v="Chef Anton's Cajun Seasoning"/>
    <x v="4"/>
    <x v="1"/>
  </r>
  <r>
    <n v="1203"/>
    <n v="10704"/>
    <s v="D0024"/>
    <n v="35"/>
    <s v="20161107"/>
    <d v="2016-11-07T00:00:00"/>
    <d v="2016-10-14T00:00:00"/>
    <n v="24"/>
    <s v="Guaraná Fantástica"/>
    <x v="6"/>
    <x v="1"/>
  </r>
  <r>
    <n v="1204"/>
    <n v="10704"/>
    <s v="D0048"/>
    <n v="24"/>
    <s v="20161118"/>
    <d v="2016-11-18T00:00:00"/>
    <d v="2016-10-14T00:00:00"/>
    <n v="35"/>
    <s v="Chocolade"/>
    <x v="5"/>
    <x v="1"/>
  </r>
  <r>
    <n v="1205"/>
    <n v="10705"/>
    <s v="D0031"/>
    <n v="20"/>
    <s v="20161118"/>
    <d v="2016-11-18T00:00:00"/>
    <d v="2016-10-15T00:00:00"/>
    <n v="34"/>
    <s v="Gorgonzola Telino"/>
    <x v="0"/>
    <x v="2"/>
  </r>
  <r>
    <n v="1206"/>
    <n v="10705"/>
    <s v="D0032"/>
    <n v="4"/>
    <s v="20161021"/>
    <d v="2016-10-21T00:00:00"/>
    <d v="2016-10-15T00:00:00"/>
    <n v="6"/>
    <s v="Mascarpone Fabioli"/>
    <x v="0"/>
    <x v="2"/>
  </r>
  <r>
    <n v="1207"/>
    <n v="10706"/>
    <s v="D0016"/>
    <n v="20"/>
    <s v="20161021"/>
    <d v="2016-10-21T00:00:00"/>
    <d v="2016-10-16T00:00:00"/>
    <n v="5"/>
    <s v="Pavlova"/>
    <x v="5"/>
    <x v="0"/>
  </r>
  <r>
    <n v="1208"/>
    <n v="10706"/>
    <s v="D0043"/>
    <n v="24"/>
    <s v="20161021"/>
    <d v="2016-10-21T00:00:00"/>
    <d v="2016-10-16T00:00:00"/>
    <n v="5"/>
    <s v="Ipoh Coffee"/>
    <x v="6"/>
    <x v="0"/>
  </r>
  <r>
    <n v="1209"/>
    <n v="10706"/>
    <s v="D0059"/>
    <n v="8"/>
    <s v="20161023"/>
    <d v="2016-10-23T00:00:00"/>
    <d v="2016-10-16T00:00:00"/>
    <n v="7"/>
    <s v="Raclette Courdavault"/>
    <x v="0"/>
    <x v="0"/>
  </r>
  <r>
    <n v="1210"/>
    <n v="10707"/>
    <s v="M0055"/>
    <n v="21"/>
    <s v="20161023"/>
    <d v="2016-10-23T00:00:00"/>
    <d v="2016-10-16T00:00:00"/>
    <n v="7"/>
    <s v="Pâté chinois"/>
    <x v="7"/>
    <x v="0"/>
  </r>
  <r>
    <n v="1211"/>
    <n v="10707"/>
    <s v="G0057"/>
    <n v="40"/>
    <s v="20161023"/>
    <d v="2016-10-23T00:00:00"/>
    <d v="2016-10-16T00:00:00"/>
    <n v="7"/>
    <s v="Ravioli Angelo"/>
    <x v="1"/>
    <x v="0"/>
  </r>
  <r>
    <n v="1212"/>
    <n v="10707"/>
    <s v="D0070"/>
    <n v="28"/>
    <s v="20161105"/>
    <d v="2016-11-05T00:00:00"/>
    <d v="2016-10-16T00:00:00"/>
    <n v="20"/>
    <s v="Outback Lager"/>
    <x v="6"/>
    <x v="0"/>
  </r>
  <r>
    <n v="1213"/>
    <n v="10708"/>
    <s v="C0005"/>
    <n v="4"/>
    <s v="20161105"/>
    <d v="2016-11-05T00:00:00"/>
    <d v="2016-10-17T00:00:00"/>
    <n v="19"/>
    <s v="Chef Anton's Gumbo Mix"/>
    <x v="4"/>
    <x v="2"/>
  </r>
  <r>
    <n v="1214"/>
    <n v="10708"/>
    <s v="S0036"/>
    <n v="5"/>
    <s v="20161120"/>
    <d v="2016-11-20T00:00:00"/>
    <d v="2016-10-17T00:00:00"/>
    <n v="34"/>
    <s v="Inlagd Sill"/>
    <x v="3"/>
    <x v="2"/>
  </r>
  <r>
    <n v="1215"/>
    <n v="10709"/>
    <s v="C0008"/>
    <n v="40"/>
    <s v="20161120"/>
    <d v="2016-11-20T00:00:00"/>
    <d v="2016-10-17T00:00:00"/>
    <n v="34"/>
    <s v="Northwoods Cranberry Sauce"/>
    <x v="4"/>
    <x v="0"/>
  </r>
  <r>
    <n v="1216"/>
    <n v="10709"/>
    <s v="P0051"/>
    <n v="28"/>
    <s v="20161120"/>
    <d v="2016-11-20T00:00:00"/>
    <d v="2016-10-17T00:00:00"/>
    <n v="34"/>
    <s v="Manjimup Dried Apples"/>
    <x v="2"/>
    <x v="0"/>
  </r>
  <r>
    <n v="1217"/>
    <n v="10709"/>
    <s v="D0060"/>
    <n v="10"/>
    <s v="20161023"/>
    <d v="2016-10-23T00:00:00"/>
    <d v="2016-10-17T00:00:00"/>
    <n v="6"/>
    <s v="Camembert Pierrot"/>
    <x v="0"/>
    <x v="0"/>
  </r>
  <r>
    <n v="1218"/>
    <n v="10710"/>
    <s v="D0019"/>
    <n v="5"/>
    <s v="20161023"/>
    <d v="2016-10-23T00:00:00"/>
    <d v="2016-10-20T00:00:00"/>
    <n v="3"/>
    <s v="Teatime Chocolate Biscuits"/>
    <x v="5"/>
    <x v="1"/>
  </r>
  <r>
    <n v="1219"/>
    <n v="10710"/>
    <s v="D0047"/>
    <n v="5"/>
    <s v="20161029"/>
    <d v="2016-10-29T00:00:00"/>
    <d v="2016-10-20T00:00:00"/>
    <n v="9"/>
    <s v="Zaanse koeken"/>
    <x v="5"/>
    <x v="1"/>
  </r>
  <r>
    <n v="1220"/>
    <n v="10711"/>
    <s v="D0019"/>
    <n v="12"/>
    <s v="20161029"/>
    <d v="2016-10-29T00:00:00"/>
    <d v="2016-10-21T00:00:00"/>
    <n v="8"/>
    <s v="Teatime Chocolate Biscuits"/>
    <x v="5"/>
    <x v="2"/>
  </r>
  <r>
    <n v="1221"/>
    <n v="10711"/>
    <s v="S0041"/>
    <n v="42"/>
    <s v="20161029"/>
    <d v="2016-10-29T00:00:00"/>
    <d v="2016-10-21T00:00:00"/>
    <n v="8"/>
    <s v="Jack's New England Clam Chowder"/>
    <x v="3"/>
    <x v="2"/>
  </r>
  <r>
    <n v="1222"/>
    <n v="10711"/>
    <s v="M0053"/>
    <n v="120"/>
    <s v="20161031"/>
    <d v="2016-10-31T00:00:00"/>
    <d v="2016-10-21T00:00:00"/>
    <n v="10"/>
    <s v="Perth Pasties"/>
    <x v="7"/>
    <x v="2"/>
  </r>
  <r>
    <n v="1223"/>
    <n v="10712"/>
    <s v="M0053"/>
    <n v="3"/>
    <s v="20161031"/>
    <d v="2016-10-31T00:00:00"/>
    <d v="2016-10-21T00:00:00"/>
    <n v="10"/>
    <s v="Perth Pasties"/>
    <x v="7"/>
    <x v="1"/>
  </r>
  <r>
    <n v="1224"/>
    <n v="10712"/>
    <s v="G0056"/>
    <n v="30"/>
    <s v="20161024"/>
    <d v="2016-10-24T00:00:00"/>
    <d v="2016-10-21T00:00:00"/>
    <n v="3"/>
    <s v="Gnocchi di nonna Alice"/>
    <x v="1"/>
    <x v="1"/>
  </r>
  <r>
    <n v="1225"/>
    <n v="10713"/>
    <s v="S0010"/>
    <n v="18"/>
    <s v="20161024"/>
    <d v="2016-10-24T00:00:00"/>
    <d v="2016-10-22T00:00:00"/>
    <n v="2"/>
    <s v="Ikura"/>
    <x v="3"/>
    <x v="1"/>
  </r>
  <r>
    <n v="1226"/>
    <n v="10713"/>
    <s v="D0026"/>
    <n v="30"/>
    <s v="20161024"/>
    <d v="2016-10-24T00:00:00"/>
    <d v="2016-10-22T00:00:00"/>
    <n v="2"/>
    <s v="Gumbär Gummibärchen"/>
    <x v="5"/>
    <x v="1"/>
  </r>
  <r>
    <n v="1227"/>
    <n v="10713"/>
    <s v="S0045"/>
    <n v="110"/>
    <s v="20161024"/>
    <d v="2016-10-24T00:00:00"/>
    <d v="2016-10-22T00:00:00"/>
    <n v="2"/>
    <s v="Rogede sild"/>
    <x v="3"/>
    <x v="1"/>
  </r>
  <r>
    <n v="1228"/>
    <n v="10713"/>
    <s v="S0046"/>
    <n v="24"/>
    <s v="20161027"/>
    <d v="2016-10-27T00:00:00"/>
    <d v="2016-10-22T00:00:00"/>
    <n v="5"/>
    <s v="Spegesild"/>
    <x v="3"/>
    <x v="1"/>
  </r>
  <r>
    <n v="1229"/>
    <n v="10714"/>
    <s v="D0002"/>
    <n v="30"/>
    <s v="20161027"/>
    <d v="2016-10-27T00:00:00"/>
    <d v="2016-10-22T00:00:00"/>
    <n v="5"/>
    <s v="Chang"/>
    <x v="6"/>
    <x v="0"/>
  </r>
  <r>
    <n v="1230"/>
    <n v="10714"/>
    <s v="M0017"/>
    <n v="27"/>
    <s v="20161027"/>
    <d v="2016-10-27T00:00:00"/>
    <d v="2016-10-22T00:00:00"/>
    <n v="5"/>
    <s v="Alice Mutton"/>
    <x v="7"/>
    <x v="0"/>
  </r>
  <r>
    <n v="1231"/>
    <n v="10714"/>
    <s v="D0047"/>
    <n v="50"/>
    <s v="20161027"/>
    <d v="2016-10-27T00:00:00"/>
    <d v="2016-10-22T00:00:00"/>
    <n v="5"/>
    <s v="Zaanse koeken"/>
    <x v="5"/>
    <x v="0"/>
  </r>
  <r>
    <n v="1232"/>
    <n v="10714"/>
    <s v="G0056"/>
    <n v="18"/>
    <s v="20161027"/>
    <d v="2016-10-27T00:00:00"/>
    <d v="2016-10-22T00:00:00"/>
    <n v="5"/>
    <s v="Gnocchi di nonna Alice"/>
    <x v="1"/>
    <x v="0"/>
  </r>
  <r>
    <n v="1233"/>
    <n v="10714"/>
    <s v="S0058"/>
    <n v="12"/>
    <s v="20161029"/>
    <d v="2016-10-29T00:00:00"/>
    <d v="2016-10-22T00:00:00"/>
    <n v="7"/>
    <s v="Escargots de Bourgogne"/>
    <x v="3"/>
    <x v="0"/>
  </r>
  <r>
    <n v="1234"/>
    <n v="10715"/>
    <s v="S0010"/>
    <n v="21"/>
    <s v="20161029"/>
    <d v="2016-10-29T00:00:00"/>
    <d v="2016-10-23T00:00:00"/>
    <n v="6"/>
    <s v="Ikura"/>
    <x v="3"/>
    <x v="1"/>
  </r>
  <r>
    <n v="1235"/>
    <n v="10715"/>
    <s v="D0071"/>
    <n v="30"/>
    <s v="20161027"/>
    <d v="2016-10-27T00:00:00"/>
    <d v="2016-10-23T00:00:00"/>
    <n v="4"/>
    <s v="Flotemysost"/>
    <x v="0"/>
    <x v="1"/>
  </r>
  <r>
    <n v="1236"/>
    <n v="10716"/>
    <s v="D0021"/>
    <n v="5"/>
    <s v="20161027"/>
    <d v="2016-10-27T00:00:00"/>
    <d v="2016-10-24T00:00:00"/>
    <n v="3"/>
    <s v="Sir Rodney's Scones"/>
    <x v="5"/>
    <x v="2"/>
  </r>
  <r>
    <n v="1237"/>
    <n v="10716"/>
    <s v="P0051"/>
    <n v="7"/>
    <s v="20161027"/>
    <d v="2016-10-27T00:00:00"/>
    <d v="2016-10-24T00:00:00"/>
    <n v="3"/>
    <s v="Manjimup Dried Apples"/>
    <x v="2"/>
    <x v="2"/>
  </r>
  <r>
    <n v="1238"/>
    <n v="10716"/>
    <s v="C0061"/>
    <n v="10"/>
    <s v="20161029"/>
    <d v="2016-10-29T00:00:00"/>
    <d v="2016-10-24T00:00:00"/>
    <n v="5"/>
    <s v="Sirop d'érable"/>
    <x v="4"/>
    <x v="2"/>
  </r>
  <r>
    <n v="1239"/>
    <n v="10717"/>
    <s v="D0021"/>
    <n v="32"/>
    <s v="20161029"/>
    <d v="2016-10-29T00:00:00"/>
    <d v="2016-10-24T00:00:00"/>
    <n v="5"/>
    <s v="Sir Rodney's Scones"/>
    <x v="5"/>
    <x v="2"/>
  </r>
  <r>
    <n v="1240"/>
    <n v="10717"/>
    <s v="M0054"/>
    <n v="15"/>
    <s v="20161029"/>
    <d v="2016-10-29T00:00:00"/>
    <d v="2016-10-24T00:00:00"/>
    <n v="5"/>
    <s v="Tourtière"/>
    <x v="7"/>
    <x v="2"/>
  </r>
  <r>
    <n v="1241"/>
    <n v="10717"/>
    <s v="D0069"/>
    <n v="25"/>
    <s v="20161029"/>
    <d v="2016-10-29T00:00:00"/>
    <d v="2016-10-24T00:00:00"/>
    <n v="5"/>
    <s v="Gudbrandsdalsost"/>
    <x v="0"/>
    <x v="2"/>
  </r>
  <r>
    <n v="1242"/>
    <n v="10718"/>
    <s v="D0012"/>
    <n v="36"/>
    <s v="20161029"/>
    <d v="2016-10-29T00:00:00"/>
    <d v="2016-10-27T00:00:00"/>
    <n v="2"/>
    <s v="Queso Manchego La Pastora"/>
    <x v="0"/>
    <x v="0"/>
  </r>
  <r>
    <n v="1243"/>
    <n v="10718"/>
    <s v="D0016"/>
    <n v="20"/>
    <s v="20161029"/>
    <d v="2016-10-29T00:00:00"/>
    <d v="2016-10-27T00:00:00"/>
    <n v="2"/>
    <s v="Pavlova"/>
    <x v="5"/>
    <x v="0"/>
  </r>
  <r>
    <n v="1244"/>
    <n v="10718"/>
    <s v="S0036"/>
    <n v="40"/>
    <s v="20161029"/>
    <d v="2016-10-29T00:00:00"/>
    <d v="2016-10-27T00:00:00"/>
    <n v="2"/>
    <s v="Inlagd Sill"/>
    <x v="3"/>
    <x v="0"/>
  </r>
  <r>
    <n v="1245"/>
    <n v="10718"/>
    <s v="D0062"/>
    <n v="20"/>
    <s v="20161105"/>
    <d v="2016-11-05T00:00:00"/>
    <d v="2016-10-27T00:00:00"/>
    <n v="9"/>
    <s v="Tarte au sucre"/>
    <x v="5"/>
    <x v="0"/>
  </r>
  <r>
    <n v="1246"/>
    <n v="10719"/>
    <s v="S0018"/>
    <n v="12"/>
    <s v="20161105"/>
    <d v="2016-11-05T00:00:00"/>
    <d v="2016-10-27T00:00:00"/>
    <n v="9"/>
    <s v="Carnarvon Tigers"/>
    <x v="3"/>
    <x v="2"/>
  </r>
  <r>
    <n v="1247"/>
    <n v="10719"/>
    <s v="S0030"/>
    <n v="3"/>
    <s v="20161105"/>
    <d v="2016-11-05T00:00:00"/>
    <d v="2016-10-27T00:00:00"/>
    <n v="9"/>
    <s v="Nord-Ost Matjeshering"/>
    <x v="3"/>
    <x v="2"/>
  </r>
  <r>
    <n v="1248"/>
    <n v="10719"/>
    <s v="M0054"/>
    <n v="40"/>
    <s v="20161105"/>
    <d v="2016-11-05T00:00:00"/>
    <d v="2016-10-27T00:00:00"/>
    <n v="9"/>
    <s v="Tourtière"/>
    <x v="7"/>
    <x v="2"/>
  </r>
  <r>
    <n v="1249"/>
    <n v="10720"/>
    <s v="D0035"/>
    <n v="21"/>
    <s v="20161105"/>
    <d v="2016-11-05T00:00:00"/>
    <d v="2016-10-28T00:00:00"/>
    <n v="8"/>
    <s v="Steeleye Stout"/>
    <x v="6"/>
    <x v="2"/>
  </r>
  <r>
    <n v="1250"/>
    <n v="10720"/>
    <s v="D0071"/>
    <n v="8"/>
    <s v="20161031"/>
    <d v="2016-10-31T00:00:00"/>
    <d v="2016-10-28T00:00:00"/>
    <n v="3"/>
    <s v="Flotemysost"/>
    <x v="0"/>
    <x v="2"/>
  </r>
  <r>
    <n v="1251"/>
    <n v="10721"/>
    <s v="C0044"/>
    <n v="50"/>
    <s v="20161104"/>
    <d v="2016-11-04T00:00:00"/>
    <d v="2016-10-29T00:00:00"/>
    <n v="6"/>
    <s v="Gula Malacca"/>
    <x v="4"/>
    <x v="0"/>
  </r>
  <r>
    <n v="1252"/>
    <n v="10722"/>
    <s v="D0002"/>
    <n v="3"/>
    <s v="20161104"/>
    <d v="2016-11-04T00:00:00"/>
    <d v="2016-10-29T00:00:00"/>
    <n v="6"/>
    <s v="Chang"/>
    <x v="6"/>
    <x v="1"/>
  </r>
  <r>
    <n v="1253"/>
    <n v="10722"/>
    <s v="D0031"/>
    <n v="50"/>
    <s v="20161104"/>
    <d v="2016-11-04T00:00:00"/>
    <d v="2016-10-29T00:00:00"/>
    <n v="6"/>
    <s v="Gorgonzola Telino"/>
    <x v="0"/>
    <x v="1"/>
  </r>
  <r>
    <n v="1254"/>
    <n v="10722"/>
    <s v="D0068"/>
    <n v="45"/>
    <s v="20161104"/>
    <d v="2016-11-04T00:00:00"/>
    <d v="2016-10-29T00:00:00"/>
    <n v="6"/>
    <s v="Scottish Longbreads"/>
    <x v="5"/>
    <x v="1"/>
  </r>
  <r>
    <n v="1255"/>
    <n v="10722"/>
    <s v="D0075"/>
    <n v="42"/>
    <s v="20161125"/>
    <d v="2016-11-25T00:00:00"/>
    <d v="2016-10-29T00:00:00"/>
    <n v="27"/>
    <s v="Rhönbräu Klosterbier"/>
    <x v="6"/>
    <x v="1"/>
  </r>
  <r>
    <n v="1256"/>
    <n v="10723"/>
    <s v="D0026"/>
    <n v="15"/>
    <s v="20161105"/>
    <d v="2016-11-05T00:00:00"/>
    <d v="2016-10-30T00:00:00"/>
    <n v="6"/>
    <s v="Gumbär Gummibärchen"/>
    <x v="5"/>
    <x v="1"/>
  </r>
  <r>
    <n v="1257"/>
    <n v="10724"/>
    <s v="S0010"/>
    <n v="16"/>
    <s v="20161105"/>
    <d v="2016-11-05T00:00:00"/>
    <d v="2016-10-30T00:00:00"/>
    <n v="6"/>
    <s v="Ikura"/>
    <x v="3"/>
    <x v="2"/>
  </r>
  <r>
    <n v="1258"/>
    <n v="10724"/>
    <s v="C0061"/>
    <n v="5"/>
    <s v="20161105"/>
    <d v="2016-11-05T00:00:00"/>
    <d v="2016-10-30T00:00:00"/>
    <n v="6"/>
    <s v="Sirop d'érable"/>
    <x v="4"/>
    <x v="2"/>
  </r>
  <r>
    <n v="1259"/>
    <n v="10725"/>
    <s v="S0041"/>
    <n v="12"/>
    <s v="20161105"/>
    <d v="2016-11-05T00:00:00"/>
    <d v="2016-10-31T00:00:00"/>
    <n v="5"/>
    <s v="Jack's New England Clam Chowder"/>
    <x v="3"/>
    <x v="0"/>
  </r>
  <r>
    <n v="1260"/>
    <n v="10725"/>
    <s v="G0052"/>
    <n v="4"/>
    <s v="20161105"/>
    <d v="2016-11-05T00:00:00"/>
    <d v="2016-10-31T00:00:00"/>
    <n v="5"/>
    <s v="Filo Mix"/>
    <x v="1"/>
    <x v="0"/>
  </r>
  <r>
    <n v="1261"/>
    <n v="10725"/>
    <s v="M0055"/>
    <n v="6"/>
    <s v="20161205"/>
    <d v="2016-12-05T00:00:00"/>
    <d v="2016-10-31T00:00:00"/>
    <n v="35"/>
    <s v="Pâté chinois"/>
    <x v="7"/>
    <x v="0"/>
  </r>
  <r>
    <n v="1262"/>
    <n v="10726"/>
    <s v="C0004"/>
    <n v="25"/>
    <s v="20161205"/>
    <d v="2016-12-05T00:00:00"/>
    <d v="2016-11-03T00:00:00"/>
    <n v="32"/>
    <s v="Chef Anton's Cajun Seasoning"/>
    <x v="4"/>
    <x v="1"/>
  </r>
  <r>
    <n v="1263"/>
    <n v="10726"/>
    <s v="D0011"/>
    <n v="5"/>
    <s v="20161205"/>
    <d v="2016-12-05T00:00:00"/>
    <d v="2016-11-03T00:00:00"/>
    <n v="32"/>
    <s v="Queso Cabrales"/>
    <x v="0"/>
    <x v="1"/>
  </r>
  <r>
    <n v="1264"/>
    <n v="10727"/>
    <s v="M0017"/>
    <n v="20"/>
    <s v="20161205"/>
    <d v="2016-12-05T00:00:00"/>
    <d v="2016-11-03T00:00:00"/>
    <n v="32"/>
    <s v="Alice Mutton"/>
    <x v="7"/>
    <x v="1"/>
  </r>
  <r>
    <n v="1265"/>
    <n v="10727"/>
    <s v="G0056"/>
    <n v="10"/>
    <s v="20161205"/>
    <d v="2016-12-05T00:00:00"/>
    <d v="2016-11-03T00:00:00"/>
    <n v="32"/>
    <s v="Gnocchi di nonna Alice"/>
    <x v="1"/>
    <x v="1"/>
  </r>
  <r>
    <n v="1266"/>
    <n v="10727"/>
    <s v="D0059"/>
    <n v="10"/>
    <s v="20161111"/>
    <d v="2016-11-11T00:00:00"/>
    <d v="2016-11-03T00:00:00"/>
    <n v="8"/>
    <s v="Raclette Courdavault"/>
    <x v="0"/>
    <x v="1"/>
  </r>
  <r>
    <n v="1267"/>
    <n v="10728"/>
    <s v="S0030"/>
    <n v="15"/>
    <s v="20161111"/>
    <d v="2016-11-11T00:00:00"/>
    <d v="2016-11-04T00:00:00"/>
    <n v="7"/>
    <s v="Nord-Ost Matjeshering"/>
    <x v="3"/>
    <x v="2"/>
  </r>
  <r>
    <n v="1268"/>
    <n v="10728"/>
    <s v="S0040"/>
    <n v="6"/>
    <s v="20161111"/>
    <d v="2016-11-11T00:00:00"/>
    <d v="2016-11-04T00:00:00"/>
    <n v="7"/>
    <s v="Boston Crab Meat"/>
    <x v="3"/>
    <x v="2"/>
  </r>
  <r>
    <n v="1269"/>
    <n v="10728"/>
    <s v="M0055"/>
    <n v="12"/>
    <s v="20161111"/>
    <d v="2016-11-11T00:00:00"/>
    <d v="2016-11-04T00:00:00"/>
    <n v="7"/>
    <s v="Pâté chinois"/>
    <x v="7"/>
    <x v="2"/>
  </r>
  <r>
    <n v="1270"/>
    <n v="10728"/>
    <s v="D0060"/>
    <n v="15"/>
    <s v="20161114"/>
    <d v="2016-11-14T00:00:00"/>
    <d v="2016-11-04T00:00:00"/>
    <n v="10"/>
    <s v="Camembert Pierrot"/>
    <x v="0"/>
    <x v="2"/>
  </r>
  <r>
    <n v="1271"/>
    <n v="10729"/>
    <s v="D0001"/>
    <n v="50"/>
    <s v="20161114"/>
    <d v="2016-11-14T00:00:00"/>
    <d v="2016-11-04T00:00:00"/>
    <n v="10"/>
    <s v="Chai"/>
    <x v="6"/>
    <x v="0"/>
  </r>
  <r>
    <n v="1272"/>
    <n v="10729"/>
    <s v="D0021"/>
    <n v="30"/>
    <s v="20161114"/>
    <d v="2016-11-14T00:00:00"/>
    <d v="2016-11-04T00:00:00"/>
    <n v="10"/>
    <s v="Sir Rodney's Scones"/>
    <x v="5"/>
    <x v="0"/>
  </r>
  <r>
    <n v="1273"/>
    <n v="10729"/>
    <s v="D0050"/>
    <n v="40"/>
    <s v="20161114"/>
    <d v="2016-11-14T00:00:00"/>
    <d v="2016-11-04T00:00:00"/>
    <n v="10"/>
    <s v="Valkoinen suklaa"/>
    <x v="5"/>
    <x v="0"/>
  </r>
  <r>
    <n v="1274"/>
    <n v="10730"/>
    <s v="D0016"/>
    <n v="15"/>
    <s v="20161114"/>
    <d v="2016-11-14T00:00:00"/>
    <d v="2016-11-05T00:00:00"/>
    <n v="9"/>
    <s v="Pavlova"/>
    <x v="5"/>
    <x v="1"/>
  </r>
  <r>
    <n v="1275"/>
    <n v="10730"/>
    <s v="D0031"/>
    <n v="3"/>
    <s v="20161114"/>
    <d v="2016-11-14T00:00:00"/>
    <d v="2016-11-05T00:00:00"/>
    <n v="9"/>
    <s v="Gorgonzola Telino"/>
    <x v="0"/>
    <x v="1"/>
  </r>
  <r>
    <n v="1276"/>
    <n v="10730"/>
    <s v="C0065"/>
    <n v="10"/>
    <s v="20161114"/>
    <d v="2016-11-14T00:00:00"/>
    <d v="2016-11-05T00:00:00"/>
    <n v="9"/>
    <s v="Louisiana Fiery Hot Pepper Sauce"/>
    <x v="4"/>
    <x v="1"/>
  </r>
  <r>
    <n v="1277"/>
    <n v="10731"/>
    <s v="D0021"/>
    <n v="40"/>
    <s v="20161114"/>
    <d v="2016-11-14T00:00:00"/>
    <d v="2016-11-06T00:00:00"/>
    <n v="8"/>
    <s v="Sir Rodney's Scones"/>
    <x v="5"/>
    <x v="1"/>
  </r>
  <r>
    <n v="1278"/>
    <n v="10731"/>
    <s v="P0051"/>
    <n v="30"/>
    <s v="20161107"/>
    <d v="2016-11-07T00:00:00"/>
    <d v="2016-11-06T00:00:00"/>
    <n v="1"/>
    <s v="Manjimup Dried Apples"/>
    <x v="2"/>
    <x v="1"/>
  </r>
  <r>
    <n v="1279"/>
    <n v="10732"/>
    <s v="D0076"/>
    <n v="20"/>
    <s v="20161110"/>
    <d v="2016-11-10T00:00:00"/>
    <d v="2016-11-06T00:00:00"/>
    <n v="4"/>
    <s v="Lakkalikööri"/>
    <x v="6"/>
    <x v="1"/>
  </r>
  <r>
    <n v="1280"/>
    <n v="10733"/>
    <s v="P0014"/>
    <n v="16"/>
    <s v="20161110"/>
    <d v="2016-11-10T00:00:00"/>
    <d v="2016-11-07T00:00:00"/>
    <n v="3"/>
    <s v="Tofu"/>
    <x v="2"/>
    <x v="0"/>
  </r>
  <r>
    <n v="1281"/>
    <n v="10733"/>
    <s v="P0028"/>
    <n v="20"/>
    <s v="20161110"/>
    <d v="2016-11-10T00:00:00"/>
    <d v="2016-11-07T00:00:00"/>
    <n v="3"/>
    <s v="Rössle Sauerkraut"/>
    <x v="2"/>
    <x v="0"/>
  </r>
  <r>
    <n v="1282"/>
    <n v="10733"/>
    <s v="G0052"/>
    <n v="25"/>
    <s v="20161112"/>
    <d v="2016-11-12T00:00:00"/>
    <d v="2016-11-07T00:00:00"/>
    <n v="5"/>
    <s v="Filo Mix"/>
    <x v="1"/>
    <x v="0"/>
  </r>
  <r>
    <n v="1283"/>
    <n v="10734"/>
    <s v="C0006"/>
    <n v="30"/>
    <s v="20161112"/>
    <d v="2016-11-12T00:00:00"/>
    <d v="2016-11-07T00:00:00"/>
    <n v="5"/>
    <s v="Grandma's Boysenberry Spread"/>
    <x v="4"/>
    <x v="0"/>
  </r>
  <r>
    <n v="1284"/>
    <n v="10734"/>
    <s v="S0030"/>
    <n v="15"/>
    <s v="20161112"/>
    <d v="2016-11-12T00:00:00"/>
    <d v="2016-11-07T00:00:00"/>
    <n v="5"/>
    <s v="Nord-Ost Matjeshering"/>
    <x v="3"/>
    <x v="0"/>
  </r>
  <r>
    <n v="1285"/>
    <n v="10734"/>
    <s v="D0076"/>
    <n v="20"/>
    <s v="20161121"/>
    <d v="2016-11-21T00:00:00"/>
    <d v="2016-11-07T00:00:00"/>
    <n v="14"/>
    <s v="Lakkalikööri"/>
    <x v="6"/>
    <x v="0"/>
  </r>
  <r>
    <n v="1286"/>
    <n v="10735"/>
    <s v="C0061"/>
    <n v="20"/>
    <s v="20161121"/>
    <d v="2016-11-21T00:00:00"/>
    <d v="2016-11-10T00:00:00"/>
    <n v="11"/>
    <s v="Sirop d'érable"/>
    <x v="4"/>
    <x v="2"/>
  </r>
  <r>
    <n v="1287"/>
    <n v="10735"/>
    <s v="C0077"/>
    <n v="2"/>
    <s v="20161121"/>
    <d v="2016-11-21T00:00:00"/>
    <d v="2016-11-10T00:00:00"/>
    <n v="11"/>
    <s v="Original Frankfurter grüne Soße"/>
    <x v="4"/>
    <x v="2"/>
  </r>
  <r>
    <n v="1288"/>
    <n v="10736"/>
    <s v="C0065"/>
    <n v="40"/>
    <s v="20161121"/>
    <d v="2016-11-21T00:00:00"/>
    <d v="2016-11-11T00:00:00"/>
    <n v="10"/>
    <s v="Louisiana Fiery Hot Pepper Sauce"/>
    <x v="4"/>
    <x v="2"/>
  </r>
  <r>
    <n v="1289"/>
    <n v="10736"/>
    <s v="D0075"/>
    <n v="20"/>
    <s v="20161118"/>
    <d v="2016-11-18T00:00:00"/>
    <d v="2016-11-11T00:00:00"/>
    <n v="7"/>
    <s v="Rhönbräu Klosterbier"/>
    <x v="6"/>
    <x v="2"/>
  </r>
  <r>
    <n v="1290"/>
    <n v="10737"/>
    <s v="S0013"/>
    <n v="4"/>
    <s v="20161118"/>
    <d v="2016-11-18T00:00:00"/>
    <d v="2016-11-11T00:00:00"/>
    <n v="7"/>
    <s v="Konbu"/>
    <x v="3"/>
    <x v="2"/>
  </r>
  <r>
    <n v="1291"/>
    <n v="10737"/>
    <s v="S0041"/>
    <n v="12"/>
    <s v="20161118"/>
    <d v="2016-11-18T00:00:00"/>
    <d v="2016-11-11T00:00:00"/>
    <n v="7"/>
    <s v="Jack's New England Clam Chowder"/>
    <x v="3"/>
    <x v="2"/>
  </r>
  <r>
    <n v="1292"/>
    <n v="10738"/>
    <s v="D0016"/>
    <n v="3"/>
    <s v="20161117"/>
    <d v="2016-11-17T00:00:00"/>
    <d v="2016-11-12T00:00:00"/>
    <n v="5"/>
    <s v="Pavlova"/>
    <x v="5"/>
    <x v="1"/>
  </r>
  <r>
    <n v="1293"/>
    <n v="10739"/>
    <s v="S0036"/>
    <n v="6"/>
    <s v="20161117"/>
    <d v="2016-11-17T00:00:00"/>
    <d v="2016-11-12T00:00:00"/>
    <n v="5"/>
    <s v="Inlagd Sill"/>
    <x v="3"/>
    <x v="0"/>
  </r>
  <r>
    <n v="1294"/>
    <n v="10739"/>
    <s v="G0052"/>
    <n v="18"/>
    <s v="20161125"/>
    <d v="2016-11-25T00:00:00"/>
    <d v="2016-11-12T00:00:00"/>
    <n v="13"/>
    <s v="Filo Mix"/>
    <x v="1"/>
    <x v="0"/>
  </r>
  <r>
    <n v="1295"/>
    <n v="10740"/>
    <s v="P0028"/>
    <n v="5"/>
    <s v="20161125"/>
    <d v="2016-11-25T00:00:00"/>
    <d v="2016-11-13T00:00:00"/>
    <n v="12"/>
    <s v="Rössle Sauerkraut"/>
    <x v="2"/>
    <x v="2"/>
  </r>
  <r>
    <n v="1296"/>
    <n v="10740"/>
    <s v="D0035"/>
    <n v="35"/>
    <s v="20161125"/>
    <d v="2016-11-25T00:00:00"/>
    <d v="2016-11-13T00:00:00"/>
    <n v="12"/>
    <s v="Steeleye Stout"/>
    <x v="6"/>
    <x v="2"/>
  </r>
  <r>
    <n v="1297"/>
    <n v="10740"/>
    <s v="S0045"/>
    <n v="40"/>
    <s v="20161125"/>
    <d v="2016-11-25T00:00:00"/>
    <d v="2016-11-13T00:00:00"/>
    <n v="12"/>
    <s v="Rogede sild"/>
    <x v="3"/>
    <x v="2"/>
  </r>
  <r>
    <n v="1298"/>
    <n v="10740"/>
    <s v="G0056"/>
    <n v="14"/>
    <s v="20161118"/>
    <d v="2016-11-18T00:00:00"/>
    <d v="2016-11-13T00:00:00"/>
    <n v="5"/>
    <s v="Gnocchi di nonna Alice"/>
    <x v="1"/>
    <x v="2"/>
  </r>
  <r>
    <n v="1299"/>
    <n v="10741"/>
    <s v="D0002"/>
    <n v="15"/>
    <s v="20161118"/>
    <d v="2016-11-18T00:00:00"/>
    <d v="2016-11-14T00:00:00"/>
    <n v="4"/>
    <s v="Chang"/>
    <x v="6"/>
    <x v="0"/>
  </r>
  <r>
    <n v="1300"/>
    <n v="10742"/>
    <s v="C0003"/>
    <n v="20"/>
    <s v="20161118"/>
    <d v="2016-11-18T00:00:00"/>
    <d v="2016-11-14T00:00:00"/>
    <n v="4"/>
    <s v="Aniseed Syrup"/>
    <x v="4"/>
    <x v="0"/>
  </r>
  <r>
    <n v="1301"/>
    <n v="10742"/>
    <s v="D0060"/>
    <n v="50"/>
    <s v="20161118"/>
    <d v="2016-11-18T00:00:00"/>
    <d v="2016-11-14T00:00:00"/>
    <n v="4"/>
    <s v="Camembert Pierrot"/>
    <x v="0"/>
    <x v="0"/>
  </r>
  <r>
    <n v="1302"/>
    <n v="10742"/>
    <s v="D0072"/>
    <n v="35"/>
    <s v="20161121"/>
    <d v="2016-11-21T00:00:00"/>
    <d v="2016-11-14T00:00:00"/>
    <n v="7"/>
    <s v="Mozzarella di Giovanni"/>
    <x v="0"/>
    <x v="0"/>
  </r>
  <r>
    <n v="1303"/>
    <n v="10743"/>
    <s v="S0046"/>
    <n v="28"/>
    <s v="20161124"/>
    <d v="2016-11-24T00:00:00"/>
    <d v="2016-11-17T00:00:00"/>
    <n v="7"/>
    <s v="Spegesild"/>
    <x v="3"/>
    <x v="2"/>
  </r>
  <r>
    <n v="1304"/>
    <n v="10744"/>
    <s v="S0040"/>
    <n v="50"/>
    <s v="20161127"/>
    <d v="2016-11-27T00:00:00"/>
    <d v="2016-11-17T00:00:00"/>
    <n v="10"/>
    <s v="Boston Crab Meat"/>
    <x v="3"/>
    <x v="1"/>
  </r>
  <r>
    <n v="1305"/>
    <n v="10745"/>
    <s v="S0018"/>
    <n v="24"/>
    <s v="20161127"/>
    <d v="2016-11-27T00:00:00"/>
    <d v="2016-11-18T00:00:00"/>
    <n v="9"/>
    <s v="Carnarvon Tigers"/>
    <x v="3"/>
    <x v="1"/>
  </r>
  <r>
    <n v="1306"/>
    <n v="10745"/>
    <s v="C0044"/>
    <n v="16"/>
    <s v="20161127"/>
    <d v="2016-11-27T00:00:00"/>
    <d v="2016-11-18T00:00:00"/>
    <n v="9"/>
    <s v="Gula Malacca"/>
    <x v="4"/>
    <x v="1"/>
  </r>
  <r>
    <n v="1307"/>
    <n v="10745"/>
    <s v="D0059"/>
    <n v="45"/>
    <s v="20161127"/>
    <d v="2016-11-27T00:00:00"/>
    <d v="2016-11-18T00:00:00"/>
    <n v="9"/>
    <s v="Raclette Courdavault"/>
    <x v="0"/>
    <x v="1"/>
  </r>
  <r>
    <n v="1308"/>
    <n v="10745"/>
    <s v="D0072"/>
    <n v="7"/>
    <s v="20161121"/>
    <d v="2016-11-21T00:00:00"/>
    <d v="2016-11-18T00:00:00"/>
    <n v="3"/>
    <s v="Mozzarella di Giovanni"/>
    <x v="0"/>
    <x v="1"/>
  </r>
  <r>
    <n v="1309"/>
    <n v="10746"/>
    <s v="S0013"/>
    <n v="6"/>
    <s v="20161121"/>
    <d v="2016-11-21T00:00:00"/>
    <d v="2016-11-19T00:00:00"/>
    <n v="2"/>
    <s v="Konbu"/>
    <x v="3"/>
    <x v="0"/>
  </r>
  <r>
    <n v="1310"/>
    <n v="10746"/>
    <s v="G0042"/>
    <n v="28"/>
    <s v="20161121"/>
    <d v="2016-11-21T00:00:00"/>
    <d v="2016-11-19T00:00:00"/>
    <n v="2"/>
    <s v="Singaporean Hokkien Fried Mee"/>
    <x v="1"/>
    <x v="0"/>
  </r>
  <r>
    <n v="1311"/>
    <n v="10746"/>
    <s v="D0062"/>
    <n v="9"/>
    <s v="20161121"/>
    <d v="2016-11-21T00:00:00"/>
    <d v="2016-11-19T00:00:00"/>
    <n v="2"/>
    <s v="Tarte au sucre"/>
    <x v="5"/>
    <x v="0"/>
  </r>
  <r>
    <n v="1312"/>
    <n v="10746"/>
    <s v="D0069"/>
    <n v="40"/>
    <s v="20161126"/>
    <d v="2016-11-26T00:00:00"/>
    <d v="2016-11-19T00:00:00"/>
    <n v="7"/>
    <s v="Gudbrandsdalsost"/>
    <x v="0"/>
    <x v="0"/>
  </r>
  <r>
    <n v="1313"/>
    <n v="10747"/>
    <s v="D0031"/>
    <n v="8"/>
    <s v="20161126"/>
    <d v="2016-11-26T00:00:00"/>
    <d v="2016-11-19T00:00:00"/>
    <n v="7"/>
    <s v="Gorgonzola Telino"/>
    <x v="0"/>
    <x v="1"/>
  </r>
  <r>
    <n v="1314"/>
    <n v="10747"/>
    <s v="S0041"/>
    <n v="35"/>
    <s v="20161126"/>
    <d v="2016-11-26T00:00:00"/>
    <d v="2016-11-19T00:00:00"/>
    <n v="7"/>
    <s v="Jack's New England Clam Chowder"/>
    <x v="3"/>
    <x v="1"/>
  </r>
  <r>
    <n v="1315"/>
    <n v="10747"/>
    <s v="C0063"/>
    <n v="9"/>
    <s v="20161126"/>
    <d v="2016-11-26T00:00:00"/>
    <d v="2016-11-19T00:00:00"/>
    <n v="7"/>
    <s v="Vegie-spread"/>
    <x v="4"/>
    <x v="1"/>
  </r>
  <r>
    <n v="1316"/>
    <n v="10747"/>
    <s v="D0069"/>
    <n v="30"/>
    <s v="20161128"/>
    <d v="2016-11-28T00:00:00"/>
    <d v="2016-11-19T00:00:00"/>
    <n v="9"/>
    <s v="Gudbrandsdalsost"/>
    <x v="0"/>
    <x v="1"/>
  </r>
  <r>
    <n v="1317"/>
    <n v="10748"/>
    <s v="G0023"/>
    <n v="44"/>
    <s v="20161128"/>
    <d v="2016-11-28T00:00:00"/>
    <d v="2016-11-20T00:00:00"/>
    <n v="8"/>
    <s v="Tunnbröd"/>
    <x v="1"/>
    <x v="1"/>
  </r>
  <r>
    <n v="1318"/>
    <n v="10748"/>
    <s v="S0040"/>
    <n v="40"/>
    <s v="20161128"/>
    <d v="2016-11-28T00:00:00"/>
    <d v="2016-11-20T00:00:00"/>
    <n v="8"/>
    <s v="Boston Crab Meat"/>
    <x v="3"/>
    <x v="1"/>
  </r>
  <r>
    <n v="1319"/>
    <n v="10748"/>
    <s v="G0056"/>
    <n v="28"/>
    <s v="20161219"/>
    <d v="2016-12-19T00:00:00"/>
    <d v="2016-11-20T00:00:00"/>
    <n v="29"/>
    <s v="Gnocchi di nonna Alice"/>
    <x v="1"/>
    <x v="1"/>
  </r>
  <r>
    <n v="1320"/>
    <n v="10749"/>
    <s v="G0056"/>
    <n v="15"/>
    <s v="20161219"/>
    <d v="2016-12-19T00:00:00"/>
    <d v="2016-11-20T00:00:00"/>
    <n v="29"/>
    <s v="Gnocchi di nonna Alice"/>
    <x v="1"/>
    <x v="2"/>
  </r>
  <r>
    <n v="1321"/>
    <n v="10749"/>
    <s v="D0059"/>
    <n v="6"/>
    <s v="20161219"/>
    <d v="2016-12-19T00:00:00"/>
    <d v="2016-11-20T00:00:00"/>
    <n v="29"/>
    <s v="Raclette Courdavault"/>
    <x v="0"/>
    <x v="2"/>
  </r>
  <r>
    <n v="1322"/>
    <n v="10749"/>
    <s v="D0076"/>
    <n v="10"/>
    <s v="20161124"/>
    <d v="2016-11-24T00:00:00"/>
    <d v="2016-11-20T00:00:00"/>
    <n v="4"/>
    <s v="Lakkalikööri"/>
    <x v="6"/>
    <x v="2"/>
  </r>
  <r>
    <n v="1323"/>
    <n v="10750"/>
    <s v="P0014"/>
    <n v="5"/>
    <s v="20161124"/>
    <d v="2016-11-24T00:00:00"/>
    <d v="2016-11-21T00:00:00"/>
    <n v="3"/>
    <s v="Tofu"/>
    <x v="2"/>
    <x v="1"/>
  </r>
  <r>
    <n v="1324"/>
    <n v="10750"/>
    <s v="S0045"/>
    <n v="40"/>
    <s v="20161124"/>
    <d v="2016-11-24T00:00:00"/>
    <d v="2016-11-21T00:00:00"/>
    <n v="3"/>
    <s v="Rogede sild"/>
    <x v="3"/>
    <x v="1"/>
  </r>
  <r>
    <n v="1325"/>
    <n v="10750"/>
    <s v="D0059"/>
    <n v="25"/>
    <s v="20161203"/>
    <d v="2016-12-03T00:00:00"/>
    <d v="2016-11-21T00:00:00"/>
    <n v="12"/>
    <s v="Raclette Courdavault"/>
    <x v="0"/>
    <x v="1"/>
  </r>
  <r>
    <n v="1326"/>
    <n v="10751"/>
    <s v="D0026"/>
    <n v="12"/>
    <s v="20161203"/>
    <d v="2016-12-03T00:00:00"/>
    <d v="2016-11-24T00:00:00"/>
    <n v="9"/>
    <s v="Gumbär Gummibärchen"/>
    <x v="5"/>
    <x v="0"/>
  </r>
  <r>
    <n v="1327"/>
    <n v="10751"/>
    <s v="S0030"/>
    <n v="30"/>
    <s v="20161203"/>
    <d v="2016-12-03T00:00:00"/>
    <d v="2016-11-24T00:00:00"/>
    <n v="9"/>
    <s v="Nord-Ost Matjeshering"/>
    <x v="3"/>
    <x v="0"/>
  </r>
  <r>
    <n v="1328"/>
    <n v="10751"/>
    <s v="D0050"/>
    <n v="20"/>
    <s v="20161203"/>
    <d v="2016-12-03T00:00:00"/>
    <d v="2016-11-24T00:00:00"/>
    <n v="9"/>
    <s v="Valkoinen suklaa"/>
    <x v="5"/>
    <x v="0"/>
  </r>
  <r>
    <n v="1329"/>
    <n v="10751"/>
    <s v="S0073"/>
    <n v="15"/>
    <s v="20161128"/>
    <d v="2016-11-28T00:00:00"/>
    <d v="2016-11-24T00:00:00"/>
    <n v="4"/>
    <s v="Röd Kaviar"/>
    <x v="3"/>
    <x v="0"/>
  </r>
  <r>
    <n v="1330"/>
    <n v="10752"/>
    <s v="D0001"/>
    <n v="8"/>
    <s v="20161128"/>
    <d v="2016-11-28T00:00:00"/>
    <d v="2016-11-24T00:00:00"/>
    <n v="4"/>
    <s v="Chai"/>
    <x v="6"/>
    <x v="0"/>
  </r>
  <r>
    <n v="1331"/>
    <n v="10752"/>
    <s v="D0069"/>
    <n v="3"/>
    <s v="20161127"/>
    <d v="2016-11-27T00:00:00"/>
    <d v="2016-11-24T00:00:00"/>
    <n v="3"/>
    <s v="Gudbrandsdalsost"/>
    <x v="0"/>
    <x v="0"/>
  </r>
  <r>
    <n v="1332"/>
    <n v="10753"/>
    <s v="S0045"/>
    <n v="4"/>
    <s v="20161127"/>
    <d v="2016-11-27T00:00:00"/>
    <d v="2016-11-25T00:00:00"/>
    <n v="2"/>
    <s v="Rogede sild"/>
    <x v="3"/>
    <x v="1"/>
  </r>
  <r>
    <n v="1333"/>
    <n v="10753"/>
    <s v="P0074"/>
    <n v="5"/>
    <s v="20161127"/>
    <d v="2016-11-27T00:00:00"/>
    <d v="2016-11-25T00:00:00"/>
    <n v="2"/>
    <s v="Longlife Tofu"/>
    <x v="2"/>
    <x v="1"/>
  </r>
  <r>
    <n v="1334"/>
    <n v="10754"/>
    <s v="S0040"/>
    <n v="3"/>
    <s v="20161128"/>
    <d v="2016-11-28T00:00:00"/>
    <d v="2016-11-25T00:00:00"/>
    <n v="3"/>
    <s v="Boston Crab Meat"/>
    <x v="3"/>
    <x v="0"/>
  </r>
  <r>
    <n v="1335"/>
    <n v="10755"/>
    <s v="D0047"/>
    <n v="30"/>
    <s v="20161128"/>
    <d v="2016-11-28T00:00:00"/>
    <d v="2016-11-26T00:00:00"/>
    <n v="2"/>
    <s v="Zaanse koeken"/>
    <x v="5"/>
    <x v="2"/>
  </r>
  <r>
    <n v="1336"/>
    <n v="10755"/>
    <s v="G0056"/>
    <n v="30"/>
    <s v="20161128"/>
    <d v="2016-11-28T00:00:00"/>
    <d v="2016-11-26T00:00:00"/>
    <n v="2"/>
    <s v="Gnocchi di nonna Alice"/>
    <x v="1"/>
    <x v="2"/>
  </r>
  <r>
    <n v="1337"/>
    <n v="10755"/>
    <s v="G0057"/>
    <n v="14"/>
    <s v="20161128"/>
    <d v="2016-11-28T00:00:00"/>
    <d v="2016-11-26T00:00:00"/>
    <n v="2"/>
    <s v="Ravioli Angelo"/>
    <x v="1"/>
    <x v="2"/>
  </r>
  <r>
    <n v="1338"/>
    <n v="10755"/>
    <s v="D0069"/>
    <n v="25"/>
    <s v="20161202"/>
    <d v="2016-12-02T00:00:00"/>
    <d v="2016-11-26T00:00:00"/>
    <n v="6"/>
    <s v="Gudbrandsdalsost"/>
    <x v="0"/>
    <x v="2"/>
  </r>
  <r>
    <n v="1339"/>
    <n v="10756"/>
    <s v="S0018"/>
    <n v="21"/>
    <s v="20161202"/>
    <d v="2016-12-02T00:00:00"/>
    <d v="2016-11-27T00:00:00"/>
    <n v="5"/>
    <s v="Carnarvon Tigers"/>
    <x v="3"/>
    <x v="2"/>
  </r>
  <r>
    <n v="1340"/>
    <n v="10756"/>
    <s v="S0036"/>
    <n v="20"/>
    <s v="20161202"/>
    <d v="2016-12-02T00:00:00"/>
    <d v="2016-11-27T00:00:00"/>
    <n v="5"/>
    <s v="Inlagd Sill"/>
    <x v="3"/>
    <x v="2"/>
  </r>
  <r>
    <n v="1341"/>
    <n v="10756"/>
    <s v="D0068"/>
    <n v="6"/>
    <s v="20161202"/>
    <d v="2016-12-02T00:00:00"/>
    <d v="2016-11-27T00:00:00"/>
    <n v="5"/>
    <s v="Scottish Longbreads"/>
    <x v="5"/>
    <x v="2"/>
  </r>
  <r>
    <n v="1342"/>
    <n v="10756"/>
    <s v="D0069"/>
    <n v="20"/>
    <s v="20161215"/>
    <d v="2016-12-15T00:00:00"/>
    <d v="2016-11-27T00:00:00"/>
    <n v="18"/>
    <s v="Gudbrandsdalsost"/>
    <x v="0"/>
    <x v="2"/>
  </r>
  <r>
    <n v="1343"/>
    <n v="10757"/>
    <s v="D0034"/>
    <n v="30"/>
    <s v="20161215"/>
    <d v="2016-12-15T00:00:00"/>
    <d v="2016-11-27T00:00:00"/>
    <n v="18"/>
    <s v="Sasquatch Ale"/>
    <x v="6"/>
    <x v="1"/>
  </r>
  <r>
    <n v="1344"/>
    <n v="10757"/>
    <s v="D0059"/>
    <n v="7"/>
    <s v="20161215"/>
    <d v="2016-12-15T00:00:00"/>
    <d v="2016-11-27T00:00:00"/>
    <n v="18"/>
    <s v="Raclette Courdavault"/>
    <x v="0"/>
    <x v="1"/>
  </r>
  <r>
    <n v="1345"/>
    <n v="10757"/>
    <s v="D0062"/>
    <n v="30"/>
    <s v="20161215"/>
    <d v="2016-12-15T00:00:00"/>
    <d v="2016-11-27T00:00:00"/>
    <n v="18"/>
    <s v="Tarte au sucre"/>
    <x v="5"/>
    <x v="1"/>
  </r>
  <r>
    <n v="1346"/>
    <n v="10757"/>
    <s v="G0064"/>
    <n v="24"/>
    <s v="20161204"/>
    <d v="2016-12-04T00:00:00"/>
    <d v="2016-11-27T00:00:00"/>
    <n v="7"/>
    <s v="Wimmers gute Semmelknödel"/>
    <x v="1"/>
    <x v="1"/>
  </r>
  <r>
    <n v="1347"/>
    <n v="10758"/>
    <s v="D0026"/>
    <n v="20"/>
    <s v="20161204"/>
    <d v="2016-12-04T00:00:00"/>
    <d v="2016-11-28T00:00:00"/>
    <n v="6"/>
    <s v="Gumbär Gummibärchen"/>
    <x v="5"/>
    <x v="0"/>
  </r>
  <r>
    <n v="1348"/>
    <n v="10758"/>
    <s v="G0052"/>
    <n v="60"/>
    <s v="20161204"/>
    <d v="2016-12-04T00:00:00"/>
    <d v="2016-11-28T00:00:00"/>
    <n v="6"/>
    <s v="Filo Mix"/>
    <x v="1"/>
    <x v="0"/>
  </r>
  <r>
    <n v="1349"/>
    <n v="10758"/>
    <s v="D0070"/>
    <n v="40"/>
    <s v="20161212"/>
    <d v="2016-12-12T00:00:00"/>
    <d v="2016-11-28T00:00:00"/>
    <n v="14"/>
    <s v="Outback Lager"/>
    <x v="6"/>
    <x v="0"/>
  </r>
  <r>
    <n v="1350"/>
    <n v="10759"/>
    <s v="D0032"/>
    <n v="10"/>
    <s v="20161210"/>
    <d v="2016-12-10T00:00:00"/>
    <d v="2016-11-28T00:00:00"/>
    <n v="12"/>
    <s v="Mascarpone Fabioli"/>
    <x v="0"/>
    <x v="0"/>
  </r>
  <r>
    <n v="1351"/>
    <n v="10760"/>
    <s v="D0025"/>
    <n v="12"/>
    <s v="20161210"/>
    <d v="2016-12-10T00:00:00"/>
    <d v="2016-12-01T00:00:00"/>
    <n v="9"/>
    <s v="NuNuCa Nuß-Nougat-Creme"/>
    <x v="5"/>
    <x v="1"/>
  </r>
  <r>
    <n v="1352"/>
    <n v="10760"/>
    <s v="D0027"/>
    <n v="40"/>
    <s v="20161210"/>
    <d v="2016-12-10T00:00:00"/>
    <d v="2016-12-01T00:00:00"/>
    <n v="9"/>
    <s v="Schoggi Schokolade"/>
    <x v="5"/>
    <x v="1"/>
  </r>
  <r>
    <n v="1353"/>
    <n v="10760"/>
    <s v="D0043"/>
    <n v="30"/>
    <s v="20161208"/>
    <d v="2016-12-08T00:00:00"/>
    <d v="2016-12-01T00:00:00"/>
    <n v="7"/>
    <s v="Ipoh Coffee"/>
    <x v="6"/>
    <x v="1"/>
  </r>
  <r>
    <n v="1354"/>
    <n v="10761"/>
    <s v="D0025"/>
    <n v="35"/>
    <s v="20161208"/>
    <d v="2016-12-08T00:00:00"/>
    <d v="2016-12-02T00:00:00"/>
    <n v="6"/>
    <s v="NuNuCa Nuß-Nougat-Creme"/>
    <x v="5"/>
    <x v="2"/>
  </r>
  <r>
    <n v="1355"/>
    <n v="10761"/>
    <s v="D0075"/>
    <n v="18"/>
    <s v="20161209"/>
    <d v="2016-12-09T00:00:00"/>
    <d v="2016-12-02T00:00:00"/>
    <n v="7"/>
    <s v="Rhönbräu Klosterbier"/>
    <x v="6"/>
    <x v="2"/>
  </r>
  <r>
    <n v="1356"/>
    <n v="10762"/>
    <s v="D0039"/>
    <n v="16"/>
    <s v="20161209"/>
    <d v="2016-12-09T00:00:00"/>
    <d v="2016-12-02T00:00:00"/>
    <n v="7"/>
    <s v="Chartreuse verte"/>
    <x v="6"/>
    <x v="1"/>
  </r>
  <r>
    <n v="1357"/>
    <n v="10762"/>
    <s v="D0047"/>
    <n v="30"/>
    <s v="20161209"/>
    <d v="2016-12-09T00:00:00"/>
    <d v="2016-12-02T00:00:00"/>
    <n v="7"/>
    <s v="Zaanse koeken"/>
    <x v="5"/>
    <x v="1"/>
  </r>
  <r>
    <n v="1358"/>
    <n v="10762"/>
    <s v="P0051"/>
    <n v="28"/>
    <s v="20161209"/>
    <d v="2016-12-09T00:00:00"/>
    <d v="2016-12-02T00:00:00"/>
    <n v="7"/>
    <s v="Manjimup Dried Apples"/>
    <x v="2"/>
    <x v="1"/>
  </r>
  <r>
    <n v="1359"/>
    <n v="10762"/>
    <s v="G0056"/>
    <n v="60"/>
    <s v="20161208"/>
    <d v="2016-12-08T00:00:00"/>
    <d v="2016-12-02T00:00:00"/>
    <n v="6"/>
    <s v="Gnocchi di nonna Alice"/>
    <x v="1"/>
    <x v="1"/>
  </r>
  <r>
    <n v="1360"/>
    <n v="10763"/>
    <s v="D0021"/>
    <n v="40"/>
    <s v="20161208"/>
    <d v="2016-12-08T00:00:00"/>
    <d v="2016-12-03T00:00:00"/>
    <n v="5"/>
    <s v="Sir Rodney's Scones"/>
    <x v="5"/>
    <x v="0"/>
  </r>
  <r>
    <n v="1361"/>
    <n v="10763"/>
    <s v="G0022"/>
    <n v="6"/>
    <s v="20161208"/>
    <d v="2016-12-08T00:00:00"/>
    <d v="2016-12-03T00:00:00"/>
    <n v="5"/>
    <s v="Gustaf's Knäckebröd"/>
    <x v="1"/>
    <x v="0"/>
  </r>
  <r>
    <n v="1362"/>
    <n v="10763"/>
    <s v="D0024"/>
    <n v="20"/>
    <s v="20161208"/>
    <d v="2016-12-08T00:00:00"/>
    <d v="2016-12-03T00:00:00"/>
    <n v="5"/>
    <s v="Guaraná Fantástica"/>
    <x v="6"/>
    <x v="0"/>
  </r>
  <r>
    <n v="1363"/>
    <n v="10764"/>
    <s v="C0003"/>
    <n v="20"/>
    <s v="20161208"/>
    <d v="2016-12-08T00:00:00"/>
    <d v="2016-12-03T00:00:00"/>
    <n v="5"/>
    <s v="Aniseed Syrup"/>
    <x v="4"/>
    <x v="0"/>
  </r>
  <r>
    <n v="1364"/>
    <n v="10764"/>
    <s v="D0039"/>
    <n v="130"/>
    <s v="20161209"/>
    <d v="2016-12-09T00:00:00"/>
    <d v="2016-12-03T00:00:00"/>
    <n v="6"/>
    <s v="Chartreuse verte"/>
    <x v="6"/>
    <x v="0"/>
  </r>
  <r>
    <n v="1365"/>
    <n v="10765"/>
    <s v="C0065"/>
    <n v="80"/>
    <s v="20161209"/>
    <d v="2016-12-09T00:00:00"/>
    <d v="2016-12-04T00:00:00"/>
    <n v="5"/>
    <s v="Louisiana Fiery Hot Pepper Sauce"/>
    <x v="4"/>
    <x v="0"/>
  </r>
  <r>
    <n v="1366"/>
    <n v="10766"/>
    <s v="D0002"/>
    <n v="40"/>
    <s v="20161209"/>
    <d v="2016-12-09T00:00:00"/>
    <d v="2016-12-05T00:00:00"/>
    <n v="4"/>
    <s v="Chang"/>
    <x v="6"/>
    <x v="1"/>
  </r>
  <r>
    <n v="1367"/>
    <n v="10766"/>
    <s v="P0007"/>
    <n v="35"/>
    <s v="20161209"/>
    <d v="2016-12-09T00:00:00"/>
    <d v="2016-12-05T00:00:00"/>
    <n v="4"/>
    <s v="Uncle Bob's Organic Dried Pears"/>
    <x v="2"/>
    <x v="1"/>
  </r>
  <r>
    <n v="1368"/>
    <n v="10766"/>
    <s v="D0068"/>
    <n v="40"/>
    <s v="20161215"/>
    <d v="2016-12-15T00:00:00"/>
    <d v="2016-12-05T00:00:00"/>
    <n v="10"/>
    <s v="Scottish Longbreads"/>
    <x v="5"/>
    <x v="1"/>
  </r>
  <r>
    <n v="1369"/>
    <n v="10767"/>
    <s v="G0042"/>
    <n v="2"/>
    <s v="20161215"/>
    <d v="2016-12-15T00:00:00"/>
    <d v="2016-12-05T00:00:00"/>
    <n v="10"/>
    <s v="Singaporean Hokkien Fried Mee"/>
    <x v="1"/>
    <x v="0"/>
  </r>
  <r>
    <n v="1370"/>
    <n v="10768"/>
    <s v="G0022"/>
    <n v="4"/>
    <s v="20161215"/>
    <d v="2016-12-15T00:00:00"/>
    <d v="2016-12-08T00:00:00"/>
    <n v="7"/>
    <s v="Gustaf's Knäckebröd"/>
    <x v="1"/>
    <x v="2"/>
  </r>
  <r>
    <n v="1371"/>
    <n v="10768"/>
    <s v="D0031"/>
    <n v="50"/>
    <s v="20161215"/>
    <d v="2016-12-15T00:00:00"/>
    <d v="2016-12-08T00:00:00"/>
    <n v="7"/>
    <s v="Gorgonzola Telino"/>
    <x v="0"/>
    <x v="2"/>
  </r>
  <r>
    <n v="1372"/>
    <n v="10768"/>
    <s v="D0060"/>
    <n v="15"/>
    <s v="20161215"/>
    <d v="2016-12-15T00:00:00"/>
    <d v="2016-12-08T00:00:00"/>
    <n v="7"/>
    <s v="Camembert Pierrot"/>
    <x v="0"/>
    <x v="2"/>
  </r>
  <r>
    <n v="1373"/>
    <n v="10768"/>
    <s v="D0071"/>
    <n v="12"/>
    <s v="20161212"/>
    <d v="2016-12-12T00:00:00"/>
    <d v="2016-12-08T00:00:00"/>
    <n v="4"/>
    <s v="Flotemysost"/>
    <x v="0"/>
    <x v="2"/>
  </r>
  <r>
    <n v="1374"/>
    <n v="10769"/>
    <s v="S0041"/>
    <n v="30"/>
    <s v="20161212"/>
    <d v="2016-12-12T00:00:00"/>
    <d v="2016-12-08T00:00:00"/>
    <n v="4"/>
    <s v="Jack's New England Clam Chowder"/>
    <x v="3"/>
    <x v="1"/>
  </r>
  <r>
    <n v="1375"/>
    <n v="10769"/>
    <s v="G0052"/>
    <n v="15"/>
    <s v="20161212"/>
    <d v="2016-12-12T00:00:00"/>
    <d v="2016-12-08T00:00:00"/>
    <n v="4"/>
    <s v="Filo Mix"/>
    <x v="1"/>
    <x v="1"/>
  </r>
  <r>
    <n v="1376"/>
    <n v="10769"/>
    <s v="C0061"/>
    <n v="20"/>
    <s v="20161212"/>
    <d v="2016-12-12T00:00:00"/>
    <d v="2016-12-08T00:00:00"/>
    <n v="4"/>
    <s v="Sirop d'érable"/>
    <x v="4"/>
    <x v="1"/>
  </r>
  <r>
    <n v="1377"/>
    <n v="10769"/>
    <s v="D0062"/>
    <n v="15"/>
    <s v="20161217"/>
    <d v="2016-12-17T00:00:00"/>
    <d v="2016-12-08T00:00:00"/>
    <n v="9"/>
    <s v="Tarte au sucre"/>
    <x v="5"/>
    <x v="1"/>
  </r>
  <r>
    <n v="1378"/>
    <n v="10770"/>
    <s v="D0011"/>
    <n v="15"/>
    <s v="20170102"/>
    <d v="2017-01-02T00:00:00"/>
    <d v="2016-12-09T00:00:00"/>
    <n v="24"/>
    <s v="Queso Cabrales"/>
    <x v="0"/>
    <x v="0"/>
  </r>
  <r>
    <n v="1379"/>
    <n v="10771"/>
    <s v="D0071"/>
    <n v="16"/>
    <s v="20161219"/>
    <d v="2016-12-19T00:00:00"/>
    <d v="2016-12-10T00:00:00"/>
    <n v="9"/>
    <s v="Flotemysost"/>
    <x v="0"/>
    <x v="2"/>
  </r>
  <r>
    <n v="1380"/>
    <n v="10772"/>
    <s v="M0029"/>
    <n v="18"/>
    <s v="20161219"/>
    <d v="2016-12-19T00:00:00"/>
    <d v="2016-12-10T00:00:00"/>
    <n v="9"/>
    <s v="Thüringer Rostbratwurst"/>
    <x v="7"/>
    <x v="2"/>
  </r>
  <r>
    <n v="1381"/>
    <n v="10772"/>
    <s v="D0059"/>
    <n v="25"/>
    <s v="20161216"/>
    <d v="2016-12-16T00:00:00"/>
    <d v="2016-12-10T00:00:00"/>
    <n v="6"/>
    <s v="Raclette Courdavault"/>
    <x v="0"/>
    <x v="2"/>
  </r>
  <r>
    <n v="1382"/>
    <n v="10773"/>
    <s v="M0017"/>
    <n v="33"/>
    <s v="20161216"/>
    <d v="2016-12-16T00:00:00"/>
    <d v="2016-12-11T00:00:00"/>
    <n v="5"/>
    <s v="Alice Mutton"/>
    <x v="7"/>
    <x v="0"/>
  </r>
  <r>
    <n v="1383"/>
    <n v="10773"/>
    <s v="D0031"/>
    <n v="70"/>
    <s v="20161216"/>
    <d v="2016-12-16T00:00:00"/>
    <d v="2016-12-11T00:00:00"/>
    <n v="5"/>
    <s v="Gorgonzola Telino"/>
    <x v="0"/>
    <x v="0"/>
  </r>
  <r>
    <n v="1384"/>
    <n v="10773"/>
    <s v="D0075"/>
    <n v="7"/>
    <s v="20161212"/>
    <d v="2016-12-12T00:00:00"/>
    <d v="2016-12-11T00:00:00"/>
    <n v="1"/>
    <s v="Rhönbräu Klosterbier"/>
    <x v="6"/>
    <x v="0"/>
  </r>
  <r>
    <n v="1385"/>
    <n v="10774"/>
    <s v="D0031"/>
    <n v="2"/>
    <s v="20161212"/>
    <d v="2016-12-12T00:00:00"/>
    <d v="2016-12-11T00:00:00"/>
    <n v="1"/>
    <s v="Gorgonzola Telino"/>
    <x v="0"/>
    <x v="1"/>
  </r>
  <r>
    <n v="1386"/>
    <n v="10774"/>
    <s v="C0066"/>
    <n v="50"/>
    <s v="20161226"/>
    <d v="2016-12-26T00:00:00"/>
    <d v="2016-12-11T00:00:00"/>
    <n v="15"/>
    <s v="Louisiana Hot Spiced Okra"/>
    <x v="4"/>
    <x v="1"/>
  </r>
  <r>
    <n v="1387"/>
    <n v="10775"/>
    <s v="S0010"/>
    <n v="6"/>
    <s v="20161226"/>
    <d v="2016-12-26T00:00:00"/>
    <d v="2016-12-12T00:00:00"/>
    <n v="14"/>
    <s v="Ikura"/>
    <x v="3"/>
    <x v="1"/>
  </r>
  <r>
    <n v="1388"/>
    <n v="10775"/>
    <s v="D0067"/>
    <n v="3"/>
    <s v="20161218"/>
    <d v="2016-12-18T00:00:00"/>
    <d v="2016-12-12T00:00:00"/>
    <n v="6"/>
    <s v="Laughing Lumberjack Lager"/>
    <x v="6"/>
    <x v="1"/>
  </r>
  <r>
    <n v="1389"/>
    <n v="10776"/>
    <s v="D0031"/>
    <n v="16"/>
    <s v="20161218"/>
    <d v="2016-12-18T00:00:00"/>
    <d v="2016-12-15T00:00:00"/>
    <n v="3"/>
    <s v="Gorgonzola Telino"/>
    <x v="0"/>
    <x v="0"/>
  </r>
  <r>
    <n v="1390"/>
    <n v="10776"/>
    <s v="G0042"/>
    <n v="12"/>
    <s v="20161218"/>
    <d v="2016-12-18T00:00:00"/>
    <d v="2016-12-15T00:00:00"/>
    <n v="3"/>
    <s v="Singaporean Hokkien Fried Mee"/>
    <x v="1"/>
    <x v="0"/>
  </r>
  <r>
    <n v="1391"/>
    <n v="10776"/>
    <s v="S0045"/>
    <n v="27"/>
    <s v="20161218"/>
    <d v="2016-12-18T00:00:00"/>
    <d v="2016-12-15T00:00:00"/>
    <n v="3"/>
    <s v="Rogede sild"/>
    <x v="3"/>
    <x v="0"/>
  </r>
  <r>
    <n v="1392"/>
    <n v="10776"/>
    <s v="P0051"/>
    <n v="120"/>
    <s v="20170121"/>
    <d v="2017-01-21T00:00:00"/>
    <d v="2016-12-15T00:00:00"/>
    <n v="37"/>
    <s v="Manjimup Dried Apples"/>
    <x v="2"/>
    <x v="0"/>
  </r>
  <r>
    <n v="1393"/>
    <n v="10777"/>
    <s v="G0042"/>
    <n v="20"/>
    <s v="20161224"/>
    <d v="2016-12-24T00:00:00"/>
    <d v="2016-12-15T00:00:00"/>
    <n v="9"/>
    <s v="Singaporean Hokkien Fried Mee"/>
    <x v="1"/>
    <x v="2"/>
  </r>
  <r>
    <n v="1394"/>
    <n v="10778"/>
    <s v="S0041"/>
    <n v="10"/>
    <s v="20170114"/>
    <d v="2017-01-14T00:00:00"/>
    <d v="2016-12-16T00:00:00"/>
    <n v="29"/>
    <s v="Jack's New England Clam Chowder"/>
    <x v="3"/>
    <x v="1"/>
  </r>
  <r>
    <n v="1395"/>
    <n v="10779"/>
    <s v="D0016"/>
    <n v="20"/>
    <s v="20170114"/>
    <d v="2017-01-14T00:00:00"/>
    <d v="2016-12-16T00:00:00"/>
    <n v="29"/>
    <s v="Pavlova"/>
    <x v="5"/>
    <x v="2"/>
  </r>
  <r>
    <n v="1396"/>
    <n v="10779"/>
    <s v="D0062"/>
    <n v="20"/>
    <s v="20161225"/>
    <d v="2016-12-25T00:00:00"/>
    <d v="2016-12-16T00:00:00"/>
    <n v="9"/>
    <s v="Tarte au sucre"/>
    <x v="5"/>
    <x v="2"/>
  </r>
  <r>
    <n v="1397"/>
    <n v="10780"/>
    <s v="D0070"/>
    <n v="35"/>
    <s v="20161225"/>
    <d v="2016-12-25T00:00:00"/>
    <d v="2016-12-16T00:00:00"/>
    <n v="9"/>
    <s v="Outback Lager"/>
    <x v="6"/>
    <x v="1"/>
  </r>
  <r>
    <n v="1398"/>
    <n v="10780"/>
    <s v="C0077"/>
    <n v="15"/>
    <s v="20161219"/>
    <d v="2016-12-19T00:00:00"/>
    <d v="2016-12-16T00:00:00"/>
    <n v="3"/>
    <s v="Original Frankfurter grüne Soße"/>
    <x v="4"/>
    <x v="1"/>
  </r>
  <r>
    <n v="1399"/>
    <n v="10781"/>
    <s v="M0054"/>
    <n v="3"/>
    <s v="20161219"/>
    <d v="2016-12-19T00:00:00"/>
    <d v="2016-12-17T00:00:00"/>
    <n v="2"/>
    <s v="Tourtière"/>
    <x v="7"/>
    <x v="0"/>
  </r>
  <r>
    <n v="1400"/>
    <n v="10781"/>
    <s v="G0056"/>
    <n v="20"/>
    <s v="20161219"/>
    <d v="2016-12-19T00:00:00"/>
    <d v="2016-12-17T00:00:00"/>
    <n v="2"/>
    <s v="Gnocchi di nonna Alice"/>
    <x v="1"/>
    <x v="0"/>
  </r>
  <r>
    <n v="1401"/>
    <n v="10781"/>
    <s v="P0074"/>
    <n v="35"/>
    <s v="20161222"/>
    <d v="2016-12-22T00:00:00"/>
    <d v="2016-12-17T00:00:00"/>
    <n v="5"/>
    <s v="Longlife Tofu"/>
    <x v="2"/>
    <x v="0"/>
  </r>
  <r>
    <n v="1402"/>
    <n v="10782"/>
    <s v="D0031"/>
    <n v="1"/>
    <s v="20161219"/>
    <d v="2016-12-19T00:00:00"/>
    <d v="2016-12-17T00:00:00"/>
    <n v="2"/>
    <s v="Gorgonzola Telino"/>
    <x v="0"/>
    <x v="0"/>
  </r>
  <r>
    <n v="1403"/>
    <n v="10783"/>
    <s v="D0031"/>
    <n v="10"/>
    <s v="20161219"/>
    <d v="2016-12-19T00:00:00"/>
    <d v="2016-12-18T00:00:00"/>
    <n v="1"/>
    <s v="Gorgonzola Telino"/>
    <x v="0"/>
    <x v="2"/>
  </r>
  <r>
    <n v="1404"/>
    <n v="10783"/>
    <s v="D0038"/>
    <n v="5"/>
    <s v="20161222"/>
    <d v="2016-12-22T00:00:00"/>
    <d v="2016-12-18T00:00:00"/>
    <n v="4"/>
    <s v="Côte de Blaye"/>
    <x v="6"/>
    <x v="2"/>
  </r>
  <r>
    <n v="1405"/>
    <n v="10784"/>
    <s v="S0036"/>
    <n v="30"/>
    <s v="20161222"/>
    <d v="2016-12-22T00:00:00"/>
    <d v="2016-12-18T00:00:00"/>
    <n v="4"/>
    <s v="Inlagd Sill"/>
    <x v="3"/>
    <x v="0"/>
  </r>
  <r>
    <n v="1406"/>
    <n v="10784"/>
    <s v="D0039"/>
    <n v="2"/>
    <s v="20161222"/>
    <d v="2016-12-22T00:00:00"/>
    <d v="2016-12-18T00:00:00"/>
    <n v="4"/>
    <s v="Chartreuse verte"/>
    <x v="6"/>
    <x v="0"/>
  </r>
  <r>
    <n v="1407"/>
    <n v="10784"/>
    <s v="D0072"/>
    <n v="30"/>
    <s v="20161224"/>
    <d v="2016-12-24T00:00:00"/>
    <d v="2016-12-18T00:00:00"/>
    <n v="6"/>
    <s v="Mozzarella di Giovanni"/>
    <x v="0"/>
    <x v="0"/>
  </r>
  <r>
    <n v="1408"/>
    <n v="10785"/>
    <s v="S0010"/>
    <n v="10"/>
    <s v="20161224"/>
    <d v="2016-12-24T00:00:00"/>
    <d v="2016-12-18T00:00:00"/>
    <n v="6"/>
    <s v="Ikura"/>
    <x v="3"/>
    <x v="0"/>
  </r>
  <r>
    <n v="1409"/>
    <n v="10785"/>
    <s v="D0075"/>
    <n v="10"/>
    <s v="20161223"/>
    <d v="2016-12-23T00:00:00"/>
    <d v="2016-12-18T00:00:00"/>
    <n v="5"/>
    <s v="Rhönbräu Klosterbier"/>
    <x v="6"/>
    <x v="0"/>
  </r>
  <r>
    <n v="1410"/>
    <n v="10786"/>
    <s v="C0008"/>
    <n v="30"/>
    <s v="20161223"/>
    <d v="2016-12-23T00:00:00"/>
    <d v="2016-12-19T00:00:00"/>
    <n v="4"/>
    <s v="Northwoods Cranberry Sauce"/>
    <x v="4"/>
    <x v="1"/>
  </r>
  <r>
    <n v="1411"/>
    <n v="10786"/>
    <s v="S0030"/>
    <n v="15"/>
    <s v="20161223"/>
    <d v="2016-12-23T00:00:00"/>
    <d v="2016-12-19T00:00:00"/>
    <n v="4"/>
    <s v="Nord-Ost Matjeshering"/>
    <x v="3"/>
    <x v="1"/>
  </r>
  <r>
    <n v="1412"/>
    <n v="10786"/>
    <s v="D0075"/>
    <n v="42"/>
    <s v="20161226"/>
    <d v="2016-12-26T00:00:00"/>
    <d v="2016-12-19T00:00:00"/>
    <n v="7"/>
    <s v="Rhönbräu Klosterbier"/>
    <x v="6"/>
    <x v="1"/>
  </r>
  <r>
    <n v="1413"/>
    <n v="10787"/>
    <s v="D0002"/>
    <n v="15"/>
    <s v="20161226"/>
    <d v="2016-12-26T00:00:00"/>
    <d v="2016-12-19T00:00:00"/>
    <n v="7"/>
    <s v="Chang"/>
    <x v="6"/>
    <x v="1"/>
  </r>
  <r>
    <n v="1414"/>
    <n v="10787"/>
    <s v="M0029"/>
    <n v="20"/>
    <s v="20170119"/>
    <d v="2017-01-19T00:00:00"/>
    <d v="2016-12-19T00:00:00"/>
    <n v="31"/>
    <s v="Thüringer Rostbratwurst"/>
    <x v="7"/>
    <x v="1"/>
  </r>
  <r>
    <n v="1415"/>
    <n v="10788"/>
    <s v="D0019"/>
    <n v="50"/>
    <s v="20170119"/>
    <d v="2017-01-19T00:00:00"/>
    <d v="2016-12-22T00:00:00"/>
    <n v="28"/>
    <s v="Teatime Chocolate Biscuits"/>
    <x v="5"/>
    <x v="2"/>
  </r>
  <r>
    <n v="1416"/>
    <n v="10788"/>
    <s v="D0075"/>
    <n v="40"/>
    <s v="20161231"/>
    <d v="2016-12-31T00:00:00"/>
    <d v="2016-12-22T00:00:00"/>
    <n v="9"/>
    <s v="Rhönbräu Klosterbier"/>
    <x v="6"/>
    <x v="2"/>
  </r>
  <r>
    <n v="1417"/>
    <n v="10789"/>
    <s v="S0018"/>
    <n v="30"/>
    <s v="20161231"/>
    <d v="2016-12-31T00:00:00"/>
    <d v="2016-12-22T00:00:00"/>
    <n v="9"/>
    <s v="Carnarvon Tigers"/>
    <x v="3"/>
    <x v="2"/>
  </r>
  <r>
    <n v="1418"/>
    <n v="10789"/>
    <s v="D0035"/>
    <n v="15"/>
    <s v="20161231"/>
    <d v="2016-12-31T00:00:00"/>
    <d v="2016-12-22T00:00:00"/>
    <n v="9"/>
    <s v="Steeleye Stout"/>
    <x v="6"/>
    <x v="2"/>
  </r>
  <r>
    <n v="1419"/>
    <n v="10789"/>
    <s v="C0063"/>
    <n v="30"/>
    <s v="20161231"/>
    <d v="2016-12-31T00:00:00"/>
    <d v="2016-12-22T00:00:00"/>
    <n v="9"/>
    <s v="Vegie-spread"/>
    <x v="4"/>
    <x v="2"/>
  </r>
  <r>
    <n v="1420"/>
    <n v="10789"/>
    <s v="D0068"/>
    <n v="18"/>
    <s v="20161226"/>
    <d v="2016-12-26T00:00:00"/>
    <d v="2016-12-22T00:00:00"/>
    <n v="4"/>
    <s v="Scottish Longbreads"/>
    <x v="5"/>
    <x v="2"/>
  </r>
  <r>
    <n v="1421"/>
    <n v="10790"/>
    <s v="P0007"/>
    <n v="3"/>
    <s v="20161226"/>
    <d v="2016-12-26T00:00:00"/>
    <d v="2016-12-22T00:00:00"/>
    <n v="4"/>
    <s v="Uncle Bob's Organic Dried Pears"/>
    <x v="2"/>
    <x v="1"/>
  </r>
  <r>
    <n v="1422"/>
    <n v="10790"/>
    <s v="G0056"/>
    <n v="20"/>
    <s v="20170101"/>
    <d v="2017-01-01T00:00:00"/>
    <d v="2016-12-22T00:00:00"/>
    <n v="10"/>
    <s v="Gnocchi di nonna Alice"/>
    <x v="1"/>
    <x v="1"/>
  </r>
  <r>
    <n v="1423"/>
    <n v="10791"/>
    <s v="M0029"/>
    <n v="14"/>
    <s v="20170101"/>
    <d v="2017-01-01T00:00:00"/>
    <d v="2016-12-23T00:00:00"/>
    <n v="9"/>
    <s v="Thüringer Rostbratwurst"/>
    <x v="7"/>
    <x v="2"/>
  </r>
  <r>
    <n v="1424"/>
    <n v="10791"/>
    <s v="S0041"/>
    <n v="20"/>
    <s v="20161231"/>
    <d v="2016-12-31T00:00:00"/>
    <d v="2016-12-23T00:00:00"/>
    <n v="8"/>
    <s v="Jack's New England Clam Chowder"/>
    <x v="3"/>
    <x v="2"/>
  </r>
  <r>
    <n v="1425"/>
    <n v="10792"/>
    <s v="D0002"/>
    <n v="10"/>
    <s v="20161231"/>
    <d v="2016-12-31T00:00:00"/>
    <d v="2016-12-23T00:00:00"/>
    <n v="8"/>
    <s v="Chang"/>
    <x v="6"/>
    <x v="0"/>
  </r>
  <r>
    <n v="1426"/>
    <n v="10792"/>
    <s v="M0054"/>
    <n v="3"/>
    <s v="20161231"/>
    <d v="2016-12-31T00:00:00"/>
    <d v="2016-12-23T00:00:00"/>
    <n v="8"/>
    <s v="Tourtière"/>
    <x v="7"/>
    <x v="0"/>
  </r>
  <r>
    <n v="1427"/>
    <n v="10792"/>
    <s v="D0068"/>
    <n v="15"/>
    <s v="20170108"/>
    <d v="2017-01-08T00:00:00"/>
    <d v="2016-12-23T00:00:00"/>
    <n v="16"/>
    <s v="Scottish Longbreads"/>
    <x v="5"/>
    <x v="0"/>
  </r>
  <r>
    <n v="1428"/>
    <n v="10793"/>
    <s v="S0041"/>
    <n v="14"/>
    <s v="20170108"/>
    <d v="2017-01-08T00:00:00"/>
    <d v="2016-12-24T00:00:00"/>
    <n v="15"/>
    <s v="Jack's New England Clam Chowder"/>
    <x v="3"/>
    <x v="0"/>
  </r>
  <r>
    <n v="1429"/>
    <n v="10793"/>
    <s v="G0052"/>
    <n v="8"/>
    <s v="20170102"/>
    <d v="2017-01-02T00:00:00"/>
    <d v="2016-12-24T00:00:00"/>
    <n v="9"/>
    <s v="Filo Mix"/>
    <x v="1"/>
    <x v="0"/>
  </r>
  <r>
    <n v="1430"/>
    <n v="10794"/>
    <s v="P0014"/>
    <n v="15"/>
    <s v="20170102"/>
    <d v="2017-01-02T00:00:00"/>
    <d v="2016-12-24T00:00:00"/>
    <n v="9"/>
    <s v="Tofu"/>
    <x v="2"/>
    <x v="1"/>
  </r>
  <r>
    <n v="1431"/>
    <n v="10794"/>
    <s v="M0054"/>
    <n v="6"/>
    <s v="20170120"/>
    <d v="2017-01-20T00:00:00"/>
    <d v="2016-12-24T00:00:00"/>
    <n v="27"/>
    <s v="Tourtière"/>
    <x v="7"/>
    <x v="1"/>
  </r>
  <r>
    <n v="1432"/>
    <n v="10795"/>
    <s v="D0016"/>
    <n v="65"/>
    <s v="20170120"/>
    <d v="2017-01-20T00:00:00"/>
    <d v="2016-12-24T00:00:00"/>
    <n v="27"/>
    <s v="Pavlova"/>
    <x v="5"/>
    <x v="2"/>
  </r>
  <r>
    <n v="1433"/>
    <n v="10795"/>
    <s v="M0017"/>
    <n v="35"/>
    <s v="20170114"/>
    <d v="2017-01-14T00:00:00"/>
    <d v="2016-12-24T00:00:00"/>
    <n v="21"/>
    <s v="Alice Mutton"/>
    <x v="7"/>
    <x v="2"/>
  </r>
  <r>
    <n v="1434"/>
    <n v="10796"/>
    <s v="D0026"/>
    <n v="21"/>
    <s v="20170114"/>
    <d v="2017-01-14T00:00:00"/>
    <d v="2016-12-25T00:00:00"/>
    <n v="20"/>
    <s v="Gumbär Gummibärchen"/>
    <x v="5"/>
    <x v="1"/>
  </r>
  <r>
    <n v="1435"/>
    <n v="10796"/>
    <s v="C0044"/>
    <n v="10"/>
    <s v="20170114"/>
    <d v="2017-01-14T00:00:00"/>
    <d v="2016-12-25T00:00:00"/>
    <n v="20"/>
    <s v="Gula Malacca"/>
    <x v="4"/>
    <x v="1"/>
  </r>
  <r>
    <n v="1436"/>
    <n v="10796"/>
    <s v="G0064"/>
    <n v="35"/>
    <s v="20170114"/>
    <d v="2017-01-14T00:00:00"/>
    <d v="2016-12-25T00:00:00"/>
    <n v="20"/>
    <s v="Wimmers gute Semmelknödel"/>
    <x v="1"/>
    <x v="1"/>
  </r>
  <r>
    <n v="1437"/>
    <n v="10796"/>
    <s v="D0069"/>
    <n v="24"/>
    <s v="20170105"/>
    <d v="2017-01-05T00:00:00"/>
    <d v="2016-12-25T00:00:00"/>
    <n v="11"/>
    <s v="Gudbrandsdalsost"/>
    <x v="0"/>
    <x v="1"/>
  </r>
  <r>
    <n v="1438"/>
    <n v="10797"/>
    <s v="D0011"/>
    <n v="20"/>
    <s v="20170105"/>
    <d v="2017-01-05T00:00:00"/>
    <d v="2016-12-25T00:00:00"/>
    <n v="11"/>
    <s v="Queso Cabrales"/>
    <x v="0"/>
    <x v="2"/>
  </r>
  <r>
    <n v="1439"/>
    <n v="10798"/>
    <s v="D0062"/>
    <n v="2"/>
    <s v="20170105"/>
    <d v="2017-01-05T00:00:00"/>
    <d v="2016-12-26T00:00:00"/>
    <n v="10"/>
    <s v="Tarte au sucre"/>
    <x v="5"/>
    <x v="1"/>
  </r>
  <r>
    <n v="1440"/>
    <n v="10798"/>
    <s v="D0072"/>
    <n v="10"/>
    <s v="20170105"/>
    <d v="2017-01-05T00:00:00"/>
    <d v="2016-12-26T00:00:00"/>
    <n v="10"/>
    <s v="Mozzarella di Giovanni"/>
    <x v="0"/>
    <x v="1"/>
  </r>
  <r>
    <n v="1441"/>
    <n v="10799"/>
    <s v="S0013"/>
    <n v="20"/>
    <s v="20170105"/>
    <d v="2017-01-05T00:00:00"/>
    <d v="2016-12-26T00:00:00"/>
    <n v="10"/>
    <s v="Konbu"/>
    <x v="3"/>
    <x v="0"/>
  </r>
  <r>
    <n v="1442"/>
    <n v="10799"/>
    <s v="D0024"/>
    <n v="20"/>
    <s v="20170105"/>
    <d v="2017-01-05T00:00:00"/>
    <d v="2016-12-26T00:00:00"/>
    <n v="10"/>
    <s v="Guaraná Fantástica"/>
    <x v="6"/>
    <x v="0"/>
  </r>
  <r>
    <n v="1443"/>
    <n v="10799"/>
    <s v="D0059"/>
    <n v="25"/>
    <s v="20170105"/>
    <d v="2017-01-05T00:00:00"/>
    <d v="2016-12-26T00:00:00"/>
    <n v="10"/>
    <s v="Raclette Courdavault"/>
    <x v="0"/>
    <x v="0"/>
  </r>
  <r>
    <n v="1444"/>
    <n v="10800"/>
    <s v="D0011"/>
    <n v="50"/>
    <s v="20170105"/>
    <d v="2017-01-05T00:00:00"/>
    <d v="2016-12-26T00:00:00"/>
    <n v="10"/>
    <s v="Queso Cabrales"/>
    <x v="0"/>
    <x v="0"/>
  </r>
  <r>
    <n v="1445"/>
    <n v="10800"/>
    <s v="P0051"/>
    <n v="10"/>
    <s v="20170105"/>
    <d v="2017-01-05T00:00:00"/>
    <d v="2016-12-26T00:00:00"/>
    <n v="10"/>
    <s v="Manjimup Dried Apples"/>
    <x v="2"/>
    <x v="0"/>
  </r>
  <r>
    <n v="1446"/>
    <n v="10800"/>
    <s v="M0054"/>
    <n v="7"/>
    <s v="20161231"/>
    <d v="2016-12-31T00:00:00"/>
    <d v="2016-12-26T00:00:00"/>
    <n v="5"/>
    <s v="Tourtière"/>
    <x v="7"/>
    <x v="0"/>
  </r>
  <r>
    <n v="1447"/>
    <n v="10801"/>
    <s v="M0017"/>
    <n v="40"/>
    <s v="20161231"/>
    <d v="2016-12-31T00:00:00"/>
    <d v="2016-12-29T00:00:00"/>
    <n v="2"/>
    <s v="Alice Mutton"/>
    <x v="7"/>
    <x v="2"/>
  </r>
  <r>
    <n v="1448"/>
    <n v="10801"/>
    <s v="M0029"/>
    <n v="20"/>
    <s v="20170102"/>
    <d v="2017-01-02T00:00:00"/>
    <d v="2016-12-29T00:00:00"/>
    <n v="4"/>
    <s v="Thüringer Rostbratwurst"/>
    <x v="7"/>
    <x v="2"/>
  </r>
  <r>
    <n v="1449"/>
    <n v="10802"/>
    <s v="S0030"/>
    <n v="25"/>
    <s v="20170102"/>
    <d v="2017-01-02T00:00:00"/>
    <d v="2016-12-29T00:00:00"/>
    <n v="4"/>
    <s v="Nord-Ost Matjeshering"/>
    <x v="3"/>
    <x v="2"/>
  </r>
  <r>
    <n v="1450"/>
    <n v="10802"/>
    <s v="P0051"/>
    <n v="30"/>
    <s v="20170102"/>
    <d v="2017-01-02T00:00:00"/>
    <d v="2016-12-29T00:00:00"/>
    <n v="4"/>
    <s v="Manjimup Dried Apples"/>
    <x v="2"/>
    <x v="2"/>
  </r>
  <r>
    <n v="1451"/>
    <n v="10802"/>
    <s v="M0055"/>
    <n v="60"/>
    <s v="20170102"/>
    <d v="2017-01-02T00:00:00"/>
    <d v="2016-12-29T00:00:00"/>
    <n v="4"/>
    <s v="Pâté chinois"/>
    <x v="7"/>
    <x v="2"/>
  </r>
  <r>
    <n v="1452"/>
    <n v="10802"/>
    <s v="D0062"/>
    <n v="5"/>
    <s v="20170106"/>
    <d v="2017-01-06T00:00:00"/>
    <d v="2016-12-29T00:00:00"/>
    <n v="8"/>
    <s v="Tarte au sucre"/>
    <x v="5"/>
    <x v="2"/>
  </r>
  <r>
    <n v="1453"/>
    <n v="10803"/>
    <s v="D0019"/>
    <n v="24"/>
    <s v="20170106"/>
    <d v="2017-01-06T00:00:00"/>
    <d v="2016-12-30T00:00:00"/>
    <n v="7"/>
    <s v="Teatime Chocolate Biscuits"/>
    <x v="5"/>
    <x v="1"/>
  </r>
  <r>
    <n v="1454"/>
    <n v="10803"/>
    <s v="D0025"/>
    <n v="15"/>
    <s v="20170106"/>
    <d v="2017-01-06T00:00:00"/>
    <d v="2016-12-30T00:00:00"/>
    <n v="7"/>
    <s v="NuNuCa Nuß-Nougat-Creme"/>
    <x v="5"/>
    <x v="1"/>
  </r>
  <r>
    <n v="1455"/>
    <n v="10803"/>
    <s v="D0059"/>
    <n v="15"/>
    <s v="20170107"/>
    <d v="2017-01-07T00:00:00"/>
    <d v="2016-12-30T00:00:00"/>
    <n v="8"/>
    <s v="Raclette Courdavault"/>
    <x v="0"/>
    <x v="1"/>
  </r>
  <r>
    <n v="1456"/>
    <n v="10804"/>
    <s v="S0010"/>
    <n v="36"/>
    <s v="20170107"/>
    <d v="2017-01-07T00:00:00"/>
    <d v="2016-12-30T00:00:00"/>
    <n v="8"/>
    <s v="Ikura"/>
    <x v="3"/>
    <x v="2"/>
  </r>
  <r>
    <n v="1457"/>
    <n v="10804"/>
    <s v="P0028"/>
    <n v="24"/>
    <s v="20170107"/>
    <d v="2017-01-07T00:00:00"/>
    <d v="2016-12-30T00:00:00"/>
    <n v="8"/>
    <s v="Rössle Sauerkraut"/>
    <x v="2"/>
    <x v="2"/>
  </r>
  <r>
    <n v="1458"/>
    <n v="10804"/>
    <s v="D0049"/>
    <n v="4"/>
    <s v="20170109"/>
    <d v="2017-01-09T00:00:00"/>
    <d v="2016-12-30T00:00:00"/>
    <n v="10"/>
    <s v="Maxilaku"/>
    <x v="5"/>
    <x v="2"/>
  </r>
  <r>
    <n v="1459"/>
    <n v="10805"/>
    <s v="D0034"/>
    <n v="10"/>
    <s v="20170109"/>
    <d v="2017-01-09T00:00:00"/>
    <d v="2016-12-30T00:00:00"/>
    <n v="10"/>
    <s v="Sasquatch Ale"/>
    <x v="6"/>
    <x v="0"/>
  </r>
  <r>
    <n v="1460"/>
    <n v="10805"/>
    <s v="D0038"/>
    <n v="10"/>
    <s v="20170105"/>
    <d v="2017-01-05T00:00:00"/>
    <d v="2016-12-30T00:00:00"/>
    <n v="6"/>
    <s v="Côte de Blaye"/>
    <x v="6"/>
    <x v="0"/>
  </r>
  <r>
    <n v="1461"/>
    <n v="10806"/>
    <s v="D0002"/>
    <n v="20"/>
    <s v="20170105"/>
    <d v="2017-01-05T00:00:00"/>
    <d v="2016-12-31T00:00:00"/>
    <n v="5"/>
    <s v="Chang"/>
    <x v="6"/>
    <x v="2"/>
  </r>
  <r>
    <n v="1462"/>
    <n v="10806"/>
    <s v="C0065"/>
    <n v="2"/>
    <s v="20170105"/>
    <d v="2017-01-05T00:00:00"/>
    <d v="2016-12-31T00:00:00"/>
    <n v="5"/>
    <s v="Louisiana Fiery Hot Pepper Sauce"/>
    <x v="4"/>
    <x v="2"/>
  </r>
  <r>
    <n v="1463"/>
    <n v="10806"/>
    <s v="P0074"/>
    <n v="15"/>
    <s v="20170130"/>
    <d v="2017-01-30T00:00:00"/>
    <d v="2016-12-31T00:00:00"/>
    <n v="30"/>
    <s v="Longlife Tofu"/>
    <x v="2"/>
    <x v="2"/>
  </r>
  <r>
    <n v="1464"/>
    <n v="10807"/>
    <s v="S0040"/>
    <n v="1"/>
    <s v="20170109"/>
    <d v="2017-01-09T00:00:00"/>
    <d v="2016-12-31T00:00:00"/>
    <n v="9"/>
    <s v="Boston Crab Meat"/>
    <x v="3"/>
    <x v="1"/>
  </r>
  <r>
    <n v="1465"/>
    <n v="10808"/>
    <s v="G0056"/>
    <n v="20"/>
    <s v="20170109"/>
    <d v="2017-01-09T00:00:00"/>
    <d v="2017-01-01T00:00:00"/>
    <n v="8"/>
    <s v="Gnocchi di nonna Alice"/>
    <x v="1"/>
    <x v="0"/>
  </r>
  <r>
    <n v="1466"/>
    <n v="10808"/>
    <s v="D0076"/>
    <n v="50"/>
    <s v="20170107"/>
    <d v="2017-01-07T00:00:00"/>
    <d v="2017-01-01T00:00:00"/>
    <n v="6"/>
    <s v="Lakkalikööri"/>
    <x v="6"/>
    <x v="0"/>
  </r>
  <r>
    <n v="1467"/>
    <n v="10809"/>
    <s v="G0052"/>
    <n v="20"/>
    <s v="20170107"/>
    <d v="2017-01-07T00:00:00"/>
    <d v="2017-01-01T00:00:00"/>
    <n v="6"/>
    <s v="Filo Mix"/>
    <x v="1"/>
    <x v="1"/>
  </r>
  <r>
    <n v="1468"/>
    <n v="10810"/>
    <s v="S0013"/>
    <n v="7"/>
    <s v="20170107"/>
    <d v="2017-01-07T00:00:00"/>
    <d v="2017-01-01T00:00:00"/>
    <n v="6"/>
    <s v="Konbu"/>
    <x v="3"/>
    <x v="0"/>
  </r>
  <r>
    <n v="1469"/>
    <n v="10810"/>
    <s v="D0025"/>
    <n v="5"/>
    <s v="20170107"/>
    <d v="2017-01-07T00:00:00"/>
    <d v="2017-01-01T00:00:00"/>
    <n v="6"/>
    <s v="NuNuCa Nuß-Nougat-Creme"/>
    <x v="5"/>
    <x v="0"/>
  </r>
  <r>
    <n v="1470"/>
    <n v="10810"/>
    <s v="D0070"/>
    <n v="5"/>
    <s v="20170108"/>
    <d v="2017-01-08T00:00:00"/>
    <d v="2017-01-01T00:00:00"/>
    <n v="7"/>
    <s v="Outback Lager"/>
    <x v="6"/>
    <x v="0"/>
  </r>
  <r>
    <n v="1471"/>
    <n v="10811"/>
    <s v="D0019"/>
    <n v="15"/>
    <s v="20170108"/>
    <d v="2017-01-08T00:00:00"/>
    <d v="2017-01-02T00:00:00"/>
    <n v="6"/>
    <s v="Teatime Chocolate Biscuits"/>
    <x v="5"/>
    <x v="1"/>
  </r>
  <r>
    <n v="1472"/>
    <n v="10811"/>
    <s v="G0023"/>
    <n v="18"/>
    <s v="20170108"/>
    <d v="2017-01-08T00:00:00"/>
    <d v="2017-01-02T00:00:00"/>
    <n v="6"/>
    <s v="Tunnbröd"/>
    <x v="1"/>
    <x v="1"/>
  </r>
  <r>
    <n v="1473"/>
    <n v="10811"/>
    <s v="S0040"/>
    <n v="30"/>
    <s v="20170112"/>
    <d v="2017-01-12T00:00:00"/>
    <d v="2017-01-02T00:00:00"/>
    <n v="10"/>
    <s v="Boston Crab Meat"/>
    <x v="3"/>
    <x v="1"/>
  </r>
  <r>
    <n v="1474"/>
    <n v="10812"/>
    <s v="D0031"/>
    <n v="16"/>
    <s v="20170112"/>
    <d v="2017-01-12T00:00:00"/>
    <d v="2017-01-02T00:00:00"/>
    <n v="10"/>
    <s v="Gorgonzola Telino"/>
    <x v="0"/>
    <x v="1"/>
  </r>
  <r>
    <n v="1475"/>
    <n v="10812"/>
    <s v="D0072"/>
    <n v="40"/>
    <s v="20170112"/>
    <d v="2017-01-12T00:00:00"/>
    <d v="2017-01-02T00:00:00"/>
    <n v="10"/>
    <s v="Mozzarella di Giovanni"/>
    <x v="0"/>
    <x v="1"/>
  </r>
  <r>
    <n v="1476"/>
    <n v="10812"/>
    <s v="C0077"/>
    <n v="20"/>
    <s v="20170109"/>
    <d v="2017-01-09T00:00:00"/>
    <d v="2017-01-02T00:00:00"/>
    <n v="7"/>
    <s v="Original Frankfurter grüne Soße"/>
    <x v="4"/>
    <x v="1"/>
  </r>
  <r>
    <n v="1477"/>
    <n v="10813"/>
    <s v="D0002"/>
    <n v="12"/>
    <s v="20170109"/>
    <d v="2017-01-09T00:00:00"/>
    <d v="2017-01-05T00:00:00"/>
    <n v="4"/>
    <s v="Chang"/>
    <x v="6"/>
    <x v="1"/>
  </r>
  <r>
    <n v="1478"/>
    <n v="10813"/>
    <s v="S0046"/>
    <n v="35"/>
    <s v="20170114"/>
    <d v="2017-01-14T00:00:00"/>
    <d v="2017-01-05T00:00:00"/>
    <n v="9"/>
    <s v="Spegesild"/>
    <x v="3"/>
    <x v="1"/>
  </r>
  <r>
    <n v="1479"/>
    <n v="10814"/>
    <s v="S0041"/>
    <n v="20"/>
    <s v="20170114"/>
    <d v="2017-01-14T00:00:00"/>
    <d v="2017-01-05T00:00:00"/>
    <n v="9"/>
    <s v="Jack's New England Clam Chowder"/>
    <x v="3"/>
    <x v="0"/>
  </r>
  <r>
    <n v="1480"/>
    <n v="10814"/>
    <s v="D0043"/>
    <n v="20"/>
    <s v="20170114"/>
    <d v="2017-01-14T00:00:00"/>
    <d v="2017-01-05T00:00:00"/>
    <n v="9"/>
    <s v="Ipoh Coffee"/>
    <x v="6"/>
    <x v="0"/>
  </r>
  <r>
    <n v="1481"/>
    <n v="10814"/>
    <s v="D0048"/>
    <n v="8"/>
    <s v="20170114"/>
    <d v="2017-01-14T00:00:00"/>
    <d v="2017-01-05T00:00:00"/>
    <n v="9"/>
    <s v="Chocolade"/>
    <x v="5"/>
    <x v="0"/>
  </r>
  <r>
    <n v="1482"/>
    <n v="10814"/>
    <s v="C0061"/>
    <n v="30"/>
    <s v="20170114"/>
    <d v="2017-01-14T00:00:00"/>
    <d v="2017-01-05T00:00:00"/>
    <n v="9"/>
    <s v="Sirop d'érable"/>
    <x v="4"/>
    <x v="0"/>
  </r>
  <r>
    <n v="1483"/>
    <n v="10815"/>
    <s v="D0033"/>
    <n v="16"/>
    <s v="20170204"/>
    <d v="2017-02-04T00:00:00"/>
    <d v="2017-01-05T00:00:00"/>
    <n v="30"/>
    <s v="Geitost"/>
    <x v="0"/>
    <x v="0"/>
  </r>
  <r>
    <n v="1484"/>
    <n v="10816"/>
    <s v="D0038"/>
    <n v="30"/>
    <s v="20170204"/>
    <d v="2017-02-04T00:00:00"/>
    <d v="2017-01-06T00:00:00"/>
    <n v="29"/>
    <s v="Côte de Blaye"/>
    <x v="6"/>
    <x v="2"/>
  </r>
  <r>
    <n v="1485"/>
    <n v="10816"/>
    <s v="D0062"/>
    <n v="20"/>
    <s v="20170113"/>
    <d v="2017-01-13T00:00:00"/>
    <d v="2017-01-06T00:00:00"/>
    <n v="7"/>
    <s v="Tarte au sucre"/>
    <x v="5"/>
    <x v="2"/>
  </r>
  <r>
    <n v="1486"/>
    <n v="10817"/>
    <s v="D0026"/>
    <n v="40"/>
    <s v="20170113"/>
    <d v="2017-01-13T00:00:00"/>
    <d v="2017-01-06T00:00:00"/>
    <n v="7"/>
    <s v="Gumbär Gummibärchen"/>
    <x v="5"/>
    <x v="2"/>
  </r>
  <r>
    <n v="1487"/>
    <n v="10817"/>
    <s v="D0038"/>
    <n v="30"/>
    <s v="20170113"/>
    <d v="2017-01-13T00:00:00"/>
    <d v="2017-01-06T00:00:00"/>
    <n v="7"/>
    <s v="Côte de Blaye"/>
    <x v="6"/>
    <x v="2"/>
  </r>
  <r>
    <n v="1488"/>
    <n v="10817"/>
    <s v="S0040"/>
    <n v="60"/>
    <s v="20170113"/>
    <d v="2017-01-13T00:00:00"/>
    <d v="2017-01-06T00:00:00"/>
    <n v="7"/>
    <s v="Boston Crab Meat"/>
    <x v="3"/>
    <x v="2"/>
  </r>
  <r>
    <n v="1489"/>
    <n v="10817"/>
    <s v="D0062"/>
    <n v="25"/>
    <s v="20170112"/>
    <d v="2017-01-12T00:00:00"/>
    <d v="2017-01-06T00:00:00"/>
    <n v="6"/>
    <s v="Tarte au sucre"/>
    <x v="5"/>
    <x v="2"/>
  </r>
  <r>
    <n v="1490"/>
    <n v="10818"/>
    <s v="D0032"/>
    <n v="20"/>
    <s v="20170112"/>
    <d v="2017-01-12T00:00:00"/>
    <d v="2017-01-07T00:00:00"/>
    <n v="5"/>
    <s v="Mascarpone Fabioli"/>
    <x v="0"/>
    <x v="0"/>
  </r>
  <r>
    <n v="1491"/>
    <n v="10818"/>
    <s v="S0041"/>
    <n v="20"/>
    <s v="20170116"/>
    <d v="2017-01-16T00:00:00"/>
    <d v="2017-01-07T00:00:00"/>
    <n v="9"/>
    <s v="Jack's New England Clam Chowder"/>
    <x v="3"/>
    <x v="0"/>
  </r>
  <r>
    <n v="1492"/>
    <n v="10819"/>
    <s v="D0043"/>
    <n v="7"/>
    <s v="20170116"/>
    <d v="2017-01-16T00:00:00"/>
    <d v="2017-01-07T00:00:00"/>
    <n v="9"/>
    <s v="Ipoh Coffee"/>
    <x v="6"/>
    <x v="0"/>
  </r>
  <r>
    <n v="1493"/>
    <n v="10819"/>
    <s v="D0075"/>
    <n v="20"/>
    <s v="20170113"/>
    <d v="2017-01-13T00:00:00"/>
    <d v="2017-01-07T00:00:00"/>
    <n v="6"/>
    <s v="Rhönbräu Klosterbier"/>
    <x v="6"/>
    <x v="0"/>
  </r>
  <r>
    <n v="1494"/>
    <n v="10820"/>
    <s v="G0056"/>
    <n v="30"/>
    <s v="20170115"/>
    <d v="2017-01-15T00:00:00"/>
    <d v="2017-01-07T00:00:00"/>
    <n v="8"/>
    <s v="Gnocchi di nonna Alice"/>
    <x v="1"/>
    <x v="2"/>
  </r>
  <r>
    <n v="1495"/>
    <n v="10821"/>
    <s v="D0035"/>
    <n v="20"/>
    <s v="20170115"/>
    <d v="2017-01-15T00:00:00"/>
    <d v="2017-01-08T00:00:00"/>
    <n v="7"/>
    <s v="Steeleye Stout"/>
    <x v="6"/>
    <x v="1"/>
  </r>
  <r>
    <n v="1496"/>
    <n v="10821"/>
    <s v="P0051"/>
    <n v="6"/>
    <s v="20170116"/>
    <d v="2017-01-16T00:00:00"/>
    <d v="2017-01-08T00:00:00"/>
    <n v="8"/>
    <s v="Manjimup Dried Apples"/>
    <x v="2"/>
    <x v="1"/>
  </r>
  <r>
    <n v="1497"/>
    <n v="10822"/>
    <s v="D0062"/>
    <n v="3"/>
    <s v="20170116"/>
    <d v="2017-01-16T00:00:00"/>
    <d v="2017-01-08T00:00:00"/>
    <n v="8"/>
    <s v="Tarte au sucre"/>
    <x v="5"/>
    <x v="0"/>
  </r>
  <r>
    <n v="1498"/>
    <n v="10822"/>
    <s v="D0070"/>
    <n v="6"/>
    <s v="20170113"/>
    <d v="2017-01-13T00:00:00"/>
    <d v="2017-01-08T00:00:00"/>
    <n v="5"/>
    <s v="Outback Lager"/>
    <x v="6"/>
    <x v="0"/>
  </r>
  <r>
    <n v="1499"/>
    <n v="10823"/>
    <s v="D0011"/>
    <n v="20"/>
    <s v="20170113"/>
    <d v="2017-01-13T00:00:00"/>
    <d v="2017-01-09T00:00:00"/>
    <n v="4"/>
    <s v="Queso Cabrales"/>
    <x v="0"/>
    <x v="2"/>
  </r>
  <r>
    <n v="1500"/>
    <n v="10823"/>
    <s v="G0057"/>
    <n v="15"/>
    <s v="20170113"/>
    <d v="2017-01-13T00:00:00"/>
    <d v="2017-01-09T00:00:00"/>
    <n v="4"/>
    <s v="Ravioli Angelo"/>
    <x v="1"/>
    <x v="2"/>
  </r>
  <r>
    <n v="1501"/>
    <n v="10823"/>
    <s v="D0059"/>
    <n v="40"/>
    <s v="20170113"/>
    <d v="2017-01-13T00:00:00"/>
    <d v="2017-01-09T00:00:00"/>
    <n v="4"/>
    <s v="Raclette Courdavault"/>
    <x v="0"/>
    <x v="2"/>
  </r>
  <r>
    <n v="1502"/>
    <n v="10823"/>
    <s v="C0077"/>
    <n v="15"/>
    <s v="20170130"/>
    <d v="2017-01-30T00:00:00"/>
    <d v="2017-01-09T00:00:00"/>
    <n v="21"/>
    <s v="Original Frankfurter grüne Soße"/>
    <x v="4"/>
    <x v="2"/>
  </r>
  <r>
    <n v="1503"/>
    <n v="10824"/>
    <s v="S0041"/>
    <n v="12"/>
    <s v="20170130"/>
    <d v="2017-01-30T00:00:00"/>
    <d v="2017-01-09T00:00:00"/>
    <n v="21"/>
    <s v="Jack's New England Clam Chowder"/>
    <x v="3"/>
    <x v="1"/>
  </r>
  <r>
    <n v="1504"/>
    <n v="10824"/>
    <s v="D0070"/>
    <n v="9"/>
    <s v="20170114"/>
    <d v="2017-01-14T00:00:00"/>
    <d v="2017-01-09T00:00:00"/>
    <n v="5"/>
    <s v="Outback Lager"/>
    <x v="6"/>
    <x v="1"/>
  </r>
  <r>
    <n v="1505"/>
    <n v="10825"/>
    <s v="D0026"/>
    <n v="12"/>
    <s v="20170114"/>
    <d v="2017-01-14T00:00:00"/>
    <d v="2017-01-09T00:00:00"/>
    <n v="5"/>
    <s v="Gumbär Gummibärchen"/>
    <x v="5"/>
    <x v="1"/>
  </r>
  <r>
    <n v="1506"/>
    <n v="10825"/>
    <s v="M0053"/>
    <n v="20"/>
    <s v="20170206"/>
    <d v="2017-02-06T00:00:00"/>
    <d v="2017-01-09T00:00:00"/>
    <n v="28"/>
    <s v="Perth Pasties"/>
    <x v="7"/>
    <x v="1"/>
  </r>
  <r>
    <n v="1507"/>
    <n v="10826"/>
    <s v="D0031"/>
    <n v="35"/>
    <s v="20170206"/>
    <d v="2017-02-06T00:00:00"/>
    <d v="2017-01-12T00:00:00"/>
    <n v="25"/>
    <s v="Gorgonzola Telino"/>
    <x v="0"/>
    <x v="1"/>
  </r>
  <r>
    <n v="1508"/>
    <n v="10826"/>
    <s v="G0057"/>
    <n v="15"/>
    <s v="20170206"/>
    <d v="2017-02-06T00:00:00"/>
    <d v="2017-01-12T00:00:00"/>
    <n v="25"/>
    <s v="Ravioli Angelo"/>
    <x v="1"/>
    <x v="1"/>
  </r>
  <r>
    <n v="1509"/>
    <n v="10827"/>
    <s v="S0010"/>
    <n v="15"/>
    <s v="20170206"/>
    <d v="2017-02-06T00:00:00"/>
    <d v="2017-01-12T00:00:00"/>
    <n v="25"/>
    <s v="Ikura"/>
    <x v="3"/>
    <x v="2"/>
  </r>
  <r>
    <n v="1510"/>
    <n v="10827"/>
    <s v="D0039"/>
    <n v="21"/>
    <s v="20170204"/>
    <d v="2017-02-04T00:00:00"/>
    <d v="2017-01-12T00:00:00"/>
    <n v="23"/>
    <s v="Chartreuse verte"/>
    <x v="6"/>
    <x v="2"/>
  </r>
  <r>
    <n v="1511"/>
    <n v="10828"/>
    <s v="D0020"/>
    <n v="5"/>
    <s v="20170204"/>
    <d v="2017-02-04T00:00:00"/>
    <d v="2017-01-13T00:00:00"/>
    <n v="22"/>
    <s v="Sir Rodney's Marmalade"/>
    <x v="5"/>
    <x v="1"/>
  </r>
  <r>
    <n v="1512"/>
    <n v="10828"/>
    <s v="D0038"/>
    <n v="2"/>
    <s v="20170123"/>
    <d v="2017-01-23T00:00:00"/>
    <d v="2017-01-13T00:00:00"/>
    <n v="10"/>
    <s v="Côte de Blaye"/>
    <x v="6"/>
    <x v="1"/>
  </r>
  <r>
    <n v="1513"/>
    <n v="10829"/>
    <s v="D0002"/>
    <n v="10"/>
    <s v="20170123"/>
    <d v="2017-01-23T00:00:00"/>
    <d v="2017-01-13T00:00:00"/>
    <n v="10"/>
    <s v="Chang"/>
    <x v="6"/>
    <x v="1"/>
  </r>
  <r>
    <n v="1514"/>
    <n v="10829"/>
    <s v="C0008"/>
    <n v="20"/>
    <s v="20170123"/>
    <d v="2017-01-23T00:00:00"/>
    <d v="2017-01-13T00:00:00"/>
    <n v="10"/>
    <s v="Northwoods Cranberry Sauce"/>
    <x v="4"/>
    <x v="1"/>
  </r>
  <r>
    <n v="1515"/>
    <n v="10829"/>
    <s v="S0013"/>
    <n v="10"/>
    <s v="20170123"/>
    <d v="2017-01-23T00:00:00"/>
    <d v="2017-01-13T00:00:00"/>
    <n v="10"/>
    <s v="Konbu"/>
    <x v="3"/>
    <x v="1"/>
  </r>
  <r>
    <n v="1516"/>
    <n v="10829"/>
    <s v="D0060"/>
    <n v="21"/>
    <s v="20170121"/>
    <d v="2017-01-21T00:00:00"/>
    <d v="2017-01-13T00:00:00"/>
    <n v="8"/>
    <s v="Camembert Pierrot"/>
    <x v="0"/>
    <x v="1"/>
  </r>
  <r>
    <n v="1517"/>
    <n v="10830"/>
    <s v="C0006"/>
    <n v="6"/>
    <s v="20170121"/>
    <d v="2017-01-21T00:00:00"/>
    <d v="2017-01-13T00:00:00"/>
    <n v="8"/>
    <s v="Grandma's Boysenberry Spread"/>
    <x v="4"/>
    <x v="2"/>
  </r>
  <r>
    <n v="1518"/>
    <n v="10830"/>
    <s v="D0039"/>
    <n v="28"/>
    <s v="20170121"/>
    <d v="2017-01-21T00:00:00"/>
    <d v="2017-01-13T00:00:00"/>
    <n v="8"/>
    <s v="Chartreuse verte"/>
    <x v="6"/>
    <x v="2"/>
  </r>
  <r>
    <n v="1519"/>
    <n v="10830"/>
    <s v="D0060"/>
    <n v="30"/>
    <s v="20170121"/>
    <d v="2017-01-21T00:00:00"/>
    <d v="2017-01-13T00:00:00"/>
    <n v="8"/>
    <s v="Camembert Pierrot"/>
    <x v="0"/>
    <x v="2"/>
  </r>
  <r>
    <n v="1520"/>
    <n v="10830"/>
    <s v="D0068"/>
    <n v="24"/>
    <s v="20170123"/>
    <d v="2017-01-23T00:00:00"/>
    <d v="2017-01-13T00:00:00"/>
    <n v="10"/>
    <s v="Scottish Longbreads"/>
    <x v="5"/>
    <x v="2"/>
  </r>
  <r>
    <n v="1521"/>
    <n v="10831"/>
    <s v="D0019"/>
    <n v="2"/>
    <s v="20170123"/>
    <d v="2017-01-23T00:00:00"/>
    <d v="2017-01-14T00:00:00"/>
    <n v="9"/>
    <s v="Teatime Chocolate Biscuits"/>
    <x v="5"/>
    <x v="2"/>
  </r>
  <r>
    <n v="1522"/>
    <n v="10831"/>
    <s v="D0035"/>
    <n v="8"/>
    <s v="20170123"/>
    <d v="2017-01-23T00:00:00"/>
    <d v="2017-01-14T00:00:00"/>
    <n v="9"/>
    <s v="Steeleye Stout"/>
    <x v="6"/>
    <x v="2"/>
  </r>
  <r>
    <n v="1523"/>
    <n v="10831"/>
    <s v="D0038"/>
    <n v="8"/>
    <s v="20170123"/>
    <d v="2017-01-23T00:00:00"/>
    <d v="2017-01-14T00:00:00"/>
    <n v="9"/>
    <s v="Côte de Blaye"/>
    <x v="6"/>
    <x v="2"/>
  </r>
  <r>
    <n v="1524"/>
    <n v="10831"/>
    <s v="D0043"/>
    <n v="9"/>
    <s v="20170119"/>
    <d v="2017-01-19T00:00:00"/>
    <d v="2017-01-14T00:00:00"/>
    <n v="5"/>
    <s v="Ipoh Coffee"/>
    <x v="6"/>
    <x v="2"/>
  </r>
  <r>
    <n v="1525"/>
    <n v="10832"/>
    <s v="S0013"/>
    <n v="3"/>
    <s v="20170119"/>
    <d v="2017-01-19T00:00:00"/>
    <d v="2017-01-14T00:00:00"/>
    <n v="5"/>
    <s v="Konbu"/>
    <x v="3"/>
    <x v="2"/>
  </r>
  <r>
    <n v="1526"/>
    <n v="10832"/>
    <s v="D0025"/>
    <n v="10"/>
    <s v="20170119"/>
    <d v="2017-01-19T00:00:00"/>
    <d v="2017-01-14T00:00:00"/>
    <n v="5"/>
    <s v="NuNuCa Nuß-Nougat-Creme"/>
    <x v="5"/>
    <x v="2"/>
  </r>
  <r>
    <n v="1527"/>
    <n v="10832"/>
    <s v="C0044"/>
    <n v="16"/>
    <s v="20170119"/>
    <d v="2017-01-19T00:00:00"/>
    <d v="2017-01-14T00:00:00"/>
    <n v="5"/>
    <s v="Gula Malacca"/>
    <x v="4"/>
    <x v="2"/>
  </r>
  <r>
    <n v="1528"/>
    <n v="10832"/>
    <s v="G0064"/>
    <n v="3"/>
    <s v="20170123"/>
    <d v="2017-01-23T00:00:00"/>
    <d v="2017-01-14T00:00:00"/>
    <n v="9"/>
    <s v="Wimmers gute Semmelknödel"/>
    <x v="1"/>
    <x v="2"/>
  </r>
  <r>
    <n v="1529"/>
    <n v="10833"/>
    <s v="P0007"/>
    <n v="20"/>
    <s v="20170123"/>
    <d v="2017-01-23T00:00:00"/>
    <d v="2017-01-15T00:00:00"/>
    <n v="8"/>
    <s v="Uncle Bob's Organic Dried Pears"/>
    <x v="2"/>
    <x v="2"/>
  </r>
  <r>
    <n v="1530"/>
    <n v="10833"/>
    <s v="D0031"/>
    <n v="9"/>
    <s v="20170123"/>
    <d v="2017-01-23T00:00:00"/>
    <d v="2017-01-15T00:00:00"/>
    <n v="8"/>
    <s v="Gorgonzola Telino"/>
    <x v="0"/>
    <x v="2"/>
  </r>
  <r>
    <n v="1531"/>
    <n v="10833"/>
    <s v="M0053"/>
    <n v="9"/>
    <s v="20170119"/>
    <d v="2017-01-19T00:00:00"/>
    <d v="2017-01-15T00:00:00"/>
    <n v="4"/>
    <s v="Perth Pasties"/>
    <x v="7"/>
    <x v="2"/>
  </r>
  <r>
    <n v="1532"/>
    <n v="10834"/>
    <s v="M0029"/>
    <n v="8"/>
    <s v="20170119"/>
    <d v="2017-01-19T00:00:00"/>
    <d v="2017-01-15T00:00:00"/>
    <n v="4"/>
    <s v="Thüringer Rostbratwurst"/>
    <x v="7"/>
    <x v="0"/>
  </r>
  <r>
    <n v="1533"/>
    <n v="10834"/>
    <s v="S0030"/>
    <n v="20"/>
    <s v="20170121"/>
    <d v="2017-01-21T00:00:00"/>
    <d v="2017-01-15T00:00:00"/>
    <n v="6"/>
    <s v="Nord-Ost Matjeshering"/>
    <x v="3"/>
    <x v="0"/>
  </r>
  <r>
    <n v="1534"/>
    <n v="10835"/>
    <s v="D0059"/>
    <n v="15"/>
    <s v="20170121"/>
    <d v="2017-01-21T00:00:00"/>
    <d v="2017-01-15T00:00:00"/>
    <n v="6"/>
    <s v="Raclette Courdavault"/>
    <x v="0"/>
    <x v="0"/>
  </r>
  <r>
    <n v="1535"/>
    <n v="10835"/>
    <s v="C0077"/>
    <n v="2"/>
    <s v="20170121"/>
    <d v="2017-01-21T00:00:00"/>
    <d v="2017-01-15T00:00:00"/>
    <n v="6"/>
    <s v="Original Frankfurter grüne Soße"/>
    <x v="4"/>
    <x v="0"/>
  </r>
  <r>
    <n v="1536"/>
    <n v="10836"/>
    <s v="G0022"/>
    <n v="52"/>
    <s v="20170121"/>
    <d v="2017-01-21T00:00:00"/>
    <d v="2017-01-16T00:00:00"/>
    <n v="5"/>
    <s v="Gustaf's Knäckebröd"/>
    <x v="1"/>
    <x v="1"/>
  </r>
  <r>
    <n v="1537"/>
    <n v="10836"/>
    <s v="D0035"/>
    <n v="6"/>
    <s v="20170121"/>
    <d v="2017-01-21T00:00:00"/>
    <d v="2017-01-16T00:00:00"/>
    <n v="5"/>
    <s v="Steeleye Stout"/>
    <x v="6"/>
    <x v="1"/>
  </r>
  <r>
    <n v="1538"/>
    <n v="10836"/>
    <s v="G0057"/>
    <n v="24"/>
    <s v="20170121"/>
    <d v="2017-01-21T00:00:00"/>
    <d v="2017-01-16T00:00:00"/>
    <n v="5"/>
    <s v="Ravioli Angelo"/>
    <x v="1"/>
    <x v="1"/>
  </r>
  <r>
    <n v="1539"/>
    <n v="10836"/>
    <s v="D0060"/>
    <n v="60"/>
    <s v="20170121"/>
    <d v="2017-01-21T00:00:00"/>
    <d v="2017-01-16T00:00:00"/>
    <n v="5"/>
    <s v="Camembert Pierrot"/>
    <x v="0"/>
    <x v="1"/>
  </r>
  <r>
    <n v="1540"/>
    <n v="10836"/>
    <s v="G0064"/>
    <n v="30"/>
    <s v="20170123"/>
    <d v="2017-01-23T00:00:00"/>
    <d v="2017-01-16T00:00:00"/>
    <n v="7"/>
    <s v="Wimmers gute Semmelknödel"/>
    <x v="1"/>
    <x v="1"/>
  </r>
  <r>
    <n v="1541"/>
    <n v="10837"/>
    <s v="S0013"/>
    <n v="6"/>
    <s v="20170123"/>
    <d v="2017-01-23T00:00:00"/>
    <d v="2017-01-16T00:00:00"/>
    <n v="7"/>
    <s v="Konbu"/>
    <x v="3"/>
    <x v="0"/>
  </r>
  <r>
    <n v="1542"/>
    <n v="10837"/>
    <s v="S0040"/>
    <n v="25"/>
    <s v="20170123"/>
    <d v="2017-01-23T00:00:00"/>
    <d v="2017-01-16T00:00:00"/>
    <n v="7"/>
    <s v="Boston Crab Meat"/>
    <x v="3"/>
    <x v="0"/>
  </r>
  <r>
    <n v="1543"/>
    <n v="10837"/>
    <s v="D0047"/>
    <n v="40"/>
    <s v="20170123"/>
    <d v="2017-01-23T00:00:00"/>
    <d v="2017-01-16T00:00:00"/>
    <n v="7"/>
    <s v="Zaanse koeken"/>
    <x v="5"/>
    <x v="0"/>
  </r>
  <r>
    <n v="1544"/>
    <n v="10837"/>
    <s v="D0076"/>
    <n v="21"/>
    <s v="20170123"/>
    <d v="2017-01-23T00:00:00"/>
    <d v="2017-01-16T00:00:00"/>
    <n v="7"/>
    <s v="Lakkalikööri"/>
    <x v="6"/>
    <x v="0"/>
  </r>
  <r>
    <n v="1545"/>
    <n v="10838"/>
    <s v="D0001"/>
    <n v="4"/>
    <s v="20170123"/>
    <d v="2017-01-23T00:00:00"/>
    <d v="2017-01-19T00:00:00"/>
    <n v="4"/>
    <s v="Chai"/>
    <x v="6"/>
    <x v="0"/>
  </r>
  <r>
    <n v="1546"/>
    <n v="10838"/>
    <s v="S0018"/>
    <n v="25"/>
    <s v="20170123"/>
    <d v="2017-01-23T00:00:00"/>
    <d v="2017-01-19T00:00:00"/>
    <n v="4"/>
    <s v="Carnarvon Tigers"/>
    <x v="3"/>
    <x v="0"/>
  </r>
  <r>
    <n v="1547"/>
    <n v="10838"/>
    <s v="S0036"/>
    <n v="50"/>
    <s v="20170122"/>
    <d v="2017-01-22T00:00:00"/>
    <d v="2017-01-19T00:00:00"/>
    <n v="3"/>
    <s v="Inlagd Sill"/>
    <x v="3"/>
    <x v="0"/>
  </r>
  <r>
    <n v="1548"/>
    <n v="10839"/>
    <s v="S0058"/>
    <n v="30"/>
    <s v="20170122"/>
    <d v="2017-01-22T00:00:00"/>
    <d v="2017-01-19T00:00:00"/>
    <n v="3"/>
    <s v="Escargots de Bourgogne"/>
    <x v="3"/>
    <x v="0"/>
  </r>
  <r>
    <n v="1549"/>
    <n v="10839"/>
    <s v="D0072"/>
    <n v="15"/>
    <s v="20170216"/>
    <d v="2017-02-16T00:00:00"/>
    <d v="2017-01-19T00:00:00"/>
    <n v="28"/>
    <s v="Mozzarella di Giovanni"/>
    <x v="0"/>
    <x v="0"/>
  </r>
  <r>
    <n v="1550"/>
    <n v="10840"/>
    <s v="D0025"/>
    <n v="6"/>
    <s v="20170216"/>
    <d v="2017-02-16T00:00:00"/>
    <d v="2017-01-19T00:00:00"/>
    <n v="28"/>
    <s v="NuNuCa Nuß-Nougat-Creme"/>
    <x v="5"/>
    <x v="2"/>
  </r>
  <r>
    <n v="1551"/>
    <n v="10840"/>
    <s v="D0039"/>
    <n v="10"/>
    <s v="20170129"/>
    <d v="2017-01-29T00:00:00"/>
    <d v="2017-01-19T00:00:00"/>
    <n v="10"/>
    <s v="Chartreuse verte"/>
    <x v="6"/>
    <x v="2"/>
  </r>
  <r>
    <n v="1552"/>
    <n v="10841"/>
    <s v="S0010"/>
    <n v="16"/>
    <s v="20170129"/>
    <d v="2017-01-29T00:00:00"/>
    <d v="2017-01-20T00:00:00"/>
    <n v="9"/>
    <s v="Ikura"/>
    <x v="3"/>
    <x v="2"/>
  </r>
  <r>
    <n v="1553"/>
    <n v="10841"/>
    <s v="G0056"/>
    <n v="30"/>
    <s v="20170129"/>
    <d v="2017-01-29T00:00:00"/>
    <d v="2017-01-20T00:00:00"/>
    <n v="9"/>
    <s v="Gnocchi di nonna Alice"/>
    <x v="1"/>
    <x v="2"/>
  </r>
  <r>
    <n v="1554"/>
    <n v="10841"/>
    <s v="D0059"/>
    <n v="50"/>
    <s v="20170129"/>
    <d v="2017-01-29T00:00:00"/>
    <d v="2017-01-20T00:00:00"/>
    <n v="9"/>
    <s v="Raclette Courdavault"/>
    <x v="0"/>
    <x v="2"/>
  </r>
  <r>
    <n v="1555"/>
    <n v="10841"/>
    <s v="C0077"/>
    <n v="15"/>
    <s v="20170129"/>
    <d v="2017-01-29T00:00:00"/>
    <d v="2017-01-20T00:00:00"/>
    <n v="9"/>
    <s v="Original Frankfurter grüne Soße"/>
    <x v="4"/>
    <x v="2"/>
  </r>
  <r>
    <n v="1556"/>
    <n v="10842"/>
    <s v="D0011"/>
    <n v="15"/>
    <s v="20170129"/>
    <d v="2017-01-29T00:00:00"/>
    <d v="2017-01-20T00:00:00"/>
    <n v="9"/>
    <s v="Queso Cabrales"/>
    <x v="0"/>
    <x v="0"/>
  </r>
  <r>
    <n v="1557"/>
    <n v="10842"/>
    <s v="D0043"/>
    <n v="5"/>
    <s v="20170129"/>
    <d v="2017-01-29T00:00:00"/>
    <d v="2017-01-20T00:00:00"/>
    <n v="9"/>
    <s v="Ipoh Coffee"/>
    <x v="6"/>
    <x v="0"/>
  </r>
  <r>
    <n v="1558"/>
    <n v="10842"/>
    <s v="D0068"/>
    <n v="20"/>
    <s v="20170129"/>
    <d v="2017-01-29T00:00:00"/>
    <d v="2017-01-20T00:00:00"/>
    <n v="9"/>
    <s v="Scottish Longbreads"/>
    <x v="5"/>
    <x v="0"/>
  </r>
  <r>
    <n v="1559"/>
    <n v="10842"/>
    <s v="D0070"/>
    <n v="12"/>
    <s v="20170126"/>
    <d v="2017-01-26T00:00:00"/>
    <d v="2017-01-20T00:00:00"/>
    <n v="6"/>
    <s v="Outback Lager"/>
    <x v="6"/>
    <x v="0"/>
  </r>
  <r>
    <n v="1560"/>
    <n v="10843"/>
    <s v="P0051"/>
    <n v="4"/>
    <s v="20170126"/>
    <d v="2017-01-26T00:00:00"/>
    <d v="2017-01-21T00:00:00"/>
    <n v="5"/>
    <s v="Manjimup Dried Apples"/>
    <x v="2"/>
    <x v="2"/>
  </r>
  <r>
    <n v="1561"/>
    <n v="10844"/>
    <s v="G0022"/>
    <n v="35"/>
    <s v="20170130"/>
    <d v="2017-01-30T00:00:00"/>
    <d v="2017-01-21T00:00:00"/>
    <n v="9"/>
    <s v="Gustaf's Knäckebröd"/>
    <x v="1"/>
    <x v="2"/>
  </r>
  <r>
    <n v="1562"/>
    <n v="10845"/>
    <s v="G0023"/>
    <n v="70"/>
    <s v="20170130"/>
    <d v="2017-01-30T00:00:00"/>
    <d v="2017-01-21T00:00:00"/>
    <n v="9"/>
    <s v="Tunnbröd"/>
    <x v="1"/>
    <x v="1"/>
  </r>
  <r>
    <n v="1563"/>
    <n v="10845"/>
    <s v="D0035"/>
    <n v="25"/>
    <s v="20170130"/>
    <d v="2017-01-30T00:00:00"/>
    <d v="2017-01-21T00:00:00"/>
    <n v="9"/>
    <s v="Steeleye Stout"/>
    <x v="6"/>
    <x v="1"/>
  </r>
  <r>
    <n v="1564"/>
    <n v="10845"/>
    <s v="G0042"/>
    <n v="42"/>
    <s v="20170130"/>
    <d v="2017-01-30T00:00:00"/>
    <d v="2017-01-21T00:00:00"/>
    <n v="9"/>
    <s v="Singaporean Hokkien Fried Mee"/>
    <x v="1"/>
    <x v="1"/>
  </r>
  <r>
    <n v="1565"/>
    <n v="10845"/>
    <s v="S0058"/>
    <n v="60"/>
    <s v="20170130"/>
    <d v="2017-01-30T00:00:00"/>
    <d v="2017-01-21T00:00:00"/>
    <n v="9"/>
    <s v="Escargots de Bourgogne"/>
    <x v="3"/>
    <x v="1"/>
  </r>
  <r>
    <n v="1566"/>
    <n v="10845"/>
    <s v="G0064"/>
    <n v="48"/>
    <s v="20170123"/>
    <d v="2017-01-23T00:00:00"/>
    <d v="2017-01-21T00:00:00"/>
    <n v="2"/>
    <s v="Wimmers gute Semmelknödel"/>
    <x v="1"/>
    <x v="1"/>
  </r>
  <r>
    <n v="1567"/>
    <n v="10846"/>
    <s v="C0004"/>
    <n v="21"/>
    <s v="20170123"/>
    <d v="2017-01-23T00:00:00"/>
    <d v="2017-01-22T00:00:00"/>
    <n v="1"/>
    <s v="Chef Anton's Cajun Seasoning"/>
    <x v="4"/>
    <x v="0"/>
  </r>
  <r>
    <n v="1568"/>
    <n v="10846"/>
    <s v="D0070"/>
    <n v="30"/>
    <s v="20170123"/>
    <d v="2017-01-23T00:00:00"/>
    <d v="2017-01-22T00:00:00"/>
    <n v="1"/>
    <s v="Outback Lager"/>
    <x v="6"/>
    <x v="0"/>
  </r>
  <r>
    <n v="1569"/>
    <n v="10846"/>
    <s v="P0074"/>
    <n v="20"/>
    <s v="20170210"/>
    <d v="2017-02-10T00:00:00"/>
    <d v="2017-01-22T00:00:00"/>
    <n v="19"/>
    <s v="Longlife Tofu"/>
    <x v="2"/>
    <x v="0"/>
  </r>
  <r>
    <n v="1570"/>
    <n v="10847"/>
    <s v="D0001"/>
    <n v="80"/>
    <s v="20170210"/>
    <d v="2017-02-10T00:00:00"/>
    <d v="2017-01-22T00:00:00"/>
    <n v="19"/>
    <s v="Chai"/>
    <x v="6"/>
    <x v="0"/>
  </r>
  <r>
    <n v="1571"/>
    <n v="10847"/>
    <s v="D0019"/>
    <n v="12"/>
    <s v="20170210"/>
    <d v="2017-02-10T00:00:00"/>
    <d v="2017-01-22T00:00:00"/>
    <n v="19"/>
    <s v="Teatime Chocolate Biscuits"/>
    <x v="5"/>
    <x v="0"/>
  </r>
  <r>
    <n v="1572"/>
    <n v="10847"/>
    <s v="S0037"/>
    <n v="60"/>
    <s v="20170210"/>
    <d v="2017-02-10T00:00:00"/>
    <d v="2017-01-22T00:00:00"/>
    <n v="19"/>
    <s v="Gravad lax"/>
    <x v="3"/>
    <x v="0"/>
  </r>
  <r>
    <n v="1573"/>
    <n v="10847"/>
    <s v="S0045"/>
    <n v="36"/>
    <s v="20170210"/>
    <d v="2017-02-10T00:00:00"/>
    <d v="2017-01-22T00:00:00"/>
    <n v="19"/>
    <s v="Rogede sild"/>
    <x v="3"/>
    <x v="0"/>
  </r>
  <r>
    <n v="1574"/>
    <n v="10847"/>
    <s v="D0060"/>
    <n v="45"/>
    <s v="20170210"/>
    <d v="2017-02-10T00:00:00"/>
    <d v="2017-01-22T00:00:00"/>
    <n v="19"/>
    <s v="Camembert Pierrot"/>
    <x v="0"/>
    <x v="0"/>
  </r>
  <r>
    <n v="1575"/>
    <n v="10847"/>
    <s v="D0071"/>
    <n v="55"/>
    <s v="20170129"/>
    <d v="2017-01-29T00:00:00"/>
    <d v="2017-01-22T00:00:00"/>
    <n v="7"/>
    <s v="Flotemysost"/>
    <x v="0"/>
    <x v="0"/>
  </r>
  <r>
    <n v="1576"/>
    <n v="10848"/>
    <s v="C0005"/>
    <n v="30"/>
    <s v="20170129"/>
    <d v="2017-01-29T00:00:00"/>
    <d v="2017-01-23T00:00:00"/>
    <n v="6"/>
    <s v="Chef Anton's Gumbo Mix"/>
    <x v="4"/>
    <x v="2"/>
  </r>
  <r>
    <n v="1577"/>
    <n v="10848"/>
    <s v="M0009"/>
    <n v="3"/>
    <s v="20170130"/>
    <d v="2017-01-30T00:00:00"/>
    <d v="2017-01-23T00:00:00"/>
    <n v="7"/>
    <s v="Mishi Kobe Niku"/>
    <x v="7"/>
    <x v="2"/>
  </r>
  <r>
    <n v="1578"/>
    <n v="10849"/>
    <s v="C0003"/>
    <n v="49"/>
    <s v="20170130"/>
    <d v="2017-01-30T00:00:00"/>
    <d v="2017-01-23T00:00:00"/>
    <n v="7"/>
    <s v="Aniseed Syrup"/>
    <x v="4"/>
    <x v="2"/>
  </r>
  <r>
    <n v="1579"/>
    <n v="10849"/>
    <s v="D0026"/>
    <n v="18"/>
    <s v="20170130"/>
    <d v="2017-01-30T00:00:00"/>
    <d v="2017-01-23T00:00:00"/>
    <n v="7"/>
    <s v="Gumbär Gummibärchen"/>
    <x v="5"/>
    <x v="2"/>
  </r>
  <r>
    <n v="1580"/>
    <n v="10850"/>
    <s v="D0025"/>
    <n v="20"/>
    <s v="20170130"/>
    <d v="2017-01-30T00:00:00"/>
    <d v="2017-01-23T00:00:00"/>
    <n v="7"/>
    <s v="NuNuCa Nuß-Nougat-Creme"/>
    <x v="5"/>
    <x v="1"/>
  </r>
  <r>
    <n v="1581"/>
    <n v="10850"/>
    <s v="D0033"/>
    <n v="4"/>
    <s v="20170130"/>
    <d v="2017-01-30T00:00:00"/>
    <d v="2017-01-23T00:00:00"/>
    <n v="7"/>
    <s v="Geitost"/>
    <x v="0"/>
    <x v="1"/>
  </r>
  <r>
    <n v="1582"/>
    <n v="10850"/>
    <s v="D0070"/>
    <n v="30"/>
    <s v="20170202"/>
    <d v="2017-02-02T00:00:00"/>
    <d v="2017-01-23T00:00:00"/>
    <n v="10"/>
    <s v="Outback Lager"/>
    <x v="6"/>
    <x v="1"/>
  </r>
  <r>
    <n v="1583"/>
    <n v="10851"/>
    <s v="D0002"/>
    <n v="5"/>
    <s v="20170202"/>
    <d v="2017-02-02T00:00:00"/>
    <d v="2017-01-26T00:00:00"/>
    <n v="7"/>
    <s v="Chang"/>
    <x v="6"/>
    <x v="1"/>
  </r>
  <r>
    <n v="1584"/>
    <n v="10851"/>
    <s v="D0025"/>
    <n v="10"/>
    <s v="20170202"/>
    <d v="2017-02-02T00:00:00"/>
    <d v="2017-01-26T00:00:00"/>
    <n v="7"/>
    <s v="NuNuCa Nuß-Nougat-Creme"/>
    <x v="5"/>
    <x v="1"/>
  </r>
  <r>
    <n v="1585"/>
    <n v="10851"/>
    <s v="G0057"/>
    <n v="10"/>
    <s v="20170202"/>
    <d v="2017-02-02T00:00:00"/>
    <d v="2017-01-26T00:00:00"/>
    <n v="7"/>
    <s v="Ravioli Angelo"/>
    <x v="1"/>
    <x v="1"/>
  </r>
  <r>
    <n v="1586"/>
    <n v="10851"/>
    <s v="D0059"/>
    <n v="42"/>
    <s v="20170130"/>
    <d v="2017-01-30T00:00:00"/>
    <d v="2017-01-26T00:00:00"/>
    <n v="4"/>
    <s v="Raclette Courdavault"/>
    <x v="0"/>
    <x v="1"/>
  </r>
  <r>
    <n v="1587"/>
    <n v="10852"/>
    <s v="D0002"/>
    <n v="15"/>
    <s v="20170130"/>
    <d v="2017-01-30T00:00:00"/>
    <d v="2017-01-26T00:00:00"/>
    <n v="4"/>
    <s v="Chang"/>
    <x v="6"/>
    <x v="1"/>
  </r>
  <r>
    <n v="1588"/>
    <n v="10852"/>
    <s v="M0017"/>
    <n v="6"/>
    <s v="20170130"/>
    <d v="2017-01-30T00:00:00"/>
    <d v="2017-01-26T00:00:00"/>
    <n v="4"/>
    <s v="Alice Mutton"/>
    <x v="7"/>
    <x v="1"/>
  </r>
  <r>
    <n v="1589"/>
    <n v="10852"/>
    <s v="D0062"/>
    <n v="50"/>
    <s v="20170203"/>
    <d v="2017-02-03T00:00:00"/>
    <d v="2017-01-26T00:00:00"/>
    <n v="8"/>
    <s v="Tarte au sucre"/>
    <x v="5"/>
    <x v="1"/>
  </r>
  <r>
    <n v="1590"/>
    <n v="10853"/>
    <s v="S0018"/>
    <n v="10"/>
    <s v="20170205"/>
    <d v="2017-02-05T00:00:00"/>
    <d v="2017-01-27T00:00:00"/>
    <n v="9"/>
    <s v="Carnarvon Tigers"/>
    <x v="3"/>
    <x v="2"/>
  </r>
  <r>
    <n v="1591"/>
    <n v="10854"/>
    <s v="S0010"/>
    <n v="100"/>
    <s v="20170205"/>
    <d v="2017-02-05T00:00:00"/>
    <d v="2017-01-27T00:00:00"/>
    <n v="9"/>
    <s v="Ikura"/>
    <x v="3"/>
    <x v="2"/>
  </r>
  <r>
    <n v="1592"/>
    <n v="10854"/>
    <s v="S0013"/>
    <n v="65"/>
    <s v="20170204"/>
    <d v="2017-02-04T00:00:00"/>
    <d v="2017-01-27T00:00:00"/>
    <n v="8"/>
    <s v="Konbu"/>
    <x v="3"/>
    <x v="2"/>
  </r>
  <r>
    <n v="1593"/>
    <n v="10855"/>
    <s v="D0016"/>
    <n v="50"/>
    <s v="20170204"/>
    <d v="2017-02-04T00:00:00"/>
    <d v="2017-01-27T00:00:00"/>
    <n v="8"/>
    <s v="Pavlova"/>
    <x v="5"/>
    <x v="1"/>
  </r>
  <r>
    <n v="1594"/>
    <n v="10855"/>
    <s v="D0031"/>
    <n v="14"/>
    <s v="20170204"/>
    <d v="2017-02-04T00:00:00"/>
    <d v="2017-01-27T00:00:00"/>
    <n v="8"/>
    <s v="Gorgonzola Telino"/>
    <x v="0"/>
    <x v="1"/>
  </r>
  <r>
    <n v="1595"/>
    <n v="10855"/>
    <s v="G0056"/>
    <n v="24"/>
    <s v="20170204"/>
    <d v="2017-02-04T00:00:00"/>
    <d v="2017-01-27T00:00:00"/>
    <n v="8"/>
    <s v="Gnocchi di nonna Alice"/>
    <x v="1"/>
    <x v="1"/>
  </r>
  <r>
    <n v="1596"/>
    <n v="10855"/>
    <s v="C0065"/>
    <n v="15"/>
    <s v="20170210"/>
    <d v="2017-02-10T00:00:00"/>
    <d v="2017-01-27T00:00:00"/>
    <n v="14"/>
    <s v="Louisiana Fiery Hot Pepper Sauce"/>
    <x v="4"/>
    <x v="1"/>
  </r>
  <r>
    <n v="1597"/>
    <n v="10856"/>
    <s v="D0002"/>
    <n v="20"/>
    <s v="20170210"/>
    <d v="2017-02-10T00:00:00"/>
    <d v="2017-01-28T00:00:00"/>
    <n v="13"/>
    <s v="Chang"/>
    <x v="6"/>
    <x v="2"/>
  </r>
  <r>
    <n v="1598"/>
    <n v="10856"/>
    <s v="G0042"/>
    <n v="20"/>
    <s v="20170206"/>
    <d v="2017-02-06T00:00:00"/>
    <d v="2017-01-28T00:00:00"/>
    <n v="9"/>
    <s v="Singaporean Hokkien Fried Mee"/>
    <x v="1"/>
    <x v="2"/>
  </r>
  <r>
    <n v="1599"/>
    <n v="10857"/>
    <s v="C0003"/>
    <n v="30"/>
    <s v="20170206"/>
    <d v="2017-02-06T00:00:00"/>
    <d v="2017-01-28T00:00:00"/>
    <n v="9"/>
    <s v="Aniseed Syrup"/>
    <x v="4"/>
    <x v="2"/>
  </r>
  <r>
    <n v="1600"/>
    <n v="10857"/>
    <s v="D0026"/>
    <n v="35"/>
    <s v="20170206"/>
    <d v="2017-02-06T00:00:00"/>
    <d v="2017-01-28T00:00:00"/>
    <n v="9"/>
    <s v="Gumbär Gummibärchen"/>
    <x v="5"/>
    <x v="2"/>
  </r>
  <r>
    <n v="1601"/>
    <n v="10857"/>
    <s v="M0029"/>
    <n v="10"/>
    <s v="20170203"/>
    <d v="2017-02-03T00:00:00"/>
    <d v="2017-01-28T00:00:00"/>
    <n v="6"/>
    <s v="Thüringer Rostbratwurst"/>
    <x v="7"/>
    <x v="2"/>
  </r>
  <r>
    <n v="1602"/>
    <n v="10858"/>
    <s v="P0007"/>
    <n v="5"/>
    <s v="20170203"/>
    <d v="2017-02-03T00:00:00"/>
    <d v="2017-01-29T00:00:00"/>
    <n v="5"/>
    <s v="Uncle Bob's Organic Dried Pears"/>
    <x v="2"/>
    <x v="1"/>
  </r>
  <r>
    <n v="1603"/>
    <n v="10858"/>
    <s v="D0027"/>
    <n v="10"/>
    <s v="20170203"/>
    <d v="2017-02-03T00:00:00"/>
    <d v="2017-01-29T00:00:00"/>
    <n v="5"/>
    <s v="Schoggi Schokolade"/>
    <x v="5"/>
    <x v="1"/>
  </r>
  <r>
    <n v="1604"/>
    <n v="10858"/>
    <s v="D0070"/>
    <n v="4"/>
    <s v="20170202"/>
    <d v="2017-02-02T00:00:00"/>
    <d v="2017-01-29T00:00:00"/>
    <n v="4"/>
    <s v="Outback Lager"/>
    <x v="6"/>
    <x v="1"/>
  </r>
  <r>
    <n v="1605"/>
    <n v="10859"/>
    <s v="D0024"/>
    <n v="40"/>
    <s v="20170202"/>
    <d v="2017-02-02T00:00:00"/>
    <d v="2017-01-29T00:00:00"/>
    <n v="4"/>
    <s v="Guaraná Fantástica"/>
    <x v="6"/>
    <x v="2"/>
  </r>
  <r>
    <n v="1606"/>
    <n v="10859"/>
    <s v="M0054"/>
    <n v="35"/>
    <s v="20170202"/>
    <d v="2017-02-02T00:00:00"/>
    <d v="2017-01-29T00:00:00"/>
    <n v="4"/>
    <s v="Tourtière"/>
    <x v="7"/>
    <x v="2"/>
  </r>
  <r>
    <n v="1607"/>
    <n v="10859"/>
    <s v="G0064"/>
    <n v="30"/>
    <s v="20170204"/>
    <d v="2017-02-04T00:00:00"/>
    <d v="2017-01-29T00:00:00"/>
    <n v="6"/>
    <s v="Wimmers gute Semmelknödel"/>
    <x v="1"/>
    <x v="2"/>
  </r>
  <r>
    <n v="1608"/>
    <n v="10860"/>
    <s v="P0051"/>
    <n v="3"/>
    <s v="20170204"/>
    <d v="2017-02-04T00:00:00"/>
    <d v="2017-01-29T00:00:00"/>
    <n v="6"/>
    <s v="Manjimup Dried Apples"/>
    <x v="2"/>
    <x v="0"/>
  </r>
  <r>
    <n v="1609"/>
    <n v="10860"/>
    <s v="D0076"/>
    <n v="20"/>
    <s v="20170217"/>
    <d v="2017-02-17T00:00:00"/>
    <d v="2017-01-29T00:00:00"/>
    <n v="19"/>
    <s v="Lakkalikööri"/>
    <x v="6"/>
    <x v="0"/>
  </r>
  <r>
    <n v="1610"/>
    <n v="10861"/>
    <s v="M0017"/>
    <n v="42"/>
    <s v="20170217"/>
    <d v="2017-02-17T00:00:00"/>
    <d v="2017-01-30T00:00:00"/>
    <n v="18"/>
    <s v="Alice Mutton"/>
    <x v="7"/>
    <x v="2"/>
  </r>
  <r>
    <n v="1611"/>
    <n v="10861"/>
    <s v="S0018"/>
    <n v="20"/>
    <s v="20170217"/>
    <d v="2017-02-17T00:00:00"/>
    <d v="2017-01-30T00:00:00"/>
    <n v="18"/>
    <s v="Carnarvon Tigers"/>
    <x v="3"/>
    <x v="2"/>
  </r>
  <r>
    <n v="1612"/>
    <n v="10861"/>
    <s v="D0021"/>
    <n v="40"/>
    <s v="20170217"/>
    <d v="2017-02-17T00:00:00"/>
    <d v="2017-01-30T00:00:00"/>
    <n v="18"/>
    <s v="Sir Rodney's Scones"/>
    <x v="5"/>
    <x v="2"/>
  </r>
  <r>
    <n v="1613"/>
    <n v="10861"/>
    <s v="D0033"/>
    <n v="35"/>
    <s v="20170217"/>
    <d v="2017-02-17T00:00:00"/>
    <d v="2017-01-30T00:00:00"/>
    <n v="18"/>
    <s v="Geitost"/>
    <x v="0"/>
    <x v="2"/>
  </r>
  <r>
    <n v="1614"/>
    <n v="10861"/>
    <s v="D0062"/>
    <n v="3"/>
    <s v="20170202"/>
    <d v="2017-02-02T00:00:00"/>
    <d v="2017-01-30T00:00:00"/>
    <n v="3"/>
    <s v="Tarte au sucre"/>
    <x v="5"/>
    <x v="2"/>
  </r>
  <r>
    <n v="1615"/>
    <n v="10862"/>
    <s v="D0011"/>
    <n v="25"/>
    <s v="20170202"/>
    <d v="2017-02-02T00:00:00"/>
    <d v="2017-01-30T00:00:00"/>
    <n v="3"/>
    <s v="Queso Cabrales"/>
    <x v="0"/>
    <x v="2"/>
  </r>
  <r>
    <n v="1616"/>
    <n v="10862"/>
    <s v="G0052"/>
    <n v="8"/>
    <s v="20170217"/>
    <d v="2017-02-17T00:00:00"/>
    <d v="2017-01-30T00:00:00"/>
    <n v="18"/>
    <s v="Filo Mix"/>
    <x v="1"/>
    <x v="2"/>
  </r>
  <r>
    <n v="1617"/>
    <n v="10863"/>
    <s v="D0001"/>
    <n v="20"/>
    <s v="20170217"/>
    <d v="2017-02-17T00:00:00"/>
    <d v="2017-02-02T00:00:00"/>
    <n v="15"/>
    <s v="Chai"/>
    <x v="6"/>
    <x v="2"/>
  </r>
  <r>
    <n v="1618"/>
    <n v="10863"/>
    <s v="S0058"/>
    <n v="12"/>
    <s v="20170209"/>
    <d v="2017-02-09T00:00:00"/>
    <d v="2017-02-02T00:00:00"/>
    <n v="7"/>
    <s v="Escargots de Bourgogne"/>
    <x v="3"/>
    <x v="2"/>
  </r>
  <r>
    <n v="1619"/>
    <n v="10864"/>
    <s v="D0035"/>
    <n v="4"/>
    <s v="20170209"/>
    <d v="2017-02-09T00:00:00"/>
    <d v="2017-02-02T00:00:00"/>
    <n v="7"/>
    <s v="Steeleye Stout"/>
    <x v="6"/>
    <x v="2"/>
  </r>
  <r>
    <n v="1620"/>
    <n v="10864"/>
    <s v="D0067"/>
    <n v="15"/>
    <s v="20170212"/>
    <d v="2017-02-12T00:00:00"/>
    <d v="2017-02-02T00:00:00"/>
    <n v="10"/>
    <s v="Laughing Lumberjack Lager"/>
    <x v="6"/>
    <x v="2"/>
  </r>
  <r>
    <n v="1621"/>
    <n v="10865"/>
    <s v="D0038"/>
    <n v="60"/>
    <s v="20170212"/>
    <d v="2017-02-12T00:00:00"/>
    <d v="2017-02-02T00:00:00"/>
    <n v="10"/>
    <s v="Côte de Blaye"/>
    <x v="6"/>
    <x v="1"/>
  </r>
  <r>
    <n v="1622"/>
    <n v="10865"/>
    <s v="D0039"/>
    <n v="80"/>
    <s v="20170212"/>
    <d v="2017-02-12T00:00:00"/>
    <d v="2017-02-02T00:00:00"/>
    <n v="10"/>
    <s v="Chartreuse verte"/>
    <x v="6"/>
    <x v="1"/>
  </r>
  <r>
    <n v="1623"/>
    <n v="10866"/>
    <s v="D0002"/>
    <n v="21"/>
    <s v="20170212"/>
    <d v="2017-02-12T00:00:00"/>
    <d v="2017-02-03T00:00:00"/>
    <n v="9"/>
    <s v="Chang"/>
    <x v="6"/>
    <x v="1"/>
  </r>
  <r>
    <n v="1624"/>
    <n v="10866"/>
    <s v="D0024"/>
    <n v="6"/>
    <s v="20170212"/>
    <d v="2017-02-12T00:00:00"/>
    <d v="2017-02-03T00:00:00"/>
    <n v="9"/>
    <s v="Guaraná Fantástica"/>
    <x v="6"/>
    <x v="1"/>
  </r>
  <r>
    <n v="1625"/>
    <n v="10866"/>
    <s v="S0030"/>
    <n v="40"/>
    <s v="20170211"/>
    <d v="2017-02-11T00:00:00"/>
    <d v="2017-02-03T00:00:00"/>
    <n v="8"/>
    <s v="Nord-Ost Matjeshering"/>
    <x v="3"/>
    <x v="1"/>
  </r>
  <r>
    <n v="1626"/>
    <n v="10867"/>
    <s v="M0053"/>
    <n v="3"/>
    <s v="20170223"/>
    <d v="2017-02-23T00:00:00"/>
    <d v="2017-02-03T00:00:00"/>
    <n v="20"/>
    <s v="Perth Pasties"/>
    <x v="7"/>
    <x v="1"/>
  </r>
  <r>
    <n v="1627"/>
    <n v="10868"/>
    <s v="D0026"/>
    <n v="20"/>
    <s v="20170223"/>
    <d v="2017-02-23T00:00:00"/>
    <d v="2017-02-04T00:00:00"/>
    <n v="19"/>
    <s v="Gumbär Gummibärchen"/>
    <x v="5"/>
    <x v="2"/>
  </r>
  <r>
    <n v="1628"/>
    <n v="10868"/>
    <s v="D0035"/>
    <n v="30"/>
    <s v="20170223"/>
    <d v="2017-02-23T00:00:00"/>
    <d v="2017-02-04T00:00:00"/>
    <n v="19"/>
    <s v="Steeleye Stout"/>
    <x v="6"/>
    <x v="2"/>
  </r>
  <r>
    <n v="1629"/>
    <n v="10868"/>
    <s v="D0049"/>
    <n v="42"/>
    <s v="20170209"/>
    <d v="2017-02-09T00:00:00"/>
    <d v="2017-02-04T00:00:00"/>
    <n v="5"/>
    <s v="Maxilaku"/>
    <x v="5"/>
    <x v="2"/>
  </r>
  <r>
    <n v="1630"/>
    <n v="10869"/>
    <s v="D0001"/>
    <n v="40"/>
    <s v="20170209"/>
    <d v="2017-02-09T00:00:00"/>
    <d v="2017-02-04T00:00:00"/>
    <n v="5"/>
    <s v="Chai"/>
    <x v="6"/>
    <x v="1"/>
  </r>
  <r>
    <n v="1631"/>
    <n v="10869"/>
    <s v="D0011"/>
    <n v="10"/>
    <s v="20170209"/>
    <d v="2017-02-09T00:00:00"/>
    <d v="2017-02-04T00:00:00"/>
    <n v="5"/>
    <s v="Queso Cabrales"/>
    <x v="0"/>
    <x v="1"/>
  </r>
  <r>
    <n v="1632"/>
    <n v="10869"/>
    <s v="G0023"/>
    <n v="50"/>
    <s v="20170209"/>
    <d v="2017-02-09T00:00:00"/>
    <d v="2017-02-04T00:00:00"/>
    <n v="5"/>
    <s v="Tunnbröd"/>
    <x v="1"/>
    <x v="1"/>
  </r>
  <r>
    <n v="1633"/>
    <n v="10869"/>
    <s v="D0068"/>
    <n v="20"/>
    <s v="20170213"/>
    <d v="2017-02-13T00:00:00"/>
    <d v="2017-02-04T00:00:00"/>
    <n v="9"/>
    <s v="Scottish Longbreads"/>
    <x v="5"/>
    <x v="1"/>
  </r>
  <r>
    <n v="1634"/>
    <n v="10870"/>
    <s v="D0035"/>
    <n v="3"/>
    <s v="20170213"/>
    <d v="2017-02-13T00:00:00"/>
    <d v="2017-02-04T00:00:00"/>
    <n v="9"/>
    <s v="Steeleye Stout"/>
    <x v="6"/>
    <x v="0"/>
  </r>
  <r>
    <n v="1635"/>
    <n v="10870"/>
    <s v="P0051"/>
    <n v="2"/>
    <s v="20170210"/>
    <d v="2017-02-10T00:00:00"/>
    <d v="2017-02-04T00:00:00"/>
    <n v="6"/>
    <s v="Manjimup Dried Apples"/>
    <x v="2"/>
    <x v="0"/>
  </r>
  <r>
    <n v="1636"/>
    <n v="10871"/>
    <s v="C0006"/>
    <n v="50"/>
    <s v="20170210"/>
    <d v="2017-02-10T00:00:00"/>
    <d v="2017-02-05T00:00:00"/>
    <n v="5"/>
    <s v="Grandma's Boysenberry Spread"/>
    <x v="4"/>
    <x v="2"/>
  </r>
  <r>
    <n v="1637"/>
    <n v="10871"/>
    <s v="D0016"/>
    <n v="12"/>
    <s v="20170210"/>
    <d v="2017-02-10T00:00:00"/>
    <d v="2017-02-05T00:00:00"/>
    <n v="5"/>
    <s v="Pavlova"/>
    <x v="5"/>
    <x v="2"/>
  </r>
  <r>
    <n v="1638"/>
    <n v="10871"/>
    <s v="M0017"/>
    <n v="16"/>
    <s v="20170209"/>
    <d v="2017-02-09T00:00:00"/>
    <d v="2017-02-05T00:00:00"/>
    <n v="4"/>
    <s v="Alice Mutton"/>
    <x v="7"/>
    <x v="2"/>
  </r>
  <r>
    <n v="1639"/>
    <n v="10872"/>
    <s v="M0055"/>
    <n v="10"/>
    <s v="20170209"/>
    <d v="2017-02-09T00:00:00"/>
    <d v="2017-02-05T00:00:00"/>
    <n v="4"/>
    <s v="Pâté chinois"/>
    <x v="7"/>
    <x v="2"/>
  </r>
  <r>
    <n v="1640"/>
    <n v="10872"/>
    <s v="D0062"/>
    <n v="20"/>
    <s v="20170209"/>
    <d v="2017-02-09T00:00:00"/>
    <d v="2017-02-05T00:00:00"/>
    <n v="4"/>
    <s v="Tarte au sucre"/>
    <x v="5"/>
    <x v="2"/>
  </r>
  <r>
    <n v="1641"/>
    <n v="10872"/>
    <s v="G0064"/>
    <n v="15"/>
    <s v="20170209"/>
    <d v="2017-02-09T00:00:00"/>
    <d v="2017-02-05T00:00:00"/>
    <n v="4"/>
    <s v="Wimmers gute Semmelknödel"/>
    <x v="1"/>
    <x v="2"/>
  </r>
  <r>
    <n v="1642"/>
    <n v="10872"/>
    <s v="C0065"/>
    <n v="21"/>
    <s v="20170209"/>
    <d v="2017-02-09T00:00:00"/>
    <d v="2017-02-05T00:00:00"/>
    <n v="4"/>
    <s v="Louisiana Fiery Hot Pepper Sauce"/>
    <x v="4"/>
    <x v="2"/>
  </r>
  <r>
    <n v="1643"/>
    <n v="10873"/>
    <s v="D0021"/>
    <n v="20"/>
    <s v="20170209"/>
    <d v="2017-02-09T00:00:00"/>
    <d v="2017-02-06T00:00:00"/>
    <n v="3"/>
    <s v="Sir Rodney's Scones"/>
    <x v="5"/>
    <x v="1"/>
  </r>
  <r>
    <n v="1644"/>
    <n v="10873"/>
    <s v="P0028"/>
    <n v="3"/>
    <s v="20170211"/>
    <d v="2017-02-11T00:00:00"/>
    <d v="2017-02-06T00:00:00"/>
    <n v="5"/>
    <s v="Rössle Sauerkraut"/>
    <x v="2"/>
    <x v="1"/>
  </r>
  <r>
    <n v="1645"/>
    <n v="10874"/>
    <s v="S0010"/>
    <n v="10"/>
    <s v="20170303"/>
    <d v="2017-03-03T00:00:00"/>
    <d v="2017-02-06T00:00:00"/>
    <n v="25"/>
    <s v="Ikura"/>
    <x v="3"/>
    <x v="2"/>
  </r>
  <r>
    <n v="1646"/>
    <n v="10875"/>
    <s v="D0019"/>
    <n v="25"/>
    <s v="20170303"/>
    <d v="2017-03-03T00:00:00"/>
    <d v="2017-02-06T00:00:00"/>
    <n v="25"/>
    <s v="Teatime Chocolate Biscuits"/>
    <x v="5"/>
    <x v="2"/>
  </r>
  <r>
    <n v="1647"/>
    <n v="10875"/>
    <s v="D0047"/>
    <n v="21"/>
    <s v="20170303"/>
    <d v="2017-03-03T00:00:00"/>
    <d v="2017-02-06T00:00:00"/>
    <n v="25"/>
    <s v="Zaanse koeken"/>
    <x v="5"/>
    <x v="2"/>
  </r>
  <r>
    <n v="1648"/>
    <n v="10875"/>
    <s v="D0049"/>
    <n v="15"/>
    <s v="20170212"/>
    <d v="2017-02-12T00:00:00"/>
    <d v="2017-02-06T00:00:00"/>
    <n v="6"/>
    <s v="Maxilaku"/>
    <x v="5"/>
    <x v="2"/>
  </r>
  <r>
    <n v="1649"/>
    <n v="10876"/>
    <s v="S0046"/>
    <n v="21"/>
    <s v="20170212"/>
    <d v="2017-02-12T00:00:00"/>
    <d v="2017-02-09T00:00:00"/>
    <n v="3"/>
    <s v="Spegesild"/>
    <x v="3"/>
    <x v="0"/>
  </r>
  <r>
    <n v="1650"/>
    <n v="10876"/>
    <s v="G0064"/>
    <n v="20"/>
    <s v="20170219"/>
    <d v="2017-02-19T00:00:00"/>
    <d v="2017-02-09T00:00:00"/>
    <n v="10"/>
    <s v="Wimmers gute Semmelknödel"/>
    <x v="1"/>
    <x v="0"/>
  </r>
  <r>
    <n v="1651"/>
    <n v="10877"/>
    <s v="D0016"/>
    <n v="30"/>
    <s v="20170219"/>
    <d v="2017-02-19T00:00:00"/>
    <d v="2017-02-09T00:00:00"/>
    <n v="10"/>
    <s v="Pavlova"/>
    <x v="5"/>
    <x v="1"/>
  </r>
  <r>
    <n v="1652"/>
    <n v="10877"/>
    <s v="S0018"/>
    <n v="25"/>
    <s v="20170212"/>
    <d v="2017-02-12T00:00:00"/>
    <d v="2017-02-09T00:00:00"/>
    <n v="3"/>
    <s v="Carnarvon Tigers"/>
    <x v="3"/>
    <x v="1"/>
  </r>
  <r>
    <n v="1653"/>
    <n v="10878"/>
    <s v="D0020"/>
    <n v="20"/>
    <s v="20170212"/>
    <d v="2017-02-12T00:00:00"/>
    <d v="2017-02-10T00:00:00"/>
    <n v="2"/>
    <s v="Sir Rodney's Marmalade"/>
    <x v="5"/>
    <x v="1"/>
  </r>
  <r>
    <n v="1654"/>
    <n v="10879"/>
    <s v="S0040"/>
    <n v="12"/>
    <s v="20170212"/>
    <d v="2017-02-12T00:00:00"/>
    <d v="2017-02-10T00:00:00"/>
    <n v="2"/>
    <s v="Boston Crab Meat"/>
    <x v="3"/>
    <x v="0"/>
  </r>
  <r>
    <n v="1655"/>
    <n v="10879"/>
    <s v="C0065"/>
    <n v="10"/>
    <s v="20170212"/>
    <d v="2017-02-12T00:00:00"/>
    <d v="2017-02-10T00:00:00"/>
    <n v="2"/>
    <s v="Louisiana Fiery Hot Pepper Sauce"/>
    <x v="4"/>
    <x v="0"/>
  </r>
  <r>
    <n v="1656"/>
    <n v="10879"/>
    <s v="D0076"/>
    <n v="10"/>
    <s v="20170218"/>
    <d v="2017-02-18T00:00:00"/>
    <d v="2017-02-10T00:00:00"/>
    <n v="8"/>
    <s v="Lakkalikööri"/>
    <x v="6"/>
    <x v="0"/>
  </r>
  <r>
    <n v="1657"/>
    <n v="10880"/>
    <s v="G0023"/>
    <n v="30"/>
    <s v="20170218"/>
    <d v="2017-02-18T00:00:00"/>
    <d v="2017-02-10T00:00:00"/>
    <n v="8"/>
    <s v="Tunnbröd"/>
    <x v="1"/>
    <x v="1"/>
  </r>
  <r>
    <n v="1658"/>
    <n v="10880"/>
    <s v="C0061"/>
    <n v="30"/>
    <s v="20170218"/>
    <d v="2017-02-18T00:00:00"/>
    <d v="2017-02-10T00:00:00"/>
    <n v="8"/>
    <s v="Sirop d'érable"/>
    <x v="4"/>
    <x v="1"/>
  </r>
  <r>
    <n v="1659"/>
    <n v="10880"/>
    <s v="D0070"/>
    <n v="50"/>
    <s v="20170218"/>
    <d v="2017-02-18T00:00:00"/>
    <d v="2017-02-10T00:00:00"/>
    <n v="8"/>
    <s v="Outback Lager"/>
    <x v="6"/>
    <x v="1"/>
  </r>
  <r>
    <n v="1660"/>
    <n v="10881"/>
    <s v="S0073"/>
    <n v="10"/>
    <s v="20170220"/>
    <d v="2017-02-20T00:00:00"/>
    <d v="2017-02-11T00:00:00"/>
    <n v="9"/>
    <s v="Röd Kaviar"/>
    <x v="3"/>
    <x v="1"/>
  </r>
  <r>
    <n v="1661"/>
    <n v="10882"/>
    <s v="G0042"/>
    <n v="25"/>
    <s v="20170220"/>
    <d v="2017-02-20T00:00:00"/>
    <d v="2017-02-11T00:00:00"/>
    <n v="9"/>
    <s v="Singaporean Hokkien Fried Mee"/>
    <x v="1"/>
    <x v="0"/>
  </r>
  <r>
    <n v="1662"/>
    <n v="10882"/>
    <s v="D0049"/>
    <n v="20"/>
    <s v="20170220"/>
    <d v="2017-02-20T00:00:00"/>
    <d v="2017-02-11T00:00:00"/>
    <n v="9"/>
    <s v="Maxilaku"/>
    <x v="5"/>
    <x v="0"/>
  </r>
  <r>
    <n v="1663"/>
    <n v="10882"/>
    <s v="M0054"/>
    <n v="32"/>
    <s v="20170220"/>
    <d v="2017-02-20T00:00:00"/>
    <d v="2017-02-11T00:00:00"/>
    <n v="9"/>
    <s v="Tourtière"/>
    <x v="7"/>
    <x v="0"/>
  </r>
  <r>
    <n v="1664"/>
    <n v="10883"/>
    <s v="D0024"/>
    <n v="8"/>
    <s v="20170213"/>
    <d v="2017-02-13T00:00:00"/>
    <d v="2017-02-12T00:00:00"/>
    <n v="1"/>
    <s v="Guaraná Fantástica"/>
    <x v="6"/>
    <x v="0"/>
  </r>
  <r>
    <n v="1665"/>
    <n v="10884"/>
    <s v="D0021"/>
    <n v="40"/>
    <s v="20170213"/>
    <d v="2017-02-13T00:00:00"/>
    <d v="2017-02-12T00:00:00"/>
    <n v="1"/>
    <s v="Sir Rodney's Scones"/>
    <x v="5"/>
    <x v="2"/>
  </r>
  <r>
    <n v="1666"/>
    <n v="10884"/>
    <s v="G0056"/>
    <n v="21"/>
    <s v="20170213"/>
    <d v="2017-02-13T00:00:00"/>
    <d v="2017-02-12T00:00:00"/>
    <n v="1"/>
    <s v="Gnocchi di nonna Alice"/>
    <x v="1"/>
    <x v="2"/>
  </r>
  <r>
    <n v="1667"/>
    <n v="10884"/>
    <s v="C0065"/>
    <n v="12"/>
    <s v="20170218"/>
    <d v="2017-02-18T00:00:00"/>
    <d v="2017-02-12T00:00:00"/>
    <n v="6"/>
    <s v="Louisiana Fiery Hot Pepper Sauce"/>
    <x v="4"/>
    <x v="2"/>
  </r>
  <r>
    <n v="1668"/>
    <n v="10885"/>
    <s v="D0002"/>
    <n v="20"/>
    <s v="20170218"/>
    <d v="2017-02-18T00:00:00"/>
    <d v="2017-02-12T00:00:00"/>
    <n v="6"/>
    <s v="Chang"/>
    <x v="6"/>
    <x v="0"/>
  </r>
  <r>
    <n v="1669"/>
    <n v="10885"/>
    <s v="D0024"/>
    <n v="12"/>
    <s v="20170218"/>
    <d v="2017-02-18T00:00:00"/>
    <d v="2017-02-12T00:00:00"/>
    <n v="6"/>
    <s v="Guaraná Fantástica"/>
    <x v="6"/>
    <x v="0"/>
  </r>
  <r>
    <n v="1670"/>
    <n v="10885"/>
    <s v="D0070"/>
    <n v="30"/>
    <s v="20170218"/>
    <d v="2017-02-18T00:00:00"/>
    <d v="2017-02-12T00:00:00"/>
    <n v="6"/>
    <s v="Outback Lager"/>
    <x v="6"/>
    <x v="0"/>
  </r>
  <r>
    <n v="1671"/>
    <n v="10885"/>
    <s v="C0077"/>
    <n v="25"/>
    <s v="20170302"/>
    <d v="2017-03-02T00:00:00"/>
    <d v="2017-02-12T00:00:00"/>
    <n v="18"/>
    <s v="Original Frankfurter grüne Soße"/>
    <x v="4"/>
    <x v="0"/>
  </r>
  <r>
    <n v="1672"/>
    <n v="10886"/>
    <s v="S0010"/>
    <n v="70"/>
    <s v="20170302"/>
    <d v="2017-03-02T00:00:00"/>
    <d v="2017-02-13T00:00:00"/>
    <n v="17"/>
    <s v="Ikura"/>
    <x v="3"/>
    <x v="1"/>
  </r>
  <r>
    <n v="1673"/>
    <n v="10886"/>
    <s v="D0031"/>
    <n v="35"/>
    <s v="20170302"/>
    <d v="2017-03-02T00:00:00"/>
    <d v="2017-02-13T00:00:00"/>
    <n v="17"/>
    <s v="Gorgonzola Telino"/>
    <x v="0"/>
    <x v="1"/>
  </r>
  <r>
    <n v="1674"/>
    <n v="10886"/>
    <s v="C0077"/>
    <n v="40"/>
    <s v="20170216"/>
    <d v="2017-02-16T00:00:00"/>
    <d v="2017-02-13T00:00:00"/>
    <n v="3"/>
    <s v="Original Frankfurter grüne Soße"/>
    <x v="4"/>
    <x v="1"/>
  </r>
  <r>
    <n v="1675"/>
    <n v="10887"/>
    <s v="D0025"/>
    <n v="5"/>
    <s v="20170223"/>
    <d v="2017-02-23T00:00:00"/>
    <d v="2017-02-13T00:00:00"/>
    <n v="10"/>
    <s v="NuNuCa Nuß-Nougat-Creme"/>
    <x v="5"/>
    <x v="0"/>
  </r>
  <r>
    <n v="1676"/>
    <n v="10888"/>
    <s v="D0002"/>
    <n v="20"/>
    <s v="20170223"/>
    <d v="2017-02-23T00:00:00"/>
    <d v="2017-02-16T00:00:00"/>
    <n v="7"/>
    <s v="Chang"/>
    <x v="6"/>
    <x v="2"/>
  </r>
  <r>
    <n v="1677"/>
    <n v="10888"/>
    <s v="D0068"/>
    <n v="18"/>
    <s v="20170223"/>
    <d v="2017-02-23T00:00:00"/>
    <d v="2017-02-16T00:00:00"/>
    <n v="7"/>
    <s v="Scottish Longbreads"/>
    <x v="5"/>
    <x v="2"/>
  </r>
  <r>
    <n v="1678"/>
    <n v="10889"/>
    <s v="D0011"/>
    <n v="40"/>
    <s v="20170223"/>
    <d v="2017-02-23T00:00:00"/>
    <d v="2017-02-16T00:00:00"/>
    <n v="7"/>
    <s v="Queso Cabrales"/>
    <x v="0"/>
    <x v="0"/>
  </r>
  <r>
    <n v="1679"/>
    <n v="10889"/>
    <s v="D0038"/>
    <n v="40"/>
    <s v="20170218"/>
    <d v="2017-02-18T00:00:00"/>
    <d v="2017-02-16T00:00:00"/>
    <n v="2"/>
    <s v="Côte de Blaye"/>
    <x v="6"/>
    <x v="0"/>
  </r>
  <r>
    <n v="1680"/>
    <n v="10890"/>
    <s v="M0017"/>
    <n v="15"/>
    <s v="20170218"/>
    <d v="2017-02-18T00:00:00"/>
    <d v="2017-02-16T00:00:00"/>
    <n v="2"/>
    <s v="Alice Mutton"/>
    <x v="7"/>
    <x v="1"/>
  </r>
  <r>
    <n v="1681"/>
    <n v="10890"/>
    <s v="D0034"/>
    <n v="10"/>
    <s v="20170218"/>
    <d v="2017-02-18T00:00:00"/>
    <d v="2017-02-16T00:00:00"/>
    <n v="2"/>
    <s v="Sasquatch Ale"/>
    <x v="6"/>
    <x v="1"/>
  </r>
  <r>
    <n v="1682"/>
    <n v="10890"/>
    <s v="S0041"/>
    <n v="14"/>
    <s v="20170219"/>
    <d v="2017-02-19T00:00:00"/>
    <d v="2017-02-16T00:00:00"/>
    <n v="3"/>
    <s v="Jack's New England Clam Chowder"/>
    <x v="3"/>
    <x v="1"/>
  </r>
  <r>
    <n v="1683"/>
    <n v="10891"/>
    <s v="S0030"/>
    <n v="15"/>
    <s v="20170219"/>
    <d v="2017-02-19T00:00:00"/>
    <d v="2017-02-17T00:00:00"/>
    <n v="2"/>
    <s v="Nord-Ost Matjeshering"/>
    <x v="3"/>
    <x v="2"/>
  </r>
  <r>
    <n v="1684"/>
    <n v="10892"/>
    <s v="D0059"/>
    <n v="40"/>
    <s v="20170220"/>
    <d v="2017-02-20T00:00:00"/>
    <d v="2017-02-17T00:00:00"/>
    <n v="3"/>
    <s v="Raclette Courdavault"/>
    <x v="0"/>
    <x v="2"/>
  </r>
  <r>
    <n v="1685"/>
    <n v="10893"/>
    <s v="C0008"/>
    <n v="30"/>
    <s v="20170220"/>
    <d v="2017-02-20T00:00:00"/>
    <d v="2017-02-18T00:00:00"/>
    <n v="2"/>
    <s v="Northwoods Cranberry Sauce"/>
    <x v="4"/>
    <x v="2"/>
  </r>
  <r>
    <n v="1686"/>
    <n v="10893"/>
    <s v="D0024"/>
    <n v="10"/>
    <s v="20170220"/>
    <d v="2017-02-20T00:00:00"/>
    <d v="2017-02-18T00:00:00"/>
    <n v="2"/>
    <s v="Guaraná Fantástica"/>
    <x v="6"/>
    <x v="2"/>
  </r>
  <r>
    <n v="1687"/>
    <n v="10893"/>
    <s v="M0029"/>
    <n v="24"/>
    <s v="20170220"/>
    <d v="2017-02-20T00:00:00"/>
    <d v="2017-02-18T00:00:00"/>
    <n v="2"/>
    <s v="Thüringer Rostbratwurst"/>
    <x v="7"/>
    <x v="2"/>
  </r>
  <r>
    <n v="1688"/>
    <n v="10893"/>
    <s v="S0030"/>
    <n v="35"/>
    <s v="20170220"/>
    <d v="2017-02-20T00:00:00"/>
    <d v="2017-02-18T00:00:00"/>
    <n v="2"/>
    <s v="Nord-Ost Matjeshering"/>
    <x v="3"/>
    <x v="2"/>
  </r>
  <r>
    <n v="1689"/>
    <n v="10893"/>
    <s v="S0036"/>
    <n v="20"/>
    <s v="20170220"/>
    <d v="2017-02-20T00:00:00"/>
    <d v="2017-02-18T00:00:00"/>
    <n v="2"/>
    <s v="Inlagd Sill"/>
    <x v="3"/>
    <x v="2"/>
  </r>
  <r>
    <n v="1690"/>
    <n v="10894"/>
    <s v="S0013"/>
    <n v="28"/>
    <s v="20170220"/>
    <d v="2017-02-20T00:00:00"/>
    <d v="2017-02-18T00:00:00"/>
    <n v="2"/>
    <s v="Konbu"/>
    <x v="3"/>
    <x v="1"/>
  </r>
  <r>
    <n v="1691"/>
    <n v="10894"/>
    <s v="D0069"/>
    <n v="50"/>
    <s v="20170220"/>
    <d v="2017-02-20T00:00:00"/>
    <d v="2017-02-18T00:00:00"/>
    <n v="2"/>
    <s v="Gudbrandsdalsost"/>
    <x v="0"/>
    <x v="1"/>
  </r>
  <r>
    <n v="1692"/>
    <n v="10894"/>
    <s v="D0075"/>
    <n v="120"/>
    <s v="20170223"/>
    <d v="2017-02-23T00:00:00"/>
    <d v="2017-02-18T00:00:00"/>
    <n v="5"/>
    <s v="Rhönbräu Klosterbier"/>
    <x v="6"/>
    <x v="1"/>
  </r>
  <r>
    <n v="1693"/>
    <n v="10895"/>
    <s v="D0024"/>
    <n v="110"/>
    <s v="20170223"/>
    <d v="2017-02-23T00:00:00"/>
    <d v="2017-02-18T00:00:00"/>
    <n v="5"/>
    <s v="Guaraná Fantástica"/>
    <x v="6"/>
    <x v="1"/>
  </r>
  <r>
    <n v="1694"/>
    <n v="10895"/>
    <s v="D0039"/>
    <n v="45"/>
    <s v="20170223"/>
    <d v="2017-02-23T00:00:00"/>
    <d v="2017-02-18T00:00:00"/>
    <n v="5"/>
    <s v="Chartreuse verte"/>
    <x v="6"/>
    <x v="1"/>
  </r>
  <r>
    <n v="1695"/>
    <n v="10895"/>
    <s v="S0040"/>
    <n v="91"/>
    <s v="20170223"/>
    <d v="2017-02-23T00:00:00"/>
    <d v="2017-02-18T00:00:00"/>
    <n v="5"/>
    <s v="Boston Crab Meat"/>
    <x v="3"/>
    <x v="1"/>
  </r>
  <r>
    <n v="1696"/>
    <n v="10895"/>
    <s v="D0060"/>
    <n v="100"/>
    <s v="20170227"/>
    <d v="2017-02-27T00:00:00"/>
    <d v="2017-02-18T00:00:00"/>
    <n v="9"/>
    <s v="Camembert Pierrot"/>
    <x v="0"/>
    <x v="1"/>
  </r>
  <r>
    <n v="1697"/>
    <n v="10896"/>
    <s v="S0045"/>
    <n v="15"/>
    <s v="20170227"/>
    <d v="2017-02-27T00:00:00"/>
    <d v="2017-02-19T00:00:00"/>
    <n v="8"/>
    <s v="Rogede sild"/>
    <x v="3"/>
    <x v="0"/>
  </r>
  <r>
    <n v="1698"/>
    <n v="10896"/>
    <s v="G0056"/>
    <n v="16"/>
    <s v="20170225"/>
    <d v="2017-02-25T00:00:00"/>
    <d v="2017-02-19T00:00:00"/>
    <n v="6"/>
    <s v="Gnocchi di nonna Alice"/>
    <x v="1"/>
    <x v="0"/>
  </r>
  <r>
    <n v="1699"/>
    <n v="10897"/>
    <s v="M0029"/>
    <n v="80"/>
    <s v="20170225"/>
    <d v="2017-02-25T00:00:00"/>
    <d v="2017-02-19T00:00:00"/>
    <n v="6"/>
    <s v="Thüringer Rostbratwurst"/>
    <x v="7"/>
    <x v="2"/>
  </r>
  <r>
    <n v="1700"/>
    <n v="10897"/>
    <s v="S0030"/>
    <n v="36"/>
    <s v="20170306"/>
    <d v="2017-03-06T00:00:00"/>
    <d v="2017-02-19T00:00:00"/>
    <n v="15"/>
    <s v="Nord-Ost Matjeshering"/>
    <x v="3"/>
    <x v="2"/>
  </r>
  <r>
    <n v="1701"/>
    <n v="10898"/>
    <s v="S0013"/>
    <n v="5"/>
    <s v="20170226"/>
    <d v="2017-02-26T00:00:00"/>
    <d v="2017-02-20T00:00:00"/>
    <n v="6"/>
    <s v="Konbu"/>
    <x v="3"/>
    <x v="2"/>
  </r>
  <r>
    <n v="1702"/>
    <n v="10899"/>
    <s v="D0039"/>
    <n v="8"/>
    <s v="20170304"/>
    <d v="2017-03-04T00:00:00"/>
    <d v="2017-02-20T00:00:00"/>
    <n v="12"/>
    <s v="Chartreuse verte"/>
    <x v="6"/>
    <x v="0"/>
  </r>
  <r>
    <n v="1703"/>
    <n v="10900"/>
    <s v="D0070"/>
    <n v="3"/>
    <s v="20170226"/>
    <d v="2017-02-26T00:00:00"/>
    <d v="2017-02-20T00:00:00"/>
    <n v="6"/>
    <s v="Outback Lager"/>
    <x v="6"/>
    <x v="2"/>
  </r>
  <r>
    <n v="1704"/>
    <n v="10901"/>
    <s v="S0041"/>
    <n v="30"/>
    <s v="20170226"/>
    <d v="2017-02-26T00:00:00"/>
    <d v="2017-02-23T00:00:00"/>
    <n v="3"/>
    <s v="Jack's New England Clam Chowder"/>
    <x v="3"/>
    <x v="1"/>
  </r>
  <r>
    <n v="1705"/>
    <n v="10901"/>
    <s v="D0071"/>
    <n v="30"/>
    <s v="20170303"/>
    <d v="2017-03-03T00:00:00"/>
    <d v="2017-02-23T00:00:00"/>
    <n v="8"/>
    <s v="Flotemysost"/>
    <x v="0"/>
    <x v="1"/>
  </r>
  <r>
    <n v="1706"/>
    <n v="10902"/>
    <s v="M0055"/>
    <n v="30"/>
    <s v="20170303"/>
    <d v="2017-03-03T00:00:00"/>
    <d v="2017-02-23T00:00:00"/>
    <n v="8"/>
    <s v="Pâté chinois"/>
    <x v="7"/>
    <x v="1"/>
  </r>
  <r>
    <n v="1707"/>
    <n v="10902"/>
    <s v="D0062"/>
    <n v="6"/>
    <s v="20170304"/>
    <d v="2017-03-04T00:00:00"/>
    <d v="2017-02-23T00:00:00"/>
    <n v="9"/>
    <s v="Tarte au sucre"/>
    <x v="5"/>
    <x v="1"/>
  </r>
  <r>
    <n v="1708"/>
    <n v="10903"/>
    <s v="S0013"/>
    <n v="40"/>
    <s v="20170304"/>
    <d v="2017-03-04T00:00:00"/>
    <d v="2017-02-24T00:00:00"/>
    <n v="8"/>
    <s v="Konbu"/>
    <x v="3"/>
    <x v="0"/>
  </r>
  <r>
    <n v="1709"/>
    <n v="10903"/>
    <s v="C0065"/>
    <n v="21"/>
    <s v="20170304"/>
    <d v="2017-03-04T00:00:00"/>
    <d v="2017-02-24T00:00:00"/>
    <n v="8"/>
    <s v="Louisiana Fiery Hot Pepper Sauce"/>
    <x v="4"/>
    <x v="0"/>
  </r>
  <r>
    <n v="1710"/>
    <n v="10903"/>
    <s v="D0068"/>
    <n v="20"/>
    <s v="20170227"/>
    <d v="2017-02-27T00:00:00"/>
    <d v="2017-02-24T00:00:00"/>
    <n v="3"/>
    <s v="Scottish Longbreads"/>
    <x v="5"/>
    <x v="0"/>
  </r>
  <r>
    <n v="1711"/>
    <n v="10904"/>
    <s v="S0058"/>
    <n v="15"/>
    <s v="20170227"/>
    <d v="2017-02-27T00:00:00"/>
    <d v="2017-02-24T00:00:00"/>
    <n v="3"/>
    <s v="Escargots de Bourgogne"/>
    <x v="3"/>
    <x v="0"/>
  </r>
  <r>
    <n v="1712"/>
    <n v="10904"/>
    <s v="D0062"/>
    <n v="35"/>
    <s v="20170306"/>
    <d v="2017-03-06T00:00:00"/>
    <d v="2017-02-24T00:00:00"/>
    <n v="10"/>
    <s v="Tarte au sucre"/>
    <x v="5"/>
    <x v="0"/>
  </r>
  <r>
    <n v="1713"/>
    <n v="10905"/>
    <s v="D0001"/>
    <n v="20"/>
    <s v="20170303"/>
    <d v="2017-03-03T00:00:00"/>
    <d v="2017-02-24T00:00:00"/>
    <n v="7"/>
    <s v="Chai"/>
    <x v="6"/>
    <x v="2"/>
  </r>
  <r>
    <n v="1714"/>
    <n v="10906"/>
    <s v="C0061"/>
    <n v="15"/>
    <s v="20170227"/>
    <d v="2017-02-27T00:00:00"/>
    <d v="2017-02-25T00:00:00"/>
    <n v="2"/>
    <s v="Sirop d'érable"/>
    <x v="4"/>
    <x v="0"/>
  </r>
  <r>
    <n v="1715"/>
    <n v="10907"/>
    <s v="D0075"/>
    <n v="14"/>
    <s v="20170306"/>
    <d v="2017-03-06T00:00:00"/>
    <d v="2017-02-25T00:00:00"/>
    <n v="9"/>
    <s v="Rhönbräu Klosterbier"/>
    <x v="6"/>
    <x v="0"/>
  </r>
  <r>
    <n v="1716"/>
    <n v="10908"/>
    <s v="P0007"/>
    <n v="20"/>
    <s v="20170306"/>
    <d v="2017-03-06T00:00:00"/>
    <d v="2017-02-26T00:00:00"/>
    <n v="8"/>
    <s v="Uncle Bob's Organic Dried Pears"/>
    <x v="2"/>
    <x v="2"/>
  </r>
  <r>
    <n v="1717"/>
    <n v="10908"/>
    <s v="G0052"/>
    <n v="14"/>
    <s v="20170310"/>
    <d v="2017-03-10T00:00:00"/>
    <d v="2017-02-26T00:00:00"/>
    <n v="12"/>
    <s v="Filo Mix"/>
    <x v="1"/>
    <x v="2"/>
  </r>
  <r>
    <n v="1718"/>
    <n v="10909"/>
    <s v="P0007"/>
    <n v="12"/>
    <s v="20170310"/>
    <d v="2017-03-10T00:00:00"/>
    <d v="2017-02-26T00:00:00"/>
    <n v="12"/>
    <s v="Uncle Bob's Organic Dried Pears"/>
    <x v="2"/>
    <x v="2"/>
  </r>
  <r>
    <n v="1719"/>
    <n v="10909"/>
    <s v="D0016"/>
    <n v="15"/>
    <s v="20170310"/>
    <d v="2017-03-10T00:00:00"/>
    <d v="2017-02-26T00:00:00"/>
    <n v="12"/>
    <s v="Pavlova"/>
    <x v="5"/>
    <x v="2"/>
  </r>
  <r>
    <n v="1720"/>
    <n v="10909"/>
    <s v="S0041"/>
    <n v="5"/>
    <s v="20170304"/>
    <d v="2017-03-04T00:00:00"/>
    <d v="2017-02-26T00:00:00"/>
    <n v="6"/>
    <s v="Jack's New England Clam Chowder"/>
    <x v="3"/>
    <x v="2"/>
  </r>
  <r>
    <n v="1721"/>
    <n v="10910"/>
    <s v="D0019"/>
    <n v="12"/>
    <s v="20170304"/>
    <d v="2017-03-04T00:00:00"/>
    <d v="2017-02-26T00:00:00"/>
    <n v="6"/>
    <s v="Teatime Chocolate Biscuits"/>
    <x v="5"/>
    <x v="0"/>
  </r>
  <r>
    <n v="1722"/>
    <n v="10910"/>
    <s v="D0049"/>
    <n v="10"/>
    <s v="20170304"/>
    <d v="2017-03-04T00:00:00"/>
    <d v="2017-02-26T00:00:00"/>
    <n v="6"/>
    <s v="Maxilaku"/>
    <x v="5"/>
    <x v="0"/>
  </r>
  <r>
    <n v="1723"/>
    <n v="10910"/>
    <s v="C0061"/>
    <n v="5"/>
    <s v="20170305"/>
    <d v="2017-03-05T00:00:00"/>
    <d v="2017-02-26T00:00:00"/>
    <n v="7"/>
    <s v="Sirop d'érable"/>
    <x v="4"/>
    <x v="0"/>
  </r>
  <r>
    <n v="1724"/>
    <n v="10911"/>
    <s v="D0001"/>
    <n v="10"/>
    <s v="20170305"/>
    <d v="2017-03-05T00:00:00"/>
    <d v="2017-02-26T00:00:00"/>
    <n v="7"/>
    <s v="Chai"/>
    <x v="6"/>
    <x v="1"/>
  </r>
  <r>
    <n v="1725"/>
    <n v="10911"/>
    <s v="M0017"/>
    <n v="12"/>
    <s v="20170305"/>
    <d v="2017-03-05T00:00:00"/>
    <d v="2017-02-26T00:00:00"/>
    <n v="7"/>
    <s v="Alice Mutton"/>
    <x v="7"/>
    <x v="1"/>
  </r>
  <r>
    <n v="1726"/>
    <n v="10911"/>
    <s v="D0067"/>
    <n v="15"/>
    <s v="20170318"/>
    <d v="2017-03-18T00:00:00"/>
    <d v="2017-02-26T00:00:00"/>
    <n v="20"/>
    <s v="Laughing Lumberjack Lager"/>
    <x v="6"/>
    <x v="1"/>
  </r>
  <r>
    <n v="1727"/>
    <n v="10912"/>
    <s v="D0011"/>
    <n v="40"/>
    <s v="20170318"/>
    <d v="2017-03-18T00:00:00"/>
    <d v="2017-02-26T00:00:00"/>
    <n v="20"/>
    <s v="Queso Cabrales"/>
    <x v="0"/>
    <x v="2"/>
  </r>
  <r>
    <n v="1728"/>
    <n v="10912"/>
    <s v="M0029"/>
    <n v="60"/>
    <s v="20170304"/>
    <d v="2017-03-04T00:00:00"/>
    <d v="2017-02-26T00:00:00"/>
    <n v="6"/>
    <s v="Thüringer Rostbratwurst"/>
    <x v="7"/>
    <x v="2"/>
  </r>
  <r>
    <n v="1729"/>
    <n v="10913"/>
    <s v="C0004"/>
    <n v="30"/>
    <s v="20170304"/>
    <d v="2017-03-04T00:00:00"/>
    <d v="2017-02-26T00:00:00"/>
    <n v="6"/>
    <s v="Chef Anton's Cajun Seasoning"/>
    <x v="4"/>
    <x v="1"/>
  </r>
  <r>
    <n v="1730"/>
    <n v="10913"/>
    <s v="D0033"/>
    <n v="40"/>
    <s v="20170304"/>
    <d v="2017-03-04T00:00:00"/>
    <d v="2017-02-26T00:00:00"/>
    <n v="6"/>
    <s v="Geitost"/>
    <x v="0"/>
    <x v="1"/>
  </r>
  <r>
    <n v="1731"/>
    <n v="10913"/>
    <s v="S0058"/>
    <n v="15"/>
    <s v="20170302"/>
    <d v="2017-03-02T00:00:00"/>
    <d v="2017-02-26T00:00:00"/>
    <n v="4"/>
    <s v="Escargots de Bourgogne"/>
    <x v="3"/>
    <x v="1"/>
  </r>
  <r>
    <n v="1732"/>
    <n v="10914"/>
    <s v="D0071"/>
    <n v="25"/>
    <s v="20170302"/>
    <d v="2017-03-02T00:00:00"/>
    <d v="2017-02-27T00:00:00"/>
    <n v="3"/>
    <s v="Flotemysost"/>
    <x v="0"/>
    <x v="1"/>
  </r>
  <r>
    <n v="1733"/>
    <n v="10915"/>
    <s v="M0017"/>
    <n v="10"/>
    <s v="20170302"/>
    <d v="2017-03-02T00:00:00"/>
    <d v="2017-02-27T00:00:00"/>
    <n v="3"/>
    <s v="Alice Mutton"/>
    <x v="7"/>
    <x v="2"/>
  </r>
  <r>
    <n v="1734"/>
    <n v="10915"/>
    <s v="D0033"/>
    <n v="30"/>
    <s v="20170302"/>
    <d v="2017-03-02T00:00:00"/>
    <d v="2017-02-27T00:00:00"/>
    <n v="3"/>
    <s v="Geitost"/>
    <x v="0"/>
    <x v="2"/>
  </r>
  <r>
    <n v="1735"/>
    <n v="10915"/>
    <s v="M0054"/>
    <n v="10"/>
    <s v="20170309"/>
    <d v="2017-03-09T00:00:00"/>
    <d v="2017-02-27T00:00:00"/>
    <n v="10"/>
    <s v="Tourtière"/>
    <x v="7"/>
    <x v="2"/>
  </r>
  <r>
    <n v="1736"/>
    <n v="10916"/>
    <s v="D0016"/>
    <n v="6"/>
    <s v="20170309"/>
    <d v="2017-03-09T00:00:00"/>
    <d v="2017-02-27T00:00:00"/>
    <n v="10"/>
    <s v="Pavlova"/>
    <x v="5"/>
    <x v="2"/>
  </r>
  <r>
    <n v="1737"/>
    <n v="10916"/>
    <s v="D0032"/>
    <n v="6"/>
    <s v="20170309"/>
    <d v="2017-03-09T00:00:00"/>
    <d v="2017-02-27T00:00:00"/>
    <n v="10"/>
    <s v="Mascarpone Fabioli"/>
    <x v="0"/>
    <x v="2"/>
  </r>
  <r>
    <n v="1738"/>
    <n v="10916"/>
    <s v="G0057"/>
    <n v="20"/>
    <s v="20170311"/>
    <d v="2017-03-11T00:00:00"/>
    <d v="2017-02-27T00:00:00"/>
    <n v="12"/>
    <s v="Ravioli Angelo"/>
    <x v="1"/>
    <x v="2"/>
  </r>
  <r>
    <n v="1739"/>
    <n v="10917"/>
    <s v="S0030"/>
    <n v="1"/>
    <s v="20170311"/>
    <d v="2017-03-11T00:00:00"/>
    <d v="2017-03-02T00:00:00"/>
    <n v="9"/>
    <s v="Nord-Ost Matjeshering"/>
    <x v="3"/>
    <x v="2"/>
  </r>
  <r>
    <n v="1740"/>
    <n v="10917"/>
    <s v="D0060"/>
    <n v="10"/>
    <s v="20170311"/>
    <d v="2017-03-11T00:00:00"/>
    <d v="2017-03-02T00:00:00"/>
    <n v="9"/>
    <s v="Camembert Pierrot"/>
    <x v="0"/>
    <x v="2"/>
  </r>
  <r>
    <n v="1741"/>
    <n v="10918"/>
    <s v="D0001"/>
    <n v="60"/>
    <s v="20170311"/>
    <d v="2017-03-11T00:00:00"/>
    <d v="2017-03-02T00:00:00"/>
    <n v="9"/>
    <s v="Chai"/>
    <x v="6"/>
    <x v="0"/>
  </r>
  <r>
    <n v="1742"/>
    <n v="10918"/>
    <s v="D0060"/>
    <n v="25"/>
    <s v="20170304"/>
    <d v="2017-03-04T00:00:00"/>
    <d v="2017-03-02T00:00:00"/>
    <n v="2"/>
    <s v="Camembert Pierrot"/>
    <x v="0"/>
    <x v="0"/>
  </r>
  <r>
    <n v="1743"/>
    <n v="10919"/>
    <s v="D0016"/>
    <n v="24"/>
    <s v="20170304"/>
    <d v="2017-03-04T00:00:00"/>
    <d v="2017-03-02T00:00:00"/>
    <n v="2"/>
    <s v="Pavlova"/>
    <x v="5"/>
    <x v="2"/>
  </r>
  <r>
    <n v="1744"/>
    <n v="10919"/>
    <s v="D0025"/>
    <n v="24"/>
    <s v="20170304"/>
    <d v="2017-03-04T00:00:00"/>
    <d v="2017-03-02T00:00:00"/>
    <n v="2"/>
    <s v="NuNuCa Nuß-Nougat-Creme"/>
    <x v="5"/>
    <x v="2"/>
  </r>
  <r>
    <n v="1745"/>
    <n v="10919"/>
    <s v="S0040"/>
    <n v="20"/>
    <s v="20170309"/>
    <d v="2017-03-09T00:00:00"/>
    <d v="2017-03-02T00:00:00"/>
    <n v="7"/>
    <s v="Boston Crab Meat"/>
    <x v="3"/>
    <x v="2"/>
  </r>
  <r>
    <n v="1746"/>
    <n v="10920"/>
    <s v="D0050"/>
    <n v="24"/>
    <s v="20170309"/>
    <d v="2017-03-09T00:00:00"/>
    <d v="2017-03-03T00:00:00"/>
    <n v="6"/>
    <s v="Valkoinen suklaa"/>
    <x v="5"/>
    <x v="2"/>
  </r>
  <r>
    <n v="1747"/>
    <n v="10921"/>
    <s v="D0035"/>
    <n v="10"/>
    <s v="20170309"/>
    <d v="2017-03-09T00:00:00"/>
    <d v="2017-03-03T00:00:00"/>
    <n v="6"/>
    <s v="Steeleye Stout"/>
    <x v="6"/>
    <x v="1"/>
  </r>
  <r>
    <n v="1748"/>
    <n v="10921"/>
    <s v="C0063"/>
    <n v="40"/>
    <s v="20170305"/>
    <d v="2017-03-05T00:00:00"/>
    <d v="2017-03-03T00:00:00"/>
    <n v="2"/>
    <s v="Vegie-spread"/>
    <x v="4"/>
    <x v="1"/>
  </r>
  <r>
    <n v="1749"/>
    <n v="10922"/>
    <s v="M0017"/>
    <n v="15"/>
    <s v="20170305"/>
    <d v="2017-03-05T00:00:00"/>
    <d v="2017-03-03T00:00:00"/>
    <n v="2"/>
    <s v="Alice Mutton"/>
    <x v="7"/>
    <x v="0"/>
  </r>
  <r>
    <n v="1750"/>
    <n v="10922"/>
    <s v="D0024"/>
    <n v="35"/>
    <s v="20170313"/>
    <d v="2017-03-13T00:00:00"/>
    <d v="2017-03-03T00:00:00"/>
    <n v="10"/>
    <s v="Guaraná Fantástica"/>
    <x v="6"/>
    <x v="0"/>
  </r>
  <r>
    <n v="1751"/>
    <n v="10923"/>
    <s v="G0042"/>
    <n v="10"/>
    <s v="20170313"/>
    <d v="2017-03-13T00:00:00"/>
    <d v="2017-03-03T00:00:00"/>
    <n v="10"/>
    <s v="Singaporean Hokkien Fried Mee"/>
    <x v="1"/>
    <x v="0"/>
  </r>
  <r>
    <n v="1752"/>
    <n v="10923"/>
    <s v="D0043"/>
    <n v="10"/>
    <s v="20170313"/>
    <d v="2017-03-13T00:00:00"/>
    <d v="2017-03-03T00:00:00"/>
    <n v="10"/>
    <s v="Ipoh Coffee"/>
    <x v="6"/>
    <x v="0"/>
  </r>
  <r>
    <n v="1753"/>
    <n v="10923"/>
    <s v="D0067"/>
    <n v="24"/>
    <s v="20170408"/>
    <d v="2017-04-08T00:00:00"/>
    <d v="2017-03-03T00:00:00"/>
    <n v="36"/>
    <s v="Laughing Lumberjack Lager"/>
    <x v="6"/>
    <x v="0"/>
  </r>
  <r>
    <n v="1754"/>
    <n v="10924"/>
    <s v="S0010"/>
    <n v="20"/>
    <s v="20170408"/>
    <d v="2017-04-08T00:00:00"/>
    <d v="2017-03-04T00:00:00"/>
    <n v="35"/>
    <s v="Ikura"/>
    <x v="3"/>
    <x v="2"/>
  </r>
  <r>
    <n v="1755"/>
    <n v="10924"/>
    <s v="P0028"/>
    <n v="30"/>
    <s v="20170408"/>
    <d v="2017-04-08T00:00:00"/>
    <d v="2017-03-04T00:00:00"/>
    <n v="35"/>
    <s v="Rössle Sauerkraut"/>
    <x v="2"/>
    <x v="2"/>
  </r>
  <r>
    <n v="1756"/>
    <n v="10924"/>
    <s v="D0075"/>
    <n v="6"/>
    <s v="20170313"/>
    <d v="2017-03-13T00:00:00"/>
    <d v="2017-03-04T00:00:00"/>
    <n v="9"/>
    <s v="Rhönbräu Klosterbier"/>
    <x v="6"/>
    <x v="2"/>
  </r>
  <r>
    <n v="1757"/>
    <n v="10925"/>
    <s v="S0036"/>
    <n v="25"/>
    <s v="20170313"/>
    <d v="2017-03-13T00:00:00"/>
    <d v="2017-03-04T00:00:00"/>
    <n v="9"/>
    <s v="Inlagd Sill"/>
    <x v="3"/>
    <x v="1"/>
  </r>
  <r>
    <n v="1758"/>
    <n v="10925"/>
    <s v="G0052"/>
    <n v="12"/>
    <s v="20170311"/>
    <d v="2017-03-11T00:00:00"/>
    <d v="2017-03-04T00:00:00"/>
    <n v="7"/>
    <s v="Filo Mix"/>
    <x v="1"/>
    <x v="1"/>
  </r>
  <r>
    <n v="1759"/>
    <n v="10926"/>
    <s v="D0011"/>
    <n v="2"/>
    <s v="20170311"/>
    <d v="2017-03-11T00:00:00"/>
    <d v="2017-03-04T00:00:00"/>
    <n v="7"/>
    <s v="Queso Cabrales"/>
    <x v="0"/>
    <x v="0"/>
  </r>
  <r>
    <n v="1760"/>
    <n v="10926"/>
    <s v="S0013"/>
    <n v="10"/>
    <s v="20170311"/>
    <d v="2017-03-11T00:00:00"/>
    <d v="2017-03-04T00:00:00"/>
    <n v="7"/>
    <s v="Konbu"/>
    <x v="3"/>
    <x v="0"/>
  </r>
  <r>
    <n v="1761"/>
    <n v="10926"/>
    <s v="D0019"/>
    <n v="7"/>
    <s v="20170311"/>
    <d v="2017-03-11T00:00:00"/>
    <d v="2017-03-04T00:00:00"/>
    <n v="7"/>
    <s v="Teatime Chocolate Biscuits"/>
    <x v="5"/>
    <x v="0"/>
  </r>
  <r>
    <n v="1762"/>
    <n v="10926"/>
    <s v="D0072"/>
    <n v="10"/>
    <s v="20170408"/>
    <d v="2017-04-08T00:00:00"/>
    <d v="2017-03-04T00:00:00"/>
    <n v="35"/>
    <s v="Mozzarella di Giovanni"/>
    <x v="0"/>
    <x v="0"/>
  </r>
  <r>
    <n v="1763"/>
    <n v="10927"/>
    <s v="D0020"/>
    <n v="5"/>
    <s v="20170408"/>
    <d v="2017-04-08T00:00:00"/>
    <d v="2017-03-05T00:00:00"/>
    <n v="34"/>
    <s v="Sir Rodney's Marmalade"/>
    <x v="5"/>
    <x v="1"/>
  </r>
  <r>
    <n v="1764"/>
    <n v="10927"/>
    <s v="G0052"/>
    <n v="5"/>
    <s v="20170408"/>
    <d v="2017-04-08T00:00:00"/>
    <d v="2017-03-05T00:00:00"/>
    <n v="34"/>
    <s v="Filo Mix"/>
    <x v="1"/>
    <x v="1"/>
  </r>
  <r>
    <n v="1765"/>
    <n v="10927"/>
    <s v="D0076"/>
    <n v="20"/>
    <s v="20170318"/>
    <d v="2017-03-18T00:00:00"/>
    <d v="2017-03-05T00:00:00"/>
    <n v="13"/>
    <s v="Lakkalikööri"/>
    <x v="6"/>
    <x v="1"/>
  </r>
  <r>
    <n v="1766"/>
    <n v="10928"/>
    <s v="D0047"/>
    <n v="5"/>
    <s v="20170318"/>
    <d v="2017-03-18T00:00:00"/>
    <d v="2017-03-05T00:00:00"/>
    <n v="13"/>
    <s v="Zaanse koeken"/>
    <x v="5"/>
    <x v="1"/>
  </r>
  <r>
    <n v="1767"/>
    <n v="10928"/>
    <s v="D0076"/>
    <n v="5"/>
    <s v="20170312"/>
    <d v="2017-03-12T00:00:00"/>
    <d v="2017-03-05T00:00:00"/>
    <n v="7"/>
    <s v="Lakkalikööri"/>
    <x v="6"/>
    <x v="1"/>
  </r>
  <r>
    <n v="1768"/>
    <n v="10929"/>
    <s v="D0021"/>
    <n v="60"/>
    <s v="20170312"/>
    <d v="2017-03-12T00:00:00"/>
    <d v="2017-03-05T00:00:00"/>
    <n v="7"/>
    <s v="Sir Rodney's Scones"/>
    <x v="5"/>
    <x v="1"/>
  </r>
  <r>
    <n v="1769"/>
    <n v="10929"/>
    <s v="D0075"/>
    <n v="49"/>
    <s v="20170312"/>
    <d v="2017-03-12T00:00:00"/>
    <d v="2017-03-05T00:00:00"/>
    <n v="7"/>
    <s v="Rhönbräu Klosterbier"/>
    <x v="6"/>
    <x v="1"/>
  </r>
  <r>
    <n v="1770"/>
    <n v="10929"/>
    <s v="C0077"/>
    <n v="15"/>
    <s v="20170318"/>
    <d v="2017-03-18T00:00:00"/>
    <d v="2017-03-05T00:00:00"/>
    <n v="13"/>
    <s v="Original Frankfurter grüne Soße"/>
    <x v="4"/>
    <x v="1"/>
  </r>
  <r>
    <n v="1771"/>
    <n v="10930"/>
    <s v="D0021"/>
    <n v="36"/>
    <s v="20170318"/>
    <d v="2017-03-18T00:00:00"/>
    <d v="2017-03-06T00:00:00"/>
    <n v="12"/>
    <s v="Sir Rodney's Scones"/>
    <x v="5"/>
    <x v="0"/>
  </r>
  <r>
    <n v="1772"/>
    <n v="10930"/>
    <s v="D0027"/>
    <n v="25"/>
    <s v="20170318"/>
    <d v="2017-03-18T00:00:00"/>
    <d v="2017-03-06T00:00:00"/>
    <n v="12"/>
    <s v="Schoggi Schokolade"/>
    <x v="5"/>
    <x v="0"/>
  </r>
  <r>
    <n v="1773"/>
    <n v="10930"/>
    <s v="M0055"/>
    <n v="25"/>
    <s v="20170318"/>
    <d v="2017-03-18T00:00:00"/>
    <d v="2017-03-06T00:00:00"/>
    <n v="12"/>
    <s v="Pâté chinois"/>
    <x v="7"/>
    <x v="0"/>
  </r>
  <r>
    <n v="1774"/>
    <n v="10930"/>
    <s v="S0058"/>
    <n v="30"/>
    <s v="20170319"/>
    <d v="2017-03-19T00:00:00"/>
    <d v="2017-03-06T00:00:00"/>
    <n v="13"/>
    <s v="Escargots de Bourgogne"/>
    <x v="3"/>
    <x v="0"/>
  </r>
  <r>
    <n v="1775"/>
    <n v="10931"/>
    <s v="S0013"/>
    <n v="42"/>
    <s v="20170319"/>
    <d v="2017-03-19T00:00:00"/>
    <d v="2017-03-06T00:00:00"/>
    <n v="13"/>
    <s v="Konbu"/>
    <x v="3"/>
    <x v="2"/>
  </r>
  <r>
    <n v="1776"/>
    <n v="10931"/>
    <s v="G0057"/>
    <n v="30"/>
    <s v="20170324"/>
    <d v="2017-03-24T00:00:00"/>
    <d v="2017-03-06T00:00:00"/>
    <n v="18"/>
    <s v="Ravioli Angelo"/>
    <x v="1"/>
    <x v="2"/>
  </r>
  <r>
    <n v="1777"/>
    <n v="10932"/>
    <s v="D0016"/>
    <n v="30"/>
    <s v="20170324"/>
    <d v="2017-03-24T00:00:00"/>
    <d v="2017-03-06T00:00:00"/>
    <n v="18"/>
    <s v="Pavlova"/>
    <x v="5"/>
    <x v="1"/>
  </r>
  <r>
    <n v="1778"/>
    <n v="10932"/>
    <s v="D0062"/>
    <n v="14"/>
    <s v="20170324"/>
    <d v="2017-03-24T00:00:00"/>
    <d v="2017-03-06T00:00:00"/>
    <n v="18"/>
    <s v="Tarte au sucre"/>
    <x v="5"/>
    <x v="1"/>
  </r>
  <r>
    <n v="1779"/>
    <n v="10932"/>
    <s v="D0072"/>
    <n v="16"/>
    <s v="20170324"/>
    <d v="2017-03-24T00:00:00"/>
    <d v="2017-03-06T00:00:00"/>
    <n v="18"/>
    <s v="Mozzarella di Giovanni"/>
    <x v="0"/>
    <x v="1"/>
  </r>
  <r>
    <n v="1780"/>
    <n v="10932"/>
    <s v="D0075"/>
    <n v="20"/>
    <s v="20170316"/>
    <d v="2017-03-16T00:00:00"/>
    <d v="2017-03-06T00:00:00"/>
    <n v="10"/>
    <s v="Rhönbräu Klosterbier"/>
    <x v="6"/>
    <x v="1"/>
  </r>
  <r>
    <n v="1781"/>
    <n v="10933"/>
    <s v="M0053"/>
    <n v="2"/>
    <s v="20170316"/>
    <d v="2017-03-16T00:00:00"/>
    <d v="2017-03-06T00:00:00"/>
    <n v="10"/>
    <s v="Perth Pasties"/>
    <x v="7"/>
    <x v="0"/>
  </r>
  <r>
    <n v="1782"/>
    <n v="10933"/>
    <s v="C0061"/>
    <n v="30"/>
    <s v="20170312"/>
    <d v="2017-03-12T00:00:00"/>
    <d v="2017-03-06T00:00:00"/>
    <n v="6"/>
    <s v="Sirop d'érable"/>
    <x v="4"/>
    <x v="0"/>
  </r>
  <r>
    <n v="1783"/>
    <n v="10934"/>
    <s v="C0006"/>
    <n v="20"/>
    <s v="20170318"/>
    <d v="2017-03-18T00:00:00"/>
    <d v="2017-03-09T00:00:00"/>
    <n v="9"/>
    <s v="Grandma's Boysenberry Spread"/>
    <x v="4"/>
    <x v="0"/>
  </r>
  <r>
    <n v="1784"/>
    <n v="10935"/>
    <s v="D0001"/>
    <n v="21"/>
    <s v="20170318"/>
    <d v="2017-03-18T00:00:00"/>
    <d v="2017-03-09T00:00:00"/>
    <n v="9"/>
    <s v="Chai"/>
    <x v="6"/>
    <x v="0"/>
  </r>
  <r>
    <n v="1785"/>
    <n v="10935"/>
    <s v="S0018"/>
    <n v="4"/>
    <s v="20170318"/>
    <d v="2017-03-18T00:00:00"/>
    <d v="2017-03-09T00:00:00"/>
    <n v="9"/>
    <s v="Carnarvon Tigers"/>
    <x v="3"/>
    <x v="0"/>
  </r>
  <r>
    <n v="1786"/>
    <n v="10935"/>
    <s v="G0023"/>
    <n v="8"/>
    <s v="20170318"/>
    <d v="2017-03-18T00:00:00"/>
    <d v="2017-03-09T00:00:00"/>
    <n v="9"/>
    <s v="Tunnbröd"/>
    <x v="1"/>
    <x v="0"/>
  </r>
  <r>
    <n v="1787"/>
    <n v="10936"/>
    <s v="S0036"/>
    <n v="30"/>
    <s v="20170313"/>
    <d v="2017-03-13T00:00:00"/>
    <d v="2017-03-09T00:00:00"/>
    <n v="4"/>
    <s v="Inlagd Sill"/>
    <x v="3"/>
    <x v="2"/>
  </r>
  <r>
    <n v="1788"/>
    <n v="10937"/>
    <s v="P0028"/>
    <n v="8"/>
    <s v="20170313"/>
    <d v="2017-03-13T00:00:00"/>
    <d v="2017-03-10T00:00:00"/>
    <n v="3"/>
    <s v="Rössle Sauerkraut"/>
    <x v="2"/>
    <x v="0"/>
  </r>
  <r>
    <n v="1789"/>
    <n v="10937"/>
    <s v="D0034"/>
    <n v="20"/>
    <s v="20170316"/>
    <d v="2017-03-16T00:00:00"/>
    <d v="2017-03-10T00:00:00"/>
    <n v="6"/>
    <s v="Sasquatch Ale"/>
    <x v="6"/>
    <x v="0"/>
  </r>
  <r>
    <n v="1790"/>
    <n v="10938"/>
    <s v="S0013"/>
    <n v="20"/>
    <s v="20170316"/>
    <d v="2017-03-16T00:00:00"/>
    <d v="2017-03-10T00:00:00"/>
    <n v="6"/>
    <s v="Konbu"/>
    <x v="3"/>
    <x v="2"/>
  </r>
  <r>
    <n v="1791"/>
    <n v="10938"/>
    <s v="D0043"/>
    <n v="24"/>
    <s v="20170316"/>
    <d v="2017-03-16T00:00:00"/>
    <d v="2017-03-10T00:00:00"/>
    <n v="6"/>
    <s v="Ipoh Coffee"/>
    <x v="6"/>
    <x v="2"/>
  </r>
  <r>
    <n v="1792"/>
    <n v="10938"/>
    <s v="D0060"/>
    <n v="49"/>
    <s v="20170316"/>
    <d v="2017-03-16T00:00:00"/>
    <d v="2017-03-10T00:00:00"/>
    <n v="6"/>
    <s v="Camembert Pierrot"/>
    <x v="0"/>
    <x v="2"/>
  </r>
  <r>
    <n v="1793"/>
    <n v="10938"/>
    <s v="D0071"/>
    <n v="35"/>
    <s v="20170313"/>
    <d v="2017-03-13T00:00:00"/>
    <d v="2017-03-10T00:00:00"/>
    <n v="3"/>
    <s v="Flotemysost"/>
    <x v="0"/>
    <x v="2"/>
  </r>
  <r>
    <n v="1794"/>
    <n v="10939"/>
    <s v="D0002"/>
    <n v="10"/>
    <s v="20170313"/>
    <d v="2017-03-13T00:00:00"/>
    <d v="2017-03-10T00:00:00"/>
    <n v="3"/>
    <s v="Chang"/>
    <x v="6"/>
    <x v="2"/>
  </r>
  <r>
    <n v="1795"/>
    <n v="10939"/>
    <s v="D0067"/>
    <n v="40"/>
    <s v="20170323"/>
    <d v="2017-03-23T00:00:00"/>
    <d v="2017-03-10T00:00:00"/>
    <n v="13"/>
    <s v="Laughing Lumberjack Lager"/>
    <x v="6"/>
    <x v="2"/>
  </r>
  <r>
    <n v="1796"/>
    <n v="10940"/>
    <s v="P0007"/>
    <n v="8"/>
    <s v="20170323"/>
    <d v="2017-03-23T00:00:00"/>
    <d v="2017-03-11T00:00:00"/>
    <n v="12"/>
    <s v="Uncle Bob's Organic Dried Pears"/>
    <x v="2"/>
    <x v="0"/>
  </r>
  <r>
    <n v="1797"/>
    <n v="10940"/>
    <s v="S0013"/>
    <n v="20"/>
    <s v="20170320"/>
    <d v="2017-03-20T00:00:00"/>
    <d v="2017-03-11T00:00:00"/>
    <n v="9"/>
    <s v="Konbu"/>
    <x v="3"/>
    <x v="0"/>
  </r>
  <r>
    <n v="1798"/>
    <n v="10941"/>
    <s v="D0031"/>
    <n v="44"/>
    <s v="20170320"/>
    <d v="2017-03-20T00:00:00"/>
    <d v="2017-03-11T00:00:00"/>
    <n v="9"/>
    <s v="Gorgonzola Telino"/>
    <x v="0"/>
    <x v="2"/>
  </r>
  <r>
    <n v="1799"/>
    <n v="10941"/>
    <s v="D0062"/>
    <n v="30"/>
    <s v="20170320"/>
    <d v="2017-03-20T00:00:00"/>
    <d v="2017-03-11T00:00:00"/>
    <n v="9"/>
    <s v="Tarte au sucre"/>
    <x v="5"/>
    <x v="2"/>
  </r>
  <r>
    <n v="1800"/>
    <n v="10941"/>
    <s v="D0068"/>
    <n v="80"/>
    <s v="20170320"/>
    <d v="2017-03-20T00:00:00"/>
    <d v="2017-03-11T00:00:00"/>
    <n v="9"/>
    <s v="Scottish Longbreads"/>
    <x v="5"/>
    <x v="2"/>
  </r>
  <r>
    <n v="1801"/>
    <n v="10941"/>
    <s v="D0072"/>
    <n v="50"/>
    <s v="20170318"/>
    <d v="2017-03-18T00:00:00"/>
    <d v="2017-03-11T00:00:00"/>
    <n v="7"/>
    <s v="Mozzarella di Giovanni"/>
    <x v="0"/>
    <x v="2"/>
  </r>
  <r>
    <n v="1802"/>
    <n v="10942"/>
    <s v="D0049"/>
    <n v="28"/>
    <s v="20170319"/>
    <d v="2017-03-19T00:00:00"/>
    <d v="2017-03-11T00:00:00"/>
    <n v="8"/>
    <s v="Maxilaku"/>
    <x v="5"/>
    <x v="0"/>
  </r>
  <r>
    <n v="1803"/>
    <n v="10943"/>
    <s v="S0013"/>
    <n v="15"/>
    <s v="20170319"/>
    <d v="2017-03-19T00:00:00"/>
    <d v="2017-03-11T00:00:00"/>
    <n v="8"/>
    <s v="Konbu"/>
    <x v="3"/>
    <x v="2"/>
  </r>
  <r>
    <n v="1804"/>
    <n v="10943"/>
    <s v="G0022"/>
    <n v="21"/>
    <s v="20170319"/>
    <d v="2017-03-19T00:00:00"/>
    <d v="2017-03-11T00:00:00"/>
    <n v="8"/>
    <s v="Gustaf's Knäckebröd"/>
    <x v="1"/>
    <x v="2"/>
  </r>
  <r>
    <n v="1805"/>
    <n v="10943"/>
    <s v="S0046"/>
    <n v="15"/>
    <s v="20170313"/>
    <d v="2017-03-13T00:00:00"/>
    <d v="2017-03-11T00:00:00"/>
    <n v="2"/>
    <s v="Spegesild"/>
    <x v="3"/>
    <x v="2"/>
  </r>
  <r>
    <n v="1806"/>
    <n v="10944"/>
    <s v="D0011"/>
    <n v="5"/>
    <s v="20170313"/>
    <d v="2017-03-13T00:00:00"/>
    <d v="2017-03-12T00:00:00"/>
    <n v="1"/>
    <s v="Queso Cabrales"/>
    <x v="0"/>
    <x v="0"/>
  </r>
  <r>
    <n v="1807"/>
    <n v="10944"/>
    <s v="C0044"/>
    <n v="18"/>
    <s v="20170313"/>
    <d v="2017-03-13T00:00:00"/>
    <d v="2017-03-12T00:00:00"/>
    <n v="1"/>
    <s v="Gula Malacca"/>
    <x v="4"/>
    <x v="0"/>
  </r>
  <r>
    <n v="1808"/>
    <n v="10944"/>
    <s v="G0056"/>
    <n v="18"/>
    <s v="20170318"/>
    <d v="2017-03-18T00:00:00"/>
    <d v="2017-03-12T00:00:00"/>
    <n v="6"/>
    <s v="Gnocchi di nonna Alice"/>
    <x v="1"/>
    <x v="0"/>
  </r>
  <r>
    <n v="1809"/>
    <n v="10945"/>
    <s v="S0013"/>
    <n v="20"/>
    <s v="20170318"/>
    <d v="2017-03-18T00:00:00"/>
    <d v="2017-03-12T00:00:00"/>
    <n v="6"/>
    <s v="Konbu"/>
    <x v="3"/>
    <x v="1"/>
  </r>
  <r>
    <n v="1810"/>
    <n v="10945"/>
    <s v="D0031"/>
    <n v="10"/>
    <s v="20170319"/>
    <d v="2017-03-19T00:00:00"/>
    <d v="2017-03-12T00:00:00"/>
    <n v="7"/>
    <s v="Gorgonzola Telino"/>
    <x v="0"/>
    <x v="1"/>
  </r>
  <r>
    <n v="1811"/>
    <n v="10946"/>
    <s v="S0010"/>
    <n v="25"/>
    <s v="20170319"/>
    <d v="2017-03-19T00:00:00"/>
    <d v="2017-03-12T00:00:00"/>
    <n v="7"/>
    <s v="Ikura"/>
    <x v="3"/>
    <x v="2"/>
  </r>
  <r>
    <n v="1812"/>
    <n v="10946"/>
    <s v="D0024"/>
    <n v="25"/>
    <s v="20170319"/>
    <d v="2017-03-19T00:00:00"/>
    <d v="2017-03-12T00:00:00"/>
    <n v="7"/>
    <s v="Guaraná Fantástica"/>
    <x v="6"/>
    <x v="2"/>
  </r>
  <r>
    <n v="1813"/>
    <n v="10946"/>
    <s v="C0077"/>
    <n v="40"/>
    <s v="20170316"/>
    <d v="2017-03-16T00:00:00"/>
    <d v="2017-03-12T00:00:00"/>
    <n v="4"/>
    <s v="Original Frankfurter grüne Soße"/>
    <x v="4"/>
    <x v="2"/>
  </r>
  <r>
    <n v="1814"/>
    <n v="10947"/>
    <s v="D0059"/>
    <n v="4"/>
    <s v="20170319"/>
    <d v="2017-03-19T00:00:00"/>
    <d v="2017-03-13T00:00:00"/>
    <n v="6"/>
    <s v="Raclette Courdavault"/>
    <x v="0"/>
    <x v="2"/>
  </r>
  <r>
    <n v="1815"/>
    <n v="10948"/>
    <s v="D0050"/>
    <n v="9"/>
    <s v="20170319"/>
    <d v="2017-03-19T00:00:00"/>
    <d v="2017-03-13T00:00:00"/>
    <n v="6"/>
    <s v="Valkoinen suklaa"/>
    <x v="5"/>
    <x v="0"/>
  </r>
  <r>
    <n v="1816"/>
    <n v="10948"/>
    <s v="P0051"/>
    <n v="40"/>
    <s v="20170319"/>
    <d v="2017-03-19T00:00:00"/>
    <d v="2017-03-13T00:00:00"/>
    <n v="6"/>
    <s v="Manjimup Dried Apples"/>
    <x v="2"/>
    <x v="0"/>
  </r>
  <r>
    <n v="1817"/>
    <n v="10948"/>
    <s v="M0055"/>
    <n v="4"/>
    <s v="20170317"/>
    <d v="2017-03-17T00:00:00"/>
    <d v="2017-03-13T00:00:00"/>
    <n v="4"/>
    <s v="Pâté chinois"/>
    <x v="7"/>
    <x v="0"/>
  </r>
  <r>
    <n v="1818"/>
    <n v="10949"/>
    <s v="C0006"/>
    <n v="12"/>
    <s v="20170317"/>
    <d v="2017-03-17T00:00:00"/>
    <d v="2017-03-13T00:00:00"/>
    <n v="4"/>
    <s v="Grandma's Boysenberry Spread"/>
    <x v="4"/>
    <x v="0"/>
  </r>
  <r>
    <n v="1819"/>
    <n v="10949"/>
    <s v="S0010"/>
    <n v="30"/>
    <s v="20170317"/>
    <d v="2017-03-17T00:00:00"/>
    <d v="2017-03-13T00:00:00"/>
    <n v="4"/>
    <s v="Ikura"/>
    <x v="3"/>
    <x v="0"/>
  </r>
  <r>
    <n v="1820"/>
    <n v="10949"/>
    <s v="M0017"/>
    <n v="6"/>
    <s v="20170317"/>
    <d v="2017-03-17T00:00:00"/>
    <d v="2017-03-13T00:00:00"/>
    <n v="4"/>
    <s v="Alice Mutton"/>
    <x v="7"/>
    <x v="0"/>
  </r>
  <r>
    <n v="1821"/>
    <n v="10949"/>
    <s v="D0062"/>
    <n v="60"/>
    <s v="20170323"/>
    <d v="2017-03-23T00:00:00"/>
    <d v="2017-03-13T00:00:00"/>
    <n v="10"/>
    <s v="Tarte au sucre"/>
    <x v="5"/>
    <x v="0"/>
  </r>
  <r>
    <n v="1822"/>
    <n v="10950"/>
    <s v="C0004"/>
    <n v="5"/>
    <s v="20170407"/>
    <d v="2017-04-07T00:00:00"/>
    <d v="2017-03-16T00:00:00"/>
    <n v="22"/>
    <s v="Chef Anton's Cajun Seasoning"/>
    <x v="4"/>
    <x v="2"/>
  </r>
  <r>
    <n v="1823"/>
    <n v="10951"/>
    <s v="D0033"/>
    <n v="15"/>
    <s v="20170407"/>
    <d v="2017-04-07T00:00:00"/>
    <d v="2017-03-16T00:00:00"/>
    <n v="22"/>
    <s v="Geitost"/>
    <x v="0"/>
    <x v="2"/>
  </r>
  <r>
    <n v="1824"/>
    <n v="10951"/>
    <s v="S0041"/>
    <n v="6"/>
    <s v="20170407"/>
    <d v="2017-04-07T00:00:00"/>
    <d v="2017-03-16T00:00:00"/>
    <n v="22"/>
    <s v="Jack's New England Clam Chowder"/>
    <x v="3"/>
    <x v="2"/>
  </r>
  <r>
    <n v="1825"/>
    <n v="10951"/>
    <s v="D0075"/>
    <n v="50"/>
    <s v="20170324"/>
    <d v="2017-03-24T00:00:00"/>
    <d v="2017-03-16T00:00:00"/>
    <n v="8"/>
    <s v="Rhönbräu Klosterbier"/>
    <x v="6"/>
    <x v="2"/>
  </r>
  <r>
    <n v="1826"/>
    <n v="10952"/>
    <s v="C0006"/>
    <n v="16"/>
    <s v="20170324"/>
    <d v="2017-03-24T00:00:00"/>
    <d v="2017-03-16T00:00:00"/>
    <n v="8"/>
    <s v="Grandma's Boysenberry Spread"/>
    <x v="4"/>
    <x v="1"/>
  </r>
  <r>
    <n v="1827"/>
    <n v="10952"/>
    <s v="P0028"/>
    <n v="2"/>
    <s v="20170325"/>
    <d v="2017-03-25T00:00:00"/>
    <d v="2017-03-16T00:00:00"/>
    <n v="9"/>
    <s v="Rössle Sauerkraut"/>
    <x v="2"/>
    <x v="1"/>
  </r>
  <r>
    <n v="1828"/>
    <n v="10953"/>
    <s v="D0020"/>
    <n v="50"/>
    <s v="20170325"/>
    <d v="2017-03-25T00:00:00"/>
    <d v="2017-03-16T00:00:00"/>
    <n v="9"/>
    <s v="Sir Rodney's Marmalade"/>
    <x v="5"/>
    <x v="2"/>
  </r>
  <r>
    <n v="1829"/>
    <n v="10953"/>
    <s v="D0031"/>
    <n v="50"/>
    <s v="20170320"/>
    <d v="2017-03-20T00:00:00"/>
    <d v="2017-03-16T00:00:00"/>
    <n v="4"/>
    <s v="Gorgonzola Telino"/>
    <x v="0"/>
    <x v="2"/>
  </r>
  <r>
    <n v="1830"/>
    <n v="10954"/>
    <s v="D0016"/>
    <n v="28"/>
    <s v="20170320"/>
    <d v="2017-03-20T00:00:00"/>
    <d v="2017-03-17T00:00:00"/>
    <n v="3"/>
    <s v="Pavlova"/>
    <x v="5"/>
    <x v="1"/>
  </r>
  <r>
    <n v="1831"/>
    <n v="10954"/>
    <s v="D0031"/>
    <n v="25"/>
    <s v="20170320"/>
    <d v="2017-03-20T00:00:00"/>
    <d v="2017-03-17T00:00:00"/>
    <n v="3"/>
    <s v="Gorgonzola Telino"/>
    <x v="0"/>
    <x v="1"/>
  </r>
  <r>
    <n v="1832"/>
    <n v="10954"/>
    <s v="S0045"/>
    <n v="30"/>
    <s v="20170320"/>
    <d v="2017-03-20T00:00:00"/>
    <d v="2017-03-17T00:00:00"/>
    <n v="3"/>
    <s v="Rogede sild"/>
    <x v="3"/>
    <x v="1"/>
  </r>
  <r>
    <n v="1833"/>
    <n v="10954"/>
    <s v="D0060"/>
    <n v="24"/>
    <s v="20170320"/>
    <d v="2017-03-20T00:00:00"/>
    <d v="2017-03-17T00:00:00"/>
    <n v="3"/>
    <s v="Camembert Pierrot"/>
    <x v="0"/>
    <x v="1"/>
  </r>
  <r>
    <n v="1834"/>
    <n v="10955"/>
    <s v="D0075"/>
    <n v="12"/>
    <s v="20170320"/>
    <d v="2017-03-20T00:00:00"/>
    <d v="2017-03-17T00:00:00"/>
    <n v="3"/>
    <s v="Rhönbräu Klosterbier"/>
    <x v="6"/>
    <x v="2"/>
  </r>
  <r>
    <n v="1835"/>
    <n v="10956"/>
    <s v="D0021"/>
    <n v="12"/>
    <s v="20170320"/>
    <d v="2017-03-20T00:00:00"/>
    <d v="2017-03-17T00:00:00"/>
    <n v="3"/>
    <s v="Sir Rodney's Scones"/>
    <x v="5"/>
    <x v="2"/>
  </r>
  <r>
    <n v="1836"/>
    <n v="10956"/>
    <s v="D0047"/>
    <n v="14"/>
    <s v="20170320"/>
    <d v="2017-03-20T00:00:00"/>
    <d v="2017-03-17T00:00:00"/>
    <n v="3"/>
    <s v="Zaanse koeken"/>
    <x v="5"/>
    <x v="2"/>
  </r>
  <r>
    <n v="1837"/>
    <n v="10956"/>
    <s v="P0051"/>
    <n v="8"/>
    <s v="20170327"/>
    <d v="2017-03-27T00:00:00"/>
    <d v="2017-03-17T00:00:00"/>
    <n v="10"/>
    <s v="Manjimup Dried Apples"/>
    <x v="2"/>
    <x v="2"/>
  </r>
  <r>
    <n v="1838"/>
    <n v="10957"/>
    <s v="S0030"/>
    <n v="30"/>
    <s v="20170327"/>
    <d v="2017-03-27T00:00:00"/>
    <d v="2017-03-18T00:00:00"/>
    <n v="9"/>
    <s v="Nord-Ost Matjeshering"/>
    <x v="3"/>
    <x v="0"/>
  </r>
  <r>
    <n v="1839"/>
    <n v="10957"/>
    <s v="D0035"/>
    <n v="40"/>
    <s v="20170327"/>
    <d v="2017-03-27T00:00:00"/>
    <d v="2017-03-18T00:00:00"/>
    <n v="9"/>
    <s v="Steeleye Stout"/>
    <x v="6"/>
    <x v="0"/>
  </r>
  <r>
    <n v="1840"/>
    <n v="10957"/>
    <s v="G0064"/>
    <n v="8"/>
    <s v="20170327"/>
    <d v="2017-03-27T00:00:00"/>
    <d v="2017-03-18T00:00:00"/>
    <n v="9"/>
    <s v="Wimmers gute Semmelknödel"/>
    <x v="1"/>
    <x v="0"/>
  </r>
  <r>
    <n v="1841"/>
    <n v="10958"/>
    <s v="C0005"/>
    <n v="20"/>
    <s v="20170327"/>
    <d v="2017-03-27T00:00:00"/>
    <d v="2017-03-18T00:00:00"/>
    <n v="9"/>
    <s v="Chef Anton's Gumbo Mix"/>
    <x v="4"/>
    <x v="2"/>
  </r>
  <r>
    <n v="1842"/>
    <n v="10958"/>
    <s v="P0007"/>
    <n v="6"/>
    <s v="20170327"/>
    <d v="2017-03-27T00:00:00"/>
    <d v="2017-03-18T00:00:00"/>
    <n v="9"/>
    <s v="Uncle Bob's Organic Dried Pears"/>
    <x v="2"/>
    <x v="2"/>
  </r>
  <r>
    <n v="1843"/>
    <n v="10958"/>
    <s v="D0072"/>
    <n v="5"/>
    <s v="20170323"/>
    <d v="2017-03-23T00:00:00"/>
    <d v="2017-03-18T00:00:00"/>
    <n v="5"/>
    <s v="Mozzarella di Giovanni"/>
    <x v="0"/>
    <x v="2"/>
  </r>
  <r>
    <n v="1844"/>
    <n v="10959"/>
    <s v="D0075"/>
    <n v="20"/>
    <s v="20170408"/>
    <d v="2017-04-08T00:00:00"/>
    <d v="2017-03-18T00:00:00"/>
    <n v="21"/>
    <s v="Rhönbräu Klosterbier"/>
    <x v="6"/>
    <x v="2"/>
  </r>
  <r>
    <n v="1845"/>
    <n v="10960"/>
    <s v="D0024"/>
    <n v="10"/>
    <s v="20170408"/>
    <d v="2017-04-08T00:00:00"/>
    <d v="2017-03-19T00:00:00"/>
    <n v="20"/>
    <s v="Guaraná Fantástica"/>
    <x v="6"/>
    <x v="1"/>
  </r>
  <r>
    <n v="1846"/>
    <n v="10960"/>
    <s v="S0041"/>
    <n v="24"/>
    <s v="20170330"/>
    <d v="2017-03-30T00:00:00"/>
    <d v="2017-03-19T00:00:00"/>
    <n v="11"/>
    <s v="Jack's New England Clam Chowder"/>
    <x v="3"/>
    <x v="1"/>
  </r>
  <r>
    <n v="1847"/>
    <n v="10961"/>
    <s v="G0052"/>
    <n v="6"/>
    <s v="20170330"/>
    <d v="2017-03-30T00:00:00"/>
    <d v="2017-03-19T00:00:00"/>
    <n v="11"/>
    <s v="Filo Mix"/>
    <x v="1"/>
    <x v="1"/>
  </r>
  <r>
    <n v="1848"/>
    <n v="10961"/>
    <s v="D0076"/>
    <n v="60"/>
    <s v="20170323"/>
    <d v="2017-03-23T00:00:00"/>
    <d v="2017-03-19T00:00:00"/>
    <n v="4"/>
    <s v="Lakkalikööri"/>
    <x v="6"/>
    <x v="1"/>
  </r>
  <r>
    <n v="1849"/>
    <n v="10962"/>
    <s v="P0007"/>
    <n v="45"/>
    <s v="20170323"/>
    <d v="2017-03-23T00:00:00"/>
    <d v="2017-03-19T00:00:00"/>
    <n v="4"/>
    <s v="Uncle Bob's Organic Dried Pears"/>
    <x v="2"/>
    <x v="2"/>
  </r>
  <r>
    <n v="1850"/>
    <n v="10962"/>
    <s v="S0013"/>
    <n v="77"/>
    <s v="20170323"/>
    <d v="2017-03-23T00:00:00"/>
    <d v="2017-03-19T00:00:00"/>
    <n v="4"/>
    <s v="Konbu"/>
    <x v="3"/>
    <x v="2"/>
  </r>
  <r>
    <n v="1851"/>
    <n v="10962"/>
    <s v="M0053"/>
    <n v="20"/>
    <s v="20170323"/>
    <d v="2017-03-23T00:00:00"/>
    <d v="2017-03-19T00:00:00"/>
    <n v="4"/>
    <s v="Perth Pasties"/>
    <x v="7"/>
    <x v="2"/>
  </r>
  <r>
    <n v="1852"/>
    <n v="10962"/>
    <s v="D0069"/>
    <n v="9"/>
    <s v="20170323"/>
    <d v="2017-03-23T00:00:00"/>
    <d v="2017-03-19T00:00:00"/>
    <n v="4"/>
    <s v="Gudbrandsdalsost"/>
    <x v="0"/>
    <x v="2"/>
  </r>
  <r>
    <n v="1853"/>
    <n v="10962"/>
    <s v="D0076"/>
    <n v="44"/>
    <s v="20170326"/>
    <d v="2017-03-26T00:00:00"/>
    <d v="2017-03-19T00:00:00"/>
    <n v="7"/>
    <s v="Lakkalikööri"/>
    <x v="6"/>
    <x v="2"/>
  </r>
  <r>
    <n v="1854"/>
    <n v="10963"/>
    <s v="D0060"/>
    <n v="2"/>
    <s v="20170324"/>
    <d v="2017-03-24T00:00:00"/>
    <d v="2017-03-19T00:00:00"/>
    <n v="5"/>
    <s v="Camembert Pierrot"/>
    <x v="0"/>
    <x v="0"/>
  </r>
  <r>
    <n v="1855"/>
    <n v="10964"/>
    <s v="S0018"/>
    <n v="6"/>
    <s v="20170324"/>
    <d v="2017-03-24T00:00:00"/>
    <d v="2017-03-20T00:00:00"/>
    <n v="4"/>
    <s v="Carnarvon Tigers"/>
    <x v="3"/>
    <x v="2"/>
  </r>
  <r>
    <n v="1856"/>
    <n v="10964"/>
    <s v="D0038"/>
    <n v="5"/>
    <s v="20170324"/>
    <d v="2017-03-24T00:00:00"/>
    <d v="2017-03-20T00:00:00"/>
    <n v="4"/>
    <s v="Côte de Blaye"/>
    <x v="6"/>
    <x v="2"/>
  </r>
  <r>
    <n v="1857"/>
    <n v="10964"/>
    <s v="D0069"/>
    <n v="10"/>
    <s v="20170330"/>
    <d v="2017-03-30T00:00:00"/>
    <d v="2017-03-20T00:00:00"/>
    <n v="10"/>
    <s v="Gudbrandsdalsost"/>
    <x v="0"/>
    <x v="2"/>
  </r>
  <r>
    <n v="1858"/>
    <n v="10965"/>
    <s v="P0051"/>
    <n v="16"/>
    <s v="20170408"/>
    <d v="2017-04-08T00:00:00"/>
    <d v="2017-03-20T00:00:00"/>
    <n v="19"/>
    <s v="Manjimup Dried Apples"/>
    <x v="2"/>
    <x v="0"/>
  </r>
  <r>
    <n v="1859"/>
    <n v="10966"/>
    <s v="S0037"/>
    <n v="8"/>
    <s v="20170408"/>
    <d v="2017-04-08T00:00:00"/>
    <d v="2017-03-20T00:00:00"/>
    <n v="19"/>
    <s v="Gravad lax"/>
    <x v="3"/>
    <x v="1"/>
  </r>
  <r>
    <n v="1860"/>
    <n v="10966"/>
    <s v="G0056"/>
    <n v="12"/>
    <s v="20170408"/>
    <d v="2017-04-08T00:00:00"/>
    <d v="2017-03-20T00:00:00"/>
    <n v="19"/>
    <s v="Gnocchi di nonna Alice"/>
    <x v="1"/>
    <x v="1"/>
  </r>
  <r>
    <n v="1861"/>
    <n v="10966"/>
    <s v="D0062"/>
    <n v="12"/>
    <s v="20170402"/>
    <d v="2017-04-02T00:00:00"/>
    <d v="2017-03-20T00:00:00"/>
    <n v="13"/>
    <s v="Tarte au sucre"/>
    <x v="5"/>
    <x v="1"/>
  </r>
  <r>
    <n v="1862"/>
    <n v="10967"/>
    <s v="D0019"/>
    <n v="12"/>
    <s v="20170402"/>
    <d v="2017-04-02T00:00:00"/>
    <d v="2017-03-23T00:00:00"/>
    <n v="10"/>
    <s v="Teatime Chocolate Biscuits"/>
    <x v="5"/>
    <x v="2"/>
  </r>
  <r>
    <n v="1863"/>
    <n v="10967"/>
    <s v="D0049"/>
    <n v="40"/>
    <s v="20170401"/>
    <d v="2017-04-01T00:00:00"/>
    <d v="2017-03-23T00:00:00"/>
    <n v="9"/>
    <s v="Maxilaku"/>
    <x v="5"/>
    <x v="2"/>
  </r>
  <r>
    <n v="1864"/>
    <n v="10968"/>
    <s v="D0012"/>
    <n v="30"/>
    <s v="20170401"/>
    <d v="2017-04-01T00:00:00"/>
    <d v="2017-03-23T00:00:00"/>
    <n v="9"/>
    <s v="Queso Manchego La Pastora"/>
    <x v="0"/>
    <x v="0"/>
  </r>
  <r>
    <n v="1865"/>
    <n v="10968"/>
    <s v="D0024"/>
    <n v="30"/>
    <s v="20170401"/>
    <d v="2017-04-01T00:00:00"/>
    <d v="2017-03-23T00:00:00"/>
    <n v="9"/>
    <s v="Guaraná Fantástica"/>
    <x v="6"/>
    <x v="0"/>
  </r>
  <r>
    <n v="1866"/>
    <n v="10968"/>
    <s v="G0064"/>
    <n v="4"/>
    <s v="20170330"/>
    <d v="2017-03-30T00:00:00"/>
    <d v="2017-03-23T00:00:00"/>
    <n v="7"/>
    <s v="Wimmers gute Semmelknödel"/>
    <x v="1"/>
    <x v="0"/>
  </r>
  <r>
    <n v="1867"/>
    <n v="10969"/>
    <s v="S0046"/>
    <n v="9"/>
    <s v="20170424"/>
    <d v="2017-04-24T00:00:00"/>
    <d v="2017-03-23T00:00:00"/>
    <n v="32"/>
    <s v="Spegesild"/>
    <x v="3"/>
    <x v="2"/>
  </r>
  <r>
    <n v="1868"/>
    <n v="10970"/>
    <s v="G0052"/>
    <n v="40"/>
    <s v="20170402"/>
    <d v="2017-04-02T00:00:00"/>
    <d v="2017-03-24T00:00:00"/>
    <n v="9"/>
    <s v="Filo Mix"/>
    <x v="1"/>
    <x v="1"/>
  </r>
  <r>
    <n v="1869"/>
    <n v="10971"/>
    <s v="M0029"/>
    <n v="14"/>
    <s v="20170326"/>
    <d v="2017-03-26T00:00:00"/>
    <d v="2017-03-24T00:00:00"/>
    <n v="2"/>
    <s v="Thüringer Rostbratwurst"/>
    <x v="7"/>
    <x v="2"/>
  </r>
  <r>
    <n v="1870"/>
    <n v="10972"/>
    <s v="M0017"/>
    <n v="6"/>
    <s v="20170326"/>
    <d v="2017-03-26T00:00:00"/>
    <d v="2017-03-24T00:00:00"/>
    <n v="2"/>
    <s v="Alice Mutton"/>
    <x v="7"/>
    <x v="2"/>
  </r>
  <r>
    <n v="1871"/>
    <n v="10972"/>
    <s v="D0033"/>
    <n v="7"/>
    <s v="20170327"/>
    <d v="2017-03-27T00:00:00"/>
    <d v="2017-03-24T00:00:00"/>
    <n v="3"/>
    <s v="Geitost"/>
    <x v="0"/>
    <x v="2"/>
  </r>
  <r>
    <n v="1872"/>
    <n v="10973"/>
    <s v="D0026"/>
    <n v="5"/>
    <s v="20170327"/>
    <d v="2017-03-27T00:00:00"/>
    <d v="2017-03-24T00:00:00"/>
    <n v="3"/>
    <s v="Gumbär Gummibärchen"/>
    <x v="5"/>
    <x v="2"/>
  </r>
  <r>
    <n v="1873"/>
    <n v="10973"/>
    <s v="S0041"/>
    <n v="6"/>
    <s v="20170327"/>
    <d v="2017-03-27T00:00:00"/>
    <d v="2017-03-24T00:00:00"/>
    <n v="3"/>
    <s v="Jack's New England Clam Chowder"/>
    <x v="3"/>
    <x v="2"/>
  </r>
  <r>
    <n v="1874"/>
    <n v="10973"/>
    <s v="D0075"/>
    <n v="10"/>
    <s v="20170403"/>
    <d v="2017-04-03T00:00:00"/>
    <d v="2017-03-24T00:00:00"/>
    <n v="10"/>
    <s v="Rhönbräu Klosterbier"/>
    <x v="6"/>
    <x v="2"/>
  </r>
  <r>
    <n v="1875"/>
    <n v="10974"/>
    <s v="C0063"/>
    <n v="10"/>
    <s v="20170327"/>
    <d v="2017-03-27T00:00:00"/>
    <d v="2017-03-25T00:00:00"/>
    <n v="2"/>
    <s v="Vegie-spread"/>
    <x v="4"/>
    <x v="0"/>
  </r>
  <r>
    <n v="1876"/>
    <n v="10975"/>
    <s v="C0008"/>
    <n v="16"/>
    <s v="20170327"/>
    <d v="2017-03-27T00:00:00"/>
    <d v="2017-03-25T00:00:00"/>
    <n v="2"/>
    <s v="Northwoods Cranberry Sauce"/>
    <x v="4"/>
    <x v="0"/>
  </r>
  <r>
    <n v="1877"/>
    <n v="10975"/>
    <s v="D0075"/>
    <n v="10"/>
    <s v="20170403"/>
    <d v="2017-04-03T00:00:00"/>
    <d v="2017-03-25T00:00:00"/>
    <n v="9"/>
    <s v="Rhönbräu Klosterbier"/>
    <x v="6"/>
    <x v="0"/>
  </r>
  <r>
    <n v="1878"/>
    <n v="10976"/>
    <s v="P0028"/>
    <n v="20"/>
    <s v="20170410"/>
    <d v="2017-04-10T00:00:00"/>
    <d v="2017-03-25T00:00:00"/>
    <n v="16"/>
    <s v="Rössle Sauerkraut"/>
    <x v="2"/>
    <x v="1"/>
  </r>
  <r>
    <n v="1879"/>
    <n v="10977"/>
    <s v="D0039"/>
    <n v="30"/>
    <s v="20170410"/>
    <d v="2017-04-10T00:00:00"/>
    <d v="2017-03-26T00:00:00"/>
    <n v="15"/>
    <s v="Chartreuse verte"/>
    <x v="6"/>
    <x v="0"/>
  </r>
  <r>
    <n v="1880"/>
    <n v="10977"/>
    <s v="D0047"/>
    <n v="30"/>
    <s v="20170410"/>
    <d v="2017-04-10T00:00:00"/>
    <d v="2017-03-26T00:00:00"/>
    <n v="15"/>
    <s v="Zaanse koeken"/>
    <x v="5"/>
    <x v="0"/>
  </r>
  <r>
    <n v="1881"/>
    <n v="10977"/>
    <s v="P0051"/>
    <n v="10"/>
    <s v="20170410"/>
    <d v="2017-04-10T00:00:00"/>
    <d v="2017-03-26T00:00:00"/>
    <n v="15"/>
    <s v="Manjimup Dried Apples"/>
    <x v="2"/>
    <x v="0"/>
  </r>
  <r>
    <n v="1882"/>
    <n v="10977"/>
    <s v="C0063"/>
    <n v="20"/>
    <s v="20170423"/>
    <d v="2017-04-23T00:00:00"/>
    <d v="2017-03-26T00:00:00"/>
    <n v="28"/>
    <s v="Vegie-spread"/>
    <x v="4"/>
    <x v="0"/>
  </r>
  <r>
    <n v="1883"/>
    <n v="10978"/>
    <s v="C0008"/>
    <n v="20"/>
    <s v="20170423"/>
    <d v="2017-04-23T00:00:00"/>
    <d v="2017-03-26T00:00:00"/>
    <n v="28"/>
    <s v="Northwoods Cranberry Sauce"/>
    <x v="4"/>
    <x v="2"/>
  </r>
  <r>
    <n v="1884"/>
    <n v="10978"/>
    <s v="D0021"/>
    <n v="40"/>
    <s v="20170423"/>
    <d v="2017-04-23T00:00:00"/>
    <d v="2017-03-26T00:00:00"/>
    <n v="28"/>
    <s v="Sir Rodney's Scones"/>
    <x v="5"/>
    <x v="2"/>
  </r>
  <r>
    <n v="1885"/>
    <n v="10978"/>
    <s v="S0040"/>
    <n v="10"/>
    <s v="20170423"/>
    <d v="2017-04-23T00:00:00"/>
    <d v="2017-03-26T00:00:00"/>
    <n v="28"/>
    <s v="Boston Crab Meat"/>
    <x v="3"/>
    <x v="2"/>
  </r>
  <r>
    <n v="1886"/>
    <n v="10978"/>
    <s v="C0044"/>
    <n v="6"/>
    <s v="20170331"/>
    <d v="2017-03-31T00:00:00"/>
    <d v="2017-03-26T00:00:00"/>
    <n v="5"/>
    <s v="Gula Malacca"/>
    <x v="4"/>
    <x v="2"/>
  </r>
  <r>
    <n v="1887"/>
    <n v="10979"/>
    <s v="P0007"/>
    <n v="18"/>
    <s v="20170331"/>
    <d v="2017-03-31T00:00:00"/>
    <d v="2017-03-26T00:00:00"/>
    <n v="5"/>
    <s v="Uncle Bob's Organic Dried Pears"/>
    <x v="2"/>
    <x v="2"/>
  </r>
  <r>
    <n v="1888"/>
    <n v="10979"/>
    <s v="D0012"/>
    <n v="20"/>
    <s v="20170331"/>
    <d v="2017-03-31T00:00:00"/>
    <d v="2017-03-26T00:00:00"/>
    <n v="5"/>
    <s v="Queso Manchego La Pastora"/>
    <x v="0"/>
    <x v="2"/>
  </r>
  <r>
    <n v="1889"/>
    <n v="10979"/>
    <s v="D0024"/>
    <n v="80"/>
    <s v="20170331"/>
    <d v="2017-03-31T00:00:00"/>
    <d v="2017-03-26T00:00:00"/>
    <n v="5"/>
    <s v="Guaraná Fantástica"/>
    <x v="6"/>
    <x v="2"/>
  </r>
  <r>
    <n v="1890"/>
    <n v="10979"/>
    <s v="D0027"/>
    <n v="30"/>
    <s v="20170331"/>
    <d v="2017-03-31T00:00:00"/>
    <d v="2017-03-26T00:00:00"/>
    <n v="5"/>
    <s v="Schoggi Schokolade"/>
    <x v="5"/>
    <x v="2"/>
  </r>
  <r>
    <n v="1891"/>
    <n v="10979"/>
    <s v="D0031"/>
    <n v="24"/>
    <s v="20170331"/>
    <d v="2017-03-31T00:00:00"/>
    <d v="2017-03-26T00:00:00"/>
    <n v="5"/>
    <s v="Gorgonzola Telino"/>
    <x v="0"/>
    <x v="2"/>
  </r>
  <r>
    <n v="1892"/>
    <n v="10979"/>
    <s v="C0063"/>
    <n v="35"/>
    <s v="20170417"/>
    <d v="2017-04-17T00:00:00"/>
    <d v="2017-03-26T00:00:00"/>
    <n v="22"/>
    <s v="Vegie-spread"/>
    <x v="4"/>
    <x v="2"/>
  </r>
  <r>
    <n v="1893"/>
    <n v="10980"/>
    <s v="D0075"/>
    <n v="40"/>
    <s v="20170402"/>
    <d v="2017-04-02T00:00:00"/>
    <d v="2017-03-27T00:00:00"/>
    <n v="6"/>
    <s v="Rhönbräu Klosterbier"/>
    <x v="6"/>
    <x v="1"/>
  </r>
  <r>
    <n v="1894"/>
    <n v="10981"/>
    <s v="D0038"/>
    <n v="60"/>
    <s v="20170408"/>
    <d v="2017-04-08T00:00:00"/>
    <d v="2017-03-27T00:00:00"/>
    <n v="12"/>
    <s v="Côte de Blaye"/>
    <x v="6"/>
    <x v="2"/>
  </r>
  <r>
    <n v="1895"/>
    <n v="10982"/>
    <s v="P0007"/>
    <n v="20"/>
    <s v="20170408"/>
    <d v="2017-04-08T00:00:00"/>
    <d v="2017-03-27T00:00:00"/>
    <n v="12"/>
    <s v="Uncle Bob's Organic Dried Pears"/>
    <x v="2"/>
    <x v="1"/>
  </r>
  <r>
    <n v="1896"/>
    <n v="10982"/>
    <s v="D0043"/>
    <n v="9"/>
    <s v="20170406"/>
    <d v="2017-04-06T00:00:00"/>
    <d v="2017-03-27T00:00:00"/>
    <n v="10"/>
    <s v="Ipoh Coffee"/>
    <x v="6"/>
    <x v="1"/>
  </r>
  <r>
    <n v="1897"/>
    <n v="10983"/>
    <s v="S0013"/>
    <n v="84"/>
    <s v="20170406"/>
    <d v="2017-04-06T00:00:00"/>
    <d v="2017-03-27T00:00:00"/>
    <n v="10"/>
    <s v="Konbu"/>
    <x v="3"/>
    <x v="2"/>
  </r>
  <r>
    <n v="1898"/>
    <n v="10983"/>
    <s v="G0057"/>
    <n v="15"/>
    <s v="20170403"/>
    <d v="2017-04-03T00:00:00"/>
    <d v="2017-03-27T00:00:00"/>
    <n v="7"/>
    <s v="Ravioli Angelo"/>
    <x v="1"/>
    <x v="2"/>
  </r>
  <r>
    <n v="1899"/>
    <n v="10984"/>
    <s v="D0016"/>
    <n v="55"/>
    <s v="20170403"/>
    <d v="2017-04-03T00:00:00"/>
    <d v="2017-03-30T00:00:00"/>
    <n v="4"/>
    <s v="Pavlova"/>
    <x v="5"/>
    <x v="0"/>
  </r>
  <r>
    <n v="1900"/>
    <n v="10984"/>
    <s v="D0024"/>
    <n v="20"/>
    <s v="20170403"/>
    <d v="2017-04-03T00:00:00"/>
    <d v="2017-03-30T00:00:00"/>
    <n v="4"/>
    <s v="Guaraná Fantástica"/>
    <x v="6"/>
    <x v="0"/>
  </r>
  <r>
    <n v="1901"/>
    <n v="10984"/>
    <s v="S0036"/>
    <n v="40"/>
    <s v="20170402"/>
    <d v="2017-04-02T00:00:00"/>
    <d v="2017-03-30T00:00:00"/>
    <n v="3"/>
    <s v="Inlagd Sill"/>
    <x v="3"/>
    <x v="0"/>
  </r>
  <r>
    <n v="1902"/>
    <n v="10985"/>
    <s v="D0016"/>
    <n v="36"/>
    <s v="20170402"/>
    <d v="2017-04-02T00:00:00"/>
    <d v="2017-03-30T00:00:00"/>
    <n v="3"/>
    <s v="Pavlova"/>
    <x v="5"/>
    <x v="1"/>
  </r>
  <r>
    <n v="1903"/>
    <n v="10985"/>
    <s v="S0018"/>
    <n v="8"/>
    <s v="20170402"/>
    <d v="2017-04-02T00:00:00"/>
    <d v="2017-03-30T00:00:00"/>
    <n v="3"/>
    <s v="Carnarvon Tigers"/>
    <x v="3"/>
    <x v="1"/>
  </r>
  <r>
    <n v="1904"/>
    <n v="10985"/>
    <s v="D0032"/>
    <n v="35"/>
    <s v="20170421"/>
    <d v="2017-04-21T00:00:00"/>
    <d v="2017-03-30T00:00:00"/>
    <n v="22"/>
    <s v="Mascarpone Fabioli"/>
    <x v="0"/>
    <x v="1"/>
  </r>
  <r>
    <n v="1905"/>
    <n v="10986"/>
    <s v="D0011"/>
    <n v="30"/>
    <s v="20170421"/>
    <d v="2017-04-21T00:00:00"/>
    <d v="2017-03-30T00:00:00"/>
    <n v="22"/>
    <s v="Queso Cabrales"/>
    <x v="0"/>
    <x v="2"/>
  </r>
  <r>
    <n v="1906"/>
    <n v="10986"/>
    <s v="D0020"/>
    <n v="15"/>
    <s v="20170421"/>
    <d v="2017-04-21T00:00:00"/>
    <d v="2017-03-30T00:00:00"/>
    <n v="22"/>
    <s v="Sir Rodney's Marmalade"/>
    <x v="5"/>
    <x v="2"/>
  </r>
  <r>
    <n v="1907"/>
    <n v="10986"/>
    <s v="D0076"/>
    <n v="10"/>
    <s v="20170421"/>
    <d v="2017-04-21T00:00:00"/>
    <d v="2017-03-30T00:00:00"/>
    <n v="22"/>
    <s v="Lakkalikööri"/>
    <x v="6"/>
    <x v="2"/>
  </r>
  <r>
    <n v="1908"/>
    <n v="10986"/>
    <s v="C0077"/>
    <n v="15"/>
    <s v="20170406"/>
    <d v="2017-04-06T00:00:00"/>
    <d v="2017-03-30T00:00:00"/>
    <n v="7"/>
    <s v="Original Frankfurter grüne Soße"/>
    <x v="4"/>
    <x v="2"/>
  </r>
  <r>
    <n v="1909"/>
    <n v="10987"/>
    <s v="P0007"/>
    <n v="60"/>
    <s v="20170406"/>
    <d v="2017-04-06T00:00:00"/>
    <d v="2017-03-31T00:00:00"/>
    <n v="6"/>
    <s v="Uncle Bob's Organic Dried Pears"/>
    <x v="2"/>
    <x v="1"/>
  </r>
  <r>
    <n v="1910"/>
    <n v="10987"/>
    <s v="D0043"/>
    <n v="6"/>
    <s v="20170406"/>
    <d v="2017-04-06T00:00:00"/>
    <d v="2017-03-31T00:00:00"/>
    <n v="6"/>
    <s v="Ipoh Coffee"/>
    <x v="6"/>
    <x v="1"/>
  </r>
  <r>
    <n v="1911"/>
    <n v="10987"/>
    <s v="D0072"/>
    <n v="20"/>
    <s v="20170410"/>
    <d v="2017-04-10T00:00:00"/>
    <d v="2017-03-31T00:00:00"/>
    <n v="10"/>
    <s v="Mozzarella di Giovanni"/>
    <x v="0"/>
    <x v="1"/>
  </r>
  <r>
    <n v="1912"/>
    <n v="10988"/>
    <s v="P0007"/>
    <n v="60"/>
    <s v="20170410"/>
    <d v="2017-04-10T00:00:00"/>
    <d v="2017-03-31T00:00:00"/>
    <n v="10"/>
    <s v="Uncle Bob's Organic Dried Pears"/>
    <x v="2"/>
    <x v="2"/>
  </r>
  <r>
    <n v="1913"/>
    <n v="10988"/>
    <s v="D0062"/>
    <n v="40"/>
    <s v="20170402"/>
    <d v="2017-04-02T00:00:00"/>
    <d v="2017-03-31T00:00:00"/>
    <n v="2"/>
    <s v="Tarte au sucre"/>
    <x v="5"/>
    <x v="2"/>
  </r>
  <r>
    <n v="1914"/>
    <n v="10989"/>
    <s v="C0006"/>
    <n v="40"/>
    <s v="20170402"/>
    <d v="2017-04-02T00:00:00"/>
    <d v="2017-03-31T00:00:00"/>
    <n v="2"/>
    <s v="Grandma's Boysenberry Spread"/>
    <x v="4"/>
    <x v="1"/>
  </r>
  <r>
    <n v="1915"/>
    <n v="10989"/>
    <s v="D0011"/>
    <n v="15"/>
    <s v="20170402"/>
    <d v="2017-04-02T00:00:00"/>
    <d v="2017-03-31T00:00:00"/>
    <n v="2"/>
    <s v="Queso Cabrales"/>
    <x v="0"/>
    <x v="1"/>
  </r>
  <r>
    <n v="1916"/>
    <n v="10989"/>
    <s v="S0041"/>
    <n v="4"/>
    <s v="20170407"/>
    <d v="2017-04-07T00:00:00"/>
    <d v="2017-03-31T00:00:00"/>
    <n v="7"/>
    <s v="Jack's New England Clam Chowder"/>
    <x v="3"/>
    <x v="1"/>
  </r>
  <r>
    <n v="1917"/>
    <n v="10990"/>
    <s v="D0021"/>
    <n v="65"/>
    <s v="20170407"/>
    <d v="2017-04-07T00:00:00"/>
    <d v="2017-04-01T00:00:00"/>
    <n v="6"/>
    <s v="Sir Rodney's Scones"/>
    <x v="5"/>
    <x v="0"/>
  </r>
  <r>
    <n v="1918"/>
    <n v="10990"/>
    <s v="D0034"/>
    <n v="60"/>
    <s v="20170407"/>
    <d v="2017-04-07T00:00:00"/>
    <d v="2017-04-01T00:00:00"/>
    <n v="6"/>
    <s v="Sasquatch Ale"/>
    <x v="6"/>
    <x v="0"/>
  </r>
  <r>
    <n v="1919"/>
    <n v="10990"/>
    <s v="M0055"/>
    <n v="65"/>
    <s v="20170407"/>
    <d v="2017-04-07T00:00:00"/>
    <d v="2017-04-01T00:00:00"/>
    <n v="6"/>
    <s v="Pâté chinois"/>
    <x v="7"/>
    <x v="0"/>
  </r>
  <r>
    <n v="1920"/>
    <n v="10990"/>
    <s v="C0061"/>
    <n v="66"/>
    <s v="20170407"/>
    <d v="2017-04-07T00:00:00"/>
    <d v="2017-04-01T00:00:00"/>
    <n v="6"/>
    <s v="Sirop d'érable"/>
    <x v="4"/>
    <x v="0"/>
  </r>
  <r>
    <n v="1921"/>
    <n v="10991"/>
    <s v="D0002"/>
    <n v="50"/>
    <s v="20170407"/>
    <d v="2017-04-07T00:00:00"/>
    <d v="2017-04-01T00:00:00"/>
    <n v="6"/>
    <s v="Chang"/>
    <x v="6"/>
    <x v="1"/>
  </r>
  <r>
    <n v="1922"/>
    <n v="10991"/>
    <s v="D0070"/>
    <n v="20"/>
    <s v="20170407"/>
    <d v="2017-04-07T00:00:00"/>
    <d v="2017-04-01T00:00:00"/>
    <n v="6"/>
    <s v="Outback Lager"/>
    <x v="6"/>
    <x v="1"/>
  </r>
  <r>
    <n v="1923"/>
    <n v="10991"/>
    <s v="D0076"/>
    <n v="90"/>
    <s v="20170403"/>
    <d v="2017-04-03T00:00:00"/>
    <d v="2017-04-01T00:00:00"/>
    <n v="2"/>
    <s v="Lakkalikööri"/>
    <x v="6"/>
    <x v="1"/>
  </r>
  <r>
    <n v="1924"/>
    <n v="10992"/>
    <s v="D0072"/>
    <n v="2"/>
    <s v="20170410"/>
    <d v="2017-04-10T00:00:00"/>
    <d v="2017-04-01T00:00:00"/>
    <n v="9"/>
    <s v="Mozzarella di Giovanni"/>
    <x v="0"/>
    <x v="0"/>
  </r>
  <r>
    <n v="1925"/>
    <n v="10993"/>
    <s v="M0029"/>
    <n v="50"/>
    <s v="20170410"/>
    <d v="2017-04-10T00:00:00"/>
    <d v="2017-04-01T00:00:00"/>
    <n v="9"/>
    <s v="Thüringer Rostbratwurst"/>
    <x v="7"/>
    <x v="0"/>
  </r>
  <r>
    <n v="1926"/>
    <n v="10993"/>
    <s v="S0041"/>
    <n v="35"/>
    <s v="20170409"/>
    <d v="2017-04-09T00:00:00"/>
    <d v="2017-04-01T00:00:00"/>
    <n v="8"/>
    <s v="Jack's New England Clam Chowder"/>
    <x v="3"/>
    <x v="0"/>
  </r>
  <r>
    <n v="1927"/>
    <n v="10994"/>
    <s v="D0059"/>
    <n v="18"/>
    <s v="20170406"/>
    <d v="2017-04-06T00:00:00"/>
    <d v="2017-04-02T00:00:00"/>
    <n v="4"/>
    <s v="Raclette Courdavault"/>
    <x v="0"/>
    <x v="0"/>
  </r>
  <r>
    <n v="1928"/>
    <n v="10995"/>
    <s v="P0051"/>
    <n v="20"/>
    <s v="20170406"/>
    <d v="2017-04-06T00:00:00"/>
    <d v="2017-04-02T00:00:00"/>
    <n v="4"/>
    <s v="Manjimup Dried Apples"/>
    <x v="2"/>
    <x v="0"/>
  </r>
  <r>
    <n v="1929"/>
    <n v="10995"/>
    <s v="D0060"/>
    <n v="4"/>
    <s v="20170410"/>
    <d v="2017-04-10T00:00:00"/>
    <d v="2017-04-02T00:00:00"/>
    <n v="8"/>
    <s v="Camembert Pierrot"/>
    <x v="0"/>
    <x v="0"/>
  </r>
  <r>
    <n v="1930"/>
    <n v="10996"/>
    <s v="G0042"/>
    <n v="40"/>
    <s v="20170413"/>
    <d v="2017-04-13T00:00:00"/>
    <d v="2017-04-02T00:00:00"/>
    <n v="11"/>
    <s v="Singaporean Hokkien Fried Mee"/>
    <x v="1"/>
    <x v="2"/>
  </r>
  <r>
    <n v="1931"/>
    <n v="10997"/>
    <s v="D0032"/>
    <n v="50"/>
    <s v="20170413"/>
    <d v="2017-04-13T00:00:00"/>
    <d v="2017-04-03T00:00:00"/>
    <n v="10"/>
    <s v="Mascarpone Fabioli"/>
    <x v="0"/>
    <x v="2"/>
  </r>
  <r>
    <n v="1932"/>
    <n v="10997"/>
    <s v="S0046"/>
    <n v="20"/>
    <s v="20170413"/>
    <d v="2017-04-13T00:00:00"/>
    <d v="2017-04-03T00:00:00"/>
    <n v="10"/>
    <s v="Spegesild"/>
    <x v="3"/>
    <x v="2"/>
  </r>
  <r>
    <n v="1933"/>
    <n v="10997"/>
    <s v="G0052"/>
    <n v="20"/>
    <s v="20170417"/>
    <d v="2017-04-17T00:00:00"/>
    <d v="2017-04-03T00:00:00"/>
    <n v="14"/>
    <s v="Filo Mix"/>
    <x v="1"/>
    <x v="2"/>
  </r>
  <r>
    <n v="1934"/>
    <n v="10998"/>
    <s v="D0024"/>
    <n v="12"/>
    <s v="20170417"/>
    <d v="2017-04-17T00:00:00"/>
    <d v="2017-04-03T00:00:00"/>
    <n v="14"/>
    <s v="Guaraná Fantástica"/>
    <x v="6"/>
    <x v="2"/>
  </r>
  <r>
    <n v="1935"/>
    <n v="10998"/>
    <s v="C0061"/>
    <n v="7"/>
    <s v="20170417"/>
    <d v="2017-04-17T00:00:00"/>
    <d v="2017-04-03T00:00:00"/>
    <n v="14"/>
    <s v="Sirop d'érable"/>
    <x v="4"/>
    <x v="2"/>
  </r>
  <r>
    <n v="1936"/>
    <n v="10998"/>
    <s v="P0074"/>
    <n v="20"/>
    <s v="20170417"/>
    <d v="2017-04-17T00:00:00"/>
    <d v="2017-04-03T00:00:00"/>
    <n v="14"/>
    <s v="Longlife Tofu"/>
    <x v="2"/>
    <x v="2"/>
  </r>
  <r>
    <n v="1937"/>
    <n v="10998"/>
    <s v="D0075"/>
    <n v="30"/>
    <s v="20170410"/>
    <d v="2017-04-10T00:00:00"/>
    <d v="2017-04-03T00:00:00"/>
    <n v="7"/>
    <s v="Rhönbräu Klosterbier"/>
    <x v="6"/>
    <x v="2"/>
  </r>
  <r>
    <n v="1938"/>
    <n v="10999"/>
    <s v="S0041"/>
    <n v="20"/>
    <s v="20170410"/>
    <d v="2017-04-10T00:00:00"/>
    <d v="2017-04-03T00:00:00"/>
    <n v="7"/>
    <s v="Jack's New England Clam Chowder"/>
    <x v="3"/>
    <x v="2"/>
  </r>
  <r>
    <n v="1939"/>
    <n v="10999"/>
    <s v="P0051"/>
    <n v="15"/>
    <s v="20170410"/>
    <d v="2017-04-10T00:00:00"/>
    <d v="2017-04-03T00:00:00"/>
    <n v="7"/>
    <s v="Manjimup Dried Apples"/>
    <x v="2"/>
    <x v="2"/>
  </r>
  <r>
    <n v="1940"/>
    <n v="10999"/>
    <s v="C0077"/>
    <n v="21"/>
    <s v="20170414"/>
    <d v="2017-04-14T00:00:00"/>
    <d v="2017-04-03T00:00:00"/>
    <n v="11"/>
    <s v="Original Frankfurter grüne Soße"/>
    <x v="4"/>
    <x v="2"/>
  </r>
  <r>
    <n v="1941"/>
    <n v="11000"/>
    <s v="C0004"/>
    <n v="25"/>
    <s v="20170414"/>
    <d v="2017-04-14T00:00:00"/>
    <d v="2017-04-06T00:00:00"/>
    <n v="8"/>
    <s v="Chef Anton's Cajun Seasoning"/>
    <x v="4"/>
    <x v="0"/>
  </r>
  <r>
    <n v="1942"/>
    <n v="11000"/>
    <s v="D0024"/>
    <n v="30"/>
    <s v="20170414"/>
    <d v="2017-04-14T00:00:00"/>
    <d v="2017-04-06T00:00:00"/>
    <n v="8"/>
    <s v="Guaraná Fantástica"/>
    <x v="6"/>
    <x v="0"/>
  </r>
  <r>
    <n v="1943"/>
    <n v="11000"/>
    <s v="C0077"/>
    <n v="30"/>
    <s v="20170414"/>
    <d v="2017-04-14T00:00:00"/>
    <d v="2017-04-06T00:00:00"/>
    <n v="8"/>
    <s v="Original Frankfurter grüne Soße"/>
    <x v="4"/>
    <x v="0"/>
  </r>
  <r>
    <n v="1944"/>
    <n v="11001"/>
    <s v="P0007"/>
    <n v="60"/>
    <s v="20170414"/>
    <d v="2017-04-14T00:00:00"/>
    <d v="2017-04-06T00:00:00"/>
    <n v="8"/>
    <s v="Uncle Bob's Organic Dried Pears"/>
    <x v="2"/>
    <x v="2"/>
  </r>
  <r>
    <n v="1945"/>
    <n v="11001"/>
    <s v="G0022"/>
    <n v="25"/>
    <s v="20170414"/>
    <d v="2017-04-14T00:00:00"/>
    <d v="2017-04-06T00:00:00"/>
    <n v="8"/>
    <s v="Gustaf's Knäckebröd"/>
    <x v="1"/>
    <x v="2"/>
  </r>
  <r>
    <n v="1946"/>
    <n v="11001"/>
    <s v="S0046"/>
    <n v="25"/>
    <s v="20170414"/>
    <d v="2017-04-14T00:00:00"/>
    <d v="2017-04-06T00:00:00"/>
    <n v="8"/>
    <s v="Spegesild"/>
    <x v="3"/>
    <x v="2"/>
  </r>
  <r>
    <n v="1947"/>
    <n v="11001"/>
    <s v="M0055"/>
    <n v="6"/>
    <s v="20170416"/>
    <d v="2017-04-16T00:00:00"/>
    <d v="2017-04-06T00:00:00"/>
    <n v="10"/>
    <s v="Pâté chinois"/>
    <x v="7"/>
    <x v="2"/>
  </r>
  <r>
    <n v="1948"/>
    <n v="11002"/>
    <s v="S0013"/>
    <n v="56"/>
    <s v="20170416"/>
    <d v="2017-04-16T00:00:00"/>
    <d v="2017-04-06T00:00:00"/>
    <n v="10"/>
    <s v="Konbu"/>
    <x v="3"/>
    <x v="1"/>
  </r>
  <r>
    <n v="1949"/>
    <n v="11002"/>
    <s v="D0035"/>
    <n v="15"/>
    <s v="20170416"/>
    <d v="2017-04-16T00:00:00"/>
    <d v="2017-04-06T00:00:00"/>
    <n v="10"/>
    <s v="Steeleye Stout"/>
    <x v="6"/>
    <x v="1"/>
  </r>
  <r>
    <n v="1950"/>
    <n v="11002"/>
    <s v="G0042"/>
    <n v="24"/>
    <s v="20170416"/>
    <d v="2017-04-16T00:00:00"/>
    <d v="2017-04-06T00:00:00"/>
    <n v="10"/>
    <s v="Singaporean Hokkien Fried Mee"/>
    <x v="1"/>
    <x v="1"/>
  </r>
  <r>
    <n v="1951"/>
    <n v="11002"/>
    <s v="M0055"/>
    <n v="40"/>
    <s v="20170408"/>
    <d v="2017-04-08T00:00:00"/>
    <d v="2017-04-06T00:00:00"/>
    <n v="2"/>
    <s v="Pâté chinois"/>
    <x v="7"/>
    <x v="1"/>
  </r>
  <r>
    <n v="1952"/>
    <n v="11003"/>
    <s v="D0001"/>
    <n v="4"/>
    <s v="20170408"/>
    <d v="2017-04-08T00:00:00"/>
    <d v="2017-04-06T00:00:00"/>
    <n v="2"/>
    <s v="Chai"/>
    <x v="6"/>
    <x v="0"/>
  </r>
  <r>
    <n v="1953"/>
    <n v="11003"/>
    <s v="S0040"/>
    <n v="10"/>
    <s v="20170408"/>
    <d v="2017-04-08T00:00:00"/>
    <d v="2017-04-06T00:00:00"/>
    <n v="2"/>
    <s v="Boston Crab Meat"/>
    <x v="3"/>
    <x v="0"/>
  </r>
  <r>
    <n v="1954"/>
    <n v="11003"/>
    <s v="G0052"/>
    <n v="10"/>
    <s v="20170420"/>
    <d v="2017-04-20T00:00:00"/>
    <d v="2017-04-06T00:00:00"/>
    <n v="14"/>
    <s v="Filo Mix"/>
    <x v="1"/>
    <x v="0"/>
  </r>
  <r>
    <n v="1955"/>
    <n v="11004"/>
    <s v="D0026"/>
    <n v="6"/>
    <s v="20170420"/>
    <d v="2017-04-20T00:00:00"/>
    <d v="2017-04-07T00:00:00"/>
    <n v="13"/>
    <s v="Gumbär Gummibärchen"/>
    <x v="5"/>
    <x v="1"/>
  </r>
  <r>
    <n v="1956"/>
    <n v="11004"/>
    <s v="D0076"/>
    <n v="6"/>
    <s v="20170410"/>
    <d v="2017-04-10T00:00:00"/>
    <d v="2017-04-07T00:00:00"/>
    <n v="3"/>
    <s v="Lakkalikööri"/>
    <x v="6"/>
    <x v="1"/>
  </r>
  <r>
    <n v="1957"/>
    <n v="11005"/>
    <s v="D0001"/>
    <n v="2"/>
    <s v="20170410"/>
    <d v="2017-04-10T00:00:00"/>
    <d v="2017-04-07T00:00:00"/>
    <n v="3"/>
    <s v="Chai"/>
    <x v="6"/>
    <x v="1"/>
  </r>
  <r>
    <n v="1958"/>
    <n v="11005"/>
    <s v="D0059"/>
    <n v="10"/>
    <s v="20170415"/>
    <d v="2017-04-15T00:00:00"/>
    <d v="2017-04-07T00:00:00"/>
    <n v="8"/>
    <s v="Raclette Courdavault"/>
    <x v="0"/>
    <x v="1"/>
  </r>
  <r>
    <n v="1959"/>
    <n v="11006"/>
    <s v="D0001"/>
    <n v="8"/>
    <s v="20170415"/>
    <d v="2017-04-15T00:00:00"/>
    <d v="2017-04-07T00:00:00"/>
    <n v="8"/>
    <s v="Chai"/>
    <x v="6"/>
    <x v="2"/>
  </r>
  <r>
    <n v="1960"/>
    <n v="11006"/>
    <s v="M0029"/>
    <n v="2"/>
    <s v="20170413"/>
    <d v="2017-04-13T00:00:00"/>
    <d v="2017-04-07T00:00:00"/>
    <n v="6"/>
    <s v="Thüringer Rostbratwurst"/>
    <x v="7"/>
    <x v="2"/>
  </r>
  <r>
    <n v="1961"/>
    <n v="11007"/>
    <s v="C0008"/>
    <n v="30"/>
    <s v="20170413"/>
    <d v="2017-04-13T00:00:00"/>
    <d v="2017-04-08T00:00:00"/>
    <n v="5"/>
    <s v="Northwoods Cranberry Sauce"/>
    <x v="4"/>
    <x v="2"/>
  </r>
  <r>
    <n v="1962"/>
    <n v="11007"/>
    <s v="M0029"/>
    <n v="10"/>
    <s v="20170413"/>
    <d v="2017-04-13T00:00:00"/>
    <d v="2017-04-08T00:00:00"/>
    <n v="5"/>
    <s v="Thüringer Rostbratwurst"/>
    <x v="7"/>
    <x v="2"/>
  </r>
  <r>
    <n v="1963"/>
    <n v="11007"/>
    <s v="G0042"/>
    <n v="14"/>
    <s v="20170414"/>
    <d v="2017-04-14T00:00:00"/>
    <d v="2017-04-08T00:00:00"/>
    <n v="6"/>
    <s v="Singaporean Hokkien Fried Mee"/>
    <x v="1"/>
    <x v="2"/>
  </r>
  <r>
    <n v="1964"/>
    <n v="11008"/>
    <s v="P0028"/>
    <n v="70"/>
    <s v="20170415"/>
    <d v="2017-04-15T00:00:00"/>
    <d v="2017-04-08T00:00:00"/>
    <n v="7"/>
    <s v="Rössle Sauerkraut"/>
    <x v="2"/>
    <x v="0"/>
  </r>
  <r>
    <n v="1965"/>
    <n v="11008"/>
    <s v="D0034"/>
    <n v="90"/>
    <s v="20170416"/>
    <d v="2017-04-16T00:00:00"/>
    <d v="2017-04-08T00:00:00"/>
    <n v="8"/>
    <s v="Sasquatch Ale"/>
    <x v="6"/>
    <x v="0"/>
  </r>
  <r>
    <n v="1966"/>
    <n v="11008"/>
    <s v="D0071"/>
    <n v="21"/>
    <s v="20170410"/>
    <d v="2017-04-10T00:00:00"/>
    <d v="2017-04-08T00:00:00"/>
    <n v="2"/>
    <s v="Flotemysost"/>
    <x v="0"/>
    <x v="0"/>
  </r>
  <r>
    <n v="1967"/>
    <n v="11009"/>
    <s v="D0024"/>
    <n v="12"/>
    <s v="20170410"/>
    <d v="2017-04-10T00:00:00"/>
    <d v="2017-04-08T00:00:00"/>
    <n v="2"/>
    <s v="Guaraná Fantástica"/>
    <x v="6"/>
    <x v="1"/>
  </r>
  <r>
    <n v="1968"/>
    <n v="11009"/>
    <s v="S0036"/>
    <n v="18"/>
    <s v="20170410"/>
    <d v="2017-04-10T00:00:00"/>
    <d v="2017-04-08T00:00:00"/>
    <n v="2"/>
    <s v="Inlagd Sill"/>
    <x v="3"/>
    <x v="1"/>
  </r>
  <r>
    <n v="1969"/>
    <n v="11009"/>
    <s v="D0060"/>
    <n v="9"/>
    <s v="20170421"/>
    <d v="2017-04-21T00:00:00"/>
    <d v="2017-04-08T00:00:00"/>
    <n v="13"/>
    <s v="Camembert Pierrot"/>
    <x v="0"/>
    <x v="1"/>
  </r>
  <r>
    <n v="1970"/>
    <n v="11010"/>
    <s v="P0007"/>
    <n v="20"/>
    <s v="20170421"/>
    <d v="2017-04-21T00:00:00"/>
    <d v="2017-04-09T00:00:00"/>
    <n v="12"/>
    <s v="Uncle Bob's Organic Dried Pears"/>
    <x v="2"/>
    <x v="2"/>
  </r>
  <r>
    <n v="1971"/>
    <n v="11010"/>
    <s v="D0024"/>
    <n v="10"/>
    <s v="20170413"/>
    <d v="2017-04-13T00:00:00"/>
    <d v="2017-04-09T00:00:00"/>
    <n v="4"/>
    <s v="Guaraná Fantástica"/>
    <x v="6"/>
    <x v="2"/>
  </r>
  <r>
    <n v="1972"/>
    <n v="11011"/>
    <s v="S0058"/>
    <n v="40"/>
    <s v="20170413"/>
    <d v="2017-04-13T00:00:00"/>
    <d v="2017-04-09T00:00:00"/>
    <n v="4"/>
    <s v="Escargots de Bourgogne"/>
    <x v="3"/>
    <x v="1"/>
  </r>
  <r>
    <n v="1973"/>
    <n v="11011"/>
    <s v="D0071"/>
    <n v="20"/>
    <s v="20170417"/>
    <d v="2017-04-17T00:00:00"/>
    <d v="2017-04-09T00:00:00"/>
    <n v="8"/>
    <s v="Flotemysost"/>
    <x v="0"/>
    <x v="1"/>
  </r>
  <r>
    <n v="1974"/>
    <n v="11012"/>
    <s v="D0019"/>
    <n v="50"/>
    <s v="20170417"/>
    <d v="2017-04-17T00:00:00"/>
    <d v="2017-04-09T00:00:00"/>
    <n v="8"/>
    <s v="Teatime Chocolate Biscuits"/>
    <x v="5"/>
    <x v="0"/>
  </r>
  <r>
    <n v="1975"/>
    <n v="11012"/>
    <s v="D0060"/>
    <n v="36"/>
    <s v="20170417"/>
    <d v="2017-04-17T00:00:00"/>
    <d v="2017-04-09T00:00:00"/>
    <n v="8"/>
    <s v="Camembert Pierrot"/>
    <x v="0"/>
    <x v="0"/>
  </r>
  <r>
    <n v="1976"/>
    <n v="11012"/>
    <s v="D0071"/>
    <n v="60"/>
    <s v="20170410"/>
    <d v="2017-04-10T00:00:00"/>
    <d v="2017-04-09T00:00:00"/>
    <n v="1"/>
    <s v="Flotemysost"/>
    <x v="0"/>
    <x v="0"/>
  </r>
  <r>
    <n v="1977"/>
    <n v="11013"/>
    <s v="G0023"/>
    <n v="10"/>
    <s v="20170410"/>
    <d v="2017-04-10T00:00:00"/>
    <d v="2017-04-09T00:00:00"/>
    <n v="1"/>
    <s v="Tunnbröd"/>
    <x v="1"/>
    <x v="1"/>
  </r>
  <r>
    <n v="1978"/>
    <n v="11013"/>
    <s v="G0042"/>
    <n v="4"/>
    <s v="20170410"/>
    <d v="2017-04-10T00:00:00"/>
    <d v="2017-04-09T00:00:00"/>
    <n v="1"/>
    <s v="Singaporean Hokkien Fried Mee"/>
    <x v="1"/>
    <x v="1"/>
  </r>
  <r>
    <n v="1979"/>
    <n v="11013"/>
    <s v="S0045"/>
    <n v="20"/>
    <s v="20170410"/>
    <d v="2017-04-10T00:00:00"/>
    <d v="2017-04-09T00:00:00"/>
    <n v="1"/>
    <s v="Rogede sild"/>
    <x v="3"/>
    <x v="1"/>
  </r>
  <r>
    <n v="1980"/>
    <n v="11013"/>
    <s v="D0068"/>
    <n v="2"/>
    <s v="20170415"/>
    <d v="2017-04-15T00:00:00"/>
    <d v="2017-04-09T00:00:00"/>
    <n v="6"/>
    <s v="Scottish Longbreads"/>
    <x v="5"/>
    <x v="1"/>
  </r>
  <r>
    <n v="1981"/>
    <n v="11014"/>
    <s v="S0041"/>
    <n v="28"/>
    <s v="20170420"/>
    <d v="2017-04-20T00:00:00"/>
    <d v="2017-04-10T00:00:00"/>
    <n v="10"/>
    <s v="Jack's New England Clam Chowder"/>
    <x v="3"/>
    <x v="0"/>
  </r>
  <r>
    <n v="1982"/>
    <n v="11015"/>
    <s v="S0030"/>
    <n v="15"/>
    <s v="20170420"/>
    <d v="2017-04-20T00:00:00"/>
    <d v="2017-04-10T00:00:00"/>
    <n v="10"/>
    <s v="Nord-Ost Matjeshering"/>
    <x v="3"/>
    <x v="2"/>
  </r>
  <r>
    <n v="1983"/>
    <n v="11015"/>
    <s v="C0077"/>
    <n v="18"/>
    <s v="20170413"/>
    <d v="2017-04-13T00:00:00"/>
    <d v="2017-04-10T00:00:00"/>
    <n v="3"/>
    <s v="Original Frankfurter grüne Soße"/>
    <x v="4"/>
    <x v="2"/>
  </r>
  <r>
    <n v="1984"/>
    <n v="11016"/>
    <s v="D0031"/>
    <n v="15"/>
    <s v="20170413"/>
    <d v="2017-04-13T00:00:00"/>
    <d v="2017-04-10T00:00:00"/>
    <n v="3"/>
    <s v="Gorgonzola Telino"/>
    <x v="0"/>
    <x v="2"/>
  </r>
  <r>
    <n v="1985"/>
    <n v="11016"/>
    <s v="S0036"/>
    <n v="16"/>
    <s v="20170420"/>
    <d v="2017-04-20T00:00:00"/>
    <d v="2017-04-10T00:00:00"/>
    <n v="10"/>
    <s v="Inlagd Sill"/>
    <x v="3"/>
    <x v="2"/>
  </r>
  <r>
    <n v="1986"/>
    <n v="11017"/>
    <s v="C0003"/>
    <n v="25"/>
    <s v="20170420"/>
    <d v="2017-04-20T00:00:00"/>
    <d v="2017-04-13T00:00:00"/>
    <n v="7"/>
    <s v="Aniseed Syrup"/>
    <x v="4"/>
    <x v="2"/>
  </r>
  <r>
    <n v="1987"/>
    <n v="11017"/>
    <s v="D0059"/>
    <n v="110"/>
    <s v="20170420"/>
    <d v="2017-04-20T00:00:00"/>
    <d v="2017-04-13T00:00:00"/>
    <n v="7"/>
    <s v="Raclette Courdavault"/>
    <x v="0"/>
    <x v="2"/>
  </r>
  <r>
    <n v="1988"/>
    <n v="11017"/>
    <s v="D0070"/>
    <n v="30"/>
    <s v="20170416"/>
    <d v="2017-04-16T00:00:00"/>
    <d v="2017-04-13T00:00:00"/>
    <n v="3"/>
    <s v="Outback Lager"/>
    <x v="6"/>
    <x v="2"/>
  </r>
  <r>
    <n v="1989"/>
    <n v="11018"/>
    <s v="D0012"/>
    <n v="20"/>
    <s v="20170416"/>
    <d v="2017-04-16T00:00:00"/>
    <d v="2017-04-13T00:00:00"/>
    <n v="3"/>
    <s v="Queso Manchego La Pastora"/>
    <x v="0"/>
    <x v="2"/>
  </r>
  <r>
    <n v="1990"/>
    <n v="11018"/>
    <s v="S0018"/>
    <n v="10"/>
    <s v="20170416"/>
    <d v="2017-04-16T00:00:00"/>
    <d v="2017-04-13T00:00:00"/>
    <n v="3"/>
    <s v="Carnarvon Tigers"/>
    <x v="3"/>
    <x v="2"/>
  </r>
  <r>
    <n v="1991"/>
    <n v="11018"/>
    <s v="G0056"/>
    <n v="5"/>
    <s v="20170417"/>
    <d v="2017-04-17T00:00:00"/>
    <d v="2017-04-13T00:00:00"/>
    <n v="4"/>
    <s v="Gnocchi di nonna Alice"/>
    <x v="1"/>
    <x v="2"/>
  </r>
  <r>
    <n v="1992"/>
    <n v="11019"/>
    <s v="S0046"/>
    <n v="3"/>
    <s v="20170418"/>
    <d v="2017-04-18T00:00:00"/>
    <d v="2017-04-13T00:00:00"/>
    <n v="5"/>
    <s v="Spegesild"/>
    <x v="3"/>
    <x v="0"/>
  </r>
  <r>
    <n v="1993"/>
    <n v="11019"/>
    <s v="D0049"/>
    <n v="2"/>
    <s v="20170416"/>
    <d v="2017-04-16T00:00:00"/>
    <d v="2017-04-13T00:00:00"/>
    <n v="3"/>
    <s v="Maxilaku"/>
    <x v="5"/>
    <x v="0"/>
  </r>
  <r>
    <n v="1994"/>
    <n v="11020"/>
    <s v="S0010"/>
    <n v="24"/>
    <s v="20170421"/>
    <d v="2017-04-21T00:00:00"/>
    <d v="2017-04-14T00:00:00"/>
    <n v="7"/>
    <s v="Ikura"/>
    <x v="3"/>
    <x v="2"/>
  </r>
  <r>
    <n v="1995"/>
    <n v="11021"/>
    <s v="D0002"/>
    <n v="11"/>
    <s v="20170421"/>
    <d v="2017-04-21T00:00:00"/>
    <d v="2017-04-14T00:00:00"/>
    <n v="7"/>
    <s v="Chang"/>
    <x v="6"/>
    <x v="1"/>
  </r>
  <r>
    <n v="1996"/>
    <n v="11021"/>
    <s v="D0020"/>
    <n v="15"/>
    <s v="20170421"/>
    <d v="2017-04-21T00:00:00"/>
    <d v="2017-04-14T00:00:00"/>
    <n v="7"/>
    <s v="Sir Rodney's Marmalade"/>
    <x v="5"/>
    <x v="1"/>
  </r>
  <r>
    <n v="1997"/>
    <n v="11021"/>
    <s v="D0026"/>
    <n v="63"/>
    <s v="20170421"/>
    <d v="2017-04-21T00:00:00"/>
    <d v="2017-04-14T00:00:00"/>
    <n v="7"/>
    <s v="Gumbär Gummibärchen"/>
    <x v="5"/>
    <x v="1"/>
  </r>
  <r>
    <n v="1998"/>
    <n v="11021"/>
    <s v="P0051"/>
    <n v="44"/>
    <s v="20170421"/>
    <d v="2017-04-21T00:00:00"/>
    <d v="2017-04-14T00:00:00"/>
    <n v="7"/>
    <s v="Manjimup Dried Apples"/>
    <x v="2"/>
    <x v="1"/>
  </r>
  <r>
    <n v="1999"/>
    <n v="11021"/>
    <s v="D0072"/>
    <n v="35"/>
    <s v="20170504"/>
    <d v="2017-05-04T00:00:00"/>
    <d v="2017-04-14T00:00:00"/>
    <n v="20"/>
    <s v="Mozzarella di Giovanni"/>
    <x v="0"/>
    <x v="1"/>
  </r>
  <r>
    <n v="2000"/>
    <n v="11022"/>
    <s v="D0019"/>
    <n v="35"/>
    <s v="20170504"/>
    <d v="2017-05-04T00:00:00"/>
    <d v="2017-04-14T00:00:00"/>
    <n v="20"/>
    <s v="Teatime Chocolate Biscuits"/>
    <x v="5"/>
    <x v="2"/>
  </r>
  <r>
    <n v="2001"/>
    <n v="11022"/>
    <s v="D0069"/>
    <n v="30"/>
    <s v="20170424"/>
    <d v="2017-04-24T00:00:00"/>
    <d v="2017-04-14T00:00:00"/>
    <n v="10"/>
    <s v="Gudbrandsdalsost"/>
    <x v="0"/>
    <x v="2"/>
  </r>
  <r>
    <n v="2002"/>
    <n v="11023"/>
    <s v="P0007"/>
    <n v="4"/>
    <s v="20170424"/>
    <d v="2017-04-24T00:00:00"/>
    <d v="2017-04-14T00:00:00"/>
    <n v="10"/>
    <s v="Uncle Bob's Organic Dried Pears"/>
    <x v="2"/>
    <x v="2"/>
  </r>
  <r>
    <n v="2003"/>
    <n v="11023"/>
    <s v="D0043"/>
    <n v="30"/>
    <s v="20170420"/>
    <d v="2017-04-20T00:00:00"/>
    <d v="2017-04-14T00:00:00"/>
    <n v="6"/>
    <s v="Ipoh Coffee"/>
    <x v="6"/>
    <x v="2"/>
  </r>
  <r>
    <n v="2004"/>
    <n v="11024"/>
    <s v="D0026"/>
    <n v="12"/>
    <s v="20170420"/>
    <d v="2017-04-20T00:00:00"/>
    <d v="2017-04-15T00:00:00"/>
    <n v="5"/>
    <s v="Gumbär Gummibärchen"/>
    <x v="5"/>
    <x v="1"/>
  </r>
  <r>
    <n v="2005"/>
    <n v="11024"/>
    <s v="D0033"/>
    <n v="30"/>
    <s v="20170420"/>
    <d v="2017-04-20T00:00:00"/>
    <d v="2017-04-15T00:00:00"/>
    <n v="5"/>
    <s v="Geitost"/>
    <x v="0"/>
    <x v="1"/>
  </r>
  <r>
    <n v="2006"/>
    <n v="11024"/>
    <s v="C0065"/>
    <n v="21"/>
    <s v="20170420"/>
    <d v="2017-04-20T00:00:00"/>
    <d v="2017-04-15T00:00:00"/>
    <n v="5"/>
    <s v="Louisiana Fiery Hot Pepper Sauce"/>
    <x v="4"/>
    <x v="1"/>
  </r>
  <r>
    <n v="2007"/>
    <n v="11024"/>
    <s v="D0071"/>
    <n v="50"/>
    <s v="20170424"/>
    <d v="2017-04-24T00:00:00"/>
    <d v="2017-04-15T00:00:00"/>
    <n v="9"/>
    <s v="Flotemysost"/>
    <x v="0"/>
    <x v="1"/>
  </r>
  <r>
    <n v="2008"/>
    <n v="11025"/>
    <s v="D0001"/>
    <n v="10"/>
    <s v="20170424"/>
    <d v="2017-04-24T00:00:00"/>
    <d v="2017-04-15T00:00:00"/>
    <n v="9"/>
    <s v="Chai"/>
    <x v="6"/>
    <x v="0"/>
  </r>
  <r>
    <n v="2009"/>
    <n v="11025"/>
    <s v="S0013"/>
    <n v="20"/>
    <s v="20170428"/>
    <d v="2017-04-28T00:00:00"/>
    <d v="2017-04-15T00:00:00"/>
    <n v="13"/>
    <s v="Konbu"/>
    <x v="3"/>
    <x v="0"/>
  </r>
  <r>
    <n v="2010"/>
    <n v="11026"/>
    <s v="S0018"/>
    <n v="8"/>
    <s v="20170428"/>
    <d v="2017-04-28T00:00:00"/>
    <d v="2017-04-15T00:00:00"/>
    <n v="13"/>
    <s v="Carnarvon Tigers"/>
    <x v="3"/>
    <x v="1"/>
  </r>
  <r>
    <n v="2011"/>
    <n v="11026"/>
    <s v="P0051"/>
    <n v="10"/>
    <s v="20170420"/>
    <d v="2017-04-20T00:00:00"/>
    <d v="2017-04-15T00:00:00"/>
    <n v="5"/>
    <s v="Manjimup Dried Apples"/>
    <x v="2"/>
    <x v="1"/>
  </r>
  <r>
    <n v="2012"/>
    <n v="11027"/>
    <s v="D0024"/>
    <n v="30"/>
    <s v="20170420"/>
    <d v="2017-04-20T00:00:00"/>
    <d v="2017-04-16T00:00:00"/>
    <n v="4"/>
    <s v="Guaraná Fantástica"/>
    <x v="6"/>
    <x v="1"/>
  </r>
  <r>
    <n v="2013"/>
    <n v="11027"/>
    <s v="D0062"/>
    <n v="21"/>
    <s v="20170422"/>
    <d v="2017-04-22T00:00:00"/>
    <d v="2017-04-16T00:00:00"/>
    <n v="6"/>
    <s v="Tarte au sucre"/>
    <x v="5"/>
    <x v="1"/>
  </r>
  <r>
    <n v="2014"/>
    <n v="11028"/>
    <s v="M0055"/>
    <n v="35"/>
    <s v="20170422"/>
    <d v="2017-04-22T00:00:00"/>
    <d v="2017-04-16T00:00:00"/>
    <n v="6"/>
    <s v="Pâté chinois"/>
    <x v="7"/>
    <x v="1"/>
  </r>
  <r>
    <n v="2015"/>
    <n v="11028"/>
    <s v="D0059"/>
    <n v="24"/>
    <s v="20170427"/>
    <d v="2017-04-27T00:00:00"/>
    <d v="2017-04-16T00:00:00"/>
    <n v="11"/>
    <s v="Raclette Courdavault"/>
    <x v="0"/>
    <x v="1"/>
  </r>
  <r>
    <n v="2016"/>
    <n v="11029"/>
    <s v="G0056"/>
    <n v="20"/>
    <s v="20170427"/>
    <d v="2017-04-27T00:00:00"/>
    <d v="2017-04-16T00:00:00"/>
    <n v="11"/>
    <s v="Gnocchi di nonna Alice"/>
    <x v="1"/>
    <x v="1"/>
  </r>
  <r>
    <n v="2017"/>
    <n v="11029"/>
    <s v="C0063"/>
    <n v="12"/>
    <s v="20170427"/>
    <d v="2017-04-27T00:00:00"/>
    <d v="2017-04-16T00:00:00"/>
    <n v="11"/>
    <s v="Vegie-spread"/>
    <x v="4"/>
    <x v="1"/>
  </r>
  <r>
    <n v="2018"/>
    <n v="11030"/>
    <s v="D0002"/>
    <n v="100"/>
    <s v="20170427"/>
    <d v="2017-04-27T00:00:00"/>
    <d v="2017-04-17T00:00:00"/>
    <n v="10"/>
    <s v="Chang"/>
    <x v="6"/>
    <x v="2"/>
  </r>
  <r>
    <n v="2019"/>
    <n v="11030"/>
    <s v="C0005"/>
    <n v="70"/>
    <s v="20170427"/>
    <d v="2017-04-27T00:00:00"/>
    <d v="2017-04-17T00:00:00"/>
    <n v="10"/>
    <s v="Chef Anton's Gumbo Mix"/>
    <x v="4"/>
    <x v="2"/>
  </r>
  <r>
    <n v="2020"/>
    <n v="11030"/>
    <s v="M0029"/>
    <n v="60"/>
    <s v="20170427"/>
    <d v="2017-04-27T00:00:00"/>
    <d v="2017-04-17T00:00:00"/>
    <n v="10"/>
    <s v="Thüringer Rostbratwurst"/>
    <x v="7"/>
    <x v="2"/>
  </r>
  <r>
    <n v="2021"/>
    <n v="11030"/>
    <s v="D0059"/>
    <n v="100"/>
    <s v="20170424"/>
    <d v="2017-04-24T00:00:00"/>
    <d v="2017-04-17T00:00:00"/>
    <n v="7"/>
    <s v="Raclette Courdavault"/>
    <x v="0"/>
    <x v="2"/>
  </r>
  <r>
    <n v="2022"/>
    <n v="11031"/>
    <s v="D0001"/>
    <n v="45"/>
    <s v="20170424"/>
    <d v="2017-04-24T00:00:00"/>
    <d v="2017-04-17T00:00:00"/>
    <n v="7"/>
    <s v="Chai"/>
    <x v="6"/>
    <x v="2"/>
  </r>
  <r>
    <n v="2023"/>
    <n v="11031"/>
    <s v="S0013"/>
    <n v="80"/>
    <s v="20170424"/>
    <d v="2017-04-24T00:00:00"/>
    <d v="2017-04-17T00:00:00"/>
    <n v="7"/>
    <s v="Konbu"/>
    <x v="3"/>
    <x v="2"/>
  </r>
  <r>
    <n v="2024"/>
    <n v="11031"/>
    <s v="D0024"/>
    <n v="21"/>
    <s v="20170424"/>
    <d v="2017-04-24T00:00:00"/>
    <d v="2017-04-17T00:00:00"/>
    <n v="7"/>
    <s v="Guaraná Fantástica"/>
    <x v="6"/>
    <x v="2"/>
  </r>
  <r>
    <n v="2025"/>
    <n v="11031"/>
    <s v="G0064"/>
    <n v="20"/>
    <s v="20170424"/>
    <d v="2017-04-24T00:00:00"/>
    <d v="2017-04-17T00:00:00"/>
    <n v="7"/>
    <s v="Wimmers gute Semmelknödel"/>
    <x v="1"/>
    <x v="2"/>
  </r>
  <r>
    <n v="2026"/>
    <n v="11031"/>
    <s v="D0071"/>
    <n v="16"/>
    <s v="20170423"/>
    <d v="2017-04-23T00:00:00"/>
    <d v="2017-04-17T00:00:00"/>
    <n v="6"/>
    <s v="Flotemysost"/>
    <x v="0"/>
    <x v="2"/>
  </r>
  <r>
    <n v="2027"/>
    <n v="11032"/>
    <s v="S0036"/>
    <n v="35"/>
    <s v="20170423"/>
    <d v="2017-04-23T00:00:00"/>
    <d v="2017-04-17T00:00:00"/>
    <n v="6"/>
    <s v="Inlagd Sill"/>
    <x v="3"/>
    <x v="0"/>
  </r>
  <r>
    <n v="2028"/>
    <n v="11032"/>
    <s v="D0038"/>
    <n v="25"/>
    <s v="20170423"/>
    <d v="2017-04-23T00:00:00"/>
    <d v="2017-04-17T00:00:00"/>
    <n v="6"/>
    <s v="Côte de Blaye"/>
    <x v="6"/>
    <x v="0"/>
  </r>
  <r>
    <n v="2029"/>
    <n v="11032"/>
    <s v="D0059"/>
    <n v="30"/>
    <s v="20170423"/>
    <d v="2017-04-23T00:00:00"/>
    <d v="2017-04-17T00:00:00"/>
    <n v="6"/>
    <s v="Raclette Courdavault"/>
    <x v="0"/>
    <x v="0"/>
  </r>
  <r>
    <n v="2030"/>
    <n v="11033"/>
    <s v="M0053"/>
    <n v="70"/>
    <s v="20170423"/>
    <d v="2017-04-23T00:00:00"/>
    <d v="2017-04-17T00:00:00"/>
    <n v="6"/>
    <s v="Perth Pasties"/>
    <x v="7"/>
    <x v="0"/>
  </r>
  <r>
    <n v="2031"/>
    <n v="11033"/>
    <s v="D0069"/>
    <n v="36"/>
    <s v="20170427"/>
    <d v="2017-04-27T00:00:00"/>
    <d v="2017-04-17T00:00:00"/>
    <n v="10"/>
    <s v="Gudbrandsdalsost"/>
    <x v="0"/>
    <x v="0"/>
  </r>
  <r>
    <n v="2032"/>
    <n v="11034"/>
    <s v="D0021"/>
    <n v="15"/>
    <s v="20170427"/>
    <d v="2017-04-27T00:00:00"/>
    <d v="2017-04-20T00:00:00"/>
    <n v="7"/>
    <s v="Sir Rodney's Scones"/>
    <x v="5"/>
    <x v="1"/>
  </r>
  <r>
    <n v="2033"/>
    <n v="11034"/>
    <s v="C0044"/>
    <n v="12"/>
    <s v="20170427"/>
    <d v="2017-04-27T00:00:00"/>
    <d v="2017-04-20T00:00:00"/>
    <n v="7"/>
    <s v="Gula Malacca"/>
    <x v="4"/>
    <x v="1"/>
  </r>
  <r>
    <n v="2034"/>
    <n v="11034"/>
    <s v="C0061"/>
    <n v="6"/>
    <s v="20170424"/>
    <d v="2017-04-24T00:00:00"/>
    <d v="2017-04-20T00:00:00"/>
    <n v="4"/>
    <s v="Sirop d'érable"/>
    <x v="4"/>
    <x v="1"/>
  </r>
  <r>
    <n v="2035"/>
    <n v="11035"/>
    <s v="D0001"/>
    <n v="10"/>
    <s v="20170424"/>
    <d v="2017-04-24T00:00:00"/>
    <d v="2017-04-20T00:00:00"/>
    <n v="4"/>
    <s v="Chai"/>
    <x v="6"/>
    <x v="2"/>
  </r>
  <r>
    <n v="2036"/>
    <n v="11035"/>
    <s v="D0035"/>
    <n v="60"/>
    <s v="20170424"/>
    <d v="2017-04-24T00:00:00"/>
    <d v="2017-04-20T00:00:00"/>
    <n v="4"/>
    <s v="Steeleye Stout"/>
    <x v="6"/>
    <x v="2"/>
  </r>
  <r>
    <n v="2037"/>
    <n v="11035"/>
    <s v="G0042"/>
    <n v="30"/>
    <s v="20170424"/>
    <d v="2017-04-24T00:00:00"/>
    <d v="2017-04-20T00:00:00"/>
    <n v="4"/>
    <s v="Singaporean Hokkien Fried Mee"/>
    <x v="1"/>
    <x v="2"/>
  </r>
  <r>
    <n v="2038"/>
    <n v="11035"/>
    <s v="M0054"/>
    <n v="10"/>
    <s v="20170422"/>
    <d v="2017-04-22T00:00:00"/>
    <d v="2017-04-20T00:00:00"/>
    <n v="2"/>
    <s v="Tourtière"/>
    <x v="7"/>
    <x v="2"/>
  </r>
  <r>
    <n v="2039"/>
    <n v="11036"/>
    <s v="S0013"/>
    <n v="7"/>
    <s v="20170422"/>
    <d v="2017-04-22T00:00:00"/>
    <d v="2017-04-20T00:00:00"/>
    <n v="2"/>
    <s v="Konbu"/>
    <x v="3"/>
    <x v="0"/>
  </r>
  <r>
    <n v="2040"/>
    <n v="11036"/>
    <s v="D0059"/>
    <n v="30"/>
    <s v="20170427"/>
    <d v="2017-04-27T00:00:00"/>
    <d v="2017-04-20T00:00:00"/>
    <n v="7"/>
    <s v="Raclette Courdavault"/>
    <x v="0"/>
    <x v="0"/>
  </r>
  <r>
    <n v="2041"/>
    <n v="11037"/>
    <s v="D0070"/>
    <n v="4"/>
    <s v="20170430"/>
    <d v="2017-04-30T00:00:00"/>
    <d v="2017-04-21T00:00:00"/>
    <n v="9"/>
    <s v="Outback Lager"/>
    <x v="6"/>
    <x v="1"/>
  </r>
  <r>
    <n v="2042"/>
    <n v="11038"/>
    <s v="S0040"/>
    <n v="5"/>
    <s v="20170430"/>
    <d v="2017-04-30T00:00:00"/>
    <d v="2017-04-21T00:00:00"/>
    <n v="9"/>
    <s v="Boston Crab Meat"/>
    <x v="3"/>
    <x v="2"/>
  </r>
  <r>
    <n v="2043"/>
    <n v="11038"/>
    <s v="G0052"/>
    <n v="2"/>
    <s v="20170430"/>
    <d v="2017-04-30T00:00:00"/>
    <d v="2017-04-21T00:00:00"/>
    <n v="9"/>
    <s v="Filo Mix"/>
    <x v="1"/>
    <x v="2"/>
  </r>
  <r>
    <n v="2044"/>
    <n v="11038"/>
    <s v="D0071"/>
    <n v="30"/>
    <s v="20170423"/>
    <d v="2017-04-23T00:00:00"/>
    <d v="2017-04-21T00:00:00"/>
    <n v="2"/>
    <s v="Flotemysost"/>
    <x v="0"/>
    <x v="2"/>
  </r>
  <r>
    <n v="2045"/>
    <n v="11039"/>
    <s v="P0028"/>
    <n v="20"/>
    <s v="20170424"/>
    <d v="2017-04-24T00:00:00"/>
    <d v="2017-04-21T00:00:00"/>
    <n v="3"/>
    <s v="Rössle Sauerkraut"/>
    <x v="2"/>
    <x v="2"/>
  </r>
  <r>
    <n v="2046"/>
    <n v="11039"/>
    <s v="D0035"/>
    <n v="24"/>
    <s v="20170425"/>
    <d v="2017-04-25T00:00:00"/>
    <d v="2017-04-21T00:00:00"/>
    <n v="4"/>
    <s v="Steeleye Stout"/>
    <x v="6"/>
    <x v="2"/>
  </r>
  <r>
    <n v="2047"/>
    <n v="11039"/>
    <s v="D0049"/>
    <n v="60"/>
    <s v="20170426"/>
    <d v="2017-04-26T00:00:00"/>
    <d v="2017-04-21T00:00:00"/>
    <n v="5"/>
    <s v="Maxilaku"/>
    <x v="5"/>
    <x v="2"/>
  </r>
  <r>
    <n v="2048"/>
    <n v="11039"/>
    <s v="G0057"/>
    <n v="28"/>
    <s v="20170427"/>
    <d v="2017-04-27T00:00:00"/>
    <d v="2017-04-21T00:00:00"/>
    <n v="6"/>
    <s v="Ravioli Angelo"/>
    <x v="1"/>
    <x v="2"/>
  </r>
  <r>
    <n v="2049"/>
    <n v="11040"/>
    <s v="D0021"/>
    <n v="20"/>
    <s v="20170428"/>
    <d v="2017-04-28T00:00:00"/>
    <d v="2017-04-22T00:00:00"/>
    <n v="6"/>
    <s v="Sir Rodney's Scones"/>
    <x v="5"/>
    <x v="0"/>
  </r>
  <r>
    <n v="2050"/>
    <n v="11041"/>
    <s v="D0002"/>
    <n v="30"/>
    <s v="20170428"/>
    <d v="2017-04-28T00:00:00"/>
    <d v="2017-04-22T00:00:00"/>
    <n v="6"/>
    <s v="Chang"/>
    <x v="6"/>
    <x v="2"/>
  </r>
  <r>
    <n v="2051"/>
    <n v="11041"/>
    <s v="C0063"/>
    <n v="30"/>
    <s v="20170501"/>
    <d v="2017-05-01T00:00:00"/>
    <d v="2017-04-22T00:00:00"/>
    <n v="9"/>
    <s v="Vegie-spread"/>
    <x v="4"/>
    <x v="2"/>
  </r>
  <r>
    <n v="2052"/>
    <n v="11042"/>
    <s v="C0044"/>
    <n v="15"/>
    <s v="20170501"/>
    <d v="2017-05-01T00:00:00"/>
    <d v="2017-04-22T00:00:00"/>
    <n v="9"/>
    <s v="Gula Malacca"/>
    <x v="4"/>
    <x v="1"/>
  </r>
  <r>
    <n v="2053"/>
    <n v="11042"/>
    <s v="C0061"/>
    <n v="4"/>
    <s v="20170429"/>
    <d v="2017-04-29T00:00:00"/>
    <d v="2017-04-22T00:00:00"/>
    <n v="7"/>
    <s v="Sirop d'érable"/>
    <x v="4"/>
    <x v="1"/>
  </r>
  <r>
    <n v="2054"/>
    <n v="11043"/>
    <s v="D0011"/>
    <n v="10"/>
    <s v="20170501"/>
    <d v="2017-05-01T00:00:00"/>
    <d v="2017-04-22T00:00:00"/>
    <n v="9"/>
    <s v="Queso Cabrales"/>
    <x v="0"/>
    <x v="2"/>
  </r>
  <r>
    <n v="2055"/>
    <n v="11044"/>
    <s v="D0062"/>
    <n v="12"/>
    <s v="20170502"/>
    <d v="2017-05-02T00:00:00"/>
    <d v="2017-04-23T00:00:00"/>
    <n v="9"/>
    <s v="Tarte au sucre"/>
    <x v="5"/>
    <x v="1"/>
  </r>
  <r>
    <n v="2056"/>
    <n v="11045"/>
    <s v="D0033"/>
    <n v="15"/>
    <s v="20170503"/>
    <d v="2017-05-03T00:00:00"/>
    <d v="2017-04-23T00:00:00"/>
    <n v="10"/>
    <s v="Geitost"/>
    <x v="0"/>
    <x v="2"/>
  </r>
  <r>
    <n v="2057"/>
    <n v="11045"/>
    <s v="P0051"/>
    <n v="24"/>
    <s v="20170424"/>
    <d v="2017-04-24T00:00:00"/>
    <d v="2017-04-23T00:00:00"/>
    <n v="1"/>
    <s v="Manjimup Dried Apples"/>
    <x v="2"/>
    <x v="2"/>
  </r>
  <r>
    <n v="2058"/>
    <n v="11046"/>
    <s v="D0012"/>
    <n v="20"/>
    <s v="20170424"/>
    <d v="2017-04-24T00:00:00"/>
    <d v="2017-04-23T00:00:00"/>
    <n v="1"/>
    <s v="Queso Manchego La Pastora"/>
    <x v="0"/>
    <x v="2"/>
  </r>
  <r>
    <n v="2059"/>
    <n v="11046"/>
    <s v="D0032"/>
    <n v="15"/>
    <s v="20170424"/>
    <d v="2017-04-24T00:00:00"/>
    <d v="2017-04-23T00:00:00"/>
    <n v="1"/>
    <s v="Mascarpone Fabioli"/>
    <x v="0"/>
    <x v="2"/>
  </r>
  <r>
    <n v="2060"/>
    <n v="11046"/>
    <s v="D0035"/>
    <n v="18"/>
    <s v="20170501"/>
    <d v="2017-05-01T00:00:00"/>
    <d v="2017-04-23T00:00:00"/>
    <n v="8"/>
    <s v="Steeleye Stout"/>
    <x v="6"/>
    <x v="2"/>
  </r>
  <r>
    <n v="2061"/>
    <n v="11047"/>
    <s v="D0001"/>
    <n v="25"/>
    <s v="20170501"/>
    <d v="2017-05-01T00:00:00"/>
    <d v="2017-04-24T00:00:00"/>
    <n v="7"/>
    <s v="Chai"/>
    <x v="6"/>
    <x v="0"/>
  </r>
  <r>
    <n v="2062"/>
    <n v="11047"/>
    <s v="C0005"/>
    <n v="30"/>
    <s v="20170430"/>
    <d v="2017-04-30T00:00:00"/>
    <d v="2017-04-24T00:00:00"/>
    <n v="6"/>
    <s v="Chef Anton's Gumbo Mix"/>
    <x v="4"/>
    <x v="0"/>
  </r>
  <r>
    <n v="2063"/>
    <n v="11048"/>
    <s v="D0068"/>
    <n v="42"/>
    <s v="20170504"/>
    <d v="2017-05-04T00:00:00"/>
    <d v="2017-04-24T00:00:00"/>
    <n v="10"/>
    <s v="Scottish Longbreads"/>
    <x v="5"/>
    <x v="0"/>
  </r>
  <r>
    <n v="2064"/>
    <n v="11049"/>
    <s v="D0002"/>
    <n v="10"/>
    <s v="20170504"/>
    <d v="2017-05-04T00:00:00"/>
    <d v="2017-04-24T00:00:00"/>
    <n v="10"/>
    <s v="Chang"/>
    <x v="6"/>
    <x v="1"/>
  </r>
  <r>
    <n v="2065"/>
    <n v="11049"/>
    <s v="D0012"/>
    <n v="4"/>
    <s v="20170505"/>
    <d v="2017-05-05T00:00:00"/>
    <d v="2017-04-24T00:00:00"/>
    <n v="11"/>
    <s v="Queso Manchego La Pastora"/>
    <x v="0"/>
    <x v="1"/>
  </r>
  <r>
    <n v="2066"/>
    <n v="11050"/>
    <s v="D0076"/>
    <n v="50"/>
    <s v="20170506"/>
    <d v="2017-05-06T00:00:00"/>
    <d v="2017-04-27T00:00:00"/>
    <n v="9"/>
    <s v="Lakkalikööri"/>
    <x v="6"/>
    <x v="2"/>
  </r>
  <r>
    <n v="2067"/>
    <n v="11051"/>
    <s v="D0024"/>
    <n v="10"/>
    <s v="20170501"/>
    <d v="2017-05-01T00:00:00"/>
    <d v="2017-04-27T00:00:00"/>
    <n v="4"/>
    <s v="Guaraná Fantástica"/>
    <x v="6"/>
    <x v="0"/>
  </r>
  <r>
    <n v="2068"/>
    <n v="11052"/>
    <s v="D0043"/>
    <n v="30"/>
    <s v="20170501"/>
    <d v="2017-05-01T00:00:00"/>
    <d v="2017-04-27T00:00:00"/>
    <n v="4"/>
    <s v="Ipoh Coffee"/>
    <x v="6"/>
    <x v="1"/>
  </r>
  <r>
    <n v="2069"/>
    <n v="11052"/>
    <s v="C0061"/>
    <n v="10"/>
    <s v="20170429"/>
    <d v="2017-04-29T00:00:00"/>
    <d v="2017-04-27T00:00:00"/>
    <n v="2"/>
    <s v="Sirop d'érable"/>
    <x v="4"/>
    <x v="1"/>
  </r>
  <r>
    <n v="2070"/>
    <n v="11053"/>
    <s v="S0018"/>
    <n v="35"/>
    <s v="20170429"/>
    <d v="2017-04-29T00:00:00"/>
    <d v="2017-04-27T00:00:00"/>
    <n v="2"/>
    <s v="Carnarvon Tigers"/>
    <x v="3"/>
    <x v="2"/>
  </r>
  <r>
    <n v="2071"/>
    <n v="11053"/>
    <s v="D0032"/>
    <n v="20"/>
    <s v="20170429"/>
    <d v="2017-04-29T00:00:00"/>
    <d v="2017-04-27T00:00:00"/>
    <n v="2"/>
    <s v="Mascarpone Fabioli"/>
    <x v="0"/>
    <x v="2"/>
  </r>
  <r>
    <n v="2072"/>
    <n v="11053"/>
    <s v="G0064"/>
    <n v="25"/>
    <s v="20170430"/>
    <d v="2017-04-30T00:00:00"/>
    <d v="2017-04-27T00:00:00"/>
    <n v="3"/>
    <s v="Wimmers gute Semmelknödel"/>
    <x v="1"/>
    <x v="2"/>
  </r>
  <r>
    <n v="2073"/>
    <n v="11054"/>
    <s v="D0033"/>
    <n v="10"/>
    <s v="20170431"/>
    <d v="2017-05-01T00:00:00"/>
    <d v="2017-04-28T00:00:00"/>
    <n v="3"/>
    <s v="Geitost"/>
    <x v="0"/>
    <x v="1"/>
  </r>
  <r>
    <n v="2074"/>
    <n v="11054"/>
    <s v="D0067"/>
    <n v="20"/>
    <s v="20170505"/>
    <d v="2017-05-05T00:00:00"/>
    <d v="2017-04-28T00:00:00"/>
    <n v="7"/>
    <s v="Laughing Lumberjack Lager"/>
    <x v="6"/>
    <x v="1"/>
  </r>
  <r>
    <n v="2075"/>
    <n v="11055"/>
    <s v="D0024"/>
    <n v="15"/>
    <s v="20170505"/>
    <d v="2017-05-05T00:00:00"/>
    <d v="2017-04-28T00:00:00"/>
    <n v="7"/>
    <s v="Guaraná Fantástica"/>
    <x v="6"/>
    <x v="2"/>
  </r>
  <r>
    <n v="2076"/>
    <n v="11055"/>
    <s v="D0025"/>
    <n v="15"/>
    <s v="20170505"/>
    <d v="2017-05-05T00:00:00"/>
    <d v="2017-04-28T00:00:00"/>
    <n v="7"/>
    <s v="NuNuCa Nuß-Nougat-Creme"/>
    <x v="5"/>
    <x v="2"/>
  </r>
  <r>
    <n v="2077"/>
    <n v="11055"/>
    <s v="P0051"/>
    <n v="20"/>
    <s v="20170505"/>
    <d v="2017-05-05T00:00:00"/>
    <d v="2017-04-28T00:00:00"/>
    <n v="7"/>
    <s v="Manjimup Dried Apples"/>
    <x v="2"/>
    <x v="2"/>
  </r>
  <r>
    <n v="2078"/>
    <n v="11055"/>
    <s v="G0057"/>
    <n v="20"/>
    <s v="20170501"/>
    <d v="2017-05-01T00:00:00"/>
    <d v="2017-04-28T00:00:00"/>
    <n v="3"/>
    <s v="Ravioli Angelo"/>
    <x v="1"/>
    <x v="2"/>
  </r>
  <r>
    <n v="2079"/>
    <n v="11056"/>
    <s v="P0007"/>
    <n v="40"/>
    <s v="20170501"/>
    <d v="2017-05-01T00:00:00"/>
    <d v="2017-04-28T00:00:00"/>
    <n v="3"/>
    <s v="Uncle Bob's Organic Dried Pears"/>
    <x v="2"/>
    <x v="2"/>
  </r>
  <r>
    <n v="2080"/>
    <n v="11056"/>
    <s v="M0055"/>
    <n v="35"/>
    <s v="20170501"/>
    <d v="2017-05-01T00:00:00"/>
    <d v="2017-04-28T00:00:00"/>
    <n v="3"/>
    <s v="Pâté chinois"/>
    <x v="7"/>
    <x v="2"/>
  </r>
  <r>
    <n v="2081"/>
    <n v="11056"/>
    <s v="D0060"/>
    <n v="50"/>
    <s v="20170501"/>
    <d v="2017-05-01T00:00:00"/>
    <d v="2017-04-28T00:00:00"/>
    <n v="3"/>
    <s v="Camembert Pierrot"/>
    <x v="0"/>
    <x v="2"/>
  </r>
  <r>
    <n v="2082"/>
    <n v="11057"/>
    <s v="D0070"/>
    <n v="3"/>
    <s v="20170502"/>
    <d v="2017-05-02T00:00:00"/>
    <d v="2017-04-29T00:00:00"/>
    <n v="3"/>
    <s v="Outback Lager"/>
    <x v="6"/>
    <x v="0"/>
  </r>
  <r>
    <n v="2083"/>
    <n v="11058"/>
    <s v="D0021"/>
    <n v="3"/>
    <s v="20170502"/>
    <d v="2017-05-02T00:00:00"/>
    <d v="2017-04-29T00:00:00"/>
    <n v="3"/>
    <s v="Sir Rodney's Scones"/>
    <x v="5"/>
    <x v="0"/>
  </r>
  <r>
    <n v="2084"/>
    <n v="11058"/>
    <s v="D0060"/>
    <n v="21"/>
    <s v="20170502"/>
    <d v="2017-05-02T00:00:00"/>
    <d v="2017-04-29T00:00:00"/>
    <n v="3"/>
    <s v="Camembert Pierrot"/>
    <x v="0"/>
    <x v="0"/>
  </r>
  <r>
    <n v="2085"/>
    <n v="11058"/>
    <s v="C0061"/>
    <n v="4"/>
    <s v="20170502"/>
    <d v="2017-05-02T00:00:00"/>
    <d v="2017-04-29T00:00:00"/>
    <n v="3"/>
    <s v="Sirop d'érable"/>
    <x v="4"/>
    <x v="0"/>
  </r>
  <r>
    <n v="2086"/>
    <n v="11059"/>
    <s v="S0013"/>
    <n v="30"/>
    <s v="20170502"/>
    <d v="2017-05-02T00:00:00"/>
    <d v="2017-04-29T00:00:00"/>
    <n v="3"/>
    <s v="Konbu"/>
    <x v="3"/>
    <x v="2"/>
  </r>
  <r>
    <n v="2087"/>
    <n v="11059"/>
    <s v="M0017"/>
    <n v="12"/>
    <s v="20170502"/>
    <d v="2017-05-02T00:00:00"/>
    <d v="2017-04-29T00:00:00"/>
    <n v="3"/>
    <s v="Alice Mutton"/>
    <x v="7"/>
    <x v="2"/>
  </r>
  <r>
    <n v="2088"/>
    <n v="11059"/>
    <s v="D0060"/>
    <n v="35"/>
    <s v="20170504"/>
    <d v="2017-05-04T00:00:00"/>
    <d v="2017-04-29T00:00:00"/>
    <n v="5"/>
    <s v="Camembert Pierrot"/>
    <x v="0"/>
    <x v="2"/>
  </r>
  <r>
    <n v="2089"/>
    <n v="11060"/>
    <s v="D0060"/>
    <n v="4"/>
    <s v="20170504"/>
    <d v="2017-05-04T00:00:00"/>
    <d v="2017-04-30T00:00:00"/>
    <n v="4"/>
    <s v="Camembert Pierrot"/>
    <x v="0"/>
    <x v="2"/>
  </r>
  <r>
    <n v="2090"/>
    <n v="11060"/>
    <s v="C0077"/>
    <n v="10"/>
    <s v="20170504"/>
    <d v="2017-05-04T00:00:00"/>
    <d v="2017-04-30T00:00:00"/>
    <n v="4"/>
    <s v="Original Frankfurter grüne Soße"/>
    <x v="4"/>
    <x v="2"/>
  </r>
  <r>
    <n v="2091"/>
    <n v="11061"/>
    <s v="D0060"/>
    <n v="15"/>
    <s v="20170504"/>
    <d v="2017-05-04T00:00:00"/>
    <d v="2017-04-30T00:00:00"/>
    <n v="4"/>
    <s v="Camembert Pierrot"/>
    <x v="0"/>
    <x v="0"/>
  </r>
  <r>
    <n v="2092"/>
    <n v="11062"/>
    <s v="M0053"/>
    <n v="10"/>
    <s v="20170504"/>
    <d v="2017-05-04T00:00:00"/>
    <d v="2017-04-30T00:00:00"/>
    <n v="4"/>
    <s v="Perth Pasties"/>
    <x v="7"/>
    <x v="2"/>
  </r>
  <r>
    <n v="2093"/>
    <n v="11062"/>
    <s v="D0070"/>
    <n v="12"/>
    <s v="20170506"/>
    <d v="2017-05-06T00:00:00"/>
    <d v="2017-04-30T00:00:00"/>
    <n v="6"/>
    <s v="Outback Lager"/>
    <x v="6"/>
    <x v="2"/>
  </r>
  <r>
    <n v="2094"/>
    <n v="11063"/>
    <s v="D0034"/>
    <n v="30"/>
    <s v="20170506"/>
    <d v="2017-05-06T00:00:00"/>
    <d v="2017-04-30T00:00:00"/>
    <n v="6"/>
    <s v="Sasquatch Ale"/>
    <x v="6"/>
    <x v="2"/>
  </r>
  <r>
    <n v="2095"/>
    <n v="11063"/>
    <s v="S0040"/>
    <n v="40"/>
    <s v="20170506"/>
    <d v="2017-05-06T00:00:00"/>
    <d v="2017-04-30T00:00:00"/>
    <n v="6"/>
    <s v="Boston Crab Meat"/>
    <x v="3"/>
    <x v="2"/>
  </r>
  <r>
    <n v="2096"/>
    <n v="11063"/>
    <s v="S0041"/>
    <n v="30"/>
    <s v="20170504"/>
    <d v="2017-05-04T00:00:00"/>
    <d v="2017-04-30T00:00:00"/>
    <n v="4"/>
    <s v="Jack's New England Clam Chowder"/>
    <x v="3"/>
    <x v="2"/>
  </r>
  <r>
    <n v="2097"/>
    <n v="11064"/>
    <s v="M0017"/>
    <n v="77"/>
    <s v="20170504"/>
    <d v="2017-05-04T00:00:00"/>
    <d v="2017-05-01T00:00:00"/>
    <n v="3"/>
    <s v="Alice Mutton"/>
    <x v="7"/>
    <x v="1"/>
  </r>
  <r>
    <n v="2098"/>
    <n v="11064"/>
    <s v="S0041"/>
    <n v="12"/>
    <s v="20170504"/>
    <d v="2017-05-04T00:00:00"/>
    <d v="2017-05-01T00:00:00"/>
    <n v="3"/>
    <s v="Jack's New England Clam Chowder"/>
    <x v="3"/>
    <x v="1"/>
  </r>
  <r>
    <n v="2099"/>
    <n v="11064"/>
    <s v="M0053"/>
    <n v="25"/>
    <s v="20170504"/>
    <d v="2017-05-04T00:00:00"/>
    <d v="2017-05-01T00:00:00"/>
    <n v="3"/>
    <s v="Perth Pasties"/>
    <x v="7"/>
    <x v="1"/>
  </r>
  <r>
    <n v="2100"/>
    <n v="11064"/>
    <s v="M0055"/>
    <n v="4"/>
    <s v="20170504"/>
    <d v="2017-05-04T00:00:00"/>
    <d v="2017-05-01T00:00:00"/>
    <n v="3"/>
    <s v="Pâté chinois"/>
    <x v="7"/>
    <x v="1"/>
  </r>
  <r>
    <n v="2101"/>
    <n v="11064"/>
    <s v="D0068"/>
    <n v="55"/>
    <s v="20170504"/>
    <d v="2017-05-04T00:00:00"/>
    <d v="2017-05-01T00:00:00"/>
    <n v="3"/>
    <s v="Scottish Longbreads"/>
    <x v="5"/>
    <x v="1"/>
  </r>
  <r>
    <n v="2102"/>
    <n v="11065"/>
    <s v="S0030"/>
    <n v="4"/>
    <s v="20170504"/>
    <d v="2017-05-04T00:00:00"/>
    <d v="2017-05-01T00:00:00"/>
    <n v="3"/>
    <s v="Nord-Ost Matjeshering"/>
    <x v="3"/>
    <x v="1"/>
  </r>
  <r>
    <n v="2103"/>
    <n v="11065"/>
    <s v="M0054"/>
    <n v="20"/>
    <s v="20170504"/>
    <d v="2017-05-04T00:00:00"/>
    <d v="2017-05-01T00:00:00"/>
    <n v="3"/>
    <s v="Tourtière"/>
    <x v="7"/>
    <x v="1"/>
  </r>
  <r>
    <n v="2104"/>
    <n v="11066"/>
    <s v="D0016"/>
    <n v="3"/>
    <s v="20170504"/>
    <d v="2017-05-04T00:00:00"/>
    <d v="2017-05-01T00:00:00"/>
    <n v="3"/>
    <s v="Pavlova"/>
    <x v="5"/>
    <x v="2"/>
  </r>
  <r>
    <n v="2105"/>
    <n v="11066"/>
    <s v="D0019"/>
    <n v="42"/>
    <s v="20170504"/>
    <d v="2017-05-04T00:00:00"/>
    <d v="2017-05-01T00:00:00"/>
    <n v="3"/>
    <s v="Teatime Chocolate Biscuits"/>
    <x v="5"/>
    <x v="2"/>
  </r>
  <r>
    <n v="2106"/>
    <n v="11066"/>
    <s v="D0034"/>
    <n v="35"/>
    <s v="20170506"/>
    <d v="2017-05-06T00:00:00"/>
    <d v="2017-05-01T00:00:00"/>
    <n v="5"/>
    <s v="Sasquatch Ale"/>
    <x v="6"/>
    <x v="2"/>
  </r>
  <r>
    <n v="2107"/>
    <n v="11067"/>
    <s v="S0041"/>
    <n v="9"/>
    <s v="20170506"/>
    <d v="2017-05-06T00:00:00"/>
    <d v="2017-05-04T00:00:00"/>
    <n v="2"/>
    <s v="Jack's New England Clam Chowder"/>
    <x v="3"/>
    <x v="2"/>
  </r>
  <r>
    <n v="2108"/>
    <n v="11068"/>
    <s v="P0028"/>
    <n v="8"/>
    <s v="20170506"/>
    <d v="2017-05-06T00:00:00"/>
    <d v="2017-05-04T00:00:00"/>
    <n v="2"/>
    <s v="Rössle Sauerkraut"/>
    <x v="2"/>
    <x v="2"/>
  </r>
  <r>
    <n v="2109"/>
    <n v="11068"/>
    <s v="D0043"/>
    <n v="36"/>
    <s v="20170506"/>
    <d v="2017-05-06T00:00:00"/>
    <d v="2017-05-04T00:00:00"/>
    <n v="2"/>
    <s v="Ipoh Coffee"/>
    <x v="6"/>
    <x v="2"/>
  </r>
  <r>
    <n v="2110"/>
    <n v="11068"/>
    <s v="C0077"/>
    <n v="28"/>
    <s v="20170506"/>
    <d v="2017-05-06T00:00:00"/>
    <d v="2017-05-04T00:00:00"/>
    <n v="2"/>
    <s v="Original Frankfurter grüne Soße"/>
    <x v="4"/>
    <x v="2"/>
  </r>
  <r>
    <n v="2111"/>
    <n v="11069"/>
    <s v="D0039"/>
    <n v="20"/>
    <s v="20170507"/>
    <d v="2017-05-07T00:00:00"/>
    <d v="2017-05-04T00:00:00"/>
    <n v="3"/>
    <s v="Chartreuse verte"/>
    <x v="6"/>
    <x v="2"/>
  </r>
  <r>
    <n v="2112"/>
    <n v="11070"/>
    <s v="D0001"/>
    <n v="40"/>
    <s v="20170507"/>
    <d v="2017-05-07T00:00:00"/>
    <d v="2017-05-05T00:00:00"/>
    <n v="2"/>
    <s v="Chai"/>
    <x v="6"/>
    <x v="1"/>
  </r>
  <r>
    <n v="2113"/>
    <n v="11070"/>
    <s v="D0002"/>
    <n v="20"/>
    <s v="20170507"/>
    <d v="2017-05-07T00:00:00"/>
    <d v="2017-05-05T00:00:00"/>
    <n v="2"/>
    <s v="Chang"/>
    <x v="6"/>
    <x v="1"/>
  </r>
  <r>
    <n v="2114"/>
    <n v="11070"/>
    <s v="D0016"/>
    <n v="30"/>
    <s v="20170507"/>
    <d v="2017-05-07T00:00:00"/>
    <d v="2017-05-05T00:00:00"/>
    <n v="2"/>
    <s v="Pavlova"/>
    <x v="5"/>
    <x v="1"/>
  </r>
  <r>
    <n v="2115"/>
    <n v="11070"/>
    <s v="D0031"/>
    <n v="20"/>
    <s v="20170507"/>
    <d v="2017-05-07T00:00:00"/>
    <d v="2017-05-05T00:00:00"/>
    <n v="2"/>
    <s v="Gorgonzola Telino"/>
    <x v="0"/>
    <x v="1"/>
  </r>
  <r>
    <n v="2116"/>
    <n v="11071"/>
    <s v="P0007"/>
    <n v="15"/>
    <s v="20170507"/>
    <d v="2017-05-07T00:00:00"/>
    <d v="2017-05-05T00:00:00"/>
    <n v="2"/>
    <s v="Uncle Bob's Organic Dried Pears"/>
    <x v="2"/>
    <x v="1"/>
  </r>
  <r>
    <n v="2117"/>
    <n v="11071"/>
    <s v="S0013"/>
    <n v="10"/>
    <s v="20170507"/>
    <d v="2017-05-07T00:00:00"/>
    <d v="2017-05-05T00:00:00"/>
    <n v="2"/>
    <s v="Konbu"/>
    <x v="3"/>
    <x v="1"/>
  </r>
  <r>
    <n v="2118"/>
    <n v="11072"/>
    <s v="D0002"/>
    <n v="8"/>
    <s v="20170508"/>
    <d v="2017-05-08T00:00:00"/>
    <d v="2017-05-05T00:00:00"/>
    <n v="3"/>
    <s v="Chang"/>
    <x v="6"/>
    <x v="2"/>
  </r>
  <r>
    <n v="2119"/>
    <n v="11072"/>
    <s v="S0041"/>
    <n v="40"/>
    <s v="20170508"/>
    <d v="2017-05-08T00:00:00"/>
    <d v="2017-05-05T00:00:00"/>
    <n v="3"/>
    <s v="Jack's New England Clam Chowder"/>
    <x v="3"/>
    <x v="2"/>
  </r>
  <r>
    <n v="2120"/>
    <n v="11072"/>
    <s v="D0050"/>
    <n v="22"/>
    <s v="20170508"/>
    <d v="2017-05-08T00:00:00"/>
    <d v="2017-05-05T00:00:00"/>
    <n v="3"/>
    <s v="Valkoinen suklaa"/>
    <x v="5"/>
    <x v="2"/>
  </r>
  <r>
    <n v="2121"/>
    <n v="11072"/>
    <s v="G0064"/>
    <n v="130"/>
    <s v="20170508"/>
    <d v="2017-05-08T00:00:00"/>
    <d v="2017-05-05T00:00:00"/>
    <n v="3"/>
    <s v="Wimmers gute Semmelknödel"/>
    <x v="1"/>
    <x v="2"/>
  </r>
  <r>
    <n v="2122"/>
    <n v="11073"/>
    <s v="D0011"/>
    <n v="10"/>
    <s v="20170508"/>
    <d v="2017-05-08T00:00:00"/>
    <d v="2017-05-05T00:00:00"/>
    <n v="3"/>
    <s v="Queso Cabrales"/>
    <x v="0"/>
    <x v="2"/>
  </r>
  <r>
    <n v="2123"/>
    <n v="11073"/>
    <s v="D0024"/>
    <n v="20"/>
    <s v="20170508"/>
    <d v="2017-05-08T00:00:00"/>
    <d v="2017-05-05T00:00:00"/>
    <n v="3"/>
    <s v="Guaraná Fantástica"/>
    <x v="6"/>
    <x v="2"/>
  </r>
  <r>
    <n v="2124"/>
    <n v="11074"/>
    <s v="D0016"/>
    <n v="14"/>
    <s v="20170508"/>
    <d v="2017-05-08T00:00:00"/>
    <d v="2017-05-06T00:00:00"/>
    <n v="2"/>
    <s v="Pavlova"/>
    <x v="5"/>
    <x v="2"/>
  </r>
  <r>
    <n v="2125"/>
    <n v="11075"/>
    <s v="D0002"/>
    <n v="10"/>
    <s v="20170509"/>
    <d v="2017-05-09T00:00:00"/>
    <d v="2017-05-06T00:00:00"/>
    <n v="3"/>
    <s v="Chang"/>
    <x v="6"/>
    <x v="2"/>
  </r>
  <r>
    <n v="2126"/>
    <n v="11075"/>
    <s v="S0046"/>
    <n v="30"/>
    <s v="20170509"/>
    <d v="2017-05-09T00:00:00"/>
    <d v="2017-05-06T00:00:00"/>
    <n v="3"/>
    <s v="Spegesild"/>
    <x v="3"/>
    <x v="2"/>
  </r>
  <r>
    <n v="2127"/>
    <n v="11075"/>
    <s v="D0076"/>
    <n v="2"/>
    <s v="20170509"/>
    <d v="2017-05-09T00:00:00"/>
    <d v="2017-05-06T00:00:00"/>
    <n v="3"/>
    <s v="Lakkalikööri"/>
    <x v="6"/>
    <x v="2"/>
  </r>
  <r>
    <n v="2128"/>
    <n v="11076"/>
    <s v="C0006"/>
    <n v="20"/>
    <s v="20170509"/>
    <d v="2017-05-09T00:00:00"/>
    <d v="2017-05-06T00:00:00"/>
    <n v="3"/>
    <s v="Grandma's Boysenberry Spread"/>
    <x v="4"/>
    <x v="2"/>
  </r>
  <r>
    <n v="2129"/>
    <n v="11076"/>
    <s v="P0014"/>
    <n v="20"/>
    <s v="20170509"/>
    <d v="2017-05-09T00:00:00"/>
    <d v="2017-05-06T00:00:00"/>
    <n v="3"/>
    <s v="Tofu"/>
    <x v="2"/>
    <x v="2"/>
  </r>
  <r>
    <n v="2130"/>
    <n v="11076"/>
    <s v="D0019"/>
    <n v="10"/>
    <s v="20170509"/>
    <d v="2017-05-09T00:00:00"/>
    <d v="2017-05-06T00:00:00"/>
    <n v="3"/>
    <s v="Teatime Chocolate Biscuits"/>
    <x v="5"/>
    <x v="2"/>
  </r>
  <r>
    <n v="2131"/>
    <n v="11077"/>
    <s v="D0002"/>
    <n v="24"/>
    <s v="20170510"/>
    <d v="2017-05-10T00:00:00"/>
    <d v="2017-05-06T00:00:00"/>
    <n v="4"/>
    <s v="Chang"/>
    <x v="6"/>
    <x v="2"/>
  </r>
  <r>
    <n v="2132"/>
    <n v="11077"/>
    <s v="C0003"/>
    <n v="4"/>
    <s v="20170510"/>
    <d v="2017-05-10T00:00:00"/>
    <d v="2017-05-06T00:00:00"/>
    <n v="4"/>
    <s v="Aniseed Syrup"/>
    <x v="4"/>
    <x v="2"/>
  </r>
  <r>
    <n v="2133"/>
    <n v="11077"/>
    <s v="C0004"/>
    <n v="1"/>
    <s v="20170510"/>
    <d v="2017-05-10T00:00:00"/>
    <d v="2017-05-06T00:00:00"/>
    <n v="4"/>
    <s v="Chef Anton's Cajun Seasoning"/>
    <x v="4"/>
    <x v="2"/>
  </r>
  <r>
    <n v="2134"/>
    <n v="11077"/>
    <s v="C0006"/>
    <n v="1"/>
    <s v="20170510"/>
    <d v="2017-05-10T00:00:00"/>
    <d v="2017-05-06T00:00:00"/>
    <n v="4"/>
    <s v="Grandma's Boysenberry Spread"/>
    <x v="4"/>
    <x v="2"/>
  </r>
  <r>
    <n v="2135"/>
    <n v="11077"/>
    <s v="P0007"/>
    <n v="1"/>
    <s v="20170511"/>
    <d v="2017-05-11T00:00:00"/>
    <d v="2017-05-06T00:00:00"/>
    <n v="5"/>
    <s v="Uncle Bob's Organic Dried Pears"/>
    <x v="2"/>
    <x v="2"/>
  </r>
  <r>
    <n v="2136"/>
    <n v="11077"/>
    <s v="C0008"/>
    <n v="2"/>
    <s v="20170511"/>
    <d v="2017-05-11T00:00:00"/>
    <d v="2017-05-06T00:00:00"/>
    <n v="5"/>
    <s v="Northwoods Cranberry Sauce"/>
    <x v="4"/>
    <x v="2"/>
  </r>
  <r>
    <n v="2137"/>
    <n v="11077"/>
    <s v="S0010"/>
    <n v="1"/>
    <s v="20170511"/>
    <d v="2017-05-11T00:00:00"/>
    <d v="2017-05-06T00:00:00"/>
    <n v="5"/>
    <s v="Ikura"/>
    <x v="3"/>
    <x v="2"/>
  </r>
  <r>
    <n v="2138"/>
    <n v="11077"/>
    <s v="D0012"/>
    <n v="2"/>
    <s v="20170511"/>
    <d v="2017-05-11T00:00:00"/>
    <d v="2017-05-06T00:00:00"/>
    <n v="5"/>
    <s v="Queso Manchego La Pastora"/>
    <x v="0"/>
    <x v="2"/>
  </r>
  <r>
    <n v="2139"/>
    <n v="11077"/>
    <s v="S0013"/>
    <n v="4"/>
    <s v="20170511"/>
    <d v="2017-05-11T00:00:00"/>
    <d v="2017-05-06T00:00:00"/>
    <n v="5"/>
    <s v="Konbu"/>
    <x v="3"/>
    <x v="2"/>
  </r>
  <r>
    <n v="2140"/>
    <n v="11077"/>
    <s v="P0014"/>
    <n v="1"/>
    <s v="20170512"/>
    <d v="2017-05-12T00:00:00"/>
    <d v="2017-05-06T00:00:00"/>
    <n v="6"/>
    <s v="Tofu"/>
    <x v="2"/>
    <x v="2"/>
  </r>
  <r>
    <n v="2141"/>
    <n v="11077"/>
    <s v="D0016"/>
    <n v="2"/>
    <s v="20170513"/>
    <d v="2017-05-13T00:00:00"/>
    <d v="2017-05-06T00:00:00"/>
    <n v="7"/>
    <s v="Pavlova"/>
    <x v="5"/>
    <x v="2"/>
  </r>
  <r>
    <n v="2142"/>
    <n v="11077"/>
    <s v="D0020"/>
    <n v="1"/>
    <s v="20170513"/>
    <d v="2017-05-13T00:00:00"/>
    <d v="2017-05-06T00:00:00"/>
    <n v="7"/>
    <s v="Sir Rodney's Marmalade"/>
    <x v="5"/>
    <x v="2"/>
  </r>
  <r>
    <n v="2143"/>
    <n v="11077"/>
    <s v="G0023"/>
    <n v="2"/>
    <s v="20170514"/>
    <d v="2017-05-14T00:00:00"/>
    <d v="2017-05-06T00:00:00"/>
    <n v="8"/>
    <s v="Tunnbröd"/>
    <x v="1"/>
    <x v="2"/>
  </r>
  <r>
    <n v="2144"/>
    <n v="11077"/>
    <s v="D0032"/>
    <n v="1"/>
    <s v="20170514"/>
    <d v="2017-05-14T00:00:00"/>
    <d v="2017-05-06T00:00:00"/>
    <n v="8"/>
    <s v="Mascarpone Fabioli"/>
    <x v="0"/>
    <x v="2"/>
  </r>
  <r>
    <n v="2145"/>
    <n v="11077"/>
    <s v="D0039"/>
    <n v="2"/>
    <s v="20170514"/>
    <d v="2017-05-14T00:00:00"/>
    <d v="2017-05-06T00:00:00"/>
    <n v="8"/>
    <s v="Chartreuse verte"/>
    <x v="6"/>
    <x v="2"/>
  </r>
  <r>
    <n v="2146"/>
    <n v="11077"/>
    <s v="S0041"/>
    <n v="3"/>
    <s v="20170515"/>
    <d v="2017-05-15T00:00:00"/>
    <d v="2017-05-06T00:00:00"/>
    <n v="9"/>
    <s v="Jack's New England Clam Chowder"/>
    <x v="3"/>
    <x v="2"/>
  </r>
  <r>
    <n v="2147"/>
    <n v="11077"/>
    <s v="S0046"/>
    <n v="3"/>
    <s v="20170515"/>
    <d v="2017-05-15T00:00:00"/>
    <d v="2017-05-06T00:00:00"/>
    <n v="9"/>
    <s v="Spegesild"/>
    <x v="3"/>
    <x v="2"/>
  </r>
  <r>
    <n v="2148"/>
    <n v="11077"/>
    <s v="G0052"/>
    <n v="2"/>
    <s v="20170515"/>
    <d v="2017-05-15T00:00:00"/>
    <d v="2017-05-06T00:00:00"/>
    <n v="9"/>
    <s v="Filo Mix"/>
    <x v="1"/>
    <x v="2"/>
  </r>
  <r>
    <n v="2149"/>
    <n v="11077"/>
    <s v="M0055"/>
    <n v="2"/>
    <s v="20170515"/>
    <d v="2017-05-15T00:00:00"/>
    <d v="2017-05-06T00:00:00"/>
    <n v="9"/>
    <s v="Pâté chinois"/>
    <x v="7"/>
    <x v="2"/>
  </r>
  <r>
    <n v="2150"/>
    <n v="11077"/>
    <s v="D0060"/>
    <n v="2"/>
    <s v="20170516"/>
    <d v="2017-05-16T00:00:00"/>
    <d v="2017-05-06T00:00:00"/>
    <n v="10"/>
    <s v="Camembert Pierrot"/>
    <x v="0"/>
    <x v="2"/>
  </r>
  <r>
    <n v="2151"/>
    <n v="11077"/>
    <s v="G0064"/>
    <n v="2"/>
    <s v="20170517"/>
    <d v="2017-05-17T00:00:00"/>
    <d v="2017-05-06T00:00:00"/>
    <n v="11"/>
    <s v="Wimmers gute Semmelknödel"/>
    <x v="1"/>
    <x v="2"/>
  </r>
  <r>
    <n v="2152"/>
    <n v="11077"/>
    <s v="C0066"/>
    <n v="1"/>
    <s v="20170518"/>
    <d v="2017-05-18T00:00:00"/>
    <d v="2017-05-06T00:00:00"/>
    <n v="12"/>
    <s v="Louisiana Hot Spiced Okra"/>
    <x v="4"/>
    <x v="2"/>
  </r>
  <r>
    <n v="2153"/>
    <n v="11077"/>
    <s v="S0073"/>
    <n v="2"/>
    <s v="20170519"/>
    <d v="2017-05-19T00:00:00"/>
    <d v="2017-05-06T00:00:00"/>
    <n v="13"/>
    <s v="Röd Kaviar"/>
    <x v="3"/>
    <x v="2"/>
  </r>
  <r>
    <n v="2154"/>
    <n v="11077"/>
    <s v="D0075"/>
    <n v="4"/>
    <s v="20170520"/>
    <d v="2017-05-20T00:00:00"/>
    <d v="2017-05-06T00:00:00"/>
    <n v="14"/>
    <s v="Rhönbräu Klosterbier"/>
    <x v="6"/>
    <x v="2"/>
  </r>
</pivotCacheRecords>
</file>

<file path=xl/pivotCache/pivotCacheRecords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9">
  <r>
    <s v="SU01"/>
    <s v="Exotic Liquids"/>
    <s v="Exotic Liquids"/>
    <s v="tanchweeheng@unitedgmail.uk"/>
    <x v="0"/>
    <x v="0"/>
    <s v="Tan Chwee Heng"/>
    <n v="3"/>
    <n v="51.930000000000007"/>
    <n v="2719"/>
  </r>
  <r>
    <s v="SU02"/>
    <s v="New Orleans Cajun Delights"/>
    <s v="New Orleans Cajun Delights"/>
    <s v="taninnwei@statesmail.usa"/>
    <x v="1"/>
    <x v="0"/>
    <s v="Tan Inn Wei"/>
    <n v="4"/>
    <n v="80.77"/>
    <n v="1794"/>
  </r>
  <r>
    <s v="SU03"/>
    <s v="Grandma Kelly's Homestead"/>
    <s v="Grandma Kelly's Homestead"/>
    <s v="tangyongkiat@statesmail.usa"/>
    <x v="1"/>
    <x v="0"/>
    <s v="Tang Yong Kiat"/>
    <n v="3"/>
    <n v="114.87"/>
    <n v="1642"/>
  </r>
  <r>
    <s v="SU04"/>
    <s v="Tokyo Traders"/>
    <s v="Tokyo Traders"/>
    <s v="teakarwai@furukawa.jp"/>
    <x v="2"/>
    <x v="0"/>
    <s v="Tea Kar Wai"/>
    <n v="3"/>
    <n v="121.97000000000001"/>
    <n v="1429"/>
  </r>
  <r>
    <s v="SU05"/>
    <s v="Cooperativa de Quesos 'Las Cabras'"/>
    <s v="Cooperativa De Quesos 'Las Cabras'"/>
    <s v="teosooyong@spainlive.com"/>
    <x v="3"/>
    <x v="0"/>
    <s v="Teo Soo Yong"/>
    <n v="2"/>
    <n v="68.709999999999994"/>
    <n v="1073"/>
  </r>
  <r>
    <s v="SU06"/>
    <s v="Mayumi's"/>
    <s v="Mayumi's"/>
    <s v="weeyenching@furukawa.jp"/>
    <x v="2"/>
    <x v="0"/>
    <s v="Wee Yen Ching"/>
    <n v="3"/>
    <n v="61.7"/>
    <n v="1525"/>
  </r>
  <r>
    <s v="SU07"/>
    <s v="Pavlova, Ltd."/>
    <s v="Pavlova, Ltd."/>
    <s v="williamhanson@auzzoutlook.az"/>
    <x v="4"/>
    <x v="0"/>
    <s v="William Hanson"/>
    <n v="5"/>
    <n v="160.71"/>
    <n v="4970"/>
  </r>
  <r>
    <s v="SU08"/>
    <s v="Specialty Biscuits, Ltd."/>
    <s v="Specialty Biscuits, Ltd."/>
    <s v="wongteckwee@unitedgmail.uk"/>
    <x v="0"/>
    <x v="0"/>
    <s v="Wong Teck Wee"/>
    <n v="4"/>
    <n v="153.17000000000002"/>
    <n v="3130"/>
  </r>
  <r>
    <s v="SU09"/>
    <s v="PB Knäckebröd AB"/>
    <s v="Pb Knäckebröd Ab"/>
    <s v="wootphengpheng@swedlive.com"/>
    <x v="5"/>
    <x v="0"/>
    <s v="Woot Pheng Pheng"/>
    <n v="2"/>
    <n v="21.32"/>
    <n v="1100"/>
  </r>
  <r>
    <s v="SU10"/>
    <s v="Refrescos Americanas LTDA"/>
    <s v="Refrescos Americanas Ltda"/>
    <s v="yonglingling@zilhotmail.bz"/>
    <x v="6"/>
    <x v="0"/>
    <s v="Yong Ling Ling"/>
    <n v="1"/>
    <n v="3.85"/>
    <n v="1200"/>
  </r>
  <r>
    <s v="SU11"/>
    <s v="Heli Süßwaren GmbH &amp; Co. KG"/>
    <s v="Heli Süßwaren Gmbh &amp; Co. Kg"/>
    <s v="sammisammilee@germmail.gy"/>
    <x v="7"/>
    <x v="0"/>
    <s v="Sammi Sammi Lee"/>
    <n v="3"/>
    <n v="94.4"/>
    <n v="1471"/>
  </r>
  <r>
    <s v="SU12"/>
    <s v="Plutzer Lebensmittelgroßmärkte AG"/>
    <s v="Plutzer Lebensmittelgroßmärkte Ag"/>
    <s v="alicepohchoo@germmail.gy"/>
    <x v="7"/>
    <x v="0"/>
    <s v="Alice Poh Choo"/>
    <n v="5"/>
    <n v="249.45999999999998"/>
    <n v="4780"/>
  </r>
  <r>
    <s v="SU13"/>
    <s v="Nord-Ost-Fisch Handelsgesellschaft mbH"/>
    <s v="Nord-Ost-Fisch Handelsgesellschaft Mbh"/>
    <s v="lamlinsandy@germmail.gy"/>
    <x v="7"/>
    <x v="0"/>
    <s v="Lam Lin Sandy"/>
    <n v="1"/>
    <n v="27.53"/>
    <n v="700"/>
  </r>
  <r>
    <s v="SU14"/>
    <s v="Formaggi Fortini s.r.l."/>
    <s v="Formaggi Fortini S.R.L."/>
    <s v="chungchuhung@italymail.com"/>
    <x v="8"/>
    <x v="0"/>
    <s v="Chung Chu Hung"/>
    <n v="3"/>
    <n v="71.930000000000007"/>
    <n v="2950"/>
  </r>
  <r>
    <s v="SU15"/>
    <s v="Norske Meierier"/>
    <s v="Norske Meierier"/>
    <s v="leelianjet@norwaymail.nw"/>
    <x v="9"/>
    <x v="0"/>
    <s v="Lee Lian Jet"/>
    <n v="3"/>
    <n v="54.74"/>
    <n v="2830"/>
  </r>
  <r>
    <s v="SU16"/>
    <s v="Bigfoot Breweries"/>
    <s v="Bigfoot Breweries"/>
    <s v="chinseesze@statesmail.usa"/>
    <x v="1"/>
    <x v="0"/>
    <s v="Chin See Sze"/>
    <n v="3"/>
    <n v="51.429999999999993"/>
    <n v="1611"/>
  </r>
  <r>
    <s v="SU17"/>
    <s v="Svensk Sjöföda AB"/>
    <s v="Svensk Sjöföda Ab"/>
    <s v="wanliangalex@swedlive.com"/>
    <x v="5"/>
    <x v="0"/>
    <s v="Wan Liang Alex"/>
    <n v="3"/>
    <n v="70.180000000000007"/>
    <n v="1584"/>
  </r>
  <r>
    <s v="SU18"/>
    <s v="Aux joyeux ecclésiastiques"/>
    <s v="Aux Joyeux Ecclésiastiques"/>
    <s v="joycejoycelim@frenchmail.com"/>
    <x v="10"/>
    <x v="0"/>
    <s v="Joyce Joyce Lim"/>
    <n v="2"/>
    <n v="377.63"/>
    <n v="1523"/>
  </r>
  <r>
    <s v="SU19"/>
    <s v="New England Seafood Cannery"/>
    <s v="New England Seafood Cannery"/>
    <s v="kwanchilin@statesmail.usa"/>
    <x v="1"/>
    <x v="0"/>
    <s v="Kwan Chi Lin"/>
    <n v="2"/>
    <n v="32.71"/>
    <n v="2300"/>
  </r>
  <r>
    <s v="SU20"/>
    <s v="Leka Trading"/>
    <s v="Leka Trading"/>
    <s v="chanlingmagen@singyahoo.sg"/>
    <x v="11"/>
    <x v="1"/>
    <s v="Chan Ling Magen"/>
    <n v="3"/>
    <n v="100.58000000000001"/>
    <n v="2010"/>
  </r>
  <r>
    <s v="SU21"/>
    <s v="Lyngbysild"/>
    <s v="Lyngbysild"/>
    <s v="behjerry@denmail.mark"/>
    <x v="12"/>
    <x v="0"/>
    <s v="Beh Jerry"/>
    <n v="2"/>
    <n v="18.36"/>
    <n v="1110"/>
  </r>
  <r>
    <s v="SU22"/>
    <s v="Zaanse Snoepfabriek"/>
    <s v="Zaanse Snoepfabriek"/>
    <s v="brownhelen@landsmail.com"/>
    <x v="13"/>
    <x v="0"/>
    <s v="Brown Helen"/>
    <n v="2"/>
    <n v="28.43"/>
    <n v="750"/>
  </r>
  <r>
    <s v="SU23"/>
    <s v="Karkki Oy"/>
    <s v="Karkki Oy"/>
    <s v="kwokboonheng@finlandmail.com"/>
    <x v="14"/>
    <x v="0"/>
    <s v="Kwok Boon Heng"/>
    <n v="3"/>
    <n v="55.35"/>
    <n v="2400"/>
  </r>
  <r>
    <s v="SU24"/>
    <s v="G'day, Mate"/>
    <s v="G'Day, Mate"/>
    <s v="tanhoward@auzzoutlook.az"/>
    <x v="4"/>
    <x v="0"/>
    <s v="Tan Howard"/>
    <n v="3"/>
    <n v="59.760000000000005"/>
    <n v="2300"/>
  </r>
  <r>
    <s v="SU25"/>
    <s v="Ma Maison"/>
    <s v="Ma Maison"/>
    <s v="jackyjacky@canadianmail.com"/>
    <x v="15"/>
    <x v="0"/>
    <s v="Jacky Jacky"/>
    <n v="2"/>
    <n v="43.339999999999996"/>
    <n v="1750"/>
  </r>
  <r>
    <s v="SU26"/>
    <s v="Pasta Buttini s.r.l."/>
    <s v="Pasta Buttini S.R.L."/>
    <s v="ansonanson@italymail.com"/>
    <x v="8"/>
    <x v="0"/>
    <s v="Anson Anson"/>
    <n v="2"/>
    <n v="49.040000000000006"/>
    <n v="1780"/>
  </r>
  <r>
    <s v="SU27"/>
    <s v="Escargots Nouveaux"/>
    <s v="Escargots Nouveaux"/>
    <s v="limyangary@frenchmail.com"/>
    <x v="10"/>
    <x v="0"/>
    <s v="Lim Yan Gary"/>
    <n v="1"/>
    <n v="10.91"/>
    <n v="550"/>
  </r>
  <r>
    <s v="SU28"/>
    <s v="Gai pâturage"/>
    <s v="Gai Pâturage"/>
    <s v="chowmingvivian@frenchmail.com"/>
    <x v="10"/>
    <x v="0"/>
    <s v="Chow Ming Vivian"/>
    <n v="2"/>
    <n v="84.52000000000001"/>
    <n v="3200"/>
  </r>
  <r>
    <s v="SU29"/>
    <s v="Forêts d'érables"/>
    <s v="Forêts D'Érables"/>
    <s v="jessiewenqi@canadianmail.com"/>
    <x v="15"/>
    <x v="0"/>
    <s v="Jessie Wen Qi"/>
    <n v="2"/>
    <n v="82.42"/>
    <n v="2800"/>
  </r>
</pivotCacheRecords>
</file>

<file path=xl/pivotCache/pivotCacheRecords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5">
  <r>
    <s v="S001"/>
    <x v="0"/>
    <n v="68642464"/>
    <s v="Blk 51 Ang Mo Kio Ave 3 #01-1002"/>
    <x v="0"/>
    <x v="0"/>
    <n v="21"/>
    <n v="5"/>
    <x v="0"/>
  </r>
  <r>
    <s v="S002"/>
    <x v="1"/>
    <n v="68422486"/>
    <s v="193 Rivervale Drive Rivervale Haven #01-787"/>
    <x v="1"/>
    <x v="0"/>
    <n v="14"/>
    <n v="4"/>
    <x v="1"/>
  </r>
  <r>
    <s v="S003"/>
    <x v="2"/>
    <n v="68425633"/>
    <s v="670 Changi North Street 3"/>
    <x v="2"/>
    <x v="1"/>
    <n v="9"/>
    <n v="3"/>
    <x v="2"/>
  </r>
  <r>
    <s v="S004"/>
    <x v="3"/>
    <n v="68432156"/>
    <s v="88 Orchard Boulevard"/>
    <x v="3"/>
    <x v="2"/>
    <n v="28"/>
    <n v="3"/>
    <x v="2"/>
  </r>
  <r>
    <s v="S005"/>
    <x v="4"/>
    <n v="68317503"/>
    <s v="66 Tampines Street"/>
    <x v="4"/>
    <x v="1"/>
    <n v="17"/>
    <n v="5"/>
    <x v="0"/>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24.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25.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26.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27.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28.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29.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30.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333EF057-B47D-4682-8AB9-C2F7FFD0BCDF}" name="prod cat" cacheId="216" applyNumberFormats="0" applyBorderFormats="0" applyFontFormats="0" applyPatternFormats="0" applyAlignmentFormats="0" applyWidthHeightFormats="1" dataCaption="Values" tag="546cf22a-1723-4284-9699-29d560aa053b" updatedVersion="8" minRefreshableVersion="3" useAutoFormatting="1" itemPrintTitles="1" createdVersion="8" indent="0" outline="1" outlineData="1" multipleFieldFilters="0" chartFormat="2">
  <location ref="L3:M12" firstHeaderRow="1"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8">
        <item x="0"/>
        <item x="1"/>
        <item x="2"/>
        <item x="3"/>
        <item x="4"/>
        <item x="5"/>
        <item x="6"/>
        <item x="7"/>
      </items>
    </pivotField>
    <pivotField dataField="1" subtotalTop="0" showAll="0" defaultSubtotal="0"/>
    <pivotField allDrilled="1" subtotalTop="0" showAll="0" dataSourceSort="1" defaultSubtotal="0" defaultAttributeDrillState="1"/>
  </pivotFields>
  <rowFields count="1">
    <field x="1"/>
  </rowFields>
  <rowItems count="9">
    <i>
      <x/>
    </i>
    <i>
      <x v="1"/>
    </i>
    <i>
      <x v="2"/>
    </i>
    <i>
      <x v="3"/>
    </i>
    <i>
      <x v="4"/>
    </i>
    <i>
      <x v="5"/>
    </i>
    <i>
      <x v="6"/>
    </i>
    <i>
      <x v="7"/>
    </i>
    <i t="grand">
      <x/>
    </i>
  </rowItems>
  <colItems count="1">
    <i/>
  </colItems>
  <pageFields count="1">
    <pageField fld="0" hier="55" name="[Range].[Shelf life (Risk)].[All]" cap="All"/>
  </pageFields>
  <dataFields count="1">
    <dataField name="Sum of Profit" fld="2" baseField="0" baseItem="0"/>
  </dataFields>
  <chartFormats count="1">
    <chartFormat chart="0" format="0" series="1">
      <pivotArea type="data" outline="0" fieldPosition="0">
        <references count="1">
          <reference field="4294967294" count="1" selected="0">
            <x v="0"/>
          </reference>
        </references>
      </pivotArea>
    </chartFormat>
  </chartFormat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4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 Product(Emmanuel)!$A:$N">
        <x15:activeTabTopLevelEntity name="[Range]"/>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40BCC73-110D-4B57-B8E8-855B99FFBD44}" name="member near" cacheId="220" applyNumberFormats="0" applyBorderFormats="0" applyFontFormats="0" applyPatternFormats="0" applyAlignmentFormats="0" applyWidthHeightFormats="1" dataCaption="Values" tag="4aeaf286-47ba-478c-95f6-f5571b68b701" updatedVersion="8" minRefreshableVersion="3" useAutoFormatting="1" subtotalHiddenItems="1" itemPrintTitles="1" createdVersion="8" indent="0" outline="1" outlineData="1" multipleFieldFilters="0" chartFormat="17">
  <location ref="A1:B26" firstHeaderRow="1" firstDataRow="1" firstDataCol="1"/>
  <pivotFields count="4">
    <pivotField axis="axisRow" allDrilled="1" subtotalTop="0" showAll="0" dataSourceSort="1" defaultSubtotal="0" defaultAttributeDrillState="1">
      <items count="4">
        <item x="0"/>
        <item x="1"/>
        <item x="2"/>
        <item x="3"/>
      </items>
    </pivotField>
    <pivotField dataField="1" subtotalTop="0" showAll="0" defaultSubtotal="0"/>
    <pivotField axis="axisRow" allDrilled="1" subtotalTop="0" showAll="0" dataSourceSort="1" defaultSubtotal="0" defaultAttributeDrillState="1">
      <items count="5">
        <item x="0"/>
        <item x="1"/>
        <item x="2"/>
        <item x="3"/>
        <item x="4"/>
      </items>
    </pivotField>
    <pivotField allDrilled="1" subtotalTop="0" showAll="0" dataSourceSort="1" defaultSubtotal="0" defaultAttributeDrillState="1"/>
  </pivotFields>
  <rowFields count="2">
    <field x="2"/>
    <field x="0"/>
  </rowFields>
  <rowItems count="25">
    <i>
      <x/>
    </i>
    <i r="1">
      <x/>
    </i>
    <i r="1">
      <x v="1"/>
    </i>
    <i r="1">
      <x v="2"/>
    </i>
    <i r="1">
      <x v="3"/>
    </i>
    <i>
      <x v="1"/>
    </i>
    <i r="1">
      <x/>
    </i>
    <i r="1">
      <x v="1"/>
    </i>
    <i r="1">
      <x v="2"/>
    </i>
    <i>
      <x v="2"/>
    </i>
    <i r="1">
      <x/>
    </i>
    <i r="1">
      <x v="1"/>
    </i>
    <i r="1">
      <x v="2"/>
    </i>
    <i r="1">
      <x v="3"/>
    </i>
    <i>
      <x v="3"/>
    </i>
    <i r="1">
      <x/>
    </i>
    <i r="1">
      <x v="1"/>
    </i>
    <i r="1">
      <x v="2"/>
    </i>
    <i r="1">
      <x v="3"/>
    </i>
    <i>
      <x v="4"/>
    </i>
    <i r="1">
      <x/>
    </i>
    <i r="1">
      <x v="1"/>
    </i>
    <i r="1">
      <x v="2"/>
    </i>
    <i r="1">
      <x v="3"/>
    </i>
    <i t="grand">
      <x/>
    </i>
  </rowItems>
  <colItems count="1">
    <i/>
  </colItems>
  <dataFields count="1">
    <dataField name="Count of CustomerID" fld="1" subtotal="count" baseField="0" baseItem="0"/>
  </dataFields>
  <chartFormats count="40">
    <chartFormat chart="0" format="0" series="1">
      <pivotArea type="data" outline="0" fieldPosition="0">
        <references count="1">
          <reference field="4294967294" count="1" selected="0">
            <x v="0"/>
          </reference>
        </references>
      </pivotArea>
    </chartFormat>
    <chartFormat chart="0" format="1">
      <pivotArea type="data" outline="0" fieldPosition="0">
        <references count="3">
          <reference field="4294967294" count="1" selected="0">
            <x v="0"/>
          </reference>
          <reference field="0" count="1" selected="0">
            <x v="3"/>
          </reference>
          <reference field="2" count="1" selected="0">
            <x v="4"/>
          </reference>
        </references>
      </pivotArea>
    </chartFormat>
    <chartFormat chart="0" format="2">
      <pivotArea type="data" outline="0" fieldPosition="0">
        <references count="3">
          <reference field="4294967294" count="1" selected="0">
            <x v="0"/>
          </reference>
          <reference field="0" count="1" selected="0">
            <x v="2"/>
          </reference>
          <reference field="2" count="1" selected="0">
            <x v="4"/>
          </reference>
        </references>
      </pivotArea>
    </chartFormat>
    <chartFormat chart="0" format="3">
      <pivotArea type="data" outline="0" fieldPosition="0">
        <references count="3">
          <reference field="4294967294" count="1" selected="0">
            <x v="0"/>
          </reference>
          <reference field="0" count="1" selected="0">
            <x v="1"/>
          </reference>
          <reference field="2" count="1" selected="0">
            <x v="4"/>
          </reference>
        </references>
      </pivotArea>
    </chartFormat>
    <chartFormat chart="0" format="4">
      <pivotArea type="data" outline="0" fieldPosition="0">
        <references count="3">
          <reference field="4294967294" count="1" selected="0">
            <x v="0"/>
          </reference>
          <reference field="0" count="1" selected="0">
            <x v="3"/>
          </reference>
          <reference field="2" count="1" selected="0">
            <x v="3"/>
          </reference>
        </references>
      </pivotArea>
    </chartFormat>
    <chartFormat chart="0" format="5">
      <pivotArea type="data" outline="0" fieldPosition="0">
        <references count="3">
          <reference field="4294967294" count="1" selected="0">
            <x v="0"/>
          </reference>
          <reference field="0" count="1" selected="0">
            <x v="0"/>
          </reference>
          <reference field="2" count="1" selected="0">
            <x v="4"/>
          </reference>
        </references>
      </pivotArea>
    </chartFormat>
    <chartFormat chart="0" format="6">
      <pivotArea type="data" outline="0" fieldPosition="0">
        <references count="3">
          <reference field="4294967294" count="1" selected="0">
            <x v="0"/>
          </reference>
          <reference field="0" count="1" selected="0">
            <x v="2"/>
          </reference>
          <reference field="2" count="1" selected="0">
            <x v="3"/>
          </reference>
        </references>
      </pivotArea>
    </chartFormat>
    <chartFormat chart="0" format="7">
      <pivotArea type="data" outline="0" fieldPosition="0">
        <references count="3">
          <reference field="4294967294" count="1" selected="0">
            <x v="0"/>
          </reference>
          <reference field="0" count="1" selected="0">
            <x v="1"/>
          </reference>
          <reference field="2" count="1" selected="0">
            <x v="3"/>
          </reference>
        </references>
      </pivotArea>
    </chartFormat>
    <chartFormat chart="0" format="8">
      <pivotArea type="data" outline="0" fieldPosition="0">
        <references count="3">
          <reference field="4294967294" count="1" selected="0">
            <x v="0"/>
          </reference>
          <reference field="0" count="1" selected="0">
            <x v="0"/>
          </reference>
          <reference field="2" count="1" selected="0">
            <x v="3"/>
          </reference>
        </references>
      </pivotArea>
    </chartFormat>
    <chartFormat chart="0" format="9">
      <pivotArea type="data" outline="0" fieldPosition="0">
        <references count="3">
          <reference field="4294967294" count="1" selected="0">
            <x v="0"/>
          </reference>
          <reference field="0" count="1" selected="0">
            <x v="3"/>
          </reference>
          <reference field="2" count="1" selected="0">
            <x v="2"/>
          </reference>
        </references>
      </pivotArea>
    </chartFormat>
    <chartFormat chart="0" format="10">
      <pivotArea type="data" outline="0" fieldPosition="0">
        <references count="3">
          <reference field="4294967294" count="1" selected="0">
            <x v="0"/>
          </reference>
          <reference field="0" count="1" selected="0">
            <x v="2"/>
          </reference>
          <reference field="2" count="1" selected="0">
            <x v="2"/>
          </reference>
        </references>
      </pivotArea>
    </chartFormat>
    <chartFormat chart="0" format="11">
      <pivotArea type="data" outline="0" fieldPosition="0">
        <references count="3">
          <reference field="4294967294" count="1" selected="0">
            <x v="0"/>
          </reference>
          <reference field="0" count="1" selected="0">
            <x v="1"/>
          </reference>
          <reference field="2" count="1" selected="0">
            <x v="2"/>
          </reference>
        </references>
      </pivotArea>
    </chartFormat>
    <chartFormat chart="0" format="12">
      <pivotArea type="data" outline="0" fieldPosition="0">
        <references count="3">
          <reference field="4294967294" count="1" selected="0">
            <x v="0"/>
          </reference>
          <reference field="0" count="1" selected="0">
            <x v="0"/>
          </reference>
          <reference field="2" count="1" selected="0">
            <x v="2"/>
          </reference>
        </references>
      </pivotArea>
    </chartFormat>
    <chartFormat chart="0" format="13">
      <pivotArea type="data" outline="0" fieldPosition="0">
        <references count="3">
          <reference field="4294967294" count="1" selected="0">
            <x v="0"/>
          </reference>
          <reference field="0" count="1" selected="0">
            <x v="2"/>
          </reference>
          <reference field="2" count="1" selected="0">
            <x v="1"/>
          </reference>
        </references>
      </pivotArea>
    </chartFormat>
    <chartFormat chart="0" format="14">
      <pivotArea type="data" outline="0" fieldPosition="0">
        <references count="3">
          <reference field="4294967294" count="1" selected="0">
            <x v="0"/>
          </reference>
          <reference field="0" count="1" selected="0">
            <x v="1"/>
          </reference>
          <reference field="2" count="1" selected="0">
            <x v="1"/>
          </reference>
        </references>
      </pivotArea>
    </chartFormat>
    <chartFormat chart="0" format="15">
      <pivotArea type="data" outline="0" fieldPosition="0">
        <references count="3">
          <reference field="4294967294" count="1" selected="0">
            <x v="0"/>
          </reference>
          <reference field="0" count="1" selected="0">
            <x v="0"/>
          </reference>
          <reference field="2" count="1" selected="0">
            <x v="1"/>
          </reference>
        </references>
      </pivotArea>
    </chartFormat>
    <chartFormat chart="0" format="16">
      <pivotArea type="data" outline="0" fieldPosition="0">
        <references count="3">
          <reference field="4294967294" count="1" selected="0">
            <x v="0"/>
          </reference>
          <reference field="0" count="1" selected="0">
            <x v="3"/>
          </reference>
          <reference field="2" count="1" selected="0">
            <x v="0"/>
          </reference>
        </references>
      </pivotArea>
    </chartFormat>
    <chartFormat chart="0" format="17">
      <pivotArea type="data" outline="0" fieldPosition="0">
        <references count="3">
          <reference field="4294967294" count="1" selected="0">
            <x v="0"/>
          </reference>
          <reference field="0" count="1" selected="0">
            <x v="2"/>
          </reference>
          <reference field="2" count="1" selected="0">
            <x v="0"/>
          </reference>
        </references>
      </pivotArea>
    </chartFormat>
    <chartFormat chart="0" format="18">
      <pivotArea type="data" outline="0" fieldPosition="0">
        <references count="3">
          <reference field="4294967294" count="1" selected="0">
            <x v="0"/>
          </reference>
          <reference field="0" count="1" selected="0">
            <x v="1"/>
          </reference>
          <reference field="2" count="1" selected="0">
            <x v="0"/>
          </reference>
        </references>
      </pivotArea>
    </chartFormat>
    <chartFormat chart="0" format="19">
      <pivotArea type="data" outline="0" fieldPosition="0">
        <references count="3">
          <reference field="4294967294" count="1" selected="0">
            <x v="0"/>
          </reference>
          <reference field="0" count="1" selected="0">
            <x v="0"/>
          </reference>
          <reference field="2" count="1" selected="0">
            <x v="0"/>
          </reference>
        </references>
      </pivotArea>
    </chartFormat>
    <chartFormat chart="13" format="40" series="1">
      <pivotArea type="data" outline="0" fieldPosition="0">
        <references count="1">
          <reference field="4294967294" count="1" selected="0">
            <x v="0"/>
          </reference>
        </references>
      </pivotArea>
    </chartFormat>
    <chartFormat chart="13" format="41">
      <pivotArea type="data" outline="0" fieldPosition="0">
        <references count="3">
          <reference field="4294967294" count="1" selected="0">
            <x v="0"/>
          </reference>
          <reference field="0" count="1" selected="0">
            <x v="0"/>
          </reference>
          <reference field="2" count="1" selected="0">
            <x v="0"/>
          </reference>
        </references>
      </pivotArea>
    </chartFormat>
    <chartFormat chart="13" format="42">
      <pivotArea type="data" outline="0" fieldPosition="0">
        <references count="3">
          <reference field="4294967294" count="1" selected="0">
            <x v="0"/>
          </reference>
          <reference field="0" count="1" selected="0">
            <x v="1"/>
          </reference>
          <reference field="2" count="1" selected="0">
            <x v="0"/>
          </reference>
        </references>
      </pivotArea>
    </chartFormat>
    <chartFormat chart="13" format="43">
      <pivotArea type="data" outline="0" fieldPosition="0">
        <references count="3">
          <reference field="4294967294" count="1" selected="0">
            <x v="0"/>
          </reference>
          <reference field="0" count="1" selected="0">
            <x v="2"/>
          </reference>
          <reference field="2" count="1" selected="0">
            <x v="0"/>
          </reference>
        </references>
      </pivotArea>
    </chartFormat>
    <chartFormat chart="13" format="44">
      <pivotArea type="data" outline="0" fieldPosition="0">
        <references count="3">
          <reference field="4294967294" count="1" selected="0">
            <x v="0"/>
          </reference>
          <reference field="0" count="1" selected="0">
            <x v="3"/>
          </reference>
          <reference field="2" count="1" selected="0">
            <x v="0"/>
          </reference>
        </references>
      </pivotArea>
    </chartFormat>
    <chartFormat chart="13" format="45">
      <pivotArea type="data" outline="0" fieldPosition="0">
        <references count="3">
          <reference field="4294967294" count="1" selected="0">
            <x v="0"/>
          </reference>
          <reference field="0" count="1" selected="0">
            <x v="0"/>
          </reference>
          <reference field="2" count="1" selected="0">
            <x v="1"/>
          </reference>
        </references>
      </pivotArea>
    </chartFormat>
    <chartFormat chart="13" format="46">
      <pivotArea type="data" outline="0" fieldPosition="0">
        <references count="3">
          <reference field="4294967294" count="1" selected="0">
            <x v="0"/>
          </reference>
          <reference field="0" count="1" selected="0">
            <x v="1"/>
          </reference>
          <reference field="2" count="1" selected="0">
            <x v="1"/>
          </reference>
        </references>
      </pivotArea>
    </chartFormat>
    <chartFormat chart="13" format="47">
      <pivotArea type="data" outline="0" fieldPosition="0">
        <references count="3">
          <reference field="4294967294" count="1" selected="0">
            <x v="0"/>
          </reference>
          <reference field="0" count="1" selected="0">
            <x v="2"/>
          </reference>
          <reference field="2" count="1" selected="0">
            <x v="1"/>
          </reference>
        </references>
      </pivotArea>
    </chartFormat>
    <chartFormat chart="13" format="48">
      <pivotArea type="data" outline="0" fieldPosition="0">
        <references count="3">
          <reference field="4294967294" count="1" selected="0">
            <x v="0"/>
          </reference>
          <reference field="0" count="1" selected="0">
            <x v="0"/>
          </reference>
          <reference field="2" count="1" selected="0">
            <x v="2"/>
          </reference>
        </references>
      </pivotArea>
    </chartFormat>
    <chartFormat chart="13" format="49">
      <pivotArea type="data" outline="0" fieldPosition="0">
        <references count="3">
          <reference field="4294967294" count="1" selected="0">
            <x v="0"/>
          </reference>
          <reference field="0" count="1" selected="0">
            <x v="1"/>
          </reference>
          <reference field="2" count="1" selected="0">
            <x v="2"/>
          </reference>
        </references>
      </pivotArea>
    </chartFormat>
    <chartFormat chart="13" format="50">
      <pivotArea type="data" outline="0" fieldPosition="0">
        <references count="3">
          <reference field="4294967294" count="1" selected="0">
            <x v="0"/>
          </reference>
          <reference field="0" count="1" selected="0">
            <x v="2"/>
          </reference>
          <reference field="2" count="1" selected="0">
            <x v="2"/>
          </reference>
        </references>
      </pivotArea>
    </chartFormat>
    <chartFormat chart="13" format="51">
      <pivotArea type="data" outline="0" fieldPosition="0">
        <references count="3">
          <reference field="4294967294" count="1" selected="0">
            <x v="0"/>
          </reference>
          <reference field="0" count="1" selected="0">
            <x v="3"/>
          </reference>
          <reference field="2" count="1" selected="0">
            <x v="2"/>
          </reference>
        </references>
      </pivotArea>
    </chartFormat>
    <chartFormat chart="13" format="52">
      <pivotArea type="data" outline="0" fieldPosition="0">
        <references count="3">
          <reference field="4294967294" count="1" selected="0">
            <x v="0"/>
          </reference>
          <reference field="0" count="1" selected="0">
            <x v="0"/>
          </reference>
          <reference field="2" count="1" selected="0">
            <x v="3"/>
          </reference>
        </references>
      </pivotArea>
    </chartFormat>
    <chartFormat chart="13" format="53">
      <pivotArea type="data" outline="0" fieldPosition="0">
        <references count="3">
          <reference field="4294967294" count="1" selected="0">
            <x v="0"/>
          </reference>
          <reference field="0" count="1" selected="0">
            <x v="1"/>
          </reference>
          <reference field="2" count="1" selected="0">
            <x v="3"/>
          </reference>
        </references>
      </pivotArea>
    </chartFormat>
    <chartFormat chart="13" format="54">
      <pivotArea type="data" outline="0" fieldPosition="0">
        <references count="3">
          <reference field="4294967294" count="1" selected="0">
            <x v="0"/>
          </reference>
          <reference field="0" count="1" selected="0">
            <x v="2"/>
          </reference>
          <reference field="2" count="1" selected="0">
            <x v="3"/>
          </reference>
        </references>
      </pivotArea>
    </chartFormat>
    <chartFormat chart="13" format="55">
      <pivotArea type="data" outline="0" fieldPosition="0">
        <references count="3">
          <reference field="4294967294" count="1" selected="0">
            <x v="0"/>
          </reference>
          <reference field="0" count="1" selected="0">
            <x v="3"/>
          </reference>
          <reference field="2" count="1" selected="0">
            <x v="3"/>
          </reference>
        </references>
      </pivotArea>
    </chartFormat>
    <chartFormat chart="13" format="56">
      <pivotArea type="data" outline="0" fieldPosition="0">
        <references count="3">
          <reference field="4294967294" count="1" selected="0">
            <x v="0"/>
          </reference>
          <reference field="0" count="1" selected="0">
            <x v="0"/>
          </reference>
          <reference field="2" count="1" selected="0">
            <x v="4"/>
          </reference>
        </references>
      </pivotArea>
    </chartFormat>
    <chartFormat chart="13" format="57">
      <pivotArea type="data" outline="0" fieldPosition="0">
        <references count="3">
          <reference field="4294967294" count="1" selected="0">
            <x v="0"/>
          </reference>
          <reference field="0" count="1" selected="0">
            <x v="1"/>
          </reference>
          <reference field="2" count="1" selected="0">
            <x v="4"/>
          </reference>
        </references>
      </pivotArea>
    </chartFormat>
    <chartFormat chart="13" format="58">
      <pivotArea type="data" outline="0" fieldPosition="0">
        <references count="3">
          <reference field="4294967294" count="1" selected="0">
            <x v="0"/>
          </reference>
          <reference field="0" count="1" selected="0">
            <x v="2"/>
          </reference>
          <reference field="2" count="1" selected="0">
            <x v="4"/>
          </reference>
        </references>
      </pivotArea>
    </chartFormat>
    <chartFormat chart="13" format="59">
      <pivotArea type="data" outline="0" fieldPosition="0">
        <references count="3">
          <reference field="4294967294" count="1" selected="0">
            <x v="0"/>
          </reference>
          <reference field="0" count="1" selected="0">
            <x v="3"/>
          </reference>
          <reference field="2" count="1" selected="0">
            <x v="4"/>
          </reference>
        </references>
      </pivotArea>
    </chartFormat>
  </chartFormat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2">
    <rowHierarchyUsage hierarchyUsage="78"/>
    <rowHierarchyUsage hierarchyUsage="82"/>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Grocery Sales.xlsx!Table12">
        <x15:activeTabTopLevelEntity name="[Table12]"/>
        <x15:activeTabTopLevelEntity name="[Outle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F6F8E54E-FDE2-40BA-B669-3ED2C4FDBF00}" name="outlet near" cacheId="219" applyNumberFormats="0" applyBorderFormats="0" applyFontFormats="0" applyPatternFormats="0" applyAlignmentFormats="0" applyWidthHeightFormats="1" dataCaption="Values" tag="b65ffd69-eacc-484c-8a25-14d91241bc8a" updatedVersion="8" minRefreshableVersion="3" useAutoFormatting="1" subtotalHiddenItems="1" itemPrintTitles="1" createdVersion="8" indent="0" outline="1" outlineData="1" multipleFieldFilters="0" chartFormat="12">
  <location ref="D1:E12" firstHeaderRow="1" firstDataRow="1" firstDataCol="1"/>
  <pivotFields count="3">
    <pivotField axis="axisRow" allDrilled="1" subtotalTop="0" showAll="0" dataSourceSort="1" defaultSubtotal="0" defaultAttributeDrillState="1">
      <items count="5">
        <item x="0"/>
        <item x="1"/>
        <item x="2"/>
        <item x="3"/>
        <item x="4"/>
      </items>
    </pivotField>
    <pivotField dataField="1" subtotalTop="0" showAll="0" defaultSubtotal="0"/>
    <pivotField axis="axisRow" allDrilled="1" subtotalTop="0" showAll="0" dataSourceSort="1" defaultSubtotal="0" defaultAttributeDrillState="1">
      <items count="5">
        <item x="0"/>
        <item x="1"/>
        <item x="2"/>
        <item x="3"/>
        <item x="4"/>
      </items>
    </pivotField>
  </pivotFields>
  <rowFields count="2">
    <field x="0"/>
    <field x="2"/>
  </rowFields>
  <rowItems count="11">
    <i>
      <x/>
    </i>
    <i r="1">
      <x/>
    </i>
    <i>
      <x v="1"/>
    </i>
    <i r="1">
      <x v="1"/>
    </i>
    <i>
      <x v="2"/>
    </i>
    <i r="1">
      <x v="2"/>
    </i>
    <i>
      <x v="3"/>
    </i>
    <i r="1">
      <x v="3"/>
    </i>
    <i>
      <x v="4"/>
    </i>
    <i r="1">
      <x v="4"/>
    </i>
    <i t="grand">
      <x/>
    </i>
  </rowItems>
  <colItems count="1">
    <i/>
  </colItems>
  <dataFields count="1">
    <dataField name="Sum of Nearest Outlet Choice" fld="1" baseField="0" baseItem="0"/>
  </dataFields>
  <chartFormats count="2">
    <chartFormat chart="0" format="0" series="1">
      <pivotArea type="data" outline="0" fieldPosition="0">
        <references count="1">
          <reference field="4294967294" count="1" selected="0">
            <x v="0"/>
          </reference>
        </references>
      </pivotArea>
    </chartFormat>
    <chartFormat chart="8" format="2" series="1">
      <pivotArea type="data" outline="0" fieldPosition="0">
        <references count="1">
          <reference field="4294967294" count="1" selected="0">
            <x v="0"/>
          </reference>
        </references>
      </pivotArea>
    </chartFormat>
  </chartFormat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2">
    <rowHierarchyUsage hierarchyUsage="28"/>
    <rowHierarchyUsage hierarchyUsage="25"/>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Grocery Sales.xlsx!Table7">
        <x15:activeTabTopLevelEntity name="[Outle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5907E8C4-1DE4-4CF1-B57D-6656F5B9AF69}" name="supp cat" cacheId="217" applyNumberFormats="0" applyBorderFormats="0" applyFontFormats="0" applyPatternFormats="0" applyAlignmentFormats="0" applyWidthHeightFormats="1" dataCaption="Values" tag="8a2fc351-7d6a-445a-8911-d7cf8713a9c3" updatedVersion="8" minRefreshableVersion="3" useAutoFormatting="1" itemPrintTitles="1" createdVersion="8" indent="0" outline="1" outlineData="1" multipleFieldFilters="0" chartFormat="2">
  <location ref="Q2:R19" firstHeaderRow="1" firstDataRow="1" firstDataCol="1"/>
  <pivotFields count="3">
    <pivotField dataField="1" subtotalTop="0" showAll="0" defaultSubtotal="0"/>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llDrilled="1" subtotalTop="0" showAll="0" dataSourceSort="1" defaultSubtotal="0" defaultAttributeDrillState="1"/>
  </pivotFields>
  <rowFields count="1">
    <field x="1"/>
  </rowFields>
  <rowItems count="17">
    <i>
      <x/>
    </i>
    <i>
      <x v="1"/>
    </i>
    <i>
      <x v="2"/>
    </i>
    <i>
      <x v="3"/>
    </i>
    <i>
      <x v="4"/>
    </i>
    <i>
      <x v="5"/>
    </i>
    <i>
      <x v="6"/>
    </i>
    <i>
      <x v="7"/>
    </i>
    <i>
      <x v="8"/>
    </i>
    <i>
      <x v="9"/>
    </i>
    <i>
      <x v="10"/>
    </i>
    <i>
      <x v="11"/>
    </i>
    <i>
      <x v="12"/>
    </i>
    <i>
      <x v="13"/>
    </i>
    <i>
      <x v="14"/>
    </i>
    <i>
      <x v="15"/>
    </i>
    <i t="grand">
      <x/>
    </i>
  </rowItems>
  <colItems count="1">
    <i/>
  </colItems>
  <dataFields count="1">
    <dataField name="Count of SupplierID" fld="0" subtotal="count" baseField="0" baseItem="0"/>
  </dataFields>
  <chartFormats count="17">
    <chartFormat chart="0" format="0" series="1">
      <pivotArea type="data" outline="0" fieldPosition="0">
        <references count="1">
          <reference field="4294967294" count="1" selected="0">
            <x v="0"/>
          </reference>
        </references>
      </pivotArea>
    </chartFormat>
    <chartFormat chart="0" format="1">
      <pivotArea type="data" outline="0" fieldPosition="0">
        <references count="2">
          <reference field="4294967294" count="1" selected="0">
            <x v="0"/>
          </reference>
          <reference field="1" count="1" selected="0">
            <x v="0"/>
          </reference>
        </references>
      </pivotArea>
    </chartFormat>
    <chartFormat chart="0" format="2">
      <pivotArea type="data" outline="0" fieldPosition="0">
        <references count="2">
          <reference field="4294967294" count="1" selected="0">
            <x v="0"/>
          </reference>
          <reference field="1" count="1" selected="0">
            <x v="1"/>
          </reference>
        </references>
      </pivotArea>
    </chartFormat>
    <chartFormat chart="0" format="3">
      <pivotArea type="data" outline="0" fieldPosition="0">
        <references count="2">
          <reference field="4294967294" count="1" selected="0">
            <x v="0"/>
          </reference>
          <reference field="1" count="1" selected="0">
            <x v="2"/>
          </reference>
        </references>
      </pivotArea>
    </chartFormat>
    <chartFormat chart="0" format="4">
      <pivotArea type="data" outline="0" fieldPosition="0">
        <references count="2">
          <reference field="4294967294" count="1" selected="0">
            <x v="0"/>
          </reference>
          <reference field="1" count="1" selected="0">
            <x v="3"/>
          </reference>
        </references>
      </pivotArea>
    </chartFormat>
    <chartFormat chart="0" format="5">
      <pivotArea type="data" outline="0" fieldPosition="0">
        <references count="2">
          <reference field="4294967294" count="1" selected="0">
            <x v="0"/>
          </reference>
          <reference field="1" count="1" selected="0">
            <x v="4"/>
          </reference>
        </references>
      </pivotArea>
    </chartFormat>
    <chartFormat chart="0" format="6">
      <pivotArea type="data" outline="0" fieldPosition="0">
        <references count="2">
          <reference field="4294967294" count="1" selected="0">
            <x v="0"/>
          </reference>
          <reference field="1" count="1" selected="0">
            <x v="5"/>
          </reference>
        </references>
      </pivotArea>
    </chartFormat>
    <chartFormat chart="0" format="7">
      <pivotArea type="data" outline="0" fieldPosition="0">
        <references count="2">
          <reference field="4294967294" count="1" selected="0">
            <x v="0"/>
          </reference>
          <reference field="1" count="1" selected="0">
            <x v="6"/>
          </reference>
        </references>
      </pivotArea>
    </chartFormat>
    <chartFormat chart="0" format="8">
      <pivotArea type="data" outline="0" fieldPosition="0">
        <references count="2">
          <reference field="4294967294" count="1" selected="0">
            <x v="0"/>
          </reference>
          <reference field="1" count="1" selected="0">
            <x v="7"/>
          </reference>
        </references>
      </pivotArea>
    </chartFormat>
    <chartFormat chart="0" format="9">
      <pivotArea type="data" outline="0" fieldPosition="0">
        <references count="2">
          <reference field="4294967294" count="1" selected="0">
            <x v="0"/>
          </reference>
          <reference field="1" count="1" selected="0">
            <x v="8"/>
          </reference>
        </references>
      </pivotArea>
    </chartFormat>
    <chartFormat chart="0" format="10">
      <pivotArea type="data" outline="0" fieldPosition="0">
        <references count="2">
          <reference field="4294967294" count="1" selected="0">
            <x v="0"/>
          </reference>
          <reference field="1" count="1" selected="0">
            <x v="9"/>
          </reference>
        </references>
      </pivotArea>
    </chartFormat>
    <chartFormat chart="0" format="11">
      <pivotArea type="data" outline="0" fieldPosition="0">
        <references count="2">
          <reference field="4294967294" count="1" selected="0">
            <x v="0"/>
          </reference>
          <reference field="1" count="1" selected="0">
            <x v="10"/>
          </reference>
        </references>
      </pivotArea>
    </chartFormat>
    <chartFormat chart="0" format="12">
      <pivotArea type="data" outline="0" fieldPosition="0">
        <references count="2">
          <reference field="4294967294" count="1" selected="0">
            <x v="0"/>
          </reference>
          <reference field="1" count="1" selected="0">
            <x v="11"/>
          </reference>
        </references>
      </pivotArea>
    </chartFormat>
    <chartFormat chart="0" format="13">
      <pivotArea type="data" outline="0" fieldPosition="0">
        <references count="2">
          <reference field="4294967294" count="1" selected="0">
            <x v="0"/>
          </reference>
          <reference field="1" count="1" selected="0">
            <x v="12"/>
          </reference>
        </references>
      </pivotArea>
    </chartFormat>
    <chartFormat chart="0" format="14">
      <pivotArea type="data" outline="0" fieldPosition="0">
        <references count="2">
          <reference field="4294967294" count="1" selected="0">
            <x v="0"/>
          </reference>
          <reference field="1" count="1" selected="0">
            <x v="13"/>
          </reference>
        </references>
      </pivotArea>
    </chartFormat>
    <chartFormat chart="0" format="15">
      <pivotArea type="data" outline="0" fieldPosition="0">
        <references count="2">
          <reference field="4294967294" count="1" selected="0">
            <x v="0"/>
          </reference>
          <reference field="1" count="1" selected="0">
            <x v="14"/>
          </reference>
        </references>
      </pivotArea>
    </chartFormat>
    <chartFormat chart="0" format="16">
      <pivotArea type="data" outline="0" fieldPosition="0">
        <references count="2">
          <reference field="4294967294" count="1" selected="0">
            <x v="0"/>
          </reference>
          <reference field="1" count="1" selected="0">
            <x v="15"/>
          </reference>
        </references>
      </pivotArea>
    </chartFormat>
  </chartFormat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5"/>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Grocery Sales.xlsx!Table2">
        <x15:activeTabTopLevelEntity name="[Supplier]"/>
        <x15:activeTabTopLevelEntity name="[Range]"/>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AE1847C7-3CC2-41BC-ACC9-0974D0F07A77}" name="PivotTable1" cacheId="215" applyNumberFormats="0" applyBorderFormats="0" applyFontFormats="0" applyPatternFormats="0" applyAlignmentFormats="0" applyWidthHeightFormats="1" dataCaption="Values" tag="979c26e3-758c-4d6c-832b-f3850309a7e4" updatedVersion="8" minRefreshableVersion="3" useAutoFormatting="1" itemPrintTitles="1" createdVersion="5" indent="0" outline="1" outlineData="1" multipleFieldFilters="0">
  <location ref="E3:E4" firstHeaderRow="1" firstDataRow="1" firstDataCol="0"/>
  <pivotFields count="1">
    <pivotField dataField="1" subtotalTop="0" showAll="0" defaultSubtotal="0"/>
  </pivotFields>
  <rowItems count="1">
    <i/>
  </rowItems>
  <colItems count="1">
    <i/>
  </colItems>
  <dataFields count="1">
    <dataField name="Sum of Nearest Outlet Choice" fld="0" baseField="0" baseItem="0"/>
  </dataField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Table223]"/>
        <x15:activeTabTopLevelEntity name="[Outle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7E75D453-4E3D-4B5E-A4CA-68AF161D1003}" name="PivotTable1" cacheId="21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23">
  <location ref="B3:D12" firstHeaderRow="0" firstDataRow="1" firstDataCol="1"/>
  <pivotFields count="14">
    <pivotField dataField="1" showAll="0"/>
    <pivotField axis="axisRow" showAll="0">
      <items count="78">
        <item x="16"/>
        <item x="2"/>
        <item x="39"/>
        <item x="59"/>
        <item x="17"/>
        <item x="0"/>
        <item x="1"/>
        <item x="38"/>
        <item x="3"/>
        <item x="4"/>
        <item x="47"/>
        <item x="37"/>
        <item x="57"/>
        <item x="51"/>
        <item x="70"/>
        <item x="32"/>
        <item x="14"/>
        <item x="55"/>
        <item x="30"/>
        <item x="5"/>
        <item x="36"/>
        <item x="23"/>
        <item x="68"/>
        <item x="43"/>
        <item x="25"/>
        <item x="21"/>
        <item x="9"/>
        <item x="35"/>
        <item x="42"/>
        <item x="40"/>
        <item x="12"/>
        <item x="75"/>
        <item x="66"/>
        <item x="73"/>
        <item x="64"/>
        <item x="65"/>
        <item x="50"/>
        <item x="31"/>
        <item x="48"/>
        <item x="8"/>
        <item x="71"/>
        <item x="29"/>
        <item x="7"/>
        <item x="24"/>
        <item x="76"/>
        <item x="69"/>
        <item x="54"/>
        <item x="15"/>
        <item x="52"/>
        <item x="10"/>
        <item x="11"/>
        <item x="58"/>
        <item x="56"/>
        <item x="74"/>
        <item x="72"/>
        <item x="44"/>
        <item x="27"/>
        <item x="33"/>
        <item x="26"/>
        <item x="67"/>
        <item x="41"/>
        <item x="19"/>
        <item x="20"/>
        <item x="60"/>
        <item x="45"/>
        <item x="34"/>
        <item x="61"/>
        <item x="18"/>
        <item x="28"/>
        <item x="13"/>
        <item x="53"/>
        <item x="22"/>
        <item x="6"/>
        <item x="49"/>
        <item x="62"/>
        <item x="63"/>
        <item x="46"/>
        <item t="default"/>
      </items>
    </pivotField>
    <pivotField axis="axisRow" showAll="0">
      <items count="9">
        <item sd="0" x="1"/>
        <item sd="0" x="5"/>
        <item sd="0" x="6"/>
        <item sd="0" x="0"/>
        <item sd="0" x="7"/>
        <item sd="0" x="3"/>
        <item sd="0" x="2"/>
        <item sd="0" x="4"/>
        <item t="default" sd="0"/>
      </items>
    </pivotField>
    <pivotField showAll="0">
      <items count="30">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showAll="0"/>
    <pivotField showAll="0"/>
    <pivotField numFmtId="14" showAll="0"/>
    <pivotField showAll="0"/>
    <pivotField showAll="0"/>
    <pivotField numFmtId="165" showAll="0"/>
    <pivotField numFmtId="165" showAll="0"/>
    <pivotField dataField="1" numFmtId="165" showAll="0"/>
    <pivotField showAll="0">
      <items count="48">
        <item x="14"/>
        <item x="8"/>
        <item x="27"/>
        <item x="44"/>
        <item x="35"/>
        <item x="43"/>
        <item x="36"/>
        <item x="4"/>
        <item x="20"/>
        <item x="11"/>
        <item x="5"/>
        <item x="22"/>
        <item x="2"/>
        <item x="7"/>
        <item x="3"/>
        <item x="40"/>
        <item x="13"/>
        <item x="33"/>
        <item x="25"/>
        <item x="34"/>
        <item x="31"/>
        <item x="16"/>
        <item x="28"/>
        <item x="32"/>
        <item x="19"/>
        <item x="23"/>
        <item x="24"/>
        <item x="10"/>
        <item x="45"/>
        <item x="37"/>
        <item x="21"/>
        <item x="17"/>
        <item x="6"/>
        <item x="9"/>
        <item x="46"/>
        <item x="38"/>
        <item x="12"/>
        <item x="39"/>
        <item x="0"/>
        <item x="26"/>
        <item x="30"/>
        <item x="18"/>
        <item x="29"/>
        <item x="1"/>
        <item x="15"/>
        <item x="41"/>
        <item x="42"/>
        <item t="default"/>
      </items>
    </pivotField>
    <pivotField showAll="0"/>
  </pivotFields>
  <rowFields count="2">
    <field x="2"/>
    <field x="1"/>
  </rowFields>
  <rowItems count="9">
    <i>
      <x/>
    </i>
    <i>
      <x v="1"/>
    </i>
    <i>
      <x v="2"/>
    </i>
    <i>
      <x v="3"/>
    </i>
    <i>
      <x v="4"/>
    </i>
    <i>
      <x v="5"/>
    </i>
    <i>
      <x v="6"/>
    </i>
    <i>
      <x v="7"/>
    </i>
    <i t="grand">
      <x/>
    </i>
  </rowItems>
  <colFields count="1">
    <field x="-2"/>
  </colFields>
  <colItems count="2">
    <i>
      <x/>
    </i>
    <i i="1">
      <x v="1"/>
    </i>
  </colItems>
  <dataFields count="2">
    <dataField name="Number of product types for a specific category" fld="0" subtotal="count" baseField="0" baseItem="0"/>
    <dataField name="Average of Profit" fld="11" subtotal="average" baseField="0" baseItem="0" numFmtId="165"/>
  </dataFields>
  <chartFormats count="22">
    <chartFormat chart="9" format="0" series="1">
      <pivotArea type="data" outline="0" fieldPosition="0">
        <references count="1">
          <reference field="4294967294" count="1" selected="0">
            <x v="0"/>
          </reference>
        </references>
      </pivotArea>
    </chartFormat>
    <chartFormat chart="9" format="1" series="1">
      <pivotArea type="data" outline="0" fieldPosition="0">
        <references count="1">
          <reference field="4294967294" count="1" selected="0">
            <x v="1"/>
          </reference>
        </references>
      </pivotArea>
    </chartFormat>
    <chartFormat chart="15" format="0" series="1">
      <pivotArea type="data" outline="0" fieldPosition="0">
        <references count="1">
          <reference field="4294967294" count="1" selected="0">
            <x v="0"/>
          </reference>
        </references>
      </pivotArea>
    </chartFormat>
    <chartFormat chart="15" format="1" series="1">
      <pivotArea type="data" outline="0" fieldPosition="0">
        <references count="1">
          <reference field="4294967294" count="1" selected="0">
            <x v="1"/>
          </reference>
        </references>
      </pivotArea>
    </chartFormat>
    <chartFormat chart="21" format="0" series="1">
      <pivotArea type="data" outline="0" fieldPosition="0">
        <references count="1">
          <reference field="4294967294" count="1" selected="0">
            <x v="0"/>
          </reference>
        </references>
      </pivotArea>
    </chartFormat>
    <chartFormat chart="21" format="1" series="1">
      <pivotArea type="data" outline="0" fieldPosition="0">
        <references count="1">
          <reference field="4294967294" count="1" selected="0">
            <x v="1"/>
          </reference>
        </references>
      </pivotArea>
    </chartFormat>
    <chartFormat chart="15" format="2">
      <pivotArea type="data" outline="0" fieldPosition="0">
        <references count="2">
          <reference field="4294967294" count="1" selected="0">
            <x v="0"/>
          </reference>
          <reference field="2" count="1" selected="0">
            <x v="0"/>
          </reference>
        </references>
      </pivotArea>
    </chartFormat>
    <chartFormat chart="15" format="3">
      <pivotArea type="data" outline="0" fieldPosition="0">
        <references count="2">
          <reference field="4294967294" count="1" selected="0">
            <x v="0"/>
          </reference>
          <reference field="2" count="1" selected="0">
            <x v="1"/>
          </reference>
        </references>
      </pivotArea>
    </chartFormat>
    <chartFormat chart="15" format="4">
      <pivotArea type="data" outline="0" fieldPosition="0">
        <references count="2">
          <reference field="4294967294" count="1" selected="0">
            <x v="0"/>
          </reference>
          <reference field="2" count="1" selected="0">
            <x v="2"/>
          </reference>
        </references>
      </pivotArea>
    </chartFormat>
    <chartFormat chart="15" format="5">
      <pivotArea type="data" outline="0" fieldPosition="0">
        <references count="2">
          <reference field="4294967294" count="1" selected="0">
            <x v="0"/>
          </reference>
          <reference field="2" count="1" selected="0">
            <x v="3"/>
          </reference>
        </references>
      </pivotArea>
    </chartFormat>
    <chartFormat chart="15" format="6">
      <pivotArea type="data" outline="0" fieldPosition="0">
        <references count="2">
          <reference field="4294967294" count="1" selected="0">
            <x v="0"/>
          </reference>
          <reference field="2" count="1" selected="0">
            <x v="4"/>
          </reference>
        </references>
      </pivotArea>
    </chartFormat>
    <chartFormat chart="15" format="7">
      <pivotArea type="data" outline="0" fieldPosition="0">
        <references count="2">
          <reference field="4294967294" count="1" selected="0">
            <x v="0"/>
          </reference>
          <reference field="2" count="1" selected="0">
            <x v="5"/>
          </reference>
        </references>
      </pivotArea>
    </chartFormat>
    <chartFormat chart="15" format="8">
      <pivotArea type="data" outline="0" fieldPosition="0">
        <references count="2">
          <reference field="4294967294" count="1" selected="0">
            <x v="0"/>
          </reference>
          <reference field="2" count="1" selected="0">
            <x v="6"/>
          </reference>
        </references>
      </pivotArea>
    </chartFormat>
    <chartFormat chart="15" format="9">
      <pivotArea type="data" outline="0" fieldPosition="0">
        <references count="2">
          <reference field="4294967294" count="1" selected="0">
            <x v="0"/>
          </reference>
          <reference field="2" count="1" selected="0">
            <x v="7"/>
          </reference>
        </references>
      </pivotArea>
    </chartFormat>
    <chartFormat chart="15" format="10">
      <pivotArea type="data" outline="0" fieldPosition="0">
        <references count="2">
          <reference field="4294967294" count="1" selected="0">
            <x v="1"/>
          </reference>
          <reference field="2" count="1" selected="0">
            <x v="0"/>
          </reference>
        </references>
      </pivotArea>
    </chartFormat>
    <chartFormat chart="15" format="11">
      <pivotArea type="data" outline="0" fieldPosition="0">
        <references count="2">
          <reference field="4294967294" count="1" selected="0">
            <x v="1"/>
          </reference>
          <reference field="2" count="1" selected="0">
            <x v="1"/>
          </reference>
        </references>
      </pivotArea>
    </chartFormat>
    <chartFormat chart="15" format="12">
      <pivotArea type="data" outline="0" fieldPosition="0">
        <references count="2">
          <reference field="4294967294" count="1" selected="0">
            <x v="1"/>
          </reference>
          <reference field="2" count="1" selected="0">
            <x v="2"/>
          </reference>
        </references>
      </pivotArea>
    </chartFormat>
    <chartFormat chart="15" format="13">
      <pivotArea type="data" outline="0" fieldPosition="0">
        <references count="2">
          <reference field="4294967294" count="1" selected="0">
            <x v="1"/>
          </reference>
          <reference field="2" count="1" selected="0">
            <x v="3"/>
          </reference>
        </references>
      </pivotArea>
    </chartFormat>
    <chartFormat chart="15" format="14">
      <pivotArea type="data" outline="0" fieldPosition="0">
        <references count="2">
          <reference field="4294967294" count="1" selected="0">
            <x v="1"/>
          </reference>
          <reference field="2" count="1" selected="0">
            <x v="4"/>
          </reference>
        </references>
      </pivotArea>
    </chartFormat>
    <chartFormat chart="15" format="15">
      <pivotArea type="data" outline="0" fieldPosition="0">
        <references count="2">
          <reference field="4294967294" count="1" selected="0">
            <x v="1"/>
          </reference>
          <reference field="2" count="1" selected="0">
            <x v="5"/>
          </reference>
        </references>
      </pivotArea>
    </chartFormat>
    <chartFormat chart="15" format="16">
      <pivotArea type="data" outline="0" fieldPosition="0">
        <references count="2">
          <reference field="4294967294" count="1" selected="0">
            <x v="1"/>
          </reference>
          <reference field="2" count="1" selected="0">
            <x v="6"/>
          </reference>
        </references>
      </pivotArea>
    </chartFormat>
    <chartFormat chart="15" format="17">
      <pivotArea type="data" outline="0" fieldPosition="0">
        <references count="2">
          <reference field="4294967294" count="1" selected="0">
            <x v="1"/>
          </reference>
          <reference field="2" count="1" selected="0">
            <x v="7"/>
          </reference>
        </references>
      </pivotArea>
    </chartFormat>
  </chartFormats>
  <pivotTableStyleInfo name="PivotStyleDark1"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99421966-8618-43C5-AEA1-ECC68131E929}" name="PivotTable4" cacheId="211"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66">
  <location ref="B3:C12" firstHeaderRow="1" firstDataRow="1" firstDataCol="1" rowPageCount="1" colPageCount="1"/>
  <pivotFields count="14">
    <pivotField compact="0" outline="0" showAll="0"/>
    <pivotField compact="0" outline="0" showAll="0"/>
    <pivotField axis="axisRow" compact="0" outline="0" showAll="0">
      <items count="9">
        <item x="1"/>
        <item x="5"/>
        <item x="6"/>
        <item x="0"/>
        <item x="7"/>
        <item x="3"/>
        <item x="2"/>
        <item x="4"/>
        <item t="default"/>
      </items>
    </pivotField>
    <pivotField compact="0" outline="0" showAll="0"/>
    <pivotField compact="0" outline="0" showAll="0">
      <items count="27">
        <item x="5"/>
        <item x="25"/>
        <item x="9"/>
        <item x="10"/>
        <item x="24"/>
        <item x="19"/>
        <item x="2"/>
        <item x="13"/>
        <item x="12"/>
        <item x="0"/>
        <item x="4"/>
        <item x="6"/>
        <item x="16"/>
        <item x="18"/>
        <item x="17"/>
        <item x="14"/>
        <item x="23"/>
        <item x="22"/>
        <item x="15"/>
        <item x="21"/>
        <item x="7"/>
        <item x="8"/>
        <item x="20"/>
        <item x="1"/>
        <item x="3"/>
        <item x="11"/>
        <item t="default"/>
      </items>
    </pivotField>
    <pivotField compact="0" outline="0" showAll="0">
      <items count="17">
        <item x="4"/>
        <item x="6"/>
        <item x="15"/>
        <item x="12"/>
        <item x="14"/>
        <item x="10"/>
        <item x="7"/>
        <item x="8"/>
        <item x="2"/>
        <item x="13"/>
        <item x="9"/>
        <item x="11"/>
        <item x="3"/>
        <item x="5"/>
        <item x="0"/>
        <item x="1"/>
        <item t="default"/>
      </items>
    </pivotField>
    <pivotField compact="0" numFmtId="14" outline="0" showAll="0"/>
    <pivotField compact="0" outline="0" showAll="0"/>
    <pivotField axis="axisPage" compact="0" outline="0" showAll="0">
      <items count="4">
        <item x="1"/>
        <item x="0"/>
        <item x="2"/>
        <item t="default"/>
      </items>
    </pivotField>
    <pivotField compact="0" numFmtId="165" outline="0" showAll="0"/>
    <pivotField compact="0" numFmtId="165" outline="0" showAll="0"/>
    <pivotField dataField="1" compact="0" numFmtId="165" outline="0" showAll="0"/>
    <pivotField compact="0" outline="0" showAll="0"/>
    <pivotField compact="0" outline="0" showAll="0"/>
  </pivotFields>
  <rowFields count="1">
    <field x="2"/>
  </rowFields>
  <rowItems count="9">
    <i>
      <x/>
    </i>
    <i>
      <x v="1"/>
    </i>
    <i>
      <x v="2"/>
    </i>
    <i>
      <x v="3"/>
    </i>
    <i>
      <x v="4"/>
    </i>
    <i>
      <x v="5"/>
    </i>
    <i>
      <x v="6"/>
    </i>
    <i>
      <x v="7"/>
    </i>
    <i t="grand">
      <x/>
    </i>
  </rowItems>
  <colItems count="1">
    <i/>
  </colItems>
  <pageFields count="1">
    <pageField fld="8" hier="-1"/>
  </pageFields>
  <dataFields count="1">
    <dataField name="Sum of Profit" fld="11" baseField="0" baseItem="0" numFmtId="165"/>
  </dataFields>
  <chartFormats count="19">
    <chartFormat chart="40" format="22" series="1">
      <pivotArea type="data" outline="0" fieldPosition="0">
        <references count="1">
          <reference field="4294967294" count="1" selected="0">
            <x v="0"/>
          </reference>
        </references>
      </pivotArea>
    </chartFormat>
    <chartFormat chart="41" format="23" series="1">
      <pivotArea type="data" outline="0" fieldPosition="0">
        <references count="1">
          <reference field="4294967294" count="1" selected="0">
            <x v="0"/>
          </reference>
        </references>
      </pivotArea>
    </chartFormat>
    <chartFormat chart="42" format="24" series="1">
      <pivotArea type="data" outline="0" fieldPosition="0">
        <references count="1">
          <reference field="4294967294" count="1" selected="0">
            <x v="0"/>
          </reference>
        </references>
      </pivotArea>
    </chartFormat>
    <chartFormat chart="52" format="35" series="1">
      <pivotArea type="data" outline="0" fieldPosition="0">
        <references count="1">
          <reference field="4294967294" count="1" selected="0">
            <x v="0"/>
          </reference>
        </references>
      </pivotArea>
    </chartFormat>
    <chartFormat chart="52" format="36">
      <pivotArea type="data" outline="0" fieldPosition="0">
        <references count="2">
          <reference field="4294967294" count="1" selected="0">
            <x v="0"/>
          </reference>
          <reference field="2" count="1" selected="0">
            <x v="3"/>
          </reference>
        </references>
      </pivotArea>
    </chartFormat>
    <chartFormat chart="26" format="23" series="1">
      <pivotArea type="data" outline="0" fieldPosition="0">
        <references count="1">
          <reference field="4294967294" count="1" selected="0">
            <x v="0"/>
          </reference>
        </references>
      </pivotArea>
    </chartFormat>
    <chartFormat chart="26" format="24">
      <pivotArea type="data" outline="0" fieldPosition="0">
        <references count="2">
          <reference field="4294967294" count="1" selected="0">
            <x v="0"/>
          </reference>
          <reference field="2" count="1" selected="0">
            <x v="3"/>
          </reference>
        </references>
      </pivotArea>
    </chartFormat>
    <chartFormat chart="0" format="87" series="1">
      <pivotArea type="data" outline="0" fieldPosition="0">
        <references count="1">
          <reference field="4294967294" count="1" selected="0">
            <x v="0"/>
          </reference>
        </references>
      </pivotArea>
    </chartFormat>
    <chartFormat chart="0" format="88">
      <pivotArea type="data" outline="0" fieldPosition="0">
        <references count="2">
          <reference field="4294967294" count="1" selected="0">
            <x v="0"/>
          </reference>
          <reference field="2" count="1" selected="0">
            <x v="0"/>
          </reference>
        </references>
      </pivotArea>
    </chartFormat>
    <chartFormat chart="0" format="89">
      <pivotArea type="data" outline="0" fieldPosition="0">
        <references count="2">
          <reference field="4294967294" count="1" selected="0">
            <x v="0"/>
          </reference>
          <reference field="2" count="1" selected="0">
            <x v="1"/>
          </reference>
        </references>
      </pivotArea>
    </chartFormat>
    <chartFormat chart="0" format="90">
      <pivotArea type="data" outline="0" fieldPosition="0">
        <references count="2">
          <reference field="4294967294" count="1" selected="0">
            <x v="0"/>
          </reference>
          <reference field="2" count="1" selected="0">
            <x v="2"/>
          </reference>
        </references>
      </pivotArea>
    </chartFormat>
    <chartFormat chart="0" format="91">
      <pivotArea type="data" outline="0" fieldPosition="0">
        <references count="2">
          <reference field="4294967294" count="1" selected="0">
            <x v="0"/>
          </reference>
          <reference field="2" count="1" selected="0">
            <x v="3"/>
          </reference>
        </references>
      </pivotArea>
    </chartFormat>
    <chartFormat chart="0" format="92">
      <pivotArea type="data" outline="0" fieldPosition="0">
        <references count="2">
          <reference field="4294967294" count="1" selected="0">
            <x v="0"/>
          </reference>
          <reference field="2" count="1" selected="0">
            <x v="4"/>
          </reference>
        </references>
      </pivotArea>
    </chartFormat>
    <chartFormat chart="0" format="93">
      <pivotArea type="data" outline="0" fieldPosition="0">
        <references count="2">
          <reference field="4294967294" count="1" selected="0">
            <x v="0"/>
          </reference>
          <reference field="2" count="1" selected="0">
            <x v="5"/>
          </reference>
        </references>
      </pivotArea>
    </chartFormat>
    <chartFormat chart="0" format="94">
      <pivotArea type="data" outline="0" fieldPosition="0">
        <references count="2">
          <reference field="4294967294" count="1" selected="0">
            <x v="0"/>
          </reference>
          <reference field="2" count="1" selected="0">
            <x v="6"/>
          </reference>
        </references>
      </pivotArea>
    </chartFormat>
    <chartFormat chart="0" format="95">
      <pivotArea type="data" outline="0" fieldPosition="0">
        <references count="2">
          <reference field="4294967294" count="1" selected="0">
            <x v="0"/>
          </reference>
          <reference field="2" count="1" selected="0">
            <x v="7"/>
          </reference>
        </references>
      </pivotArea>
    </chartFormat>
    <chartFormat chart="46" format="35" series="1">
      <pivotArea type="data" outline="0" fieldPosition="0">
        <references count="1">
          <reference field="4294967294" count="1" selected="0">
            <x v="0"/>
          </reference>
        </references>
      </pivotArea>
    </chartFormat>
    <chartFormat chart="46" format="36">
      <pivotArea type="data" outline="0" fieldPosition="0">
        <references count="2">
          <reference field="4294967294" count="1" selected="0">
            <x v="0"/>
          </reference>
          <reference field="2" count="1" selected="0">
            <x v="3"/>
          </reference>
        </references>
      </pivotArea>
    </chartFormat>
    <chartFormat chart="60" format="0" series="1">
      <pivotArea type="data" outline="0" fieldPosition="0">
        <references count="1">
          <reference field="4294967294" count="1" selected="0">
            <x v="0"/>
          </reference>
        </references>
      </pivotArea>
    </chartFormat>
  </chartFormats>
  <pivotTableStyleInfo name="PivotStyleDark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5E85359A-22F6-46A8-B8C1-174FB17D16BE}" name="PivotTable7" cacheId="211"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16">
  <location ref="B2:F20" firstHeaderRow="1" firstDataRow="2" firstDataCol="1"/>
  <pivotFields count="14">
    <pivotField compact="0" outline="0" showAll="0"/>
    <pivotField compact="0" outline="0" showAll="0"/>
    <pivotField compact="0" outline="0" showAll="0"/>
    <pivotField compact="0" outline="0" showAll="0"/>
    <pivotField compact="0" outline="0" showAll="0"/>
    <pivotField axis="axisRow" compact="0" outline="0" showAll="0">
      <items count="17">
        <item x="4"/>
        <item x="6"/>
        <item x="15"/>
        <item x="12"/>
        <item x="14"/>
        <item x="10"/>
        <item x="7"/>
        <item x="8"/>
        <item x="2"/>
        <item x="13"/>
        <item x="9"/>
        <item x="11"/>
        <item x="3"/>
        <item x="5"/>
        <item x="0"/>
        <item x="1"/>
        <item t="default"/>
      </items>
    </pivotField>
    <pivotField compact="0" numFmtId="14" outline="0" showAll="0"/>
    <pivotField compact="0" outline="0" showAll="0"/>
    <pivotField axis="axisCol" compact="0" outline="0" showAll="0">
      <items count="4">
        <item x="1"/>
        <item x="0"/>
        <item x="2"/>
        <item t="default"/>
      </items>
    </pivotField>
    <pivotField compact="0" numFmtId="165" outline="0" showAll="0"/>
    <pivotField compact="0" numFmtId="165" outline="0" showAll="0"/>
    <pivotField compact="0" numFmtId="165" outline="0" showAll="0"/>
    <pivotField dataField="1" compact="0" outline="0" showAll="0"/>
    <pivotField compact="0" outline="0" showAll="0">
      <items count="4">
        <item x="0"/>
        <item x="2"/>
        <item x="1"/>
        <item t="default"/>
      </items>
    </pivotField>
  </pivotFields>
  <rowFields count="1">
    <field x="5"/>
  </rowFields>
  <rowItems count="17">
    <i>
      <x/>
    </i>
    <i>
      <x v="1"/>
    </i>
    <i>
      <x v="2"/>
    </i>
    <i>
      <x v="3"/>
    </i>
    <i>
      <x v="4"/>
    </i>
    <i>
      <x v="5"/>
    </i>
    <i>
      <x v="6"/>
    </i>
    <i>
      <x v="7"/>
    </i>
    <i>
      <x v="8"/>
    </i>
    <i>
      <x v="9"/>
    </i>
    <i>
      <x v="10"/>
    </i>
    <i>
      <x v="11"/>
    </i>
    <i>
      <x v="12"/>
    </i>
    <i>
      <x v="13"/>
    </i>
    <i>
      <x v="14"/>
    </i>
    <i>
      <x v="15"/>
    </i>
    <i t="grand">
      <x/>
    </i>
  </rowItems>
  <colFields count="1">
    <field x="8"/>
  </colFields>
  <colItems count="4">
    <i>
      <x/>
    </i>
    <i>
      <x v="1"/>
    </i>
    <i>
      <x v="2"/>
    </i>
    <i t="grand">
      <x/>
    </i>
  </colItems>
  <dataFields count="1">
    <dataField name="Sum of Intake Stock " fld="12" baseField="0" baseItem="0"/>
  </dataFields>
  <conditionalFormats count="1">
    <conditionalFormat priority="1">
      <pivotAreas count="1">
        <pivotArea type="data" outline="0" collapsedLevelsAreSubtotals="1" fieldPosition="0">
          <references count="2">
            <reference field="4294967294" count="1" selected="0">
              <x v="0"/>
            </reference>
            <reference field="5" count="16" selected="0">
              <x v="0"/>
              <x v="1"/>
              <x v="2"/>
              <x v="3"/>
              <x v="4"/>
              <x v="5"/>
              <x v="6"/>
              <x v="7"/>
              <x v="8"/>
              <x v="9"/>
              <x v="10"/>
              <x v="11"/>
              <x v="12"/>
              <x v="13"/>
              <x v="14"/>
              <x v="15"/>
            </reference>
          </references>
        </pivotArea>
      </pivotAreas>
    </conditionalFormat>
  </conditionalFormats>
  <chartFormats count="15">
    <chartFormat chart="10" format="12" series="1">
      <pivotArea type="data" outline="0" fieldPosition="0">
        <references count="2">
          <reference field="4294967294" count="1" selected="0">
            <x v="0"/>
          </reference>
          <reference field="8" count="1" selected="0">
            <x v="0"/>
          </reference>
        </references>
      </pivotArea>
    </chartFormat>
    <chartFormat chart="10" format="13" series="1">
      <pivotArea type="data" outline="0" fieldPosition="0">
        <references count="2">
          <reference field="4294967294" count="1" selected="0">
            <x v="0"/>
          </reference>
          <reference field="8" count="1" selected="0">
            <x v="1"/>
          </reference>
        </references>
      </pivotArea>
    </chartFormat>
    <chartFormat chart="10" format="14" series="1">
      <pivotArea type="data" outline="0" fieldPosition="0">
        <references count="2">
          <reference field="4294967294" count="1" selected="0">
            <x v="0"/>
          </reference>
          <reference field="8" count="1" selected="0">
            <x v="2"/>
          </reference>
        </references>
      </pivotArea>
    </chartFormat>
    <chartFormat chart="11" format="15" series="1">
      <pivotArea type="data" outline="0" fieldPosition="0">
        <references count="2">
          <reference field="4294967294" count="1" selected="0">
            <x v="0"/>
          </reference>
          <reference field="8" count="1" selected="0">
            <x v="0"/>
          </reference>
        </references>
      </pivotArea>
    </chartFormat>
    <chartFormat chart="11" format="16" series="1">
      <pivotArea type="data" outline="0" fieldPosition="0">
        <references count="2">
          <reference field="4294967294" count="1" selected="0">
            <x v="0"/>
          </reference>
          <reference field="8" count="1" selected="0">
            <x v="1"/>
          </reference>
        </references>
      </pivotArea>
    </chartFormat>
    <chartFormat chart="11" format="17" series="1">
      <pivotArea type="data" outline="0" fieldPosition="0">
        <references count="2">
          <reference field="4294967294" count="1" selected="0">
            <x v="0"/>
          </reference>
          <reference field="8" count="1" selected="0">
            <x v="2"/>
          </reference>
        </references>
      </pivotArea>
    </chartFormat>
    <chartFormat chart="12" format="18" series="1">
      <pivotArea type="data" outline="0" fieldPosition="0">
        <references count="2">
          <reference field="4294967294" count="1" selected="0">
            <x v="0"/>
          </reference>
          <reference field="8" count="1" selected="0">
            <x v="0"/>
          </reference>
        </references>
      </pivotArea>
    </chartFormat>
    <chartFormat chart="12" format="19" series="1">
      <pivotArea type="data" outline="0" fieldPosition="0">
        <references count="2">
          <reference field="4294967294" count="1" selected="0">
            <x v="0"/>
          </reference>
          <reference field="8" count="1" selected="0">
            <x v="1"/>
          </reference>
        </references>
      </pivotArea>
    </chartFormat>
    <chartFormat chart="12" format="20" series="1">
      <pivotArea type="data" outline="0" fieldPosition="0">
        <references count="2">
          <reference field="4294967294" count="1" selected="0">
            <x v="0"/>
          </reference>
          <reference field="8" count="1" selected="0">
            <x v="2"/>
          </reference>
        </references>
      </pivotArea>
    </chartFormat>
    <chartFormat chart="7" format="18" series="1">
      <pivotArea type="data" outline="0" fieldPosition="0">
        <references count="2">
          <reference field="4294967294" count="1" selected="0">
            <x v="0"/>
          </reference>
          <reference field="8" count="1" selected="0">
            <x v="0"/>
          </reference>
        </references>
      </pivotArea>
    </chartFormat>
    <chartFormat chart="7" format="19" series="1">
      <pivotArea type="data" outline="0" fieldPosition="0">
        <references count="2">
          <reference field="4294967294" count="1" selected="0">
            <x v="0"/>
          </reference>
          <reference field="8" count="1" selected="0">
            <x v="1"/>
          </reference>
        </references>
      </pivotArea>
    </chartFormat>
    <chartFormat chart="7" format="20" series="1">
      <pivotArea type="data" outline="0" fieldPosition="0">
        <references count="2">
          <reference field="4294967294" count="1" selected="0">
            <x v="0"/>
          </reference>
          <reference field="8" count="1" selected="0">
            <x v="2"/>
          </reference>
        </references>
      </pivotArea>
    </chartFormat>
    <chartFormat chart="1" format="12" series="1">
      <pivotArea type="data" outline="0" fieldPosition="0">
        <references count="2">
          <reference field="4294967294" count="1" selected="0">
            <x v="0"/>
          </reference>
          <reference field="8" count="1" selected="0">
            <x v="0"/>
          </reference>
        </references>
      </pivotArea>
    </chartFormat>
    <chartFormat chart="1" format="13" series="1">
      <pivotArea type="data" outline="0" fieldPosition="0">
        <references count="2">
          <reference field="4294967294" count="1" selected="0">
            <x v="0"/>
          </reference>
          <reference field="8" count="1" selected="0">
            <x v="1"/>
          </reference>
        </references>
      </pivotArea>
    </chartFormat>
    <chartFormat chart="1" format="14" series="1">
      <pivotArea type="data" outline="0" fieldPosition="0">
        <references count="2">
          <reference field="4294967294" count="1" selected="0">
            <x v="0"/>
          </reference>
          <reference field="8" count="1" selected="0">
            <x v="2"/>
          </reference>
        </references>
      </pivotArea>
    </chartFormat>
  </chartFormats>
  <pivotTableStyleInfo name="PivotStyleMedium20"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E1DB5B72-0508-4979-9828-35A58C691C9F}" name="PivotTable16" cacheId="213"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1">
  <location ref="B22:C39" firstHeaderRow="1" firstDataRow="1" firstDataCol="1"/>
  <pivotFields count="10">
    <pivotField dataField="1" compact="0" outline="0" showAll="0"/>
    <pivotField compact="0" outline="0" showAll="0"/>
    <pivotField compact="0" outline="0" showAll="0"/>
    <pivotField compact="0" outline="0" showAll="0"/>
    <pivotField axis="axisRow" compact="0" outline="0" showAll="0" sortType="descending">
      <items count="17">
        <item x="4"/>
        <item x="6"/>
        <item x="15"/>
        <item x="12"/>
        <item x="14"/>
        <item x="10"/>
        <item x="7"/>
        <item x="8"/>
        <item x="2"/>
        <item x="13"/>
        <item x="9"/>
        <item x="11"/>
        <item x="3"/>
        <item x="5"/>
        <item x="0"/>
        <item x="1"/>
        <item t="default"/>
      </items>
      <autoSortScope>
        <pivotArea dataOnly="0" outline="0" fieldPosition="0">
          <references count="1">
            <reference field="4294967294" count="1" selected="0">
              <x v="0"/>
            </reference>
          </references>
        </pivotArea>
      </autoSortScope>
    </pivotField>
    <pivotField compact="0" outline="0" showAll="0"/>
    <pivotField compact="0" outline="0" showAll="0"/>
    <pivotField compact="0" outline="0" showAll="0"/>
    <pivotField compact="0" numFmtId="165" outline="0" showAll="0"/>
    <pivotField compact="0" outline="0" showAll="0"/>
  </pivotFields>
  <rowFields count="1">
    <field x="4"/>
  </rowFields>
  <rowItems count="17">
    <i>
      <x v="15"/>
    </i>
    <i>
      <x v="5"/>
    </i>
    <i>
      <x v="6"/>
    </i>
    <i>
      <x v="13"/>
    </i>
    <i>
      <x v="2"/>
    </i>
    <i>
      <x v="14"/>
    </i>
    <i>
      <x/>
    </i>
    <i>
      <x v="8"/>
    </i>
    <i>
      <x v="7"/>
    </i>
    <i>
      <x v="9"/>
    </i>
    <i>
      <x v="4"/>
    </i>
    <i>
      <x v="3"/>
    </i>
    <i>
      <x v="10"/>
    </i>
    <i>
      <x v="1"/>
    </i>
    <i>
      <x v="11"/>
    </i>
    <i>
      <x v="12"/>
    </i>
    <i t="grand">
      <x/>
    </i>
  </rowItems>
  <colItems count="1">
    <i/>
  </colItems>
  <dataFields count="1">
    <dataField name="Count of SupplierID" fld="0"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B28E0CDB-0359-464D-8483-B5F4693B82DE}" name="PivotTable15" cacheId="213"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10">
  <location ref="B1:C18" firstHeaderRow="1" firstDataRow="1" firstDataCol="1"/>
  <pivotFields count="10">
    <pivotField compact="0" outline="0" showAll="0"/>
    <pivotField compact="0" outline="0" showAll="0"/>
    <pivotField compact="0" outline="0" showAll="0"/>
    <pivotField compact="0" outline="0" showAll="0"/>
    <pivotField axis="axisRow" compact="0" outline="0" showAll="0">
      <items count="17">
        <item x="4"/>
        <item x="6"/>
        <item x="15"/>
        <item x="12"/>
        <item x="14"/>
        <item x="10"/>
        <item x="7"/>
        <item x="8"/>
        <item x="2"/>
        <item x="13"/>
        <item x="9"/>
        <item x="11"/>
        <item x="3"/>
        <item x="5"/>
        <item x="0"/>
        <item x="1"/>
        <item t="default"/>
      </items>
    </pivotField>
    <pivotField compact="0" outline="0" showAll="0">
      <items count="3">
        <item x="0"/>
        <item x="1"/>
        <item t="default"/>
      </items>
    </pivotField>
    <pivotField compact="0" outline="0" showAll="0"/>
    <pivotField compact="0" outline="0" showAll="0"/>
    <pivotField dataField="1" compact="0" numFmtId="165" outline="0" showAll="0"/>
    <pivotField compact="0" outline="0" showAll="0"/>
  </pivotFields>
  <rowFields count="1">
    <field x="4"/>
  </rowFields>
  <rowItems count="17">
    <i>
      <x/>
    </i>
    <i>
      <x v="1"/>
    </i>
    <i>
      <x v="2"/>
    </i>
    <i>
      <x v="3"/>
    </i>
    <i>
      <x v="4"/>
    </i>
    <i>
      <x v="5"/>
    </i>
    <i>
      <x v="6"/>
    </i>
    <i>
      <x v="7"/>
    </i>
    <i>
      <x v="8"/>
    </i>
    <i>
      <x v="9"/>
    </i>
    <i>
      <x v="10"/>
    </i>
    <i>
      <x v="11"/>
    </i>
    <i>
      <x v="12"/>
    </i>
    <i>
      <x v="13"/>
    </i>
    <i>
      <x v="14"/>
    </i>
    <i>
      <x v="15"/>
    </i>
    <i t="grand">
      <x/>
    </i>
  </rowItems>
  <colItems count="1">
    <i/>
  </colItems>
  <dataFields count="1">
    <dataField name="Average of Sum of Retail Price of Products" fld="8" subtotal="average" baseField="0" baseItem="0" numFmtId="165"/>
  </dataFields>
  <formats count="2">
    <format dxfId="458">
      <pivotArea outline="0" collapsedLevelsAreSubtotals="1" fieldPosition="0"/>
    </format>
    <format dxfId="459">
      <pivotArea dataOnly="0" labelOnly="1" outline="0" axis="axisValues" fieldPosition="0"/>
    </format>
  </formats>
  <chartFormats count="1">
    <chartFormat chart="0" format="2"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45A976C1-C10B-43BA-8FD2-F932708EBA3D}" name="PivotTable8" cacheId="213"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9">
  <location ref="B1:C4" firstHeaderRow="1" firstDataRow="1" firstDataCol="1"/>
  <pivotFields count="10">
    <pivotField compact="0" outline="0" showAll="0"/>
    <pivotField compact="0" outline="0" showAll="0"/>
    <pivotField compact="0" outline="0" showAll="0"/>
    <pivotField compact="0" outline="0" showAll="0"/>
    <pivotField axis="axisRow" compact="0" outline="0" showAll="0">
      <items count="17">
        <item h="1" x="4"/>
        <item h="1" x="6"/>
        <item x="15"/>
        <item h="1" x="12"/>
        <item x="14"/>
        <item h="1" x="10"/>
        <item h="1" x="7"/>
        <item h="1" x="8"/>
        <item h="1" x="2"/>
        <item h="1" x="13"/>
        <item h="1" x="9"/>
        <item h="1" x="11"/>
        <item h="1" x="3"/>
        <item h="1" x="5"/>
        <item h="1" x="0"/>
        <item h="1" x="1"/>
        <item t="default"/>
      </items>
    </pivotField>
    <pivotField compact="0" outline="0" showAll="0"/>
    <pivotField compact="0" outline="0" showAll="0"/>
    <pivotField compact="0" outline="0" showAll="0"/>
    <pivotField compact="0" numFmtId="165" outline="0" showAll="0"/>
    <pivotField dataField="1" compact="0" outline="0" showAll="0"/>
  </pivotFields>
  <rowFields count="1">
    <field x="4"/>
  </rowFields>
  <rowItems count="3">
    <i>
      <x v="2"/>
    </i>
    <i>
      <x v="4"/>
    </i>
    <i t="grand">
      <x/>
    </i>
  </rowItems>
  <colItems count="1">
    <i/>
  </colItems>
  <dataFields count="1">
    <dataField name="Sum of Total Stock Supplied" fld="9" baseField="0" baseItem="0"/>
  </dataFields>
  <chartFormats count="1">
    <chartFormat chart="6" format="5"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D8CD7A24-F9BA-489F-89FA-97FCB67C5CB9}" name="PivotTable11" cacheId="213"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6">
  <location ref="B1:C4" firstHeaderRow="1" firstDataRow="1" firstDataCol="1"/>
  <pivotFields count="10">
    <pivotField compact="0" outline="0" showAll="0"/>
    <pivotField compact="0" outline="0" showAll="0"/>
    <pivotField compact="0" outline="0" showAll="0"/>
    <pivotField compact="0" outline="0" showAll="0"/>
    <pivotField compact="0" outline="0" showAll="0"/>
    <pivotField axis="axisRow" compact="0" outline="0" showAll="0">
      <items count="3">
        <item x="0"/>
        <item x="1"/>
        <item t="default"/>
      </items>
    </pivotField>
    <pivotField compact="0" outline="0" showAll="0"/>
    <pivotField compact="0" outline="0" showAll="0"/>
    <pivotField compact="0" numFmtId="165" outline="0" showAll="0"/>
    <pivotField dataField="1" compact="0" outline="0" showAll="0"/>
  </pivotFields>
  <rowFields count="1">
    <field x="5"/>
  </rowFields>
  <rowItems count="3">
    <i>
      <x/>
    </i>
    <i>
      <x v="1"/>
    </i>
    <i t="grand">
      <x/>
    </i>
  </rowItems>
  <colItems count="1">
    <i/>
  </colItems>
  <dataFields count="1">
    <dataField name="Sum of Total Stock Supplied" fld="9" baseField="0" baseItem="0"/>
  </dataFields>
  <chartFormats count="3">
    <chartFormat chart="2" format="6" series="1">
      <pivotArea type="data" outline="0" fieldPosition="0">
        <references count="1">
          <reference field="4294967294" count="1" selected="0">
            <x v="0"/>
          </reference>
        </references>
      </pivotArea>
    </chartFormat>
    <chartFormat chart="2" format="7">
      <pivotArea type="data" outline="0" fieldPosition="0">
        <references count="2">
          <reference field="4294967294" count="1" selected="0">
            <x v="0"/>
          </reference>
          <reference field="5" count="1" selected="0">
            <x v="0"/>
          </reference>
        </references>
      </pivotArea>
    </chartFormat>
    <chartFormat chart="2" format="8">
      <pivotArea type="data" outline="0" fieldPosition="0">
        <references count="2">
          <reference field="4294967294" count="1" selected="0">
            <x v="0"/>
          </reference>
          <reference field="5" count="1" selected="0">
            <x v="1"/>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3643A0FB-FEF0-414E-A1B7-BADF41F2A39A}" name="PivotTable9" cacheId="208"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1">
  <location ref="B4:F8" firstHeaderRow="1" firstDataRow="2" firstDataCol="1"/>
  <pivotFields count="16">
    <pivotField dataField="1" compact="0" outline="0" showAll="0"/>
    <pivotField compact="0" outline="0" showAll="0"/>
    <pivotField compact="0" outline="0" multipleItemSelectionAllowed="1" showAll="0"/>
    <pivotField axis="axisRow" compact="0" outline="0" showAll="0">
      <items count="3">
        <item x="0"/>
        <item x="1"/>
        <item t="default"/>
      </items>
    </pivotField>
    <pivotField compact="0" numFmtId="14"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axis="axisCol" compact="0" outline="0" showAll="0">
      <items count="4">
        <item x="2"/>
        <item x="0"/>
        <item x="1"/>
        <item t="default"/>
      </items>
    </pivotField>
    <pivotField compact="0" numFmtId="164" outline="0" showAll="0"/>
    <pivotField compact="0" outline="0" showAll="0"/>
  </pivotFields>
  <rowFields count="1">
    <field x="3"/>
  </rowFields>
  <rowItems count="3">
    <i>
      <x/>
    </i>
    <i>
      <x v="1"/>
    </i>
    <i t="grand">
      <x/>
    </i>
  </rowItems>
  <colFields count="1">
    <field x="13"/>
  </colFields>
  <colItems count="4">
    <i>
      <x/>
    </i>
    <i>
      <x v="1"/>
    </i>
    <i>
      <x v="2"/>
    </i>
    <i t="grand">
      <x/>
    </i>
  </colItems>
  <dataFields count="1">
    <dataField name="Count of Employee" fld="0" subtotal="count" baseField="0" baseItem="0"/>
  </dataFields>
  <chartFormats count="3">
    <chartFormat chart="0" format="33" series="1">
      <pivotArea type="data" outline="0" fieldPosition="0">
        <references count="2">
          <reference field="4294967294" count="1" selected="0">
            <x v="0"/>
          </reference>
          <reference field="13" count="1" selected="0">
            <x v="0"/>
          </reference>
        </references>
      </pivotArea>
    </chartFormat>
    <chartFormat chart="0" format="34" series="1">
      <pivotArea type="data" outline="0" fieldPosition="0">
        <references count="2">
          <reference field="4294967294" count="1" selected="0">
            <x v="0"/>
          </reference>
          <reference field="13" count="1" selected="0">
            <x v="1"/>
          </reference>
        </references>
      </pivotArea>
    </chartFormat>
    <chartFormat chart="0" format="35" series="1">
      <pivotArea type="data" outline="0" fieldPosition="0">
        <references count="2">
          <reference field="4294967294" count="1" selected="0">
            <x v="0"/>
          </reference>
          <reference field="13" count="1" selected="0">
            <x v="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94CFA91E-2AA6-40BC-9876-2588E98AE41F}" name="PivotTable12" cacheId="208"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7">
  <location ref="J31:P36" firstHeaderRow="1" firstDataRow="2" firstDataCol="1"/>
  <pivotFields count="16">
    <pivotField dataField="1" compact="0" outline="0" showAll="0"/>
    <pivotField compact="0" outline="0" showAll="0"/>
    <pivotField compact="0" outline="0" showAll="0"/>
    <pivotField compact="0" outline="0" showAll="0"/>
    <pivotField compact="0" numFmtId="14" outline="0" showAll="0"/>
    <pivotField compact="0" outline="0" showAll="0"/>
    <pivotField axis="axisRow" compact="0" outline="0" showAll="0">
      <items count="4">
        <item x="2"/>
        <item x="0"/>
        <item x="1"/>
        <item t="default"/>
      </items>
    </pivotField>
    <pivotField compact="0" outline="0" showAll="0"/>
    <pivotField compact="0" outline="0" showAll="0">
      <items count="5">
        <item x="1"/>
        <item x="3"/>
        <item x="0"/>
        <item x="2"/>
        <item t="default"/>
      </items>
    </pivotField>
    <pivotField axis="axisCol" compact="0" outline="0" showAll="0">
      <items count="6">
        <item x="0"/>
        <item x="1"/>
        <item x="2"/>
        <item x="3"/>
        <item x="4"/>
        <item t="default"/>
      </items>
    </pivotField>
    <pivotField compact="0" outline="0" showAll="0"/>
    <pivotField compact="0" outline="0" showAll="0"/>
    <pivotField compact="0" outline="0" showAll="0"/>
    <pivotField compact="0" outline="0" showAll="0"/>
    <pivotField compact="0" numFmtId="164" outline="0" showAll="0"/>
    <pivotField compact="0" outline="0" showAll="0"/>
  </pivotFields>
  <rowFields count="1">
    <field x="6"/>
  </rowFields>
  <rowItems count="4">
    <i>
      <x/>
    </i>
    <i>
      <x v="1"/>
    </i>
    <i>
      <x v="2"/>
    </i>
    <i t="grand">
      <x/>
    </i>
  </rowItems>
  <colFields count="1">
    <field x="9"/>
  </colFields>
  <colItems count="6">
    <i>
      <x/>
    </i>
    <i>
      <x v="1"/>
    </i>
    <i>
      <x v="2"/>
    </i>
    <i>
      <x v="3"/>
    </i>
    <i>
      <x v="4"/>
    </i>
    <i t="grand">
      <x/>
    </i>
  </colItems>
  <dataFields count="1">
    <dataField name="Count of Employee" fld="0" subtotal="count" baseField="0" baseItem="0"/>
  </dataFields>
  <formats count="1">
    <format dxfId="457">
      <pivotArea outline="0" collapsedLevelsAreSubtotals="1" fieldPosition="0"/>
    </format>
  </formats>
  <chartFormats count="22">
    <chartFormat chart="0" format="17" series="1">
      <pivotArea type="data" outline="0" fieldPosition="0">
        <references count="2">
          <reference field="4294967294" count="1" selected="0">
            <x v="0"/>
          </reference>
          <reference field="9" count="1" selected="0">
            <x v="0"/>
          </reference>
        </references>
      </pivotArea>
    </chartFormat>
    <chartFormat chart="0" format="18" series="1">
      <pivotArea type="data" outline="0" fieldPosition="0">
        <references count="2">
          <reference field="4294967294" count="1" selected="0">
            <x v="0"/>
          </reference>
          <reference field="9" count="1" selected="0">
            <x v="1"/>
          </reference>
        </references>
      </pivotArea>
    </chartFormat>
    <chartFormat chart="0" format="19" series="1">
      <pivotArea type="data" outline="0" fieldPosition="0">
        <references count="2">
          <reference field="4294967294" count="1" selected="0">
            <x v="0"/>
          </reference>
          <reference field="9" count="1" selected="0">
            <x v="2"/>
          </reference>
        </references>
      </pivotArea>
    </chartFormat>
    <chartFormat chart="0" format="20" series="1">
      <pivotArea type="data" outline="0" fieldPosition="0">
        <references count="2">
          <reference field="4294967294" count="1" selected="0">
            <x v="0"/>
          </reference>
          <reference field="9" count="1" selected="0">
            <x v="3"/>
          </reference>
        </references>
      </pivotArea>
    </chartFormat>
    <chartFormat chart="0" format="21" series="1">
      <pivotArea type="data" outline="0" fieldPosition="0">
        <references count="2">
          <reference field="4294967294" count="1" selected="0">
            <x v="0"/>
          </reference>
          <reference field="9" count="1" selected="0">
            <x v="4"/>
          </reference>
        </references>
      </pivotArea>
    </chartFormat>
    <chartFormat chart="2" format="27" series="1">
      <pivotArea type="data" outline="0" fieldPosition="0">
        <references count="2">
          <reference field="4294967294" count="1" selected="0">
            <x v="0"/>
          </reference>
          <reference field="9" count="1" selected="0">
            <x v="0"/>
          </reference>
        </references>
      </pivotArea>
    </chartFormat>
    <chartFormat chart="2" format="28" series="1">
      <pivotArea type="data" outline="0" fieldPosition="0">
        <references count="2">
          <reference field="4294967294" count="1" selected="0">
            <x v="0"/>
          </reference>
          <reference field="9" count="1" selected="0">
            <x v="1"/>
          </reference>
        </references>
      </pivotArea>
    </chartFormat>
    <chartFormat chart="2" format="29" series="1">
      <pivotArea type="data" outline="0" fieldPosition="0">
        <references count="2">
          <reference field="4294967294" count="1" selected="0">
            <x v="0"/>
          </reference>
          <reference field="9" count="1" selected="0">
            <x v="2"/>
          </reference>
        </references>
      </pivotArea>
    </chartFormat>
    <chartFormat chart="2" format="30" series="1">
      <pivotArea type="data" outline="0" fieldPosition="0">
        <references count="2">
          <reference field="4294967294" count="1" selected="0">
            <x v="0"/>
          </reference>
          <reference field="9" count="1" selected="0">
            <x v="3"/>
          </reference>
        </references>
      </pivotArea>
    </chartFormat>
    <chartFormat chart="2" format="31" series="1">
      <pivotArea type="data" outline="0" fieldPosition="0">
        <references count="2">
          <reference field="4294967294" count="1" selected="0">
            <x v="0"/>
          </reference>
          <reference field="9" count="1" selected="0">
            <x v="4"/>
          </reference>
        </references>
      </pivotArea>
    </chartFormat>
    <chartFormat chart="2" format="32" series="1">
      <pivotArea type="data" outline="0" fieldPosition="0">
        <references count="1">
          <reference field="4294967294" count="1" selected="0">
            <x v="0"/>
          </reference>
        </references>
      </pivotArea>
    </chartFormat>
    <chartFormat chart="0" format="22" series="1">
      <pivotArea type="data" outline="0" fieldPosition="0">
        <references count="1">
          <reference field="4294967294" count="1" selected="0">
            <x v="0"/>
          </reference>
        </references>
      </pivotArea>
    </chartFormat>
    <chartFormat chart="3" format="23" series="1">
      <pivotArea type="data" outline="0" fieldPosition="0">
        <references count="2">
          <reference field="4294967294" count="1" selected="0">
            <x v="0"/>
          </reference>
          <reference field="9" count="1" selected="0">
            <x v="0"/>
          </reference>
        </references>
      </pivotArea>
    </chartFormat>
    <chartFormat chart="3" format="24" series="1">
      <pivotArea type="data" outline="0" fieldPosition="0">
        <references count="2">
          <reference field="4294967294" count="1" selected="0">
            <x v="0"/>
          </reference>
          <reference field="9" count="1" selected="0">
            <x v="1"/>
          </reference>
        </references>
      </pivotArea>
    </chartFormat>
    <chartFormat chart="3" format="25" series="1">
      <pivotArea type="data" outline="0" fieldPosition="0">
        <references count="2">
          <reference field="4294967294" count="1" selected="0">
            <x v="0"/>
          </reference>
          <reference field="9" count="1" selected="0">
            <x v="2"/>
          </reference>
        </references>
      </pivotArea>
    </chartFormat>
    <chartFormat chart="3" format="26" series="1">
      <pivotArea type="data" outline="0" fieldPosition="0">
        <references count="2">
          <reference field="4294967294" count="1" selected="0">
            <x v="0"/>
          </reference>
          <reference field="9" count="1" selected="0">
            <x v="3"/>
          </reference>
        </references>
      </pivotArea>
    </chartFormat>
    <chartFormat chart="3" format="27" series="1">
      <pivotArea type="data" outline="0" fieldPosition="0">
        <references count="2">
          <reference field="4294967294" count="1" selected="0">
            <x v="0"/>
          </reference>
          <reference field="9" count="1" selected="0">
            <x v="4"/>
          </reference>
        </references>
      </pivotArea>
    </chartFormat>
    <chartFormat chart="4" format="28" series="1">
      <pivotArea type="data" outline="0" fieldPosition="0">
        <references count="2">
          <reference field="4294967294" count="1" selected="0">
            <x v="0"/>
          </reference>
          <reference field="9" count="1" selected="0">
            <x v="0"/>
          </reference>
        </references>
      </pivotArea>
    </chartFormat>
    <chartFormat chart="4" format="29" series="1">
      <pivotArea type="data" outline="0" fieldPosition="0">
        <references count="2">
          <reference field="4294967294" count="1" selected="0">
            <x v="0"/>
          </reference>
          <reference field="9" count="1" selected="0">
            <x v="1"/>
          </reference>
        </references>
      </pivotArea>
    </chartFormat>
    <chartFormat chart="4" format="30" series="1">
      <pivotArea type="data" outline="0" fieldPosition="0">
        <references count="2">
          <reference field="4294967294" count="1" selected="0">
            <x v="0"/>
          </reference>
          <reference field="9" count="1" selected="0">
            <x v="2"/>
          </reference>
        </references>
      </pivotArea>
    </chartFormat>
    <chartFormat chart="4" format="31" series="1">
      <pivotArea type="data" outline="0" fieldPosition="0">
        <references count="2">
          <reference field="4294967294" count="1" selected="0">
            <x v="0"/>
          </reference>
          <reference field="9" count="1" selected="0">
            <x v="3"/>
          </reference>
        </references>
      </pivotArea>
    </chartFormat>
    <chartFormat chart="4" format="32" series="1">
      <pivotArea type="data" outline="0" fieldPosition="0">
        <references count="2">
          <reference field="4294967294" count="1" selected="0">
            <x v="0"/>
          </reference>
          <reference field="9" count="1" selected="0">
            <x v="4"/>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CB2062C8-9A0B-4206-9239-5B0555C443EB}" name="PivotTable1" cacheId="208"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2">
  <location ref="Q4:T10" firstHeaderRow="1" firstDataRow="2" firstDataCol="1"/>
  <pivotFields count="16">
    <pivotField dataField="1" compact="0" outline="0" showAll="0"/>
    <pivotField compact="0" outline="0" showAll="0"/>
    <pivotField compact="0" outline="0" showAll="0"/>
    <pivotField axis="axisCol" compact="0" outline="0" showAll="0">
      <items count="3">
        <item x="0"/>
        <item x="1"/>
        <item t="default"/>
      </items>
    </pivotField>
    <pivotField compact="0" numFmtId="14"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numFmtId="164" outline="0" showAll="0"/>
    <pivotField axis="axisRow" compact="0" outline="0" showAll="0">
      <items count="5">
        <item x="1"/>
        <item x="0"/>
        <item x="3"/>
        <item x="2"/>
        <item t="default"/>
      </items>
    </pivotField>
  </pivotFields>
  <rowFields count="1">
    <field x="15"/>
  </rowFields>
  <rowItems count="5">
    <i>
      <x/>
    </i>
    <i>
      <x v="1"/>
    </i>
    <i>
      <x v="2"/>
    </i>
    <i>
      <x v="3"/>
    </i>
    <i t="grand">
      <x/>
    </i>
  </rowItems>
  <colFields count="1">
    <field x="3"/>
  </colFields>
  <colItems count="3">
    <i>
      <x/>
    </i>
    <i>
      <x v="1"/>
    </i>
    <i t="grand">
      <x/>
    </i>
  </colItems>
  <dataFields count="1">
    <dataField name="Count of Employee" fld="0" subtotal="count" baseField="0" baseItem="0"/>
  </dataFields>
  <chartFormats count="10">
    <chartFormat chart="0" format="24" series="1">
      <pivotArea type="data" outline="0" fieldPosition="0">
        <references count="2">
          <reference field="4294967294" count="1" selected="0">
            <x v="0"/>
          </reference>
          <reference field="3" count="1" selected="0">
            <x v="0"/>
          </reference>
        </references>
      </pivotArea>
    </chartFormat>
    <chartFormat chart="0" format="25">
      <pivotArea type="data" outline="0" fieldPosition="0">
        <references count="3">
          <reference field="4294967294" count="1" selected="0">
            <x v="0"/>
          </reference>
          <reference field="3" count="1" selected="0">
            <x v="0"/>
          </reference>
          <reference field="15" count="1" selected="0">
            <x v="0"/>
          </reference>
        </references>
      </pivotArea>
    </chartFormat>
    <chartFormat chart="0" format="26">
      <pivotArea type="data" outline="0" fieldPosition="0">
        <references count="3">
          <reference field="4294967294" count="1" selected="0">
            <x v="0"/>
          </reference>
          <reference field="3" count="1" selected="0">
            <x v="0"/>
          </reference>
          <reference field="15" count="1" selected="0">
            <x v="1"/>
          </reference>
        </references>
      </pivotArea>
    </chartFormat>
    <chartFormat chart="0" format="27">
      <pivotArea type="data" outline="0" fieldPosition="0">
        <references count="3">
          <reference field="4294967294" count="1" selected="0">
            <x v="0"/>
          </reference>
          <reference field="3" count="1" selected="0">
            <x v="0"/>
          </reference>
          <reference field="15" count="1" selected="0">
            <x v="2"/>
          </reference>
        </references>
      </pivotArea>
    </chartFormat>
    <chartFormat chart="0" format="28">
      <pivotArea type="data" outline="0" fieldPosition="0">
        <references count="3">
          <reference field="4294967294" count="1" selected="0">
            <x v="0"/>
          </reference>
          <reference field="3" count="1" selected="0">
            <x v="0"/>
          </reference>
          <reference field="15" count="1" selected="0">
            <x v="3"/>
          </reference>
        </references>
      </pivotArea>
    </chartFormat>
    <chartFormat chart="0" format="29" series="1">
      <pivotArea type="data" outline="0" fieldPosition="0">
        <references count="2">
          <reference field="4294967294" count="1" selected="0">
            <x v="0"/>
          </reference>
          <reference field="3" count="1" selected="0">
            <x v="1"/>
          </reference>
        </references>
      </pivotArea>
    </chartFormat>
    <chartFormat chart="0" format="30">
      <pivotArea type="data" outline="0" fieldPosition="0">
        <references count="3">
          <reference field="4294967294" count="1" selected="0">
            <x v="0"/>
          </reference>
          <reference field="3" count="1" selected="0">
            <x v="1"/>
          </reference>
          <reference field="15" count="1" selected="0">
            <x v="0"/>
          </reference>
        </references>
      </pivotArea>
    </chartFormat>
    <chartFormat chart="0" format="31">
      <pivotArea type="data" outline="0" fieldPosition="0">
        <references count="3">
          <reference field="4294967294" count="1" selected="0">
            <x v="0"/>
          </reference>
          <reference field="3" count="1" selected="0">
            <x v="1"/>
          </reference>
          <reference field="15" count="1" selected="0">
            <x v="1"/>
          </reference>
        </references>
      </pivotArea>
    </chartFormat>
    <chartFormat chart="0" format="32">
      <pivotArea type="data" outline="0" fieldPosition="0">
        <references count="3">
          <reference field="4294967294" count="1" selected="0">
            <x v="0"/>
          </reference>
          <reference field="3" count="1" selected="0">
            <x v="1"/>
          </reference>
          <reference field="15" count="1" selected="0">
            <x v="2"/>
          </reference>
        </references>
      </pivotArea>
    </chartFormat>
    <chartFormat chart="0" format="33">
      <pivotArea type="data" outline="0" fieldPosition="0">
        <references count="3">
          <reference field="4294967294" count="1" selected="0">
            <x v="0"/>
          </reference>
          <reference field="3" count="1" selected="0">
            <x v="1"/>
          </reference>
          <reference field="15" count="1" selected="0">
            <x v="3"/>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C19B55D9-45BE-402B-BD7C-1B929DB6EEF5}" name="PivotTable6" cacheId="208"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6">
  <location ref="B3:C11" firstHeaderRow="1" firstDataRow="1" firstDataCol="1" rowPageCount="1" colPageCount="1"/>
  <pivotFields count="16">
    <pivotField compact="0" outline="0" showAll="0">
      <items count="21">
        <item x="0"/>
        <item x="1"/>
        <item x="2"/>
        <item x="3"/>
        <item x="4"/>
        <item x="5"/>
        <item x="6"/>
        <item x="7"/>
        <item x="8"/>
        <item x="9"/>
        <item x="10"/>
        <item x="11"/>
        <item x="12"/>
        <item x="13"/>
        <item x="14"/>
        <item x="15"/>
        <item x="16"/>
        <item x="17"/>
        <item x="18"/>
        <item x="19"/>
        <item t="default"/>
      </items>
    </pivotField>
    <pivotField compact="0" outline="0" showAll="0"/>
    <pivotField compact="0" outline="0" showAll="0"/>
    <pivotField compact="0" outline="0" showAll="0"/>
    <pivotField compact="0" numFmtId="14" outline="0" showAll="0"/>
    <pivotField compact="0" outline="0" showAll="0"/>
    <pivotField compact="0" outline="0" showAll="0"/>
    <pivotField name="Designation of employee" axis="axisRow" compact="0" outline="0" showAll="0">
      <items count="8">
        <item x="4"/>
        <item x="5"/>
        <item x="6"/>
        <item x="1"/>
        <item x="0"/>
        <item x="3"/>
        <item x="2"/>
        <item t="default"/>
      </items>
    </pivotField>
    <pivotField compact="0" outline="0" showAll="0"/>
    <pivotField compact="0" outline="0" showAll="0">
      <items count="6">
        <item x="0"/>
        <item x="1"/>
        <item x="2"/>
        <item x="3"/>
        <item x="4"/>
        <item t="default"/>
      </items>
    </pivotField>
    <pivotField compact="0" outline="0" showAll="0"/>
    <pivotField compact="0" outline="0" showAll="0"/>
    <pivotField compact="0" outline="0" showAll="0"/>
    <pivotField compact="0" outline="0" showAll="0"/>
    <pivotField dataField="1" compact="0" numFmtId="164" outline="0" showAll="0"/>
    <pivotField axis="axisPage" compact="0" outline="0" multipleItemSelectionAllowed="1" showAll="0">
      <items count="5">
        <item x="1"/>
        <item x="0"/>
        <item x="3"/>
        <item x="2"/>
        <item t="default"/>
      </items>
    </pivotField>
  </pivotFields>
  <rowFields count="1">
    <field x="7"/>
  </rowFields>
  <rowItems count="8">
    <i>
      <x/>
    </i>
    <i>
      <x v="1"/>
    </i>
    <i>
      <x v="2"/>
    </i>
    <i>
      <x v="3"/>
    </i>
    <i>
      <x v="4"/>
    </i>
    <i>
      <x v="5"/>
    </i>
    <i>
      <x v="6"/>
    </i>
    <i t="grand">
      <x/>
    </i>
  </rowItems>
  <colItems count="1">
    <i/>
  </colItems>
  <pageFields count="1">
    <pageField fld="15" hier="-1"/>
  </pageFields>
  <dataFields count="1">
    <dataField name="Average Salary" fld="14" subtotal="average" baseField="0" baseItem="0" numFmtId="164"/>
  </dataFields>
  <chartFormats count="2">
    <chartFormat chart="0" format="7" series="1">
      <pivotArea type="data" outline="0" fieldPosition="0">
        <references count="1">
          <reference field="4294967294" count="1" selected="0">
            <x v="0"/>
          </reference>
        </references>
      </pivotArea>
    </chartFormat>
    <chartFormat chart="2" format="9"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ED7C9401-403A-448E-B597-0209F7672892}" name="PivotTable10" cacheId="208"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1">
  <location ref="E23:J30" firstHeaderRow="1" firstDataRow="2" firstDataCol="1"/>
  <pivotFields count="16">
    <pivotField compact="0" outline="0" showAll="0"/>
    <pivotField compact="0" outline="0" showAll="0"/>
    <pivotField compact="0" outline="0" showAll="0"/>
    <pivotField compact="0" outline="0" showAll="0"/>
    <pivotField compact="0" numFmtId="14" outline="0" showAll="0"/>
    <pivotField compact="0" outline="0" showAll="0"/>
    <pivotField compact="0" outline="0" showAll="0"/>
    <pivotField compact="0" outline="0" showAll="0"/>
    <pivotField axis="axisCol" compact="0" outline="0" showAll="0">
      <items count="5">
        <item x="1"/>
        <item x="3"/>
        <item x="0"/>
        <item x="2"/>
        <item t="default"/>
      </items>
    </pivotField>
    <pivotField axis="axisRow" compact="0" outline="0" showAll="0">
      <items count="6">
        <item x="0"/>
        <item x="1"/>
        <item x="2"/>
        <item x="3"/>
        <item x="4"/>
        <item t="default"/>
      </items>
    </pivotField>
    <pivotField compact="0" outline="0" showAll="0"/>
    <pivotField compact="0" outline="0" showAll="0"/>
    <pivotField compact="0" outline="0" showAll="0"/>
    <pivotField compact="0" outline="0" showAll="0"/>
    <pivotField dataField="1" compact="0" numFmtId="164" outline="0" showAll="0"/>
    <pivotField compact="0" outline="0" showAll="0"/>
  </pivotFields>
  <rowFields count="1">
    <field x="9"/>
  </rowFields>
  <rowItems count="6">
    <i>
      <x/>
    </i>
    <i>
      <x v="1"/>
    </i>
    <i>
      <x v="2"/>
    </i>
    <i>
      <x v="3"/>
    </i>
    <i>
      <x v="4"/>
    </i>
    <i t="grand">
      <x/>
    </i>
  </rowItems>
  <colFields count="1">
    <field x="8"/>
  </colFields>
  <colItems count="5">
    <i>
      <x/>
    </i>
    <i>
      <x v="1"/>
    </i>
    <i>
      <x v="2"/>
    </i>
    <i>
      <x v="3"/>
    </i>
    <i t="grand">
      <x/>
    </i>
  </colItems>
  <dataFields count="1">
    <dataField name="Average Salary" fld="14" subtotal="average" baseField="0" baseItem="0" numFmtId="164"/>
  </dataFields>
  <chartFormats count="4">
    <chartFormat chart="0" format="14" series="1">
      <pivotArea type="data" outline="0" fieldPosition="0">
        <references count="2">
          <reference field="4294967294" count="1" selected="0">
            <x v="0"/>
          </reference>
          <reference field="8" count="1" selected="0">
            <x v="0"/>
          </reference>
        </references>
      </pivotArea>
    </chartFormat>
    <chartFormat chart="0" format="15" series="1">
      <pivotArea type="data" outline="0" fieldPosition="0">
        <references count="2">
          <reference field="4294967294" count="1" selected="0">
            <x v="0"/>
          </reference>
          <reference field="8" count="1" selected="0">
            <x v="1"/>
          </reference>
        </references>
      </pivotArea>
    </chartFormat>
    <chartFormat chart="0" format="16" series="1">
      <pivotArea type="data" outline="0" fieldPosition="0">
        <references count="2">
          <reference field="4294967294" count="1" selected="0">
            <x v="0"/>
          </reference>
          <reference field="8" count="1" selected="0">
            <x v="2"/>
          </reference>
        </references>
      </pivotArea>
    </chartFormat>
    <chartFormat chart="0" format="17" series="1">
      <pivotArea type="data" outline="0" fieldPosition="0">
        <references count="2">
          <reference field="4294967294" count="1" selected="0">
            <x v="0"/>
          </reference>
          <reference field="8" count="1" selected="0">
            <x v="3"/>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798EC27E-384E-4309-8C78-0DB0E6589E02}" name="PivotTable2" cacheId="221" applyNumberFormats="0" applyBorderFormats="0" applyFontFormats="0" applyPatternFormats="0" applyAlignmentFormats="0" applyWidthHeightFormats="1" dataCaption="Values" tag="234b56be-48d9-4ce7-a7ae-d5a0bac5eb47" updatedVersion="8" minRefreshableVersion="3" useAutoFormatting="1" subtotalHiddenItems="1" itemPrintTitles="1" createdVersion="8" indent="0" outline="1" outlineData="1" multipleFieldFilters="0" chartFormat="13" rowHeaderCaption="Nearest Outlet/ Membership Tier">
  <location ref="B1:C22" firstHeaderRow="1" firstDataRow="1" firstDataCol="1"/>
  <pivotFields count="3">
    <pivotField axis="axisRow" allDrilled="1" showAll="0" dataSourceSort="1" defaultAttributeDrillState="1">
      <items count="6">
        <item x="0" e="0"/>
        <item x="1"/>
        <item x="2"/>
        <item x="3"/>
        <item x="4"/>
        <item t="default"/>
      </items>
    </pivotField>
    <pivotField axis="axisRow" allDrilled="1" showAll="0" defaultAttributeDrillState="1">
      <items count="5">
        <item x="0"/>
        <item x="1"/>
        <item x="2"/>
        <item x="3"/>
        <item t="default"/>
      </items>
    </pivotField>
    <pivotField dataField="1" subtotalTop="0" showAll="0" defaultSubtotal="0"/>
  </pivotFields>
  <rowFields count="2">
    <field x="0"/>
    <field x="1"/>
  </rowFields>
  <rowItems count="21">
    <i>
      <x/>
    </i>
    <i>
      <x v="1"/>
    </i>
    <i r="1">
      <x/>
    </i>
    <i r="1">
      <x v="1"/>
    </i>
    <i r="1">
      <x v="2"/>
    </i>
    <i>
      <x v="2"/>
    </i>
    <i r="1">
      <x/>
    </i>
    <i r="1">
      <x v="1"/>
    </i>
    <i r="1">
      <x v="2"/>
    </i>
    <i r="1">
      <x v="3"/>
    </i>
    <i>
      <x v="3"/>
    </i>
    <i r="1">
      <x/>
    </i>
    <i r="1">
      <x v="1"/>
    </i>
    <i r="1">
      <x v="2"/>
    </i>
    <i r="1">
      <x v="3"/>
    </i>
    <i>
      <x v="4"/>
    </i>
    <i r="1">
      <x/>
    </i>
    <i r="1">
      <x v="1"/>
    </i>
    <i r="1">
      <x v="2"/>
    </i>
    <i r="1">
      <x v="3"/>
    </i>
    <i t="grand">
      <x/>
    </i>
  </rowItems>
  <colItems count="1">
    <i/>
  </colItems>
  <dataFields count="1">
    <dataField name="Count of Customer" fld="2" subtotal="count" baseField="0" baseItem="0"/>
  </dataFields>
  <formats count="39">
    <format dxfId="418">
      <pivotArea field="0" type="button" dataOnly="0" labelOnly="1" outline="0" axis="axisRow" fieldPosition="0"/>
    </format>
    <format dxfId="419">
      <pivotArea field="0" type="button" dataOnly="0" labelOnly="1" outline="0" axis="axisRow" fieldPosition="0"/>
    </format>
    <format dxfId="420">
      <pivotArea dataOnly="0" labelOnly="1" outline="0" axis="axisValues" fieldPosition="0"/>
    </format>
    <format dxfId="421">
      <pivotArea dataOnly="0" grandRow="1" axis="axisRow" fieldPosition="0"/>
    </format>
    <format dxfId="422">
      <pivotArea dataOnly="0" fieldPosition="0">
        <references count="1">
          <reference field="0" count="1">
            <x v="2"/>
          </reference>
        </references>
      </pivotArea>
    </format>
    <format dxfId="423">
      <pivotArea collapsedLevelsAreSubtotals="1" fieldPosition="0">
        <references count="1">
          <reference field="0" count="1">
            <x v="3"/>
          </reference>
        </references>
      </pivotArea>
    </format>
    <format dxfId="424">
      <pivotArea dataOnly="0" labelOnly="1" fieldPosition="0">
        <references count="1">
          <reference field="0" count="1">
            <x v="3"/>
          </reference>
        </references>
      </pivotArea>
    </format>
    <format dxfId="425">
      <pivotArea collapsedLevelsAreSubtotals="1" fieldPosition="0">
        <references count="1">
          <reference field="0" count="1">
            <x v="4"/>
          </reference>
        </references>
      </pivotArea>
    </format>
    <format dxfId="426">
      <pivotArea dataOnly="0" labelOnly="1" fieldPosition="0">
        <references count="1">
          <reference field="0" count="1">
            <x v="4"/>
          </reference>
        </references>
      </pivotArea>
    </format>
    <format dxfId="427">
      <pivotArea collapsedLevelsAreSubtotals="1" fieldPosition="0">
        <references count="1">
          <reference field="0" count="1">
            <x v="1"/>
          </reference>
        </references>
      </pivotArea>
    </format>
    <format dxfId="428">
      <pivotArea dataOnly="0" labelOnly="1" fieldPosition="0">
        <references count="1">
          <reference field="0" count="1">
            <x v="1"/>
          </reference>
        </references>
      </pivotArea>
    </format>
    <format dxfId="429">
      <pivotArea collapsedLevelsAreSubtotals="1" fieldPosition="0">
        <references count="1">
          <reference field="0" count="1">
            <x v="0"/>
          </reference>
        </references>
      </pivotArea>
    </format>
    <format dxfId="430">
      <pivotArea dataOnly="0" labelOnly="1" fieldPosition="0">
        <references count="1">
          <reference field="0" count="1">
            <x v="0"/>
          </reference>
        </references>
      </pivotArea>
    </format>
    <format dxfId="431">
      <pivotArea type="all" dataOnly="0" outline="0" fieldPosition="0"/>
    </format>
    <format dxfId="432">
      <pivotArea outline="0" collapsedLevelsAreSubtotals="1" fieldPosition="0"/>
    </format>
    <format dxfId="433">
      <pivotArea field="0" type="button" dataOnly="0" labelOnly="1" outline="0" axis="axisRow" fieldPosition="0"/>
    </format>
    <format dxfId="434">
      <pivotArea dataOnly="0" labelOnly="1" fieldPosition="0">
        <references count="1">
          <reference field="0" count="0"/>
        </references>
      </pivotArea>
    </format>
    <format dxfId="435">
      <pivotArea dataOnly="0" labelOnly="1" grandRow="1" outline="0" fieldPosition="0"/>
    </format>
    <format dxfId="436">
      <pivotArea dataOnly="0" labelOnly="1" fieldPosition="0">
        <references count="2">
          <reference field="0" count="1" selected="0">
            <x v="0"/>
          </reference>
          <reference field="1" count="0"/>
        </references>
      </pivotArea>
    </format>
    <format dxfId="437">
      <pivotArea dataOnly="0" labelOnly="1" fieldPosition="0">
        <references count="2">
          <reference field="0" count="1" selected="0">
            <x v="1"/>
          </reference>
          <reference field="1" count="3">
            <x v="0"/>
            <x v="1"/>
            <x v="2"/>
          </reference>
        </references>
      </pivotArea>
    </format>
    <format dxfId="438">
      <pivotArea dataOnly="0" labelOnly="1" fieldPosition="0">
        <references count="2">
          <reference field="0" count="1" selected="0">
            <x v="2"/>
          </reference>
          <reference field="1" count="0"/>
        </references>
      </pivotArea>
    </format>
    <format dxfId="439">
      <pivotArea dataOnly="0" labelOnly="1" fieldPosition="0">
        <references count="2">
          <reference field="0" count="1" selected="0">
            <x v="3"/>
          </reference>
          <reference field="1" count="0"/>
        </references>
      </pivotArea>
    </format>
    <format dxfId="440">
      <pivotArea dataOnly="0" labelOnly="1" fieldPosition="0">
        <references count="2">
          <reference field="0" count="1" selected="0">
            <x v="4"/>
          </reference>
          <reference field="1" count="0"/>
        </references>
      </pivotArea>
    </format>
    <format dxfId="441">
      <pivotArea dataOnly="0" labelOnly="1" outline="0" axis="axisValues" fieldPosition="0"/>
    </format>
    <format dxfId="442">
      <pivotArea type="all" dataOnly="0" outline="0" fieldPosition="0"/>
    </format>
    <format dxfId="443">
      <pivotArea outline="0" collapsedLevelsAreSubtotals="1" fieldPosition="0"/>
    </format>
    <format dxfId="444">
      <pivotArea dataOnly="0" labelOnly="1" fieldPosition="0">
        <references count="1">
          <reference field="0" count="0"/>
        </references>
      </pivotArea>
    </format>
    <format dxfId="445">
      <pivotArea dataOnly="0" labelOnly="1" fieldPosition="0">
        <references count="2">
          <reference field="0" count="1" selected="0">
            <x v="0"/>
          </reference>
          <reference field="1" count="0"/>
        </references>
      </pivotArea>
    </format>
    <format dxfId="446">
      <pivotArea dataOnly="0" labelOnly="1" fieldPosition="0">
        <references count="2">
          <reference field="0" count="1" selected="0">
            <x v="1"/>
          </reference>
          <reference field="1" count="3">
            <x v="0"/>
            <x v="1"/>
            <x v="2"/>
          </reference>
        </references>
      </pivotArea>
    </format>
    <format dxfId="447">
      <pivotArea dataOnly="0" labelOnly="1" fieldPosition="0">
        <references count="2">
          <reference field="0" count="1" selected="0">
            <x v="2"/>
          </reference>
          <reference field="1" count="0"/>
        </references>
      </pivotArea>
    </format>
    <format dxfId="448">
      <pivotArea dataOnly="0" labelOnly="1" fieldPosition="0">
        <references count="2">
          <reference field="0" count="1" selected="0">
            <x v="3"/>
          </reference>
          <reference field="1" count="0"/>
        </references>
      </pivotArea>
    </format>
    <format dxfId="449">
      <pivotArea dataOnly="0" labelOnly="1" fieldPosition="0">
        <references count="2">
          <reference field="0" count="1" selected="0">
            <x v="4"/>
          </reference>
          <reference field="1" count="0"/>
        </references>
      </pivotArea>
    </format>
    <format dxfId="450">
      <pivotArea type="all" dataOnly="0" outline="0" fieldPosition="0"/>
    </format>
    <format dxfId="451">
      <pivotArea outline="0" collapsedLevelsAreSubtotals="1" fieldPosition="0"/>
    </format>
    <format dxfId="452">
      <pivotArea dataOnly="0" labelOnly="1" fieldPosition="0">
        <references count="1">
          <reference field="0" count="0"/>
        </references>
      </pivotArea>
    </format>
    <format dxfId="453">
      <pivotArea grandRow="1" outline="0" collapsedLevelsAreSubtotals="1" fieldPosition="0"/>
    </format>
    <format dxfId="454">
      <pivotArea dataOnly="0" labelOnly="1" grandRow="1" outline="0" fieldPosition="0"/>
    </format>
    <format dxfId="455">
      <pivotArea field="0" type="button" dataOnly="0" labelOnly="1" outline="0" axis="axisRow" fieldPosition="0"/>
    </format>
    <format dxfId="456">
      <pivotArea dataOnly="0" labelOnly="1" outline="0" axis="axisValues" fieldPosition="0"/>
    </format>
  </formats>
  <chartFormats count="29">
    <chartFormat chart="1" format="2" series="1">
      <pivotArea type="data" outline="0" fieldPosition="0">
        <references count="1">
          <reference field="4294967294" count="1" selected="0">
            <x v="0"/>
          </reference>
        </references>
      </pivotArea>
    </chartFormat>
    <chartFormat chart="1" format="3">
      <pivotArea type="data" outline="0" fieldPosition="0">
        <references count="3">
          <reference field="4294967294" count="1" selected="0">
            <x v="0"/>
          </reference>
          <reference field="0" count="1" selected="0">
            <x v="0"/>
          </reference>
          <reference field="1" count="1" selected="0">
            <x v="0"/>
          </reference>
        </references>
      </pivotArea>
    </chartFormat>
    <chartFormat chart="1" format="4">
      <pivotArea type="data" outline="0" fieldPosition="0">
        <references count="3">
          <reference field="4294967294" count="1" selected="0">
            <x v="0"/>
          </reference>
          <reference field="0" count="1" selected="0">
            <x v="1"/>
          </reference>
          <reference field="1" count="1" selected="0">
            <x v="0"/>
          </reference>
        </references>
      </pivotArea>
    </chartFormat>
    <chartFormat chart="1" format="5">
      <pivotArea type="data" outline="0" fieldPosition="0">
        <references count="3">
          <reference field="4294967294" count="1" selected="0">
            <x v="0"/>
          </reference>
          <reference field="0" count="1" selected="0">
            <x v="2"/>
          </reference>
          <reference field="1" count="1" selected="0">
            <x v="0"/>
          </reference>
        </references>
      </pivotArea>
    </chartFormat>
    <chartFormat chart="1" format="6">
      <pivotArea type="data" outline="0" fieldPosition="0">
        <references count="3">
          <reference field="4294967294" count="1" selected="0">
            <x v="0"/>
          </reference>
          <reference field="0" count="1" selected="0">
            <x v="3"/>
          </reference>
          <reference field="1" count="1" selected="0">
            <x v="0"/>
          </reference>
        </references>
      </pivotArea>
    </chartFormat>
    <chartFormat chart="1" format="7">
      <pivotArea type="data" outline="0" fieldPosition="0">
        <references count="3">
          <reference field="4294967294" count="1" selected="0">
            <x v="0"/>
          </reference>
          <reference field="0" count="1" selected="0">
            <x v="4"/>
          </reference>
          <reference field="1" count="1" selected="0">
            <x v="0"/>
          </reference>
        </references>
      </pivotArea>
    </chartFormat>
    <chartFormat chart="1" format="8">
      <pivotArea type="data" outline="0" fieldPosition="0">
        <references count="3">
          <reference field="4294967294" count="1" selected="0">
            <x v="0"/>
          </reference>
          <reference field="0" count="1" selected="0">
            <x v="0"/>
          </reference>
          <reference field="1" count="1" selected="0">
            <x v="1"/>
          </reference>
        </references>
      </pivotArea>
    </chartFormat>
    <chartFormat chart="1" format="9">
      <pivotArea type="data" outline="0" fieldPosition="0">
        <references count="3">
          <reference field="4294967294" count="1" selected="0">
            <x v="0"/>
          </reference>
          <reference field="0" count="1" selected="0">
            <x v="1"/>
          </reference>
          <reference field="1" count="1" selected="0">
            <x v="1"/>
          </reference>
        </references>
      </pivotArea>
    </chartFormat>
    <chartFormat chart="1" format="10">
      <pivotArea type="data" outline="0" fieldPosition="0">
        <references count="3">
          <reference field="4294967294" count="1" selected="0">
            <x v="0"/>
          </reference>
          <reference field="0" count="1" selected="0">
            <x v="2"/>
          </reference>
          <reference field="1" count="1" selected="0">
            <x v="1"/>
          </reference>
        </references>
      </pivotArea>
    </chartFormat>
    <chartFormat chart="1" format="11">
      <pivotArea type="data" outline="0" fieldPosition="0">
        <references count="3">
          <reference field="4294967294" count="1" selected="0">
            <x v="0"/>
          </reference>
          <reference field="0" count="1" selected="0">
            <x v="3"/>
          </reference>
          <reference field="1" count="1" selected="0">
            <x v="1"/>
          </reference>
        </references>
      </pivotArea>
    </chartFormat>
    <chartFormat chart="1" format="12">
      <pivotArea type="data" outline="0" fieldPosition="0">
        <references count="3">
          <reference field="4294967294" count="1" selected="0">
            <x v="0"/>
          </reference>
          <reference field="0" count="1" selected="0">
            <x v="4"/>
          </reference>
          <reference field="1" count="1" selected="0">
            <x v="1"/>
          </reference>
        </references>
      </pivotArea>
    </chartFormat>
    <chartFormat chart="1" format="13">
      <pivotArea type="data" outline="0" fieldPosition="0">
        <references count="3">
          <reference field="4294967294" count="1" selected="0">
            <x v="0"/>
          </reference>
          <reference field="0" count="1" selected="0">
            <x v="0"/>
          </reference>
          <reference field="1" count="1" selected="0">
            <x v="2"/>
          </reference>
        </references>
      </pivotArea>
    </chartFormat>
    <chartFormat chart="1" format="14">
      <pivotArea type="data" outline="0" fieldPosition="0">
        <references count="3">
          <reference field="4294967294" count="1" selected="0">
            <x v="0"/>
          </reference>
          <reference field="0" count="1" selected="0">
            <x v="1"/>
          </reference>
          <reference field="1" count="1" selected="0">
            <x v="2"/>
          </reference>
        </references>
      </pivotArea>
    </chartFormat>
    <chartFormat chart="1" format="15">
      <pivotArea type="data" outline="0" fieldPosition="0">
        <references count="3">
          <reference field="4294967294" count="1" selected="0">
            <x v="0"/>
          </reference>
          <reference field="0" count="1" selected="0">
            <x v="2"/>
          </reference>
          <reference field="1" count="1" selected="0">
            <x v="2"/>
          </reference>
        </references>
      </pivotArea>
    </chartFormat>
    <chartFormat chart="1" format="16">
      <pivotArea type="data" outline="0" fieldPosition="0">
        <references count="3">
          <reference field="4294967294" count="1" selected="0">
            <x v="0"/>
          </reference>
          <reference field="0" count="1" selected="0">
            <x v="3"/>
          </reference>
          <reference field="1" count="1" selected="0">
            <x v="2"/>
          </reference>
        </references>
      </pivotArea>
    </chartFormat>
    <chartFormat chart="1" format="17">
      <pivotArea type="data" outline="0" fieldPosition="0">
        <references count="3">
          <reference field="4294967294" count="1" selected="0">
            <x v="0"/>
          </reference>
          <reference field="0" count="1" selected="0">
            <x v="4"/>
          </reference>
          <reference field="1" count="1" selected="0">
            <x v="2"/>
          </reference>
        </references>
      </pivotArea>
    </chartFormat>
    <chartFormat chart="1" format="18">
      <pivotArea type="data" outline="0" fieldPosition="0">
        <references count="3">
          <reference field="4294967294" count="1" selected="0">
            <x v="0"/>
          </reference>
          <reference field="0" count="1" selected="0">
            <x v="0"/>
          </reference>
          <reference field="1" count="1" selected="0">
            <x v="3"/>
          </reference>
        </references>
      </pivotArea>
    </chartFormat>
    <chartFormat chart="1" format="19">
      <pivotArea type="data" outline="0" fieldPosition="0">
        <references count="3">
          <reference field="4294967294" count="1" selected="0">
            <x v="0"/>
          </reference>
          <reference field="0" count="1" selected="0">
            <x v="2"/>
          </reference>
          <reference field="1" count="1" selected="0">
            <x v="3"/>
          </reference>
        </references>
      </pivotArea>
    </chartFormat>
    <chartFormat chart="1" format="20">
      <pivotArea type="data" outline="0" fieldPosition="0">
        <references count="3">
          <reference field="4294967294" count="1" selected="0">
            <x v="0"/>
          </reference>
          <reference field="0" count="1" selected="0">
            <x v="3"/>
          </reference>
          <reference field="1" count="1" selected="0">
            <x v="3"/>
          </reference>
        </references>
      </pivotArea>
    </chartFormat>
    <chartFormat chart="1" format="21">
      <pivotArea type="data" outline="0" fieldPosition="0">
        <references count="3">
          <reference field="4294967294" count="1" selected="0">
            <x v="0"/>
          </reference>
          <reference field="0" count="1" selected="0">
            <x v="4"/>
          </reference>
          <reference field="1" count="1" selected="0">
            <x v="3"/>
          </reference>
        </references>
      </pivotArea>
    </chartFormat>
    <chartFormat chart="1" format="22" series="1">
      <pivotArea type="data" outline="0" fieldPosition="0">
        <references count="2">
          <reference field="4294967294" count="1" selected="0">
            <x v="0"/>
          </reference>
          <reference field="1" count="1" selected="0">
            <x v="1"/>
          </reference>
        </references>
      </pivotArea>
    </chartFormat>
    <chartFormat chart="1" format="23" series="1">
      <pivotArea type="data" outline="0" fieldPosition="0">
        <references count="2">
          <reference field="4294967294" count="1" selected="0">
            <x v="0"/>
          </reference>
          <reference field="1" count="1" selected="0">
            <x v="2"/>
          </reference>
        </references>
      </pivotArea>
    </chartFormat>
    <chartFormat chart="1" format="24" series="1">
      <pivotArea type="data" outline="0" fieldPosition="0">
        <references count="2">
          <reference field="4294967294" count="1" selected="0">
            <x v="0"/>
          </reference>
          <reference field="1" count="1" selected="0">
            <x v="3"/>
          </reference>
        </references>
      </pivotArea>
    </chartFormat>
    <chartFormat chart="1" format="25" series="1">
      <pivotArea type="data" outline="0" fieldPosition="0">
        <references count="2">
          <reference field="4294967294" count="1" selected="0">
            <x v="0"/>
          </reference>
          <reference field="1" count="1" selected="0">
            <x v="0"/>
          </reference>
        </references>
      </pivotArea>
    </chartFormat>
    <chartFormat chart="1" format="26">
      <pivotArea type="data" outline="0" fieldPosition="0">
        <references count="2">
          <reference field="4294967294" count="1" selected="0">
            <x v="0"/>
          </reference>
          <reference field="0" count="1" selected="0">
            <x v="0"/>
          </reference>
        </references>
      </pivotArea>
    </chartFormat>
    <chartFormat chart="1" format="27">
      <pivotArea type="data" outline="0" fieldPosition="0">
        <references count="2">
          <reference field="4294967294" count="1" selected="0">
            <x v="0"/>
          </reference>
          <reference field="0" count="1" selected="0">
            <x v="1"/>
          </reference>
        </references>
      </pivotArea>
    </chartFormat>
    <chartFormat chart="1" format="28">
      <pivotArea type="data" outline="0" fieldPosition="0">
        <references count="2">
          <reference field="4294967294" count="1" selected="0">
            <x v="0"/>
          </reference>
          <reference field="0" count="1" selected="0">
            <x v="2"/>
          </reference>
        </references>
      </pivotArea>
    </chartFormat>
    <chartFormat chart="1" format="29">
      <pivotArea type="data" outline="0" fieldPosition="0">
        <references count="2">
          <reference field="4294967294" count="1" selected="0">
            <x v="0"/>
          </reference>
          <reference field="0" count="1" selected="0">
            <x v="3"/>
          </reference>
        </references>
      </pivotArea>
    </chartFormat>
    <chartFormat chart="1" format="30">
      <pivotArea type="data" outline="0" fieldPosition="0">
        <references count="2">
          <reference field="4294967294" count="1" selected="0">
            <x v="0"/>
          </reference>
          <reference field="0" count="1" selected="0">
            <x v="4"/>
          </reference>
        </references>
      </pivotArea>
    </chartFormat>
  </chartFormat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2">
    <rowHierarchyUsage hierarchyUsage="117"/>
    <rowHierarchyUsage hierarchyUsage="121"/>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Table223]"/>
      </x15:pivotTableUISettings>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AC6F5ECE-941C-4E2F-8FC4-3CD2F9D8262E}" name="PivotTable3" cacheId="218" applyNumberFormats="0" applyBorderFormats="0" applyFontFormats="0" applyPatternFormats="0" applyAlignmentFormats="0" applyWidthHeightFormats="1" dataCaption="Values" updatedVersion="8" minRefreshableVersion="5" useAutoFormatting="1" subtotalHiddenItems="1" itemPrintTitles="1" createdVersion="8" indent="0" outline="1" outlineData="1" multipleFieldFilters="0" chartFormat="16" rowHeaderCaption="Nearest Outlet ">
  <location ref="B3:C9" firstHeaderRow="1" firstDataRow="1" firstDataCol="1" rowPageCount="1" colPageCount="1"/>
  <pivotFields count="4">
    <pivotField dataField="1" subtotalTop="0" showAll="0" defaultSubtotal="0"/>
    <pivotField axis="axisRow" allDrilled="1" showAll="0" dataSourceSort="1" defaultAttributeDrillState="1">
      <items count="6">
        <item x="0"/>
        <item x="1"/>
        <item x="2"/>
        <item x="3"/>
        <item x="4"/>
        <item t="default"/>
      </items>
    </pivotField>
    <pivotField axis="axisPage" allDrilled="1" subtotalTop="0" showAll="0" dataSourceSort="1" defaultSubtotal="0" defaultAttributeDrillState="1"/>
    <pivotField allDrilled="1" subtotalTop="0" showAll="0" dataSourceSort="1" defaultSubtotal="0" defaultAttributeDrillState="1"/>
  </pivotFields>
  <rowFields count="1">
    <field x="1"/>
  </rowFields>
  <rowItems count="6">
    <i>
      <x/>
    </i>
    <i>
      <x v="1"/>
    </i>
    <i>
      <x v="2"/>
    </i>
    <i>
      <x v="3"/>
    </i>
    <i>
      <x v="4"/>
    </i>
    <i t="grand">
      <x/>
    </i>
  </rowItems>
  <colItems count="1">
    <i/>
  </colItems>
  <pageFields count="1">
    <pageField fld="2" hier="109" name="[Table222].[Preferred Shopping Day].[All]" cap="All"/>
  </pageFields>
  <dataFields count="1">
    <dataField name="Number of Customers" fld="0" subtotal="count" baseField="0" baseItem="0"/>
  </dataFields>
  <formats count="27">
    <format dxfId="391">
      <pivotArea field="2" type="button" dataOnly="0" labelOnly="1" outline="0" axis="axisPage" fieldPosition="0"/>
    </format>
    <format dxfId="392">
      <pivotArea field="2" type="button" dataOnly="0" labelOnly="1" outline="0" axis="axisPage" fieldPosition="0"/>
    </format>
    <format dxfId="393">
      <pivotArea dataOnly="0" labelOnly="1" outline="0" fieldPosition="0">
        <references count="1">
          <reference field="2" count="0"/>
        </references>
      </pivotArea>
    </format>
    <format dxfId="394">
      <pivotArea dataOnly="0" labelOnly="1" outline="0" fieldPosition="0">
        <references count="1">
          <reference field="2" count="0"/>
        </references>
      </pivotArea>
    </format>
    <format dxfId="395">
      <pivotArea field="1" type="button" dataOnly="0" labelOnly="1" outline="0" axis="axisRow" fieldPosition="0"/>
    </format>
    <format dxfId="396">
      <pivotArea field="1" type="button" dataOnly="0" labelOnly="1" outline="0" axis="axisRow" fieldPosition="0"/>
    </format>
    <format dxfId="397">
      <pivotArea dataOnly="0" labelOnly="1" outline="0" axis="axisValues" fieldPosition="0"/>
    </format>
    <format dxfId="398">
      <pivotArea field="1" type="button" dataOnly="0" labelOnly="1" outline="0" axis="axisRow" fieldPosition="0"/>
    </format>
    <format dxfId="399">
      <pivotArea dataOnly="0" labelOnly="1" outline="0" axis="axisValues" fieldPosition="0"/>
    </format>
    <format dxfId="400">
      <pivotArea type="all" dataOnly="0" outline="0" fieldPosition="0"/>
    </format>
    <format dxfId="401">
      <pivotArea outline="0" collapsedLevelsAreSubtotals="1" fieldPosition="0"/>
    </format>
    <format dxfId="402">
      <pivotArea field="1" type="button" dataOnly="0" labelOnly="1" outline="0" axis="axisRow" fieldPosition="0"/>
    </format>
    <format dxfId="403">
      <pivotArea dataOnly="0" labelOnly="1" fieldPosition="0">
        <references count="1">
          <reference field="1" count="0"/>
        </references>
      </pivotArea>
    </format>
    <format dxfId="404">
      <pivotArea dataOnly="0" labelOnly="1" grandRow="1" outline="0" fieldPosition="0"/>
    </format>
    <format dxfId="405">
      <pivotArea dataOnly="0" labelOnly="1" outline="0" axis="axisValues" fieldPosition="0"/>
    </format>
    <format dxfId="406">
      <pivotArea collapsedLevelsAreSubtotals="1" fieldPosition="0">
        <references count="1">
          <reference field="1" count="1">
            <x v="0"/>
          </reference>
        </references>
      </pivotArea>
    </format>
    <format dxfId="407">
      <pivotArea dataOnly="0" labelOnly="1" fieldPosition="0">
        <references count="1">
          <reference field="1" count="1">
            <x v="0"/>
          </reference>
        </references>
      </pivotArea>
    </format>
    <format dxfId="408">
      <pivotArea collapsedLevelsAreSubtotals="1" fieldPosition="0">
        <references count="1">
          <reference field="1" count="1">
            <x v="2"/>
          </reference>
        </references>
      </pivotArea>
    </format>
    <format dxfId="409">
      <pivotArea dataOnly="0" labelOnly="1" fieldPosition="0">
        <references count="1">
          <reference field="1" count="1">
            <x v="2"/>
          </reference>
        </references>
      </pivotArea>
    </format>
    <format dxfId="410">
      <pivotArea collapsedLevelsAreSubtotals="1" fieldPosition="0">
        <references count="1">
          <reference field="1" count="1">
            <x v="1"/>
          </reference>
        </references>
      </pivotArea>
    </format>
    <format dxfId="411">
      <pivotArea dataOnly="0" labelOnly="1" fieldPosition="0">
        <references count="1">
          <reference field="1" count="1">
            <x v="1"/>
          </reference>
        </references>
      </pivotArea>
    </format>
    <format dxfId="412">
      <pivotArea collapsedLevelsAreSubtotals="1" fieldPosition="0">
        <references count="1">
          <reference field="1" count="1">
            <x v="2"/>
          </reference>
        </references>
      </pivotArea>
    </format>
    <format dxfId="413">
      <pivotArea dataOnly="0" labelOnly="1" fieldPosition="0">
        <references count="1">
          <reference field="1" count="1">
            <x v="2"/>
          </reference>
        </references>
      </pivotArea>
    </format>
    <format dxfId="414">
      <pivotArea collapsedLevelsAreSubtotals="1" fieldPosition="0">
        <references count="1">
          <reference field="1" count="1">
            <x v="3"/>
          </reference>
        </references>
      </pivotArea>
    </format>
    <format dxfId="415">
      <pivotArea dataOnly="0" labelOnly="1" fieldPosition="0">
        <references count="1">
          <reference field="1" count="1">
            <x v="3"/>
          </reference>
        </references>
      </pivotArea>
    </format>
    <format dxfId="416">
      <pivotArea collapsedLevelsAreSubtotals="1" fieldPosition="0">
        <references count="1">
          <reference field="1" count="1">
            <x v="4"/>
          </reference>
        </references>
      </pivotArea>
    </format>
    <format dxfId="417">
      <pivotArea dataOnly="0" labelOnly="1" fieldPosition="0">
        <references count="1">
          <reference field="1" count="1">
            <x v="4"/>
          </reference>
        </references>
      </pivotArea>
    </format>
  </formats>
  <chartFormats count="6">
    <chartFormat chart="11" format="30" series="1">
      <pivotArea type="data" outline="0" fieldPosition="0">
        <references count="1">
          <reference field="4294967294" count="1" selected="0">
            <x v="0"/>
          </reference>
        </references>
      </pivotArea>
    </chartFormat>
    <chartFormat chart="11" format="31">
      <pivotArea type="data" outline="0" fieldPosition="0">
        <references count="2">
          <reference field="4294967294" count="1" selected="0">
            <x v="0"/>
          </reference>
          <reference field="1" count="1" selected="0">
            <x v="0"/>
          </reference>
        </references>
      </pivotArea>
    </chartFormat>
    <chartFormat chart="11" format="32">
      <pivotArea type="data" outline="0" fieldPosition="0">
        <references count="2">
          <reference field="4294967294" count="1" selected="0">
            <x v="0"/>
          </reference>
          <reference field="1" count="1" selected="0">
            <x v="1"/>
          </reference>
        </references>
      </pivotArea>
    </chartFormat>
    <chartFormat chart="11" format="33">
      <pivotArea type="data" outline="0" fieldPosition="0">
        <references count="2">
          <reference field="4294967294" count="1" selected="0">
            <x v="0"/>
          </reference>
          <reference field="1" count="1" selected="0">
            <x v="2"/>
          </reference>
        </references>
      </pivotArea>
    </chartFormat>
    <chartFormat chart="11" format="34">
      <pivotArea type="data" outline="0" fieldPosition="0">
        <references count="2">
          <reference field="4294967294" count="1" selected="0">
            <x v="0"/>
          </reference>
          <reference field="1" count="1" selected="0">
            <x v="3"/>
          </reference>
        </references>
      </pivotArea>
    </chartFormat>
    <chartFormat chart="11" format="35">
      <pivotArea type="data" outline="0" fieldPosition="0">
        <references count="2">
          <reference field="4294967294" count="1" selected="0">
            <x v="0"/>
          </reference>
          <reference field="1" count="1" selected="0">
            <x v="4"/>
          </reference>
        </references>
      </pivotArea>
    </chartFormat>
  </chartFormat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caption="Number of Customers"/>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filters count="1">
    <filter fld="3" type="dateBetween" evalOrder="-1" id="6" name="[Table222].[Date Joined]">
      <autoFilter ref="A1">
        <filterColumn colId="0">
          <customFilters and="1">
            <customFilter operator="greaterThanOrEqual" val="45292"/>
            <customFilter operator="lessThanOrEqual" val="46022"/>
          </customFilters>
        </filterColumn>
      </autoFilter>
      <extLst>
        <ext xmlns:x15="http://schemas.microsoft.com/office/spreadsheetml/2010/11/main" uri="{0605FD5F-26C8-4aeb-8148-2DB25E43C511}">
          <x15:pivotFilter useWholeDay="1"/>
        </ext>
      </extLst>
    </filter>
  </filters>
  <rowHierarchiesUsage count="1">
    <rowHierarchyUsage hierarchyUsage="104"/>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Impt Kaeshea Grocery.xlsm!Table222">
        <x15:activeTabTopLevelEntity name="[Table222]"/>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4984531C-6F82-483F-B146-0DC132BEF4A6}" name="PivotTable4" cacheId="207" applyNumberFormats="0" applyBorderFormats="0" applyFontFormats="0" applyPatternFormats="0" applyAlignmentFormats="0" applyWidthHeightFormats="1" dataCaption="Values" updatedVersion="8" minRefreshableVersion="5" useAutoFormatting="1" itemPrintTitles="1" createdVersion="8" indent="0" outline="1" outlineData="1" multipleFieldFilters="0" chartFormat="14" rowHeaderCaption="Nearest Outlet Choice">
  <location ref="BN11:BO17" firstHeaderRow="1" firstDataRow="1" firstDataCol="1"/>
  <pivotFields count="13">
    <pivotField showAll="0"/>
    <pivotField showAll="0"/>
    <pivotField showAll="0"/>
    <pivotField showAll="0"/>
    <pivotField showAll="0"/>
    <pivotField showAll="0"/>
    <pivotField showAll="0"/>
    <pivotField axis="axisRow" showAll="0">
      <items count="6">
        <item x="3"/>
        <item x="2"/>
        <item x="1"/>
        <item x="0"/>
        <item x="4"/>
        <item t="default"/>
      </items>
    </pivotField>
    <pivotField dataField="1" numFmtId="167" showAll="0">
      <items count="52">
        <item x="48"/>
        <item x="10"/>
        <item x="39"/>
        <item x="1"/>
        <item x="4"/>
        <item x="44"/>
        <item x="31"/>
        <item x="45"/>
        <item x="36"/>
        <item x="40"/>
        <item x="13"/>
        <item x="15"/>
        <item x="32"/>
        <item x="5"/>
        <item x="24"/>
        <item x="3"/>
        <item x="34"/>
        <item x="38"/>
        <item x="12"/>
        <item x="23"/>
        <item x="17"/>
        <item x="29"/>
        <item x="2"/>
        <item x="27"/>
        <item x="41"/>
        <item x="26"/>
        <item x="20"/>
        <item x="35"/>
        <item x="21"/>
        <item x="7"/>
        <item x="14"/>
        <item x="19"/>
        <item x="8"/>
        <item x="43"/>
        <item x="6"/>
        <item x="50"/>
        <item x="16"/>
        <item x="28"/>
        <item x="37"/>
        <item x="46"/>
        <item x="22"/>
        <item x="11"/>
        <item x="9"/>
        <item x="49"/>
        <item x="42"/>
        <item x="33"/>
        <item x="30"/>
        <item x="18"/>
        <item x="0"/>
        <item x="25"/>
        <item x="47"/>
        <item t="default"/>
      </items>
    </pivotField>
    <pivotField numFmtId="14" showAll="0">
      <items count="90">
        <item x="43"/>
        <item x="34"/>
        <item x="57"/>
        <item x="61"/>
        <item x="11"/>
        <item x="30"/>
        <item x="58"/>
        <item x="87"/>
        <item x="26"/>
        <item x="10"/>
        <item x="62"/>
        <item x="50"/>
        <item x="23"/>
        <item x="86"/>
        <item x="36"/>
        <item x="22"/>
        <item x="15"/>
        <item x="72"/>
        <item x="63"/>
        <item x="35"/>
        <item x="73"/>
        <item x="66"/>
        <item x="78"/>
        <item x="83"/>
        <item x="76"/>
        <item x="67"/>
        <item x="55"/>
        <item x="37"/>
        <item x="39"/>
        <item x="2"/>
        <item x="3"/>
        <item x="19"/>
        <item x="33"/>
        <item x="51"/>
        <item x="46"/>
        <item x="69"/>
        <item x="60"/>
        <item x="47"/>
        <item x="16"/>
        <item x="88"/>
        <item x="14"/>
        <item x="17"/>
        <item x="44"/>
        <item x="80"/>
        <item x="21"/>
        <item x="28"/>
        <item x="74"/>
        <item x="7"/>
        <item x="29"/>
        <item x="71"/>
        <item x="27"/>
        <item x="32"/>
        <item x="56"/>
        <item x="45"/>
        <item x="77"/>
        <item x="4"/>
        <item x="82"/>
        <item x="65"/>
        <item x="84"/>
        <item x="24"/>
        <item x="20"/>
        <item x="79"/>
        <item x="9"/>
        <item x="40"/>
        <item x="6"/>
        <item x="12"/>
        <item x="52"/>
        <item x="70"/>
        <item x="64"/>
        <item x="85"/>
        <item x="18"/>
        <item x="81"/>
        <item x="8"/>
        <item x="49"/>
        <item x="59"/>
        <item x="0"/>
        <item x="48"/>
        <item x="1"/>
        <item x="54"/>
        <item x="31"/>
        <item x="68"/>
        <item x="75"/>
        <item x="41"/>
        <item x="13"/>
        <item x="5"/>
        <item x="38"/>
        <item x="53"/>
        <item x="42"/>
        <item x="25"/>
        <item t="default"/>
      </items>
    </pivotField>
    <pivotField showAll="0"/>
    <pivotField showAll="0">
      <items count="5">
        <item x="1"/>
        <item x="0"/>
        <item x="2"/>
        <item x="3"/>
        <item t="default"/>
      </items>
    </pivotField>
    <pivotField showAll="0">
      <items count="8">
        <item x="5"/>
        <item x="1"/>
        <item x="6"/>
        <item x="3"/>
        <item x="2"/>
        <item x="0"/>
        <item x="4"/>
        <item t="default"/>
      </items>
    </pivotField>
  </pivotFields>
  <rowFields count="1">
    <field x="7"/>
  </rowFields>
  <rowItems count="6">
    <i>
      <x/>
    </i>
    <i>
      <x v="1"/>
    </i>
    <i>
      <x v="2"/>
    </i>
    <i>
      <x v="3"/>
    </i>
    <i>
      <x v="4"/>
    </i>
    <i t="grand">
      <x/>
    </i>
  </rowItems>
  <colItems count="1">
    <i/>
  </colItems>
  <dataFields count="1">
    <dataField name="SD of Distance from Nearest Outlet Choice (km)" fld="8" subtotal="stdDev" baseField="7" baseItem="0" numFmtId="167"/>
  </dataFields>
  <formats count="6">
    <format dxfId="385">
      <pivotArea dataOnly="0" labelOnly="1" fieldPosition="0">
        <references count="1">
          <reference field="7" count="1">
            <x v="1"/>
          </reference>
        </references>
      </pivotArea>
    </format>
    <format dxfId="386">
      <pivotArea dataOnly="0" labelOnly="1" fieldPosition="0">
        <references count="1">
          <reference field="7" count="1">
            <x v="0"/>
          </reference>
        </references>
      </pivotArea>
    </format>
    <format dxfId="387">
      <pivotArea field="7" type="button" dataOnly="0" labelOnly="1" outline="0" axis="axisRow" fieldPosition="0"/>
    </format>
    <format dxfId="388">
      <pivotArea dataOnly="0" labelOnly="1" outline="0" axis="axisValues" fieldPosition="0"/>
    </format>
    <format dxfId="389">
      <pivotArea grandRow="1" outline="0" collapsedLevelsAreSubtotals="1" fieldPosition="0"/>
    </format>
    <format dxfId="390">
      <pivotArea dataOnly="0" labelOnly="1" grandRow="1" outline="0" fieldPosition="0"/>
    </format>
  </formats>
  <chartFormats count="6">
    <chartFormat chart="13" format="12" series="1">
      <pivotArea type="data" outline="0" fieldPosition="0">
        <references count="1">
          <reference field="4294967294" count="1" selected="0">
            <x v="0"/>
          </reference>
        </references>
      </pivotArea>
    </chartFormat>
    <chartFormat chart="13" format="13">
      <pivotArea type="data" outline="0" fieldPosition="0">
        <references count="2">
          <reference field="4294967294" count="1" selected="0">
            <x v="0"/>
          </reference>
          <reference field="7" count="1" selected="0">
            <x v="0"/>
          </reference>
        </references>
      </pivotArea>
    </chartFormat>
    <chartFormat chart="13" format="14">
      <pivotArea type="data" outline="0" fieldPosition="0">
        <references count="2">
          <reference field="4294967294" count="1" selected="0">
            <x v="0"/>
          </reference>
          <reference field="7" count="1" selected="0">
            <x v="1"/>
          </reference>
        </references>
      </pivotArea>
    </chartFormat>
    <chartFormat chart="13" format="15">
      <pivotArea type="data" outline="0" fieldPosition="0">
        <references count="2">
          <reference field="4294967294" count="1" selected="0">
            <x v="0"/>
          </reference>
          <reference field="7" count="1" selected="0">
            <x v="2"/>
          </reference>
        </references>
      </pivotArea>
    </chartFormat>
    <chartFormat chart="13" format="16">
      <pivotArea type="data" outline="0" fieldPosition="0">
        <references count="2">
          <reference field="4294967294" count="1" selected="0">
            <x v="0"/>
          </reference>
          <reference field="7" count="1" selected="0">
            <x v="3"/>
          </reference>
        </references>
      </pivotArea>
    </chartFormat>
    <chartFormat chart="13" format="17">
      <pivotArea type="data" outline="0" fieldPosition="0">
        <references count="2">
          <reference field="4294967294" count="1" selected="0">
            <x v="0"/>
          </reference>
          <reference field="7" count="1" selected="0">
            <x v="4"/>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D4D3D93D-813E-4938-95F0-6E6137358C68}" name="PivotTable1" cacheId="206" applyNumberFormats="0" applyBorderFormats="0" applyFontFormats="0" applyPatternFormats="0" applyAlignmentFormats="0" applyWidthHeightFormats="1" dataCaption="Values" updatedVersion="8" minRefreshableVersion="5" useAutoFormatting="1" itemPrintTitles="1" createdVersion="8" indent="0" outline="1" outlineData="1" multipleFieldFilters="0" chartFormat="20" rowHeaderCaption="Nearest Outlet" colHeaderCaption="Distance from Nearest Outlet (km)">
  <location ref="B10:F17" firstHeaderRow="1" firstDataRow="2" firstDataCol="1"/>
  <pivotFields count="13">
    <pivotField dataField="1" showAll="0"/>
    <pivotField showAll="0"/>
    <pivotField showAll="0"/>
    <pivotField showAll="0"/>
    <pivotField showAll="0"/>
    <pivotField showAll="0"/>
    <pivotField showAll="0"/>
    <pivotField axis="axisRow" showAll="0">
      <items count="6">
        <item x="3"/>
        <item x="2"/>
        <item x="1"/>
        <item x="0"/>
        <item x="4"/>
        <item t="default"/>
      </items>
    </pivotField>
    <pivotField axis="axisCol" showAll="0">
      <items count="6">
        <item x="0"/>
        <item x="1"/>
        <item x="2"/>
        <item x="3"/>
        <item x="4"/>
        <item t="default"/>
      </items>
    </pivotField>
    <pivotField numFmtId="14" showAll="0">
      <items count="90">
        <item x="43"/>
        <item x="34"/>
        <item x="57"/>
        <item x="61"/>
        <item x="11"/>
        <item x="30"/>
        <item x="58"/>
        <item x="87"/>
        <item x="26"/>
        <item x="10"/>
        <item x="62"/>
        <item x="50"/>
        <item x="23"/>
        <item x="86"/>
        <item x="36"/>
        <item x="22"/>
        <item x="15"/>
        <item x="72"/>
        <item x="63"/>
        <item x="35"/>
        <item x="73"/>
        <item x="66"/>
        <item x="78"/>
        <item x="83"/>
        <item x="76"/>
        <item x="67"/>
        <item x="55"/>
        <item x="37"/>
        <item x="39"/>
        <item x="2"/>
        <item x="3"/>
        <item x="19"/>
        <item x="33"/>
        <item x="51"/>
        <item x="46"/>
        <item x="69"/>
        <item x="60"/>
        <item x="47"/>
        <item x="16"/>
        <item x="88"/>
        <item x="14"/>
        <item x="17"/>
        <item x="44"/>
        <item x="80"/>
        <item x="21"/>
        <item x="28"/>
        <item x="74"/>
        <item x="7"/>
        <item x="29"/>
        <item x="71"/>
        <item x="27"/>
        <item x="32"/>
        <item x="56"/>
        <item x="45"/>
        <item x="77"/>
        <item x="4"/>
        <item x="82"/>
        <item x="65"/>
        <item x="84"/>
        <item x="24"/>
        <item x="20"/>
        <item x="79"/>
        <item x="9"/>
        <item x="40"/>
        <item x="6"/>
        <item x="12"/>
        <item x="52"/>
        <item x="70"/>
        <item x="64"/>
        <item x="85"/>
        <item x="18"/>
        <item x="81"/>
        <item x="8"/>
        <item x="49"/>
        <item x="59"/>
        <item x="0"/>
        <item x="48"/>
        <item x="1"/>
        <item x="54"/>
        <item x="31"/>
        <item x="68"/>
        <item x="75"/>
        <item x="41"/>
        <item x="13"/>
        <item x="5"/>
        <item x="38"/>
        <item x="53"/>
        <item x="42"/>
        <item x="25"/>
        <item t="default"/>
      </items>
    </pivotField>
    <pivotField showAll="0"/>
    <pivotField showAll="0">
      <items count="5">
        <item x="1"/>
        <item x="0"/>
        <item x="2"/>
        <item x="3"/>
        <item t="default"/>
      </items>
    </pivotField>
    <pivotField showAll="0">
      <items count="8">
        <item x="5"/>
        <item x="1"/>
        <item x="6"/>
        <item x="3"/>
        <item x="2"/>
        <item x="0"/>
        <item x="4"/>
        <item t="default"/>
      </items>
    </pivotField>
  </pivotFields>
  <rowFields count="1">
    <field x="7"/>
  </rowFields>
  <rowItems count="6">
    <i>
      <x/>
    </i>
    <i>
      <x v="1"/>
    </i>
    <i>
      <x v="2"/>
    </i>
    <i>
      <x v="3"/>
    </i>
    <i>
      <x v="4"/>
    </i>
    <i t="grand">
      <x/>
    </i>
  </rowItems>
  <colFields count="1">
    <field x="8"/>
  </colFields>
  <colItems count="4">
    <i>
      <x v="1"/>
    </i>
    <i>
      <x v="2"/>
    </i>
    <i>
      <x v="3"/>
    </i>
    <i t="grand">
      <x/>
    </i>
  </colItems>
  <dataFields count="1">
    <dataField name="Count of CustomerID" fld="0" subtotal="count" baseField="0" baseItem="0"/>
  </dataFields>
  <formats count="31">
    <format dxfId="354">
      <pivotArea field="8" type="button" dataOnly="0" labelOnly="1" outline="0" axis="axisCol" fieldPosition="0"/>
    </format>
    <format dxfId="355">
      <pivotArea field="8" type="button" dataOnly="0" labelOnly="1" outline="0" axis="axisCol" fieldPosition="0"/>
    </format>
    <format dxfId="356">
      <pivotArea dataOnly="0" labelOnly="1" fieldPosition="0">
        <references count="1">
          <reference field="7" count="1">
            <x v="0"/>
          </reference>
        </references>
      </pivotArea>
    </format>
    <format dxfId="357">
      <pivotArea dataOnly="0" labelOnly="1" fieldPosition="0">
        <references count="1">
          <reference field="7" count="1">
            <x v="1"/>
          </reference>
        </references>
      </pivotArea>
    </format>
    <format dxfId="358">
      <pivotArea dataOnly="0" labelOnly="1" fieldPosition="0">
        <references count="1">
          <reference field="7" count="1">
            <x v="2"/>
          </reference>
        </references>
      </pivotArea>
    </format>
    <format dxfId="359">
      <pivotArea dataOnly="0" labelOnly="1" fieldPosition="0">
        <references count="1">
          <reference field="7" count="1">
            <x v="3"/>
          </reference>
        </references>
      </pivotArea>
    </format>
    <format dxfId="360">
      <pivotArea dataOnly="0" labelOnly="1" fieldPosition="0">
        <references count="1">
          <reference field="7" count="1">
            <x v="3"/>
          </reference>
        </references>
      </pivotArea>
    </format>
    <format dxfId="361">
      <pivotArea dataOnly="0" labelOnly="1" fieldPosition="0">
        <references count="1">
          <reference field="7" count="1">
            <x v="4"/>
          </reference>
        </references>
      </pivotArea>
    </format>
    <format dxfId="362">
      <pivotArea type="all" dataOnly="0" outline="0" fieldPosition="0"/>
    </format>
    <format dxfId="363">
      <pivotArea outline="0" collapsedLevelsAreSubtotals="1" fieldPosition="0"/>
    </format>
    <format dxfId="364">
      <pivotArea type="origin" dataOnly="0" labelOnly="1" outline="0" fieldPosition="0"/>
    </format>
    <format dxfId="365">
      <pivotArea field="8" type="button" dataOnly="0" labelOnly="1" outline="0" axis="axisCol" fieldPosition="0"/>
    </format>
    <format dxfId="366">
      <pivotArea type="topRight" dataOnly="0" labelOnly="1" outline="0" fieldPosition="0"/>
    </format>
    <format dxfId="367">
      <pivotArea field="7" type="button" dataOnly="0" labelOnly="1" outline="0" axis="axisRow" fieldPosition="0"/>
    </format>
    <format dxfId="368">
      <pivotArea dataOnly="0" labelOnly="1" fieldPosition="0">
        <references count="1">
          <reference field="7" count="0"/>
        </references>
      </pivotArea>
    </format>
    <format dxfId="369">
      <pivotArea dataOnly="0" labelOnly="1" grandRow="1" outline="0" fieldPosition="0"/>
    </format>
    <format dxfId="370">
      <pivotArea dataOnly="0" labelOnly="1" grandCol="1" outline="0" fieldPosition="0"/>
    </format>
    <format dxfId="371">
      <pivotArea type="origin" dataOnly="0" labelOnly="1" outline="0" fieldPosition="0"/>
    </format>
    <format dxfId="372">
      <pivotArea field="8" type="button" dataOnly="0" labelOnly="1" outline="0" axis="axisCol" fieldPosition="0"/>
    </format>
    <format dxfId="373">
      <pivotArea type="topRight" dataOnly="0" labelOnly="1" outline="0" fieldPosition="0"/>
    </format>
    <format dxfId="374">
      <pivotArea field="7" type="button" dataOnly="0" labelOnly="1" outline="0" axis="axisRow" fieldPosition="0"/>
    </format>
    <format dxfId="375">
      <pivotArea dataOnly="0" labelOnly="1" grandCol="1" outline="0" fieldPosition="0"/>
    </format>
    <format dxfId="376">
      <pivotArea type="origin" dataOnly="0" labelOnly="1" outline="0" fieldPosition="0"/>
    </format>
    <format dxfId="377">
      <pivotArea field="8" type="button" dataOnly="0" labelOnly="1" outline="0" axis="axisCol" fieldPosition="0"/>
    </format>
    <format dxfId="378">
      <pivotArea field="7" type="button" dataOnly="0" labelOnly="1" outline="0" axis="axisRow" fieldPosition="0"/>
    </format>
    <format dxfId="379">
      <pivotArea dataOnly="0" labelOnly="1" grandCol="1" outline="0" fieldPosition="0"/>
    </format>
    <format dxfId="380">
      <pivotArea grandRow="1" outline="0" collapsedLevelsAreSubtotals="1" fieldPosition="0"/>
    </format>
    <format dxfId="381">
      <pivotArea dataOnly="0" labelOnly="1" grandRow="1" outline="0" fieldPosition="0"/>
    </format>
    <format dxfId="382">
      <pivotArea type="topRight" dataOnly="0" labelOnly="1" outline="0" fieldPosition="0"/>
    </format>
    <format dxfId="383">
      <pivotArea type="topRight" dataOnly="0" labelOnly="1" outline="0" fieldPosition="0"/>
    </format>
    <format dxfId="384">
      <pivotArea dataOnly="0" labelOnly="1" grandCol="1" outline="0" fieldPosition="0"/>
    </format>
  </formats>
  <conditionalFormats count="1">
    <conditionalFormat priority="11">
      <pivotAreas count="1">
        <pivotArea type="data" outline="0" collapsedLevelsAreSubtotals="1" fieldPosition="0">
          <references count="1">
            <reference field="4294967294" count="1" selected="0">
              <x v="0"/>
            </reference>
          </references>
        </pivotArea>
      </pivotAreas>
    </conditionalFormat>
  </conditionalFormats>
  <chartFormats count="3">
    <chartFormat chart="19" format="79" series="1">
      <pivotArea type="data" outline="0" fieldPosition="0">
        <references count="2">
          <reference field="4294967294" count="1" selected="0">
            <x v="0"/>
          </reference>
          <reference field="8" count="1" selected="0">
            <x v="1"/>
          </reference>
        </references>
      </pivotArea>
    </chartFormat>
    <chartFormat chart="19" format="80" series="1">
      <pivotArea type="data" outline="0" fieldPosition="0">
        <references count="2">
          <reference field="4294967294" count="1" selected="0">
            <x v="0"/>
          </reference>
          <reference field="8" count="1" selected="0">
            <x v="2"/>
          </reference>
        </references>
      </pivotArea>
    </chartFormat>
    <chartFormat chart="19" format="81" series="1">
      <pivotArea type="data" outline="0" fieldPosition="0">
        <references count="2">
          <reference field="4294967294" count="1" selected="0">
            <x v="0"/>
          </reference>
          <reference field="8" count="1" selected="0">
            <x v="3"/>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DF2562FE-A6A5-49AA-8797-28DFE37EA4D5}" name="PivotTable2" cacheId="222" applyNumberFormats="0" applyBorderFormats="0" applyFontFormats="0" applyPatternFormats="0" applyAlignmentFormats="0" applyWidthHeightFormats="1" dataCaption="Values" updatedVersion="8" minRefreshableVersion="5" useAutoFormatting="1" subtotalHiddenItems="1" itemPrintTitles="1" createdVersion="8" indent="0" outline="1" outlineData="1" multipleFieldFilters="0" chartFormat="46" rowHeaderCaption="Preferred Shopping Day" colHeaderCaption="Membership Tier">
  <location ref="B1:G10" firstHeaderRow="1" firstDataRow="2" firstDataCol="1"/>
  <pivotFields count="4">
    <pivotField axis="axisRow" allDrilled="1" subtotalTop="0" showAll="0" sortType="ascending" defaultSubtotal="0" defaultAttributeDrillState="1">
      <items count="7">
        <item x="3"/>
        <item x="1"/>
        <item x="5"/>
        <item x="6"/>
        <item x="4"/>
        <item x="0"/>
        <item x="2"/>
      </items>
    </pivotField>
    <pivotField axis="axisCol" allDrilled="1" subtotalTop="0" showAll="0" dataSourceSort="1" defaultSubtotal="0" defaultAttributeDrillState="1">
      <items count="4">
        <item x="0"/>
        <item x="1"/>
        <item x="2"/>
        <item x="3"/>
      </items>
    </pivotField>
    <pivotField dataField="1" subtotalTop="0" showAll="0" defaultSubtotal="0"/>
    <pivotField allDrilled="1" subtotalTop="0" showAll="0" dataSourceSort="1" defaultSubtotal="0" defaultAttributeDrillState="1"/>
  </pivotFields>
  <rowFields count="1">
    <field x="0"/>
  </rowFields>
  <rowItems count="8">
    <i>
      <x/>
    </i>
    <i>
      <x v="1"/>
    </i>
    <i>
      <x v="2"/>
    </i>
    <i>
      <x v="3"/>
    </i>
    <i>
      <x v="4"/>
    </i>
    <i>
      <x v="5"/>
    </i>
    <i>
      <x v="6"/>
    </i>
    <i t="grand">
      <x/>
    </i>
  </rowItems>
  <colFields count="1">
    <field x="1"/>
  </colFields>
  <colItems count="5">
    <i>
      <x/>
    </i>
    <i>
      <x v="1"/>
    </i>
    <i>
      <x v="2"/>
    </i>
    <i>
      <x v="3"/>
    </i>
    <i t="grand">
      <x/>
    </i>
  </colItems>
  <dataFields count="1">
    <dataField name="Count of CustomerID" fld="2" subtotal="count" baseField="0" baseItem="0"/>
  </dataFields>
  <formats count="35">
    <format dxfId="319">
      <pivotArea dataOnly="0" labelOnly="1" fieldPosition="0">
        <references count="1">
          <reference field="1" count="1">
            <x v="0"/>
          </reference>
        </references>
      </pivotArea>
    </format>
    <format dxfId="320">
      <pivotArea dataOnly="0" labelOnly="1" fieldPosition="0">
        <references count="1">
          <reference field="1" count="1">
            <x v="0"/>
          </reference>
        </references>
      </pivotArea>
    </format>
    <format dxfId="321">
      <pivotArea dataOnly="0" labelOnly="1" fieldPosition="0">
        <references count="1">
          <reference field="1" count="1">
            <x v="1"/>
          </reference>
        </references>
      </pivotArea>
    </format>
    <format dxfId="322">
      <pivotArea dataOnly="0" labelOnly="1" fieldPosition="0">
        <references count="1">
          <reference field="1" count="1">
            <x v="2"/>
          </reference>
        </references>
      </pivotArea>
    </format>
    <format dxfId="323">
      <pivotArea dataOnly="0" labelOnly="1" fieldPosition="0">
        <references count="1">
          <reference field="1" count="1">
            <x v="3"/>
          </reference>
        </references>
      </pivotArea>
    </format>
    <format dxfId="324">
      <pivotArea type="topRight" dataOnly="0" labelOnly="1" outline="0" fieldPosition="0"/>
    </format>
    <format dxfId="325">
      <pivotArea type="all" dataOnly="0" outline="0" fieldPosition="0"/>
    </format>
    <format dxfId="326">
      <pivotArea outline="0" collapsedLevelsAreSubtotals="1" fieldPosition="0"/>
    </format>
    <format dxfId="327">
      <pivotArea type="origin" dataOnly="0" labelOnly="1" outline="0" fieldPosition="0"/>
    </format>
    <format dxfId="328">
      <pivotArea field="1" type="button" dataOnly="0" labelOnly="1" outline="0" axis="axisCol" fieldPosition="0"/>
    </format>
    <format dxfId="329">
      <pivotArea type="topRight" dataOnly="0" labelOnly="1" outline="0" fieldPosition="0"/>
    </format>
    <format dxfId="330">
      <pivotArea field="0" type="button" dataOnly="0" labelOnly="1" outline="0" axis="axisRow" fieldPosition="0"/>
    </format>
    <format dxfId="331">
      <pivotArea dataOnly="0" labelOnly="1" fieldPosition="0">
        <references count="1">
          <reference field="0" count="0"/>
        </references>
      </pivotArea>
    </format>
    <format dxfId="332">
      <pivotArea dataOnly="0" labelOnly="1" grandRow="1" outline="0" fieldPosition="0"/>
    </format>
    <format dxfId="333">
      <pivotArea dataOnly="0" labelOnly="1" fieldPosition="0">
        <references count="1">
          <reference field="1" count="0"/>
        </references>
      </pivotArea>
    </format>
    <format dxfId="334">
      <pivotArea dataOnly="0" labelOnly="1" grandCol="1" outline="0" fieldPosition="0"/>
    </format>
    <format dxfId="335">
      <pivotArea dataOnly="0" labelOnly="1" fieldPosition="0">
        <references count="1">
          <reference field="0" count="1">
            <x v="5"/>
          </reference>
        </references>
      </pivotArea>
    </format>
    <format dxfId="336">
      <pivotArea dataOnly="0" labelOnly="1" fieldPosition="0">
        <references count="1">
          <reference field="0" count="1">
            <x v="1"/>
          </reference>
        </references>
      </pivotArea>
    </format>
    <format dxfId="337">
      <pivotArea dataOnly="0" labelOnly="1" fieldPosition="0">
        <references count="1">
          <reference field="0" count="1">
            <x v="2"/>
          </reference>
        </references>
      </pivotArea>
    </format>
    <format dxfId="338">
      <pivotArea dataOnly="0" labelOnly="1" fieldPosition="0">
        <references count="1">
          <reference field="0" count="1">
            <x v="4"/>
          </reference>
        </references>
      </pivotArea>
    </format>
    <format dxfId="339">
      <pivotArea dataOnly="0" labelOnly="1" fieldPosition="0">
        <references count="1">
          <reference field="0" count="1">
            <x v="6"/>
          </reference>
        </references>
      </pivotArea>
    </format>
    <format dxfId="340">
      <pivotArea dataOnly="0" labelOnly="1" fieldPosition="0">
        <references count="1">
          <reference field="0" count="1">
            <x v="0"/>
          </reference>
        </references>
      </pivotArea>
    </format>
    <format dxfId="341">
      <pivotArea dataOnly="0" labelOnly="1" fieldPosition="0">
        <references count="1">
          <reference field="0" count="1">
            <x v="3"/>
          </reference>
        </references>
      </pivotArea>
    </format>
    <format dxfId="342">
      <pivotArea type="origin" dataOnly="0" labelOnly="1" outline="0" fieldPosition="0"/>
    </format>
    <format dxfId="343">
      <pivotArea field="0" type="button" dataOnly="0" labelOnly="1" outline="0" axis="axisRow" fieldPosition="0"/>
    </format>
    <format dxfId="344">
      <pivotArea field="1" type="button" dataOnly="0" labelOnly="1" outline="0" axis="axisCol" fieldPosition="0"/>
    </format>
    <format dxfId="345">
      <pivotArea type="topRight" dataOnly="0" labelOnly="1" outline="0" fieldPosition="0"/>
    </format>
    <format dxfId="346">
      <pivotArea grandRow="1" outline="0" collapsedLevelsAreSubtotals="1" fieldPosition="0"/>
    </format>
    <format dxfId="347">
      <pivotArea dataOnly="0" labelOnly="1" grandRow="1" outline="0" fieldPosition="0"/>
    </format>
    <format dxfId="348">
      <pivotArea type="topRight" dataOnly="0" labelOnly="1" outline="0" fieldPosition="0"/>
    </format>
    <format dxfId="349">
      <pivotArea type="topRight" dataOnly="0" labelOnly="1" outline="0" fieldPosition="0"/>
    </format>
    <format dxfId="350">
      <pivotArea dataOnly="0" labelOnly="1" fieldPosition="0">
        <references count="1">
          <reference field="1" count="3">
            <x v="1"/>
            <x v="2"/>
            <x v="3"/>
          </reference>
        </references>
      </pivotArea>
    </format>
    <format dxfId="351">
      <pivotArea dataOnly="0" labelOnly="1" grandCol="1" outline="0" fieldPosition="0"/>
    </format>
    <format dxfId="352">
      <pivotArea dataOnly="0" labelOnly="1" grandCol="1" outline="0" fieldPosition="0"/>
    </format>
    <format dxfId="353">
      <pivotArea dataOnly="0" labelOnly="1" fieldPosition="0">
        <references count="1">
          <reference field="1" count="1">
            <x v="2"/>
          </reference>
        </references>
      </pivotArea>
    </format>
  </formats>
  <conditionalFormats count="1">
    <conditionalFormat priority="1">
      <pivotAreas count="1">
        <pivotArea type="data" outline="0" collapsedLevelsAreSubtotals="1" fieldPosition="0">
          <references count="1">
            <reference field="4294967294" count="1" selected="0">
              <x v="0"/>
            </reference>
          </references>
        </pivotArea>
      </pivotAreas>
    </conditionalFormat>
  </conditionalFormats>
  <chartFormats count="7">
    <chartFormat chart="45" format="79" series="1">
      <pivotArea type="data" outline="0" fieldPosition="0">
        <references count="2">
          <reference field="4294967294" count="1" selected="0">
            <x v="0"/>
          </reference>
          <reference field="1" count="1" selected="0">
            <x v="0"/>
          </reference>
        </references>
      </pivotArea>
    </chartFormat>
    <chartFormat chart="45" format="80">
      <pivotArea type="data" outline="0" fieldPosition="0">
        <references count="3">
          <reference field="4294967294" count="1" selected="0">
            <x v="0"/>
          </reference>
          <reference field="0" count="1" selected="0">
            <x v="1"/>
          </reference>
          <reference field="1" count="1" selected="0">
            <x v="0"/>
          </reference>
        </references>
      </pivotArea>
    </chartFormat>
    <chartFormat chart="45" format="81">
      <pivotArea type="data" outline="0" fieldPosition="0">
        <references count="3">
          <reference field="4294967294" count="1" selected="0">
            <x v="0"/>
          </reference>
          <reference field="0" count="1" selected="0">
            <x v="4"/>
          </reference>
          <reference field="1" count="1" selected="0">
            <x v="0"/>
          </reference>
        </references>
      </pivotArea>
    </chartFormat>
    <chartFormat chart="45" format="82" series="1">
      <pivotArea type="data" outline="0" fieldPosition="0">
        <references count="2">
          <reference field="4294967294" count="1" selected="0">
            <x v="0"/>
          </reference>
          <reference field="1" count="1" selected="0">
            <x v="1"/>
          </reference>
        </references>
      </pivotArea>
    </chartFormat>
    <chartFormat chart="45" format="83" series="1">
      <pivotArea type="data" outline="0" fieldPosition="0">
        <references count="2">
          <reference field="4294967294" count="1" selected="0">
            <x v="0"/>
          </reference>
          <reference field="1" count="1" selected="0">
            <x v="2"/>
          </reference>
        </references>
      </pivotArea>
    </chartFormat>
    <chartFormat chart="45" format="84">
      <pivotArea type="data" outline="0" fieldPosition="0">
        <references count="3">
          <reference field="4294967294" count="1" selected="0">
            <x v="0"/>
          </reference>
          <reference field="0" count="1" selected="0">
            <x v="4"/>
          </reference>
          <reference field="1" count="1" selected="0">
            <x v="2"/>
          </reference>
        </references>
      </pivotArea>
    </chartFormat>
    <chartFormat chart="45" format="85" series="1">
      <pivotArea type="data" outline="0" fieldPosition="0">
        <references count="2">
          <reference field="4294967294" count="1" selected="0">
            <x v="0"/>
          </reference>
          <reference field="1" count="1" selected="0">
            <x v="3"/>
          </reference>
        </references>
      </pivotArea>
    </chartFormat>
  </chartFormats>
  <pivotHierarchies count="16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96"/>
  </rowHierarchiesUsage>
  <colHierarchiesUsage count="1">
    <colHierarchyUsage hierarchyUsage="9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Impt Kaeshea Grocery.xlsm!Table2211">
        <x15:activeTabTopLevelEntity name="[Table2211]"/>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5D366310-7909-4E16-A042-4F6B2C8B5A99}" name="PivotTable2" cacheId="209"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29" rowHeaderCaption="Customer ID">
  <location ref="B25:C31" firstHeaderRow="1" firstDataRow="1" firstDataCol="1"/>
  <pivotFields count="9">
    <pivotField showAll="0"/>
    <pivotField numFmtId="14" showAll="0"/>
    <pivotField showAll="0">
      <items count="4">
        <item x="2"/>
        <item x="1"/>
        <item x="0"/>
        <item t="default"/>
      </items>
    </pivotField>
    <pivotField dataField="1" showAll="0"/>
    <pivotField axis="axisRow" showAll="0">
      <items count="90">
        <item h="1" x="85"/>
        <item h="1" x="39"/>
        <item h="1" x="59"/>
        <item h="1" x="55"/>
        <item h="1" x="25"/>
        <item h="1" x="76"/>
        <item h="1" x="15"/>
        <item h="1" x="46"/>
        <item h="1" x="48"/>
        <item h="1" x="66"/>
        <item h="1" x="31"/>
        <item h="1" x="78"/>
        <item h="1" x="10"/>
        <item h="1" x="5"/>
        <item h="1" x="32"/>
        <item h="1" x="72"/>
        <item h="1" x="57"/>
        <item h="1" x="41"/>
        <item h="1" x="58"/>
        <item x="9"/>
        <item h="1" x="52"/>
        <item h="1" x="68"/>
        <item x="14"/>
        <item h="1" x="17"/>
        <item h="1" x="86"/>
        <item h="1" x="70"/>
        <item h="1" x="47"/>
        <item h="1" x="60"/>
        <item h="1" x="36"/>
        <item h="1" x="71"/>
        <item h="1" x="79"/>
        <item h="1" x="18"/>
        <item h="1" x="2"/>
        <item x="8"/>
        <item h="1" x="64"/>
        <item h="1" x="34"/>
        <item h="1" x="42"/>
        <item h="1" x="44"/>
        <item h="1" x="88"/>
        <item h="1" x="53"/>
        <item h="1" x="75"/>
        <item h="1" x="74"/>
        <item h="1" x="26"/>
        <item h="1" x="82"/>
        <item h="1" x="28"/>
        <item h="1" x="67"/>
        <item h="1" x="38"/>
        <item h="1" x="22"/>
        <item h="1" x="80"/>
        <item h="1" x="49"/>
        <item h="1" x="24"/>
        <item h="1" x="77"/>
        <item h="1" x="69"/>
        <item h="1" x="37"/>
        <item h="1" x="11"/>
        <item h="1" x="43"/>
        <item h="1" x="54"/>
        <item h="1" x="50"/>
        <item h="1" x="12"/>
        <item h="1" x="62"/>
        <item x="21"/>
        <item h="1" x="73"/>
        <item h="1" x="13"/>
        <item h="1" x="30"/>
        <item h="1" x="29"/>
        <item h="1" x="6"/>
        <item h="1" x="27"/>
        <item h="1" x="65"/>
        <item x="45"/>
        <item h="1" x="56"/>
        <item h="1" x="51"/>
        <item h="1" x="87"/>
        <item h="1" x="20"/>
        <item h="1" x="4"/>
        <item h="1" x="40"/>
        <item h="1" x="84"/>
        <item h="1" x="1"/>
        <item h="1" x="23"/>
        <item h="1" x="33"/>
        <item h="1" x="81"/>
        <item h="1" x="61"/>
        <item h="1" x="3"/>
        <item h="1" x="0"/>
        <item h="1" x="35"/>
        <item h="1" x="16"/>
        <item h="1" x="7"/>
        <item h="1" x="19"/>
        <item h="1" x="83"/>
        <item h="1" x="63"/>
        <item t="default"/>
      </items>
    </pivotField>
    <pivotField showAll="0"/>
    <pivotField showAll="0"/>
    <pivotField showAll="0"/>
    <pivotField showAll="0"/>
  </pivotFields>
  <rowFields count="1">
    <field x="4"/>
  </rowFields>
  <rowItems count="6">
    <i>
      <x v="19"/>
    </i>
    <i>
      <x v="22"/>
    </i>
    <i>
      <x v="33"/>
    </i>
    <i>
      <x v="60"/>
    </i>
    <i>
      <x v="68"/>
    </i>
    <i t="grand">
      <x/>
    </i>
  </rowItems>
  <colItems count="1">
    <i/>
  </colItems>
  <dataFields count="1">
    <dataField name="Sum of ShipmentCost ($)" fld="3" baseField="4" baseItem="60" numFmtId="165"/>
  </dataFields>
  <formats count="8">
    <format dxfId="311">
      <pivotArea type="all" dataOnly="0" outline="0" fieldPosition="0"/>
    </format>
    <format dxfId="312">
      <pivotArea outline="0" fieldPosition="0">
        <references count="1">
          <reference field="4294967294" count="1">
            <x v="0"/>
          </reference>
        </references>
      </pivotArea>
    </format>
    <format dxfId="313">
      <pivotArea type="all" dataOnly="0" outline="0" fieldPosition="0"/>
    </format>
    <format dxfId="314">
      <pivotArea outline="0" collapsedLevelsAreSubtotals="1" fieldPosition="0"/>
    </format>
    <format dxfId="315">
      <pivotArea field="4" type="button" dataOnly="0" labelOnly="1" outline="0" axis="axisRow" fieldPosition="0"/>
    </format>
    <format dxfId="316">
      <pivotArea dataOnly="0" labelOnly="1" fieldPosition="0">
        <references count="1">
          <reference field="4" count="0"/>
        </references>
      </pivotArea>
    </format>
    <format dxfId="317">
      <pivotArea dataOnly="0" labelOnly="1" grandRow="1" outline="0" fieldPosition="0"/>
    </format>
    <format dxfId="318">
      <pivotArea dataOnly="0" labelOnly="1" outline="0" axis="axisValues" fieldPosition="0"/>
    </format>
  </formats>
  <conditionalFormats count="1">
    <conditionalFormat type="all" priority="2">
      <pivotAreas count="1">
        <pivotArea type="data" collapsedLevelsAreSubtotals="1" fieldPosition="0">
          <references count="2">
            <reference field="4294967294" count="1" selected="0">
              <x v="0"/>
            </reference>
            <reference field="4" count="5">
              <x v="19"/>
              <x v="22"/>
              <x v="33"/>
              <x v="60"/>
              <x v="68"/>
            </reference>
          </references>
        </pivotArea>
      </pivotAreas>
    </conditionalFormat>
  </conditionalFormats>
  <chartFormats count="7">
    <chartFormat chart="0" format="34" series="1">
      <pivotArea type="data" outline="0" fieldPosition="0">
        <references count="1">
          <reference field="4294967294" count="1" selected="0">
            <x v="0"/>
          </reference>
        </references>
      </pivotArea>
    </chartFormat>
    <chartFormat chart="0" format="35">
      <pivotArea type="data" outline="0" fieldPosition="0">
        <references count="2">
          <reference field="4294967294" count="1" selected="0">
            <x v="0"/>
          </reference>
          <reference field="4" count="1" selected="0">
            <x v="19"/>
          </reference>
        </references>
      </pivotArea>
    </chartFormat>
    <chartFormat chart="0" format="36">
      <pivotArea type="data" outline="0" fieldPosition="0">
        <references count="2">
          <reference field="4294967294" count="1" selected="0">
            <x v="0"/>
          </reference>
          <reference field="4" count="1" selected="0">
            <x v="22"/>
          </reference>
        </references>
      </pivotArea>
    </chartFormat>
    <chartFormat chart="0" format="37">
      <pivotArea type="data" outline="0" fieldPosition="0">
        <references count="2">
          <reference field="4294967294" count="1" selected="0">
            <x v="0"/>
          </reference>
          <reference field="4" count="1" selected="0">
            <x v="33"/>
          </reference>
        </references>
      </pivotArea>
    </chartFormat>
    <chartFormat chart="0" format="38">
      <pivotArea type="data" outline="0" fieldPosition="0">
        <references count="2">
          <reference field="4294967294" count="1" selected="0">
            <x v="0"/>
          </reference>
          <reference field="4" count="1" selected="0">
            <x v="60"/>
          </reference>
        </references>
      </pivotArea>
    </chartFormat>
    <chartFormat chart="0" format="39">
      <pivotArea type="data" outline="0" fieldPosition="0">
        <references count="2">
          <reference field="4294967294" count="1" selected="0">
            <x v="0"/>
          </reference>
          <reference field="4" count="1" selected="0">
            <x v="68"/>
          </reference>
        </references>
      </pivotArea>
    </chartFormat>
    <chartFormat chart="17" format="87"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4.xml><?xml version="1.0" encoding="utf-8"?>
<pivotTableDefinition xmlns="http://schemas.openxmlformats.org/spreadsheetml/2006/main" xmlns:mc="http://schemas.openxmlformats.org/markup-compatibility/2006" xmlns:xr="http://schemas.microsoft.com/office/spreadsheetml/2014/revision" mc:Ignorable="xr" xr:uid="{A74C7497-CAC3-4F28-808A-29BFDA12FDB1}" name="PivotTable5" cacheId="21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6" rowHeaderCaption="Customer Name">
  <location ref="B3:C9" firstHeaderRow="1" firstDataRow="1" firstDataCol="1"/>
  <pivotFields count="4">
    <pivotField axis="axisRow" showAll="0">
      <items count="90">
        <item x="65"/>
        <item x="64"/>
        <item x="73"/>
        <item x="56"/>
        <item x="43"/>
        <item x="47"/>
        <item x="16"/>
        <item x="50"/>
        <item x="49"/>
        <item x="41"/>
        <item x="40"/>
        <item x="85"/>
        <item x="14"/>
        <item x="5"/>
        <item x="53"/>
        <item x="7"/>
        <item x="78"/>
        <item x="77"/>
        <item x="68"/>
        <item x="80"/>
        <item x="17"/>
        <item x="23"/>
        <item x="45"/>
        <item x="88"/>
        <item x="24"/>
        <item x="38"/>
        <item x="31"/>
        <item x="57"/>
        <item x="52"/>
        <item x="42"/>
        <item x="37"/>
        <item x="83"/>
        <item x="30"/>
        <item x="2"/>
        <item x="27"/>
        <item x="67"/>
        <item x="76"/>
        <item x="25"/>
        <item x="75"/>
        <item x="18"/>
        <item x="87"/>
        <item x="59"/>
        <item x="0"/>
        <item x="35"/>
        <item x="48"/>
        <item x="55"/>
        <item x="13"/>
        <item x="8"/>
        <item x="46"/>
        <item x="84"/>
        <item x="74"/>
        <item x="20"/>
        <item x="86"/>
        <item x="62"/>
        <item x="3"/>
        <item x="12"/>
        <item x="79"/>
        <item x="70"/>
        <item x="28"/>
        <item x="54"/>
        <item x="22"/>
        <item x="29"/>
        <item x="32"/>
        <item x="26"/>
        <item x="60"/>
        <item x="21"/>
        <item x="4"/>
        <item x="61"/>
        <item x="63"/>
        <item x="39"/>
        <item x="6"/>
        <item x="66"/>
        <item x="10"/>
        <item x="15"/>
        <item x="9"/>
        <item x="11"/>
        <item x="36"/>
        <item x="34"/>
        <item x="1"/>
        <item x="72"/>
        <item x="82"/>
        <item x="58"/>
        <item x="19"/>
        <item x="33"/>
        <item x="44"/>
        <item x="69"/>
        <item x="81"/>
        <item x="71"/>
        <item x="51"/>
        <item t="default"/>
      </items>
    </pivotField>
    <pivotField showAll="0"/>
    <pivotField dataField="1" showAll="0"/>
    <pivotField showAll="0">
      <items count="22">
        <item x="0"/>
        <item x="1"/>
        <item x="2"/>
        <item x="3"/>
        <item h="1" x="4"/>
        <item h="1" x="5"/>
        <item h="1" x="6"/>
        <item h="1" x="7"/>
        <item h="1" x="8"/>
        <item h="1" x="9"/>
        <item h="1" x="10"/>
        <item h="1" x="11"/>
        <item h="1" x="12"/>
        <item h="1" x="13"/>
        <item h="1" x="14"/>
        <item h="1" x="15"/>
        <item h="1" x="16"/>
        <item h="1" x="17"/>
        <item h="1" x="18"/>
        <item h="1" x="19"/>
        <item h="1" x="20"/>
        <item t="default"/>
      </items>
    </pivotField>
  </pivotFields>
  <rowFields count="1">
    <field x="0"/>
  </rowFields>
  <rowItems count="6">
    <i>
      <x v="33"/>
    </i>
    <i>
      <x v="42"/>
    </i>
    <i>
      <x v="54"/>
    </i>
    <i>
      <x v="66"/>
    </i>
    <i>
      <x v="78"/>
    </i>
    <i t="grand">
      <x/>
    </i>
  </rowItems>
  <colItems count="1">
    <i/>
  </colItems>
  <dataFields count="1">
    <dataField name="Sum of Order Count" fld="2" baseField="0" baseItem="0"/>
  </dataFields>
  <formats count="7">
    <format dxfId="304">
      <pivotArea dataOnly="0" labelOnly="1" outline="0" axis="axisValues" fieldPosition="0"/>
    </format>
    <format dxfId="305">
      <pivotArea type="all" dataOnly="0" outline="0" fieldPosition="0"/>
    </format>
    <format dxfId="306">
      <pivotArea outline="0" collapsedLevelsAreSubtotals="1" fieldPosition="0"/>
    </format>
    <format dxfId="307">
      <pivotArea field="0" type="button" dataOnly="0" labelOnly="1" outline="0" axis="axisRow" fieldPosition="0"/>
    </format>
    <format dxfId="308">
      <pivotArea dataOnly="0" labelOnly="1" fieldPosition="0">
        <references count="1">
          <reference field="0" count="5">
            <x v="33"/>
            <x v="42"/>
            <x v="54"/>
            <x v="66"/>
            <x v="78"/>
          </reference>
        </references>
      </pivotArea>
    </format>
    <format dxfId="309">
      <pivotArea dataOnly="0" labelOnly="1" grandRow="1" outline="0" fieldPosition="0"/>
    </format>
    <format dxfId="310">
      <pivotArea dataOnly="0" labelOnly="1" outline="0" axis="axisValues" fieldPosition="0"/>
    </format>
  </formats>
  <conditionalFormats count="1">
    <conditionalFormat type="all" priority="1">
      <pivotAreas count="1">
        <pivotArea type="data" collapsedLevelsAreSubtotals="1" fieldPosition="0">
          <references count="2">
            <reference field="4294967294" count="1" selected="0">
              <x v="0"/>
            </reference>
            <reference field="0" count="5">
              <x v="33"/>
              <x v="42"/>
              <x v="54"/>
              <x v="66"/>
              <x v="78"/>
            </reference>
          </references>
        </pivotArea>
      </pivotAreas>
    </conditionalFormat>
  </conditionalFormats>
  <chartFormats count="1">
    <chartFormat chart="0" format="26"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5.xml><?xml version="1.0" encoding="utf-8"?>
<pivotTableDefinition xmlns="http://schemas.openxmlformats.org/spreadsheetml/2006/main" xmlns:mc="http://schemas.openxmlformats.org/markup-compatibility/2006" xmlns:xr="http://schemas.microsoft.com/office/spreadsheetml/2014/revision" mc:Ignorable="xr" xr:uid="{5A5E3A31-78BC-4478-893E-57A80CA22249}" name="PivotTable1" cacheId="212"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2" rowHeaderCaption="Category" colHeaderCaption="Delivery Method">
  <location ref="B1:F11" firstHeaderRow="1" firstDataRow="2" firstDataCol="1"/>
  <pivotFields count="11">
    <pivotField dataField="1" showAll="0"/>
    <pivotField showAll="0"/>
    <pivotField showAll="0"/>
    <pivotField showAll="0"/>
    <pivotField showAll="0"/>
    <pivotField numFmtId="14" showAll="0"/>
    <pivotField numFmtId="14" showAll="0"/>
    <pivotField numFmtId="1" showAll="0"/>
    <pivotField showAll="0"/>
    <pivotField axis="axisRow" showAll="0">
      <items count="9">
        <item x="4"/>
        <item x="0"/>
        <item x="5"/>
        <item x="6"/>
        <item x="1"/>
        <item x="7"/>
        <item x="2"/>
        <item x="3"/>
        <item t="default"/>
      </items>
    </pivotField>
    <pivotField axis="axisCol" showAll="0">
      <items count="4">
        <item x="2"/>
        <item x="1"/>
        <item x="0"/>
        <item t="default"/>
      </items>
    </pivotField>
  </pivotFields>
  <rowFields count="1">
    <field x="9"/>
  </rowFields>
  <rowItems count="9">
    <i>
      <x/>
    </i>
    <i>
      <x v="1"/>
    </i>
    <i>
      <x v="2"/>
    </i>
    <i>
      <x v="3"/>
    </i>
    <i>
      <x v="4"/>
    </i>
    <i>
      <x v="5"/>
    </i>
    <i>
      <x v="6"/>
    </i>
    <i>
      <x v="7"/>
    </i>
    <i t="grand">
      <x/>
    </i>
  </rowItems>
  <colFields count="1">
    <field x="10"/>
  </colFields>
  <colItems count="4">
    <i>
      <x/>
    </i>
    <i>
      <x v="1"/>
    </i>
    <i>
      <x v="2"/>
    </i>
    <i t="grand">
      <x/>
    </i>
  </colItems>
  <dataFields count="1">
    <dataField name="Number of Transactions" fld="0" subtotal="count" baseField="9" baseItem="1"/>
  </dataFields>
  <formats count="15">
    <format dxfId="289">
      <pivotArea type="origin" dataOnly="0" labelOnly="1" outline="0" fieldPosition="0"/>
    </format>
    <format dxfId="290">
      <pivotArea field="10" type="button" dataOnly="0" labelOnly="1" outline="0" axis="axisCol" fieldPosition="0"/>
    </format>
    <format dxfId="291">
      <pivotArea field="9" type="button" dataOnly="0" labelOnly="1" outline="0" axis="axisRow" fieldPosition="0"/>
    </format>
    <format dxfId="292">
      <pivotArea dataOnly="0" labelOnly="1" fieldPosition="0">
        <references count="1">
          <reference field="10" count="0"/>
        </references>
      </pivotArea>
    </format>
    <format dxfId="293">
      <pivotArea dataOnly="0" labelOnly="1" grandCol="1" outline="0" fieldPosition="0"/>
    </format>
    <format dxfId="294">
      <pivotArea grandRow="1" outline="0" collapsedLevelsAreSubtotals="1" fieldPosition="0"/>
    </format>
    <format dxfId="295">
      <pivotArea dataOnly="0" labelOnly="1" grandRow="1" outline="0" fieldPosition="0"/>
    </format>
    <format dxfId="296">
      <pivotArea type="origin" dataOnly="0" labelOnly="1" outline="0" fieldPosition="0"/>
    </format>
    <format dxfId="297">
      <pivotArea field="10" type="button" dataOnly="0" labelOnly="1" outline="0" axis="axisCol" fieldPosition="0"/>
    </format>
    <format dxfId="298">
      <pivotArea field="9" type="button" dataOnly="0" labelOnly="1" outline="0" axis="axisRow" fieldPosition="0"/>
    </format>
    <format dxfId="299">
      <pivotArea dataOnly="0" labelOnly="1" fieldPosition="0">
        <references count="1">
          <reference field="10" count="0"/>
        </references>
      </pivotArea>
    </format>
    <format dxfId="300">
      <pivotArea dataOnly="0" labelOnly="1" grandCol="1" outline="0" fieldPosition="0"/>
    </format>
    <format dxfId="301">
      <pivotArea grandRow="1" outline="0" collapsedLevelsAreSubtotals="1" fieldPosition="0"/>
    </format>
    <format dxfId="302">
      <pivotArea dataOnly="0" labelOnly="1" grandRow="1" outline="0" fieldPosition="0"/>
    </format>
    <format dxfId="303">
      <pivotArea type="topRight" dataOnly="0" labelOnly="1" outline="0" fieldPosition="0"/>
    </format>
  </formats>
  <chartFormats count="3">
    <chartFormat chart="0" format="6" series="1">
      <pivotArea type="data" outline="0" fieldPosition="0">
        <references count="2">
          <reference field="4294967294" count="1" selected="0">
            <x v="0"/>
          </reference>
          <reference field="10" count="1" selected="0">
            <x v="0"/>
          </reference>
        </references>
      </pivotArea>
    </chartFormat>
    <chartFormat chart="0" format="7" series="1">
      <pivotArea type="data" outline="0" fieldPosition="0">
        <references count="2">
          <reference field="4294967294" count="1" selected="0">
            <x v="0"/>
          </reference>
          <reference field="10" count="1" selected="0">
            <x v="1"/>
          </reference>
        </references>
      </pivotArea>
    </chartFormat>
    <chartFormat chart="0" format="8" series="1">
      <pivotArea type="data" outline="0" fieldPosition="0">
        <references count="2">
          <reference field="4294967294" count="1" selected="0">
            <x v="0"/>
          </reference>
          <reference field="10" count="1" selected="0">
            <x v="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6.xml><?xml version="1.0" encoding="utf-8"?>
<pivotTableDefinition xmlns="http://schemas.openxmlformats.org/spreadsheetml/2006/main" xmlns:mc="http://schemas.openxmlformats.org/markup-compatibility/2006" xmlns:xr="http://schemas.microsoft.com/office/spreadsheetml/2014/revision" mc:Ignorable="xr" xr:uid="{1CEFA449-26D5-48F8-A8DE-55F781145632}" name="PivotTable3" cacheId="212"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9" rowHeaderCaption="Category of items">
  <location ref="L16:M25" firstHeaderRow="1" firstDataRow="1" firstDataCol="1"/>
  <pivotFields count="11">
    <pivotField showAll="0"/>
    <pivotField showAll="0"/>
    <pivotField showAll="0"/>
    <pivotField dataField="1" showAll="0"/>
    <pivotField showAll="0"/>
    <pivotField numFmtId="14" showAll="0"/>
    <pivotField numFmtId="14" showAll="0"/>
    <pivotField numFmtId="1" showAll="0"/>
    <pivotField showAll="0"/>
    <pivotField axis="axisRow" showAll="0">
      <items count="9">
        <item x="4"/>
        <item x="0"/>
        <item x="5"/>
        <item x="6"/>
        <item x="1"/>
        <item x="7"/>
        <item x="2"/>
        <item x="3"/>
        <item t="default"/>
      </items>
    </pivotField>
    <pivotField showAll="0">
      <items count="4">
        <item x="2"/>
        <item x="1"/>
        <item x="0"/>
        <item t="default"/>
      </items>
    </pivotField>
  </pivotFields>
  <rowFields count="1">
    <field x="9"/>
  </rowFields>
  <rowItems count="9">
    <i>
      <x/>
    </i>
    <i>
      <x v="1"/>
    </i>
    <i>
      <x v="2"/>
    </i>
    <i>
      <x v="3"/>
    </i>
    <i>
      <x v="4"/>
    </i>
    <i>
      <x v="5"/>
    </i>
    <i>
      <x v="6"/>
    </i>
    <i>
      <x v="7"/>
    </i>
    <i t="grand">
      <x/>
    </i>
  </rowItems>
  <colItems count="1">
    <i/>
  </colItems>
  <dataFields count="1">
    <dataField name="Sum of Quantity Ordered" fld="3" baseField="0" baseItem="0"/>
  </dataFields>
  <formats count="10">
    <format dxfId="279">
      <pivotArea collapsedLevelsAreSubtotals="1" fieldPosition="0">
        <references count="1">
          <reference field="9" count="1">
            <x v="3"/>
          </reference>
        </references>
      </pivotArea>
    </format>
    <format dxfId="280">
      <pivotArea dataOnly="0" labelOnly="1" fieldPosition="0">
        <references count="1">
          <reference field="9" count="1">
            <x v="3"/>
          </reference>
        </references>
      </pivotArea>
    </format>
    <format dxfId="281">
      <pivotArea field="9" type="button" dataOnly="0" labelOnly="1" outline="0" axis="axisRow" fieldPosition="0"/>
    </format>
    <format dxfId="282">
      <pivotArea dataOnly="0" outline="0" axis="axisValues" fieldPosition="0"/>
    </format>
    <format dxfId="283">
      <pivotArea type="all" dataOnly="0" outline="0" fieldPosition="0"/>
    </format>
    <format dxfId="284">
      <pivotArea outline="0" collapsedLevelsAreSubtotals="1" fieldPosition="0"/>
    </format>
    <format dxfId="285">
      <pivotArea field="9" type="button" dataOnly="0" labelOnly="1" outline="0" axis="axisRow" fieldPosition="0"/>
    </format>
    <format dxfId="286">
      <pivotArea dataOnly="0" labelOnly="1" fieldPosition="0">
        <references count="1">
          <reference field="9" count="0"/>
        </references>
      </pivotArea>
    </format>
    <format dxfId="287">
      <pivotArea dataOnly="0" labelOnly="1" grandRow="1" outline="0" fieldPosition="0"/>
    </format>
    <format dxfId="288">
      <pivotArea dataOnly="0" labelOnly="1" outline="0" axis="axisValues" fieldPosition="0"/>
    </format>
  </formats>
  <conditionalFormats count="1">
    <conditionalFormat type="all" priority="2">
      <pivotAreas count="1">
        <pivotArea type="data" collapsedLevelsAreSubtotals="1" fieldPosition="0">
          <references count="2">
            <reference field="4294967294" count="1" selected="0">
              <x v="0"/>
            </reference>
            <reference field="9" count="8">
              <x v="0"/>
              <x v="1"/>
              <x v="2"/>
              <x v="3"/>
              <x v="4"/>
              <x v="5"/>
              <x v="6"/>
              <x v="7"/>
            </reference>
          </references>
        </pivotArea>
      </pivotAreas>
    </conditionalFormat>
  </conditionalFormats>
  <chartFormats count="9">
    <chartFormat chart="0" format="27" series="1">
      <pivotArea type="data" outline="0" fieldPosition="0">
        <references count="1">
          <reference field="4294967294" count="1" selected="0">
            <x v="0"/>
          </reference>
        </references>
      </pivotArea>
    </chartFormat>
    <chartFormat chart="0" format="28">
      <pivotArea type="data" outline="0" fieldPosition="0">
        <references count="2">
          <reference field="4294967294" count="1" selected="0">
            <x v="0"/>
          </reference>
          <reference field="9" count="1" selected="0">
            <x v="0"/>
          </reference>
        </references>
      </pivotArea>
    </chartFormat>
    <chartFormat chart="0" format="29">
      <pivotArea type="data" outline="0" fieldPosition="0">
        <references count="2">
          <reference field="4294967294" count="1" selected="0">
            <x v="0"/>
          </reference>
          <reference field="9" count="1" selected="0">
            <x v="1"/>
          </reference>
        </references>
      </pivotArea>
    </chartFormat>
    <chartFormat chart="0" format="30">
      <pivotArea type="data" outline="0" fieldPosition="0">
        <references count="2">
          <reference field="4294967294" count="1" selected="0">
            <x v="0"/>
          </reference>
          <reference field="9" count="1" selected="0">
            <x v="2"/>
          </reference>
        </references>
      </pivotArea>
    </chartFormat>
    <chartFormat chart="0" format="31">
      <pivotArea type="data" outline="0" fieldPosition="0">
        <references count="2">
          <reference field="4294967294" count="1" selected="0">
            <x v="0"/>
          </reference>
          <reference field="9" count="1" selected="0">
            <x v="3"/>
          </reference>
        </references>
      </pivotArea>
    </chartFormat>
    <chartFormat chart="0" format="32">
      <pivotArea type="data" outline="0" fieldPosition="0">
        <references count="2">
          <reference field="4294967294" count="1" selected="0">
            <x v="0"/>
          </reference>
          <reference field="9" count="1" selected="0">
            <x v="4"/>
          </reference>
        </references>
      </pivotArea>
    </chartFormat>
    <chartFormat chart="0" format="33">
      <pivotArea type="data" outline="0" fieldPosition="0">
        <references count="2">
          <reference field="4294967294" count="1" selected="0">
            <x v="0"/>
          </reference>
          <reference field="9" count="1" selected="0">
            <x v="5"/>
          </reference>
        </references>
      </pivotArea>
    </chartFormat>
    <chartFormat chart="0" format="34">
      <pivotArea type="data" outline="0" fieldPosition="0">
        <references count="2">
          <reference field="4294967294" count="1" selected="0">
            <x v="0"/>
          </reference>
          <reference field="9" count="1" selected="0">
            <x v="6"/>
          </reference>
        </references>
      </pivotArea>
    </chartFormat>
    <chartFormat chart="0" format="35">
      <pivotArea type="data" outline="0" fieldPosition="0">
        <references count="2">
          <reference field="4294967294" count="1" selected="0">
            <x v="0"/>
          </reference>
          <reference field="9" count="1" selected="0">
            <x v="7"/>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7.xml><?xml version="1.0" encoding="utf-8"?>
<pivotTableDefinition xmlns="http://schemas.openxmlformats.org/spreadsheetml/2006/main" xmlns:mc="http://schemas.openxmlformats.org/markup-compatibility/2006" xmlns:xr="http://schemas.microsoft.com/office/spreadsheetml/2014/revision" mc:Ignorable="xr" xr:uid="{BFEF265A-1C05-4B16-9999-D9158683D7F0}" name="PivotTable2" cacheId="212"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5" rowHeaderCaption="Delivery method">
  <location ref="B13:C17" firstHeaderRow="1" firstDataRow="1" firstDataCol="1"/>
  <pivotFields count="11">
    <pivotField showAll="0"/>
    <pivotField showAll="0"/>
    <pivotField showAll="0"/>
    <pivotField showAll="0"/>
    <pivotField showAll="0"/>
    <pivotField numFmtId="14" showAll="0"/>
    <pivotField numFmtId="14" showAll="0"/>
    <pivotField dataField="1" numFmtId="1" showAll="0"/>
    <pivotField showAll="0"/>
    <pivotField showAll="0"/>
    <pivotField axis="axisRow" showAll="0">
      <items count="4">
        <item x="2"/>
        <item x="1"/>
        <item x="0"/>
        <item t="default"/>
      </items>
    </pivotField>
  </pivotFields>
  <rowFields count="1">
    <field x="10"/>
  </rowFields>
  <rowItems count="4">
    <i>
      <x/>
    </i>
    <i>
      <x v="1"/>
    </i>
    <i>
      <x v="2"/>
    </i>
    <i t="grand">
      <x/>
    </i>
  </rowItems>
  <colItems count="1">
    <i/>
  </colItems>
  <dataFields count="1">
    <dataField name="Max of Shipping Duration (Days)" fld="7" subtotal="max" baseField="10" baseItem="0" numFmtId="1"/>
  </dataFields>
  <formats count="11">
    <format dxfId="268">
      <pivotArea collapsedLevelsAreSubtotals="1" fieldPosition="0">
        <references count="1">
          <reference field="10" count="1">
            <x v="0"/>
          </reference>
        </references>
      </pivotArea>
    </format>
    <format dxfId="269">
      <pivotArea dataOnly="0" labelOnly="1" fieldPosition="0">
        <references count="1">
          <reference field="10" count="1">
            <x v="0"/>
          </reference>
        </references>
      </pivotArea>
    </format>
    <format dxfId="270">
      <pivotArea field="10" type="button" dataOnly="0" labelOnly="1" outline="0" axis="axisRow" fieldPosition="0"/>
    </format>
    <format dxfId="271">
      <pivotArea dataOnly="0" fieldPosition="0">
        <references count="1">
          <reference field="10" count="1">
            <x v="0"/>
          </reference>
        </references>
      </pivotArea>
    </format>
    <format dxfId="272">
      <pivotArea dataOnly="0" labelOnly="1" outline="0" axis="axisValues" fieldPosition="0"/>
    </format>
    <format dxfId="273">
      <pivotArea type="all" dataOnly="0" outline="0" fieldPosition="0"/>
    </format>
    <format dxfId="274">
      <pivotArea outline="0" collapsedLevelsAreSubtotals="1" fieldPosition="0"/>
    </format>
    <format dxfId="275">
      <pivotArea field="10" type="button" dataOnly="0" labelOnly="1" outline="0" axis="axisRow" fieldPosition="0"/>
    </format>
    <format dxfId="276">
      <pivotArea dataOnly="0" labelOnly="1" fieldPosition="0">
        <references count="1">
          <reference field="10" count="0"/>
        </references>
      </pivotArea>
    </format>
    <format dxfId="277">
      <pivotArea dataOnly="0" labelOnly="1" grandRow="1" outline="0" fieldPosition="0"/>
    </format>
    <format dxfId="278">
      <pivotArea dataOnly="0" labelOnly="1" outline="0" axis="axisValues" fieldPosition="0"/>
    </format>
  </formats>
  <chartFormats count="1">
    <chartFormat chart="0" format="4"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8.xml><?xml version="1.0" encoding="utf-8"?>
<pivotTableDefinition xmlns="http://schemas.openxmlformats.org/spreadsheetml/2006/main" xmlns:mc="http://schemas.openxmlformats.org/markup-compatibility/2006" xmlns:xr="http://schemas.microsoft.com/office/spreadsheetml/2014/revision" mc:Ignorable="xr" xr:uid="{E01D0828-4237-4E12-87EB-A8D308D8D955}" name="PivotTable1" cacheId="209"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38:C51" firstHeaderRow="1" firstDataRow="1" firstDataCol="1"/>
  <pivotFields count="9">
    <pivotField showAll="0"/>
    <pivotField numFmtId="14" showAll="0"/>
    <pivotField axis="axisRow" showAll="0">
      <items count="4">
        <item x="2"/>
        <item x="1"/>
        <item x="0"/>
        <item t="default"/>
      </items>
    </pivotField>
    <pivotField dataField="1" showAll="0"/>
    <pivotField showAll="0"/>
    <pivotField showAll="0"/>
    <pivotField showAll="0"/>
    <pivotField axis="axisRow" showAll="0">
      <items count="4">
        <item x="0"/>
        <item x="1"/>
        <item x="2"/>
        <item t="default"/>
      </items>
    </pivotField>
    <pivotField showAll="0"/>
  </pivotFields>
  <rowFields count="2">
    <field x="7"/>
    <field x="2"/>
  </rowFields>
  <rowItems count="13">
    <i>
      <x/>
    </i>
    <i r="1">
      <x/>
    </i>
    <i r="1">
      <x v="1"/>
    </i>
    <i r="1">
      <x v="2"/>
    </i>
    <i>
      <x v="1"/>
    </i>
    <i r="1">
      <x/>
    </i>
    <i r="1">
      <x v="1"/>
    </i>
    <i r="1">
      <x v="2"/>
    </i>
    <i>
      <x v="2"/>
    </i>
    <i r="1">
      <x/>
    </i>
    <i r="1">
      <x v="1"/>
    </i>
    <i r="1">
      <x v="2"/>
    </i>
    <i t="grand">
      <x/>
    </i>
  </rowItems>
  <colItems count="1">
    <i/>
  </colItems>
  <dataFields count="1">
    <dataField name="Sum of ShipmentCost ($)" fld="3" baseField="2" baseItem="0" numFmtId="165"/>
  </dataFields>
  <formats count="38">
    <format dxfId="230">
      <pivotArea dataOnly="0" labelOnly="1" outline="0" axis="axisValues" fieldPosition="0"/>
    </format>
    <format dxfId="231">
      <pivotArea type="all" dataOnly="0" outline="0" fieldPosition="0"/>
    </format>
    <format dxfId="232">
      <pivotArea outline="0" collapsedLevelsAreSubtotals="1" fieldPosition="0"/>
    </format>
    <format dxfId="233">
      <pivotArea dataOnly="0" labelOnly="1" grandRow="1" outline="0" fieldPosition="0"/>
    </format>
    <format dxfId="234">
      <pivotArea field="7" type="button" dataOnly="0" labelOnly="1" outline="0" axis="axisRow" fieldPosition="0"/>
    </format>
    <format dxfId="235">
      <pivotArea dataOnly="0" labelOnly="1" outline="0" axis="axisValues" fieldPosition="0"/>
    </format>
    <format dxfId="236">
      <pivotArea collapsedLevelsAreSubtotals="1" fieldPosition="0">
        <references count="1">
          <reference field="7" count="1">
            <x v="0"/>
          </reference>
        </references>
      </pivotArea>
    </format>
    <format dxfId="237">
      <pivotArea collapsedLevelsAreSubtotals="1" fieldPosition="0">
        <references count="2">
          <reference field="2" count="0"/>
          <reference field="7" count="1" selected="0">
            <x v="0"/>
          </reference>
        </references>
      </pivotArea>
    </format>
    <format dxfId="238">
      <pivotArea dataOnly="0" labelOnly="1" fieldPosition="0">
        <references count="1">
          <reference field="7" count="0"/>
        </references>
      </pivotArea>
    </format>
    <format dxfId="239">
      <pivotArea dataOnly="0" labelOnly="1" fieldPosition="0">
        <references count="2">
          <reference field="2" count="0"/>
          <reference field="7" count="1" selected="0">
            <x v="0"/>
          </reference>
        </references>
      </pivotArea>
    </format>
    <format dxfId="240">
      <pivotArea collapsedLevelsAreSubtotals="1" fieldPosition="0">
        <references count="1">
          <reference field="7" count="1">
            <x v="0"/>
          </reference>
        </references>
      </pivotArea>
    </format>
    <format dxfId="241">
      <pivotArea outline="0" fieldPosition="0">
        <references count="1">
          <reference field="4294967294" count="1">
            <x v="0"/>
          </reference>
        </references>
      </pivotArea>
    </format>
    <format dxfId="242">
      <pivotArea type="all" dataOnly="0" outline="0" fieldPosition="0"/>
    </format>
    <format dxfId="243">
      <pivotArea outline="0" collapsedLevelsAreSubtotals="1" fieldPosition="0"/>
    </format>
    <format dxfId="244">
      <pivotArea field="7" type="button" dataOnly="0" labelOnly="1" outline="0" axis="axisRow" fieldPosition="0"/>
    </format>
    <format dxfId="245">
      <pivotArea dataOnly="0" labelOnly="1" fieldPosition="0">
        <references count="1">
          <reference field="7" count="0"/>
        </references>
      </pivotArea>
    </format>
    <format dxfId="246">
      <pivotArea dataOnly="0" labelOnly="1" grandRow="1" outline="0" fieldPosition="0"/>
    </format>
    <format dxfId="247">
      <pivotArea dataOnly="0" labelOnly="1" fieldPosition="0">
        <references count="2">
          <reference field="2" count="0"/>
          <reference field="7" count="1" selected="0">
            <x v="0"/>
          </reference>
        </references>
      </pivotArea>
    </format>
    <format dxfId="248">
      <pivotArea dataOnly="0" labelOnly="1" fieldPosition="0">
        <references count="2">
          <reference field="2" count="0"/>
          <reference field="7" count="1" selected="0">
            <x v="1"/>
          </reference>
        </references>
      </pivotArea>
    </format>
    <format dxfId="249">
      <pivotArea dataOnly="0" labelOnly="1" fieldPosition="0">
        <references count="2">
          <reference field="2" count="0"/>
          <reference field="7" count="1" selected="0">
            <x v="2"/>
          </reference>
        </references>
      </pivotArea>
    </format>
    <format dxfId="250">
      <pivotArea dataOnly="0" labelOnly="1" outline="0" axis="axisValues" fieldPosition="0"/>
    </format>
    <format dxfId="251">
      <pivotArea collapsedLevelsAreSubtotals="1" fieldPosition="0">
        <references count="1">
          <reference field="7" count="1">
            <x v="1"/>
          </reference>
        </references>
      </pivotArea>
    </format>
    <format dxfId="252">
      <pivotArea collapsedLevelsAreSubtotals="1" fieldPosition="0">
        <references count="2">
          <reference field="2" count="0"/>
          <reference field="7" count="1" selected="0">
            <x v="1"/>
          </reference>
        </references>
      </pivotArea>
    </format>
    <format dxfId="253">
      <pivotArea collapsedLevelsAreSubtotals="1" fieldPosition="0">
        <references count="1">
          <reference field="7" count="1">
            <x v="2"/>
          </reference>
        </references>
      </pivotArea>
    </format>
    <format dxfId="254">
      <pivotArea collapsedLevelsAreSubtotals="1" fieldPosition="0">
        <references count="2">
          <reference field="2" count="0"/>
          <reference field="7" count="1" selected="0">
            <x v="2"/>
          </reference>
        </references>
      </pivotArea>
    </format>
    <format dxfId="255">
      <pivotArea grandRow="1" outline="0" collapsedLevelsAreSubtotals="1" fieldPosition="0"/>
    </format>
    <format dxfId="256">
      <pivotArea collapsedLevelsAreSubtotals="1" fieldPosition="0">
        <references count="1">
          <reference field="7" count="1">
            <x v="0"/>
          </reference>
        </references>
      </pivotArea>
    </format>
    <format dxfId="257">
      <pivotArea collapsedLevelsAreSubtotals="1" fieldPosition="0">
        <references count="2">
          <reference field="2" count="0"/>
          <reference field="7" count="1" selected="0">
            <x v="0"/>
          </reference>
        </references>
      </pivotArea>
    </format>
    <format dxfId="258">
      <pivotArea collapsedLevelsAreSubtotals="1" fieldPosition="0">
        <references count="1">
          <reference field="7" count="1">
            <x v="1"/>
          </reference>
        </references>
      </pivotArea>
    </format>
    <format dxfId="259">
      <pivotArea collapsedLevelsAreSubtotals="1" fieldPosition="0">
        <references count="2">
          <reference field="2" count="0"/>
          <reference field="7" count="1" selected="0">
            <x v="1"/>
          </reference>
        </references>
      </pivotArea>
    </format>
    <format dxfId="260">
      <pivotArea collapsedLevelsAreSubtotals="1" fieldPosition="0">
        <references count="1">
          <reference field="7" count="1">
            <x v="2"/>
          </reference>
        </references>
      </pivotArea>
    </format>
    <format dxfId="261">
      <pivotArea collapsedLevelsAreSubtotals="1" fieldPosition="0">
        <references count="2">
          <reference field="2" count="0"/>
          <reference field="7" count="1" selected="0">
            <x v="2"/>
          </reference>
        </references>
      </pivotArea>
    </format>
    <format dxfId="262">
      <pivotArea field="7" type="button" dataOnly="0" labelOnly="1" outline="0" axis="axisRow" fieldPosition="0"/>
    </format>
    <format dxfId="263">
      <pivotArea dataOnly="0" labelOnly="1" fieldPosition="0">
        <references count="1">
          <reference field="7" count="0"/>
        </references>
      </pivotArea>
    </format>
    <format dxfId="264">
      <pivotArea dataOnly="0" labelOnly="1" fieldPosition="0">
        <references count="2">
          <reference field="2" count="0"/>
          <reference field="7" count="1" selected="0">
            <x v="0"/>
          </reference>
        </references>
      </pivotArea>
    </format>
    <format dxfId="265">
      <pivotArea dataOnly="0" labelOnly="1" fieldPosition="0">
        <references count="2">
          <reference field="2" count="0"/>
          <reference field="7" count="1" selected="0">
            <x v="1"/>
          </reference>
        </references>
      </pivotArea>
    </format>
    <format dxfId="266">
      <pivotArea dataOnly="0" labelOnly="1" fieldPosition="0">
        <references count="2">
          <reference field="2" count="0"/>
          <reference field="7" count="1" selected="0">
            <x v="2"/>
          </reference>
        </references>
      </pivotArea>
    </format>
    <format dxfId="267">
      <pivotArea dataOnly="0" labelOnly="1" outline="0" axis="axisValues" fieldPosition="0"/>
    </format>
  </formats>
  <conditionalFormats count="1">
    <conditionalFormat type="all" priority="1">
      <pivotAreas count="6">
        <pivotArea type="data" collapsedLevelsAreSubtotals="1" fieldPosition="0">
          <references count="2">
            <reference field="4294967294" count="1" selected="0">
              <x v="0"/>
            </reference>
            <reference field="7" count="1">
              <x v="0"/>
            </reference>
          </references>
        </pivotArea>
        <pivotArea type="data" collapsedLevelsAreSubtotals="1" fieldPosition="0">
          <references count="3">
            <reference field="4294967294" count="1" selected="0">
              <x v="0"/>
            </reference>
            <reference field="2" count="3">
              <x v="0"/>
              <x v="1"/>
              <x v="2"/>
            </reference>
            <reference field="7" count="1" selected="0">
              <x v="0"/>
            </reference>
          </references>
        </pivotArea>
        <pivotArea type="data" collapsedLevelsAreSubtotals="1" fieldPosition="0">
          <references count="2">
            <reference field="4294967294" count="1" selected="0">
              <x v="0"/>
            </reference>
            <reference field="7" count="1">
              <x v="1"/>
            </reference>
          </references>
        </pivotArea>
        <pivotArea type="data" collapsedLevelsAreSubtotals="1" fieldPosition="0">
          <references count="3">
            <reference field="4294967294" count="1" selected="0">
              <x v="0"/>
            </reference>
            <reference field="2" count="3">
              <x v="0"/>
              <x v="1"/>
              <x v="2"/>
            </reference>
            <reference field="7" count="1" selected="0">
              <x v="1"/>
            </reference>
          </references>
        </pivotArea>
        <pivotArea type="data" collapsedLevelsAreSubtotals="1" fieldPosition="0">
          <references count="2">
            <reference field="4294967294" count="1" selected="0">
              <x v="0"/>
            </reference>
            <reference field="7" count="1">
              <x v="2"/>
            </reference>
          </references>
        </pivotArea>
        <pivotArea type="data" collapsedLevelsAreSubtotals="1" fieldPosition="0">
          <references count="3">
            <reference field="4294967294" count="1" selected="0">
              <x v="0"/>
            </reference>
            <reference field="2" count="3">
              <x v="0"/>
              <x v="1"/>
              <x v="2"/>
            </reference>
            <reference field="7" count="1" selected="0">
              <x v="2"/>
            </reference>
          </references>
        </pivotArea>
      </pivotAreas>
    </conditionalFormat>
  </conditionalFormats>
  <chartFormats count="1">
    <chartFormat chart="0" format="3"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9.xml><?xml version="1.0" encoding="utf-8"?>
<pivotTableDefinition xmlns="http://schemas.openxmlformats.org/spreadsheetml/2006/main" xmlns:mc="http://schemas.openxmlformats.org/markup-compatibility/2006" xmlns:xr="http://schemas.microsoft.com/office/spreadsheetml/2014/revision" mc:Ignorable="xr" xr:uid="{D7AE5D12-EB1B-48BA-B469-388BFA489CD9}" name="PivotTable2" cacheId="214"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6">
  <location ref="B4:F9" firstHeaderRow="1" firstDataRow="2" firstDataCol="1"/>
  <pivotFields count="9">
    <pivotField compact="0" outline="0" showAll="0"/>
    <pivotField compact="0" outline="0" showAll="0"/>
    <pivotField compact="0" outline="0" showAll="0"/>
    <pivotField compact="0" outline="0" showAll="0"/>
    <pivotField compact="0" outline="0" showAll="0"/>
    <pivotField axis="axisRow" compact="0" outline="0" showAll="0">
      <items count="4">
        <item x="2"/>
        <item x="1"/>
        <item x="0"/>
        <item t="default"/>
      </items>
    </pivotField>
    <pivotField compact="0" outline="0" showAll="0"/>
    <pivotField dataField="1" compact="0" outline="0" showAll="0"/>
    <pivotField axis="axisCol" compact="0" outline="0" multipleItemSelectionAllowed="1" showAll="0">
      <items count="4">
        <item x="0"/>
        <item x="1"/>
        <item x="2"/>
        <item t="default"/>
      </items>
    </pivotField>
  </pivotFields>
  <rowFields count="1">
    <field x="5"/>
  </rowFields>
  <rowItems count="4">
    <i>
      <x/>
    </i>
    <i>
      <x v="1"/>
    </i>
    <i>
      <x v="2"/>
    </i>
    <i t="grand">
      <x/>
    </i>
  </rowItems>
  <colFields count="1">
    <field x="8"/>
  </colFields>
  <colItems count="4">
    <i>
      <x/>
    </i>
    <i>
      <x v="1"/>
    </i>
    <i>
      <x v="2"/>
    </i>
    <i t="grand">
      <x/>
    </i>
  </colItems>
  <dataFields count="1">
    <dataField name="Sum of Number of Employees" fld="7" baseField="0" baseItem="0"/>
  </dataFields>
  <formats count="34">
    <format dxfId="196">
      <pivotArea type="all" dataOnly="0" outline="0" fieldPosition="0"/>
    </format>
    <format dxfId="197">
      <pivotArea outline="0" collapsedLevelsAreSubtotals="1" fieldPosition="0"/>
    </format>
    <format dxfId="198">
      <pivotArea field="5" type="button" dataOnly="0" labelOnly="1" outline="0" axis="axisRow" fieldPosition="0"/>
    </format>
    <format dxfId="199">
      <pivotArea field="8" type="button" dataOnly="0" labelOnly="1" outline="0" axis="axisCol" fieldPosition="0"/>
    </format>
    <format dxfId="200">
      <pivotArea dataOnly="0" labelOnly="1" grandRow="1" outline="0" fieldPosition="0"/>
    </format>
    <format dxfId="201">
      <pivotArea dataOnly="0" labelOnly="1" outline="0" axis="axisValues" fieldPosition="0"/>
    </format>
    <format dxfId="202">
      <pivotArea field="5" type="button" dataOnly="0" labelOnly="1" outline="0" axis="axisRow" fieldPosition="0"/>
    </format>
    <format dxfId="203">
      <pivotArea field="8" type="button" dataOnly="0" labelOnly="1" outline="0" axis="axisCol" fieldPosition="0"/>
    </format>
    <format dxfId="204">
      <pivotArea dataOnly="0" labelOnly="1" outline="0" axis="axisValues" fieldPosition="0"/>
    </format>
    <format dxfId="205">
      <pivotArea field="5" type="button" dataOnly="0" labelOnly="1" outline="0" axis="axisRow" fieldPosition="0"/>
    </format>
    <format dxfId="206">
      <pivotArea field="8" type="button" dataOnly="0" labelOnly="1" outline="0" axis="axisCol" fieldPosition="0"/>
    </format>
    <format dxfId="207">
      <pivotArea dataOnly="0" labelOnly="1" outline="0" axis="axisValues" fieldPosition="0"/>
    </format>
    <format dxfId="208">
      <pivotArea type="all" dataOnly="0" outline="0" fieldPosition="0"/>
    </format>
    <format dxfId="209">
      <pivotArea outline="0" collapsedLevelsAreSubtotals="1" fieldPosition="0"/>
    </format>
    <format dxfId="210">
      <pivotArea field="5" type="button" dataOnly="0" labelOnly="1" outline="0" axis="axisRow" fieldPosition="0"/>
    </format>
    <format dxfId="211">
      <pivotArea field="8" type="button" dataOnly="0" labelOnly="1" outline="0" axis="axisCol" fieldPosition="0"/>
    </format>
    <format dxfId="212">
      <pivotArea dataOnly="0" labelOnly="1" grandRow="1" outline="0" fieldPosition="0"/>
    </format>
    <format dxfId="213">
      <pivotArea dataOnly="0" labelOnly="1" outline="0" axis="axisValues" fieldPosition="0"/>
    </format>
    <format dxfId="214">
      <pivotArea type="all" dataOnly="0" outline="0" fieldPosition="0"/>
    </format>
    <format dxfId="215">
      <pivotArea outline="0" collapsedLevelsAreSubtotals="1" fieldPosition="0"/>
    </format>
    <format dxfId="216">
      <pivotArea field="5" type="button" dataOnly="0" labelOnly="1" outline="0" axis="axisRow" fieldPosition="0"/>
    </format>
    <format dxfId="217">
      <pivotArea field="8" type="button" dataOnly="0" labelOnly="1" outline="0" axis="axisCol" fieldPosition="0"/>
    </format>
    <format dxfId="218">
      <pivotArea dataOnly="0" labelOnly="1" grandRow="1" outline="0" fieldPosition="0"/>
    </format>
    <format dxfId="219">
      <pivotArea dataOnly="0" labelOnly="1" outline="0" axis="axisValues" fieldPosition="0"/>
    </format>
    <format dxfId="220">
      <pivotArea type="all" dataOnly="0" outline="0" fieldPosition="0"/>
    </format>
    <format dxfId="221">
      <pivotArea outline="0" collapsedLevelsAreSubtotals="1" fieldPosition="0"/>
    </format>
    <format dxfId="222">
      <pivotArea field="5" type="button" dataOnly="0" labelOnly="1" outline="0" axis="axisRow" fieldPosition="0"/>
    </format>
    <format dxfId="223">
      <pivotArea field="8" type="button" dataOnly="0" labelOnly="1" outline="0" axis="axisCol" fieldPosition="0"/>
    </format>
    <format dxfId="224">
      <pivotArea dataOnly="0" labelOnly="1" grandRow="1" outline="0" fieldPosition="0"/>
    </format>
    <format dxfId="225">
      <pivotArea dataOnly="0" labelOnly="1" outline="0" axis="axisValues" fieldPosition="0"/>
    </format>
    <format dxfId="226">
      <pivotArea outline="0" fieldPosition="0">
        <references count="2">
          <reference field="5" count="1" selected="0">
            <x v="0"/>
          </reference>
          <reference field="8" count="1" selected="0">
            <x v="0"/>
          </reference>
        </references>
      </pivotArea>
    </format>
    <format dxfId="227">
      <pivotArea outline="0" fieldPosition="0">
        <references count="2">
          <reference field="5" count="1" selected="0">
            <x v="0"/>
          </reference>
          <reference field="8" count="1" selected="0">
            <x v="1"/>
          </reference>
        </references>
      </pivotArea>
    </format>
    <format dxfId="228">
      <pivotArea outline="0" fieldPosition="0">
        <references count="2">
          <reference field="5" count="1" selected="0">
            <x v="1"/>
          </reference>
          <reference field="8" count="1" selected="0">
            <x v="1"/>
          </reference>
        </references>
      </pivotArea>
    </format>
    <format dxfId="229">
      <pivotArea outline="0" fieldPosition="0">
        <references count="2">
          <reference field="5" count="1" selected="0">
            <x v="2"/>
          </reference>
          <reference field="8" count="1" selected="0">
            <x v="2"/>
          </reference>
        </references>
      </pivotArea>
    </format>
  </formats>
  <chartFormats count="13">
    <chartFormat chart="1" format="8" series="1">
      <pivotArea type="data" outline="0" fieldPosition="0">
        <references count="1">
          <reference field="4294967294" count="1" selected="0">
            <x v="0"/>
          </reference>
        </references>
      </pivotArea>
    </chartFormat>
    <chartFormat chart="2" format="5" series="1">
      <pivotArea type="data" outline="0" fieldPosition="0">
        <references count="2">
          <reference field="4294967294" count="1" selected="0">
            <x v="0"/>
          </reference>
          <reference field="8" count="1" selected="0">
            <x v="0"/>
          </reference>
        </references>
      </pivotArea>
    </chartFormat>
    <chartFormat chart="2" format="6" series="1">
      <pivotArea type="data" outline="0" fieldPosition="0">
        <references count="2">
          <reference field="4294967294" count="1" selected="0">
            <x v="0"/>
          </reference>
          <reference field="8" count="1" selected="0">
            <x v="1"/>
          </reference>
        </references>
      </pivotArea>
    </chartFormat>
    <chartFormat chart="2" format="7" series="1">
      <pivotArea type="data" outline="0" fieldPosition="0">
        <references count="2">
          <reference field="4294967294" count="1" selected="0">
            <x v="0"/>
          </reference>
          <reference field="8" count="1" selected="0">
            <x v="2"/>
          </reference>
        </references>
      </pivotArea>
    </chartFormat>
    <chartFormat chart="4" format="3" series="1">
      <pivotArea type="data" outline="0" fieldPosition="0">
        <references count="2">
          <reference field="4294967294" count="1" selected="0">
            <x v="0"/>
          </reference>
          <reference field="8" count="1" selected="0">
            <x v="0"/>
          </reference>
        </references>
      </pivotArea>
    </chartFormat>
    <chartFormat chart="4" format="4" series="1">
      <pivotArea type="data" outline="0" fieldPosition="0">
        <references count="2">
          <reference field="4294967294" count="1" selected="0">
            <x v="0"/>
          </reference>
          <reference field="8" count="1" selected="0">
            <x v="1"/>
          </reference>
        </references>
      </pivotArea>
    </chartFormat>
    <chartFormat chart="4" format="5" series="1">
      <pivotArea type="data" outline="0" fieldPosition="0">
        <references count="2">
          <reference field="4294967294" count="1" selected="0">
            <x v="0"/>
          </reference>
          <reference field="8" count="1" selected="0">
            <x v="2"/>
          </reference>
        </references>
      </pivotArea>
    </chartFormat>
    <chartFormat chart="5" format="6" series="1">
      <pivotArea type="data" outline="0" fieldPosition="0">
        <references count="2">
          <reference field="4294967294" count="1" selected="0">
            <x v="0"/>
          </reference>
          <reference field="8" count="1" selected="0">
            <x v="0"/>
          </reference>
        </references>
      </pivotArea>
    </chartFormat>
    <chartFormat chart="5" format="7" series="1">
      <pivotArea type="data" outline="0" fieldPosition="0">
        <references count="2">
          <reference field="4294967294" count="1" selected="0">
            <x v="0"/>
          </reference>
          <reference field="8" count="1" selected="0">
            <x v="1"/>
          </reference>
        </references>
      </pivotArea>
    </chartFormat>
    <chartFormat chart="5" format="8" series="1">
      <pivotArea type="data" outline="0" fieldPosition="0">
        <references count="2">
          <reference field="4294967294" count="1" selected="0">
            <x v="0"/>
          </reference>
          <reference field="8" count="1" selected="0">
            <x v="2"/>
          </reference>
        </references>
      </pivotArea>
    </chartFormat>
    <chartFormat chart="3" format="11" series="1">
      <pivotArea type="data" outline="0" fieldPosition="0">
        <references count="2">
          <reference field="4294967294" count="1" selected="0">
            <x v="0"/>
          </reference>
          <reference field="8" count="1" selected="0">
            <x v="0"/>
          </reference>
        </references>
      </pivotArea>
    </chartFormat>
    <chartFormat chart="3" format="12" series="1">
      <pivotArea type="data" outline="0" fieldPosition="0">
        <references count="2">
          <reference field="4294967294" count="1" selected="0">
            <x v="0"/>
          </reference>
          <reference field="8" count="1" selected="0">
            <x v="1"/>
          </reference>
        </references>
      </pivotArea>
    </chartFormat>
    <chartFormat chart="3" format="13" series="1">
      <pivotArea type="data" outline="0" fieldPosition="0">
        <references count="2">
          <reference field="4294967294" count="1" selected="0">
            <x v="0"/>
          </reference>
          <reference field="8" count="1" selected="0">
            <x v="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0.xml><?xml version="1.0" encoding="utf-8"?>
<pivotTableDefinition xmlns="http://schemas.openxmlformats.org/spreadsheetml/2006/main" xmlns:mc="http://schemas.openxmlformats.org/markup-compatibility/2006" xmlns:xr="http://schemas.microsoft.com/office/spreadsheetml/2014/revision" mc:Ignorable="xr" xr:uid="{462C949A-E3C1-44DE-B4EB-A94D1A46A770}" name="PivotTable3" cacheId="214" applyNumberFormats="0" applyBorderFormats="0" applyFontFormats="0" applyPatternFormats="0" applyAlignmentFormats="0" applyWidthHeightFormats="1" dataCaption="Values" updatedVersion="8" minRefreshableVersion="3" useAutoFormatting="1" itemPrintTitles="1" createdVersion="8" indent="0" compact="0" compactData="0" multipleFieldFilters="0" chartFormat="18">
  <location ref="B3:C9" firstHeaderRow="1" firstDataRow="1" firstDataCol="1"/>
  <pivotFields count="9">
    <pivotField compact="0" outline="0" showAll="0"/>
    <pivotField axis="axisRow" compact="0" outline="0" showAll="0" sortType="descending">
      <items count="6">
        <item x="4"/>
        <item x="3"/>
        <item x="1"/>
        <item x="2"/>
        <item x="0"/>
        <item t="default"/>
      </items>
      <autoSortScope>
        <pivotArea dataOnly="0" outline="0" fieldPosition="0">
          <references count="1">
            <reference field="4294967294" count="1" selected="0">
              <x v="0"/>
            </reference>
          </references>
        </pivotArea>
      </autoSortScope>
    </pivotField>
    <pivotField compact="0" outline="0" showAll="0"/>
    <pivotField compact="0" outline="0" showAll="0"/>
    <pivotField compact="0" outline="0" showAll="0">
      <items count="7">
        <item x="0"/>
        <item sd="0" x="2"/>
        <item x="3"/>
        <item m="1" x="5"/>
        <item x="4"/>
        <item x="1"/>
        <item t="default"/>
      </items>
    </pivotField>
    <pivotField compact="0" outline="0" multipleItemSelectionAllowed="1" showAll="0">
      <items count="4">
        <item x="2"/>
        <item x="1"/>
        <item x="0"/>
        <item t="default"/>
      </items>
    </pivotField>
    <pivotField dataField="1" compact="0" outline="0" showAll="0"/>
    <pivotField compact="0" outline="0" showAll="0"/>
    <pivotField compact="0" outline="0" showAll="0"/>
  </pivotFields>
  <rowFields count="1">
    <field x="1"/>
  </rowFields>
  <rowItems count="6">
    <i>
      <x v="1"/>
    </i>
    <i>
      <x v="4"/>
    </i>
    <i>
      <x/>
    </i>
    <i>
      <x v="2"/>
    </i>
    <i>
      <x v="3"/>
    </i>
    <i t="grand">
      <x/>
    </i>
  </rowItems>
  <colItems count="1">
    <i/>
  </colItems>
  <dataFields count="1">
    <dataField name="Number of Nearby Customers" fld="6" baseField="0" baseItem="0"/>
  </dataFields>
  <formats count="11">
    <format dxfId="190">
      <pivotArea type="all" dataOnly="0" outline="0" fieldPosition="0"/>
    </format>
    <format dxfId="191">
      <pivotArea outline="0" collapsedLevelsAreSubtotals="1" fieldPosition="0"/>
    </format>
    <format dxfId="192">
      <pivotArea field="1" type="button" dataOnly="0" labelOnly="1" outline="0" axis="axisRow" fieldPosition="0"/>
    </format>
    <format dxfId="193">
      <pivotArea dataOnly="0" labelOnly="1" outline="0" fieldPosition="0">
        <references count="1">
          <reference field="1" count="0"/>
        </references>
      </pivotArea>
    </format>
    <format dxfId="194">
      <pivotArea dataOnly="0" labelOnly="1" grandRow="1" outline="0" fieldPosition="0"/>
    </format>
    <format>
      <pivotArea type="all" dataOnly="0" outline="0" fieldPosition="0"/>
    </format>
    <format>
      <pivotArea outline="0" collapsedLevelsAreSubtotals="1" fieldPosition="0"/>
    </format>
    <format>
      <pivotArea field="1" type="button" dataOnly="0" labelOnly="1" outline="0" axis="axisRow" fieldPosition="0"/>
    </format>
    <format>
      <pivotArea dataOnly="0" labelOnly="1" outline="0" fieldPosition="0">
        <references count="1">
          <reference field="1" count="0"/>
        </references>
      </pivotArea>
    </format>
    <format>
      <pivotArea dataOnly="0" labelOnly="1" grandRow="1" outline="0" fieldPosition="0"/>
    </format>
    <format dxfId="195">
      <pivotArea dataOnly="0" labelOnly="1" outline="0" axis="axisValues" fieldPosition="0"/>
    </format>
  </formats>
  <chartFormats count="26">
    <chartFormat chart="1" format="10" series="1">
      <pivotArea type="data" outline="0" fieldPosition="0">
        <references count="1">
          <reference field="4294967294" count="1" selected="0">
            <x v="0"/>
          </reference>
        </references>
      </pivotArea>
    </chartFormat>
    <chartFormat chart="1" format="11">
      <pivotArea type="data" outline="0" fieldPosition="0">
        <references count="2">
          <reference field="4294967294" count="1" selected="0">
            <x v="0"/>
          </reference>
          <reference field="1" count="1" selected="0">
            <x v="0"/>
          </reference>
        </references>
      </pivotArea>
    </chartFormat>
    <chartFormat chart="1" format="12">
      <pivotArea type="data" outline="0" fieldPosition="0">
        <references count="2">
          <reference field="4294967294" count="1" selected="0">
            <x v="0"/>
          </reference>
          <reference field="1" count="1" selected="0">
            <x v="1"/>
          </reference>
        </references>
      </pivotArea>
    </chartFormat>
    <chartFormat chart="1" format="13">
      <pivotArea type="data" outline="0" fieldPosition="0">
        <references count="2">
          <reference field="4294967294" count="1" selected="0">
            <x v="0"/>
          </reference>
          <reference field="1" count="1" selected="0">
            <x v="2"/>
          </reference>
        </references>
      </pivotArea>
    </chartFormat>
    <chartFormat chart="1" format="14">
      <pivotArea type="data" outline="0" fieldPosition="0">
        <references count="2">
          <reference field="4294967294" count="1" selected="0">
            <x v="0"/>
          </reference>
          <reference field="1" count="1" selected="0">
            <x v="3"/>
          </reference>
        </references>
      </pivotArea>
    </chartFormat>
    <chartFormat chart="2" format="15" series="1">
      <pivotArea type="data" outline="0" fieldPosition="0">
        <references count="1">
          <reference field="4294967294" count="1" selected="0">
            <x v="0"/>
          </reference>
        </references>
      </pivotArea>
    </chartFormat>
    <chartFormat chart="2" format="16">
      <pivotArea type="data" outline="0" fieldPosition="0">
        <references count="2">
          <reference field="4294967294" count="1" selected="0">
            <x v="0"/>
          </reference>
          <reference field="1" count="1" selected="0">
            <x v="0"/>
          </reference>
        </references>
      </pivotArea>
    </chartFormat>
    <chartFormat chart="2" format="17">
      <pivotArea type="data" outline="0" fieldPosition="0">
        <references count="2">
          <reference field="4294967294" count="1" selected="0">
            <x v="0"/>
          </reference>
          <reference field="1" count="1" selected="0">
            <x v="1"/>
          </reference>
        </references>
      </pivotArea>
    </chartFormat>
    <chartFormat chart="2" format="18">
      <pivotArea type="data" outline="0" fieldPosition="0">
        <references count="2">
          <reference field="4294967294" count="1" selected="0">
            <x v="0"/>
          </reference>
          <reference field="1" count="1" selected="0">
            <x v="2"/>
          </reference>
        </references>
      </pivotArea>
    </chartFormat>
    <chartFormat chart="2" format="19">
      <pivotArea type="data" outline="0" fieldPosition="0">
        <references count="2">
          <reference field="4294967294" count="1" selected="0">
            <x v="0"/>
          </reference>
          <reference field="1" count="1" selected="0">
            <x v="3"/>
          </reference>
        </references>
      </pivotArea>
    </chartFormat>
    <chartFormat chart="3" format="20" series="1">
      <pivotArea type="data" outline="0" fieldPosition="0">
        <references count="1">
          <reference field="4294967294" count="1" selected="0">
            <x v="0"/>
          </reference>
        </references>
      </pivotArea>
    </chartFormat>
    <chartFormat chart="3" format="21">
      <pivotArea type="data" outline="0" fieldPosition="0">
        <references count="2">
          <reference field="4294967294" count="1" selected="0">
            <x v="0"/>
          </reference>
          <reference field="1" count="1" selected="0">
            <x v="0"/>
          </reference>
        </references>
      </pivotArea>
    </chartFormat>
    <chartFormat chart="3" format="22">
      <pivotArea type="data" outline="0" fieldPosition="0">
        <references count="2">
          <reference field="4294967294" count="1" selected="0">
            <x v="0"/>
          </reference>
          <reference field="1" count="1" selected="0">
            <x v="1"/>
          </reference>
        </references>
      </pivotArea>
    </chartFormat>
    <chartFormat chart="3" format="23">
      <pivotArea type="data" outline="0" fieldPosition="0">
        <references count="2">
          <reference field="4294967294" count="1" selected="0">
            <x v="0"/>
          </reference>
          <reference field="1" count="1" selected="0">
            <x v="2"/>
          </reference>
        </references>
      </pivotArea>
    </chartFormat>
    <chartFormat chart="3" format="24">
      <pivotArea type="data" outline="0" fieldPosition="0">
        <references count="2">
          <reference field="4294967294" count="1" selected="0">
            <x v="0"/>
          </reference>
          <reference field="1" count="1" selected="0">
            <x v="3"/>
          </reference>
        </references>
      </pivotArea>
    </chartFormat>
    <chartFormat chart="5" format="10" series="1">
      <pivotArea type="data" outline="0" fieldPosition="0">
        <references count="1">
          <reference field="4294967294" count="1" selected="0">
            <x v="0"/>
          </reference>
        </references>
      </pivotArea>
    </chartFormat>
    <chartFormat chart="5" format="11">
      <pivotArea type="data" outline="0" fieldPosition="0">
        <references count="2">
          <reference field="4294967294" count="1" selected="0">
            <x v="0"/>
          </reference>
          <reference field="1" count="1" selected="0">
            <x v="1"/>
          </reference>
        </references>
      </pivotArea>
    </chartFormat>
    <chartFormat chart="5" format="12">
      <pivotArea type="data" outline="0" fieldPosition="0">
        <references count="2">
          <reference field="4294967294" count="1" selected="0">
            <x v="0"/>
          </reference>
          <reference field="1" count="1" selected="0">
            <x v="0"/>
          </reference>
        </references>
      </pivotArea>
    </chartFormat>
    <chartFormat chart="5" format="13">
      <pivotArea type="data" outline="0" fieldPosition="0">
        <references count="2">
          <reference field="4294967294" count="1" selected="0">
            <x v="0"/>
          </reference>
          <reference field="1" count="1" selected="0">
            <x v="2"/>
          </reference>
        </references>
      </pivotArea>
    </chartFormat>
    <chartFormat chart="5" format="14">
      <pivotArea type="data" outline="0" fieldPosition="0">
        <references count="2">
          <reference field="4294967294" count="1" selected="0">
            <x v="0"/>
          </reference>
          <reference field="1" count="1" selected="0">
            <x v="3"/>
          </reference>
        </references>
      </pivotArea>
    </chartFormat>
    <chartFormat chart="6" format="15" series="1">
      <pivotArea type="data" outline="0" fieldPosition="0">
        <references count="1">
          <reference field="4294967294" count="1" selected="0">
            <x v="0"/>
          </reference>
        </references>
      </pivotArea>
    </chartFormat>
    <chartFormat chart="6" format="16">
      <pivotArea type="data" outline="0" fieldPosition="0">
        <references count="2">
          <reference field="4294967294" count="1" selected="0">
            <x v="0"/>
          </reference>
          <reference field="1" count="1" selected="0">
            <x v="1"/>
          </reference>
        </references>
      </pivotArea>
    </chartFormat>
    <chartFormat chart="6" format="17">
      <pivotArea type="data" outline="0" fieldPosition="0">
        <references count="2">
          <reference field="4294967294" count="1" selected="0">
            <x v="0"/>
          </reference>
          <reference field="1" count="1" selected="0">
            <x v="0"/>
          </reference>
        </references>
      </pivotArea>
    </chartFormat>
    <chartFormat chart="6" format="18">
      <pivotArea type="data" outline="0" fieldPosition="0">
        <references count="2">
          <reference field="4294967294" count="1" selected="0">
            <x v="0"/>
          </reference>
          <reference field="1" count="1" selected="0">
            <x v="2"/>
          </reference>
        </references>
      </pivotArea>
    </chartFormat>
    <chartFormat chart="6" format="19">
      <pivotArea type="data" outline="0" fieldPosition="0">
        <references count="2">
          <reference field="4294967294" count="1" selected="0">
            <x v="0"/>
          </reference>
          <reference field="1" count="1" selected="0">
            <x v="3"/>
          </reference>
        </references>
      </pivotArea>
    </chartFormat>
    <chartFormat chart="8" format="4"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Rank_of_Order_Count" xr10:uid="{10880749-5F8E-43DE-ACCA-EC50D7F078B6}" sourceName="Rank of Order Count ">
  <pivotTables>
    <pivotTable tabId="11" name="PivotTable5"/>
  </pivotTables>
  <data>
    <tabular pivotCacheId="331189952">
      <items count="21">
        <i x="0" s="1"/>
        <i x="1" s="1"/>
        <i x="2" s="1"/>
        <i x="3" s="1"/>
        <i x="4"/>
        <i x="5"/>
        <i x="6"/>
        <i x="7"/>
        <i x="8"/>
        <i x="9"/>
        <i x="10"/>
        <i x="11"/>
        <i x="12"/>
        <i x="13"/>
        <i x="14"/>
        <i x="15"/>
        <i x="16"/>
        <i x="17"/>
        <i x="18"/>
        <i x="19"/>
        <i x="20"/>
      </items>
    </tabular>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Country_of_Origin" xr10:uid="{F1D0197B-BE72-4DFF-AF0E-94ACD8CAF09E}" sourceName="Country of Origin ">
  <pivotTables>
    <pivotTable tabId="16" name="PivotTable4"/>
  </pivotTables>
  <data>
    <tabular pivotCacheId="1267495307">
      <items count="26">
        <i x="5" s="1"/>
        <i x="25" s="1"/>
        <i x="9" s="1"/>
        <i x="10" s="1"/>
        <i x="24" s="1"/>
        <i x="19" s="1"/>
        <i x="2" s="1"/>
        <i x="13" s="1"/>
        <i x="12" s="1"/>
        <i x="0" s="1"/>
        <i x="4" s="1"/>
        <i x="6" s="1"/>
        <i x="16" s="1"/>
        <i x="18" s="1"/>
        <i x="17" s="1"/>
        <i x="14" s="1"/>
        <i x="23" s="1"/>
        <i x="22" s="1"/>
        <i x="15" s="1"/>
        <i x="21" s="1"/>
        <i x="7" s="1"/>
        <i x="8" s="1"/>
        <i x="20" s="1"/>
        <i x="1" s="1"/>
        <i x="3" s="1"/>
        <i x="11" s="1"/>
      </items>
    </tabular>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Region1" xr10:uid="{540B2D02-32CE-4BDF-B91D-75FAAC5DE294}" sourceName="Region">
  <pivotTables>
    <pivotTable tabId="14" name="PivotTable3"/>
  </pivotTables>
  <data>
    <tabular pivotCacheId="1778964334">
      <items count="3">
        <i x="2" s="1"/>
        <i x="1" s="1"/>
        <i x="0" s="1"/>
      </items>
    </tabular>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Region" xr10:uid="{C15EEAE9-B73D-4824-8D05-BFF0FFD12003}" sourceName="Region">
  <pivotTables>
    <pivotTable tabId="12" name="PivotTable2"/>
  </pivotTables>
  <data>
    <tabular pivotCacheId="1778964334">
      <items count="3">
        <i x="2" s="1"/>
        <i x="1" s="1"/>
        <i x="0" s="1"/>
      </items>
    </tabular>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elivery_method" xr10:uid="{FFC818B0-968C-4032-8E3A-BAC77E38EBC6}" sourceName="Delivery method">
  <pivotTables>
    <pivotTable tabId="19" name="PivotTable3"/>
  </pivotTables>
  <data>
    <tabular pivotCacheId="1864693294">
      <items count="3">
        <i x="2" s="1"/>
        <i x="1" s="1"/>
        <i x="0" s="1"/>
      </items>
    </tabular>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tock_Holding__Status" xr10:uid="{7004E33E-7EED-43B9-827E-3AD64F492715}" sourceName="Stock Holding (Status)">
  <pivotTables>
    <pivotTable tabId="17" name="PivotTable7"/>
  </pivotTables>
  <data>
    <tabular pivotCacheId="1267495307">
      <items count="3">
        <i x="0" s="1"/>
        <i x="2" s="1"/>
        <i x="1" s="1"/>
      </items>
    </tabular>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ept" xr10:uid="{BF4367BC-2F11-4EEC-8828-5130FA692B24}" sourceName="Dept">
  <pivotTables>
    <pivotTable tabId="34" name="PivotTable10"/>
  </pivotTables>
  <data>
    <tabular pivotCacheId="286490701">
      <items count="4">
        <i x="1" s="1"/>
        <i x="3" s="1"/>
        <i x="0" s="1"/>
        <i x="2" s="1"/>
      </items>
    </tabular>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embership_Tier4" xr10:uid="{78C12920-7DA5-42A6-977F-403BFEA5A44D}" sourceName="[Table222].[Membership Tier]">
  <pivotTables>
    <pivotTable tabId="51" name="PivotTable3"/>
  </pivotTables>
  <data>
    <olap pivotCacheId="1721479922">
      <levels count="2">
        <level uniqueName="[Table222].[Membership Tier].[(All)]" sourceCaption="(All)" count="0"/>
        <level uniqueName="[Table222].[Membership Tier].[Membership Tier]" sourceCaption="Membership Tier" count="4">
          <ranges>
            <range startItem="0">
              <i n="[Table222].[Membership Tier].&amp;[Loyal Member]" c="Loyal Member"/>
              <i n="[Table222].[Membership Tier].&amp;[New Member]" c="New Member"/>
              <i n="[Table222].[Membership Tier].&amp;[Regular Member]" c="Regular Member"/>
              <i n="[Table222].[Membership Tier].&amp;[VIP Member]" c="VIP Member"/>
            </range>
          </ranges>
        </level>
      </levels>
      <selections count="1">
        <selection n="[Table222].[Membership Tier].[All]"/>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embership_Tier" xr10:uid="{67CAEFCC-8066-4BC0-9557-11DBE3153760}" sourceName="Membership Tier">
  <pivotTables>
    <pivotTable tabId="52" name="PivotTable1"/>
  </pivotTables>
  <data>
    <tabular pivotCacheId="73606075">
      <items count="4">
        <i x="1" s="1"/>
        <i x="0" s="1"/>
        <i x="2" s="1"/>
        <i x="3" s="1"/>
      </items>
    </tabular>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Preferred_Shopping_Day" xr10:uid="{AAD42A14-DC39-4225-887B-3B896B150323}" sourceName="Preferred Shopping Day">
  <pivotTables>
    <pivotTable tabId="52" name="PivotTable1"/>
  </pivotTables>
  <data>
    <tabular pivotCacheId="73606075">
      <items count="7">
        <i x="5" s="1"/>
        <i x="1" s="1"/>
        <i x="6" s="1"/>
        <i x="3" s="1"/>
        <i x="2" s="1"/>
        <i x="0" s="1"/>
        <i x="4" s="1"/>
      </items>
    </tabular>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embership_Tier1" xr10:uid="{C8C35CE5-FE5F-40AA-9305-29271C7A45C2}" sourceName="Membership Tier">
  <pivotTables>
    <pivotTable tabId="52" name="PivotTable4"/>
  </pivotTables>
  <data>
    <tabular pivotCacheId="1140851893">
      <items count="4">
        <i x="1" s="1"/>
        <i x="0" s="1"/>
        <i x="2" s="1"/>
        <i x="3" s="1"/>
      </items>
    </tabular>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Preferred_Shopping_Day1" xr10:uid="{4331E831-6147-4F2B-BDC7-2CDD19D93792}" sourceName="Preferred Shopping Day">
  <pivotTables>
    <pivotTable tabId="52" name="PivotTable4"/>
  </pivotTables>
  <data>
    <tabular pivotCacheId="1140851893">
      <items count="7">
        <i x="5" s="1"/>
        <i x="1" s="1"/>
        <i x="6" s="1"/>
        <i x="3" s="1"/>
        <i x="2" s="1"/>
        <i x="0" s="1"/>
        <i x="4" s="1"/>
      </items>
    </tabular>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Nearest_Outlet_Choice" xr10:uid="{CD3F91DF-97E1-4B23-95EA-5A20BF065D88}" sourceName="[Table2211].[Nearest Outlet Choice]">
  <pivotTables>
    <pivotTable tabId="53" name="PivotTable2"/>
  </pivotTables>
  <data>
    <olap pivotCacheId="410687912">
      <levels count="2">
        <level uniqueName="[Table2211].[Nearest Outlet Choice].[(All)]" sourceCaption="(All)" count="0"/>
        <level uniqueName="[Table2211].[Nearest Outlet Choice].[Nearest Outlet Choice]" sourceCaption="Nearest Outlet Choice" count="5">
          <ranges>
            <range startItem="0">
              <i n="[Table2211].[Nearest Outlet Choice].&amp;[Ang Mo Kio]" c="Ang Mo Kio"/>
              <i n="[Table2211].[Nearest Outlet Choice].&amp;[Changi]" c="Changi"/>
              <i n="[Table2211].[Nearest Outlet Choice].&amp;[Orchard]" c="Orchard"/>
              <i n="[Table2211].[Nearest Outlet Choice].&amp;[Seng Kang]" c="Seng Kang"/>
              <i n="[Table2211].[Nearest Outlet Choice].&amp;[Tampines]" c="Tampines"/>
            </range>
          </ranges>
        </level>
      </levels>
      <selections count="1">
        <selection n="[Table2211].[Nearest Outlet Choice].[All]"/>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embership_Tier3" xr10:uid="{1092DFD8-8FE7-4058-87C4-EC3E61875985}" sourceName="[Table2211].[Membership Tier]">
  <pivotTables>
    <pivotTable tabId="53" name="PivotTable2"/>
  </pivotTables>
  <data>
    <olap pivotCacheId="410687912">
      <levels count="2">
        <level uniqueName="[Table2211].[Membership Tier].[(All)]" sourceCaption="(All)" count="0"/>
        <level uniqueName="[Table2211].[Membership Tier].[Membership Tier]" sourceCaption="Membership Tier" count="4">
          <ranges>
            <range startItem="0">
              <i n="[Table2211].[Membership Tier].&amp;[Loyal Member]" c="Loyal Member"/>
              <i n="[Table2211].[Membership Tier].&amp;[New Member]" c="New Member"/>
              <i n="[Table2211].[Membership Tier].&amp;[Regular Member]" c="Regular Member"/>
              <i n="[Table2211].[Membership Tier].&amp;[VIP Member]" c="VIP Member"/>
            </range>
          </ranges>
        </level>
      </levels>
      <selections count="1">
        <selection n="[Table2211].[Membership Tier].[All]"/>
      </selections>
    </olap>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upplierType" xr10:uid="{D607638E-41CD-4896-A93F-8AC7F4E92D09}" sourceName="SupplierType">
  <pivotTables>
    <pivotTable tabId="41" name="PivotTable15"/>
  </pivotTables>
  <data>
    <tabular pivotCacheId="1412000490">
      <items count="2">
        <i x="0" s="1"/>
        <i x="1" s="1"/>
      </items>
    </tabular>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ept1" xr10:uid="{4CE05198-805E-4383-B82A-DB578930B054}" sourceName="Dept">
  <pivotTables>
    <pivotTable tabId="28" name="PivotTable12"/>
  </pivotTables>
  <data>
    <tabular pivotCacheId="286490701">
      <items count="4">
        <i x="1" s="1"/>
        <i x="3" s="1"/>
        <i x="0" s="1"/>
        <i x="2" s="1"/>
      </items>
    </tabular>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upplier_ID1" xr10:uid="{7D77DE6F-D6AA-4B1F-B58F-2DAD65FCCC87}" sourceName="Supplier ID ">
  <pivotTables>
    <pivotTable tabId="30" name="PivotTable1"/>
  </pivotTables>
  <data>
    <tabular pivotCacheId="1267495307">
      <items count="29">
        <i x="0" s="1"/>
        <i x="1" s="1"/>
        <i x="2" s="1"/>
        <i x="3" s="1"/>
        <i x="4" s="1"/>
        <i x="5" s="1"/>
        <i x="6" s="1"/>
        <i x="7" s="1"/>
        <i x="8" s="1"/>
        <i x="9" s="1"/>
        <i x="10" s="1"/>
        <i x="11" s="1"/>
        <i x="12" s="1"/>
        <i x="13" s="1"/>
        <i x="14" s="1"/>
        <i x="15" s="1"/>
        <i x="16" s="1"/>
        <i x="17" s="1"/>
        <i x="18" s="1"/>
        <i x="19" s="1"/>
        <i x="20" s="1"/>
        <i x="21" s="1"/>
        <i x="22" s="1"/>
        <i x="23" s="1"/>
        <i x="24" s="1"/>
        <i x="25" s="1"/>
        <i x="26" s="1"/>
        <i x="27" s="1"/>
        <i x="28" s="1"/>
      </items>
    </tabular>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EmployeeID" xr10:uid="{8A229E99-621D-4A50-A282-C3FA7A022CBD}" sourceName="EmployeeID">
  <pivotTables>
    <pivotTable tabId="34" name="PivotTable6"/>
  </pivotTables>
  <data>
    <tabular pivotCacheId="286490701">
      <items count="20">
        <i x="0" s="1"/>
        <i x="1" s="1"/>
        <i x="2" s="1"/>
        <i x="3" s="1"/>
        <i x="4" s="1"/>
        <i x="5" s="1"/>
        <i x="6" s="1"/>
        <i x="7" s="1"/>
        <i x="8" s="1"/>
        <i x="9" s="1"/>
        <i x="10" s="1"/>
        <i x="11" s="1"/>
        <i x="12" s="1"/>
        <i x="13" s="1"/>
        <i x="14" s="1"/>
        <i x="15" s="1"/>
        <i x="16" s="1"/>
        <i x="17" s="1"/>
        <i x="18" s="1"/>
        <i x="19" s="1"/>
      </items>
    </tabular>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hipmentMode" xr10:uid="{F6D21FED-25E5-458E-A445-F11AAA00867F}" sourceName="ShipmentMode">
  <pivotTables>
    <pivotTable tabId="11" name="PivotTable2"/>
  </pivotTables>
  <data>
    <tabular pivotCacheId="2031336911">
      <items count="3">
        <i x="2" s="1"/>
        <i x="1" s="1"/>
        <i x="0" s="1"/>
      </items>
    </tabular>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Location" xr10:uid="{D1A96847-F345-436D-AFCF-2DD8230B0D25}" sourceName="[Outlet].[Location]">
  <pivotTables>
    <pivotTable tabId="58" name="outlet near"/>
    <pivotTable tabId="58" name="member near"/>
  </pivotTables>
  <data>
    <olap pivotCacheId="333760653">
      <levels count="2">
        <level uniqueName="[Outlet].[Location].[(All)]" sourceCaption="(All)" count="0"/>
        <level uniqueName="[Outlet].[Location].[Location]" sourceCaption="Location" count="5">
          <ranges>
            <range startItem="0">
              <i n="[Outlet].[Location].&amp;[Ang Mo Kio]" c="Ang Mo Kio"/>
              <i n="[Outlet].[Location].&amp;[Changi]" c="Changi"/>
              <i n="[Outlet].[Location].&amp;[Orchard]" c="Orchard"/>
              <i n="[Outlet].[Location].&amp;[Seng Kang]" c="Seng Kang"/>
              <i n="[Outlet].[Location].&amp;[Tampines]" c="Tampines"/>
            </range>
          </ranges>
        </level>
      </levels>
      <selections count="1">
        <selection n="[Outlet].[Location].[All]"/>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Country_of_Origin1" xr10:uid="{705A1F31-7791-4FE7-890C-6450E8BFB8B6}" sourceName="[Range].[Country of Origin]">
  <pivotTables>
    <pivotTable tabId="58" name="prod cat"/>
    <pivotTable tabId="58" name="supp cat"/>
  </pivotTables>
  <data>
    <olap pivotCacheId="1851442380">
      <levels count="2">
        <level uniqueName="[Range].[Country of Origin].[(All)]" sourceCaption="(All)" count="0"/>
        <level uniqueName="[Range].[Country of Origin].[Country of Origin]" sourceCaption="Country of Origin" count="27">
          <ranges>
            <range startItem="0">
              <i n="[Range].[Country of Origin].&amp;[Australia]" c="Australia"/>
              <i n="[Range].[Country of Origin].&amp;[Austria]" c="Austria"/>
              <i n="[Range].[Country of Origin].&amp;[Brazil]" c="Brazil"/>
              <i n="[Range].[Country of Origin].&amp;[Canada]" c="Canada"/>
              <i n="[Range].[Country of Origin].&amp;[China]" c="China"/>
              <i n="[Range].[Country of Origin].&amp;[Finland]" c="Finland"/>
              <i n="[Range].[Country of Origin].&amp;[France]" c="France"/>
              <i n="[Range].[Country of Origin].&amp;[Germany]" c="Germany"/>
              <i n="[Range].[Country of Origin].&amp;[Hong Kong]" c="Hong Kong"/>
              <i n="[Range].[Country of Origin].&amp;[India]" c="India"/>
              <i n="[Range].[Country of Origin].&amp;[Italy]" c="Italy"/>
              <i n="[Range].[Country of Origin].&amp;[Japan]" c="Japan"/>
              <i n="[Range].[Country of Origin].&amp;[Malaysia]" c="Malaysia"/>
              <i n="[Range].[Country of Origin].&amp;[Mexico]" c="Mexico"/>
              <i n="[Range].[Country of Origin].&amp;[Netherlands]" c="Netherlands"/>
              <i n="[Range].[Country of Origin].&amp;[Norway]" c="Norway"/>
              <i n="[Range].[Country of Origin].&amp;[Russia]" c="Russia"/>
              <i n="[Range].[Country of Origin].&amp;[Scotland]" c="Scotland"/>
              <i n="[Range].[Country of Origin].&amp;[Singapore]" c="Singapore"/>
              <i n="[Range].[Country of Origin].&amp;[South Africa]" c="South Africa"/>
              <i n="[Range].[Country of Origin].&amp;[Spain]" c="Spain"/>
              <i n="[Range].[Country of Origin].&amp;[Sweden]" c="Sweden"/>
              <i n="[Range].[Country of Origin].&amp;[Switzerland]" c="Switzerland"/>
              <i n="[Range].[Country of Origin].&amp;[Thailand]" c="Thailand"/>
              <i n="[Range].[Country of Origin].&amp;[United Kingdom]" c="United Kingdom"/>
              <i n="[Range].[Country of Origin].&amp;[United States]" c="United States"/>
              <i n="[Range].[Country of Origin].&amp;" c="(blank)"/>
            </range>
          </ranges>
        </level>
      </levels>
      <selections count="1">
        <selection n="[Range].[Country of Origin].[All]"/>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upplier_Country" xr10:uid="{76412ABB-A83F-44ED-AA63-A8B4A6325737}" sourceName="Supplier Country">
  <pivotTables>
    <pivotTable tabId="16" name="PivotTable4"/>
  </pivotTables>
  <data>
    <tabular pivotCacheId="1267495307">
      <items count="16">
        <i x="4" s="1"/>
        <i x="6" s="1"/>
        <i x="15" s="1"/>
        <i x="12" s="1"/>
        <i x="14" s="1"/>
        <i x="10" s="1"/>
        <i x="7" s="1"/>
        <i x="8" s="1"/>
        <i x="2" s="1"/>
        <i x="13" s="1"/>
        <i x="9" s="1"/>
        <i x="11" s="1"/>
        <i x="3" s="1"/>
        <i x="5" s="1"/>
        <i x="0" s="1"/>
        <i x="1" s="1"/>
      </items>
    </tabular>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Nearest_Outlet_Choice1" xr10:uid="{3931C5B3-3AFF-46D3-8AE0-A537D2B0E924}" sourceName="[Table223].[Nearest Outlet Choice]">
  <pivotTables>
    <pivotTable tabId="54" name="PivotTable2"/>
  </pivotTables>
  <data>
    <olap pivotCacheId="1531760437">
      <levels count="2">
        <level uniqueName="[Table223].[Nearest Outlet Choice].[(All)]" sourceCaption="(All)" count="0"/>
        <level uniqueName="[Table223].[Nearest Outlet Choice].[Nearest Outlet Choice]" sourceCaption="Nearest Outlet Choice" count="5">
          <ranges>
            <range startItem="0">
              <i n="[Table223].[Nearest Outlet Choice].&amp;[Ang Mo Kio]" c="Ang Mo Kio"/>
              <i n="[Table223].[Nearest Outlet Choice].&amp;[Changi]" c="Changi"/>
              <i n="[Table223].[Nearest Outlet Choice].&amp;[Orchard]" c="Orchard"/>
              <i n="[Table223].[Nearest Outlet Choice].&amp;[Seng Kang]" c="Seng Kang"/>
              <i n="[Table223].[Nearest Outlet Choice].&amp;[Tampines]" c="Tampines"/>
            </range>
          </ranges>
        </level>
      </levels>
      <selections count="1">
        <selection n="[Table223].[Nearest Outlet Choice].[All]"/>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embership_Tier2" xr10:uid="{5E36AEBA-5C7A-4E17-BB67-D46CC5E4A4BD}" sourceName="[Table223].[Membership Tier]">
  <pivotTables>
    <pivotTable tabId="54" name="PivotTable2"/>
  </pivotTables>
  <data>
    <olap pivotCacheId="1531760437">
      <levels count="2">
        <level uniqueName="[Table223].[Membership Tier].[(All)]" sourceCaption="(All)" count="0"/>
        <level uniqueName="[Table223].[Membership Tier].[Membership Tier]" sourceCaption="Membership Tier" count="4">
          <ranges>
            <range startItem="0">
              <i n="[Table223].[Membership Tier].&amp;[Loyal Member]" c="Loyal Member"/>
              <i n="[Table223].[Membership Tier].&amp;[New Member]" c="New Member"/>
              <i n="[Table223].[Membership Tier].&amp;[Regular Member]" c="Regular Member"/>
              <i n="[Table223].[Membership Tier].&amp;[VIP Member]" c="VIP Member"/>
            </range>
          </ranges>
        </level>
      </levels>
      <selections count="1">
        <selection n="[Table223].[Membership Tier].[All]"/>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Preferred_Shopping_Day2" xr10:uid="{BD86658B-4A2A-4F64-B291-B1EBC2D6C8D5}" sourceName="[Table223].[Preferred Shopping Day]">
  <pivotTables>
    <pivotTable tabId="54" name="PivotTable2"/>
  </pivotTables>
  <data>
    <olap pivotCacheId="1531760437">
      <levels count="2">
        <level uniqueName="[Table223].[Preferred Shopping Day].[(All)]" sourceCaption="(All)" count="0"/>
        <level uniqueName="[Table223].[Preferred Shopping Day].[Preferred Shopping Day]" sourceCaption="Preferred Shopping Day" count="7">
          <ranges>
            <range startItem="0">
              <i n="[Table223].[Preferred Shopping Day].&amp;[Friday]" c="Friday"/>
              <i n="[Table223].[Preferred Shopping Day].&amp;[Monday]" c="Monday"/>
              <i n="[Table223].[Preferred Shopping Day].&amp;[Saturday]" c="Saturday"/>
              <i n="[Table223].[Preferred Shopping Day].&amp;[Sunday]" c="Sunday"/>
              <i n="[Table223].[Preferred Shopping Day].&amp;[Thursday]" c="Thursday"/>
              <i n="[Table223].[Preferred Shopping Day].&amp;[Tuesday]" c="Tuesday"/>
              <i n="[Table223].[Preferred Shopping Day].&amp;[Wednesday]" c="Wednesday"/>
            </range>
          </ranges>
        </level>
      </levels>
      <selections count="1">
        <selection n="[Table223].[Preferred Shopping Day].[All]"/>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Category" xr10:uid="{A4A31AB0-BAF4-42A3-BE99-16242F7F31CD}" sourceName="Category">
  <pivotTables>
    <pivotTable tabId="47" name="PivotTable1"/>
  </pivotTables>
  <data>
    <tabular pivotCacheId="1864693294">
      <items count="8">
        <i x="4" s="1"/>
        <i x="0" s="1"/>
        <i x="5" s="1"/>
        <i x="6" s="1"/>
        <i x="1" s="1"/>
        <i x="7" s="1"/>
        <i x="2" s="1"/>
        <i x="3" s="1"/>
      </items>
    </tabular>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elivery_method1" xr10:uid="{6A58EE95-DE3C-43CE-AA55-40534D627952}" sourceName="Delivery method">
  <pivotTables>
    <pivotTable tabId="47" name="PivotTable1"/>
  </pivotTables>
  <data>
    <tabular pivotCacheId="1864693294">
      <items count="3">
        <i x="2" s="1"/>
        <i x="1" s="1"/>
        <i x="0" s="1"/>
      </items>
    </tabular>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Qualifications" xr10:uid="{18455D74-E474-4D54-BF7F-5C02CFCFBB87}" sourceName="Qualifications">
  <pivotTables>
    <pivotTable tabId="34" name="PivotTable6"/>
  </pivotTables>
  <data>
    <tabular pivotCacheId="286490701">
      <items count="4">
        <i x="1" s="1"/>
        <i x="0" s="1"/>
        <i x="3" s="1"/>
        <i x="2" s="1"/>
      </items>
    </tabular>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OutletID" xr10:uid="{03D453ED-F528-43BF-8126-54A85D938561}" sourceName="OutletID">
  <extLst>
    <x:ext xmlns:x15="http://schemas.microsoft.com/office/spreadsheetml/2010/11/main" uri="{2F2917AC-EB37-4324-AD4E-5DD8C200BD13}">
      <x15:tableSlicerCache tableId="3" column="7"/>
    </x:ext>
  </extLst>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upplier_ID" xr10:uid="{0B02A318-F3A5-42D5-9560-82D80513030E}" sourceName="Supplier ID ">
  <extLst>
    <x:ext xmlns:x15="http://schemas.microsoft.com/office/spreadsheetml/2010/11/main" uri="{2F2917AC-EB37-4324-AD4E-5DD8C200BD13}">
      <x15:tableSlicerCache tableId="1" column="4"/>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EmployeeID" xr10:uid="{22B76885-EB93-4D17-900A-8EBD134481C2}" cache="Slicer_EmployeeID" caption="EmployeeID" columnCount="3" rowHeight="241300"/>
  <slicer name="ShipmentMode" xr10:uid="{4C876407-88DE-4489-ADBC-906F61A8E713}" cache="Slicer_ShipmentMode" caption="ShipmentMode" rowHeight="241300"/>
  <slicer name="Location 1" xr10:uid="{38FB5355-5DC3-4DBD-AFF7-65B8863FD1C7}" cache="Slicer_Location" caption="Location" level="1" rowHeight="241300"/>
  <slicer name="Supplier Country" xr10:uid="{162E96C0-7DB5-464C-82CF-FCA2FCB1401F}" cache="Slicer_Supplier_Country" caption="Supplier Country" columnCount="2" rowHeight="24130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tion" xr10:uid="{86C6D088-A743-46E3-9B8C-EF6BCFBE6AC5}" cache="Slicer_Location" caption="Location" level="1" rowHeight="241300"/>
  <slicer name="Country of Origin" xr10:uid="{5020E05F-ADA3-4DE3-B80A-37B8BDEF4A2C}" cache="Slicer_Country_of_Origin1" caption="Country of Origin" level="1" rowHeight="24130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Supplier ID " xr10:uid="{578DCF93-34E9-4606-8742-84AE7B989848}" cache="Slicer_Supplier_ID" caption="Supplier ID " startItem="1" style="SlicerStyleOther1" rowHeight="228600"/>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Supplier ID  1" xr10:uid="{F1EF4AAF-4E18-4214-BF11-EFC14B0E0A6A}" cache="Slicer_Supplier_ID1" caption="Supplier ID " style="SlicerStyleOther1" rowHeight="234950"/>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Country of Origin " xr10:uid="{FD8DC9B7-0B28-44B5-B568-66C0DA4C17FE}" cache="Slicer_Country_of_Origin" caption="Country of Origin " style="SlicerStyleDark6" rowHeight="228600"/>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Stock Holding (Status)" xr10:uid="{A3F49632-2022-4259-9E31-0E083FB28C26}" cache="Slicer_Stock_Holding__Status" caption="Stock Holding (Status)" style="SlicerStyleDark5" rowHeight="234950"/>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SupplierType" xr10:uid="{944B5A0B-E177-4BA9-93C2-DFBDF574C521}" cache="Slicer_SupplierType" caption="SupplierType" rowHeight="228600"/>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OutletID" xr10:uid="{3017A6D5-2119-4511-BC76-E003DE11A779}" cache="Slicer_OutletID" caption="OutletID" rowHeight="241300"/>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Dept 1" xr10:uid="{AF78300C-F309-4CA3-9E15-D4ACE8420811}" cache="Slicer_Dept1" caption="Department" rowHeight="241300"/>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Dept" xr10:uid="{7477C901-EC7D-423B-B7BC-565DE5B52094}" cache="Slicer_Dept" caption="Dept" rowHeight="228600"/>
  <slicer name="Qualifications" xr10:uid="{4B6C2107-8170-4737-BD21-32D0090AB024}" cache="Slicer_Qualifications" caption="Qualifications" rowHeight="241300"/>
</slicers>
</file>

<file path=xl/slicers/slicer1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Nearest Outlet Choice 1" xr10:uid="{05C0CC7E-7C37-4477-8222-60ED9A4B5D31}" cache="Slicer_Nearest_Outlet_Choice1" caption="Nearest Outlet Choice" level="1" rowHeight="241300"/>
  <slicer name="Membership Tier 2" xr10:uid="{B77E116E-08F5-4E82-A4E2-0E2A312D545B}" cache="Slicer_Membership_Tier2" caption="Membership Tier" level="1" rowHeight="241300"/>
  <slicer name="Preferred Shopping Day 2" xr10:uid="{7CE68941-3BF3-4937-9667-7219ECBCC803}" cache="Slicer_Preferred_Shopping_Day2" caption="Preferred Shopping Day" level="1" rowHeight="241300"/>
</slicers>
</file>

<file path=xl/slicers/slicer1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Membership Tier 5" xr10:uid="{F9F9526D-6631-4DC1-87A9-B1E32753EB4B}" cache="Slicer_Membership_Tier4" caption="Membership Tier" level="1" rowHeight="241300"/>
</slicers>
</file>

<file path=xl/slicers/slicer1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Membership Tier" xr10:uid="{4106DC04-010B-4200-8607-4041CBBC3E7F}" cache="Slicer_Membership_Tier" caption="Membership Tier" rowHeight="241300"/>
  <slicer name="Preferred Shopping Day" xr10:uid="{8C9312EC-00E3-489D-8828-2BB2F62975B1}" cache="Slicer_Preferred_Shopping_Day" caption="Preferred Shopping Day" rowHeight="241300"/>
  <slicer name="Membership Tier 1" xr10:uid="{FE2883B6-C823-4EE5-9F75-003384859C3C}" cache="Slicer_Membership_Tier1" caption="Membership Tier" rowHeight="241300"/>
  <slicer name="Preferred Shopping Day 1" xr10:uid="{F1D50D1C-513B-401D-9E0D-AE26E8664529}" cache="Slicer_Preferred_Shopping_Day1" caption="Preferred Shopping Day" rowHeight="241300"/>
</slicers>
</file>

<file path=xl/slicers/slicer1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Nearest Outlet Choice" xr10:uid="{A4FDC3A0-9A39-4FB4-BC11-3A78B3A29AFD}" cache="Slicer_Nearest_Outlet_Choice" caption="Nearest Outlet Choice" level="1" rowHeight="241300"/>
  <slicer name="Membership Tier 3" xr10:uid="{9D29D54A-3959-4FBE-A2BD-8EC87B70FE5E}" cache="Slicer_Membership_Tier3" caption="Membership Tier" level="1" rowHeight="241300"/>
</slicers>
</file>

<file path=xl/slicers/slicer1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Rank of Order Count " xr10:uid="{EE6AAF91-A021-4F6A-9766-876E264F0AE9}" cache="Slicer_Rank_of_Order_Count" caption="Rank of Order Count " rowHeight="241300"/>
</slicers>
</file>

<file path=xl/slicers/slicer1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Category" xr10:uid="{CCD6877F-C1D0-451B-AB77-AF6A42931A3F}" cache="Slicer_Category" caption="Category" rowHeight="241300"/>
  <slicer name="Delivery method 1" xr10:uid="{02E44878-9FB4-44DC-A910-ACBBC1A54EF5}" cache="Slicer_Delivery_method1" caption="Delivery method" rowHeight="241300"/>
</slicers>
</file>

<file path=xl/slicers/slicer1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Delivery method" xr10:uid="{4700CBD2-A57D-45B5-91E8-BAD2E2ADAE17}" cache="Slicer_Delivery_method" caption="Delivery method" rowHeight="241300"/>
</slicers>
</file>

<file path=xl/slicers/slicer1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Region" xr10:uid="{18907AFA-8652-4B48-BA74-62DEECFBF618}" cache="Slicer_Region" caption="Region" rowHeight="228600"/>
</slicers>
</file>

<file path=xl/slicers/slicer1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Region 1" xr10:uid="{8AF51D55-06F4-4514-B853-110ED7B2851D}" cache="Slicer_Region1" caption="Region" rowHeight="2286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B6A2F5EA-3505-45B4-8987-157D3D4E22A4}" name="Table12" displayName="Table12" ref="AA2:AM91" totalsRowShown="0" headerRowDxfId="189" dataDxfId="188">
  <autoFilter ref="AA2:AM91" xr:uid="{B6A2F5EA-3505-45B4-8987-157D3D4E22A4}"/>
  <tableColumns count="13">
    <tableColumn id="1" xr3:uid="{747113D2-B943-4329-BEB2-EEFE56F5BC96}" name="CustomerID" dataDxfId="187"/>
    <tableColumn id="2" xr3:uid="{86A2A137-BB84-4E58-8EEC-3F75DCFC8562}" name="CustomerCompany" dataDxfId="186"/>
    <tableColumn id="3" xr3:uid="{0D38120B-BD76-4EBF-9596-613FCDC65251}" name="CustomerFullname" dataDxfId="185"/>
    <tableColumn id="4" xr3:uid="{CEE1654C-4E07-4402-8E4B-113D17C8C9E7}" name="CustomerEmail" dataDxfId="184"/>
    <tableColumn id="5" xr3:uid="{F7B87FF3-B37A-473A-99F0-94B75D78880F}" name="CustomerPostalCode" dataDxfId="183"/>
    <tableColumn id="6" xr3:uid="{8756ECB3-5EA5-435A-A71B-D5E8329A346A}" name="CustomerAddress" dataDxfId="182"/>
    <tableColumn id="7" xr3:uid="{558B2892-D77A-48C0-BB5A-13E7B453547E}" name="Unit_Number" dataDxfId="181"/>
    <tableColumn id="8" xr3:uid="{3E25BE9C-E86D-49DD-83FF-2D5952B7053F}" name="Location" dataDxfId="180"/>
    <tableColumn id="9" xr3:uid="{1E0484A0-9962-446D-B2CA-1D310C444EE3}" name="Distance from Nearest Outlet Choice (km)" dataDxfId="179"/>
    <tableColumn id="10" xr3:uid="{DC6968BE-DEDD-4DEE-9AE0-2CCEC4D93C7B}" name="Date Joined" dataDxfId="178"/>
    <tableColumn id="11" xr3:uid="{41CB5DF1-5FE2-401F-AF6D-97AB2A55AC3A}" name="Member Duration (years)" dataDxfId="177"/>
    <tableColumn id="12" xr3:uid="{51BF7208-4F43-46DE-9B59-EA6F85BB2DFC}" name="Membership Tier" dataDxfId="176"/>
    <tableColumn id="13" xr3:uid="{537F3613-D5B7-41B8-9DC2-4442A81C6742}" name="Preferred Shopping Day" dataDxfId="175"/>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D061FAAD-B26C-4A27-994D-55EC6792DEE6}" name="Product" displayName="Product" ref="B1:O78" totalsRowShown="0">
  <autoFilter ref="B1:O78" xr:uid="{D061FAAD-B26C-4A27-994D-55EC6792DEE6}"/>
  <tableColumns count="14">
    <tableColumn id="1" xr3:uid="{5792E7EC-8CA0-45F7-8D46-9A18D4DF0208}" name="Product ID" dataDxfId="169"/>
    <tableColumn id="2" xr3:uid="{08FCC33B-DD06-43D9-8F9B-5737DC46EDAA}" name="Product Name" dataDxfId="168"/>
    <tableColumn id="3" xr3:uid="{0703FBC7-C1E8-4D73-B47E-ADDC33550056}" name="Category" dataDxfId="167"/>
    <tableColumn id="4" xr3:uid="{28CFEDB6-A938-4ECF-B723-23A7200E78F6}" name="Supplier ID " dataDxfId="166"/>
    <tableColumn id="5" xr3:uid="{C2A34CE8-59C1-4193-9E49-FF7FC0B2BF80}" name="Country of Origin " dataDxfId="165"/>
    <tableColumn id="19" xr3:uid="{BCA9A347-DC7F-49A4-822D-0093383AF1CB}" name="Supplier Country" dataDxfId="164">
      <calculatedColumnFormula>_xlfn.XLOOKUP(E2,Table2[SupplierID],Table2[SupplierCountry],"Not Found")</calculatedColumnFormula>
    </tableColumn>
    <tableColumn id="6" xr3:uid="{F283E9AB-B5D4-45BE-BA3B-1275CCED866A}" name="Exipiry Date" dataDxfId="163"/>
    <tableColumn id="7" xr3:uid="{42277808-18D5-4537-95C2-32095F3B9540}" name="Shelf Life (Days)" dataDxfId="162"/>
    <tableColumn id="17" xr3:uid="{1ED326B8-FF09-4E82-BF7E-402F01CC1829}" name="Shelf life (Risk)" dataDxfId="161">
      <calculatedColumnFormula>IF(I2&lt;=30,"High Risk",IF(I2&lt;=180,"Medium Risk","Low Risk"))</calculatedColumnFormula>
    </tableColumn>
    <tableColumn id="8" xr3:uid="{70D57958-F538-46FF-8513-0706A09A74D0}" name="Cost Price ($)" dataDxfId="160"/>
    <tableColumn id="9" xr3:uid="{6E9A1849-EE71-4804-B827-B7863DDB8A28}" name="Retail Price ($)" dataDxfId="159"/>
    <tableColumn id="18" xr3:uid="{B52E6124-57C8-4CCC-8BC7-5259352397D8}" name="Profit" dataDxfId="158">
      <calculatedColumnFormula>Product[[#This Row],[Retail Price ($)]]-Product[[#This Row],[Cost Price ($)]]</calculatedColumnFormula>
    </tableColumn>
    <tableColumn id="10" xr3:uid="{86A157DB-10AD-4A35-8A20-A29FBCCA8EE9}" name="Intake Stock "/>
    <tableColumn id="11" xr3:uid="{F90C7BE9-3089-4507-8497-13F25689215B}" name="Stock Holding (Status)" dataDxfId="157">
      <calculatedColumnFormula>IF(N2&gt;1500,"Overstocked",IF(N2&lt;500,"Understocked","Normal"))</calculatedColumnFormula>
    </tableColumn>
  </tableColumns>
  <tableStyleInfo name="TableStyleMedium1"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35B0435-0D92-41C3-A5D6-E6B6738F81C5}" name="Table2" displayName="Table2" ref="B1:K30" totalsRowShown="0">
  <autoFilter ref="B1:K30" xr:uid="{535B0435-0D92-41C3-A5D6-E6B6738F81C5}"/>
  <tableColumns count="10">
    <tableColumn id="1" xr3:uid="{593B06CE-CB07-48AF-90F6-496CADC2772D}" name="SupplierID"/>
    <tableColumn id="2" xr3:uid="{5BA969B7-0561-4DFF-9D69-FA5824620431}" name="SupplierName"/>
    <tableColumn id="11" xr3:uid="{49B2C16D-2266-4F25-8FC1-D58143503B0D}" name="Formatted SupplierName" dataDxfId="152">
      <calculatedColumnFormula>SUBSTITUTE(PROPER(Table2[[#This Row],[SupplierName]]),"'S","'s")</calculatedColumnFormula>
    </tableColumn>
    <tableColumn id="3" xr3:uid="{F2DC22C6-994D-4AAF-8E37-0357141B3E27}" name="SupplierEmailAddress"/>
    <tableColumn id="4" xr3:uid="{B1BD6360-8B3E-4A45-9E37-C62C9AEFDB5A}" name="SupplierCountry"/>
    <tableColumn id="9" xr3:uid="{2F86557F-2460-4617-97E5-BA1A3B3C4D11}" name="SupplierType" dataDxfId="151">
      <calculatedColumnFormula>IF(F2="Singapore","Local","International")</calculatedColumnFormula>
    </tableColumn>
    <tableColumn id="5" xr3:uid="{8D44A0E2-3359-4B87-97F8-61C13FBF0440}" name="Supplier Contact Person"/>
    <tableColumn id="7" xr3:uid="{F673FDC6-B149-4BAD-AE37-14DA4D315FFB}" name="Number of Products Supplied" dataDxfId="150">
      <calculatedColumnFormula>COUNTIF(' Product(Emmanuel)'!E:E,Table2[[#This Row],[SupplierID]])</calculatedColumnFormula>
    </tableColumn>
    <tableColumn id="6" xr3:uid="{1B48DAE2-AB7E-471C-98B9-9FC12A1817D5}" name="Sum of Retail Price of Products" dataDxfId="149">
      <calculatedColumnFormula>SUMIF(' Product(Emmanuel)'!E:E,Table2[[#This Row],[SupplierID]],' Product(Emmanuel)'!L:L)</calculatedColumnFormula>
    </tableColumn>
    <tableColumn id="8" xr3:uid="{C1590B61-2AA3-4416-8D72-D1F0E7005066}" name="Total Stock Supplied" dataDxfId="148">
      <calculatedColumnFormula>SUMIF(' Product(Emmanuel)'!E:E, Table2[[#This Row],[SupplierID]],' Product(Emmanuel)'!N:N)</calculatedColumnFormula>
    </tableColumn>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266454EA-C23A-454D-A73D-CDB518154368}" name="Table11" displayName="Table11" ref="B25:C28" totalsRowShown="0">
  <autoFilter ref="B25:C28" xr:uid="{266454EA-C23A-454D-A73D-CDB518154368}"/>
  <tableColumns count="2">
    <tableColumn id="1" xr3:uid="{57D4F000-1F8B-417F-9776-94B41428D2E6}" name="Bottom 3 Supplier Countries" dataDxfId="143">
      <calculatedColumnFormula>_xlfn.XLOOKUP(Table11[[#This Row],[Total Stock Supplied]],$C$2:$C$17,$B$2:$B$17)</calculatedColumnFormula>
    </tableColumn>
    <tableColumn id="2" xr3:uid="{F3AEB0E5-4FD8-431A-92B6-04C6ED8916CB}" name="Total Stock Supplied" dataDxfId="142">
      <calculatedColumnFormula>LARGE($C$2:$C$17,ROW(B14))</calculatedColumnFormula>
    </tableColumn>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3F657BD0-DB1A-43D4-AB01-7B0FDF589004}" name="Table3" displayName="Table3" ref="B1:Q21" totalsRowShown="0">
  <autoFilter ref="B1:Q21" xr:uid="{3F657BD0-DB1A-43D4-AB01-7B0FDF589004}"/>
  <tableColumns count="16">
    <tableColumn id="1" xr3:uid="{25986B1A-0CA4-4401-A549-345333F3D0A0}" name="EmployeeID"/>
    <tableColumn id="2" xr3:uid="{D967EE48-88BB-44F6-87D4-C9588FF5F097}" name="EmployeeFullName"/>
    <tableColumn id="3" xr3:uid="{235DC3EA-8421-4C20-9697-1EBEB0838EB8}" name="Gender "/>
    <tableColumn id="14" xr3:uid="{57A91CBA-96F0-44DD-A3E1-D48F8F08D161}" name="Gender status" dataDxfId="137">
      <calculatedColumnFormula>IF(Table3[[#This Row],[Gender ]]="F","Female","Male")</calculatedColumnFormula>
    </tableColumn>
    <tableColumn id="4" xr3:uid="{F8FD1029-94CE-4D99-BED7-7B9E12C2D80E}" name="Date Joined" dataDxfId="136"/>
    <tableColumn id="13" xr3:uid="{0360DA4D-0DFE-495D-88AF-48309E38396C}" name="Years of experience" dataDxfId="135">
      <calculatedColumnFormula>DATEDIF(Table3[[#This Row],[Date Joined]], TODAY(), "Y")</calculatedColumnFormula>
    </tableColumn>
    <tableColumn id="16" xr3:uid="{7EC1A39A-B0BD-45CC-AECC-7A52AAF29E7F}" name="Experience level" dataDxfId="134">
      <calculatedColumnFormula>IF(_xlfn.RANK.AVG(Table3[[#This Row],[Years of experience]],Table3[Years of experience],0)&lt;=5,"Senior",IF(_xlfn.RANK.AVG(Table3[[#This Row],[Years of experience]],Table3[Years of experience],0)&lt;=15,"Mid","Junior"))</calculatedColumnFormula>
    </tableColumn>
    <tableColumn id="5" xr3:uid="{00E0CAB1-8173-4E1C-8A8F-4C2A7A00D7C3}" name="EmployeeDesignation"/>
    <tableColumn id="6" xr3:uid="{62B3A7BB-FDD7-4412-9B7C-69E9766EE0B4}" name="Department"/>
    <tableColumn id="7" xr3:uid="{72E3561B-A52D-4BDE-8600-9F16AF1E5BCD}" name="OutletID"/>
    <tableColumn id="8" xr3:uid="{799E265E-143E-40C2-9ED1-64E87D3F1825}" name="Contact Number "/>
    <tableColumn id="9" xr3:uid="{6675DE06-3151-4219-BD0A-35CB497F06DB}" name="Email Address"/>
    <tableColumn id="10" xr3:uid="{CC2DED56-1702-4427-9E35-D33DD6094099}" name="Marital Status"/>
    <tableColumn id="15" xr3:uid="{96754304-D097-4AA0-910E-95ECAABFDF89}" name="Relationship status" dataDxfId="133">
      <calculatedColumnFormula>IF(Table3[[#This Row],[Marital Status]]="M","Married",IF(Table3[[#This Row],[Marital Status]]="S","Single","Divorced"))</calculatedColumnFormula>
    </tableColumn>
    <tableColumn id="11" xr3:uid="{913C5CE2-C364-4835-B626-1201A15871C8}" name="Salary" dataDxfId="132" dataCellStyle="Currency"/>
    <tableColumn id="12" xr3:uid="{CBC7AB86-36DF-4135-B548-771FF84FA173}" name="Qualifications"/>
  </tableColumns>
  <tableStyleInfo name="TableStyleMedium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4C3E29F2-897C-4A6B-951C-957CC7B655D6}" name="Table22" displayName="Table22" ref="B1:N90" totalsRowShown="0" headerRowDxfId="76">
  <autoFilter ref="B1:N90" xr:uid="{04B96FEE-637E-497C-9E59-3D98DDCD7A04}"/>
  <sortState xmlns:xlrd2="http://schemas.microsoft.com/office/spreadsheetml/2017/richdata2" ref="B2:I90">
    <sortCondition ref="B1:B90"/>
  </sortState>
  <tableColumns count="13">
    <tableColumn id="1" xr3:uid="{BE10522E-4DE5-4505-9D11-B13708BE27F0}" name="CustomerID"/>
    <tableColumn id="2" xr3:uid="{18780ADF-7DEE-4912-B279-1F55049EB514}" name="CustomerCompany"/>
    <tableColumn id="3" xr3:uid="{6F5CC442-BE16-4956-8D2A-D79F795CE958}" name="CustomerFullname"/>
    <tableColumn id="4" xr3:uid="{FA22CA73-C58C-4515-9311-D824DF19B201}" name="CustomerEmail"/>
    <tableColumn id="5" xr3:uid="{BDBE66F1-E8AF-495E-82FA-94F67D870AA6}" name="CustomerPostalCode" dataDxfId="75"/>
    <tableColumn id="6" xr3:uid="{4610DC9D-DE20-4C2A-93E0-6D2250B1FE00}" name="CustomerAddress"/>
    <tableColumn id="11" xr3:uid="{EBE6C4BB-02BF-440D-87E3-98884F7A344A}" name="Unit_Number" dataDxfId="74">
      <calculatedColumnFormula>IFERROR(MID(G2, FIND("#", G2), FIND(" ", G2 &amp; " ", FIND("#", G2)) - FIND("#", G2)),"No unit")</calculatedColumnFormula>
    </tableColumn>
    <tableColumn id="7" xr3:uid="{E6D0B691-15D7-4C60-8D57-7D0F17E4E803}" name="Nearest Outlet Choice"/>
    <tableColumn id="15" xr3:uid="{6A3F6EA4-44C1-4BB0-AAD4-26382C8AC511}" name="Distance from Nearest Outlet Choice (km)" dataDxfId="73"/>
    <tableColumn id="10" xr3:uid="{97342CFD-A48A-4820-8AC2-0552D356DCBD}" name="Date Joined" dataDxfId="72"/>
    <tableColumn id="8" xr3:uid="{4A17C85F-DA56-41BD-BD3A-EBC691EC6563}" name="Member Duration (years)" dataDxfId="71">
      <calculatedColumnFormula>DATEDIF(K2, TODAY(), "Y")</calculatedColumnFormula>
    </tableColumn>
    <tableColumn id="14" xr3:uid="{6680A623-C0EB-43FF-BE07-14EFAF4FAFF9}" name="Membership Tier" dataDxfId="70">
      <calculatedColumnFormula>IF(L2&lt;2,"New Member", IF(L2&lt;5,"Regular Member", IF(L2&lt;10,"Loyal Member","VIP Member")))</calculatedColumnFormula>
    </tableColumn>
    <tableColumn id="12" xr3:uid="{800581C0-F467-4A1D-B674-3310953804C5}" name="Preferred Shopping Day" dataDxfId="69"/>
  </tableColumns>
  <tableStyleInfo name="TableStyleLight18"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B25FAF1C-12FD-409E-9822-D837F780F3E0}" name="Table5" displayName="Table5" ref="B1:J831" totalsRowShown="0">
  <autoFilter ref="B1:J831" xr:uid="{B25FAF1C-12FD-409E-9822-D837F780F3E0}"/>
  <sortState xmlns:xlrd2="http://schemas.microsoft.com/office/spreadsheetml/2017/richdata2" ref="B2:G831">
    <sortCondition ref="B1:B831"/>
  </sortState>
  <tableColumns count="9">
    <tableColumn id="1" xr3:uid="{6A97CE10-2149-48CB-B5CD-4515D3A378C7}" name="OrderID"/>
    <tableColumn id="2" xr3:uid="{D286800A-1AAF-4D79-ABE5-7137D07E3DF6}" name="OrderDate" dataDxfId="47"/>
    <tableColumn id="3" xr3:uid="{5ADC6251-A690-49D8-B518-D528A8DCDF33}" name="ShipmentMode"/>
    <tableColumn id="4" xr3:uid="{EAF6372B-7E97-4FFB-9F98-8EDD67FFF299}" name="ShipmentCost ($)"/>
    <tableColumn id="5" xr3:uid="{3C530BBE-8C93-46DF-8967-1B416718A391}" name="CustomerID"/>
    <tableColumn id="6" xr3:uid="{AA5820AB-03B9-40BF-B448-61CF5FE378E3}" name="EmployeeID"/>
    <tableColumn id="11" xr3:uid="{24186B04-A3F6-4455-A522-70B5DABEB8C1}" name="No. of orders in one OrderID" dataDxfId="46">
      <calculatedColumnFormula>COUNTIFS(Table6[Order ID],Table5[[#This Row],[OrderID]])</calculatedColumnFormula>
    </tableColumn>
    <tableColumn id="7" xr3:uid="{9E9AB4C6-7560-4678-907C-7111D96A455B}" name="Year" dataDxfId="45">
      <calculatedColumnFormula>YEAR(C2)</calculatedColumnFormula>
    </tableColumn>
    <tableColumn id="8" xr3:uid="{CF9C373E-04E9-47F7-A08E-225D0E141F29}" name="Month" dataDxfId="44">
      <calculatedColumnFormula>TEXT(C2,"mmmm")</calculatedColumnFormula>
    </tableColumn>
  </tableColumns>
  <tableStyleInfo name="TableStyleMedium2"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0C4CFFF3-EDCA-4805-AAD8-EFD1BCCEFE71}" name="Table9" displayName="Table9" ref="N4:Q93" totalsRowShown="0">
  <autoFilter ref="N4:Q93" xr:uid="{0C4CFFF3-EDCA-4805-AAD8-EFD1BCCEFE71}"/>
  <sortState xmlns:xlrd2="http://schemas.microsoft.com/office/spreadsheetml/2017/richdata2" ref="O5:Q93">
    <sortCondition ref="Q4:Q93"/>
  </sortState>
  <tableColumns count="4">
    <tableColumn id="4" xr3:uid="{E556FBA5-F71C-4A59-84F7-EFAD24BB8399}" name="Customer Name" dataDxfId="43">
      <calculatedColumnFormula>_xlfn.XLOOKUP(Table9[[#This Row],[Customer IDs]],Table22[CustomerID],Table22[CustomerFullname],"Error!",0)</calculatedColumnFormula>
    </tableColumn>
    <tableColumn id="3" xr3:uid="{F83AF587-BDE0-4444-82E0-A082CCEF9AA5}" name="Customer IDs" dataDxfId="42"/>
    <tableColumn id="1" xr3:uid="{0553E318-299F-4C81-9D30-B798E11DC1CA}" name="Order Count" dataDxfId="41">
      <calculatedColumnFormula>COUNTIF(Table5[CustomerID],Table9[[#This Row],[Customer IDs]])</calculatedColumnFormula>
    </tableColumn>
    <tableColumn id="2" xr3:uid="{BAEC0990-E4BF-4964-967B-AADA32660653}" name="Rank of Order Count ">
      <calculatedColumnFormula>RANK(P5,$P$5:$P$93)</calculatedColumnFormula>
    </tableColumn>
  </tableColumns>
  <tableStyleInfo name="TableStyleMedium2"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D9042553-7F97-4B92-BEF5-60D6CAFD3F27}" name="Table6" displayName="Table6" ref="B1:L2155" totalsRowShown="0">
  <autoFilter ref="B1:L2155" xr:uid="{D9042553-7F97-4B92-BEF5-60D6CAFD3F27}"/>
  <tableColumns count="11">
    <tableColumn id="1" xr3:uid="{14091A98-8732-4C29-B275-FC7FCBF21552}" name="TransactionDetails ID"/>
    <tableColumn id="2" xr3:uid="{C85DB13C-BA08-4AFC-A5DF-C6EA6B133C52}" name="Order ID"/>
    <tableColumn id="3" xr3:uid="{2D77004F-216E-4E92-9BCF-0CB3A19E4B4F}" name="Product ID"/>
    <tableColumn id="4" xr3:uid="{76D24D20-B95B-4CFC-ABC7-4F76BA115819}" name="Quantity Ordered"/>
    <tableColumn id="5" xr3:uid="{09E0991F-206B-48C4-A72A-B7B1D77D64E0}" name="Shipment Date"/>
    <tableColumn id="6" xr3:uid="{ED02D48A-BB52-4AC9-AB95-9D5E2EF5D962}" name="[Formatted] Shipment Dates" dataDxfId="17">
      <calculatedColumnFormula>DATE(LEFT(Table6[[#This Row],[Shipment Date]],4), MID(Table6[[#This Row],[Shipment Date]],5,2), RIGHT(Table6[[#This Row],[Shipment Date]],2))</calculatedColumnFormula>
    </tableColumn>
    <tableColumn id="8" xr3:uid="{58832CD9-89B8-4720-A059-3EB4C34E0ED7}" name="Order Dates" dataDxfId="16">
      <calculatedColumnFormula>_xlfn.XLOOKUP(Table6[[#This Row],[Order ID]],Table5[OrderID],Table5[OrderDate],"Error",0)</calculatedColumnFormula>
    </tableColumn>
    <tableColumn id="11" xr3:uid="{FE51120D-17FD-466D-8B0F-2DE67C43AB4F}" name="Shipping Duration (Days)" dataDxfId="15">
      <calculatedColumnFormula>Table6[[#This Row],['[Formatted'] Shipment Dates]]-Table6[[#This Row],[Order Dates]]</calculatedColumnFormula>
    </tableColumn>
    <tableColumn id="13" xr3:uid="{52F67354-2E34-495D-B1A2-5FCBCA854885}" name="Product Name" dataDxfId="14">
      <calculatedColumnFormula>_xlfn.XLOOKUP(Table6[[#This Row],[Product ID]],Product[Product ID],Product[Product Name],"ERROR",0)</calculatedColumnFormula>
    </tableColumn>
    <tableColumn id="7" xr3:uid="{510BA383-2B03-4EC4-9A6B-D1F94C59F5C6}" name="Category" dataDxfId="13">
      <calculatedColumnFormula>_xlfn.XLOOKUP(Table6[[#This Row],[Product Name]],Product[Product Name],Product[Category],"ERROR",0)</calculatedColumnFormula>
    </tableColumn>
    <tableColumn id="9" xr3:uid="{60BDFC5D-D0F8-403F-84F8-FB5A8DE5729A}" name="Delivery method" dataDxfId="12">
      <calculatedColumnFormula>_xlfn.XLOOKUP(Table6[[#This Row],[Order ID]],Table5[OrderID],Table5[ShipmentMode],"Error",0)</calculatedColumnFormula>
    </tableColumn>
  </tableColumns>
  <tableStyleInfo name="TableStyleMedium2"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FA375FD1-2E98-4404-98AF-500025BD382E}" name="Table7" displayName="Table7" ref="B1:J6" totalsRowShown="0">
  <autoFilter ref="B1:J6" xr:uid="{FA375FD1-2E98-4404-98AF-500025BD382E}"/>
  <tableColumns count="9">
    <tableColumn id="1" xr3:uid="{C67F6DCC-44B2-49DB-B7C3-DFC95F06DC07}" name="OutletID"/>
    <tableColumn id="2" xr3:uid="{164755B5-138D-48F2-928F-09732F40B44C}" name="OutletName"/>
    <tableColumn id="3" xr3:uid="{5826CF9C-3473-4E8F-9468-9B655054B8ED}" name="OutletContactNumber"/>
    <tableColumn id="4" xr3:uid="{7F9DFAF8-15FE-4ED8-953A-4BDFA859C8F5}" name="Address"/>
    <tableColumn id="5" xr3:uid="{14020E81-3867-471F-AC98-EA3CD76F9563}" name="Location "/>
    <tableColumn id="7" xr3:uid="{0ADB4C5E-A247-4F4D-84F0-D875E05C4C55}" name="Region" dataDxfId="6">
      <calculatedColumnFormula array="1">_xlfn.IFS(
F2="Orchard","Central",
F2="Ang Mo Kio","North-East",
F2="Seng Kang","North-East",
F2="Changi","East",
F2="Tampines","East"
)</calculatedColumnFormula>
    </tableColumn>
    <tableColumn id="10" xr3:uid="{609B08E2-6EC1-439A-ACA1-5C9965F1BCF6}" name="Nearest Outlet Choice" dataDxfId="5">
      <calculatedColumnFormula>COUNTIF(Table22[Nearest Outlet Choice],Table7[[#This Row],[Location ]])</calculatedColumnFormula>
    </tableColumn>
    <tableColumn id="6" xr3:uid="{5B351B50-77C4-4FA8-8541-9FB95CFF5477}" name="Number of Employees"/>
    <tableColumn id="8" xr3:uid="{8787B9C7-B97F-493B-8D5F-1DBA6795CAC9}" name="StaffSize" dataDxfId="4">
      <calculatedColumnFormula>IF(I2&gt;$O$8,"Large",IF(I2=$O$8,"Medium","Small"))</calculatedColumnFormula>
    </tableColumn>
  </tableColumns>
  <tableStyleInfo name="TableStyleMedium2"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1C46BAED-5A48-4689-89FB-FD8C0C33BCC7}" name="Table8" displayName="Table8" ref="B1:D6" totalsRowShown="0" dataDxfId="3">
  <autoFilter ref="B1:D6" xr:uid="{1C46BAED-5A48-4689-89FB-FD8C0C33BCC7}"/>
  <tableColumns count="3">
    <tableColumn id="1" xr3:uid="{F5E9F4E1-E3D0-4CF7-BCA6-BA38CB895C79}" name="Admin No." dataDxfId="2"/>
    <tableColumn id="2" xr3:uid="{31110BD5-C8A5-4F06-9DAB-1BCD9AADA3FE}" name="Full Name" dataDxfId="1"/>
    <tableColumn id="3" xr3:uid="{820142EA-5F07-43D9-B024-18E7B4A13165}" name="Reflection" dataDxfId="0"/>
  </tableColumns>
  <tableStyleInfo name="TableStyleMedium3"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imelineCaches/timelineCache1.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Timeline_Date_Joined3" xr10:uid="{6F4655A5-194B-49C1-84F4-783CE21BC729}" sourceName="[Table222].[Date Joined]">
  <pivotTables>
    <pivotTable tabId="51" name="PivotTable3"/>
  </pivotTables>
  <state minimalRefreshVersion="6" lastRefreshVersion="6" pivotCacheId="1591308649" filterType="dateBetween">
    <selection startDate="2024-01-01T00:00:00" endDate="2025-12-31T00:00:00"/>
    <bounds startDate="2013-01-01T00:00:00" endDate="2027-01-01T00:00:00"/>
  </state>
</timelineCacheDefinition>
</file>

<file path=xl/timelineCaches/timelineCache2.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NativeTimeline_Date_Joined" xr10:uid="{5E5AD78A-6F17-42CC-9B89-59523C1FFA44}" sourceName="Date Joined">
  <pivotTables>
    <pivotTable tabId="52" name="PivotTable1"/>
  </pivotTables>
  <state minimalRefreshVersion="6" lastRefreshVersion="6" pivotCacheId="73606075" filterType="unknown">
    <bounds startDate="2013-01-01T00:00:00" endDate="2027-01-01T00:00:00"/>
  </state>
</timelineCacheDefinition>
</file>

<file path=xl/timelineCaches/timelineCache3.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NativeTimeline_Date_Joined1" xr10:uid="{88F004F6-4295-43B5-8C73-F597F76F8ADC}" sourceName="Date Joined">
  <pivotTables>
    <pivotTable tabId="52" name="PivotTable4"/>
  </pivotTables>
  <state minimalRefreshVersion="6" lastRefreshVersion="6" pivotCacheId="1140851893" filterType="unknown">
    <bounds startDate="2013-01-01T00:00:00" endDate="2027-01-01T00:00:00"/>
  </state>
</timelineCacheDefinition>
</file>

<file path=xl/timelineCaches/timelineCache4.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Timeline_Date_Joined1" xr10:uid="{90FDA1B0-8D8D-4A44-8F04-C7D1CC8A2410}" sourceName="[Table2211].[Date Joined]">
  <pivotTables>
    <pivotTable tabId="53" name="PivotTable2"/>
  </pivotTables>
  <state minimalRefreshVersion="6" lastRefreshVersion="6" pivotCacheId="1396650433" filterType="unknown">
    <bounds startDate="2013-01-01T00:00:00" endDate="2027-01-01T00:00:00"/>
  </state>
</timelineCacheDefinition>
</file>

<file path=xl/timelines/timeline1.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Date Joined 4" xr10:uid="{69B30287-C739-49A7-AD23-C272A01F7AD7}" cache="Timeline_Date_Joined3" caption="Date Joined" level="0" selectionLevel="0" scrollPosition="2020-09-24T00:00:00"/>
</timelines>
</file>

<file path=xl/timelines/timeline2.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Date Joined" xr10:uid="{099C8120-5D8B-4563-9503-6E6263D9747D}" cache="NativeTimeline_Date_Joined" caption="Date Joined" level="2" selectionLevel="2" scrollPosition="2026-05-19T00:00:00"/>
  <timeline name="Date Joined 2" xr10:uid="{3E55326E-93A6-4833-B115-CD09CCE23F10}" cache="NativeTimeline_Date_Joined1" caption="Date Joined" level="2" selectionLevel="2" scrollPosition="2026-05-19T00:00:00"/>
</timelines>
</file>

<file path=xl/timelines/timeline3.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Date Joined 5" xr10:uid="{14849895-7D3A-437D-B97D-4C767B3B6855}" cache="Timeline_Date_Joined1" caption="Date Joined" level="2" selectionLevel="2" scrollPosition="2026-05-17T00:00:00"/>
</timelines>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microsoft.com/office/2007/relationships/slicer" Target="../slicers/slicer1.xml"/><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2.xml"/><Relationship Id="rId5" Type="http://schemas.openxmlformats.org/officeDocument/2006/relationships/drawing" Target="../drawings/drawing3.xml"/><Relationship Id="rId4" Type="http://schemas.openxmlformats.org/officeDocument/2006/relationships/pivotTable" Target="../pivotTables/pivotTable4.xml"/></Relationships>
</file>

<file path=xl/worksheets/_rels/sheet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ivotTable" Target="../pivotTables/pivotTable5.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www.vertex42.com/ExcelTemplates/simple-gantt-chart.html?utm_source=ms&amp;utm_medium=file&amp;utm_campaign=office&amp;utm_content=url" TargetMode="External"/><Relationship Id="rId1" Type="http://schemas.openxmlformats.org/officeDocument/2006/relationships/hyperlink" Target="https://www.vertex42.com/ExcelTemplates/simple-gantt-chart.html?utm_source=ms&amp;utm_medium=file&amp;utm_campaign=office&amp;utm_content=text"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6.xml"/><Relationship Id="rId1" Type="http://schemas.openxmlformats.org/officeDocument/2006/relationships/printerSettings" Target="../printerSettings/printerSettings1.bin"/><Relationship Id="rId4" Type="http://schemas.microsoft.com/office/2007/relationships/slicer" Target="../slicers/slicer3.xml"/></Relationships>
</file>

<file path=xl/worksheets/_rels/sheet8.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7.xml"/><Relationship Id="rId1" Type="http://schemas.openxmlformats.org/officeDocument/2006/relationships/pivotTable" Target="../pivotTables/pivotTable6.xml"/></Relationships>
</file>

<file path=xl/worksheets/_rels/sheet9.xml.rels><?xml version="1.0" encoding="UTF-8" standalone="yes"?>
<Relationships xmlns="http://schemas.openxmlformats.org/package/2006/relationships"><Relationship Id="rId3" Type="http://schemas.microsoft.com/office/2007/relationships/slicer" Target="../slicers/slicer5.xml"/><Relationship Id="rId2" Type="http://schemas.openxmlformats.org/officeDocument/2006/relationships/drawing" Target="../drawings/drawing8.xml"/><Relationship Id="rId1" Type="http://schemas.openxmlformats.org/officeDocument/2006/relationships/pivotTable" Target="../pivotTables/pivotTable7.xml"/></Relationships>
</file>

<file path=xl/worksheets/_rels/sheet10.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9.xml"/><Relationship Id="rId1" Type="http://schemas.openxmlformats.org/officeDocument/2006/relationships/pivotTable" Target="../pivotTables/pivotTable8.xml"/></Relationships>
</file>

<file path=xl/worksheets/_rels/sheet11.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drawing" Target="../drawings/drawing10.xml"/><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ivotTable" Target="../pivotTables/pivotTable10.xml"/><Relationship Id="rId1" Type="http://schemas.openxmlformats.org/officeDocument/2006/relationships/pivotTable" Target="../pivotTables/pivotTable9.xml"/><Relationship Id="rId4" Type="http://schemas.microsoft.com/office/2007/relationships/slicer" Target="../slicers/slicer7.xml"/></Relationships>
</file>

<file path=xl/worksheets/_rels/sheet13.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drawing" Target="../drawings/drawing12.xml"/><Relationship Id="rId1" Type="http://schemas.openxmlformats.org/officeDocument/2006/relationships/pivotTable" Target="../pivotTables/pivotTable11.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ivotTable" Target="../pivotTables/pivotTable12.xml"/></Relationships>
</file>

<file path=xl/worksheets/_rels/sheet15.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drawing" Target="../drawings/drawing14.xml"/><Relationship Id="rId1" Type="http://schemas.openxmlformats.org/officeDocument/2006/relationships/printerSettings" Target="../printerSettings/printerSettings3.bin"/><Relationship Id="rId4" Type="http://schemas.microsoft.com/office/2007/relationships/slicer" Target="../slicers/slicer8.xml"/></Relationships>
</file>

<file path=xl/worksheets/_rels/sheet16.xml.rels><?xml version="1.0" encoding="UTF-8" standalone="yes"?>
<Relationships xmlns="http://schemas.openxmlformats.org/package/2006/relationships"><Relationship Id="rId3" Type="http://schemas.openxmlformats.org/officeDocument/2006/relationships/pivotTable" Target="../pivotTables/pivotTable15.xml"/><Relationship Id="rId2" Type="http://schemas.openxmlformats.org/officeDocument/2006/relationships/pivotTable" Target="../pivotTables/pivotTable14.xml"/><Relationship Id="rId1" Type="http://schemas.openxmlformats.org/officeDocument/2006/relationships/pivotTable" Target="../pivotTables/pivotTable13.xml"/><Relationship Id="rId5" Type="http://schemas.microsoft.com/office/2007/relationships/slicer" Target="../slicers/slicer9.xml"/><Relationship Id="rId4"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ivotTable" Target="../pivotTables/pivotTable17.xml"/><Relationship Id="rId1" Type="http://schemas.openxmlformats.org/officeDocument/2006/relationships/pivotTable" Target="../pivotTables/pivotTable16.xml"/><Relationship Id="rId4" Type="http://schemas.microsoft.com/office/2007/relationships/slicer" Target="../slicers/slicer10.xml"/></Relationships>
</file>

<file path=xl/worksheets/_rels/sheet18.xml.rels><?xml version="1.0" encoding="UTF-8" standalone="yes"?>
<Relationships xmlns="http://schemas.openxmlformats.org/package/2006/relationships"><Relationship Id="rId3" Type="http://schemas.openxmlformats.org/officeDocument/2006/relationships/table" Target="../tables/table6.xml"/><Relationship Id="rId2" Type="http://schemas.openxmlformats.org/officeDocument/2006/relationships/drawing" Target="../drawings/drawing17.xml"/><Relationship Id="rId1" Type="http://schemas.openxmlformats.org/officeDocument/2006/relationships/printerSettings" Target="../printerSettings/printerSettings4.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3" Type="http://schemas.microsoft.com/office/2007/relationships/slicer" Target="../slicers/slicer11.xml"/><Relationship Id="rId2" Type="http://schemas.openxmlformats.org/officeDocument/2006/relationships/drawing" Target="../drawings/drawing19.xml"/><Relationship Id="rId1" Type="http://schemas.openxmlformats.org/officeDocument/2006/relationships/pivotTable" Target="../pivotTables/pivotTable18.xml"/></Relationships>
</file>

<file path=xl/worksheets/_rels/sheet21.xml.rels><?xml version="1.0" encoding="UTF-8" standalone="yes"?>
<Relationships xmlns="http://schemas.openxmlformats.org/package/2006/relationships"><Relationship Id="rId3" Type="http://schemas.microsoft.com/office/2007/relationships/slicer" Target="../slicers/slicer12.xml"/><Relationship Id="rId2" Type="http://schemas.openxmlformats.org/officeDocument/2006/relationships/drawing" Target="../drawings/drawing20.xml"/><Relationship Id="rId1" Type="http://schemas.openxmlformats.org/officeDocument/2006/relationships/pivotTable" Target="../pivotTables/pivotTable19.xml"/><Relationship Id="rId4" Type="http://schemas.microsoft.com/office/2011/relationships/timeline" Target="../timelines/timeline1.xml"/></Relationships>
</file>

<file path=xl/worksheets/_rels/sheet22.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pivotTable" Target="../pivotTables/pivotTable21.xml"/><Relationship Id="rId1" Type="http://schemas.openxmlformats.org/officeDocument/2006/relationships/pivotTable" Target="../pivotTables/pivotTable20.xml"/><Relationship Id="rId6" Type="http://schemas.microsoft.com/office/2011/relationships/timeline" Target="../timelines/timeline2.xml"/><Relationship Id="rId5" Type="http://schemas.microsoft.com/office/2007/relationships/slicer" Target="../slicers/slicer13.xml"/><Relationship Id="rId4"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printerSettings" Target="../printerSettings/printerSettings6.bin"/><Relationship Id="rId1" Type="http://schemas.openxmlformats.org/officeDocument/2006/relationships/pivotTable" Target="../pivotTables/pivotTable22.xml"/><Relationship Id="rId5" Type="http://schemas.microsoft.com/office/2011/relationships/timeline" Target="../timelines/timeline3.xml"/><Relationship Id="rId4" Type="http://schemas.microsoft.com/office/2007/relationships/slicer" Target="../slicers/slicer14.xml"/></Relationships>
</file>

<file path=xl/worksheets/_rels/sheet24.xml.rels><?xml version="1.0" encoding="UTF-8" standalone="yes"?>
<Relationships xmlns="http://schemas.openxmlformats.org/package/2006/relationships"><Relationship Id="rId3" Type="http://schemas.openxmlformats.org/officeDocument/2006/relationships/table" Target="../tables/table7.xml"/><Relationship Id="rId2" Type="http://schemas.openxmlformats.org/officeDocument/2006/relationships/drawing" Target="../drawings/drawing23.xml"/><Relationship Id="rId1" Type="http://schemas.openxmlformats.org/officeDocument/2006/relationships/printerSettings" Target="../printerSettings/printerSettings7.bin"/><Relationship Id="rId4" Type="http://schemas.openxmlformats.org/officeDocument/2006/relationships/table" Target="../tables/table8.xm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ivotTable" Target="../pivotTables/pivotTable24.xml"/><Relationship Id="rId1" Type="http://schemas.openxmlformats.org/officeDocument/2006/relationships/pivotTable" Target="../pivotTables/pivotTable23.xml"/><Relationship Id="rId4" Type="http://schemas.microsoft.com/office/2007/relationships/slicer" Target="../slicers/slicer15.xml"/></Relationships>
</file>

<file path=xl/worksheets/_rels/sheet26.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drawing" Target="../drawings/drawing25.xml"/><Relationship Id="rId1" Type="http://schemas.openxmlformats.org/officeDocument/2006/relationships/printerSettings" Target="../printerSettings/printerSettings8.bin"/></Relationships>
</file>

<file path=xl/worksheets/_rels/sheet27.xml.rels><?xml version="1.0" encoding="UTF-8" standalone="yes"?>
<Relationships xmlns="http://schemas.openxmlformats.org/package/2006/relationships"><Relationship Id="rId3" Type="http://schemas.microsoft.com/office/2007/relationships/slicer" Target="../slicers/slicer16.xml"/><Relationship Id="rId2" Type="http://schemas.openxmlformats.org/officeDocument/2006/relationships/drawing" Target="../drawings/drawing26.xml"/><Relationship Id="rId1" Type="http://schemas.openxmlformats.org/officeDocument/2006/relationships/pivotTable" Target="../pivotTables/pivotTable25.xml"/></Relationships>
</file>

<file path=xl/worksheets/_rels/sheet28.xml.rels><?xml version="1.0" encoding="UTF-8" standalone="yes"?>
<Relationships xmlns="http://schemas.openxmlformats.org/package/2006/relationships"><Relationship Id="rId3" Type="http://schemas.openxmlformats.org/officeDocument/2006/relationships/pivotTable" Target="../pivotTables/pivotTable28.xml"/><Relationship Id="rId2" Type="http://schemas.openxmlformats.org/officeDocument/2006/relationships/pivotTable" Target="../pivotTables/pivotTable27.xml"/><Relationship Id="rId1" Type="http://schemas.openxmlformats.org/officeDocument/2006/relationships/pivotTable" Target="../pivotTables/pivotTable26.xml"/><Relationship Id="rId5" Type="http://schemas.microsoft.com/office/2007/relationships/slicer" Target="../slicers/slicer17.xml"/><Relationship Id="rId4"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3" Type="http://schemas.openxmlformats.org/officeDocument/2006/relationships/table" Target="../tables/table10.xml"/><Relationship Id="rId2" Type="http://schemas.openxmlformats.org/officeDocument/2006/relationships/drawing" Target="../drawings/drawing28.xml"/><Relationship Id="rId1" Type="http://schemas.openxmlformats.org/officeDocument/2006/relationships/printerSettings" Target="../printerSettings/printerSettings9.bin"/></Relationships>
</file>

<file path=xl/worksheets/_rels/sheet30.xml.rels><?xml version="1.0" encoding="UTF-8" standalone="yes"?>
<Relationships xmlns="http://schemas.openxmlformats.org/package/2006/relationships"><Relationship Id="rId3" Type="http://schemas.microsoft.com/office/2007/relationships/slicer" Target="../slicers/slicer18.xml"/><Relationship Id="rId2" Type="http://schemas.openxmlformats.org/officeDocument/2006/relationships/drawing" Target="../drawings/drawing29.xml"/><Relationship Id="rId1" Type="http://schemas.openxmlformats.org/officeDocument/2006/relationships/pivotTable" Target="../pivotTables/pivotTable29.xml"/></Relationships>
</file>

<file path=xl/worksheets/_rels/sheet31.xml.rels><?xml version="1.0" encoding="UTF-8" standalone="yes"?>
<Relationships xmlns="http://schemas.openxmlformats.org/package/2006/relationships"><Relationship Id="rId3" Type="http://schemas.microsoft.com/office/2007/relationships/slicer" Target="../slicers/slicer19.xml"/><Relationship Id="rId2" Type="http://schemas.openxmlformats.org/officeDocument/2006/relationships/drawing" Target="../drawings/drawing30.xml"/><Relationship Id="rId1" Type="http://schemas.openxmlformats.org/officeDocument/2006/relationships/pivotTable" Target="../pivotTables/pivotTable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2" Type="http://schemas.openxmlformats.org/officeDocument/2006/relationships/table" Target="../tables/table11.xml"/><Relationship Id="rId1" Type="http://schemas.openxmlformats.org/officeDocument/2006/relationships/drawing" Target="../drawings/drawing3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BBFBDF-46C3-4C6D-A014-AF383A7513A2}">
  <dimension ref="Y24"/>
  <sheetViews>
    <sheetView zoomScale="65" workbookViewId="0"/>
  </sheetViews>
  <sheetFormatPr defaultColWidth="8.7109375" defaultRowHeight="14.45"/>
  <sheetData>
    <row r="24" spans="25:25" ht="18.600000000000001">
      <c r="Y24" s="58"/>
    </row>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DC123B-30B2-45EE-BD4D-38B51CA655FD}">
  <dimension ref="A1:K4"/>
  <sheetViews>
    <sheetView topLeftCell="A20" zoomScale="46" zoomScaleNormal="91" workbookViewId="0"/>
  </sheetViews>
  <sheetFormatPr defaultColWidth="8.7109375" defaultRowHeight="14.45"/>
  <cols>
    <col min="1" max="1" width="27.42578125" customWidth="1"/>
  </cols>
  <sheetData>
    <row r="1" spans="1:11" ht="33.75" customHeight="1"/>
    <row r="2" spans="1:11" ht="21" customHeight="1">
      <c r="A2" s="57"/>
      <c r="B2" s="57"/>
      <c r="C2" s="57"/>
      <c r="D2" s="57"/>
      <c r="E2" s="57"/>
      <c r="F2" s="57"/>
      <c r="G2" s="57"/>
      <c r="H2" s="57"/>
      <c r="I2" s="57"/>
      <c r="J2" s="57"/>
      <c r="K2" s="57"/>
    </row>
    <row r="3" spans="1:11" ht="15" customHeight="1">
      <c r="A3" s="57"/>
      <c r="B3" s="57"/>
      <c r="C3" s="57"/>
      <c r="D3" s="57"/>
      <c r="E3" s="57"/>
      <c r="F3" s="57"/>
      <c r="G3" s="57"/>
      <c r="H3" s="57"/>
      <c r="I3" s="57"/>
      <c r="J3" s="57"/>
      <c r="K3" s="57"/>
    </row>
    <row r="4" spans="1:11" ht="21" customHeight="1">
      <c r="A4" s="57"/>
      <c r="B4" s="57"/>
      <c r="C4" s="57"/>
      <c r="D4" s="57"/>
      <c r="E4" s="57"/>
      <c r="F4" s="57"/>
      <c r="G4" s="57"/>
      <c r="H4" s="57"/>
      <c r="I4" s="57"/>
      <c r="J4" s="57"/>
      <c r="K4" s="57"/>
    </row>
  </sheetData>
  <pageMargins left="0.7" right="0.7" top="0.75" bottom="0.75" header="0.3" footer="0.3"/>
  <drawing r:id="rId1"/>
  <extLst>
    <ext xmlns:x14="http://schemas.microsoft.com/office/spreadsheetml/2009/9/main" uri="{A8765BA9-456A-4dab-B4F3-ACF838C121DE}">
      <x14:slicerList>
        <x14:slicer r:id="rId2"/>
      </x14:slicerList>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953620-23A7-4FBA-8F54-522AC7FD01B9}">
  <dimension ref="A1:AH78"/>
  <sheetViews>
    <sheetView zoomScale="44" workbookViewId="0">
      <selection activeCell="B13" sqref="B13"/>
    </sheetView>
  </sheetViews>
  <sheetFormatPr defaultColWidth="8.7109375" defaultRowHeight="14.45"/>
  <cols>
    <col min="1" max="1" width="20.28515625" bestFit="1" customWidth="1"/>
    <col min="2" max="2" width="26.85546875" bestFit="1" customWidth="1"/>
    <col min="4" max="4" width="35.42578125" bestFit="1" customWidth="1"/>
    <col min="5" max="5" width="37" bestFit="1" customWidth="1"/>
    <col min="11" max="11" width="11.28515625" customWidth="1"/>
    <col min="12" max="12" width="19.7109375" bestFit="1" customWidth="1"/>
    <col min="13" max="13" width="16.5703125" bestFit="1" customWidth="1"/>
    <col min="14" max="14" width="12" customWidth="1"/>
    <col min="15" max="16" width="17" customWidth="1"/>
    <col min="17" max="17" width="19.7109375" bestFit="1" customWidth="1"/>
    <col min="18" max="18" width="24.42578125" bestFit="1" customWidth="1"/>
    <col min="19" max="19" width="15.5703125" customWidth="1"/>
    <col min="20" max="20" width="13.28515625" customWidth="1"/>
    <col min="21" max="22" width="14.42578125" style="16" customWidth="1"/>
    <col min="23" max="23" width="13" customWidth="1"/>
    <col min="24" max="24" width="18.42578125" bestFit="1" customWidth="1"/>
    <col min="26" max="26" width="15.5703125" customWidth="1"/>
    <col min="27" max="28" width="40.5703125" customWidth="1"/>
    <col min="29" max="29" width="29" bestFit="1" customWidth="1"/>
    <col min="30" max="30" width="22.42578125" bestFit="1" customWidth="1"/>
    <col min="31" max="31" width="18.42578125" customWidth="1"/>
    <col min="32" max="32" width="22" customWidth="1"/>
    <col min="33" max="33" width="35" customWidth="1"/>
    <col min="34" max="34" width="35.42578125" customWidth="1"/>
    <col min="35" max="35" width="24.42578125" customWidth="1"/>
  </cols>
  <sheetData>
    <row r="1" spans="1:34">
      <c r="A1" s="15" t="s">
        <v>0</v>
      </c>
      <c r="B1" t="s">
        <v>1</v>
      </c>
      <c r="D1" s="15" t="s">
        <v>0</v>
      </c>
      <c r="E1" t="s">
        <v>2</v>
      </c>
      <c r="L1" s="15" t="s">
        <v>3</v>
      </c>
      <c r="M1" t="s" vm="1">
        <v>4</v>
      </c>
    </row>
    <row r="2" spans="1:34">
      <c r="A2" s="4" t="s">
        <v>5</v>
      </c>
      <c r="D2" s="4" t="s">
        <v>5</v>
      </c>
      <c r="Q2" s="15" t="s">
        <v>0</v>
      </c>
      <c r="R2" t="s">
        <v>6</v>
      </c>
      <c r="T2" s="16"/>
      <c r="AH2" s="16"/>
    </row>
    <row r="3" spans="1:34">
      <c r="A3" s="127" t="s">
        <v>7</v>
      </c>
      <c r="B3">
        <v>11</v>
      </c>
      <c r="D3" s="127" t="s">
        <v>8</v>
      </c>
      <c r="E3">
        <v>21</v>
      </c>
      <c r="L3" s="15" t="s">
        <v>0</v>
      </c>
      <c r="M3" t="s">
        <v>9</v>
      </c>
      <c r="Q3" s="4" t="s">
        <v>10</v>
      </c>
      <c r="R3">
        <v>2</v>
      </c>
      <c r="T3" s="16"/>
      <c r="AH3" s="16"/>
    </row>
    <row r="4" spans="1:34">
      <c r="A4" s="127" t="s">
        <v>11</v>
      </c>
      <c r="B4">
        <v>1</v>
      </c>
      <c r="D4" s="4" t="s">
        <v>12</v>
      </c>
      <c r="L4" s="4" t="s">
        <v>13</v>
      </c>
      <c r="M4">
        <v>138.51</v>
      </c>
      <c r="Q4" s="4" t="s">
        <v>14</v>
      </c>
      <c r="R4">
        <v>1</v>
      </c>
      <c r="T4" s="16"/>
      <c r="AH4" s="16"/>
    </row>
    <row r="5" spans="1:34">
      <c r="A5" s="127" t="s">
        <v>15</v>
      </c>
      <c r="B5">
        <v>3</v>
      </c>
      <c r="D5" s="127" t="s">
        <v>16</v>
      </c>
      <c r="E5">
        <v>9</v>
      </c>
      <c r="L5" s="4" t="s">
        <v>17</v>
      </c>
      <c r="M5">
        <v>125.96</v>
      </c>
      <c r="Q5" s="4" t="s">
        <v>18</v>
      </c>
      <c r="R5">
        <v>2</v>
      </c>
      <c r="T5" s="16"/>
      <c r="AH5" s="16"/>
    </row>
    <row r="6" spans="1:34">
      <c r="A6" s="127" t="s">
        <v>19</v>
      </c>
      <c r="B6">
        <v>6</v>
      </c>
      <c r="D6" s="4" t="s">
        <v>20</v>
      </c>
      <c r="L6" s="4" t="s">
        <v>21</v>
      </c>
      <c r="M6">
        <v>178.78000000000003</v>
      </c>
      <c r="Q6" s="4" t="s">
        <v>22</v>
      </c>
      <c r="R6">
        <v>1</v>
      </c>
      <c r="T6" s="16"/>
      <c r="AH6" s="16"/>
    </row>
    <row r="7" spans="1:34">
      <c r="A7" s="4" t="s">
        <v>12</v>
      </c>
      <c r="D7" s="127" t="s">
        <v>23</v>
      </c>
      <c r="E7">
        <v>28</v>
      </c>
      <c r="L7" s="4" t="s">
        <v>24</v>
      </c>
      <c r="M7">
        <v>254.6</v>
      </c>
      <c r="Q7" s="4" t="s">
        <v>25</v>
      </c>
      <c r="R7">
        <v>1</v>
      </c>
      <c r="T7" s="16"/>
      <c r="AH7" s="16"/>
    </row>
    <row r="8" spans="1:34">
      <c r="A8" s="127" t="s">
        <v>7</v>
      </c>
      <c r="B8">
        <v>6</v>
      </c>
      <c r="D8" s="4" t="s">
        <v>26</v>
      </c>
      <c r="L8" s="4" t="s">
        <v>27</v>
      </c>
      <c r="M8">
        <v>60.180000000000007</v>
      </c>
      <c r="Q8" s="4" t="s">
        <v>28</v>
      </c>
      <c r="R8">
        <v>3</v>
      </c>
      <c r="T8" s="16"/>
      <c r="AH8" s="16"/>
    </row>
    <row r="9" spans="1:34">
      <c r="A9" s="127" t="s">
        <v>11</v>
      </c>
      <c r="B9">
        <v>1</v>
      </c>
      <c r="D9" s="127" t="s">
        <v>29</v>
      </c>
      <c r="E9">
        <v>14</v>
      </c>
      <c r="L9" s="4" t="s">
        <v>30</v>
      </c>
      <c r="M9">
        <v>154.60999999999999</v>
      </c>
      <c r="Q9" s="4" t="s">
        <v>31</v>
      </c>
      <c r="R9">
        <v>3</v>
      </c>
      <c r="T9" s="16"/>
      <c r="AH9" s="16"/>
    </row>
    <row r="10" spans="1:34">
      <c r="A10" s="127" t="s">
        <v>15</v>
      </c>
      <c r="B10">
        <v>2</v>
      </c>
      <c r="D10" s="4" t="s">
        <v>32</v>
      </c>
      <c r="L10" s="4" t="s">
        <v>33</v>
      </c>
      <c r="M10">
        <v>68.960000000000008</v>
      </c>
      <c r="Q10" s="4" t="s">
        <v>34</v>
      </c>
      <c r="R10">
        <v>2</v>
      </c>
      <c r="T10" s="16"/>
      <c r="AH10" s="16"/>
    </row>
    <row r="11" spans="1:34">
      <c r="A11" s="4" t="s">
        <v>20</v>
      </c>
      <c r="D11" s="127" t="s">
        <v>35</v>
      </c>
      <c r="E11">
        <v>17</v>
      </c>
      <c r="L11" s="4" t="s">
        <v>36</v>
      </c>
      <c r="M11">
        <v>99.16</v>
      </c>
      <c r="Q11" s="4" t="s">
        <v>37</v>
      </c>
      <c r="R11">
        <v>2</v>
      </c>
      <c r="T11" s="16"/>
      <c r="AH11" s="16"/>
    </row>
    <row r="12" spans="1:34">
      <c r="A12" s="127" t="s">
        <v>7</v>
      </c>
      <c r="B12">
        <v>13</v>
      </c>
      <c r="D12" s="4" t="s">
        <v>38</v>
      </c>
      <c r="E12">
        <v>89</v>
      </c>
      <c r="L12" s="4" t="s">
        <v>38</v>
      </c>
      <c r="M12">
        <v>1080.7600000000002</v>
      </c>
      <c r="Q12" s="4" t="s">
        <v>39</v>
      </c>
      <c r="R12">
        <v>1</v>
      </c>
      <c r="T12" s="16"/>
      <c r="AH12" s="16"/>
    </row>
    <row r="13" spans="1:34">
      <c r="A13" s="127" t="s">
        <v>11</v>
      </c>
      <c r="B13">
        <v>5</v>
      </c>
      <c r="Q13" s="4" t="s">
        <v>40</v>
      </c>
      <c r="R13">
        <v>1</v>
      </c>
      <c r="T13" s="16"/>
      <c r="AH13" s="16"/>
    </row>
    <row r="14" spans="1:34">
      <c r="A14" s="127" t="s">
        <v>15</v>
      </c>
      <c r="B14">
        <v>5</v>
      </c>
      <c r="Q14" s="4" t="s">
        <v>41</v>
      </c>
      <c r="R14">
        <v>1</v>
      </c>
      <c r="T14" s="16"/>
      <c r="AH14" s="16"/>
    </row>
    <row r="15" spans="1:34">
      <c r="A15" s="127" t="s">
        <v>19</v>
      </c>
      <c r="B15">
        <v>5</v>
      </c>
      <c r="Q15" s="4" t="s">
        <v>42</v>
      </c>
      <c r="R15">
        <v>1</v>
      </c>
      <c r="T15" s="16"/>
      <c r="AH15" s="16"/>
    </row>
    <row r="16" spans="1:34">
      <c r="A16" s="4" t="s">
        <v>26</v>
      </c>
      <c r="Q16" s="4" t="s">
        <v>43</v>
      </c>
      <c r="R16">
        <v>2</v>
      </c>
      <c r="T16" s="16"/>
      <c r="AH16" s="16"/>
    </row>
    <row r="17" spans="1:34">
      <c r="A17" s="127" t="s">
        <v>7</v>
      </c>
      <c r="B17">
        <v>7</v>
      </c>
      <c r="Q17" s="4" t="s">
        <v>44</v>
      </c>
      <c r="R17">
        <v>2</v>
      </c>
      <c r="T17" s="16"/>
      <c r="AH17" s="16"/>
    </row>
    <row r="18" spans="1:34">
      <c r="A18" s="127" t="s">
        <v>11</v>
      </c>
      <c r="B18">
        <v>3</v>
      </c>
      <c r="Q18" s="4" t="s">
        <v>45</v>
      </c>
      <c r="R18">
        <v>4</v>
      </c>
      <c r="T18" s="16"/>
      <c r="AH18" s="16"/>
    </row>
    <row r="19" spans="1:34">
      <c r="A19" s="127" t="s">
        <v>15</v>
      </c>
      <c r="B19">
        <v>1</v>
      </c>
      <c r="Q19" s="4" t="s">
        <v>38</v>
      </c>
      <c r="R19">
        <v>29</v>
      </c>
      <c r="T19" s="16"/>
      <c r="AH19" s="16"/>
    </row>
    <row r="20" spans="1:34">
      <c r="A20" s="127" t="s">
        <v>19</v>
      </c>
      <c r="B20">
        <v>3</v>
      </c>
      <c r="Q20" s="1"/>
      <c r="T20" s="16"/>
      <c r="AH20" s="16"/>
    </row>
    <row r="21" spans="1:34">
      <c r="A21" s="4" t="s">
        <v>32</v>
      </c>
      <c r="Q21" s="1"/>
      <c r="T21" s="16"/>
      <c r="AH21" s="16"/>
    </row>
    <row r="22" spans="1:34">
      <c r="A22" s="127" t="s">
        <v>7</v>
      </c>
      <c r="B22">
        <v>6</v>
      </c>
      <c r="Q22" s="1"/>
      <c r="T22" s="16"/>
      <c r="AH22" s="16"/>
    </row>
    <row r="23" spans="1:34">
      <c r="A23" s="127" t="s">
        <v>11</v>
      </c>
      <c r="B23">
        <v>5</v>
      </c>
      <c r="Q23" s="1"/>
      <c r="T23" s="16"/>
      <c r="AH23" s="16"/>
    </row>
    <row r="24" spans="1:34">
      <c r="A24" s="127" t="s">
        <v>15</v>
      </c>
      <c r="B24">
        <v>2</v>
      </c>
      <c r="Q24" s="1"/>
      <c r="T24" s="16"/>
      <c r="AH24" s="16"/>
    </row>
    <row r="25" spans="1:34">
      <c r="A25" s="127" t="s">
        <v>19</v>
      </c>
      <c r="B25">
        <v>4</v>
      </c>
      <c r="Q25" s="1"/>
      <c r="T25" s="16"/>
      <c r="AH25" s="16"/>
    </row>
    <row r="26" spans="1:34">
      <c r="A26" s="4" t="s">
        <v>38</v>
      </c>
      <c r="B26">
        <v>89</v>
      </c>
      <c r="Q26" s="1"/>
      <c r="T26" s="16"/>
      <c r="AH26" s="16"/>
    </row>
    <row r="27" spans="1:34">
      <c r="Q27" s="1"/>
      <c r="T27" s="16"/>
      <c r="AH27" s="16"/>
    </row>
    <row r="28" spans="1:34">
      <c r="Q28" s="1"/>
      <c r="T28" s="16"/>
      <c r="AH28" s="16"/>
    </row>
    <row r="29" spans="1:34">
      <c r="Q29" s="1"/>
      <c r="T29" s="16"/>
      <c r="AH29" s="16"/>
    </row>
    <row r="30" spans="1:34">
      <c r="Q30" s="1"/>
      <c r="T30" s="16"/>
      <c r="AH30" s="16"/>
    </row>
    <row r="31" spans="1:34">
      <c r="Q31" s="1"/>
      <c r="T31" s="16"/>
    </row>
    <row r="32" spans="1:34">
      <c r="Q32" s="1"/>
      <c r="T32" s="16"/>
    </row>
    <row r="33" spans="17:28">
      <c r="Q33" s="1"/>
      <c r="T33" s="16"/>
    </row>
    <row r="34" spans="17:28">
      <c r="Q34" s="1"/>
      <c r="T34" s="16"/>
    </row>
    <row r="35" spans="17:28">
      <c r="Q35" s="1"/>
      <c r="T35" s="16"/>
      <c r="Z35" s="54"/>
      <c r="AA35" s="54"/>
      <c r="AB35" s="54"/>
    </row>
    <row r="36" spans="17:28">
      <c r="Q36" s="1"/>
      <c r="T36" s="16"/>
    </row>
    <row r="37" spans="17:28">
      <c r="Q37" s="1"/>
      <c r="T37" s="16"/>
    </row>
    <row r="38" spans="17:28">
      <c r="Q38" s="1"/>
      <c r="T38" s="16"/>
    </row>
    <row r="39" spans="17:28">
      <c r="Q39" s="1"/>
      <c r="T39" s="16"/>
    </row>
    <row r="40" spans="17:28">
      <c r="Q40" s="1"/>
      <c r="T40" s="16"/>
    </row>
    <row r="41" spans="17:28">
      <c r="Q41" s="1"/>
      <c r="T41" s="16"/>
    </row>
    <row r="42" spans="17:28">
      <c r="Q42" s="1"/>
      <c r="T42" s="16"/>
    </row>
    <row r="43" spans="17:28">
      <c r="Q43" s="1"/>
      <c r="T43" s="16"/>
    </row>
    <row r="44" spans="17:28">
      <c r="Q44" s="1"/>
      <c r="T44" s="16"/>
    </row>
    <row r="45" spans="17:28">
      <c r="Q45" s="1"/>
      <c r="T45" s="16"/>
    </row>
    <row r="46" spans="17:28">
      <c r="Q46" s="1"/>
      <c r="T46" s="16"/>
    </row>
    <row r="47" spans="17:28">
      <c r="Q47" s="1"/>
      <c r="T47" s="16"/>
    </row>
    <row r="48" spans="17:28">
      <c r="Q48" s="1"/>
      <c r="T48" s="16"/>
    </row>
    <row r="49" spans="17:20">
      <c r="Q49" s="1"/>
      <c r="T49" s="16"/>
    </row>
    <row r="50" spans="17:20">
      <c r="Q50" s="1"/>
      <c r="T50" s="16"/>
    </row>
    <row r="51" spans="17:20">
      <c r="Q51" s="1"/>
      <c r="T51" s="16"/>
    </row>
    <row r="52" spans="17:20">
      <c r="Q52" s="1"/>
      <c r="T52" s="16"/>
    </row>
    <row r="53" spans="17:20">
      <c r="Q53" s="1"/>
      <c r="T53" s="16"/>
    </row>
    <row r="54" spans="17:20">
      <c r="Q54" s="1"/>
      <c r="T54" s="16"/>
    </row>
    <row r="55" spans="17:20">
      <c r="Q55" s="1"/>
      <c r="T55" s="16"/>
    </row>
    <row r="56" spans="17:20">
      <c r="Q56" s="1"/>
      <c r="T56" s="16"/>
    </row>
    <row r="57" spans="17:20">
      <c r="Q57" s="1"/>
      <c r="T57" s="16"/>
    </row>
    <row r="58" spans="17:20">
      <c r="Q58" s="1"/>
      <c r="T58" s="16"/>
    </row>
    <row r="59" spans="17:20">
      <c r="Q59" s="1"/>
      <c r="T59" s="16"/>
    </row>
    <row r="60" spans="17:20">
      <c r="Q60" s="1"/>
      <c r="T60" s="16"/>
    </row>
    <row r="61" spans="17:20">
      <c r="Q61" s="1"/>
      <c r="T61" s="16"/>
    </row>
    <row r="62" spans="17:20">
      <c r="Q62" s="1"/>
      <c r="T62" s="16"/>
    </row>
    <row r="63" spans="17:20">
      <c r="Q63" s="1"/>
      <c r="T63" s="16"/>
    </row>
    <row r="64" spans="17:20">
      <c r="Q64" s="1"/>
      <c r="T64" s="16"/>
    </row>
    <row r="65" spans="17:20">
      <c r="Q65" s="1"/>
      <c r="T65" s="16"/>
    </row>
    <row r="66" spans="17:20">
      <c r="Q66" s="1"/>
      <c r="T66" s="16"/>
    </row>
    <row r="67" spans="17:20">
      <c r="Q67" s="1"/>
      <c r="T67" s="16"/>
    </row>
    <row r="68" spans="17:20">
      <c r="Q68" s="1"/>
      <c r="T68" s="16"/>
    </row>
    <row r="69" spans="17:20">
      <c r="Q69" s="1"/>
      <c r="T69" s="16"/>
    </row>
    <row r="70" spans="17:20">
      <c r="Q70" s="1"/>
      <c r="T70" s="16"/>
    </row>
    <row r="71" spans="17:20">
      <c r="Q71" s="1"/>
      <c r="T71" s="16"/>
    </row>
    <row r="72" spans="17:20">
      <c r="Q72" s="1"/>
      <c r="T72" s="16"/>
    </row>
    <row r="73" spans="17:20">
      <c r="Q73" s="1"/>
      <c r="T73" s="16"/>
    </row>
    <row r="74" spans="17:20">
      <c r="Q74" s="1"/>
      <c r="T74" s="16"/>
    </row>
    <row r="75" spans="17:20">
      <c r="Q75" s="1"/>
      <c r="T75" s="16"/>
    </row>
    <row r="76" spans="17:20">
      <c r="Q76" s="1"/>
      <c r="T76" s="16"/>
    </row>
    <row r="77" spans="17:20">
      <c r="Q77" s="1"/>
      <c r="T77" s="16"/>
    </row>
    <row r="78" spans="17:20">
      <c r="Q78" s="1"/>
      <c r="T78" s="16"/>
    </row>
  </sheetData>
  <conditionalFormatting sqref="AG1:AG1048576">
    <cfRule type="dataBar" priority="1">
      <dataBar>
        <cfvo type="min"/>
        <cfvo type="max"/>
        <color rgb="FF008AEF"/>
      </dataBar>
      <extLst>
        <ext xmlns:x14="http://schemas.microsoft.com/office/spreadsheetml/2009/9/main" uri="{B025F937-C7B1-47D3-B67F-A62EFF666E3E}">
          <x14:id>{8DFBA930-C09A-4CCA-8BC5-C53D1B7E9435}</x14:id>
        </ext>
      </extLst>
    </cfRule>
    <cfRule type="dataBar" priority="2">
      <dataBar>
        <cfvo type="min"/>
        <cfvo type="max"/>
        <color rgb="FF63C384"/>
      </dataBar>
      <extLst>
        <ext xmlns:x14="http://schemas.microsoft.com/office/spreadsheetml/2009/9/main" uri="{B025F937-C7B1-47D3-B67F-A62EFF666E3E}">
          <x14:id>{D1BE6C4B-AE98-462F-AB60-88054882E7ED}</x14:id>
        </ext>
      </extLst>
    </cfRule>
    <cfRule type="dataBar" priority="3">
      <dataBar>
        <cfvo type="min"/>
        <cfvo type="max"/>
        <color rgb="FFFFB628"/>
      </dataBar>
      <extLst>
        <ext xmlns:x14="http://schemas.microsoft.com/office/spreadsheetml/2009/9/main" uri="{B025F937-C7B1-47D3-B67F-A62EFF666E3E}">
          <x14:id>{43B1AEE4-EA01-41AF-A315-CD976E20566F}</x14:id>
        </ext>
      </extLst>
    </cfRule>
    <cfRule type="dataBar" priority="4">
      <dataBar>
        <cfvo type="min"/>
        <cfvo type="max"/>
        <color rgb="FFFF555A"/>
      </dataBar>
      <extLst>
        <ext xmlns:x14="http://schemas.microsoft.com/office/spreadsheetml/2009/9/main" uri="{B025F937-C7B1-47D3-B67F-A62EFF666E3E}">
          <x14:id>{8CA673BF-2F6A-4EC0-956F-7615DBF914BF}</x14:id>
        </ext>
      </extLst>
    </cfRule>
    <cfRule type="dataBar" priority="5">
      <dataBar>
        <cfvo type="min"/>
        <cfvo type="max"/>
        <color rgb="FFFFB628"/>
      </dataBar>
      <extLst>
        <ext xmlns:x14="http://schemas.microsoft.com/office/spreadsheetml/2009/9/main" uri="{B025F937-C7B1-47D3-B67F-A62EFF666E3E}">
          <x14:id>{5BDCDBCF-A1A4-4071-A730-9FD9B2710B63}</x14:id>
        </ext>
      </extLst>
    </cfRule>
    <cfRule type="dataBar" priority="6">
      <dataBar>
        <cfvo type="min"/>
        <cfvo type="max"/>
        <color rgb="FF638EC6"/>
      </dataBar>
      <extLst>
        <ext xmlns:x14="http://schemas.microsoft.com/office/spreadsheetml/2009/9/main" uri="{B025F937-C7B1-47D3-B67F-A62EFF666E3E}">
          <x14:id>{B7D2920F-DE4D-46D3-AF47-1795E8CCC5C2}</x14:id>
        </ext>
      </extLst>
    </cfRule>
    <cfRule type="dataBar" priority="7">
      <dataBar>
        <cfvo type="min"/>
        <cfvo type="max"/>
        <color rgb="FF638EC6"/>
      </dataBar>
      <extLst>
        <ext xmlns:x14="http://schemas.microsoft.com/office/spreadsheetml/2009/9/main" uri="{B025F937-C7B1-47D3-B67F-A62EFF666E3E}">
          <x14:id>{C802636F-1CC4-4FBD-93C5-854464F83777}</x14:id>
        </ext>
      </extLst>
    </cfRule>
  </conditionalFormatting>
  <pageMargins left="0.7" right="0.7" top="0.75" bottom="0.75" header="0.3" footer="0.3"/>
  <drawing r:id="rId5"/>
  <extLst>
    <ext xmlns:x14="http://schemas.microsoft.com/office/spreadsheetml/2009/9/main" uri="{78C0D931-6437-407d-A8EE-F0AAD7539E65}">
      <x14:conditionalFormattings>
        <x14:conditionalFormatting xmlns:xm="http://schemas.microsoft.com/office/excel/2006/main">
          <x14:cfRule type="dataBar" id="{8DFBA930-C09A-4CCA-8BC5-C53D1B7E9435}">
            <x14:dataBar minLength="0" maxLength="100" border="1" negativeBarBorderColorSameAsPositive="0">
              <x14:cfvo type="autoMin"/>
              <x14:cfvo type="autoMax"/>
              <x14:borderColor rgb="FF008AEF"/>
              <x14:negativeFillColor rgb="FFFF0000"/>
              <x14:negativeBorderColor rgb="FFFF0000"/>
              <x14:axisColor rgb="FF000000"/>
            </x14:dataBar>
          </x14:cfRule>
          <x14:cfRule type="dataBar" id="{D1BE6C4B-AE98-462F-AB60-88054882E7ED}">
            <x14:dataBar minLength="0" maxLength="100" border="1" negativeBarBorderColorSameAsPositive="0">
              <x14:cfvo type="autoMin"/>
              <x14:cfvo type="autoMax"/>
              <x14:borderColor rgb="FF63C384"/>
              <x14:negativeFillColor rgb="FFFF0000"/>
              <x14:negativeBorderColor rgb="FFFF0000"/>
              <x14:axisColor rgb="FF000000"/>
            </x14:dataBar>
          </x14:cfRule>
          <x14:cfRule type="dataBar" id="{43B1AEE4-EA01-41AF-A315-CD976E20566F}">
            <x14:dataBar minLength="0" maxLength="100" gradient="0">
              <x14:cfvo type="autoMin"/>
              <x14:cfvo type="autoMax"/>
              <x14:negativeFillColor rgb="FFFF0000"/>
              <x14:axisColor rgb="FF000000"/>
            </x14:dataBar>
          </x14:cfRule>
          <x14:cfRule type="dataBar" id="{8CA673BF-2F6A-4EC0-956F-7615DBF914BF}">
            <x14:dataBar minLength="0" maxLength="100" border="1" negativeBarBorderColorSameAsPositive="0">
              <x14:cfvo type="autoMin"/>
              <x14:cfvo type="autoMax"/>
              <x14:borderColor rgb="FFFF555A"/>
              <x14:negativeFillColor rgb="FFFF0000"/>
              <x14:negativeBorderColor rgb="FFFF0000"/>
              <x14:axisColor rgb="FF000000"/>
            </x14:dataBar>
          </x14:cfRule>
          <x14:cfRule type="dataBar" id="{5BDCDBCF-A1A4-4071-A730-9FD9B2710B63}">
            <x14:dataBar minLength="0" maxLength="100" border="1" negativeBarBorderColorSameAsPositive="0">
              <x14:cfvo type="autoMin"/>
              <x14:cfvo type="autoMax"/>
              <x14:borderColor rgb="FFFFB628"/>
              <x14:negativeFillColor rgb="FFFF0000"/>
              <x14:negativeBorderColor rgb="FFFF0000"/>
              <x14:axisColor rgb="FF000000"/>
            </x14:dataBar>
          </x14:cfRule>
          <x14:cfRule type="dataBar" id="{B7D2920F-DE4D-46D3-AF47-1795E8CCC5C2}">
            <x14:dataBar minLength="0" maxLength="100" border="1" negativeBarBorderColorSameAsPositive="0">
              <x14:cfvo type="autoMin"/>
              <x14:cfvo type="autoMax"/>
              <x14:borderColor rgb="FF638EC6"/>
              <x14:negativeFillColor rgb="FFFF0000"/>
              <x14:negativeBorderColor rgb="FFFF0000"/>
              <x14:axisColor rgb="FF000000"/>
            </x14:dataBar>
          </x14:cfRule>
          <x14:cfRule type="dataBar" id="{C802636F-1CC4-4FBD-93C5-854464F83777}">
            <x14:dataBar minLength="0" maxLength="100" gradient="0">
              <x14:cfvo type="autoMin"/>
              <x14:cfvo type="autoMax"/>
              <x14:negativeFillColor rgb="FFFF0000"/>
              <x14:axisColor rgb="FF000000"/>
            </x14:dataBar>
          </x14:cfRule>
          <xm:sqref>AG1:AG1048576</xm:sqref>
        </x14:conditionalFormatting>
      </x14:conditionalFormattings>
    </ext>
    <ext xmlns:x14="http://schemas.microsoft.com/office/spreadsheetml/2009/9/main" uri="{A8765BA9-456A-4dab-B4F3-ACF838C121DE}">
      <x14:slicerList>
        <x14:slicer r:id="rId6"/>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37FFD4-F33D-4D26-8CDD-945089672A52}">
  <dimension ref="A1:AM91"/>
  <sheetViews>
    <sheetView zoomScale="28" workbookViewId="0">
      <selection activeCell="AC24" sqref="AC24"/>
    </sheetView>
  </sheetViews>
  <sheetFormatPr defaultColWidth="8.7109375" defaultRowHeight="14.45"/>
  <cols>
    <col min="1" max="1" width="10.5703125" bestFit="1" customWidth="1"/>
    <col min="5" max="5" width="36" bestFit="1" customWidth="1"/>
    <col min="6" max="6" width="25.5703125" bestFit="1" customWidth="1"/>
    <col min="11" max="11" width="20.5703125" bestFit="1" customWidth="1"/>
    <col min="12" max="12" width="27.42578125" bestFit="1" customWidth="1"/>
    <col min="27" max="27" width="15.5703125" customWidth="1"/>
    <col min="28" max="29" width="23.42578125" customWidth="1"/>
    <col min="30" max="30" width="19.42578125" customWidth="1"/>
    <col min="31" max="31" width="26.28515625" customWidth="1"/>
    <col min="32" max="32" width="22.42578125" customWidth="1"/>
    <col min="33" max="33" width="17.42578125" customWidth="1"/>
    <col min="34" max="34" width="27.42578125" customWidth="1"/>
    <col min="35" max="35" width="48" customWidth="1"/>
    <col min="36" max="36" width="20.5703125" customWidth="1"/>
    <col min="39" max="39" width="27.5703125" customWidth="1"/>
  </cols>
  <sheetData>
    <row r="1" spans="1:39">
      <c r="A1" t="s">
        <v>46</v>
      </c>
      <c r="C1" t="s">
        <v>47</v>
      </c>
    </row>
    <row r="2" spans="1:39" ht="43.15">
      <c r="A2" s="16">
        <f>SUM(Product[Profit])</f>
        <v>1080.7600000000002</v>
      </c>
      <c r="C2">
        <f>MAX(Product[Profit])</f>
        <v>158.87</v>
      </c>
      <c r="AA2" s="155" t="s">
        <v>48</v>
      </c>
      <c r="AB2" s="155" t="s">
        <v>49</v>
      </c>
      <c r="AC2" s="155" t="s">
        <v>50</v>
      </c>
      <c r="AD2" s="155" t="s">
        <v>51</v>
      </c>
      <c r="AE2" s="155" t="s">
        <v>52</v>
      </c>
      <c r="AF2" s="155" t="s">
        <v>53</v>
      </c>
      <c r="AG2" s="155" t="s">
        <v>54</v>
      </c>
      <c r="AH2" s="155" t="s">
        <v>55</v>
      </c>
      <c r="AI2" s="155" t="s">
        <v>56</v>
      </c>
      <c r="AJ2" s="155" t="s">
        <v>57</v>
      </c>
      <c r="AK2" s="155" t="s">
        <v>58</v>
      </c>
      <c r="AL2" s="155" t="s">
        <v>59</v>
      </c>
      <c r="AM2" s="155" t="s">
        <v>60</v>
      </c>
    </row>
    <row r="3" spans="1:39" ht="28.9">
      <c r="C3" t="str">
        <f>_xlfn.XLOOKUP(C2,Product[Profit],Product[Product Name],"error",0)</f>
        <v>Côte de Blaye</v>
      </c>
      <c r="E3" t="s">
        <v>2</v>
      </c>
      <c r="AA3" s="156" t="s">
        <v>61</v>
      </c>
      <c r="AB3" s="156" t="s">
        <v>62</v>
      </c>
      <c r="AC3" s="156" t="s">
        <v>63</v>
      </c>
      <c r="AD3" s="156" t="s">
        <v>64</v>
      </c>
      <c r="AE3" s="156">
        <v>776553</v>
      </c>
      <c r="AF3" s="156" t="s">
        <v>65</v>
      </c>
      <c r="AG3" s="156" t="s">
        <v>66</v>
      </c>
      <c r="AH3" s="156" t="s">
        <v>26</v>
      </c>
      <c r="AI3" s="156">
        <v>6.4</v>
      </c>
      <c r="AJ3" s="157">
        <v>45367</v>
      </c>
      <c r="AK3" s="156">
        <v>1</v>
      </c>
      <c r="AL3" s="156" t="s">
        <v>11</v>
      </c>
      <c r="AM3" s="156" t="s">
        <v>67</v>
      </c>
    </row>
    <row r="4" spans="1:39" ht="28.9">
      <c r="E4">
        <v>89</v>
      </c>
      <c r="AA4" s="156" t="s">
        <v>68</v>
      </c>
      <c r="AB4" s="156" t="s">
        <v>69</v>
      </c>
      <c r="AC4" s="156" t="s">
        <v>70</v>
      </c>
      <c r="AD4" s="156" t="s">
        <v>71</v>
      </c>
      <c r="AE4" s="156">
        <v>235253</v>
      </c>
      <c r="AF4" s="156" t="s">
        <v>72</v>
      </c>
      <c r="AG4" s="156" t="s">
        <v>73</v>
      </c>
      <c r="AH4" s="156" t="s">
        <v>20</v>
      </c>
      <c r="AI4" s="156">
        <v>0.3</v>
      </c>
      <c r="AJ4" s="157">
        <v>45468</v>
      </c>
      <c r="AK4" s="156">
        <v>1</v>
      </c>
      <c r="AL4" s="156" t="s">
        <v>11</v>
      </c>
      <c r="AM4" s="156" t="s">
        <v>74</v>
      </c>
    </row>
    <row r="5" spans="1:39" ht="28.9">
      <c r="AA5" s="156" t="s">
        <v>75</v>
      </c>
      <c r="AB5" s="156" t="s">
        <v>76</v>
      </c>
      <c r="AC5" s="156" t="s">
        <v>77</v>
      </c>
      <c r="AD5" s="156" t="s">
        <v>78</v>
      </c>
      <c r="AE5" s="156">
        <v>456534</v>
      </c>
      <c r="AF5" s="156" t="s">
        <v>79</v>
      </c>
      <c r="AG5" s="156" t="s">
        <v>80</v>
      </c>
      <c r="AH5" s="156" t="s">
        <v>20</v>
      </c>
      <c r="AI5" s="156">
        <v>3.3</v>
      </c>
      <c r="AJ5" s="157">
        <v>42940</v>
      </c>
      <c r="AK5" s="156">
        <v>8</v>
      </c>
      <c r="AL5" s="156" t="s">
        <v>7</v>
      </c>
      <c r="AM5" s="156" t="s">
        <v>67</v>
      </c>
    </row>
    <row r="6" spans="1:39" ht="28.9">
      <c r="AA6" s="156" t="s">
        <v>81</v>
      </c>
      <c r="AB6" s="156" t="s">
        <v>82</v>
      </c>
      <c r="AC6" s="156" t="s">
        <v>83</v>
      </c>
      <c r="AD6" s="156" t="s">
        <v>84</v>
      </c>
      <c r="AE6" s="156">
        <v>235252</v>
      </c>
      <c r="AF6" s="156" t="s">
        <v>85</v>
      </c>
      <c r="AG6" s="156" t="s">
        <v>86</v>
      </c>
      <c r="AH6" s="156" t="s">
        <v>20</v>
      </c>
      <c r="AI6" s="156">
        <v>2.5</v>
      </c>
      <c r="AJ6" s="157">
        <v>42956</v>
      </c>
      <c r="AK6" s="156">
        <v>8</v>
      </c>
      <c r="AL6" s="156" t="s">
        <v>7</v>
      </c>
      <c r="AM6" s="156" t="s">
        <v>74</v>
      </c>
    </row>
    <row r="7" spans="1:39" ht="28.9">
      <c r="AA7" s="156" t="s">
        <v>87</v>
      </c>
      <c r="AB7" s="156" t="s">
        <v>88</v>
      </c>
      <c r="AC7" s="156" t="s">
        <v>89</v>
      </c>
      <c r="AD7" s="156" t="s">
        <v>90</v>
      </c>
      <c r="AE7" s="156">
        <v>234234</v>
      </c>
      <c r="AF7" s="156" t="s">
        <v>91</v>
      </c>
      <c r="AG7" s="156" t="s">
        <v>80</v>
      </c>
      <c r="AH7" s="156" t="s">
        <v>12</v>
      </c>
      <c r="AI7" s="156">
        <v>0.5</v>
      </c>
      <c r="AJ7" s="157">
        <v>44004</v>
      </c>
      <c r="AK7" s="156">
        <v>5</v>
      </c>
      <c r="AL7" s="156" t="s">
        <v>7</v>
      </c>
      <c r="AM7" s="156" t="s">
        <v>92</v>
      </c>
    </row>
    <row r="8" spans="1:39" ht="28.9">
      <c r="AA8" s="156" t="s">
        <v>93</v>
      </c>
      <c r="AB8" s="156" t="s">
        <v>94</v>
      </c>
      <c r="AC8" s="156" t="s">
        <v>95</v>
      </c>
      <c r="AD8" s="156" t="s">
        <v>96</v>
      </c>
      <c r="AE8" s="156">
        <v>233557</v>
      </c>
      <c r="AF8" s="156" t="s">
        <v>97</v>
      </c>
      <c r="AG8" s="156" t="s">
        <v>98</v>
      </c>
      <c r="AH8" s="156" t="s">
        <v>26</v>
      </c>
      <c r="AI8" s="156">
        <v>2.2999999999999998</v>
      </c>
      <c r="AJ8" s="157">
        <v>45782</v>
      </c>
      <c r="AK8" s="156">
        <v>0</v>
      </c>
      <c r="AL8" s="156" t="s">
        <v>11</v>
      </c>
      <c r="AM8" s="156" t="s">
        <v>67</v>
      </c>
    </row>
    <row r="9" spans="1:39" ht="28.9">
      <c r="AA9" s="156" t="s">
        <v>99</v>
      </c>
      <c r="AB9" s="156" t="s">
        <v>100</v>
      </c>
      <c r="AC9" s="156" t="s">
        <v>101</v>
      </c>
      <c r="AD9" s="156" t="s">
        <v>102</v>
      </c>
      <c r="AE9" s="156">
        <v>131546</v>
      </c>
      <c r="AF9" s="156" t="s">
        <v>103</v>
      </c>
      <c r="AG9" s="156" t="s">
        <v>104</v>
      </c>
      <c r="AH9" s="156" t="s">
        <v>5</v>
      </c>
      <c r="AI9" s="156">
        <v>4.5</v>
      </c>
      <c r="AJ9" s="157">
        <v>44523</v>
      </c>
      <c r="AK9" s="156">
        <v>4</v>
      </c>
      <c r="AL9" s="156" t="s">
        <v>15</v>
      </c>
      <c r="AM9" s="156" t="s">
        <v>105</v>
      </c>
    </row>
    <row r="10" spans="1:39" ht="28.9">
      <c r="AA10" s="156" t="s">
        <v>106</v>
      </c>
      <c r="AB10" s="156" t="s">
        <v>107</v>
      </c>
      <c r="AC10" s="156" t="s">
        <v>108</v>
      </c>
      <c r="AD10" s="156" t="s">
        <v>109</v>
      </c>
      <c r="AE10" s="156">
        <v>163455</v>
      </c>
      <c r="AF10" s="156" t="s">
        <v>110</v>
      </c>
      <c r="AG10" s="156" t="s">
        <v>111</v>
      </c>
      <c r="AH10" s="156" t="s">
        <v>5</v>
      </c>
      <c r="AI10" s="156">
        <v>4</v>
      </c>
      <c r="AJ10" s="157">
        <v>43662</v>
      </c>
      <c r="AK10" s="156">
        <v>6</v>
      </c>
      <c r="AL10" s="156" t="s">
        <v>7</v>
      </c>
      <c r="AM10" s="156" t="s">
        <v>112</v>
      </c>
    </row>
    <row r="11" spans="1:39" ht="28.9">
      <c r="AA11" s="156" t="s">
        <v>113</v>
      </c>
      <c r="AB11" s="156" t="s">
        <v>114</v>
      </c>
      <c r="AC11" s="156" t="s">
        <v>115</v>
      </c>
      <c r="AD11" s="156" t="s">
        <v>116</v>
      </c>
      <c r="AE11" s="156">
        <v>323465</v>
      </c>
      <c r="AF11" s="156" t="s">
        <v>117</v>
      </c>
      <c r="AG11" s="156" t="s">
        <v>118</v>
      </c>
      <c r="AH11" s="156" t="s">
        <v>32</v>
      </c>
      <c r="AI11" s="156">
        <v>4.3</v>
      </c>
      <c r="AJ11" s="157">
        <v>44979</v>
      </c>
      <c r="AK11" s="156">
        <v>2</v>
      </c>
      <c r="AL11" s="156" t="s">
        <v>15</v>
      </c>
      <c r="AM11" s="156" t="s">
        <v>105</v>
      </c>
    </row>
    <row r="12" spans="1:39" ht="28.9">
      <c r="AA12" s="156" t="s">
        <v>119</v>
      </c>
      <c r="AB12" s="156" t="s">
        <v>120</v>
      </c>
      <c r="AC12" s="156" t="s">
        <v>121</v>
      </c>
      <c r="AD12" s="156" t="s">
        <v>122</v>
      </c>
      <c r="AE12" s="156">
        <v>600126</v>
      </c>
      <c r="AF12" s="156" t="s">
        <v>123</v>
      </c>
      <c r="AG12" s="156" t="s">
        <v>124</v>
      </c>
      <c r="AH12" s="156" t="s">
        <v>20</v>
      </c>
      <c r="AI12" s="156">
        <v>5.7</v>
      </c>
      <c r="AJ12" s="157">
        <v>44358</v>
      </c>
      <c r="AK12" s="156">
        <v>4</v>
      </c>
      <c r="AL12" s="156" t="s">
        <v>15</v>
      </c>
      <c r="AM12" s="156" t="s">
        <v>125</v>
      </c>
    </row>
    <row r="13" spans="1:39" ht="28.9">
      <c r="AA13" s="156" t="s">
        <v>126</v>
      </c>
      <c r="AB13" s="156" t="s">
        <v>127</v>
      </c>
      <c r="AC13" s="156" t="s">
        <v>128</v>
      </c>
      <c r="AD13" s="156" t="s">
        <v>129</v>
      </c>
      <c r="AE13" s="156">
        <v>234356</v>
      </c>
      <c r="AF13" s="156" t="s">
        <v>130</v>
      </c>
      <c r="AG13" s="156" t="s">
        <v>131</v>
      </c>
      <c r="AH13" s="156" t="s">
        <v>20</v>
      </c>
      <c r="AI13" s="156">
        <v>3.3</v>
      </c>
      <c r="AJ13" s="157">
        <v>41911</v>
      </c>
      <c r="AK13" s="156">
        <v>11</v>
      </c>
      <c r="AL13" s="156" t="s">
        <v>19</v>
      </c>
      <c r="AM13" s="156" t="s">
        <v>125</v>
      </c>
    </row>
    <row r="14" spans="1:39" ht="28.9">
      <c r="AA14" s="156" t="s">
        <v>132</v>
      </c>
      <c r="AB14" s="156" t="s">
        <v>133</v>
      </c>
      <c r="AC14" s="156" t="s">
        <v>134</v>
      </c>
      <c r="AD14" s="156" t="s">
        <v>135</v>
      </c>
      <c r="AE14" s="156">
        <v>566542</v>
      </c>
      <c r="AF14" s="156" t="s">
        <v>136</v>
      </c>
      <c r="AG14" s="156" t="s">
        <v>137</v>
      </c>
      <c r="AH14" s="156" t="s">
        <v>20</v>
      </c>
      <c r="AI14" s="156">
        <v>4</v>
      </c>
      <c r="AJ14" s="157">
        <v>41632</v>
      </c>
      <c r="AK14" s="156">
        <v>12</v>
      </c>
      <c r="AL14" s="156" t="s">
        <v>19</v>
      </c>
      <c r="AM14" s="156" t="s">
        <v>125</v>
      </c>
    </row>
    <row r="15" spans="1:39" ht="28.9">
      <c r="AA15" s="156" t="s">
        <v>138</v>
      </c>
      <c r="AB15" s="156" t="s">
        <v>139</v>
      </c>
      <c r="AC15" s="156" t="s">
        <v>140</v>
      </c>
      <c r="AD15" s="156" t="s">
        <v>141</v>
      </c>
      <c r="AE15" s="156">
        <v>634224</v>
      </c>
      <c r="AF15" s="156" t="s">
        <v>142</v>
      </c>
      <c r="AG15" s="156" t="s">
        <v>143</v>
      </c>
      <c r="AH15" s="156" t="s">
        <v>12</v>
      </c>
      <c r="AI15" s="156">
        <v>0.1</v>
      </c>
      <c r="AJ15" s="157">
        <v>44526</v>
      </c>
      <c r="AK15" s="156">
        <v>4</v>
      </c>
      <c r="AL15" s="156" t="s">
        <v>15</v>
      </c>
      <c r="AM15" s="156" t="s">
        <v>105</v>
      </c>
    </row>
    <row r="16" spans="1:39" ht="28.9">
      <c r="AA16" s="156" t="s">
        <v>144</v>
      </c>
      <c r="AB16" s="156" t="s">
        <v>145</v>
      </c>
      <c r="AC16" s="156" t="s">
        <v>146</v>
      </c>
      <c r="AD16" s="156" t="s">
        <v>147</v>
      </c>
      <c r="AE16" s="156">
        <v>467453</v>
      </c>
      <c r="AF16" s="156" t="s">
        <v>148</v>
      </c>
      <c r="AG16" s="156" t="s">
        <v>149</v>
      </c>
      <c r="AH16" s="156" t="s">
        <v>12</v>
      </c>
      <c r="AI16" s="156">
        <v>5.6</v>
      </c>
      <c r="AJ16" s="157">
        <v>45745</v>
      </c>
      <c r="AK16" s="156">
        <v>0</v>
      </c>
      <c r="AL16" s="156" t="s">
        <v>11</v>
      </c>
      <c r="AM16" s="156" t="s">
        <v>67</v>
      </c>
    </row>
    <row r="17" spans="27:39" ht="28.9">
      <c r="AA17" s="156" t="s">
        <v>150</v>
      </c>
      <c r="AB17" s="156" t="s">
        <v>151</v>
      </c>
      <c r="AC17" s="156" t="s">
        <v>152</v>
      </c>
      <c r="AD17" s="156" t="s">
        <v>153</v>
      </c>
      <c r="AE17" s="156">
        <v>354375</v>
      </c>
      <c r="AF17" s="156" t="s">
        <v>154</v>
      </c>
      <c r="AG17" s="156" t="s">
        <v>155</v>
      </c>
      <c r="AH17" s="156" t="s">
        <v>20</v>
      </c>
      <c r="AI17" s="156">
        <v>2.8</v>
      </c>
      <c r="AJ17" s="157">
        <v>43297</v>
      </c>
      <c r="AK17" s="156">
        <v>7</v>
      </c>
      <c r="AL17" s="156" t="s">
        <v>7</v>
      </c>
      <c r="AM17" s="156" t="s">
        <v>125</v>
      </c>
    </row>
    <row r="18" spans="27:39" ht="28.9">
      <c r="AA18" s="156" t="s">
        <v>156</v>
      </c>
      <c r="AB18" s="156" t="s">
        <v>157</v>
      </c>
      <c r="AC18" s="156" t="s">
        <v>158</v>
      </c>
      <c r="AD18" s="156" t="s">
        <v>159</v>
      </c>
      <c r="AE18" s="156">
        <v>468673</v>
      </c>
      <c r="AF18" s="156" t="s">
        <v>160</v>
      </c>
      <c r="AG18" s="156" t="s">
        <v>161</v>
      </c>
      <c r="AH18" s="156" t="s">
        <v>5</v>
      </c>
      <c r="AI18" s="156">
        <v>2.2999999999999998</v>
      </c>
      <c r="AJ18" s="157">
        <v>42321</v>
      </c>
      <c r="AK18" s="156">
        <v>10</v>
      </c>
      <c r="AL18" s="156" t="s">
        <v>19</v>
      </c>
      <c r="AM18" s="156" t="s">
        <v>125</v>
      </c>
    </row>
    <row r="19" spans="27:39" ht="28.9">
      <c r="AA19" s="156" t="s">
        <v>162</v>
      </c>
      <c r="AB19" s="156" t="s">
        <v>163</v>
      </c>
      <c r="AC19" s="156" t="s">
        <v>164</v>
      </c>
      <c r="AD19" s="156" t="s">
        <v>165</v>
      </c>
      <c r="AE19" s="156">
        <v>234425</v>
      </c>
      <c r="AF19" s="156" t="s">
        <v>166</v>
      </c>
      <c r="AG19" s="156" t="s">
        <v>167</v>
      </c>
      <c r="AH19" s="156" t="s">
        <v>5</v>
      </c>
      <c r="AI19" s="156">
        <v>4</v>
      </c>
      <c r="AJ19" s="157">
        <v>43161</v>
      </c>
      <c r="AK19" s="156">
        <v>7</v>
      </c>
      <c r="AL19" s="156" t="s">
        <v>7</v>
      </c>
      <c r="AM19" s="156" t="s">
        <v>74</v>
      </c>
    </row>
    <row r="20" spans="27:39" ht="28.9">
      <c r="AA20" s="156" t="s">
        <v>168</v>
      </c>
      <c r="AB20" s="156" t="s">
        <v>169</v>
      </c>
      <c r="AC20" s="156" t="s">
        <v>170</v>
      </c>
      <c r="AD20" s="156" t="s">
        <v>171</v>
      </c>
      <c r="AE20" s="156">
        <v>686853</v>
      </c>
      <c r="AF20" s="156" t="s">
        <v>172</v>
      </c>
      <c r="AG20" s="156" t="s">
        <v>173</v>
      </c>
      <c r="AH20" s="156" t="s">
        <v>12</v>
      </c>
      <c r="AI20" s="156">
        <v>1.7</v>
      </c>
      <c r="AJ20" s="157">
        <v>43302</v>
      </c>
      <c r="AK20" s="156">
        <v>7</v>
      </c>
      <c r="AL20" s="156" t="s">
        <v>7</v>
      </c>
      <c r="AM20" s="156" t="s">
        <v>125</v>
      </c>
    </row>
    <row r="21" spans="27:39" ht="28.9">
      <c r="AA21" s="156" t="s">
        <v>174</v>
      </c>
      <c r="AB21" s="156" t="s">
        <v>175</v>
      </c>
      <c r="AC21" s="156" t="s">
        <v>176</v>
      </c>
      <c r="AD21" s="156" t="s">
        <v>177</v>
      </c>
      <c r="AE21" s="156">
        <v>234256</v>
      </c>
      <c r="AF21" s="156" t="s">
        <v>178</v>
      </c>
      <c r="AG21" s="156" t="s">
        <v>179</v>
      </c>
      <c r="AH21" s="156" t="s">
        <v>32</v>
      </c>
      <c r="AI21" s="156">
        <v>3.3</v>
      </c>
      <c r="AJ21" s="157">
        <v>44784</v>
      </c>
      <c r="AK21" s="156">
        <v>3</v>
      </c>
      <c r="AL21" s="156" t="s">
        <v>15</v>
      </c>
      <c r="AM21" s="156" t="s">
        <v>105</v>
      </c>
    </row>
    <row r="22" spans="27:39" ht="28.9">
      <c r="AA22" s="156" t="s">
        <v>180</v>
      </c>
      <c r="AB22" s="156" t="s">
        <v>181</v>
      </c>
      <c r="AC22" s="156" t="s">
        <v>182</v>
      </c>
      <c r="AD22" s="156" t="s">
        <v>183</v>
      </c>
      <c r="AE22" s="156">
        <v>234235</v>
      </c>
      <c r="AF22" s="156" t="s">
        <v>184</v>
      </c>
      <c r="AG22" s="156" t="s">
        <v>185</v>
      </c>
      <c r="AH22" s="156" t="s">
        <v>20</v>
      </c>
      <c r="AI22" s="156">
        <v>4.0999999999999996</v>
      </c>
      <c r="AJ22" s="157">
        <v>42966</v>
      </c>
      <c r="AK22" s="156">
        <v>8</v>
      </c>
      <c r="AL22" s="156" t="s">
        <v>7</v>
      </c>
      <c r="AM22" s="156" t="s">
        <v>67</v>
      </c>
    </row>
    <row r="23" spans="27:39" ht="28.9">
      <c r="AA23" s="156" t="s">
        <v>186</v>
      </c>
      <c r="AB23" s="156" t="s">
        <v>187</v>
      </c>
      <c r="AC23" s="156" t="s">
        <v>188</v>
      </c>
      <c r="AD23" s="156" t="s">
        <v>189</v>
      </c>
      <c r="AE23" s="156">
        <v>234352</v>
      </c>
      <c r="AF23" s="156" t="s">
        <v>190</v>
      </c>
      <c r="AG23" s="156" t="s">
        <v>191</v>
      </c>
      <c r="AH23" s="156" t="s">
        <v>5</v>
      </c>
      <c r="AI23" s="156">
        <v>2</v>
      </c>
      <c r="AJ23" s="157">
        <v>44224</v>
      </c>
      <c r="AK23" s="156">
        <v>5</v>
      </c>
      <c r="AL23" s="156" t="s">
        <v>7</v>
      </c>
      <c r="AM23" s="156" t="s">
        <v>125</v>
      </c>
    </row>
    <row r="24" spans="27:39" ht="28.9">
      <c r="AA24" s="156" t="s">
        <v>192</v>
      </c>
      <c r="AB24" s="156" t="s">
        <v>193</v>
      </c>
      <c r="AC24" s="156" t="s">
        <v>194</v>
      </c>
      <c r="AD24" s="156" t="s">
        <v>195</v>
      </c>
      <c r="AE24" s="156">
        <v>768545</v>
      </c>
      <c r="AF24" s="156" t="s">
        <v>196</v>
      </c>
      <c r="AG24" s="156" t="s">
        <v>197</v>
      </c>
      <c r="AH24" s="156" t="s">
        <v>32</v>
      </c>
      <c r="AI24" s="156">
        <v>2.5</v>
      </c>
      <c r="AJ24" s="157">
        <v>43574</v>
      </c>
      <c r="AK24" s="156">
        <v>6</v>
      </c>
      <c r="AL24" s="156" t="s">
        <v>7</v>
      </c>
      <c r="AM24" s="156" t="s">
        <v>74</v>
      </c>
    </row>
    <row r="25" spans="27:39" ht="28.9">
      <c r="AA25" s="156" t="s">
        <v>198</v>
      </c>
      <c r="AB25" s="156" t="s">
        <v>199</v>
      </c>
      <c r="AC25" s="156" t="s">
        <v>200</v>
      </c>
      <c r="AD25" s="156" t="s">
        <v>201</v>
      </c>
      <c r="AE25" s="156">
        <v>236979</v>
      </c>
      <c r="AF25" s="156" t="s">
        <v>202</v>
      </c>
      <c r="AG25" s="156" t="s">
        <v>203</v>
      </c>
      <c r="AH25" s="156" t="s">
        <v>20</v>
      </c>
      <c r="AI25" s="156">
        <v>4.7</v>
      </c>
      <c r="AJ25" s="157">
        <v>42151</v>
      </c>
      <c r="AK25" s="156">
        <v>10</v>
      </c>
      <c r="AL25" s="156" t="s">
        <v>19</v>
      </c>
      <c r="AM25" s="156" t="s">
        <v>112</v>
      </c>
    </row>
    <row r="26" spans="27:39" ht="28.9">
      <c r="AA26" s="156" t="s">
        <v>204</v>
      </c>
      <c r="AB26" s="156" t="s">
        <v>205</v>
      </c>
      <c r="AC26" s="156" t="s">
        <v>206</v>
      </c>
      <c r="AD26" s="156" t="s">
        <v>207</v>
      </c>
      <c r="AE26" s="156">
        <v>606796</v>
      </c>
      <c r="AF26" s="156" t="s">
        <v>208</v>
      </c>
      <c r="AG26" s="156" t="s">
        <v>209</v>
      </c>
      <c r="AH26" s="156" t="s">
        <v>32</v>
      </c>
      <c r="AI26" s="156">
        <v>3</v>
      </c>
      <c r="AJ26" s="157">
        <v>42072</v>
      </c>
      <c r="AK26" s="156">
        <v>10</v>
      </c>
      <c r="AL26" s="156" t="s">
        <v>19</v>
      </c>
      <c r="AM26" s="156" t="s">
        <v>125</v>
      </c>
    </row>
    <row r="27" spans="27:39" ht="28.9">
      <c r="AA27" s="156" t="s">
        <v>210</v>
      </c>
      <c r="AB27" s="156" t="s">
        <v>211</v>
      </c>
      <c r="AC27" s="156" t="s">
        <v>212</v>
      </c>
      <c r="AD27" s="156" t="s">
        <v>213</v>
      </c>
      <c r="AE27" s="156">
        <v>456769</v>
      </c>
      <c r="AF27" s="156" t="s">
        <v>214</v>
      </c>
      <c r="AG27" s="156" t="s">
        <v>215</v>
      </c>
      <c r="AH27" s="156" t="s">
        <v>26</v>
      </c>
      <c r="AI27" s="156">
        <v>6.3</v>
      </c>
      <c r="AJ27" s="157">
        <v>44200</v>
      </c>
      <c r="AK27" s="156">
        <v>5</v>
      </c>
      <c r="AL27" s="156" t="s">
        <v>7</v>
      </c>
      <c r="AM27" s="156" t="s">
        <v>67</v>
      </c>
    </row>
    <row r="28" spans="27:39" ht="28.9">
      <c r="AA28" s="156" t="s">
        <v>216</v>
      </c>
      <c r="AB28" s="156" t="s">
        <v>217</v>
      </c>
      <c r="AC28" s="156" t="s">
        <v>218</v>
      </c>
      <c r="AD28" s="156" t="s">
        <v>219</v>
      </c>
      <c r="AE28" s="156">
        <v>807866</v>
      </c>
      <c r="AF28" s="156" t="s">
        <v>220</v>
      </c>
      <c r="AG28" s="156" t="s">
        <v>221</v>
      </c>
      <c r="AH28" s="156" t="s">
        <v>32</v>
      </c>
      <c r="AI28" s="156">
        <v>0.3</v>
      </c>
      <c r="AJ28" s="157">
        <v>46051</v>
      </c>
      <c r="AK28" s="156">
        <v>0</v>
      </c>
      <c r="AL28" s="156" t="s">
        <v>11</v>
      </c>
      <c r="AM28" s="156" t="s">
        <v>112</v>
      </c>
    </row>
    <row r="29" spans="27:39" ht="28.9">
      <c r="AA29" s="156" t="s">
        <v>222</v>
      </c>
      <c r="AB29" s="156" t="s">
        <v>223</v>
      </c>
      <c r="AC29" s="156" t="s">
        <v>224</v>
      </c>
      <c r="AD29" s="156" t="s">
        <v>225</v>
      </c>
      <c r="AE29" s="156">
        <v>567879</v>
      </c>
      <c r="AF29" s="156" t="s">
        <v>226</v>
      </c>
      <c r="AG29" s="156" t="s">
        <v>227</v>
      </c>
      <c r="AH29" s="156" t="s">
        <v>26</v>
      </c>
      <c r="AI29" s="156">
        <v>4.2</v>
      </c>
      <c r="AJ29" s="157">
        <v>41833</v>
      </c>
      <c r="AK29" s="156">
        <v>11</v>
      </c>
      <c r="AL29" s="156" t="s">
        <v>19</v>
      </c>
      <c r="AM29" s="156" t="s">
        <v>67</v>
      </c>
    </row>
    <row r="30" spans="27:39" ht="28.9">
      <c r="AA30" s="156" t="s">
        <v>228</v>
      </c>
      <c r="AB30" s="156" t="s">
        <v>229</v>
      </c>
      <c r="AC30" s="156" t="s">
        <v>230</v>
      </c>
      <c r="AD30" s="156" t="s">
        <v>231</v>
      </c>
      <c r="AE30" s="156">
        <v>807967</v>
      </c>
      <c r="AF30" s="156" t="s">
        <v>232</v>
      </c>
      <c r="AG30" s="156" t="s">
        <v>98</v>
      </c>
      <c r="AH30" s="156" t="s">
        <v>32</v>
      </c>
      <c r="AI30" s="156">
        <v>3.7</v>
      </c>
      <c r="AJ30" s="157">
        <v>43711</v>
      </c>
      <c r="AK30" s="156">
        <v>6</v>
      </c>
      <c r="AL30" s="156" t="s">
        <v>7</v>
      </c>
      <c r="AM30" s="156" t="s">
        <v>105</v>
      </c>
    </row>
    <row r="31" spans="27:39" ht="28.9">
      <c r="AA31" s="156" t="s">
        <v>233</v>
      </c>
      <c r="AB31" s="156" t="s">
        <v>234</v>
      </c>
      <c r="AC31" s="156" t="s">
        <v>235</v>
      </c>
      <c r="AD31" s="156" t="s">
        <v>236</v>
      </c>
      <c r="AE31" s="156">
        <v>567656</v>
      </c>
      <c r="AF31" s="156" t="s">
        <v>237</v>
      </c>
      <c r="AG31" s="156" t="s">
        <v>238</v>
      </c>
      <c r="AH31" s="156" t="s">
        <v>32</v>
      </c>
      <c r="AI31" s="156">
        <v>3.9</v>
      </c>
      <c r="AJ31" s="157">
        <v>43639</v>
      </c>
      <c r="AK31" s="156">
        <v>6</v>
      </c>
      <c r="AL31" s="156" t="s">
        <v>7</v>
      </c>
      <c r="AM31" s="156" t="s">
        <v>112</v>
      </c>
    </row>
    <row r="32" spans="27:39" ht="28.9">
      <c r="AA32" s="156" t="s">
        <v>239</v>
      </c>
      <c r="AB32" s="156" t="s">
        <v>240</v>
      </c>
      <c r="AC32" s="156" t="s">
        <v>241</v>
      </c>
      <c r="AD32" s="156" t="s">
        <v>242</v>
      </c>
      <c r="AE32" s="156">
        <v>797769</v>
      </c>
      <c r="AF32" s="156" t="s">
        <v>243</v>
      </c>
      <c r="AG32" s="156" t="s">
        <v>80</v>
      </c>
      <c r="AH32" s="156" t="s">
        <v>20</v>
      </c>
      <c r="AI32" s="156">
        <v>5.6</v>
      </c>
      <c r="AJ32" s="157">
        <v>43666</v>
      </c>
      <c r="AK32" s="156">
        <v>6</v>
      </c>
      <c r="AL32" s="156" t="s">
        <v>7</v>
      </c>
      <c r="AM32" s="156" t="s">
        <v>105</v>
      </c>
    </row>
    <row r="33" spans="27:39" ht="28.9">
      <c r="AA33" s="156" t="s">
        <v>244</v>
      </c>
      <c r="AB33" s="156" t="s">
        <v>245</v>
      </c>
      <c r="AC33" s="156" t="s">
        <v>246</v>
      </c>
      <c r="AD33" s="156" t="s">
        <v>247</v>
      </c>
      <c r="AE33" s="156">
        <v>567686</v>
      </c>
      <c r="AF33" s="156" t="s">
        <v>248</v>
      </c>
      <c r="AG33" s="156" t="s">
        <v>249</v>
      </c>
      <c r="AH33" s="156" t="s">
        <v>5</v>
      </c>
      <c r="AI33" s="156">
        <v>2.8</v>
      </c>
      <c r="AJ33" s="157">
        <v>41762</v>
      </c>
      <c r="AK33" s="156">
        <v>11</v>
      </c>
      <c r="AL33" s="156" t="s">
        <v>19</v>
      </c>
      <c r="AM33" s="156" t="s">
        <v>74</v>
      </c>
    </row>
    <row r="34" spans="27:39" ht="28.9">
      <c r="AA34" s="156" t="s">
        <v>250</v>
      </c>
      <c r="AB34" s="156" t="s">
        <v>251</v>
      </c>
      <c r="AC34" s="156" t="s">
        <v>252</v>
      </c>
      <c r="AD34" s="156" t="s">
        <v>253</v>
      </c>
      <c r="AE34" s="156">
        <v>780707</v>
      </c>
      <c r="AF34" s="156" t="s">
        <v>254</v>
      </c>
      <c r="AG34" s="156" t="s">
        <v>255</v>
      </c>
      <c r="AH34" s="156" t="s">
        <v>32</v>
      </c>
      <c r="AI34" s="156">
        <v>5.5</v>
      </c>
      <c r="AJ34" s="157">
        <v>45531</v>
      </c>
      <c r="AK34" s="156">
        <v>1</v>
      </c>
      <c r="AL34" s="156" t="s">
        <v>11</v>
      </c>
      <c r="AM34" s="156" t="s">
        <v>74</v>
      </c>
    </row>
    <row r="35" spans="27:39" ht="28.9">
      <c r="AA35" s="156" t="s">
        <v>256</v>
      </c>
      <c r="AB35" s="156" t="s">
        <v>257</v>
      </c>
      <c r="AC35" s="156" t="s">
        <v>258</v>
      </c>
      <c r="AD35" s="156" t="s">
        <v>259</v>
      </c>
      <c r="AE35" s="156">
        <v>678679</v>
      </c>
      <c r="AF35" s="156" t="s">
        <v>260</v>
      </c>
      <c r="AG35" s="156" t="s">
        <v>261</v>
      </c>
      <c r="AH35" s="156" t="s">
        <v>26</v>
      </c>
      <c r="AI35" s="156">
        <v>2.9</v>
      </c>
      <c r="AJ35" s="157">
        <v>43807</v>
      </c>
      <c r="AK35" s="156">
        <v>6</v>
      </c>
      <c r="AL35" s="156" t="s">
        <v>7</v>
      </c>
      <c r="AM35" s="156" t="s">
        <v>112</v>
      </c>
    </row>
    <row r="36" spans="27:39" ht="28.9">
      <c r="AA36" s="156" t="s">
        <v>262</v>
      </c>
      <c r="AB36" s="156" t="s">
        <v>263</v>
      </c>
      <c r="AC36" s="156" t="s">
        <v>264</v>
      </c>
      <c r="AD36" s="156" t="s">
        <v>265</v>
      </c>
      <c r="AE36" s="156">
        <v>56352</v>
      </c>
      <c r="AF36" s="156" t="s">
        <v>266</v>
      </c>
      <c r="AG36" s="156" t="s">
        <v>267</v>
      </c>
      <c r="AH36" s="156" t="s">
        <v>32</v>
      </c>
      <c r="AI36" s="156">
        <v>4</v>
      </c>
      <c r="AJ36" s="157">
        <v>42988</v>
      </c>
      <c r="AK36" s="156">
        <v>8</v>
      </c>
      <c r="AL36" s="156" t="s">
        <v>7</v>
      </c>
      <c r="AM36" s="156" t="s">
        <v>112</v>
      </c>
    </row>
    <row r="37" spans="27:39" ht="28.9">
      <c r="AA37" s="156" t="s">
        <v>268</v>
      </c>
      <c r="AB37" s="156" t="s">
        <v>269</v>
      </c>
      <c r="AC37" s="156" t="s">
        <v>270</v>
      </c>
      <c r="AD37" s="156" t="s">
        <v>271</v>
      </c>
      <c r="AE37" s="156">
        <v>458463</v>
      </c>
      <c r="AF37" s="156" t="s">
        <v>272</v>
      </c>
      <c r="AG37" s="156" t="s">
        <v>273</v>
      </c>
      <c r="AH37" s="156" t="s">
        <v>5</v>
      </c>
      <c r="AI37" s="156">
        <v>2.5</v>
      </c>
      <c r="AJ37" s="157">
        <v>41565</v>
      </c>
      <c r="AK37" s="156">
        <v>12</v>
      </c>
      <c r="AL37" s="156" t="s">
        <v>19</v>
      </c>
      <c r="AM37" s="156" t="s">
        <v>67</v>
      </c>
    </row>
    <row r="38" spans="27:39" ht="28.9">
      <c r="AA38" s="156" t="s">
        <v>274</v>
      </c>
      <c r="AB38" s="156" t="s">
        <v>275</v>
      </c>
      <c r="AC38" s="156" t="s">
        <v>276</v>
      </c>
      <c r="AD38" s="156" t="s">
        <v>277</v>
      </c>
      <c r="AE38" s="156">
        <v>56237</v>
      </c>
      <c r="AF38" s="156" t="s">
        <v>278</v>
      </c>
      <c r="AG38" s="156" t="s">
        <v>279</v>
      </c>
      <c r="AH38" s="156" t="s">
        <v>5</v>
      </c>
      <c r="AI38" s="156">
        <v>2.4</v>
      </c>
      <c r="AJ38" s="157">
        <v>42493</v>
      </c>
      <c r="AK38" s="156">
        <v>9</v>
      </c>
      <c r="AL38" s="156" t="s">
        <v>7</v>
      </c>
      <c r="AM38" s="156" t="s">
        <v>74</v>
      </c>
    </row>
    <row r="39" spans="27:39" ht="28.9">
      <c r="AA39" s="156" t="s">
        <v>280</v>
      </c>
      <c r="AB39" s="156" t="s">
        <v>281</v>
      </c>
      <c r="AC39" s="156" t="s">
        <v>282</v>
      </c>
      <c r="AD39" s="156" t="s">
        <v>283</v>
      </c>
      <c r="AE39" s="156">
        <v>95633</v>
      </c>
      <c r="AF39" s="156" t="s">
        <v>284</v>
      </c>
      <c r="AG39" s="156" t="s">
        <v>285</v>
      </c>
      <c r="AH39" s="156" t="s">
        <v>32</v>
      </c>
      <c r="AI39" s="156">
        <v>6.5</v>
      </c>
      <c r="AJ39" s="157">
        <v>42120</v>
      </c>
      <c r="AK39" s="156">
        <v>10</v>
      </c>
      <c r="AL39" s="156" t="s">
        <v>19</v>
      </c>
      <c r="AM39" s="156" t="s">
        <v>286</v>
      </c>
    </row>
    <row r="40" spans="27:39" ht="28.9">
      <c r="AA40" s="156" t="s">
        <v>287</v>
      </c>
      <c r="AB40" s="156" t="s">
        <v>288</v>
      </c>
      <c r="AC40" s="156" t="s">
        <v>289</v>
      </c>
      <c r="AD40" s="156" t="s">
        <v>290</v>
      </c>
      <c r="AE40" s="156">
        <v>523647</v>
      </c>
      <c r="AF40" s="156" t="s">
        <v>291</v>
      </c>
      <c r="AG40" s="156" t="s">
        <v>292</v>
      </c>
      <c r="AH40" s="156" t="s">
        <v>20</v>
      </c>
      <c r="AI40" s="156">
        <v>3.6</v>
      </c>
      <c r="AJ40" s="157">
        <v>42912</v>
      </c>
      <c r="AK40" s="156">
        <v>8</v>
      </c>
      <c r="AL40" s="156" t="s">
        <v>7</v>
      </c>
      <c r="AM40" s="156" t="s">
        <v>125</v>
      </c>
    </row>
    <row r="41" spans="27:39" ht="28.9">
      <c r="AA41" s="156" t="s">
        <v>293</v>
      </c>
      <c r="AB41" s="156" t="s">
        <v>294</v>
      </c>
      <c r="AC41" s="156" t="s">
        <v>295</v>
      </c>
      <c r="AD41" s="156" t="s">
        <v>296</v>
      </c>
      <c r="AE41" s="156">
        <v>586732</v>
      </c>
      <c r="AF41" s="156" t="s">
        <v>297</v>
      </c>
      <c r="AG41" s="156" t="s">
        <v>298</v>
      </c>
      <c r="AH41" s="156" t="s">
        <v>26</v>
      </c>
      <c r="AI41" s="156">
        <v>3.4</v>
      </c>
      <c r="AJ41" s="157">
        <v>45804</v>
      </c>
      <c r="AK41" s="156">
        <v>0</v>
      </c>
      <c r="AL41" s="156" t="s">
        <v>11</v>
      </c>
      <c r="AM41" s="156" t="s">
        <v>112</v>
      </c>
    </row>
    <row r="42" spans="27:39" ht="28.9">
      <c r="AA42" s="156" t="s">
        <v>299</v>
      </c>
      <c r="AB42" s="156" t="s">
        <v>300</v>
      </c>
      <c r="AC42" s="156" t="s">
        <v>301</v>
      </c>
      <c r="AD42" s="156" t="s">
        <v>302</v>
      </c>
      <c r="AE42" s="156">
        <v>452234</v>
      </c>
      <c r="AF42" s="156" t="s">
        <v>303</v>
      </c>
      <c r="AG42" s="156" t="s">
        <v>304</v>
      </c>
      <c r="AH42" s="156" t="s">
        <v>12</v>
      </c>
      <c r="AI42" s="156">
        <v>4.9000000000000004</v>
      </c>
      <c r="AJ42" s="157">
        <v>42930</v>
      </c>
      <c r="AK42" s="156">
        <v>8</v>
      </c>
      <c r="AL42" s="156" t="s">
        <v>7</v>
      </c>
      <c r="AM42" s="156" t="s">
        <v>92</v>
      </c>
    </row>
    <row r="43" spans="27:39" ht="28.9">
      <c r="AA43" s="156" t="s">
        <v>305</v>
      </c>
      <c r="AB43" s="156" t="s">
        <v>306</v>
      </c>
      <c r="AC43" s="156" t="s">
        <v>307</v>
      </c>
      <c r="AD43" s="156" t="s">
        <v>308</v>
      </c>
      <c r="AE43" s="156">
        <v>575742</v>
      </c>
      <c r="AF43" s="156" t="s">
        <v>309</v>
      </c>
      <c r="AG43" s="156" t="s">
        <v>310</v>
      </c>
      <c r="AH43" s="156" t="s">
        <v>20</v>
      </c>
      <c r="AI43" s="156">
        <v>3.2</v>
      </c>
      <c r="AJ43" s="157">
        <v>44378</v>
      </c>
      <c r="AK43" s="156">
        <v>4</v>
      </c>
      <c r="AL43" s="156" t="s">
        <v>15</v>
      </c>
      <c r="AM43" s="156" t="s">
        <v>286</v>
      </c>
    </row>
    <row r="44" spans="27:39" ht="28.9">
      <c r="AA44" s="156" t="s">
        <v>311</v>
      </c>
      <c r="AB44" s="156" t="s">
        <v>312</v>
      </c>
      <c r="AC44" s="156" t="s">
        <v>313</v>
      </c>
      <c r="AD44" s="156" t="s">
        <v>314</v>
      </c>
      <c r="AE44" s="156">
        <v>234410</v>
      </c>
      <c r="AF44" s="156" t="s">
        <v>315</v>
      </c>
      <c r="AG44" s="156" t="s">
        <v>316</v>
      </c>
      <c r="AH44" s="156" t="s">
        <v>5</v>
      </c>
      <c r="AI44" s="156">
        <v>6.1</v>
      </c>
      <c r="AJ44" s="157">
        <v>45701</v>
      </c>
      <c r="AK44" s="156">
        <v>0</v>
      </c>
      <c r="AL44" s="156" t="s">
        <v>11</v>
      </c>
      <c r="AM44" s="156" t="s">
        <v>67</v>
      </c>
    </row>
    <row r="45" spans="27:39" ht="28.9">
      <c r="AA45" s="156" t="s">
        <v>317</v>
      </c>
      <c r="AB45" s="156" t="s">
        <v>318</v>
      </c>
      <c r="AC45" s="156" t="s">
        <v>319</v>
      </c>
      <c r="AD45" s="156" t="s">
        <v>320</v>
      </c>
      <c r="AE45" s="156">
        <v>144610</v>
      </c>
      <c r="AF45" s="156" t="s">
        <v>321</v>
      </c>
      <c r="AG45" s="156" t="s">
        <v>322</v>
      </c>
      <c r="AH45" s="156" t="s">
        <v>20</v>
      </c>
      <c r="AI45" s="156">
        <v>4.2</v>
      </c>
      <c r="AJ45" s="157">
        <v>46047</v>
      </c>
      <c r="AK45" s="156">
        <v>0</v>
      </c>
      <c r="AL45" s="156" t="s">
        <v>11</v>
      </c>
      <c r="AM45" s="156" t="s">
        <v>74</v>
      </c>
    </row>
    <row r="46" spans="27:39" ht="28.9">
      <c r="AA46" s="156" t="s">
        <v>323</v>
      </c>
      <c r="AB46" s="156" t="s">
        <v>324</v>
      </c>
      <c r="AC46" s="156" t="s">
        <v>325</v>
      </c>
      <c r="AD46" s="156" t="s">
        <v>326</v>
      </c>
      <c r="AE46" s="156">
        <v>346420</v>
      </c>
      <c r="AF46" s="156" t="s">
        <v>327</v>
      </c>
      <c r="AG46" s="156" t="s">
        <v>328</v>
      </c>
      <c r="AH46" s="156" t="s">
        <v>26</v>
      </c>
      <c r="AI46" s="156">
        <v>0.9</v>
      </c>
      <c r="AJ46" s="157">
        <v>41380</v>
      </c>
      <c r="AK46" s="156">
        <v>12</v>
      </c>
      <c r="AL46" s="156" t="s">
        <v>19</v>
      </c>
      <c r="AM46" s="156" t="s">
        <v>286</v>
      </c>
    </row>
    <row r="47" spans="27:39" ht="28.9">
      <c r="AA47" s="156" t="s">
        <v>329</v>
      </c>
      <c r="AB47" s="156" t="s">
        <v>330</v>
      </c>
      <c r="AC47" s="156" t="s">
        <v>331</v>
      </c>
      <c r="AD47" s="156" t="s">
        <v>332</v>
      </c>
      <c r="AE47" s="156">
        <v>43224</v>
      </c>
      <c r="AF47" s="156" t="s">
        <v>333</v>
      </c>
      <c r="AG47" s="156" t="s">
        <v>334</v>
      </c>
      <c r="AH47" s="156" t="s">
        <v>20</v>
      </c>
      <c r="AI47" s="156">
        <v>2.1</v>
      </c>
      <c r="AJ47" s="157">
        <v>43407</v>
      </c>
      <c r="AK47" s="156">
        <v>7</v>
      </c>
      <c r="AL47" s="156" t="s">
        <v>7</v>
      </c>
      <c r="AM47" s="156" t="s">
        <v>105</v>
      </c>
    </row>
    <row r="48" spans="27:39" ht="28.9">
      <c r="AA48" s="156" t="s">
        <v>335</v>
      </c>
      <c r="AB48" s="156" t="s">
        <v>336</v>
      </c>
      <c r="AC48" s="156" t="s">
        <v>337</v>
      </c>
      <c r="AD48" s="156" t="s">
        <v>338</v>
      </c>
      <c r="AE48" s="156">
        <v>567530</v>
      </c>
      <c r="AF48" s="156" t="s">
        <v>339</v>
      </c>
      <c r="AG48" s="156" t="s">
        <v>80</v>
      </c>
      <c r="AH48" s="156" t="s">
        <v>20</v>
      </c>
      <c r="AI48" s="156">
        <v>6</v>
      </c>
      <c r="AJ48" s="157">
        <v>43923</v>
      </c>
      <c r="AK48" s="156">
        <v>5</v>
      </c>
      <c r="AL48" s="156" t="s">
        <v>7</v>
      </c>
      <c r="AM48" s="156" t="s">
        <v>74</v>
      </c>
    </row>
    <row r="49" spans="27:39" ht="28.9">
      <c r="AA49" s="156" t="s">
        <v>340</v>
      </c>
      <c r="AB49" s="156" t="s">
        <v>341</v>
      </c>
      <c r="AC49" s="156" t="s">
        <v>342</v>
      </c>
      <c r="AD49" s="156" t="s">
        <v>343</v>
      </c>
      <c r="AE49" s="156">
        <v>456320</v>
      </c>
      <c r="AF49" s="156" t="s">
        <v>339</v>
      </c>
      <c r="AG49" s="156" t="s">
        <v>80</v>
      </c>
      <c r="AH49" s="156" t="s">
        <v>20</v>
      </c>
      <c r="AI49" s="156">
        <v>2.6</v>
      </c>
      <c r="AJ49" s="157">
        <v>43034</v>
      </c>
      <c r="AK49" s="156">
        <v>8</v>
      </c>
      <c r="AL49" s="156" t="s">
        <v>7</v>
      </c>
      <c r="AM49" s="156" t="s">
        <v>74</v>
      </c>
    </row>
    <row r="50" spans="27:39" ht="28.9">
      <c r="AA50" s="156" t="s">
        <v>344</v>
      </c>
      <c r="AB50" s="156" t="s">
        <v>345</v>
      </c>
      <c r="AC50" s="156" t="s">
        <v>346</v>
      </c>
      <c r="AD50" s="156" t="s">
        <v>347</v>
      </c>
      <c r="AE50" s="156">
        <v>574743</v>
      </c>
      <c r="AF50" s="156" t="s">
        <v>348</v>
      </c>
      <c r="AG50" s="156" t="s">
        <v>349</v>
      </c>
      <c r="AH50" s="156" t="s">
        <v>12</v>
      </c>
      <c r="AI50" s="156">
        <v>2.9</v>
      </c>
      <c r="AJ50" s="157">
        <v>43160</v>
      </c>
      <c r="AK50" s="156">
        <v>7</v>
      </c>
      <c r="AL50" s="156" t="s">
        <v>7</v>
      </c>
      <c r="AM50" s="156" t="s">
        <v>105</v>
      </c>
    </row>
    <row r="51" spans="27:39" ht="28.9">
      <c r="AA51" s="156" t="s">
        <v>350</v>
      </c>
      <c r="AB51" s="156" t="s">
        <v>351</v>
      </c>
      <c r="AC51" s="156" t="s">
        <v>352</v>
      </c>
      <c r="AD51" s="156" t="s">
        <v>353</v>
      </c>
      <c r="AE51" s="156">
        <v>788573</v>
      </c>
      <c r="AF51" s="156" t="s">
        <v>354</v>
      </c>
      <c r="AG51" s="156" t="s">
        <v>80</v>
      </c>
      <c r="AH51" s="156" t="s">
        <v>20</v>
      </c>
      <c r="AI51" s="156">
        <v>0.3</v>
      </c>
      <c r="AJ51" s="157">
        <v>45446</v>
      </c>
      <c r="AK51" s="156">
        <v>1</v>
      </c>
      <c r="AL51" s="156" t="s">
        <v>11</v>
      </c>
      <c r="AM51" s="156" t="s">
        <v>74</v>
      </c>
    </row>
    <row r="52" spans="27:39" ht="28.9">
      <c r="AA52" s="156" t="s">
        <v>355</v>
      </c>
      <c r="AB52" s="156" t="s">
        <v>356</v>
      </c>
      <c r="AC52" s="156" t="s">
        <v>357</v>
      </c>
      <c r="AD52" s="156" t="s">
        <v>358</v>
      </c>
      <c r="AE52" s="156">
        <v>679646</v>
      </c>
      <c r="AF52" s="156" t="s">
        <v>359</v>
      </c>
      <c r="AG52" s="156" t="s">
        <v>360</v>
      </c>
      <c r="AH52" s="156" t="s">
        <v>20</v>
      </c>
      <c r="AI52" s="156">
        <v>6.1</v>
      </c>
      <c r="AJ52" s="157">
        <v>45060</v>
      </c>
      <c r="AK52" s="156">
        <v>2</v>
      </c>
      <c r="AL52" s="156" t="s">
        <v>15</v>
      </c>
      <c r="AM52" s="156" t="s">
        <v>125</v>
      </c>
    </row>
    <row r="53" spans="27:39" ht="28.9">
      <c r="AA53" s="156" t="s">
        <v>361</v>
      </c>
      <c r="AB53" s="156" t="s">
        <v>362</v>
      </c>
      <c r="AC53" s="156" t="s">
        <v>363</v>
      </c>
      <c r="AD53" s="156" t="s">
        <v>364</v>
      </c>
      <c r="AE53" s="156">
        <v>606784</v>
      </c>
      <c r="AF53" s="156" t="s">
        <v>365</v>
      </c>
      <c r="AG53" s="156" t="s">
        <v>80</v>
      </c>
      <c r="AH53" s="156" t="s">
        <v>32</v>
      </c>
      <c r="AI53" s="156">
        <v>3.2</v>
      </c>
      <c r="AJ53" s="157">
        <v>42000</v>
      </c>
      <c r="AK53" s="156">
        <v>11</v>
      </c>
      <c r="AL53" s="156" t="s">
        <v>19</v>
      </c>
      <c r="AM53" s="156" t="s">
        <v>112</v>
      </c>
    </row>
    <row r="54" spans="27:39" ht="28.9">
      <c r="AA54" s="156" t="s">
        <v>366</v>
      </c>
      <c r="AB54" s="156" t="s">
        <v>367</v>
      </c>
      <c r="AC54" s="156" t="s">
        <v>368</v>
      </c>
      <c r="AD54" s="156" t="s">
        <v>369</v>
      </c>
      <c r="AE54" s="156">
        <v>686984</v>
      </c>
      <c r="AF54" s="156" t="s">
        <v>370</v>
      </c>
      <c r="AG54" s="156" t="s">
        <v>371</v>
      </c>
      <c r="AH54" s="156" t="s">
        <v>32</v>
      </c>
      <c r="AI54" s="156">
        <v>3.8</v>
      </c>
      <c r="AJ54" s="157">
        <v>42993</v>
      </c>
      <c r="AK54" s="156">
        <v>8</v>
      </c>
      <c r="AL54" s="156" t="s">
        <v>7</v>
      </c>
      <c r="AM54" s="156" t="s">
        <v>105</v>
      </c>
    </row>
    <row r="55" spans="27:39" ht="28.9">
      <c r="AA55" s="156" t="s">
        <v>372</v>
      </c>
      <c r="AB55" s="156" t="s">
        <v>373</v>
      </c>
      <c r="AC55" s="156" t="s">
        <v>374</v>
      </c>
      <c r="AD55" s="156" t="s">
        <v>375</v>
      </c>
      <c r="AE55" s="156">
        <v>166767</v>
      </c>
      <c r="AF55" s="156" t="s">
        <v>376</v>
      </c>
      <c r="AG55" s="156" t="s">
        <v>80</v>
      </c>
      <c r="AH55" s="156" t="s">
        <v>26</v>
      </c>
      <c r="AI55" s="156">
        <v>1.4</v>
      </c>
      <c r="AJ55" s="157">
        <v>44531</v>
      </c>
      <c r="AK55" s="156">
        <v>4</v>
      </c>
      <c r="AL55" s="156" t="s">
        <v>15</v>
      </c>
      <c r="AM55" s="156" t="s">
        <v>286</v>
      </c>
    </row>
    <row r="56" spans="27:39" ht="28.9">
      <c r="AA56" s="156" t="s">
        <v>377</v>
      </c>
      <c r="AB56" s="156" t="s">
        <v>378</v>
      </c>
      <c r="AC56" s="156" t="s">
        <v>379</v>
      </c>
      <c r="AD56" s="156" t="s">
        <v>380</v>
      </c>
      <c r="AE56" s="156">
        <v>785465</v>
      </c>
      <c r="AF56" s="156" t="s">
        <v>381</v>
      </c>
      <c r="AG56" s="156" t="s">
        <v>382</v>
      </c>
      <c r="AH56" s="156" t="s">
        <v>20</v>
      </c>
      <c r="AI56" s="156">
        <v>2.6</v>
      </c>
      <c r="AJ56" s="157">
        <v>45890</v>
      </c>
      <c r="AK56" s="156">
        <v>0</v>
      </c>
      <c r="AL56" s="156" t="s">
        <v>11</v>
      </c>
      <c r="AM56" s="156" t="s">
        <v>112</v>
      </c>
    </row>
    <row r="57" spans="27:39" ht="28.9">
      <c r="AA57" s="156" t="s">
        <v>383</v>
      </c>
      <c r="AB57" s="156" t="s">
        <v>384</v>
      </c>
      <c r="AC57" s="156" t="s">
        <v>385</v>
      </c>
      <c r="AD57" s="156" t="s">
        <v>386</v>
      </c>
      <c r="AE57" s="156">
        <v>685634</v>
      </c>
      <c r="AF57" s="156" t="s">
        <v>387</v>
      </c>
      <c r="AG57" s="156" t="s">
        <v>388</v>
      </c>
      <c r="AH57" s="156" t="s">
        <v>20</v>
      </c>
      <c r="AI57" s="156">
        <v>2.9</v>
      </c>
      <c r="AJ57" s="157">
        <v>45508</v>
      </c>
      <c r="AK57" s="156">
        <v>1</v>
      </c>
      <c r="AL57" s="156" t="s">
        <v>11</v>
      </c>
      <c r="AM57" s="156" t="s">
        <v>125</v>
      </c>
    </row>
    <row r="58" spans="27:39" ht="28.9">
      <c r="AA58" s="156" t="s">
        <v>389</v>
      </c>
      <c r="AB58" s="156" t="s">
        <v>390</v>
      </c>
      <c r="AC58" s="156" t="s">
        <v>391</v>
      </c>
      <c r="AD58" s="156" t="s">
        <v>392</v>
      </c>
      <c r="AE58" s="156">
        <v>346684</v>
      </c>
      <c r="AF58" s="156" t="s">
        <v>393</v>
      </c>
      <c r="AG58" s="156" t="s">
        <v>394</v>
      </c>
      <c r="AH58" s="156" t="s">
        <v>5</v>
      </c>
      <c r="AI58" s="156">
        <v>5.2</v>
      </c>
      <c r="AJ58" s="157">
        <v>42899</v>
      </c>
      <c r="AK58" s="156">
        <v>8</v>
      </c>
      <c r="AL58" s="156" t="s">
        <v>7</v>
      </c>
      <c r="AM58" s="156" t="s">
        <v>286</v>
      </c>
    </row>
    <row r="59" spans="27:39" ht="28.9">
      <c r="AA59" s="156" t="s">
        <v>395</v>
      </c>
      <c r="AB59" s="156" t="s">
        <v>396</v>
      </c>
      <c r="AC59" s="156" t="s">
        <v>397</v>
      </c>
      <c r="AD59" s="156" t="s">
        <v>398</v>
      </c>
      <c r="AE59" s="156">
        <v>345357</v>
      </c>
      <c r="AF59" s="156" t="s">
        <v>399</v>
      </c>
      <c r="AG59" s="156" t="s">
        <v>400</v>
      </c>
      <c r="AH59" s="156" t="s">
        <v>26</v>
      </c>
      <c r="AI59" s="156">
        <v>2.7</v>
      </c>
      <c r="AJ59" s="157">
        <v>43921</v>
      </c>
      <c r="AK59" s="156">
        <v>5</v>
      </c>
      <c r="AL59" s="156" t="s">
        <v>7</v>
      </c>
      <c r="AM59" s="156" t="s">
        <v>105</v>
      </c>
    </row>
    <row r="60" spans="27:39" ht="28.9">
      <c r="AA60" s="156" t="s">
        <v>401</v>
      </c>
      <c r="AB60" s="156" t="s">
        <v>402</v>
      </c>
      <c r="AC60" s="156" t="s">
        <v>403</v>
      </c>
      <c r="AD60" s="156" t="s">
        <v>404</v>
      </c>
      <c r="AE60" s="156">
        <v>345467</v>
      </c>
      <c r="AF60" s="156" t="s">
        <v>405</v>
      </c>
      <c r="AG60" s="156" t="s">
        <v>406</v>
      </c>
      <c r="AH60" s="156" t="s">
        <v>32</v>
      </c>
      <c r="AI60" s="156">
        <v>3</v>
      </c>
      <c r="AJ60" s="157">
        <v>41580</v>
      </c>
      <c r="AK60" s="156">
        <v>12</v>
      </c>
      <c r="AL60" s="156" t="s">
        <v>19</v>
      </c>
      <c r="AM60" s="156" t="s">
        <v>74</v>
      </c>
    </row>
    <row r="61" spans="27:39" ht="28.9">
      <c r="AA61" s="156" t="s">
        <v>407</v>
      </c>
      <c r="AB61" s="156" t="s">
        <v>408</v>
      </c>
      <c r="AC61" s="156" t="s">
        <v>409</v>
      </c>
      <c r="AD61" s="156" t="s">
        <v>410</v>
      </c>
      <c r="AE61" s="156">
        <v>344633</v>
      </c>
      <c r="AF61" s="156" t="s">
        <v>411</v>
      </c>
      <c r="AG61" s="156" t="s">
        <v>124</v>
      </c>
      <c r="AH61" s="156" t="s">
        <v>5</v>
      </c>
      <c r="AI61" s="156">
        <v>0.2</v>
      </c>
      <c r="AJ61" s="157">
        <v>41808</v>
      </c>
      <c r="AK61" s="156">
        <v>11</v>
      </c>
      <c r="AL61" s="156" t="s">
        <v>19</v>
      </c>
      <c r="AM61" s="156" t="s">
        <v>286</v>
      </c>
    </row>
    <row r="62" spans="27:39" ht="28.9">
      <c r="AA62" s="156" t="s">
        <v>412</v>
      </c>
      <c r="AB62" s="156" t="s">
        <v>413</v>
      </c>
      <c r="AC62" s="156" t="s">
        <v>414</v>
      </c>
      <c r="AD62" s="156" t="s">
        <v>415</v>
      </c>
      <c r="AE62" s="156">
        <v>352524</v>
      </c>
      <c r="AF62" s="156" t="s">
        <v>416</v>
      </c>
      <c r="AG62" s="156" t="s">
        <v>417</v>
      </c>
      <c r="AH62" s="156" t="s">
        <v>32</v>
      </c>
      <c r="AI62" s="156">
        <v>5.2</v>
      </c>
      <c r="AJ62" s="157">
        <v>45353</v>
      </c>
      <c r="AK62" s="156">
        <v>1</v>
      </c>
      <c r="AL62" s="156" t="s">
        <v>11</v>
      </c>
      <c r="AM62" s="156" t="s">
        <v>74</v>
      </c>
    </row>
    <row r="63" spans="27:39" ht="28.9">
      <c r="AA63" s="156" t="s">
        <v>418</v>
      </c>
      <c r="AB63" s="156" t="s">
        <v>419</v>
      </c>
      <c r="AC63" s="156" t="s">
        <v>420</v>
      </c>
      <c r="AD63" s="156" t="s">
        <v>421</v>
      </c>
      <c r="AE63" s="156">
        <v>235342</v>
      </c>
      <c r="AF63" s="156" t="s">
        <v>422</v>
      </c>
      <c r="AG63" s="156" t="s">
        <v>423</v>
      </c>
      <c r="AH63" s="156" t="s">
        <v>5</v>
      </c>
      <c r="AI63" s="156">
        <v>1.5</v>
      </c>
      <c r="AJ63" s="157">
        <v>43090</v>
      </c>
      <c r="AK63" s="156">
        <v>8</v>
      </c>
      <c r="AL63" s="156" t="s">
        <v>7</v>
      </c>
      <c r="AM63" s="156" t="s">
        <v>74</v>
      </c>
    </row>
    <row r="64" spans="27:39" ht="28.9">
      <c r="AA64" s="156" t="s">
        <v>424</v>
      </c>
      <c r="AB64" s="156" t="s">
        <v>425</v>
      </c>
      <c r="AC64" s="156" t="s">
        <v>426</v>
      </c>
      <c r="AD64" s="156" t="s">
        <v>427</v>
      </c>
      <c r="AE64" s="156">
        <v>241417</v>
      </c>
      <c r="AF64" s="156" t="s">
        <v>428</v>
      </c>
      <c r="AG64" s="156" t="s">
        <v>429</v>
      </c>
      <c r="AH64" s="156" t="s">
        <v>20</v>
      </c>
      <c r="AI64" s="156">
        <v>1.7</v>
      </c>
      <c r="AJ64" s="157">
        <v>41624</v>
      </c>
      <c r="AK64" s="156">
        <v>12</v>
      </c>
      <c r="AL64" s="156" t="s">
        <v>19</v>
      </c>
      <c r="AM64" s="156" t="s">
        <v>67</v>
      </c>
    </row>
    <row r="65" spans="27:39" ht="28.9">
      <c r="AA65" s="156" t="s">
        <v>430</v>
      </c>
      <c r="AB65" s="156" t="s">
        <v>431</v>
      </c>
      <c r="AC65" s="156" t="s">
        <v>432</v>
      </c>
      <c r="AD65" s="156" t="s">
        <v>343</v>
      </c>
      <c r="AE65" s="156">
        <v>789057</v>
      </c>
      <c r="AF65" s="156" t="s">
        <v>433</v>
      </c>
      <c r="AG65" s="156" t="s">
        <v>434</v>
      </c>
      <c r="AH65" s="156" t="s">
        <v>20</v>
      </c>
      <c r="AI65" s="156">
        <v>0.2</v>
      </c>
      <c r="AJ65" s="157">
        <v>41929</v>
      </c>
      <c r="AK65" s="156">
        <v>11</v>
      </c>
      <c r="AL65" s="156" t="s">
        <v>19</v>
      </c>
      <c r="AM65" s="156" t="s">
        <v>125</v>
      </c>
    </row>
    <row r="66" spans="27:39" ht="28.9">
      <c r="AA66" s="156" t="s">
        <v>435</v>
      </c>
      <c r="AB66" s="156" t="s">
        <v>436</v>
      </c>
      <c r="AC66" s="156" t="s">
        <v>437</v>
      </c>
      <c r="AD66" s="156" t="s">
        <v>438</v>
      </c>
      <c r="AE66" s="156">
        <v>455045</v>
      </c>
      <c r="AF66" s="156" t="s">
        <v>439</v>
      </c>
      <c r="AG66" s="156" t="s">
        <v>440</v>
      </c>
      <c r="AH66" s="156" t="s">
        <v>20</v>
      </c>
      <c r="AI66" s="156">
        <v>4.7</v>
      </c>
      <c r="AJ66" s="157">
        <v>42452</v>
      </c>
      <c r="AK66" s="156">
        <v>9</v>
      </c>
      <c r="AL66" s="156" t="s">
        <v>7</v>
      </c>
      <c r="AM66" s="156" t="s">
        <v>92</v>
      </c>
    </row>
    <row r="67" spans="27:39" ht="28.9">
      <c r="AA67" s="156" t="s">
        <v>441</v>
      </c>
      <c r="AB67" s="156" t="s">
        <v>442</v>
      </c>
      <c r="AC67" s="156" t="s">
        <v>443</v>
      </c>
      <c r="AD67" s="156" t="s">
        <v>444</v>
      </c>
      <c r="AE67" s="156">
        <v>345076</v>
      </c>
      <c r="AF67" s="156" t="s">
        <v>445</v>
      </c>
      <c r="AG67" s="156" t="s">
        <v>446</v>
      </c>
      <c r="AH67" s="156" t="s">
        <v>20</v>
      </c>
      <c r="AI67" s="156">
        <v>3.5</v>
      </c>
      <c r="AJ67" s="157">
        <v>44703</v>
      </c>
      <c r="AK67" s="156">
        <v>3</v>
      </c>
      <c r="AL67" s="156" t="s">
        <v>15</v>
      </c>
      <c r="AM67" s="156" t="s">
        <v>92</v>
      </c>
    </row>
    <row r="68" spans="27:39" ht="28.9">
      <c r="AA68" s="156" t="s">
        <v>447</v>
      </c>
      <c r="AB68" s="156" t="s">
        <v>448</v>
      </c>
      <c r="AC68" s="156" t="s">
        <v>449</v>
      </c>
      <c r="AD68" s="156" t="s">
        <v>450</v>
      </c>
      <c r="AE68" s="156">
        <v>369063</v>
      </c>
      <c r="AF68" s="156" t="s">
        <v>451</v>
      </c>
      <c r="AG68" s="156" t="s">
        <v>452</v>
      </c>
      <c r="AH68" s="156" t="s">
        <v>20</v>
      </c>
      <c r="AI68" s="156">
        <v>2.7</v>
      </c>
      <c r="AJ68" s="157">
        <v>44165</v>
      </c>
      <c r="AK68" s="156">
        <v>5</v>
      </c>
      <c r="AL68" s="156" t="s">
        <v>7</v>
      </c>
      <c r="AM68" s="156" t="s">
        <v>74</v>
      </c>
    </row>
    <row r="69" spans="27:39" ht="28.9">
      <c r="AA69" s="156" t="s">
        <v>453</v>
      </c>
      <c r="AB69" s="156" t="s">
        <v>454</v>
      </c>
      <c r="AC69" s="156" t="s">
        <v>455</v>
      </c>
      <c r="AD69" s="156" t="s">
        <v>456</v>
      </c>
      <c r="AE69" s="156">
        <v>368063</v>
      </c>
      <c r="AF69" s="156" t="s">
        <v>457</v>
      </c>
      <c r="AG69" s="156" t="s">
        <v>458</v>
      </c>
      <c r="AH69" s="156" t="s">
        <v>5</v>
      </c>
      <c r="AI69" s="156">
        <v>5.9</v>
      </c>
      <c r="AJ69" s="157">
        <v>42523</v>
      </c>
      <c r="AK69" s="156">
        <v>9</v>
      </c>
      <c r="AL69" s="156" t="s">
        <v>7</v>
      </c>
      <c r="AM69" s="156" t="s">
        <v>105</v>
      </c>
    </row>
    <row r="70" spans="27:39" ht="28.9">
      <c r="AA70" s="156" t="s">
        <v>459</v>
      </c>
      <c r="AB70" s="156" t="s">
        <v>460</v>
      </c>
      <c r="AC70" s="156" t="s">
        <v>461</v>
      </c>
      <c r="AD70" s="156" t="s">
        <v>462</v>
      </c>
      <c r="AE70" s="156">
        <v>345680</v>
      </c>
      <c r="AF70" s="156" t="s">
        <v>463</v>
      </c>
      <c r="AG70" s="156" t="s">
        <v>464</v>
      </c>
      <c r="AH70" s="156" t="s">
        <v>32</v>
      </c>
      <c r="AI70" s="156">
        <v>3.2</v>
      </c>
      <c r="AJ70" s="157">
        <v>42868</v>
      </c>
      <c r="AK70" s="156">
        <v>8</v>
      </c>
      <c r="AL70" s="156" t="s">
        <v>7</v>
      </c>
      <c r="AM70" s="156" t="s">
        <v>74</v>
      </c>
    </row>
    <row r="71" spans="27:39" ht="28.9">
      <c r="AA71" s="156" t="s">
        <v>465</v>
      </c>
      <c r="AB71" s="156" t="s">
        <v>466</v>
      </c>
      <c r="AC71" s="156" t="s">
        <v>467</v>
      </c>
      <c r="AD71" s="156" t="s">
        <v>468</v>
      </c>
      <c r="AE71" s="156">
        <v>255680</v>
      </c>
      <c r="AF71" s="156" t="s">
        <v>469</v>
      </c>
      <c r="AG71" s="156" t="s">
        <v>470</v>
      </c>
      <c r="AH71" s="156" t="s">
        <v>32</v>
      </c>
      <c r="AI71" s="156">
        <v>3.4</v>
      </c>
      <c r="AJ71" s="157">
        <v>45554</v>
      </c>
      <c r="AK71" s="156">
        <v>1</v>
      </c>
      <c r="AL71" s="156" t="s">
        <v>11</v>
      </c>
      <c r="AM71" s="156" t="s">
        <v>286</v>
      </c>
    </row>
    <row r="72" spans="27:39" ht="28.9">
      <c r="AA72" s="156" t="s">
        <v>471</v>
      </c>
      <c r="AB72" s="156" t="s">
        <v>472</v>
      </c>
      <c r="AC72" s="156" t="s">
        <v>473</v>
      </c>
      <c r="AD72" s="156" t="s">
        <v>474</v>
      </c>
      <c r="AE72" s="156">
        <v>456500</v>
      </c>
      <c r="AF72" s="156" t="s">
        <v>475</v>
      </c>
      <c r="AG72" s="156" t="s">
        <v>80</v>
      </c>
      <c r="AH72" s="156" t="s">
        <v>20</v>
      </c>
      <c r="AI72" s="156">
        <v>4.4000000000000004</v>
      </c>
      <c r="AJ72" s="157">
        <v>43064</v>
      </c>
      <c r="AK72" s="156">
        <v>8</v>
      </c>
      <c r="AL72" s="156" t="s">
        <v>7</v>
      </c>
      <c r="AM72" s="156" t="s">
        <v>74</v>
      </c>
    </row>
    <row r="73" spans="27:39" ht="28.9">
      <c r="AA73" s="156" t="s">
        <v>476</v>
      </c>
      <c r="AB73" s="156" t="s">
        <v>477</v>
      </c>
      <c r="AC73" s="156" t="s">
        <v>478</v>
      </c>
      <c r="AD73" s="156" t="s">
        <v>479</v>
      </c>
      <c r="AE73" s="156">
        <v>346360</v>
      </c>
      <c r="AF73" s="156" t="s">
        <v>480</v>
      </c>
      <c r="AG73" s="156" t="s">
        <v>481</v>
      </c>
      <c r="AH73" s="156" t="s">
        <v>5</v>
      </c>
      <c r="AI73" s="156">
        <v>4.2</v>
      </c>
      <c r="AJ73" s="157">
        <v>44554</v>
      </c>
      <c r="AK73" s="156">
        <v>4</v>
      </c>
      <c r="AL73" s="156" t="s">
        <v>15</v>
      </c>
      <c r="AM73" s="156" t="s">
        <v>112</v>
      </c>
    </row>
    <row r="74" spans="27:39" ht="28.9">
      <c r="AA74" s="156" t="s">
        <v>482</v>
      </c>
      <c r="AB74" s="156" t="s">
        <v>483</v>
      </c>
      <c r="AC74" s="156" t="s">
        <v>484</v>
      </c>
      <c r="AD74" s="156" t="s">
        <v>485</v>
      </c>
      <c r="AE74" s="156">
        <v>346052</v>
      </c>
      <c r="AF74" s="156" t="s">
        <v>486</v>
      </c>
      <c r="AG74" s="156" t="s">
        <v>80</v>
      </c>
      <c r="AH74" s="156" t="s">
        <v>20</v>
      </c>
      <c r="AI74" s="156">
        <v>0.7</v>
      </c>
      <c r="AJ74" s="157">
        <v>43673</v>
      </c>
      <c r="AK74" s="156">
        <v>6</v>
      </c>
      <c r="AL74" s="156" t="s">
        <v>7</v>
      </c>
      <c r="AM74" s="156" t="s">
        <v>112</v>
      </c>
    </row>
    <row r="75" spans="27:39" ht="28.9">
      <c r="AA75" s="156" t="s">
        <v>487</v>
      </c>
      <c r="AB75" s="156" t="s">
        <v>488</v>
      </c>
      <c r="AC75" s="156" t="s">
        <v>489</v>
      </c>
      <c r="AD75" s="156" t="s">
        <v>490</v>
      </c>
      <c r="AE75" s="156">
        <v>456054</v>
      </c>
      <c r="AF75" s="156" t="s">
        <v>491</v>
      </c>
      <c r="AG75" s="156" t="s">
        <v>492</v>
      </c>
      <c r="AH75" s="156" t="s">
        <v>26</v>
      </c>
      <c r="AI75" s="156">
        <v>1</v>
      </c>
      <c r="AJ75" s="157">
        <v>42359</v>
      </c>
      <c r="AK75" s="156">
        <v>10</v>
      </c>
      <c r="AL75" s="156" t="s">
        <v>19</v>
      </c>
      <c r="AM75" s="156" t="s">
        <v>74</v>
      </c>
    </row>
    <row r="76" spans="27:39" ht="28.9">
      <c r="AA76" s="156" t="s">
        <v>493</v>
      </c>
      <c r="AB76" s="156" t="s">
        <v>494</v>
      </c>
      <c r="AC76" s="156" t="s">
        <v>495</v>
      </c>
      <c r="AD76" s="156" t="s">
        <v>496</v>
      </c>
      <c r="AE76" s="156">
        <v>457747</v>
      </c>
      <c r="AF76" s="156" t="s">
        <v>497</v>
      </c>
      <c r="AG76" s="156" t="s">
        <v>498</v>
      </c>
      <c r="AH76" s="156" t="s">
        <v>26</v>
      </c>
      <c r="AI76" s="156">
        <v>6.5</v>
      </c>
      <c r="AJ76" s="157">
        <v>42513</v>
      </c>
      <c r="AK76" s="156">
        <v>9</v>
      </c>
      <c r="AL76" s="156" t="s">
        <v>7</v>
      </c>
      <c r="AM76" s="156" t="s">
        <v>74</v>
      </c>
    </row>
    <row r="77" spans="27:39" ht="28.9">
      <c r="AA77" s="156" t="s">
        <v>499</v>
      </c>
      <c r="AB77" s="156" t="s">
        <v>500</v>
      </c>
      <c r="AC77" s="156" t="s">
        <v>501</v>
      </c>
      <c r="AD77" s="156" t="s">
        <v>502</v>
      </c>
      <c r="AE77" s="156">
        <v>345435</v>
      </c>
      <c r="AF77" s="156" t="s">
        <v>503</v>
      </c>
      <c r="AG77" s="156" t="s">
        <v>504</v>
      </c>
      <c r="AH77" s="156" t="s">
        <v>12</v>
      </c>
      <c r="AI77" s="156">
        <v>5.3</v>
      </c>
      <c r="AJ77" s="157">
        <v>43659</v>
      </c>
      <c r="AK77" s="156">
        <v>6</v>
      </c>
      <c r="AL77" s="156" t="s">
        <v>7</v>
      </c>
      <c r="AM77" s="156" t="s">
        <v>74</v>
      </c>
    </row>
    <row r="78" spans="27:39" ht="28.9">
      <c r="AA78" s="156" t="s">
        <v>505</v>
      </c>
      <c r="AB78" s="156" t="s">
        <v>506</v>
      </c>
      <c r="AC78" s="156" t="s">
        <v>507</v>
      </c>
      <c r="AD78" s="156" t="s">
        <v>508</v>
      </c>
      <c r="AE78" s="156">
        <v>456577</v>
      </c>
      <c r="AF78" s="156" t="s">
        <v>509</v>
      </c>
      <c r="AG78" s="156" t="s">
        <v>510</v>
      </c>
      <c r="AH78" s="156" t="s">
        <v>32</v>
      </c>
      <c r="AI78" s="156">
        <v>6.6</v>
      </c>
      <c r="AJ78" s="157">
        <v>45634</v>
      </c>
      <c r="AK78" s="156">
        <v>1</v>
      </c>
      <c r="AL78" s="156" t="s">
        <v>11</v>
      </c>
      <c r="AM78" s="156" t="s">
        <v>74</v>
      </c>
    </row>
    <row r="79" spans="27:39" ht="28.9">
      <c r="AA79" s="156" t="s">
        <v>511</v>
      </c>
      <c r="AB79" s="156" t="s">
        <v>512</v>
      </c>
      <c r="AC79" s="156" t="s">
        <v>513</v>
      </c>
      <c r="AD79" s="156" t="s">
        <v>514</v>
      </c>
      <c r="AE79" s="156">
        <v>456253</v>
      </c>
      <c r="AF79" s="156" t="s">
        <v>515</v>
      </c>
      <c r="AG79" s="156" t="s">
        <v>516</v>
      </c>
      <c r="AH79" s="156" t="s">
        <v>5</v>
      </c>
      <c r="AI79" s="156">
        <v>1</v>
      </c>
      <c r="AJ79" s="157">
        <v>42748</v>
      </c>
      <c r="AK79" s="156">
        <v>9</v>
      </c>
      <c r="AL79" s="156" t="s">
        <v>7</v>
      </c>
      <c r="AM79" s="156" t="s">
        <v>105</v>
      </c>
    </row>
    <row r="80" spans="27:39" ht="28.9">
      <c r="AA80" s="156" t="s">
        <v>517</v>
      </c>
      <c r="AB80" s="156" t="s">
        <v>518</v>
      </c>
      <c r="AC80" s="156" t="s">
        <v>519</v>
      </c>
      <c r="AD80" s="156" t="s">
        <v>520</v>
      </c>
      <c r="AE80" s="156">
        <v>458653</v>
      </c>
      <c r="AF80" s="156" t="s">
        <v>521</v>
      </c>
      <c r="AG80" s="156" t="s">
        <v>522</v>
      </c>
      <c r="AH80" s="156" t="s">
        <v>26</v>
      </c>
      <c r="AI80" s="156">
        <v>0</v>
      </c>
      <c r="AJ80" s="157">
        <v>43962</v>
      </c>
      <c r="AK80" s="156">
        <v>5</v>
      </c>
      <c r="AL80" s="156" t="s">
        <v>7</v>
      </c>
      <c r="AM80" s="156" t="s">
        <v>67</v>
      </c>
    </row>
    <row r="81" spans="27:39" ht="28.9">
      <c r="AA81" s="156" t="s">
        <v>523</v>
      </c>
      <c r="AB81" s="156" t="s">
        <v>524</v>
      </c>
      <c r="AC81" s="156" t="s">
        <v>525</v>
      </c>
      <c r="AD81" s="156" t="s">
        <v>526</v>
      </c>
      <c r="AE81" s="156">
        <v>366503</v>
      </c>
      <c r="AF81" s="156" t="s">
        <v>527</v>
      </c>
      <c r="AG81" s="156" t="s">
        <v>528</v>
      </c>
      <c r="AH81" s="156" t="s">
        <v>5</v>
      </c>
      <c r="AI81" s="156">
        <v>0.7</v>
      </c>
      <c r="AJ81" s="157">
        <v>42560</v>
      </c>
      <c r="AK81" s="156">
        <v>9</v>
      </c>
      <c r="AL81" s="156" t="s">
        <v>7</v>
      </c>
      <c r="AM81" s="156" t="s">
        <v>105</v>
      </c>
    </row>
    <row r="82" spans="27:39" ht="28.9">
      <c r="AA82" s="156" t="s">
        <v>529</v>
      </c>
      <c r="AB82" s="156" t="s">
        <v>530</v>
      </c>
      <c r="AC82" s="156" t="s">
        <v>531</v>
      </c>
      <c r="AD82" s="156" t="s">
        <v>532</v>
      </c>
      <c r="AE82" s="156">
        <v>457605</v>
      </c>
      <c r="AF82" s="156" t="s">
        <v>533</v>
      </c>
      <c r="AG82" s="156" t="s">
        <v>534</v>
      </c>
      <c r="AH82" s="156" t="s">
        <v>20</v>
      </c>
      <c r="AI82" s="156">
        <v>5.8</v>
      </c>
      <c r="AJ82" s="157">
        <v>44253</v>
      </c>
      <c r="AK82" s="156">
        <v>4</v>
      </c>
      <c r="AL82" s="156" t="s">
        <v>15</v>
      </c>
      <c r="AM82" s="156" t="s">
        <v>67</v>
      </c>
    </row>
    <row r="83" spans="27:39" ht="28.9">
      <c r="AA83" s="156" t="s">
        <v>535</v>
      </c>
      <c r="AB83" s="156" t="s">
        <v>536</v>
      </c>
      <c r="AC83" s="156" t="s">
        <v>537</v>
      </c>
      <c r="AD83" s="156" t="s">
        <v>538</v>
      </c>
      <c r="AE83" s="156">
        <v>608685</v>
      </c>
      <c r="AF83" s="156" t="s">
        <v>539</v>
      </c>
      <c r="AG83" s="156" t="s">
        <v>540</v>
      </c>
      <c r="AH83" s="156" t="s">
        <v>26</v>
      </c>
      <c r="AI83" s="156">
        <v>4.5999999999999996</v>
      </c>
      <c r="AJ83" s="157">
        <v>43484</v>
      </c>
      <c r="AK83" s="156">
        <v>7</v>
      </c>
      <c r="AL83" s="156" t="s">
        <v>7</v>
      </c>
      <c r="AM83" s="156" t="s">
        <v>125</v>
      </c>
    </row>
    <row r="84" spans="27:39" ht="28.9">
      <c r="AA84" s="156" t="s">
        <v>541</v>
      </c>
      <c r="AB84" s="156" t="s">
        <v>542</v>
      </c>
      <c r="AC84" s="156" t="s">
        <v>543</v>
      </c>
      <c r="AD84" s="156" t="s">
        <v>544</v>
      </c>
      <c r="AE84" s="156">
        <v>568065</v>
      </c>
      <c r="AF84" s="156" t="s">
        <v>545</v>
      </c>
      <c r="AG84" s="156" t="s">
        <v>80</v>
      </c>
      <c r="AH84" s="156" t="s">
        <v>12</v>
      </c>
      <c r="AI84" s="156">
        <v>5.6</v>
      </c>
      <c r="AJ84" s="157">
        <v>44810</v>
      </c>
      <c r="AK84" s="156">
        <v>3</v>
      </c>
      <c r="AL84" s="156" t="s">
        <v>15</v>
      </c>
      <c r="AM84" s="156" t="s">
        <v>105</v>
      </c>
    </row>
    <row r="85" spans="27:39" ht="28.9">
      <c r="AA85" s="156" t="s">
        <v>546</v>
      </c>
      <c r="AB85" s="156" t="s">
        <v>547</v>
      </c>
      <c r="AC85" s="156" t="s">
        <v>548</v>
      </c>
      <c r="AD85" s="156" t="s">
        <v>549</v>
      </c>
      <c r="AE85" s="156">
        <v>670578</v>
      </c>
      <c r="AF85" s="156" t="s">
        <v>550</v>
      </c>
      <c r="AG85" s="156" t="s">
        <v>551</v>
      </c>
      <c r="AH85" s="156" t="s">
        <v>26</v>
      </c>
      <c r="AI85" s="156">
        <v>1.5</v>
      </c>
      <c r="AJ85" s="157">
        <v>44110</v>
      </c>
      <c r="AK85" s="156">
        <v>5</v>
      </c>
      <c r="AL85" s="156" t="s">
        <v>7</v>
      </c>
      <c r="AM85" s="156" t="s">
        <v>112</v>
      </c>
    </row>
    <row r="86" spans="27:39" ht="28.9">
      <c r="AA86" s="156" t="s">
        <v>552</v>
      </c>
      <c r="AB86" s="156" t="s">
        <v>553</v>
      </c>
      <c r="AC86" s="156" t="s">
        <v>554</v>
      </c>
      <c r="AD86" s="156" t="s">
        <v>555</v>
      </c>
      <c r="AE86" s="156">
        <v>670654</v>
      </c>
      <c r="AF86" s="156" t="s">
        <v>556</v>
      </c>
      <c r="AG86" s="156" t="s">
        <v>557</v>
      </c>
      <c r="AH86" s="156" t="s">
        <v>12</v>
      </c>
      <c r="AI86" s="156">
        <v>6.1</v>
      </c>
      <c r="AJ86" s="157">
        <v>42661</v>
      </c>
      <c r="AK86" s="156">
        <v>9</v>
      </c>
      <c r="AL86" s="156" t="s">
        <v>7</v>
      </c>
      <c r="AM86" s="156" t="s">
        <v>112</v>
      </c>
    </row>
    <row r="87" spans="27:39" ht="28.9">
      <c r="AA87" s="156" t="s">
        <v>558</v>
      </c>
      <c r="AB87" s="156" t="s">
        <v>559</v>
      </c>
      <c r="AC87" s="156" t="s">
        <v>560</v>
      </c>
      <c r="AD87" s="156" t="s">
        <v>561</v>
      </c>
      <c r="AE87" s="156">
        <v>560464</v>
      </c>
      <c r="AF87" s="156" t="s">
        <v>562</v>
      </c>
      <c r="AG87" s="156" t="s">
        <v>80</v>
      </c>
      <c r="AH87" s="156" t="s">
        <v>5</v>
      </c>
      <c r="AI87" s="156">
        <v>0</v>
      </c>
      <c r="AJ87" s="157">
        <v>44178</v>
      </c>
      <c r="AK87" s="156">
        <v>5</v>
      </c>
      <c r="AL87" s="156" t="s">
        <v>7</v>
      </c>
      <c r="AM87" s="156" t="s">
        <v>125</v>
      </c>
    </row>
    <row r="88" spans="27:39" ht="28.9">
      <c r="AA88" s="156" t="s">
        <v>563</v>
      </c>
      <c r="AB88" s="156" t="s">
        <v>564</v>
      </c>
      <c r="AC88" s="156" t="s">
        <v>565</v>
      </c>
      <c r="AD88" s="156" t="s">
        <v>566</v>
      </c>
      <c r="AE88" s="156">
        <v>560667</v>
      </c>
      <c r="AF88" s="156" t="s">
        <v>567</v>
      </c>
      <c r="AG88" s="156" t="s">
        <v>568</v>
      </c>
      <c r="AH88" s="156" t="s">
        <v>5</v>
      </c>
      <c r="AI88" s="156">
        <v>2.1</v>
      </c>
      <c r="AJ88" s="157">
        <v>44760</v>
      </c>
      <c r="AK88" s="156">
        <v>3</v>
      </c>
      <c r="AL88" s="156" t="s">
        <v>15</v>
      </c>
      <c r="AM88" s="156" t="s">
        <v>67</v>
      </c>
    </row>
    <row r="89" spans="27:39" ht="28.9">
      <c r="AA89" s="156" t="s">
        <v>569</v>
      </c>
      <c r="AB89" s="156" t="s">
        <v>570</v>
      </c>
      <c r="AC89" s="156" t="s">
        <v>571</v>
      </c>
      <c r="AD89" s="156" t="s">
        <v>572</v>
      </c>
      <c r="AE89" s="156">
        <v>786850</v>
      </c>
      <c r="AF89" s="156" t="s">
        <v>573</v>
      </c>
      <c r="AG89" s="156" t="s">
        <v>574</v>
      </c>
      <c r="AH89" s="156" t="s">
        <v>5</v>
      </c>
      <c r="AI89" s="156">
        <v>2.5</v>
      </c>
      <c r="AJ89" s="157">
        <v>42087</v>
      </c>
      <c r="AK89" s="156">
        <v>10</v>
      </c>
      <c r="AL89" s="156" t="s">
        <v>19</v>
      </c>
      <c r="AM89" s="156" t="s">
        <v>67</v>
      </c>
    </row>
    <row r="90" spans="27:39" ht="28.9">
      <c r="AA90" s="156" t="s">
        <v>575</v>
      </c>
      <c r="AB90" s="156" t="s">
        <v>576</v>
      </c>
      <c r="AC90" s="156" t="s">
        <v>577</v>
      </c>
      <c r="AD90" s="156" t="s">
        <v>578</v>
      </c>
      <c r="AE90" s="156">
        <v>560675</v>
      </c>
      <c r="AF90" s="156" t="s">
        <v>579</v>
      </c>
      <c r="AG90" s="156" t="s">
        <v>580</v>
      </c>
      <c r="AH90" s="156" t="s">
        <v>5</v>
      </c>
      <c r="AI90" s="156">
        <v>1.5</v>
      </c>
      <c r="AJ90" s="157">
        <v>41828</v>
      </c>
      <c r="AK90" s="156">
        <v>11</v>
      </c>
      <c r="AL90" s="156" t="s">
        <v>19</v>
      </c>
      <c r="AM90" s="156" t="s">
        <v>112</v>
      </c>
    </row>
    <row r="91" spans="27:39" ht="28.9">
      <c r="AA91" s="156" t="s">
        <v>581</v>
      </c>
      <c r="AB91" s="156" t="s">
        <v>582</v>
      </c>
      <c r="AC91" s="156" t="s">
        <v>583</v>
      </c>
      <c r="AD91" s="156" t="s">
        <v>584</v>
      </c>
      <c r="AE91" s="156">
        <v>670765</v>
      </c>
      <c r="AF91" s="156" t="s">
        <v>585</v>
      </c>
      <c r="AG91" s="156" t="s">
        <v>586</v>
      </c>
      <c r="AH91" s="156" t="s">
        <v>5</v>
      </c>
      <c r="AI91" s="156">
        <v>3.8</v>
      </c>
      <c r="AJ91" s="157">
        <v>43231</v>
      </c>
      <c r="AK91" s="156">
        <v>7</v>
      </c>
      <c r="AL91" s="156" t="s">
        <v>7</v>
      </c>
      <c r="AM91" s="156" t="s">
        <v>105</v>
      </c>
    </row>
  </sheetData>
  <pageMargins left="0.7" right="0.7" top="0.75" bottom="0.75" header="0.3" footer="0.3"/>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CB279D-D496-4E46-A1C3-6F02B9331EDF}">
  <dimension ref="B2:BR29"/>
  <sheetViews>
    <sheetView zoomScale="67" workbookViewId="0"/>
  </sheetViews>
  <sheetFormatPr defaultColWidth="8.7109375" defaultRowHeight="14.45"/>
  <cols>
    <col min="1" max="1" width="29.42578125" customWidth="1"/>
    <col min="2" max="2" width="37.42578125" customWidth="1"/>
    <col min="3" max="3" width="21.42578125" bestFit="1" customWidth="1"/>
    <col min="4" max="4" width="17.5703125" bestFit="1" customWidth="1"/>
    <col min="5" max="5" width="11" bestFit="1" customWidth="1"/>
    <col min="6" max="6" width="10.42578125" bestFit="1" customWidth="1"/>
  </cols>
  <sheetData>
    <row r="2" spans="2:70" ht="61.35" customHeight="1">
      <c r="B2" s="187" t="s">
        <v>587</v>
      </c>
      <c r="C2" s="187"/>
      <c r="D2" s="187"/>
      <c r="E2" s="61"/>
      <c r="F2" s="61"/>
      <c r="G2" s="62"/>
      <c r="H2" s="192" t="s">
        <v>588</v>
      </c>
      <c r="I2" s="192"/>
      <c r="J2" s="192"/>
      <c r="K2" s="192"/>
      <c r="L2" s="192"/>
      <c r="M2" s="192"/>
      <c r="N2" s="192"/>
      <c r="O2" s="185">
        <v>45999</v>
      </c>
      <c r="P2" s="185"/>
      <c r="Q2" s="185"/>
      <c r="R2" s="185"/>
      <c r="S2" s="185"/>
      <c r="T2" s="185"/>
      <c r="U2" s="185"/>
      <c r="V2" s="135"/>
      <c r="W2" s="135"/>
      <c r="X2" s="135"/>
      <c r="Z2" s="193"/>
      <c r="AA2" s="193"/>
      <c r="AB2" s="193"/>
      <c r="AC2" s="193"/>
      <c r="AD2" s="193"/>
      <c r="AE2" s="193"/>
      <c r="AF2" s="193"/>
      <c r="AG2" s="193"/>
      <c r="AH2" s="193"/>
      <c r="AI2" s="193"/>
      <c r="AJ2" s="193"/>
      <c r="AK2" s="193"/>
      <c r="AL2" s="193"/>
      <c r="AM2" s="193"/>
      <c r="AN2" s="193"/>
      <c r="AO2" s="193"/>
      <c r="AP2" s="193"/>
      <c r="AQ2" s="193"/>
      <c r="AR2" s="193"/>
      <c r="AS2" s="193"/>
      <c r="AT2" s="193"/>
      <c r="AU2" s="193"/>
      <c r="AV2" s="193"/>
      <c r="AW2" s="193"/>
      <c r="AX2" s="193"/>
      <c r="AY2" s="193"/>
      <c r="AZ2" s="193"/>
      <c r="BA2" s="193"/>
      <c r="BB2" s="193"/>
      <c r="BC2" s="193"/>
      <c r="BD2" s="193"/>
      <c r="BE2" s="193"/>
      <c r="BF2" s="193"/>
      <c r="BG2" s="193"/>
      <c r="BH2" s="193"/>
      <c r="BI2" s="193"/>
      <c r="BJ2" s="193"/>
      <c r="BK2" s="193"/>
    </row>
    <row r="3" spans="2:70" ht="24.75" customHeight="1">
      <c r="B3" s="63" t="s">
        <v>589</v>
      </c>
      <c r="C3" s="63" t="s">
        <v>590</v>
      </c>
      <c r="D3" s="62"/>
      <c r="E3" s="62"/>
      <c r="F3" s="62"/>
      <c r="G3" s="62"/>
      <c r="H3" s="192" t="s">
        <v>591</v>
      </c>
      <c r="I3" s="192"/>
      <c r="J3" s="192"/>
      <c r="K3" s="192"/>
      <c r="L3" s="192"/>
      <c r="M3" s="192"/>
      <c r="N3" s="192"/>
      <c r="O3" s="186">
        <v>1</v>
      </c>
      <c r="P3" s="186"/>
      <c r="Q3" s="186"/>
      <c r="R3" s="186"/>
      <c r="S3" s="186"/>
      <c r="T3" s="186"/>
      <c r="U3" s="186"/>
      <c r="V3" s="136"/>
      <c r="W3" s="136"/>
      <c r="X3" s="136"/>
      <c r="Z3" s="193"/>
      <c r="AA3" s="193"/>
      <c r="AB3" s="193"/>
      <c r="AC3" s="193"/>
      <c r="AD3" s="193"/>
      <c r="AE3" s="193"/>
      <c r="AF3" s="193"/>
      <c r="AG3" s="193"/>
      <c r="AH3" s="193"/>
      <c r="AI3" s="193"/>
      <c r="AJ3" s="193"/>
      <c r="AK3" s="193"/>
      <c r="AL3" s="193"/>
      <c r="AM3" s="193"/>
      <c r="AN3" s="193"/>
      <c r="AO3" s="193"/>
      <c r="AP3" s="193"/>
      <c r="AQ3" s="193"/>
      <c r="AR3" s="193"/>
      <c r="AS3" s="193"/>
      <c r="AT3" s="193"/>
      <c r="AU3" s="193"/>
      <c r="AV3" s="193"/>
      <c r="AW3" s="193"/>
      <c r="AX3" s="193"/>
      <c r="AY3" s="193"/>
      <c r="AZ3" s="193"/>
      <c r="BA3" s="193"/>
      <c r="BB3" s="193"/>
      <c r="BC3" s="193"/>
      <c r="BD3" s="193"/>
      <c r="BE3" s="193"/>
      <c r="BF3" s="193"/>
      <c r="BG3" s="193"/>
      <c r="BH3" s="193"/>
      <c r="BI3" s="193"/>
      <c r="BJ3" s="193"/>
      <c r="BK3" s="193"/>
    </row>
    <row r="4" spans="2:70">
      <c r="B4" s="64" t="s">
        <v>592</v>
      </c>
      <c r="C4" s="62"/>
      <c r="D4" s="62"/>
      <c r="E4" s="62"/>
      <c r="F4" s="62"/>
      <c r="G4" s="193"/>
      <c r="H4" s="193"/>
      <c r="I4" s="193"/>
      <c r="J4" s="193"/>
      <c r="K4" s="193"/>
      <c r="L4" s="193"/>
      <c r="M4" s="193"/>
      <c r="N4" s="193"/>
      <c r="O4" s="193"/>
      <c r="P4" s="193"/>
      <c r="Q4" s="193"/>
      <c r="R4" s="193"/>
      <c r="S4" s="193"/>
      <c r="T4" s="193"/>
      <c r="U4" s="193"/>
      <c r="V4" s="193"/>
      <c r="W4" s="193"/>
      <c r="X4" s="193"/>
      <c r="Y4" s="193"/>
      <c r="Z4" s="193"/>
      <c r="AA4" s="193"/>
      <c r="AB4" s="193"/>
      <c r="AC4" s="193"/>
      <c r="AD4" s="193"/>
      <c r="AE4" s="193"/>
      <c r="AF4" s="193"/>
      <c r="AG4" s="193"/>
      <c r="AH4" s="193"/>
      <c r="AI4" s="193"/>
      <c r="AJ4" s="193"/>
      <c r="AK4" s="193"/>
      <c r="AL4" s="193"/>
      <c r="AM4" s="193"/>
      <c r="AN4" s="193"/>
      <c r="AO4" s="193"/>
      <c r="AP4" s="193"/>
      <c r="AQ4" s="193"/>
      <c r="AR4" s="193"/>
      <c r="AS4" s="193"/>
      <c r="AT4" s="193"/>
      <c r="AU4" s="193"/>
      <c r="AV4" s="193"/>
      <c r="AW4" s="193"/>
      <c r="AX4" s="193"/>
      <c r="AY4" s="193"/>
      <c r="AZ4" s="193"/>
      <c r="BA4" s="193"/>
      <c r="BB4" s="193"/>
      <c r="BC4" s="193"/>
      <c r="BD4" s="193"/>
      <c r="BE4" s="193"/>
      <c r="BF4" s="193"/>
      <c r="BG4" s="193"/>
      <c r="BH4" s="193"/>
      <c r="BI4" s="193"/>
      <c r="BJ4" s="193"/>
      <c r="BK4" s="193"/>
    </row>
    <row r="5" spans="2:70">
      <c r="B5" s="64" t="s">
        <v>593</v>
      </c>
      <c r="C5" s="62"/>
      <c r="D5" s="62"/>
      <c r="E5" s="62"/>
      <c r="F5" s="62"/>
      <c r="G5" s="62"/>
      <c r="H5" s="184">
        <v>45999</v>
      </c>
      <c r="I5" s="182"/>
      <c r="J5" s="182"/>
      <c r="K5" s="182"/>
      <c r="L5" s="182"/>
      <c r="M5" s="182"/>
      <c r="N5" s="183"/>
      <c r="O5" s="181">
        <v>46006</v>
      </c>
      <c r="P5" s="182"/>
      <c r="Q5" s="182"/>
      <c r="R5" s="182"/>
      <c r="S5" s="182"/>
      <c r="T5" s="182"/>
      <c r="U5" s="183"/>
      <c r="V5" s="181">
        <v>46013</v>
      </c>
      <c r="W5" s="182"/>
      <c r="X5" s="182"/>
      <c r="Y5" s="182"/>
      <c r="Z5" s="182"/>
      <c r="AA5" s="182"/>
      <c r="AB5" s="183"/>
      <c r="AC5" s="181">
        <v>46020</v>
      </c>
      <c r="AD5" s="182"/>
      <c r="AE5" s="182"/>
      <c r="AF5" s="182"/>
      <c r="AG5" s="182"/>
      <c r="AH5" s="182"/>
      <c r="AI5" s="183"/>
      <c r="AJ5" s="181">
        <v>46027</v>
      </c>
      <c r="AK5" s="182"/>
      <c r="AL5" s="182"/>
      <c r="AM5" s="182"/>
      <c r="AN5" s="182"/>
      <c r="AO5" s="182"/>
      <c r="AP5" s="183"/>
      <c r="AQ5" s="181">
        <v>46034</v>
      </c>
      <c r="AR5" s="182"/>
      <c r="AS5" s="182"/>
      <c r="AT5" s="182"/>
      <c r="AU5" s="182"/>
      <c r="AV5" s="182"/>
      <c r="AW5" s="183"/>
      <c r="AX5" s="181">
        <v>46041</v>
      </c>
      <c r="AY5" s="182"/>
      <c r="AZ5" s="182"/>
      <c r="BA5" s="182"/>
      <c r="BB5" s="182"/>
      <c r="BC5" s="182"/>
      <c r="BD5" s="183"/>
      <c r="BE5" s="181">
        <v>46048</v>
      </c>
      <c r="BF5" s="182"/>
      <c r="BG5" s="182"/>
      <c r="BH5" s="182"/>
      <c r="BI5" s="182"/>
      <c r="BJ5" s="182"/>
      <c r="BK5" s="183"/>
      <c r="BL5" s="181">
        <v>46055</v>
      </c>
      <c r="BM5" s="182"/>
      <c r="BN5" s="182"/>
      <c r="BO5" s="182"/>
      <c r="BP5" s="182"/>
      <c r="BQ5" s="182"/>
      <c r="BR5" s="183"/>
    </row>
    <row r="6" spans="2:70">
      <c r="B6" s="194" t="s">
        <v>594</v>
      </c>
      <c r="C6" s="194" t="s">
        <v>595</v>
      </c>
      <c r="D6" s="194" t="s">
        <v>596</v>
      </c>
      <c r="E6" s="194" t="s">
        <v>597</v>
      </c>
      <c r="F6" s="194" t="s">
        <v>598</v>
      </c>
      <c r="G6" s="62"/>
      <c r="H6" s="65">
        <v>8</v>
      </c>
      <c r="I6" s="65">
        <v>9</v>
      </c>
      <c r="J6" s="65">
        <v>10</v>
      </c>
      <c r="K6" s="65">
        <v>11</v>
      </c>
      <c r="L6" s="65">
        <v>12</v>
      </c>
      <c r="M6" s="65">
        <v>13</v>
      </c>
      <c r="N6" s="65">
        <v>14</v>
      </c>
      <c r="O6" s="65">
        <v>15</v>
      </c>
      <c r="P6" s="65">
        <v>16</v>
      </c>
      <c r="Q6" s="65">
        <v>17</v>
      </c>
      <c r="R6" s="65">
        <v>18</v>
      </c>
      <c r="S6" s="65">
        <v>19</v>
      </c>
      <c r="T6" s="65">
        <v>20</v>
      </c>
      <c r="U6" s="65">
        <v>21</v>
      </c>
      <c r="V6" s="65">
        <v>22</v>
      </c>
      <c r="W6" s="65">
        <v>23</v>
      </c>
      <c r="X6" s="65">
        <v>24</v>
      </c>
      <c r="Y6" s="65">
        <v>25</v>
      </c>
      <c r="Z6" s="65">
        <v>26</v>
      </c>
      <c r="AA6" s="65">
        <v>27</v>
      </c>
      <c r="AB6" s="65">
        <v>28</v>
      </c>
      <c r="AC6" s="67">
        <v>29</v>
      </c>
      <c r="AD6" s="65">
        <v>30</v>
      </c>
      <c r="AE6" s="65">
        <v>31</v>
      </c>
      <c r="AF6" s="65">
        <v>1</v>
      </c>
      <c r="AG6" s="65">
        <v>2</v>
      </c>
      <c r="AH6" s="65">
        <v>3</v>
      </c>
      <c r="AI6" s="66">
        <v>4</v>
      </c>
      <c r="AJ6" s="67">
        <v>5</v>
      </c>
      <c r="AK6" s="65">
        <v>6</v>
      </c>
      <c r="AL6" s="65">
        <v>7</v>
      </c>
      <c r="AM6" s="65">
        <v>8</v>
      </c>
      <c r="AN6" s="65">
        <v>9</v>
      </c>
      <c r="AO6" s="65">
        <v>10</v>
      </c>
      <c r="AP6" s="66">
        <v>11</v>
      </c>
      <c r="AQ6" s="67">
        <v>12</v>
      </c>
      <c r="AR6" s="65">
        <v>13</v>
      </c>
      <c r="AS6" s="65">
        <v>14</v>
      </c>
      <c r="AT6" s="65">
        <v>15</v>
      </c>
      <c r="AU6" s="65">
        <v>16</v>
      </c>
      <c r="AV6" s="65">
        <v>17</v>
      </c>
      <c r="AW6" s="66">
        <v>18</v>
      </c>
      <c r="AX6" s="67">
        <v>19</v>
      </c>
      <c r="AY6" s="65">
        <v>20</v>
      </c>
      <c r="AZ6" s="65">
        <v>21</v>
      </c>
      <c r="BA6" s="65">
        <v>22</v>
      </c>
      <c r="BB6" s="65">
        <v>23</v>
      </c>
      <c r="BC6" s="65">
        <v>24</v>
      </c>
      <c r="BD6" s="66">
        <v>25</v>
      </c>
      <c r="BE6" s="67">
        <v>26</v>
      </c>
      <c r="BF6" s="65">
        <v>27</v>
      </c>
      <c r="BG6" s="65">
        <v>28</v>
      </c>
      <c r="BH6" s="65">
        <v>29</v>
      </c>
      <c r="BI6" s="65">
        <v>30</v>
      </c>
      <c r="BJ6" s="65">
        <v>31</v>
      </c>
      <c r="BK6" s="65">
        <v>1</v>
      </c>
      <c r="BL6" s="67">
        <v>2</v>
      </c>
      <c r="BM6" s="65">
        <v>3</v>
      </c>
      <c r="BN6" s="65">
        <v>4</v>
      </c>
      <c r="BO6" s="65">
        <v>5</v>
      </c>
      <c r="BP6" s="65">
        <v>6</v>
      </c>
      <c r="BQ6" s="65">
        <v>7</v>
      </c>
      <c r="BR6" s="65">
        <v>8</v>
      </c>
    </row>
    <row r="7" spans="2:70">
      <c r="B7" s="195"/>
      <c r="C7" s="195"/>
      <c r="D7" s="195"/>
      <c r="E7" s="195"/>
      <c r="F7" s="195"/>
      <c r="G7" s="62"/>
      <c r="H7" s="68" t="s">
        <v>599</v>
      </c>
      <c r="I7" s="69" t="s">
        <v>600</v>
      </c>
      <c r="J7" s="69" t="s">
        <v>601</v>
      </c>
      <c r="K7" s="69" t="s">
        <v>600</v>
      </c>
      <c r="L7" s="69" t="s">
        <v>602</v>
      </c>
      <c r="M7" s="69" t="s">
        <v>603</v>
      </c>
      <c r="N7" s="69" t="s">
        <v>603</v>
      </c>
      <c r="O7" s="69" t="s">
        <v>599</v>
      </c>
      <c r="P7" s="69" t="s">
        <v>600</v>
      </c>
      <c r="Q7" s="69" t="s">
        <v>601</v>
      </c>
      <c r="R7" s="69" t="s">
        <v>600</v>
      </c>
      <c r="S7" s="69" t="s">
        <v>602</v>
      </c>
      <c r="T7" s="69" t="s">
        <v>603</v>
      </c>
      <c r="U7" s="69" t="s">
        <v>603</v>
      </c>
      <c r="V7" s="69" t="s">
        <v>599</v>
      </c>
      <c r="W7" s="69" t="s">
        <v>600</v>
      </c>
      <c r="X7" s="69" t="s">
        <v>601</v>
      </c>
      <c r="Y7" s="69" t="s">
        <v>600</v>
      </c>
      <c r="Z7" s="69" t="s">
        <v>602</v>
      </c>
      <c r="AA7" s="69" t="s">
        <v>603</v>
      </c>
      <c r="AB7" s="69" t="s">
        <v>603</v>
      </c>
      <c r="AC7" s="69" t="s">
        <v>599</v>
      </c>
      <c r="AD7" s="69" t="s">
        <v>600</v>
      </c>
      <c r="AE7" s="69" t="s">
        <v>601</v>
      </c>
      <c r="AF7" s="69" t="s">
        <v>600</v>
      </c>
      <c r="AG7" s="69" t="s">
        <v>602</v>
      </c>
      <c r="AH7" s="69" t="s">
        <v>603</v>
      </c>
      <c r="AI7" s="69" t="s">
        <v>603</v>
      </c>
      <c r="AJ7" s="69" t="s">
        <v>599</v>
      </c>
      <c r="AK7" s="69" t="s">
        <v>600</v>
      </c>
      <c r="AL7" s="69" t="s">
        <v>601</v>
      </c>
      <c r="AM7" s="69" t="s">
        <v>600</v>
      </c>
      <c r="AN7" s="69" t="s">
        <v>602</v>
      </c>
      <c r="AO7" s="69" t="s">
        <v>603</v>
      </c>
      <c r="AP7" s="69" t="s">
        <v>603</v>
      </c>
      <c r="AQ7" s="69" t="s">
        <v>599</v>
      </c>
      <c r="AR7" s="69" t="s">
        <v>600</v>
      </c>
      <c r="AS7" s="69" t="s">
        <v>601</v>
      </c>
      <c r="AT7" s="69" t="s">
        <v>600</v>
      </c>
      <c r="AU7" s="69" t="s">
        <v>602</v>
      </c>
      <c r="AV7" s="69" t="s">
        <v>603</v>
      </c>
      <c r="AW7" s="69" t="s">
        <v>603</v>
      </c>
      <c r="AX7" s="69" t="s">
        <v>599</v>
      </c>
      <c r="AY7" s="69" t="s">
        <v>600</v>
      </c>
      <c r="AZ7" s="69" t="s">
        <v>601</v>
      </c>
      <c r="BA7" s="69" t="s">
        <v>600</v>
      </c>
      <c r="BB7" s="69" t="s">
        <v>602</v>
      </c>
      <c r="BC7" s="69" t="s">
        <v>603</v>
      </c>
      <c r="BD7" s="69" t="s">
        <v>603</v>
      </c>
      <c r="BE7" s="69" t="s">
        <v>599</v>
      </c>
      <c r="BF7" s="69" t="s">
        <v>600</v>
      </c>
      <c r="BG7" s="69" t="s">
        <v>601</v>
      </c>
      <c r="BH7" s="69" t="s">
        <v>600</v>
      </c>
      <c r="BI7" s="69" t="s">
        <v>602</v>
      </c>
      <c r="BJ7" s="69" t="s">
        <v>603</v>
      </c>
      <c r="BK7" s="70" t="s">
        <v>603</v>
      </c>
      <c r="BL7" s="69" t="s">
        <v>599</v>
      </c>
      <c r="BM7" s="69" t="s">
        <v>600</v>
      </c>
      <c r="BN7" s="69" t="s">
        <v>601</v>
      </c>
      <c r="BO7" s="69" t="s">
        <v>600</v>
      </c>
      <c r="BP7" s="69" t="s">
        <v>602</v>
      </c>
      <c r="BQ7" s="69" t="s">
        <v>603</v>
      </c>
      <c r="BR7" s="70" t="s">
        <v>603</v>
      </c>
    </row>
    <row r="8" spans="2:70" ht="15" customHeight="1">
      <c r="B8" s="92" t="s">
        <v>604</v>
      </c>
      <c r="C8" s="71"/>
      <c r="D8" s="72"/>
      <c r="E8" s="71"/>
      <c r="F8" s="72"/>
      <c r="G8" s="73"/>
      <c r="H8" s="77"/>
      <c r="I8" s="77"/>
      <c r="J8" s="77"/>
      <c r="K8" s="196"/>
      <c r="L8" s="196"/>
      <c r="M8" s="196"/>
      <c r="N8" s="196"/>
      <c r="O8" s="196"/>
      <c r="P8" s="196"/>
      <c r="Q8" s="196"/>
      <c r="R8" s="196"/>
      <c r="S8" s="196"/>
      <c r="T8" s="196"/>
      <c r="U8" s="196"/>
      <c r="V8" s="196"/>
      <c r="W8" s="196"/>
      <c r="X8" s="196"/>
      <c r="Y8" s="196"/>
      <c r="Z8" s="196"/>
      <c r="AA8" s="196"/>
      <c r="AB8" s="196"/>
      <c r="AC8" s="196"/>
      <c r="AD8" s="196"/>
      <c r="AE8" s="196"/>
      <c r="AF8" s="196"/>
      <c r="AG8" s="196"/>
      <c r="AH8" s="196"/>
      <c r="AI8" s="196"/>
      <c r="AJ8" s="196"/>
      <c r="AK8" s="196"/>
      <c r="AL8" s="196"/>
      <c r="AM8" s="196"/>
      <c r="AN8" s="196"/>
      <c r="AO8" s="196"/>
      <c r="AP8" s="196"/>
      <c r="AQ8" s="196"/>
      <c r="AR8" s="196"/>
      <c r="AS8" s="196"/>
      <c r="AT8" s="196"/>
      <c r="AU8" s="196"/>
      <c r="AV8" s="196"/>
      <c r="AW8" s="196"/>
      <c r="AX8" s="196"/>
      <c r="AY8" s="196"/>
      <c r="AZ8" s="196"/>
      <c r="BA8" s="196"/>
      <c r="BB8" s="196"/>
      <c r="BC8" s="196"/>
      <c r="BD8" s="196"/>
      <c r="BE8" s="196"/>
      <c r="BF8" s="196"/>
      <c r="BG8" s="196"/>
      <c r="BH8" s="196"/>
      <c r="BI8" s="196"/>
      <c r="BJ8" s="196"/>
      <c r="BK8" s="196"/>
    </row>
    <row r="9" spans="2:70">
      <c r="B9" s="96" t="s">
        <v>605</v>
      </c>
      <c r="C9" s="74" t="s">
        <v>606</v>
      </c>
      <c r="D9" s="75">
        <v>1</v>
      </c>
      <c r="E9" s="137">
        <v>46000</v>
      </c>
      <c r="F9" s="137">
        <v>46019</v>
      </c>
      <c r="G9" s="73"/>
      <c r="H9" s="77"/>
      <c r="I9" s="76"/>
      <c r="J9" s="76"/>
      <c r="K9" s="76"/>
      <c r="L9" s="76"/>
      <c r="M9" s="76"/>
      <c r="N9" s="76"/>
      <c r="O9" s="76"/>
      <c r="P9" s="76"/>
      <c r="Q9" s="76"/>
      <c r="R9" s="76"/>
      <c r="S9" s="76"/>
      <c r="T9" s="76"/>
      <c r="U9" s="76"/>
      <c r="V9" s="76"/>
      <c r="W9" s="76"/>
      <c r="X9" s="76"/>
      <c r="Y9" s="76"/>
      <c r="Z9" s="76"/>
      <c r="AA9" s="76"/>
      <c r="AB9" s="76"/>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row>
    <row r="10" spans="2:70">
      <c r="B10" s="97" t="s">
        <v>607</v>
      </c>
      <c r="C10" s="74" t="s">
        <v>606</v>
      </c>
      <c r="D10" s="75">
        <v>1</v>
      </c>
      <c r="E10" s="138">
        <v>46004</v>
      </c>
      <c r="F10" s="138">
        <v>46019</v>
      </c>
      <c r="G10" s="73"/>
      <c r="H10" s="77"/>
      <c r="I10" s="77"/>
      <c r="J10" s="77"/>
      <c r="K10" s="77"/>
      <c r="L10" s="77"/>
      <c r="M10" s="76"/>
      <c r="N10" s="76"/>
      <c r="O10" s="76"/>
      <c r="P10" s="76"/>
      <c r="Q10" s="76"/>
      <c r="R10" s="76"/>
      <c r="S10" s="76"/>
      <c r="T10" s="76"/>
      <c r="U10" s="76"/>
      <c r="V10" s="76"/>
      <c r="W10" s="76"/>
      <c r="X10" s="76"/>
      <c r="Y10" s="76"/>
      <c r="Z10" s="76"/>
      <c r="AA10" s="76"/>
      <c r="AB10" s="76"/>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row>
    <row r="11" spans="2:70">
      <c r="B11" s="97" t="s">
        <v>608</v>
      </c>
      <c r="C11" s="74" t="s">
        <v>606</v>
      </c>
      <c r="D11" s="75">
        <v>1</v>
      </c>
      <c r="E11" s="138">
        <v>45999</v>
      </c>
      <c r="F11" s="138">
        <v>46001</v>
      </c>
      <c r="G11" s="73"/>
      <c r="H11" s="76"/>
      <c r="I11" s="76"/>
      <c r="J11" s="76"/>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row>
    <row r="12" spans="2:70">
      <c r="B12" s="99" t="s">
        <v>609</v>
      </c>
      <c r="C12" s="100" t="s">
        <v>606</v>
      </c>
      <c r="D12" s="101">
        <v>1</v>
      </c>
      <c r="E12" s="139">
        <v>45999</v>
      </c>
      <c r="F12" s="139">
        <v>46003</v>
      </c>
      <c r="G12" s="73"/>
      <c r="H12" s="76"/>
      <c r="I12" s="76"/>
      <c r="J12" s="76"/>
      <c r="K12" s="76"/>
      <c r="L12" s="76"/>
      <c r="M12" s="180"/>
      <c r="N12" s="180"/>
      <c r="O12" s="180"/>
      <c r="P12" s="180"/>
      <c r="Q12" s="77"/>
      <c r="R12" s="77"/>
      <c r="S12" s="77"/>
      <c r="T12" s="77"/>
      <c r="U12" s="77"/>
      <c r="V12" s="77"/>
      <c r="W12" s="77"/>
      <c r="X12" s="77"/>
      <c r="Y12" s="77"/>
      <c r="Z12" s="62"/>
      <c r="AA12" s="62"/>
      <c r="AB12" s="62"/>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62"/>
      <c r="BH12" s="62"/>
      <c r="BI12" s="62"/>
      <c r="BJ12" s="62"/>
      <c r="BK12" s="62"/>
    </row>
    <row r="13" spans="2:70" ht="15" customHeight="1">
      <c r="B13" s="93" t="s">
        <v>610</v>
      </c>
      <c r="C13" s="78"/>
      <c r="D13" s="79"/>
      <c r="E13" s="140"/>
      <c r="F13" s="141"/>
      <c r="G13" s="73"/>
      <c r="H13" s="197"/>
      <c r="I13" s="197"/>
      <c r="J13" s="198"/>
      <c r="K13" s="77"/>
      <c r="L13" s="77"/>
      <c r="M13" s="77"/>
      <c r="N13" s="77"/>
      <c r="O13" s="77"/>
      <c r="P13" s="77"/>
      <c r="Q13" s="77"/>
      <c r="R13" s="77"/>
      <c r="S13" s="77"/>
      <c r="T13" s="77"/>
      <c r="U13" s="77"/>
      <c r="V13" s="77"/>
      <c r="W13" s="77"/>
      <c r="X13" s="77"/>
      <c r="Y13" s="77"/>
      <c r="Z13" s="199"/>
      <c r="AA13" s="200"/>
      <c r="AB13" s="201"/>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199"/>
      <c r="BH13" s="200"/>
      <c r="BI13" s="200"/>
      <c r="BJ13" s="200"/>
      <c r="BK13" s="200"/>
    </row>
    <row r="14" spans="2:70">
      <c r="B14" s="98" t="s">
        <v>611</v>
      </c>
      <c r="C14" s="80" t="s">
        <v>612</v>
      </c>
      <c r="D14" s="81">
        <v>1</v>
      </c>
      <c r="E14" s="142">
        <v>46020</v>
      </c>
      <c r="F14" s="142">
        <v>46049</v>
      </c>
      <c r="G14" s="73"/>
      <c r="H14" s="77"/>
      <c r="I14" s="77"/>
      <c r="J14" s="77"/>
      <c r="K14" s="77"/>
      <c r="L14" s="77"/>
      <c r="M14" s="77"/>
      <c r="N14" s="77"/>
      <c r="O14" s="77"/>
      <c r="P14" s="77"/>
      <c r="Q14" s="77"/>
      <c r="R14" s="77"/>
      <c r="S14" s="77"/>
      <c r="T14" s="77"/>
      <c r="U14" s="77"/>
      <c r="V14" s="77"/>
      <c r="W14" s="77"/>
      <c r="X14" s="77"/>
      <c r="Y14" s="77"/>
      <c r="Z14" s="77"/>
      <c r="AA14" s="77"/>
      <c r="AB14" s="77"/>
      <c r="AC14" s="82"/>
      <c r="AD14" s="82"/>
      <c r="AE14" s="82"/>
      <c r="AF14" s="82"/>
      <c r="AG14" s="82"/>
      <c r="AH14" s="82"/>
      <c r="AI14" s="82"/>
      <c r="AJ14" s="82"/>
      <c r="AK14" s="82"/>
      <c r="AL14" s="82"/>
      <c r="AM14" s="82"/>
      <c r="AN14" s="82"/>
      <c r="AO14" s="82"/>
      <c r="AP14" s="82"/>
      <c r="AQ14" s="82"/>
      <c r="AR14" s="82"/>
      <c r="AS14" s="82"/>
      <c r="AT14" s="82"/>
      <c r="AU14" s="82"/>
      <c r="AV14" s="82"/>
      <c r="AW14" s="82"/>
      <c r="AX14" s="82"/>
      <c r="AY14" s="82"/>
      <c r="AZ14" s="82"/>
      <c r="BA14" s="82"/>
      <c r="BB14" s="82"/>
      <c r="BC14" s="82"/>
      <c r="BD14" s="82"/>
      <c r="BE14" s="82"/>
      <c r="BF14" s="82"/>
      <c r="BG14" s="77"/>
      <c r="BH14" s="77"/>
      <c r="BI14" s="77"/>
      <c r="BJ14" s="77"/>
      <c r="BK14" s="77"/>
    </row>
    <row r="15" spans="2:70">
      <c r="B15" s="98" t="s">
        <v>613</v>
      </c>
      <c r="C15" s="80" t="s">
        <v>614</v>
      </c>
      <c r="D15" s="81">
        <v>1</v>
      </c>
      <c r="E15" s="142">
        <v>46021</v>
      </c>
      <c r="F15" s="142">
        <v>46055</v>
      </c>
      <c r="G15" s="73"/>
      <c r="H15" s="77"/>
      <c r="I15" s="77"/>
      <c r="J15" s="77"/>
      <c r="K15" s="77"/>
      <c r="L15" s="77"/>
      <c r="M15" s="77"/>
      <c r="N15" s="77"/>
      <c r="O15" s="77"/>
      <c r="P15" s="77"/>
      <c r="Q15" s="77"/>
      <c r="R15" s="77"/>
      <c r="S15" s="77"/>
      <c r="T15" s="77"/>
      <c r="U15" s="77"/>
      <c r="V15" s="77"/>
      <c r="W15" s="77"/>
      <c r="X15" s="77"/>
      <c r="Y15" s="77"/>
      <c r="Z15" s="77"/>
      <c r="AA15" s="77"/>
      <c r="AB15" s="77"/>
      <c r="AC15" s="77"/>
      <c r="AD15" s="82"/>
      <c r="AE15" s="82"/>
      <c r="AF15" s="82"/>
      <c r="AG15" s="82"/>
      <c r="AH15" s="82"/>
      <c r="AI15" s="82"/>
      <c r="AJ15" s="82"/>
      <c r="AK15" s="82"/>
      <c r="AL15" s="82"/>
      <c r="AM15" s="82"/>
      <c r="AN15" s="82"/>
      <c r="AO15" s="82"/>
      <c r="AP15" s="82"/>
      <c r="AQ15" s="82"/>
      <c r="AR15" s="82"/>
      <c r="AS15" s="82"/>
      <c r="AT15" s="82"/>
      <c r="AU15" s="82"/>
      <c r="AV15" s="82"/>
      <c r="AW15" s="82"/>
      <c r="AX15" s="82"/>
      <c r="AY15" s="82"/>
      <c r="AZ15" s="82"/>
      <c r="BA15" s="82"/>
      <c r="BB15" s="82"/>
      <c r="BC15" s="82"/>
      <c r="BD15" s="82"/>
      <c r="BE15" s="82"/>
      <c r="BF15" s="82"/>
      <c r="BG15" s="82"/>
      <c r="BH15" s="82"/>
      <c r="BI15" s="82"/>
      <c r="BJ15" s="82"/>
      <c r="BK15" s="82"/>
      <c r="BL15" s="82"/>
    </row>
    <row r="16" spans="2:70">
      <c r="B16" s="98" t="s">
        <v>615</v>
      </c>
      <c r="C16" s="80" t="s">
        <v>616</v>
      </c>
      <c r="D16" s="81">
        <v>1</v>
      </c>
      <c r="E16" s="142">
        <v>46020</v>
      </c>
      <c r="F16" s="142">
        <v>46057</v>
      </c>
      <c r="G16" s="73"/>
      <c r="H16" s="77"/>
      <c r="I16" s="77"/>
      <c r="J16" s="77"/>
      <c r="K16" s="77"/>
      <c r="L16" s="77"/>
      <c r="M16" s="77"/>
      <c r="N16" s="77"/>
      <c r="O16" s="77"/>
      <c r="P16" s="77"/>
      <c r="Q16" s="77"/>
      <c r="R16" s="77"/>
      <c r="S16" s="77"/>
      <c r="T16" s="77"/>
      <c r="U16" s="77"/>
      <c r="V16" s="77"/>
      <c r="W16" s="77"/>
      <c r="X16" s="77"/>
      <c r="Y16" s="77"/>
      <c r="Z16" s="77"/>
      <c r="AA16" s="77"/>
      <c r="AB16" s="77"/>
      <c r="AC16" s="82"/>
      <c r="AD16" s="82"/>
      <c r="AE16" s="82"/>
      <c r="AF16" s="82"/>
      <c r="AG16" s="82"/>
      <c r="AH16" s="82"/>
      <c r="AI16" s="82"/>
      <c r="AJ16" s="82"/>
      <c r="AK16" s="82"/>
      <c r="AL16" s="82"/>
      <c r="AM16" s="82"/>
      <c r="AN16" s="82"/>
      <c r="AO16" s="82"/>
      <c r="AP16" s="82"/>
      <c r="AQ16" s="82"/>
      <c r="AR16" s="82"/>
      <c r="AS16" s="82"/>
      <c r="AT16" s="82"/>
      <c r="AU16" s="82"/>
      <c r="AV16" s="82"/>
      <c r="AW16" s="82"/>
      <c r="AX16" s="82"/>
      <c r="AY16" s="82"/>
      <c r="AZ16" s="82"/>
      <c r="BA16" s="82"/>
      <c r="BB16" s="82"/>
      <c r="BC16" s="82"/>
      <c r="BD16" s="82"/>
      <c r="BE16" s="82"/>
      <c r="BF16" s="82"/>
      <c r="BG16" s="82"/>
      <c r="BH16" s="82"/>
      <c r="BI16" s="82"/>
      <c r="BJ16" s="82"/>
      <c r="BK16" s="82"/>
      <c r="BL16" s="82"/>
      <c r="BM16" s="82"/>
      <c r="BN16" s="82"/>
    </row>
    <row r="17" spans="2:69">
      <c r="B17" s="98" t="s">
        <v>617</v>
      </c>
      <c r="C17" s="80" t="s">
        <v>618</v>
      </c>
      <c r="D17" s="81">
        <v>1</v>
      </c>
      <c r="E17" s="142">
        <v>46021</v>
      </c>
      <c r="F17" s="142">
        <v>46053</v>
      </c>
      <c r="G17" s="73"/>
      <c r="H17" s="77"/>
      <c r="I17" s="77"/>
      <c r="J17" s="77"/>
      <c r="K17" s="77"/>
      <c r="L17" s="77"/>
      <c r="M17" s="77"/>
      <c r="N17" s="77"/>
      <c r="O17" s="77"/>
      <c r="P17" s="77"/>
      <c r="Q17" s="77"/>
      <c r="R17" s="77"/>
      <c r="S17" s="77"/>
      <c r="T17" s="77"/>
      <c r="U17" s="77"/>
      <c r="V17" s="77"/>
      <c r="W17" s="77"/>
      <c r="X17" s="77"/>
      <c r="Y17" s="77"/>
      <c r="Z17" s="77"/>
      <c r="AA17" s="77"/>
      <c r="AB17" s="77"/>
      <c r="AC17" s="77"/>
      <c r="AD17" s="82"/>
      <c r="AE17" s="82"/>
      <c r="AF17" s="82"/>
      <c r="AG17" s="82"/>
      <c r="AH17" s="82"/>
      <c r="AI17" s="82"/>
      <c r="AJ17" s="82"/>
      <c r="AK17" s="82"/>
      <c r="AL17" s="82"/>
      <c r="AM17" s="82"/>
      <c r="AN17" s="82"/>
      <c r="AO17" s="82"/>
      <c r="AP17" s="82"/>
      <c r="AQ17" s="82"/>
      <c r="AR17" s="82"/>
      <c r="AS17" s="82"/>
      <c r="AT17" s="82"/>
      <c r="AU17" s="82"/>
      <c r="AV17" s="82"/>
      <c r="AW17" s="82"/>
      <c r="AX17" s="82"/>
      <c r="AY17" s="82"/>
      <c r="AZ17" s="82"/>
      <c r="BA17" s="82"/>
      <c r="BB17" s="82"/>
      <c r="BC17" s="82"/>
      <c r="BD17" s="82"/>
      <c r="BE17" s="82"/>
      <c r="BF17" s="82"/>
      <c r="BG17" s="82"/>
      <c r="BH17" s="82"/>
      <c r="BI17" s="82"/>
      <c r="BJ17" s="82"/>
      <c r="BK17" s="77"/>
    </row>
    <row r="18" spans="2:69">
      <c r="B18" s="98" t="s">
        <v>619</v>
      </c>
      <c r="C18" s="80" t="s">
        <v>620</v>
      </c>
      <c r="D18" s="81">
        <v>1</v>
      </c>
      <c r="E18" s="142">
        <v>46022</v>
      </c>
      <c r="F18" s="142">
        <v>46051</v>
      </c>
      <c r="G18" s="73"/>
      <c r="H18" s="77"/>
      <c r="I18" s="77"/>
      <c r="J18" s="77"/>
      <c r="K18" s="77"/>
      <c r="L18" s="77"/>
      <c r="M18" s="77"/>
      <c r="N18" s="77"/>
      <c r="O18" s="77"/>
      <c r="P18" s="77"/>
      <c r="Q18" s="77"/>
      <c r="R18" s="77"/>
      <c r="S18" s="77"/>
      <c r="T18" s="77"/>
      <c r="U18" s="77"/>
      <c r="V18" s="77"/>
      <c r="W18" s="77"/>
      <c r="X18" s="77"/>
      <c r="Y18" s="77"/>
      <c r="Z18" s="77"/>
      <c r="AA18" s="77"/>
      <c r="AB18" s="77"/>
      <c r="AC18" s="77"/>
      <c r="AD18" s="77"/>
      <c r="AE18" s="82"/>
      <c r="AF18" s="82"/>
      <c r="AG18" s="82"/>
      <c r="AH18" s="82"/>
      <c r="AI18" s="82"/>
      <c r="AJ18" s="82"/>
      <c r="AK18" s="82"/>
      <c r="AL18" s="82"/>
      <c r="AM18" s="82"/>
      <c r="AN18" s="82"/>
      <c r="AO18" s="82"/>
      <c r="AP18" s="82"/>
      <c r="AQ18" s="82"/>
      <c r="AR18" s="82"/>
      <c r="AS18" s="82"/>
      <c r="AT18" s="82"/>
      <c r="AU18" s="82"/>
      <c r="AV18" s="82"/>
      <c r="AW18" s="82"/>
      <c r="AX18" s="82"/>
      <c r="AY18" s="82"/>
      <c r="AZ18" s="82"/>
      <c r="BA18" s="82"/>
      <c r="BB18" s="82"/>
      <c r="BC18" s="82"/>
      <c r="BD18" s="82"/>
      <c r="BE18" s="82"/>
      <c r="BF18" s="82"/>
      <c r="BG18" s="82"/>
      <c r="BH18" s="82"/>
      <c r="BI18" s="77"/>
      <c r="BJ18" s="77"/>
      <c r="BK18" s="77"/>
    </row>
    <row r="19" spans="2:69">
      <c r="B19" s="98" t="s">
        <v>621</v>
      </c>
      <c r="C19" s="80" t="s">
        <v>622</v>
      </c>
      <c r="D19" s="81">
        <v>1</v>
      </c>
      <c r="E19" s="142">
        <v>46023</v>
      </c>
      <c r="F19" s="142">
        <v>46053</v>
      </c>
      <c r="G19" s="73"/>
      <c r="H19" s="77"/>
      <c r="I19" s="77"/>
      <c r="J19" s="77"/>
      <c r="K19" s="77"/>
      <c r="L19" s="77"/>
      <c r="M19" s="77"/>
      <c r="N19" s="77"/>
      <c r="O19" s="77"/>
      <c r="P19" s="77"/>
      <c r="Q19" s="77"/>
      <c r="R19" s="77"/>
      <c r="S19" s="77"/>
      <c r="T19" s="77"/>
      <c r="U19" s="77"/>
      <c r="V19" s="77"/>
      <c r="W19" s="77"/>
      <c r="X19" s="77"/>
      <c r="Y19" s="77"/>
      <c r="Z19" s="77"/>
      <c r="AA19" s="77"/>
      <c r="AB19" s="77"/>
      <c r="AC19" s="77"/>
      <c r="AD19" s="77"/>
      <c r="AE19" s="77"/>
      <c r="AF19" s="82"/>
      <c r="AG19" s="82"/>
      <c r="AH19" s="82"/>
      <c r="AI19" s="82"/>
      <c r="AJ19" s="82"/>
      <c r="AK19" s="82"/>
      <c r="AL19" s="82"/>
      <c r="AM19" s="82"/>
      <c r="AN19" s="82"/>
      <c r="AO19" s="82"/>
      <c r="AP19" s="82"/>
      <c r="AQ19" s="82"/>
      <c r="AR19" s="82"/>
      <c r="AS19" s="82"/>
      <c r="AT19" s="82"/>
      <c r="AU19" s="82"/>
      <c r="AV19" s="82"/>
      <c r="AW19" s="82"/>
      <c r="AX19" s="82"/>
      <c r="AY19" s="82"/>
      <c r="AZ19" s="82"/>
      <c r="BA19" s="82"/>
      <c r="BB19" s="82"/>
      <c r="BC19" s="82"/>
      <c r="BD19" s="82"/>
      <c r="BE19" s="82"/>
      <c r="BF19" s="82"/>
      <c r="BG19" s="82"/>
      <c r="BH19" s="82"/>
      <c r="BI19" s="77"/>
      <c r="BJ19" s="77"/>
      <c r="BK19" s="77"/>
    </row>
    <row r="20" spans="2:69">
      <c r="B20" s="98" t="s">
        <v>623</v>
      </c>
      <c r="C20" s="80" t="s">
        <v>614</v>
      </c>
      <c r="D20" s="81">
        <v>1</v>
      </c>
      <c r="E20" s="142">
        <v>46021</v>
      </c>
      <c r="F20" s="142">
        <v>46052</v>
      </c>
      <c r="G20" s="73"/>
      <c r="H20" s="77"/>
      <c r="I20" s="77"/>
      <c r="J20" s="77"/>
      <c r="K20" s="77"/>
      <c r="L20" s="77"/>
      <c r="M20" s="77"/>
      <c r="N20" s="77"/>
      <c r="O20" s="77"/>
      <c r="P20" s="77"/>
      <c r="Q20" s="77"/>
      <c r="R20" s="77"/>
      <c r="S20" s="77"/>
      <c r="T20" s="77"/>
      <c r="U20" s="77"/>
      <c r="V20" s="77"/>
      <c r="W20" s="77"/>
      <c r="X20" s="77"/>
      <c r="Y20" s="77"/>
      <c r="Z20" s="77"/>
      <c r="AA20" s="77"/>
      <c r="AB20" s="77"/>
      <c r="AC20" s="77"/>
      <c r="AD20" s="82"/>
      <c r="AE20" s="82"/>
      <c r="AF20" s="82"/>
      <c r="AG20" s="82"/>
      <c r="AH20" s="82"/>
      <c r="AI20" s="82"/>
      <c r="AJ20" s="82"/>
      <c r="AK20" s="82"/>
      <c r="AL20" s="82"/>
      <c r="AM20" s="82"/>
      <c r="AN20" s="82"/>
      <c r="AO20" s="82"/>
      <c r="AP20" s="82"/>
      <c r="AQ20" s="82"/>
      <c r="AR20" s="82"/>
      <c r="AS20" s="82"/>
      <c r="AT20" s="82"/>
      <c r="AU20" s="82"/>
      <c r="AV20" s="82"/>
      <c r="AW20" s="82"/>
      <c r="AX20" s="82"/>
      <c r="AY20" s="82"/>
      <c r="AZ20" s="82"/>
      <c r="BA20" s="82"/>
      <c r="BB20" s="82"/>
      <c r="BC20" s="82"/>
      <c r="BD20" s="82"/>
      <c r="BE20" s="82"/>
      <c r="BF20" s="82"/>
      <c r="BG20" s="82"/>
      <c r="BH20" s="82"/>
      <c r="BI20" s="82"/>
      <c r="BJ20" s="82"/>
      <c r="BK20" s="77"/>
    </row>
    <row r="21" spans="2:69" ht="15" customHeight="1">
      <c r="B21" s="94" t="s">
        <v>624</v>
      </c>
      <c r="C21" s="83"/>
      <c r="D21" s="84"/>
      <c r="E21" s="143"/>
      <c r="F21" s="144"/>
      <c r="G21" s="73"/>
      <c r="H21" s="197"/>
      <c r="I21" s="197"/>
      <c r="J21" s="197"/>
      <c r="K21" s="197"/>
      <c r="L21" s="197"/>
      <c r="M21" s="197"/>
      <c r="N21" s="197"/>
      <c r="O21" s="197"/>
      <c r="P21" s="197"/>
      <c r="Q21" s="197"/>
      <c r="R21" s="197"/>
      <c r="S21" s="197"/>
      <c r="T21" s="197"/>
      <c r="U21" s="197"/>
      <c r="V21" s="197"/>
      <c r="W21" s="197"/>
      <c r="X21" s="197"/>
      <c r="Y21" s="197"/>
      <c r="Z21" s="197"/>
      <c r="AA21" s="197"/>
      <c r="AB21" s="197"/>
      <c r="AC21" s="197"/>
      <c r="AD21" s="197"/>
      <c r="AE21" s="197"/>
      <c r="AF21" s="197"/>
      <c r="AG21" s="197"/>
      <c r="AH21" s="197"/>
      <c r="AI21" s="197"/>
      <c r="AJ21" s="197"/>
      <c r="AK21" s="197"/>
      <c r="AL21" s="197"/>
      <c r="AM21" s="197"/>
      <c r="AN21" s="197"/>
      <c r="AO21" s="197"/>
      <c r="AP21" s="197"/>
      <c r="AQ21" s="197"/>
      <c r="AR21" s="197"/>
      <c r="AS21" s="197"/>
      <c r="AT21" s="197"/>
      <c r="AU21" s="197"/>
      <c r="AV21" s="197"/>
      <c r="AW21" s="197"/>
      <c r="AX21" s="197"/>
      <c r="AY21" s="197"/>
      <c r="AZ21" s="197"/>
      <c r="BA21" s="197"/>
      <c r="BB21" s="197"/>
      <c r="BC21" s="197"/>
      <c r="BD21" s="197"/>
      <c r="BE21" s="197"/>
      <c r="BF21" s="197"/>
      <c r="BG21" s="197"/>
      <c r="BH21" s="197"/>
      <c r="BI21" s="197"/>
      <c r="BJ21" s="202"/>
      <c r="BK21" s="202"/>
    </row>
    <row r="22" spans="2:69">
      <c r="B22" s="85" t="s">
        <v>625</v>
      </c>
      <c r="C22" s="85" t="s">
        <v>606</v>
      </c>
      <c r="D22" s="86">
        <v>1</v>
      </c>
      <c r="E22" s="145">
        <v>46053</v>
      </c>
      <c r="F22" s="145">
        <v>46056</v>
      </c>
      <c r="G22" s="73"/>
      <c r="H22" s="77"/>
      <c r="I22" s="77"/>
      <c r="J22" s="77"/>
      <c r="K22" s="77"/>
      <c r="L22" s="77"/>
      <c r="M22" s="77"/>
      <c r="N22" s="77"/>
      <c r="O22" s="77"/>
      <c r="P22" s="77"/>
      <c r="Q22" s="77"/>
      <c r="R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86"/>
      <c r="BK22" s="86"/>
      <c r="BL22" s="86"/>
      <c r="BM22" s="86"/>
      <c r="BN22" s="77"/>
      <c r="BO22" s="77"/>
      <c r="BP22" s="77"/>
    </row>
    <row r="23" spans="2:69">
      <c r="B23" s="85" t="s">
        <v>626</v>
      </c>
      <c r="C23" s="85" t="s">
        <v>606</v>
      </c>
      <c r="D23" s="86">
        <v>1</v>
      </c>
      <c r="E23" s="145">
        <v>46053</v>
      </c>
      <c r="F23" s="145">
        <v>46057</v>
      </c>
      <c r="G23" s="73"/>
      <c r="H23" s="77"/>
      <c r="I23" s="77"/>
      <c r="J23" s="77"/>
      <c r="K23" s="77"/>
      <c r="L23" s="77"/>
      <c r="M23" s="77"/>
      <c r="N23" s="77"/>
      <c r="O23" s="77"/>
      <c r="P23" s="77"/>
      <c r="Q23" s="77"/>
      <c r="R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86"/>
      <c r="BK23" s="86"/>
      <c r="BL23" s="86"/>
      <c r="BM23" s="86"/>
      <c r="BN23" s="86"/>
      <c r="BO23" s="77"/>
      <c r="BP23" s="77"/>
    </row>
    <row r="24" spans="2:69">
      <c r="B24" s="85" t="s">
        <v>627</v>
      </c>
      <c r="C24" s="85" t="s">
        <v>606</v>
      </c>
      <c r="D24" s="86">
        <v>1</v>
      </c>
      <c r="E24" s="145">
        <v>46042</v>
      </c>
      <c r="F24" s="145">
        <v>46058</v>
      </c>
      <c r="G24" s="73"/>
      <c r="H24" s="77"/>
      <c r="I24" s="77"/>
      <c r="J24" s="77"/>
      <c r="K24" s="77"/>
      <c r="L24" s="77"/>
      <c r="M24" s="77"/>
      <c r="N24" s="77"/>
      <c r="O24" s="77"/>
      <c r="P24" s="77"/>
      <c r="Q24" s="77"/>
      <c r="R24" s="77"/>
      <c r="AL24" s="77"/>
      <c r="AM24" s="77"/>
      <c r="AN24" s="77"/>
      <c r="AO24" s="77"/>
      <c r="AP24" s="77"/>
      <c r="AQ24" s="77"/>
      <c r="AR24" s="77"/>
      <c r="AS24" s="77"/>
      <c r="AT24" s="77"/>
      <c r="AU24" s="77"/>
      <c r="AV24" s="77"/>
      <c r="AW24" s="77"/>
      <c r="AX24" s="77"/>
      <c r="AY24" s="86"/>
      <c r="AZ24" s="86"/>
      <c r="BA24" s="86"/>
      <c r="BB24" s="86"/>
      <c r="BC24" s="86"/>
      <c r="BD24" s="86"/>
      <c r="BE24" s="86"/>
      <c r="BF24" s="86"/>
      <c r="BG24" s="86"/>
      <c r="BH24" s="86"/>
      <c r="BI24" s="86"/>
      <c r="BJ24" s="86"/>
      <c r="BK24" s="86"/>
      <c r="BL24" s="86"/>
      <c r="BM24" s="86"/>
      <c r="BN24" s="86"/>
      <c r="BO24" s="86"/>
      <c r="BP24" s="77"/>
    </row>
    <row r="25" spans="2:69">
      <c r="B25" s="85" t="s">
        <v>628</v>
      </c>
      <c r="C25" s="85" t="s">
        <v>606</v>
      </c>
      <c r="D25" s="86">
        <v>1</v>
      </c>
      <c r="E25" s="145">
        <v>46041</v>
      </c>
      <c r="F25" s="145">
        <v>46059</v>
      </c>
      <c r="G25" s="73"/>
      <c r="H25" s="77"/>
      <c r="I25" s="77"/>
      <c r="J25" s="77"/>
      <c r="K25" s="77"/>
      <c r="L25" s="77"/>
      <c r="M25" s="77"/>
      <c r="N25" s="77"/>
      <c r="O25" s="77"/>
      <c r="P25" s="77"/>
      <c r="Q25" s="77"/>
      <c r="R25" s="77"/>
      <c r="AL25" s="77"/>
      <c r="AM25" s="77"/>
      <c r="AN25" s="77"/>
      <c r="AO25" s="77"/>
      <c r="AP25" s="77"/>
      <c r="AQ25" s="77"/>
      <c r="AR25" s="77"/>
      <c r="AS25" s="77"/>
      <c r="AT25" s="77"/>
      <c r="AU25" s="77"/>
      <c r="AV25" s="77"/>
      <c r="AW25" s="77"/>
      <c r="AX25" s="86"/>
      <c r="AY25" s="86"/>
      <c r="AZ25" s="86"/>
      <c r="BA25" s="86"/>
      <c r="BB25" s="86"/>
      <c r="BC25" s="86"/>
      <c r="BD25" s="86"/>
      <c r="BE25" s="86"/>
      <c r="BF25" s="86"/>
      <c r="BG25" s="86"/>
      <c r="BH25" s="86"/>
      <c r="BI25" s="86"/>
      <c r="BJ25" s="86"/>
      <c r="BK25" s="86"/>
      <c r="BL25" s="86"/>
      <c r="BM25" s="86"/>
      <c r="BN25" s="86"/>
      <c r="BO25" s="86"/>
      <c r="BP25" s="86"/>
    </row>
    <row r="26" spans="2:69">
      <c r="B26" s="85" t="s">
        <v>629</v>
      </c>
      <c r="C26" s="85" t="s">
        <v>606</v>
      </c>
      <c r="D26" s="86">
        <v>1</v>
      </c>
      <c r="E26" s="145">
        <v>46055</v>
      </c>
      <c r="F26" s="145">
        <v>46058</v>
      </c>
      <c r="G26" s="73"/>
      <c r="H26" s="77"/>
      <c r="I26" s="77"/>
      <c r="J26" s="77"/>
      <c r="K26" s="77"/>
      <c r="L26" s="77"/>
      <c r="M26" s="77"/>
      <c r="N26" s="77"/>
      <c r="O26" s="77"/>
      <c r="P26" s="77"/>
      <c r="Q26" s="77"/>
      <c r="R26" s="77"/>
      <c r="AL26" s="77"/>
      <c r="AM26" s="77"/>
      <c r="AN26" s="77"/>
      <c r="AO26" s="77"/>
      <c r="AP26" s="77"/>
      <c r="AQ26" s="77"/>
      <c r="AR26" s="77"/>
      <c r="AS26" s="77"/>
      <c r="AT26" s="77"/>
      <c r="AU26" s="77"/>
      <c r="AV26" s="77"/>
      <c r="AW26" s="77"/>
      <c r="AX26" s="77"/>
      <c r="AY26" s="77"/>
      <c r="AZ26" s="77"/>
      <c r="BA26" s="77"/>
      <c r="BB26" s="77"/>
      <c r="BC26" s="77"/>
      <c r="BD26" s="77"/>
      <c r="BE26" s="77"/>
      <c r="BF26" s="77"/>
      <c r="BG26" s="77"/>
      <c r="BH26" s="77"/>
      <c r="BI26" s="77"/>
      <c r="BJ26" s="77"/>
      <c r="BK26" s="77"/>
      <c r="BL26" s="86"/>
      <c r="BM26" s="86"/>
      <c r="BN26" s="86"/>
      <c r="BO26" s="86"/>
      <c r="BP26" s="77"/>
    </row>
    <row r="27" spans="2:69" ht="15" customHeight="1">
      <c r="B27" s="95" t="s">
        <v>630</v>
      </c>
      <c r="C27" s="87"/>
      <c r="D27" s="88"/>
      <c r="E27" s="146"/>
      <c r="F27" s="147"/>
      <c r="G27" s="73"/>
      <c r="H27" s="197"/>
      <c r="I27" s="197"/>
      <c r="J27" s="197"/>
      <c r="K27" s="197"/>
      <c r="L27" s="197"/>
      <c r="M27" s="197"/>
      <c r="N27" s="197"/>
      <c r="O27" s="197"/>
      <c r="P27" s="197"/>
      <c r="Q27" s="197"/>
      <c r="R27" s="197"/>
      <c r="S27" s="197"/>
      <c r="T27" s="197"/>
      <c r="U27" s="197"/>
      <c r="V27" s="197"/>
      <c r="AC27" s="197"/>
      <c r="AD27" s="197"/>
      <c r="AE27" s="197"/>
      <c r="AF27" s="197"/>
      <c r="AG27" s="197"/>
      <c r="AH27" s="197"/>
      <c r="AI27" s="197"/>
      <c r="AJ27" s="197"/>
      <c r="AK27" s="197"/>
      <c r="AL27" s="197"/>
      <c r="AM27" s="197"/>
      <c r="AN27" s="197"/>
      <c r="AO27" s="197"/>
      <c r="AP27" s="197"/>
      <c r="AQ27" s="197"/>
      <c r="AR27" s="197"/>
      <c r="AS27" s="197"/>
      <c r="AT27" s="197"/>
      <c r="AU27" s="197"/>
      <c r="AV27" s="197"/>
      <c r="AW27" s="197"/>
      <c r="AX27" s="197"/>
      <c r="AY27" s="197"/>
      <c r="AZ27" s="197"/>
      <c r="BA27" s="197"/>
      <c r="BB27" s="197"/>
      <c r="BC27" s="197"/>
      <c r="BD27" s="197"/>
      <c r="BE27" s="197"/>
      <c r="BF27" s="197"/>
      <c r="BG27" s="197"/>
      <c r="BH27" s="197"/>
      <c r="BI27" s="197"/>
      <c r="BJ27" s="197"/>
      <c r="BK27" s="197"/>
    </row>
    <row r="28" spans="2:69">
      <c r="B28" s="89" t="s">
        <v>631</v>
      </c>
      <c r="C28" s="89" t="s">
        <v>606</v>
      </c>
      <c r="D28" s="90">
        <v>1</v>
      </c>
      <c r="E28" s="148">
        <v>46053</v>
      </c>
      <c r="F28" s="148">
        <v>46060</v>
      </c>
      <c r="G28" s="73"/>
      <c r="H28" s="77"/>
      <c r="I28" s="77"/>
      <c r="J28" s="77"/>
      <c r="K28" s="77"/>
      <c r="L28" s="77"/>
      <c r="M28" s="77"/>
      <c r="N28" s="77"/>
      <c r="O28" s="77"/>
      <c r="P28" s="77"/>
      <c r="Q28" s="77"/>
      <c r="R28" s="77"/>
      <c r="S28" s="77"/>
      <c r="T28" s="77"/>
      <c r="U28" s="77"/>
      <c r="V28" s="77"/>
      <c r="AC28" s="77"/>
      <c r="AD28" s="77"/>
      <c r="AM28" s="77"/>
      <c r="AN28" s="77"/>
      <c r="AO28" s="77"/>
      <c r="AP28" s="77"/>
      <c r="AQ28" s="77"/>
      <c r="AR28" s="77"/>
      <c r="AS28" s="77"/>
      <c r="AT28" s="77"/>
      <c r="AU28" s="77"/>
      <c r="AV28" s="77"/>
      <c r="AW28" s="77"/>
      <c r="AX28" s="77"/>
      <c r="AY28" s="77"/>
      <c r="AZ28" s="77"/>
      <c r="BA28" s="77"/>
      <c r="BB28" s="77"/>
      <c r="BC28" s="77"/>
      <c r="BD28" s="77"/>
      <c r="BE28" s="77"/>
      <c r="BF28" s="77"/>
      <c r="BG28" s="77"/>
      <c r="BH28" s="77"/>
      <c r="BI28" s="77"/>
      <c r="BJ28" s="91"/>
      <c r="BK28" s="91"/>
      <c r="BL28" s="91"/>
      <c r="BM28" s="91"/>
      <c r="BN28" s="91"/>
      <c r="BO28" s="91"/>
      <c r="BP28" s="91"/>
      <c r="BQ28" s="91"/>
    </row>
    <row r="29" spans="2:69">
      <c r="B29" s="89" t="s">
        <v>632</v>
      </c>
      <c r="C29" s="89" t="s">
        <v>606</v>
      </c>
      <c r="D29" s="90">
        <v>1</v>
      </c>
      <c r="E29" s="148">
        <v>46057</v>
      </c>
      <c r="F29" s="148">
        <v>46058</v>
      </c>
      <c r="G29" s="73"/>
      <c r="H29" s="77"/>
      <c r="I29" s="77"/>
      <c r="J29" s="77"/>
      <c r="K29" s="77"/>
      <c r="L29" s="77"/>
      <c r="M29" s="77"/>
      <c r="N29" s="77"/>
      <c r="O29" s="77"/>
      <c r="P29" s="77"/>
      <c r="Q29" s="77"/>
      <c r="R29" s="77"/>
      <c r="S29" s="77"/>
      <c r="T29" s="77"/>
      <c r="U29" s="77"/>
      <c r="V29" s="77"/>
      <c r="W29" s="77"/>
      <c r="X29" s="77"/>
      <c r="Y29" s="77"/>
      <c r="Z29" s="77"/>
      <c r="AM29" s="77"/>
      <c r="AN29" s="77"/>
      <c r="AO29" s="77"/>
      <c r="AP29" s="77"/>
      <c r="AQ29" s="77"/>
      <c r="AR29" s="77"/>
      <c r="AS29" s="77"/>
      <c r="AT29" s="77"/>
      <c r="AU29" s="77"/>
      <c r="AV29" s="77"/>
      <c r="AW29" s="77"/>
      <c r="AX29" s="77"/>
      <c r="AY29" s="77"/>
      <c r="AZ29" s="77"/>
      <c r="BA29" s="77"/>
      <c r="BB29" s="77"/>
      <c r="BC29" s="77"/>
      <c r="BD29" s="77"/>
      <c r="BE29" s="77"/>
      <c r="BF29" s="77"/>
      <c r="BG29" s="77"/>
      <c r="BH29" s="77"/>
      <c r="BI29" s="77"/>
      <c r="BL29" s="77"/>
      <c r="BM29" s="77"/>
      <c r="BN29" s="91"/>
      <c r="BO29" s="91"/>
      <c r="BP29" s="77"/>
      <c r="BQ29" s="77"/>
    </row>
  </sheetData>
  <mergeCells count="122">
    <mergeCell ref="AF2:AH2"/>
    <mergeCell ref="AI2:AK2"/>
    <mergeCell ref="BI4:BK4"/>
    <mergeCell ref="AQ4:AS4"/>
    <mergeCell ref="AT4:AV4"/>
    <mergeCell ref="B2:D2"/>
    <mergeCell ref="BL5:BR5"/>
    <mergeCell ref="BD2:BF2"/>
    <mergeCell ref="BG2:BI2"/>
    <mergeCell ref="BJ2:BK2"/>
    <mergeCell ref="H3:N3"/>
    <mergeCell ref="Z3:AB3"/>
    <mergeCell ref="AC3:AE3"/>
    <mergeCell ref="AF3:AH3"/>
    <mergeCell ref="AI3:AK3"/>
    <mergeCell ref="AL3:AN3"/>
    <mergeCell ref="AL2:AN2"/>
    <mergeCell ref="AO2:AQ2"/>
    <mergeCell ref="AR2:AT2"/>
    <mergeCell ref="AU2:AW2"/>
    <mergeCell ref="AX2:AZ2"/>
    <mergeCell ref="BA2:BC2"/>
    <mergeCell ref="H2:N2"/>
    <mergeCell ref="Z2:AB2"/>
    <mergeCell ref="BJ3:BK3"/>
    <mergeCell ref="G4:I4"/>
    <mergeCell ref="J4:L4"/>
    <mergeCell ref="M4:O4"/>
    <mergeCell ref="P4:R4"/>
    <mergeCell ref="S4:U4"/>
    <mergeCell ref="V4:X4"/>
    <mergeCell ref="Y4:AA4"/>
    <mergeCell ref="AB4:AD4"/>
    <mergeCell ref="AO3:AQ3"/>
    <mergeCell ref="AR3:AT3"/>
    <mergeCell ref="AU3:AW3"/>
    <mergeCell ref="AX3:AZ3"/>
    <mergeCell ref="BA3:BC3"/>
    <mergeCell ref="BD3:BF3"/>
    <mergeCell ref="AW4:AY4"/>
    <mergeCell ref="AC2:AE2"/>
    <mergeCell ref="AZ4:BB4"/>
    <mergeCell ref="BC4:BE4"/>
    <mergeCell ref="BF4:BH4"/>
    <mergeCell ref="AQ5:AW5"/>
    <mergeCell ref="AX5:BD5"/>
    <mergeCell ref="BE5:BK5"/>
    <mergeCell ref="B6:B7"/>
    <mergeCell ref="C6:C7"/>
    <mergeCell ref="D6:D7"/>
    <mergeCell ref="E6:E7"/>
    <mergeCell ref="F6:F7"/>
    <mergeCell ref="H5:N5"/>
    <mergeCell ref="O5:U5"/>
    <mergeCell ref="V5:AB5"/>
    <mergeCell ref="AC5:AI5"/>
    <mergeCell ref="AJ5:AP5"/>
    <mergeCell ref="O2:U2"/>
    <mergeCell ref="O3:U3"/>
    <mergeCell ref="AE4:AG4"/>
    <mergeCell ref="AH4:AJ4"/>
    <mergeCell ref="AK4:AM4"/>
    <mergeCell ref="AN4:AP4"/>
    <mergeCell ref="BG3:BI3"/>
    <mergeCell ref="H13:J13"/>
    <mergeCell ref="Z13:AB13"/>
    <mergeCell ref="AR8:AT8"/>
    <mergeCell ref="AU8:AW8"/>
    <mergeCell ref="Z8:AB8"/>
    <mergeCell ref="AC8:AE8"/>
    <mergeCell ref="AF8:AH8"/>
    <mergeCell ref="AI8:AK8"/>
    <mergeCell ref="AL8:AN8"/>
    <mergeCell ref="AO8:AQ8"/>
    <mergeCell ref="K8:M8"/>
    <mergeCell ref="N8:P8"/>
    <mergeCell ref="Q8:S8"/>
    <mergeCell ref="T8:V8"/>
    <mergeCell ref="W8:Y8"/>
    <mergeCell ref="H27:J27"/>
    <mergeCell ref="K27:M27"/>
    <mergeCell ref="N27:P27"/>
    <mergeCell ref="Q27:S27"/>
    <mergeCell ref="T27:V27"/>
    <mergeCell ref="AC27:AE27"/>
    <mergeCell ref="AF27:AH27"/>
    <mergeCell ref="AR21:AT21"/>
    <mergeCell ref="AU21:AW21"/>
    <mergeCell ref="Z21:AB21"/>
    <mergeCell ref="AC21:AE21"/>
    <mergeCell ref="AF21:AH21"/>
    <mergeCell ref="AI21:AK21"/>
    <mergeCell ref="AL21:AN21"/>
    <mergeCell ref="AO21:AQ21"/>
    <mergeCell ref="H21:J21"/>
    <mergeCell ref="K21:M21"/>
    <mergeCell ref="N21:P21"/>
    <mergeCell ref="Q21:S21"/>
    <mergeCell ref="T21:V21"/>
    <mergeCell ref="W21:Y21"/>
    <mergeCell ref="BJ27:BK27"/>
    <mergeCell ref="AI27:AK27"/>
    <mergeCell ref="AL27:AN27"/>
    <mergeCell ref="AO27:AQ27"/>
    <mergeCell ref="AR27:AT27"/>
    <mergeCell ref="AU27:AW27"/>
    <mergeCell ref="AX27:AZ27"/>
    <mergeCell ref="BJ8:BK8"/>
    <mergeCell ref="AX8:AZ8"/>
    <mergeCell ref="BA8:BC8"/>
    <mergeCell ref="BD8:BF8"/>
    <mergeCell ref="BG8:BI8"/>
    <mergeCell ref="BG13:BI13"/>
    <mergeCell ref="BA27:BC27"/>
    <mergeCell ref="BD27:BF27"/>
    <mergeCell ref="BG27:BI27"/>
    <mergeCell ref="BJ13:BK13"/>
    <mergeCell ref="BJ21:BK21"/>
    <mergeCell ref="AX21:AZ21"/>
    <mergeCell ref="BA21:BC21"/>
    <mergeCell ref="BD21:BF21"/>
    <mergeCell ref="BG21:BI21"/>
  </mergeCells>
  <hyperlinks>
    <hyperlink ref="B4" r:id="rId1" xr:uid="{7049FF21-5B5D-4A43-BB72-B0ED0BB1FA84}"/>
    <hyperlink ref="B5" r:id="rId2" xr:uid="{17F8490B-72FC-427A-8564-6FC1BAA160B7}"/>
  </hyperlinks>
  <pageMargins left="0.7" right="0.7" top="0.75" bottom="0.75" header="0.3" footer="0.3"/>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5ACC5C-568F-4FC7-9101-BB9AA6CD615E}">
  <sheetPr>
    <tabColor rgb="FFAAE5FA"/>
  </sheetPr>
  <dimension ref="C2:D26"/>
  <sheetViews>
    <sheetView topLeftCell="A3" zoomScale="82" workbookViewId="0">
      <selection activeCell="S14" sqref="S14"/>
    </sheetView>
  </sheetViews>
  <sheetFormatPr defaultColWidth="8.7109375" defaultRowHeight="14.45"/>
  <cols>
    <col min="1" max="1" width="18.5703125" customWidth="1"/>
    <col min="2" max="2" width="8.42578125" customWidth="1"/>
  </cols>
  <sheetData>
    <row r="2" spans="3:4">
      <c r="C2" s="188" t="s">
        <v>633</v>
      </c>
      <c r="D2" s="188"/>
    </row>
    <row r="26" spans="3:4">
      <c r="C26" s="189" t="s">
        <v>634</v>
      </c>
      <c r="D26" s="189"/>
    </row>
  </sheetData>
  <mergeCells count="2">
    <mergeCell ref="C2:D2"/>
    <mergeCell ref="C26:D26"/>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0239FC-7470-4FAA-A93C-7F147376C5BB}">
  <sheetPr>
    <tabColor rgb="FF7030A0"/>
  </sheetPr>
  <dimension ref="B1:U85"/>
  <sheetViews>
    <sheetView topLeftCell="A4" zoomScale="58" zoomScaleNormal="70" workbookViewId="0">
      <selection activeCell="T85" sqref="T85"/>
    </sheetView>
  </sheetViews>
  <sheetFormatPr defaultColWidth="8.7109375" defaultRowHeight="15" customHeight="1"/>
  <cols>
    <col min="1" max="1" width="27.42578125" customWidth="1"/>
    <col min="2" max="2" width="11.28515625" customWidth="1"/>
    <col min="3" max="3" width="29.5703125" bestFit="1" customWidth="1"/>
    <col min="4" max="4" width="13.5703125" bestFit="1" customWidth="1"/>
    <col min="5" max="5" width="12" customWidth="1"/>
    <col min="6" max="7" width="17" customWidth="1"/>
    <col min="8" max="8" width="12.42578125" customWidth="1"/>
    <col min="9" max="10" width="15.5703125" customWidth="1"/>
    <col min="11" max="11" width="13.28515625" customWidth="1"/>
    <col min="12" max="13" width="14.42578125" style="16" customWidth="1"/>
    <col min="14" max="14" width="13" customWidth="1"/>
    <col min="15" max="15" width="18.42578125" bestFit="1" customWidth="1"/>
    <col min="16" max="16" width="45.5703125" bestFit="1" customWidth="1"/>
    <col min="17" max="17" width="32.42578125" bestFit="1" customWidth="1"/>
    <col min="19" max="19" width="77.5703125" customWidth="1"/>
    <col min="20" max="20" width="83.5703125" bestFit="1" customWidth="1"/>
    <col min="21" max="21" width="23.5703125" bestFit="1" customWidth="1"/>
  </cols>
  <sheetData>
    <row r="1" spans="2:18" ht="14.45">
      <c r="B1" t="s">
        <v>635</v>
      </c>
      <c r="C1" t="s">
        <v>636</v>
      </c>
      <c r="D1" t="s">
        <v>637</v>
      </c>
      <c r="E1" t="s">
        <v>638</v>
      </c>
      <c r="F1" t="s">
        <v>639</v>
      </c>
      <c r="G1" t="s">
        <v>640</v>
      </c>
      <c r="H1" t="s">
        <v>641</v>
      </c>
      <c r="I1" t="s">
        <v>642</v>
      </c>
      <c r="J1" t="s">
        <v>3</v>
      </c>
      <c r="K1" t="s">
        <v>643</v>
      </c>
      <c r="L1" s="16" t="s">
        <v>644</v>
      </c>
      <c r="M1" s="16" t="s">
        <v>645</v>
      </c>
      <c r="N1" t="s">
        <v>646</v>
      </c>
      <c r="O1" t="s">
        <v>647</v>
      </c>
    </row>
    <row r="2" spans="2:18" ht="18" customHeight="1">
      <c r="B2" s="27" t="s">
        <v>648</v>
      </c>
      <c r="C2" s="25" t="s">
        <v>649</v>
      </c>
      <c r="D2" s="25" t="s">
        <v>650</v>
      </c>
      <c r="E2" s="26" t="s">
        <v>651</v>
      </c>
      <c r="F2" s="21" t="s">
        <v>652</v>
      </c>
      <c r="G2" s="21" t="str">
        <f>_xlfn.XLOOKUP(E2,Table2[SupplierID],Table2[SupplierCountry],"Not Found")</f>
        <v>UK</v>
      </c>
      <c r="H2" s="22">
        <v>43465</v>
      </c>
      <c r="I2" s="23">
        <v>579</v>
      </c>
      <c r="J2" t="str">
        <f t="shared" ref="J2:J33" si="0">IF(I2&lt;=30,"High Risk",IF(I2&lt;=180,"Medium Risk","Low Risk"))</f>
        <v>Low Risk</v>
      </c>
      <c r="K2" s="24">
        <v>9.94</v>
      </c>
      <c r="L2" s="24">
        <v>18.07</v>
      </c>
      <c r="M2" s="16">
        <f>Product[[#This Row],[Retail Price ($)]]-Product[[#This Row],[Cost Price ($)]]</f>
        <v>8.1300000000000008</v>
      </c>
      <c r="N2">
        <v>945</v>
      </c>
      <c r="O2" t="str">
        <f t="shared" ref="O2:O33" si="1">IF(N2&gt;1500,"Overstocked",IF(N2&lt;500,"Understocked","Normal"))</f>
        <v>Normal</v>
      </c>
    </row>
    <row r="3" spans="2:18" ht="14.45">
      <c r="B3" s="27" t="s">
        <v>653</v>
      </c>
      <c r="C3" s="25" t="s">
        <v>654</v>
      </c>
      <c r="D3" s="25" t="s">
        <v>650</v>
      </c>
      <c r="E3" s="26" t="s">
        <v>651</v>
      </c>
      <c r="F3" s="21" t="s">
        <v>655</v>
      </c>
      <c r="G3" s="21" t="str">
        <f>_xlfn.XLOOKUP(E3,Table2[SupplierID],Table2[SupplierCountry],"Not Found")</f>
        <v>UK</v>
      </c>
      <c r="H3" s="22">
        <v>43465</v>
      </c>
      <c r="I3" s="23">
        <v>579</v>
      </c>
      <c r="J3" t="str">
        <f t="shared" si="0"/>
        <v>Low Risk</v>
      </c>
      <c r="K3" s="24">
        <v>9.91</v>
      </c>
      <c r="L3" s="24">
        <v>18.02</v>
      </c>
      <c r="M3" s="16">
        <f>Product[[#This Row],[Retail Price ($)]]-Product[[#This Row],[Cost Price ($)]]</f>
        <v>8.11</v>
      </c>
      <c r="N3">
        <v>1353</v>
      </c>
      <c r="O3" t="str">
        <f t="shared" si="1"/>
        <v>Normal</v>
      </c>
      <c r="Q3" s="17" t="s">
        <v>656</v>
      </c>
      <c r="R3" s="17" t="s">
        <v>657</v>
      </c>
    </row>
    <row r="4" spans="2:18" ht="14.45">
      <c r="B4" s="27" t="s">
        <v>658</v>
      </c>
      <c r="C4" s="25" t="s">
        <v>659</v>
      </c>
      <c r="D4" s="25" t="s">
        <v>13</v>
      </c>
      <c r="E4" s="26" t="s">
        <v>651</v>
      </c>
      <c r="F4" s="21" t="s">
        <v>28</v>
      </c>
      <c r="G4" s="21" t="str">
        <f>_xlfn.XLOOKUP(E4,Table2[SupplierID],Table2[SupplierCountry],"Not Found")</f>
        <v>UK</v>
      </c>
      <c r="H4" s="22">
        <v>43695</v>
      </c>
      <c r="I4" s="23">
        <v>809</v>
      </c>
      <c r="J4" t="str">
        <f t="shared" si="0"/>
        <v>Low Risk</v>
      </c>
      <c r="K4" s="24">
        <v>8.7100000000000009</v>
      </c>
      <c r="L4" s="24">
        <v>15.84</v>
      </c>
      <c r="M4" s="16">
        <f>Product[[#This Row],[Retail Price ($)]]-Product[[#This Row],[Cost Price ($)]]</f>
        <v>7.129999999999999</v>
      </c>
      <c r="N4">
        <v>421</v>
      </c>
      <c r="O4" t="str">
        <f t="shared" si="1"/>
        <v>Understocked</v>
      </c>
      <c r="Q4" s="18" t="str" cm="1">
        <f t="array" ref="Q4:Q29">_xlfn.UNIQUE(Product[[Country of Origin ]])</f>
        <v>India</v>
      </c>
      <c r="R4" s="18">
        <f>COUNTIF(Product[[Country of Origin ]],Q4)</f>
        <v>1</v>
      </c>
    </row>
    <row r="5" spans="2:18" ht="14.45">
      <c r="B5" s="27" t="s">
        <v>660</v>
      </c>
      <c r="C5" s="25" t="s">
        <v>661</v>
      </c>
      <c r="D5" s="25" t="s">
        <v>13</v>
      </c>
      <c r="E5" s="26" t="s">
        <v>662</v>
      </c>
      <c r="F5" s="21" t="s">
        <v>663</v>
      </c>
      <c r="G5" s="21" t="str">
        <f>_xlfn.XLOOKUP(E5,Table2[SupplierID],Table2[SupplierCountry],"Not Found")</f>
        <v>USA</v>
      </c>
      <c r="H5" s="22">
        <v>43695</v>
      </c>
      <c r="I5" s="23">
        <v>809</v>
      </c>
      <c r="J5" t="str">
        <f t="shared" si="0"/>
        <v>Low Risk</v>
      </c>
      <c r="K5" s="24">
        <v>13.4</v>
      </c>
      <c r="L5" s="24">
        <v>24.36</v>
      </c>
      <c r="M5" s="16">
        <f>Product[[#This Row],[Retail Price ($)]]-Product[[#This Row],[Cost Price ($)]]</f>
        <v>10.959999999999999</v>
      </c>
      <c r="N5">
        <v>462</v>
      </c>
      <c r="O5" t="str">
        <f t="shared" si="1"/>
        <v>Understocked</v>
      </c>
      <c r="Q5" s="18" t="str">
        <v>Thailand</v>
      </c>
      <c r="R5" s="18">
        <f>COUNTIF(Product[[Country of Origin ]],Q5)</f>
        <v>1</v>
      </c>
    </row>
    <row r="6" spans="2:18" ht="14.45">
      <c r="B6" s="27" t="s">
        <v>664</v>
      </c>
      <c r="C6" s="25" t="s">
        <v>665</v>
      </c>
      <c r="D6" s="25" t="s">
        <v>13</v>
      </c>
      <c r="E6" s="26" t="s">
        <v>662</v>
      </c>
      <c r="F6" s="21" t="s">
        <v>663</v>
      </c>
      <c r="G6" s="21" t="str">
        <f>_xlfn.XLOOKUP(E6,Table2[SupplierID],Table2[SupplierCountry],"Not Found")</f>
        <v>USA</v>
      </c>
      <c r="H6" s="22">
        <v>43628</v>
      </c>
      <c r="I6" s="23">
        <v>742</v>
      </c>
      <c r="J6" t="str">
        <f t="shared" si="0"/>
        <v>Low Risk</v>
      </c>
      <c r="K6" s="24">
        <v>13.9</v>
      </c>
      <c r="L6" s="24">
        <v>25.27</v>
      </c>
      <c r="M6" s="16">
        <f>Product[[#This Row],[Retail Price ($)]]-Product[[#This Row],[Cost Price ($)]]</f>
        <v>11.37</v>
      </c>
      <c r="N6">
        <v>312</v>
      </c>
      <c r="O6" t="str">
        <f t="shared" si="1"/>
        <v>Understocked</v>
      </c>
      <c r="Q6" s="18" t="str">
        <v>France</v>
      </c>
      <c r="R6" s="18">
        <f>COUNTIF(Product[[Country of Origin ]],Q6)</f>
        <v>8</v>
      </c>
    </row>
    <row r="7" spans="2:18" ht="14.45">
      <c r="B7" s="27" t="s">
        <v>666</v>
      </c>
      <c r="C7" s="25" t="s">
        <v>667</v>
      </c>
      <c r="D7" s="25" t="s">
        <v>13</v>
      </c>
      <c r="E7" s="26" t="s">
        <v>668</v>
      </c>
      <c r="F7" s="21" t="s">
        <v>34</v>
      </c>
      <c r="G7" s="21" t="str">
        <f>_xlfn.XLOOKUP(E7,Table2[SupplierID],Table2[SupplierCountry],"Not Found")</f>
        <v>USA</v>
      </c>
      <c r="H7" s="22">
        <v>43327</v>
      </c>
      <c r="I7" s="23">
        <v>441</v>
      </c>
      <c r="J7" t="str">
        <f t="shared" si="0"/>
        <v>Low Risk</v>
      </c>
      <c r="K7" s="24">
        <v>17.14</v>
      </c>
      <c r="L7" s="24">
        <v>31.16</v>
      </c>
      <c r="M7" s="16">
        <f>Product[[#This Row],[Retail Price ($)]]-Product[[#This Row],[Cost Price ($)]]</f>
        <v>14.02</v>
      </c>
      <c r="N7">
        <v>393</v>
      </c>
      <c r="O7" t="str">
        <f t="shared" si="1"/>
        <v>Understocked</v>
      </c>
      <c r="Q7" s="18" t="str">
        <v>United Kingdom</v>
      </c>
      <c r="R7" s="18">
        <f>COUNTIF(Product[[Country of Origin ]],Q7)</f>
        <v>5</v>
      </c>
    </row>
    <row r="8" spans="2:18" ht="14.45">
      <c r="B8" s="27" t="s">
        <v>669</v>
      </c>
      <c r="C8" s="25" t="s">
        <v>670</v>
      </c>
      <c r="D8" s="25" t="s">
        <v>671</v>
      </c>
      <c r="E8" s="26" t="s">
        <v>668</v>
      </c>
      <c r="F8" s="21" t="s">
        <v>10</v>
      </c>
      <c r="G8" s="21" t="str">
        <f>_xlfn.XLOOKUP(E8,Table2[SupplierID],Table2[SupplierCountry],"Not Found")</f>
        <v>USA</v>
      </c>
      <c r="H8" s="22">
        <v>43171</v>
      </c>
      <c r="I8" s="23">
        <v>285</v>
      </c>
      <c r="J8" t="str">
        <f t="shared" si="0"/>
        <v>Low Risk</v>
      </c>
      <c r="K8" s="24">
        <v>17</v>
      </c>
      <c r="L8" s="24">
        <v>30.91</v>
      </c>
      <c r="M8" s="16">
        <f>Product[[#This Row],[Retail Price ($)]]-Product[[#This Row],[Cost Price ($)]]</f>
        <v>13.91</v>
      </c>
      <c r="N8">
        <v>799</v>
      </c>
      <c r="O8" t="str">
        <f t="shared" si="1"/>
        <v>Normal</v>
      </c>
      <c r="Q8" s="18" t="str">
        <v>Italy</v>
      </c>
      <c r="R8" s="18">
        <f>COUNTIF(Product[[Country of Origin ]],Q8)</f>
        <v>7</v>
      </c>
    </row>
    <row r="9" spans="2:18" ht="14.45">
      <c r="B9" s="27" t="s">
        <v>672</v>
      </c>
      <c r="C9" s="25" t="s">
        <v>673</v>
      </c>
      <c r="D9" s="25" t="s">
        <v>13</v>
      </c>
      <c r="E9" s="26" t="s">
        <v>668</v>
      </c>
      <c r="F9" s="21" t="s">
        <v>34</v>
      </c>
      <c r="G9" s="21" t="str">
        <f>_xlfn.XLOOKUP(E9,Table2[SupplierID],Table2[SupplierCountry],"Not Found")</f>
        <v>USA</v>
      </c>
      <c r="H9" s="22">
        <v>43100</v>
      </c>
      <c r="I9" s="23">
        <v>214</v>
      </c>
      <c r="J9" t="str">
        <f t="shared" si="0"/>
        <v>Low Risk</v>
      </c>
      <c r="K9" s="24">
        <v>29.04</v>
      </c>
      <c r="L9" s="24">
        <v>52.8</v>
      </c>
      <c r="M9" s="16">
        <f>Product[[#This Row],[Retail Price ($)]]-Product[[#This Row],[Cost Price ($)]]</f>
        <v>23.759999999999998</v>
      </c>
      <c r="N9">
        <v>450</v>
      </c>
      <c r="O9" t="str">
        <f t="shared" si="1"/>
        <v>Understocked</v>
      </c>
      <c r="Q9" s="18" t="str">
        <v>Australia</v>
      </c>
      <c r="R9" s="18">
        <f>COUNTIF(Product[[Country of Origin ]],Q9)</f>
        <v>8</v>
      </c>
    </row>
    <row r="10" spans="2:18" ht="14.45">
      <c r="B10" s="27" t="s">
        <v>674</v>
      </c>
      <c r="C10" s="25" t="s">
        <v>675</v>
      </c>
      <c r="D10" s="25" t="s">
        <v>30</v>
      </c>
      <c r="E10" s="26" t="s">
        <v>676</v>
      </c>
      <c r="F10" s="21" t="s">
        <v>37</v>
      </c>
      <c r="G10" s="21" t="str">
        <f>_xlfn.XLOOKUP(E10,Table2[SupplierID],Table2[SupplierCountry],"Not Found")</f>
        <v>Japan</v>
      </c>
      <c r="H10" s="22">
        <v>42896</v>
      </c>
      <c r="I10" s="23">
        <v>10</v>
      </c>
      <c r="J10" t="str">
        <f t="shared" si="0"/>
        <v>High Risk</v>
      </c>
      <c r="K10" s="24">
        <v>50.62</v>
      </c>
      <c r="L10" s="24">
        <v>92.04</v>
      </c>
      <c r="M10" s="16">
        <f>Product[[#This Row],[Retail Price ($)]]-Product[[#This Row],[Cost Price ($)]]</f>
        <v>41.420000000000009</v>
      </c>
      <c r="N10">
        <v>129</v>
      </c>
      <c r="O10" t="str">
        <f t="shared" si="1"/>
        <v>Understocked</v>
      </c>
      <c r="Q10" s="18" t="str">
        <v>Japan</v>
      </c>
      <c r="R10" s="18">
        <f>COUNTIF(Product[[Country of Origin ]],Q10)</f>
        <v>5</v>
      </c>
    </row>
    <row r="11" spans="2:18" ht="14.45">
      <c r="B11" s="27" t="s">
        <v>677</v>
      </c>
      <c r="C11" s="25" t="s">
        <v>678</v>
      </c>
      <c r="D11" s="25" t="s">
        <v>36</v>
      </c>
      <c r="E11" s="26" t="s">
        <v>676</v>
      </c>
      <c r="F11" s="21" t="s">
        <v>37</v>
      </c>
      <c r="G11" s="21" t="str">
        <f>_xlfn.XLOOKUP(E11,Table2[SupplierID],Table2[SupplierCountry],"Not Found")</f>
        <v>Japan</v>
      </c>
      <c r="H11" s="22">
        <v>42892</v>
      </c>
      <c r="I11" s="23">
        <v>6</v>
      </c>
      <c r="J11" t="str">
        <f t="shared" si="0"/>
        <v>High Risk</v>
      </c>
      <c r="K11" s="24">
        <v>11.05</v>
      </c>
      <c r="L11" s="24">
        <v>20.09</v>
      </c>
      <c r="M11" s="16">
        <f>Product[[#This Row],[Retail Price ($)]]-Product[[#This Row],[Cost Price ($)]]</f>
        <v>9.0399999999999991</v>
      </c>
      <c r="N11">
        <v>800</v>
      </c>
      <c r="O11" t="str">
        <f t="shared" si="1"/>
        <v>Normal</v>
      </c>
      <c r="Q11" s="18" t="str">
        <v>Spain</v>
      </c>
      <c r="R11" s="18">
        <f>COUNTIF(Product[[Country of Origin ]],Q11)</f>
        <v>2</v>
      </c>
    </row>
    <row r="12" spans="2:18" ht="14.45">
      <c r="B12" s="27" t="s">
        <v>679</v>
      </c>
      <c r="C12" s="25" t="s">
        <v>680</v>
      </c>
      <c r="D12" s="25" t="s">
        <v>17</v>
      </c>
      <c r="E12" s="26" t="s">
        <v>681</v>
      </c>
      <c r="F12" s="21" t="s">
        <v>42</v>
      </c>
      <c r="G12" s="21" t="str">
        <f>_xlfn.XLOOKUP(E12,Table2[SupplierID],Table2[SupplierCountry],"Not Found")</f>
        <v>Spain</v>
      </c>
      <c r="H12" s="22">
        <v>42970</v>
      </c>
      <c r="I12" s="23">
        <v>84</v>
      </c>
      <c r="J12" t="str">
        <f t="shared" si="0"/>
        <v>Medium Risk</v>
      </c>
      <c r="K12" s="24">
        <v>7.38</v>
      </c>
      <c r="L12" s="24">
        <v>13.42</v>
      </c>
      <c r="M12" s="16">
        <f>Product[[#This Row],[Retail Price ($)]]-Product[[#This Row],[Cost Price ($)]]</f>
        <v>6.04</v>
      </c>
      <c r="N12">
        <v>723</v>
      </c>
      <c r="O12" t="str">
        <f t="shared" si="1"/>
        <v>Normal</v>
      </c>
      <c r="Q12" s="18" t="str">
        <v>Sweden</v>
      </c>
      <c r="R12" s="18">
        <f>COUNTIF(Product[[Country of Origin ]],Q12)</f>
        <v>5</v>
      </c>
    </row>
    <row r="13" spans="2:18" ht="14.45">
      <c r="B13" s="27" t="s">
        <v>682</v>
      </c>
      <c r="C13" s="25" t="s">
        <v>683</v>
      </c>
      <c r="D13" s="25" t="s">
        <v>17</v>
      </c>
      <c r="E13" s="26" t="s">
        <v>681</v>
      </c>
      <c r="F13" s="21" t="s">
        <v>42</v>
      </c>
      <c r="G13" s="21" t="str">
        <f>_xlfn.XLOOKUP(E13,Table2[SupplierID],Table2[SupplierCountry],"Not Found")</f>
        <v>Spain</v>
      </c>
      <c r="H13" s="22">
        <v>42970</v>
      </c>
      <c r="I13" s="23">
        <v>84</v>
      </c>
      <c r="J13" t="str">
        <f t="shared" si="0"/>
        <v>Medium Risk</v>
      </c>
      <c r="K13" s="24">
        <v>30.41</v>
      </c>
      <c r="L13" s="24">
        <v>55.29</v>
      </c>
      <c r="M13" s="16">
        <f>Product[[#This Row],[Retail Price ($)]]-Product[[#This Row],[Cost Price ($)]]</f>
        <v>24.88</v>
      </c>
      <c r="N13">
        <v>350</v>
      </c>
      <c r="O13" t="str">
        <f t="shared" si="1"/>
        <v>Understocked</v>
      </c>
      <c r="Q13" s="18" t="str">
        <v>Brazil</v>
      </c>
      <c r="R13" s="18">
        <f>COUNTIF(Product[[Country of Origin ]],Q13)</f>
        <v>1</v>
      </c>
    </row>
    <row r="14" spans="2:18" ht="14.45">
      <c r="B14" s="27" t="s">
        <v>684</v>
      </c>
      <c r="C14" s="25" t="s">
        <v>685</v>
      </c>
      <c r="D14" s="25" t="s">
        <v>36</v>
      </c>
      <c r="E14" s="26" t="s">
        <v>686</v>
      </c>
      <c r="F14" s="21" t="s">
        <v>37</v>
      </c>
      <c r="G14" s="21" t="str">
        <f>_xlfn.XLOOKUP(E14,Table2[SupplierID],Table2[SupplierCountry],"Not Found")</f>
        <v>Japan</v>
      </c>
      <c r="H14" s="22">
        <v>42906</v>
      </c>
      <c r="I14" s="23">
        <v>20</v>
      </c>
      <c r="J14" t="str">
        <f t="shared" si="0"/>
        <v>High Risk</v>
      </c>
      <c r="K14" s="24">
        <v>2.1800000000000002</v>
      </c>
      <c r="L14" s="24">
        <v>3.96</v>
      </c>
      <c r="M14" s="16">
        <f>Product[[#This Row],[Retail Price ($)]]-Product[[#This Row],[Cost Price ($)]]</f>
        <v>1.7799999999999998</v>
      </c>
      <c r="N14">
        <v>900</v>
      </c>
      <c r="O14" t="str">
        <f t="shared" si="1"/>
        <v>Normal</v>
      </c>
      <c r="Q14" s="18" t="str">
        <v>Canada</v>
      </c>
      <c r="R14" s="18">
        <f>COUNTIF(Product[[Country of Origin ]],Q14)</f>
        <v>6</v>
      </c>
    </row>
    <row r="15" spans="2:18" ht="14.45">
      <c r="B15" s="27" t="s">
        <v>687</v>
      </c>
      <c r="C15" s="25" t="s">
        <v>688</v>
      </c>
      <c r="D15" s="25" t="s">
        <v>671</v>
      </c>
      <c r="E15" s="26" t="s">
        <v>686</v>
      </c>
      <c r="F15" s="21" t="s">
        <v>37</v>
      </c>
      <c r="G15" s="21" t="str">
        <f>_xlfn.XLOOKUP(E15,Table2[SupplierID],Table2[SupplierCountry],"Not Found")</f>
        <v>Japan</v>
      </c>
      <c r="H15" s="22">
        <v>42917</v>
      </c>
      <c r="I15" s="23">
        <v>31</v>
      </c>
      <c r="J15" t="str">
        <f t="shared" si="0"/>
        <v>Medium Risk</v>
      </c>
      <c r="K15" s="24">
        <v>19.28</v>
      </c>
      <c r="L15" s="24">
        <v>35.049999999999997</v>
      </c>
      <c r="M15" s="16">
        <f>Product[[#This Row],[Retail Price ($)]]-Product[[#This Row],[Cost Price ($)]]</f>
        <v>15.769999999999996</v>
      </c>
      <c r="N15">
        <v>500</v>
      </c>
      <c r="O15" t="str">
        <f t="shared" si="1"/>
        <v>Normal</v>
      </c>
      <c r="Q15" s="18" t="str">
        <v>United States</v>
      </c>
      <c r="R15" s="18">
        <f>COUNTIF(Product[[Country of Origin ]],Q15)</f>
        <v>4</v>
      </c>
    </row>
    <row r="16" spans="2:18" ht="14.45">
      <c r="B16" s="27" t="s">
        <v>689</v>
      </c>
      <c r="C16" s="25" t="s">
        <v>690</v>
      </c>
      <c r="D16" s="25" t="s">
        <v>13</v>
      </c>
      <c r="E16" s="26" t="s">
        <v>686</v>
      </c>
      <c r="F16" s="21" t="s">
        <v>37</v>
      </c>
      <c r="G16" s="21" t="str">
        <f>_xlfn.XLOOKUP(E16,Table2[SupplierID],Table2[SupplierCountry],"Not Found")</f>
        <v>Japan</v>
      </c>
      <c r="H16" s="22">
        <v>42967</v>
      </c>
      <c r="I16" s="23">
        <v>81</v>
      </c>
      <c r="J16" t="str">
        <f t="shared" si="0"/>
        <v>Medium Risk</v>
      </c>
      <c r="K16" s="24">
        <v>12.48</v>
      </c>
      <c r="L16" s="24">
        <v>22.69</v>
      </c>
      <c r="M16" s="16">
        <f>Product[[#This Row],[Retail Price ($)]]-Product[[#This Row],[Cost Price ($)]]</f>
        <v>10.210000000000001</v>
      </c>
      <c r="N16">
        <v>125</v>
      </c>
      <c r="O16" t="str">
        <f t="shared" si="1"/>
        <v>Understocked</v>
      </c>
      <c r="Q16" s="18" t="str">
        <v>Hong Kong</v>
      </c>
      <c r="R16" s="18">
        <f>COUNTIF(Product[[Country of Origin ]],Q16)</f>
        <v>1</v>
      </c>
    </row>
    <row r="17" spans="2:18" ht="14.45">
      <c r="B17" s="27" t="s">
        <v>691</v>
      </c>
      <c r="C17" s="25" t="s">
        <v>692</v>
      </c>
      <c r="D17" s="25" t="s">
        <v>21</v>
      </c>
      <c r="E17" s="26" t="s">
        <v>693</v>
      </c>
      <c r="F17" s="21" t="s">
        <v>10</v>
      </c>
      <c r="G17" s="21" t="str">
        <f>_xlfn.XLOOKUP(E17,Table2[SupplierID],Table2[SupplierCountry],"Not Found")</f>
        <v>Australia</v>
      </c>
      <c r="H17" s="22">
        <v>43008</v>
      </c>
      <c r="I17" s="23">
        <v>122</v>
      </c>
      <c r="J17" t="str">
        <f t="shared" si="0"/>
        <v>Medium Risk</v>
      </c>
      <c r="K17" s="24">
        <v>12.75</v>
      </c>
      <c r="L17" s="24">
        <v>23.18</v>
      </c>
      <c r="M17" s="16">
        <f>Product[[#This Row],[Retail Price ($)]]-Product[[#This Row],[Cost Price ($)]]</f>
        <v>10.43</v>
      </c>
      <c r="N17">
        <v>1500</v>
      </c>
      <c r="O17" t="str">
        <f t="shared" si="1"/>
        <v>Normal</v>
      </c>
      <c r="Q17" s="18" t="str">
        <v>Germany</v>
      </c>
      <c r="R17" s="18">
        <f>COUNTIF(Product[[Country of Origin ]],Q17)</f>
        <v>5</v>
      </c>
    </row>
    <row r="18" spans="2:18" ht="14.45">
      <c r="B18" s="27" t="s">
        <v>694</v>
      </c>
      <c r="C18" s="25" t="s">
        <v>695</v>
      </c>
      <c r="D18" s="25" t="s">
        <v>30</v>
      </c>
      <c r="E18" s="26" t="s">
        <v>693</v>
      </c>
      <c r="F18" s="21" t="s">
        <v>10</v>
      </c>
      <c r="G18" s="21" t="str">
        <f>_xlfn.XLOOKUP(E18,Table2[SupplierID],Table2[SupplierCountry],"Not Found")</f>
        <v>Australia</v>
      </c>
      <c r="H18" s="22">
        <v>42901</v>
      </c>
      <c r="I18" s="23">
        <v>15</v>
      </c>
      <c r="J18" t="str">
        <f t="shared" si="0"/>
        <v>High Risk</v>
      </c>
      <c r="K18" s="24">
        <v>24.77</v>
      </c>
      <c r="L18" s="24">
        <v>45.04</v>
      </c>
      <c r="M18" s="16">
        <f>Product[[#This Row],[Retail Price ($)]]-Product[[#This Row],[Cost Price ($)]]</f>
        <v>20.27</v>
      </c>
      <c r="N18">
        <v>1500</v>
      </c>
      <c r="O18" t="str">
        <f t="shared" si="1"/>
        <v>Normal</v>
      </c>
      <c r="Q18" s="18" t="str">
        <v>Norway</v>
      </c>
      <c r="R18" s="18">
        <f>COUNTIF(Product[[Country of Origin ]],Q18)</f>
        <v>4</v>
      </c>
    </row>
    <row r="19" spans="2:18" ht="14.45">
      <c r="B19" s="27" t="s">
        <v>696</v>
      </c>
      <c r="C19" s="25" t="s">
        <v>697</v>
      </c>
      <c r="D19" s="25" t="s">
        <v>36</v>
      </c>
      <c r="E19" s="26" t="s">
        <v>693</v>
      </c>
      <c r="F19" s="21" t="s">
        <v>10</v>
      </c>
      <c r="G19" s="21" t="str">
        <f>_xlfn.XLOOKUP(E19,Table2[SupplierID],Table2[SupplierCountry],"Not Found")</f>
        <v>Australia</v>
      </c>
      <c r="H19" s="22">
        <v>42907</v>
      </c>
      <c r="I19" s="23">
        <v>21</v>
      </c>
      <c r="J19" t="str">
        <f t="shared" si="0"/>
        <v>High Risk</v>
      </c>
      <c r="K19" s="24">
        <v>20.14</v>
      </c>
      <c r="L19" s="24">
        <v>36.619999999999997</v>
      </c>
      <c r="M19" s="16">
        <f>Product[[#This Row],[Retail Price ($)]]-Product[[#This Row],[Cost Price ($)]]</f>
        <v>16.479999999999997</v>
      </c>
      <c r="N19">
        <v>600</v>
      </c>
      <c r="O19" t="str">
        <f t="shared" si="1"/>
        <v>Normal</v>
      </c>
      <c r="Q19" s="18" t="str">
        <v>Singapore</v>
      </c>
      <c r="R19" s="18">
        <f>COUNTIF(Product[[Country of Origin ]],Q19)</f>
        <v>1</v>
      </c>
    </row>
    <row r="20" spans="2:18" ht="14.45">
      <c r="B20" s="27" t="s">
        <v>698</v>
      </c>
      <c r="C20" s="25" t="s">
        <v>699</v>
      </c>
      <c r="D20" s="25" t="s">
        <v>21</v>
      </c>
      <c r="E20" s="26" t="s">
        <v>700</v>
      </c>
      <c r="F20" s="21" t="s">
        <v>663</v>
      </c>
      <c r="G20" s="21" t="str">
        <f>_xlfn.XLOOKUP(E20,Table2[SupplierID],Table2[SupplierCountry],"Not Found")</f>
        <v>UK</v>
      </c>
      <c r="H20" s="22">
        <v>43094</v>
      </c>
      <c r="I20" s="23">
        <v>208</v>
      </c>
      <c r="J20" t="str">
        <f t="shared" si="0"/>
        <v>Low Risk</v>
      </c>
      <c r="K20" s="24">
        <v>7.99</v>
      </c>
      <c r="L20" s="24">
        <v>14.53</v>
      </c>
      <c r="M20" s="16">
        <f>Product[[#This Row],[Retail Price ($)]]-Product[[#This Row],[Cost Price ($)]]</f>
        <v>6.5399999999999991</v>
      </c>
      <c r="N20">
        <v>780</v>
      </c>
      <c r="O20" t="str">
        <f t="shared" si="1"/>
        <v>Normal</v>
      </c>
      <c r="Q20" s="18" t="str">
        <v>Malaysia</v>
      </c>
      <c r="R20" s="18">
        <f>COUNTIF(Product[[Country of Origin ]],Q20)</f>
        <v>2</v>
      </c>
    </row>
    <row r="21" spans="2:18" ht="14.45">
      <c r="B21" s="27" t="s">
        <v>701</v>
      </c>
      <c r="C21" s="25" t="s">
        <v>702</v>
      </c>
      <c r="D21" s="25" t="s">
        <v>21</v>
      </c>
      <c r="E21" s="26" t="s">
        <v>700</v>
      </c>
      <c r="F21" s="21" t="s">
        <v>28</v>
      </c>
      <c r="G21" s="21" t="str">
        <f>_xlfn.XLOOKUP(E21,Table2[SupplierID],Table2[SupplierCountry],"Not Found")</f>
        <v>UK</v>
      </c>
      <c r="H21" s="22">
        <v>43100</v>
      </c>
      <c r="I21" s="23">
        <v>214</v>
      </c>
      <c r="J21" t="str">
        <f t="shared" si="0"/>
        <v>Low Risk</v>
      </c>
      <c r="K21" s="24">
        <v>57.82</v>
      </c>
      <c r="L21" s="24">
        <v>105.13</v>
      </c>
      <c r="M21" s="16">
        <f>Product[[#This Row],[Retail Price ($)]]-Product[[#This Row],[Cost Price ($)]]</f>
        <v>47.309999999999995</v>
      </c>
      <c r="N21">
        <v>350</v>
      </c>
      <c r="O21" t="str">
        <f t="shared" si="1"/>
        <v>Understocked</v>
      </c>
      <c r="Q21" s="18" t="str">
        <v>Netherlands</v>
      </c>
      <c r="R21" s="18">
        <f>COUNTIF(Product[[Country of Origin ]],Q21)</f>
        <v>1</v>
      </c>
    </row>
    <row r="22" spans="2:18" ht="14.45">
      <c r="B22" s="27" t="s">
        <v>703</v>
      </c>
      <c r="C22" s="25" t="s">
        <v>704</v>
      </c>
      <c r="D22" s="25" t="s">
        <v>21</v>
      </c>
      <c r="E22" s="26" t="s">
        <v>700</v>
      </c>
      <c r="F22" s="21" t="s">
        <v>28</v>
      </c>
      <c r="G22" s="21" t="str">
        <f>_xlfn.XLOOKUP(E22,Table2[SupplierID],Table2[SupplierCountry],"Not Found")</f>
        <v>UK</v>
      </c>
      <c r="H22" s="22">
        <v>43070</v>
      </c>
      <c r="I22" s="23">
        <v>184</v>
      </c>
      <c r="J22" t="str">
        <f t="shared" si="0"/>
        <v>Low Risk</v>
      </c>
      <c r="K22" s="24">
        <v>8.5500000000000007</v>
      </c>
      <c r="L22" s="24">
        <v>15.55</v>
      </c>
      <c r="M22" s="16">
        <f>Product[[#This Row],[Retail Price ($)]]-Product[[#This Row],[Cost Price ($)]]</f>
        <v>7</v>
      </c>
      <c r="N22">
        <v>1200</v>
      </c>
      <c r="O22" t="str">
        <f t="shared" si="1"/>
        <v>Normal</v>
      </c>
      <c r="Q22" s="18" t="str">
        <v>Mexico</v>
      </c>
      <c r="R22" s="18">
        <f>COUNTIF(Product[[Country of Origin ]],Q22)</f>
        <v>1</v>
      </c>
    </row>
    <row r="23" spans="2:18" ht="14.45">
      <c r="B23" s="27" t="s">
        <v>705</v>
      </c>
      <c r="C23" s="25" t="s">
        <v>706</v>
      </c>
      <c r="D23" s="25" t="s">
        <v>707</v>
      </c>
      <c r="E23" s="26" t="s">
        <v>708</v>
      </c>
      <c r="F23" s="21" t="s">
        <v>43</v>
      </c>
      <c r="G23" s="21" t="str">
        <f>_xlfn.XLOOKUP(E23,Table2[SupplierID],Table2[SupplierCountry],"Not Found")</f>
        <v>Sweden</v>
      </c>
      <c r="H23" s="22">
        <v>43004</v>
      </c>
      <c r="I23" s="23">
        <v>118</v>
      </c>
      <c r="J23" t="str">
        <f t="shared" si="0"/>
        <v>Medium Risk</v>
      </c>
      <c r="K23" s="24">
        <v>6.52</v>
      </c>
      <c r="L23" s="24">
        <v>11.85</v>
      </c>
      <c r="M23" s="16">
        <f>Product[[#This Row],[Retail Price ($)]]-Product[[#This Row],[Cost Price ($)]]</f>
        <v>5.33</v>
      </c>
      <c r="N23">
        <v>450</v>
      </c>
      <c r="O23" t="str">
        <f t="shared" si="1"/>
        <v>Understocked</v>
      </c>
      <c r="Q23" s="18" t="str">
        <v>Finland</v>
      </c>
      <c r="R23" s="18">
        <f>COUNTIF(Product[[Country of Origin ]],Q23)</f>
        <v>2</v>
      </c>
    </row>
    <row r="24" spans="2:18" ht="14.45">
      <c r="B24" s="27" t="s">
        <v>709</v>
      </c>
      <c r="C24" s="25" t="s">
        <v>710</v>
      </c>
      <c r="D24" s="25" t="s">
        <v>707</v>
      </c>
      <c r="E24" s="26" t="s">
        <v>708</v>
      </c>
      <c r="F24" s="21" t="s">
        <v>43</v>
      </c>
      <c r="G24" s="21" t="str">
        <f>_xlfn.XLOOKUP(E24,Table2[SupplierID],Table2[SupplierCountry],"Not Found")</f>
        <v>Sweden</v>
      </c>
      <c r="H24" s="22">
        <v>43000</v>
      </c>
      <c r="I24" s="23">
        <v>114</v>
      </c>
      <c r="J24" t="str">
        <f t="shared" si="0"/>
        <v>Medium Risk</v>
      </c>
      <c r="K24" s="24">
        <v>5.21</v>
      </c>
      <c r="L24" s="24">
        <v>9.4700000000000006</v>
      </c>
      <c r="M24" s="16">
        <f>Product[[#This Row],[Retail Price ($)]]-Product[[#This Row],[Cost Price ($)]]</f>
        <v>4.2600000000000007</v>
      </c>
      <c r="N24">
        <v>650</v>
      </c>
      <c r="O24" t="str">
        <f t="shared" si="1"/>
        <v>Normal</v>
      </c>
      <c r="Q24" s="18" t="str">
        <v>Switzerland</v>
      </c>
      <c r="R24" s="18">
        <f>COUNTIF(Product[[Country of Origin ]],Q24)</f>
        <v>2</v>
      </c>
    </row>
    <row r="25" spans="2:18" ht="14.45">
      <c r="B25" s="27" t="s">
        <v>711</v>
      </c>
      <c r="C25" s="25" t="s">
        <v>712</v>
      </c>
      <c r="D25" s="25" t="s">
        <v>650</v>
      </c>
      <c r="E25" s="26" t="s">
        <v>713</v>
      </c>
      <c r="F25" s="21" t="s">
        <v>14</v>
      </c>
      <c r="G25" s="21" t="str">
        <f>_xlfn.XLOOKUP(E25,Table2[SupplierID],Table2[SupplierCountry],"Not Found")</f>
        <v>Brazil</v>
      </c>
      <c r="H25" s="22">
        <v>43100</v>
      </c>
      <c r="I25" s="23">
        <v>214</v>
      </c>
      <c r="J25" t="str">
        <f t="shared" si="0"/>
        <v>Low Risk</v>
      </c>
      <c r="K25" s="24">
        <v>2.12</v>
      </c>
      <c r="L25" s="24">
        <v>3.85</v>
      </c>
      <c r="M25" s="16">
        <f>Product[[#This Row],[Retail Price ($)]]-Product[[#This Row],[Cost Price ($)]]</f>
        <v>1.73</v>
      </c>
      <c r="N25">
        <v>1200</v>
      </c>
      <c r="O25" t="str">
        <f t="shared" si="1"/>
        <v>Normal</v>
      </c>
      <c r="Q25" s="18" t="str">
        <v>South Africa</v>
      </c>
      <c r="R25" s="18">
        <f>COUNTIF(Product[[Country of Origin ]],Q25)</f>
        <v>1</v>
      </c>
    </row>
    <row r="26" spans="2:18" ht="14.45">
      <c r="B26" s="27" t="s">
        <v>714</v>
      </c>
      <c r="C26" s="25" t="s">
        <v>715</v>
      </c>
      <c r="D26" s="25" t="s">
        <v>21</v>
      </c>
      <c r="E26" s="26" t="s">
        <v>716</v>
      </c>
      <c r="F26" s="21" t="s">
        <v>18</v>
      </c>
      <c r="G26" s="21" t="str">
        <f>_xlfn.XLOOKUP(E26,Table2[SupplierID],Table2[SupplierCountry],"Not Found")</f>
        <v>Germany</v>
      </c>
      <c r="H26" s="22">
        <v>42916</v>
      </c>
      <c r="I26" s="23">
        <v>30</v>
      </c>
      <c r="J26" t="str">
        <f t="shared" si="0"/>
        <v>High Risk</v>
      </c>
      <c r="K26" s="24">
        <v>5.76</v>
      </c>
      <c r="L26" s="24">
        <v>10.47</v>
      </c>
      <c r="M26" s="16">
        <f>Product[[#This Row],[Retail Price ($)]]-Product[[#This Row],[Cost Price ($)]]</f>
        <v>4.7100000000000009</v>
      </c>
      <c r="N26">
        <v>318</v>
      </c>
      <c r="O26" t="str">
        <f t="shared" si="1"/>
        <v>Understocked</v>
      </c>
      <c r="Q26" s="18" t="str">
        <v>Scotland</v>
      </c>
      <c r="R26" s="18">
        <f>COUNTIF(Product[[Country of Origin ]],Q26)</f>
        <v>1</v>
      </c>
    </row>
    <row r="27" spans="2:18" ht="14.45">
      <c r="B27" s="27" t="s">
        <v>717</v>
      </c>
      <c r="C27" s="25" t="s">
        <v>718</v>
      </c>
      <c r="D27" s="25" t="s">
        <v>21</v>
      </c>
      <c r="E27" s="26" t="s">
        <v>716</v>
      </c>
      <c r="F27" s="21" t="s">
        <v>719</v>
      </c>
      <c r="G27" s="21" t="str">
        <f>_xlfn.XLOOKUP(E27,Table2[SupplierID],Table2[SupplierCountry],"Not Found")</f>
        <v>Germany</v>
      </c>
      <c r="H27" s="22">
        <v>42916</v>
      </c>
      <c r="I27" s="23">
        <v>30</v>
      </c>
      <c r="J27" t="str">
        <f t="shared" si="0"/>
        <v>High Risk</v>
      </c>
      <c r="K27" s="24">
        <v>12.93</v>
      </c>
      <c r="L27" s="24">
        <v>23.51</v>
      </c>
      <c r="M27" s="16">
        <f>Product[[#This Row],[Retail Price ($)]]-Product[[#This Row],[Cost Price ($)]]</f>
        <v>10.580000000000002</v>
      </c>
      <c r="N27">
        <v>753</v>
      </c>
      <c r="O27" t="str">
        <f t="shared" si="1"/>
        <v>Normal</v>
      </c>
      <c r="Q27" s="18" t="str">
        <v>Russia</v>
      </c>
      <c r="R27" s="18">
        <f>COUNTIF(Product[[Country of Origin ]],Q27)</f>
        <v>1</v>
      </c>
    </row>
    <row r="28" spans="2:18" ht="14.45">
      <c r="B28" s="27" t="s">
        <v>720</v>
      </c>
      <c r="C28" s="25" t="s">
        <v>721</v>
      </c>
      <c r="D28" s="25" t="s">
        <v>21</v>
      </c>
      <c r="E28" s="26" t="s">
        <v>716</v>
      </c>
      <c r="F28" s="21" t="s">
        <v>722</v>
      </c>
      <c r="G28" s="21" t="str">
        <f>_xlfn.XLOOKUP(E28,Table2[SupplierID],Table2[SupplierCountry],"Not Found")</f>
        <v>Germany</v>
      </c>
      <c r="H28" s="22">
        <v>42916</v>
      </c>
      <c r="I28" s="23">
        <v>30</v>
      </c>
      <c r="J28" t="str">
        <f t="shared" si="0"/>
        <v>High Risk</v>
      </c>
      <c r="K28" s="24">
        <v>33.229999999999997</v>
      </c>
      <c r="L28" s="24">
        <v>60.42</v>
      </c>
      <c r="M28" s="16">
        <f>Product[[#This Row],[Retail Price ($)]]-Product[[#This Row],[Cost Price ($)]]</f>
        <v>27.190000000000005</v>
      </c>
      <c r="N28">
        <v>400</v>
      </c>
      <c r="O28" t="str">
        <f t="shared" si="1"/>
        <v>Understocked</v>
      </c>
      <c r="Q28" s="18" t="str">
        <v>China</v>
      </c>
      <c r="R28" s="18">
        <f>COUNTIF(Product[[Country of Origin ]],Q28)</f>
        <v>1</v>
      </c>
    </row>
    <row r="29" spans="2:18" ht="14.45">
      <c r="B29" s="27" t="s">
        <v>723</v>
      </c>
      <c r="C29" s="25" t="s">
        <v>724</v>
      </c>
      <c r="D29" s="25" t="s">
        <v>671</v>
      </c>
      <c r="E29" s="26" t="s">
        <v>725</v>
      </c>
      <c r="F29" s="21" t="s">
        <v>31</v>
      </c>
      <c r="G29" s="21" t="str">
        <f>_xlfn.XLOOKUP(E29,Table2[SupplierID],Table2[SupplierCountry],"Not Found")</f>
        <v>Germany</v>
      </c>
      <c r="H29" s="22">
        <v>42905</v>
      </c>
      <c r="I29" s="23">
        <v>19</v>
      </c>
      <c r="J29" t="str">
        <f t="shared" si="0"/>
        <v>High Risk</v>
      </c>
      <c r="K29" s="24">
        <v>23.76</v>
      </c>
      <c r="L29" s="24">
        <v>43.2</v>
      </c>
      <c r="M29" s="16">
        <f>Product[[#This Row],[Retail Price ($)]]-Product[[#This Row],[Cost Price ($)]]</f>
        <v>19.440000000000001</v>
      </c>
      <c r="N29">
        <v>680</v>
      </c>
      <c r="O29" t="str">
        <f t="shared" si="1"/>
        <v>Normal</v>
      </c>
      <c r="Q29" s="18" t="str">
        <v>Austria</v>
      </c>
      <c r="R29" s="18">
        <f>COUNTIF(Product[[Country of Origin ]],Q29)</f>
        <v>1</v>
      </c>
    </row>
    <row r="30" spans="2:18" ht="14.45">
      <c r="B30" s="27" t="s">
        <v>726</v>
      </c>
      <c r="C30" s="25" t="s">
        <v>727</v>
      </c>
      <c r="D30" s="25" t="s">
        <v>30</v>
      </c>
      <c r="E30" s="26" t="s">
        <v>725</v>
      </c>
      <c r="F30" s="21" t="s">
        <v>31</v>
      </c>
      <c r="G30" s="21" t="str">
        <f>_xlfn.XLOOKUP(E30,Table2[SupplierID],Table2[SupplierCountry],"Not Found")</f>
        <v>Germany</v>
      </c>
      <c r="H30" s="22">
        <v>42896</v>
      </c>
      <c r="I30" s="23">
        <v>10</v>
      </c>
      <c r="J30" t="str">
        <f t="shared" si="0"/>
        <v>High Risk</v>
      </c>
      <c r="K30" s="24">
        <v>78.45</v>
      </c>
      <c r="L30" s="24">
        <v>142.63999999999999</v>
      </c>
      <c r="M30" s="16">
        <f>Product[[#This Row],[Retail Price ($)]]-Product[[#This Row],[Cost Price ($)]]</f>
        <v>64.189999999999984</v>
      </c>
      <c r="N30">
        <v>800</v>
      </c>
      <c r="O30" t="str">
        <f t="shared" si="1"/>
        <v>Normal</v>
      </c>
    </row>
    <row r="31" spans="2:18" ht="14.45">
      <c r="B31" s="27" t="s">
        <v>728</v>
      </c>
      <c r="C31" s="25" t="s">
        <v>729</v>
      </c>
      <c r="D31" s="25" t="s">
        <v>36</v>
      </c>
      <c r="E31" s="26" t="s">
        <v>730</v>
      </c>
      <c r="F31" s="21" t="s">
        <v>31</v>
      </c>
      <c r="G31" s="21" t="str">
        <f>_xlfn.XLOOKUP(E31,Table2[SupplierID],Table2[SupplierCountry],"Not Found")</f>
        <v>Germany</v>
      </c>
      <c r="H31" s="22">
        <v>42901</v>
      </c>
      <c r="I31" s="23">
        <v>15</v>
      </c>
      <c r="J31" t="str">
        <f t="shared" si="0"/>
        <v>High Risk</v>
      </c>
      <c r="K31" s="24">
        <v>15.14</v>
      </c>
      <c r="L31" s="24">
        <v>27.53</v>
      </c>
      <c r="M31" s="16">
        <f>Product[[#This Row],[Retail Price ($)]]-Product[[#This Row],[Cost Price ($)]]</f>
        <v>12.39</v>
      </c>
      <c r="N31">
        <v>700</v>
      </c>
      <c r="O31" t="str">
        <f t="shared" si="1"/>
        <v>Normal</v>
      </c>
      <c r="Q31" s="19" t="s">
        <v>640</v>
      </c>
      <c r="R31" s="19" t="s">
        <v>657</v>
      </c>
    </row>
    <row r="32" spans="2:18" ht="14.45">
      <c r="B32" s="27" t="s">
        <v>731</v>
      </c>
      <c r="C32" s="25" t="s">
        <v>732</v>
      </c>
      <c r="D32" s="25" t="s">
        <v>17</v>
      </c>
      <c r="E32" s="26" t="s">
        <v>733</v>
      </c>
      <c r="F32" s="21" t="s">
        <v>34</v>
      </c>
      <c r="G32" s="21" t="str">
        <f>_xlfn.XLOOKUP(E32,Table2[SupplierID],Table2[SupplierCountry],"Not Found")</f>
        <v>Italy</v>
      </c>
      <c r="H32" s="22">
        <v>42917</v>
      </c>
      <c r="I32" s="23">
        <v>31</v>
      </c>
      <c r="J32" t="str">
        <f t="shared" si="0"/>
        <v>Medium Risk</v>
      </c>
      <c r="K32" s="24">
        <v>8.92</v>
      </c>
      <c r="L32" s="24">
        <v>16.22</v>
      </c>
      <c r="M32" s="16">
        <f>Product[[#This Row],[Retail Price ($)]]-Product[[#This Row],[Cost Price ($)]]</f>
        <v>7.2999999999999989</v>
      </c>
      <c r="N32">
        <v>1500</v>
      </c>
      <c r="O32" t="str">
        <f t="shared" si="1"/>
        <v>Normal</v>
      </c>
      <c r="Q32" s="20" t="str" cm="1">
        <f t="array" ref="Q32:Q47">_xlfn.UNIQUE(Product[Supplier Country])</f>
        <v>UK</v>
      </c>
      <c r="R32" s="20">
        <f>COUNTIF(Product[Supplier Country],Q32)</f>
        <v>7</v>
      </c>
    </row>
    <row r="33" spans="2:18" ht="14.45">
      <c r="B33" s="27" t="s">
        <v>734</v>
      </c>
      <c r="C33" s="25" t="s">
        <v>735</v>
      </c>
      <c r="D33" s="25" t="s">
        <v>17</v>
      </c>
      <c r="E33" s="26" t="s">
        <v>733</v>
      </c>
      <c r="F33" s="21" t="s">
        <v>34</v>
      </c>
      <c r="G33" s="21" t="str">
        <f>_xlfn.XLOOKUP(E33,Table2[SupplierID],Table2[SupplierCountry],"Not Found")</f>
        <v>Italy</v>
      </c>
      <c r="H33" s="22">
        <v>42917</v>
      </c>
      <c r="I33" s="23">
        <v>31</v>
      </c>
      <c r="J33" t="str">
        <f t="shared" si="0"/>
        <v>Medium Risk</v>
      </c>
      <c r="K33" s="24">
        <v>15.74</v>
      </c>
      <c r="L33" s="24">
        <v>28.62</v>
      </c>
      <c r="M33" s="16">
        <f>Product[[#This Row],[Retail Price ($)]]-Product[[#This Row],[Cost Price ($)]]</f>
        <v>12.88</v>
      </c>
      <c r="N33">
        <v>450</v>
      </c>
      <c r="O33" t="str">
        <f t="shared" si="1"/>
        <v>Understocked</v>
      </c>
      <c r="Q33" s="20" t="str">
        <v>USA</v>
      </c>
      <c r="R33" s="20">
        <f>COUNTIF(Product[Supplier Country],Q33)</f>
        <v>12</v>
      </c>
    </row>
    <row r="34" spans="2:18" ht="14.45">
      <c r="B34" s="27" t="s">
        <v>736</v>
      </c>
      <c r="C34" s="25" t="s">
        <v>737</v>
      </c>
      <c r="D34" s="25" t="s">
        <v>17</v>
      </c>
      <c r="E34" s="26" t="s">
        <v>738</v>
      </c>
      <c r="F34" s="21" t="s">
        <v>40</v>
      </c>
      <c r="G34" s="21" t="str">
        <f>_xlfn.XLOOKUP(E34,Table2[SupplierID],Table2[SupplierCountry],"Not Found")</f>
        <v>Norway</v>
      </c>
      <c r="H34" s="22">
        <v>42920</v>
      </c>
      <c r="I34" s="23">
        <v>34</v>
      </c>
      <c r="J34" t="str">
        <f t="shared" ref="J34:J65" si="2">IF(I34&lt;=30,"High Risk",IF(I34&lt;=180,"Medium Risk","Low Risk"))</f>
        <v>Medium Risk</v>
      </c>
      <c r="K34" s="24">
        <v>1.4</v>
      </c>
      <c r="L34" s="24">
        <v>2.5499999999999998</v>
      </c>
      <c r="M34" s="16">
        <f>Product[[#This Row],[Retail Price ($)]]-Product[[#This Row],[Cost Price ($)]]</f>
        <v>1.1499999999999999</v>
      </c>
      <c r="N34">
        <v>800</v>
      </c>
      <c r="O34" t="str">
        <f t="shared" ref="O34:O65" si="3">IF(N34&gt;1500,"Overstocked",IF(N34&lt;500,"Understocked","Normal"))</f>
        <v>Normal</v>
      </c>
      <c r="Q34" s="20" t="str">
        <v>Japan</v>
      </c>
      <c r="R34" s="20">
        <f>COUNTIF(Product[Supplier Country],Q34)</f>
        <v>6</v>
      </c>
    </row>
    <row r="35" spans="2:18" ht="14.45">
      <c r="B35" s="27" t="s">
        <v>739</v>
      </c>
      <c r="C35" s="25" t="s">
        <v>740</v>
      </c>
      <c r="D35" s="25" t="s">
        <v>650</v>
      </c>
      <c r="E35" s="26" t="s">
        <v>741</v>
      </c>
      <c r="F35" s="21" t="s">
        <v>18</v>
      </c>
      <c r="G35" s="21" t="str">
        <f>_xlfn.XLOOKUP(E35,Table2[SupplierID],Table2[SupplierCountry],"Not Found")</f>
        <v>USA</v>
      </c>
      <c r="H35" s="22">
        <v>43343</v>
      </c>
      <c r="I35" s="23">
        <v>457</v>
      </c>
      <c r="J35" t="str">
        <f t="shared" si="2"/>
        <v>Low Risk</v>
      </c>
      <c r="K35" s="24">
        <v>9.07</v>
      </c>
      <c r="L35" s="24">
        <v>16.489999999999998</v>
      </c>
      <c r="M35" s="16">
        <f>Product[[#This Row],[Retail Price ($)]]-Product[[#This Row],[Cost Price ($)]]</f>
        <v>7.4199999999999982</v>
      </c>
      <c r="N35">
        <v>521</v>
      </c>
      <c r="O35" t="str">
        <f t="shared" si="3"/>
        <v>Normal</v>
      </c>
      <c r="Q35" s="20" t="str">
        <v>Spain</v>
      </c>
      <c r="R35" s="20">
        <f>COUNTIF(Product[Supplier Country],Q35)</f>
        <v>2</v>
      </c>
    </row>
    <row r="36" spans="2:18" ht="14.45">
      <c r="B36" s="27" t="s">
        <v>742</v>
      </c>
      <c r="C36" s="25" t="s">
        <v>743</v>
      </c>
      <c r="D36" s="25" t="s">
        <v>650</v>
      </c>
      <c r="E36" s="26" t="s">
        <v>741</v>
      </c>
      <c r="F36" s="21" t="s">
        <v>663</v>
      </c>
      <c r="G36" s="21" t="str">
        <f>_xlfn.XLOOKUP(E36,Table2[SupplierID],Table2[SupplierCountry],"Not Found")</f>
        <v>USA</v>
      </c>
      <c r="H36" s="22">
        <v>43362</v>
      </c>
      <c r="I36" s="23">
        <v>476</v>
      </c>
      <c r="J36" t="str">
        <f t="shared" si="2"/>
        <v>Low Risk</v>
      </c>
      <c r="K36" s="24">
        <v>11.14</v>
      </c>
      <c r="L36" s="24">
        <v>20.25</v>
      </c>
      <c r="M36" s="16">
        <f>Product[[#This Row],[Retail Price ($)]]-Product[[#This Row],[Cost Price ($)]]</f>
        <v>9.11</v>
      </c>
      <c r="N36">
        <v>900</v>
      </c>
      <c r="O36" t="str">
        <f t="shared" si="3"/>
        <v>Normal</v>
      </c>
      <c r="Q36" s="20" t="str">
        <v>Australia</v>
      </c>
      <c r="R36" s="20">
        <f>COUNTIF(Product[Supplier Country],Q36)</f>
        <v>8</v>
      </c>
    </row>
    <row r="37" spans="2:18" ht="14.45">
      <c r="B37" s="27" t="s">
        <v>744</v>
      </c>
      <c r="C37" s="25" t="s">
        <v>745</v>
      </c>
      <c r="D37" s="25" t="s">
        <v>36</v>
      </c>
      <c r="E37" s="26" t="s">
        <v>746</v>
      </c>
      <c r="F37" s="21" t="s">
        <v>43</v>
      </c>
      <c r="G37" s="21" t="str">
        <f>_xlfn.XLOOKUP(E37,Table2[SupplierID],Table2[SupplierCountry],"Not Found")</f>
        <v>Sweden</v>
      </c>
      <c r="H37" s="22">
        <v>42895</v>
      </c>
      <c r="I37" s="23">
        <v>9</v>
      </c>
      <c r="J37" t="str">
        <f t="shared" si="2"/>
        <v>High Risk</v>
      </c>
      <c r="K37" s="24">
        <v>14.52</v>
      </c>
      <c r="L37" s="24">
        <v>26.4</v>
      </c>
      <c r="M37" s="16">
        <f>Product[[#This Row],[Retail Price ($)]]-Product[[#This Row],[Cost Price ($)]]</f>
        <v>11.879999999999999</v>
      </c>
      <c r="N37">
        <v>950</v>
      </c>
      <c r="O37" t="str">
        <f t="shared" si="3"/>
        <v>Normal</v>
      </c>
      <c r="Q37" s="20" t="str">
        <v>Sweden</v>
      </c>
      <c r="R37" s="20">
        <f>COUNTIF(Product[Supplier Country],Q37)</f>
        <v>5</v>
      </c>
    </row>
    <row r="38" spans="2:18" ht="14.45">
      <c r="B38" s="27" t="s">
        <v>747</v>
      </c>
      <c r="C38" s="25" t="s">
        <v>748</v>
      </c>
      <c r="D38" s="25" t="s">
        <v>36</v>
      </c>
      <c r="E38" s="26" t="s">
        <v>746</v>
      </c>
      <c r="F38" s="21" t="s">
        <v>43</v>
      </c>
      <c r="G38" s="21" t="str">
        <f>_xlfn.XLOOKUP(E38,Table2[SupplierID],Table2[SupplierCountry],"Not Found")</f>
        <v>Sweden</v>
      </c>
      <c r="H38" s="22">
        <v>42898</v>
      </c>
      <c r="I38" s="23">
        <v>12</v>
      </c>
      <c r="J38" t="str">
        <f t="shared" si="2"/>
        <v>High Risk</v>
      </c>
      <c r="K38" s="24">
        <v>19.48</v>
      </c>
      <c r="L38" s="24">
        <v>35.42</v>
      </c>
      <c r="M38" s="16">
        <f>Product[[#This Row],[Retail Price ($)]]-Product[[#This Row],[Cost Price ($)]]</f>
        <v>15.940000000000001</v>
      </c>
      <c r="N38">
        <v>134</v>
      </c>
      <c r="O38" t="str">
        <f t="shared" si="3"/>
        <v>Understocked</v>
      </c>
      <c r="Q38" s="20" t="str">
        <v>Brazil</v>
      </c>
      <c r="R38" s="20">
        <f>COUNTIF(Product[Supplier Country],Q38)</f>
        <v>1</v>
      </c>
    </row>
    <row r="39" spans="2:18" ht="14.45">
      <c r="B39" s="27" t="s">
        <v>749</v>
      </c>
      <c r="C39" s="25" t="s">
        <v>750</v>
      </c>
      <c r="D39" s="25" t="s">
        <v>650</v>
      </c>
      <c r="E39" s="26" t="s">
        <v>751</v>
      </c>
      <c r="F39" s="21" t="s">
        <v>28</v>
      </c>
      <c r="G39" s="21" t="str">
        <f>_xlfn.XLOOKUP(E39,Table2[SupplierID],Table2[SupplierCountry],"Not Found")</f>
        <v>France</v>
      </c>
      <c r="H39" s="22">
        <v>43304</v>
      </c>
      <c r="I39" s="23">
        <v>418</v>
      </c>
      <c r="J39" t="str">
        <f t="shared" si="2"/>
        <v>Low Risk</v>
      </c>
      <c r="K39" s="24">
        <v>194.18</v>
      </c>
      <c r="L39" s="24">
        <v>353.05</v>
      </c>
      <c r="M39" s="16">
        <f>Product[[#This Row],[Retail Price ($)]]-Product[[#This Row],[Cost Price ($)]]</f>
        <v>158.87</v>
      </c>
      <c r="N39">
        <v>623</v>
      </c>
      <c r="O39" t="str">
        <f t="shared" si="3"/>
        <v>Normal</v>
      </c>
      <c r="Q39" s="20" t="str">
        <v>Germany</v>
      </c>
      <c r="R39" s="20">
        <f>COUNTIF(Product[Supplier Country],Q39)</f>
        <v>9</v>
      </c>
    </row>
    <row r="40" spans="2:18" ht="14.45">
      <c r="B40" s="27" t="s">
        <v>752</v>
      </c>
      <c r="C40" s="25" t="s">
        <v>753</v>
      </c>
      <c r="D40" s="25" t="s">
        <v>650</v>
      </c>
      <c r="E40" s="26" t="s">
        <v>751</v>
      </c>
      <c r="F40" s="21" t="s">
        <v>28</v>
      </c>
      <c r="G40" s="21" t="str">
        <f>_xlfn.XLOOKUP(E40,Table2[SupplierID],Table2[SupplierCountry],"Not Found")</f>
        <v>France</v>
      </c>
      <c r="H40" s="22">
        <v>43434</v>
      </c>
      <c r="I40" s="23">
        <v>548</v>
      </c>
      <c r="J40" t="str">
        <f t="shared" si="2"/>
        <v>Low Risk</v>
      </c>
      <c r="K40" s="24">
        <v>13.52</v>
      </c>
      <c r="L40" s="24">
        <v>24.58</v>
      </c>
      <c r="M40" s="16">
        <f>Product[[#This Row],[Retail Price ($)]]-Product[[#This Row],[Cost Price ($)]]</f>
        <v>11.059999999999999</v>
      </c>
      <c r="N40">
        <v>900</v>
      </c>
      <c r="O40" t="str">
        <f t="shared" si="3"/>
        <v>Normal</v>
      </c>
      <c r="Q40" s="20" t="str">
        <v>Italy</v>
      </c>
      <c r="R40" s="20">
        <f>COUNTIF(Product[Supplier Country],Q40)</f>
        <v>5</v>
      </c>
    </row>
    <row r="41" spans="2:18" ht="14.45">
      <c r="B41" s="27" t="s">
        <v>754</v>
      </c>
      <c r="C41" s="25" t="s">
        <v>755</v>
      </c>
      <c r="D41" s="25" t="s">
        <v>36</v>
      </c>
      <c r="E41" s="26" t="s">
        <v>756</v>
      </c>
      <c r="F41" s="21" t="s">
        <v>18</v>
      </c>
      <c r="G41" s="21" t="str">
        <f>_xlfn.XLOOKUP(E41,Table2[SupplierID],Table2[SupplierCountry],"Not Found")</f>
        <v>USA</v>
      </c>
      <c r="H41" s="22">
        <v>42904</v>
      </c>
      <c r="I41" s="23">
        <v>18</v>
      </c>
      <c r="J41" t="str">
        <f t="shared" si="2"/>
        <v>High Risk</v>
      </c>
      <c r="K41" s="24">
        <v>11.94</v>
      </c>
      <c r="L41" s="24">
        <v>21.71</v>
      </c>
      <c r="M41" s="16">
        <f>Product[[#This Row],[Retail Price ($)]]-Product[[#This Row],[Cost Price ($)]]</f>
        <v>9.7700000000000014</v>
      </c>
      <c r="N41">
        <v>1300</v>
      </c>
      <c r="O41" t="str">
        <f t="shared" si="3"/>
        <v>Normal</v>
      </c>
      <c r="Q41" s="20" t="str">
        <v>Norway</v>
      </c>
      <c r="R41" s="20">
        <f>COUNTIF(Product[Supplier Country],Q41)</f>
        <v>3</v>
      </c>
    </row>
    <row r="42" spans="2:18" ht="14.45">
      <c r="B42" s="27" t="s">
        <v>757</v>
      </c>
      <c r="C42" s="25" t="s">
        <v>758</v>
      </c>
      <c r="D42" s="25" t="s">
        <v>36</v>
      </c>
      <c r="E42" s="26" t="s">
        <v>756</v>
      </c>
      <c r="F42" s="21" t="s">
        <v>719</v>
      </c>
      <c r="G42" s="21" t="str">
        <f>_xlfn.XLOOKUP(E42,Table2[SupplierID],Table2[SupplierCountry],"Not Found")</f>
        <v>USA</v>
      </c>
      <c r="H42" s="22">
        <v>42900</v>
      </c>
      <c r="I42" s="23">
        <v>14</v>
      </c>
      <c r="J42" t="str">
        <f t="shared" si="2"/>
        <v>High Risk</v>
      </c>
      <c r="K42" s="24">
        <v>6.05</v>
      </c>
      <c r="L42" s="24">
        <v>11</v>
      </c>
      <c r="M42" s="16">
        <f>Product[[#This Row],[Retail Price ($)]]-Product[[#This Row],[Cost Price ($)]]</f>
        <v>4.95</v>
      </c>
      <c r="N42">
        <v>1000</v>
      </c>
      <c r="O42" t="str">
        <f t="shared" si="3"/>
        <v>Normal</v>
      </c>
      <c r="Q42" s="20" t="str">
        <v>France</v>
      </c>
      <c r="R42" s="20">
        <f>COUNTIF(Product[Supplier Country],Q42)</f>
        <v>5</v>
      </c>
    </row>
    <row r="43" spans="2:18" ht="14.45">
      <c r="B43" s="27" t="s">
        <v>759</v>
      </c>
      <c r="C43" s="25" t="s">
        <v>760</v>
      </c>
      <c r="D43" s="25" t="s">
        <v>707</v>
      </c>
      <c r="E43" s="26" t="s">
        <v>761</v>
      </c>
      <c r="F43" s="21" t="s">
        <v>41</v>
      </c>
      <c r="G43" s="21" t="str">
        <f>_xlfn.XLOOKUP(E43,Table2[SupplierID],Table2[SupplierCountry],"Not Found")</f>
        <v>Singapore</v>
      </c>
      <c r="H43" s="22">
        <v>43008</v>
      </c>
      <c r="I43" s="23">
        <v>122</v>
      </c>
      <c r="J43" t="str">
        <f t="shared" si="2"/>
        <v>Medium Risk</v>
      </c>
      <c r="K43" s="24">
        <v>10.76</v>
      </c>
      <c r="L43" s="24">
        <v>19.559999999999999</v>
      </c>
      <c r="M43" s="16">
        <f>Product[[#This Row],[Retail Price ($)]]-Product[[#This Row],[Cost Price ($)]]</f>
        <v>8.7999999999999989</v>
      </c>
      <c r="N43">
        <v>800</v>
      </c>
      <c r="O43" t="str">
        <f t="shared" si="3"/>
        <v>Normal</v>
      </c>
      <c r="Q43" s="20" t="str">
        <v>Singapore</v>
      </c>
      <c r="R43" s="20">
        <f>COUNTIF(Product[Supplier Country],Q43)</f>
        <v>3</v>
      </c>
    </row>
    <row r="44" spans="2:18" ht="14.45">
      <c r="B44" s="27" t="s">
        <v>762</v>
      </c>
      <c r="C44" s="25" t="s">
        <v>763</v>
      </c>
      <c r="D44" s="25" t="s">
        <v>650</v>
      </c>
      <c r="E44" s="26" t="s">
        <v>761</v>
      </c>
      <c r="F44" s="21" t="s">
        <v>764</v>
      </c>
      <c r="G44" s="21" t="str">
        <f>_xlfn.XLOOKUP(E44,Table2[SupplierID],Table2[SupplierCountry],"Not Found")</f>
        <v>Singapore</v>
      </c>
      <c r="H44" s="22">
        <v>43250</v>
      </c>
      <c r="I44" s="23">
        <v>364</v>
      </c>
      <c r="J44" t="str">
        <f t="shared" si="2"/>
        <v>Low Risk</v>
      </c>
      <c r="K44" s="24">
        <v>33.72</v>
      </c>
      <c r="L44" s="24">
        <v>61.31</v>
      </c>
      <c r="M44" s="16">
        <f>Product[[#This Row],[Retail Price ($)]]-Product[[#This Row],[Cost Price ($)]]</f>
        <v>27.590000000000003</v>
      </c>
      <c r="N44">
        <v>580</v>
      </c>
      <c r="O44" t="str">
        <f t="shared" si="3"/>
        <v>Normal</v>
      </c>
      <c r="Q44" s="20" t="str">
        <v>Denmark</v>
      </c>
      <c r="R44" s="20">
        <f>COUNTIF(Product[Supplier Country],Q44)</f>
        <v>2</v>
      </c>
    </row>
    <row r="45" spans="2:18" ht="14.45">
      <c r="B45" s="27" t="s">
        <v>765</v>
      </c>
      <c r="C45" s="25" t="s">
        <v>766</v>
      </c>
      <c r="D45" s="25" t="s">
        <v>13</v>
      </c>
      <c r="E45" s="26" t="s">
        <v>761</v>
      </c>
      <c r="F45" s="21" t="s">
        <v>764</v>
      </c>
      <c r="G45" s="21" t="str">
        <f>_xlfn.XLOOKUP(E45,Table2[SupplierID],Table2[SupplierCountry],"Not Found")</f>
        <v>Singapore</v>
      </c>
      <c r="H45" s="22">
        <v>43386</v>
      </c>
      <c r="I45" s="23">
        <v>500</v>
      </c>
      <c r="J45" t="str">
        <f t="shared" si="2"/>
        <v>Low Risk</v>
      </c>
      <c r="K45" s="24">
        <v>10.84</v>
      </c>
      <c r="L45" s="24">
        <v>19.71</v>
      </c>
      <c r="M45" s="16">
        <f>Product[[#This Row],[Retail Price ($)]]-Product[[#This Row],[Cost Price ($)]]</f>
        <v>8.870000000000001</v>
      </c>
      <c r="N45">
        <v>630</v>
      </c>
      <c r="O45" t="str">
        <f t="shared" si="3"/>
        <v>Normal</v>
      </c>
      <c r="Q45" s="20" t="str">
        <v>Netherlands</v>
      </c>
      <c r="R45" s="20">
        <f>COUNTIF(Product[Supplier Country],Q45)</f>
        <v>2</v>
      </c>
    </row>
    <row r="46" spans="2:18" ht="14.45">
      <c r="B46" s="27" t="s">
        <v>767</v>
      </c>
      <c r="C46" s="25" t="s">
        <v>768</v>
      </c>
      <c r="D46" s="25" t="s">
        <v>36</v>
      </c>
      <c r="E46" s="26" t="s">
        <v>769</v>
      </c>
      <c r="F46" s="21" t="s">
        <v>40</v>
      </c>
      <c r="G46" s="21" t="str">
        <f>_xlfn.XLOOKUP(E46,Table2[SupplierID],Table2[SupplierCountry],"Not Found")</f>
        <v>Denmark</v>
      </c>
      <c r="H46" s="22">
        <v>42890</v>
      </c>
      <c r="I46" s="23">
        <v>4</v>
      </c>
      <c r="J46" t="str">
        <f t="shared" si="2"/>
        <v>High Risk</v>
      </c>
      <c r="K46" s="24">
        <v>4.5999999999999996</v>
      </c>
      <c r="L46" s="24">
        <v>8.36</v>
      </c>
      <c r="M46" s="16">
        <f>Product[[#This Row],[Retail Price ($)]]-Product[[#This Row],[Cost Price ($)]]</f>
        <v>3.76</v>
      </c>
      <c r="N46">
        <v>510</v>
      </c>
      <c r="O46" t="str">
        <f t="shared" si="3"/>
        <v>Normal</v>
      </c>
      <c r="Q46" s="20" t="str">
        <v>Finland</v>
      </c>
      <c r="R46" s="20">
        <f>COUNTIF(Product[Supplier Country],Q46)</f>
        <v>3</v>
      </c>
    </row>
    <row r="47" spans="2:18" ht="14.45">
      <c r="B47" s="27" t="s">
        <v>770</v>
      </c>
      <c r="C47" s="25" t="s">
        <v>771</v>
      </c>
      <c r="D47" s="25" t="s">
        <v>36</v>
      </c>
      <c r="E47" s="26" t="s">
        <v>769</v>
      </c>
      <c r="F47" s="21" t="s">
        <v>43</v>
      </c>
      <c r="G47" s="21" t="str">
        <f>_xlfn.XLOOKUP(E47,Table2[SupplierID],Table2[SupplierCountry],"Not Found")</f>
        <v>Denmark</v>
      </c>
      <c r="H47" s="22">
        <v>42896</v>
      </c>
      <c r="I47" s="23">
        <v>10</v>
      </c>
      <c r="J47" t="str">
        <f t="shared" si="2"/>
        <v>High Risk</v>
      </c>
      <c r="K47" s="24">
        <v>5.5</v>
      </c>
      <c r="L47" s="24">
        <v>10</v>
      </c>
      <c r="M47" s="16">
        <f>Product[[#This Row],[Retail Price ($)]]-Product[[#This Row],[Cost Price ($)]]</f>
        <v>4.5</v>
      </c>
      <c r="N47">
        <v>600</v>
      </c>
      <c r="O47" t="str">
        <f t="shared" si="3"/>
        <v>Normal</v>
      </c>
      <c r="Q47" s="20" t="str">
        <v>Canada</v>
      </c>
      <c r="R47" s="20">
        <f>COUNTIF(Product[Supplier Country],Q47)</f>
        <v>4</v>
      </c>
    </row>
    <row r="48" spans="2:18" ht="14.45">
      <c r="B48" s="27" t="s">
        <v>772</v>
      </c>
      <c r="C48" s="25" t="s">
        <v>773</v>
      </c>
      <c r="D48" s="25" t="s">
        <v>21</v>
      </c>
      <c r="E48" s="26" t="s">
        <v>774</v>
      </c>
      <c r="F48" s="21" t="s">
        <v>39</v>
      </c>
      <c r="G48" s="21" t="str">
        <f>_xlfn.XLOOKUP(E48,Table2[SupplierID],Table2[SupplierCountry],"Not Found")</f>
        <v>Netherlands</v>
      </c>
      <c r="H48" s="22">
        <v>42906</v>
      </c>
      <c r="I48" s="23">
        <v>20</v>
      </c>
      <c r="J48" t="str">
        <f t="shared" si="2"/>
        <v>High Risk</v>
      </c>
      <c r="K48" s="24">
        <v>6.92</v>
      </c>
      <c r="L48" s="24">
        <v>12.58</v>
      </c>
      <c r="M48" s="16">
        <f>Product[[#This Row],[Retail Price ($)]]-Product[[#This Row],[Cost Price ($)]]</f>
        <v>5.66</v>
      </c>
      <c r="N48">
        <v>550</v>
      </c>
      <c r="O48" t="str">
        <f t="shared" si="3"/>
        <v>Normal</v>
      </c>
    </row>
    <row r="49" spans="2:21" ht="14.45">
      <c r="B49" s="27" t="s">
        <v>775</v>
      </c>
      <c r="C49" s="25" t="s">
        <v>776</v>
      </c>
      <c r="D49" s="25" t="s">
        <v>21</v>
      </c>
      <c r="E49" s="26" t="s">
        <v>774</v>
      </c>
      <c r="F49" s="21" t="s">
        <v>777</v>
      </c>
      <c r="G49" s="21" t="str">
        <f>_xlfn.XLOOKUP(E49,Table2[SupplierID],Table2[SupplierCountry],"Not Found")</f>
        <v>Netherlands</v>
      </c>
      <c r="H49" s="22">
        <v>42931</v>
      </c>
      <c r="I49" s="23">
        <v>45</v>
      </c>
      <c r="J49" t="str">
        <f t="shared" si="2"/>
        <v>Medium Risk</v>
      </c>
      <c r="K49" s="24">
        <v>8.7200000000000006</v>
      </c>
      <c r="L49" s="24">
        <v>15.85</v>
      </c>
      <c r="M49" s="16">
        <f>Product[[#This Row],[Retail Price ($)]]-Product[[#This Row],[Cost Price ($)]]</f>
        <v>7.129999999999999</v>
      </c>
      <c r="N49">
        <v>200</v>
      </c>
      <c r="O49" t="str">
        <f t="shared" si="3"/>
        <v>Understocked</v>
      </c>
    </row>
    <row r="50" spans="2:21" ht="14.45">
      <c r="B50" s="27" t="s">
        <v>778</v>
      </c>
      <c r="C50" s="25" t="s">
        <v>779</v>
      </c>
      <c r="D50" s="25" t="s">
        <v>21</v>
      </c>
      <c r="E50" s="26" t="s">
        <v>780</v>
      </c>
      <c r="F50" s="21" t="s">
        <v>25</v>
      </c>
      <c r="G50" s="21" t="str">
        <f>_xlfn.XLOOKUP(E50,Table2[SupplierID],Table2[SupplierCountry],"Not Found")</f>
        <v>Finland</v>
      </c>
      <c r="H50" s="22">
        <v>42905</v>
      </c>
      <c r="I50" s="23">
        <v>19</v>
      </c>
      <c r="J50" t="str">
        <f t="shared" si="2"/>
        <v>High Risk</v>
      </c>
      <c r="K50" s="24">
        <v>12.55</v>
      </c>
      <c r="L50" s="24">
        <v>22.82</v>
      </c>
      <c r="M50" s="16">
        <f>Product[[#This Row],[Retail Price ($)]]-Product[[#This Row],[Cost Price ($)]]</f>
        <v>10.27</v>
      </c>
      <c r="N50">
        <v>600</v>
      </c>
      <c r="O50" t="str">
        <f t="shared" si="3"/>
        <v>Normal</v>
      </c>
    </row>
    <row r="51" spans="2:21" ht="14.45">
      <c r="B51" s="27" t="s">
        <v>781</v>
      </c>
      <c r="C51" s="25" t="s">
        <v>782</v>
      </c>
      <c r="D51" s="25" t="s">
        <v>21</v>
      </c>
      <c r="E51" s="26" t="s">
        <v>780</v>
      </c>
      <c r="F51" s="21" t="s">
        <v>783</v>
      </c>
      <c r="G51" s="21" t="str">
        <f>_xlfn.XLOOKUP(E51,Table2[SupplierID],Table2[SupplierCountry],"Not Found")</f>
        <v>Finland</v>
      </c>
      <c r="H51" s="22">
        <v>42906</v>
      </c>
      <c r="I51" s="23">
        <v>20</v>
      </c>
      <c r="J51" t="str">
        <f t="shared" si="2"/>
        <v>High Risk</v>
      </c>
      <c r="K51" s="24">
        <v>6.54</v>
      </c>
      <c r="L51" s="24">
        <v>11.89</v>
      </c>
      <c r="M51" s="16">
        <f>Product[[#This Row],[Retail Price ($)]]-Product[[#This Row],[Cost Price ($)]]</f>
        <v>5.3500000000000005</v>
      </c>
      <c r="N51">
        <v>300</v>
      </c>
      <c r="O51" t="str">
        <f t="shared" si="3"/>
        <v>Understocked</v>
      </c>
      <c r="S51" s="28"/>
    </row>
    <row r="52" spans="2:21" ht="14.45">
      <c r="B52" s="27" t="s">
        <v>784</v>
      </c>
      <c r="C52" s="25" t="s">
        <v>785</v>
      </c>
      <c r="D52" s="25" t="s">
        <v>671</v>
      </c>
      <c r="E52" s="26" t="s">
        <v>786</v>
      </c>
      <c r="F52" s="21" t="s">
        <v>10</v>
      </c>
      <c r="G52" s="21" t="str">
        <f>_xlfn.XLOOKUP(E52,Table2[SupplierID],Table2[SupplierCountry],"Not Found")</f>
        <v>Australia</v>
      </c>
      <c r="H52" s="22">
        <v>42946</v>
      </c>
      <c r="I52" s="23">
        <v>60</v>
      </c>
      <c r="J52" t="str">
        <f t="shared" si="2"/>
        <v>Medium Risk</v>
      </c>
      <c r="K52" s="24">
        <v>18.84</v>
      </c>
      <c r="L52" s="24">
        <v>34.25</v>
      </c>
      <c r="M52" s="16">
        <f>Product[[#This Row],[Retail Price ($)]]-Product[[#This Row],[Cost Price ($)]]</f>
        <v>15.41</v>
      </c>
      <c r="N52">
        <v>900</v>
      </c>
      <c r="O52" t="str">
        <f t="shared" si="3"/>
        <v>Normal</v>
      </c>
    </row>
    <row r="53" spans="2:21" ht="14.45">
      <c r="B53" s="27" t="s">
        <v>787</v>
      </c>
      <c r="C53" s="25" t="s">
        <v>788</v>
      </c>
      <c r="D53" s="25" t="s">
        <v>707</v>
      </c>
      <c r="E53" s="26" t="s">
        <v>786</v>
      </c>
      <c r="F53" s="21" t="s">
        <v>10</v>
      </c>
      <c r="G53" s="21" t="str">
        <f>_xlfn.XLOOKUP(E53,Table2[SupplierID],Table2[SupplierCountry],"Not Found")</f>
        <v>Australia</v>
      </c>
      <c r="H53" s="22">
        <v>42969</v>
      </c>
      <c r="I53" s="23">
        <v>83</v>
      </c>
      <c r="J53" t="str">
        <f t="shared" si="2"/>
        <v>Medium Risk</v>
      </c>
      <c r="K53" s="24">
        <v>2.75</v>
      </c>
      <c r="L53" s="24">
        <v>5</v>
      </c>
      <c r="M53" s="16">
        <f>Product[[#This Row],[Retail Price ($)]]-Product[[#This Row],[Cost Price ($)]]</f>
        <v>2.25</v>
      </c>
      <c r="N53">
        <v>650</v>
      </c>
      <c r="O53" t="str">
        <f t="shared" si="3"/>
        <v>Normal</v>
      </c>
    </row>
    <row r="54" spans="2:21" ht="14.45">
      <c r="B54" s="27" t="s">
        <v>789</v>
      </c>
      <c r="C54" s="25" t="s">
        <v>790</v>
      </c>
      <c r="D54" s="25" t="s">
        <v>30</v>
      </c>
      <c r="E54" s="26" t="s">
        <v>786</v>
      </c>
      <c r="F54" s="21" t="s">
        <v>663</v>
      </c>
      <c r="G54" s="21" t="str">
        <f>_xlfn.XLOOKUP(E54,Table2[SupplierID],Table2[SupplierCountry],"Not Found")</f>
        <v>Australia</v>
      </c>
      <c r="H54" s="22">
        <v>42892</v>
      </c>
      <c r="I54" s="23">
        <v>6</v>
      </c>
      <c r="J54" t="str">
        <f t="shared" si="2"/>
        <v>High Risk</v>
      </c>
      <c r="K54" s="24">
        <v>11.28</v>
      </c>
      <c r="L54" s="24">
        <v>20.51</v>
      </c>
      <c r="M54" s="16">
        <f>Product[[#This Row],[Retail Price ($)]]-Product[[#This Row],[Cost Price ($)]]</f>
        <v>9.2300000000000022</v>
      </c>
      <c r="N54">
        <v>750</v>
      </c>
      <c r="O54" t="str">
        <f t="shared" si="3"/>
        <v>Normal</v>
      </c>
    </row>
    <row r="55" spans="2:21" ht="14.45">
      <c r="B55" s="27" t="s">
        <v>791</v>
      </c>
      <c r="C55" s="25" t="s">
        <v>792</v>
      </c>
      <c r="D55" s="25" t="s">
        <v>30</v>
      </c>
      <c r="E55" s="26" t="s">
        <v>793</v>
      </c>
      <c r="F55" s="21" t="s">
        <v>18</v>
      </c>
      <c r="G55" s="21" t="str">
        <f>_xlfn.XLOOKUP(E55,Table2[SupplierID],Table2[SupplierCountry],"Not Found")</f>
        <v>Canada</v>
      </c>
      <c r="H55" s="22">
        <v>42895</v>
      </c>
      <c r="I55" s="23">
        <v>9</v>
      </c>
      <c r="J55" t="str">
        <f t="shared" si="2"/>
        <v>High Risk</v>
      </c>
      <c r="K55" s="24">
        <v>5.7</v>
      </c>
      <c r="L55" s="24">
        <v>10.36</v>
      </c>
      <c r="M55" s="16">
        <f>Product[[#This Row],[Retail Price ($)]]-Product[[#This Row],[Cost Price ($)]]</f>
        <v>4.6599999999999993</v>
      </c>
      <c r="N55">
        <v>830</v>
      </c>
      <c r="O55" t="str">
        <f t="shared" si="3"/>
        <v>Normal</v>
      </c>
    </row>
    <row r="56" spans="2:21" ht="14.45">
      <c r="B56" s="27" t="s">
        <v>794</v>
      </c>
      <c r="C56" s="25" t="s">
        <v>795</v>
      </c>
      <c r="D56" s="25" t="s">
        <v>30</v>
      </c>
      <c r="E56" s="26" t="s">
        <v>793</v>
      </c>
      <c r="F56" s="21" t="s">
        <v>18</v>
      </c>
      <c r="G56" s="21" t="str">
        <f>_xlfn.XLOOKUP(E56,Table2[SupplierID],Table2[SupplierCountry],"Not Found")</f>
        <v>Canada</v>
      </c>
      <c r="H56" s="22">
        <v>42891</v>
      </c>
      <c r="I56" s="23">
        <v>5</v>
      </c>
      <c r="J56" t="str">
        <f t="shared" si="2"/>
        <v>High Risk</v>
      </c>
      <c r="K56" s="24">
        <v>18.14</v>
      </c>
      <c r="L56" s="24">
        <v>32.979999999999997</v>
      </c>
      <c r="M56" s="16">
        <f>Product[[#This Row],[Retail Price ($)]]-Product[[#This Row],[Cost Price ($)]]</f>
        <v>14.839999999999996</v>
      </c>
      <c r="N56">
        <v>920</v>
      </c>
      <c r="O56" t="str">
        <f t="shared" si="3"/>
        <v>Normal</v>
      </c>
    </row>
    <row r="57" spans="2:21" ht="14.45">
      <c r="B57" s="27" t="s">
        <v>796</v>
      </c>
      <c r="C57" s="25" t="s">
        <v>797</v>
      </c>
      <c r="D57" s="25" t="s">
        <v>707</v>
      </c>
      <c r="E57" s="26" t="s">
        <v>798</v>
      </c>
      <c r="F57" s="21" t="s">
        <v>34</v>
      </c>
      <c r="G57" s="21" t="str">
        <f>_xlfn.XLOOKUP(E57,Table2[SupplierID],Table2[SupplierCountry],"Not Found")</f>
        <v>Italy</v>
      </c>
      <c r="H57" s="22">
        <v>42996</v>
      </c>
      <c r="I57" s="23">
        <v>110</v>
      </c>
      <c r="J57" t="str">
        <f t="shared" si="2"/>
        <v>Medium Risk</v>
      </c>
      <c r="K57" s="24">
        <v>12.99</v>
      </c>
      <c r="L57" s="24">
        <v>23.62</v>
      </c>
      <c r="M57" s="16">
        <f>Product[[#This Row],[Retail Price ($)]]-Product[[#This Row],[Cost Price ($)]]</f>
        <v>10.63</v>
      </c>
      <c r="N57">
        <v>1300</v>
      </c>
      <c r="O57" t="str">
        <f t="shared" si="3"/>
        <v>Normal</v>
      </c>
    </row>
    <row r="58" spans="2:21" ht="14.45">
      <c r="B58" s="27" t="s">
        <v>799</v>
      </c>
      <c r="C58" s="25" t="s">
        <v>800</v>
      </c>
      <c r="D58" s="25" t="s">
        <v>707</v>
      </c>
      <c r="E58" s="26" t="s">
        <v>798</v>
      </c>
      <c r="F58" s="21" t="s">
        <v>34</v>
      </c>
      <c r="G58" s="21" t="str">
        <f>_xlfn.XLOOKUP(E58,Table2[SupplierID],Table2[SupplierCountry],"Not Found")</f>
        <v>Italy</v>
      </c>
      <c r="H58" s="22">
        <v>43038</v>
      </c>
      <c r="I58" s="23">
        <v>152</v>
      </c>
      <c r="J58" t="str">
        <f t="shared" si="2"/>
        <v>Medium Risk</v>
      </c>
      <c r="K58" s="24">
        <v>13.98</v>
      </c>
      <c r="L58" s="24">
        <v>25.42</v>
      </c>
      <c r="M58" s="16">
        <f>Product[[#This Row],[Retail Price ($)]]-Product[[#This Row],[Cost Price ($)]]</f>
        <v>11.440000000000001</v>
      </c>
      <c r="N58">
        <v>480</v>
      </c>
      <c r="O58" t="str">
        <f t="shared" si="3"/>
        <v>Understocked</v>
      </c>
      <c r="T58" s="28"/>
    </row>
    <row r="59" spans="2:21" ht="14.45">
      <c r="B59" s="27" t="s">
        <v>801</v>
      </c>
      <c r="C59" s="25" t="s">
        <v>802</v>
      </c>
      <c r="D59" s="25" t="s">
        <v>36</v>
      </c>
      <c r="E59" s="26" t="s">
        <v>803</v>
      </c>
      <c r="F59" s="21" t="s">
        <v>28</v>
      </c>
      <c r="G59" s="21" t="str">
        <f>_xlfn.XLOOKUP(E59,Table2[SupplierID],Table2[SupplierCountry],"Not Found")</f>
        <v>France</v>
      </c>
      <c r="H59" s="22">
        <v>42917</v>
      </c>
      <c r="I59" s="23">
        <v>31</v>
      </c>
      <c r="J59" t="str">
        <f t="shared" si="2"/>
        <v>Medium Risk</v>
      </c>
      <c r="K59" s="24">
        <v>6</v>
      </c>
      <c r="L59" s="24">
        <v>10.91</v>
      </c>
      <c r="M59" s="16">
        <f>Product[[#This Row],[Retail Price ($)]]-Product[[#This Row],[Cost Price ($)]]</f>
        <v>4.91</v>
      </c>
      <c r="N59">
        <v>550</v>
      </c>
      <c r="O59" t="str">
        <f t="shared" si="3"/>
        <v>Normal</v>
      </c>
    </row>
    <row r="60" spans="2:21" ht="14.45">
      <c r="B60" s="27" t="s">
        <v>804</v>
      </c>
      <c r="C60" s="25" t="s">
        <v>805</v>
      </c>
      <c r="D60" s="25" t="s">
        <v>17</v>
      </c>
      <c r="E60" s="26" t="s">
        <v>806</v>
      </c>
      <c r="F60" s="21" t="s">
        <v>783</v>
      </c>
      <c r="G60" s="21" t="str">
        <f>_xlfn.XLOOKUP(E60,Table2[SupplierID],Table2[SupplierCountry],"Not Found")</f>
        <v>France</v>
      </c>
      <c r="H60" s="22">
        <v>42931</v>
      </c>
      <c r="I60" s="23">
        <v>45</v>
      </c>
      <c r="J60" t="str">
        <f t="shared" si="2"/>
        <v>Medium Risk</v>
      </c>
      <c r="K60" s="24">
        <v>29.3</v>
      </c>
      <c r="L60" s="24">
        <v>53.27</v>
      </c>
      <c r="M60" s="16">
        <f>Product[[#This Row],[Retail Price ($)]]-Product[[#This Row],[Cost Price ($)]]</f>
        <v>23.970000000000002</v>
      </c>
      <c r="N60">
        <v>1600</v>
      </c>
      <c r="O60" t="str">
        <f t="shared" si="3"/>
        <v>Overstocked</v>
      </c>
      <c r="S60" s="104" t="s">
        <v>807</v>
      </c>
    </row>
    <row r="61" spans="2:21" ht="14.45">
      <c r="B61" s="27" t="s">
        <v>808</v>
      </c>
      <c r="C61" s="25" t="s">
        <v>809</v>
      </c>
      <c r="D61" s="25" t="s">
        <v>17</v>
      </c>
      <c r="E61" s="26" t="s">
        <v>806</v>
      </c>
      <c r="F61" s="21" t="s">
        <v>28</v>
      </c>
      <c r="G61" s="21" t="str">
        <f>_xlfn.XLOOKUP(E61,Table2[SupplierID],Table2[SupplierCountry],"Not Found")</f>
        <v>France</v>
      </c>
      <c r="H61" s="22">
        <v>42928</v>
      </c>
      <c r="I61" s="23">
        <v>42</v>
      </c>
      <c r="J61" t="str">
        <f t="shared" si="2"/>
        <v>Medium Risk</v>
      </c>
      <c r="K61" s="24">
        <v>17.190000000000001</v>
      </c>
      <c r="L61" s="24">
        <v>31.25</v>
      </c>
      <c r="M61" s="16">
        <f>Product[[#This Row],[Retail Price ($)]]-Product[[#This Row],[Cost Price ($)]]</f>
        <v>14.059999999999999</v>
      </c>
      <c r="N61">
        <v>1600</v>
      </c>
      <c r="O61" t="str">
        <f t="shared" si="3"/>
        <v>Overstocked</v>
      </c>
      <c r="S61" s="27" t="s">
        <v>17</v>
      </c>
    </row>
    <row r="62" spans="2:21" ht="14.45">
      <c r="B62" s="27" t="s">
        <v>810</v>
      </c>
      <c r="C62" s="25" t="s">
        <v>811</v>
      </c>
      <c r="D62" s="25" t="s">
        <v>13</v>
      </c>
      <c r="E62" s="26" t="s">
        <v>812</v>
      </c>
      <c r="F62" s="21" t="s">
        <v>18</v>
      </c>
      <c r="G62" s="21" t="str">
        <f>_xlfn.XLOOKUP(E62,Table2[SupplierID],Table2[SupplierCountry],"Not Found")</f>
        <v>Canada</v>
      </c>
      <c r="H62" s="22">
        <v>42978</v>
      </c>
      <c r="I62" s="23">
        <v>92</v>
      </c>
      <c r="J62" t="str">
        <f t="shared" si="2"/>
        <v>Medium Risk</v>
      </c>
      <c r="K62" s="24">
        <v>10.46</v>
      </c>
      <c r="L62" s="24">
        <v>19.02</v>
      </c>
      <c r="M62" s="16">
        <f>Product[[#This Row],[Retail Price ($)]]-Product[[#This Row],[Cost Price ($)]]</f>
        <v>8.5599999999999987</v>
      </c>
      <c r="N62">
        <v>650</v>
      </c>
      <c r="O62" t="str">
        <f t="shared" si="3"/>
        <v>Normal</v>
      </c>
    </row>
    <row r="63" spans="2:21" ht="14.45">
      <c r="B63" s="27" t="s">
        <v>813</v>
      </c>
      <c r="C63" s="25" t="s">
        <v>814</v>
      </c>
      <c r="D63" s="25" t="s">
        <v>21</v>
      </c>
      <c r="E63" s="26" t="s">
        <v>812</v>
      </c>
      <c r="F63" s="21" t="s">
        <v>28</v>
      </c>
      <c r="G63" s="21" t="str">
        <f>_xlfn.XLOOKUP(E63,Table2[SupplierID],Table2[SupplierCountry],"Not Found")</f>
        <v>Canada</v>
      </c>
      <c r="H63" s="22">
        <v>42926</v>
      </c>
      <c r="I63" s="23">
        <v>40</v>
      </c>
      <c r="J63" t="str">
        <f t="shared" si="2"/>
        <v>Medium Risk</v>
      </c>
      <c r="K63" s="24">
        <v>34.869999999999997</v>
      </c>
      <c r="L63" s="24">
        <v>63.4</v>
      </c>
      <c r="M63" s="16">
        <f>Product[[#This Row],[Retail Price ($)]]-Product[[#This Row],[Cost Price ($)]]</f>
        <v>28.53</v>
      </c>
      <c r="N63">
        <v>2150</v>
      </c>
      <c r="O63" t="str">
        <f t="shared" si="3"/>
        <v>Overstocked</v>
      </c>
      <c r="S63" s="104" t="s">
        <v>815</v>
      </c>
      <c r="T63" s="104" t="s">
        <v>636</v>
      </c>
      <c r="U63" s="104" t="s">
        <v>816</v>
      </c>
    </row>
    <row r="64" spans="2:21" ht="14.45">
      <c r="B64" s="27" t="s">
        <v>817</v>
      </c>
      <c r="C64" s="25" t="s">
        <v>818</v>
      </c>
      <c r="D64" s="25" t="s">
        <v>13</v>
      </c>
      <c r="E64" s="26" t="s">
        <v>693</v>
      </c>
      <c r="F64" s="21" t="s">
        <v>10</v>
      </c>
      <c r="G64" s="21" t="str">
        <f>_xlfn.XLOOKUP(E64,Table2[SupplierID],Table2[SupplierCountry],"Not Found")</f>
        <v>Australia</v>
      </c>
      <c r="H64" s="22">
        <v>42947</v>
      </c>
      <c r="I64" s="23">
        <v>61</v>
      </c>
      <c r="J64" t="str">
        <f t="shared" si="2"/>
        <v>Medium Risk</v>
      </c>
      <c r="K64" s="24">
        <v>26.41</v>
      </c>
      <c r="L64" s="24">
        <v>48.02</v>
      </c>
      <c r="M64" s="16">
        <f>Product[[#This Row],[Retail Price ($)]]-Product[[#This Row],[Cost Price ($)]]</f>
        <v>21.610000000000003</v>
      </c>
      <c r="N64">
        <v>550</v>
      </c>
      <c r="O64" t="str">
        <f t="shared" si="3"/>
        <v>Normal</v>
      </c>
      <c r="S64" t="str" cm="1">
        <f t="array" ref="S64:U73">_xlfn._xlws.SORT(_xlfn._xlws.FILTER(_xlfn.CHOOSECOLS(Product[], 1, 2, 5), Product[Category]=S61, "No products found"))</f>
        <v>D0011</v>
      </c>
      <c r="T64" t="str">
        <v>Queso Cabrales</v>
      </c>
      <c r="U64" t="str">
        <v>Spain</v>
      </c>
    </row>
    <row r="65" spans="2:21" ht="14.45">
      <c r="B65" s="27" t="s">
        <v>819</v>
      </c>
      <c r="C65" s="25" t="s">
        <v>820</v>
      </c>
      <c r="D65" s="25" t="s">
        <v>707</v>
      </c>
      <c r="E65" s="26" t="s">
        <v>725</v>
      </c>
      <c r="F65" s="21" t="s">
        <v>31</v>
      </c>
      <c r="G65" s="21" t="str">
        <f>_xlfn.XLOOKUP(E65,Table2[SupplierID],Table2[SupplierCountry],"Not Found")</f>
        <v>Germany</v>
      </c>
      <c r="H65" s="22">
        <v>43146</v>
      </c>
      <c r="I65" s="23">
        <v>260</v>
      </c>
      <c r="J65" t="str">
        <f t="shared" si="2"/>
        <v>Low Risk</v>
      </c>
      <c r="K65" s="24">
        <v>21.35</v>
      </c>
      <c r="L65" s="24">
        <v>38.82</v>
      </c>
      <c r="M65" s="16">
        <f>Product[[#This Row],[Retail Price ($)]]-Product[[#This Row],[Cost Price ($)]]</f>
        <v>17.47</v>
      </c>
      <c r="N65">
        <v>800</v>
      </c>
      <c r="O65" t="str">
        <f t="shared" si="3"/>
        <v>Normal</v>
      </c>
      <c r="S65" t="str">
        <v>D0012</v>
      </c>
      <c r="T65" t="str">
        <v>Queso Manchego La Pastora</v>
      </c>
      <c r="U65" t="str">
        <v>Spain</v>
      </c>
    </row>
    <row r="66" spans="2:21" ht="14.45">
      <c r="B66" s="27" t="s">
        <v>821</v>
      </c>
      <c r="C66" s="25" t="s">
        <v>822</v>
      </c>
      <c r="D66" s="25" t="s">
        <v>13</v>
      </c>
      <c r="E66" s="26" t="s">
        <v>662</v>
      </c>
      <c r="F66" s="21" t="s">
        <v>719</v>
      </c>
      <c r="G66" s="21" t="str">
        <f>_xlfn.XLOOKUP(E66,Table2[SupplierID],Table2[SupplierCountry],"Not Found")</f>
        <v>USA</v>
      </c>
      <c r="H66" s="22">
        <v>43221</v>
      </c>
      <c r="I66" s="23">
        <v>335</v>
      </c>
      <c r="J66" t="str">
        <f t="shared" ref="J66:J78" si="4">IF(I66&lt;=30,"High Risk",IF(I66&lt;=180,"Medium Risk","Low Risk"))</f>
        <v>Low Risk</v>
      </c>
      <c r="K66" s="24">
        <v>12.36</v>
      </c>
      <c r="L66" s="24">
        <v>22.47</v>
      </c>
      <c r="M66" s="16">
        <f>Product[[#This Row],[Retail Price ($)]]-Product[[#This Row],[Cost Price ($)]]</f>
        <v>10.11</v>
      </c>
      <c r="N66">
        <v>780</v>
      </c>
      <c r="O66" t="str">
        <f t="shared" ref="O66:O78" si="5">IF(N66&gt;1500,"Overstocked",IF(N66&lt;500,"Understocked","Normal"))</f>
        <v>Normal</v>
      </c>
      <c r="S66" t="str">
        <v>D0031</v>
      </c>
      <c r="T66" t="str">
        <v>Gorgonzola Telino</v>
      </c>
      <c r="U66" t="str">
        <v>Italy</v>
      </c>
    </row>
    <row r="67" spans="2:21" ht="14.45">
      <c r="B67" s="27" t="s">
        <v>823</v>
      </c>
      <c r="C67" s="25" t="s">
        <v>824</v>
      </c>
      <c r="D67" s="25" t="s">
        <v>13</v>
      </c>
      <c r="E67" s="26" t="s">
        <v>662</v>
      </c>
      <c r="F67" s="21" t="s">
        <v>825</v>
      </c>
      <c r="G67" s="21" t="str">
        <f>_xlfn.XLOOKUP(E67,Table2[SupplierID],Table2[SupplierCountry],"Not Found")</f>
        <v>USA</v>
      </c>
      <c r="H67" s="22">
        <v>43291</v>
      </c>
      <c r="I67" s="23">
        <v>405</v>
      </c>
      <c r="J67" t="str">
        <f t="shared" si="4"/>
        <v>Low Risk</v>
      </c>
      <c r="K67" s="24">
        <v>4.7699999999999996</v>
      </c>
      <c r="L67" s="24">
        <v>8.67</v>
      </c>
      <c r="M67" s="16">
        <f>Product[[#This Row],[Retail Price ($)]]-Product[[#This Row],[Cost Price ($)]]</f>
        <v>3.9000000000000004</v>
      </c>
      <c r="N67">
        <v>240</v>
      </c>
      <c r="O67" t="str">
        <f t="shared" si="5"/>
        <v>Understocked</v>
      </c>
      <c r="S67" t="str">
        <v>D0032</v>
      </c>
      <c r="T67" t="str">
        <v>Mascarpone Fabioli</v>
      </c>
      <c r="U67" t="str">
        <v>Italy</v>
      </c>
    </row>
    <row r="68" spans="2:21" ht="14.45">
      <c r="B68" s="27" t="s">
        <v>826</v>
      </c>
      <c r="C68" s="25" t="s">
        <v>827</v>
      </c>
      <c r="D68" s="25" t="s">
        <v>650</v>
      </c>
      <c r="E68" s="26" t="s">
        <v>741</v>
      </c>
      <c r="F68" s="21" t="s">
        <v>719</v>
      </c>
      <c r="G68" s="21" t="str">
        <f>_xlfn.XLOOKUP(E68,Table2[SupplierID],Table2[SupplierCountry],"Not Found")</f>
        <v>USA</v>
      </c>
      <c r="H68" s="22">
        <v>43465</v>
      </c>
      <c r="I68" s="23">
        <v>579</v>
      </c>
      <c r="J68" t="str">
        <f t="shared" si="4"/>
        <v>Low Risk</v>
      </c>
      <c r="K68" s="24">
        <v>8.08</v>
      </c>
      <c r="L68" s="24">
        <v>14.69</v>
      </c>
      <c r="M68" s="16">
        <f>Product[[#This Row],[Retail Price ($)]]-Product[[#This Row],[Cost Price ($)]]</f>
        <v>6.6099999999999994</v>
      </c>
      <c r="N68">
        <v>190</v>
      </c>
      <c r="O68" t="str">
        <f t="shared" si="5"/>
        <v>Understocked</v>
      </c>
      <c r="S68" t="str">
        <v>D0033</v>
      </c>
      <c r="T68" t="str">
        <v>Geitost</v>
      </c>
      <c r="U68" t="str">
        <v>Norway</v>
      </c>
    </row>
    <row r="69" spans="2:21" ht="14.45">
      <c r="B69" s="27" t="s">
        <v>828</v>
      </c>
      <c r="C69" s="25" t="s">
        <v>829</v>
      </c>
      <c r="D69" s="25" t="s">
        <v>21</v>
      </c>
      <c r="E69" s="26" t="s">
        <v>700</v>
      </c>
      <c r="F69" s="21" t="s">
        <v>830</v>
      </c>
      <c r="G69" s="21" t="str">
        <f>_xlfn.XLOOKUP(E69,Table2[SupplierID],Table2[SupplierCountry],"Not Found")</f>
        <v>UK</v>
      </c>
      <c r="H69" s="22">
        <v>43312</v>
      </c>
      <c r="I69" s="23">
        <v>426</v>
      </c>
      <c r="J69" t="str">
        <f t="shared" si="4"/>
        <v>Low Risk</v>
      </c>
      <c r="K69" s="24">
        <v>9.8800000000000008</v>
      </c>
      <c r="L69" s="24">
        <v>17.96</v>
      </c>
      <c r="M69" s="16">
        <f>Product[[#This Row],[Retail Price ($)]]-Product[[#This Row],[Cost Price ($)]]</f>
        <v>8.08</v>
      </c>
      <c r="N69">
        <v>800</v>
      </c>
      <c r="O69" t="str">
        <f t="shared" si="5"/>
        <v>Normal</v>
      </c>
      <c r="S69" t="str">
        <v>D0059</v>
      </c>
      <c r="T69" t="str">
        <v>Raclette Courdavault</v>
      </c>
      <c r="U69" t="str">
        <v>Switzerland</v>
      </c>
    </row>
    <row r="70" spans="2:21" ht="14.45">
      <c r="B70" s="27" t="s">
        <v>831</v>
      </c>
      <c r="C70" s="25" t="s">
        <v>832</v>
      </c>
      <c r="D70" s="25" t="s">
        <v>17</v>
      </c>
      <c r="E70" s="26" t="s">
        <v>738</v>
      </c>
      <c r="F70" s="21" t="s">
        <v>40</v>
      </c>
      <c r="G70" s="21" t="str">
        <f>_xlfn.XLOOKUP(E70,Table2[SupplierID],Table2[SupplierCountry],"Not Found")</f>
        <v>Norway</v>
      </c>
      <c r="H70" s="22">
        <v>43268</v>
      </c>
      <c r="I70" s="23">
        <v>382</v>
      </c>
      <c r="J70" t="str">
        <f t="shared" si="4"/>
        <v>Low Risk</v>
      </c>
      <c r="K70" s="24">
        <v>12.89</v>
      </c>
      <c r="L70" s="24">
        <v>23.44</v>
      </c>
      <c r="M70" s="16">
        <f>Product[[#This Row],[Retail Price ($)]]-Product[[#This Row],[Cost Price ($)]]</f>
        <v>10.55</v>
      </c>
      <c r="N70">
        <v>730</v>
      </c>
      <c r="O70" t="str">
        <f t="shared" si="5"/>
        <v>Normal</v>
      </c>
      <c r="S70" t="str">
        <v>D0060</v>
      </c>
      <c r="T70" t="str">
        <v>Camembert Pierrot</v>
      </c>
      <c r="U70" t="str">
        <v>France</v>
      </c>
    </row>
    <row r="71" spans="2:21" ht="14.45">
      <c r="B71" s="27" t="s">
        <v>833</v>
      </c>
      <c r="C71" s="25" t="s">
        <v>834</v>
      </c>
      <c r="D71" s="25" t="s">
        <v>650</v>
      </c>
      <c r="E71" s="26" t="s">
        <v>693</v>
      </c>
      <c r="F71" s="21" t="s">
        <v>10</v>
      </c>
      <c r="G71" s="21" t="str">
        <f>_xlfn.XLOOKUP(E71,Table2[SupplierID],Table2[SupplierCountry],"Not Found")</f>
        <v>Australia</v>
      </c>
      <c r="H71" s="22">
        <v>43031</v>
      </c>
      <c r="I71" s="23">
        <v>145</v>
      </c>
      <c r="J71" t="str">
        <f t="shared" si="4"/>
        <v>Medium Risk</v>
      </c>
      <c r="K71" s="24">
        <v>4.32</v>
      </c>
      <c r="L71" s="24">
        <v>7.85</v>
      </c>
      <c r="M71" s="16">
        <f>Product[[#This Row],[Retail Price ($)]]-Product[[#This Row],[Cost Price ($)]]</f>
        <v>3.5299999999999994</v>
      </c>
      <c r="N71">
        <v>820</v>
      </c>
      <c r="O71" t="str">
        <f t="shared" si="5"/>
        <v>Normal</v>
      </c>
      <c r="S71" t="str">
        <v>D0069</v>
      </c>
      <c r="T71" t="str">
        <v>Gudbrandsdalsost</v>
      </c>
      <c r="U71" t="str">
        <v>Norway</v>
      </c>
    </row>
    <row r="72" spans="2:21" ht="14.45">
      <c r="B72" s="27" t="s">
        <v>835</v>
      </c>
      <c r="C72" s="25" t="s">
        <v>836</v>
      </c>
      <c r="D72" s="25" t="s">
        <v>17</v>
      </c>
      <c r="E72" s="26" t="s">
        <v>738</v>
      </c>
      <c r="F72" s="21" t="s">
        <v>40</v>
      </c>
      <c r="G72" s="21" t="str">
        <f>_xlfn.XLOOKUP(E72,Table2[SupplierID],Table2[SupplierCountry],"Not Found")</f>
        <v>Norway</v>
      </c>
      <c r="H72" s="22">
        <v>42925</v>
      </c>
      <c r="I72" s="23">
        <v>39</v>
      </c>
      <c r="J72" t="str">
        <f t="shared" si="4"/>
        <v>Medium Risk</v>
      </c>
      <c r="K72" s="24">
        <v>15.81</v>
      </c>
      <c r="L72" s="24">
        <v>28.75</v>
      </c>
      <c r="M72" s="16">
        <f>Product[[#This Row],[Retail Price ($)]]-Product[[#This Row],[Cost Price ($)]]</f>
        <v>12.94</v>
      </c>
      <c r="N72">
        <v>1300</v>
      </c>
      <c r="O72" t="str">
        <f t="shared" si="5"/>
        <v>Normal</v>
      </c>
      <c r="S72" t="str">
        <v>D0071</v>
      </c>
      <c r="T72" t="str">
        <v>Flotemysost</v>
      </c>
      <c r="U72" t="str">
        <v>Norway</v>
      </c>
    </row>
    <row r="73" spans="2:21" ht="14.45">
      <c r="B73" s="27" t="s">
        <v>837</v>
      </c>
      <c r="C73" s="25" t="s">
        <v>838</v>
      </c>
      <c r="D73" s="25" t="s">
        <v>17</v>
      </c>
      <c r="E73" s="26" t="s">
        <v>733</v>
      </c>
      <c r="F73" s="21" t="s">
        <v>34</v>
      </c>
      <c r="G73" s="21" t="str">
        <f>_xlfn.XLOOKUP(E73,Table2[SupplierID],Table2[SupplierCountry],"Not Found")</f>
        <v>Italy</v>
      </c>
      <c r="H73" s="22">
        <v>42925</v>
      </c>
      <c r="I73" s="23">
        <v>39</v>
      </c>
      <c r="J73" t="str">
        <f t="shared" si="4"/>
        <v>Medium Risk</v>
      </c>
      <c r="K73" s="24">
        <v>14.9</v>
      </c>
      <c r="L73" s="24">
        <v>27.09</v>
      </c>
      <c r="M73" s="16">
        <f>Product[[#This Row],[Retail Price ($)]]-Product[[#This Row],[Cost Price ($)]]</f>
        <v>12.19</v>
      </c>
      <c r="N73">
        <v>1000</v>
      </c>
      <c r="O73" t="str">
        <f t="shared" si="5"/>
        <v>Normal</v>
      </c>
      <c r="S73" t="str">
        <v>D0072</v>
      </c>
      <c r="T73" t="str">
        <v>Mozzarella di Giovanni</v>
      </c>
      <c r="U73" t="str">
        <v>Italy</v>
      </c>
    </row>
    <row r="74" spans="2:21" ht="14.45">
      <c r="B74" s="27" t="s">
        <v>839</v>
      </c>
      <c r="C74" s="25" t="s">
        <v>840</v>
      </c>
      <c r="D74" s="25" t="s">
        <v>36</v>
      </c>
      <c r="E74" s="26" t="s">
        <v>746</v>
      </c>
      <c r="F74" s="21" t="s">
        <v>841</v>
      </c>
      <c r="G74" s="21" t="str">
        <f>_xlfn.XLOOKUP(E74,Table2[SupplierID],Table2[SupplierCountry],"Not Found")</f>
        <v>Sweden</v>
      </c>
      <c r="H74" s="22">
        <v>42908</v>
      </c>
      <c r="I74" s="23">
        <v>22</v>
      </c>
      <c r="J74" t="str">
        <f t="shared" si="4"/>
        <v>High Risk</v>
      </c>
      <c r="K74" s="24">
        <v>4.5999999999999996</v>
      </c>
      <c r="L74" s="24">
        <v>8.36</v>
      </c>
      <c r="M74" s="16">
        <f>Product[[#This Row],[Retail Price ($)]]-Product[[#This Row],[Cost Price ($)]]</f>
        <v>3.76</v>
      </c>
      <c r="N74">
        <v>500</v>
      </c>
      <c r="O74" t="str">
        <f t="shared" si="5"/>
        <v>Normal</v>
      </c>
    </row>
    <row r="75" spans="2:21" ht="14.45">
      <c r="B75" s="27" t="s">
        <v>842</v>
      </c>
      <c r="C75" s="25" t="s">
        <v>843</v>
      </c>
      <c r="D75" s="25" t="s">
        <v>671</v>
      </c>
      <c r="E75" s="26" t="s">
        <v>676</v>
      </c>
      <c r="F75" s="21" t="s">
        <v>844</v>
      </c>
      <c r="G75" s="21" t="str">
        <f>_xlfn.XLOOKUP(E75,Table2[SupplierID],Table2[SupplierCountry],"Not Found")</f>
        <v>Japan</v>
      </c>
      <c r="H75" s="22">
        <v>42907</v>
      </c>
      <c r="I75" s="23">
        <v>21</v>
      </c>
      <c r="J75" t="str">
        <f t="shared" si="4"/>
        <v>High Risk</v>
      </c>
      <c r="K75" s="24">
        <v>5.41</v>
      </c>
      <c r="L75" s="24">
        <v>9.84</v>
      </c>
      <c r="M75" s="16">
        <f>Product[[#This Row],[Retail Price ($)]]-Product[[#This Row],[Cost Price ($)]]</f>
        <v>4.43</v>
      </c>
      <c r="N75">
        <v>500</v>
      </c>
      <c r="O75" t="str">
        <f t="shared" si="5"/>
        <v>Normal</v>
      </c>
    </row>
    <row r="76" spans="2:21" ht="14.45">
      <c r="B76" s="27" t="s">
        <v>845</v>
      </c>
      <c r="C76" s="25" t="s">
        <v>846</v>
      </c>
      <c r="D76" s="25" t="s">
        <v>650</v>
      </c>
      <c r="E76" s="26" t="s">
        <v>725</v>
      </c>
      <c r="F76" s="21" t="s">
        <v>847</v>
      </c>
      <c r="G76" s="21" t="str">
        <f>_xlfn.XLOOKUP(E76,Table2[SupplierID],Table2[SupplierCountry],"Not Found")</f>
        <v>Germany</v>
      </c>
      <c r="H76" s="22">
        <v>43069</v>
      </c>
      <c r="I76" s="23">
        <v>183</v>
      </c>
      <c r="J76" t="str">
        <f t="shared" si="4"/>
        <v>Low Risk</v>
      </c>
      <c r="K76" s="24">
        <v>3.85</v>
      </c>
      <c r="L76" s="24">
        <v>7</v>
      </c>
      <c r="M76" s="16">
        <f>Product[[#This Row],[Retail Price ($)]]-Product[[#This Row],[Cost Price ($)]]</f>
        <v>3.15</v>
      </c>
      <c r="N76">
        <v>1500</v>
      </c>
      <c r="O76" t="str">
        <f t="shared" si="5"/>
        <v>Normal</v>
      </c>
      <c r="S76" s="28"/>
    </row>
    <row r="77" spans="2:21" ht="14.45">
      <c r="B77" s="27" t="s">
        <v>848</v>
      </c>
      <c r="C77" s="25" t="s">
        <v>849</v>
      </c>
      <c r="D77" s="25" t="s">
        <v>650</v>
      </c>
      <c r="E77" s="26" t="s">
        <v>780</v>
      </c>
      <c r="F77" s="21" t="s">
        <v>25</v>
      </c>
      <c r="G77" s="21" t="str">
        <f>_xlfn.XLOOKUP(E77,Table2[SupplierID],Table2[SupplierCountry],"Not Found")</f>
        <v>Finland</v>
      </c>
      <c r="H77" s="22">
        <v>43394</v>
      </c>
      <c r="I77" s="23">
        <v>508</v>
      </c>
      <c r="J77" t="str">
        <f t="shared" si="4"/>
        <v>Low Risk</v>
      </c>
      <c r="K77" s="24">
        <v>11.35</v>
      </c>
      <c r="L77" s="24">
        <v>20.64</v>
      </c>
      <c r="M77" s="16">
        <f>Product[[#This Row],[Retail Price ($)]]-Product[[#This Row],[Cost Price ($)]]</f>
        <v>9.2900000000000009</v>
      </c>
      <c r="N77">
        <v>1500</v>
      </c>
      <c r="O77" t="str">
        <f t="shared" si="5"/>
        <v>Normal</v>
      </c>
    </row>
    <row r="78" spans="2:21" ht="14.45">
      <c r="B78" s="27" t="s">
        <v>850</v>
      </c>
      <c r="C78" s="25" t="s">
        <v>851</v>
      </c>
      <c r="D78" s="25" t="s">
        <v>13</v>
      </c>
      <c r="E78" s="26" t="s">
        <v>725</v>
      </c>
      <c r="F78" s="21" t="s">
        <v>31</v>
      </c>
      <c r="G78" s="21" t="str">
        <f>_xlfn.XLOOKUP(E78,Table2[SupplierID],Table2[SupplierCountry],"Not Found")</f>
        <v>Germany</v>
      </c>
      <c r="H78" s="22">
        <v>43170</v>
      </c>
      <c r="I78" s="23">
        <v>284</v>
      </c>
      <c r="J78" t="str">
        <f t="shared" si="4"/>
        <v>Low Risk</v>
      </c>
      <c r="K78" s="24">
        <v>9.7899999999999991</v>
      </c>
      <c r="L78" s="24">
        <v>17.8</v>
      </c>
      <c r="M78" s="16">
        <f>Product[[#This Row],[Retail Price ($)]]-Product[[#This Row],[Cost Price ($)]]</f>
        <v>8.0100000000000016</v>
      </c>
      <c r="N78">
        <v>1000</v>
      </c>
      <c r="O78" t="str">
        <f t="shared" si="5"/>
        <v>Normal</v>
      </c>
    </row>
    <row r="80" spans="2:21" ht="15" customHeight="1">
      <c r="S80" s="190" t="s">
        <v>852</v>
      </c>
      <c r="T80" s="191"/>
    </row>
    <row r="81" spans="19:20" ht="15" customHeight="1">
      <c r="S81" s="165" t="s">
        <v>853</v>
      </c>
      <c r="T81" s="166" t="s">
        <v>725</v>
      </c>
    </row>
    <row r="82" spans="19:20" ht="15" customHeight="1">
      <c r="S82" s="164" t="s">
        <v>854</v>
      </c>
      <c r="T82" s="162">
        <f>COUNTIFS(E:E, T81, J:J, "High Risk")</f>
        <v>2</v>
      </c>
    </row>
    <row r="83" spans="19:20" ht="15" customHeight="1">
      <c r="S83" s="164" t="s">
        <v>855</v>
      </c>
      <c r="T83" s="162">
        <f>COUNTIFS(E:E, T81, O:O, "Understocked")+COUNTIFS(E:E, T81, O:O, "Overstocked")</f>
        <v>0</v>
      </c>
    </row>
    <row r="84" spans="19:20" ht="15" customHeight="1">
      <c r="S84" s="164" t="s">
        <v>856</v>
      </c>
      <c r="T84" s="163">
        <f>SUMIFS(Product[Profit], Product[[Supplier ID ]], T81)</f>
        <v>112.25999999999999</v>
      </c>
    </row>
    <row r="85" spans="19:20" ht="15" customHeight="1">
      <c r="S85" s="164" t="s">
        <v>857</v>
      </c>
      <c r="T85" s="163" t="str">
        <f>_xlfn.XLOOKUP(T81, E:E, G:G)</f>
        <v>Germany</v>
      </c>
    </row>
  </sheetData>
  <mergeCells count="1">
    <mergeCell ref="S80:T80"/>
  </mergeCells>
  <conditionalFormatting sqref="J2:J78">
    <cfRule type="cellIs" dxfId="174" priority="5" operator="equal">
      <formula>"Low Risk"</formula>
    </cfRule>
  </conditionalFormatting>
  <conditionalFormatting sqref="J10:J78">
    <cfRule type="cellIs" dxfId="173" priority="4" operator="equal">
      <formula>"High Risk"</formula>
    </cfRule>
  </conditionalFormatting>
  <conditionalFormatting sqref="J12:J78">
    <cfRule type="cellIs" dxfId="172" priority="3" operator="equal">
      <formula>"Medium Risk"</formula>
    </cfRule>
  </conditionalFormatting>
  <conditionalFormatting sqref="M2:M78">
    <cfRule type="colorScale" priority="14">
      <colorScale>
        <cfvo type="min"/>
        <cfvo type="percentile" val="50"/>
        <cfvo type="max"/>
        <color rgb="FFF8696B"/>
        <color rgb="FFFFEB84"/>
        <color rgb="FF63BE7B"/>
      </colorScale>
    </cfRule>
  </conditionalFormatting>
  <conditionalFormatting sqref="N1:N1048576">
    <cfRule type="dataBar" priority="6">
      <dataBar>
        <cfvo type="min"/>
        <cfvo type="max"/>
        <color rgb="FF008AEF"/>
      </dataBar>
      <extLst>
        <ext xmlns:x14="http://schemas.microsoft.com/office/spreadsheetml/2009/9/main" uri="{B025F937-C7B1-47D3-B67F-A62EFF666E3E}">
          <x14:id>{1FC26184-A2AC-4816-8157-EFBDB640A7BC}</x14:id>
        </ext>
      </extLst>
    </cfRule>
    <cfRule type="dataBar" priority="7">
      <dataBar>
        <cfvo type="min"/>
        <cfvo type="max"/>
        <color rgb="FF638EC6"/>
      </dataBar>
      <extLst>
        <ext xmlns:x14="http://schemas.microsoft.com/office/spreadsheetml/2009/9/main" uri="{B025F937-C7B1-47D3-B67F-A62EFF666E3E}">
          <x14:id>{20917A27-05EE-41A9-A2E7-F6C57C3E7B52}</x14:id>
        </ext>
      </extLst>
    </cfRule>
    <cfRule type="dataBar" priority="10">
      <dataBar>
        <cfvo type="min"/>
        <cfvo type="max"/>
        <color rgb="FF63C384"/>
      </dataBar>
      <extLst>
        <ext xmlns:x14="http://schemas.microsoft.com/office/spreadsheetml/2009/9/main" uri="{B025F937-C7B1-47D3-B67F-A62EFF666E3E}">
          <x14:id>{FE86EDC3-C7C4-4D6A-B48C-D96F54E70567}</x14:id>
        </ext>
      </extLst>
    </cfRule>
  </conditionalFormatting>
  <conditionalFormatting sqref="N2:N78">
    <cfRule type="dataBar" priority="8">
      <dataBar>
        <cfvo type="min"/>
        <cfvo type="max"/>
        <color rgb="FFFF555A"/>
      </dataBar>
      <extLst>
        <ext xmlns:x14="http://schemas.microsoft.com/office/spreadsheetml/2009/9/main" uri="{B025F937-C7B1-47D3-B67F-A62EFF666E3E}">
          <x14:id>{A0EF81F5-6EEC-4F3D-B8F3-E82FFFBF6736}</x14:id>
        </ext>
      </extLst>
    </cfRule>
    <cfRule type="dataBar" priority="9">
      <dataBar>
        <cfvo type="min"/>
        <cfvo type="max"/>
        <color rgb="FFFFB628"/>
      </dataBar>
      <extLst>
        <ext xmlns:x14="http://schemas.microsoft.com/office/spreadsheetml/2009/9/main" uri="{B025F937-C7B1-47D3-B67F-A62EFF666E3E}">
          <x14:id>{97CECEDF-4EFA-409C-AD01-44D9EB125064}</x14:id>
        </ext>
      </extLst>
    </cfRule>
  </conditionalFormatting>
  <conditionalFormatting sqref="O2:O78">
    <cfRule type="cellIs" dxfId="171" priority="1" operator="notEqual">
      <formula>"Normal"</formula>
    </cfRule>
    <cfRule type="cellIs" dxfId="170" priority="2" operator="equal">
      <formula>"Normal"</formula>
    </cfRule>
  </conditionalFormatting>
  <dataValidations count="2">
    <dataValidation type="list" allowBlank="1" showInputMessage="1" showErrorMessage="1" sqref="S61" xr:uid="{03C2D791-719D-4727-966A-A1CB0F6B3785}">
      <formula1>$D$2:$D$78</formula1>
    </dataValidation>
    <dataValidation type="list" allowBlank="1" showInputMessage="1" showErrorMessage="1" sqref="T81" xr:uid="{4E400537-8207-4BA0-A812-C347932C8422}">
      <formula1>$E$2:$E$78</formula1>
    </dataValidation>
  </dataValidations>
  <pageMargins left="0.7" right="0.7" top="0.75" bottom="0.75" header="0.3" footer="0.3"/>
  <pageSetup paperSize="9" orientation="portrait" r:id="rId1"/>
  <headerFooter>
    <oddHeader>&amp;C&amp;"Calibri"&amp;10&amp;K000000Official (Open)&amp;1#</oddHeader>
  </headerFooter>
  <drawing r:id="rId2"/>
  <tableParts count="1">
    <tablePart r:id="rId3"/>
  </tableParts>
  <extLst>
    <ext xmlns:x14="http://schemas.microsoft.com/office/spreadsheetml/2009/9/main" uri="{78C0D931-6437-407d-A8EE-F0AAD7539E65}">
      <x14:conditionalFormattings>
        <x14:conditionalFormatting xmlns:xm="http://schemas.microsoft.com/office/excel/2006/main">
          <x14:cfRule type="dataBar" id="{1FC26184-A2AC-4816-8157-EFBDB640A7BC}">
            <x14:dataBar minLength="0" maxLength="100" gradient="0">
              <x14:cfvo type="autoMin"/>
              <x14:cfvo type="autoMax"/>
              <x14:negativeFillColor rgb="FFFF0000"/>
              <x14:axisColor rgb="FF000000"/>
            </x14:dataBar>
          </x14:cfRule>
          <x14:cfRule type="dataBar" id="{20917A27-05EE-41A9-A2E7-F6C57C3E7B52}">
            <x14:dataBar minLength="0" maxLength="100" gradient="0">
              <x14:cfvo type="autoMin"/>
              <x14:cfvo type="autoMax"/>
              <x14:negativeFillColor rgb="FFFF0000"/>
              <x14:axisColor rgb="FF000000"/>
            </x14:dataBar>
          </x14:cfRule>
          <x14:cfRule type="dataBar" id="{FE86EDC3-C7C4-4D6A-B48C-D96F54E70567}">
            <x14:dataBar minLength="0" maxLength="100" gradient="0">
              <x14:cfvo type="autoMin"/>
              <x14:cfvo type="autoMax"/>
              <x14:negativeFillColor rgb="FFFF0000"/>
              <x14:axisColor rgb="FF000000"/>
            </x14:dataBar>
          </x14:cfRule>
          <xm:sqref>N1:N1048576</xm:sqref>
        </x14:conditionalFormatting>
        <x14:conditionalFormatting xmlns:xm="http://schemas.microsoft.com/office/excel/2006/main">
          <x14:cfRule type="dataBar" id="{A0EF81F5-6EEC-4F3D-B8F3-E82FFFBF6736}">
            <x14:dataBar minLength="0" maxLength="100" gradient="0">
              <x14:cfvo type="autoMin"/>
              <x14:cfvo type="autoMax"/>
              <x14:negativeFillColor rgb="FFFF0000"/>
              <x14:axisColor rgb="FF000000"/>
            </x14:dataBar>
          </x14:cfRule>
          <x14:cfRule type="dataBar" id="{97CECEDF-4EFA-409C-AD01-44D9EB125064}">
            <x14:dataBar minLength="0" maxLength="100" gradient="0">
              <x14:cfvo type="autoMin"/>
              <x14:cfvo type="autoMax"/>
              <x14:negativeFillColor rgb="FFFF0000"/>
              <x14:axisColor rgb="FF000000"/>
            </x14:dataBar>
          </x14:cfRule>
          <xm:sqref>N2:N78</xm:sqref>
        </x14:conditionalFormatting>
      </x14:conditionalFormattings>
    </ext>
    <ext xmlns:x15="http://schemas.microsoft.com/office/spreadsheetml/2010/11/main" uri="{3A4CF648-6AED-40f4-86FF-DC5316D8AED3}">
      <x14:slicerList xmlns:x14="http://schemas.microsoft.com/office/spreadsheetml/2009/9/main">
        <x14:slicer r:id="rId4"/>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88F715-06D6-421E-A1BB-3C200F1B6B5F}">
  <sheetPr>
    <tabColor rgb="FF7030A0"/>
  </sheetPr>
  <dimension ref="B3:D12"/>
  <sheetViews>
    <sheetView zoomScale="55" zoomScaleNormal="52" workbookViewId="0"/>
  </sheetViews>
  <sheetFormatPr defaultColWidth="8.7109375" defaultRowHeight="14.45"/>
  <cols>
    <col min="1" max="1" width="27.42578125" customWidth="1"/>
    <col min="2" max="2" width="21.42578125" bestFit="1" customWidth="1"/>
    <col min="3" max="3" width="57.42578125" bestFit="1" customWidth="1"/>
    <col min="4" max="4" width="21.28515625" bestFit="1" customWidth="1"/>
    <col min="5" max="41" width="4" bestFit="1" customWidth="1"/>
    <col min="42" max="48" width="5" bestFit="1" customWidth="1"/>
    <col min="49" max="49" width="15.42578125" bestFit="1" customWidth="1"/>
    <col min="50" max="51" width="6.5703125" bestFit="1" customWidth="1"/>
    <col min="52" max="55" width="5.5703125" bestFit="1" customWidth="1"/>
    <col min="56" max="56" width="6.5703125" bestFit="1" customWidth="1"/>
    <col min="57" max="57" width="5.5703125" bestFit="1" customWidth="1"/>
    <col min="58" max="60" width="6.5703125" bestFit="1" customWidth="1"/>
    <col min="61" max="61" width="5.5703125" bestFit="1" customWidth="1"/>
    <col min="62" max="65" width="6.5703125" bestFit="1" customWidth="1"/>
    <col min="66" max="67" width="5.5703125" bestFit="1" customWidth="1"/>
    <col min="68" max="70" width="6.5703125" bestFit="1" customWidth="1"/>
    <col min="71" max="71" width="7.5703125" bestFit="1" customWidth="1"/>
    <col min="72" max="73" width="5.5703125" bestFit="1" customWidth="1"/>
    <col min="74" max="75" width="6.5703125" bestFit="1" customWidth="1"/>
    <col min="76" max="76" width="5.5703125" bestFit="1" customWidth="1"/>
    <col min="77" max="77" width="6.5703125" bestFit="1" customWidth="1"/>
    <col min="78" max="78" width="5.5703125" bestFit="1" customWidth="1"/>
    <col min="79" max="82" width="6.5703125" bestFit="1" customWidth="1"/>
    <col min="83" max="84" width="5.5703125" bestFit="1" customWidth="1"/>
    <col min="85" max="86" width="6.5703125" bestFit="1" customWidth="1"/>
    <col min="87" max="87" width="5.5703125" bestFit="1" customWidth="1"/>
    <col min="88" max="89" width="6.5703125" bestFit="1" customWidth="1"/>
    <col min="90" max="90" width="5.5703125" bestFit="1" customWidth="1"/>
    <col min="91" max="91" width="6.5703125" bestFit="1" customWidth="1"/>
    <col min="92" max="92" width="5.5703125" bestFit="1" customWidth="1"/>
    <col min="93" max="95" width="6.5703125" bestFit="1" customWidth="1"/>
    <col min="96" max="96" width="46.5703125" bestFit="1" customWidth="1"/>
    <col min="97" max="97" width="20.28515625" bestFit="1" customWidth="1"/>
  </cols>
  <sheetData>
    <row r="3" spans="2:4">
      <c r="B3" s="15" t="s">
        <v>0</v>
      </c>
      <c r="C3" t="s">
        <v>858</v>
      </c>
      <c r="D3" t="s">
        <v>859</v>
      </c>
    </row>
    <row r="4" spans="2:4">
      <c r="B4" s="4" t="s">
        <v>13</v>
      </c>
      <c r="C4">
        <v>12</v>
      </c>
      <c r="D4" s="16">
        <v>11.542499999999999</v>
      </c>
    </row>
    <row r="5" spans="2:4">
      <c r="B5" s="4" t="s">
        <v>17</v>
      </c>
      <c r="C5">
        <v>10</v>
      </c>
      <c r="D5" s="16">
        <v>12.596</v>
      </c>
    </row>
    <row r="6" spans="2:4">
      <c r="B6" s="4" t="s">
        <v>21</v>
      </c>
      <c r="C6">
        <v>13</v>
      </c>
      <c r="D6" s="16">
        <v>13.752307692307694</v>
      </c>
    </row>
    <row r="7" spans="2:4">
      <c r="B7" s="4" t="s">
        <v>650</v>
      </c>
      <c r="C7">
        <v>12</v>
      </c>
      <c r="D7" s="16">
        <v>21.216666666666665</v>
      </c>
    </row>
    <row r="8" spans="2:4">
      <c r="B8" s="4" t="s">
        <v>707</v>
      </c>
      <c r="C8">
        <v>7</v>
      </c>
      <c r="D8" s="16">
        <v>8.5971428571428579</v>
      </c>
    </row>
    <row r="9" spans="2:4">
      <c r="B9" s="4" t="s">
        <v>30</v>
      </c>
      <c r="C9">
        <v>6</v>
      </c>
      <c r="D9" s="16">
        <v>25.768333333333331</v>
      </c>
    </row>
    <row r="10" spans="2:4">
      <c r="B10" s="4" t="s">
        <v>671</v>
      </c>
      <c r="C10">
        <v>5</v>
      </c>
      <c r="D10" s="16">
        <v>13.792000000000002</v>
      </c>
    </row>
    <row r="11" spans="2:4">
      <c r="B11" s="4" t="s">
        <v>36</v>
      </c>
      <c r="C11">
        <v>12</v>
      </c>
      <c r="D11" s="16">
        <v>8.2633333333333336</v>
      </c>
    </row>
    <row r="12" spans="2:4">
      <c r="B12" s="4" t="s">
        <v>38</v>
      </c>
      <c r="C12">
        <v>77</v>
      </c>
      <c r="D12" s="16">
        <v>14.035844155844156</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57ED80-125A-43C7-9BA1-0DE25D643854}">
  <sheetPr>
    <tabColor rgb="FF7030A0"/>
  </sheetPr>
  <dimension ref="B1:C12"/>
  <sheetViews>
    <sheetView zoomScale="55" zoomScaleNormal="59" workbookViewId="0"/>
  </sheetViews>
  <sheetFormatPr defaultColWidth="8.7109375" defaultRowHeight="14.45"/>
  <cols>
    <col min="1" max="1" width="27.42578125" customWidth="1"/>
    <col min="2" max="2" width="18.7109375" bestFit="1" customWidth="1"/>
    <col min="3" max="3" width="16.28515625" bestFit="1" customWidth="1"/>
    <col min="4" max="5" width="8.5703125" bestFit="1" customWidth="1"/>
  </cols>
  <sheetData>
    <row r="1" spans="2:3">
      <c r="B1" s="15" t="s">
        <v>3</v>
      </c>
      <c r="C1" t="s">
        <v>860</v>
      </c>
    </row>
    <row r="3" spans="2:3">
      <c r="B3" s="15" t="s">
        <v>637</v>
      </c>
      <c r="C3" t="s">
        <v>9</v>
      </c>
    </row>
    <row r="4" spans="2:3">
      <c r="B4" t="s">
        <v>13</v>
      </c>
      <c r="C4" s="16">
        <v>138.51</v>
      </c>
    </row>
    <row r="5" spans="2:3">
      <c r="B5" t="s">
        <v>17</v>
      </c>
      <c r="C5" s="16">
        <v>125.96</v>
      </c>
    </row>
    <row r="6" spans="2:3">
      <c r="B6" t="s">
        <v>21</v>
      </c>
      <c r="C6" s="16">
        <v>178.78000000000003</v>
      </c>
    </row>
    <row r="7" spans="2:3">
      <c r="B7" t="s">
        <v>650</v>
      </c>
      <c r="C7" s="16">
        <v>254.6</v>
      </c>
    </row>
    <row r="8" spans="2:3">
      <c r="B8" t="s">
        <v>707</v>
      </c>
      <c r="C8" s="16">
        <v>60.180000000000007</v>
      </c>
    </row>
    <row r="9" spans="2:3">
      <c r="B9" t="s">
        <v>30</v>
      </c>
      <c r="C9" s="16">
        <v>154.60999999999999</v>
      </c>
    </row>
    <row r="10" spans="2:3">
      <c r="B10" t="s">
        <v>671</v>
      </c>
      <c r="C10" s="16">
        <v>68.960000000000008</v>
      </c>
    </row>
    <row r="11" spans="2:3">
      <c r="B11" t="s">
        <v>36</v>
      </c>
      <c r="C11" s="16">
        <v>99.16</v>
      </c>
    </row>
    <row r="12" spans="2:3">
      <c r="B12" t="s">
        <v>38</v>
      </c>
      <c r="C12" s="16">
        <v>1080.76</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EA1FF1-89EC-412A-BCEE-77CC74F1F35B}">
  <sheetPr>
    <tabColor rgb="FF7030A0"/>
  </sheetPr>
  <dimension ref="B2:F20"/>
  <sheetViews>
    <sheetView topLeftCell="A16" zoomScale="53" zoomScaleNormal="67" workbookViewId="0"/>
  </sheetViews>
  <sheetFormatPr defaultColWidth="8.7109375" defaultRowHeight="14.45"/>
  <cols>
    <col min="1" max="1" width="27" customWidth="1"/>
    <col min="2" max="2" width="20.42578125" customWidth="1"/>
    <col min="3" max="3" width="8.5703125" bestFit="1" customWidth="1"/>
    <col min="4" max="4" width="12.42578125" bestFit="1" customWidth="1"/>
    <col min="5" max="5" width="13.7109375" customWidth="1"/>
    <col min="6" max="6" width="14" customWidth="1"/>
  </cols>
  <sheetData>
    <row r="2" spans="2:6">
      <c r="B2" s="15" t="s">
        <v>861</v>
      </c>
      <c r="C2" s="15" t="s">
        <v>3</v>
      </c>
    </row>
    <row r="3" spans="2:6">
      <c r="B3" s="15" t="s">
        <v>640</v>
      </c>
      <c r="C3" t="s">
        <v>862</v>
      </c>
      <c r="D3" t="s">
        <v>863</v>
      </c>
      <c r="E3" t="s">
        <v>864</v>
      </c>
      <c r="F3" t="s">
        <v>38</v>
      </c>
    </row>
    <row r="4" spans="2:6">
      <c r="B4" t="s">
        <v>10</v>
      </c>
      <c r="C4">
        <v>2850</v>
      </c>
      <c r="E4">
        <v>4420</v>
      </c>
      <c r="F4">
        <v>7270</v>
      </c>
    </row>
    <row r="5" spans="2:6">
      <c r="B5" t="s">
        <v>14</v>
      </c>
      <c r="D5">
        <v>1200</v>
      </c>
      <c r="F5">
        <v>1200</v>
      </c>
    </row>
    <row r="6" spans="2:6">
      <c r="B6" t="s">
        <v>18</v>
      </c>
      <c r="C6">
        <v>1750</v>
      </c>
      <c r="E6">
        <v>2800</v>
      </c>
      <c r="F6">
        <v>4550</v>
      </c>
    </row>
    <row r="7" spans="2:6">
      <c r="B7" t="s">
        <v>22</v>
      </c>
      <c r="C7">
        <v>1110</v>
      </c>
      <c r="F7">
        <v>1110</v>
      </c>
    </row>
    <row r="8" spans="2:6">
      <c r="B8" t="s">
        <v>25</v>
      </c>
      <c r="C8">
        <v>900</v>
      </c>
      <c r="D8">
        <v>1500</v>
      </c>
      <c r="F8">
        <v>2400</v>
      </c>
    </row>
    <row r="9" spans="2:6">
      <c r="B9" t="s">
        <v>28</v>
      </c>
      <c r="D9">
        <v>1523</v>
      </c>
      <c r="E9">
        <v>3750</v>
      </c>
      <c r="F9">
        <v>5273</v>
      </c>
    </row>
    <row r="10" spans="2:6">
      <c r="B10" t="s">
        <v>31</v>
      </c>
      <c r="C10">
        <v>3651</v>
      </c>
      <c r="D10">
        <v>3300</v>
      </c>
      <c r="F10">
        <v>6951</v>
      </c>
    </row>
    <row r="11" spans="2:6">
      <c r="B11" t="s">
        <v>34</v>
      </c>
      <c r="E11">
        <v>4730</v>
      </c>
      <c r="F11">
        <v>4730</v>
      </c>
    </row>
    <row r="12" spans="2:6">
      <c r="B12" t="s">
        <v>37</v>
      </c>
      <c r="C12">
        <v>2329</v>
      </c>
      <c r="E12">
        <v>625</v>
      </c>
      <c r="F12">
        <v>2954</v>
      </c>
    </row>
    <row r="13" spans="2:6">
      <c r="B13" t="s">
        <v>39</v>
      </c>
      <c r="C13">
        <v>550</v>
      </c>
      <c r="E13">
        <v>200</v>
      </c>
      <c r="F13">
        <v>750</v>
      </c>
    </row>
    <row r="14" spans="2:6">
      <c r="B14" t="s">
        <v>40</v>
      </c>
      <c r="D14">
        <v>730</v>
      </c>
      <c r="E14">
        <v>2100</v>
      </c>
      <c r="F14">
        <v>2830</v>
      </c>
    </row>
    <row r="15" spans="2:6">
      <c r="B15" t="s">
        <v>41</v>
      </c>
      <c r="D15">
        <v>1210</v>
      </c>
      <c r="E15">
        <v>800</v>
      </c>
      <c r="F15">
        <v>2010</v>
      </c>
    </row>
    <row r="16" spans="2:6">
      <c r="B16" t="s">
        <v>42</v>
      </c>
      <c r="E16">
        <v>1073</v>
      </c>
      <c r="F16">
        <v>1073</v>
      </c>
    </row>
    <row r="17" spans="2:6">
      <c r="B17" t="s">
        <v>43</v>
      </c>
      <c r="C17">
        <v>1584</v>
      </c>
      <c r="E17">
        <v>1100</v>
      </c>
      <c r="F17">
        <v>2684</v>
      </c>
    </row>
    <row r="18" spans="2:6">
      <c r="B18" t="s">
        <v>44</v>
      </c>
      <c r="D18">
        <v>5849</v>
      </c>
      <c r="F18">
        <v>5849</v>
      </c>
    </row>
    <row r="19" spans="2:6">
      <c r="B19" t="s">
        <v>45</v>
      </c>
      <c r="C19">
        <v>2300</v>
      </c>
      <c r="D19">
        <v>5047</v>
      </c>
      <c r="F19">
        <v>7347</v>
      </c>
    </row>
    <row r="20" spans="2:6">
      <c r="B20" t="s">
        <v>38</v>
      </c>
      <c r="C20">
        <v>17024</v>
      </c>
      <c r="D20">
        <v>20359</v>
      </c>
      <c r="E20">
        <v>21598</v>
      </c>
      <c r="F20">
        <v>58981</v>
      </c>
    </row>
  </sheetData>
  <conditionalFormatting pivot="1" sqref="C4:F19">
    <cfRule type="cellIs" dxfId="156" priority="1" operator="equal">
      <formula>$E$8</formula>
    </cfRule>
  </conditionalFormatting>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03670E-0CE0-484A-B6CD-9BFFD1824F8D}">
  <sheetPr>
    <tabColor theme="5" tint="0.59999389629810485"/>
  </sheetPr>
  <dimension ref="B1:K78"/>
  <sheetViews>
    <sheetView zoomScale="57" workbookViewId="0">
      <selection activeCell="K5" sqref="K5"/>
    </sheetView>
  </sheetViews>
  <sheetFormatPr defaultColWidth="8.7109375" defaultRowHeight="15" customHeight="1"/>
  <cols>
    <col min="1" max="1" width="26.7109375" customWidth="1"/>
    <col min="2" max="2" width="15.5703125" customWidth="1"/>
    <col min="3" max="4" width="40.5703125" customWidth="1"/>
    <col min="5" max="5" width="29" bestFit="1" customWidth="1"/>
    <col min="6" max="6" width="22.42578125" bestFit="1" customWidth="1"/>
    <col min="7" max="7" width="18.42578125" customWidth="1"/>
    <col min="8" max="8" width="22" customWidth="1"/>
    <col min="9" max="9" width="35" customWidth="1"/>
    <col min="10" max="10" width="35.42578125" customWidth="1"/>
    <col min="11" max="11" width="30.28515625" customWidth="1"/>
    <col min="12" max="12" width="22" customWidth="1"/>
    <col min="27" max="32" width="8.5703125" bestFit="1" customWidth="1"/>
  </cols>
  <sheetData>
    <row r="1" spans="2:11" ht="15" customHeight="1">
      <c r="B1" t="s">
        <v>865</v>
      </c>
      <c r="C1" t="s">
        <v>866</v>
      </c>
      <c r="D1" t="s">
        <v>867</v>
      </c>
      <c r="E1" t="s">
        <v>868</v>
      </c>
      <c r="F1" t="s">
        <v>869</v>
      </c>
      <c r="G1" t="s">
        <v>870</v>
      </c>
      <c r="H1" t="s">
        <v>871</v>
      </c>
      <c r="I1" t="s">
        <v>872</v>
      </c>
      <c r="J1" t="s">
        <v>873</v>
      </c>
      <c r="K1" t="s">
        <v>874</v>
      </c>
    </row>
    <row r="2" spans="2:11" ht="15" customHeight="1">
      <c r="B2" t="s">
        <v>651</v>
      </c>
      <c r="C2" t="s">
        <v>875</v>
      </c>
      <c r="D2" t="str">
        <f>SUBSTITUTE(PROPER(Table2[[#This Row],[SupplierName]]),"'S","'s")</f>
        <v>Exotic Liquids</v>
      </c>
      <c r="E2" t="s">
        <v>876</v>
      </c>
      <c r="F2" t="s">
        <v>44</v>
      </c>
      <c r="G2" t="str">
        <f>IF(F2="Singapore","Local","International")</f>
        <v>International</v>
      </c>
      <c r="H2" t="s">
        <v>877</v>
      </c>
      <c r="I2">
        <f>COUNTIF(' Product(Emmanuel)'!E:E,Table2[[#This Row],[SupplierID]])</f>
        <v>3</v>
      </c>
      <c r="J2" s="16">
        <f>SUMIF(' Product(Emmanuel)'!E:E,Table2[[#This Row],[SupplierID]],' Product(Emmanuel)'!L:L)</f>
        <v>51.930000000000007</v>
      </c>
      <c r="K2">
        <f>SUMIF(' Product(Emmanuel)'!E:E, Table2[[#This Row],[SupplierID]],' Product(Emmanuel)'!N:N)</f>
        <v>2719</v>
      </c>
    </row>
    <row r="3" spans="2:11" ht="15" customHeight="1">
      <c r="B3" t="s">
        <v>662</v>
      </c>
      <c r="C3" t="s">
        <v>878</v>
      </c>
      <c r="D3" t="str">
        <f>SUBSTITUTE(PROPER(Table2[[#This Row],[SupplierName]]),"'S","'s")</f>
        <v>New Orleans Cajun Delights</v>
      </c>
      <c r="E3" t="s">
        <v>879</v>
      </c>
      <c r="F3" t="s">
        <v>45</v>
      </c>
      <c r="G3" t="str">
        <f>IF(F3="Singapore","Local","International")</f>
        <v>International</v>
      </c>
      <c r="H3" t="s">
        <v>880</v>
      </c>
      <c r="I3">
        <f>COUNTIF(' Product(Emmanuel)'!E:E,Table2[[#This Row],[SupplierID]])</f>
        <v>4</v>
      </c>
      <c r="J3" s="16">
        <f>SUMIF(' Product(Emmanuel)'!E:E,Table2[[#This Row],[SupplierID]],' Product(Emmanuel)'!L:L)</f>
        <v>80.77</v>
      </c>
      <c r="K3">
        <f>SUMIF(' Product(Emmanuel)'!E:E, Table2[[#This Row],[SupplierID]],' Product(Emmanuel)'!N:N)</f>
        <v>1794</v>
      </c>
    </row>
    <row r="4" spans="2:11" ht="15" customHeight="1">
      <c r="B4" t="s">
        <v>668</v>
      </c>
      <c r="C4" t="s">
        <v>881</v>
      </c>
      <c r="D4" t="str">
        <f>SUBSTITUTE(PROPER(Table2[[#This Row],[SupplierName]]),"'S","'s")</f>
        <v>Grandma Kelly's Homestead</v>
      </c>
      <c r="E4" t="s">
        <v>882</v>
      </c>
      <c r="F4" t="s">
        <v>45</v>
      </c>
      <c r="G4" t="str">
        <f t="shared" ref="G4:G30" si="0">IF(F4="Singapore","Local","International")</f>
        <v>International</v>
      </c>
      <c r="H4" t="s">
        <v>883</v>
      </c>
      <c r="I4">
        <f>COUNTIF(' Product(Emmanuel)'!E:E,Table2[[#This Row],[SupplierID]])</f>
        <v>3</v>
      </c>
      <c r="J4" s="16">
        <f>SUMIF(' Product(Emmanuel)'!E:E,Table2[[#This Row],[SupplierID]],' Product(Emmanuel)'!L:L)</f>
        <v>114.87</v>
      </c>
      <c r="K4">
        <f>SUMIF(' Product(Emmanuel)'!E:E, Table2[[#This Row],[SupplierID]],' Product(Emmanuel)'!N:N)</f>
        <v>1642</v>
      </c>
    </row>
    <row r="5" spans="2:11" ht="15" customHeight="1">
      <c r="B5" t="s">
        <v>676</v>
      </c>
      <c r="C5" t="s">
        <v>884</v>
      </c>
      <c r="D5" t="str">
        <f>SUBSTITUTE(PROPER(Table2[[#This Row],[SupplierName]]),"'S","'s")</f>
        <v>Tokyo Traders</v>
      </c>
      <c r="E5" t="s">
        <v>885</v>
      </c>
      <c r="F5" t="s">
        <v>37</v>
      </c>
      <c r="G5" t="str">
        <f t="shared" si="0"/>
        <v>International</v>
      </c>
      <c r="H5" t="s">
        <v>886</v>
      </c>
      <c r="I5">
        <f>COUNTIF(' Product(Emmanuel)'!E:E,Table2[[#This Row],[SupplierID]])</f>
        <v>3</v>
      </c>
      <c r="J5" s="16">
        <f>SUMIF(' Product(Emmanuel)'!E:E,Table2[[#This Row],[SupplierID]],' Product(Emmanuel)'!L:L)</f>
        <v>121.97000000000001</v>
      </c>
      <c r="K5">
        <f>SUMIF(' Product(Emmanuel)'!E:E, Table2[[#This Row],[SupplierID]],' Product(Emmanuel)'!N:N)</f>
        <v>1429</v>
      </c>
    </row>
    <row r="6" spans="2:11" ht="15" customHeight="1">
      <c r="B6" t="s">
        <v>681</v>
      </c>
      <c r="C6" t="s">
        <v>887</v>
      </c>
      <c r="D6" t="str">
        <f>SUBSTITUTE(PROPER(Table2[[#This Row],[SupplierName]]),"'S","'s")</f>
        <v>Cooperativa De Quesos 'Las Cabras'</v>
      </c>
      <c r="E6" t="s">
        <v>888</v>
      </c>
      <c r="F6" t="s">
        <v>42</v>
      </c>
      <c r="G6" t="str">
        <f>IF(F6="Singapore","Local","International")</f>
        <v>International</v>
      </c>
      <c r="H6" t="s">
        <v>889</v>
      </c>
      <c r="I6">
        <f>COUNTIF(' Product(Emmanuel)'!E:E,Table2[[#This Row],[SupplierID]])</f>
        <v>2</v>
      </c>
      <c r="J6" s="16">
        <f>SUMIF(' Product(Emmanuel)'!E:E,Table2[[#This Row],[SupplierID]],' Product(Emmanuel)'!L:L)</f>
        <v>68.709999999999994</v>
      </c>
      <c r="K6">
        <f>SUMIF(' Product(Emmanuel)'!E:E, Table2[[#This Row],[SupplierID]],' Product(Emmanuel)'!N:N)</f>
        <v>1073</v>
      </c>
    </row>
    <row r="7" spans="2:11" ht="15" customHeight="1">
      <c r="B7" t="s">
        <v>686</v>
      </c>
      <c r="C7" t="s">
        <v>890</v>
      </c>
      <c r="D7" t="str">
        <f>SUBSTITUTE(PROPER(Table2[[#This Row],[SupplierName]]),"'S","'s")</f>
        <v>Mayumi's</v>
      </c>
      <c r="E7" t="s">
        <v>891</v>
      </c>
      <c r="F7" t="s">
        <v>37</v>
      </c>
      <c r="G7" t="str">
        <f t="shared" si="0"/>
        <v>International</v>
      </c>
      <c r="H7" t="s">
        <v>892</v>
      </c>
      <c r="I7">
        <f>COUNTIF(' Product(Emmanuel)'!E:E,Table2[[#This Row],[SupplierID]])</f>
        <v>3</v>
      </c>
      <c r="J7" s="16">
        <f>SUMIF(' Product(Emmanuel)'!E:E,Table2[[#This Row],[SupplierID]],' Product(Emmanuel)'!L:L)</f>
        <v>61.7</v>
      </c>
      <c r="K7">
        <f>SUMIF(' Product(Emmanuel)'!E:E, Table2[[#This Row],[SupplierID]],' Product(Emmanuel)'!N:N)</f>
        <v>1525</v>
      </c>
    </row>
    <row r="8" spans="2:11" ht="15" customHeight="1">
      <c r="B8" t="s">
        <v>693</v>
      </c>
      <c r="C8" t="s">
        <v>893</v>
      </c>
      <c r="D8" t="str">
        <f>SUBSTITUTE(PROPER(Table2[[#This Row],[SupplierName]]),"'S","'s")</f>
        <v>Pavlova, Ltd.</v>
      </c>
      <c r="E8" t="s">
        <v>894</v>
      </c>
      <c r="F8" t="s">
        <v>10</v>
      </c>
      <c r="G8" t="str">
        <f t="shared" si="0"/>
        <v>International</v>
      </c>
      <c r="H8" t="s">
        <v>895</v>
      </c>
      <c r="I8">
        <f>COUNTIF(' Product(Emmanuel)'!E:E,Table2[[#This Row],[SupplierID]])</f>
        <v>5</v>
      </c>
      <c r="J8" s="16">
        <f>SUMIF(' Product(Emmanuel)'!E:E,Table2[[#This Row],[SupplierID]],' Product(Emmanuel)'!L:L)</f>
        <v>160.71</v>
      </c>
      <c r="K8">
        <f>SUMIF(' Product(Emmanuel)'!E:E, Table2[[#This Row],[SupplierID]],' Product(Emmanuel)'!N:N)</f>
        <v>4970</v>
      </c>
    </row>
    <row r="9" spans="2:11" ht="15" customHeight="1">
      <c r="B9" t="s">
        <v>700</v>
      </c>
      <c r="C9" t="s">
        <v>896</v>
      </c>
      <c r="D9" t="str">
        <f>SUBSTITUTE(PROPER(Table2[[#This Row],[SupplierName]]),"'S","'s")</f>
        <v>Specialty Biscuits, Ltd.</v>
      </c>
      <c r="E9" t="s">
        <v>897</v>
      </c>
      <c r="F9" t="s">
        <v>44</v>
      </c>
      <c r="G9" t="str">
        <f t="shared" si="0"/>
        <v>International</v>
      </c>
      <c r="H9" t="s">
        <v>898</v>
      </c>
      <c r="I9">
        <f>COUNTIF(' Product(Emmanuel)'!E:E,Table2[[#This Row],[SupplierID]])</f>
        <v>4</v>
      </c>
      <c r="J9" s="16">
        <f>SUMIF(' Product(Emmanuel)'!E:E,Table2[[#This Row],[SupplierID]],' Product(Emmanuel)'!L:L)</f>
        <v>153.17000000000002</v>
      </c>
      <c r="K9">
        <f>SUMIF(' Product(Emmanuel)'!E:E, Table2[[#This Row],[SupplierID]],' Product(Emmanuel)'!N:N)</f>
        <v>3130</v>
      </c>
    </row>
    <row r="10" spans="2:11" ht="15" customHeight="1">
      <c r="B10" t="s">
        <v>708</v>
      </c>
      <c r="C10" t="s">
        <v>899</v>
      </c>
      <c r="D10" t="str">
        <f>SUBSTITUTE(PROPER(Table2[[#This Row],[SupplierName]]),"'S","'s")</f>
        <v>Pb Knäckebröd Ab</v>
      </c>
      <c r="E10" t="s">
        <v>900</v>
      </c>
      <c r="F10" t="s">
        <v>43</v>
      </c>
      <c r="G10" t="str">
        <f t="shared" si="0"/>
        <v>International</v>
      </c>
      <c r="H10" t="s">
        <v>901</v>
      </c>
      <c r="I10">
        <f>COUNTIF(' Product(Emmanuel)'!E:E,Table2[[#This Row],[SupplierID]])</f>
        <v>2</v>
      </c>
      <c r="J10" s="16">
        <f>SUMIF(' Product(Emmanuel)'!E:E,Table2[[#This Row],[SupplierID]],' Product(Emmanuel)'!L:L)</f>
        <v>21.32</v>
      </c>
      <c r="K10">
        <f>SUMIF(' Product(Emmanuel)'!E:E, Table2[[#This Row],[SupplierID]],' Product(Emmanuel)'!N:N)</f>
        <v>1100</v>
      </c>
    </row>
    <row r="11" spans="2:11" ht="15" customHeight="1">
      <c r="B11" t="s">
        <v>713</v>
      </c>
      <c r="C11" t="s">
        <v>902</v>
      </c>
      <c r="D11" t="str">
        <f>SUBSTITUTE(PROPER(Table2[[#This Row],[SupplierName]]),"'S","'s")</f>
        <v>Refrescos Americanas Ltda</v>
      </c>
      <c r="E11" t="s">
        <v>903</v>
      </c>
      <c r="F11" t="s">
        <v>14</v>
      </c>
      <c r="G11" t="str">
        <f t="shared" si="0"/>
        <v>International</v>
      </c>
      <c r="H11" t="s">
        <v>904</v>
      </c>
      <c r="I11">
        <f>COUNTIF(' Product(Emmanuel)'!E:E,Table2[[#This Row],[SupplierID]])</f>
        <v>1</v>
      </c>
      <c r="J11" s="16">
        <f>SUMIF(' Product(Emmanuel)'!E:E,Table2[[#This Row],[SupplierID]],' Product(Emmanuel)'!L:L)</f>
        <v>3.85</v>
      </c>
      <c r="K11">
        <f>SUMIF(' Product(Emmanuel)'!E:E, Table2[[#This Row],[SupplierID]],' Product(Emmanuel)'!N:N)</f>
        <v>1200</v>
      </c>
    </row>
    <row r="12" spans="2:11" ht="15" customHeight="1">
      <c r="B12" t="s">
        <v>716</v>
      </c>
      <c r="C12" t="s">
        <v>905</v>
      </c>
      <c r="D12" t="str">
        <f>SUBSTITUTE(PROPER(Table2[[#This Row],[SupplierName]]),"'S","'s")</f>
        <v>Heli Süßwaren Gmbh &amp; Co. Kg</v>
      </c>
      <c r="E12" t="s">
        <v>906</v>
      </c>
      <c r="F12" t="s">
        <v>31</v>
      </c>
      <c r="G12" t="str">
        <f t="shared" si="0"/>
        <v>International</v>
      </c>
      <c r="H12" t="s">
        <v>907</v>
      </c>
      <c r="I12">
        <f>COUNTIF(' Product(Emmanuel)'!E:E,Table2[[#This Row],[SupplierID]])</f>
        <v>3</v>
      </c>
      <c r="J12" s="16">
        <f>SUMIF(' Product(Emmanuel)'!E:E,Table2[[#This Row],[SupplierID]],' Product(Emmanuel)'!L:L)</f>
        <v>94.4</v>
      </c>
      <c r="K12">
        <f>SUMIF(' Product(Emmanuel)'!E:E, Table2[[#This Row],[SupplierID]],' Product(Emmanuel)'!N:N)</f>
        <v>1471</v>
      </c>
    </row>
    <row r="13" spans="2:11" ht="15" customHeight="1">
      <c r="B13" t="s">
        <v>725</v>
      </c>
      <c r="C13" t="s">
        <v>908</v>
      </c>
      <c r="D13" t="str">
        <f>SUBSTITUTE(PROPER(Table2[[#This Row],[SupplierName]]),"'S","'s")</f>
        <v>Plutzer Lebensmittelgroßmärkte Ag</v>
      </c>
      <c r="E13" t="s">
        <v>909</v>
      </c>
      <c r="F13" t="s">
        <v>31</v>
      </c>
      <c r="G13" t="str">
        <f t="shared" si="0"/>
        <v>International</v>
      </c>
      <c r="H13" t="s">
        <v>910</v>
      </c>
      <c r="I13">
        <f>COUNTIF(' Product(Emmanuel)'!E:E,Table2[[#This Row],[SupplierID]])</f>
        <v>5</v>
      </c>
      <c r="J13" s="16">
        <f>SUMIF(' Product(Emmanuel)'!E:E,Table2[[#This Row],[SupplierID]],' Product(Emmanuel)'!L:L)</f>
        <v>249.45999999999998</v>
      </c>
      <c r="K13">
        <f>SUMIF(' Product(Emmanuel)'!E:E, Table2[[#This Row],[SupplierID]],' Product(Emmanuel)'!N:N)</f>
        <v>4780</v>
      </c>
    </row>
    <row r="14" spans="2:11" ht="15" customHeight="1">
      <c r="B14" t="s">
        <v>730</v>
      </c>
      <c r="C14" t="s">
        <v>911</v>
      </c>
      <c r="D14" t="str">
        <f>SUBSTITUTE(PROPER(Table2[[#This Row],[SupplierName]]),"'S","'s")</f>
        <v>Nord-Ost-Fisch Handelsgesellschaft Mbh</v>
      </c>
      <c r="E14" t="s">
        <v>912</v>
      </c>
      <c r="F14" t="s">
        <v>31</v>
      </c>
      <c r="G14" t="str">
        <f t="shared" si="0"/>
        <v>International</v>
      </c>
      <c r="H14" t="s">
        <v>913</v>
      </c>
      <c r="I14">
        <f>COUNTIF(' Product(Emmanuel)'!E:E,Table2[[#This Row],[SupplierID]])</f>
        <v>1</v>
      </c>
      <c r="J14" s="16">
        <f>SUMIF(' Product(Emmanuel)'!E:E,Table2[[#This Row],[SupplierID]],' Product(Emmanuel)'!L:L)</f>
        <v>27.53</v>
      </c>
      <c r="K14">
        <f>SUMIF(' Product(Emmanuel)'!E:E, Table2[[#This Row],[SupplierID]],' Product(Emmanuel)'!N:N)</f>
        <v>700</v>
      </c>
    </row>
    <row r="15" spans="2:11" ht="15" customHeight="1">
      <c r="B15" t="s">
        <v>733</v>
      </c>
      <c r="C15" t="s">
        <v>914</v>
      </c>
      <c r="D15" t="str">
        <f>SUBSTITUTE(PROPER(Table2[[#This Row],[SupplierName]]),"'S","'s")</f>
        <v>Formaggi Fortini S.R.L.</v>
      </c>
      <c r="E15" t="s">
        <v>915</v>
      </c>
      <c r="F15" t="s">
        <v>34</v>
      </c>
      <c r="G15" t="str">
        <f t="shared" si="0"/>
        <v>International</v>
      </c>
      <c r="H15" t="s">
        <v>916</v>
      </c>
      <c r="I15">
        <f>COUNTIF(' Product(Emmanuel)'!E:E,Table2[[#This Row],[SupplierID]])</f>
        <v>3</v>
      </c>
      <c r="J15" s="16">
        <f>SUMIF(' Product(Emmanuel)'!E:E,Table2[[#This Row],[SupplierID]],' Product(Emmanuel)'!L:L)</f>
        <v>71.930000000000007</v>
      </c>
      <c r="K15">
        <f>SUMIF(' Product(Emmanuel)'!E:E, Table2[[#This Row],[SupplierID]],' Product(Emmanuel)'!N:N)</f>
        <v>2950</v>
      </c>
    </row>
    <row r="16" spans="2:11" ht="15" customHeight="1">
      <c r="B16" t="s">
        <v>738</v>
      </c>
      <c r="C16" t="s">
        <v>917</v>
      </c>
      <c r="D16" t="str">
        <f>SUBSTITUTE(PROPER(Table2[[#This Row],[SupplierName]]),"'S","'s")</f>
        <v>Norske Meierier</v>
      </c>
      <c r="E16" t="s">
        <v>918</v>
      </c>
      <c r="F16" t="s">
        <v>40</v>
      </c>
      <c r="G16" t="str">
        <f t="shared" si="0"/>
        <v>International</v>
      </c>
      <c r="H16" t="s">
        <v>919</v>
      </c>
      <c r="I16">
        <f>COUNTIF(' Product(Emmanuel)'!E:E,Table2[[#This Row],[SupplierID]])</f>
        <v>3</v>
      </c>
      <c r="J16" s="16">
        <f>SUMIF(' Product(Emmanuel)'!E:E,Table2[[#This Row],[SupplierID]],' Product(Emmanuel)'!L:L)</f>
        <v>54.74</v>
      </c>
      <c r="K16">
        <f>SUMIF(' Product(Emmanuel)'!E:E, Table2[[#This Row],[SupplierID]],' Product(Emmanuel)'!N:N)</f>
        <v>2830</v>
      </c>
    </row>
    <row r="17" spans="2:11" ht="15" customHeight="1">
      <c r="B17" t="s">
        <v>741</v>
      </c>
      <c r="C17" t="s">
        <v>920</v>
      </c>
      <c r="D17" t="str">
        <f>SUBSTITUTE(PROPER(Table2[[#This Row],[SupplierName]]),"'S","'s")</f>
        <v>Bigfoot Breweries</v>
      </c>
      <c r="E17" t="s">
        <v>921</v>
      </c>
      <c r="F17" t="s">
        <v>45</v>
      </c>
      <c r="G17" t="str">
        <f t="shared" si="0"/>
        <v>International</v>
      </c>
      <c r="H17" t="s">
        <v>922</v>
      </c>
      <c r="I17">
        <f>COUNTIF(' Product(Emmanuel)'!E:E,Table2[[#This Row],[SupplierID]])</f>
        <v>3</v>
      </c>
      <c r="J17" s="16">
        <f>SUMIF(' Product(Emmanuel)'!E:E,Table2[[#This Row],[SupplierID]],' Product(Emmanuel)'!L:L)</f>
        <v>51.429999999999993</v>
      </c>
      <c r="K17">
        <f>SUMIF(' Product(Emmanuel)'!E:E, Table2[[#This Row],[SupplierID]],' Product(Emmanuel)'!N:N)</f>
        <v>1611</v>
      </c>
    </row>
    <row r="18" spans="2:11" ht="15" customHeight="1">
      <c r="B18" t="s">
        <v>746</v>
      </c>
      <c r="C18" t="s">
        <v>923</v>
      </c>
      <c r="D18" t="str">
        <f>SUBSTITUTE(PROPER(Table2[[#This Row],[SupplierName]]),"'S","'s")</f>
        <v>Svensk Sjöföda Ab</v>
      </c>
      <c r="E18" t="s">
        <v>924</v>
      </c>
      <c r="F18" t="s">
        <v>43</v>
      </c>
      <c r="G18" t="str">
        <f t="shared" si="0"/>
        <v>International</v>
      </c>
      <c r="H18" t="s">
        <v>925</v>
      </c>
      <c r="I18">
        <f>COUNTIF(' Product(Emmanuel)'!E:E,Table2[[#This Row],[SupplierID]])</f>
        <v>3</v>
      </c>
      <c r="J18" s="16">
        <f>SUMIF(' Product(Emmanuel)'!E:E,Table2[[#This Row],[SupplierID]],' Product(Emmanuel)'!L:L)</f>
        <v>70.180000000000007</v>
      </c>
      <c r="K18">
        <f>SUMIF(' Product(Emmanuel)'!E:E, Table2[[#This Row],[SupplierID]],' Product(Emmanuel)'!N:N)</f>
        <v>1584</v>
      </c>
    </row>
    <row r="19" spans="2:11" ht="15" customHeight="1">
      <c r="B19" t="s">
        <v>751</v>
      </c>
      <c r="C19" t="s">
        <v>926</v>
      </c>
      <c r="D19" t="str">
        <f>SUBSTITUTE(PROPER(Table2[[#This Row],[SupplierName]]),"'S","'s")</f>
        <v>Aux Joyeux Ecclésiastiques</v>
      </c>
      <c r="E19" t="s">
        <v>927</v>
      </c>
      <c r="F19" t="s">
        <v>28</v>
      </c>
      <c r="G19" t="str">
        <f t="shared" si="0"/>
        <v>International</v>
      </c>
      <c r="H19" t="s">
        <v>928</v>
      </c>
      <c r="I19">
        <f>COUNTIF(' Product(Emmanuel)'!E:E,Table2[[#This Row],[SupplierID]])</f>
        <v>2</v>
      </c>
      <c r="J19" s="16">
        <f>SUMIF(' Product(Emmanuel)'!E:E,Table2[[#This Row],[SupplierID]],' Product(Emmanuel)'!L:L)</f>
        <v>377.63</v>
      </c>
      <c r="K19">
        <f>SUMIF(' Product(Emmanuel)'!E:E, Table2[[#This Row],[SupplierID]],' Product(Emmanuel)'!N:N)</f>
        <v>1523</v>
      </c>
    </row>
    <row r="20" spans="2:11" ht="15" customHeight="1">
      <c r="B20" t="s">
        <v>756</v>
      </c>
      <c r="C20" t="s">
        <v>929</v>
      </c>
      <c r="D20" t="str">
        <f>SUBSTITUTE(PROPER(Table2[[#This Row],[SupplierName]]),"'S","'s")</f>
        <v>New England Seafood Cannery</v>
      </c>
      <c r="E20" t="s">
        <v>930</v>
      </c>
      <c r="F20" t="s">
        <v>45</v>
      </c>
      <c r="G20" t="str">
        <f t="shared" si="0"/>
        <v>International</v>
      </c>
      <c r="H20" t="s">
        <v>931</v>
      </c>
      <c r="I20">
        <f>COUNTIF(' Product(Emmanuel)'!E:E,Table2[[#This Row],[SupplierID]])</f>
        <v>2</v>
      </c>
      <c r="J20" s="16">
        <f>SUMIF(' Product(Emmanuel)'!E:E,Table2[[#This Row],[SupplierID]],' Product(Emmanuel)'!L:L)</f>
        <v>32.71</v>
      </c>
      <c r="K20">
        <f>SUMIF(' Product(Emmanuel)'!E:E, Table2[[#This Row],[SupplierID]],' Product(Emmanuel)'!N:N)</f>
        <v>2300</v>
      </c>
    </row>
    <row r="21" spans="2:11" ht="15" customHeight="1">
      <c r="B21" t="s">
        <v>761</v>
      </c>
      <c r="C21" t="s">
        <v>932</v>
      </c>
      <c r="D21" t="str">
        <f>SUBSTITUTE(PROPER(Table2[[#This Row],[SupplierName]]),"'S","'s")</f>
        <v>Leka Trading</v>
      </c>
      <c r="E21" t="s">
        <v>933</v>
      </c>
      <c r="F21" t="s">
        <v>41</v>
      </c>
      <c r="G21" t="str">
        <f t="shared" si="0"/>
        <v>Local</v>
      </c>
      <c r="H21" t="s">
        <v>934</v>
      </c>
      <c r="I21">
        <f>COUNTIF(' Product(Emmanuel)'!E:E,Table2[[#This Row],[SupplierID]])</f>
        <v>3</v>
      </c>
      <c r="J21" s="16">
        <f>SUMIF(' Product(Emmanuel)'!E:E,Table2[[#This Row],[SupplierID]],' Product(Emmanuel)'!L:L)</f>
        <v>100.58000000000001</v>
      </c>
      <c r="K21">
        <f>SUMIF(' Product(Emmanuel)'!E:E, Table2[[#This Row],[SupplierID]],' Product(Emmanuel)'!N:N)</f>
        <v>2010</v>
      </c>
    </row>
    <row r="22" spans="2:11" ht="15" customHeight="1">
      <c r="B22" t="s">
        <v>769</v>
      </c>
      <c r="C22" t="s">
        <v>935</v>
      </c>
      <c r="D22" t="str">
        <f>SUBSTITUTE(PROPER(Table2[[#This Row],[SupplierName]]),"'S","'s")</f>
        <v>Lyngbysild</v>
      </c>
      <c r="E22" t="s">
        <v>936</v>
      </c>
      <c r="F22" t="s">
        <v>22</v>
      </c>
      <c r="G22" t="str">
        <f t="shared" si="0"/>
        <v>International</v>
      </c>
      <c r="H22" t="s">
        <v>937</v>
      </c>
      <c r="I22">
        <f>COUNTIF(' Product(Emmanuel)'!E:E,Table2[[#This Row],[SupplierID]])</f>
        <v>2</v>
      </c>
      <c r="J22" s="16">
        <f>SUMIF(' Product(Emmanuel)'!E:E,Table2[[#This Row],[SupplierID]],' Product(Emmanuel)'!L:L)</f>
        <v>18.36</v>
      </c>
      <c r="K22">
        <f>SUMIF(' Product(Emmanuel)'!E:E, Table2[[#This Row],[SupplierID]],' Product(Emmanuel)'!N:N)</f>
        <v>1110</v>
      </c>
    </row>
    <row r="23" spans="2:11" ht="15" customHeight="1">
      <c r="B23" t="s">
        <v>774</v>
      </c>
      <c r="C23" t="s">
        <v>938</v>
      </c>
      <c r="D23" t="str">
        <f>SUBSTITUTE(PROPER(Table2[[#This Row],[SupplierName]]),"'S","'s")</f>
        <v>Zaanse Snoepfabriek</v>
      </c>
      <c r="E23" t="s">
        <v>939</v>
      </c>
      <c r="F23" t="s">
        <v>39</v>
      </c>
      <c r="G23" t="str">
        <f t="shared" si="0"/>
        <v>International</v>
      </c>
      <c r="H23" t="s">
        <v>940</v>
      </c>
      <c r="I23">
        <f>COUNTIF(' Product(Emmanuel)'!E:E,Table2[[#This Row],[SupplierID]])</f>
        <v>2</v>
      </c>
      <c r="J23" s="16">
        <f>SUMIF(' Product(Emmanuel)'!E:E,Table2[[#This Row],[SupplierID]],' Product(Emmanuel)'!L:L)</f>
        <v>28.43</v>
      </c>
      <c r="K23">
        <f>SUMIF(' Product(Emmanuel)'!E:E, Table2[[#This Row],[SupplierID]],' Product(Emmanuel)'!N:N)</f>
        <v>750</v>
      </c>
    </row>
    <row r="24" spans="2:11" ht="15" customHeight="1">
      <c r="B24" t="s">
        <v>780</v>
      </c>
      <c r="C24" t="s">
        <v>941</v>
      </c>
      <c r="D24" t="str">
        <f>SUBSTITUTE(PROPER(Table2[[#This Row],[SupplierName]]),"'S","'s")</f>
        <v>Karkki Oy</v>
      </c>
      <c r="E24" t="s">
        <v>942</v>
      </c>
      <c r="F24" t="s">
        <v>25</v>
      </c>
      <c r="G24" t="str">
        <f t="shared" si="0"/>
        <v>International</v>
      </c>
      <c r="H24" t="s">
        <v>943</v>
      </c>
      <c r="I24">
        <f>COUNTIF(' Product(Emmanuel)'!E:E,Table2[[#This Row],[SupplierID]])</f>
        <v>3</v>
      </c>
      <c r="J24" s="16">
        <f>SUMIF(' Product(Emmanuel)'!E:E,Table2[[#This Row],[SupplierID]],' Product(Emmanuel)'!L:L)</f>
        <v>55.35</v>
      </c>
      <c r="K24">
        <f>SUMIF(' Product(Emmanuel)'!E:E, Table2[[#This Row],[SupplierID]],' Product(Emmanuel)'!N:N)</f>
        <v>2400</v>
      </c>
    </row>
    <row r="25" spans="2:11" ht="15" customHeight="1">
      <c r="B25" t="s">
        <v>786</v>
      </c>
      <c r="C25" t="s">
        <v>944</v>
      </c>
      <c r="D25" t="str">
        <f>SUBSTITUTE(PROPER(Table2[[#This Row],[SupplierName]]),"'S","'s")</f>
        <v>G'Day, Mate</v>
      </c>
      <c r="E25" t="s">
        <v>945</v>
      </c>
      <c r="F25" t="s">
        <v>10</v>
      </c>
      <c r="G25" t="str">
        <f t="shared" si="0"/>
        <v>International</v>
      </c>
      <c r="H25" t="s">
        <v>946</v>
      </c>
      <c r="I25">
        <f>COUNTIF(' Product(Emmanuel)'!E:E,Table2[[#This Row],[SupplierID]])</f>
        <v>3</v>
      </c>
      <c r="J25" s="16">
        <f>SUMIF(' Product(Emmanuel)'!E:E,Table2[[#This Row],[SupplierID]],' Product(Emmanuel)'!L:L)</f>
        <v>59.760000000000005</v>
      </c>
      <c r="K25">
        <f>SUMIF(' Product(Emmanuel)'!E:E, Table2[[#This Row],[SupplierID]],' Product(Emmanuel)'!N:N)</f>
        <v>2300</v>
      </c>
    </row>
    <row r="26" spans="2:11" ht="15" customHeight="1">
      <c r="B26" t="s">
        <v>793</v>
      </c>
      <c r="C26" t="s">
        <v>947</v>
      </c>
      <c r="D26" t="str">
        <f>SUBSTITUTE(PROPER(Table2[[#This Row],[SupplierName]]),"'S","'s")</f>
        <v>Ma Maison</v>
      </c>
      <c r="E26" t="s">
        <v>948</v>
      </c>
      <c r="F26" t="s">
        <v>18</v>
      </c>
      <c r="G26" t="str">
        <f t="shared" si="0"/>
        <v>International</v>
      </c>
      <c r="H26" t="s">
        <v>949</v>
      </c>
      <c r="I26">
        <f>COUNTIF(' Product(Emmanuel)'!E:E,Table2[[#This Row],[SupplierID]])</f>
        <v>2</v>
      </c>
      <c r="J26" s="16">
        <f>SUMIF(' Product(Emmanuel)'!E:E,Table2[[#This Row],[SupplierID]],' Product(Emmanuel)'!L:L)</f>
        <v>43.339999999999996</v>
      </c>
      <c r="K26">
        <f>SUMIF(' Product(Emmanuel)'!E:E, Table2[[#This Row],[SupplierID]],' Product(Emmanuel)'!N:N)</f>
        <v>1750</v>
      </c>
    </row>
    <row r="27" spans="2:11" ht="15" customHeight="1">
      <c r="B27" t="s">
        <v>798</v>
      </c>
      <c r="C27" t="s">
        <v>950</v>
      </c>
      <c r="D27" t="str">
        <f>SUBSTITUTE(PROPER(Table2[[#This Row],[SupplierName]]),"'S","'s")</f>
        <v>Pasta Buttini S.R.L.</v>
      </c>
      <c r="E27" t="s">
        <v>951</v>
      </c>
      <c r="F27" t="s">
        <v>34</v>
      </c>
      <c r="G27" t="str">
        <f t="shared" si="0"/>
        <v>International</v>
      </c>
      <c r="H27" t="s">
        <v>952</v>
      </c>
      <c r="I27">
        <f>COUNTIF(' Product(Emmanuel)'!E:E,Table2[[#This Row],[SupplierID]])</f>
        <v>2</v>
      </c>
      <c r="J27" s="16">
        <f>SUMIF(' Product(Emmanuel)'!E:E,Table2[[#This Row],[SupplierID]],' Product(Emmanuel)'!L:L)</f>
        <v>49.040000000000006</v>
      </c>
      <c r="K27">
        <f>SUMIF(' Product(Emmanuel)'!E:E, Table2[[#This Row],[SupplierID]],' Product(Emmanuel)'!N:N)</f>
        <v>1780</v>
      </c>
    </row>
    <row r="28" spans="2:11" ht="15" customHeight="1">
      <c r="B28" t="s">
        <v>803</v>
      </c>
      <c r="C28" t="s">
        <v>953</v>
      </c>
      <c r="D28" t="str">
        <f>SUBSTITUTE(PROPER(Table2[[#This Row],[SupplierName]]),"'S","'s")</f>
        <v>Escargots Nouveaux</v>
      </c>
      <c r="E28" t="s">
        <v>954</v>
      </c>
      <c r="F28" t="s">
        <v>28</v>
      </c>
      <c r="G28" t="str">
        <f t="shared" si="0"/>
        <v>International</v>
      </c>
      <c r="H28" t="s">
        <v>955</v>
      </c>
      <c r="I28">
        <f>COUNTIF(' Product(Emmanuel)'!E:E,Table2[[#This Row],[SupplierID]])</f>
        <v>1</v>
      </c>
      <c r="J28" s="16">
        <f>SUMIF(' Product(Emmanuel)'!E:E,Table2[[#This Row],[SupplierID]],' Product(Emmanuel)'!L:L)</f>
        <v>10.91</v>
      </c>
      <c r="K28">
        <f>SUMIF(' Product(Emmanuel)'!E:E, Table2[[#This Row],[SupplierID]],' Product(Emmanuel)'!N:N)</f>
        <v>550</v>
      </c>
    </row>
    <row r="29" spans="2:11" ht="15" customHeight="1">
      <c r="B29" t="s">
        <v>806</v>
      </c>
      <c r="C29" t="s">
        <v>956</v>
      </c>
      <c r="D29" t="str">
        <f>SUBSTITUTE(PROPER(Table2[[#This Row],[SupplierName]]),"'S","'s")</f>
        <v>Gai Pâturage</v>
      </c>
      <c r="E29" t="s">
        <v>957</v>
      </c>
      <c r="F29" t="s">
        <v>28</v>
      </c>
      <c r="G29" t="str">
        <f t="shared" si="0"/>
        <v>International</v>
      </c>
      <c r="H29" t="s">
        <v>958</v>
      </c>
      <c r="I29">
        <f>COUNTIF(' Product(Emmanuel)'!E:E,Table2[[#This Row],[SupplierID]])</f>
        <v>2</v>
      </c>
      <c r="J29" s="16">
        <f>SUMIF(' Product(Emmanuel)'!E:E,Table2[[#This Row],[SupplierID]],' Product(Emmanuel)'!L:L)</f>
        <v>84.52000000000001</v>
      </c>
      <c r="K29">
        <f>SUMIF(' Product(Emmanuel)'!E:E, Table2[[#This Row],[SupplierID]],' Product(Emmanuel)'!N:N)</f>
        <v>3200</v>
      </c>
    </row>
    <row r="30" spans="2:11" ht="14.45">
      <c r="B30" t="s">
        <v>812</v>
      </c>
      <c r="C30" t="s">
        <v>959</v>
      </c>
      <c r="D30" t="str">
        <f>SUBSTITUTE(PROPER(Table2[[#This Row],[SupplierName]]),"'S","'s")</f>
        <v>Forêts D'Érables</v>
      </c>
      <c r="E30" t="s">
        <v>960</v>
      </c>
      <c r="F30" t="s">
        <v>18</v>
      </c>
      <c r="G30" t="str">
        <f t="shared" si="0"/>
        <v>International</v>
      </c>
      <c r="H30" t="s">
        <v>961</v>
      </c>
      <c r="I30">
        <f>COUNTIF(' Product(Emmanuel)'!E:E,Table2[[#This Row],[SupplierID]])</f>
        <v>2</v>
      </c>
      <c r="J30" s="16">
        <f>SUMIF(' Product(Emmanuel)'!E:E,Table2[[#This Row],[SupplierID]],' Product(Emmanuel)'!L:L)</f>
        <v>82.42</v>
      </c>
      <c r="K30">
        <f>SUMIF(' Product(Emmanuel)'!E:E, Table2[[#This Row],[SupplierID]],' Product(Emmanuel)'!N:N)</f>
        <v>2800</v>
      </c>
    </row>
    <row r="31" spans="2:11" ht="14.45"/>
    <row r="32" spans="2:11" ht="14.45"/>
    <row r="33" spans="2:4" ht="14.45"/>
    <row r="34" spans="2:4" ht="14.45"/>
    <row r="35" spans="2:4" ht="14.45">
      <c r="B35" s="54"/>
      <c r="C35" s="54"/>
      <c r="D35" s="54"/>
    </row>
    <row r="36" spans="2:4" ht="14.45"/>
    <row r="37" spans="2:4" ht="14.45"/>
    <row r="38" spans="2:4" ht="14.45"/>
    <row r="39" spans="2:4" ht="14.45"/>
    <row r="40" spans="2:4" ht="14.45"/>
    <row r="41" spans="2:4" ht="14.45"/>
    <row r="42" spans="2:4" ht="14.45"/>
    <row r="43" spans="2:4" ht="14.45"/>
    <row r="44" spans="2:4" ht="14.45"/>
    <row r="45" spans="2:4" ht="14.45"/>
    <row r="46" spans="2:4" ht="14.45"/>
    <row r="47" spans="2:4" ht="14.45"/>
    <row r="48" spans="2:4" ht="14.45"/>
    <row r="49" ht="14.45"/>
    <row r="50" ht="14.45"/>
    <row r="51" ht="14.45"/>
    <row r="52" ht="14.45"/>
    <row r="53" ht="14.45"/>
    <row r="54" ht="14.45"/>
    <row r="55" ht="14.45"/>
    <row r="56" ht="14.45"/>
    <row r="57" ht="14.45"/>
    <row r="58" ht="14.45"/>
    <row r="59" ht="14.45"/>
    <row r="60" ht="14.45"/>
    <row r="61" ht="14.45"/>
    <row r="62" ht="14.45"/>
    <row r="63" ht="14.45"/>
    <row r="64" ht="14.45"/>
    <row r="65" ht="14.45"/>
    <row r="66" ht="14.45"/>
    <row r="67" ht="14.45"/>
    <row r="68" ht="14.45"/>
    <row r="69" ht="14.45"/>
    <row r="70" ht="14.45"/>
    <row r="71" ht="14.45"/>
    <row r="72" ht="14.45"/>
    <row r="73" ht="14.45"/>
    <row r="74" ht="14.45"/>
    <row r="75" ht="14.45"/>
    <row r="76" ht="14.45"/>
    <row r="77" ht="14.45"/>
    <row r="78" ht="14.45"/>
  </sheetData>
  <phoneticPr fontId="2" type="noConversion"/>
  <conditionalFormatting sqref="I1:I1048576">
    <cfRule type="dataBar" priority="1">
      <dataBar>
        <cfvo type="min"/>
        <cfvo type="max"/>
        <color rgb="FF008AEF"/>
      </dataBar>
      <extLst>
        <ext xmlns:x14="http://schemas.microsoft.com/office/spreadsheetml/2009/9/main" uri="{B025F937-C7B1-47D3-B67F-A62EFF666E3E}">
          <x14:id>{5049EAF3-068F-4E28-923E-4CDA6EA80894}</x14:id>
        </ext>
      </extLst>
    </cfRule>
    <cfRule type="dataBar" priority="2">
      <dataBar>
        <cfvo type="min"/>
        <cfvo type="max"/>
        <color rgb="FF63C384"/>
      </dataBar>
      <extLst>
        <ext xmlns:x14="http://schemas.microsoft.com/office/spreadsheetml/2009/9/main" uri="{B025F937-C7B1-47D3-B67F-A62EFF666E3E}">
          <x14:id>{8FE0330A-E7FB-4C02-B87C-A73C77974188}</x14:id>
        </ext>
      </extLst>
    </cfRule>
    <cfRule type="dataBar" priority="3">
      <dataBar>
        <cfvo type="min"/>
        <cfvo type="max"/>
        <color rgb="FFFFB628"/>
      </dataBar>
      <extLst>
        <ext xmlns:x14="http://schemas.microsoft.com/office/spreadsheetml/2009/9/main" uri="{B025F937-C7B1-47D3-B67F-A62EFF666E3E}">
          <x14:id>{3D1063C0-ECDF-4CFB-8740-64F5C7DDABC6}</x14:id>
        </ext>
      </extLst>
    </cfRule>
    <cfRule type="dataBar" priority="4">
      <dataBar>
        <cfvo type="min"/>
        <cfvo type="max"/>
        <color rgb="FFFF555A"/>
      </dataBar>
      <extLst>
        <ext xmlns:x14="http://schemas.microsoft.com/office/spreadsheetml/2009/9/main" uri="{B025F937-C7B1-47D3-B67F-A62EFF666E3E}">
          <x14:id>{178DAA8D-42A7-4606-982A-2EC771AF0B6C}</x14:id>
        </ext>
      </extLst>
    </cfRule>
    <cfRule type="dataBar" priority="5">
      <dataBar>
        <cfvo type="min"/>
        <cfvo type="max"/>
        <color rgb="FFFFB628"/>
      </dataBar>
      <extLst>
        <ext xmlns:x14="http://schemas.microsoft.com/office/spreadsheetml/2009/9/main" uri="{B025F937-C7B1-47D3-B67F-A62EFF666E3E}">
          <x14:id>{A26C269B-0726-4073-8192-9BEB763E1F75}</x14:id>
        </ext>
      </extLst>
    </cfRule>
    <cfRule type="dataBar" priority="6">
      <dataBar>
        <cfvo type="min"/>
        <cfvo type="max"/>
        <color rgb="FF638EC6"/>
      </dataBar>
      <extLst>
        <ext xmlns:x14="http://schemas.microsoft.com/office/spreadsheetml/2009/9/main" uri="{B025F937-C7B1-47D3-B67F-A62EFF666E3E}">
          <x14:id>{377E57A5-2E60-4889-88B9-97F5CD76820D}</x14:id>
        </ext>
      </extLst>
    </cfRule>
    <cfRule type="dataBar" priority="7">
      <dataBar>
        <cfvo type="min"/>
        <cfvo type="max"/>
        <color rgb="FF638EC6"/>
      </dataBar>
      <extLst>
        <ext xmlns:x14="http://schemas.microsoft.com/office/spreadsheetml/2009/9/main" uri="{B025F937-C7B1-47D3-B67F-A62EFF666E3E}">
          <x14:id>{D8DBCBC1-6C33-4A3F-9895-C75C7B7BE6EB}</x14:id>
        </ext>
      </extLst>
    </cfRule>
  </conditionalFormatting>
  <conditionalFormatting sqref="K2:K30">
    <cfRule type="cellIs" dxfId="155" priority="8" operator="greaterThan">
      <formula>2500</formula>
    </cfRule>
    <cfRule type="cellIs" dxfId="154" priority="9" operator="greaterThanOrEqual">
      <formula>1500</formula>
    </cfRule>
    <cfRule type="cellIs" dxfId="153" priority="10" operator="lessThan">
      <formula>1500</formula>
    </cfRule>
  </conditionalFormatting>
  <pageMargins left="0.7" right="0.7" top="0.75" bottom="0.75" header="0.3" footer="0.3"/>
  <pageSetup paperSize="9" orientation="portrait" r:id="rId1"/>
  <headerFooter>
    <oddHeader>&amp;C&amp;"Calibri"&amp;10&amp;K000000Official (Open)&amp;1#</oddHeader>
  </headerFooter>
  <drawing r:id="rId2"/>
  <tableParts count="1">
    <tablePart r:id="rId3"/>
  </tableParts>
  <extLst>
    <ext xmlns:x14="http://schemas.microsoft.com/office/spreadsheetml/2009/9/main" uri="{78C0D931-6437-407d-A8EE-F0AAD7539E65}">
      <x14:conditionalFormattings>
        <x14:conditionalFormatting xmlns:xm="http://schemas.microsoft.com/office/excel/2006/main">
          <x14:cfRule type="dataBar" id="{5049EAF3-068F-4E28-923E-4CDA6EA80894}">
            <x14:dataBar minLength="0" maxLength="100" border="1" negativeBarBorderColorSameAsPositive="0">
              <x14:cfvo type="autoMin"/>
              <x14:cfvo type="autoMax"/>
              <x14:borderColor rgb="FF008AEF"/>
              <x14:negativeFillColor rgb="FFFF0000"/>
              <x14:negativeBorderColor rgb="FFFF0000"/>
              <x14:axisColor rgb="FF000000"/>
            </x14:dataBar>
          </x14:cfRule>
          <x14:cfRule type="dataBar" id="{8FE0330A-E7FB-4C02-B87C-A73C77974188}">
            <x14:dataBar minLength="0" maxLength="100" border="1" negativeBarBorderColorSameAsPositive="0">
              <x14:cfvo type="autoMin"/>
              <x14:cfvo type="autoMax"/>
              <x14:borderColor rgb="FF63C384"/>
              <x14:negativeFillColor rgb="FFFF0000"/>
              <x14:negativeBorderColor rgb="FFFF0000"/>
              <x14:axisColor rgb="FF000000"/>
            </x14:dataBar>
          </x14:cfRule>
          <x14:cfRule type="dataBar" id="{3D1063C0-ECDF-4CFB-8740-64F5C7DDABC6}">
            <x14:dataBar minLength="0" maxLength="100" gradient="0">
              <x14:cfvo type="autoMin"/>
              <x14:cfvo type="autoMax"/>
              <x14:negativeFillColor rgb="FFFF0000"/>
              <x14:axisColor rgb="FF000000"/>
            </x14:dataBar>
          </x14:cfRule>
          <x14:cfRule type="dataBar" id="{178DAA8D-42A7-4606-982A-2EC771AF0B6C}">
            <x14:dataBar minLength="0" maxLength="100" border="1" negativeBarBorderColorSameAsPositive="0">
              <x14:cfvo type="autoMin"/>
              <x14:cfvo type="autoMax"/>
              <x14:borderColor rgb="FFFF555A"/>
              <x14:negativeFillColor rgb="FFFF0000"/>
              <x14:negativeBorderColor rgb="FFFF0000"/>
              <x14:axisColor rgb="FF000000"/>
            </x14:dataBar>
          </x14:cfRule>
          <x14:cfRule type="dataBar" id="{A26C269B-0726-4073-8192-9BEB763E1F75}">
            <x14:dataBar minLength="0" maxLength="100" border="1" negativeBarBorderColorSameAsPositive="0">
              <x14:cfvo type="autoMin"/>
              <x14:cfvo type="autoMax"/>
              <x14:borderColor rgb="FFFFB628"/>
              <x14:negativeFillColor rgb="FFFF0000"/>
              <x14:negativeBorderColor rgb="FFFF0000"/>
              <x14:axisColor rgb="FF000000"/>
            </x14:dataBar>
          </x14:cfRule>
          <x14:cfRule type="dataBar" id="{377E57A5-2E60-4889-88B9-97F5CD76820D}">
            <x14:dataBar minLength="0" maxLength="100" border="1" negativeBarBorderColorSameAsPositive="0">
              <x14:cfvo type="autoMin"/>
              <x14:cfvo type="autoMax"/>
              <x14:borderColor rgb="FF638EC6"/>
              <x14:negativeFillColor rgb="FFFF0000"/>
              <x14:negativeBorderColor rgb="FFFF0000"/>
              <x14:axisColor rgb="FF000000"/>
            </x14:dataBar>
          </x14:cfRule>
          <x14:cfRule type="dataBar" id="{D8DBCBC1-6C33-4A3F-9895-C75C7B7BE6EB}">
            <x14:dataBar minLength="0" maxLength="100" gradient="0">
              <x14:cfvo type="autoMin"/>
              <x14:cfvo type="autoMax"/>
              <x14:negativeFillColor rgb="FFFF0000"/>
              <x14:axisColor rgb="FF000000"/>
            </x14:dataBar>
          </x14:cfRule>
          <xm:sqref>I1:I1048576</xm:sqref>
        </x14:conditionalFormatting>
      </x14:conditionalFormatting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40660C-8D21-4CD8-A549-FBCBF85FE653}">
  <sheetPr>
    <tabColor theme="5" tint="0.59999389629810485"/>
  </sheetPr>
  <dimension ref="B1:C39"/>
  <sheetViews>
    <sheetView topLeftCell="A19" zoomScale="82" zoomScaleNormal="82" workbookViewId="0">
      <selection activeCell="C4" sqref="C4"/>
    </sheetView>
  </sheetViews>
  <sheetFormatPr defaultColWidth="8.7109375" defaultRowHeight="14.45"/>
  <cols>
    <col min="1" max="1" width="27.42578125" customWidth="1"/>
    <col min="2" max="2" width="17.42578125" bestFit="1" customWidth="1"/>
    <col min="3" max="3" width="37" bestFit="1" customWidth="1"/>
  </cols>
  <sheetData>
    <row r="1" spans="2:3">
      <c r="B1" s="15" t="s">
        <v>869</v>
      </c>
      <c r="C1" s="16" t="s">
        <v>962</v>
      </c>
    </row>
    <row r="2" spans="2:3">
      <c r="B2" t="s">
        <v>10</v>
      </c>
      <c r="C2" s="16">
        <v>110.23500000000001</v>
      </c>
    </row>
    <row r="3" spans="2:3">
      <c r="B3" t="s">
        <v>14</v>
      </c>
      <c r="C3" s="16">
        <v>3.85</v>
      </c>
    </row>
    <row r="4" spans="2:3">
      <c r="B4" t="s">
        <v>18</v>
      </c>
      <c r="C4" s="16">
        <v>62.879999999999995</v>
      </c>
    </row>
    <row r="5" spans="2:3">
      <c r="B5" t="s">
        <v>22</v>
      </c>
      <c r="C5" s="16">
        <v>18.36</v>
      </c>
    </row>
    <row r="6" spans="2:3">
      <c r="B6" t="s">
        <v>25</v>
      </c>
      <c r="C6" s="16">
        <v>55.35</v>
      </c>
    </row>
    <row r="7" spans="2:3">
      <c r="B7" t="s">
        <v>28</v>
      </c>
      <c r="C7" s="16">
        <v>157.6866666666667</v>
      </c>
    </row>
    <row r="8" spans="2:3">
      <c r="B8" t="s">
        <v>31</v>
      </c>
      <c r="C8" s="16">
        <v>123.79666666666667</v>
      </c>
    </row>
    <row r="9" spans="2:3">
      <c r="B9" t="s">
        <v>34</v>
      </c>
      <c r="C9" s="16">
        <v>60.485000000000007</v>
      </c>
    </row>
    <row r="10" spans="2:3">
      <c r="B10" t="s">
        <v>37</v>
      </c>
      <c r="C10" s="16">
        <v>91.835000000000008</v>
      </c>
    </row>
    <row r="11" spans="2:3">
      <c r="B11" t="s">
        <v>39</v>
      </c>
      <c r="C11" s="16">
        <v>28.43</v>
      </c>
    </row>
    <row r="12" spans="2:3">
      <c r="B12" t="s">
        <v>40</v>
      </c>
      <c r="C12" s="16">
        <v>54.74</v>
      </c>
    </row>
    <row r="13" spans="2:3">
      <c r="B13" t="s">
        <v>41</v>
      </c>
      <c r="C13" s="16">
        <v>100.58000000000001</v>
      </c>
    </row>
    <row r="14" spans="2:3">
      <c r="B14" t="s">
        <v>42</v>
      </c>
      <c r="C14" s="16">
        <v>68.709999999999994</v>
      </c>
    </row>
    <row r="15" spans="2:3">
      <c r="B15" t="s">
        <v>43</v>
      </c>
      <c r="C15" s="16">
        <v>45.75</v>
      </c>
    </row>
    <row r="16" spans="2:3">
      <c r="B16" t="s">
        <v>44</v>
      </c>
      <c r="C16" s="16">
        <v>102.55000000000001</v>
      </c>
    </row>
    <row r="17" spans="2:3">
      <c r="B17" t="s">
        <v>45</v>
      </c>
      <c r="C17" s="16">
        <v>69.944999999999993</v>
      </c>
    </row>
    <row r="18" spans="2:3">
      <c r="B18" t="s">
        <v>38</v>
      </c>
      <c r="C18" s="16">
        <v>82.817931034482754</v>
      </c>
    </row>
    <row r="22" spans="2:3">
      <c r="B22" s="15" t="s">
        <v>869</v>
      </c>
      <c r="C22" t="s">
        <v>6</v>
      </c>
    </row>
    <row r="23" spans="2:3">
      <c r="B23" t="s">
        <v>45</v>
      </c>
      <c r="C23">
        <v>4</v>
      </c>
    </row>
    <row r="24" spans="2:3">
      <c r="B24" t="s">
        <v>28</v>
      </c>
      <c r="C24">
        <v>3</v>
      </c>
    </row>
    <row r="25" spans="2:3">
      <c r="B25" t="s">
        <v>31</v>
      </c>
      <c r="C25">
        <v>3</v>
      </c>
    </row>
    <row r="26" spans="2:3">
      <c r="B26" t="s">
        <v>43</v>
      </c>
      <c r="C26">
        <v>2</v>
      </c>
    </row>
    <row r="27" spans="2:3">
      <c r="B27" t="s">
        <v>18</v>
      </c>
      <c r="C27">
        <v>2</v>
      </c>
    </row>
    <row r="28" spans="2:3">
      <c r="B28" t="s">
        <v>44</v>
      </c>
      <c r="C28">
        <v>2</v>
      </c>
    </row>
    <row r="29" spans="2:3">
      <c r="B29" t="s">
        <v>10</v>
      </c>
      <c r="C29">
        <v>2</v>
      </c>
    </row>
    <row r="30" spans="2:3">
      <c r="B30" t="s">
        <v>37</v>
      </c>
      <c r="C30">
        <v>2</v>
      </c>
    </row>
    <row r="31" spans="2:3">
      <c r="B31" t="s">
        <v>34</v>
      </c>
      <c r="C31">
        <v>2</v>
      </c>
    </row>
    <row r="32" spans="2:3">
      <c r="B32" t="s">
        <v>39</v>
      </c>
      <c r="C32">
        <v>1</v>
      </c>
    </row>
    <row r="33" spans="2:3">
      <c r="B33" t="s">
        <v>25</v>
      </c>
      <c r="C33">
        <v>1</v>
      </c>
    </row>
    <row r="34" spans="2:3">
      <c r="B34" t="s">
        <v>22</v>
      </c>
      <c r="C34">
        <v>1</v>
      </c>
    </row>
    <row r="35" spans="2:3">
      <c r="B35" t="s">
        <v>40</v>
      </c>
      <c r="C35">
        <v>1</v>
      </c>
    </row>
    <row r="36" spans="2:3">
      <c r="B36" t="s">
        <v>14</v>
      </c>
      <c r="C36">
        <v>1</v>
      </c>
    </row>
    <row r="37" spans="2:3">
      <c r="B37" t="s">
        <v>41</v>
      </c>
      <c r="C37">
        <v>1</v>
      </c>
    </row>
    <row r="38" spans="2:3">
      <c r="B38" t="s">
        <v>42</v>
      </c>
      <c r="C38">
        <v>1</v>
      </c>
    </row>
    <row r="39" spans="2:3">
      <c r="B39" t="s">
        <v>38</v>
      </c>
      <c r="C39">
        <v>29</v>
      </c>
    </row>
  </sheetData>
  <pageMargins left="0.7" right="0.7" top="0.75" bottom="0.75" header="0.3" footer="0.3"/>
  <drawing r:id="rId3"/>
  <extLst>
    <ext xmlns:x14="http://schemas.microsoft.com/office/spreadsheetml/2009/9/main" uri="{A8765BA9-456A-4dab-B4F3-ACF838C121DE}">
      <x14:slicerList>
        <x14:slicer r:id="rId4"/>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1236CB-F763-4EB9-9F4A-B94CFEC54BE4}">
  <sheetPr>
    <tabColor theme="5" tint="0.59999389629810485"/>
  </sheetPr>
  <dimension ref="B1:C28"/>
  <sheetViews>
    <sheetView zoomScale="89" zoomScaleNormal="85" workbookViewId="0">
      <selection activeCell="C17" sqref="C17"/>
    </sheetView>
  </sheetViews>
  <sheetFormatPr defaultColWidth="8.7109375" defaultRowHeight="14.45"/>
  <cols>
    <col min="1" max="1" width="27.28515625" customWidth="1"/>
    <col min="2" max="2" width="17.42578125" bestFit="1" customWidth="1"/>
    <col min="3" max="3" width="25.42578125" bestFit="1" customWidth="1"/>
    <col min="4" max="10" width="11.42578125" bestFit="1" customWidth="1"/>
    <col min="11" max="17" width="12.42578125" bestFit="1" customWidth="1"/>
    <col min="18" max="30" width="5.42578125" bestFit="1" customWidth="1"/>
    <col min="31" max="31" width="11.5703125" bestFit="1" customWidth="1"/>
  </cols>
  <sheetData>
    <row r="1" spans="2:3">
      <c r="B1" s="15" t="s">
        <v>869</v>
      </c>
      <c r="C1" t="s">
        <v>963</v>
      </c>
    </row>
    <row r="2" spans="2:3">
      <c r="B2" t="s">
        <v>18</v>
      </c>
      <c r="C2">
        <v>4550</v>
      </c>
    </row>
    <row r="3" spans="2:3">
      <c r="B3" t="s">
        <v>25</v>
      </c>
      <c r="C3">
        <v>2400</v>
      </c>
    </row>
    <row r="4" spans="2:3">
      <c r="B4" t="s">
        <v>38</v>
      </c>
      <c r="C4">
        <v>6950</v>
      </c>
    </row>
    <row r="25" spans="2:3">
      <c r="B25" t="s">
        <v>964</v>
      </c>
      <c r="C25" t="s">
        <v>874</v>
      </c>
    </row>
    <row r="26" spans="2:3">
      <c r="B26" t="e">
        <f>_xlfn.XLOOKUP(Table11[[#This Row],[Total Stock Supplied]],$C$2:$C$17,$B$2:$B$17)</f>
        <v>#NUM!</v>
      </c>
      <c r="C26" t="e">
        <f>LARGE($C$2:$C$17,ROW(B14))</f>
        <v>#NUM!</v>
      </c>
    </row>
    <row r="27" spans="2:3">
      <c r="B27" t="e">
        <f>_xlfn.XLOOKUP(Table11[[#This Row],[Total Stock Supplied]],$C$2:$C$17,$B$2:$B$17)</f>
        <v>#NUM!</v>
      </c>
      <c r="C27" t="e">
        <f>LARGE($C$2:$C$17,ROW(B15))</f>
        <v>#NUM!</v>
      </c>
    </row>
    <row r="28" spans="2:3">
      <c r="B28" t="e">
        <f>_xlfn.XLOOKUP(Table11[[#This Row],[Total Stock Supplied]],$C$2:$C$17,$B$2:$B$17)</f>
        <v>#NUM!</v>
      </c>
      <c r="C28" t="e">
        <f>LARGE($C$2:$C$17,ROW(B16))</f>
        <v>#NUM!</v>
      </c>
    </row>
  </sheetData>
  <conditionalFormatting sqref="B2:B17">
    <cfRule type="expression" dxfId="147" priority="3">
      <formula>$C2=MIN($C$2:$C$17)</formula>
    </cfRule>
    <cfRule type="expression" dxfId="146" priority="4">
      <formula>$C2=MAX($C$2:$C$17)</formula>
    </cfRule>
  </conditionalFormatting>
  <conditionalFormatting sqref="F23:F38">
    <cfRule type="expression" dxfId="145" priority="1">
      <formula>$C23=MIN($C$2:$C$17)</formula>
    </cfRule>
    <cfRule type="expression" dxfId="144" priority="2">
      <formula>$C23=MAX($C$2:$C$17)</formula>
    </cfRule>
  </conditionalFormatting>
  <pageMargins left="0.7" right="0.7" top="0.75" bottom="0.75" header="0.3" footer="0.3"/>
  <drawing r:id="rId2"/>
  <tableParts count="1">
    <tablePart r:id="rId3"/>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37B579-A51B-4CD4-BF36-9125B77E6FFD}">
  <sheetPr>
    <tabColor theme="5" tint="0.59999389629810485"/>
  </sheetPr>
  <dimension ref="B1:C4"/>
  <sheetViews>
    <sheetView zoomScale="96" workbookViewId="0">
      <selection activeCell="S4" sqref="S4"/>
    </sheetView>
  </sheetViews>
  <sheetFormatPr defaultColWidth="8.7109375" defaultRowHeight="14.45"/>
  <cols>
    <col min="1" max="1" width="26.7109375" customWidth="1"/>
    <col min="2" max="2" width="16" bestFit="1" customWidth="1"/>
    <col min="3" max="3" width="26.5703125" bestFit="1" customWidth="1"/>
  </cols>
  <sheetData>
    <row r="1" spans="2:3">
      <c r="B1" s="15" t="s">
        <v>870</v>
      </c>
      <c r="C1" t="s">
        <v>963</v>
      </c>
    </row>
    <row r="2" spans="2:3">
      <c r="B2" t="s">
        <v>965</v>
      </c>
      <c r="C2">
        <v>56971</v>
      </c>
    </row>
    <row r="3" spans="2:3">
      <c r="B3" t="s">
        <v>966</v>
      </c>
      <c r="C3">
        <v>2010</v>
      </c>
    </row>
    <row r="4" spans="2:3">
      <c r="B4" t="s">
        <v>38</v>
      </c>
      <c r="C4">
        <v>58981</v>
      </c>
    </row>
  </sheetData>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6C69DE-7E38-4E37-8CDF-EF95E18DDCE3}">
  <sheetPr>
    <tabColor rgb="FFC5A7EB"/>
  </sheetPr>
  <dimension ref="B1:T21"/>
  <sheetViews>
    <sheetView zoomScale="65" workbookViewId="0"/>
  </sheetViews>
  <sheetFormatPr defaultColWidth="8.7109375" defaultRowHeight="14.45"/>
  <cols>
    <col min="1" max="1" width="27.42578125" customWidth="1"/>
    <col min="2" max="2" width="12.42578125" customWidth="1"/>
    <col min="3" max="3" width="18.42578125" customWidth="1"/>
    <col min="5" max="5" width="14.42578125" bestFit="1" customWidth="1"/>
    <col min="6" max="6" width="12.5703125" bestFit="1" customWidth="1"/>
    <col min="7" max="7" width="21.28515625" bestFit="1" customWidth="1"/>
    <col min="8" max="8" width="21.28515625" customWidth="1"/>
    <col min="9" max="9" width="20.42578125" customWidth="1"/>
    <col min="10" max="10" width="19.5703125" bestFit="1" customWidth="1"/>
    <col min="11" max="11" width="9.5703125" bestFit="1" customWidth="1"/>
    <col min="12" max="12" width="16.42578125" customWidth="1"/>
    <col min="13" max="13" width="30.5703125" bestFit="1" customWidth="1"/>
    <col min="14" max="14" width="14" customWidth="1"/>
    <col min="15" max="15" width="20.5703125" bestFit="1" customWidth="1"/>
    <col min="16" max="16" width="10.42578125" bestFit="1" customWidth="1"/>
    <col min="17" max="17" width="13.5703125" customWidth="1"/>
    <col min="20" max="20" width="14.5703125" bestFit="1" customWidth="1"/>
  </cols>
  <sheetData>
    <row r="1" spans="2:20">
      <c r="B1" t="s">
        <v>967</v>
      </c>
      <c r="C1" t="s">
        <v>968</v>
      </c>
      <c r="D1" t="s">
        <v>969</v>
      </c>
      <c r="E1" t="s">
        <v>970</v>
      </c>
      <c r="F1" t="s">
        <v>57</v>
      </c>
      <c r="G1" t="s">
        <v>971</v>
      </c>
      <c r="H1" t="s">
        <v>972</v>
      </c>
      <c r="I1" t="s">
        <v>973</v>
      </c>
      <c r="J1" t="s">
        <v>974</v>
      </c>
      <c r="K1" t="s">
        <v>975</v>
      </c>
      <c r="L1" t="s">
        <v>976</v>
      </c>
      <c r="M1" t="s">
        <v>977</v>
      </c>
      <c r="N1" t="s">
        <v>978</v>
      </c>
      <c r="O1" t="s">
        <v>979</v>
      </c>
      <c r="P1" t="s">
        <v>980</v>
      </c>
      <c r="Q1" t="s">
        <v>981</v>
      </c>
    </row>
    <row r="2" spans="2:20">
      <c r="B2" t="s">
        <v>982</v>
      </c>
      <c r="C2" t="s">
        <v>983</v>
      </c>
      <c r="D2" t="s">
        <v>602</v>
      </c>
      <c r="E2" t="str">
        <f>IF(Table3[[#This Row],[Gender ]]="F","Female","Male")</f>
        <v>Female</v>
      </c>
      <c r="F2" s="1">
        <v>32911</v>
      </c>
      <c r="G2">
        <f ca="1">DATEDIF(Table3[[#This Row],[Date Joined]], TODAY(), "Y")</f>
        <v>36</v>
      </c>
      <c r="H2" t="str">
        <f ca="1">IF(_xlfn.RANK.AVG(Table3[[#This Row],[Years of experience]],Table3[Years of experience],0)&lt;=5,"Senior",IF(_xlfn.RANK.AVG(Table3[[#This Row],[Years of experience]],Table3[Years of experience],0)&lt;=15,"Mid","Junior"))</f>
        <v>Mid</v>
      </c>
      <c r="I2" t="s">
        <v>984</v>
      </c>
      <c r="J2" t="s">
        <v>985</v>
      </c>
      <c r="K2" t="s">
        <v>986</v>
      </c>
      <c r="L2">
        <v>93942450</v>
      </c>
      <c r="M2" t="s">
        <v>987</v>
      </c>
      <c r="N2" t="s">
        <v>599</v>
      </c>
      <c r="O2" t="str">
        <f>IF(Table3[[#This Row],[Marital Status]]="M","Married",IF(Table3[[#This Row],[Marital Status]]="S","Single","Divorced"))</f>
        <v>Married</v>
      </c>
      <c r="P2" s="2">
        <v>4500</v>
      </c>
      <c r="Q2" t="s">
        <v>988</v>
      </c>
      <c r="T2" s="55"/>
    </row>
    <row r="3" spans="2:20">
      <c r="B3" t="s">
        <v>989</v>
      </c>
      <c r="C3" t="s">
        <v>990</v>
      </c>
      <c r="D3" t="s">
        <v>599</v>
      </c>
      <c r="E3" t="str">
        <f>IF(Table3[[#This Row],[Gender ]]="F","Female","Male")</f>
        <v>Male</v>
      </c>
      <c r="F3" s="1">
        <v>33756</v>
      </c>
      <c r="G3">
        <f ca="1">DATEDIF(Table3[[#This Row],[Date Joined]], TODAY(), "Y")</f>
        <v>34</v>
      </c>
      <c r="H3" t="str">
        <f ca="1">IF(_xlfn.RANK.AVG(Table3[[#This Row],[Years of experience]],Table3[Years of experience],0)&lt;=5,"Senior",IF(_xlfn.RANK.AVG(Table3[[#This Row],[Years of experience]],Table3[Years of experience],0)&lt;=15,"Mid","Junior"))</f>
        <v>Mid</v>
      </c>
      <c r="I3" t="s">
        <v>991</v>
      </c>
      <c r="J3" t="s">
        <v>992</v>
      </c>
      <c r="K3" t="s">
        <v>993</v>
      </c>
      <c r="L3">
        <v>93628492</v>
      </c>
      <c r="M3" t="s">
        <v>994</v>
      </c>
      <c r="N3" t="s">
        <v>603</v>
      </c>
      <c r="O3" t="str">
        <f>IF(Table3[[#This Row],[Marital Status]]="M","Married",IF(Table3[[#This Row],[Marital Status]]="S","Single","Divorced"))</f>
        <v>Single</v>
      </c>
      <c r="P3" s="2">
        <v>5000</v>
      </c>
      <c r="Q3" t="s">
        <v>995</v>
      </c>
    </row>
    <row r="4" spans="2:20">
      <c r="B4" t="s">
        <v>996</v>
      </c>
      <c r="C4" t="s">
        <v>997</v>
      </c>
      <c r="D4" t="s">
        <v>602</v>
      </c>
      <c r="E4" t="str">
        <f>IF(Table3[[#This Row],[Gender ]]="F","Female","Male")</f>
        <v>Female</v>
      </c>
      <c r="F4" s="1">
        <v>30166</v>
      </c>
      <c r="G4">
        <f ca="1">DATEDIF(Table3[[#This Row],[Date Joined]], TODAY(), "Y")</f>
        <v>44</v>
      </c>
      <c r="H4" t="str">
        <f ca="1">IF(_xlfn.RANK.AVG(Table3[[#This Row],[Years of experience]],Table3[Years of experience],0)&lt;=5,"Senior",IF(_xlfn.RANK.AVG(Table3[[#This Row],[Years of experience]],Table3[Years of experience],0)&lt;=15,"Mid","Junior"))</f>
        <v>Senior</v>
      </c>
      <c r="I4" t="s">
        <v>998</v>
      </c>
      <c r="J4" t="s">
        <v>999</v>
      </c>
      <c r="K4" t="s">
        <v>1000</v>
      </c>
      <c r="L4">
        <v>92548602</v>
      </c>
      <c r="M4" t="s">
        <v>1001</v>
      </c>
      <c r="N4" t="s">
        <v>599</v>
      </c>
      <c r="O4" t="str">
        <f>IF(Table3[[#This Row],[Marital Status]]="M","Married",IF(Table3[[#This Row],[Marital Status]]="S","Single","Divorced"))</f>
        <v>Married</v>
      </c>
      <c r="P4" s="2">
        <v>3500</v>
      </c>
      <c r="Q4" t="s">
        <v>988</v>
      </c>
    </row>
    <row r="5" spans="2:20">
      <c r="B5" t="s">
        <v>1002</v>
      </c>
      <c r="C5" t="s">
        <v>1003</v>
      </c>
      <c r="D5" t="s">
        <v>602</v>
      </c>
      <c r="E5" t="str">
        <f>IF(Table3[[#This Row],[Gender ]]="F","Female","Male")</f>
        <v>Female</v>
      </c>
      <c r="F5" s="1">
        <v>32235</v>
      </c>
      <c r="G5">
        <f ca="1">DATEDIF(Table3[[#This Row],[Date Joined]], TODAY(), "Y")</f>
        <v>38</v>
      </c>
      <c r="H5" t="str">
        <f ca="1">IF(_xlfn.RANK.AVG(Table3[[#This Row],[Years of experience]],Table3[Years of experience],0)&lt;=5,"Senior",IF(_xlfn.RANK.AVG(Table3[[#This Row],[Years of experience]],Table3[Years of experience],0)&lt;=15,"Mid","Junior"))</f>
        <v>Senior</v>
      </c>
      <c r="I5" t="s">
        <v>991</v>
      </c>
      <c r="J5" t="s">
        <v>992</v>
      </c>
      <c r="K5" t="s">
        <v>1004</v>
      </c>
      <c r="L5">
        <v>93635273</v>
      </c>
      <c r="M5" t="s">
        <v>1005</v>
      </c>
      <c r="N5" t="s">
        <v>599</v>
      </c>
      <c r="O5" t="str">
        <f>IF(Table3[[#This Row],[Marital Status]]="M","Married",IF(Table3[[#This Row],[Marital Status]]="S","Single","Divorced"))</f>
        <v>Married</v>
      </c>
      <c r="P5" s="2">
        <v>3000</v>
      </c>
      <c r="Q5" t="s">
        <v>1006</v>
      </c>
    </row>
    <row r="6" spans="2:20">
      <c r="B6" t="s">
        <v>1007</v>
      </c>
      <c r="C6" t="s">
        <v>1008</v>
      </c>
      <c r="D6" t="s">
        <v>599</v>
      </c>
      <c r="E6" t="str">
        <f>IF(Table3[[#This Row],[Gender ]]="F","Female","Male")</f>
        <v>Male</v>
      </c>
      <c r="F6" s="1">
        <v>36924</v>
      </c>
      <c r="G6">
        <f ca="1">DATEDIF(Table3[[#This Row],[Date Joined]], TODAY(), "Y")</f>
        <v>25</v>
      </c>
      <c r="H6" t="str">
        <f ca="1">IF(_xlfn.RANK.AVG(Table3[[#This Row],[Years of experience]],Table3[Years of experience],0)&lt;=5,"Senior",IF(_xlfn.RANK.AVG(Table3[[#This Row],[Years of experience]],Table3[Years of experience],0)&lt;=15,"Mid","Junior"))</f>
        <v>Junior</v>
      </c>
      <c r="I6" t="s">
        <v>1009</v>
      </c>
      <c r="J6" t="s">
        <v>1010</v>
      </c>
      <c r="K6" t="s">
        <v>1011</v>
      </c>
      <c r="L6">
        <v>93715498</v>
      </c>
      <c r="M6" t="s">
        <v>1012</v>
      </c>
      <c r="N6" t="s">
        <v>599</v>
      </c>
      <c r="O6" t="str">
        <f>IF(Table3[[#This Row],[Marital Status]]="M","Married",IF(Table3[[#This Row],[Marital Status]]="S","Single","Divorced"))</f>
        <v>Married</v>
      </c>
      <c r="P6" s="2">
        <v>3300</v>
      </c>
      <c r="Q6" t="s">
        <v>1006</v>
      </c>
    </row>
    <row r="7" spans="2:20">
      <c r="B7" t="s">
        <v>1013</v>
      </c>
      <c r="C7" t="s">
        <v>1014</v>
      </c>
      <c r="D7" t="s">
        <v>599</v>
      </c>
      <c r="E7" t="str">
        <f>IF(Table3[[#This Row],[Gender ]]="F","Female","Male")</f>
        <v>Male</v>
      </c>
      <c r="F7" s="1">
        <v>36466</v>
      </c>
      <c r="G7">
        <f ca="1">DATEDIF(Table3[[#This Row],[Date Joined]], TODAY(), "Y")</f>
        <v>26</v>
      </c>
      <c r="H7" t="str">
        <f ca="1">IF(_xlfn.RANK.AVG(Table3[[#This Row],[Years of experience]],Table3[Years of experience],0)&lt;=5,"Senior",IF(_xlfn.RANK.AVG(Table3[[#This Row],[Years of experience]],Table3[Years of experience],0)&lt;=15,"Mid","Junior"))</f>
        <v>Mid</v>
      </c>
      <c r="I7" t="s">
        <v>998</v>
      </c>
      <c r="J7" t="s">
        <v>999</v>
      </c>
      <c r="K7" t="s">
        <v>986</v>
      </c>
      <c r="L7">
        <v>92645284</v>
      </c>
      <c r="M7" t="s">
        <v>1015</v>
      </c>
      <c r="N7" t="s">
        <v>603</v>
      </c>
      <c r="O7" t="str">
        <f>IF(Table3[[#This Row],[Marital Status]]="M","Married",IF(Table3[[#This Row],[Marital Status]]="S","Single","Divorced"))</f>
        <v>Single</v>
      </c>
      <c r="P7" s="2">
        <v>5000</v>
      </c>
      <c r="Q7" t="s">
        <v>995</v>
      </c>
    </row>
    <row r="8" spans="2:20">
      <c r="B8" t="s">
        <v>1016</v>
      </c>
      <c r="C8" t="s">
        <v>1017</v>
      </c>
      <c r="D8" t="s">
        <v>599</v>
      </c>
      <c r="E8" t="str">
        <f>IF(Table3[[#This Row],[Gender ]]="F","Female","Male")</f>
        <v>Male</v>
      </c>
      <c r="F8" s="1">
        <v>32043</v>
      </c>
      <c r="G8">
        <f ca="1">DATEDIF(Table3[[#This Row],[Date Joined]], TODAY(), "Y")</f>
        <v>38</v>
      </c>
      <c r="H8" t="str">
        <f ca="1">IF(_xlfn.RANK.AVG(Table3[[#This Row],[Years of experience]],Table3[Years of experience],0)&lt;=5,"Senior",IF(_xlfn.RANK.AVG(Table3[[#This Row],[Years of experience]],Table3[Years of experience],0)&lt;=15,"Mid","Junior"))</f>
        <v>Senior</v>
      </c>
      <c r="I8" t="s">
        <v>991</v>
      </c>
      <c r="J8" t="s">
        <v>992</v>
      </c>
      <c r="K8" t="s">
        <v>1011</v>
      </c>
      <c r="L8">
        <v>94629264</v>
      </c>
      <c r="M8" t="s">
        <v>1018</v>
      </c>
      <c r="N8" t="s">
        <v>1019</v>
      </c>
      <c r="O8" t="str">
        <f>IF(Table3[[#This Row],[Marital Status]]="M","Married",IF(Table3[[#This Row],[Marital Status]]="S","Single","Divorced"))</f>
        <v>Divorced</v>
      </c>
      <c r="P8" s="2">
        <v>6000</v>
      </c>
      <c r="Q8" t="s">
        <v>1020</v>
      </c>
    </row>
    <row r="9" spans="2:20">
      <c r="B9" t="s">
        <v>1021</v>
      </c>
      <c r="C9" t="s">
        <v>1022</v>
      </c>
      <c r="D9" t="s">
        <v>602</v>
      </c>
      <c r="E9" t="str">
        <f>IF(Table3[[#This Row],[Gender ]]="F","Female","Male")</f>
        <v>Female</v>
      </c>
      <c r="F9" s="1">
        <v>35865</v>
      </c>
      <c r="G9">
        <f ca="1">DATEDIF(Table3[[#This Row],[Date Joined]], TODAY(), "Y")</f>
        <v>28</v>
      </c>
      <c r="H9" t="str">
        <f ca="1">IF(_xlfn.RANK.AVG(Table3[[#This Row],[Years of experience]],Table3[Years of experience],0)&lt;=5,"Senior",IF(_xlfn.RANK.AVG(Table3[[#This Row],[Years of experience]],Table3[Years of experience],0)&lt;=15,"Mid","Junior"))</f>
        <v>Mid</v>
      </c>
      <c r="I9" t="s">
        <v>1023</v>
      </c>
      <c r="J9" t="s">
        <v>992</v>
      </c>
      <c r="K9" t="s">
        <v>1004</v>
      </c>
      <c r="L9">
        <v>92549264</v>
      </c>
      <c r="M9" t="s">
        <v>1024</v>
      </c>
      <c r="N9" t="s">
        <v>603</v>
      </c>
      <c r="O9" t="str">
        <f>IF(Table3[[#This Row],[Marital Status]]="M","Married",IF(Table3[[#This Row],[Marital Status]]="S","Single","Divorced"))</f>
        <v>Single</v>
      </c>
      <c r="P9" s="2">
        <v>5300</v>
      </c>
      <c r="Q9" t="s">
        <v>995</v>
      </c>
    </row>
    <row r="10" spans="2:20">
      <c r="B10" t="s">
        <v>1025</v>
      </c>
      <c r="C10" t="s">
        <v>1026</v>
      </c>
      <c r="D10" t="s">
        <v>602</v>
      </c>
      <c r="E10" t="str">
        <f>IF(Table3[[#This Row],[Gender ]]="F","Female","Male")</f>
        <v>Female</v>
      </c>
      <c r="F10" s="1">
        <v>32508</v>
      </c>
      <c r="G10">
        <f ca="1">DATEDIF(Table3[[#This Row],[Date Joined]], TODAY(), "Y")</f>
        <v>37</v>
      </c>
      <c r="H10" t="str">
        <f ca="1">IF(_xlfn.RANK.AVG(Table3[[#This Row],[Years of experience]],Table3[Years of experience],0)&lt;=5,"Senior",IF(_xlfn.RANK.AVG(Table3[[#This Row],[Years of experience]],Table3[Years of experience],0)&lt;=15,"Mid","Junior"))</f>
        <v>Mid</v>
      </c>
      <c r="I10" t="s">
        <v>1027</v>
      </c>
      <c r="J10" t="s">
        <v>1010</v>
      </c>
      <c r="K10" t="s">
        <v>993</v>
      </c>
      <c r="L10">
        <v>92648252</v>
      </c>
      <c r="M10" t="s">
        <v>1028</v>
      </c>
      <c r="N10" t="s">
        <v>599</v>
      </c>
      <c r="O10" t="str">
        <f>IF(Table3[[#This Row],[Marital Status]]="M","Married",IF(Table3[[#This Row],[Marital Status]]="S","Single","Divorced"))</f>
        <v>Married</v>
      </c>
      <c r="P10" s="2">
        <v>2800</v>
      </c>
      <c r="Q10" t="s">
        <v>1006</v>
      </c>
    </row>
    <row r="11" spans="2:20">
      <c r="B11" t="s">
        <v>1029</v>
      </c>
      <c r="C11" t="s">
        <v>1030</v>
      </c>
      <c r="D11" t="s">
        <v>602</v>
      </c>
      <c r="E11" t="str">
        <f>IF(Table3[[#This Row],[Gender ]]="F","Female","Male")</f>
        <v>Female</v>
      </c>
      <c r="F11" s="1">
        <v>42106</v>
      </c>
      <c r="G11">
        <f ca="1">DATEDIF(Table3[[#This Row],[Date Joined]], TODAY(), "Y")</f>
        <v>11</v>
      </c>
      <c r="H11" t="str">
        <f ca="1">IF(_xlfn.RANK.AVG(Table3[[#This Row],[Years of experience]],Table3[Years of experience],0)&lt;=5,"Senior",IF(_xlfn.RANK.AVG(Table3[[#This Row],[Years of experience]],Table3[Years of experience],0)&lt;=15,"Mid","Junior"))</f>
        <v>Junior</v>
      </c>
      <c r="I11" t="s">
        <v>1031</v>
      </c>
      <c r="J11" t="s">
        <v>992</v>
      </c>
      <c r="K11" t="s">
        <v>986</v>
      </c>
      <c r="L11">
        <v>92846294</v>
      </c>
      <c r="M11" t="s">
        <v>1032</v>
      </c>
      <c r="N11" t="s">
        <v>599</v>
      </c>
      <c r="O11" t="str">
        <f>IF(Table3[[#This Row],[Marital Status]]="M","Married",IF(Table3[[#This Row],[Marital Status]]="S","Single","Divorced"))</f>
        <v>Married</v>
      </c>
      <c r="P11" s="2">
        <v>3000</v>
      </c>
      <c r="Q11" t="s">
        <v>988</v>
      </c>
    </row>
    <row r="12" spans="2:20">
      <c r="B12" t="s">
        <v>1033</v>
      </c>
      <c r="C12" t="s">
        <v>1034</v>
      </c>
      <c r="D12" t="s">
        <v>599</v>
      </c>
      <c r="E12" t="str">
        <f>IF(Table3[[#This Row],[Gender ]]="F","Female","Male")</f>
        <v>Male</v>
      </c>
      <c r="F12" s="1">
        <v>33302</v>
      </c>
      <c r="G12">
        <f ca="1">DATEDIF(Table3[[#This Row],[Date Joined]], TODAY(), "Y")</f>
        <v>35</v>
      </c>
      <c r="H12" t="str">
        <f ca="1">IF(_xlfn.RANK.AVG(Table3[[#This Row],[Years of experience]],Table3[Years of experience],0)&lt;=5,"Senior",IF(_xlfn.RANK.AVG(Table3[[#This Row],[Years of experience]],Table3[Years of experience],0)&lt;=15,"Mid","Junior"))</f>
        <v>Mid</v>
      </c>
      <c r="I12" t="s">
        <v>998</v>
      </c>
      <c r="J12" t="s">
        <v>999</v>
      </c>
      <c r="K12" t="s">
        <v>1004</v>
      </c>
      <c r="L12">
        <v>94825434</v>
      </c>
      <c r="M12" t="s">
        <v>1035</v>
      </c>
      <c r="N12" t="s">
        <v>599</v>
      </c>
      <c r="O12" t="str">
        <f>IF(Table3[[#This Row],[Marital Status]]="M","Married",IF(Table3[[#This Row],[Marital Status]]="S","Single","Divorced"))</f>
        <v>Married</v>
      </c>
      <c r="P12" s="2">
        <v>6600</v>
      </c>
      <c r="Q12" t="s">
        <v>1020</v>
      </c>
    </row>
    <row r="13" spans="2:20">
      <c r="B13" t="s">
        <v>1036</v>
      </c>
      <c r="C13" t="s">
        <v>1037</v>
      </c>
      <c r="D13" t="s">
        <v>599</v>
      </c>
      <c r="E13" t="str">
        <f>IF(Table3[[#This Row],[Gender ]]="F","Female","Male")</f>
        <v>Male</v>
      </c>
      <c r="F13" s="1">
        <v>33820</v>
      </c>
      <c r="G13">
        <f ca="1">DATEDIF(Table3[[#This Row],[Date Joined]], TODAY(), "Y")</f>
        <v>34</v>
      </c>
      <c r="H13" t="str">
        <f ca="1">IF(_xlfn.RANK.AVG(Table3[[#This Row],[Years of experience]],Table3[Years of experience],0)&lt;=5,"Senior",IF(_xlfn.RANK.AVG(Table3[[#This Row],[Years of experience]],Table3[Years of experience],0)&lt;=15,"Mid","Junior"))</f>
        <v>Mid</v>
      </c>
      <c r="I13" t="s">
        <v>998</v>
      </c>
      <c r="J13" t="s">
        <v>999</v>
      </c>
      <c r="K13" t="s">
        <v>1011</v>
      </c>
      <c r="L13">
        <v>94327001</v>
      </c>
      <c r="M13" t="s">
        <v>1038</v>
      </c>
      <c r="N13" t="s">
        <v>603</v>
      </c>
      <c r="O13" t="str">
        <f>IF(Table3[[#This Row],[Marital Status]]="M","Married",IF(Table3[[#This Row],[Marital Status]]="S","Single","Divorced"))</f>
        <v>Single</v>
      </c>
      <c r="P13" s="2">
        <v>4300</v>
      </c>
      <c r="Q13" t="s">
        <v>988</v>
      </c>
    </row>
    <row r="14" spans="2:20">
      <c r="B14" t="s">
        <v>1039</v>
      </c>
      <c r="C14" t="s">
        <v>1040</v>
      </c>
      <c r="D14" t="s">
        <v>599</v>
      </c>
      <c r="E14" t="str">
        <f>IF(Table3[[#This Row],[Gender ]]="F","Female","Male")</f>
        <v>Male</v>
      </c>
      <c r="F14" s="1">
        <v>38420</v>
      </c>
      <c r="G14">
        <f ca="1">DATEDIF(Table3[[#This Row],[Date Joined]], TODAY(), "Y")</f>
        <v>21</v>
      </c>
      <c r="H14" t="str">
        <f ca="1">IF(_xlfn.RANK.AVG(Table3[[#This Row],[Years of experience]],Table3[Years of experience],0)&lt;=5,"Senior",IF(_xlfn.RANK.AVG(Table3[[#This Row],[Years of experience]],Table3[Years of experience],0)&lt;=15,"Mid","Junior"))</f>
        <v>Junior</v>
      </c>
      <c r="I14" t="s">
        <v>998</v>
      </c>
      <c r="J14" t="s">
        <v>999</v>
      </c>
      <c r="K14" t="s">
        <v>993</v>
      </c>
      <c r="L14">
        <v>97537482</v>
      </c>
      <c r="M14" t="s">
        <v>1041</v>
      </c>
      <c r="N14" t="s">
        <v>603</v>
      </c>
      <c r="O14" t="str">
        <f>IF(Table3[[#This Row],[Marital Status]]="M","Married",IF(Table3[[#This Row],[Marital Status]]="S","Single","Divorced"))</f>
        <v>Single</v>
      </c>
      <c r="P14" s="2">
        <v>3400</v>
      </c>
      <c r="Q14" t="s">
        <v>995</v>
      </c>
    </row>
    <row r="15" spans="2:20">
      <c r="B15" t="s">
        <v>1042</v>
      </c>
      <c r="C15" t="s">
        <v>1043</v>
      </c>
      <c r="D15" t="s">
        <v>602</v>
      </c>
      <c r="E15" t="str">
        <f>IF(Table3[[#This Row],[Gender ]]="F","Female","Male")</f>
        <v>Female</v>
      </c>
      <c r="F15" s="1">
        <v>41403</v>
      </c>
      <c r="G15">
        <f ca="1">DATEDIF(Table3[[#This Row],[Date Joined]], TODAY(), "Y")</f>
        <v>13</v>
      </c>
      <c r="H15" t="str">
        <f ca="1">IF(_xlfn.RANK.AVG(Table3[[#This Row],[Years of experience]],Table3[Years of experience],0)&lt;=5,"Senior",IF(_xlfn.RANK.AVG(Table3[[#This Row],[Years of experience]],Table3[Years of experience],0)&lt;=15,"Mid","Junior"))</f>
        <v>Junior</v>
      </c>
      <c r="I15" t="s">
        <v>991</v>
      </c>
      <c r="J15" t="s">
        <v>992</v>
      </c>
      <c r="K15" t="s">
        <v>993</v>
      </c>
      <c r="L15">
        <v>91335677</v>
      </c>
      <c r="M15" t="s">
        <v>1044</v>
      </c>
      <c r="N15" t="s">
        <v>599</v>
      </c>
      <c r="O15" t="str">
        <f>IF(Table3[[#This Row],[Marital Status]]="M","Married",IF(Table3[[#This Row],[Marital Status]]="S","Single","Divorced"))</f>
        <v>Married</v>
      </c>
      <c r="P15" s="2">
        <v>2500</v>
      </c>
      <c r="Q15" t="s">
        <v>1006</v>
      </c>
    </row>
    <row r="16" spans="2:20">
      <c r="B16" t="s">
        <v>1045</v>
      </c>
      <c r="C16" t="s">
        <v>1046</v>
      </c>
      <c r="D16" t="s">
        <v>602</v>
      </c>
      <c r="E16" t="str">
        <f>IF(Table3[[#This Row],[Gender ]]="F","Female","Male")</f>
        <v>Female</v>
      </c>
      <c r="F16" s="1">
        <v>32971</v>
      </c>
      <c r="G16">
        <f ca="1">DATEDIF(Table3[[#This Row],[Date Joined]], TODAY(), "Y")</f>
        <v>36</v>
      </c>
      <c r="H16" t="str">
        <f ca="1">IF(_xlfn.RANK.AVG(Table3[[#This Row],[Years of experience]],Table3[Years of experience],0)&lt;=5,"Senior",IF(_xlfn.RANK.AVG(Table3[[#This Row],[Years of experience]],Table3[Years of experience],0)&lt;=15,"Mid","Junior"))</f>
        <v>Mid</v>
      </c>
      <c r="I16" t="s">
        <v>991</v>
      </c>
      <c r="J16" t="s">
        <v>992</v>
      </c>
      <c r="K16" t="s">
        <v>986</v>
      </c>
      <c r="L16">
        <v>90002345</v>
      </c>
      <c r="M16" t="s">
        <v>1047</v>
      </c>
      <c r="N16" t="s">
        <v>603</v>
      </c>
      <c r="O16" t="str">
        <f>IF(Table3[[#This Row],[Marital Status]]="M","Married",IF(Table3[[#This Row],[Marital Status]]="S","Single","Divorced"))</f>
        <v>Single</v>
      </c>
      <c r="P16" s="2">
        <v>5400</v>
      </c>
      <c r="Q16" t="s">
        <v>995</v>
      </c>
    </row>
    <row r="17" spans="2:17">
      <c r="B17" t="s">
        <v>1048</v>
      </c>
      <c r="C17" t="s">
        <v>1049</v>
      </c>
      <c r="D17" t="s">
        <v>602</v>
      </c>
      <c r="E17" t="str">
        <f>IF(Table3[[#This Row],[Gender ]]="F","Female","Male")</f>
        <v>Female</v>
      </c>
      <c r="F17" s="1">
        <v>32295</v>
      </c>
      <c r="G17">
        <f ca="1">DATEDIF(Table3[[#This Row],[Date Joined]], TODAY(), "Y")</f>
        <v>38</v>
      </c>
      <c r="H17" t="str">
        <f ca="1">IF(_xlfn.RANK.AVG(Table3[[#This Row],[Years of experience]],Table3[Years of experience],0)&lt;=5,"Senior",IF(_xlfn.RANK.AVG(Table3[[#This Row],[Years of experience]],Table3[Years of experience],0)&lt;=15,"Mid","Junior"))</f>
        <v>Senior</v>
      </c>
      <c r="I17" t="s">
        <v>991</v>
      </c>
      <c r="J17" t="s">
        <v>992</v>
      </c>
      <c r="K17" t="s">
        <v>1000</v>
      </c>
      <c r="L17">
        <v>91214355</v>
      </c>
      <c r="M17" t="s">
        <v>1050</v>
      </c>
      <c r="N17" t="s">
        <v>603</v>
      </c>
      <c r="O17" t="str">
        <f>IF(Table3[[#This Row],[Marital Status]]="M","Married",IF(Table3[[#This Row],[Marital Status]]="S","Single","Divorced"))</f>
        <v>Single</v>
      </c>
      <c r="P17" s="2">
        <v>5500</v>
      </c>
      <c r="Q17" t="s">
        <v>1020</v>
      </c>
    </row>
    <row r="18" spans="2:17">
      <c r="B18" t="s">
        <v>1051</v>
      </c>
      <c r="C18" t="s">
        <v>1052</v>
      </c>
      <c r="D18" t="s">
        <v>599</v>
      </c>
      <c r="E18" t="str">
        <f>IF(Table3[[#This Row],[Gender ]]="F","Female","Male")</f>
        <v>Male</v>
      </c>
      <c r="F18" s="1">
        <v>32337</v>
      </c>
      <c r="G18">
        <f ca="1">DATEDIF(Table3[[#This Row],[Date Joined]], TODAY(), "Y")</f>
        <v>38</v>
      </c>
      <c r="H18" t="str">
        <f ca="1">IF(_xlfn.RANK.AVG(Table3[[#This Row],[Years of experience]],Table3[Years of experience],0)&lt;=5,"Senior",IF(_xlfn.RANK.AVG(Table3[[#This Row],[Years of experience]],Table3[Years of experience],0)&lt;=15,"Mid","Junior"))</f>
        <v>Senior</v>
      </c>
      <c r="I18" t="s">
        <v>984</v>
      </c>
      <c r="J18" t="s">
        <v>985</v>
      </c>
      <c r="K18" t="s">
        <v>1011</v>
      </c>
      <c r="L18">
        <v>92452424</v>
      </c>
      <c r="M18" t="s">
        <v>1053</v>
      </c>
      <c r="N18" t="s">
        <v>599</v>
      </c>
      <c r="O18" t="str">
        <f>IF(Table3[[#This Row],[Marital Status]]="M","Married",IF(Table3[[#This Row],[Marital Status]]="S","Single","Divorced"))</f>
        <v>Married</v>
      </c>
      <c r="P18" s="2">
        <v>3500</v>
      </c>
      <c r="Q18" t="s">
        <v>988</v>
      </c>
    </row>
    <row r="19" spans="2:17">
      <c r="B19" t="s">
        <v>1054</v>
      </c>
      <c r="C19" t="s">
        <v>1055</v>
      </c>
      <c r="D19" t="s">
        <v>599</v>
      </c>
      <c r="E19" t="str">
        <f>IF(Table3[[#This Row],[Gender ]]="F","Female","Male")</f>
        <v>Male</v>
      </c>
      <c r="F19" s="1">
        <v>37024</v>
      </c>
      <c r="G19">
        <f ca="1">DATEDIF(Table3[[#This Row],[Date Joined]], TODAY(), "Y")</f>
        <v>25</v>
      </c>
      <c r="H19" t="str">
        <f ca="1">IF(_xlfn.RANK.AVG(Table3[[#This Row],[Years of experience]],Table3[Years of experience],0)&lt;=5,"Senior",IF(_xlfn.RANK.AVG(Table3[[#This Row],[Years of experience]],Table3[Years of experience],0)&lt;=15,"Mid","Junior"))</f>
        <v>Junior</v>
      </c>
      <c r="I19" t="s">
        <v>1009</v>
      </c>
      <c r="J19" t="s">
        <v>1010</v>
      </c>
      <c r="K19" t="s">
        <v>1000</v>
      </c>
      <c r="L19">
        <v>95331355</v>
      </c>
      <c r="M19" t="s">
        <v>1056</v>
      </c>
      <c r="N19" t="s">
        <v>599</v>
      </c>
      <c r="O19" t="str">
        <f>IF(Table3[[#This Row],[Marital Status]]="M","Married",IF(Table3[[#This Row],[Marital Status]]="S","Single","Divorced"))</f>
        <v>Married</v>
      </c>
      <c r="P19" s="2">
        <v>7000</v>
      </c>
      <c r="Q19" t="s">
        <v>1020</v>
      </c>
    </row>
    <row r="20" spans="2:17">
      <c r="B20" t="s">
        <v>1057</v>
      </c>
      <c r="C20" t="s">
        <v>1058</v>
      </c>
      <c r="D20" t="s">
        <v>602</v>
      </c>
      <c r="E20" t="str">
        <f>IF(Table3[[#This Row],[Gender ]]="F","Female","Male")</f>
        <v>Female</v>
      </c>
      <c r="F20" s="1">
        <v>38104</v>
      </c>
      <c r="G20">
        <f ca="1">DATEDIF(Table3[[#This Row],[Date Joined]], TODAY(), "Y")</f>
        <v>22</v>
      </c>
      <c r="H20" t="str">
        <f ca="1">IF(_xlfn.RANK.AVG(Table3[[#This Row],[Years of experience]],Table3[Years of experience],0)&lt;=5,"Senior",IF(_xlfn.RANK.AVG(Table3[[#This Row],[Years of experience]],Table3[Years of experience],0)&lt;=15,"Mid","Junior"))</f>
        <v>Junior</v>
      </c>
      <c r="I20" t="s">
        <v>984</v>
      </c>
      <c r="J20" t="s">
        <v>985</v>
      </c>
      <c r="K20" t="s">
        <v>993</v>
      </c>
      <c r="L20">
        <v>93452463</v>
      </c>
      <c r="M20" t="s">
        <v>1059</v>
      </c>
      <c r="N20" t="s">
        <v>603</v>
      </c>
      <c r="O20" t="str">
        <f>IF(Table3[[#This Row],[Marital Status]]="M","Married",IF(Table3[[#This Row],[Marital Status]]="S","Single","Divorced"))</f>
        <v>Single</v>
      </c>
      <c r="P20" s="2">
        <v>3200</v>
      </c>
      <c r="Q20" t="s">
        <v>988</v>
      </c>
    </row>
    <row r="21" spans="2:17">
      <c r="B21" t="s">
        <v>1060</v>
      </c>
      <c r="C21" t="s">
        <v>1061</v>
      </c>
      <c r="D21" t="s">
        <v>599</v>
      </c>
      <c r="E21" t="str">
        <f>IF(Table3[[#This Row],[Gender ]]="F","Female","Male")</f>
        <v>Male</v>
      </c>
      <c r="F21" s="1">
        <v>33230</v>
      </c>
      <c r="G21">
        <f ca="1">DATEDIF(Table3[[#This Row],[Date Joined]], TODAY(), "Y")</f>
        <v>35</v>
      </c>
      <c r="H21" t="str">
        <f ca="1">IF(_xlfn.RANK.AVG(Table3[[#This Row],[Years of experience]],Table3[Years of experience],0)&lt;=5,"Senior",IF(_xlfn.RANK.AVG(Table3[[#This Row],[Years of experience]],Table3[Years of experience],0)&lt;=15,"Mid","Junior"))</f>
        <v>Mid</v>
      </c>
      <c r="I21" t="s">
        <v>991</v>
      </c>
      <c r="J21" t="s">
        <v>992</v>
      </c>
      <c r="K21" t="s">
        <v>986</v>
      </c>
      <c r="L21">
        <v>99342421</v>
      </c>
      <c r="M21" t="s">
        <v>1062</v>
      </c>
      <c r="N21" t="s">
        <v>599</v>
      </c>
      <c r="O21" t="str">
        <f>IF(Table3[[#This Row],[Marital Status]]="M","Married",IF(Table3[[#This Row],[Marital Status]]="S","Single","Divorced"))</f>
        <v>Married</v>
      </c>
      <c r="P21" s="2">
        <v>2300</v>
      </c>
      <c r="Q21" t="s">
        <v>1006</v>
      </c>
    </row>
  </sheetData>
  <conditionalFormatting sqref="N2:N21">
    <cfRule type="containsText" dxfId="141" priority="5" operator="containsText" text="D">
      <formula>NOT(ISERROR(SEARCH("D",N2)))</formula>
    </cfRule>
    <cfRule type="containsText" dxfId="140" priority="7" operator="containsText" text="S">
      <formula>NOT(ISERROR(SEARCH("S",N2)))</formula>
    </cfRule>
    <cfRule type="containsText" dxfId="139" priority="8" operator="containsText" text="M">
      <formula>NOT(ISERROR(SEARCH("M",N2)))</formula>
    </cfRule>
  </conditionalFormatting>
  <conditionalFormatting sqref="P2:P21">
    <cfRule type="top10" dxfId="138" priority="2" percent="1" rank="25"/>
  </conditionalFormatting>
  <pageMargins left="0.7" right="0.7" top="0.75" bottom="0.75" header="0.3" footer="0.3"/>
  <pageSetup paperSize="9" orientation="portrait" r:id="rId1"/>
  <headerFooter>
    <oddHeader>&amp;C&amp;"Calibri"&amp;10&amp;K000000Official (Open)&amp;1#</oddHeader>
  </headerFooter>
  <drawing r:id="rId2"/>
  <tableParts count="1">
    <tablePart r:id="rId3"/>
  </tableParts>
  <extLst>
    <ext xmlns:x15="http://schemas.microsoft.com/office/spreadsheetml/2010/11/main" uri="{3A4CF648-6AED-40f4-86FF-DC5316D8AED3}">
      <x14:slicerList xmlns:x14="http://schemas.microsoft.com/office/spreadsheetml/2009/9/main">
        <x14:slicer r:id="rId4"/>
      </x14:slicerList>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3AA177-7D9A-40A9-9974-7F859DD4328D}">
  <sheetPr>
    <tabColor rgb="FFC5A7EB"/>
  </sheetPr>
  <dimension ref="B4:T36"/>
  <sheetViews>
    <sheetView topLeftCell="A4" zoomScale="77" workbookViewId="0"/>
  </sheetViews>
  <sheetFormatPr defaultColWidth="8.7109375" defaultRowHeight="14.45"/>
  <cols>
    <col min="1" max="1" width="26.5703125" customWidth="1"/>
    <col min="2" max="2" width="17.42578125" bestFit="1" customWidth="1"/>
    <col min="3" max="5" width="19.28515625" bestFit="1" customWidth="1"/>
    <col min="6" max="6" width="10.5703125" bestFit="1" customWidth="1"/>
    <col min="7" max="7" width="13.5703125" bestFit="1" customWidth="1"/>
    <col min="8" max="8" width="10.42578125" bestFit="1" customWidth="1"/>
    <col min="9" max="9" width="11.5703125" bestFit="1" customWidth="1"/>
    <col min="10" max="10" width="17.5703125" bestFit="1" customWidth="1"/>
    <col min="11" max="16" width="11.140625" bestFit="1" customWidth="1"/>
    <col min="17" max="17" width="17.42578125" bestFit="1" customWidth="1"/>
    <col min="18" max="19" width="14.5703125" bestFit="1" customWidth="1"/>
    <col min="20" max="20" width="10.5703125" bestFit="1" customWidth="1"/>
    <col min="21" max="21" width="10.42578125" bestFit="1" customWidth="1"/>
    <col min="22" max="22" width="11.5703125" bestFit="1" customWidth="1"/>
  </cols>
  <sheetData>
    <row r="4" spans="2:20">
      <c r="B4" s="15" t="s">
        <v>1063</v>
      </c>
      <c r="C4" s="15" t="s">
        <v>979</v>
      </c>
      <c r="Q4" s="15" t="s">
        <v>1063</v>
      </c>
      <c r="R4" s="15" t="s">
        <v>970</v>
      </c>
    </row>
    <row r="5" spans="2:20">
      <c r="B5" s="15" t="s">
        <v>970</v>
      </c>
      <c r="C5" t="s">
        <v>1064</v>
      </c>
      <c r="D5" t="s">
        <v>1065</v>
      </c>
      <c r="E5" t="s">
        <v>1066</v>
      </c>
      <c r="F5" t="s">
        <v>38</v>
      </c>
      <c r="Q5" s="15" t="s">
        <v>981</v>
      </c>
      <c r="R5" t="s">
        <v>1067</v>
      </c>
      <c r="S5" t="s">
        <v>1068</v>
      </c>
      <c r="T5" t="s">
        <v>38</v>
      </c>
    </row>
    <row r="6" spans="2:20">
      <c r="B6" t="s">
        <v>1067</v>
      </c>
      <c r="D6">
        <v>6</v>
      </c>
      <c r="E6">
        <v>4</v>
      </c>
      <c r="F6">
        <v>10</v>
      </c>
      <c r="Q6" t="s">
        <v>995</v>
      </c>
      <c r="R6">
        <v>2</v>
      </c>
      <c r="S6">
        <v>3</v>
      </c>
      <c r="T6">
        <v>5</v>
      </c>
    </row>
    <row r="7" spans="2:20">
      <c r="B7" t="s">
        <v>1068</v>
      </c>
      <c r="C7">
        <v>1</v>
      </c>
      <c r="D7">
        <v>5</v>
      </c>
      <c r="E7">
        <v>4</v>
      </c>
      <c r="F7">
        <v>10</v>
      </c>
      <c r="Q7" t="s">
        <v>988</v>
      </c>
      <c r="R7">
        <v>4</v>
      </c>
      <c r="S7">
        <v>2</v>
      </c>
      <c r="T7">
        <v>6</v>
      </c>
    </row>
    <row r="8" spans="2:20">
      <c r="B8" t="s">
        <v>38</v>
      </c>
      <c r="C8">
        <v>1</v>
      </c>
      <c r="D8">
        <v>11</v>
      </c>
      <c r="E8">
        <v>8</v>
      </c>
      <c r="F8">
        <v>20</v>
      </c>
      <c r="Q8" t="s">
        <v>1020</v>
      </c>
      <c r="R8">
        <v>1</v>
      </c>
      <c r="S8">
        <v>3</v>
      </c>
      <c r="T8">
        <v>4</v>
      </c>
    </row>
    <row r="9" spans="2:20">
      <c r="Q9" t="s">
        <v>1006</v>
      </c>
      <c r="R9">
        <v>3</v>
      </c>
      <c r="S9">
        <v>2</v>
      </c>
      <c r="T9">
        <v>5</v>
      </c>
    </row>
    <row r="10" spans="2:20">
      <c r="Q10" t="s">
        <v>38</v>
      </c>
      <c r="R10">
        <v>10</v>
      </c>
      <c r="S10">
        <v>10</v>
      </c>
      <c r="T10">
        <v>20</v>
      </c>
    </row>
    <row r="11" spans="2:20">
      <c r="B11" s="154" t="s">
        <v>1069</v>
      </c>
    </row>
    <row r="31" spans="10:16">
      <c r="J31" s="15" t="s">
        <v>1063</v>
      </c>
      <c r="K31" s="15" t="s">
        <v>975</v>
      </c>
    </row>
    <row r="32" spans="10:16">
      <c r="J32" s="15" t="s">
        <v>972</v>
      </c>
      <c r="K32" t="s">
        <v>986</v>
      </c>
      <c r="L32" t="s">
        <v>993</v>
      </c>
      <c r="M32" t="s">
        <v>1000</v>
      </c>
      <c r="N32" t="s">
        <v>1004</v>
      </c>
      <c r="O32" t="s">
        <v>1011</v>
      </c>
      <c r="P32" t="s">
        <v>38</v>
      </c>
    </row>
    <row r="33" spans="10:16">
      <c r="J33" t="s">
        <v>1070</v>
      </c>
      <c r="K33" s="35">
        <v>1</v>
      </c>
      <c r="L33" s="35">
        <v>3</v>
      </c>
      <c r="M33" s="35">
        <v>1</v>
      </c>
      <c r="N33" s="35"/>
      <c r="O33" s="35"/>
      <c r="P33" s="35">
        <v>5</v>
      </c>
    </row>
    <row r="34" spans="10:16">
      <c r="J34" t="s">
        <v>1071</v>
      </c>
      <c r="K34" s="35">
        <v>4</v>
      </c>
      <c r="L34" s="35">
        <v>1</v>
      </c>
      <c r="M34" s="35"/>
      <c r="N34" s="35">
        <v>2</v>
      </c>
      <c r="O34" s="35">
        <v>2</v>
      </c>
      <c r="P34" s="35">
        <v>9</v>
      </c>
    </row>
    <row r="35" spans="10:16">
      <c r="J35" t="s">
        <v>1072</v>
      </c>
      <c r="K35" s="35"/>
      <c r="L35" s="35">
        <v>1</v>
      </c>
      <c r="M35" s="35">
        <v>2</v>
      </c>
      <c r="N35" s="35">
        <v>1</v>
      </c>
      <c r="O35" s="35">
        <v>2</v>
      </c>
      <c r="P35" s="35">
        <v>6</v>
      </c>
    </row>
    <row r="36" spans="10:16">
      <c r="J36" t="s">
        <v>38</v>
      </c>
      <c r="K36" s="35">
        <v>5</v>
      </c>
      <c r="L36" s="35">
        <v>5</v>
      </c>
      <c r="M36" s="35">
        <v>3</v>
      </c>
      <c r="N36" s="35">
        <v>3</v>
      </c>
      <c r="O36" s="35">
        <v>4</v>
      </c>
      <c r="P36" s="35">
        <v>20</v>
      </c>
    </row>
  </sheetData>
  <pageMargins left="0.7" right="0.7" top="0.75" bottom="0.75" header="0.3" footer="0.3"/>
  <drawing r:id="rId4"/>
  <extLst>
    <ext xmlns:x14="http://schemas.microsoft.com/office/spreadsheetml/2009/9/main" uri="{A8765BA9-456A-4dab-B4F3-ACF838C121DE}">
      <x14:slicerList>
        <x14:slicer r:id="rId5"/>
      </x14:slicerList>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DBB451-F78B-41EA-913B-A243CBC85E72}">
  <sheetPr>
    <tabColor rgb="FFC5A7EB"/>
  </sheetPr>
  <dimension ref="B1:J30"/>
  <sheetViews>
    <sheetView topLeftCell="A6" workbookViewId="0"/>
  </sheetViews>
  <sheetFormatPr defaultColWidth="8.7109375" defaultRowHeight="14.45"/>
  <cols>
    <col min="1" max="1" width="26.7109375" customWidth="1"/>
    <col min="2" max="2" width="24.42578125" bestFit="1" customWidth="1"/>
    <col min="3" max="3" width="13.5703125" bestFit="1" customWidth="1"/>
    <col min="4" max="4" width="29.42578125" bestFit="1" customWidth="1"/>
    <col min="5" max="5" width="13.5703125" bestFit="1" customWidth="1"/>
    <col min="6" max="9" width="20.28515625" bestFit="1" customWidth="1"/>
    <col min="10" max="10" width="10.7109375" bestFit="1" customWidth="1"/>
    <col min="11" max="11" width="10.5703125" bestFit="1" customWidth="1"/>
    <col min="12" max="12" width="21.5703125" bestFit="1" customWidth="1"/>
    <col min="13" max="13" width="23.5703125" bestFit="1" customWidth="1"/>
    <col min="14" max="15" width="10.5703125" bestFit="1" customWidth="1"/>
    <col min="16" max="16" width="27.42578125" bestFit="1" customWidth="1"/>
    <col min="17" max="17" width="16.5703125" bestFit="1" customWidth="1"/>
    <col min="18" max="21" width="10.5703125" bestFit="1" customWidth="1"/>
    <col min="22" max="22" width="20" bestFit="1" customWidth="1"/>
    <col min="23" max="23" width="11.5703125" bestFit="1" customWidth="1"/>
  </cols>
  <sheetData>
    <row r="1" spans="2:3">
      <c r="B1" s="15" t="s">
        <v>981</v>
      </c>
      <c r="C1" t="s">
        <v>860</v>
      </c>
    </row>
    <row r="3" spans="2:3">
      <c r="B3" s="15" t="s">
        <v>1073</v>
      </c>
      <c r="C3" t="s">
        <v>1074</v>
      </c>
    </row>
    <row r="4" spans="2:3">
      <c r="B4" t="s">
        <v>1023</v>
      </c>
      <c r="C4" s="56">
        <v>5300</v>
      </c>
    </row>
    <row r="5" spans="2:3">
      <c r="B5" t="s">
        <v>1027</v>
      </c>
      <c r="C5" s="56">
        <v>2800</v>
      </c>
    </row>
    <row r="6" spans="2:3">
      <c r="B6" t="s">
        <v>1031</v>
      </c>
      <c r="C6" s="56">
        <v>3000</v>
      </c>
    </row>
    <row r="7" spans="2:3">
      <c r="B7" t="s">
        <v>991</v>
      </c>
      <c r="C7" s="56">
        <v>4242.8571428571431</v>
      </c>
    </row>
    <row r="8" spans="2:3">
      <c r="B8" t="s">
        <v>984</v>
      </c>
      <c r="C8" s="56">
        <v>3733.3333333333335</v>
      </c>
    </row>
    <row r="9" spans="2:3">
      <c r="B9" t="s">
        <v>1009</v>
      </c>
      <c r="C9" s="56">
        <v>5150</v>
      </c>
    </row>
    <row r="10" spans="2:3">
      <c r="B10" t="s">
        <v>998</v>
      </c>
      <c r="C10" s="56">
        <v>4560</v>
      </c>
    </row>
    <row r="11" spans="2:3">
      <c r="B11" t="s">
        <v>38</v>
      </c>
      <c r="C11" s="56">
        <v>4255</v>
      </c>
    </row>
    <row r="23" spans="5:10">
      <c r="E23" s="15" t="s">
        <v>1074</v>
      </c>
      <c r="F23" s="15" t="s">
        <v>1075</v>
      </c>
    </row>
    <row r="24" spans="5:10">
      <c r="E24" s="15" t="s">
        <v>975</v>
      </c>
      <c r="F24" t="s">
        <v>992</v>
      </c>
      <c r="G24" t="s">
        <v>1010</v>
      </c>
      <c r="H24" t="s">
        <v>985</v>
      </c>
      <c r="I24" t="s">
        <v>999</v>
      </c>
      <c r="J24" t="s">
        <v>38</v>
      </c>
    </row>
    <row r="25" spans="5:10">
      <c r="E25" t="s">
        <v>986</v>
      </c>
      <c r="F25" s="56">
        <v>3566.6666666666665</v>
      </c>
      <c r="G25" s="56"/>
      <c r="H25" s="56">
        <v>4500</v>
      </c>
      <c r="I25" s="56">
        <v>5000</v>
      </c>
      <c r="J25" s="56">
        <v>4040</v>
      </c>
    </row>
    <row r="26" spans="5:10">
      <c r="E26" t="s">
        <v>993</v>
      </c>
      <c r="F26" s="56">
        <v>3750</v>
      </c>
      <c r="G26" s="56">
        <v>2800</v>
      </c>
      <c r="H26" s="56">
        <v>3200</v>
      </c>
      <c r="I26" s="56">
        <v>3400</v>
      </c>
      <c r="J26" s="56">
        <v>3380</v>
      </c>
    </row>
    <row r="27" spans="5:10">
      <c r="E27" t="s">
        <v>1000</v>
      </c>
      <c r="F27" s="56">
        <v>5500</v>
      </c>
      <c r="G27" s="56">
        <v>7000</v>
      </c>
      <c r="H27" s="56"/>
      <c r="I27" s="56">
        <v>3500</v>
      </c>
      <c r="J27" s="56">
        <v>5333.333333333333</v>
      </c>
    </row>
    <row r="28" spans="5:10">
      <c r="E28" t="s">
        <v>1004</v>
      </c>
      <c r="F28" s="56">
        <v>4150</v>
      </c>
      <c r="G28" s="56"/>
      <c r="H28" s="56"/>
      <c r="I28" s="56">
        <v>6600</v>
      </c>
      <c r="J28" s="56">
        <v>4966.666666666667</v>
      </c>
    </row>
    <row r="29" spans="5:10">
      <c r="E29" t="s">
        <v>1011</v>
      </c>
      <c r="F29" s="56">
        <v>6000</v>
      </c>
      <c r="G29" s="56">
        <v>3300</v>
      </c>
      <c r="H29" s="56">
        <v>3500</v>
      </c>
      <c r="I29" s="56">
        <v>4300</v>
      </c>
      <c r="J29" s="56">
        <v>4275</v>
      </c>
    </row>
    <row r="30" spans="5:10">
      <c r="E30" t="s">
        <v>38</v>
      </c>
      <c r="F30" s="56">
        <v>4222.2222222222226</v>
      </c>
      <c r="G30" s="56">
        <v>4366.666666666667</v>
      </c>
      <c r="H30" s="56">
        <v>3733.3333333333335</v>
      </c>
      <c r="I30" s="56">
        <v>4560</v>
      </c>
      <c r="J30" s="56">
        <v>4255</v>
      </c>
    </row>
  </sheetData>
  <pageMargins left="0.7" right="0.7" top="0.75" bottom="0.75" header="0.3" footer="0.3"/>
  <drawing r:id="rId3"/>
  <extLst>
    <ext xmlns:x14="http://schemas.microsoft.com/office/spreadsheetml/2009/9/main" uri="{A8765BA9-456A-4dab-B4F3-ACF838C121DE}">
      <x14:slicerList>
        <x14:slicer r:id="rId4"/>
      </x14:slicerList>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75115D-4E29-41EE-A294-3C725570EF07}">
  <sheetPr>
    <tabColor rgb="FFFFFF00"/>
  </sheetPr>
  <dimension ref="B1:AA90"/>
  <sheetViews>
    <sheetView topLeftCell="E9" zoomScale="74" zoomScaleNormal="108" workbookViewId="0"/>
  </sheetViews>
  <sheetFormatPr defaultColWidth="8.7109375" defaultRowHeight="14.45"/>
  <cols>
    <col min="1" max="1" width="27.42578125" customWidth="1"/>
    <col min="2" max="2" width="9.5703125" customWidth="1"/>
    <col min="3" max="3" width="30.5703125" bestFit="1" customWidth="1"/>
    <col min="4" max="4" width="20.28515625" bestFit="1" customWidth="1"/>
    <col min="5" max="5" width="24.42578125" bestFit="1" customWidth="1"/>
    <col min="6" max="6" width="20.28515625" style="3" customWidth="1"/>
    <col min="7" max="7" width="20.28515625" customWidth="1"/>
    <col min="8" max="8" width="9.5703125" customWidth="1"/>
    <col min="9" max="9" width="18.28515625" customWidth="1"/>
    <col min="10" max="10" width="31.5703125" style="4" customWidth="1"/>
    <col min="11" max="11" width="12.5703125" customWidth="1"/>
    <col min="12" max="12" width="17.5703125" customWidth="1"/>
    <col min="13" max="13" width="15.28515625" customWidth="1"/>
    <col min="14" max="14" width="20.28515625" customWidth="1"/>
    <col min="18" max="18" width="9.42578125" customWidth="1"/>
    <col min="19" max="19" width="10.28515625" customWidth="1"/>
    <col min="21" max="21" width="14.5703125" customWidth="1"/>
    <col min="22" max="22" width="9.42578125" customWidth="1"/>
    <col min="27" max="27" width="14.5703125" customWidth="1"/>
  </cols>
  <sheetData>
    <row r="1" spans="2:27">
      <c r="B1" s="116" t="s">
        <v>48</v>
      </c>
      <c r="C1" s="116" t="s">
        <v>49</v>
      </c>
      <c r="D1" s="116" t="s">
        <v>50</v>
      </c>
      <c r="E1" s="116" t="s">
        <v>51</v>
      </c>
      <c r="F1" s="119" t="s">
        <v>52</v>
      </c>
      <c r="G1" s="116" t="s">
        <v>53</v>
      </c>
      <c r="H1" s="116" t="s">
        <v>54</v>
      </c>
      <c r="I1" s="116" t="s">
        <v>1076</v>
      </c>
      <c r="J1" s="118" t="s">
        <v>56</v>
      </c>
      <c r="K1" s="116" t="s">
        <v>57</v>
      </c>
      <c r="L1" s="116" t="s">
        <v>58</v>
      </c>
      <c r="M1" s="116" t="s">
        <v>59</v>
      </c>
      <c r="N1" s="117" t="s">
        <v>60</v>
      </c>
      <c r="AA1" s="116"/>
    </row>
    <row r="2" spans="2:27">
      <c r="B2" t="s">
        <v>61</v>
      </c>
      <c r="C2" t="s">
        <v>62</v>
      </c>
      <c r="D2" t="s">
        <v>63</v>
      </c>
      <c r="E2" t="s">
        <v>64</v>
      </c>
      <c r="F2" s="3">
        <v>776553</v>
      </c>
      <c r="G2" t="s">
        <v>65</v>
      </c>
      <c r="H2" t="str">
        <f t="shared" ref="H2:H33" si="0">IFERROR(MID(G2, FIND("#", G2), FIND(" ", G2 &amp; " ", FIND("#", G2)) - FIND("#", G2)),"No unit")</f>
        <v>#24-31</v>
      </c>
      <c r="I2" t="s">
        <v>26</v>
      </c>
      <c r="J2" s="105">
        <v>6.4</v>
      </c>
      <c r="K2" s="1">
        <v>45367</v>
      </c>
      <c r="L2">
        <f t="shared" ref="L2:L33" ca="1" si="1">DATEDIF(K2, TODAY(), "Y")</f>
        <v>2</v>
      </c>
      <c r="M2" t="str">
        <f t="shared" ref="M2:M33" ca="1" si="2">IF(L2&lt;2,"New Member", IF(L2&lt;5,"Regular Member", IF(L2&lt;10,"Loyal Member","VIP Member")))</f>
        <v>Regular Member</v>
      </c>
      <c r="N2" t="s">
        <v>67</v>
      </c>
    </row>
    <row r="3" spans="2:27">
      <c r="B3" t="s">
        <v>68</v>
      </c>
      <c r="C3" t="s">
        <v>69</v>
      </c>
      <c r="D3" t="s">
        <v>70</v>
      </c>
      <c r="E3" t="s">
        <v>71</v>
      </c>
      <c r="F3" s="3">
        <v>235253</v>
      </c>
      <c r="G3" t="s">
        <v>72</v>
      </c>
      <c r="H3" t="str">
        <f t="shared" si="0"/>
        <v>#16-212</v>
      </c>
      <c r="I3" t="s">
        <v>20</v>
      </c>
      <c r="J3" s="105">
        <v>0.3</v>
      </c>
      <c r="K3" s="1">
        <v>45468</v>
      </c>
      <c r="L3">
        <f t="shared" ca="1" si="1"/>
        <v>2</v>
      </c>
      <c r="M3" t="str">
        <f t="shared" ca="1" si="2"/>
        <v>Regular Member</v>
      </c>
      <c r="N3" t="s">
        <v>74</v>
      </c>
    </row>
    <row r="4" spans="2:27">
      <c r="B4" t="s">
        <v>75</v>
      </c>
      <c r="C4" t="s">
        <v>76</v>
      </c>
      <c r="D4" t="s">
        <v>77</v>
      </c>
      <c r="E4" t="s">
        <v>78</v>
      </c>
      <c r="F4" s="3">
        <v>456534</v>
      </c>
      <c r="G4" t="s">
        <v>79</v>
      </c>
      <c r="H4" t="str">
        <f t="shared" si="0"/>
        <v>No unit</v>
      </c>
      <c r="I4" t="s">
        <v>20</v>
      </c>
      <c r="J4" s="105">
        <v>3.3</v>
      </c>
      <c r="K4" s="1">
        <v>42940</v>
      </c>
      <c r="L4">
        <f t="shared" ca="1" si="1"/>
        <v>9</v>
      </c>
      <c r="M4" t="str">
        <f t="shared" ca="1" si="2"/>
        <v>Loyal Member</v>
      </c>
      <c r="N4" t="s">
        <v>67</v>
      </c>
    </row>
    <row r="5" spans="2:27">
      <c r="B5" t="s">
        <v>81</v>
      </c>
      <c r="C5" t="s">
        <v>82</v>
      </c>
      <c r="D5" t="s">
        <v>83</v>
      </c>
      <c r="E5" t="s">
        <v>84</v>
      </c>
      <c r="F5" s="3">
        <v>235252</v>
      </c>
      <c r="G5" t="s">
        <v>85</v>
      </c>
      <c r="H5" t="str">
        <f t="shared" si="0"/>
        <v>#31-00</v>
      </c>
      <c r="I5" t="s">
        <v>20</v>
      </c>
      <c r="J5" s="105">
        <v>2.5</v>
      </c>
      <c r="K5" s="1">
        <v>42956</v>
      </c>
      <c r="L5">
        <f t="shared" ca="1" si="1"/>
        <v>9</v>
      </c>
      <c r="M5" t="str">
        <f t="shared" ca="1" si="2"/>
        <v>Loyal Member</v>
      </c>
      <c r="N5" t="s">
        <v>74</v>
      </c>
    </row>
    <row r="6" spans="2:27">
      <c r="B6" t="s">
        <v>87</v>
      </c>
      <c r="C6" t="s">
        <v>88</v>
      </c>
      <c r="D6" t="s">
        <v>89</v>
      </c>
      <c r="E6" t="s">
        <v>90</v>
      </c>
      <c r="F6" s="3">
        <v>234234</v>
      </c>
      <c r="G6" t="s">
        <v>91</v>
      </c>
      <c r="H6" t="str">
        <f t="shared" si="0"/>
        <v>No unit</v>
      </c>
      <c r="I6" t="s">
        <v>12</v>
      </c>
      <c r="J6" s="105">
        <v>0.5</v>
      </c>
      <c r="K6" s="1">
        <v>44004</v>
      </c>
      <c r="L6">
        <f t="shared" ca="1" si="1"/>
        <v>6</v>
      </c>
      <c r="M6" t="str">
        <f t="shared" ca="1" si="2"/>
        <v>Loyal Member</v>
      </c>
      <c r="N6" t="s">
        <v>92</v>
      </c>
    </row>
    <row r="7" spans="2:27">
      <c r="B7" t="s">
        <v>93</v>
      </c>
      <c r="C7" t="s">
        <v>94</v>
      </c>
      <c r="D7" t="s">
        <v>95</v>
      </c>
      <c r="E7" t="s">
        <v>96</v>
      </c>
      <c r="F7" s="3">
        <v>233557</v>
      </c>
      <c r="G7" t="s">
        <v>97</v>
      </c>
      <c r="H7" t="str">
        <f t="shared" si="0"/>
        <v>#01-03</v>
      </c>
      <c r="I7" t="s">
        <v>26</v>
      </c>
      <c r="J7" s="105">
        <v>2.2999999999999998</v>
      </c>
      <c r="K7" s="1">
        <v>45782</v>
      </c>
      <c r="L7">
        <f t="shared" ca="1" si="1"/>
        <v>1</v>
      </c>
      <c r="M7" t="str">
        <f t="shared" ca="1" si="2"/>
        <v>New Member</v>
      </c>
      <c r="N7" t="s">
        <v>67</v>
      </c>
    </row>
    <row r="8" spans="2:27">
      <c r="B8" t="s">
        <v>99</v>
      </c>
      <c r="C8" t="s">
        <v>100</v>
      </c>
      <c r="D8" t="s">
        <v>101</v>
      </c>
      <c r="E8" t="s">
        <v>102</v>
      </c>
      <c r="F8" s="3">
        <v>131546</v>
      </c>
      <c r="G8" t="s">
        <v>103</v>
      </c>
      <c r="H8" t="str">
        <f t="shared" si="0"/>
        <v>#01-95</v>
      </c>
      <c r="I8" t="s">
        <v>5</v>
      </c>
      <c r="J8" s="105">
        <v>4.5</v>
      </c>
      <c r="K8" s="1">
        <v>44523</v>
      </c>
      <c r="L8">
        <f t="shared" ca="1" si="1"/>
        <v>4</v>
      </c>
      <c r="M8" t="str">
        <f t="shared" ca="1" si="2"/>
        <v>Regular Member</v>
      </c>
      <c r="N8" t="s">
        <v>105</v>
      </c>
    </row>
    <row r="9" spans="2:27">
      <c r="B9" t="s">
        <v>106</v>
      </c>
      <c r="C9" t="s">
        <v>107</v>
      </c>
      <c r="D9" t="s">
        <v>108</v>
      </c>
      <c r="E9" t="s">
        <v>109</v>
      </c>
      <c r="F9" s="3" t="s">
        <v>1077</v>
      </c>
      <c r="G9" t="s">
        <v>110</v>
      </c>
      <c r="H9" t="str">
        <f t="shared" si="0"/>
        <v>#01-88</v>
      </c>
      <c r="I9" t="s">
        <v>5</v>
      </c>
      <c r="J9" s="105">
        <v>4</v>
      </c>
      <c r="K9" s="1">
        <v>43662</v>
      </c>
      <c r="L9">
        <f t="shared" ca="1" si="1"/>
        <v>7</v>
      </c>
      <c r="M9" t="str">
        <f t="shared" ca="1" si="2"/>
        <v>Loyal Member</v>
      </c>
      <c r="N9" t="s">
        <v>112</v>
      </c>
    </row>
    <row r="10" spans="2:27">
      <c r="B10" t="s">
        <v>113</v>
      </c>
      <c r="C10" t="s">
        <v>114</v>
      </c>
      <c r="D10" t="s">
        <v>115</v>
      </c>
      <c r="E10" t="s">
        <v>116</v>
      </c>
      <c r="F10" s="3">
        <v>323465</v>
      </c>
      <c r="G10" t="s">
        <v>117</v>
      </c>
      <c r="H10" t="str">
        <f t="shared" si="0"/>
        <v>#02-214</v>
      </c>
      <c r="I10" t="s">
        <v>32</v>
      </c>
      <c r="J10" s="105">
        <v>4.3</v>
      </c>
      <c r="K10" s="1">
        <v>44979</v>
      </c>
      <c r="L10">
        <f t="shared" ca="1" si="1"/>
        <v>3</v>
      </c>
      <c r="M10" t="str">
        <f t="shared" ca="1" si="2"/>
        <v>Regular Member</v>
      </c>
      <c r="N10" t="s">
        <v>105</v>
      </c>
    </row>
    <row r="11" spans="2:27">
      <c r="B11" t="s">
        <v>119</v>
      </c>
      <c r="C11" t="s">
        <v>120</v>
      </c>
      <c r="D11" t="s">
        <v>121</v>
      </c>
      <c r="E11" t="s">
        <v>122</v>
      </c>
      <c r="F11" s="3" t="s">
        <v>1078</v>
      </c>
      <c r="G11" t="s">
        <v>123</v>
      </c>
      <c r="H11" t="str">
        <f t="shared" si="0"/>
        <v>#04-01</v>
      </c>
      <c r="I11" t="s">
        <v>20</v>
      </c>
      <c r="J11" s="105">
        <v>5.7</v>
      </c>
      <c r="K11" s="1">
        <v>44358</v>
      </c>
      <c r="L11">
        <f t="shared" ca="1" si="1"/>
        <v>5</v>
      </c>
      <c r="M11" t="str">
        <f t="shared" ca="1" si="2"/>
        <v>Loyal Member</v>
      </c>
      <c r="N11" t="s">
        <v>125</v>
      </c>
    </row>
    <row r="12" spans="2:27">
      <c r="B12" t="s">
        <v>126</v>
      </c>
      <c r="C12" t="s">
        <v>127</v>
      </c>
      <c r="D12" t="s">
        <v>128</v>
      </c>
      <c r="E12" t="s">
        <v>129</v>
      </c>
      <c r="F12" s="3">
        <v>234356</v>
      </c>
      <c r="G12" t="s">
        <v>130</v>
      </c>
      <c r="H12" t="str">
        <f t="shared" si="0"/>
        <v>#14-01</v>
      </c>
      <c r="I12" t="s">
        <v>20</v>
      </c>
      <c r="J12" s="105">
        <v>3.3</v>
      </c>
      <c r="K12" s="1">
        <v>41911</v>
      </c>
      <c r="L12">
        <f t="shared" ca="1" si="1"/>
        <v>11</v>
      </c>
      <c r="M12" t="str">
        <f t="shared" ca="1" si="2"/>
        <v>VIP Member</v>
      </c>
      <c r="N12" t="s">
        <v>125</v>
      </c>
    </row>
    <row r="13" spans="2:27">
      <c r="B13" t="s">
        <v>132</v>
      </c>
      <c r="C13" t="s">
        <v>133</v>
      </c>
      <c r="D13" t="s">
        <v>134</v>
      </c>
      <c r="E13" t="s">
        <v>135</v>
      </c>
      <c r="F13" s="3">
        <v>566542</v>
      </c>
      <c r="G13" t="s">
        <v>136</v>
      </c>
      <c r="H13" t="str">
        <f t="shared" si="0"/>
        <v>#02-14</v>
      </c>
      <c r="I13" t="s">
        <v>20</v>
      </c>
      <c r="J13" s="105">
        <v>4</v>
      </c>
      <c r="K13" s="1">
        <v>41632</v>
      </c>
      <c r="L13">
        <f t="shared" ca="1" si="1"/>
        <v>12</v>
      </c>
      <c r="M13" t="str">
        <f t="shared" ca="1" si="2"/>
        <v>VIP Member</v>
      </c>
      <c r="N13" t="s">
        <v>125</v>
      </c>
    </row>
    <row r="14" spans="2:27">
      <c r="B14" t="s">
        <v>138</v>
      </c>
      <c r="C14" t="s">
        <v>139</v>
      </c>
      <c r="D14" t="s">
        <v>140</v>
      </c>
      <c r="E14" t="s">
        <v>141</v>
      </c>
      <c r="F14" s="3">
        <v>634224</v>
      </c>
      <c r="G14" t="s">
        <v>142</v>
      </c>
      <c r="H14" t="str">
        <f t="shared" si="0"/>
        <v>#01-11</v>
      </c>
      <c r="I14" t="s">
        <v>12</v>
      </c>
      <c r="J14" s="105">
        <v>0.1</v>
      </c>
      <c r="K14" s="1">
        <v>44526</v>
      </c>
      <c r="L14">
        <f t="shared" ca="1" si="1"/>
        <v>4</v>
      </c>
      <c r="M14" t="str">
        <f t="shared" ca="1" si="2"/>
        <v>Regular Member</v>
      </c>
      <c r="N14" t="s">
        <v>105</v>
      </c>
    </row>
    <row r="15" spans="2:27">
      <c r="B15" t="s">
        <v>144</v>
      </c>
      <c r="C15" t="s">
        <v>145</v>
      </c>
      <c r="D15" t="s">
        <v>146</v>
      </c>
      <c r="E15" t="s">
        <v>147</v>
      </c>
      <c r="F15" s="3">
        <v>467453</v>
      </c>
      <c r="G15" t="s">
        <v>148</v>
      </c>
      <c r="H15" t="str">
        <f t="shared" si="0"/>
        <v>#01-322</v>
      </c>
      <c r="I15" t="s">
        <v>12</v>
      </c>
      <c r="J15" s="105">
        <v>5.6</v>
      </c>
      <c r="K15" s="1">
        <v>45745</v>
      </c>
      <c r="L15">
        <f t="shared" ca="1" si="1"/>
        <v>1</v>
      </c>
      <c r="M15" t="str">
        <f t="shared" ca="1" si="2"/>
        <v>New Member</v>
      </c>
      <c r="N15" t="s">
        <v>67</v>
      </c>
    </row>
    <row r="16" spans="2:27">
      <c r="B16" t="s">
        <v>150</v>
      </c>
      <c r="C16" t="s">
        <v>151</v>
      </c>
      <c r="D16" t="s">
        <v>152</v>
      </c>
      <c r="E16" t="s">
        <v>153</v>
      </c>
      <c r="F16" s="3">
        <v>354375</v>
      </c>
      <c r="G16" t="s">
        <v>154</v>
      </c>
      <c r="H16" t="str">
        <f t="shared" si="0"/>
        <v>#08-08</v>
      </c>
      <c r="I16" t="s">
        <v>20</v>
      </c>
      <c r="J16" s="105">
        <v>2.8</v>
      </c>
      <c r="K16" s="1">
        <v>43297</v>
      </c>
      <c r="L16">
        <f t="shared" ca="1" si="1"/>
        <v>8</v>
      </c>
      <c r="M16" t="str">
        <f t="shared" ca="1" si="2"/>
        <v>Loyal Member</v>
      </c>
      <c r="N16" t="s">
        <v>125</v>
      </c>
    </row>
    <row r="17" spans="2:20">
      <c r="B17" t="s">
        <v>156</v>
      </c>
      <c r="C17" t="s">
        <v>157</v>
      </c>
      <c r="D17" t="s">
        <v>158</v>
      </c>
      <c r="E17" t="s">
        <v>159</v>
      </c>
      <c r="F17" s="3">
        <v>468673</v>
      </c>
      <c r="G17" t="s">
        <v>160</v>
      </c>
      <c r="H17" t="str">
        <f t="shared" si="0"/>
        <v>#03-29</v>
      </c>
      <c r="I17" t="s">
        <v>5</v>
      </c>
      <c r="J17" s="105">
        <v>2.2999999999999998</v>
      </c>
      <c r="K17" s="1">
        <v>42321</v>
      </c>
      <c r="L17">
        <f t="shared" ca="1" si="1"/>
        <v>10</v>
      </c>
      <c r="M17" t="str">
        <f t="shared" ca="1" si="2"/>
        <v>VIP Member</v>
      </c>
      <c r="N17" t="s">
        <v>125</v>
      </c>
    </row>
    <row r="18" spans="2:20">
      <c r="B18" t="s">
        <v>162</v>
      </c>
      <c r="C18" t="s">
        <v>163</v>
      </c>
      <c r="D18" t="s">
        <v>164</v>
      </c>
      <c r="E18" t="s">
        <v>165</v>
      </c>
      <c r="F18" s="3">
        <v>234425</v>
      </c>
      <c r="G18" t="s">
        <v>166</v>
      </c>
      <c r="H18" t="str">
        <f t="shared" si="0"/>
        <v>#01-17</v>
      </c>
      <c r="I18" t="s">
        <v>5</v>
      </c>
      <c r="J18" s="105">
        <v>4</v>
      </c>
      <c r="K18" s="1">
        <v>43161</v>
      </c>
      <c r="L18">
        <f t="shared" ca="1" si="1"/>
        <v>8</v>
      </c>
      <c r="M18" t="str">
        <f t="shared" ca="1" si="2"/>
        <v>Loyal Member</v>
      </c>
      <c r="N18" t="s">
        <v>74</v>
      </c>
    </row>
    <row r="19" spans="2:20">
      <c r="B19" t="s">
        <v>168</v>
      </c>
      <c r="C19" t="s">
        <v>169</v>
      </c>
      <c r="D19" t="s">
        <v>170</v>
      </c>
      <c r="E19" t="s">
        <v>171</v>
      </c>
      <c r="F19" s="3">
        <v>686853</v>
      </c>
      <c r="G19" t="s">
        <v>172</v>
      </c>
      <c r="H19" t="str">
        <f t="shared" si="0"/>
        <v>#01-K2</v>
      </c>
      <c r="I19" t="s">
        <v>12</v>
      </c>
      <c r="J19" s="105">
        <v>1.7</v>
      </c>
      <c r="K19" s="1">
        <v>43302</v>
      </c>
      <c r="L19">
        <f t="shared" ca="1" si="1"/>
        <v>8</v>
      </c>
      <c r="M19" t="str">
        <f t="shared" ca="1" si="2"/>
        <v>Loyal Member</v>
      </c>
      <c r="N19" t="s">
        <v>125</v>
      </c>
    </row>
    <row r="20" spans="2:20">
      <c r="B20" t="s">
        <v>174</v>
      </c>
      <c r="C20" t="s">
        <v>175</v>
      </c>
      <c r="D20" t="s">
        <v>176</v>
      </c>
      <c r="E20" t="s">
        <v>177</v>
      </c>
      <c r="F20" s="3">
        <v>234256</v>
      </c>
      <c r="G20" t="s">
        <v>178</v>
      </c>
      <c r="H20" t="str">
        <f t="shared" si="0"/>
        <v>#01-120</v>
      </c>
      <c r="I20" t="s">
        <v>32</v>
      </c>
      <c r="J20" s="105">
        <v>3.3</v>
      </c>
      <c r="K20" s="1">
        <v>44784</v>
      </c>
      <c r="L20">
        <f t="shared" ca="1" si="1"/>
        <v>4</v>
      </c>
      <c r="M20" t="str">
        <f t="shared" ca="1" si="2"/>
        <v>Regular Member</v>
      </c>
      <c r="N20" t="s">
        <v>105</v>
      </c>
    </row>
    <row r="21" spans="2:20">
      <c r="B21" t="s">
        <v>180</v>
      </c>
      <c r="C21" t="s">
        <v>181</v>
      </c>
      <c r="D21" t="s">
        <v>182</v>
      </c>
      <c r="E21" t="s">
        <v>183</v>
      </c>
      <c r="F21" s="3">
        <v>234235</v>
      </c>
      <c r="G21" t="s">
        <v>184</v>
      </c>
      <c r="H21" t="str">
        <f t="shared" si="0"/>
        <v>#04-11</v>
      </c>
      <c r="I21" t="s">
        <v>20</v>
      </c>
      <c r="J21" s="105">
        <v>4.0999999999999996</v>
      </c>
      <c r="K21" s="1">
        <v>42966</v>
      </c>
      <c r="L21">
        <f t="shared" ca="1" si="1"/>
        <v>9</v>
      </c>
      <c r="M21" t="str">
        <f t="shared" ca="1" si="2"/>
        <v>Loyal Member</v>
      </c>
      <c r="N21" t="s">
        <v>67</v>
      </c>
    </row>
    <row r="22" spans="2:20">
      <c r="B22" t="s">
        <v>186</v>
      </c>
      <c r="C22" t="s">
        <v>187</v>
      </c>
      <c r="D22" t="s">
        <v>188</v>
      </c>
      <c r="E22" t="s">
        <v>189</v>
      </c>
      <c r="F22" s="3">
        <v>234352</v>
      </c>
      <c r="G22" t="s">
        <v>190</v>
      </c>
      <c r="H22" t="str">
        <f t="shared" si="0"/>
        <v>#01-81</v>
      </c>
      <c r="I22" t="s">
        <v>5</v>
      </c>
      <c r="J22" s="105">
        <v>2</v>
      </c>
      <c r="K22" s="1">
        <v>44224</v>
      </c>
      <c r="L22">
        <f t="shared" ca="1" si="1"/>
        <v>5</v>
      </c>
      <c r="M22" t="str">
        <f t="shared" ca="1" si="2"/>
        <v>Loyal Member</v>
      </c>
      <c r="N22" t="s">
        <v>125</v>
      </c>
    </row>
    <row r="23" spans="2:20">
      <c r="B23" t="s">
        <v>192</v>
      </c>
      <c r="C23" t="s">
        <v>193</v>
      </c>
      <c r="D23" t="s">
        <v>194</v>
      </c>
      <c r="E23" t="s">
        <v>195</v>
      </c>
      <c r="F23" s="3">
        <v>768545</v>
      </c>
      <c r="G23" t="s">
        <v>196</v>
      </c>
      <c r="H23" t="str">
        <f t="shared" si="0"/>
        <v>#02-1506</v>
      </c>
      <c r="I23" t="s">
        <v>32</v>
      </c>
      <c r="J23" s="105">
        <v>2.5</v>
      </c>
      <c r="K23" s="1">
        <v>43574</v>
      </c>
      <c r="L23">
        <f t="shared" ca="1" si="1"/>
        <v>7</v>
      </c>
      <c r="M23" t="str">
        <f t="shared" ca="1" si="2"/>
        <v>Loyal Member</v>
      </c>
      <c r="N23" t="s">
        <v>74</v>
      </c>
    </row>
    <row r="24" spans="2:20">
      <c r="B24" t="s">
        <v>198</v>
      </c>
      <c r="C24" t="s">
        <v>199</v>
      </c>
      <c r="D24" t="s">
        <v>200</v>
      </c>
      <c r="E24" t="s">
        <v>201</v>
      </c>
      <c r="F24" s="3" t="s">
        <v>1079</v>
      </c>
      <c r="G24" t="s">
        <v>202</v>
      </c>
      <c r="H24" t="str">
        <f t="shared" si="0"/>
        <v>#24-01</v>
      </c>
      <c r="I24" t="s">
        <v>20</v>
      </c>
      <c r="J24" s="105">
        <v>4.7</v>
      </c>
      <c r="K24" s="1">
        <v>42151</v>
      </c>
      <c r="L24">
        <f t="shared" ca="1" si="1"/>
        <v>11</v>
      </c>
      <c r="M24" t="str">
        <f t="shared" ca="1" si="2"/>
        <v>VIP Member</v>
      </c>
      <c r="N24" t="s">
        <v>112</v>
      </c>
      <c r="R24" s="108" t="s">
        <v>20</v>
      </c>
      <c r="S24" s="108" t="s">
        <v>5</v>
      </c>
    </row>
    <row r="25" spans="2:20">
      <c r="B25" t="s">
        <v>204</v>
      </c>
      <c r="C25" t="s">
        <v>205</v>
      </c>
      <c r="D25" t="s">
        <v>206</v>
      </c>
      <c r="E25" t="s">
        <v>207</v>
      </c>
      <c r="F25" s="3">
        <v>606796</v>
      </c>
      <c r="G25" t="s">
        <v>208</v>
      </c>
      <c r="H25" t="str">
        <f t="shared" si="0"/>
        <v>#01-09</v>
      </c>
      <c r="I25" t="s">
        <v>32</v>
      </c>
      <c r="J25" s="105">
        <v>3</v>
      </c>
      <c r="K25" s="1">
        <v>42072</v>
      </c>
      <c r="L25">
        <f t="shared" ca="1" si="1"/>
        <v>11</v>
      </c>
      <c r="M25" t="str">
        <f t="shared" ca="1" si="2"/>
        <v>VIP Member</v>
      </c>
      <c r="N25" t="s">
        <v>125</v>
      </c>
      <c r="R25" s="14" t="s">
        <v>32</v>
      </c>
      <c r="S25" s="14" t="s">
        <v>12</v>
      </c>
    </row>
    <row r="26" spans="2:20">
      <c r="B26" t="s">
        <v>210</v>
      </c>
      <c r="C26" t="s">
        <v>211</v>
      </c>
      <c r="D26" t="s">
        <v>212</v>
      </c>
      <c r="E26" t="s">
        <v>213</v>
      </c>
      <c r="F26" s="3">
        <v>456769</v>
      </c>
      <c r="G26" t="s">
        <v>214</v>
      </c>
      <c r="H26" t="str">
        <f t="shared" si="0"/>
        <v>#03-36</v>
      </c>
      <c r="I26" t="s">
        <v>26</v>
      </c>
      <c r="J26" s="105">
        <v>6.3</v>
      </c>
      <c r="K26" s="1">
        <v>44200</v>
      </c>
      <c r="L26">
        <f t="shared" ca="1" si="1"/>
        <v>5</v>
      </c>
      <c r="M26" t="str">
        <f t="shared" ca="1" si="2"/>
        <v>Loyal Member</v>
      </c>
      <c r="N26" t="s">
        <v>67</v>
      </c>
      <c r="R26" s="108" t="s">
        <v>26</v>
      </c>
      <c r="S26" s="14"/>
    </row>
    <row r="27" spans="2:20">
      <c r="B27" t="s">
        <v>216</v>
      </c>
      <c r="C27" t="s">
        <v>217</v>
      </c>
      <c r="D27" t="s">
        <v>218</v>
      </c>
      <c r="E27" t="s">
        <v>219</v>
      </c>
      <c r="F27" s="3">
        <v>807866</v>
      </c>
      <c r="G27" t="s">
        <v>220</v>
      </c>
      <c r="H27" t="str">
        <f t="shared" si="0"/>
        <v>#02-05</v>
      </c>
      <c r="I27" t="s">
        <v>32</v>
      </c>
      <c r="J27" s="105">
        <v>0.3</v>
      </c>
      <c r="K27" s="1">
        <v>46051</v>
      </c>
      <c r="L27">
        <f t="shared" ca="1" si="1"/>
        <v>0</v>
      </c>
      <c r="M27" t="str">
        <f t="shared" ca="1" si="2"/>
        <v>New Member</v>
      </c>
      <c r="N27" t="s">
        <v>112</v>
      </c>
    </row>
    <row r="28" spans="2:20">
      <c r="B28" t="s">
        <v>222</v>
      </c>
      <c r="C28" t="s">
        <v>223</v>
      </c>
      <c r="D28" t="s">
        <v>224</v>
      </c>
      <c r="E28" t="s">
        <v>225</v>
      </c>
      <c r="F28" s="3">
        <v>567879</v>
      </c>
      <c r="G28" t="s">
        <v>226</v>
      </c>
      <c r="H28" t="str">
        <f t="shared" si="0"/>
        <v>#01-177</v>
      </c>
      <c r="I28" t="s">
        <v>26</v>
      </c>
      <c r="J28" s="105">
        <v>4.2</v>
      </c>
      <c r="K28" s="1">
        <v>41833</v>
      </c>
      <c r="L28">
        <f t="shared" ca="1" si="1"/>
        <v>12</v>
      </c>
      <c r="M28" t="str">
        <f t="shared" ca="1" si="2"/>
        <v>VIP Member</v>
      </c>
      <c r="N28" t="s">
        <v>67</v>
      </c>
      <c r="S28" s="115" t="s">
        <v>1080</v>
      </c>
      <c r="T28" s="114" t="s">
        <v>1081</v>
      </c>
    </row>
    <row r="29" spans="2:20">
      <c r="B29" t="s">
        <v>228</v>
      </c>
      <c r="C29" t="s">
        <v>229</v>
      </c>
      <c r="D29" t="s">
        <v>230</v>
      </c>
      <c r="E29" t="s">
        <v>231</v>
      </c>
      <c r="F29" s="3">
        <v>807967</v>
      </c>
      <c r="G29" t="s">
        <v>232</v>
      </c>
      <c r="H29" t="str">
        <f t="shared" si="0"/>
        <v>#01-03</v>
      </c>
      <c r="I29" t="s">
        <v>32</v>
      </c>
      <c r="J29" s="105">
        <v>3.7</v>
      </c>
      <c r="K29" s="1">
        <v>43711</v>
      </c>
      <c r="L29">
        <f t="shared" ca="1" si="1"/>
        <v>7</v>
      </c>
      <c r="M29" t="str">
        <f t="shared" ca="1" si="2"/>
        <v>Loyal Member</v>
      </c>
      <c r="N29" t="s">
        <v>105</v>
      </c>
      <c r="S29" s="113" t="s">
        <v>1082</v>
      </c>
      <c r="T29" s="112" t="s">
        <v>1083</v>
      </c>
    </row>
    <row r="30" spans="2:20">
      <c r="B30" t="s">
        <v>233</v>
      </c>
      <c r="C30" t="s">
        <v>234</v>
      </c>
      <c r="D30" t="s">
        <v>235</v>
      </c>
      <c r="E30" t="s">
        <v>236</v>
      </c>
      <c r="F30" s="3">
        <v>567656</v>
      </c>
      <c r="G30" t="s">
        <v>237</v>
      </c>
      <c r="H30" t="str">
        <f t="shared" si="0"/>
        <v>#02-62</v>
      </c>
      <c r="I30" t="s">
        <v>32</v>
      </c>
      <c r="J30" s="105">
        <v>3.9</v>
      </c>
      <c r="K30" s="1">
        <v>43639</v>
      </c>
      <c r="L30">
        <f t="shared" ca="1" si="1"/>
        <v>7</v>
      </c>
      <c r="M30" t="str">
        <f t="shared" ca="1" si="2"/>
        <v>Loyal Member</v>
      </c>
      <c r="N30" t="s">
        <v>112</v>
      </c>
      <c r="S30" s="111" t="s">
        <v>1084</v>
      </c>
      <c r="T30" s="110" t="s">
        <v>1085</v>
      </c>
    </row>
    <row r="31" spans="2:20">
      <c r="B31" t="s">
        <v>239</v>
      </c>
      <c r="C31" t="s">
        <v>240</v>
      </c>
      <c r="D31" t="s">
        <v>241</v>
      </c>
      <c r="E31" t="s">
        <v>242</v>
      </c>
      <c r="F31" s="3">
        <v>797769</v>
      </c>
      <c r="G31" t="s">
        <v>243</v>
      </c>
      <c r="H31" t="str">
        <f t="shared" si="0"/>
        <v>No unit</v>
      </c>
      <c r="I31" t="s">
        <v>20</v>
      </c>
      <c r="J31" s="105">
        <v>5.6</v>
      </c>
      <c r="K31" s="1">
        <v>43666</v>
      </c>
      <c r="L31">
        <f t="shared" ca="1" si="1"/>
        <v>7</v>
      </c>
      <c r="M31" t="str">
        <f t="shared" ca="1" si="2"/>
        <v>Loyal Member</v>
      </c>
      <c r="N31" t="s">
        <v>105</v>
      </c>
      <c r="S31" s="109" t="s">
        <v>1086</v>
      </c>
      <c r="T31" s="14"/>
    </row>
    <row r="32" spans="2:20">
      <c r="B32" t="s">
        <v>244</v>
      </c>
      <c r="C32" t="s">
        <v>245</v>
      </c>
      <c r="D32" t="s">
        <v>246</v>
      </c>
      <c r="E32" t="s">
        <v>247</v>
      </c>
      <c r="F32" s="3">
        <v>567686</v>
      </c>
      <c r="G32" t="s">
        <v>248</v>
      </c>
      <c r="H32" t="str">
        <f t="shared" si="0"/>
        <v>#05-11</v>
      </c>
      <c r="I32" t="s">
        <v>5</v>
      </c>
      <c r="J32" s="105">
        <v>2.8</v>
      </c>
      <c r="K32" s="1">
        <v>41762</v>
      </c>
      <c r="L32">
        <f t="shared" ca="1" si="1"/>
        <v>12</v>
      </c>
      <c r="M32" t="str">
        <f t="shared" ca="1" si="2"/>
        <v>VIP Member</v>
      </c>
      <c r="N32" t="s">
        <v>74</v>
      </c>
    </row>
    <row r="33" spans="2:23">
      <c r="B33" t="s">
        <v>250</v>
      </c>
      <c r="C33" t="s">
        <v>251</v>
      </c>
      <c r="D33" t="s">
        <v>252</v>
      </c>
      <c r="E33" t="s">
        <v>253</v>
      </c>
      <c r="F33" s="3" t="s">
        <v>1087</v>
      </c>
      <c r="G33" t="s">
        <v>254</v>
      </c>
      <c r="H33" t="str">
        <f t="shared" si="0"/>
        <v>#06-18</v>
      </c>
      <c r="I33" t="s">
        <v>32</v>
      </c>
      <c r="J33" s="105">
        <v>5.5</v>
      </c>
      <c r="K33" s="1">
        <v>45531</v>
      </c>
      <c r="L33">
        <f t="shared" ca="1" si="1"/>
        <v>2</v>
      </c>
      <c r="M33" t="str">
        <f t="shared" ca="1" si="2"/>
        <v>Regular Member</v>
      </c>
      <c r="N33" t="s">
        <v>74</v>
      </c>
    </row>
    <row r="34" spans="2:23">
      <c r="B34" t="s">
        <v>256</v>
      </c>
      <c r="C34" t="s">
        <v>257</v>
      </c>
      <c r="D34" t="s">
        <v>258</v>
      </c>
      <c r="E34" t="s">
        <v>259</v>
      </c>
      <c r="F34" s="3">
        <v>678679</v>
      </c>
      <c r="G34" t="s">
        <v>260</v>
      </c>
      <c r="H34" t="str">
        <f t="shared" ref="H34:H65" si="3">IFERROR(MID(G34, FIND("#", G34), FIND(" ", G34 &amp; " ", FIND("#", G34)) - FIND("#", G34)),"No unit")</f>
        <v>#08-10</v>
      </c>
      <c r="I34" t="s">
        <v>26</v>
      </c>
      <c r="J34" s="105">
        <v>2.9</v>
      </c>
      <c r="K34" s="1">
        <v>43807</v>
      </c>
      <c r="L34">
        <f t="shared" ref="L34:L65" ca="1" si="4">DATEDIF(K34, TODAY(), "Y")</f>
        <v>6</v>
      </c>
      <c r="M34" t="str">
        <f t="shared" ref="M34:M65" ca="1" si="5">IF(L34&lt;2,"New Member", IF(L34&lt;5,"Regular Member", IF(L34&lt;10,"Loyal Member","VIP Member")))</f>
        <v>Loyal Member</v>
      </c>
      <c r="N34" t="s">
        <v>112</v>
      </c>
      <c r="T34" s="43" t="s">
        <v>1088</v>
      </c>
    </row>
    <row r="35" spans="2:23">
      <c r="B35" t="s">
        <v>262</v>
      </c>
      <c r="C35" t="s">
        <v>263</v>
      </c>
      <c r="D35" t="s">
        <v>264</v>
      </c>
      <c r="E35" t="s">
        <v>265</v>
      </c>
      <c r="F35" s="3" t="s">
        <v>1089</v>
      </c>
      <c r="G35" t="s">
        <v>266</v>
      </c>
      <c r="H35" t="str">
        <f t="shared" si="3"/>
        <v>#01-297</v>
      </c>
      <c r="I35" t="s">
        <v>32</v>
      </c>
      <c r="J35" s="105">
        <v>4</v>
      </c>
      <c r="K35" s="1">
        <v>42988</v>
      </c>
      <c r="L35">
        <f t="shared" ca="1" si="4"/>
        <v>9</v>
      </c>
      <c r="M35" t="str">
        <f t="shared" ca="1" si="5"/>
        <v>Loyal Member</v>
      </c>
      <c r="N35" t="s">
        <v>112</v>
      </c>
      <c r="T35" s="177" t="s">
        <v>1090</v>
      </c>
    </row>
    <row r="36" spans="2:23">
      <c r="B36" t="s">
        <v>268</v>
      </c>
      <c r="C36" t="s">
        <v>269</v>
      </c>
      <c r="D36" t="s">
        <v>270</v>
      </c>
      <c r="E36" t="s">
        <v>271</v>
      </c>
      <c r="F36" s="3">
        <v>458463</v>
      </c>
      <c r="G36" t="s">
        <v>272</v>
      </c>
      <c r="H36" t="str">
        <f t="shared" si="3"/>
        <v>#01-02</v>
      </c>
      <c r="I36" t="s">
        <v>5</v>
      </c>
      <c r="J36" s="105">
        <v>2.5</v>
      </c>
      <c r="K36" s="1">
        <v>41565</v>
      </c>
      <c r="L36">
        <f t="shared" ca="1" si="4"/>
        <v>12</v>
      </c>
      <c r="M36" t="str">
        <f t="shared" ca="1" si="5"/>
        <v>VIP Member</v>
      </c>
      <c r="N36" t="s">
        <v>67</v>
      </c>
      <c r="T36" s="53" t="s">
        <v>1091</v>
      </c>
    </row>
    <row r="37" spans="2:23">
      <c r="B37" t="s">
        <v>274</v>
      </c>
      <c r="C37" t="s">
        <v>275</v>
      </c>
      <c r="D37" t="s">
        <v>276</v>
      </c>
      <c r="E37" t="s">
        <v>277</v>
      </c>
      <c r="F37" s="3" t="s">
        <v>1092</v>
      </c>
      <c r="G37" t="s">
        <v>278</v>
      </c>
      <c r="H37" t="str">
        <f t="shared" si="3"/>
        <v>#01-525</v>
      </c>
      <c r="I37" t="s">
        <v>5</v>
      </c>
      <c r="J37" s="105">
        <v>2.4</v>
      </c>
      <c r="K37" s="1">
        <v>42493</v>
      </c>
      <c r="L37">
        <f t="shared" ca="1" si="4"/>
        <v>10</v>
      </c>
      <c r="M37" t="str">
        <f t="shared" ca="1" si="5"/>
        <v>VIP Member</v>
      </c>
      <c r="N37" t="s">
        <v>74</v>
      </c>
      <c r="T37" s="52" t="s">
        <v>1093</v>
      </c>
    </row>
    <row r="38" spans="2:23">
      <c r="B38" t="s">
        <v>280</v>
      </c>
      <c r="C38" t="s">
        <v>281</v>
      </c>
      <c r="D38" t="s">
        <v>282</v>
      </c>
      <c r="E38" t="s">
        <v>283</v>
      </c>
      <c r="F38" s="3" t="s">
        <v>1094</v>
      </c>
      <c r="G38" t="s">
        <v>284</v>
      </c>
      <c r="H38" t="str">
        <f t="shared" si="3"/>
        <v>#01-01</v>
      </c>
      <c r="I38" t="s">
        <v>32</v>
      </c>
      <c r="J38" s="105">
        <v>6.5</v>
      </c>
      <c r="K38" s="1">
        <v>42120</v>
      </c>
      <c r="L38">
        <f t="shared" ca="1" si="4"/>
        <v>11</v>
      </c>
      <c r="M38" t="str">
        <f t="shared" ca="1" si="5"/>
        <v>VIP Member</v>
      </c>
      <c r="N38" t="s">
        <v>286</v>
      </c>
    </row>
    <row r="39" spans="2:23">
      <c r="B39" t="s">
        <v>287</v>
      </c>
      <c r="C39" t="s">
        <v>288</v>
      </c>
      <c r="D39" t="s">
        <v>289</v>
      </c>
      <c r="E39" t="s">
        <v>290</v>
      </c>
      <c r="F39" s="3">
        <v>523647</v>
      </c>
      <c r="G39" t="s">
        <v>291</v>
      </c>
      <c r="H39" t="str">
        <f t="shared" si="3"/>
        <v>#14-06</v>
      </c>
      <c r="I39" t="s">
        <v>20</v>
      </c>
      <c r="J39" s="105">
        <v>3.6</v>
      </c>
      <c r="K39" s="1">
        <v>42912</v>
      </c>
      <c r="L39">
        <f t="shared" ca="1" si="4"/>
        <v>9</v>
      </c>
      <c r="M39" t="str">
        <f t="shared" ca="1" si="5"/>
        <v>Loyal Member</v>
      </c>
      <c r="N39" t="s">
        <v>125</v>
      </c>
      <c r="U39" s="43" t="s">
        <v>11</v>
      </c>
    </row>
    <row r="40" spans="2:23">
      <c r="B40" t="s">
        <v>293</v>
      </c>
      <c r="C40" t="s">
        <v>294</v>
      </c>
      <c r="D40" t="s">
        <v>295</v>
      </c>
      <c r="E40" t="s">
        <v>296</v>
      </c>
      <c r="F40" s="3">
        <v>586732</v>
      </c>
      <c r="G40" t="s">
        <v>297</v>
      </c>
      <c r="H40" t="str">
        <f t="shared" si="3"/>
        <v>#11-95</v>
      </c>
      <c r="I40" t="s">
        <v>26</v>
      </c>
      <c r="J40" s="105">
        <v>3.4</v>
      </c>
      <c r="K40" s="1">
        <v>45804</v>
      </c>
      <c r="L40">
        <f t="shared" ca="1" si="4"/>
        <v>1</v>
      </c>
      <c r="M40" t="str">
        <f t="shared" ca="1" si="5"/>
        <v>New Member</v>
      </c>
      <c r="N40" t="s">
        <v>112</v>
      </c>
      <c r="U40" s="177" t="s">
        <v>15</v>
      </c>
    </row>
    <row r="41" spans="2:23">
      <c r="B41" t="s">
        <v>299</v>
      </c>
      <c r="C41" t="s">
        <v>300</v>
      </c>
      <c r="D41" t="s">
        <v>301</v>
      </c>
      <c r="E41" t="s">
        <v>302</v>
      </c>
      <c r="F41" s="3">
        <v>452234</v>
      </c>
      <c r="G41" t="s">
        <v>303</v>
      </c>
      <c r="H41" t="str">
        <f t="shared" si="3"/>
        <v>#03-68</v>
      </c>
      <c r="I41" t="s">
        <v>12</v>
      </c>
      <c r="J41" s="105">
        <v>4.9000000000000004</v>
      </c>
      <c r="K41" s="1">
        <v>42930</v>
      </c>
      <c r="L41">
        <f t="shared" ca="1" si="4"/>
        <v>9</v>
      </c>
      <c r="M41" t="str">
        <f t="shared" ca="1" si="5"/>
        <v>Loyal Member</v>
      </c>
      <c r="N41" t="s">
        <v>92</v>
      </c>
      <c r="U41" s="53" t="s">
        <v>7</v>
      </c>
    </row>
    <row r="42" spans="2:23">
      <c r="B42" t="s">
        <v>305</v>
      </c>
      <c r="C42" t="s">
        <v>306</v>
      </c>
      <c r="D42" t="s">
        <v>307</v>
      </c>
      <c r="E42" t="s">
        <v>308</v>
      </c>
      <c r="F42" s="3">
        <v>575742</v>
      </c>
      <c r="G42" t="s">
        <v>309</v>
      </c>
      <c r="H42" t="str">
        <f t="shared" si="3"/>
        <v>#03-08</v>
      </c>
      <c r="I42" t="s">
        <v>20</v>
      </c>
      <c r="J42" s="105">
        <v>3.2</v>
      </c>
      <c r="K42" s="1">
        <v>44378</v>
      </c>
      <c r="L42">
        <f t="shared" ca="1" si="4"/>
        <v>5</v>
      </c>
      <c r="M42" t="str">
        <f t="shared" ca="1" si="5"/>
        <v>Loyal Member</v>
      </c>
      <c r="N42" t="s">
        <v>286</v>
      </c>
      <c r="U42" s="52" t="s">
        <v>19</v>
      </c>
    </row>
    <row r="43" spans="2:23">
      <c r="B43" t="s">
        <v>311</v>
      </c>
      <c r="C43" t="s">
        <v>312</v>
      </c>
      <c r="D43" t="s">
        <v>313</v>
      </c>
      <c r="E43" t="s">
        <v>314</v>
      </c>
      <c r="F43" s="107" t="s">
        <v>1095</v>
      </c>
      <c r="G43" t="s">
        <v>315</v>
      </c>
      <c r="H43" t="str">
        <f t="shared" si="3"/>
        <v>#13-178</v>
      </c>
      <c r="I43" t="s">
        <v>5</v>
      </c>
      <c r="J43" s="105">
        <v>6.1</v>
      </c>
      <c r="K43" s="1">
        <v>45701</v>
      </c>
      <c r="L43">
        <f t="shared" ca="1" si="4"/>
        <v>1</v>
      </c>
      <c r="M43" t="str">
        <f t="shared" ca="1" si="5"/>
        <v>New Member</v>
      </c>
      <c r="N43" t="s">
        <v>67</v>
      </c>
    </row>
    <row r="44" spans="2:23">
      <c r="B44" t="s">
        <v>317</v>
      </c>
      <c r="C44" t="s">
        <v>318</v>
      </c>
      <c r="D44" t="s">
        <v>319</v>
      </c>
      <c r="E44" t="s">
        <v>320</v>
      </c>
      <c r="F44" s="107" t="s">
        <v>1096</v>
      </c>
      <c r="G44" t="s">
        <v>321</v>
      </c>
      <c r="H44" t="str">
        <f t="shared" si="3"/>
        <v>#17-02</v>
      </c>
      <c r="I44" t="s">
        <v>20</v>
      </c>
      <c r="J44" s="105">
        <v>4.2</v>
      </c>
      <c r="K44" s="1">
        <v>46047</v>
      </c>
      <c r="L44">
        <f t="shared" ca="1" si="4"/>
        <v>0</v>
      </c>
      <c r="M44" t="str">
        <f t="shared" ca="1" si="5"/>
        <v>New Member</v>
      </c>
      <c r="N44" t="s">
        <v>74</v>
      </c>
      <c r="U44" s="14" t="s">
        <v>74</v>
      </c>
      <c r="V44" s="14" t="s">
        <v>92</v>
      </c>
      <c r="W44" s="14" t="s">
        <v>125</v>
      </c>
    </row>
    <row r="45" spans="2:23">
      <c r="B45" t="s">
        <v>323</v>
      </c>
      <c r="C45" t="s">
        <v>324</v>
      </c>
      <c r="D45" t="s">
        <v>325</v>
      </c>
      <c r="E45" t="s">
        <v>326</v>
      </c>
      <c r="F45" s="107" t="s">
        <v>1097</v>
      </c>
      <c r="G45" t="s">
        <v>327</v>
      </c>
      <c r="H45" t="str">
        <f t="shared" si="3"/>
        <v>#02-07</v>
      </c>
      <c r="I45" t="s">
        <v>26</v>
      </c>
      <c r="J45" s="105">
        <v>0.9</v>
      </c>
      <c r="K45" s="1">
        <v>41380</v>
      </c>
      <c r="L45">
        <f t="shared" ca="1" si="4"/>
        <v>13</v>
      </c>
      <c r="M45" t="str">
        <f t="shared" ca="1" si="5"/>
        <v>VIP Member</v>
      </c>
      <c r="N45" t="s">
        <v>286</v>
      </c>
      <c r="U45" s="14" t="s">
        <v>286</v>
      </c>
      <c r="V45" s="108" t="s">
        <v>67</v>
      </c>
      <c r="W45" s="14"/>
    </row>
    <row r="46" spans="2:23">
      <c r="B46" t="s">
        <v>329</v>
      </c>
      <c r="C46" t="s">
        <v>330</v>
      </c>
      <c r="D46" t="s">
        <v>331</v>
      </c>
      <c r="E46" t="s">
        <v>332</v>
      </c>
      <c r="F46" s="107">
        <v>43224</v>
      </c>
      <c r="G46" t="s">
        <v>333</v>
      </c>
      <c r="H46" t="str">
        <f t="shared" si="3"/>
        <v>#01-29</v>
      </c>
      <c r="I46" t="s">
        <v>20</v>
      </c>
      <c r="J46" s="105">
        <v>2.1</v>
      </c>
      <c r="K46" s="1">
        <v>43407</v>
      </c>
      <c r="L46">
        <f t="shared" ca="1" si="4"/>
        <v>7</v>
      </c>
      <c r="M46" t="str">
        <f t="shared" ca="1" si="5"/>
        <v>Loyal Member</v>
      </c>
      <c r="N46" t="s">
        <v>105</v>
      </c>
      <c r="U46" s="108" t="s">
        <v>105</v>
      </c>
      <c r="V46" s="14" t="s">
        <v>112</v>
      </c>
      <c r="W46" s="14"/>
    </row>
    <row r="47" spans="2:23">
      <c r="B47" t="s">
        <v>335</v>
      </c>
      <c r="C47" t="s">
        <v>336</v>
      </c>
      <c r="D47" t="s">
        <v>337</v>
      </c>
      <c r="E47" t="s">
        <v>338</v>
      </c>
      <c r="F47" s="107" t="s">
        <v>1098</v>
      </c>
      <c r="G47" t="s">
        <v>339</v>
      </c>
      <c r="H47" t="str">
        <f t="shared" si="3"/>
        <v>No unit</v>
      </c>
      <c r="I47" t="s">
        <v>20</v>
      </c>
      <c r="J47" s="105">
        <v>6</v>
      </c>
      <c r="K47" s="1">
        <v>43923</v>
      </c>
      <c r="L47">
        <f t="shared" ca="1" si="4"/>
        <v>6</v>
      </c>
      <c r="M47" t="str">
        <f t="shared" ca="1" si="5"/>
        <v>Loyal Member</v>
      </c>
      <c r="N47" t="s">
        <v>74</v>
      </c>
    </row>
    <row r="48" spans="2:23">
      <c r="B48" t="s">
        <v>340</v>
      </c>
      <c r="C48" t="s">
        <v>341</v>
      </c>
      <c r="D48" t="s">
        <v>342</v>
      </c>
      <c r="E48" t="s">
        <v>343</v>
      </c>
      <c r="F48" s="107" t="s">
        <v>1099</v>
      </c>
      <c r="G48" t="s">
        <v>339</v>
      </c>
      <c r="H48" t="str">
        <f t="shared" si="3"/>
        <v>No unit</v>
      </c>
      <c r="I48" t="s">
        <v>20</v>
      </c>
      <c r="J48" s="105">
        <v>2.6</v>
      </c>
      <c r="K48" s="1">
        <v>43034</v>
      </c>
      <c r="L48">
        <f t="shared" ca="1" si="4"/>
        <v>8</v>
      </c>
      <c r="M48" t="str">
        <f t="shared" ca="1" si="5"/>
        <v>Loyal Member</v>
      </c>
      <c r="N48" t="s">
        <v>74</v>
      </c>
    </row>
    <row r="49" spans="2:14">
      <c r="B49" t="s">
        <v>344</v>
      </c>
      <c r="C49" t="s">
        <v>345</v>
      </c>
      <c r="D49" t="s">
        <v>346</v>
      </c>
      <c r="E49" t="s">
        <v>347</v>
      </c>
      <c r="F49" s="3">
        <v>574743</v>
      </c>
      <c r="G49" t="s">
        <v>348</v>
      </c>
      <c r="H49" t="str">
        <f t="shared" si="3"/>
        <v>#01-631</v>
      </c>
      <c r="I49" t="s">
        <v>12</v>
      </c>
      <c r="J49" s="105">
        <v>2.9</v>
      </c>
      <c r="K49" s="1">
        <v>43160</v>
      </c>
      <c r="L49">
        <f t="shared" ca="1" si="4"/>
        <v>8</v>
      </c>
      <c r="M49" t="str">
        <f t="shared" ca="1" si="5"/>
        <v>Loyal Member</v>
      </c>
      <c r="N49" t="s">
        <v>105</v>
      </c>
    </row>
    <row r="50" spans="2:14">
      <c r="B50" t="s">
        <v>350</v>
      </c>
      <c r="C50" t="s">
        <v>351</v>
      </c>
      <c r="D50" t="s">
        <v>352</v>
      </c>
      <c r="E50" t="s">
        <v>353</v>
      </c>
      <c r="F50" s="3" t="s">
        <v>1100</v>
      </c>
      <c r="G50" t="s">
        <v>354</v>
      </c>
      <c r="H50" t="str">
        <f t="shared" si="3"/>
        <v>No unit</v>
      </c>
      <c r="I50" t="s">
        <v>20</v>
      </c>
      <c r="J50" s="105">
        <v>0.3</v>
      </c>
      <c r="K50" s="1">
        <v>45446</v>
      </c>
      <c r="L50">
        <f t="shared" ca="1" si="4"/>
        <v>2</v>
      </c>
      <c r="M50" t="str">
        <f t="shared" ca="1" si="5"/>
        <v>Regular Member</v>
      </c>
      <c r="N50" t="s">
        <v>74</v>
      </c>
    </row>
    <row r="51" spans="2:14">
      <c r="B51" t="s">
        <v>355</v>
      </c>
      <c r="C51" t="s">
        <v>356</v>
      </c>
      <c r="D51" t="s">
        <v>357</v>
      </c>
      <c r="E51" t="s">
        <v>358</v>
      </c>
      <c r="F51" s="3">
        <v>679646</v>
      </c>
      <c r="G51" t="s">
        <v>359</v>
      </c>
      <c r="H51" t="str">
        <f t="shared" si="3"/>
        <v>#41-00</v>
      </c>
      <c r="I51" t="s">
        <v>20</v>
      </c>
      <c r="J51" s="105">
        <v>6.1</v>
      </c>
      <c r="K51" s="1">
        <v>45060</v>
      </c>
      <c r="L51">
        <f t="shared" ca="1" si="4"/>
        <v>3</v>
      </c>
      <c r="M51" t="str">
        <f t="shared" ca="1" si="5"/>
        <v>Regular Member</v>
      </c>
      <c r="N51" t="s">
        <v>125</v>
      </c>
    </row>
    <row r="52" spans="2:14">
      <c r="B52" t="s">
        <v>361</v>
      </c>
      <c r="C52" t="s">
        <v>362</v>
      </c>
      <c r="D52" t="s">
        <v>363</v>
      </c>
      <c r="E52" t="s">
        <v>364</v>
      </c>
      <c r="F52" s="3" t="s">
        <v>1101</v>
      </c>
      <c r="G52" t="s">
        <v>365</v>
      </c>
      <c r="H52" t="str">
        <f t="shared" si="3"/>
        <v>No unit</v>
      </c>
      <c r="I52" t="s">
        <v>32</v>
      </c>
      <c r="J52" s="105">
        <v>3.2</v>
      </c>
      <c r="K52" s="1">
        <v>42000</v>
      </c>
      <c r="L52">
        <f t="shared" ca="1" si="4"/>
        <v>11</v>
      </c>
      <c r="M52" t="str">
        <f t="shared" ca="1" si="5"/>
        <v>VIP Member</v>
      </c>
      <c r="N52" t="s">
        <v>112</v>
      </c>
    </row>
    <row r="53" spans="2:14">
      <c r="B53" t="s">
        <v>366</v>
      </c>
      <c r="C53" t="s">
        <v>367</v>
      </c>
      <c r="D53" t="s">
        <v>368</v>
      </c>
      <c r="E53" t="s">
        <v>369</v>
      </c>
      <c r="F53" s="3">
        <v>686984</v>
      </c>
      <c r="G53" t="s">
        <v>370</v>
      </c>
      <c r="H53" t="str">
        <f t="shared" si="3"/>
        <v>#01-103</v>
      </c>
      <c r="I53" t="s">
        <v>32</v>
      </c>
      <c r="J53" s="105">
        <v>3.8</v>
      </c>
      <c r="K53" s="1">
        <v>42993</v>
      </c>
      <c r="L53">
        <f t="shared" ca="1" si="4"/>
        <v>9</v>
      </c>
      <c r="M53" t="str">
        <f t="shared" ca="1" si="5"/>
        <v>Loyal Member</v>
      </c>
      <c r="N53" t="s">
        <v>105</v>
      </c>
    </row>
    <row r="54" spans="2:14">
      <c r="B54" t="s">
        <v>372</v>
      </c>
      <c r="C54" t="s">
        <v>373</v>
      </c>
      <c r="D54" t="s">
        <v>374</v>
      </c>
      <c r="E54" t="s">
        <v>375</v>
      </c>
      <c r="F54" s="3" t="s">
        <v>1102</v>
      </c>
      <c r="G54" t="s">
        <v>376</v>
      </c>
      <c r="H54" t="str">
        <f t="shared" si="3"/>
        <v>No unit</v>
      </c>
      <c r="I54" t="s">
        <v>26</v>
      </c>
      <c r="J54" s="105">
        <v>1.4</v>
      </c>
      <c r="K54" s="1">
        <v>44531</v>
      </c>
      <c r="L54">
        <f t="shared" ca="1" si="4"/>
        <v>4</v>
      </c>
      <c r="M54" t="str">
        <f t="shared" ca="1" si="5"/>
        <v>Regular Member</v>
      </c>
      <c r="N54" t="s">
        <v>286</v>
      </c>
    </row>
    <row r="55" spans="2:14">
      <c r="B55" t="s">
        <v>377</v>
      </c>
      <c r="C55" t="s">
        <v>378</v>
      </c>
      <c r="D55" t="s">
        <v>379</v>
      </c>
      <c r="E55" t="s">
        <v>380</v>
      </c>
      <c r="F55" s="3">
        <v>785465</v>
      </c>
      <c r="G55" t="s">
        <v>381</v>
      </c>
      <c r="H55" t="str">
        <f t="shared" si="3"/>
        <v>#07-02</v>
      </c>
      <c r="I55" t="s">
        <v>20</v>
      </c>
      <c r="J55" s="105">
        <v>2.6</v>
      </c>
      <c r="K55" s="1">
        <v>45890</v>
      </c>
      <c r="L55">
        <f t="shared" ca="1" si="4"/>
        <v>1</v>
      </c>
      <c r="M55" t="str">
        <f t="shared" ca="1" si="5"/>
        <v>New Member</v>
      </c>
      <c r="N55" t="s">
        <v>112</v>
      </c>
    </row>
    <row r="56" spans="2:14">
      <c r="B56" t="s">
        <v>383</v>
      </c>
      <c r="C56" t="s">
        <v>384</v>
      </c>
      <c r="D56" t="s">
        <v>385</v>
      </c>
      <c r="E56" t="s">
        <v>386</v>
      </c>
      <c r="F56" s="3">
        <v>685634</v>
      </c>
      <c r="G56" t="s">
        <v>387</v>
      </c>
      <c r="H56" t="str">
        <f t="shared" si="3"/>
        <v>#19-00</v>
      </c>
      <c r="I56" t="s">
        <v>20</v>
      </c>
      <c r="J56" s="105">
        <v>2.9</v>
      </c>
      <c r="K56" s="1">
        <v>45508</v>
      </c>
      <c r="L56">
        <f t="shared" ca="1" si="4"/>
        <v>2</v>
      </c>
      <c r="M56" t="str">
        <f t="shared" ca="1" si="5"/>
        <v>Regular Member</v>
      </c>
      <c r="N56" t="s">
        <v>125</v>
      </c>
    </row>
    <row r="57" spans="2:14">
      <c r="B57" t="s">
        <v>389</v>
      </c>
      <c r="C57" t="s">
        <v>390</v>
      </c>
      <c r="D57" t="s">
        <v>391</v>
      </c>
      <c r="E57" t="s">
        <v>392</v>
      </c>
      <c r="F57" s="3">
        <v>346684</v>
      </c>
      <c r="G57" t="s">
        <v>393</v>
      </c>
      <c r="H57" t="str">
        <f t="shared" si="3"/>
        <v>#03-96</v>
      </c>
      <c r="I57" t="s">
        <v>5</v>
      </c>
      <c r="J57" s="105">
        <v>5.2</v>
      </c>
      <c r="K57" s="1">
        <v>42899</v>
      </c>
      <c r="L57">
        <f t="shared" ca="1" si="4"/>
        <v>9</v>
      </c>
      <c r="M57" t="str">
        <f t="shared" ca="1" si="5"/>
        <v>Loyal Member</v>
      </c>
      <c r="N57" t="s">
        <v>286</v>
      </c>
    </row>
    <row r="58" spans="2:14">
      <c r="B58" t="s">
        <v>395</v>
      </c>
      <c r="C58" t="s">
        <v>396</v>
      </c>
      <c r="D58" t="s">
        <v>397</v>
      </c>
      <c r="E58" t="s">
        <v>398</v>
      </c>
      <c r="F58" s="3">
        <v>345357</v>
      </c>
      <c r="G58" t="s">
        <v>399</v>
      </c>
      <c r="H58" t="str">
        <f t="shared" si="3"/>
        <v>#01-734</v>
      </c>
      <c r="I58" t="s">
        <v>26</v>
      </c>
      <c r="J58" s="105">
        <v>2.7</v>
      </c>
      <c r="K58" s="1">
        <v>43921</v>
      </c>
      <c r="L58">
        <f t="shared" ca="1" si="4"/>
        <v>6</v>
      </c>
      <c r="M58" t="str">
        <f t="shared" ca="1" si="5"/>
        <v>Loyal Member</v>
      </c>
      <c r="N58" t="s">
        <v>105</v>
      </c>
    </row>
    <row r="59" spans="2:14">
      <c r="B59" t="s">
        <v>401</v>
      </c>
      <c r="C59" t="s">
        <v>402</v>
      </c>
      <c r="D59" t="s">
        <v>403</v>
      </c>
      <c r="E59" t="s">
        <v>404</v>
      </c>
      <c r="F59" s="3">
        <v>345467</v>
      </c>
      <c r="G59" t="s">
        <v>405</v>
      </c>
      <c r="H59" t="str">
        <f t="shared" si="3"/>
        <v>#01-03 </v>
      </c>
      <c r="I59" t="s">
        <v>32</v>
      </c>
      <c r="J59" s="105">
        <v>3</v>
      </c>
      <c r="K59" s="1">
        <v>41580</v>
      </c>
      <c r="L59">
        <f t="shared" ca="1" si="4"/>
        <v>12</v>
      </c>
      <c r="M59" t="str">
        <f t="shared" ca="1" si="5"/>
        <v>VIP Member</v>
      </c>
      <c r="N59" t="s">
        <v>74</v>
      </c>
    </row>
    <row r="60" spans="2:14">
      <c r="B60" t="s">
        <v>407</v>
      </c>
      <c r="C60" t="s">
        <v>408</v>
      </c>
      <c r="D60" t="s">
        <v>409</v>
      </c>
      <c r="E60" t="s">
        <v>410</v>
      </c>
      <c r="F60" s="3">
        <v>344633</v>
      </c>
      <c r="G60" t="s">
        <v>411</v>
      </c>
      <c r="H60" t="str">
        <f t="shared" si="3"/>
        <v>#04-01</v>
      </c>
      <c r="I60" t="s">
        <v>5</v>
      </c>
      <c r="J60" s="105">
        <v>0.2</v>
      </c>
      <c r="K60" s="1">
        <v>41808</v>
      </c>
      <c r="L60">
        <f t="shared" ca="1" si="4"/>
        <v>12</v>
      </c>
      <c r="M60" t="str">
        <f t="shared" ca="1" si="5"/>
        <v>VIP Member</v>
      </c>
      <c r="N60" t="s">
        <v>286</v>
      </c>
    </row>
    <row r="61" spans="2:14">
      <c r="B61" t="s">
        <v>412</v>
      </c>
      <c r="C61" t="s">
        <v>413</v>
      </c>
      <c r="D61" t="s">
        <v>414</v>
      </c>
      <c r="E61" t="s">
        <v>415</v>
      </c>
      <c r="F61" s="3">
        <v>352524</v>
      </c>
      <c r="G61" t="s">
        <v>416</v>
      </c>
      <c r="H61" t="str">
        <f t="shared" si="3"/>
        <v>#03-01</v>
      </c>
      <c r="I61" t="s">
        <v>32</v>
      </c>
      <c r="J61" s="105">
        <v>5.2</v>
      </c>
      <c r="K61" s="1">
        <v>45353</v>
      </c>
      <c r="L61">
        <f t="shared" ca="1" si="4"/>
        <v>2</v>
      </c>
      <c r="M61" t="str">
        <f t="shared" ca="1" si="5"/>
        <v>Regular Member</v>
      </c>
      <c r="N61" t="s">
        <v>74</v>
      </c>
    </row>
    <row r="62" spans="2:14">
      <c r="B62" t="s">
        <v>418</v>
      </c>
      <c r="C62" t="s">
        <v>419</v>
      </c>
      <c r="D62" t="s">
        <v>420</v>
      </c>
      <c r="E62" t="s">
        <v>421</v>
      </c>
      <c r="F62" s="3">
        <v>235342</v>
      </c>
      <c r="G62" t="s">
        <v>422</v>
      </c>
      <c r="H62" t="str">
        <f t="shared" si="3"/>
        <v>#01-26</v>
      </c>
      <c r="I62" t="s">
        <v>5</v>
      </c>
      <c r="J62" s="105">
        <v>1.5</v>
      </c>
      <c r="K62" s="1">
        <v>43090</v>
      </c>
      <c r="L62">
        <f t="shared" ca="1" si="4"/>
        <v>8</v>
      </c>
      <c r="M62" t="str">
        <f t="shared" ca="1" si="5"/>
        <v>Loyal Member</v>
      </c>
      <c r="N62" t="s">
        <v>74</v>
      </c>
    </row>
    <row r="63" spans="2:14">
      <c r="B63" t="s">
        <v>424</v>
      </c>
      <c r="C63" t="s">
        <v>425</v>
      </c>
      <c r="D63" t="s">
        <v>426</v>
      </c>
      <c r="E63" t="s">
        <v>427</v>
      </c>
      <c r="F63" s="3">
        <v>241417</v>
      </c>
      <c r="G63" t="s">
        <v>428</v>
      </c>
      <c r="H63" t="str">
        <f t="shared" si="3"/>
        <v>#02-13</v>
      </c>
      <c r="I63" t="s">
        <v>20</v>
      </c>
      <c r="J63" s="105">
        <v>1.7</v>
      </c>
      <c r="K63" s="1">
        <v>41624</v>
      </c>
      <c r="L63">
        <f t="shared" ca="1" si="4"/>
        <v>12</v>
      </c>
      <c r="M63" t="str">
        <f t="shared" ca="1" si="5"/>
        <v>VIP Member</v>
      </c>
      <c r="N63" t="s">
        <v>67</v>
      </c>
    </row>
    <row r="64" spans="2:14">
      <c r="B64" t="s">
        <v>430</v>
      </c>
      <c r="C64" t="s">
        <v>431</v>
      </c>
      <c r="D64" t="s">
        <v>432</v>
      </c>
      <c r="E64" t="s">
        <v>343</v>
      </c>
      <c r="F64" s="3">
        <v>789057</v>
      </c>
      <c r="G64" t="s">
        <v>433</v>
      </c>
      <c r="H64" t="str">
        <f t="shared" si="3"/>
        <v>#01-1585</v>
      </c>
      <c r="I64" t="s">
        <v>20</v>
      </c>
      <c r="J64" s="105">
        <v>0.2</v>
      </c>
      <c r="K64" s="1">
        <v>41929</v>
      </c>
      <c r="L64">
        <f t="shared" ca="1" si="4"/>
        <v>11</v>
      </c>
      <c r="M64" t="str">
        <f t="shared" ca="1" si="5"/>
        <v>VIP Member</v>
      </c>
      <c r="N64" t="s">
        <v>125</v>
      </c>
    </row>
    <row r="65" spans="2:14">
      <c r="B65" t="s">
        <v>435</v>
      </c>
      <c r="C65" t="s">
        <v>436</v>
      </c>
      <c r="D65" t="s">
        <v>437</v>
      </c>
      <c r="E65" t="s">
        <v>438</v>
      </c>
      <c r="F65" s="3">
        <v>455045</v>
      </c>
      <c r="G65" t="s">
        <v>439</v>
      </c>
      <c r="H65" t="str">
        <f t="shared" si="3"/>
        <v>#14-275</v>
      </c>
      <c r="I65" t="s">
        <v>20</v>
      </c>
      <c r="J65" s="105">
        <v>4.7</v>
      </c>
      <c r="K65" s="1">
        <v>42452</v>
      </c>
      <c r="L65">
        <f t="shared" ca="1" si="4"/>
        <v>10</v>
      </c>
      <c r="M65" t="str">
        <f t="shared" ca="1" si="5"/>
        <v>VIP Member</v>
      </c>
      <c r="N65" t="s">
        <v>92</v>
      </c>
    </row>
    <row r="66" spans="2:14">
      <c r="B66" t="s">
        <v>441</v>
      </c>
      <c r="C66" t="s">
        <v>442</v>
      </c>
      <c r="D66" t="s">
        <v>443</v>
      </c>
      <c r="E66" t="s">
        <v>444</v>
      </c>
      <c r="F66" s="3">
        <v>345076</v>
      </c>
      <c r="G66" t="s">
        <v>445</v>
      </c>
      <c r="H66" t="str">
        <f t="shared" ref="H66:H90" si="6">IFERROR(MID(G66, FIND("#", G66), FIND(" ", G66 &amp; " ", FIND("#", G66)) - FIND("#", G66)),"No unit")</f>
        <v>#05-08</v>
      </c>
      <c r="I66" t="s">
        <v>20</v>
      </c>
      <c r="J66" s="105">
        <v>3.5</v>
      </c>
      <c r="K66" s="1">
        <v>44703</v>
      </c>
      <c r="L66">
        <f t="shared" ref="L66:L90" ca="1" si="7">DATEDIF(K66, TODAY(), "Y")</f>
        <v>4</v>
      </c>
      <c r="M66" t="str">
        <f t="shared" ref="M66:M90" ca="1" si="8">IF(L66&lt;2,"New Member", IF(L66&lt;5,"Regular Member", IF(L66&lt;10,"Loyal Member","VIP Member")))</f>
        <v>Regular Member</v>
      </c>
      <c r="N66" t="s">
        <v>92</v>
      </c>
    </row>
    <row r="67" spans="2:14">
      <c r="B67" t="s">
        <v>447</v>
      </c>
      <c r="C67" t="s">
        <v>448</v>
      </c>
      <c r="D67" t="s">
        <v>449</v>
      </c>
      <c r="E67" t="s">
        <v>450</v>
      </c>
      <c r="F67" s="3">
        <v>369063</v>
      </c>
      <c r="G67" t="s">
        <v>451</v>
      </c>
      <c r="H67" t="str">
        <f t="shared" si="6"/>
        <v>#06-07</v>
      </c>
      <c r="I67" t="s">
        <v>20</v>
      </c>
      <c r="J67" s="105">
        <v>2.7</v>
      </c>
      <c r="K67" s="1">
        <v>44165</v>
      </c>
      <c r="L67">
        <f t="shared" ca="1" si="7"/>
        <v>5</v>
      </c>
      <c r="M67" t="str">
        <f t="shared" ca="1" si="8"/>
        <v>Loyal Member</v>
      </c>
      <c r="N67" t="s">
        <v>74</v>
      </c>
    </row>
    <row r="68" spans="2:14">
      <c r="B68" t="s">
        <v>453</v>
      </c>
      <c r="C68" t="s">
        <v>454</v>
      </c>
      <c r="D68" t="s">
        <v>455</v>
      </c>
      <c r="E68" t="s">
        <v>456</v>
      </c>
      <c r="F68" s="3">
        <v>368063</v>
      </c>
      <c r="G68" t="s">
        <v>457</v>
      </c>
      <c r="H68" t="str">
        <f t="shared" si="6"/>
        <v>#03-12</v>
      </c>
      <c r="I68" t="s">
        <v>5</v>
      </c>
      <c r="J68" s="105">
        <v>5.9</v>
      </c>
      <c r="K68" s="1">
        <v>42523</v>
      </c>
      <c r="L68">
        <f t="shared" ca="1" si="7"/>
        <v>10</v>
      </c>
      <c r="M68" t="str">
        <f t="shared" ca="1" si="8"/>
        <v>VIP Member</v>
      </c>
      <c r="N68" t="s">
        <v>105</v>
      </c>
    </row>
    <row r="69" spans="2:14">
      <c r="B69" t="s">
        <v>459</v>
      </c>
      <c r="C69" t="s">
        <v>460</v>
      </c>
      <c r="D69" t="s">
        <v>461</v>
      </c>
      <c r="E69" t="s">
        <v>462</v>
      </c>
      <c r="F69" s="3">
        <v>345680</v>
      </c>
      <c r="G69" t="s">
        <v>463</v>
      </c>
      <c r="H69" t="str">
        <f t="shared" si="6"/>
        <v>#04-12</v>
      </c>
      <c r="I69" t="s">
        <v>32</v>
      </c>
      <c r="J69" s="105">
        <v>3.2</v>
      </c>
      <c r="K69" s="1">
        <v>42868</v>
      </c>
      <c r="L69">
        <f t="shared" ca="1" si="7"/>
        <v>9</v>
      </c>
      <c r="M69" t="str">
        <f t="shared" ca="1" si="8"/>
        <v>Loyal Member</v>
      </c>
      <c r="N69" t="s">
        <v>74</v>
      </c>
    </row>
    <row r="70" spans="2:14">
      <c r="B70" t="s">
        <v>465</v>
      </c>
      <c r="C70" t="s">
        <v>466</v>
      </c>
      <c r="D70" t="s">
        <v>467</v>
      </c>
      <c r="E70" t="s">
        <v>468</v>
      </c>
      <c r="F70" s="3">
        <v>255680</v>
      </c>
      <c r="G70" t="s">
        <v>469</v>
      </c>
      <c r="H70" t="str">
        <f t="shared" si="6"/>
        <v>#02-02</v>
      </c>
      <c r="I70" t="s">
        <v>32</v>
      </c>
      <c r="J70" s="105">
        <v>3.4</v>
      </c>
      <c r="K70" s="1">
        <v>45554</v>
      </c>
      <c r="L70">
        <f t="shared" ca="1" si="7"/>
        <v>1</v>
      </c>
      <c r="M70" t="str">
        <f t="shared" ca="1" si="8"/>
        <v>New Member</v>
      </c>
      <c r="N70" t="s">
        <v>286</v>
      </c>
    </row>
    <row r="71" spans="2:14">
      <c r="B71" t="s">
        <v>471</v>
      </c>
      <c r="C71" t="s">
        <v>472</v>
      </c>
      <c r="D71" t="s">
        <v>473</v>
      </c>
      <c r="E71" t="s">
        <v>474</v>
      </c>
      <c r="F71" s="3">
        <v>456500</v>
      </c>
      <c r="G71" t="s">
        <v>475</v>
      </c>
      <c r="H71" t="str">
        <f t="shared" si="6"/>
        <v>No unit</v>
      </c>
      <c r="I71" t="s">
        <v>20</v>
      </c>
      <c r="J71" s="105">
        <v>4.4000000000000004</v>
      </c>
      <c r="K71" s="1">
        <v>43064</v>
      </c>
      <c r="L71">
        <f t="shared" ca="1" si="7"/>
        <v>8</v>
      </c>
      <c r="M71" t="str">
        <f t="shared" ca="1" si="8"/>
        <v>Loyal Member</v>
      </c>
      <c r="N71" t="s">
        <v>74</v>
      </c>
    </row>
    <row r="72" spans="2:14">
      <c r="B72" t="s">
        <v>476</v>
      </c>
      <c r="C72" t="s">
        <v>477</v>
      </c>
      <c r="D72" t="s">
        <v>478</v>
      </c>
      <c r="E72" t="s">
        <v>479</v>
      </c>
      <c r="F72" s="3">
        <v>346360</v>
      </c>
      <c r="G72" t="s">
        <v>480</v>
      </c>
      <c r="H72" t="str">
        <f t="shared" si="6"/>
        <v>#20-72</v>
      </c>
      <c r="I72" t="s">
        <v>5</v>
      </c>
      <c r="J72" s="105">
        <v>4.2</v>
      </c>
      <c r="K72" s="1">
        <v>44554</v>
      </c>
      <c r="L72">
        <f t="shared" ca="1" si="7"/>
        <v>4</v>
      </c>
      <c r="M72" t="str">
        <f t="shared" ca="1" si="8"/>
        <v>Regular Member</v>
      </c>
      <c r="N72" t="s">
        <v>112</v>
      </c>
    </row>
    <row r="73" spans="2:14">
      <c r="B73" t="s">
        <v>482</v>
      </c>
      <c r="C73" t="s">
        <v>483</v>
      </c>
      <c r="D73" t="s">
        <v>484</v>
      </c>
      <c r="E73" t="s">
        <v>485</v>
      </c>
      <c r="F73" s="3">
        <v>346052</v>
      </c>
      <c r="G73" t="s">
        <v>486</v>
      </c>
      <c r="H73" t="str">
        <f t="shared" si="6"/>
        <v>No unit</v>
      </c>
      <c r="I73" t="s">
        <v>20</v>
      </c>
      <c r="J73" s="105">
        <v>0.7</v>
      </c>
      <c r="K73" s="1">
        <v>43673</v>
      </c>
      <c r="L73">
        <f t="shared" ca="1" si="7"/>
        <v>7</v>
      </c>
      <c r="M73" t="str">
        <f t="shared" ca="1" si="8"/>
        <v>Loyal Member</v>
      </c>
      <c r="N73" t="s">
        <v>112</v>
      </c>
    </row>
    <row r="74" spans="2:14">
      <c r="B74" t="s">
        <v>487</v>
      </c>
      <c r="C74" t="s">
        <v>488</v>
      </c>
      <c r="D74" t="s">
        <v>489</v>
      </c>
      <c r="E74" t="s">
        <v>490</v>
      </c>
      <c r="F74" s="3">
        <v>456054</v>
      </c>
      <c r="G74" t="s">
        <v>491</v>
      </c>
      <c r="H74" t="str">
        <f t="shared" si="6"/>
        <v>#03-454</v>
      </c>
      <c r="I74" t="s">
        <v>26</v>
      </c>
      <c r="J74" s="105">
        <v>1</v>
      </c>
      <c r="K74" s="1">
        <v>42359</v>
      </c>
      <c r="L74">
        <f t="shared" ca="1" si="7"/>
        <v>10</v>
      </c>
      <c r="M74" t="str">
        <f t="shared" ca="1" si="8"/>
        <v>VIP Member</v>
      </c>
      <c r="N74" t="s">
        <v>74</v>
      </c>
    </row>
    <row r="75" spans="2:14">
      <c r="B75" t="s">
        <v>493</v>
      </c>
      <c r="C75" t="s">
        <v>494</v>
      </c>
      <c r="D75" t="s">
        <v>495</v>
      </c>
      <c r="E75" t="s">
        <v>496</v>
      </c>
      <c r="F75" s="3">
        <v>457747</v>
      </c>
      <c r="G75" t="s">
        <v>497</v>
      </c>
      <c r="H75" t="str">
        <f t="shared" si="6"/>
        <v>#07-473</v>
      </c>
      <c r="I75" t="s">
        <v>26</v>
      </c>
      <c r="J75" s="105">
        <v>6.5</v>
      </c>
      <c r="K75" s="1">
        <v>42513</v>
      </c>
      <c r="L75">
        <f t="shared" ca="1" si="7"/>
        <v>10</v>
      </c>
      <c r="M75" t="str">
        <f t="shared" ca="1" si="8"/>
        <v>VIP Member</v>
      </c>
      <c r="N75" t="s">
        <v>74</v>
      </c>
    </row>
    <row r="76" spans="2:14">
      <c r="B76" t="s">
        <v>499</v>
      </c>
      <c r="C76" t="s">
        <v>500</v>
      </c>
      <c r="D76" t="s">
        <v>501</v>
      </c>
      <c r="E76" t="s">
        <v>502</v>
      </c>
      <c r="F76" s="3">
        <v>345435</v>
      </c>
      <c r="G76" t="s">
        <v>503</v>
      </c>
      <c r="H76" t="str">
        <f t="shared" si="6"/>
        <v>#15-60</v>
      </c>
      <c r="I76" t="s">
        <v>12</v>
      </c>
      <c r="J76" s="105">
        <v>5.3</v>
      </c>
      <c r="K76" s="1">
        <v>43659</v>
      </c>
      <c r="L76">
        <f t="shared" ca="1" si="7"/>
        <v>7</v>
      </c>
      <c r="M76" t="str">
        <f t="shared" ca="1" si="8"/>
        <v>Loyal Member</v>
      </c>
      <c r="N76" t="s">
        <v>74</v>
      </c>
    </row>
    <row r="77" spans="2:14">
      <c r="B77" t="s">
        <v>505</v>
      </c>
      <c r="C77" t="s">
        <v>506</v>
      </c>
      <c r="D77" t="s">
        <v>507</v>
      </c>
      <c r="E77" t="s">
        <v>508</v>
      </c>
      <c r="F77" s="3">
        <v>456577</v>
      </c>
      <c r="G77" t="s">
        <v>509</v>
      </c>
      <c r="H77" t="str">
        <f t="shared" si="6"/>
        <v>#02-133</v>
      </c>
      <c r="I77" t="s">
        <v>32</v>
      </c>
      <c r="J77" s="105">
        <v>6.6</v>
      </c>
      <c r="K77" s="1">
        <v>45634</v>
      </c>
      <c r="L77">
        <f t="shared" ca="1" si="7"/>
        <v>1</v>
      </c>
      <c r="M77" t="str">
        <f t="shared" ca="1" si="8"/>
        <v>New Member</v>
      </c>
      <c r="N77" t="s">
        <v>74</v>
      </c>
    </row>
    <row r="78" spans="2:14">
      <c r="B78" t="s">
        <v>511</v>
      </c>
      <c r="C78" t="s">
        <v>512</v>
      </c>
      <c r="D78" t="s">
        <v>513</v>
      </c>
      <c r="E78" t="s">
        <v>514</v>
      </c>
      <c r="F78" s="3">
        <v>456253</v>
      </c>
      <c r="G78" t="s">
        <v>515</v>
      </c>
      <c r="H78" t="str">
        <f t="shared" si="6"/>
        <v>#13-03</v>
      </c>
      <c r="I78" t="s">
        <v>5</v>
      </c>
      <c r="J78" s="105">
        <v>1</v>
      </c>
      <c r="K78" s="1">
        <v>42748</v>
      </c>
      <c r="L78">
        <f t="shared" ca="1" si="7"/>
        <v>9</v>
      </c>
      <c r="M78" t="str">
        <f t="shared" ca="1" si="8"/>
        <v>Loyal Member</v>
      </c>
      <c r="N78" t="s">
        <v>105</v>
      </c>
    </row>
    <row r="79" spans="2:14">
      <c r="B79" t="s">
        <v>517</v>
      </c>
      <c r="C79" t="s">
        <v>518</v>
      </c>
      <c r="D79" t="s">
        <v>519</v>
      </c>
      <c r="E79" t="s">
        <v>520</v>
      </c>
      <c r="F79" s="3">
        <v>458653</v>
      </c>
      <c r="G79" t="s">
        <v>521</v>
      </c>
      <c r="H79" t="str">
        <f t="shared" si="6"/>
        <v>#11-445</v>
      </c>
      <c r="I79" t="s">
        <v>26</v>
      </c>
      <c r="J79" s="105">
        <v>0</v>
      </c>
      <c r="K79" s="1">
        <v>43962</v>
      </c>
      <c r="L79">
        <f t="shared" ca="1" si="7"/>
        <v>6</v>
      </c>
      <c r="M79" t="str">
        <f t="shared" ca="1" si="8"/>
        <v>Loyal Member</v>
      </c>
      <c r="N79" t="s">
        <v>67</v>
      </c>
    </row>
    <row r="80" spans="2:14">
      <c r="B80" t="s">
        <v>523</v>
      </c>
      <c r="C80" t="s">
        <v>524</v>
      </c>
      <c r="D80" t="s">
        <v>525</v>
      </c>
      <c r="E80" t="s">
        <v>526</v>
      </c>
      <c r="F80" s="3">
        <v>366503</v>
      </c>
      <c r="G80" t="s">
        <v>527</v>
      </c>
      <c r="H80" t="str">
        <f t="shared" si="6"/>
        <v>#08-96</v>
      </c>
      <c r="I80" t="s">
        <v>5</v>
      </c>
      <c r="J80" s="105">
        <v>0.7</v>
      </c>
      <c r="K80" s="1">
        <v>42560</v>
      </c>
      <c r="L80">
        <f t="shared" ca="1" si="7"/>
        <v>10</v>
      </c>
      <c r="M80" t="str">
        <f t="shared" ca="1" si="8"/>
        <v>VIP Member</v>
      </c>
      <c r="N80" t="s">
        <v>105</v>
      </c>
    </row>
    <row r="81" spans="2:14">
      <c r="B81" t="s">
        <v>529</v>
      </c>
      <c r="C81" t="s">
        <v>530</v>
      </c>
      <c r="D81" t="s">
        <v>531</v>
      </c>
      <c r="E81" t="s">
        <v>532</v>
      </c>
      <c r="F81" s="3">
        <v>457605</v>
      </c>
      <c r="G81" t="s">
        <v>533</v>
      </c>
      <c r="H81" t="str">
        <f t="shared" si="6"/>
        <v>#05-388</v>
      </c>
      <c r="I81" t="s">
        <v>20</v>
      </c>
      <c r="J81" s="105">
        <v>5.8</v>
      </c>
      <c r="K81" s="1">
        <v>44253</v>
      </c>
      <c r="L81">
        <f t="shared" ca="1" si="7"/>
        <v>5</v>
      </c>
      <c r="M81" t="str">
        <f t="shared" ca="1" si="8"/>
        <v>Loyal Member</v>
      </c>
      <c r="N81" t="s">
        <v>67</v>
      </c>
    </row>
    <row r="82" spans="2:14">
      <c r="B82" t="s">
        <v>535</v>
      </c>
      <c r="C82" t="s">
        <v>536</v>
      </c>
      <c r="D82" t="s">
        <v>537</v>
      </c>
      <c r="E82" t="s">
        <v>538</v>
      </c>
      <c r="F82" s="3">
        <v>608685</v>
      </c>
      <c r="G82" t="s">
        <v>539</v>
      </c>
      <c r="H82" t="str">
        <f t="shared" si="6"/>
        <v>#02-943</v>
      </c>
      <c r="I82" t="s">
        <v>26</v>
      </c>
      <c r="J82" s="105">
        <v>4.5999999999999996</v>
      </c>
      <c r="K82" s="1">
        <v>43484</v>
      </c>
      <c r="L82">
        <f t="shared" ca="1" si="7"/>
        <v>7</v>
      </c>
      <c r="M82" t="str">
        <f t="shared" ca="1" si="8"/>
        <v>Loyal Member</v>
      </c>
      <c r="N82" t="s">
        <v>125</v>
      </c>
    </row>
    <row r="83" spans="2:14">
      <c r="B83" t="s">
        <v>541</v>
      </c>
      <c r="C83" t="s">
        <v>542</v>
      </c>
      <c r="D83" t="s">
        <v>543</v>
      </c>
      <c r="E83" t="s">
        <v>544</v>
      </c>
      <c r="F83" s="3">
        <v>568065</v>
      </c>
      <c r="G83" t="s">
        <v>545</v>
      </c>
      <c r="H83" t="str">
        <f t="shared" si="6"/>
        <v>No unit</v>
      </c>
      <c r="I83" t="s">
        <v>12</v>
      </c>
      <c r="J83" s="105">
        <v>5.6</v>
      </c>
      <c r="K83" s="1">
        <v>44810</v>
      </c>
      <c r="L83">
        <f t="shared" ca="1" si="7"/>
        <v>4</v>
      </c>
      <c r="M83" t="str">
        <f t="shared" ca="1" si="8"/>
        <v>Regular Member</v>
      </c>
      <c r="N83" t="s">
        <v>105</v>
      </c>
    </row>
    <row r="84" spans="2:14">
      <c r="B84" t="s">
        <v>546</v>
      </c>
      <c r="C84" t="s">
        <v>547</v>
      </c>
      <c r="D84" t="s">
        <v>548</v>
      </c>
      <c r="E84" t="s">
        <v>549</v>
      </c>
      <c r="F84" s="3">
        <v>670578</v>
      </c>
      <c r="G84" t="s">
        <v>550</v>
      </c>
      <c r="H84" t="str">
        <f t="shared" si="6"/>
        <v>#08-392</v>
      </c>
      <c r="I84" t="s">
        <v>26</v>
      </c>
      <c r="J84" s="105">
        <v>1.5</v>
      </c>
      <c r="K84" s="1">
        <v>44110</v>
      </c>
      <c r="L84">
        <f t="shared" ca="1" si="7"/>
        <v>5</v>
      </c>
      <c r="M84" t="str">
        <f t="shared" ca="1" si="8"/>
        <v>Loyal Member</v>
      </c>
      <c r="N84" t="s">
        <v>112</v>
      </c>
    </row>
    <row r="85" spans="2:14">
      <c r="B85" t="s">
        <v>552</v>
      </c>
      <c r="C85" t="s">
        <v>553</v>
      </c>
      <c r="D85" t="s">
        <v>554</v>
      </c>
      <c r="E85" t="s">
        <v>555</v>
      </c>
      <c r="F85" s="3">
        <v>670654</v>
      </c>
      <c r="G85" t="s">
        <v>556</v>
      </c>
      <c r="H85" t="str">
        <f t="shared" si="6"/>
        <v>#08-401</v>
      </c>
      <c r="I85" t="s">
        <v>12</v>
      </c>
      <c r="J85" s="105">
        <v>6.1</v>
      </c>
      <c r="K85" s="1">
        <v>42661</v>
      </c>
      <c r="L85">
        <f t="shared" ca="1" si="7"/>
        <v>9</v>
      </c>
      <c r="M85" t="str">
        <f t="shared" ca="1" si="8"/>
        <v>Loyal Member</v>
      </c>
      <c r="N85" t="s">
        <v>112</v>
      </c>
    </row>
    <row r="86" spans="2:14">
      <c r="B86" t="s">
        <v>558</v>
      </c>
      <c r="C86" t="s">
        <v>559</v>
      </c>
      <c r="D86" t="s">
        <v>560</v>
      </c>
      <c r="E86" t="s">
        <v>561</v>
      </c>
      <c r="F86" s="3">
        <v>560464</v>
      </c>
      <c r="G86" t="s">
        <v>562</v>
      </c>
      <c r="H86" t="str">
        <f t="shared" si="6"/>
        <v>No unit</v>
      </c>
      <c r="I86" t="s">
        <v>5</v>
      </c>
      <c r="J86" s="105">
        <v>0</v>
      </c>
      <c r="K86" s="1">
        <v>44178</v>
      </c>
      <c r="L86">
        <f t="shared" ca="1" si="7"/>
        <v>5</v>
      </c>
      <c r="M86" t="str">
        <f t="shared" ca="1" si="8"/>
        <v>Loyal Member</v>
      </c>
      <c r="N86" t="s">
        <v>125</v>
      </c>
    </row>
    <row r="87" spans="2:14">
      <c r="B87" t="s">
        <v>563</v>
      </c>
      <c r="C87" t="s">
        <v>564</v>
      </c>
      <c r="D87" t="s">
        <v>565</v>
      </c>
      <c r="E87" t="s">
        <v>566</v>
      </c>
      <c r="F87" s="3">
        <v>560667</v>
      </c>
      <c r="G87" t="s">
        <v>567</v>
      </c>
      <c r="H87" t="str">
        <f t="shared" si="6"/>
        <v>#08-177</v>
      </c>
      <c r="I87" t="s">
        <v>5</v>
      </c>
      <c r="J87" s="105">
        <v>2.1</v>
      </c>
      <c r="K87" s="1">
        <v>44760</v>
      </c>
      <c r="L87">
        <f t="shared" ca="1" si="7"/>
        <v>4</v>
      </c>
      <c r="M87" t="str">
        <f t="shared" ca="1" si="8"/>
        <v>Regular Member</v>
      </c>
      <c r="N87" t="s">
        <v>67</v>
      </c>
    </row>
    <row r="88" spans="2:14">
      <c r="B88" t="s">
        <v>569</v>
      </c>
      <c r="C88" t="s">
        <v>570</v>
      </c>
      <c r="D88" t="s">
        <v>571</v>
      </c>
      <c r="E88" t="s">
        <v>572</v>
      </c>
      <c r="F88" s="106" t="s">
        <v>1103</v>
      </c>
      <c r="G88" t="s">
        <v>573</v>
      </c>
      <c r="H88" t="str">
        <f t="shared" si="6"/>
        <v>#11-140</v>
      </c>
      <c r="I88" t="s">
        <v>5</v>
      </c>
      <c r="J88" s="105">
        <v>2.5</v>
      </c>
      <c r="K88" s="1">
        <v>42087</v>
      </c>
      <c r="L88">
        <f t="shared" ca="1" si="7"/>
        <v>11</v>
      </c>
      <c r="M88" t="str">
        <f t="shared" ca="1" si="8"/>
        <v>VIP Member</v>
      </c>
      <c r="N88" t="s">
        <v>67</v>
      </c>
    </row>
    <row r="89" spans="2:14">
      <c r="B89" t="s">
        <v>575</v>
      </c>
      <c r="C89" t="s">
        <v>576</v>
      </c>
      <c r="D89" t="s">
        <v>577</v>
      </c>
      <c r="E89" t="s">
        <v>578</v>
      </c>
      <c r="F89" s="3">
        <v>560675</v>
      </c>
      <c r="G89" t="s">
        <v>579</v>
      </c>
      <c r="H89" t="str">
        <f t="shared" si="6"/>
        <v>#10-301</v>
      </c>
      <c r="I89" t="s">
        <v>5</v>
      </c>
      <c r="J89" s="105">
        <v>1.5</v>
      </c>
      <c r="K89" s="1">
        <v>41828</v>
      </c>
      <c r="L89">
        <f t="shared" ca="1" si="7"/>
        <v>12</v>
      </c>
      <c r="M89" t="str">
        <f t="shared" ca="1" si="8"/>
        <v>VIP Member</v>
      </c>
      <c r="N89" t="s">
        <v>112</v>
      </c>
    </row>
    <row r="90" spans="2:14">
      <c r="B90" t="s">
        <v>581</v>
      </c>
      <c r="C90" t="s">
        <v>582</v>
      </c>
      <c r="D90" t="s">
        <v>583</v>
      </c>
      <c r="E90" t="s">
        <v>584</v>
      </c>
      <c r="F90" s="3" t="s">
        <v>1104</v>
      </c>
      <c r="G90" t="s">
        <v>585</v>
      </c>
      <c r="H90" t="str">
        <f t="shared" si="6"/>
        <v>#02-119</v>
      </c>
      <c r="I90" t="s">
        <v>5</v>
      </c>
      <c r="J90" s="105">
        <v>3.8</v>
      </c>
      <c r="K90" s="1">
        <v>43231</v>
      </c>
      <c r="L90">
        <f t="shared" ca="1" si="7"/>
        <v>8</v>
      </c>
      <c r="M90" t="str">
        <f t="shared" ca="1" si="8"/>
        <v>Loyal Member</v>
      </c>
      <c r="N90" t="s">
        <v>105</v>
      </c>
    </row>
  </sheetData>
  <conditionalFormatting sqref="I1:I90">
    <cfRule type="containsText" dxfId="131" priority="45" operator="containsText" text="Tampines">
      <formula>NOT(ISERROR(SEARCH("Tampines",I1)))</formula>
    </cfRule>
    <cfRule type="containsText" dxfId="130" priority="46" operator="containsText" text="Ang Mo Kio">
      <formula>NOT(ISERROR(SEARCH("Ang Mo Kio",I1)))</formula>
    </cfRule>
    <cfRule type="containsText" dxfId="129" priority="47" operator="containsText" text="Changi">
      <formula>NOT(ISERROR(SEARCH("Changi",I1)))</formula>
    </cfRule>
    <cfRule type="containsText" dxfId="128" priority="48" operator="containsText" text="Seng Kang">
      <formula>NOT(ISERROR(SEARCH("Seng Kang",I1)))</formula>
    </cfRule>
    <cfRule type="containsText" dxfId="127" priority="49" operator="containsText" text="Orchard">
      <formula>NOT(ISERROR(SEARCH("Orchard",I1)))</formula>
    </cfRule>
  </conditionalFormatting>
  <conditionalFormatting sqref="J2:J90">
    <cfRule type="cellIs" dxfId="126" priority="38" operator="between">
      <formula>0</formula>
      <formula>1</formula>
    </cfRule>
    <cfRule type="cellIs" dxfId="125" priority="39" operator="between">
      <formula>6</formula>
      <formula>7</formula>
    </cfRule>
    <cfRule type="cellIs" dxfId="124" priority="40" operator="between">
      <formula>5</formula>
      <formula>6</formula>
    </cfRule>
    <cfRule type="cellIs" dxfId="123" priority="41" operator="between">
      <formula>4</formula>
      <formula>5</formula>
    </cfRule>
    <cfRule type="cellIs" dxfId="122" priority="42" operator="between">
      <formula>3</formula>
      <formula>4</formula>
    </cfRule>
    <cfRule type="cellIs" dxfId="121" priority="43" operator="between">
      <formula>2</formula>
      <formula>3</formula>
    </cfRule>
    <cfRule type="cellIs" dxfId="120" priority="44" operator="between">
      <formula>1</formula>
      <formula>2</formula>
    </cfRule>
  </conditionalFormatting>
  <conditionalFormatting sqref="L1:L1048576">
    <cfRule type="dataBar" priority="1">
      <dataBar>
        <cfvo type="min"/>
        <cfvo type="max"/>
        <color rgb="FF638EC6"/>
      </dataBar>
      <extLst>
        <ext xmlns:x14="http://schemas.microsoft.com/office/spreadsheetml/2009/9/main" uri="{B025F937-C7B1-47D3-B67F-A62EFF666E3E}">
          <x14:id>{88B5F297-A9E5-43FB-844F-081480AA283D}</x14:id>
        </ext>
      </extLst>
    </cfRule>
  </conditionalFormatting>
  <conditionalFormatting sqref="L2:M90">
    <cfRule type="cellIs" dxfId="119" priority="30" operator="greaterThan">
      <formula>9</formula>
    </cfRule>
    <cfRule type="cellIs" dxfId="118" priority="31" operator="between">
      <formula>5</formula>
      <formula>9</formula>
    </cfRule>
    <cfRule type="cellIs" dxfId="117" priority="32" operator="between">
      <formula>2</formula>
      <formula>4</formula>
    </cfRule>
    <cfRule type="cellIs" dxfId="116" priority="33" operator="lessThan">
      <formula>2</formula>
    </cfRule>
  </conditionalFormatting>
  <conditionalFormatting sqref="R24:R26">
    <cfRule type="containsText" dxfId="115" priority="21" operator="containsText" text="Tampines">
      <formula>NOT(ISERROR(SEARCH("Tampines",R24)))</formula>
    </cfRule>
    <cfRule type="containsText" dxfId="114" priority="22" operator="containsText" text="Ang Mo Kio">
      <formula>NOT(ISERROR(SEARCH("Ang Mo Kio",R24)))</formula>
    </cfRule>
    <cfRule type="containsText" dxfId="113" priority="23" operator="containsText" text="Changi">
      <formula>NOT(ISERROR(SEARCH("Changi",R24)))</formula>
    </cfRule>
    <cfRule type="containsText" dxfId="112" priority="24" operator="containsText" text="Seng Kang">
      <formula>NOT(ISERROR(SEARCH("Seng Kang",R24)))</formula>
    </cfRule>
    <cfRule type="containsText" dxfId="111" priority="25" operator="containsText" text="Orchard">
      <formula>NOT(ISERROR(SEARCH("Orchard",R24)))</formula>
    </cfRule>
  </conditionalFormatting>
  <conditionalFormatting sqref="S24:S25">
    <cfRule type="containsText" dxfId="110" priority="16" operator="containsText" text="Tampines">
      <formula>NOT(ISERROR(SEARCH("Tampines",S24)))</formula>
    </cfRule>
    <cfRule type="containsText" dxfId="109" priority="17" operator="containsText" text="Ang Mo Kio">
      <formula>NOT(ISERROR(SEARCH("Ang Mo Kio",S24)))</formula>
    </cfRule>
    <cfRule type="containsText" dxfId="108" priority="18" operator="containsText" text="Changi">
      <formula>NOT(ISERROR(SEARCH("Changi",S24)))</formula>
    </cfRule>
    <cfRule type="containsText" dxfId="107" priority="19" operator="containsText" text="Seng Kang">
      <formula>NOT(ISERROR(SEARCH("Seng Kang",S24)))</formula>
    </cfRule>
    <cfRule type="containsText" dxfId="106" priority="20" operator="containsText" text="Orchard">
      <formula>NOT(ISERROR(SEARCH("Orchard",S24)))</formula>
    </cfRule>
  </conditionalFormatting>
  <conditionalFormatting sqref="U44:V46">
    <cfRule type="cellIs" dxfId="105" priority="9" operator="equal">
      <formula>$N$8</formula>
    </cfRule>
  </conditionalFormatting>
  <conditionalFormatting sqref="W44">
    <cfRule type="cellIs" dxfId="104" priority="2" operator="equal">
      <formula>$N$8</formula>
    </cfRule>
  </conditionalFormatting>
  <pageMargins left="0.7" right="0.7" top="0.75" bottom="0.75" header="0.3" footer="0.3"/>
  <pageSetup paperSize="9" orientation="portrait" r:id="rId1"/>
  <headerFooter>
    <oddHeader>&amp;C&amp;"Calibri"&amp;10&amp;K000000Official (Open)&amp;1#</oddHeader>
  </headerFooter>
  <drawing r:id="rId2"/>
  <tableParts count="1">
    <tablePart r:id="rId3"/>
  </tableParts>
  <extLst>
    <ext xmlns:x14="http://schemas.microsoft.com/office/spreadsheetml/2009/9/main" uri="{78C0D931-6437-407d-A8EE-F0AAD7539E65}">
      <x14:conditionalFormattings>
        <x14:conditionalFormatting xmlns:xm="http://schemas.microsoft.com/office/excel/2006/main">
          <x14:cfRule type="dataBar" id="{88B5F297-A9E5-43FB-844F-081480AA283D}">
            <x14:dataBar minLength="0" maxLength="100" gradient="0">
              <x14:cfvo type="autoMin"/>
              <x14:cfvo type="autoMax"/>
              <x14:negativeFillColor rgb="FFFF0000"/>
              <x14:axisColor rgb="FF000000"/>
            </x14:dataBar>
          </x14:cfRule>
          <xm:sqref>L1:L1048576</xm:sqref>
        </x14:conditionalFormatting>
        <x14:conditionalFormatting xmlns:xm="http://schemas.microsoft.com/office/excel/2006/main">
          <x14:cfRule type="containsText" priority="26" operator="containsText" id="{1B1F3DF6-39C9-4540-B543-936670625667}">
            <xm:f>NOT(ISERROR(SEARCH($M$2,M1)))</xm:f>
            <xm:f>$M$2</xm:f>
            <x14:dxf>
              <fill>
                <patternFill>
                  <bgColor rgb="FFC6EFCE"/>
                </patternFill>
              </fill>
            </x14:dxf>
          </x14:cfRule>
          <x14:cfRule type="containsText" priority="27" operator="containsText" id="{E85DF176-B083-4F06-BACA-129640D8CF29}">
            <xm:f>NOT(ISERROR(SEARCH($M$8,M1)))</xm:f>
            <xm:f>$M$8</xm:f>
            <x14:dxf>
              <fill>
                <patternFill>
                  <bgColor rgb="FFAFF7FD"/>
                </patternFill>
              </fill>
            </x14:dxf>
          </x14:cfRule>
          <x14:cfRule type="containsText" priority="28" operator="containsText" id="{A2539BC9-994E-4F87-82BD-5A78804A0E6F}">
            <xm:f>NOT(ISERROR(SEARCH($M$4,M1)))</xm:f>
            <xm:f>$M$4</xm:f>
            <x14:dxf>
              <fill>
                <patternFill>
                  <bgColor rgb="FFDAD2E9"/>
                </patternFill>
              </fill>
            </x14:dxf>
          </x14:cfRule>
          <x14:cfRule type="containsText" priority="29" operator="containsText" id="{CEDE7ECA-35F7-477D-9CE0-1C421DEB7F69}">
            <xm:f>NOT(ISERROR(SEARCH($M$12,M1)))</xm:f>
            <xm:f>$M$12</xm:f>
            <x14:dxf>
              <fill>
                <patternFill>
                  <bgColor rgb="FFFFD966"/>
                </patternFill>
              </fill>
            </x14:dxf>
          </x14:cfRule>
          <xm:sqref>M1:M1048576</xm:sqref>
        </x14:conditionalFormatting>
        <x14:conditionalFormatting xmlns:xm="http://schemas.microsoft.com/office/excel/2006/main">
          <x14:cfRule type="containsText" priority="50" operator="containsText" id="{E1D4D734-4090-4D4F-90C7-168A92B8605C}">
            <xm:f>NOT(ISERROR(SEARCH($N$8,M1)))</xm:f>
            <xm:f>$N$8</xm:f>
            <x14:dxf>
              <fill>
                <patternFill>
                  <bgColor rgb="FFFFFF99"/>
                </patternFill>
              </fill>
            </x14:dxf>
          </x14:cfRule>
          <xm:sqref>M91:M1048576 N1:N90</xm:sqref>
        </x14:conditionalFormatting>
        <x14:conditionalFormatting xmlns:xm="http://schemas.microsoft.com/office/excel/2006/main">
          <x14:cfRule type="containsText" priority="51" operator="containsText" id="{6457C863-E5AE-4ADE-BB5C-0D423C53EE9B}">
            <xm:f>NOT(ISERROR(SEARCH($N$11,M1)))</xm:f>
            <xm:f>$N$11</xm:f>
            <x14:dxf>
              <fill>
                <patternFill>
                  <bgColor rgb="FFFF99CC"/>
                </patternFill>
              </fill>
            </x14:dxf>
          </x14:cfRule>
          <x14:cfRule type="containsText" priority="52" operator="containsText" id="{879B7188-EAEF-4D57-802E-D272A8C0B358}">
            <xm:f>NOT(ISERROR(SEARCH($N$9,M1)))</xm:f>
            <xm:f>$N$9</xm:f>
            <x14:dxf>
              <fill>
                <patternFill>
                  <bgColor rgb="FFCC99FF"/>
                </patternFill>
              </fill>
            </x14:dxf>
          </x14:cfRule>
          <x14:cfRule type="containsText" priority="53" operator="containsText" id="{4CCF8926-1F73-44F3-855E-3B6A4A061259}">
            <xm:f>NOT(ISERROR(SEARCH($N$6,M1)))</xm:f>
            <xm:f>$N$6</xm:f>
            <x14:dxf>
              <fill>
                <patternFill>
                  <bgColor rgb="FF99FF99"/>
                </patternFill>
              </fill>
            </x14:dxf>
          </x14:cfRule>
          <x14:cfRule type="containsText" priority="54" operator="containsText" id="{8FB4B5EC-37F9-4161-96BA-373E02ECB301}">
            <xm:f>NOT(ISERROR(SEARCH($N$42,M1)))</xm:f>
            <xm:f>$N$42</xm:f>
            <x14:dxf>
              <fill>
                <patternFill>
                  <bgColor rgb="FFFFCC99"/>
                </patternFill>
              </fill>
            </x14:dxf>
          </x14:cfRule>
          <x14:cfRule type="containsText" priority="55" operator="containsText" id="{4A02E95D-0CDF-4863-ABB0-CBD600D931B6}">
            <xm:f>NOT(ISERROR(SEARCH($N$3,M1)))</xm:f>
            <xm:f>$N$3</xm:f>
            <x14:dxf>
              <fill>
                <patternFill>
                  <bgColor rgb="FFFF9999"/>
                </patternFill>
              </fill>
            </x14:dxf>
          </x14:cfRule>
          <x14:cfRule type="containsText" priority="56" operator="containsText" id="{03D28A13-AC7A-45FB-907C-1082F99CB6D7}">
            <xm:f>NOT(ISERROR(SEARCH($N$2,M1)))</xm:f>
            <xm:f>$N$2</xm:f>
            <x14:dxf>
              <fill>
                <patternFill>
                  <bgColor rgb="FF99CCFF"/>
                </patternFill>
              </fill>
            </x14:dxf>
          </x14:cfRule>
          <xm:sqref>N1:N90 M91:M1048576</xm:sqref>
        </x14:conditionalFormatting>
        <x14:conditionalFormatting xmlns:xm="http://schemas.microsoft.com/office/excel/2006/main">
          <x14:cfRule type="containsText" priority="10" operator="containsText" id="{EE69241C-FE2B-4331-AFF8-F201C86A1B3F}">
            <xm:f>NOT(ISERROR(SEARCH($N$11,U44)))</xm:f>
            <xm:f>$N$11</xm:f>
            <x14:dxf>
              <fill>
                <patternFill>
                  <bgColor rgb="FFFF99CC"/>
                </patternFill>
              </fill>
            </x14:dxf>
          </x14:cfRule>
          <x14:cfRule type="containsText" priority="11" operator="containsText" id="{F7B4608A-53F0-4D7E-80A5-8B4B9AF904B6}">
            <xm:f>NOT(ISERROR(SEARCH($N$9,U44)))</xm:f>
            <xm:f>$N$9</xm:f>
            <x14:dxf>
              <fill>
                <patternFill>
                  <bgColor rgb="FFCC99FF"/>
                </patternFill>
              </fill>
            </x14:dxf>
          </x14:cfRule>
          <x14:cfRule type="containsText" priority="12" operator="containsText" id="{BAC5C109-5A78-432F-B436-0C670EB971B0}">
            <xm:f>NOT(ISERROR(SEARCH($N$6,U44)))</xm:f>
            <xm:f>$N$6</xm:f>
            <x14:dxf>
              <fill>
                <patternFill>
                  <bgColor rgb="FF99FF99"/>
                </patternFill>
              </fill>
            </x14:dxf>
          </x14:cfRule>
          <x14:cfRule type="containsText" priority="13" operator="containsText" id="{22A26C2E-C01D-41F5-9DE5-B5EF3900CD59}">
            <xm:f>NOT(ISERROR(SEARCH($N$42,U44)))</xm:f>
            <xm:f>$N$42</xm:f>
            <x14:dxf>
              <fill>
                <patternFill>
                  <bgColor rgb="FFFFCC99"/>
                </patternFill>
              </fill>
            </x14:dxf>
          </x14:cfRule>
          <x14:cfRule type="containsText" priority="14" operator="containsText" id="{DFC6D4A4-EC03-4744-AA41-D662BCF8597C}">
            <xm:f>NOT(ISERROR(SEARCH($N$3,U44)))</xm:f>
            <xm:f>$N$3</xm:f>
            <x14:dxf>
              <fill>
                <patternFill>
                  <bgColor rgb="FFFF9999"/>
                </patternFill>
              </fill>
            </x14:dxf>
          </x14:cfRule>
          <x14:cfRule type="containsText" priority="15" operator="containsText" id="{6B1BDE67-44C7-4BCA-9762-9BE02938A9F1}">
            <xm:f>NOT(ISERROR(SEARCH($N$2,U44)))</xm:f>
            <xm:f>$N$2</xm:f>
            <x14:dxf>
              <fill>
                <patternFill>
                  <bgColor rgb="FF99CCFF"/>
                </patternFill>
              </fill>
            </x14:dxf>
          </x14:cfRule>
          <xm:sqref>U44:V46</xm:sqref>
        </x14:conditionalFormatting>
        <x14:conditionalFormatting xmlns:xm="http://schemas.microsoft.com/office/excel/2006/main">
          <x14:cfRule type="containsText" priority="3" operator="containsText" id="{725D19A5-2326-4AA6-8397-DE43F8B50241}">
            <xm:f>NOT(ISERROR(SEARCH($N$11,W44)))</xm:f>
            <xm:f>$N$11</xm:f>
            <x14:dxf>
              <fill>
                <patternFill>
                  <bgColor rgb="FFFF99CC"/>
                </patternFill>
              </fill>
            </x14:dxf>
          </x14:cfRule>
          <x14:cfRule type="containsText" priority="4" operator="containsText" id="{1C92F880-DC2B-402D-AE29-9017362F4AB1}">
            <xm:f>NOT(ISERROR(SEARCH($N$9,W44)))</xm:f>
            <xm:f>$N$9</xm:f>
            <x14:dxf>
              <fill>
                <patternFill>
                  <bgColor rgb="FFCC99FF"/>
                </patternFill>
              </fill>
            </x14:dxf>
          </x14:cfRule>
          <x14:cfRule type="containsText" priority="5" operator="containsText" id="{E82C4B56-AFC5-45AC-80FF-5C49DD395B5B}">
            <xm:f>NOT(ISERROR(SEARCH($N$6,W44)))</xm:f>
            <xm:f>$N$6</xm:f>
            <x14:dxf>
              <fill>
                <patternFill>
                  <bgColor rgb="FF99FF99"/>
                </patternFill>
              </fill>
            </x14:dxf>
          </x14:cfRule>
          <x14:cfRule type="containsText" priority="6" operator="containsText" id="{E56B0655-37F4-4388-9C59-2EEE02D853D2}">
            <xm:f>NOT(ISERROR(SEARCH($N$42,W44)))</xm:f>
            <xm:f>$N$42</xm:f>
            <x14:dxf>
              <fill>
                <patternFill>
                  <bgColor rgb="FFFFCC99"/>
                </patternFill>
              </fill>
            </x14:dxf>
          </x14:cfRule>
          <x14:cfRule type="containsText" priority="7" operator="containsText" id="{AF5C028D-1E05-45E1-B3D3-399EB9C7EE1D}">
            <xm:f>NOT(ISERROR(SEARCH($N$3,W44)))</xm:f>
            <xm:f>$N$3</xm:f>
            <x14:dxf>
              <fill>
                <patternFill>
                  <bgColor rgb="FFFF9999"/>
                </patternFill>
              </fill>
            </x14:dxf>
          </x14:cfRule>
          <x14:cfRule type="containsText" priority="8" operator="containsText" id="{0F967DC5-11FB-4FA7-98D8-864326EBC66C}">
            <xm:f>NOT(ISERROR(SEARCH($N$2,W44)))</xm:f>
            <xm:f>$N$2</xm:f>
            <x14:dxf>
              <fill>
                <patternFill>
                  <bgColor rgb="FF99CCFF"/>
                </patternFill>
              </fill>
            </x14:dxf>
          </x14:cfRule>
          <xm:sqref>W44</xm:sqref>
        </x14:conditionalFormatting>
        <x14:conditionalFormatting xmlns:xm="http://schemas.microsoft.com/office/excel/2006/main">
          <x14:cfRule type="containsText" priority="34" operator="containsText" id="{E598D0C5-46B0-4706-9386-77B267138CB9}">
            <xm:f>NOT(ISERROR(SEARCH($AA$12,AA1)))</xm:f>
            <xm:f>$AA$12</xm:f>
            <x14:dxf>
              <fill>
                <patternFill>
                  <bgColor rgb="FFFFD966"/>
                </patternFill>
              </fill>
            </x14:dxf>
          </x14:cfRule>
          <x14:cfRule type="containsText" priority="35" operator="containsText" id="{0B9B67EC-8FE3-479B-BBA4-1D6D332571A4}">
            <xm:f>NOT(ISERROR(SEARCH($AA$8,AA1)))</xm:f>
            <xm:f>$AA$8</xm:f>
            <x14:dxf>
              <fill>
                <patternFill>
                  <bgColor rgb="FFBDD7EE"/>
                </patternFill>
              </fill>
            </x14:dxf>
          </x14:cfRule>
          <x14:cfRule type="containsText" priority="36" operator="containsText" id="{33729EAC-DE8F-497D-8AA1-326B71A714BD}">
            <xm:f>NOT(ISERROR(SEARCH($AA$4,AA1)))</xm:f>
            <xm:f>$AA$4</xm:f>
            <x14:dxf>
              <fill>
                <patternFill>
                  <bgColor rgb="FFDAD2E9"/>
                </patternFill>
              </fill>
            </x14:dxf>
          </x14:cfRule>
          <x14:cfRule type="containsText" priority="37" operator="containsText" id="{7BDD669F-C0ED-42D3-B039-1594B3C1F4A8}">
            <xm:f>NOT(ISERROR(SEARCH($AA$2,AA1)))</xm:f>
            <xm:f>$AA$2</xm:f>
            <x14:dxf>
              <fill>
                <patternFill>
                  <bgColor rgb="FFC6EFCE"/>
                </patternFill>
              </fill>
            </x14:dxf>
          </x14:cfRule>
          <xm:sqref>AA1:AA1048576</xm:sqref>
        </x14:conditionalFormatting>
      </x14:conditionalFormatting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EB5343-7740-4E04-B559-A45458C1DE75}">
  <sheetPr>
    <tabColor rgb="FFFFFF00"/>
  </sheetPr>
  <dimension ref="B1:C10"/>
  <sheetViews>
    <sheetView zoomScale="79" zoomScaleNormal="74" workbookViewId="0">
      <selection activeCell="C1" sqref="C1"/>
    </sheetView>
  </sheetViews>
  <sheetFormatPr defaultColWidth="8.7109375" defaultRowHeight="14.45"/>
  <cols>
    <col min="1" max="1" width="27" customWidth="1"/>
    <col min="2" max="2" width="15.5703125" customWidth="1"/>
    <col min="3" max="3" width="33.5703125" customWidth="1"/>
    <col min="8" max="8" width="10.28515625" customWidth="1"/>
    <col min="9" max="9" width="9.42578125" customWidth="1"/>
    <col min="12" max="12" width="10.5703125" customWidth="1"/>
  </cols>
  <sheetData>
    <row r="1" spans="2:3">
      <c r="B1" s="123" t="s">
        <v>1105</v>
      </c>
      <c r="C1" s="122" t="s">
        <v>99</v>
      </c>
    </row>
    <row r="2" spans="2:3">
      <c r="B2" s="123" t="s">
        <v>1106</v>
      </c>
      <c r="C2" s="122" t="str">
        <f>VLOOKUP(C1, Table22[#All], 3, FALSE)</f>
        <v>Frédérique Citeaux</v>
      </c>
    </row>
    <row r="3" spans="2:3">
      <c r="B3" s="123" t="s">
        <v>1107</v>
      </c>
      <c r="C3" s="122" t="str">
        <f>VLOOKUP(C1,Table22[#All], 2, FALSE)</f>
        <v>Blondesddsl Père Et Fils</v>
      </c>
    </row>
    <row r="4" spans="2:3">
      <c r="B4" s="123" t="s">
        <v>1108</v>
      </c>
      <c r="C4" s="122" t="str">
        <f>VLOOKUP(C1,Table22[#All], 4, FALSE)</f>
        <v>Citeaux@gmail.com</v>
      </c>
    </row>
    <row r="5" spans="2:3">
      <c r="B5" s="123" t="s">
        <v>1109</v>
      </c>
      <c r="C5" s="122" t="str">
        <f>VLOOKUP(C1,Table22[#All], 6, FALSE)</f>
        <v>Blk 517 Jurong West Street 52 #01-95</v>
      </c>
    </row>
    <row r="6" spans="2:3">
      <c r="B6" s="123" t="s">
        <v>1110</v>
      </c>
      <c r="C6" s="122">
        <f>VLOOKUP(C1,Table22[#All], 5, FALSE)</f>
        <v>131546</v>
      </c>
    </row>
    <row r="7" spans="2:3">
      <c r="B7" s="123" t="s">
        <v>1111</v>
      </c>
      <c r="C7" s="122" t="str">
        <f>VLOOKUP(C1,Table22[#All], 8, FALSE)</f>
        <v>Ang Mo Kio</v>
      </c>
    </row>
    <row r="8" spans="2:3">
      <c r="B8" s="4"/>
      <c r="C8" s="4"/>
    </row>
    <row r="9" spans="2:3">
      <c r="C9" s="121"/>
    </row>
    <row r="10" spans="2:3">
      <c r="C10" s="120"/>
    </row>
  </sheetData>
  <dataValidations count="1">
    <dataValidation type="list" allowBlank="1" showInputMessage="1" showErrorMessage="1" sqref="C8" xr:uid="{A823360F-62A8-403B-9AEB-9360471E1CE3}">
      <formula1>_xlfn.ANCHORARRAY(#REF!)</formula1>
    </dataValidation>
  </dataValidations>
  <pageMargins left="0.7" right="0.7" top="0.75" bottom="0.75" header="0.3" footer="0.3"/>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F1C8EE5A-E210-49A9-B706-777FA57B494E}">
          <x14:formula1>
            <xm:f>'Customer_List (Kaeshea)'!$B$2:$B$90</xm:f>
          </x14:formula1>
          <xm:sqref>C1</xm:sqref>
        </x14:dataValidation>
      </x14:dataValidation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326481-D64F-48D0-8A27-B9F668051591}">
  <sheetPr>
    <tabColor rgb="FFFFFF00"/>
  </sheetPr>
  <dimension ref="B1:C22"/>
  <sheetViews>
    <sheetView topLeftCell="B4" zoomScale="76" zoomScaleNormal="99" workbookViewId="0">
      <selection activeCell="E31" sqref="E31"/>
    </sheetView>
  </sheetViews>
  <sheetFormatPr defaultColWidth="8.7109375" defaultRowHeight="14.45"/>
  <cols>
    <col min="1" max="1" width="27.42578125" customWidth="1"/>
    <col min="2" max="2" width="33" bestFit="1" customWidth="1"/>
    <col min="3" max="3" width="17.28515625" bestFit="1" customWidth="1"/>
    <col min="4" max="4" width="12.5703125" bestFit="1" customWidth="1"/>
    <col min="5" max="5" width="15.28515625" bestFit="1" customWidth="1"/>
    <col min="6" max="6" width="11.42578125" bestFit="1" customWidth="1"/>
    <col min="7" max="7" width="10.5703125" bestFit="1" customWidth="1"/>
  </cols>
  <sheetData>
    <row r="1" spans="2:3">
      <c r="B1" s="178" t="s">
        <v>1112</v>
      </c>
      <c r="C1" s="178" t="s">
        <v>1113</v>
      </c>
    </row>
    <row r="2" spans="2:3">
      <c r="B2" s="36" t="s">
        <v>5</v>
      </c>
      <c r="C2" s="14">
        <v>21</v>
      </c>
    </row>
    <row r="3" spans="2:3">
      <c r="B3" s="36" t="s">
        <v>12</v>
      </c>
      <c r="C3" s="14">
        <v>9</v>
      </c>
    </row>
    <row r="4" spans="2:3">
      <c r="B4" s="170" t="s">
        <v>7</v>
      </c>
      <c r="C4" s="14">
        <v>6</v>
      </c>
    </row>
    <row r="5" spans="2:3">
      <c r="B5" s="170" t="s">
        <v>11</v>
      </c>
      <c r="C5" s="14">
        <v>1</v>
      </c>
    </row>
    <row r="6" spans="2:3">
      <c r="B6" s="170" t="s">
        <v>15</v>
      </c>
      <c r="C6" s="14">
        <v>2</v>
      </c>
    </row>
    <row r="7" spans="2:3">
      <c r="B7" s="36" t="s">
        <v>20</v>
      </c>
      <c r="C7" s="14">
        <v>28</v>
      </c>
    </row>
    <row r="8" spans="2:3">
      <c r="B8" s="170" t="s">
        <v>7</v>
      </c>
      <c r="C8" s="14">
        <v>13</v>
      </c>
    </row>
    <row r="9" spans="2:3">
      <c r="B9" s="170" t="s">
        <v>11</v>
      </c>
      <c r="C9" s="14">
        <v>5</v>
      </c>
    </row>
    <row r="10" spans="2:3">
      <c r="B10" s="170" t="s">
        <v>15</v>
      </c>
      <c r="C10" s="14">
        <v>5</v>
      </c>
    </row>
    <row r="11" spans="2:3">
      <c r="B11" s="170" t="s">
        <v>19</v>
      </c>
      <c r="C11" s="14">
        <v>5</v>
      </c>
    </row>
    <row r="12" spans="2:3">
      <c r="B12" s="36" t="s">
        <v>26</v>
      </c>
      <c r="C12" s="14">
        <v>14</v>
      </c>
    </row>
    <row r="13" spans="2:3">
      <c r="B13" s="170" t="s">
        <v>7</v>
      </c>
      <c r="C13" s="14">
        <v>7</v>
      </c>
    </row>
    <row r="14" spans="2:3">
      <c r="B14" s="170" t="s">
        <v>11</v>
      </c>
      <c r="C14" s="14">
        <v>3</v>
      </c>
    </row>
    <row r="15" spans="2:3">
      <c r="B15" s="170" t="s">
        <v>15</v>
      </c>
      <c r="C15" s="14">
        <v>1</v>
      </c>
    </row>
    <row r="16" spans="2:3">
      <c r="B16" s="170" t="s">
        <v>19</v>
      </c>
      <c r="C16" s="14">
        <v>3</v>
      </c>
    </row>
    <row r="17" spans="2:3">
      <c r="B17" s="36" t="s">
        <v>32</v>
      </c>
      <c r="C17" s="14">
        <v>17</v>
      </c>
    </row>
    <row r="18" spans="2:3">
      <c r="B18" s="170" t="s">
        <v>7</v>
      </c>
      <c r="C18" s="14">
        <v>6</v>
      </c>
    </row>
    <row r="19" spans="2:3">
      <c r="B19" s="170" t="s">
        <v>11</v>
      </c>
      <c r="C19" s="14">
        <v>5</v>
      </c>
    </row>
    <row r="20" spans="2:3">
      <c r="B20" s="170" t="s">
        <v>15</v>
      </c>
      <c r="C20" s="14">
        <v>2</v>
      </c>
    </row>
    <row r="21" spans="2:3">
      <c r="B21" s="170" t="s">
        <v>19</v>
      </c>
      <c r="C21" s="14">
        <v>4</v>
      </c>
    </row>
    <row r="22" spans="2:3">
      <c r="B22" s="179" t="s">
        <v>38</v>
      </c>
      <c r="C22" s="178">
        <v>89</v>
      </c>
    </row>
  </sheetData>
  <conditionalFormatting sqref="B1:C1 B2:B26">
    <cfRule type="containsText" dxfId="68" priority="1" operator="containsText" text="Seng Kang">
      <formula>NOT(ISERROR(SEARCH("Seng Kang",B1)))</formula>
    </cfRule>
    <cfRule type="containsText" dxfId="67" priority="2" operator="containsText" text="Tampines">
      <formula>NOT(ISERROR(SEARCH("Tampines",B1)))</formula>
    </cfRule>
    <cfRule type="containsText" dxfId="66" priority="3" operator="containsText" text="Orchard">
      <formula>NOT(ISERROR(SEARCH("Orchard",B1)))</formula>
    </cfRule>
    <cfRule type="containsText" dxfId="65" priority="4" operator="containsText" text="Changi">
      <formula>NOT(ISERROR(SEARCH("Changi",B1)))</formula>
    </cfRule>
    <cfRule type="containsText" dxfId="64" priority="5" operator="containsText" text="Ang Mo Kio">
      <formula>NOT(ISERROR(SEARCH("Ang Mo Kio",B1)))</formula>
    </cfRule>
    <cfRule type="containsText" dxfId="63" priority="6" operator="containsText" text="VIP Member">
      <formula>NOT(ISERROR(SEARCH("VIP Member",B1)))</formula>
    </cfRule>
    <cfRule type="containsText" dxfId="62" priority="7" operator="containsText" text="Regular Member">
      <formula>NOT(ISERROR(SEARCH("Regular Member",B1)))</formula>
    </cfRule>
    <cfRule type="containsText" dxfId="61" priority="8" operator="containsText" text="New Member">
      <formula>NOT(ISERROR(SEARCH("New Member",B1)))</formula>
    </cfRule>
    <cfRule type="containsText" dxfId="60" priority="9" operator="containsText" text="Loyal Member">
      <formula>NOT(ISERROR(SEARCH("Loyal Member",B1)))</formula>
    </cfRule>
  </conditionalFormatting>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645E87-8FBB-4014-923F-68AAB0AEE5E4}">
  <sheetPr>
    <tabColor rgb="FFFFFF00"/>
  </sheetPr>
  <dimension ref="B1:D9"/>
  <sheetViews>
    <sheetView topLeftCell="B1" zoomScale="73" zoomScaleNormal="92" workbookViewId="0"/>
  </sheetViews>
  <sheetFormatPr defaultColWidth="8.7109375" defaultRowHeight="14.45"/>
  <cols>
    <col min="1" max="1" width="27.42578125" customWidth="1"/>
    <col min="2" max="2" width="31" bestFit="1" customWidth="1"/>
    <col min="3" max="3" width="27.7109375" bestFit="1" customWidth="1"/>
    <col min="4" max="4" width="17.42578125" customWidth="1"/>
  </cols>
  <sheetData>
    <row r="1" spans="2:4">
      <c r="B1" s="47" t="s">
        <v>60</v>
      </c>
      <c r="C1" s="48" t="s" vm="2">
        <v>4</v>
      </c>
      <c r="D1" s="14"/>
    </row>
    <row r="2" spans="2:4">
      <c r="B2" s="14"/>
      <c r="C2" s="14"/>
      <c r="D2" s="14"/>
    </row>
    <row r="3" spans="2:4">
      <c r="B3" s="48" t="s">
        <v>1114</v>
      </c>
      <c r="C3" s="48" t="s">
        <v>1115</v>
      </c>
      <c r="D3" s="47" t="s">
        <v>1116</v>
      </c>
    </row>
    <row r="4" spans="2:4">
      <c r="B4" s="46" t="s">
        <v>5</v>
      </c>
      <c r="C4" s="45">
        <v>1</v>
      </c>
      <c r="D4" s="45" t="str">
        <f>IF(B4="Grand Total","",IF(C4&lt;=10,"0–10",IF(C4&lt;=20,"11–20",IF(C4&lt;=30,"21–30","31+"))))</f>
        <v>0–10</v>
      </c>
    </row>
    <row r="5" spans="2:4">
      <c r="B5" s="44" t="s">
        <v>12</v>
      </c>
      <c r="C5" s="43">
        <v>1</v>
      </c>
      <c r="D5" s="43" t="str">
        <f>IF(B5="Grand Total","",IF(C5&lt;=10,"0–10",IF(C5&lt;=20,"11–20",IF(C5&lt;=30,"21–30","31+"))))</f>
        <v>0–10</v>
      </c>
    </row>
    <row r="6" spans="2:4">
      <c r="B6" s="42" t="s">
        <v>20</v>
      </c>
      <c r="C6" s="41">
        <v>4</v>
      </c>
      <c r="D6" s="41" t="str">
        <f>IF(B6="Grand Total","",IF(C6&lt;=10,"0–10",IF(C6&lt;=20,"11–20",IF(C6&lt;=30,"21–30","31+"))))</f>
        <v>0–10</v>
      </c>
    </row>
    <row r="7" spans="2:4">
      <c r="B7" s="40" t="s">
        <v>26</v>
      </c>
      <c r="C7" s="39">
        <v>3</v>
      </c>
      <c r="D7" s="39" t="str">
        <f>IF(B7="Grand Total","",IF(C7&lt;=10,"0–10",IF(C7&lt;=20,"11–20",IF(C7&lt;=30,"21–30","31+"))))</f>
        <v>0–10</v>
      </c>
    </row>
    <row r="8" spans="2:4">
      <c r="B8" s="38" t="s">
        <v>32</v>
      </c>
      <c r="C8" s="37">
        <v>4</v>
      </c>
      <c r="D8" s="37" t="str">
        <f>IF(B8="Grand Total","",IF(C8&lt;=10,"0–10",IF(C8&lt;=20,"11–20",IF(C8&lt;=30,"21–30","31+"))))</f>
        <v>0–10</v>
      </c>
    </row>
    <row r="9" spans="2:4">
      <c r="B9" s="36" t="s">
        <v>38</v>
      </c>
      <c r="C9" s="14">
        <v>13</v>
      </c>
    </row>
  </sheetData>
  <pageMargins left="0.7" right="0.7" top="0.75" bottom="0.75" header="0.3" footer="0.3"/>
  <drawing r:id="rId2"/>
  <extLst>
    <ext xmlns:x14="http://schemas.microsoft.com/office/spreadsheetml/2009/9/main" uri="{A8765BA9-456A-4dab-B4F3-ACF838C121DE}">
      <x14:slicerList>
        <x14:slicer r:id="rId3"/>
      </x14:slicerList>
    </ext>
    <ext xmlns:x15="http://schemas.microsoft.com/office/spreadsheetml/2010/11/main" uri="{7E03D99C-DC04-49d9-9315-930204A7B6E9}">
      <x15:timelineRefs>
        <x15:timelineRef r:id="rId4"/>
      </x15:timelineRefs>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E0EC86-79D7-49D8-B741-7BB5B4A258D5}">
  <sheetPr>
    <tabColor rgb="FFFFFF00"/>
  </sheetPr>
  <dimension ref="B2:BO17"/>
  <sheetViews>
    <sheetView topLeftCell="AA5" zoomScale="61" zoomScaleNormal="97" workbookViewId="0">
      <selection activeCell="BG6" sqref="BG6"/>
    </sheetView>
  </sheetViews>
  <sheetFormatPr defaultColWidth="8.7109375" defaultRowHeight="14.45"/>
  <cols>
    <col min="1" max="1" width="27.28515625" customWidth="1"/>
    <col min="2" max="2" width="18.5703125" bestFit="1" customWidth="1"/>
    <col min="3" max="3" width="32.42578125" bestFit="1" customWidth="1"/>
    <col min="4" max="5" width="3.42578125" bestFit="1" customWidth="1"/>
    <col min="6" max="6" width="10.5703125" bestFit="1" customWidth="1"/>
    <col min="7" max="9" width="3.42578125" bestFit="1" customWidth="1"/>
    <col min="10" max="10" width="11.42578125" bestFit="1" customWidth="1"/>
    <col min="11" max="53" width="3.5703125" bestFit="1" customWidth="1"/>
    <col min="54" max="54" width="11.28515625" bestFit="1" customWidth="1"/>
    <col min="66" max="66" width="29.5703125" bestFit="1" customWidth="1"/>
    <col min="67" max="67" width="55.7109375" bestFit="1" customWidth="1"/>
    <col min="68" max="68" width="39.42578125" customWidth="1"/>
  </cols>
  <sheetData>
    <row r="2" spans="2:67" ht="9" customHeight="1"/>
    <row r="10" spans="2:67">
      <c r="B10" s="48" t="s">
        <v>1</v>
      </c>
      <c r="C10" s="126" t="s">
        <v>1117</v>
      </c>
      <c r="D10" s="28"/>
      <c r="E10" s="28"/>
      <c r="F10" s="28"/>
    </row>
    <row r="11" spans="2:67">
      <c r="B11" s="48" t="s">
        <v>1118</v>
      </c>
      <c r="C11" s="14" t="s">
        <v>1119</v>
      </c>
      <c r="D11" s="14" t="s">
        <v>1120</v>
      </c>
      <c r="E11" s="14" t="s">
        <v>1121</v>
      </c>
      <c r="F11" s="48" t="s">
        <v>38</v>
      </c>
      <c r="BN11" s="174" t="s">
        <v>1076</v>
      </c>
      <c r="BO11" s="174" t="s">
        <v>1122</v>
      </c>
    </row>
    <row r="12" spans="2:67">
      <c r="B12" s="46" t="s">
        <v>5</v>
      </c>
      <c r="C12" s="14">
        <v>13</v>
      </c>
      <c r="D12" s="14">
        <v>7</v>
      </c>
      <c r="E12" s="14">
        <v>1</v>
      </c>
      <c r="F12" s="14">
        <v>21</v>
      </c>
      <c r="BN12" s="125" t="s">
        <v>5</v>
      </c>
      <c r="BO12" s="124">
        <v>1.765394870169007</v>
      </c>
    </row>
    <row r="13" spans="2:67">
      <c r="B13" s="44" t="s">
        <v>12</v>
      </c>
      <c r="C13" s="14">
        <v>4</v>
      </c>
      <c r="D13" s="14">
        <v>4</v>
      </c>
      <c r="E13" s="14">
        <v>1</v>
      </c>
      <c r="F13" s="14">
        <v>9</v>
      </c>
      <c r="BN13" s="4" t="s">
        <v>12</v>
      </c>
      <c r="BO13" s="124">
        <v>2.3659036328641956</v>
      </c>
    </row>
    <row r="14" spans="2:67">
      <c r="B14" s="42" t="s">
        <v>20</v>
      </c>
      <c r="C14" s="14">
        <v>12</v>
      </c>
      <c r="D14" s="14">
        <v>14</v>
      </c>
      <c r="E14" s="14">
        <v>2</v>
      </c>
      <c r="F14" s="14">
        <v>28</v>
      </c>
      <c r="BN14" s="4" t="s">
        <v>20</v>
      </c>
      <c r="BO14" s="124">
        <v>1.7250718871609416</v>
      </c>
    </row>
    <row r="15" spans="2:67">
      <c r="B15" s="40" t="s">
        <v>26</v>
      </c>
      <c r="C15" s="14">
        <v>8</v>
      </c>
      <c r="D15" s="14">
        <v>3</v>
      </c>
      <c r="E15" s="14">
        <v>3</v>
      </c>
      <c r="F15" s="14">
        <v>14</v>
      </c>
      <c r="BN15" s="4" t="s">
        <v>26</v>
      </c>
      <c r="BO15" s="124">
        <v>2.1724675796465607</v>
      </c>
    </row>
    <row r="16" spans="2:67">
      <c r="B16" s="38" t="s">
        <v>32</v>
      </c>
      <c r="C16" s="14">
        <v>2</v>
      </c>
      <c r="D16" s="14">
        <v>13</v>
      </c>
      <c r="E16" s="14">
        <v>2</v>
      </c>
      <c r="F16" s="14">
        <v>17</v>
      </c>
      <c r="BN16" s="4" t="s">
        <v>32</v>
      </c>
      <c r="BO16" s="124">
        <v>1.512496961591502</v>
      </c>
    </row>
    <row r="17" spans="2:67">
      <c r="B17" s="49" t="s">
        <v>38</v>
      </c>
      <c r="C17" s="48">
        <v>39</v>
      </c>
      <c r="D17" s="48">
        <v>41</v>
      </c>
      <c r="E17" s="48">
        <v>9</v>
      </c>
      <c r="F17" s="48">
        <v>89</v>
      </c>
      <c r="BN17" s="175" t="s">
        <v>38</v>
      </c>
      <c r="BO17" s="176">
        <v>1.8362233079808714</v>
      </c>
    </row>
  </sheetData>
  <conditionalFormatting pivot="1" sqref="C12:F17">
    <cfRule type="cellIs" dxfId="59" priority="11" operator="equal">
      <formula>0</formula>
    </cfRule>
  </conditionalFormatting>
  <conditionalFormatting sqref="BN12">
    <cfRule type="containsText" dxfId="58" priority="10" operator="containsText" text="Ang Mo Kio">
      <formula>NOT(ISERROR(SEARCH("Ang Mo Kio",BN12)))</formula>
    </cfRule>
  </conditionalFormatting>
  <conditionalFormatting sqref="BN13">
    <cfRule type="containsText" dxfId="57" priority="8" operator="containsText" text="Changi">
      <formula>NOT(ISERROR(SEARCH("Changi",BN13)))</formula>
    </cfRule>
  </conditionalFormatting>
  <conditionalFormatting sqref="BN15">
    <cfRule type="containsText" dxfId="56" priority="7" operator="containsText" text="Seng Kang">
      <formula>NOT(ISERROR(SEARCH("Seng Kang",BN15)))</formula>
    </cfRule>
  </conditionalFormatting>
  <conditionalFormatting sqref="BN16">
    <cfRule type="containsText" dxfId="55" priority="6" operator="containsText" text="Tampines">
      <formula>NOT(ISERROR(SEARCH("Tampines",BN16)))</formula>
    </cfRule>
  </conditionalFormatting>
  <conditionalFormatting sqref="B12">
    <cfRule type="containsText" dxfId="54" priority="5" operator="containsText" text="Ang Mo Kio">
      <formula>NOT(ISERROR(SEARCH("Ang Mo Kio",B12)))</formula>
    </cfRule>
  </conditionalFormatting>
  <conditionalFormatting sqref="B13">
    <cfRule type="containsText" dxfId="53" priority="4" operator="containsText" text="Changi">
      <formula>NOT(ISERROR(SEARCH("Changi",B13)))</formula>
    </cfRule>
  </conditionalFormatting>
  <conditionalFormatting sqref="B14">
    <cfRule type="containsText" dxfId="52" priority="3" operator="containsText" text="Orchard">
      <formula>NOT(ISERROR(SEARCH("Orchard",B14)))</formula>
    </cfRule>
  </conditionalFormatting>
  <conditionalFormatting sqref="B15">
    <cfRule type="containsText" dxfId="51" priority="2" operator="containsText" text="Seng Kang">
      <formula>NOT(ISERROR(SEARCH("Seng Kang",B15)))</formula>
    </cfRule>
  </conditionalFormatting>
  <conditionalFormatting sqref="B16">
    <cfRule type="containsText" dxfId="50" priority="1" operator="containsText" text="Tampines">
      <formula>NOT(ISERROR(SEARCH("Tampines",B16)))</formula>
    </cfRule>
  </conditionalFormatting>
  <pageMargins left="0.7" right="0.7" top="0.75" bottom="0.75" header="0.3" footer="0.3"/>
  <pageSetup orientation="portrait" r:id="rId3"/>
  <drawing r:id="rId4"/>
  <extLst>
    <ext xmlns:x14="http://schemas.microsoft.com/office/spreadsheetml/2009/9/main" uri="{78C0D931-6437-407d-A8EE-F0AAD7539E65}">
      <x14:conditionalFormattings>
        <x14:conditionalFormatting xmlns:xm="http://schemas.microsoft.com/office/excel/2006/main">
          <x14:cfRule type="containsText" priority="9" operator="containsText" id="{ADA53612-F4BA-4CDC-AFC5-842CB9C4BB80}">
            <xm:f>NOT(ISERROR(SEARCH($BN$14,BN12)))</xm:f>
            <xm:f>$BN$14</xm:f>
            <x14:dxf>
              <fill>
                <patternFill>
                  <bgColor rgb="FFFFC7CE"/>
                </patternFill>
              </fill>
            </x14:dxf>
          </x14:cfRule>
          <xm:sqref>BN12:BN16</xm:sqref>
        </x14:conditionalFormatting>
      </x14:conditionalFormattings>
    </ext>
    <ext xmlns:x14="http://schemas.microsoft.com/office/spreadsheetml/2009/9/main" uri="{A8765BA9-456A-4dab-B4F3-ACF838C121DE}">
      <x14:slicerList>
        <x14:slicer r:id="rId5"/>
      </x14:slicerList>
    </ext>
    <ext xmlns:x15="http://schemas.microsoft.com/office/spreadsheetml/2010/11/main" uri="{7E03D99C-DC04-49d9-9315-930204A7B6E9}">
      <x15:timelineRefs>
        <x15:timelineRef r:id="rId6"/>
      </x15:timelineRefs>
    </ext>
  </extLs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28D37F-9AC9-40B7-887D-1B084E602550}">
  <sheetPr>
    <tabColor rgb="FFFFFF00"/>
  </sheetPr>
  <dimension ref="B1:G10"/>
  <sheetViews>
    <sheetView topLeftCell="C4" zoomScale="81" zoomScaleNormal="81" workbookViewId="0">
      <selection activeCell="L40" sqref="L40"/>
    </sheetView>
  </sheetViews>
  <sheetFormatPr defaultColWidth="8.7109375" defaultRowHeight="14.45"/>
  <cols>
    <col min="1" max="1" width="27.42578125" customWidth="1"/>
    <col min="2" max="2" width="24.28515625" bestFit="1" customWidth="1"/>
    <col min="3" max="3" width="18.42578125" bestFit="1" customWidth="1"/>
    <col min="4" max="4" width="12.85546875" bestFit="1" customWidth="1"/>
    <col min="5" max="5" width="15.28515625" bestFit="1" customWidth="1"/>
    <col min="6" max="6" width="11.7109375" bestFit="1" customWidth="1"/>
    <col min="7" max="7" width="10.7109375" bestFit="1" customWidth="1"/>
  </cols>
  <sheetData>
    <row r="1" spans="2:7">
      <c r="B1" s="48" t="s">
        <v>1</v>
      </c>
      <c r="C1" s="48" t="s">
        <v>59</v>
      </c>
      <c r="D1" s="28"/>
      <c r="E1" s="28"/>
      <c r="F1" s="28"/>
      <c r="G1" s="28"/>
    </row>
    <row r="2" spans="2:7">
      <c r="B2" s="48" t="s">
        <v>60</v>
      </c>
      <c r="C2" s="53" t="s">
        <v>7</v>
      </c>
      <c r="D2" s="43" t="s">
        <v>11</v>
      </c>
      <c r="E2" s="177" t="s">
        <v>15</v>
      </c>
      <c r="F2" s="52" t="s">
        <v>19</v>
      </c>
      <c r="G2" s="48" t="s">
        <v>38</v>
      </c>
    </row>
    <row r="3" spans="2:7">
      <c r="B3" s="151" t="s">
        <v>125</v>
      </c>
      <c r="C3" s="14">
        <v>6</v>
      </c>
      <c r="D3" s="14">
        <v>1</v>
      </c>
      <c r="E3" s="14">
        <v>2</v>
      </c>
      <c r="F3" s="14">
        <v>5</v>
      </c>
      <c r="G3" s="14">
        <v>14</v>
      </c>
    </row>
    <row r="4" spans="2:7">
      <c r="B4" s="149" t="s">
        <v>74</v>
      </c>
      <c r="C4" s="14">
        <v>12</v>
      </c>
      <c r="D4" s="14">
        <v>6</v>
      </c>
      <c r="E4" s="14"/>
      <c r="F4" s="14">
        <v>3</v>
      </c>
      <c r="G4" s="14">
        <v>21</v>
      </c>
    </row>
    <row r="5" spans="2:7">
      <c r="B5" s="150" t="s">
        <v>286</v>
      </c>
      <c r="C5" s="14">
        <v>1</v>
      </c>
      <c r="D5" s="14">
        <v>1</v>
      </c>
      <c r="E5" s="14">
        <v>2</v>
      </c>
      <c r="F5" s="14">
        <v>3</v>
      </c>
      <c r="G5" s="14">
        <v>7</v>
      </c>
    </row>
    <row r="6" spans="2:7">
      <c r="B6" s="152" t="s">
        <v>105</v>
      </c>
      <c r="C6" s="14">
        <v>10</v>
      </c>
      <c r="D6" s="14"/>
      <c r="E6" s="14">
        <v>5</v>
      </c>
      <c r="F6" s="14"/>
      <c r="G6" s="14">
        <v>15</v>
      </c>
    </row>
    <row r="7" spans="2:7">
      <c r="B7" s="153" t="s">
        <v>92</v>
      </c>
      <c r="C7" s="14">
        <v>3</v>
      </c>
      <c r="D7" s="14"/>
      <c r="E7" s="14">
        <v>1</v>
      </c>
      <c r="F7" s="14"/>
      <c r="G7" s="14">
        <v>4</v>
      </c>
    </row>
    <row r="8" spans="2:7">
      <c r="B8" s="51" t="s">
        <v>67</v>
      </c>
      <c r="C8" s="14">
        <v>4</v>
      </c>
      <c r="D8" s="14">
        <v>4</v>
      </c>
      <c r="E8" s="14">
        <v>2</v>
      </c>
      <c r="F8" s="14">
        <v>4</v>
      </c>
      <c r="G8" s="14">
        <v>14</v>
      </c>
    </row>
    <row r="9" spans="2:7">
      <c r="B9" s="50" t="s">
        <v>112</v>
      </c>
      <c r="C9" s="14">
        <v>7</v>
      </c>
      <c r="D9" s="14">
        <v>3</v>
      </c>
      <c r="E9" s="14">
        <v>1</v>
      </c>
      <c r="F9" s="14">
        <v>3</v>
      </c>
      <c r="G9" s="14">
        <v>14</v>
      </c>
    </row>
    <row r="10" spans="2:7">
      <c r="B10" s="49" t="s">
        <v>38</v>
      </c>
      <c r="C10" s="48">
        <v>43</v>
      </c>
      <c r="D10" s="48">
        <v>15</v>
      </c>
      <c r="E10" s="48">
        <v>13</v>
      </c>
      <c r="F10" s="48">
        <v>18</v>
      </c>
      <c r="G10" s="48">
        <v>89</v>
      </c>
    </row>
  </sheetData>
  <conditionalFormatting pivot="1" sqref="C3:G10">
    <cfRule type="cellIs" dxfId="48" priority="1" operator="equal">
      <formula>0</formula>
    </cfRule>
  </conditionalFormatting>
  <pageMargins left="0.7" right="0.7" top="0.75" bottom="0.75" header="0.3" footer="0.3"/>
  <pageSetup orientation="portrait" r:id="rId2"/>
  <drawing r:id="rId3"/>
  <extLst>
    <ext xmlns:x14="http://schemas.microsoft.com/office/spreadsheetml/2009/9/main" uri="{A8765BA9-456A-4dab-B4F3-ACF838C121DE}">
      <x14:slicerList>
        <x14:slicer r:id="rId4"/>
      </x14:slicerList>
    </ext>
    <ext xmlns:x15="http://schemas.microsoft.com/office/spreadsheetml/2010/11/main" uri="{7E03D99C-DC04-49d9-9315-930204A7B6E9}">
      <x15:timelineRefs>
        <x15:timelineRef r:id="rId5"/>
      </x15:timelineRefs>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1D801-BC1C-44D7-B296-79147EC72A0B}">
  <sheetPr>
    <tabColor theme="8" tint="0.59999389629810485"/>
  </sheetPr>
  <dimension ref="B1:T831"/>
  <sheetViews>
    <sheetView zoomScale="62" workbookViewId="0">
      <selection activeCell="S1" sqref="S1"/>
    </sheetView>
  </sheetViews>
  <sheetFormatPr defaultColWidth="8.7109375" defaultRowHeight="14.45"/>
  <cols>
    <col min="1" max="1" width="27.42578125" customWidth="1"/>
    <col min="2" max="2" width="9" customWidth="1"/>
    <col min="3" max="3" width="11.28515625" customWidth="1"/>
    <col min="4" max="4" width="12.5703125" style="7" bestFit="1" customWidth="1"/>
    <col min="5" max="5" width="23.7109375" customWidth="1"/>
    <col min="6" max="6" width="12.28515625" customWidth="1"/>
    <col min="7" max="7" width="12.42578125" customWidth="1"/>
    <col min="8" max="8" width="12.5703125" bestFit="1" customWidth="1"/>
    <col min="9" max="9" width="10.5703125" style="4" customWidth="1"/>
    <col min="10" max="10" width="10.5703125" style="7" bestFit="1" customWidth="1"/>
    <col min="14" max="14" width="20.7109375" bestFit="1" customWidth="1"/>
    <col min="15" max="15" width="20.42578125" customWidth="1"/>
    <col min="16" max="16" width="18.5703125" customWidth="1"/>
    <col min="17" max="17" width="14.28515625" customWidth="1"/>
    <col min="19" max="19" width="17.5703125" bestFit="1" customWidth="1"/>
    <col min="20" max="20" width="20.5703125" customWidth="1"/>
  </cols>
  <sheetData>
    <row r="1" spans="2:20" ht="43.15">
      <c r="B1" t="s">
        <v>1123</v>
      </c>
      <c r="C1" t="s">
        <v>1124</v>
      </c>
      <c r="D1" t="s">
        <v>1125</v>
      </c>
      <c r="E1" t="s">
        <v>1126</v>
      </c>
      <c r="F1" t="s">
        <v>48</v>
      </c>
      <c r="G1" t="s">
        <v>967</v>
      </c>
      <c r="H1" s="10" t="s">
        <v>1127</v>
      </c>
      <c r="I1" t="s">
        <v>1128</v>
      </c>
      <c r="J1" s="4" t="s">
        <v>1129</v>
      </c>
    </row>
    <row r="2" spans="2:20" ht="20.85" customHeight="1">
      <c r="B2">
        <v>10248</v>
      </c>
      <c r="C2" s="1">
        <v>42189</v>
      </c>
      <c r="D2" t="s">
        <v>1130</v>
      </c>
      <c r="E2">
        <v>24.08</v>
      </c>
      <c r="F2" t="s">
        <v>546</v>
      </c>
      <c r="G2" t="s">
        <v>1002</v>
      </c>
      <c r="H2">
        <f>COUNTIFS(Table6[Order ID],Table5[[#This Row],[OrderID]])</f>
        <v>3</v>
      </c>
      <c r="I2">
        <f t="shared" ref="I2:I65" si="0">YEAR(C2)</f>
        <v>2015</v>
      </c>
      <c r="J2" s="7" t="str">
        <f t="shared" ref="J2:J65" si="1">TEXT(C2,"mmmm")</f>
        <v>July</v>
      </c>
    </row>
    <row r="3" spans="2:20">
      <c r="B3">
        <v>10249</v>
      </c>
      <c r="C3" s="1">
        <v>42190</v>
      </c>
      <c r="D3" t="s">
        <v>1131</v>
      </c>
      <c r="E3">
        <v>44.04</v>
      </c>
      <c r="F3" t="s">
        <v>511</v>
      </c>
      <c r="G3" t="s">
        <v>1057</v>
      </c>
      <c r="H3">
        <f>COUNTIFS(Table6[Order ID],Table5[[#This Row],[OrderID]])</f>
        <v>2</v>
      </c>
      <c r="I3">
        <f t="shared" si="0"/>
        <v>2015</v>
      </c>
      <c r="J3" s="7" t="str">
        <f t="shared" si="1"/>
        <v>July</v>
      </c>
    </row>
    <row r="4" spans="2:20" ht="28.9">
      <c r="B4">
        <v>10250</v>
      </c>
      <c r="C4" s="1">
        <v>42193</v>
      </c>
      <c r="D4" t="s">
        <v>1132</v>
      </c>
      <c r="E4">
        <v>20.13</v>
      </c>
      <c r="F4" t="s">
        <v>256</v>
      </c>
      <c r="G4" t="s">
        <v>982</v>
      </c>
      <c r="H4">
        <f>COUNTIFS(Table6[Order ID],Table5[[#This Row],[OrderID]])</f>
        <v>3</v>
      </c>
      <c r="I4">
        <f t="shared" si="0"/>
        <v>2015</v>
      </c>
      <c r="J4" s="7" t="str">
        <f t="shared" si="1"/>
        <v>July</v>
      </c>
      <c r="N4" s="11" t="s">
        <v>1133</v>
      </c>
      <c r="O4" s="11" t="s">
        <v>1134</v>
      </c>
      <c r="P4" s="11" t="s">
        <v>1135</v>
      </c>
      <c r="Q4" s="12" t="s">
        <v>1136</v>
      </c>
      <c r="T4" s="13" t="s">
        <v>1137</v>
      </c>
    </row>
    <row r="5" spans="2:20">
      <c r="B5">
        <v>10251</v>
      </c>
      <c r="C5" s="1">
        <v>42193</v>
      </c>
      <c r="D5" t="s">
        <v>1131</v>
      </c>
      <c r="E5">
        <v>44.04</v>
      </c>
      <c r="F5" t="s">
        <v>541</v>
      </c>
      <c r="G5" t="s">
        <v>1045</v>
      </c>
      <c r="H5">
        <f>COUNTIFS(Table6[Order ID],Table5[[#This Row],[OrderID]])</f>
        <v>3</v>
      </c>
      <c r="I5">
        <f t="shared" si="0"/>
        <v>2015</v>
      </c>
      <c r="J5" s="7" t="str">
        <f t="shared" si="1"/>
        <v>July</v>
      </c>
      <c r="N5" t="str">
        <f>_xlfn.XLOOKUP(Table9[[#This Row],[Customer IDs]],Table22[CustomerID],Table22[CustomerFullname],"Error!",0)</f>
        <v>Jose Pavarotti</v>
      </c>
      <c r="O5" t="s">
        <v>465</v>
      </c>
      <c r="P5">
        <f>COUNTIF(Table5[CustomerID],Table9[[#This Row],[Customer IDs]])</f>
        <v>31</v>
      </c>
      <c r="Q5">
        <f t="shared" ref="Q5:Q36" si="2">RANK(P5,$P$5:$P$93)</f>
        <v>1</v>
      </c>
      <c r="T5" s="14" t="str" cm="1">
        <f t="array" ref="T5:T93">_xlfn.UNIQUE(Table5[CustomerID])</f>
        <v>VINET</v>
      </c>
    </row>
    <row r="6" spans="2:20">
      <c r="B6">
        <v>10252</v>
      </c>
      <c r="C6" s="1">
        <v>42194</v>
      </c>
      <c r="D6" t="s">
        <v>1132</v>
      </c>
      <c r="E6">
        <v>20.13</v>
      </c>
      <c r="F6" t="s">
        <v>493</v>
      </c>
      <c r="G6" t="s">
        <v>1054</v>
      </c>
      <c r="H6">
        <f>COUNTIFS(Table6[Order ID],Table5[[#This Row],[OrderID]])</f>
        <v>3</v>
      </c>
      <c r="I6">
        <f t="shared" si="0"/>
        <v>2015</v>
      </c>
      <c r="J6" s="7" t="str">
        <f t="shared" si="1"/>
        <v>July</v>
      </c>
      <c r="N6" t="str">
        <f>_xlfn.XLOOKUP(Table9[[#This Row],[Customer IDs]],Table22[CustomerID],Table22[CustomerFullname],"Error!",0)</f>
        <v>Roland Mendel</v>
      </c>
      <c r="O6" t="s">
        <v>180</v>
      </c>
      <c r="P6">
        <f>COUNTIF(Table5[CustomerID],Table9[[#This Row],[Customer IDs]])</f>
        <v>30</v>
      </c>
      <c r="Q6">
        <f t="shared" si="2"/>
        <v>2</v>
      </c>
      <c r="T6" s="14" t="str">
        <v>TOMSP</v>
      </c>
    </row>
    <row r="7" spans="2:20">
      <c r="B7">
        <v>10253</v>
      </c>
      <c r="C7" s="1">
        <v>42195</v>
      </c>
      <c r="D7" t="s">
        <v>1132</v>
      </c>
      <c r="E7">
        <v>20.13</v>
      </c>
      <c r="F7" t="s">
        <v>256</v>
      </c>
      <c r="G7" t="s">
        <v>1048</v>
      </c>
      <c r="H7">
        <f>COUNTIFS(Table6[Order ID],Table5[[#This Row],[OrderID]])</f>
        <v>3</v>
      </c>
      <c r="I7">
        <f t="shared" si="0"/>
        <v>2015</v>
      </c>
      <c r="J7" s="7" t="str">
        <f t="shared" si="1"/>
        <v>July</v>
      </c>
      <c r="N7" t="str">
        <f>_xlfn.XLOOKUP(Table9[[#This Row],[Customer IDs]],Table22[CustomerID],Table22[CustomerFullname],"Error!",0)</f>
        <v>Horst Kloss</v>
      </c>
      <c r="O7" t="s">
        <v>418</v>
      </c>
      <c r="P7">
        <f>COUNTIF(Table5[CustomerID],Table9[[#This Row],[Customer IDs]])</f>
        <v>28</v>
      </c>
      <c r="Q7">
        <f t="shared" si="2"/>
        <v>3</v>
      </c>
      <c r="T7" s="14" t="str">
        <v>HANAR</v>
      </c>
    </row>
    <row r="8" spans="2:20">
      <c r="B8">
        <v>10254</v>
      </c>
      <c r="C8" s="1">
        <v>42196</v>
      </c>
      <c r="D8" t="s">
        <v>1132</v>
      </c>
      <c r="E8">
        <v>20.13</v>
      </c>
      <c r="F8" t="s">
        <v>144</v>
      </c>
      <c r="G8" t="s">
        <v>1007</v>
      </c>
      <c r="H8">
        <f>COUNTIFS(Table6[Order ID],Table5[[#This Row],[OrderID]])</f>
        <v>3</v>
      </c>
      <c r="I8">
        <f t="shared" si="0"/>
        <v>2015</v>
      </c>
      <c r="J8" s="7" t="str">
        <f t="shared" si="1"/>
        <v>July</v>
      </c>
      <c r="N8" t="str">
        <f>_xlfn.XLOOKUP(Table9[[#This Row],[Customer IDs]],Table22[CustomerID],Table22[CustomerFullname],"Error!",0)</f>
        <v>Maria Larsson</v>
      </c>
      <c r="O8" t="s">
        <v>198</v>
      </c>
      <c r="P8">
        <f>COUNTIF(Table5[CustomerID],Table9[[#This Row],[Customer IDs]])</f>
        <v>19</v>
      </c>
      <c r="Q8">
        <f t="shared" si="2"/>
        <v>4</v>
      </c>
      <c r="T8" s="14" t="str">
        <v>VICTE</v>
      </c>
    </row>
    <row r="9" spans="2:20">
      <c r="B9">
        <v>10255</v>
      </c>
      <c r="C9" s="1">
        <v>42197</v>
      </c>
      <c r="D9" t="s">
        <v>1130</v>
      </c>
      <c r="E9">
        <v>24.08</v>
      </c>
      <c r="F9" t="s">
        <v>447</v>
      </c>
      <c r="G9" t="s">
        <v>1048</v>
      </c>
      <c r="H9">
        <f>COUNTIFS(Table6[Order ID],Table5[[#This Row],[OrderID]])</f>
        <v>4</v>
      </c>
      <c r="I9">
        <f t="shared" si="0"/>
        <v>2015</v>
      </c>
      <c r="J9" s="7" t="str">
        <f t="shared" si="1"/>
        <v>July</v>
      </c>
      <c r="N9" t="str">
        <f>_xlfn.XLOOKUP(Table9[[#This Row],[Customer IDs]],Table22[CustomerID],Table22[CustomerFullname],"Error!",0)</f>
        <v>Patricia McKenna</v>
      </c>
      <c r="O9" t="s">
        <v>274</v>
      </c>
      <c r="P9">
        <f>COUNTIF(Table5[CustomerID],Table9[[#This Row],[Customer IDs]])</f>
        <v>19</v>
      </c>
      <c r="Q9">
        <f t="shared" si="2"/>
        <v>4</v>
      </c>
      <c r="T9" s="14" t="str">
        <v>SUPRD</v>
      </c>
    </row>
    <row r="10" spans="2:20">
      <c r="B10">
        <v>10256</v>
      </c>
      <c r="C10" s="1">
        <v>42200</v>
      </c>
      <c r="D10" t="s">
        <v>1132</v>
      </c>
      <c r="E10">
        <v>20.13</v>
      </c>
      <c r="F10" t="s">
        <v>563</v>
      </c>
      <c r="G10" t="s">
        <v>1033</v>
      </c>
      <c r="H10">
        <f>COUNTIFS(Table6[Order ID],Table5[[#This Row],[OrderID]])</f>
        <v>2</v>
      </c>
      <c r="I10">
        <f t="shared" si="0"/>
        <v>2015</v>
      </c>
      <c r="J10" s="7" t="str">
        <f t="shared" si="1"/>
        <v>July</v>
      </c>
      <c r="N10" t="str">
        <f>_xlfn.XLOOKUP(Table9[[#This Row],[Customer IDs]],Table22[CustomerID],Table22[CustomerFullname],"Error!",0)</f>
        <v>Carlos Hernández</v>
      </c>
      <c r="O10" t="s">
        <v>262</v>
      </c>
      <c r="P10">
        <f>COUNTIF(Table5[CustomerID],Table9[[#This Row],[Customer IDs]])</f>
        <v>18</v>
      </c>
      <c r="Q10">
        <f t="shared" si="2"/>
        <v>6</v>
      </c>
      <c r="T10" s="14" t="str">
        <v>CHOPS</v>
      </c>
    </row>
    <row r="11" spans="2:20">
      <c r="B11">
        <v>10257</v>
      </c>
      <c r="C11" s="1">
        <v>42201</v>
      </c>
      <c r="D11" t="s">
        <v>1130</v>
      </c>
      <c r="E11">
        <v>24.08</v>
      </c>
      <c r="F11" t="s">
        <v>262</v>
      </c>
      <c r="G11" t="s">
        <v>1033</v>
      </c>
      <c r="H11">
        <f>COUNTIFS(Table6[Order ID],Table5[[#This Row],[OrderID]])</f>
        <v>3</v>
      </c>
      <c r="I11">
        <f t="shared" si="0"/>
        <v>2015</v>
      </c>
      <c r="J11" s="7" t="str">
        <f t="shared" si="1"/>
        <v>July</v>
      </c>
      <c r="N11" t="str">
        <f>_xlfn.XLOOKUP(Table9[[#This Row],[Customer IDs]],Table22[CustomerID],Table22[CustomerFullname],"Error!",0)</f>
        <v>Paula Wilson</v>
      </c>
      <c r="O11" t="s">
        <v>430</v>
      </c>
      <c r="P11">
        <f>COUNTIF(Table5[CustomerID],Table9[[#This Row],[Customer IDs]])</f>
        <v>18</v>
      </c>
      <c r="Q11">
        <f t="shared" si="2"/>
        <v>6</v>
      </c>
      <c r="T11" s="14" t="str">
        <v>RICSU</v>
      </c>
    </row>
    <row r="12" spans="2:20">
      <c r="B12">
        <v>10258</v>
      </c>
      <c r="C12" s="1">
        <v>42202</v>
      </c>
      <c r="D12" t="s">
        <v>1131</v>
      </c>
      <c r="E12">
        <v>44.04</v>
      </c>
      <c r="F12" t="s">
        <v>180</v>
      </c>
      <c r="G12" t="s">
        <v>1036</v>
      </c>
      <c r="H12">
        <f>COUNTIFS(Table6[Order ID],Table5[[#This Row],[OrderID]])</f>
        <v>3</v>
      </c>
      <c r="I12">
        <f t="shared" si="0"/>
        <v>2015</v>
      </c>
      <c r="J12" s="7" t="str">
        <f t="shared" si="1"/>
        <v>July</v>
      </c>
      <c r="N12" t="str">
        <f>_xlfn.XLOOKUP(Table9[[#This Row],[Customer IDs]],Table22[CustomerID],Table22[CustomerFullname],"Error!",0)</f>
        <v>Christina Berglund</v>
      </c>
      <c r="O12" t="s">
        <v>87</v>
      </c>
      <c r="P12">
        <f>COUNTIF(Table5[CustomerID],Table9[[#This Row],[Customer IDs]])</f>
        <v>18</v>
      </c>
      <c r="Q12">
        <f t="shared" si="2"/>
        <v>6</v>
      </c>
      <c r="T12" s="14" t="str">
        <v>WELLI</v>
      </c>
    </row>
    <row r="13" spans="2:20">
      <c r="B13">
        <v>10259</v>
      </c>
      <c r="C13" s="1">
        <v>42203</v>
      </c>
      <c r="D13" t="s">
        <v>1130</v>
      </c>
      <c r="E13">
        <v>24.08</v>
      </c>
      <c r="F13" t="s">
        <v>138</v>
      </c>
      <c r="G13" t="s">
        <v>1036</v>
      </c>
      <c r="H13">
        <f>COUNTIFS(Table6[Order ID],Table5[[#This Row],[OrderID]])</f>
        <v>2</v>
      </c>
      <c r="I13">
        <f t="shared" si="0"/>
        <v>2015</v>
      </c>
      <c r="J13" s="7" t="str">
        <f t="shared" si="1"/>
        <v>July</v>
      </c>
      <c r="N13" t="str">
        <f>_xlfn.XLOOKUP(Table9[[#This Row],[Customer IDs]],Table22[CustomerID],Table22[CustomerFullname],"Error!",0)</f>
        <v>Laurence Lebihan</v>
      </c>
      <c r="O13" t="s">
        <v>113</v>
      </c>
      <c r="P13">
        <f>COUNTIF(Table5[CustomerID],Table9[[#This Row],[Customer IDs]])</f>
        <v>17</v>
      </c>
      <c r="Q13">
        <f t="shared" si="2"/>
        <v>9</v>
      </c>
      <c r="T13" s="14" t="str">
        <v>HILAA</v>
      </c>
    </row>
    <row r="14" spans="2:20">
      <c r="B14">
        <v>10260</v>
      </c>
      <c r="C14" s="1">
        <v>42204</v>
      </c>
      <c r="D14" t="s">
        <v>1131</v>
      </c>
      <c r="E14">
        <v>44.04</v>
      </c>
      <c r="F14" t="s">
        <v>383</v>
      </c>
      <c r="G14" t="s">
        <v>982</v>
      </c>
      <c r="H14">
        <f>COUNTIFS(Table6[Order ID],Table5[[#This Row],[OrderID]])</f>
        <v>4</v>
      </c>
      <c r="I14">
        <f t="shared" si="0"/>
        <v>2015</v>
      </c>
      <c r="J14" s="7" t="str">
        <f t="shared" si="1"/>
        <v>July</v>
      </c>
      <c r="N14" t="str">
        <f>_xlfn.XLOOKUP(Table9[[#This Row],[Customer IDs]],Table22[CustomerID],Table22[CustomerFullname],"Error!",0)</f>
        <v>Pirkko Koskitalo</v>
      </c>
      <c r="O14" t="s">
        <v>558</v>
      </c>
      <c r="P14">
        <f>COUNTIF(Table5[CustomerID],Table9[[#This Row],[Customer IDs]])</f>
        <v>15</v>
      </c>
      <c r="Q14">
        <f t="shared" si="2"/>
        <v>10</v>
      </c>
      <c r="T14" s="14" t="str">
        <v>ERNSH</v>
      </c>
    </row>
    <row r="15" spans="2:20">
      <c r="B15">
        <v>10261</v>
      </c>
      <c r="C15" s="1">
        <v>42204</v>
      </c>
      <c r="D15" t="s">
        <v>1132</v>
      </c>
      <c r="E15">
        <v>20.13</v>
      </c>
      <c r="F15" t="s">
        <v>407</v>
      </c>
      <c r="G15" t="s">
        <v>1057</v>
      </c>
      <c r="H15">
        <f>COUNTIFS(Table6[Order ID],Table5[[#This Row],[OrderID]])</f>
        <v>2</v>
      </c>
      <c r="I15">
        <f t="shared" si="0"/>
        <v>2015</v>
      </c>
      <c r="J15" s="7" t="str">
        <f t="shared" si="1"/>
        <v>July</v>
      </c>
      <c r="N15" t="str">
        <f>_xlfn.XLOOKUP(Table9[[#This Row],[Customer IDs]],Table22[CustomerID],Table22[CustomerFullname],"Error!",0)</f>
        <v>Peter Franken</v>
      </c>
      <c r="O15" t="s">
        <v>204</v>
      </c>
      <c r="P15">
        <f>COUNTIF(Table5[CustomerID],Table9[[#This Row],[Customer IDs]])</f>
        <v>15</v>
      </c>
      <c r="Q15">
        <f t="shared" si="2"/>
        <v>10</v>
      </c>
      <c r="T15" s="14" t="str">
        <v>CENTC</v>
      </c>
    </row>
    <row r="16" spans="2:20">
      <c r="B16">
        <v>10262</v>
      </c>
      <c r="C16" s="1">
        <v>42207</v>
      </c>
      <c r="D16" t="s">
        <v>1130</v>
      </c>
      <c r="E16">
        <v>24.08</v>
      </c>
      <c r="F16" t="s">
        <v>430</v>
      </c>
      <c r="G16" t="s">
        <v>1002</v>
      </c>
      <c r="H16">
        <f>COUNTIFS(Table6[Order ID],Table5[[#This Row],[OrderID]])</f>
        <v>3</v>
      </c>
      <c r="I16">
        <f t="shared" si="0"/>
        <v>2015</v>
      </c>
      <c r="J16" s="7" t="str">
        <f t="shared" si="1"/>
        <v>July</v>
      </c>
      <c r="N16" t="str">
        <f>_xlfn.XLOOKUP(Table9[[#This Row],[Customer IDs]],Table22[CustomerID],Table22[CustomerFullname],"Error!",0)</f>
        <v>Renate Messner</v>
      </c>
      <c r="O16" t="s">
        <v>317</v>
      </c>
      <c r="P16">
        <f>COUNTIF(Table5[CustomerID],Table9[[#This Row],[Customer IDs]])</f>
        <v>15</v>
      </c>
      <c r="Q16">
        <f t="shared" si="2"/>
        <v>10</v>
      </c>
      <c r="T16" s="14" t="str">
        <v>OTTIK</v>
      </c>
    </row>
    <row r="17" spans="2:20">
      <c r="B17">
        <v>10263</v>
      </c>
      <c r="C17" s="1">
        <v>42208</v>
      </c>
      <c r="D17" t="s">
        <v>1130</v>
      </c>
      <c r="E17">
        <v>24.08</v>
      </c>
      <c r="F17" t="s">
        <v>180</v>
      </c>
      <c r="G17" t="s">
        <v>1060</v>
      </c>
      <c r="H17">
        <f>COUNTIFS(Table6[Order ID],Table5[[#This Row],[OrderID]])</f>
        <v>4</v>
      </c>
      <c r="I17">
        <f t="shared" si="0"/>
        <v>2015</v>
      </c>
      <c r="J17" s="7" t="str">
        <f t="shared" si="1"/>
        <v>July</v>
      </c>
      <c r="N17" t="str">
        <f>_xlfn.XLOOKUP(Table9[[#This Row],[Customer IDs]],Table22[CustomerID],Table22[CustomerFullname],"Error!",0)</f>
        <v>Mario Pontes</v>
      </c>
      <c r="O17" t="s">
        <v>256</v>
      </c>
      <c r="P17">
        <f>COUNTIF(Table5[CustomerID],Table9[[#This Row],[Customer IDs]])</f>
        <v>14</v>
      </c>
      <c r="Q17">
        <f t="shared" si="2"/>
        <v>13</v>
      </c>
      <c r="T17" s="14" t="str">
        <v>QUEDE</v>
      </c>
    </row>
    <row r="18" spans="2:20">
      <c r="B18">
        <v>10264</v>
      </c>
      <c r="C18" s="1">
        <v>42209</v>
      </c>
      <c r="D18" t="s">
        <v>1130</v>
      </c>
      <c r="E18">
        <v>24.08</v>
      </c>
      <c r="F18" t="s">
        <v>198</v>
      </c>
      <c r="G18" t="s">
        <v>1013</v>
      </c>
      <c r="H18">
        <f>COUNTIFS(Table6[Order ID],Table5[[#This Row],[OrderID]])</f>
        <v>2</v>
      </c>
      <c r="I18">
        <f t="shared" si="0"/>
        <v>2015</v>
      </c>
      <c r="J18" s="7" t="str">
        <f t="shared" si="1"/>
        <v>July</v>
      </c>
      <c r="N18" t="str">
        <f>_xlfn.XLOOKUP(Table9[[#This Row],[Customer IDs]],Table22[CustomerID],Table22[CustomerFullname],"Error!",0)</f>
        <v>Karl Jablonski</v>
      </c>
      <c r="O18" t="s">
        <v>569</v>
      </c>
      <c r="P18">
        <f>COUNTIF(Table5[CustomerID],Table9[[#This Row],[Customer IDs]])</f>
        <v>14</v>
      </c>
      <c r="Q18">
        <f t="shared" si="2"/>
        <v>13</v>
      </c>
      <c r="T18" s="14" t="str">
        <v>RATTC</v>
      </c>
    </row>
    <row r="19" spans="2:20">
      <c r="B19">
        <v>10265</v>
      </c>
      <c r="C19" s="1">
        <v>42210</v>
      </c>
      <c r="D19" t="s">
        <v>1131</v>
      </c>
      <c r="E19">
        <v>44.04</v>
      </c>
      <c r="F19" t="s">
        <v>99</v>
      </c>
      <c r="G19" t="s">
        <v>996</v>
      </c>
      <c r="H19">
        <f>COUNTIFS(Table6[Order ID],Table5[[#This Row],[OrderID]])</f>
        <v>2</v>
      </c>
      <c r="I19">
        <f t="shared" si="0"/>
        <v>2015</v>
      </c>
      <c r="J19" s="7" t="str">
        <f t="shared" si="1"/>
        <v>July</v>
      </c>
      <c r="N19" t="str">
        <f>_xlfn.XLOOKUP(Table9[[#This Row],[Customer IDs]],Table22[CustomerID],Table22[CustomerFullname],"Error!",0)</f>
        <v>Carlos González</v>
      </c>
      <c r="O19" t="s">
        <v>329</v>
      </c>
      <c r="P19">
        <f>COUNTIF(Table5[CustomerID],Table9[[#This Row],[Customer IDs]])</f>
        <v>14</v>
      </c>
      <c r="Q19">
        <f t="shared" si="2"/>
        <v>13</v>
      </c>
      <c r="T19" s="14" t="str">
        <v>FOLKO</v>
      </c>
    </row>
    <row r="20" spans="2:20">
      <c r="B20">
        <v>10266</v>
      </c>
      <c r="C20" s="1">
        <v>42211</v>
      </c>
      <c r="D20" t="s">
        <v>1130</v>
      </c>
      <c r="E20">
        <v>24.08</v>
      </c>
      <c r="F20" t="s">
        <v>558</v>
      </c>
      <c r="G20" t="s">
        <v>1054</v>
      </c>
      <c r="H20">
        <f>COUNTIFS(Table6[Order ID],Table5[[#This Row],[OrderID]])</f>
        <v>1</v>
      </c>
      <c r="I20">
        <f t="shared" si="0"/>
        <v>2015</v>
      </c>
      <c r="J20" s="7" t="str">
        <f t="shared" si="1"/>
        <v>July</v>
      </c>
      <c r="N20" t="str">
        <f>_xlfn.XLOOKUP(Table9[[#This Row],[Customer IDs]],Table22[CustomerID],Table22[CustomerFullname],"Error!",0)</f>
        <v>Philip Cramer</v>
      </c>
      <c r="O20" t="s">
        <v>287</v>
      </c>
      <c r="P20">
        <f>COUNTIF(Table5[CustomerID],Table9[[#This Row],[Customer IDs]])</f>
        <v>14</v>
      </c>
      <c r="Q20">
        <f t="shared" si="2"/>
        <v>13</v>
      </c>
      <c r="T20" s="14" t="str">
        <v>BLONP</v>
      </c>
    </row>
    <row r="21" spans="2:20">
      <c r="B21">
        <v>10267</v>
      </c>
      <c r="C21" s="1">
        <v>42214</v>
      </c>
      <c r="D21" t="s">
        <v>1131</v>
      </c>
      <c r="E21">
        <v>44.04</v>
      </c>
      <c r="F21" t="s">
        <v>204</v>
      </c>
      <c r="G21" t="s">
        <v>1021</v>
      </c>
      <c r="H21">
        <f>COUNTIFS(Table6[Order ID],Table5[[#This Row],[OrderID]])</f>
        <v>3</v>
      </c>
      <c r="I21">
        <f t="shared" si="0"/>
        <v>2015</v>
      </c>
      <c r="J21" s="7" t="str">
        <f t="shared" si="1"/>
        <v>July</v>
      </c>
      <c r="N21" t="str">
        <f>_xlfn.XLOOKUP(Table9[[#This Row],[Customer IDs]],Table22[CustomerID],Table22[CustomerFullname],"Error!",0)</f>
        <v>Annette Roulet</v>
      </c>
      <c r="O21" t="s">
        <v>299</v>
      </c>
      <c r="P21">
        <f>COUNTIF(Table5[CustomerID],Table9[[#This Row],[Customer IDs]])</f>
        <v>14</v>
      </c>
      <c r="Q21">
        <f t="shared" si="2"/>
        <v>13</v>
      </c>
      <c r="T21" s="14" t="str">
        <v>WARTH</v>
      </c>
    </row>
    <row r="22" spans="2:20">
      <c r="B22">
        <v>10268</v>
      </c>
      <c r="C22" s="1">
        <v>42215</v>
      </c>
      <c r="D22" t="s">
        <v>1130</v>
      </c>
      <c r="E22">
        <v>24.08</v>
      </c>
      <c r="F22" t="s">
        <v>250</v>
      </c>
      <c r="G22" t="s">
        <v>1016</v>
      </c>
      <c r="H22">
        <f>COUNTIFS(Table6[Order ID],Table5[[#This Row],[OrderID]])</f>
        <v>2</v>
      </c>
      <c r="I22">
        <f t="shared" si="0"/>
        <v>2015</v>
      </c>
      <c r="J22" s="7" t="str">
        <f t="shared" si="1"/>
        <v>July</v>
      </c>
      <c r="N22" t="str">
        <f>_xlfn.XLOOKUP(Table9[[#This Row],[Customer IDs]],Table22[CustomerID],Table22[CustomerFullname],"Error!",0)</f>
        <v>Elizabeth Lincoln</v>
      </c>
      <c r="O22" t="s">
        <v>119</v>
      </c>
      <c r="P22">
        <f>COUNTIF(Table5[CustomerID],Table9[[#This Row],[Customer IDs]])</f>
        <v>14</v>
      </c>
      <c r="Q22">
        <f t="shared" si="2"/>
        <v>13</v>
      </c>
      <c r="T22" s="14" t="str">
        <v>FRANK</v>
      </c>
    </row>
    <row r="23" spans="2:20">
      <c r="B23">
        <v>10269</v>
      </c>
      <c r="C23" s="1">
        <v>42216</v>
      </c>
      <c r="D23" t="s">
        <v>1131</v>
      </c>
      <c r="E23">
        <v>44.04</v>
      </c>
      <c r="F23" t="s">
        <v>569</v>
      </c>
      <c r="G23" t="s">
        <v>1029</v>
      </c>
      <c r="H23">
        <f>COUNTIFS(Table6[Order ID],Table5[[#This Row],[OrderID]])</f>
        <v>2</v>
      </c>
      <c r="I23">
        <f t="shared" si="0"/>
        <v>2015</v>
      </c>
      <c r="J23" s="7" t="str">
        <f t="shared" si="1"/>
        <v>July</v>
      </c>
      <c r="N23" t="str">
        <f>_xlfn.XLOOKUP(Table9[[#This Row],[Customer IDs]],Table22[CustomerID],Table22[CustomerFullname],"Error!",0)</f>
        <v>Jean Fresnière</v>
      </c>
      <c r="O23" t="s">
        <v>355</v>
      </c>
      <c r="P23">
        <f>COUNTIF(Table5[CustomerID],Table9[[#This Row],[Customer IDs]])</f>
        <v>13</v>
      </c>
      <c r="Q23">
        <f t="shared" si="2"/>
        <v>19</v>
      </c>
      <c r="T23" s="14" t="str">
        <v>GROSR</v>
      </c>
    </row>
    <row r="24" spans="2:20">
      <c r="B24">
        <v>10270</v>
      </c>
      <c r="C24" s="1">
        <v>42217</v>
      </c>
      <c r="D24" t="s">
        <v>1131</v>
      </c>
      <c r="E24">
        <v>44.04</v>
      </c>
      <c r="F24" t="s">
        <v>558</v>
      </c>
      <c r="G24" t="s">
        <v>1051</v>
      </c>
      <c r="H24">
        <f>COUNTIFS(Table6[Order ID],Table5[[#This Row],[OrderID]])</f>
        <v>2</v>
      </c>
      <c r="I24">
        <f t="shared" si="0"/>
        <v>2015</v>
      </c>
      <c r="J24" s="7" t="str">
        <f t="shared" si="1"/>
        <v>August</v>
      </c>
      <c r="N24" t="str">
        <f>_xlfn.XLOOKUP(Table9[[#This Row],[Customer IDs]],Table22[CustomerID],Table22[CustomerFullname],"Error!",0)</f>
        <v>Thomas Hardy</v>
      </c>
      <c r="O24" t="s">
        <v>81</v>
      </c>
      <c r="P24">
        <f>COUNTIF(Table5[CustomerID],Table9[[#This Row],[Customer IDs]])</f>
        <v>13</v>
      </c>
      <c r="Q24">
        <f t="shared" si="2"/>
        <v>19</v>
      </c>
      <c r="T24" s="14" t="str">
        <v>WHITC</v>
      </c>
    </row>
    <row r="25" spans="2:20">
      <c r="B25">
        <v>10271</v>
      </c>
      <c r="C25" s="1">
        <v>42217</v>
      </c>
      <c r="D25" t="s">
        <v>1132</v>
      </c>
      <c r="E25">
        <v>20.13</v>
      </c>
      <c r="F25" t="s">
        <v>487</v>
      </c>
      <c r="G25" t="s">
        <v>1045</v>
      </c>
      <c r="H25">
        <f>COUNTIFS(Table6[Order ID],Table5[[#This Row],[OrderID]])</f>
        <v>1</v>
      </c>
      <c r="I25">
        <f t="shared" si="0"/>
        <v>2015</v>
      </c>
      <c r="J25" s="7" t="str">
        <f t="shared" si="1"/>
        <v>August</v>
      </c>
      <c r="N25" t="str">
        <f>_xlfn.XLOOKUP(Table9[[#This Row],[Customer IDs]],Table22[CustomerID],Table22[CustomerFullname],"Error!",0)</f>
        <v>Lúcia Carvalho</v>
      </c>
      <c r="O25" t="s">
        <v>412</v>
      </c>
      <c r="P25">
        <f>COUNTIF(Table5[CustomerID],Table9[[#This Row],[Customer IDs]])</f>
        <v>13</v>
      </c>
      <c r="Q25">
        <f t="shared" si="2"/>
        <v>19</v>
      </c>
      <c r="T25" s="14" t="str">
        <v>SPLIR</v>
      </c>
    </row>
    <row r="26" spans="2:20">
      <c r="B26">
        <v>10272</v>
      </c>
      <c r="C26" s="1">
        <v>42218</v>
      </c>
      <c r="D26" t="s">
        <v>1132</v>
      </c>
      <c r="E26">
        <v>20.13</v>
      </c>
      <c r="F26" t="s">
        <v>430</v>
      </c>
      <c r="G26" t="s">
        <v>1036</v>
      </c>
      <c r="H26">
        <f>COUNTIFS(Table6[Order ID],Table5[[#This Row],[OrderID]])</f>
        <v>3</v>
      </c>
      <c r="I26">
        <f t="shared" si="0"/>
        <v>2015</v>
      </c>
      <c r="J26" s="7" t="str">
        <f t="shared" si="1"/>
        <v>August</v>
      </c>
      <c r="N26" t="str">
        <f>_xlfn.XLOOKUP(Table9[[#This Row],[Customer IDs]],Table22[CustomerID],Table22[CustomerFullname],"Error!",0)</f>
        <v>Pascale Cartrain</v>
      </c>
      <c r="O26" t="s">
        <v>493</v>
      </c>
      <c r="P26">
        <f>COUNTIF(Table5[CustomerID],Table9[[#This Row],[Customer IDs]])</f>
        <v>12</v>
      </c>
      <c r="Q26">
        <f t="shared" si="2"/>
        <v>22</v>
      </c>
      <c r="T26" s="14" t="str">
        <v>QUICK</v>
      </c>
    </row>
    <row r="27" spans="2:20">
      <c r="B27">
        <v>10273</v>
      </c>
      <c r="C27" s="1">
        <v>42221</v>
      </c>
      <c r="D27" t="s">
        <v>1130</v>
      </c>
      <c r="E27">
        <v>24.08</v>
      </c>
      <c r="F27" t="s">
        <v>418</v>
      </c>
      <c r="G27" t="s">
        <v>989</v>
      </c>
      <c r="H27">
        <f>COUNTIFS(Table6[Order ID],Table5[[#This Row],[OrderID]])</f>
        <v>5</v>
      </c>
      <c r="I27">
        <f t="shared" si="0"/>
        <v>2015</v>
      </c>
      <c r="J27" s="7" t="str">
        <f t="shared" si="1"/>
        <v>August</v>
      </c>
      <c r="N27" t="str">
        <f>_xlfn.XLOOKUP(Table9[[#This Row],[Customer IDs]],Table22[CustomerID],Table22[CustomerFullname],"Error!",0)</f>
        <v>Maurizio Moroni</v>
      </c>
      <c r="O27" t="s">
        <v>435</v>
      </c>
      <c r="P27">
        <f>COUNTIF(Table5[CustomerID],Table9[[#This Row],[Customer IDs]])</f>
        <v>12</v>
      </c>
      <c r="Q27">
        <f t="shared" si="2"/>
        <v>22</v>
      </c>
      <c r="T27" s="14" t="str">
        <v>MAGAA</v>
      </c>
    </row>
    <row r="28" spans="2:20">
      <c r="B28">
        <v>10274</v>
      </c>
      <c r="C28" s="1">
        <v>42222</v>
      </c>
      <c r="D28" t="s">
        <v>1131</v>
      </c>
      <c r="E28">
        <v>44.04</v>
      </c>
      <c r="F28" t="s">
        <v>546</v>
      </c>
      <c r="G28" t="s">
        <v>1054</v>
      </c>
      <c r="H28">
        <f>COUNTIFS(Table6[Order ID],Table5[[#This Row],[OrderID]])</f>
        <v>2</v>
      </c>
      <c r="I28">
        <f t="shared" si="0"/>
        <v>2015</v>
      </c>
      <c r="J28" s="7" t="str">
        <f t="shared" si="1"/>
        <v>August</v>
      </c>
      <c r="N28" t="str">
        <f>_xlfn.XLOOKUP(Table9[[#This Row],[Customer IDs]],Table22[CustomerID],Table22[CustomerFullname],"Error!",0)</f>
        <v>Felipe Izquierdo</v>
      </c>
      <c r="O28" t="s">
        <v>335</v>
      </c>
      <c r="P28">
        <f>COUNTIF(Table5[CustomerID],Table9[[#This Row],[Customer IDs]])</f>
        <v>12</v>
      </c>
      <c r="Q28">
        <f t="shared" si="2"/>
        <v>22</v>
      </c>
      <c r="T28" s="14" t="str">
        <v>TORTU</v>
      </c>
    </row>
    <row r="29" spans="2:20">
      <c r="B29">
        <v>10275</v>
      </c>
      <c r="C29" s="1">
        <v>42223</v>
      </c>
      <c r="D29" t="s">
        <v>1131</v>
      </c>
      <c r="E29">
        <v>44.04</v>
      </c>
      <c r="F29" t="s">
        <v>344</v>
      </c>
      <c r="G29" t="s">
        <v>1048</v>
      </c>
      <c r="H29">
        <f>COUNTIFS(Table6[Order ID],Table5[[#This Row],[OrderID]])</f>
        <v>2</v>
      </c>
      <c r="I29">
        <f t="shared" si="0"/>
        <v>2015</v>
      </c>
      <c r="J29" s="7" t="str">
        <f t="shared" si="1"/>
        <v>August</v>
      </c>
      <c r="N29" t="str">
        <f>_xlfn.XLOOKUP(Table9[[#This Row],[Customer IDs]],Table22[CustomerID],Table22[CustomerFullname],"Error!",0)</f>
        <v>Frédérique Citeaux</v>
      </c>
      <c r="O29" t="s">
        <v>99</v>
      </c>
      <c r="P29">
        <f>COUNTIF(Table5[CustomerID],Table9[[#This Row],[Customer IDs]])</f>
        <v>11</v>
      </c>
      <c r="Q29">
        <f t="shared" si="2"/>
        <v>25</v>
      </c>
      <c r="T29" s="14" t="str">
        <v>MORGK</v>
      </c>
    </row>
    <row r="30" spans="2:20">
      <c r="B30">
        <v>10276</v>
      </c>
      <c r="C30" s="1">
        <v>42224</v>
      </c>
      <c r="D30" t="s">
        <v>1130</v>
      </c>
      <c r="E30">
        <v>24.08</v>
      </c>
      <c r="F30" t="s">
        <v>517</v>
      </c>
      <c r="G30" t="s">
        <v>1036</v>
      </c>
      <c r="H30">
        <f>COUNTIFS(Table6[Order ID],Table5[[#This Row],[OrderID]])</f>
        <v>2</v>
      </c>
      <c r="I30">
        <f t="shared" si="0"/>
        <v>2015</v>
      </c>
      <c r="J30" s="7" t="str">
        <f t="shared" si="1"/>
        <v>August</v>
      </c>
      <c r="N30" t="str">
        <f>_xlfn.XLOOKUP(Table9[[#This Row],[Customer IDs]],Table22[CustomerID],Table22[CustomerFullname],"Error!",0)</f>
        <v>Janete Limeira</v>
      </c>
      <c r="O30" t="s">
        <v>441</v>
      </c>
      <c r="P30">
        <f>COUNTIF(Table5[CustomerID],Table9[[#This Row],[Customer IDs]])</f>
        <v>11</v>
      </c>
      <c r="Q30">
        <f t="shared" si="2"/>
        <v>25</v>
      </c>
      <c r="T30" s="14" t="str">
        <v>BERGS</v>
      </c>
    </row>
    <row r="31" spans="2:20">
      <c r="B31">
        <v>10277</v>
      </c>
      <c r="C31" s="1">
        <v>42225</v>
      </c>
      <c r="D31" t="s">
        <v>1130</v>
      </c>
      <c r="E31">
        <v>24.08</v>
      </c>
      <c r="F31" t="s">
        <v>361</v>
      </c>
      <c r="G31" t="s">
        <v>1054</v>
      </c>
      <c r="H31">
        <f>COUNTIFS(Table6[Order ID],Table5[[#This Row],[OrderID]])</f>
        <v>2</v>
      </c>
      <c r="I31">
        <f t="shared" si="0"/>
        <v>2015</v>
      </c>
      <c r="J31" s="7" t="str">
        <f t="shared" si="1"/>
        <v>August</v>
      </c>
      <c r="N31" t="str">
        <f>_xlfn.XLOOKUP(Table9[[#This Row],[Customer IDs]],Table22[CustomerID],Table22[CustomerFullname],"Error!",0)</f>
        <v>Palle Ibsen</v>
      </c>
      <c r="O31" t="s">
        <v>535</v>
      </c>
      <c r="P31">
        <f>COUNTIF(Table5[CustomerID],Table9[[#This Row],[Customer IDs]])</f>
        <v>11</v>
      </c>
      <c r="Q31">
        <f t="shared" si="2"/>
        <v>25</v>
      </c>
      <c r="T31" s="14" t="str">
        <v>LEHMS</v>
      </c>
    </row>
    <row r="32" spans="2:20">
      <c r="B32">
        <v>10278</v>
      </c>
      <c r="C32" s="1">
        <v>42228</v>
      </c>
      <c r="D32" t="s">
        <v>1132</v>
      </c>
      <c r="E32">
        <v>20.13</v>
      </c>
      <c r="F32" t="s">
        <v>87</v>
      </c>
      <c r="G32" t="s">
        <v>1051</v>
      </c>
      <c r="H32">
        <f>COUNTIFS(Table6[Order ID],Table5[[#This Row],[OrderID]])</f>
        <v>4</v>
      </c>
      <c r="I32">
        <f t="shared" si="0"/>
        <v>2015</v>
      </c>
      <c r="J32" s="7" t="str">
        <f t="shared" si="1"/>
        <v>August</v>
      </c>
      <c r="N32" t="str">
        <f>_xlfn.XLOOKUP(Table9[[#This Row],[Customer IDs]],Table22[CustomerID],Table22[CustomerFullname],"Error!",0)</f>
        <v>Howard Snyder</v>
      </c>
      <c r="O32" t="s">
        <v>244</v>
      </c>
      <c r="P32">
        <f>COUNTIF(Table5[CustomerID],Table9[[#This Row],[Customer IDs]])</f>
        <v>11</v>
      </c>
      <c r="Q32">
        <f t="shared" si="2"/>
        <v>25</v>
      </c>
      <c r="T32" s="14" t="str">
        <v>ROMEY</v>
      </c>
    </row>
    <row r="33" spans="2:20">
      <c r="B33">
        <v>10279</v>
      </c>
      <c r="C33" s="1">
        <v>42229</v>
      </c>
      <c r="D33" t="s">
        <v>1132</v>
      </c>
      <c r="E33">
        <v>20.13</v>
      </c>
      <c r="F33" t="s">
        <v>317</v>
      </c>
      <c r="G33" t="s">
        <v>1051</v>
      </c>
      <c r="H33">
        <f>COUNTIFS(Table6[Order ID],Table5[[#This Row],[OrderID]])</f>
        <v>1</v>
      </c>
      <c r="I33">
        <f t="shared" si="0"/>
        <v>2015</v>
      </c>
      <c r="J33" s="7" t="str">
        <f t="shared" si="1"/>
        <v>August</v>
      </c>
      <c r="N33" t="str">
        <f>_xlfn.XLOOKUP(Table9[[#This Row],[Customer IDs]],Table22[CustomerID],Table22[CustomerFullname],"Error!",0)</f>
        <v>Mary Saveley</v>
      </c>
      <c r="O33" t="s">
        <v>541</v>
      </c>
      <c r="P33">
        <f>COUNTIF(Table5[CustomerID],Table9[[#This Row],[Customer IDs]])</f>
        <v>10</v>
      </c>
      <c r="Q33">
        <f t="shared" si="2"/>
        <v>29</v>
      </c>
      <c r="T33" s="14" t="str">
        <v>LILAS</v>
      </c>
    </row>
    <row r="34" spans="2:20">
      <c r="B34">
        <v>10280</v>
      </c>
      <c r="C34" s="1">
        <v>42230</v>
      </c>
      <c r="D34" t="s">
        <v>1131</v>
      </c>
      <c r="E34">
        <v>44.04</v>
      </c>
      <c r="F34" t="s">
        <v>87</v>
      </c>
      <c r="G34" t="s">
        <v>1033</v>
      </c>
      <c r="H34">
        <f>COUNTIFS(Table6[Order ID],Table5[[#This Row],[OrderID]])</f>
        <v>3</v>
      </c>
      <c r="I34">
        <f t="shared" si="0"/>
        <v>2015</v>
      </c>
      <c r="J34" s="7" t="str">
        <f t="shared" si="1"/>
        <v>August</v>
      </c>
      <c r="N34" t="str">
        <f>_xlfn.XLOOKUP(Table9[[#This Row],[Customer IDs]],Table22[CustomerID],Table22[CustomerFullname],"Error!",0)</f>
        <v>Michael Holz</v>
      </c>
      <c r="O34" t="s">
        <v>447</v>
      </c>
      <c r="P34">
        <f>COUNTIF(Table5[CustomerID],Table9[[#This Row],[Customer IDs]])</f>
        <v>10</v>
      </c>
      <c r="Q34">
        <f t="shared" si="2"/>
        <v>29</v>
      </c>
      <c r="T34" s="14" t="str">
        <v>RICAR</v>
      </c>
    </row>
    <row r="35" spans="2:20">
      <c r="B35">
        <v>10281</v>
      </c>
      <c r="C35" s="1">
        <v>42230</v>
      </c>
      <c r="D35" t="s">
        <v>1131</v>
      </c>
      <c r="E35">
        <v>44.04</v>
      </c>
      <c r="F35" t="s">
        <v>453</v>
      </c>
      <c r="G35" t="s">
        <v>1033</v>
      </c>
      <c r="H35">
        <f>COUNTIFS(Table6[Order ID],Table5[[#This Row],[OrderID]])</f>
        <v>3</v>
      </c>
      <c r="I35">
        <f t="shared" si="0"/>
        <v>2015</v>
      </c>
      <c r="J35" s="7" t="str">
        <f t="shared" si="1"/>
        <v>August</v>
      </c>
      <c r="N35" t="str">
        <f>_xlfn.XLOOKUP(Table9[[#This Row],[Customer IDs]],Table22[CustomerID],Table22[CustomerFullname],"Error!",0)</f>
        <v>Henriette Pfalzheim</v>
      </c>
      <c r="O35" t="s">
        <v>383</v>
      </c>
      <c r="P35">
        <f>COUNTIF(Table5[CustomerID],Table9[[#This Row],[Customer IDs]])</f>
        <v>10</v>
      </c>
      <c r="Q35">
        <f t="shared" si="2"/>
        <v>29</v>
      </c>
      <c r="T35" s="14" t="str">
        <v>REGGC</v>
      </c>
    </row>
    <row r="36" spans="2:20">
      <c r="B36">
        <v>10282</v>
      </c>
      <c r="C36" s="1">
        <v>42231</v>
      </c>
      <c r="D36" t="s">
        <v>1131</v>
      </c>
      <c r="E36">
        <v>44.04</v>
      </c>
      <c r="F36" t="s">
        <v>453</v>
      </c>
      <c r="G36" t="s">
        <v>996</v>
      </c>
      <c r="H36">
        <f>COUNTIFS(Table6[Order ID],Table5[[#This Row],[OrderID]])</f>
        <v>2</v>
      </c>
      <c r="I36">
        <f t="shared" si="0"/>
        <v>2015</v>
      </c>
      <c r="J36" s="7" t="str">
        <f t="shared" si="1"/>
        <v>August</v>
      </c>
      <c r="N36" t="str">
        <f>_xlfn.XLOOKUP(Table9[[#This Row],[Customer IDs]],Table22[CustomerID],Table22[CustomerFullname],"Error!",0)</f>
        <v>Giovanni Rovelli</v>
      </c>
      <c r="O36" t="s">
        <v>344</v>
      </c>
      <c r="P36">
        <f>COUNTIF(Table5[CustomerID],Table9[[#This Row],[Customer IDs]])</f>
        <v>10</v>
      </c>
      <c r="Q36">
        <f t="shared" si="2"/>
        <v>29</v>
      </c>
      <c r="T36" s="14" t="str">
        <v>BSBEV</v>
      </c>
    </row>
    <row r="37" spans="2:20">
      <c r="B37">
        <v>10283</v>
      </c>
      <c r="C37" s="1">
        <v>42232</v>
      </c>
      <c r="D37" t="s">
        <v>1130</v>
      </c>
      <c r="E37">
        <v>24.08</v>
      </c>
      <c r="F37" t="s">
        <v>329</v>
      </c>
      <c r="G37" t="s">
        <v>982</v>
      </c>
      <c r="H37">
        <f>COUNTIFS(Table6[Order ID],Table5[[#This Row],[OrderID]])</f>
        <v>4</v>
      </c>
      <c r="I37">
        <f t="shared" si="0"/>
        <v>2015</v>
      </c>
      <c r="J37" s="7" t="str">
        <f t="shared" si="1"/>
        <v>August</v>
      </c>
      <c r="N37" t="str">
        <f>_xlfn.XLOOKUP(Table9[[#This Row],[Customer IDs]],Table22[CustomerID],Table22[CustomerFullname],"Error!",0)</f>
        <v>Miguel Angel Paolino</v>
      </c>
      <c r="O37" t="s">
        <v>517</v>
      </c>
      <c r="P37">
        <f>COUNTIF(Table5[CustomerID],Table9[[#This Row],[Customer IDs]])</f>
        <v>10</v>
      </c>
      <c r="Q37">
        <f t="shared" ref="Q37:Q68" si="3">RANK(P37,$P$5:$P$93)</f>
        <v>29</v>
      </c>
      <c r="T37" s="14" t="str">
        <v>COMMI</v>
      </c>
    </row>
    <row r="38" spans="2:20">
      <c r="B38">
        <v>10284</v>
      </c>
      <c r="C38" s="1">
        <v>42235</v>
      </c>
      <c r="D38" t="s">
        <v>1131</v>
      </c>
      <c r="E38">
        <v>44.04</v>
      </c>
      <c r="F38" t="s">
        <v>317</v>
      </c>
      <c r="G38" t="s">
        <v>1057</v>
      </c>
      <c r="H38">
        <f>COUNTIFS(Table6[Order ID],Table5[[#This Row],[OrderID]])</f>
        <v>4</v>
      </c>
      <c r="I38">
        <f t="shared" si="0"/>
        <v>2015</v>
      </c>
      <c r="J38" s="7" t="str">
        <f t="shared" si="1"/>
        <v>August</v>
      </c>
      <c r="N38" t="str">
        <f>_xlfn.XLOOKUP(Table9[[#This Row],[Customer IDs]],Table22[CustomerID],Table22[CustomerFullname],"Error!",0)</f>
        <v>Victoria Ashworth</v>
      </c>
      <c r="O38" t="s">
        <v>126</v>
      </c>
      <c r="P38">
        <f>COUNTIF(Table5[CustomerID],Table9[[#This Row],[Customer IDs]])</f>
        <v>10</v>
      </c>
      <c r="Q38">
        <f t="shared" si="3"/>
        <v>29</v>
      </c>
      <c r="T38" s="14" t="str">
        <v>TRADH</v>
      </c>
    </row>
    <row r="39" spans="2:20">
      <c r="B39">
        <v>10285</v>
      </c>
      <c r="C39" s="1">
        <v>42236</v>
      </c>
      <c r="D39" t="s">
        <v>1132</v>
      </c>
      <c r="E39">
        <v>20.13</v>
      </c>
      <c r="F39" t="s">
        <v>418</v>
      </c>
      <c r="G39" t="s">
        <v>1033</v>
      </c>
      <c r="H39">
        <f>COUNTIFS(Table6[Order ID],Table5[[#This Row],[OrderID]])</f>
        <v>3</v>
      </c>
      <c r="I39">
        <f t="shared" si="0"/>
        <v>2015</v>
      </c>
      <c r="J39" s="7" t="str">
        <f t="shared" si="1"/>
        <v>August</v>
      </c>
      <c r="N39" t="str">
        <f>_xlfn.XLOOKUP(Table9[[#This Row],[Customer IDs]],Table22[CustomerID],Table22[CustomerFullname],"Error!",0)</f>
        <v>Rita Müller</v>
      </c>
      <c r="O39" t="s">
        <v>552</v>
      </c>
      <c r="P39">
        <f>COUNTIF(Table5[CustomerID],Table9[[#This Row],[Customer IDs]])</f>
        <v>10</v>
      </c>
      <c r="Q39">
        <f t="shared" si="3"/>
        <v>29</v>
      </c>
      <c r="T39" s="14" t="str">
        <v>HUNGO</v>
      </c>
    </row>
    <row r="40" spans="2:20">
      <c r="B40">
        <v>10286</v>
      </c>
      <c r="C40" s="1">
        <v>42237</v>
      </c>
      <c r="D40" t="s">
        <v>1130</v>
      </c>
      <c r="E40">
        <v>24.08</v>
      </c>
      <c r="F40" t="s">
        <v>418</v>
      </c>
      <c r="G40" t="s">
        <v>1039</v>
      </c>
      <c r="H40">
        <f>COUNTIFS(Table6[Order ID],Table5[[#This Row],[OrderID]])</f>
        <v>2</v>
      </c>
      <c r="I40">
        <f t="shared" si="0"/>
        <v>2015</v>
      </c>
      <c r="J40" s="7" t="str">
        <f t="shared" si="1"/>
        <v>August</v>
      </c>
      <c r="N40" t="str">
        <f>_xlfn.XLOOKUP(Table9[[#This Row],[Customer IDs]],Table22[CustomerID],Table22[CustomerFullname],"Error!",0)</f>
        <v>José Pedro Freyre</v>
      </c>
      <c r="O40" t="s">
        <v>233</v>
      </c>
      <c r="P40">
        <f>COUNTIF(Table5[CustomerID],Table9[[#This Row],[Customer IDs]])</f>
        <v>10</v>
      </c>
      <c r="Q40">
        <f t="shared" si="3"/>
        <v>29</v>
      </c>
      <c r="T40" s="14" t="str">
        <v>WANDK</v>
      </c>
    </row>
    <row r="41" spans="2:20">
      <c r="B41">
        <v>10287</v>
      </c>
      <c r="C41" s="1">
        <v>42238</v>
      </c>
      <c r="D41" t="s">
        <v>1130</v>
      </c>
      <c r="E41">
        <v>24.08</v>
      </c>
      <c r="F41" t="s">
        <v>441</v>
      </c>
      <c r="G41" t="s">
        <v>1016</v>
      </c>
      <c r="H41">
        <f>COUNTIFS(Table6[Order ID],Table5[[#This Row],[OrderID]])</f>
        <v>3</v>
      </c>
      <c r="I41">
        <f t="shared" si="0"/>
        <v>2015</v>
      </c>
      <c r="J41" s="7" t="str">
        <f t="shared" si="1"/>
        <v>August</v>
      </c>
      <c r="N41" t="str">
        <f>_xlfn.XLOOKUP(Table9[[#This Row],[Customer IDs]],Table22[CustomerID],Table22[CustomerFullname],"Error!",0)</f>
        <v>Rene Phillips</v>
      </c>
      <c r="O41" t="s">
        <v>377</v>
      </c>
      <c r="P41">
        <f>COUNTIF(Table5[CustomerID],Table9[[#This Row],[Customer IDs]])</f>
        <v>10</v>
      </c>
      <c r="Q41">
        <f t="shared" si="3"/>
        <v>29</v>
      </c>
      <c r="T41" s="14" t="str">
        <v>GODOS</v>
      </c>
    </row>
    <row r="42" spans="2:20">
      <c r="B42">
        <v>10288</v>
      </c>
      <c r="C42" s="1">
        <v>42239</v>
      </c>
      <c r="D42" t="s">
        <v>1131</v>
      </c>
      <c r="E42">
        <v>44.04</v>
      </c>
      <c r="F42" t="s">
        <v>435</v>
      </c>
      <c r="G42" t="s">
        <v>1051</v>
      </c>
      <c r="H42">
        <f>COUNTIFS(Table6[Order ID],Table5[[#This Row],[OrderID]])</f>
        <v>2</v>
      </c>
      <c r="I42">
        <f t="shared" si="0"/>
        <v>2015</v>
      </c>
      <c r="J42" s="7" t="str">
        <f t="shared" si="1"/>
        <v>August</v>
      </c>
      <c r="N42" t="str">
        <f>_xlfn.XLOOKUP(Table9[[#This Row],[Customer IDs]],Table22[CustomerID],Table22[CustomerFullname],"Error!",0)</f>
        <v>Helen Bennett</v>
      </c>
      <c r="O42" t="s">
        <v>280</v>
      </c>
      <c r="P42">
        <f>COUNTIF(Table5[CustomerID],Table9[[#This Row],[Customer IDs]])</f>
        <v>10</v>
      </c>
      <c r="Q42">
        <f t="shared" si="3"/>
        <v>29</v>
      </c>
      <c r="T42" s="14" t="str">
        <v>OLDWO</v>
      </c>
    </row>
    <row r="43" spans="2:20">
      <c r="B43">
        <v>10289</v>
      </c>
      <c r="C43" s="1">
        <v>42242</v>
      </c>
      <c r="D43" t="s">
        <v>1130</v>
      </c>
      <c r="E43">
        <v>24.08</v>
      </c>
      <c r="F43" t="s">
        <v>126</v>
      </c>
      <c r="G43" t="s">
        <v>1007</v>
      </c>
      <c r="H43">
        <f>COUNTIFS(Table6[Order ID],Table5[[#This Row],[OrderID]])</f>
        <v>2</v>
      </c>
      <c r="I43">
        <f t="shared" si="0"/>
        <v>2015</v>
      </c>
      <c r="J43" s="7" t="str">
        <f t="shared" si="1"/>
        <v>August</v>
      </c>
      <c r="N43" t="str">
        <f>_xlfn.XLOOKUP(Table9[[#This Row],[Customer IDs]],Table22[CustomerID],Table22[CustomerFullname],"Error!",0)</f>
        <v>Georg Pipps</v>
      </c>
      <c r="O43" t="s">
        <v>395</v>
      </c>
      <c r="P43">
        <f>COUNTIF(Table5[CustomerID],Table9[[#This Row],[Customer IDs]])</f>
        <v>10</v>
      </c>
      <c r="Q43">
        <f t="shared" si="3"/>
        <v>29</v>
      </c>
      <c r="T43" s="14" t="str">
        <v>LONEP</v>
      </c>
    </row>
    <row r="44" spans="2:20">
      <c r="B44">
        <v>10290</v>
      </c>
      <c r="C44" s="1">
        <v>42243</v>
      </c>
      <c r="D44" t="s">
        <v>1131</v>
      </c>
      <c r="E44">
        <v>44.04</v>
      </c>
      <c r="F44" t="s">
        <v>150</v>
      </c>
      <c r="G44" t="s">
        <v>1033</v>
      </c>
      <c r="H44">
        <f>COUNTIFS(Table6[Order ID],Table5[[#This Row],[OrderID]])</f>
        <v>4</v>
      </c>
      <c r="I44">
        <f t="shared" si="0"/>
        <v>2015</v>
      </c>
      <c r="J44" s="7" t="str">
        <f t="shared" si="1"/>
        <v>August</v>
      </c>
      <c r="N44" t="str">
        <f>_xlfn.XLOOKUP(Table9[[#This Row],[Customer IDs]],Table22[CustomerID],Table22[CustomerFullname],"Error!",0)</f>
        <v>Paula Parente</v>
      </c>
      <c r="O44" t="s">
        <v>563</v>
      </c>
      <c r="P44">
        <f>COUNTIF(Table5[CustomerID],Table9[[#This Row],[Customer IDs]])</f>
        <v>9</v>
      </c>
      <c r="Q44">
        <f t="shared" si="3"/>
        <v>40</v>
      </c>
      <c r="T44" s="14" t="str">
        <v>ANATR</v>
      </c>
    </row>
    <row r="45" spans="2:20">
      <c r="B45">
        <v>10291</v>
      </c>
      <c r="C45" s="1">
        <v>42243</v>
      </c>
      <c r="D45" t="s">
        <v>1132</v>
      </c>
      <c r="E45">
        <v>20.13</v>
      </c>
      <c r="F45" t="s">
        <v>407</v>
      </c>
      <c r="G45" t="s">
        <v>1013</v>
      </c>
      <c r="H45">
        <f>COUNTIFS(Table6[Order ID],Table5[[#This Row],[OrderID]])</f>
        <v>3</v>
      </c>
      <c r="I45">
        <f t="shared" si="0"/>
        <v>2015</v>
      </c>
      <c r="J45" s="7" t="str">
        <f t="shared" si="1"/>
        <v>August</v>
      </c>
      <c r="N45" t="str">
        <f>_xlfn.XLOOKUP(Table9[[#This Row],[Customer IDs]],Table22[CustomerID],Table22[CustomerFullname],"Error!",0)</f>
        <v>Bernardo Batista</v>
      </c>
      <c r="O45" t="s">
        <v>407</v>
      </c>
      <c r="P45">
        <f>COUNTIF(Table5[CustomerID],Table9[[#This Row],[Customer IDs]])</f>
        <v>9</v>
      </c>
      <c r="Q45">
        <f t="shared" si="3"/>
        <v>40</v>
      </c>
      <c r="T45" s="14" t="str">
        <v>THEBI</v>
      </c>
    </row>
    <row r="46" spans="2:20">
      <c r="B46">
        <v>10292</v>
      </c>
      <c r="C46" s="1">
        <v>42244</v>
      </c>
      <c r="D46" t="s">
        <v>1132</v>
      </c>
      <c r="E46">
        <v>20.13</v>
      </c>
      <c r="F46" t="s">
        <v>523</v>
      </c>
      <c r="G46" t="s">
        <v>1007</v>
      </c>
      <c r="H46">
        <f>COUNTIFS(Table6[Order ID],Table5[[#This Row],[OrderID]])</f>
        <v>1</v>
      </c>
      <c r="I46">
        <f t="shared" si="0"/>
        <v>2015</v>
      </c>
      <c r="J46" s="7" t="str">
        <f t="shared" si="1"/>
        <v>August</v>
      </c>
      <c r="N46" t="str">
        <f>_xlfn.XLOOKUP(Table9[[#This Row],[Customer IDs]],Table22[CustomerID],Table22[CustomerFullname],"Error!",0)</f>
        <v>Art Braunschweiger</v>
      </c>
      <c r="O46" t="s">
        <v>487</v>
      </c>
      <c r="P46">
        <f>COUNTIF(Table5[CustomerID],Table9[[#This Row],[Customer IDs]])</f>
        <v>9</v>
      </c>
      <c r="Q46">
        <f t="shared" si="3"/>
        <v>40</v>
      </c>
      <c r="T46" s="14" t="str">
        <v>DUMON</v>
      </c>
    </row>
    <row r="47" spans="2:20">
      <c r="B47">
        <v>10293</v>
      </c>
      <c r="C47" s="1">
        <v>42245</v>
      </c>
      <c r="D47" t="s">
        <v>1130</v>
      </c>
      <c r="E47">
        <v>24.08</v>
      </c>
      <c r="F47" t="s">
        <v>517</v>
      </c>
      <c r="G47" t="s">
        <v>1016</v>
      </c>
      <c r="H47">
        <f>COUNTIFS(Table6[Order ID],Table5[[#This Row],[OrderID]])</f>
        <v>4</v>
      </c>
      <c r="I47">
        <f t="shared" si="0"/>
        <v>2015</v>
      </c>
      <c r="J47" s="7" t="str">
        <f t="shared" si="1"/>
        <v>August</v>
      </c>
      <c r="N47" t="str">
        <f>_xlfn.XLOOKUP(Table9[[#This Row],[Customer IDs]],Table22[CustomerID],Table22[CustomerFullname],"Error!",0)</f>
        <v>Hari Kumar</v>
      </c>
      <c r="O47" t="s">
        <v>471</v>
      </c>
      <c r="P47">
        <f>COUNTIF(Table5[CustomerID],Table9[[#This Row],[Customer IDs]])</f>
        <v>9</v>
      </c>
      <c r="Q47">
        <f t="shared" si="3"/>
        <v>40</v>
      </c>
      <c r="T47" s="14" t="str">
        <v>ISLAT</v>
      </c>
    </row>
    <row r="48" spans="2:20">
      <c r="B48">
        <v>10294</v>
      </c>
      <c r="C48" s="1">
        <v>42246</v>
      </c>
      <c r="D48" t="s">
        <v>1132</v>
      </c>
      <c r="E48">
        <v>20.13</v>
      </c>
      <c r="F48" t="s">
        <v>430</v>
      </c>
      <c r="G48" t="s">
        <v>1039</v>
      </c>
      <c r="H48">
        <f>COUNTIFS(Table6[Order ID],Table5[[#This Row],[OrderID]])</f>
        <v>5</v>
      </c>
      <c r="I48">
        <f t="shared" si="0"/>
        <v>2015</v>
      </c>
      <c r="J48" s="7" t="str">
        <f t="shared" si="1"/>
        <v>August</v>
      </c>
      <c r="N48" t="str">
        <f>_xlfn.XLOOKUP(Table9[[#This Row],[Customer IDs]],Table22[CustomerID],Table22[CustomerFullname],"Error!",0)</f>
        <v>André Fonseca</v>
      </c>
      <c r="O48" t="s">
        <v>239</v>
      </c>
      <c r="P48">
        <f>COUNTIF(Table5[CustomerID],Table9[[#This Row],[Customer IDs]])</f>
        <v>9</v>
      </c>
      <c r="Q48">
        <f t="shared" si="3"/>
        <v>40</v>
      </c>
      <c r="T48" s="14" t="str">
        <v>PERIC</v>
      </c>
    </row>
    <row r="49" spans="2:20">
      <c r="B49">
        <v>10295</v>
      </c>
      <c r="C49" s="1">
        <v>42249</v>
      </c>
      <c r="D49" t="s">
        <v>1132</v>
      </c>
      <c r="E49">
        <v>20.13</v>
      </c>
      <c r="F49" t="s">
        <v>546</v>
      </c>
      <c r="G49" t="s">
        <v>1002</v>
      </c>
      <c r="H49">
        <f>COUNTIFS(Table6[Order ID],Table5[[#This Row],[OrderID]])</f>
        <v>1</v>
      </c>
      <c r="I49">
        <f t="shared" si="0"/>
        <v>2015</v>
      </c>
      <c r="J49" s="7" t="str">
        <f t="shared" si="1"/>
        <v>September</v>
      </c>
      <c r="N49" t="str">
        <f>_xlfn.XLOOKUP(Table9[[#This Row],[Customer IDs]],Table22[CustomerID],Table22[CustomerFullname],"Error!",0)</f>
        <v>Yang Wang</v>
      </c>
      <c r="O49" t="s">
        <v>144</v>
      </c>
      <c r="P49">
        <f>COUNTIF(Table5[CustomerID],Table9[[#This Row],[Customer IDs]])</f>
        <v>8</v>
      </c>
      <c r="Q49">
        <f t="shared" si="3"/>
        <v>45</v>
      </c>
      <c r="T49" s="14" t="str">
        <v>KOENE</v>
      </c>
    </row>
    <row r="50" spans="2:20">
      <c r="B50">
        <v>10296</v>
      </c>
      <c r="C50" s="1">
        <v>42250</v>
      </c>
      <c r="D50" t="s">
        <v>1131</v>
      </c>
      <c r="E50">
        <v>44.04</v>
      </c>
      <c r="F50" t="s">
        <v>329</v>
      </c>
      <c r="G50" t="s">
        <v>1054</v>
      </c>
      <c r="H50">
        <f>COUNTIFS(Table6[Order ID],Table5[[#This Row],[OrderID]])</f>
        <v>3</v>
      </c>
      <c r="I50">
        <f t="shared" si="0"/>
        <v>2015</v>
      </c>
      <c r="J50" s="7" t="str">
        <f t="shared" si="1"/>
        <v>September</v>
      </c>
      <c r="N50" t="str">
        <f>_xlfn.XLOOKUP(Table9[[#This Row],[Customer IDs]],Table22[CustomerID],Table22[CustomerFullname],"Error!",0)</f>
        <v>Fran Wilson</v>
      </c>
      <c r="O50" t="s">
        <v>340</v>
      </c>
      <c r="P50">
        <f>COUNTIF(Table5[CustomerID],Table9[[#This Row],[Customer IDs]])</f>
        <v>8</v>
      </c>
      <c r="Q50">
        <f t="shared" si="3"/>
        <v>45</v>
      </c>
      <c r="T50" s="14" t="str">
        <v>SAVEA</v>
      </c>
    </row>
    <row r="51" spans="2:20">
      <c r="B51">
        <v>10297</v>
      </c>
      <c r="C51" s="1">
        <v>42251</v>
      </c>
      <c r="D51" t="s">
        <v>1132</v>
      </c>
      <c r="E51">
        <v>20.13</v>
      </c>
      <c r="F51" t="s">
        <v>99</v>
      </c>
      <c r="G51" t="s">
        <v>989</v>
      </c>
      <c r="H51">
        <f>COUNTIFS(Table6[Order ID],Table5[[#This Row],[OrderID]])</f>
        <v>2</v>
      </c>
      <c r="I51">
        <f t="shared" si="0"/>
        <v>2015</v>
      </c>
      <c r="J51" s="7" t="str">
        <f t="shared" si="1"/>
        <v>September</v>
      </c>
      <c r="N51" t="str">
        <f>_xlfn.XLOOKUP(Table9[[#This Row],[Customer IDs]],Table22[CustomerID],Table22[CustomerFullname],"Error!",0)</f>
        <v>Lino Rodriguez</v>
      </c>
      <c r="O51" t="s">
        <v>222</v>
      </c>
      <c r="P51">
        <f>COUNTIF(Table5[CustomerID],Table9[[#This Row],[Customer IDs]])</f>
        <v>8</v>
      </c>
      <c r="Q51">
        <f t="shared" si="3"/>
        <v>45</v>
      </c>
      <c r="T51" s="14" t="str">
        <v>BOLID</v>
      </c>
    </row>
    <row r="52" spans="2:20">
      <c r="B52">
        <v>10298</v>
      </c>
      <c r="C52" s="1">
        <v>42252</v>
      </c>
      <c r="D52" t="s">
        <v>1132</v>
      </c>
      <c r="E52">
        <v>20.13</v>
      </c>
      <c r="F52" t="s">
        <v>274</v>
      </c>
      <c r="G52" t="s">
        <v>1002</v>
      </c>
      <c r="H52">
        <f>COUNTIFS(Table6[Order ID],Table5[[#This Row],[OrderID]])</f>
        <v>4</v>
      </c>
      <c r="I52">
        <f t="shared" si="0"/>
        <v>2015</v>
      </c>
      <c r="J52" s="7" t="str">
        <f t="shared" si="1"/>
        <v>September</v>
      </c>
      <c r="N52" t="str">
        <f>_xlfn.XLOOKUP(Table9[[#This Row],[Customer IDs]],Table22[CustomerID],Table22[CustomerFullname],"Error!",0)</f>
        <v>Ann Devon</v>
      </c>
      <c r="O52" t="s">
        <v>174</v>
      </c>
      <c r="P52">
        <f>COUNTIF(Table5[CustomerID],Table9[[#This Row],[Customer IDs]])</f>
        <v>8</v>
      </c>
      <c r="Q52">
        <f t="shared" si="3"/>
        <v>45</v>
      </c>
      <c r="T52" s="14" t="str">
        <v>FURIB</v>
      </c>
    </row>
    <row r="53" spans="2:20">
      <c r="B53">
        <v>10299</v>
      </c>
      <c r="C53" s="1">
        <v>42253</v>
      </c>
      <c r="D53" t="s">
        <v>1132</v>
      </c>
      <c r="E53">
        <v>20.13</v>
      </c>
      <c r="F53" t="s">
        <v>441</v>
      </c>
      <c r="G53" t="s">
        <v>1051</v>
      </c>
      <c r="H53">
        <f>COUNTIFS(Table6[Order ID],Table5[[#This Row],[OrderID]])</f>
        <v>2</v>
      </c>
      <c r="I53">
        <f t="shared" si="0"/>
        <v>2015</v>
      </c>
      <c r="J53" s="7" t="str">
        <f t="shared" si="1"/>
        <v>September</v>
      </c>
      <c r="N53" t="str">
        <f>_xlfn.XLOOKUP(Table9[[#This Row],[Customer IDs]],Table22[CustomerID],Table22[CustomerFullname],"Error!",0)</f>
        <v>Jytte Petersen</v>
      </c>
      <c r="O53" t="s">
        <v>476</v>
      </c>
      <c r="P53">
        <f>COUNTIF(Table5[CustomerID],Table9[[#This Row],[Customer IDs]])</f>
        <v>7</v>
      </c>
      <c r="Q53">
        <f t="shared" si="3"/>
        <v>49</v>
      </c>
      <c r="T53" s="14" t="str">
        <v>BONAP</v>
      </c>
    </row>
    <row r="54" spans="2:20">
      <c r="B54">
        <v>10300</v>
      </c>
      <c r="C54" s="1">
        <v>42256</v>
      </c>
      <c r="D54" t="s">
        <v>1132</v>
      </c>
      <c r="E54">
        <v>20.13</v>
      </c>
      <c r="F54" t="s">
        <v>344</v>
      </c>
      <c r="G54" t="s">
        <v>1051</v>
      </c>
      <c r="H54">
        <f>COUNTIFS(Table6[Order ID],Table5[[#This Row],[OrderID]])</f>
        <v>2</v>
      </c>
      <c r="I54">
        <f t="shared" si="0"/>
        <v>2015</v>
      </c>
      <c r="J54" s="7" t="str">
        <f t="shared" si="1"/>
        <v>September</v>
      </c>
      <c r="N54" t="str">
        <f>_xlfn.XLOOKUP(Table9[[#This Row],[Customer IDs]],Table22[CustomerID],Table22[CustomerFullname],"Error!",0)</f>
        <v>Aria Cruz</v>
      </c>
      <c r="O54" t="s">
        <v>186</v>
      </c>
      <c r="P54">
        <f>COUNTIF(Table5[CustomerID],Table9[[#This Row],[Customer IDs]])</f>
        <v>7</v>
      </c>
      <c r="Q54">
        <f t="shared" si="3"/>
        <v>49</v>
      </c>
      <c r="T54" s="14" t="str">
        <v>MEREP</v>
      </c>
    </row>
    <row r="55" spans="2:20">
      <c r="B55">
        <v>10301</v>
      </c>
      <c r="C55" s="1">
        <v>42256</v>
      </c>
      <c r="D55" t="s">
        <v>1132</v>
      </c>
      <c r="E55">
        <v>20.13</v>
      </c>
      <c r="F55" t="s">
        <v>552</v>
      </c>
      <c r="G55" t="s">
        <v>1054</v>
      </c>
      <c r="H55">
        <f>COUNTIFS(Table6[Order ID],Table5[[#This Row],[OrderID]])</f>
        <v>2</v>
      </c>
      <c r="I55">
        <f t="shared" si="0"/>
        <v>2015</v>
      </c>
      <c r="J55" s="7" t="str">
        <f t="shared" si="1"/>
        <v>September</v>
      </c>
      <c r="N55" t="str">
        <f>_xlfn.XLOOKUP(Table9[[#This Row],[Customer IDs]],Table22[CustomerID],Table22[CustomerFullname],"Error!",0)</f>
        <v>Antonio Moreno</v>
      </c>
      <c r="O55" t="s">
        <v>75</v>
      </c>
      <c r="P55">
        <f>COUNTIF(Table5[CustomerID],Table9[[#This Row],[Customer IDs]])</f>
        <v>7</v>
      </c>
      <c r="Q55">
        <f t="shared" si="3"/>
        <v>49</v>
      </c>
      <c r="T55" s="14" t="str">
        <v>PRINI</v>
      </c>
    </row>
    <row r="56" spans="2:20">
      <c r="B56">
        <v>10302</v>
      </c>
      <c r="C56" s="1">
        <v>42257</v>
      </c>
      <c r="D56" t="s">
        <v>1132</v>
      </c>
      <c r="E56">
        <v>20.13</v>
      </c>
      <c r="F56" t="s">
        <v>493</v>
      </c>
      <c r="G56" t="s">
        <v>1029</v>
      </c>
      <c r="H56">
        <f>COUNTIFS(Table6[Order ID],Table5[[#This Row],[OrderID]])</f>
        <v>3</v>
      </c>
      <c r="I56">
        <f t="shared" si="0"/>
        <v>2015</v>
      </c>
      <c r="J56" s="7" t="str">
        <f t="shared" si="1"/>
        <v>September</v>
      </c>
      <c r="N56" t="str">
        <f>_xlfn.XLOOKUP(Table9[[#This Row],[Customer IDs]],Table22[CustomerID],Table22[CustomerFullname],"Error!",0)</f>
        <v>Zbyszek Piestrzeniewicz</v>
      </c>
      <c r="O56" t="s">
        <v>581</v>
      </c>
      <c r="P56">
        <f>COUNTIF(Table5[CustomerID],Table9[[#This Row],[Customer IDs]])</f>
        <v>7</v>
      </c>
      <c r="Q56">
        <f t="shared" si="3"/>
        <v>49</v>
      </c>
      <c r="T56" s="14" t="str">
        <v>SIMOB</v>
      </c>
    </row>
    <row r="57" spans="2:20">
      <c r="B57">
        <v>10303</v>
      </c>
      <c r="C57" s="1">
        <v>42258</v>
      </c>
      <c r="D57" t="s">
        <v>1132</v>
      </c>
      <c r="E57">
        <v>20.13</v>
      </c>
      <c r="F57" t="s">
        <v>233</v>
      </c>
      <c r="G57" t="s">
        <v>1042</v>
      </c>
      <c r="H57">
        <f>COUNTIFS(Table6[Order ID],Table5[[#This Row],[OrderID]])</f>
        <v>3</v>
      </c>
      <c r="I57">
        <f t="shared" si="0"/>
        <v>2015</v>
      </c>
      <c r="J57" s="7" t="str">
        <f t="shared" si="1"/>
        <v>September</v>
      </c>
      <c r="N57" t="str">
        <f>_xlfn.XLOOKUP(Table9[[#This Row],[Customer IDs]],Table22[CustomerID],Table22[CustomerFullname],"Error!",0)</f>
        <v>Hanna Moos</v>
      </c>
      <c r="O57" t="s">
        <v>93</v>
      </c>
      <c r="P57">
        <f>COUNTIF(Table5[CustomerID],Table9[[#This Row],[Customer IDs]])</f>
        <v>7</v>
      </c>
      <c r="Q57">
        <f t="shared" si="3"/>
        <v>49</v>
      </c>
      <c r="T57" s="14" t="str">
        <v>FAMIA</v>
      </c>
    </row>
    <row r="58" spans="2:20">
      <c r="B58">
        <v>10304</v>
      </c>
      <c r="C58" s="1">
        <v>42259</v>
      </c>
      <c r="D58" t="s">
        <v>1132</v>
      </c>
      <c r="E58">
        <v>20.13</v>
      </c>
      <c r="F58" t="s">
        <v>517</v>
      </c>
      <c r="G58" t="s">
        <v>1033</v>
      </c>
      <c r="H58">
        <f>COUNTIFS(Table6[Order ID],Table5[[#This Row],[OrderID]])</f>
        <v>3</v>
      </c>
      <c r="I58">
        <f t="shared" si="0"/>
        <v>2015</v>
      </c>
      <c r="J58" s="7" t="str">
        <f t="shared" si="1"/>
        <v>September</v>
      </c>
      <c r="N58" t="str">
        <f>_xlfn.XLOOKUP(Table9[[#This Row],[Customer IDs]],Table22[CustomerID],Table22[CustomerFullname],"Error!",0)</f>
        <v>Catherine Dewey</v>
      </c>
      <c r="O58" t="s">
        <v>350</v>
      </c>
      <c r="P58">
        <f>COUNTIF(Table5[CustomerID],Table9[[#This Row],[Customer IDs]])</f>
        <v>7</v>
      </c>
      <c r="Q58">
        <f t="shared" si="3"/>
        <v>49</v>
      </c>
      <c r="T58" s="14" t="str">
        <v>LAMAI</v>
      </c>
    </row>
    <row r="59" spans="2:20">
      <c r="B59">
        <v>10305</v>
      </c>
      <c r="C59" s="1">
        <v>42260</v>
      </c>
      <c r="D59" t="s">
        <v>1130</v>
      </c>
      <c r="E59">
        <v>24.08</v>
      </c>
      <c r="F59" t="s">
        <v>377</v>
      </c>
      <c r="G59" t="s">
        <v>1051</v>
      </c>
      <c r="H59">
        <f>COUNTIFS(Table6[Order ID],Table5[[#This Row],[OrderID]])</f>
        <v>3</v>
      </c>
      <c r="I59">
        <f t="shared" si="0"/>
        <v>2015</v>
      </c>
      <c r="J59" s="7" t="str">
        <f t="shared" si="1"/>
        <v>September</v>
      </c>
      <c r="N59" t="str">
        <f>_xlfn.XLOOKUP(Table9[[#This Row],[Customer IDs]],Table22[CustomerID],Table22[CustomerFullname],"Error!",0)</f>
        <v>Matti Karttunen</v>
      </c>
      <c r="O59" t="s">
        <v>575</v>
      </c>
      <c r="P59">
        <f>COUNTIF(Table5[CustomerID],Table9[[#This Row],[Customer IDs]])</f>
        <v>7</v>
      </c>
      <c r="Q59">
        <f t="shared" si="3"/>
        <v>49</v>
      </c>
      <c r="T59" s="14" t="str">
        <v>PICCO</v>
      </c>
    </row>
    <row r="60" spans="2:20">
      <c r="B60">
        <v>10306</v>
      </c>
      <c r="C60" s="1">
        <v>42263</v>
      </c>
      <c r="D60" t="s">
        <v>1130</v>
      </c>
      <c r="E60">
        <v>24.08</v>
      </c>
      <c r="F60" t="s">
        <v>453</v>
      </c>
      <c r="G60" t="s">
        <v>1033</v>
      </c>
      <c r="H60">
        <f>COUNTIFS(Table6[Order ID],Table5[[#This Row],[OrderID]])</f>
        <v>3</v>
      </c>
      <c r="I60">
        <f t="shared" si="0"/>
        <v>2015</v>
      </c>
      <c r="J60" s="7" t="str">
        <f t="shared" si="1"/>
        <v>September</v>
      </c>
      <c r="N60" t="str">
        <f>_xlfn.XLOOKUP(Table9[[#This Row],[Customer IDs]],Table22[CustomerID],Table22[CustomerFullname],"Error!",0)</f>
        <v>Karin Josephs</v>
      </c>
      <c r="O60" t="s">
        <v>511</v>
      </c>
      <c r="P60">
        <f>COUNTIF(Table5[CustomerID],Table9[[#This Row],[Customer IDs]])</f>
        <v>6</v>
      </c>
      <c r="Q60">
        <f t="shared" si="3"/>
        <v>56</v>
      </c>
      <c r="T60" s="14" t="str">
        <v>AROUT</v>
      </c>
    </row>
    <row r="61" spans="2:20">
      <c r="B61">
        <v>10307</v>
      </c>
      <c r="C61" s="1">
        <v>42264</v>
      </c>
      <c r="D61" t="s">
        <v>1132</v>
      </c>
      <c r="E61">
        <v>20.13</v>
      </c>
      <c r="F61" t="s">
        <v>340</v>
      </c>
      <c r="G61" t="s">
        <v>1036</v>
      </c>
      <c r="H61">
        <f>COUNTIFS(Table6[Order ID],Table5[[#This Row],[OrderID]])</f>
        <v>2</v>
      </c>
      <c r="I61">
        <f t="shared" si="0"/>
        <v>2015</v>
      </c>
      <c r="J61" s="7" t="str">
        <f t="shared" si="1"/>
        <v>September</v>
      </c>
      <c r="N61" t="str">
        <f>_xlfn.XLOOKUP(Table9[[#This Row],[Customer IDs]],Table22[CustomerID],Table22[CustomerFullname],"Error!",0)</f>
        <v>Anabela Domingues</v>
      </c>
      <c r="O61" t="s">
        <v>523</v>
      </c>
      <c r="P61">
        <f>COUNTIF(Table5[CustomerID],Table9[[#This Row],[Customer IDs]])</f>
        <v>6</v>
      </c>
      <c r="Q61">
        <f t="shared" si="3"/>
        <v>56</v>
      </c>
      <c r="T61" s="14" t="str">
        <v>SEVES</v>
      </c>
    </row>
    <row r="62" spans="2:20">
      <c r="B62">
        <v>10308</v>
      </c>
      <c r="C62" s="1">
        <v>42265</v>
      </c>
      <c r="D62" t="s">
        <v>1130</v>
      </c>
      <c r="E62">
        <v>24.08</v>
      </c>
      <c r="F62" t="s">
        <v>68</v>
      </c>
      <c r="G62" t="s">
        <v>1016</v>
      </c>
      <c r="H62">
        <f>COUNTIFS(Table6[Order ID],Table5[[#This Row],[OrderID]])</f>
        <v>2</v>
      </c>
      <c r="I62">
        <f t="shared" si="0"/>
        <v>2015</v>
      </c>
      <c r="J62" s="7" t="str">
        <f t="shared" si="1"/>
        <v>September</v>
      </c>
      <c r="N62" t="str">
        <f>_xlfn.XLOOKUP(Table9[[#This Row],[Customer IDs]],Table22[CustomerID],Table22[CustomerFullname],"Error!",0)</f>
        <v>Guillermo Fernández</v>
      </c>
      <c r="O62" t="s">
        <v>389</v>
      </c>
      <c r="P62">
        <f>COUNTIF(Table5[CustomerID],Table9[[#This Row],[Customer IDs]])</f>
        <v>6</v>
      </c>
      <c r="Q62">
        <f t="shared" si="3"/>
        <v>56</v>
      </c>
      <c r="T62" s="14" t="str">
        <v>DRACD</v>
      </c>
    </row>
    <row r="63" spans="2:20">
      <c r="B63">
        <v>10309</v>
      </c>
      <c r="C63" s="1">
        <v>42266</v>
      </c>
      <c r="D63" t="s">
        <v>1131</v>
      </c>
      <c r="E63">
        <v>44.04</v>
      </c>
      <c r="F63" t="s">
        <v>274</v>
      </c>
      <c r="G63" t="s">
        <v>1007</v>
      </c>
      <c r="H63">
        <f>COUNTIFS(Table6[Order ID],Table5[[#This Row],[OrderID]])</f>
        <v>5</v>
      </c>
      <c r="I63">
        <f t="shared" si="0"/>
        <v>2015</v>
      </c>
      <c r="J63" s="7" t="str">
        <f t="shared" si="1"/>
        <v>September</v>
      </c>
      <c r="N63" t="str">
        <f>_xlfn.XLOOKUP(Table9[[#This Row],[Customer IDs]],Table22[CustomerID],Table22[CustomerFullname],"Error!",0)</f>
        <v>Sven Ottlieb</v>
      </c>
      <c r="O63" t="s">
        <v>162</v>
      </c>
      <c r="P63">
        <f>COUNTIF(Table5[CustomerID],Table9[[#This Row],[Customer IDs]])</f>
        <v>6</v>
      </c>
      <c r="Q63">
        <f t="shared" si="3"/>
        <v>56</v>
      </c>
      <c r="T63" s="14" t="str">
        <v>EASTC</v>
      </c>
    </row>
    <row r="64" spans="2:20">
      <c r="B64">
        <v>10310</v>
      </c>
      <c r="C64" s="1">
        <v>42267</v>
      </c>
      <c r="D64" t="s">
        <v>1132</v>
      </c>
      <c r="E64">
        <v>20.13</v>
      </c>
      <c r="F64" t="s">
        <v>499</v>
      </c>
      <c r="G64" t="s">
        <v>1016</v>
      </c>
      <c r="H64">
        <f>COUNTIFS(Table6[Order ID],Table5[[#This Row],[OrderID]])</f>
        <v>2</v>
      </c>
      <c r="I64">
        <f t="shared" si="0"/>
        <v>2015</v>
      </c>
      <c r="J64" s="7" t="str">
        <f t="shared" si="1"/>
        <v>September</v>
      </c>
      <c r="N64" t="str">
        <f>_xlfn.XLOOKUP(Table9[[#This Row],[Customer IDs]],Table22[CustomerID],Table22[CustomerFullname],"Error!",0)</f>
        <v>Jonas Bergulfsen</v>
      </c>
      <c r="O64" t="s">
        <v>459</v>
      </c>
      <c r="P64">
        <f>COUNTIF(Table5[CustomerID],Table9[[#This Row],[Customer IDs]])</f>
        <v>6</v>
      </c>
      <c r="Q64">
        <f t="shared" si="3"/>
        <v>56</v>
      </c>
      <c r="T64" s="14" t="str">
        <v>ANTON</v>
      </c>
    </row>
    <row r="65" spans="2:20">
      <c r="B65">
        <v>10311</v>
      </c>
      <c r="C65" s="1">
        <v>42267</v>
      </c>
      <c r="D65" t="s">
        <v>1130</v>
      </c>
      <c r="E65">
        <v>24.08</v>
      </c>
      <c r="F65" t="s">
        <v>168</v>
      </c>
      <c r="G65" t="s">
        <v>1054</v>
      </c>
      <c r="H65">
        <f>COUNTIFS(Table6[Order ID],Table5[[#This Row],[OrderID]])</f>
        <v>2</v>
      </c>
      <c r="I65">
        <f t="shared" si="0"/>
        <v>2015</v>
      </c>
      <c r="J65" s="7" t="str">
        <f t="shared" si="1"/>
        <v>September</v>
      </c>
      <c r="N65" t="str">
        <f>_xlfn.XLOOKUP(Table9[[#This Row],[Customer IDs]],Table22[CustomerID],Table22[CustomerFullname],"Error!",0)</f>
        <v>Paolo Accorti</v>
      </c>
      <c r="O65" t="s">
        <v>216</v>
      </c>
      <c r="P65">
        <f>COUNTIF(Table5[CustomerID],Table9[[#This Row],[Customer IDs]])</f>
        <v>6</v>
      </c>
      <c r="Q65">
        <f t="shared" si="3"/>
        <v>56</v>
      </c>
      <c r="T65" s="14" t="str">
        <v>GALED</v>
      </c>
    </row>
    <row r="66" spans="2:20">
      <c r="B66">
        <v>10312</v>
      </c>
      <c r="C66" s="1">
        <v>42270</v>
      </c>
      <c r="D66" t="s">
        <v>1132</v>
      </c>
      <c r="E66">
        <v>20.13</v>
      </c>
      <c r="F66" t="s">
        <v>552</v>
      </c>
      <c r="G66" t="s">
        <v>1057</v>
      </c>
      <c r="H66">
        <f>COUNTIFS(Table6[Order ID],Table5[[#This Row],[OrderID]])</f>
        <v>4</v>
      </c>
      <c r="I66">
        <f t="shared" ref="I66:I129" si="4">YEAR(C66)</f>
        <v>2015</v>
      </c>
      <c r="J66" s="7" t="str">
        <f t="shared" ref="J66:J129" si="5">TEXT(C66,"mmmm")</f>
        <v>September</v>
      </c>
      <c r="N66" t="str">
        <f>_xlfn.XLOOKUP(Table9[[#This Row],[Customer IDs]],Table22[CustomerID],Table22[CustomerFullname],"Error!",0)</f>
        <v>Patricio Simpson</v>
      </c>
      <c r="O66" t="s">
        <v>132</v>
      </c>
      <c r="P66">
        <f>COUNTIF(Table5[CustomerID],Table9[[#This Row],[Customer IDs]])</f>
        <v>6</v>
      </c>
      <c r="Q66">
        <f t="shared" si="3"/>
        <v>56</v>
      </c>
      <c r="T66" s="14" t="str">
        <v>VAFFE</v>
      </c>
    </row>
    <row r="67" spans="2:20">
      <c r="B67">
        <v>10313</v>
      </c>
      <c r="C67" s="1">
        <v>42271</v>
      </c>
      <c r="D67" t="s">
        <v>1132</v>
      </c>
      <c r="E67">
        <v>20.13</v>
      </c>
      <c r="F67" t="s">
        <v>418</v>
      </c>
      <c r="G67" t="s">
        <v>1060</v>
      </c>
      <c r="H67">
        <f>COUNTIFS(Table6[Order ID],Table5[[#This Row],[OrderID]])</f>
        <v>1</v>
      </c>
      <c r="I67">
        <f t="shared" si="4"/>
        <v>2015</v>
      </c>
      <c r="J67" s="7" t="str">
        <f t="shared" si="5"/>
        <v>September</v>
      </c>
      <c r="N67" t="str">
        <f>_xlfn.XLOOKUP(Table9[[#This Row],[Customer IDs]],Table22[CustomerID],Table22[CustomerFullname],"Error!",0)</f>
        <v>Maria Anders</v>
      </c>
      <c r="O67" t="s">
        <v>61</v>
      </c>
      <c r="P67">
        <f>COUNTIF(Table5[CustomerID],Table9[[#This Row],[Customer IDs]])</f>
        <v>6</v>
      </c>
      <c r="Q67">
        <f t="shared" si="3"/>
        <v>56</v>
      </c>
      <c r="T67" s="14" t="str">
        <v>QUEEN</v>
      </c>
    </row>
    <row r="68" spans="2:20">
      <c r="B68">
        <v>10314</v>
      </c>
      <c r="C68" s="1">
        <v>42272</v>
      </c>
      <c r="D68" t="s">
        <v>1132</v>
      </c>
      <c r="E68">
        <v>20.13</v>
      </c>
      <c r="F68" t="s">
        <v>430</v>
      </c>
      <c r="G68" t="s">
        <v>1029</v>
      </c>
      <c r="H68">
        <f>COUNTIFS(Table6[Order ID],Table5[[#This Row],[OrderID]])</f>
        <v>3</v>
      </c>
      <c r="I68">
        <f t="shared" si="4"/>
        <v>2015</v>
      </c>
      <c r="J68" s="7" t="str">
        <f t="shared" si="5"/>
        <v>September</v>
      </c>
      <c r="N68" t="str">
        <f>_xlfn.XLOOKUP(Table9[[#This Row],[Customer IDs]],Table22[CustomerID],Table22[CustomerFullname],"Error!",0)</f>
        <v>Paul Henriot</v>
      </c>
      <c r="O68" t="s">
        <v>546</v>
      </c>
      <c r="P68">
        <f>COUNTIF(Table5[CustomerID],Table9[[#This Row],[Customer IDs]])</f>
        <v>5</v>
      </c>
      <c r="Q68">
        <f t="shared" si="3"/>
        <v>64</v>
      </c>
      <c r="T68" s="14" t="str">
        <v>WOLZA</v>
      </c>
    </row>
    <row r="69" spans="2:20">
      <c r="B69">
        <v>10315</v>
      </c>
      <c r="C69" s="1">
        <v>42273</v>
      </c>
      <c r="D69" t="s">
        <v>1132</v>
      </c>
      <c r="E69">
        <v>20.13</v>
      </c>
      <c r="F69" t="s">
        <v>280</v>
      </c>
      <c r="G69" t="s">
        <v>1060</v>
      </c>
      <c r="H69">
        <f>COUNTIFS(Table6[Order ID],Table5[[#This Row],[OrderID]])</f>
        <v>2</v>
      </c>
      <c r="I69">
        <f t="shared" si="4"/>
        <v>2015</v>
      </c>
      <c r="J69" s="7" t="str">
        <f t="shared" si="5"/>
        <v>September</v>
      </c>
      <c r="N69" t="str">
        <f>_xlfn.XLOOKUP(Table9[[#This Row],[Customer IDs]],Table22[CustomerID],Table22[CustomerFullname],"Error!",0)</f>
        <v>Alexander Feuer</v>
      </c>
      <c r="O69" t="s">
        <v>361</v>
      </c>
      <c r="P69">
        <f>COUNTIF(Table5[CustomerID],Table9[[#This Row],[Customer IDs]])</f>
        <v>5</v>
      </c>
      <c r="Q69">
        <f t="shared" ref="Q69:Q93" si="6">RANK(P69,$P$5:$P$93)</f>
        <v>64</v>
      </c>
      <c r="T69" s="14" t="str">
        <v>HUNGC</v>
      </c>
    </row>
    <row r="70" spans="2:20">
      <c r="B70">
        <v>10316</v>
      </c>
      <c r="C70" s="1">
        <v>42274</v>
      </c>
      <c r="D70" t="s">
        <v>1130</v>
      </c>
      <c r="E70">
        <v>24.08</v>
      </c>
      <c r="F70" t="s">
        <v>430</v>
      </c>
      <c r="G70" t="s">
        <v>1002</v>
      </c>
      <c r="H70">
        <f>COUNTIFS(Table6[Order ID],Table5[[#This Row],[OrderID]])</f>
        <v>2</v>
      </c>
      <c r="I70">
        <f t="shared" si="4"/>
        <v>2015</v>
      </c>
      <c r="J70" s="7" t="str">
        <f t="shared" si="5"/>
        <v>September</v>
      </c>
      <c r="N70" t="str">
        <f>_xlfn.XLOOKUP(Table9[[#This Row],[Customer IDs]],Table22[CustomerID],Table22[CustomerFullname],"Error!",0)</f>
        <v>Alejandra Camino</v>
      </c>
      <c r="O70" t="s">
        <v>453</v>
      </c>
      <c r="P70">
        <f>COUNTIF(Table5[CustomerID],Table9[[#This Row],[Customer IDs]])</f>
        <v>5</v>
      </c>
      <c r="Q70">
        <f t="shared" si="6"/>
        <v>64</v>
      </c>
      <c r="T70" s="14" t="str">
        <v>SANTG</v>
      </c>
    </row>
    <row r="71" spans="2:20">
      <c r="B71">
        <v>10317</v>
      </c>
      <c r="C71" s="1">
        <v>42277</v>
      </c>
      <c r="D71" t="s">
        <v>1131</v>
      </c>
      <c r="E71">
        <v>44.04</v>
      </c>
      <c r="F71" t="s">
        <v>340</v>
      </c>
      <c r="G71" t="s">
        <v>1029</v>
      </c>
      <c r="H71">
        <f>COUNTIFS(Table6[Order ID],Table5[[#This Row],[OrderID]])</f>
        <v>1</v>
      </c>
      <c r="I71">
        <f t="shared" si="4"/>
        <v>2015</v>
      </c>
      <c r="J71" s="7" t="str">
        <f t="shared" si="5"/>
        <v>September</v>
      </c>
      <c r="N71" t="str">
        <f>_xlfn.XLOOKUP(Table9[[#This Row],[Customer IDs]],Table22[CustomerID],Table22[CustomerFullname],"Error!",0)</f>
        <v>Pedro Afonso</v>
      </c>
      <c r="O71" t="s">
        <v>150</v>
      </c>
      <c r="P71">
        <f>COUNTIF(Table5[CustomerID],Table9[[#This Row],[Customer IDs]])</f>
        <v>5</v>
      </c>
      <c r="Q71">
        <f t="shared" si="6"/>
        <v>64</v>
      </c>
      <c r="T71" s="14" t="str">
        <v>BOTTM</v>
      </c>
    </row>
    <row r="72" spans="2:20">
      <c r="B72">
        <v>10318</v>
      </c>
      <c r="C72" s="1">
        <v>42278</v>
      </c>
      <c r="D72" t="s">
        <v>1132</v>
      </c>
      <c r="E72">
        <v>20.13</v>
      </c>
      <c r="F72" t="s">
        <v>280</v>
      </c>
      <c r="G72" t="s">
        <v>1033</v>
      </c>
      <c r="H72">
        <f>COUNTIFS(Table6[Order ID],Table5[[#This Row],[OrderID]])</f>
        <v>2</v>
      </c>
      <c r="I72">
        <f t="shared" si="4"/>
        <v>2015</v>
      </c>
      <c r="J72" s="7" t="str">
        <f t="shared" si="5"/>
        <v>October</v>
      </c>
      <c r="N72" t="str">
        <f>_xlfn.XLOOKUP(Table9[[#This Row],[Customer IDs]],Table22[CustomerID],Table22[CustomerFullname],"Error!",0)</f>
        <v>Isabel de Castro</v>
      </c>
      <c r="O72" t="s">
        <v>401</v>
      </c>
      <c r="P72">
        <f>COUNTIF(Table5[CustomerID],Table9[[#This Row],[Customer IDs]])</f>
        <v>5</v>
      </c>
      <c r="Q72">
        <f t="shared" si="6"/>
        <v>64</v>
      </c>
      <c r="T72" s="14" t="str">
        <v>LINOD</v>
      </c>
    </row>
    <row r="73" spans="2:20">
      <c r="B73">
        <v>10319</v>
      </c>
      <c r="C73" s="1">
        <v>42279</v>
      </c>
      <c r="D73" t="s">
        <v>1130</v>
      </c>
      <c r="E73">
        <v>24.08</v>
      </c>
      <c r="F73" t="s">
        <v>517</v>
      </c>
      <c r="G73" t="s">
        <v>1057</v>
      </c>
      <c r="H73">
        <f>COUNTIFS(Table6[Order ID],Table5[[#This Row],[OrderID]])</f>
        <v>3</v>
      </c>
      <c r="I73">
        <f t="shared" si="4"/>
        <v>2015</v>
      </c>
      <c r="J73" s="7" t="str">
        <f t="shared" si="5"/>
        <v>October</v>
      </c>
      <c r="N73" t="str">
        <f>_xlfn.XLOOKUP(Table9[[#This Row],[Customer IDs]],Table22[CustomerID],Table22[CustomerFullname],"Error!",0)</f>
        <v>Eduardo Saavedra</v>
      </c>
      <c r="O73" t="s">
        <v>228</v>
      </c>
      <c r="P73">
        <f>COUNTIF(Table5[CustomerID],Table9[[#This Row],[Customer IDs]])</f>
        <v>5</v>
      </c>
      <c r="Q73">
        <f t="shared" si="6"/>
        <v>64</v>
      </c>
      <c r="T73" s="14" t="str">
        <v>FOLIG</v>
      </c>
    </row>
    <row r="74" spans="2:20">
      <c r="B74">
        <v>10320</v>
      </c>
      <c r="C74" s="1">
        <v>42280</v>
      </c>
      <c r="D74" t="s">
        <v>1130</v>
      </c>
      <c r="E74">
        <v>24.08</v>
      </c>
      <c r="F74" t="s">
        <v>558</v>
      </c>
      <c r="G74" t="s">
        <v>1045</v>
      </c>
      <c r="H74">
        <f>COUNTIFS(Table6[Order ID],Table5[[#This Row],[OrderID]])</f>
        <v>1</v>
      </c>
      <c r="I74">
        <f t="shared" si="4"/>
        <v>2015</v>
      </c>
      <c r="J74" s="7" t="str">
        <f t="shared" si="5"/>
        <v>October</v>
      </c>
      <c r="N74" t="str">
        <f>_xlfn.XLOOKUP(Table9[[#This Row],[Customer IDs]],Table22[CustomerID],Table22[CustomerFullname],"Error!",0)</f>
        <v>Yoshi Latimer</v>
      </c>
      <c r="O74" t="s">
        <v>268</v>
      </c>
      <c r="P74">
        <f>COUNTIF(Table5[CustomerID],Table9[[#This Row],[Customer IDs]])</f>
        <v>5</v>
      </c>
      <c r="Q74">
        <f t="shared" si="6"/>
        <v>64</v>
      </c>
      <c r="T74" s="14" t="str">
        <v>OCEAN</v>
      </c>
    </row>
    <row r="75" spans="2:20">
      <c r="B75">
        <v>10321</v>
      </c>
      <c r="C75" s="1">
        <v>42280</v>
      </c>
      <c r="D75" t="s">
        <v>1132</v>
      </c>
      <c r="E75">
        <v>20.13</v>
      </c>
      <c r="F75" t="s">
        <v>280</v>
      </c>
      <c r="G75" t="s">
        <v>989</v>
      </c>
      <c r="H75">
        <f>COUNTIFS(Table6[Order ID],Table5[[#This Row],[OrderID]])</f>
        <v>1</v>
      </c>
      <c r="I75">
        <f t="shared" si="4"/>
        <v>2015</v>
      </c>
      <c r="J75" s="7" t="str">
        <f t="shared" si="5"/>
        <v>October</v>
      </c>
      <c r="N75" t="str">
        <f>_xlfn.XLOOKUP(Table9[[#This Row],[Customer IDs]],Table22[CustomerID],Table22[CustomerFullname],"Error!",0)</f>
        <v>Martine Rancé</v>
      </c>
      <c r="O75" t="s">
        <v>192</v>
      </c>
      <c r="P75">
        <f>COUNTIF(Table5[CustomerID],Table9[[#This Row],[Customer IDs]])</f>
        <v>5</v>
      </c>
      <c r="Q75">
        <f t="shared" si="6"/>
        <v>64</v>
      </c>
      <c r="T75" s="14" t="str">
        <v>FRANS</v>
      </c>
    </row>
    <row r="76" spans="2:20">
      <c r="B76">
        <v>10322</v>
      </c>
      <c r="C76" s="1">
        <v>42281</v>
      </c>
      <c r="D76" t="s">
        <v>1130</v>
      </c>
      <c r="E76">
        <v>24.08</v>
      </c>
      <c r="F76" t="s">
        <v>389</v>
      </c>
      <c r="G76" t="s">
        <v>1054</v>
      </c>
      <c r="H76">
        <f>COUNTIFS(Table6[Order ID],Table5[[#This Row],[OrderID]])</f>
        <v>1</v>
      </c>
      <c r="I76">
        <f t="shared" si="4"/>
        <v>2015</v>
      </c>
      <c r="J76" s="7" t="str">
        <f t="shared" si="5"/>
        <v>October</v>
      </c>
      <c r="N76" t="str">
        <f>_xlfn.XLOOKUP(Table9[[#This Row],[Customer IDs]],Table22[CustomerID],Table22[CustomerFullname],"Error!",0)</f>
        <v>Yvonne Moncada</v>
      </c>
      <c r="O76" t="s">
        <v>372</v>
      </c>
      <c r="P76">
        <f>COUNTIF(Table5[CustomerID],Table9[[#This Row],[Customer IDs]])</f>
        <v>5</v>
      </c>
      <c r="Q76">
        <f t="shared" si="6"/>
        <v>64</v>
      </c>
      <c r="T76" s="14" t="str">
        <v>GOURL</v>
      </c>
    </row>
    <row r="77" spans="2:20">
      <c r="B77">
        <v>10323</v>
      </c>
      <c r="C77" s="1">
        <v>42284</v>
      </c>
      <c r="D77" t="s">
        <v>1131</v>
      </c>
      <c r="E77">
        <v>44.04</v>
      </c>
      <c r="F77" t="s">
        <v>287</v>
      </c>
      <c r="G77" t="s">
        <v>1013</v>
      </c>
      <c r="H77">
        <f>COUNTIFS(Table6[Order ID],Table5[[#This Row],[OrderID]])</f>
        <v>3</v>
      </c>
      <c r="I77">
        <f t="shared" si="4"/>
        <v>2015</v>
      </c>
      <c r="J77" s="7" t="str">
        <f t="shared" si="5"/>
        <v>October</v>
      </c>
      <c r="N77" t="str">
        <f>_xlfn.XLOOKUP(Table9[[#This Row],[Customer IDs]],Table22[CustomerID],Table22[CustomerFullname],"Error!",0)</f>
        <v>Sergio Gutiérrez</v>
      </c>
      <c r="O77" t="s">
        <v>424</v>
      </c>
      <c r="P77">
        <f>COUNTIF(Table5[CustomerID],Table9[[#This Row],[Customer IDs]])</f>
        <v>5</v>
      </c>
      <c r="Q77">
        <f t="shared" si="6"/>
        <v>64</v>
      </c>
      <c r="T77" s="14" t="str">
        <v>CONSH</v>
      </c>
    </row>
    <row r="78" spans="2:20">
      <c r="B78">
        <v>10324</v>
      </c>
      <c r="C78" s="1">
        <v>42285</v>
      </c>
      <c r="D78" t="s">
        <v>1131</v>
      </c>
      <c r="E78">
        <v>44.04</v>
      </c>
      <c r="F78" t="s">
        <v>465</v>
      </c>
      <c r="G78" t="s">
        <v>1016</v>
      </c>
      <c r="H78">
        <f>COUNTIFS(Table6[Order ID],Table5[[#This Row],[OrderID]])</f>
        <v>5</v>
      </c>
      <c r="I78">
        <f t="shared" si="4"/>
        <v>2015</v>
      </c>
      <c r="J78" s="7" t="str">
        <f t="shared" si="5"/>
        <v>October</v>
      </c>
      <c r="N78" t="str">
        <f>_xlfn.XLOOKUP(Table9[[#This Row],[Customer IDs]],Table22[CustomerID],Table22[CustomerFullname],"Error!",0)</f>
        <v>Ana Trujillo</v>
      </c>
      <c r="O78" t="s">
        <v>68</v>
      </c>
      <c r="P78">
        <f>COUNTIF(Table5[CustomerID],Table9[[#This Row],[Customer IDs]])</f>
        <v>4</v>
      </c>
      <c r="Q78">
        <f t="shared" si="6"/>
        <v>74</v>
      </c>
      <c r="T78" s="14" t="str">
        <v>RANCH</v>
      </c>
    </row>
    <row r="79" spans="2:20">
      <c r="B79">
        <v>10325</v>
      </c>
      <c r="C79" s="1">
        <v>42286</v>
      </c>
      <c r="D79" t="s">
        <v>1130</v>
      </c>
      <c r="E79">
        <v>24.08</v>
      </c>
      <c r="F79" t="s">
        <v>287</v>
      </c>
      <c r="G79" t="s">
        <v>1013</v>
      </c>
      <c r="H79">
        <f>COUNTIFS(Table6[Order ID],Table5[[#This Row],[OrderID]])</f>
        <v>5</v>
      </c>
      <c r="I79">
        <f t="shared" si="4"/>
        <v>2015</v>
      </c>
      <c r="J79" s="7" t="str">
        <f t="shared" si="5"/>
        <v>October</v>
      </c>
      <c r="N79" t="str">
        <f>_xlfn.XLOOKUP(Table9[[#This Row],[Customer IDs]],Table22[CustomerID],Table22[CustomerFullname],"Error!",0)</f>
        <v>Liz Nixon</v>
      </c>
      <c r="O79" t="s">
        <v>499</v>
      </c>
      <c r="P79">
        <f>COUNTIF(Table5[CustomerID],Table9[[#This Row],[Customer IDs]])</f>
        <v>4</v>
      </c>
      <c r="Q79">
        <f t="shared" si="6"/>
        <v>74</v>
      </c>
      <c r="T79" s="14" t="str">
        <v>LAZYK</v>
      </c>
    </row>
    <row r="80" spans="2:20">
      <c r="B80">
        <v>10326</v>
      </c>
      <c r="C80" s="1">
        <v>42287</v>
      </c>
      <c r="D80" t="s">
        <v>1132</v>
      </c>
      <c r="E80">
        <v>20.13</v>
      </c>
      <c r="F80" t="s">
        <v>106</v>
      </c>
      <c r="G80" t="s">
        <v>1054</v>
      </c>
      <c r="H80">
        <f>COUNTIFS(Table6[Order ID],Table5[[#This Row],[OrderID]])</f>
        <v>3</v>
      </c>
      <c r="I80">
        <f t="shared" si="4"/>
        <v>2015</v>
      </c>
      <c r="J80" s="7" t="str">
        <f t="shared" si="5"/>
        <v>October</v>
      </c>
      <c r="N80" t="str">
        <f>_xlfn.XLOOKUP(Table9[[#This Row],[Customer IDs]],Table22[CustomerID],Table22[CustomerFullname],"Error!",0)</f>
        <v>Janine Labrune</v>
      </c>
      <c r="O80" t="s">
        <v>168</v>
      </c>
      <c r="P80">
        <f>COUNTIF(Table5[CustomerID],Table9[[#This Row],[Customer IDs]])</f>
        <v>4</v>
      </c>
      <c r="Q80">
        <f t="shared" si="6"/>
        <v>74</v>
      </c>
      <c r="T80" s="14" t="str">
        <v>LAUGB</v>
      </c>
    </row>
    <row r="81" spans="2:20">
      <c r="B81">
        <v>10327</v>
      </c>
      <c r="C81" s="1">
        <v>42288</v>
      </c>
      <c r="D81" t="s">
        <v>1131</v>
      </c>
      <c r="E81">
        <v>44.04</v>
      </c>
      <c r="F81" t="s">
        <v>198</v>
      </c>
      <c r="G81" t="s">
        <v>1036</v>
      </c>
      <c r="H81">
        <f>COUNTIFS(Table6[Order ID],Table5[[#This Row],[OrderID]])</f>
        <v>4</v>
      </c>
      <c r="I81">
        <f t="shared" si="4"/>
        <v>2015</v>
      </c>
      <c r="J81" s="7" t="str">
        <f t="shared" si="5"/>
        <v>October</v>
      </c>
      <c r="N81" t="str">
        <f>_xlfn.XLOOKUP(Table9[[#This Row],[Customer IDs]],Table22[CustomerID],Table22[CustomerFullname],"Error!",0)</f>
        <v>Jaime Yorres</v>
      </c>
      <c r="O81" t="s">
        <v>323</v>
      </c>
      <c r="P81">
        <f>COUNTIF(Table5[CustomerID],Table9[[#This Row],[Customer IDs]])</f>
        <v>4</v>
      </c>
      <c r="Q81">
        <f t="shared" si="6"/>
        <v>74</v>
      </c>
      <c r="T81" s="14" t="str">
        <v>BLAUS</v>
      </c>
    </row>
    <row r="82" spans="2:20">
      <c r="B82">
        <v>10328</v>
      </c>
      <c r="C82" s="1">
        <v>42291</v>
      </c>
      <c r="D82" t="s">
        <v>1130</v>
      </c>
      <c r="E82">
        <v>24.08</v>
      </c>
      <c r="F82" t="s">
        <v>222</v>
      </c>
      <c r="G82" t="s">
        <v>996</v>
      </c>
      <c r="H82">
        <f>COUNTIFS(Table6[Order ID],Table5[[#This Row],[OrderID]])</f>
        <v>3</v>
      </c>
      <c r="I82">
        <f t="shared" si="4"/>
        <v>2015</v>
      </c>
      <c r="J82" s="7" t="str">
        <f t="shared" si="5"/>
        <v>October</v>
      </c>
      <c r="N82" t="str">
        <f>_xlfn.XLOOKUP(Table9[[#This Row],[Customer IDs]],Table22[CustomerID],Table22[CustomerFullname],"Error!",0)</f>
        <v>Dominique Perrier</v>
      </c>
      <c r="O82" t="s">
        <v>482</v>
      </c>
      <c r="P82">
        <f>COUNTIF(Table5[CustomerID],Table9[[#This Row],[Customer IDs]])</f>
        <v>4</v>
      </c>
      <c r="Q82">
        <f t="shared" si="6"/>
        <v>74</v>
      </c>
      <c r="T82" s="14" t="str">
        <v>NORTS</v>
      </c>
    </row>
    <row r="83" spans="2:20">
      <c r="B83">
        <v>10329</v>
      </c>
      <c r="C83" s="1">
        <v>42292</v>
      </c>
      <c r="D83" t="s">
        <v>1132</v>
      </c>
      <c r="E83">
        <v>20.13</v>
      </c>
      <c r="F83" t="s">
        <v>487</v>
      </c>
      <c r="G83" t="s">
        <v>1002</v>
      </c>
      <c r="H83">
        <f>COUNTIFS(Table6[Order ID],Table5[[#This Row],[OrderID]])</f>
        <v>4</v>
      </c>
      <c r="I83">
        <f t="shared" si="4"/>
        <v>2015</v>
      </c>
      <c r="J83" s="7" t="str">
        <f t="shared" si="5"/>
        <v>October</v>
      </c>
      <c r="N83" t="str">
        <f>_xlfn.XLOOKUP(Table9[[#This Row],[Customer IDs]],Table22[CustomerID],Table22[CustomerFullname],"Error!",0)</f>
        <v>Daniel Tonini</v>
      </c>
      <c r="O83" t="s">
        <v>293</v>
      </c>
      <c r="P83">
        <f>COUNTIF(Table5[CustomerID],Table9[[#This Row],[Customer IDs]])</f>
        <v>4</v>
      </c>
      <c r="Q83">
        <f t="shared" si="6"/>
        <v>74</v>
      </c>
      <c r="T83" s="14" t="str">
        <v>CACTU</v>
      </c>
    </row>
    <row r="84" spans="2:20">
      <c r="B84">
        <v>10330</v>
      </c>
      <c r="C84" s="1">
        <v>42293</v>
      </c>
      <c r="D84" t="s">
        <v>1131</v>
      </c>
      <c r="E84">
        <v>44.04</v>
      </c>
      <c r="F84" t="s">
        <v>329</v>
      </c>
      <c r="G84" t="s">
        <v>1051</v>
      </c>
      <c r="H84">
        <f>COUNTIFS(Table6[Order ID],Table5[[#This Row],[OrderID]])</f>
        <v>2</v>
      </c>
      <c r="I84">
        <f t="shared" si="4"/>
        <v>2015</v>
      </c>
      <c r="J84" s="7" t="str">
        <f t="shared" si="5"/>
        <v>October</v>
      </c>
      <c r="N84" t="str">
        <f>_xlfn.XLOOKUP(Table9[[#This Row],[Customer IDs]],Table22[CustomerID],Table22[CustomerFullname],"Error!",0)</f>
        <v>Martín Sommer</v>
      </c>
      <c r="O84" t="s">
        <v>106</v>
      </c>
      <c r="P84">
        <f>COUNTIF(Table5[CustomerID],Table9[[#This Row],[Customer IDs]])</f>
        <v>3</v>
      </c>
      <c r="Q84">
        <f t="shared" si="6"/>
        <v>80</v>
      </c>
      <c r="T84" s="14" t="str">
        <v>GREAL</v>
      </c>
    </row>
    <row r="85" spans="2:20">
      <c r="B85">
        <v>10331</v>
      </c>
      <c r="C85" s="1">
        <v>42293</v>
      </c>
      <c r="D85" t="s">
        <v>1131</v>
      </c>
      <c r="E85">
        <v>44.04</v>
      </c>
      <c r="F85" t="s">
        <v>113</v>
      </c>
      <c r="G85" t="s">
        <v>1029</v>
      </c>
      <c r="H85">
        <f>COUNTIFS(Table6[Order ID],Table5[[#This Row],[OrderID]])</f>
        <v>1</v>
      </c>
      <c r="I85">
        <f t="shared" si="4"/>
        <v>2015</v>
      </c>
      <c r="J85" s="7" t="str">
        <f t="shared" si="5"/>
        <v>October</v>
      </c>
      <c r="N85" t="str">
        <f>_xlfn.XLOOKUP(Table9[[#This Row],[Customer IDs]],Table22[CustomerID],Table22[CustomerFullname],"Error!",0)</f>
        <v>Elizabeth Brown</v>
      </c>
      <c r="O85" t="s">
        <v>156</v>
      </c>
      <c r="P85">
        <f>COUNTIF(Table5[CustomerID],Table9[[#This Row],[Customer IDs]])</f>
        <v>3</v>
      </c>
      <c r="Q85">
        <f t="shared" si="6"/>
        <v>80</v>
      </c>
      <c r="T85" s="14" t="str">
        <v>MAISD</v>
      </c>
    </row>
    <row r="86" spans="2:20">
      <c r="B86">
        <v>10332</v>
      </c>
      <c r="C86" s="1">
        <v>42294</v>
      </c>
      <c r="D86" t="s">
        <v>1132</v>
      </c>
      <c r="E86">
        <v>20.13</v>
      </c>
      <c r="F86" t="s">
        <v>355</v>
      </c>
      <c r="G86" t="s">
        <v>996</v>
      </c>
      <c r="H86">
        <f>COUNTIFS(Table6[Order ID],Table5[[#This Row],[OrderID]])</f>
        <v>3</v>
      </c>
      <c r="I86">
        <f t="shared" si="4"/>
        <v>2015</v>
      </c>
      <c r="J86" s="7" t="str">
        <f t="shared" si="5"/>
        <v>October</v>
      </c>
      <c r="N86" t="str">
        <f>_xlfn.XLOOKUP(Table9[[#This Row],[Customer IDs]],Table22[CustomerID],Table22[CustomerFullname],"Error!",0)</f>
        <v>Yoshi Tannamuri</v>
      </c>
      <c r="O86" t="s">
        <v>305</v>
      </c>
      <c r="P86">
        <f>COUNTIF(Table5[CustomerID],Table9[[#This Row],[Customer IDs]])</f>
        <v>3</v>
      </c>
      <c r="Q86">
        <f t="shared" si="6"/>
        <v>80</v>
      </c>
      <c r="T86" s="14" t="str">
        <v>TRAIH</v>
      </c>
    </row>
    <row r="87" spans="2:20">
      <c r="B87">
        <v>10333</v>
      </c>
      <c r="C87" s="1">
        <v>42295</v>
      </c>
      <c r="D87" t="s">
        <v>1130</v>
      </c>
      <c r="E87">
        <v>24.08</v>
      </c>
      <c r="F87" t="s">
        <v>558</v>
      </c>
      <c r="G87" t="s">
        <v>1048</v>
      </c>
      <c r="H87">
        <f>COUNTIFS(Table6[Order ID],Table5[[#This Row],[OrderID]])</f>
        <v>3</v>
      </c>
      <c r="I87">
        <f t="shared" si="4"/>
        <v>2015</v>
      </c>
      <c r="J87" s="7" t="str">
        <f t="shared" si="5"/>
        <v>October</v>
      </c>
      <c r="N87" t="str">
        <f>_xlfn.XLOOKUP(Table9[[#This Row],[Customer IDs]],Table22[CustomerID],Table22[CustomerFullname],"Error!",0)</f>
        <v>Simon Crowther</v>
      </c>
      <c r="O87" t="s">
        <v>366</v>
      </c>
      <c r="P87">
        <f>COUNTIF(Table5[CustomerID],Table9[[#This Row],[Customer IDs]])</f>
        <v>3</v>
      </c>
      <c r="Q87">
        <f t="shared" si="6"/>
        <v>80</v>
      </c>
      <c r="T87" s="14" t="str">
        <v>LETSS</v>
      </c>
    </row>
    <row r="88" spans="2:20">
      <c r="B88">
        <v>10334</v>
      </c>
      <c r="C88" s="1">
        <v>42298</v>
      </c>
      <c r="D88" t="s">
        <v>1132</v>
      </c>
      <c r="E88">
        <v>20.13</v>
      </c>
      <c r="F88" t="s">
        <v>541</v>
      </c>
      <c r="G88" t="s">
        <v>1039</v>
      </c>
      <c r="H88">
        <f>COUNTIFS(Table6[Order ID],Table5[[#This Row],[OrderID]])</f>
        <v>2</v>
      </c>
      <c r="I88">
        <f t="shared" si="4"/>
        <v>2015</v>
      </c>
      <c r="J88" s="7" t="str">
        <f t="shared" si="5"/>
        <v>October</v>
      </c>
      <c r="N88" t="str">
        <f>_xlfn.XLOOKUP(Table9[[#This Row],[Customer IDs]],Table22[CustomerID],Table22[CustomerFullname],"Error!",0)</f>
        <v>Helvetius Nagy</v>
      </c>
      <c r="O88" t="s">
        <v>529</v>
      </c>
      <c r="P88">
        <f>COUNTIF(Table5[CustomerID],Table9[[#This Row],[Customer IDs]])</f>
        <v>3</v>
      </c>
      <c r="Q88">
        <f t="shared" si="6"/>
        <v>80</v>
      </c>
      <c r="T88" s="14" t="str">
        <v>WILMK</v>
      </c>
    </row>
    <row r="89" spans="2:20">
      <c r="B89">
        <v>10335</v>
      </c>
      <c r="C89" s="1">
        <v>42299</v>
      </c>
      <c r="D89" t="s">
        <v>1132</v>
      </c>
      <c r="E89">
        <v>20.13</v>
      </c>
      <c r="F89" t="s">
        <v>274</v>
      </c>
      <c r="G89" t="s">
        <v>1048</v>
      </c>
      <c r="H89">
        <f>COUNTIFS(Table6[Order ID],Table5[[#This Row],[OrderID]])</f>
        <v>4</v>
      </c>
      <c r="I89">
        <f t="shared" si="4"/>
        <v>2015</v>
      </c>
      <c r="J89" s="7" t="str">
        <f t="shared" si="5"/>
        <v>October</v>
      </c>
      <c r="N89" t="str">
        <f>_xlfn.XLOOKUP(Table9[[#This Row],[Customer IDs]],Table22[CustomerID],Table22[CustomerFullname],"Error!",0)</f>
        <v>Liu Wong</v>
      </c>
      <c r="O89" t="s">
        <v>505</v>
      </c>
      <c r="P89">
        <f>COUNTIF(Table5[CustomerID],Table9[[#This Row],[Customer IDs]])</f>
        <v>3</v>
      </c>
      <c r="Q89">
        <f t="shared" si="6"/>
        <v>80</v>
      </c>
      <c r="T89" s="14" t="str">
        <v>THECR</v>
      </c>
    </row>
    <row r="90" spans="2:20">
      <c r="B90">
        <v>10336</v>
      </c>
      <c r="C90" s="1">
        <v>42300</v>
      </c>
      <c r="D90" t="s">
        <v>1132</v>
      </c>
      <c r="E90">
        <v>20.13</v>
      </c>
      <c r="F90" t="s">
        <v>401</v>
      </c>
      <c r="G90" t="s">
        <v>996</v>
      </c>
      <c r="H90">
        <f>COUNTIFS(Table6[Order ID],Table5[[#This Row],[OrderID]])</f>
        <v>1</v>
      </c>
      <c r="I90">
        <f t="shared" si="4"/>
        <v>2015</v>
      </c>
      <c r="J90" s="7" t="str">
        <f t="shared" si="5"/>
        <v>October</v>
      </c>
      <c r="N90" t="str">
        <f>_xlfn.XLOOKUP(Table9[[#This Row],[Customer IDs]],Table22[CustomerID],Table22[CustomerFullname],"Error!",0)</f>
        <v>Carine Schmitt</v>
      </c>
      <c r="O90" t="s">
        <v>210</v>
      </c>
      <c r="P90">
        <f>COUNTIF(Table5[CustomerID],Table9[[#This Row],[Customer IDs]])</f>
        <v>3</v>
      </c>
      <c r="Q90">
        <f t="shared" si="6"/>
        <v>80</v>
      </c>
      <c r="T90" s="14" t="str">
        <v>ALFKI</v>
      </c>
    </row>
    <row r="91" spans="2:20">
      <c r="B91">
        <v>10337</v>
      </c>
      <c r="C91" s="1">
        <v>42301</v>
      </c>
      <c r="D91" t="s">
        <v>1130</v>
      </c>
      <c r="E91">
        <v>24.08</v>
      </c>
      <c r="F91" t="s">
        <v>204</v>
      </c>
      <c r="G91" t="s">
        <v>996</v>
      </c>
      <c r="H91">
        <f>COUNTIFS(Table6[Order ID],Table5[[#This Row],[OrderID]])</f>
        <v>5</v>
      </c>
      <c r="I91">
        <f t="shared" si="4"/>
        <v>2015</v>
      </c>
      <c r="J91" s="7" t="str">
        <f t="shared" si="5"/>
        <v>October</v>
      </c>
      <c r="N91" t="str">
        <f>_xlfn.XLOOKUP(Table9[[#This Row],[Customer IDs]],Table22[CustomerID],Table22[CustomerFullname],"Error!",0)</f>
        <v>Manuel Pereira</v>
      </c>
      <c r="O91" t="s">
        <v>250</v>
      </c>
      <c r="P91">
        <f>COUNTIF(Table5[CustomerID],Table9[[#This Row],[Customer IDs]])</f>
        <v>2</v>
      </c>
      <c r="Q91">
        <f t="shared" si="6"/>
        <v>87</v>
      </c>
      <c r="T91" s="14" t="str">
        <v>FRANR</v>
      </c>
    </row>
    <row r="92" spans="2:20">
      <c r="B92">
        <v>10338</v>
      </c>
      <c r="C92" s="1">
        <v>42302</v>
      </c>
      <c r="D92" t="s">
        <v>1130</v>
      </c>
      <c r="E92">
        <v>24.08</v>
      </c>
      <c r="F92" t="s">
        <v>377</v>
      </c>
      <c r="G92" t="s">
        <v>989</v>
      </c>
      <c r="H92">
        <f>COUNTIFS(Table6[Order ID],Table5[[#This Row],[OrderID]])</f>
        <v>2</v>
      </c>
      <c r="I92">
        <f t="shared" si="4"/>
        <v>2015</v>
      </c>
      <c r="J92" s="7" t="str">
        <f t="shared" si="5"/>
        <v>October</v>
      </c>
      <c r="N92" t="str">
        <f>_xlfn.XLOOKUP(Table9[[#This Row],[Customer IDs]],Table22[CustomerID],Table22[CustomerFullname],"Error!",0)</f>
        <v>John Steel</v>
      </c>
      <c r="O92" t="s">
        <v>311</v>
      </c>
      <c r="P92">
        <f>COUNTIF(Table5[CustomerID],Table9[[#This Row],[Customer IDs]])</f>
        <v>2</v>
      </c>
      <c r="Q92">
        <f t="shared" si="6"/>
        <v>87</v>
      </c>
      <c r="T92" s="14" t="str">
        <v>SPECD</v>
      </c>
    </row>
    <row r="93" spans="2:20">
      <c r="B93">
        <v>10339</v>
      </c>
      <c r="C93" s="1">
        <v>42305</v>
      </c>
      <c r="D93" t="s">
        <v>1132</v>
      </c>
      <c r="E93">
        <v>20.13</v>
      </c>
      <c r="F93" t="s">
        <v>355</v>
      </c>
      <c r="G93" t="s">
        <v>1021</v>
      </c>
      <c r="H93">
        <f>COUNTIFS(Table6[Order ID],Table5[[#This Row],[OrderID]])</f>
        <v>3</v>
      </c>
      <c r="I93">
        <f t="shared" si="4"/>
        <v>2015</v>
      </c>
      <c r="J93" s="7" t="str">
        <f t="shared" si="5"/>
        <v>October</v>
      </c>
      <c r="N93" t="str">
        <f>_xlfn.XLOOKUP(Table9[[#This Row],[Customer IDs]],Table22[CustomerID],Table22[CustomerFullname],"Error!",0)</f>
        <v>Francisco Chang</v>
      </c>
      <c r="O93" t="s">
        <v>138</v>
      </c>
      <c r="P93">
        <f>COUNTIF(Table5[CustomerID],Table9[[#This Row],[Customer IDs]])</f>
        <v>1</v>
      </c>
      <c r="Q93">
        <f t="shared" si="6"/>
        <v>89</v>
      </c>
      <c r="T93" s="14" t="str">
        <v>LACOR</v>
      </c>
    </row>
    <row r="94" spans="2:20">
      <c r="B94">
        <v>10340</v>
      </c>
      <c r="C94" s="1">
        <v>42306</v>
      </c>
      <c r="D94" t="s">
        <v>1130</v>
      </c>
      <c r="E94">
        <v>24.08</v>
      </c>
      <c r="F94" t="s">
        <v>113</v>
      </c>
      <c r="G94" t="s">
        <v>996</v>
      </c>
      <c r="H94">
        <f>COUNTIFS(Table6[Order ID],Table5[[#This Row],[OrderID]])</f>
        <v>3</v>
      </c>
      <c r="I94">
        <f t="shared" si="4"/>
        <v>2015</v>
      </c>
      <c r="J94" s="7" t="str">
        <f t="shared" si="5"/>
        <v>October</v>
      </c>
    </row>
    <row r="95" spans="2:20">
      <c r="B95">
        <v>10341</v>
      </c>
      <c r="C95" s="1">
        <v>42306</v>
      </c>
      <c r="D95" t="s">
        <v>1130</v>
      </c>
      <c r="E95">
        <v>24.08</v>
      </c>
      <c r="F95" t="s">
        <v>476</v>
      </c>
      <c r="G95" t="s">
        <v>1033</v>
      </c>
      <c r="H95">
        <f>COUNTIFS(Table6[Order ID],Table5[[#This Row],[OrderID]])</f>
        <v>2</v>
      </c>
      <c r="I95">
        <f t="shared" si="4"/>
        <v>2015</v>
      </c>
      <c r="J95" s="7" t="str">
        <f t="shared" si="5"/>
        <v>October</v>
      </c>
    </row>
    <row r="96" spans="2:20">
      <c r="B96">
        <v>10342</v>
      </c>
      <c r="C96" s="1">
        <v>42307</v>
      </c>
      <c r="D96" t="s">
        <v>1132</v>
      </c>
      <c r="E96">
        <v>20.13</v>
      </c>
      <c r="F96" t="s">
        <v>204</v>
      </c>
      <c r="G96" t="s">
        <v>1057</v>
      </c>
      <c r="H96">
        <f>COUNTIFS(Table6[Order ID],Table5[[#This Row],[OrderID]])</f>
        <v>4</v>
      </c>
      <c r="I96">
        <f t="shared" si="4"/>
        <v>2015</v>
      </c>
      <c r="J96" s="7" t="str">
        <f t="shared" si="5"/>
        <v>October</v>
      </c>
    </row>
    <row r="97" spans="2:10">
      <c r="B97">
        <v>10343</v>
      </c>
      <c r="C97" s="1">
        <v>42308</v>
      </c>
      <c r="D97" t="s">
        <v>1131</v>
      </c>
      <c r="E97">
        <v>44.04</v>
      </c>
      <c r="F97" t="s">
        <v>317</v>
      </c>
      <c r="G97" t="s">
        <v>1016</v>
      </c>
      <c r="H97">
        <f>COUNTIFS(Table6[Order ID],Table5[[#This Row],[OrderID]])</f>
        <v>3</v>
      </c>
      <c r="I97">
        <f t="shared" si="4"/>
        <v>2015</v>
      </c>
      <c r="J97" s="7" t="str">
        <f t="shared" si="5"/>
        <v>October</v>
      </c>
    </row>
    <row r="98" spans="2:10">
      <c r="B98">
        <v>10344</v>
      </c>
      <c r="C98" s="1">
        <v>42309</v>
      </c>
      <c r="D98" t="s">
        <v>1132</v>
      </c>
      <c r="E98">
        <v>20.13</v>
      </c>
      <c r="F98" t="s">
        <v>569</v>
      </c>
      <c r="G98" t="s">
        <v>1016</v>
      </c>
      <c r="H98">
        <f>COUNTIFS(Table6[Order ID],Table5[[#This Row],[OrderID]])</f>
        <v>2</v>
      </c>
      <c r="I98">
        <f t="shared" si="4"/>
        <v>2015</v>
      </c>
      <c r="J98" s="7" t="str">
        <f t="shared" si="5"/>
        <v>November</v>
      </c>
    </row>
    <row r="99" spans="2:10">
      <c r="B99">
        <v>10345</v>
      </c>
      <c r="C99" s="1">
        <v>42312</v>
      </c>
      <c r="D99" t="s">
        <v>1132</v>
      </c>
      <c r="E99">
        <v>20.13</v>
      </c>
      <c r="F99" t="s">
        <v>418</v>
      </c>
      <c r="G99" t="s">
        <v>1007</v>
      </c>
      <c r="H99">
        <f>COUNTIFS(Table6[Order ID],Table5[[#This Row],[OrderID]])</f>
        <v>3</v>
      </c>
      <c r="I99">
        <f t="shared" si="4"/>
        <v>2015</v>
      </c>
      <c r="J99" s="7" t="str">
        <f t="shared" si="5"/>
        <v>November</v>
      </c>
    </row>
    <row r="100" spans="2:10">
      <c r="B100">
        <v>10346</v>
      </c>
      <c r="C100" s="1">
        <v>42313</v>
      </c>
      <c r="D100" t="s">
        <v>1130</v>
      </c>
      <c r="E100">
        <v>24.08</v>
      </c>
      <c r="F100" t="s">
        <v>430</v>
      </c>
      <c r="G100" t="s">
        <v>1048</v>
      </c>
      <c r="H100">
        <f>COUNTIFS(Table6[Order ID],Table5[[#This Row],[OrderID]])</f>
        <v>2</v>
      </c>
      <c r="I100">
        <f t="shared" si="4"/>
        <v>2015</v>
      </c>
      <c r="J100" s="7" t="str">
        <f t="shared" si="5"/>
        <v>November</v>
      </c>
    </row>
    <row r="101" spans="2:10">
      <c r="B101">
        <v>10347</v>
      </c>
      <c r="C101" s="1">
        <v>42314</v>
      </c>
      <c r="D101" t="s">
        <v>1130</v>
      </c>
      <c r="E101">
        <v>24.08</v>
      </c>
      <c r="F101" t="s">
        <v>186</v>
      </c>
      <c r="G101" t="s">
        <v>1048</v>
      </c>
      <c r="H101">
        <f>COUNTIFS(Table6[Order ID],Table5[[#This Row],[OrderID]])</f>
        <v>4</v>
      </c>
      <c r="I101">
        <f t="shared" si="4"/>
        <v>2015</v>
      </c>
      <c r="J101" s="7" t="str">
        <f t="shared" si="5"/>
        <v>November</v>
      </c>
    </row>
    <row r="102" spans="2:10">
      <c r="B102">
        <v>10348</v>
      </c>
      <c r="C102" s="1">
        <v>42315</v>
      </c>
      <c r="D102" t="s">
        <v>1132</v>
      </c>
      <c r="E102">
        <v>20.13</v>
      </c>
      <c r="F102" t="s">
        <v>552</v>
      </c>
      <c r="G102" t="s">
        <v>989</v>
      </c>
      <c r="H102">
        <f>COUNTIFS(Table6[Order ID],Table5[[#This Row],[OrderID]])</f>
        <v>2</v>
      </c>
      <c r="I102">
        <f t="shared" si="4"/>
        <v>2015</v>
      </c>
      <c r="J102" s="7" t="str">
        <f t="shared" si="5"/>
        <v>November</v>
      </c>
    </row>
    <row r="103" spans="2:10">
      <c r="B103">
        <v>10349</v>
      </c>
      <c r="C103" s="1">
        <v>42316</v>
      </c>
      <c r="D103" t="s">
        <v>1131</v>
      </c>
      <c r="E103">
        <v>44.04</v>
      </c>
      <c r="F103" t="s">
        <v>487</v>
      </c>
      <c r="G103" t="s">
        <v>1057</v>
      </c>
      <c r="H103">
        <f>COUNTIFS(Table6[Order ID],Table5[[#This Row],[OrderID]])</f>
        <v>1</v>
      </c>
      <c r="I103">
        <f t="shared" si="4"/>
        <v>2015</v>
      </c>
      <c r="J103" s="7" t="str">
        <f t="shared" si="5"/>
        <v>November</v>
      </c>
    </row>
    <row r="104" spans="2:10">
      <c r="B104">
        <v>10350</v>
      </c>
      <c r="C104" s="1">
        <v>42319</v>
      </c>
      <c r="D104" t="s">
        <v>1132</v>
      </c>
      <c r="E104">
        <v>20.13</v>
      </c>
      <c r="F104" t="s">
        <v>299</v>
      </c>
      <c r="G104" t="s">
        <v>996</v>
      </c>
      <c r="H104">
        <f>COUNTIFS(Table6[Order ID],Table5[[#This Row],[OrderID]])</f>
        <v>2</v>
      </c>
      <c r="I104">
        <f t="shared" si="4"/>
        <v>2015</v>
      </c>
      <c r="J104" s="7" t="str">
        <f t="shared" si="5"/>
        <v>November</v>
      </c>
    </row>
    <row r="105" spans="2:10">
      <c r="B105">
        <v>10351</v>
      </c>
      <c r="C105" s="1">
        <v>42319</v>
      </c>
      <c r="D105" t="s">
        <v>1131</v>
      </c>
      <c r="E105">
        <v>44.04</v>
      </c>
      <c r="F105" t="s">
        <v>180</v>
      </c>
      <c r="G105" t="s">
        <v>1029</v>
      </c>
      <c r="H105">
        <f>COUNTIFS(Table6[Order ID],Table5[[#This Row],[OrderID]])</f>
        <v>4</v>
      </c>
      <c r="I105">
        <f t="shared" si="4"/>
        <v>2015</v>
      </c>
      <c r="J105" s="7" t="str">
        <f t="shared" si="5"/>
        <v>November</v>
      </c>
    </row>
    <row r="106" spans="2:10">
      <c r="B106">
        <v>10352</v>
      </c>
      <c r="C106" s="1">
        <v>42320</v>
      </c>
      <c r="D106" t="s">
        <v>1130</v>
      </c>
      <c r="E106">
        <v>24.08</v>
      </c>
      <c r="F106" t="s">
        <v>222</v>
      </c>
      <c r="G106" t="s">
        <v>1051</v>
      </c>
      <c r="H106">
        <f>COUNTIFS(Table6[Order ID],Table5[[#This Row],[OrderID]])</f>
        <v>2</v>
      </c>
      <c r="I106">
        <f t="shared" si="4"/>
        <v>2015</v>
      </c>
      <c r="J106" s="7" t="str">
        <f t="shared" si="5"/>
        <v>November</v>
      </c>
    </row>
    <row r="107" spans="2:10">
      <c r="B107">
        <v>10353</v>
      </c>
      <c r="C107" s="1">
        <v>42321</v>
      </c>
      <c r="D107" t="s">
        <v>1130</v>
      </c>
      <c r="E107">
        <v>24.08</v>
      </c>
      <c r="F107" t="s">
        <v>395</v>
      </c>
      <c r="G107" t="s">
        <v>1036</v>
      </c>
      <c r="H107">
        <f>COUNTIFS(Table6[Order ID],Table5[[#This Row],[OrderID]])</f>
        <v>2</v>
      </c>
      <c r="I107">
        <f t="shared" si="4"/>
        <v>2015</v>
      </c>
      <c r="J107" s="7" t="str">
        <f t="shared" si="5"/>
        <v>November</v>
      </c>
    </row>
    <row r="108" spans="2:10">
      <c r="B108">
        <v>10354</v>
      </c>
      <c r="C108" s="1">
        <v>42322</v>
      </c>
      <c r="D108" t="s">
        <v>1130</v>
      </c>
      <c r="E108">
        <v>24.08</v>
      </c>
      <c r="F108" t="s">
        <v>389</v>
      </c>
      <c r="G108" t="s">
        <v>1054</v>
      </c>
      <c r="H108">
        <f>COUNTIFS(Table6[Order ID],Table5[[#This Row],[OrderID]])</f>
        <v>2</v>
      </c>
      <c r="I108">
        <f t="shared" si="4"/>
        <v>2015</v>
      </c>
      <c r="J108" s="7" t="str">
        <f t="shared" si="5"/>
        <v>November</v>
      </c>
    </row>
    <row r="109" spans="2:10">
      <c r="B109">
        <v>10355</v>
      </c>
      <c r="C109" s="1">
        <v>42323</v>
      </c>
      <c r="D109" t="s">
        <v>1131</v>
      </c>
      <c r="E109">
        <v>44.04</v>
      </c>
      <c r="F109" t="s">
        <v>81</v>
      </c>
      <c r="G109" t="s">
        <v>1039</v>
      </c>
      <c r="H109">
        <f>COUNTIFS(Table6[Order ID],Table5[[#This Row],[OrderID]])</f>
        <v>2</v>
      </c>
      <c r="I109">
        <f t="shared" si="4"/>
        <v>2015</v>
      </c>
      <c r="J109" s="7" t="str">
        <f t="shared" si="5"/>
        <v>November</v>
      </c>
    </row>
    <row r="110" spans="2:10">
      <c r="B110">
        <v>10356</v>
      </c>
      <c r="C110" s="1">
        <v>42326</v>
      </c>
      <c r="D110" t="s">
        <v>1132</v>
      </c>
      <c r="E110">
        <v>20.13</v>
      </c>
      <c r="F110" t="s">
        <v>552</v>
      </c>
      <c r="G110" t="s">
        <v>1048</v>
      </c>
      <c r="H110">
        <f>COUNTIFS(Table6[Order ID],Table5[[#This Row],[OrderID]])</f>
        <v>3</v>
      </c>
      <c r="I110">
        <f t="shared" si="4"/>
        <v>2015</v>
      </c>
      <c r="J110" s="7" t="str">
        <f t="shared" si="5"/>
        <v>November</v>
      </c>
    </row>
    <row r="111" spans="2:10">
      <c r="B111">
        <v>10357</v>
      </c>
      <c r="C111" s="1">
        <v>42327</v>
      </c>
      <c r="D111" t="s">
        <v>1130</v>
      </c>
      <c r="E111">
        <v>24.08</v>
      </c>
      <c r="F111" t="s">
        <v>329</v>
      </c>
      <c r="G111" t="s">
        <v>1007</v>
      </c>
      <c r="H111">
        <f>COUNTIFS(Table6[Order ID],Table5[[#This Row],[OrderID]])</f>
        <v>3</v>
      </c>
      <c r="I111">
        <f t="shared" si="4"/>
        <v>2015</v>
      </c>
      <c r="J111" s="7" t="str">
        <f t="shared" si="5"/>
        <v>November</v>
      </c>
    </row>
    <row r="112" spans="2:10">
      <c r="B112">
        <v>10358</v>
      </c>
      <c r="C112" s="1">
        <v>42328</v>
      </c>
      <c r="D112" t="s">
        <v>1131</v>
      </c>
      <c r="E112">
        <v>44.04</v>
      </c>
      <c r="F112" t="s">
        <v>299</v>
      </c>
      <c r="G112" t="s">
        <v>1033</v>
      </c>
      <c r="H112">
        <f>COUNTIFS(Table6[Order ID],Table5[[#This Row],[OrderID]])</f>
        <v>3</v>
      </c>
      <c r="I112">
        <f t="shared" si="4"/>
        <v>2015</v>
      </c>
      <c r="J112" s="7" t="str">
        <f t="shared" si="5"/>
        <v>November</v>
      </c>
    </row>
    <row r="113" spans="2:10">
      <c r="B113">
        <v>10359</v>
      </c>
      <c r="C113" s="1">
        <v>42329</v>
      </c>
      <c r="D113" t="s">
        <v>1130</v>
      </c>
      <c r="E113">
        <v>24.08</v>
      </c>
      <c r="F113" t="s">
        <v>471</v>
      </c>
      <c r="G113" t="s">
        <v>1036</v>
      </c>
      <c r="H113">
        <f>COUNTIFS(Table6[Order ID],Table5[[#This Row],[OrderID]])</f>
        <v>3</v>
      </c>
      <c r="I113">
        <f t="shared" si="4"/>
        <v>2015</v>
      </c>
      <c r="J113" s="7" t="str">
        <f t="shared" si="5"/>
        <v>November</v>
      </c>
    </row>
    <row r="114" spans="2:10">
      <c r="B114">
        <v>10360</v>
      </c>
      <c r="C114" s="1">
        <v>42330</v>
      </c>
      <c r="D114" t="s">
        <v>1130</v>
      </c>
      <c r="E114">
        <v>24.08</v>
      </c>
      <c r="F114" t="s">
        <v>99</v>
      </c>
      <c r="G114" t="s">
        <v>1013</v>
      </c>
      <c r="H114">
        <f>COUNTIFS(Table6[Order ID],Table5[[#This Row],[OrderID]])</f>
        <v>5</v>
      </c>
      <c r="I114">
        <f t="shared" si="4"/>
        <v>2015</v>
      </c>
      <c r="J114" s="7" t="str">
        <f t="shared" si="5"/>
        <v>November</v>
      </c>
    </row>
    <row r="115" spans="2:10">
      <c r="B115">
        <v>10361</v>
      </c>
      <c r="C115" s="1">
        <v>42330</v>
      </c>
      <c r="D115" t="s">
        <v>1132</v>
      </c>
      <c r="E115">
        <v>20.13</v>
      </c>
      <c r="F115" t="s">
        <v>418</v>
      </c>
      <c r="G115" t="s">
        <v>1025</v>
      </c>
      <c r="H115">
        <f>COUNTIFS(Table6[Order ID],Table5[[#This Row],[OrderID]])</f>
        <v>2</v>
      </c>
      <c r="I115">
        <f t="shared" si="4"/>
        <v>2015</v>
      </c>
      <c r="J115" s="7" t="str">
        <f t="shared" si="5"/>
        <v>November</v>
      </c>
    </row>
    <row r="116" spans="2:10">
      <c r="B116">
        <v>10362</v>
      </c>
      <c r="C116" s="1">
        <v>42333</v>
      </c>
      <c r="D116" t="s">
        <v>1131</v>
      </c>
      <c r="E116">
        <v>44.04</v>
      </c>
      <c r="F116" t="s">
        <v>113</v>
      </c>
      <c r="G116" t="s">
        <v>1021</v>
      </c>
      <c r="H116">
        <f>COUNTIFS(Table6[Order ID],Table5[[#This Row],[OrderID]])</f>
        <v>3</v>
      </c>
      <c r="I116">
        <f t="shared" si="4"/>
        <v>2015</v>
      </c>
      <c r="J116" s="7" t="str">
        <f t="shared" si="5"/>
        <v>November</v>
      </c>
    </row>
    <row r="117" spans="2:10">
      <c r="B117">
        <v>10363</v>
      </c>
      <c r="C117" s="1">
        <v>42334</v>
      </c>
      <c r="D117" t="s">
        <v>1130</v>
      </c>
      <c r="E117">
        <v>24.08</v>
      </c>
      <c r="F117" t="s">
        <v>162</v>
      </c>
      <c r="G117" t="s">
        <v>1007</v>
      </c>
      <c r="H117">
        <f>COUNTIFS(Table6[Order ID],Table5[[#This Row],[OrderID]])</f>
        <v>3</v>
      </c>
      <c r="I117">
        <f t="shared" si="4"/>
        <v>2015</v>
      </c>
      <c r="J117" s="7" t="str">
        <f t="shared" si="5"/>
        <v>November</v>
      </c>
    </row>
    <row r="118" spans="2:10">
      <c r="B118">
        <v>10364</v>
      </c>
      <c r="C118" s="1">
        <v>42334</v>
      </c>
      <c r="D118" t="s">
        <v>1131</v>
      </c>
      <c r="E118">
        <v>44.04</v>
      </c>
      <c r="F118" t="s">
        <v>174</v>
      </c>
      <c r="G118" t="s">
        <v>1048</v>
      </c>
      <c r="H118">
        <f>COUNTIFS(Table6[Order ID],Table5[[#This Row],[OrderID]])</f>
        <v>2</v>
      </c>
      <c r="I118">
        <f t="shared" si="4"/>
        <v>2015</v>
      </c>
      <c r="J118" s="7" t="str">
        <f t="shared" si="5"/>
        <v>November</v>
      </c>
    </row>
    <row r="119" spans="2:10">
      <c r="B119">
        <v>10365</v>
      </c>
      <c r="C119" s="1">
        <v>42335</v>
      </c>
      <c r="D119" t="s">
        <v>1132</v>
      </c>
      <c r="E119">
        <v>20.13</v>
      </c>
      <c r="F119" t="s">
        <v>75</v>
      </c>
      <c r="G119" t="s">
        <v>1036</v>
      </c>
      <c r="H119">
        <f>COUNTIFS(Table6[Order ID],Table5[[#This Row],[OrderID]])</f>
        <v>1</v>
      </c>
      <c r="I119">
        <f t="shared" si="4"/>
        <v>2015</v>
      </c>
      <c r="J119" s="7" t="str">
        <f t="shared" si="5"/>
        <v>November</v>
      </c>
    </row>
    <row r="120" spans="2:10">
      <c r="B120">
        <v>10366</v>
      </c>
      <c r="C120" s="1">
        <v>42336</v>
      </c>
      <c r="D120" t="s">
        <v>1132</v>
      </c>
      <c r="E120">
        <v>20.13</v>
      </c>
      <c r="F120" t="s">
        <v>228</v>
      </c>
      <c r="G120" t="s">
        <v>1060</v>
      </c>
      <c r="H120">
        <f>COUNTIFS(Table6[Order ID],Table5[[#This Row],[OrderID]])</f>
        <v>2</v>
      </c>
      <c r="I120">
        <f t="shared" si="4"/>
        <v>2015</v>
      </c>
      <c r="J120" s="7" t="str">
        <f t="shared" si="5"/>
        <v>November</v>
      </c>
    </row>
    <row r="121" spans="2:10">
      <c r="B121">
        <v>10367</v>
      </c>
      <c r="C121" s="1">
        <v>42336</v>
      </c>
      <c r="D121" t="s">
        <v>1130</v>
      </c>
      <c r="E121">
        <v>24.08</v>
      </c>
      <c r="F121" t="s">
        <v>535</v>
      </c>
      <c r="G121" t="s">
        <v>1033</v>
      </c>
      <c r="H121">
        <f>COUNTIFS(Table6[Order ID],Table5[[#This Row],[OrderID]])</f>
        <v>4</v>
      </c>
      <c r="I121">
        <f t="shared" si="4"/>
        <v>2015</v>
      </c>
      <c r="J121" s="7" t="str">
        <f t="shared" si="5"/>
        <v>November</v>
      </c>
    </row>
    <row r="122" spans="2:10">
      <c r="B122">
        <v>10368</v>
      </c>
      <c r="C122" s="1">
        <v>42337</v>
      </c>
      <c r="D122" t="s">
        <v>1132</v>
      </c>
      <c r="E122">
        <v>20.13</v>
      </c>
      <c r="F122" t="s">
        <v>180</v>
      </c>
      <c r="G122" t="s">
        <v>1002</v>
      </c>
      <c r="H122">
        <f>COUNTIFS(Table6[Order ID],Table5[[#This Row],[OrderID]])</f>
        <v>4</v>
      </c>
      <c r="I122">
        <f t="shared" si="4"/>
        <v>2015</v>
      </c>
      <c r="J122" s="7" t="str">
        <f t="shared" si="5"/>
        <v>November</v>
      </c>
    </row>
    <row r="123" spans="2:10">
      <c r="B123">
        <v>10369</v>
      </c>
      <c r="C123" s="1">
        <v>42340</v>
      </c>
      <c r="D123" t="s">
        <v>1132</v>
      </c>
      <c r="E123">
        <v>20.13</v>
      </c>
      <c r="F123" t="s">
        <v>487</v>
      </c>
      <c r="G123" t="s">
        <v>1013</v>
      </c>
      <c r="H123">
        <f>COUNTIFS(Table6[Order ID],Table5[[#This Row],[OrderID]])</f>
        <v>2</v>
      </c>
      <c r="I123">
        <f t="shared" si="4"/>
        <v>2015</v>
      </c>
      <c r="J123" s="7" t="str">
        <f t="shared" si="5"/>
        <v>December</v>
      </c>
    </row>
    <row r="124" spans="2:10">
      <c r="B124">
        <v>10370</v>
      </c>
      <c r="C124" s="1">
        <v>42341</v>
      </c>
      <c r="D124" t="s">
        <v>1132</v>
      </c>
      <c r="E124">
        <v>20.13</v>
      </c>
      <c r="F124" t="s">
        <v>144</v>
      </c>
      <c r="G124" t="s">
        <v>996</v>
      </c>
      <c r="H124">
        <f>COUNTIFS(Table6[Order ID],Table5[[#This Row],[OrderID]])</f>
        <v>3</v>
      </c>
      <c r="I124">
        <f t="shared" si="4"/>
        <v>2015</v>
      </c>
      <c r="J124" s="7" t="str">
        <f t="shared" si="5"/>
        <v>December</v>
      </c>
    </row>
    <row r="125" spans="2:10">
      <c r="B125">
        <v>10371</v>
      </c>
      <c r="C125" s="1">
        <v>42341</v>
      </c>
      <c r="D125" t="s">
        <v>1131</v>
      </c>
      <c r="E125">
        <v>44.04</v>
      </c>
      <c r="F125" t="s">
        <v>299</v>
      </c>
      <c r="G125" t="s">
        <v>1057</v>
      </c>
      <c r="H125">
        <f>COUNTIFS(Table6[Order ID],Table5[[#This Row],[OrderID]])</f>
        <v>1</v>
      </c>
      <c r="I125">
        <f t="shared" si="4"/>
        <v>2015</v>
      </c>
      <c r="J125" s="7" t="str">
        <f t="shared" si="5"/>
        <v>December</v>
      </c>
    </row>
    <row r="126" spans="2:10">
      <c r="B126">
        <v>10372</v>
      </c>
      <c r="C126" s="1">
        <v>42342</v>
      </c>
      <c r="D126" t="s">
        <v>1132</v>
      </c>
      <c r="E126">
        <v>20.13</v>
      </c>
      <c r="F126" t="s">
        <v>412</v>
      </c>
      <c r="G126" t="s">
        <v>1033</v>
      </c>
      <c r="H126">
        <f>COUNTIFS(Table6[Order ID],Table5[[#This Row],[OrderID]])</f>
        <v>4</v>
      </c>
      <c r="I126">
        <f t="shared" si="4"/>
        <v>2015</v>
      </c>
      <c r="J126" s="7" t="str">
        <f t="shared" si="5"/>
        <v>December</v>
      </c>
    </row>
    <row r="127" spans="2:10">
      <c r="B127">
        <v>10373</v>
      </c>
      <c r="C127" s="1">
        <v>42343</v>
      </c>
      <c r="D127" t="s">
        <v>1130</v>
      </c>
      <c r="E127">
        <v>24.08</v>
      </c>
      <c r="F127" t="s">
        <v>274</v>
      </c>
      <c r="G127" t="s">
        <v>989</v>
      </c>
      <c r="H127">
        <f>COUNTIFS(Table6[Order ID],Table5[[#This Row],[OrderID]])</f>
        <v>2</v>
      </c>
      <c r="I127">
        <f t="shared" si="4"/>
        <v>2015</v>
      </c>
      <c r="J127" s="7" t="str">
        <f t="shared" si="5"/>
        <v>December</v>
      </c>
    </row>
    <row r="128" spans="2:10">
      <c r="B128">
        <v>10374</v>
      </c>
      <c r="C128" s="1">
        <v>42343</v>
      </c>
      <c r="D128" t="s">
        <v>1130</v>
      </c>
      <c r="E128">
        <v>24.08</v>
      </c>
      <c r="F128" t="s">
        <v>581</v>
      </c>
      <c r="G128" t="s">
        <v>1060</v>
      </c>
      <c r="H128">
        <f>COUNTIFS(Table6[Order ID],Table5[[#This Row],[OrderID]])</f>
        <v>2</v>
      </c>
      <c r="I128">
        <f t="shared" si="4"/>
        <v>2015</v>
      </c>
      <c r="J128" s="7" t="str">
        <f t="shared" si="5"/>
        <v>December</v>
      </c>
    </row>
    <row r="129" spans="2:10">
      <c r="B129">
        <v>10375</v>
      </c>
      <c r="C129" s="1">
        <v>42344</v>
      </c>
      <c r="D129" t="s">
        <v>1132</v>
      </c>
      <c r="E129">
        <v>20.13</v>
      </c>
      <c r="F129" t="s">
        <v>268</v>
      </c>
      <c r="G129" t="s">
        <v>1033</v>
      </c>
      <c r="H129">
        <f>COUNTIFS(Table6[Order ID],Table5[[#This Row],[OrderID]])</f>
        <v>2</v>
      </c>
      <c r="I129">
        <f t="shared" si="4"/>
        <v>2015</v>
      </c>
      <c r="J129" s="7" t="str">
        <f t="shared" si="5"/>
        <v>December</v>
      </c>
    </row>
    <row r="130" spans="2:10">
      <c r="B130">
        <v>10376</v>
      </c>
      <c r="C130" s="1">
        <v>42347</v>
      </c>
      <c r="D130" t="s">
        <v>1132</v>
      </c>
      <c r="E130">
        <v>20.13</v>
      </c>
      <c r="F130" t="s">
        <v>355</v>
      </c>
      <c r="G130" t="s">
        <v>1051</v>
      </c>
      <c r="H130">
        <f>COUNTIFS(Table6[Order ID],Table5[[#This Row],[OrderID]])</f>
        <v>1</v>
      </c>
      <c r="I130">
        <f t="shared" ref="I130:I193" si="7">YEAR(C130)</f>
        <v>2015</v>
      </c>
      <c r="J130" s="7" t="str">
        <f t="shared" ref="J130:J193" si="8">TEXT(C130,"mmmm")</f>
        <v>December</v>
      </c>
    </row>
    <row r="131" spans="2:10">
      <c r="B131">
        <v>10377</v>
      </c>
      <c r="C131" s="1">
        <v>42347</v>
      </c>
      <c r="D131" t="s">
        <v>1130</v>
      </c>
      <c r="E131">
        <v>24.08</v>
      </c>
      <c r="F131" t="s">
        <v>471</v>
      </c>
      <c r="G131" t="s">
        <v>1051</v>
      </c>
      <c r="H131">
        <f>COUNTIFS(Table6[Order ID],Table5[[#This Row],[OrderID]])</f>
        <v>2</v>
      </c>
      <c r="I131">
        <f t="shared" si="7"/>
        <v>2015</v>
      </c>
      <c r="J131" s="7" t="str">
        <f t="shared" si="8"/>
        <v>December</v>
      </c>
    </row>
    <row r="132" spans="2:10">
      <c r="B132">
        <v>10378</v>
      </c>
      <c r="C132" s="1">
        <v>42348</v>
      </c>
      <c r="D132" t="s">
        <v>1130</v>
      </c>
      <c r="E132">
        <v>24.08</v>
      </c>
      <c r="F132" t="s">
        <v>198</v>
      </c>
      <c r="G132" t="s">
        <v>1051</v>
      </c>
      <c r="H132">
        <f>COUNTIFS(Table6[Order ID],Table5[[#This Row],[OrderID]])</f>
        <v>1</v>
      </c>
      <c r="I132">
        <f t="shared" si="7"/>
        <v>2015</v>
      </c>
      <c r="J132" s="7" t="str">
        <f t="shared" si="8"/>
        <v>December</v>
      </c>
    </row>
    <row r="133" spans="2:10">
      <c r="B133">
        <v>10379</v>
      </c>
      <c r="C133" s="1">
        <v>42349</v>
      </c>
      <c r="D133" t="s">
        <v>1131</v>
      </c>
      <c r="E133">
        <v>44.04</v>
      </c>
      <c r="F133" t="s">
        <v>407</v>
      </c>
      <c r="G133" t="s">
        <v>996</v>
      </c>
      <c r="H133">
        <f>COUNTIFS(Table6[Order ID],Table5[[#This Row],[OrderID]])</f>
        <v>3</v>
      </c>
      <c r="I133">
        <f t="shared" si="7"/>
        <v>2015</v>
      </c>
      <c r="J133" s="7" t="str">
        <f t="shared" si="8"/>
        <v>December</v>
      </c>
    </row>
    <row r="134" spans="2:10">
      <c r="B134">
        <v>10380</v>
      </c>
      <c r="C134" s="1">
        <v>42350</v>
      </c>
      <c r="D134" t="s">
        <v>1130</v>
      </c>
      <c r="E134">
        <v>24.08</v>
      </c>
      <c r="F134" t="s">
        <v>274</v>
      </c>
      <c r="G134" t="s">
        <v>996</v>
      </c>
      <c r="H134">
        <f>COUNTIFS(Table6[Order ID],Table5[[#This Row],[OrderID]])</f>
        <v>4</v>
      </c>
      <c r="I134">
        <f t="shared" si="7"/>
        <v>2015</v>
      </c>
      <c r="J134" s="7" t="str">
        <f t="shared" si="8"/>
        <v>December</v>
      </c>
    </row>
    <row r="135" spans="2:10">
      <c r="B135">
        <v>10381</v>
      </c>
      <c r="C135" s="1">
        <v>42350</v>
      </c>
      <c r="D135" t="s">
        <v>1130</v>
      </c>
      <c r="E135">
        <v>24.08</v>
      </c>
      <c r="F135" t="s">
        <v>329</v>
      </c>
      <c r="G135" t="s">
        <v>989</v>
      </c>
      <c r="H135">
        <f>COUNTIFS(Table6[Order ID],Table5[[#This Row],[OrderID]])</f>
        <v>1</v>
      </c>
      <c r="I135">
        <f t="shared" si="7"/>
        <v>2015</v>
      </c>
      <c r="J135" s="7" t="str">
        <f t="shared" si="8"/>
        <v>December</v>
      </c>
    </row>
    <row r="136" spans="2:10">
      <c r="B136">
        <v>10382</v>
      </c>
      <c r="C136" s="1">
        <v>42351</v>
      </c>
      <c r="D136" t="s">
        <v>1131</v>
      </c>
      <c r="E136">
        <v>44.04</v>
      </c>
      <c r="F136" t="s">
        <v>180</v>
      </c>
      <c r="G136" t="s">
        <v>1054</v>
      </c>
      <c r="H136">
        <f>COUNTIFS(Table6[Order ID],Table5[[#This Row],[OrderID]])</f>
        <v>5</v>
      </c>
      <c r="I136">
        <f t="shared" si="7"/>
        <v>2015</v>
      </c>
      <c r="J136" s="7" t="str">
        <f t="shared" si="8"/>
        <v>December</v>
      </c>
    </row>
    <row r="137" spans="2:10">
      <c r="B137">
        <v>10383</v>
      </c>
      <c r="C137" s="1">
        <v>42354</v>
      </c>
      <c r="D137" t="s">
        <v>1130</v>
      </c>
      <c r="E137">
        <v>24.08</v>
      </c>
      <c r="F137" t="s">
        <v>81</v>
      </c>
      <c r="G137" t="s">
        <v>989</v>
      </c>
      <c r="H137">
        <f>COUNTIFS(Table6[Order ID],Table5[[#This Row],[OrderID]])</f>
        <v>3</v>
      </c>
      <c r="I137">
        <f t="shared" si="7"/>
        <v>2015</v>
      </c>
      <c r="J137" s="7" t="str">
        <f t="shared" si="8"/>
        <v>December</v>
      </c>
    </row>
    <row r="138" spans="2:10">
      <c r="B138">
        <v>10384</v>
      </c>
      <c r="C138" s="1">
        <v>42354</v>
      </c>
      <c r="D138" t="s">
        <v>1130</v>
      </c>
      <c r="E138">
        <v>24.08</v>
      </c>
      <c r="F138" t="s">
        <v>87</v>
      </c>
      <c r="G138" t="s">
        <v>1036</v>
      </c>
      <c r="H138">
        <f>COUNTIFS(Table6[Order ID],Table5[[#This Row],[OrderID]])</f>
        <v>2</v>
      </c>
      <c r="I138">
        <f t="shared" si="7"/>
        <v>2015</v>
      </c>
      <c r="J138" s="7" t="str">
        <f t="shared" si="8"/>
        <v>December</v>
      </c>
    </row>
    <row r="139" spans="2:10">
      <c r="B139">
        <v>10385</v>
      </c>
      <c r="C139" s="1">
        <v>42355</v>
      </c>
      <c r="D139" t="s">
        <v>1132</v>
      </c>
      <c r="E139">
        <v>20.13</v>
      </c>
      <c r="F139" t="s">
        <v>487</v>
      </c>
      <c r="G139" t="s">
        <v>1054</v>
      </c>
      <c r="H139">
        <f>COUNTIFS(Table6[Order ID],Table5[[#This Row],[OrderID]])</f>
        <v>3</v>
      </c>
      <c r="I139">
        <f t="shared" si="7"/>
        <v>2015</v>
      </c>
      <c r="J139" s="7" t="str">
        <f t="shared" si="8"/>
        <v>December</v>
      </c>
    </row>
    <row r="140" spans="2:10">
      <c r="B140">
        <v>10386</v>
      </c>
      <c r="C140" s="1">
        <v>42356</v>
      </c>
      <c r="D140" t="s">
        <v>1130</v>
      </c>
      <c r="E140">
        <v>24.08</v>
      </c>
      <c r="F140" t="s">
        <v>186</v>
      </c>
      <c r="G140" t="s">
        <v>989</v>
      </c>
      <c r="H140">
        <f>COUNTIFS(Table6[Order ID],Table5[[#This Row],[OrderID]])</f>
        <v>2</v>
      </c>
      <c r="I140">
        <f t="shared" si="7"/>
        <v>2015</v>
      </c>
      <c r="J140" s="7" t="str">
        <f t="shared" si="8"/>
        <v>December</v>
      </c>
    </row>
    <row r="141" spans="2:10">
      <c r="B141">
        <v>10387</v>
      </c>
      <c r="C141" s="1">
        <v>42356</v>
      </c>
      <c r="D141" t="s">
        <v>1132</v>
      </c>
      <c r="E141">
        <v>20.13</v>
      </c>
      <c r="F141" t="s">
        <v>459</v>
      </c>
      <c r="G141" t="s">
        <v>1039</v>
      </c>
      <c r="H141">
        <f>COUNTIFS(Table6[Order ID],Table5[[#This Row],[OrderID]])</f>
        <v>4</v>
      </c>
      <c r="I141">
        <f t="shared" si="7"/>
        <v>2015</v>
      </c>
      <c r="J141" s="7" t="str">
        <f t="shared" si="8"/>
        <v>December</v>
      </c>
    </row>
    <row r="142" spans="2:10">
      <c r="B142">
        <v>10388</v>
      </c>
      <c r="C142" s="1">
        <v>42357</v>
      </c>
      <c r="D142" t="s">
        <v>1131</v>
      </c>
      <c r="E142">
        <v>44.04</v>
      </c>
      <c r="F142" t="s">
        <v>471</v>
      </c>
      <c r="G142" t="s">
        <v>1039</v>
      </c>
      <c r="H142">
        <f>COUNTIFS(Table6[Order ID],Table5[[#This Row],[OrderID]])</f>
        <v>3</v>
      </c>
      <c r="I142">
        <f t="shared" si="7"/>
        <v>2015</v>
      </c>
      <c r="J142" s="7" t="str">
        <f t="shared" si="8"/>
        <v>December</v>
      </c>
    </row>
    <row r="143" spans="2:10">
      <c r="B143">
        <v>10389</v>
      </c>
      <c r="C143" s="1">
        <v>42358</v>
      </c>
      <c r="D143" t="s">
        <v>1132</v>
      </c>
      <c r="E143">
        <v>20.13</v>
      </c>
      <c r="F143" t="s">
        <v>119</v>
      </c>
      <c r="G143" t="s">
        <v>1048</v>
      </c>
      <c r="H143">
        <f>COUNTIFS(Table6[Order ID],Table5[[#This Row],[OrderID]])</f>
        <v>4</v>
      </c>
      <c r="I143">
        <f t="shared" si="7"/>
        <v>2015</v>
      </c>
      <c r="J143" s="7" t="str">
        <f t="shared" si="8"/>
        <v>December</v>
      </c>
    </row>
    <row r="144" spans="2:10">
      <c r="B144">
        <v>10390</v>
      </c>
      <c r="C144" s="1">
        <v>42361</v>
      </c>
      <c r="D144" t="s">
        <v>1131</v>
      </c>
      <c r="E144">
        <v>44.04</v>
      </c>
      <c r="F144" t="s">
        <v>180</v>
      </c>
      <c r="G144" t="s">
        <v>1057</v>
      </c>
      <c r="H144">
        <f>COUNTIFS(Table6[Order ID],Table5[[#This Row],[OrderID]])</f>
        <v>4</v>
      </c>
      <c r="I144">
        <f t="shared" si="7"/>
        <v>2015</v>
      </c>
      <c r="J144" s="7" t="str">
        <f t="shared" si="8"/>
        <v>December</v>
      </c>
    </row>
    <row r="145" spans="2:10">
      <c r="B145">
        <v>10391</v>
      </c>
      <c r="C145" s="1">
        <v>42361</v>
      </c>
      <c r="D145" t="s">
        <v>1130</v>
      </c>
      <c r="E145">
        <v>24.08</v>
      </c>
      <c r="F145" t="s">
        <v>162</v>
      </c>
      <c r="G145" t="s">
        <v>1013</v>
      </c>
      <c r="H145">
        <f>COUNTIFS(Table6[Order ID],Table5[[#This Row],[OrderID]])</f>
        <v>1</v>
      </c>
      <c r="I145">
        <f t="shared" si="7"/>
        <v>2015</v>
      </c>
      <c r="J145" s="7" t="str">
        <f t="shared" si="8"/>
        <v>December</v>
      </c>
    </row>
    <row r="146" spans="2:10">
      <c r="B146">
        <v>10392</v>
      </c>
      <c r="C146" s="1">
        <v>42362</v>
      </c>
      <c r="D146" t="s">
        <v>1130</v>
      </c>
      <c r="E146">
        <v>24.08</v>
      </c>
      <c r="F146" t="s">
        <v>395</v>
      </c>
      <c r="G146" t="s">
        <v>1039</v>
      </c>
      <c r="H146">
        <f>COUNTIFS(Table6[Order ID],Table5[[#This Row],[OrderID]])</f>
        <v>1</v>
      </c>
      <c r="I146">
        <f t="shared" si="7"/>
        <v>2015</v>
      </c>
      <c r="J146" s="7" t="str">
        <f t="shared" si="8"/>
        <v>December</v>
      </c>
    </row>
    <row r="147" spans="2:10">
      <c r="B147">
        <v>10393</v>
      </c>
      <c r="C147" s="1">
        <v>42363</v>
      </c>
      <c r="D147" t="s">
        <v>1130</v>
      </c>
      <c r="E147">
        <v>24.08</v>
      </c>
      <c r="F147" t="s">
        <v>465</v>
      </c>
      <c r="G147" t="s">
        <v>1036</v>
      </c>
      <c r="H147">
        <f>COUNTIFS(Table6[Order ID],Table5[[#This Row],[OrderID]])</f>
        <v>5</v>
      </c>
      <c r="I147">
        <f t="shared" si="7"/>
        <v>2015</v>
      </c>
      <c r="J147" s="7" t="str">
        <f t="shared" si="8"/>
        <v>December</v>
      </c>
    </row>
    <row r="148" spans="2:10">
      <c r="B148">
        <v>10394</v>
      </c>
      <c r="C148" s="1">
        <v>42363</v>
      </c>
      <c r="D148" t="s">
        <v>1130</v>
      </c>
      <c r="E148">
        <v>24.08</v>
      </c>
      <c r="F148" t="s">
        <v>268</v>
      </c>
      <c r="G148" t="s">
        <v>996</v>
      </c>
      <c r="H148">
        <f>COUNTIFS(Table6[Order ID],Table5[[#This Row],[OrderID]])</f>
        <v>2</v>
      </c>
      <c r="I148">
        <f t="shared" si="7"/>
        <v>2015</v>
      </c>
      <c r="J148" s="7" t="str">
        <f t="shared" si="8"/>
        <v>December</v>
      </c>
    </row>
    <row r="149" spans="2:10">
      <c r="B149">
        <v>10395</v>
      </c>
      <c r="C149" s="1">
        <v>42364</v>
      </c>
      <c r="D149" t="s">
        <v>1131</v>
      </c>
      <c r="E149">
        <v>44.04</v>
      </c>
      <c r="F149" t="s">
        <v>262</v>
      </c>
      <c r="G149" t="s">
        <v>1025</v>
      </c>
      <c r="H149">
        <f>COUNTIFS(Table6[Order ID],Table5[[#This Row],[OrderID]])</f>
        <v>3</v>
      </c>
      <c r="I149">
        <f t="shared" si="7"/>
        <v>2015</v>
      </c>
      <c r="J149" s="7" t="str">
        <f t="shared" si="8"/>
        <v>December</v>
      </c>
    </row>
    <row r="150" spans="2:10">
      <c r="B150">
        <v>10396</v>
      </c>
      <c r="C150" s="1">
        <v>42365</v>
      </c>
      <c r="D150" t="s">
        <v>1130</v>
      </c>
      <c r="E150">
        <v>24.08</v>
      </c>
      <c r="F150" t="s">
        <v>204</v>
      </c>
      <c r="G150" t="s">
        <v>1029</v>
      </c>
      <c r="H150">
        <f>COUNTIFS(Table6[Order ID],Table5[[#This Row],[OrderID]])</f>
        <v>3</v>
      </c>
      <c r="I150">
        <f t="shared" si="7"/>
        <v>2015</v>
      </c>
      <c r="J150" s="7" t="str">
        <f t="shared" si="8"/>
        <v>December</v>
      </c>
    </row>
    <row r="151" spans="2:10">
      <c r="B151">
        <v>10397</v>
      </c>
      <c r="C151" s="1">
        <v>42365</v>
      </c>
      <c r="D151" t="s">
        <v>1131</v>
      </c>
      <c r="E151">
        <v>44.04</v>
      </c>
      <c r="F151" t="s">
        <v>401</v>
      </c>
      <c r="G151" t="s">
        <v>1045</v>
      </c>
      <c r="H151">
        <f>COUNTIFS(Table6[Order ID],Table5[[#This Row],[OrderID]])</f>
        <v>2</v>
      </c>
      <c r="I151">
        <f t="shared" si="7"/>
        <v>2015</v>
      </c>
      <c r="J151" s="7" t="str">
        <f t="shared" si="8"/>
        <v>December</v>
      </c>
    </row>
    <row r="152" spans="2:10">
      <c r="B152">
        <v>10398</v>
      </c>
      <c r="C152" s="1">
        <v>42368</v>
      </c>
      <c r="D152" t="s">
        <v>1130</v>
      </c>
      <c r="E152">
        <v>24.08</v>
      </c>
      <c r="F152" t="s">
        <v>465</v>
      </c>
      <c r="G152" t="s">
        <v>1060</v>
      </c>
      <c r="H152">
        <f>COUNTIFS(Table6[Order ID],Table5[[#This Row],[OrderID]])</f>
        <v>2</v>
      </c>
      <c r="I152">
        <f t="shared" si="7"/>
        <v>2015</v>
      </c>
      <c r="J152" s="7" t="str">
        <f t="shared" si="8"/>
        <v>December</v>
      </c>
    </row>
    <row r="153" spans="2:10">
      <c r="B153">
        <v>10399</v>
      </c>
      <c r="C153" s="1">
        <v>42369</v>
      </c>
      <c r="D153" t="s">
        <v>1130</v>
      </c>
      <c r="E153">
        <v>24.08</v>
      </c>
      <c r="F153" t="s">
        <v>535</v>
      </c>
      <c r="G153" t="s">
        <v>1051</v>
      </c>
      <c r="H153">
        <f>COUNTIFS(Table6[Order ID],Table5[[#This Row],[OrderID]])</f>
        <v>4</v>
      </c>
      <c r="I153">
        <f t="shared" si="7"/>
        <v>2015</v>
      </c>
      <c r="J153" s="7" t="str">
        <f t="shared" si="8"/>
        <v>December</v>
      </c>
    </row>
    <row r="154" spans="2:10">
      <c r="B154">
        <v>10400</v>
      </c>
      <c r="C154" s="1">
        <v>42370</v>
      </c>
      <c r="D154" t="s">
        <v>1130</v>
      </c>
      <c r="E154">
        <v>24.08</v>
      </c>
      <c r="F154" t="s">
        <v>174</v>
      </c>
      <c r="G154" t="s">
        <v>1045</v>
      </c>
      <c r="H154">
        <f>COUNTIFS(Table6[Order ID],Table5[[#This Row],[OrderID]])</f>
        <v>3</v>
      </c>
      <c r="I154">
        <f t="shared" si="7"/>
        <v>2016</v>
      </c>
      <c r="J154" s="7" t="str">
        <f t="shared" si="8"/>
        <v>January</v>
      </c>
    </row>
    <row r="155" spans="2:10">
      <c r="B155">
        <v>10401</v>
      </c>
      <c r="C155" s="1">
        <v>42370</v>
      </c>
      <c r="D155" t="s">
        <v>1131</v>
      </c>
      <c r="E155">
        <v>44.04</v>
      </c>
      <c r="F155" t="s">
        <v>430</v>
      </c>
      <c r="G155" t="s">
        <v>1051</v>
      </c>
      <c r="H155">
        <f>COUNTIFS(Table6[Order ID],Table5[[#This Row],[OrderID]])</f>
        <v>4</v>
      </c>
      <c r="I155">
        <f t="shared" si="7"/>
        <v>2016</v>
      </c>
      <c r="J155" s="7" t="str">
        <f t="shared" si="8"/>
        <v>January</v>
      </c>
    </row>
    <row r="156" spans="2:10">
      <c r="B156">
        <v>10402</v>
      </c>
      <c r="C156" s="1">
        <v>42371</v>
      </c>
      <c r="D156" t="s">
        <v>1132</v>
      </c>
      <c r="E156">
        <v>20.13</v>
      </c>
      <c r="F156" t="s">
        <v>180</v>
      </c>
      <c r="G156" t="s">
        <v>1007</v>
      </c>
      <c r="H156">
        <f>COUNTIFS(Table6[Order ID],Table5[[#This Row],[OrderID]])</f>
        <v>2</v>
      </c>
      <c r="I156">
        <f t="shared" si="7"/>
        <v>2016</v>
      </c>
      <c r="J156" s="7" t="str">
        <f t="shared" si="8"/>
        <v>January</v>
      </c>
    </row>
    <row r="157" spans="2:10">
      <c r="B157">
        <v>10403</v>
      </c>
      <c r="C157" s="1">
        <v>42372</v>
      </c>
      <c r="D157" t="s">
        <v>1130</v>
      </c>
      <c r="E157">
        <v>24.08</v>
      </c>
      <c r="F157" t="s">
        <v>180</v>
      </c>
      <c r="G157" t="s">
        <v>1002</v>
      </c>
      <c r="H157">
        <f>COUNTIFS(Table6[Order ID],Table5[[#This Row],[OrderID]])</f>
        <v>2</v>
      </c>
      <c r="I157">
        <f t="shared" si="7"/>
        <v>2016</v>
      </c>
      <c r="J157" s="7" t="str">
        <f t="shared" si="8"/>
        <v>January</v>
      </c>
    </row>
    <row r="158" spans="2:10">
      <c r="B158">
        <v>10404</v>
      </c>
      <c r="C158" s="1">
        <v>42372</v>
      </c>
      <c r="D158" t="s">
        <v>1131</v>
      </c>
      <c r="E158">
        <v>44.04</v>
      </c>
      <c r="F158" t="s">
        <v>344</v>
      </c>
      <c r="G158" t="s">
        <v>996</v>
      </c>
      <c r="H158">
        <f>COUNTIFS(Table6[Order ID],Table5[[#This Row],[OrderID]])</f>
        <v>3</v>
      </c>
      <c r="I158">
        <f t="shared" si="7"/>
        <v>2016</v>
      </c>
      <c r="J158" s="7" t="str">
        <f t="shared" si="8"/>
        <v>January</v>
      </c>
    </row>
    <row r="159" spans="2:10">
      <c r="B159">
        <v>10405</v>
      </c>
      <c r="C159" s="1">
        <v>42375</v>
      </c>
      <c r="D159" t="s">
        <v>1131</v>
      </c>
      <c r="E159">
        <v>44.04</v>
      </c>
      <c r="F159" t="s">
        <v>335</v>
      </c>
      <c r="G159" t="s">
        <v>1025</v>
      </c>
      <c r="H159">
        <f>COUNTIFS(Table6[Order ID],Table5[[#This Row],[OrderID]])</f>
        <v>1</v>
      </c>
      <c r="I159">
        <f t="shared" si="7"/>
        <v>2016</v>
      </c>
      <c r="J159" s="7" t="str">
        <f t="shared" si="8"/>
        <v>January</v>
      </c>
    </row>
    <row r="160" spans="2:10">
      <c r="B160">
        <v>10406</v>
      </c>
      <c r="C160" s="1">
        <v>42376</v>
      </c>
      <c r="D160" t="s">
        <v>1131</v>
      </c>
      <c r="E160">
        <v>44.04</v>
      </c>
      <c r="F160" t="s">
        <v>412</v>
      </c>
      <c r="G160" t="s">
        <v>1021</v>
      </c>
      <c r="H160">
        <f>COUNTIFS(Table6[Order ID],Table5[[#This Row],[OrderID]])</f>
        <v>5</v>
      </c>
      <c r="I160">
        <f t="shared" si="7"/>
        <v>2016</v>
      </c>
      <c r="J160" s="7" t="str">
        <f t="shared" si="8"/>
        <v>January</v>
      </c>
    </row>
    <row r="161" spans="2:10">
      <c r="B161">
        <v>10407</v>
      </c>
      <c r="C161" s="1">
        <v>42376</v>
      </c>
      <c r="D161" t="s">
        <v>1132</v>
      </c>
      <c r="E161">
        <v>20.13</v>
      </c>
      <c r="F161" t="s">
        <v>383</v>
      </c>
      <c r="G161" t="s">
        <v>1051</v>
      </c>
      <c r="H161">
        <f>COUNTIFS(Table6[Order ID],Table5[[#This Row],[OrderID]])</f>
        <v>3</v>
      </c>
      <c r="I161">
        <f t="shared" si="7"/>
        <v>2016</v>
      </c>
      <c r="J161" s="7" t="str">
        <f t="shared" si="8"/>
        <v>January</v>
      </c>
    </row>
    <row r="162" spans="2:10">
      <c r="B162">
        <v>10408</v>
      </c>
      <c r="C162" s="1">
        <v>42377</v>
      </c>
      <c r="D162" t="s">
        <v>1131</v>
      </c>
      <c r="E162">
        <v>44.04</v>
      </c>
      <c r="F162" t="s">
        <v>192</v>
      </c>
      <c r="G162" t="s">
        <v>1016</v>
      </c>
      <c r="H162">
        <f>COUNTIFS(Table6[Order ID],Table5[[#This Row],[OrderID]])</f>
        <v>3</v>
      </c>
      <c r="I162">
        <f t="shared" si="7"/>
        <v>2016</v>
      </c>
      <c r="J162" s="7" t="str">
        <f t="shared" si="8"/>
        <v>January</v>
      </c>
    </row>
    <row r="163" spans="2:10">
      <c r="B163">
        <v>10409</v>
      </c>
      <c r="C163" s="1">
        <v>42378</v>
      </c>
      <c r="D163" t="s">
        <v>1131</v>
      </c>
      <c r="E163">
        <v>44.04</v>
      </c>
      <c r="F163" t="s">
        <v>372</v>
      </c>
      <c r="G163" t="s">
        <v>1033</v>
      </c>
      <c r="H163">
        <f>COUNTIFS(Table6[Order ID],Table5[[#This Row],[OrderID]])</f>
        <v>2</v>
      </c>
      <c r="I163">
        <f t="shared" si="7"/>
        <v>2016</v>
      </c>
      <c r="J163" s="7" t="str">
        <f t="shared" si="8"/>
        <v>January</v>
      </c>
    </row>
    <row r="164" spans="2:10">
      <c r="B164">
        <v>10410</v>
      </c>
      <c r="C164" s="1">
        <v>42379</v>
      </c>
      <c r="D164" t="s">
        <v>1130</v>
      </c>
      <c r="E164">
        <v>24.08</v>
      </c>
      <c r="F164" t="s">
        <v>119</v>
      </c>
      <c r="G164" t="s">
        <v>1060</v>
      </c>
      <c r="H164">
        <f>COUNTIFS(Table6[Order ID],Table5[[#This Row],[OrderID]])</f>
        <v>2</v>
      </c>
      <c r="I164">
        <f t="shared" si="7"/>
        <v>2016</v>
      </c>
      <c r="J164" s="7" t="str">
        <f t="shared" si="8"/>
        <v>January</v>
      </c>
    </row>
    <row r="165" spans="2:10">
      <c r="B165">
        <v>10411</v>
      </c>
      <c r="C165" s="1">
        <v>42379</v>
      </c>
      <c r="D165" t="s">
        <v>1130</v>
      </c>
      <c r="E165">
        <v>24.08</v>
      </c>
      <c r="F165" t="s">
        <v>119</v>
      </c>
      <c r="G165" t="s">
        <v>1013</v>
      </c>
      <c r="H165">
        <f>COUNTIFS(Table6[Order ID],Table5[[#This Row],[OrderID]])</f>
        <v>3</v>
      </c>
      <c r="I165">
        <f t="shared" si="7"/>
        <v>2016</v>
      </c>
      <c r="J165" s="7" t="str">
        <f t="shared" si="8"/>
        <v>January</v>
      </c>
    </row>
    <row r="166" spans="2:10">
      <c r="B166">
        <v>10412</v>
      </c>
      <c r="C166" s="1">
        <v>42382</v>
      </c>
      <c r="D166" t="s">
        <v>1132</v>
      </c>
      <c r="E166">
        <v>20.13</v>
      </c>
      <c r="F166" t="s">
        <v>558</v>
      </c>
      <c r="G166" t="s">
        <v>1007</v>
      </c>
      <c r="H166">
        <f>COUNTIFS(Table6[Order ID],Table5[[#This Row],[OrderID]])</f>
        <v>1</v>
      </c>
      <c r="I166">
        <f t="shared" si="7"/>
        <v>2016</v>
      </c>
      <c r="J166" s="7" t="str">
        <f t="shared" si="8"/>
        <v>January</v>
      </c>
    </row>
    <row r="167" spans="2:10">
      <c r="B167">
        <v>10413</v>
      </c>
      <c r="C167" s="1">
        <v>42383</v>
      </c>
      <c r="D167" t="s">
        <v>1132</v>
      </c>
      <c r="E167">
        <v>20.13</v>
      </c>
      <c r="F167" t="s">
        <v>299</v>
      </c>
      <c r="G167" t="s">
        <v>1036</v>
      </c>
      <c r="H167">
        <f>COUNTIFS(Table6[Order ID],Table5[[#This Row],[OrderID]])</f>
        <v>3</v>
      </c>
      <c r="I167">
        <f t="shared" si="7"/>
        <v>2016</v>
      </c>
      <c r="J167" s="7" t="str">
        <f t="shared" si="8"/>
        <v>January</v>
      </c>
    </row>
    <row r="168" spans="2:10">
      <c r="B168">
        <v>10414</v>
      </c>
      <c r="C168" s="1">
        <v>42383</v>
      </c>
      <c r="D168" t="s">
        <v>1130</v>
      </c>
      <c r="E168">
        <v>24.08</v>
      </c>
      <c r="F168" t="s">
        <v>186</v>
      </c>
      <c r="G168" t="s">
        <v>1002</v>
      </c>
      <c r="H168">
        <f>COUNTIFS(Table6[Order ID],Table5[[#This Row],[OrderID]])</f>
        <v>2</v>
      </c>
      <c r="I168">
        <f t="shared" si="7"/>
        <v>2016</v>
      </c>
      <c r="J168" s="7" t="str">
        <f t="shared" si="8"/>
        <v>January</v>
      </c>
    </row>
    <row r="169" spans="2:10">
      <c r="B169">
        <v>10415</v>
      </c>
      <c r="C169" s="1">
        <v>42384</v>
      </c>
      <c r="D169" t="s">
        <v>1131</v>
      </c>
      <c r="E169">
        <v>44.04</v>
      </c>
      <c r="F169" t="s">
        <v>268</v>
      </c>
      <c r="G169" t="s">
        <v>989</v>
      </c>
      <c r="H169">
        <f>COUNTIFS(Table6[Order ID],Table5[[#This Row],[OrderID]])</f>
        <v>2</v>
      </c>
      <c r="I169">
        <f t="shared" si="7"/>
        <v>2016</v>
      </c>
      <c r="J169" s="7" t="str">
        <f t="shared" si="8"/>
        <v>January</v>
      </c>
    </row>
    <row r="170" spans="2:10">
      <c r="B170">
        <v>10416</v>
      </c>
      <c r="C170" s="1">
        <v>42385</v>
      </c>
      <c r="D170" t="s">
        <v>1130</v>
      </c>
      <c r="E170">
        <v>24.08</v>
      </c>
      <c r="F170" t="s">
        <v>558</v>
      </c>
      <c r="G170" t="s">
        <v>1045</v>
      </c>
      <c r="H170">
        <f>COUNTIFS(Table6[Order ID],Table5[[#This Row],[OrderID]])</f>
        <v>3</v>
      </c>
      <c r="I170">
        <f t="shared" si="7"/>
        <v>2016</v>
      </c>
      <c r="J170" s="7" t="str">
        <f t="shared" si="8"/>
        <v>January</v>
      </c>
    </row>
    <row r="171" spans="2:10">
      <c r="B171">
        <v>10417</v>
      </c>
      <c r="C171" s="1">
        <v>42385</v>
      </c>
      <c r="D171" t="s">
        <v>1130</v>
      </c>
      <c r="E171">
        <v>24.08</v>
      </c>
      <c r="F171" t="s">
        <v>476</v>
      </c>
      <c r="G171" t="s">
        <v>982</v>
      </c>
      <c r="H171">
        <f>COUNTIFS(Table6[Order ID],Table5[[#This Row],[OrderID]])</f>
        <v>4</v>
      </c>
      <c r="I171">
        <f t="shared" si="7"/>
        <v>2016</v>
      </c>
      <c r="J171" s="7" t="str">
        <f t="shared" si="8"/>
        <v>January</v>
      </c>
    </row>
    <row r="172" spans="2:10">
      <c r="B172">
        <v>10418</v>
      </c>
      <c r="C172" s="1">
        <v>42386</v>
      </c>
      <c r="D172" t="s">
        <v>1131</v>
      </c>
      <c r="E172">
        <v>44.04</v>
      </c>
      <c r="F172" t="s">
        <v>418</v>
      </c>
      <c r="G172" t="s">
        <v>1045</v>
      </c>
      <c r="H172">
        <f>COUNTIFS(Table6[Order ID],Table5[[#This Row],[OrderID]])</f>
        <v>4</v>
      </c>
      <c r="I172">
        <f t="shared" si="7"/>
        <v>2016</v>
      </c>
      <c r="J172" s="7" t="str">
        <f t="shared" si="8"/>
        <v>January</v>
      </c>
    </row>
    <row r="173" spans="2:10">
      <c r="B173">
        <v>10419</v>
      </c>
      <c r="C173" s="1">
        <v>42389</v>
      </c>
      <c r="D173" t="s">
        <v>1132</v>
      </c>
      <c r="E173">
        <v>20.13</v>
      </c>
      <c r="F173" t="s">
        <v>447</v>
      </c>
      <c r="G173" t="s">
        <v>1036</v>
      </c>
      <c r="H173">
        <f>COUNTIFS(Table6[Order ID],Table5[[#This Row],[OrderID]])</f>
        <v>2</v>
      </c>
      <c r="I173">
        <f t="shared" si="7"/>
        <v>2016</v>
      </c>
      <c r="J173" s="7" t="str">
        <f t="shared" si="8"/>
        <v>January</v>
      </c>
    </row>
    <row r="174" spans="2:10">
      <c r="B174">
        <v>10420</v>
      </c>
      <c r="C174" s="1">
        <v>42390</v>
      </c>
      <c r="D174" t="s">
        <v>1131</v>
      </c>
      <c r="E174">
        <v>44.04</v>
      </c>
      <c r="F174" t="s">
        <v>563</v>
      </c>
      <c r="G174" t="s">
        <v>1036</v>
      </c>
      <c r="H174">
        <f>COUNTIFS(Table6[Order ID],Table5[[#This Row],[OrderID]])</f>
        <v>4</v>
      </c>
      <c r="I174">
        <f t="shared" si="7"/>
        <v>2016</v>
      </c>
      <c r="J174" s="7" t="str">
        <f t="shared" si="8"/>
        <v>January</v>
      </c>
    </row>
    <row r="175" spans="2:10">
      <c r="B175">
        <v>10421</v>
      </c>
      <c r="C175" s="1">
        <v>42390</v>
      </c>
      <c r="D175" t="s">
        <v>1131</v>
      </c>
      <c r="E175">
        <v>44.04</v>
      </c>
      <c r="F175" t="s">
        <v>407</v>
      </c>
      <c r="G175" t="s">
        <v>1048</v>
      </c>
      <c r="H175">
        <f>COUNTIFS(Table6[Order ID],Table5[[#This Row],[OrderID]])</f>
        <v>4</v>
      </c>
      <c r="I175">
        <f t="shared" si="7"/>
        <v>2016</v>
      </c>
      <c r="J175" s="7" t="str">
        <f t="shared" si="8"/>
        <v>January</v>
      </c>
    </row>
    <row r="176" spans="2:10">
      <c r="B176">
        <v>10422</v>
      </c>
      <c r="C176" s="1">
        <v>42391</v>
      </c>
      <c r="D176" t="s">
        <v>1131</v>
      </c>
      <c r="E176">
        <v>44.04</v>
      </c>
      <c r="F176" t="s">
        <v>216</v>
      </c>
      <c r="G176" t="s">
        <v>1048</v>
      </c>
      <c r="H176">
        <f>COUNTIFS(Table6[Order ID],Table5[[#This Row],[OrderID]])</f>
        <v>1</v>
      </c>
      <c r="I176">
        <f t="shared" si="7"/>
        <v>2016</v>
      </c>
      <c r="J176" s="7" t="str">
        <f t="shared" si="8"/>
        <v>January</v>
      </c>
    </row>
    <row r="177" spans="2:10">
      <c r="B177">
        <v>10423</v>
      </c>
      <c r="C177" s="1">
        <v>42392</v>
      </c>
      <c r="D177" t="s">
        <v>1130</v>
      </c>
      <c r="E177">
        <v>24.08</v>
      </c>
      <c r="F177" t="s">
        <v>239</v>
      </c>
      <c r="G177" t="s">
        <v>1033</v>
      </c>
      <c r="H177">
        <f>COUNTIFS(Table6[Order ID],Table5[[#This Row],[OrderID]])</f>
        <v>2</v>
      </c>
      <c r="I177">
        <f t="shared" si="7"/>
        <v>2016</v>
      </c>
      <c r="J177" s="7" t="str">
        <f t="shared" si="8"/>
        <v>January</v>
      </c>
    </row>
    <row r="178" spans="2:10">
      <c r="B178">
        <v>10424</v>
      </c>
      <c r="C178" s="1">
        <v>42392</v>
      </c>
      <c r="D178" t="s">
        <v>1132</v>
      </c>
      <c r="E178">
        <v>20.13</v>
      </c>
      <c r="F178" t="s">
        <v>355</v>
      </c>
      <c r="G178" t="s">
        <v>1021</v>
      </c>
      <c r="H178">
        <f>COUNTIFS(Table6[Order ID],Table5[[#This Row],[OrderID]])</f>
        <v>3</v>
      </c>
      <c r="I178">
        <f t="shared" si="7"/>
        <v>2016</v>
      </c>
      <c r="J178" s="7" t="str">
        <f t="shared" si="8"/>
        <v>January</v>
      </c>
    </row>
    <row r="179" spans="2:10">
      <c r="B179">
        <v>10425</v>
      </c>
      <c r="C179" s="1">
        <v>42393</v>
      </c>
      <c r="D179" t="s">
        <v>1132</v>
      </c>
      <c r="E179">
        <v>20.13</v>
      </c>
      <c r="F179" t="s">
        <v>299</v>
      </c>
      <c r="G179" t="s">
        <v>1036</v>
      </c>
      <c r="H179">
        <f>COUNTIFS(Table6[Order ID],Table5[[#This Row],[OrderID]])</f>
        <v>2</v>
      </c>
      <c r="I179">
        <f t="shared" si="7"/>
        <v>2016</v>
      </c>
      <c r="J179" s="7" t="str">
        <f t="shared" si="8"/>
        <v>January</v>
      </c>
    </row>
    <row r="180" spans="2:10">
      <c r="B180">
        <v>10426</v>
      </c>
      <c r="C180" s="1">
        <v>42396</v>
      </c>
      <c r="D180" t="s">
        <v>1131</v>
      </c>
      <c r="E180">
        <v>44.04</v>
      </c>
      <c r="F180" t="s">
        <v>228</v>
      </c>
      <c r="G180" t="s">
        <v>1002</v>
      </c>
      <c r="H180">
        <f>COUNTIFS(Table6[Order ID],Table5[[#This Row],[OrderID]])</f>
        <v>2</v>
      </c>
      <c r="I180">
        <f t="shared" si="7"/>
        <v>2016</v>
      </c>
      <c r="J180" s="7" t="str">
        <f t="shared" si="8"/>
        <v>January</v>
      </c>
    </row>
    <row r="181" spans="2:10">
      <c r="B181">
        <v>10427</v>
      </c>
      <c r="C181" s="1">
        <v>42396</v>
      </c>
      <c r="D181" t="s">
        <v>1132</v>
      </c>
      <c r="E181">
        <v>20.13</v>
      </c>
      <c r="F181" t="s">
        <v>395</v>
      </c>
      <c r="G181" t="s">
        <v>1013</v>
      </c>
      <c r="H181">
        <f>COUNTIFS(Table6[Order ID],Table5[[#This Row],[OrderID]])</f>
        <v>1</v>
      </c>
      <c r="I181">
        <f t="shared" si="7"/>
        <v>2016</v>
      </c>
      <c r="J181" s="7" t="str">
        <f t="shared" si="8"/>
        <v>January</v>
      </c>
    </row>
    <row r="182" spans="2:10">
      <c r="B182">
        <v>10428</v>
      </c>
      <c r="C182" s="1">
        <v>42397</v>
      </c>
      <c r="D182" t="s">
        <v>1131</v>
      </c>
      <c r="E182">
        <v>44.04</v>
      </c>
      <c r="F182" t="s">
        <v>435</v>
      </c>
      <c r="G182" t="s">
        <v>1033</v>
      </c>
      <c r="H182">
        <f>COUNTIFS(Table6[Order ID],Table5[[#This Row],[OrderID]])</f>
        <v>1</v>
      </c>
      <c r="I182">
        <f t="shared" si="7"/>
        <v>2016</v>
      </c>
      <c r="J182" s="7" t="str">
        <f t="shared" si="8"/>
        <v>January</v>
      </c>
    </row>
    <row r="183" spans="2:10">
      <c r="B183">
        <v>10429</v>
      </c>
      <c r="C183" s="1">
        <v>42398</v>
      </c>
      <c r="D183" t="s">
        <v>1132</v>
      </c>
      <c r="E183">
        <v>20.13</v>
      </c>
      <c r="F183" t="s">
        <v>274</v>
      </c>
      <c r="G183" t="s">
        <v>982</v>
      </c>
      <c r="H183">
        <f>COUNTIFS(Table6[Order ID],Table5[[#This Row],[OrderID]])</f>
        <v>2</v>
      </c>
      <c r="I183">
        <f t="shared" si="7"/>
        <v>2016</v>
      </c>
      <c r="J183" s="7" t="str">
        <f t="shared" si="8"/>
        <v>January</v>
      </c>
    </row>
    <row r="184" spans="2:10">
      <c r="B184">
        <v>10430</v>
      </c>
      <c r="C184" s="1">
        <v>42399</v>
      </c>
      <c r="D184" t="s">
        <v>1131</v>
      </c>
      <c r="E184">
        <v>44.04</v>
      </c>
      <c r="F184" t="s">
        <v>180</v>
      </c>
      <c r="G184" t="s">
        <v>1054</v>
      </c>
      <c r="H184">
        <f>COUNTIFS(Table6[Order ID],Table5[[#This Row],[OrderID]])</f>
        <v>4</v>
      </c>
      <c r="I184">
        <f t="shared" si="7"/>
        <v>2016</v>
      </c>
      <c r="J184" s="7" t="str">
        <f t="shared" si="8"/>
        <v>January</v>
      </c>
    </row>
    <row r="185" spans="2:10">
      <c r="B185">
        <v>10431</v>
      </c>
      <c r="C185" s="1">
        <v>42399</v>
      </c>
      <c r="D185" t="s">
        <v>1132</v>
      </c>
      <c r="E185">
        <v>20.13</v>
      </c>
      <c r="F185" t="s">
        <v>119</v>
      </c>
      <c r="G185" t="s">
        <v>989</v>
      </c>
      <c r="H185">
        <f>COUNTIFS(Table6[Order ID],Table5[[#This Row],[OrderID]])</f>
        <v>3</v>
      </c>
      <c r="I185">
        <f t="shared" si="7"/>
        <v>2016</v>
      </c>
      <c r="J185" s="7" t="str">
        <f t="shared" si="8"/>
        <v>January</v>
      </c>
    </row>
    <row r="186" spans="2:10">
      <c r="B186">
        <v>10432</v>
      </c>
      <c r="C186" s="1">
        <v>42400</v>
      </c>
      <c r="D186" t="s">
        <v>1132</v>
      </c>
      <c r="E186">
        <v>20.13</v>
      </c>
      <c r="F186" t="s">
        <v>487</v>
      </c>
      <c r="G186" t="s">
        <v>1051</v>
      </c>
      <c r="H186">
        <f>COUNTIFS(Table6[Order ID],Table5[[#This Row],[OrderID]])</f>
        <v>2</v>
      </c>
      <c r="I186">
        <f t="shared" si="7"/>
        <v>2016</v>
      </c>
      <c r="J186" s="7" t="str">
        <f t="shared" si="8"/>
        <v>January</v>
      </c>
    </row>
    <row r="187" spans="2:10">
      <c r="B187">
        <v>10433</v>
      </c>
      <c r="C187" s="1">
        <v>42403</v>
      </c>
      <c r="D187" t="s">
        <v>1130</v>
      </c>
      <c r="E187">
        <v>24.08</v>
      </c>
      <c r="F187" t="s">
        <v>401</v>
      </c>
      <c r="G187" t="s">
        <v>1007</v>
      </c>
      <c r="H187">
        <f>COUNTIFS(Table6[Order ID],Table5[[#This Row],[OrderID]])</f>
        <v>1</v>
      </c>
      <c r="I187">
        <f t="shared" si="7"/>
        <v>2016</v>
      </c>
      <c r="J187" s="7" t="str">
        <f t="shared" si="8"/>
        <v>February</v>
      </c>
    </row>
    <row r="188" spans="2:10">
      <c r="B188">
        <v>10434</v>
      </c>
      <c r="C188" s="1">
        <v>42403</v>
      </c>
      <c r="D188" t="s">
        <v>1132</v>
      </c>
      <c r="E188">
        <v>20.13</v>
      </c>
      <c r="F188" t="s">
        <v>198</v>
      </c>
      <c r="G188" t="s">
        <v>1060</v>
      </c>
      <c r="H188">
        <f>COUNTIFS(Table6[Order ID],Table5[[#This Row],[OrderID]])</f>
        <v>2</v>
      </c>
      <c r="I188">
        <f t="shared" si="7"/>
        <v>2016</v>
      </c>
      <c r="J188" s="7" t="str">
        <f t="shared" si="8"/>
        <v>February</v>
      </c>
    </row>
    <row r="189" spans="2:10">
      <c r="B189">
        <v>10435</v>
      </c>
      <c r="C189" s="1">
        <v>42404</v>
      </c>
      <c r="D189" t="s">
        <v>1132</v>
      </c>
      <c r="E189">
        <v>20.13</v>
      </c>
      <c r="F189" t="s">
        <v>156</v>
      </c>
      <c r="G189" t="s">
        <v>1060</v>
      </c>
      <c r="H189">
        <f>COUNTIFS(Table6[Order ID],Table5[[#This Row],[OrderID]])</f>
        <v>3</v>
      </c>
      <c r="I189">
        <f t="shared" si="7"/>
        <v>2016</v>
      </c>
      <c r="J189" s="7" t="str">
        <f t="shared" si="8"/>
        <v>February</v>
      </c>
    </row>
    <row r="190" spans="2:10">
      <c r="B190">
        <v>10436</v>
      </c>
      <c r="C190" s="1">
        <v>42405</v>
      </c>
      <c r="D190" t="s">
        <v>1132</v>
      </c>
      <c r="E190">
        <v>20.13</v>
      </c>
      <c r="F190" t="s">
        <v>99</v>
      </c>
      <c r="G190" t="s">
        <v>1060</v>
      </c>
      <c r="H190">
        <f>COUNTIFS(Table6[Order ID],Table5[[#This Row],[OrderID]])</f>
        <v>4</v>
      </c>
      <c r="I190">
        <f t="shared" si="7"/>
        <v>2016</v>
      </c>
      <c r="J190" s="7" t="str">
        <f t="shared" si="8"/>
        <v>February</v>
      </c>
    </row>
    <row r="191" spans="2:10">
      <c r="B191">
        <v>10437</v>
      </c>
      <c r="C191" s="1">
        <v>42405</v>
      </c>
      <c r="D191" t="s">
        <v>1131</v>
      </c>
      <c r="E191">
        <v>44.04</v>
      </c>
      <c r="F191" t="s">
        <v>558</v>
      </c>
      <c r="G191" t="s">
        <v>1051</v>
      </c>
      <c r="H191">
        <f>COUNTIFS(Table6[Order ID],Table5[[#This Row],[OrderID]])</f>
        <v>1</v>
      </c>
      <c r="I191">
        <f t="shared" si="7"/>
        <v>2016</v>
      </c>
      <c r="J191" s="7" t="str">
        <f t="shared" si="8"/>
        <v>February</v>
      </c>
    </row>
    <row r="192" spans="2:10">
      <c r="B192">
        <v>10438</v>
      </c>
      <c r="C192" s="1">
        <v>42406</v>
      </c>
      <c r="D192" t="s">
        <v>1132</v>
      </c>
      <c r="E192">
        <v>20.13</v>
      </c>
      <c r="F192" t="s">
        <v>511</v>
      </c>
      <c r="G192" t="s">
        <v>1033</v>
      </c>
      <c r="H192">
        <f>COUNTIFS(Table6[Order ID],Table5[[#This Row],[OrderID]])</f>
        <v>3</v>
      </c>
      <c r="I192">
        <f t="shared" si="7"/>
        <v>2016</v>
      </c>
      <c r="J192" s="7" t="str">
        <f t="shared" si="8"/>
        <v>February</v>
      </c>
    </row>
    <row r="193" spans="2:10">
      <c r="B193">
        <v>10439</v>
      </c>
      <c r="C193" s="1">
        <v>42407</v>
      </c>
      <c r="D193" t="s">
        <v>1130</v>
      </c>
      <c r="E193">
        <v>24.08</v>
      </c>
      <c r="F193" t="s">
        <v>355</v>
      </c>
      <c r="G193" t="s">
        <v>1036</v>
      </c>
      <c r="H193">
        <f>COUNTIFS(Table6[Order ID],Table5[[#This Row],[OrderID]])</f>
        <v>4</v>
      </c>
      <c r="I193">
        <f t="shared" si="7"/>
        <v>2016</v>
      </c>
      <c r="J193" s="7" t="str">
        <f t="shared" si="8"/>
        <v>February</v>
      </c>
    </row>
    <row r="194" spans="2:10">
      <c r="B194">
        <v>10440</v>
      </c>
      <c r="C194" s="1">
        <v>42410</v>
      </c>
      <c r="D194" t="s">
        <v>1132</v>
      </c>
      <c r="E194">
        <v>20.13</v>
      </c>
      <c r="F194" t="s">
        <v>465</v>
      </c>
      <c r="G194" t="s">
        <v>1007</v>
      </c>
      <c r="H194">
        <f>COUNTIFS(Table6[Order ID],Table5[[#This Row],[OrderID]])</f>
        <v>4</v>
      </c>
      <c r="I194">
        <f t="shared" ref="I194:I257" si="9">YEAR(C194)</f>
        <v>2016</v>
      </c>
      <c r="J194" s="7" t="str">
        <f t="shared" ref="J194:J257" si="10">TEXT(C194,"mmmm")</f>
        <v>February</v>
      </c>
    </row>
    <row r="195" spans="2:10">
      <c r="B195">
        <v>10441</v>
      </c>
      <c r="C195" s="1">
        <v>42410</v>
      </c>
      <c r="D195" t="s">
        <v>1132</v>
      </c>
      <c r="E195">
        <v>20.13</v>
      </c>
      <c r="F195" t="s">
        <v>377</v>
      </c>
      <c r="G195" t="s">
        <v>1042</v>
      </c>
      <c r="H195">
        <f>COUNTIFS(Table6[Order ID],Table5[[#This Row],[OrderID]])</f>
        <v>1</v>
      </c>
      <c r="I195">
        <f t="shared" si="9"/>
        <v>2016</v>
      </c>
      <c r="J195" s="7" t="str">
        <f t="shared" si="10"/>
        <v>February</v>
      </c>
    </row>
    <row r="196" spans="2:10">
      <c r="B196">
        <v>10442</v>
      </c>
      <c r="C196" s="1">
        <v>42411</v>
      </c>
      <c r="D196" t="s">
        <v>1132</v>
      </c>
      <c r="E196">
        <v>20.13</v>
      </c>
      <c r="F196" t="s">
        <v>180</v>
      </c>
      <c r="G196" t="s">
        <v>1057</v>
      </c>
      <c r="H196">
        <f>COUNTIFS(Table6[Order ID],Table5[[#This Row],[OrderID]])</f>
        <v>3</v>
      </c>
      <c r="I196">
        <f t="shared" si="9"/>
        <v>2016</v>
      </c>
      <c r="J196" s="7" t="str">
        <f t="shared" si="10"/>
        <v>February</v>
      </c>
    </row>
    <row r="197" spans="2:10">
      <c r="B197">
        <v>10443</v>
      </c>
      <c r="C197" s="1">
        <v>42412</v>
      </c>
      <c r="D197" t="s">
        <v>1131</v>
      </c>
      <c r="E197">
        <v>44.04</v>
      </c>
      <c r="F197" t="s">
        <v>435</v>
      </c>
      <c r="G197" t="s">
        <v>1013</v>
      </c>
      <c r="H197">
        <f>COUNTIFS(Table6[Order ID],Table5[[#This Row],[OrderID]])</f>
        <v>2</v>
      </c>
      <c r="I197">
        <f t="shared" si="9"/>
        <v>2016</v>
      </c>
      <c r="J197" s="7" t="str">
        <f t="shared" si="10"/>
        <v>February</v>
      </c>
    </row>
    <row r="198" spans="2:10">
      <c r="B198">
        <v>10444</v>
      </c>
      <c r="C198" s="1">
        <v>42412</v>
      </c>
      <c r="D198" t="s">
        <v>1130</v>
      </c>
      <c r="E198">
        <v>24.08</v>
      </c>
      <c r="F198" t="s">
        <v>87</v>
      </c>
      <c r="G198" t="s">
        <v>1025</v>
      </c>
      <c r="H198">
        <f>COUNTIFS(Table6[Order ID],Table5[[#This Row],[OrderID]])</f>
        <v>4</v>
      </c>
      <c r="I198">
        <f t="shared" si="9"/>
        <v>2016</v>
      </c>
      <c r="J198" s="7" t="str">
        <f t="shared" si="10"/>
        <v>February</v>
      </c>
    </row>
    <row r="199" spans="2:10">
      <c r="B199">
        <v>10445</v>
      </c>
      <c r="C199" s="1">
        <v>42413</v>
      </c>
      <c r="D199" t="s">
        <v>1131</v>
      </c>
      <c r="E199">
        <v>44.04</v>
      </c>
      <c r="F199" t="s">
        <v>87</v>
      </c>
      <c r="G199" t="s">
        <v>1057</v>
      </c>
      <c r="H199">
        <f>COUNTIFS(Table6[Order ID],Table5[[#This Row],[OrderID]])</f>
        <v>2</v>
      </c>
      <c r="I199">
        <f t="shared" si="9"/>
        <v>2016</v>
      </c>
      <c r="J199" s="7" t="str">
        <f t="shared" si="10"/>
        <v>February</v>
      </c>
    </row>
    <row r="200" spans="2:10">
      <c r="B200">
        <v>10446</v>
      </c>
      <c r="C200" s="1">
        <v>42414</v>
      </c>
      <c r="D200" t="s">
        <v>1131</v>
      </c>
      <c r="E200">
        <v>44.04</v>
      </c>
      <c r="F200" t="s">
        <v>511</v>
      </c>
      <c r="G200" t="s">
        <v>1029</v>
      </c>
      <c r="H200">
        <f>COUNTIFS(Table6[Order ID],Table5[[#This Row],[OrderID]])</f>
        <v>4</v>
      </c>
      <c r="I200">
        <f t="shared" si="9"/>
        <v>2016</v>
      </c>
      <c r="J200" s="7" t="str">
        <f t="shared" si="10"/>
        <v>February</v>
      </c>
    </row>
    <row r="201" spans="2:10">
      <c r="B201">
        <v>10447</v>
      </c>
      <c r="C201" s="1">
        <v>42414</v>
      </c>
      <c r="D201" t="s">
        <v>1132</v>
      </c>
      <c r="E201">
        <v>20.13</v>
      </c>
      <c r="F201" t="s">
        <v>441</v>
      </c>
      <c r="G201" t="s">
        <v>1036</v>
      </c>
      <c r="H201">
        <f>COUNTIFS(Table6[Order ID],Table5[[#This Row],[OrderID]])</f>
        <v>3</v>
      </c>
      <c r="I201">
        <f t="shared" si="9"/>
        <v>2016</v>
      </c>
      <c r="J201" s="7" t="str">
        <f t="shared" si="10"/>
        <v>February</v>
      </c>
    </row>
    <row r="202" spans="2:10">
      <c r="B202">
        <v>10448</v>
      </c>
      <c r="C202" s="1">
        <v>42417</v>
      </c>
      <c r="D202" t="s">
        <v>1132</v>
      </c>
      <c r="E202">
        <v>20.13</v>
      </c>
      <c r="F202" t="s">
        <v>424</v>
      </c>
      <c r="G202" t="s">
        <v>982</v>
      </c>
      <c r="H202">
        <f>COUNTIFS(Table6[Order ID],Table5[[#This Row],[OrderID]])</f>
        <v>2</v>
      </c>
      <c r="I202">
        <f t="shared" si="9"/>
        <v>2016</v>
      </c>
      <c r="J202" s="7" t="str">
        <f t="shared" si="10"/>
        <v>February</v>
      </c>
    </row>
    <row r="203" spans="2:10">
      <c r="B203">
        <v>10449</v>
      </c>
      <c r="C203" s="1">
        <v>42418</v>
      </c>
      <c r="D203" t="s">
        <v>1132</v>
      </c>
      <c r="E203">
        <v>20.13</v>
      </c>
      <c r="F203" t="s">
        <v>99</v>
      </c>
      <c r="G203" t="s">
        <v>1013</v>
      </c>
      <c r="H203">
        <f>COUNTIFS(Table6[Order ID],Table5[[#This Row],[OrderID]])</f>
        <v>3</v>
      </c>
      <c r="I203">
        <f t="shared" si="9"/>
        <v>2016</v>
      </c>
      <c r="J203" s="7" t="str">
        <f t="shared" si="10"/>
        <v>February</v>
      </c>
    </row>
    <row r="204" spans="2:10">
      <c r="B204">
        <v>10450</v>
      </c>
      <c r="C204" s="1">
        <v>42419</v>
      </c>
      <c r="D204" t="s">
        <v>1132</v>
      </c>
      <c r="E204">
        <v>20.13</v>
      </c>
      <c r="F204" t="s">
        <v>541</v>
      </c>
      <c r="G204" t="s">
        <v>1013</v>
      </c>
      <c r="H204">
        <f>COUNTIFS(Table6[Order ID],Table5[[#This Row],[OrderID]])</f>
        <v>2</v>
      </c>
      <c r="I204">
        <f t="shared" si="9"/>
        <v>2016</v>
      </c>
      <c r="J204" s="7" t="str">
        <f t="shared" si="10"/>
        <v>February</v>
      </c>
    </row>
    <row r="205" spans="2:10">
      <c r="B205">
        <v>10451</v>
      </c>
      <c r="C205" s="1">
        <v>42419</v>
      </c>
      <c r="D205" t="s">
        <v>1130</v>
      </c>
      <c r="E205">
        <v>24.08</v>
      </c>
      <c r="F205" t="s">
        <v>418</v>
      </c>
      <c r="G205" t="s">
        <v>1033</v>
      </c>
      <c r="H205">
        <f>COUNTIFS(Table6[Order ID],Table5[[#This Row],[OrderID]])</f>
        <v>4</v>
      </c>
      <c r="I205">
        <f t="shared" si="9"/>
        <v>2016</v>
      </c>
      <c r="J205" s="7" t="str">
        <f t="shared" si="10"/>
        <v>February</v>
      </c>
    </row>
    <row r="206" spans="2:10">
      <c r="B206">
        <v>10452</v>
      </c>
      <c r="C206" s="1">
        <v>42420</v>
      </c>
      <c r="D206" t="s">
        <v>1131</v>
      </c>
      <c r="E206">
        <v>44.04</v>
      </c>
      <c r="F206" t="s">
        <v>465</v>
      </c>
      <c r="G206" t="s">
        <v>1021</v>
      </c>
      <c r="H206">
        <f>COUNTIFS(Table6[Order ID],Table5[[#This Row],[OrderID]])</f>
        <v>2</v>
      </c>
      <c r="I206">
        <f t="shared" si="9"/>
        <v>2016</v>
      </c>
      <c r="J206" s="7" t="str">
        <f t="shared" si="10"/>
        <v>February</v>
      </c>
    </row>
    <row r="207" spans="2:10">
      <c r="B207">
        <v>10453</v>
      </c>
      <c r="C207" s="1">
        <v>42421</v>
      </c>
      <c r="D207" t="s">
        <v>1132</v>
      </c>
      <c r="E207">
        <v>20.13</v>
      </c>
      <c r="F207" t="s">
        <v>81</v>
      </c>
      <c r="G207" t="s">
        <v>989</v>
      </c>
      <c r="H207">
        <f>COUNTIFS(Table6[Order ID],Table5[[#This Row],[OrderID]])</f>
        <v>2</v>
      </c>
      <c r="I207">
        <f t="shared" si="9"/>
        <v>2016</v>
      </c>
      <c r="J207" s="7" t="str">
        <f t="shared" si="10"/>
        <v>February</v>
      </c>
    </row>
    <row r="208" spans="2:10">
      <c r="B208">
        <v>10454</v>
      </c>
      <c r="C208" s="1">
        <v>42421</v>
      </c>
      <c r="D208" t="s">
        <v>1130</v>
      </c>
      <c r="E208">
        <v>24.08</v>
      </c>
      <c r="F208" t="s">
        <v>299</v>
      </c>
      <c r="G208" t="s">
        <v>1054</v>
      </c>
      <c r="H208">
        <f>COUNTIFS(Table6[Order ID],Table5[[#This Row],[OrderID]])</f>
        <v>3</v>
      </c>
      <c r="I208">
        <f t="shared" si="9"/>
        <v>2016</v>
      </c>
      <c r="J208" s="7" t="str">
        <f t="shared" si="10"/>
        <v>February</v>
      </c>
    </row>
    <row r="209" spans="2:10">
      <c r="B209">
        <v>10455</v>
      </c>
      <c r="C209" s="1">
        <v>42424</v>
      </c>
      <c r="D209" t="s">
        <v>1132</v>
      </c>
      <c r="E209">
        <v>20.13</v>
      </c>
      <c r="F209" t="s">
        <v>558</v>
      </c>
      <c r="G209" t="s">
        <v>989</v>
      </c>
      <c r="H209">
        <f>COUNTIFS(Table6[Order ID],Table5[[#This Row],[OrderID]])</f>
        <v>4</v>
      </c>
      <c r="I209">
        <f t="shared" si="9"/>
        <v>2016</v>
      </c>
      <c r="J209" s="7" t="str">
        <f t="shared" si="10"/>
        <v>February</v>
      </c>
    </row>
    <row r="210" spans="2:10">
      <c r="B210">
        <v>10456</v>
      </c>
      <c r="C210" s="1">
        <v>42425</v>
      </c>
      <c r="D210" t="s">
        <v>1132</v>
      </c>
      <c r="E210">
        <v>20.13</v>
      </c>
      <c r="F210" t="s">
        <v>287</v>
      </c>
      <c r="G210" t="s">
        <v>1048</v>
      </c>
      <c r="H210">
        <f>COUNTIFS(Table6[Order ID],Table5[[#This Row],[OrderID]])</f>
        <v>2</v>
      </c>
      <c r="I210">
        <f t="shared" si="9"/>
        <v>2016</v>
      </c>
      <c r="J210" s="7" t="str">
        <f t="shared" si="10"/>
        <v>February</v>
      </c>
    </row>
    <row r="211" spans="2:10">
      <c r="B211">
        <v>10457</v>
      </c>
      <c r="C211" s="1">
        <v>42425</v>
      </c>
      <c r="D211" t="s">
        <v>1131</v>
      </c>
      <c r="E211">
        <v>44.04</v>
      </c>
      <c r="F211" t="s">
        <v>287</v>
      </c>
      <c r="G211" t="s">
        <v>1033</v>
      </c>
      <c r="H211">
        <f>COUNTIFS(Table6[Order ID],Table5[[#This Row],[OrderID]])</f>
        <v>1</v>
      </c>
      <c r="I211">
        <f t="shared" si="9"/>
        <v>2016</v>
      </c>
      <c r="J211" s="7" t="str">
        <f t="shared" si="10"/>
        <v>February</v>
      </c>
    </row>
    <row r="212" spans="2:10">
      <c r="B212">
        <v>10458</v>
      </c>
      <c r="C212" s="1">
        <v>42426</v>
      </c>
      <c r="D212" t="s">
        <v>1130</v>
      </c>
      <c r="E212">
        <v>24.08</v>
      </c>
      <c r="F212" t="s">
        <v>493</v>
      </c>
      <c r="G212" t="s">
        <v>1021</v>
      </c>
      <c r="H212">
        <f>COUNTIFS(Table6[Order ID],Table5[[#This Row],[OrderID]])</f>
        <v>5</v>
      </c>
      <c r="I212">
        <f t="shared" si="9"/>
        <v>2016</v>
      </c>
      <c r="J212" s="7" t="str">
        <f t="shared" si="10"/>
        <v>February</v>
      </c>
    </row>
    <row r="213" spans="2:10">
      <c r="B213">
        <v>10459</v>
      </c>
      <c r="C213" s="1">
        <v>42427</v>
      </c>
      <c r="D213" t="s">
        <v>1132</v>
      </c>
      <c r="E213">
        <v>20.13</v>
      </c>
      <c r="F213" t="s">
        <v>541</v>
      </c>
      <c r="G213" t="s">
        <v>1029</v>
      </c>
      <c r="H213">
        <f>COUNTIFS(Table6[Order ID],Table5[[#This Row],[OrderID]])</f>
        <v>3</v>
      </c>
      <c r="I213">
        <f t="shared" si="9"/>
        <v>2016</v>
      </c>
      <c r="J213" s="7" t="str">
        <f t="shared" si="10"/>
        <v>February</v>
      </c>
    </row>
    <row r="214" spans="2:10">
      <c r="B214">
        <v>10460</v>
      </c>
      <c r="C214" s="1">
        <v>42428</v>
      </c>
      <c r="D214" t="s">
        <v>1131</v>
      </c>
      <c r="E214">
        <v>44.04</v>
      </c>
      <c r="F214" t="s">
        <v>198</v>
      </c>
      <c r="G214" t="s">
        <v>1007</v>
      </c>
      <c r="H214">
        <f>COUNTIFS(Table6[Order ID],Table5[[#This Row],[OrderID]])</f>
        <v>2</v>
      </c>
      <c r="I214">
        <f t="shared" si="9"/>
        <v>2016</v>
      </c>
      <c r="J214" s="7" t="str">
        <f t="shared" si="10"/>
        <v>February</v>
      </c>
    </row>
    <row r="215" spans="2:10">
      <c r="B215">
        <v>10461</v>
      </c>
      <c r="C215" s="1">
        <v>42428</v>
      </c>
      <c r="D215" t="s">
        <v>1130</v>
      </c>
      <c r="E215">
        <v>24.08</v>
      </c>
      <c r="F215" t="s">
        <v>329</v>
      </c>
      <c r="G215" t="s">
        <v>1013</v>
      </c>
      <c r="H215">
        <f>COUNTIFS(Table6[Order ID],Table5[[#This Row],[OrderID]])</f>
        <v>3</v>
      </c>
      <c r="I215">
        <f t="shared" si="9"/>
        <v>2016</v>
      </c>
      <c r="J215" s="7" t="str">
        <f t="shared" si="10"/>
        <v>February</v>
      </c>
    </row>
    <row r="216" spans="2:10">
      <c r="B216">
        <v>10462</v>
      </c>
      <c r="C216" s="1">
        <v>42432</v>
      </c>
      <c r="D216" t="s">
        <v>1131</v>
      </c>
      <c r="E216">
        <v>44.04</v>
      </c>
      <c r="F216" t="s">
        <v>156</v>
      </c>
      <c r="G216" t="s">
        <v>1057</v>
      </c>
      <c r="H216">
        <f>COUNTIFS(Table6[Order ID],Table5[[#This Row],[OrderID]])</f>
        <v>2</v>
      </c>
      <c r="I216">
        <f t="shared" si="9"/>
        <v>2016</v>
      </c>
      <c r="J216" s="7" t="str">
        <f t="shared" si="10"/>
        <v>March</v>
      </c>
    </row>
    <row r="217" spans="2:10">
      <c r="B217">
        <v>10463</v>
      </c>
      <c r="C217" s="1">
        <v>42433</v>
      </c>
      <c r="D217" t="s">
        <v>1130</v>
      </c>
      <c r="E217">
        <v>24.08</v>
      </c>
      <c r="F217" t="s">
        <v>493</v>
      </c>
      <c r="G217" t="s">
        <v>1054</v>
      </c>
      <c r="H217">
        <f>COUNTIFS(Table6[Order ID],Table5[[#This Row],[OrderID]])</f>
        <v>2</v>
      </c>
      <c r="I217">
        <f t="shared" si="9"/>
        <v>2016</v>
      </c>
      <c r="J217" s="7" t="str">
        <f t="shared" si="10"/>
        <v>March</v>
      </c>
    </row>
    <row r="218" spans="2:10">
      <c r="B218">
        <v>10464</v>
      </c>
      <c r="C218" s="1">
        <v>42433</v>
      </c>
      <c r="D218" t="s">
        <v>1132</v>
      </c>
      <c r="E218">
        <v>20.13</v>
      </c>
      <c r="F218" t="s">
        <v>222</v>
      </c>
      <c r="G218" t="s">
        <v>1007</v>
      </c>
      <c r="H218">
        <f>COUNTIFS(Table6[Order ID],Table5[[#This Row],[OrderID]])</f>
        <v>4</v>
      </c>
      <c r="I218">
        <f t="shared" si="9"/>
        <v>2016</v>
      </c>
      <c r="J218" s="7" t="str">
        <f t="shared" si="10"/>
        <v>March</v>
      </c>
    </row>
    <row r="219" spans="2:10">
      <c r="B219">
        <v>10465</v>
      </c>
      <c r="C219" s="1">
        <v>42434</v>
      </c>
      <c r="D219" t="s">
        <v>1130</v>
      </c>
      <c r="E219">
        <v>24.08</v>
      </c>
      <c r="F219" t="s">
        <v>535</v>
      </c>
      <c r="G219" t="s">
        <v>989</v>
      </c>
      <c r="H219">
        <f>COUNTIFS(Table6[Order ID],Table5[[#This Row],[OrderID]])</f>
        <v>5</v>
      </c>
      <c r="I219">
        <f t="shared" si="9"/>
        <v>2016</v>
      </c>
      <c r="J219" s="7" t="str">
        <f t="shared" si="10"/>
        <v>March</v>
      </c>
    </row>
    <row r="220" spans="2:10">
      <c r="B220">
        <v>10466</v>
      </c>
      <c r="C220" s="1">
        <v>42435</v>
      </c>
      <c r="D220" t="s">
        <v>1131</v>
      </c>
      <c r="E220">
        <v>44.04</v>
      </c>
      <c r="F220" t="s">
        <v>150</v>
      </c>
      <c r="G220" t="s">
        <v>1045</v>
      </c>
      <c r="H220">
        <f>COUNTIFS(Table6[Order ID],Table5[[#This Row],[OrderID]])</f>
        <v>2</v>
      </c>
      <c r="I220">
        <f t="shared" si="9"/>
        <v>2016</v>
      </c>
      <c r="J220" s="7" t="str">
        <f t="shared" si="10"/>
        <v>March</v>
      </c>
    </row>
    <row r="221" spans="2:10">
      <c r="B221">
        <v>10467</v>
      </c>
      <c r="C221" s="1">
        <v>42435</v>
      </c>
      <c r="D221" t="s">
        <v>1132</v>
      </c>
      <c r="E221">
        <v>20.13</v>
      </c>
      <c r="F221" t="s">
        <v>344</v>
      </c>
      <c r="G221" t="s">
        <v>1013</v>
      </c>
      <c r="H221">
        <f>COUNTIFS(Table6[Order ID],Table5[[#This Row],[OrderID]])</f>
        <v>2</v>
      </c>
      <c r="I221">
        <f t="shared" si="9"/>
        <v>2016</v>
      </c>
      <c r="J221" s="7" t="str">
        <f t="shared" si="10"/>
        <v>March</v>
      </c>
    </row>
    <row r="222" spans="2:10">
      <c r="B222">
        <v>10468</v>
      </c>
      <c r="C222" s="1">
        <v>42436</v>
      </c>
      <c r="D222" t="s">
        <v>1130</v>
      </c>
      <c r="E222">
        <v>24.08</v>
      </c>
      <c r="F222" t="s">
        <v>287</v>
      </c>
      <c r="G222" t="s">
        <v>1033</v>
      </c>
      <c r="H222">
        <f>COUNTIFS(Table6[Order ID],Table5[[#This Row],[OrderID]])</f>
        <v>2</v>
      </c>
      <c r="I222">
        <f t="shared" si="9"/>
        <v>2016</v>
      </c>
      <c r="J222" s="7" t="str">
        <f t="shared" si="10"/>
        <v>March</v>
      </c>
    </row>
    <row r="223" spans="2:10">
      <c r="B223">
        <v>10469</v>
      </c>
      <c r="C223" s="1">
        <v>42439</v>
      </c>
      <c r="D223" t="s">
        <v>1131</v>
      </c>
      <c r="E223">
        <v>44.04</v>
      </c>
      <c r="F223" t="s">
        <v>569</v>
      </c>
      <c r="G223" t="s">
        <v>1021</v>
      </c>
      <c r="H223">
        <f>COUNTIFS(Table6[Order ID],Table5[[#This Row],[OrderID]])</f>
        <v>3</v>
      </c>
      <c r="I223">
        <f t="shared" si="9"/>
        <v>2016</v>
      </c>
      <c r="J223" s="7" t="str">
        <f t="shared" si="10"/>
        <v>March</v>
      </c>
    </row>
    <row r="224" spans="2:10">
      <c r="B224">
        <v>10470</v>
      </c>
      <c r="C224" s="1">
        <v>42440</v>
      </c>
      <c r="D224" t="s">
        <v>1132</v>
      </c>
      <c r="E224">
        <v>20.13</v>
      </c>
      <c r="F224" t="s">
        <v>113</v>
      </c>
      <c r="G224" t="s">
        <v>1048</v>
      </c>
      <c r="H224">
        <f>COUNTIFS(Table6[Order ID],Table5[[#This Row],[OrderID]])</f>
        <v>3</v>
      </c>
      <c r="I224">
        <f t="shared" si="9"/>
        <v>2016</v>
      </c>
      <c r="J224" s="7" t="str">
        <f t="shared" si="10"/>
        <v>March</v>
      </c>
    </row>
    <row r="225" spans="2:10">
      <c r="B225">
        <v>10471</v>
      </c>
      <c r="C225" s="1">
        <v>42440</v>
      </c>
      <c r="D225" t="s">
        <v>1130</v>
      </c>
      <c r="E225">
        <v>24.08</v>
      </c>
      <c r="F225" t="s">
        <v>126</v>
      </c>
      <c r="G225" t="s">
        <v>1036</v>
      </c>
      <c r="H225">
        <f>COUNTIFS(Table6[Order ID],Table5[[#This Row],[OrderID]])</f>
        <v>2</v>
      </c>
      <c r="I225">
        <f t="shared" si="9"/>
        <v>2016</v>
      </c>
      <c r="J225" s="7" t="str">
        <f t="shared" si="10"/>
        <v>March</v>
      </c>
    </row>
    <row r="226" spans="2:10">
      <c r="B226">
        <v>10472</v>
      </c>
      <c r="C226" s="1">
        <v>42441</v>
      </c>
      <c r="D226" t="s">
        <v>1131</v>
      </c>
      <c r="E226">
        <v>44.04</v>
      </c>
      <c r="F226" t="s">
        <v>471</v>
      </c>
      <c r="G226" t="s">
        <v>1013</v>
      </c>
      <c r="H226">
        <f>COUNTIFS(Table6[Order ID],Table5[[#This Row],[OrderID]])</f>
        <v>2</v>
      </c>
      <c r="I226">
        <f t="shared" si="9"/>
        <v>2016</v>
      </c>
      <c r="J226" s="7" t="str">
        <f t="shared" si="10"/>
        <v>March</v>
      </c>
    </row>
    <row r="227" spans="2:10">
      <c r="B227">
        <v>10473</v>
      </c>
      <c r="C227" s="1">
        <v>42442</v>
      </c>
      <c r="D227" t="s">
        <v>1130</v>
      </c>
      <c r="E227">
        <v>24.08</v>
      </c>
      <c r="F227" t="s">
        <v>280</v>
      </c>
      <c r="G227" t="s">
        <v>1016</v>
      </c>
      <c r="H227">
        <f>COUNTIFS(Table6[Order ID],Table5[[#This Row],[OrderID]])</f>
        <v>2</v>
      </c>
      <c r="I227">
        <f t="shared" si="9"/>
        <v>2016</v>
      </c>
      <c r="J227" s="7" t="str">
        <f t="shared" si="10"/>
        <v>March</v>
      </c>
    </row>
    <row r="228" spans="2:10">
      <c r="B228">
        <v>10474</v>
      </c>
      <c r="C228" s="1">
        <v>42442</v>
      </c>
      <c r="D228" t="s">
        <v>1132</v>
      </c>
      <c r="E228">
        <v>20.13</v>
      </c>
      <c r="F228" t="s">
        <v>389</v>
      </c>
      <c r="G228" t="s">
        <v>1048</v>
      </c>
      <c r="H228">
        <f>COUNTIFS(Table6[Order ID],Table5[[#This Row],[OrderID]])</f>
        <v>4</v>
      </c>
      <c r="I228">
        <f t="shared" si="9"/>
        <v>2016</v>
      </c>
      <c r="J228" s="7" t="str">
        <f t="shared" si="10"/>
        <v>March</v>
      </c>
    </row>
    <row r="229" spans="2:10">
      <c r="B229">
        <v>10475</v>
      </c>
      <c r="C229" s="1">
        <v>42443</v>
      </c>
      <c r="D229" t="s">
        <v>1131</v>
      </c>
      <c r="E229">
        <v>44.04</v>
      </c>
      <c r="F229" t="s">
        <v>493</v>
      </c>
      <c r="G229" t="s">
        <v>996</v>
      </c>
      <c r="H229">
        <f>COUNTIFS(Table6[Order ID],Table5[[#This Row],[OrderID]])</f>
        <v>3</v>
      </c>
      <c r="I229">
        <f t="shared" si="9"/>
        <v>2016</v>
      </c>
      <c r="J229" s="7" t="str">
        <f t="shared" si="10"/>
        <v>March</v>
      </c>
    </row>
    <row r="230" spans="2:10">
      <c r="B230">
        <v>10476</v>
      </c>
      <c r="C230" s="1">
        <v>42446</v>
      </c>
      <c r="D230" t="s">
        <v>1130</v>
      </c>
      <c r="E230">
        <v>24.08</v>
      </c>
      <c r="F230" t="s">
        <v>262</v>
      </c>
      <c r="G230" t="s">
        <v>1036</v>
      </c>
      <c r="H230">
        <f>COUNTIFS(Table6[Order ID],Table5[[#This Row],[OrderID]])</f>
        <v>2</v>
      </c>
      <c r="I230">
        <f t="shared" si="9"/>
        <v>2016</v>
      </c>
      <c r="J230" s="7" t="str">
        <f t="shared" si="10"/>
        <v>March</v>
      </c>
    </row>
    <row r="231" spans="2:10">
      <c r="B231">
        <v>10477</v>
      </c>
      <c r="C231" s="1">
        <v>42446</v>
      </c>
      <c r="D231" t="s">
        <v>1132</v>
      </c>
      <c r="E231">
        <v>20.13</v>
      </c>
      <c r="F231" t="s">
        <v>401</v>
      </c>
      <c r="G231" t="s">
        <v>1048</v>
      </c>
      <c r="H231">
        <f>COUNTIFS(Table6[Order ID],Table5[[#This Row],[OrderID]])</f>
        <v>3</v>
      </c>
      <c r="I231">
        <f t="shared" si="9"/>
        <v>2016</v>
      </c>
      <c r="J231" s="7" t="str">
        <f t="shared" si="10"/>
        <v>March</v>
      </c>
    </row>
    <row r="232" spans="2:10">
      <c r="B232">
        <v>10478</v>
      </c>
      <c r="C232" s="1">
        <v>42447</v>
      </c>
      <c r="D232" t="s">
        <v>1130</v>
      </c>
      <c r="E232">
        <v>24.08</v>
      </c>
      <c r="F232" t="s">
        <v>541</v>
      </c>
      <c r="G232" t="s">
        <v>1021</v>
      </c>
      <c r="H232">
        <f>COUNTIFS(Table6[Order ID],Table5[[#This Row],[OrderID]])</f>
        <v>1</v>
      </c>
      <c r="I232">
        <f t="shared" si="9"/>
        <v>2016</v>
      </c>
      <c r="J232" s="7" t="str">
        <f t="shared" si="10"/>
        <v>March</v>
      </c>
    </row>
    <row r="233" spans="2:10">
      <c r="B233">
        <v>10479</v>
      </c>
      <c r="C233" s="1">
        <v>42448</v>
      </c>
      <c r="D233" t="s">
        <v>1130</v>
      </c>
      <c r="E233">
        <v>24.08</v>
      </c>
      <c r="F233" t="s">
        <v>430</v>
      </c>
      <c r="G233" t="s">
        <v>1036</v>
      </c>
      <c r="H233">
        <f>COUNTIFS(Table6[Order ID],Table5[[#This Row],[OrderID]])</f>
        <v>4</v>
      </c>
      <c r="I233">
        <f t="shared" si="9"/>
        <v>2016</v>
      </c>
      <c r="J233" s="7" t="str">
        <f t="shared" si="10"/>
        <v>March</v>
      </c>
    </row>
    <row r="234" spans="2:10">
      <c r="B234">
        <v>10480</v>
      </c>
      <c r="C234" s="1">
        <v>42449</v>
      </c>
      <c r="D234" t="s">
        <v>1132</v>
      </c>
      <c r="E234">
        <v>20.13</v>
      </c>
      <c r="F234" t="s">
        <v>192</v>
      </c>
      <c r="G234" t="s">
        <v>1057</v>
      </c>
      <c r="H234">
        <f>COUNTIFS(Table6[Order ID],Table5[[#This Row],[OrderID]])</f>
        <v>2</v>
      </c>
      <c r="I234">
        <f t="shared" si="9"/>
        <v>2016</v>
      </c>
      <c r="J234" s="7" t="str">
        <f t="shared" si="10"/>
        <v>March</v>
      </c>
    </row>
    <row r="235" spans="2:10">
      <c r="B235">
        <v>10481</v>
      </c>
      <c r="C235" s="1">
        <v>42449</v>
      </c>
      <c r="D235" t="s">
        <v>1132</v>
      </c>
      <c r="E235">
        <v>20.13</v>
      </c>
      <c r="F235" t="s">
        <v>441</v>
      </c>
      <c r="G235" t="s">
        <v>989</v>
      </c>
      <c r="H235">
        <f>COUNTIFS(Table6[Order ID],Table5[[#This Row],[OrderID]])</f>
        <v>2</v>
      </c>
      <c r="I235">
        <f t="shared" si="9"/>
        <v>2016</v>
      </c>
      <c r="J235" s="7" t="str">
        <f t="shared" si="10"/>
        <v>March</v>
      </c>
    </row>
    <row r="236" spans="2:10">
      <c r="B236">
        <v>10482</v>
      </c>
      <c r="C236" s="1">
        <v>42450</v>
      </c>
      <c r="D236" t="s">
        <v>1130</v>
      </c>
      <c r="E236">
        <v>24.08</v>
      </c>
      <c r="F236" t="s">
        <v>311</v>
      </c>
      <c r="G236" t="s">
        <v>996</v>
      </c>
      <c r="H236">
        <f>COUNTIFS(Table6[Order ID],Table5[[#This Row],[OrderID]])</f>
        <v>1</v>
      </c>
      <c r="I236">
        <f t="shared" si="9"/>
        <v>2016</v>
      </c>
      <c r="J236" s="7" t="str">
        <f t="shared" si="10"/>
        <v>March</v>
      </c>
    </row>
    <row r="237" spans="2:10">
      <c r="B237">
        <v>10483</v>
      </c>
      <c r="C237" s="1">
        <v>42453</v>
      </c>
      <c r="D237" t="s">
        <v>1132</v>
      </c>
      <c r="E237">
        <v>20.13</v>
      </c>
      <c r="F237" t="s">
        <v>569</v>
      </c>
      <c r="G237" t="s">
        <v>1036</v>
      </c>
      <c r="H237">
        <f>COUNTIFS(Table6[Order ID],Table5[[#This Row],[OrderID]])</f>
        <v>2</v>
      </c>
      <c r="I237">
        <f t="shared" si="9"/>
        <v>2016</v>
      </c>
      <c r="J237" s="7" t="str">
        <f t="shared" si="10"/>
        <v>March</v>
      </c>
    </row>
    <row r="238" spans="2:10">
      <c r="B238">
        <v>10484</v>
      </c>
      <c r="C238" s="1">
        <v>42453</v>
      </c>
      <c r="D238" t="s">
        <v>1130</v>
      </c>
      <c r="E238">
        <v>24.08</v>
      </c>
      <c r="F238" t="s">
        <v>126</v>
      </c>
      <c r="G238" t="s">
        <v>1033</v>
      </c>
      <c r="H238">
        <f>COUNTIFS(Table6[Order ID],Table5[[#This Row],[OrderID]])</f>
        <v>3</v>
      </c>
      <c r="I238">
        <f t="shared" si="9"/>
        <v>2016</v>
      </c>
      <c r="J238" s="7" t="str">
        <f t="shared" si="10"/>
        <v>March</v>
      </c>
    </row>
    <row r="239" spans="2:10">
      <c r="B239">
        <v>10485</v>
      </c>
      <c r="C239" s="1">
        <v>42454</v>
      </c>
      <c r="D239" t="s">
        <v>1132</v>
      </c>
      <c r="E239">
        <v>20.13</v>
      </c>
      <c r="F239" t="s">
        <v>335</v>
      </c>
      <c r="G239" t="s">
        <v>1002</v>
      </c>
      <c r="H239">
        <f>COUNTIFS(Table6[Order ID],Table5[[#This Row],[OrderID]])</f>
        <v>4</v>
      </c>
      <c r="I239">
        <f t="shared" si="9"/>
        <v>2016</v>
      </c>
      <c r="J239" s="7" t="str">
        <f t="shared" si="10"/>
        <v>March</v>
      </c>
    </row>
    <row r="240" spans="2:10">
      <c r="B240">
        <v>10486</v>
      </c>
      <c r="C240" s="1">
        <v>42455</v>
      </c>
      <c r="D240" t="s">
        <v>1132</v>
      </c>
      <c r="E240">
        <v>20.13</v>
      </c>
      <c r="F240" t="s">
        <v>262</v>
      </c>
      <c r="G240" t="s">
        <v>1036</v>
      </c>
      <c r="H240">
        <f>COUNTIFS(Table6[Order ID],Table5[[#This Row],[OrderID]])</f>
        <v>3</v>
      </c>
      <c r="I240">
        <f t="shared" si="9"/>
        <v>2016</v>
      </c>
      <c r="J240" s="7" t="str">
        <f t="shared" si="10"/>
        <v>March</v>
      </c>
    </row>
    <row r="241" spans="2:10">
      <c r="B241">
        <v>10487</v>
      </c>
      <c r="C241" s="1">
        <v>42455</v>
      </c>
      <c r="D241" t="s">
        <v>1132</v>
      </c>
      <c r="E241">
        <v>20.13</v>
      </c>
      <c r="F241" t="s">
        <v>412</v>
      </c>
      <c r="G241" t="s">
        <v>1057</v>
      </c>
      <c r="H241">
        <f>COUNTIFS(Table6[Order ID],Table5[[#This Row],[OrderID]])</f>
        <v>3</v>
      </c>
      <c r="I241">
        <f t="shared" si="9"/>
        <v>2016</v>
      </c>
      <c r="J241" s="7" t="str">
        <f t="shared" si="10"/>
        <v>March</v>
      </c>
    </row>
    <row r="242" spans="2:10">
      <c r="B242">
        <v>10488</v>
      </c>
      <c r="C242" s="1">
        <v>42456</v>
      </c>
      <c r="D242" t="s">
        <v>1132</v>
      </c>
      <c r="E242">
        <v>20.13</v>
      </c>
      <c r="F242" t="s">
        <v>204</v>
      </c>
      <c r="G242" t="s">
        <v>1051</v>
      </c>
      <c r="H242">
        <f>COUNTIFS(Table6[Order ID],Table5[[#This Row],[OrderID]])</f>
        <v>2</v>
      </c>
      <c r="I242">
        <f t="shared" si="9"/>
        <v>2016</v>
      </c>
      <c r="J242" s="7" t="str">
        <f t="shared" si="10"/>
        <v>March</v>
      </c>
    </row>
    <row r="243" spans="2:10">
      <c r="B243">
        <v>10489</v>
      </c>
      <c r="C243" s="1">
        <v>42457</v>
      </c>
      <c r="D243" t="s">
        <v>1132</v>
      </c>
      <c r="E243">
        <v>20.13</v>
      </c>
      <c r="F243" t="s">
        <v>395</v>
      </c>
      <c r="G243" t="s">
        <v>1048</v>
      </c>
      <c r="H243">
        <f>COUNTIFS(Table6[Order ID],Table5[[#This Row],[OrderID]])</f>
        <v>2</v>
      </c>
      <c r="I243">
        <f t="shared" si="9"/>
        <v>2016</v>
      </c>
      <c r="J243" s="7" t="str">
        <f t="shared" si="10"/>
        <v>March</v>
      </c>
    </row>
    <row r="244" spans="2:10">
      <c r="B244">
        <v>10490</v>
      </c>
      <c r="C244" s="1">
        <v>42460</v>
      </c>
      <c r="D244" t="s">
        <v>1132</v>
      </c>
      <c r="E244">
        <v>20.13</v>
      </c>
      <c r="F244" t="s">
        <v>262</v>
      </c>
      <c r="G244" t="s">
        <v>1048</v>
      </c>
      <c r="H244">
        <f>COUNTIFS(Table6[Order ID],Table5[[#This Row],[OrderID]])</f>
        <v>3</v>
      </c>
      <c r="I244">
        <f t="shared" si="9"/>
        <v>2016</v>
      </c>
      <c r="J244" s="7" t="str">
        <f t="shared" si="10"/>
        <v>March</v>
      </c>
    </row>
    <row r="245" spans="2:10">
      <c r="B245">
        <v>10491</v>
      </c>
      <c r="C245" s="1">
        <v>42460</v>
      </c>
      <c r="D245" t="s">
        <v>1130</v>
      </c>
      <c r="E245">
        <v>24.08</v>
      </c>
      <c r="F245" t="s">
        <v>222</v>
      </c>
      <c r="G245" t="s">
        <v>1016</v>
      </c>
      <c r="H245">
        <f>COUNTIFS(Table6[Order ID],Table5[[#This Row],[OrderID]])</f>
        <v>2</v>
      </c>
      <c r="I245">
        <f t="shared" si="9"/>
        <v>2016</v>
      </c>
      <c r="J245" s="7" t="str">
        <f t="shared" si="10"/>
        <v>March</v>
      </c>
    </row>
    <row r="246" spans="2:10">
      <c r="B246">
        <v>10492</v>
      </c>
      <c r="C246" s="1">
        <v>42461</v>
      </c>
      <c r="D246" t="s">
        <v>1131</v>
      </c>
      <c r="E246">
        <v>44.04</v>
      </c>
      <c r="F246" t="s">
        <v>119</v>
      </c>
      <c r="G246" t="s">
        <v>1048</v>
      </c>
      <c r="H246">
        <f>COUNTIFS(Table6[Order ID],Table5[[#This Row],[OrderID]])</f>
        <v>2</v>
      </c>
      <c r="I246">
        <f t="shared" si="9"/>
        <v>2016</v>
      </c>
      <c r="J246" s="7" t="str">
        <f t="shared" si="10"/>
        <v>April</v>
      </c>
    </row>
    <row r="247" spans="2:10">
      <c r="B247">
        <v>10493</v>
      </c>
      <c r="C247" s="1">
        <v>42462</v>
      </c>
      <c r="D247" t="s">
        <v>1130</v>
      </c>
      <c r="E247">
        <v>24.08</v>
      </c>
      <c r="F247" t="s">
        <v>299</v>
      </c>
      <c r="G247" t="s">
        <v>1036</v>
      </c>
      <c r="H247">
        <f>COUNTIFS(Table6[Order ID],Table5[[#This Row],[OrderID]])</f>
        <v>3</v>
      </c>
      <c r="I247">
        <f t="shared" si="9"/>
        <v>2016</v>
      </c>
      <c r="J247" s="7" t="str">
        <f t="shared" si="10"/>
        <v>April</v>
      </c>
    </row>
    <row r="248" spans="2:10">
      <c r="B248">
        <v>10494</v>
      </c>
      <c r="C248" s="1">
        <v>42462</v>
      </c>
      <c r="D248" t="s">
        <v>1132</v>
      </c>
      <c r="E248">
        <v>20.13</v>
      </c>
      <c r="F248" t="s">
        <v>150</v>
      </c>
      <c r="G248" t="s">
        <v>1007</v>
      </c>
      <c r="H248">
        <f>COUNTIFS(Table6[Order ID],Table5[[#This Row],[OrderID]])</f>
        <v>1</v>
      </c>
      <c r="I248">
        <f t="shared" si="9"/>
        <v>2016</v>
      </c>
      <c r="J248" s="7" t="str">
        <f t="shared" si="10"/>
        <v>April</v>
      </c>
    </row>
    <row r="249" spans="2:10">
      <c r="B249">
        <v>10495</v>
      </c>
      <c r="C249" s="1">
        <v>42463</v>
      </c>
      <c r="D249" t="s">
        <v>1130</v>
      </c>
      <c r="E249">
        <v>24.08</v>
      </c>
      <c r="F249" t="s">
        <v>305</v>
      </c>
      <c r="G249" t="s">
        <v>1054</v>
      </c>
      <c r="H249">
        <f>COUNTIFS(Table6[Order ID],Table5[[#This Row],[OrderID]])</f>
        <v>3</v>
      </c>
      <c r="I249">
        <f t="shared" si="9"/>
        <v>2016</v>
      </c>
      <c r="J249" s="7" t="str">
        <f t="shared" si="10"/>
        <v>April</v>
      </c>
    </row>
    <row r="250" spans="2:10">
      <c r="B250">
        <v>10496</v>
      </c>
      <c r="C250" s="1">
        <v>42464</v>
      </c>
      <c r="D250" t="s">
        <v>1132</v>
      </c>
      <c r="E250">
        <v>20.13</v>
      </c>
      <c r="F250" t="s">
        <v>523</v>
      </c>
      <c r="G250" t="s">
        <v>1054</v>
      </c>
      <c r="H250">
        <f>COUNTIFS(Table6[Order ID],Table5[[#This Row],[OrderID]])</f>
        <v>1</v>
      </c>
      <c r="I250">
        <f t="shared" si="9"/>
        <v>2016</v>
      </c>
      <c r="J250" s="7" t="str">
        <f t="shared" si="10"/>
        <v>April</v>
      </c>
    </row>
    <row r="251" spans="2:10">
      <c r="B251">
        <v>10497</v>
      </c>
      <c r="C251" s="1">
        <v>42464</v>
      </c>
      <c r="D251" t="s">
        <v>1131</v>
      </c>
      <c r="E251">
        <v>44.04</v>
      </c>
      <c r="F251" t="s">
        <v>317</v>
      </c>
      <c r="G251" t="s">
        <v>989</v>
      </c>
      <c r="H251">
        <f>COUNTIFS(Table6[Order ID],Table5[[#This Row],[OrderID]])</f>
        <v>3</v>
      </c>
      <c r="I251">
        <f t="shared" si="9"/>
        <v>2016</v>
      </c>
      <c r="J251" s="7" t="str">
        <f t="shared" si="10"/>
        <v>April</v>
      </c>
    </row>
    <row r="252" spans="2:10">
      <c r="B252">
        <v>10498</v>
      </c>
      <c r="C252" s="1">
        <v>42467</v>
      </c>
      <c r="D252" t="s">
        <v>1132</v>
      </c>
      <c r="E252">
        <v>20.13</v>
      </c>
      <c r="F252" t="s">
        <v>262</v>
      </c>
      <c r="G252" t="s">
        <v>1029</v>
      </c>
      <c r="H252">
        <f>COUNTIFS(Table6[Order ID],Table5[[#This Row],[OrderID]])</f>
        <v>3</v>
      </c>
      <c r="I252">
        <f t="shared" si="9"/>
        <v>2016</v>
      </c>
      <c r="J252" s="7" t="str">
        <f t="shared" si="10"/>
        <v>April</v>
      </c>
    </row>
    <row r="253" spans="2:10">
      <c r="B253">
        <v>10499</v>
      </c>
      <c r="C253" s="1">
        <v>42468</v>
      </c>
      <c r="D253" t="s">
        <v>1132</v>
      </c>
      <c r="E253">
        <v>20.13</v>
      </c>
      <c r="F253" t="s">
        <v>329</v>
      </c>
      <c r="G253" t="s">
        <v>1060</v>
      </c>
      <c r="H253">
        <f>COUNTIFS(Table6[Order ID],Table5[[#This Row],[OrderID]])</f>
        <v>2</v>
      </c>
      <c r="I253">
        <f t="shared" si="9"/>
        <v>2016</v>
      </c>
      <c r="J253" s="7" t="str">
        <f t="shared" si="10"/>
        <v>April</v>
      </c>
    </row>
    <row r="254" spans="2:10">
      <c r="B254">
        <v>10500</v>
      </c>
      <c r="C254" s="1">
        <v>42469</v>
      </c>
      <c r="D254" t="s">
        <v>1131</v>
      </c>
      <c r="E254">
        <v>44.04</v>
      </c>
      <c r="F254" t="s">
        <v>299</v>
      </c>
      <c r="G254" t="s">
        <v>1029</v>
      </c>
      <c r="H254">
        <f>COUNTIFS(Table6[Order ID],Table5[[#This Row],[OrderID]])</f>
        <v>2</v>
      </c>
      <c r="I254">
        <f t="shared" si="9"/>
        <v>2016</v>
      </c>
      <c r="J254" s="7" t="str">
        <f t="shared" si="10"/>
        <v>April</v>
      </c>
    </row>
    <row r="255" spans="2:10">
      <c r="B255">
        <v>10501</v>
      </c>
      <c r="C255" s="1">
        <v>42469</v>
      </c>
      <c r="D255" t="s">
        <v>1130</v>
      </c>
      <c r="E255">
        <v>24.08</v>
      </c>
      <c r="F255" t="s">
        <v>93</v>
      </c>
      <c r="G255" t="s">
        <v>1007</v>
      </c>
      <c r="H255">
        <f>COUNTIFS(Table6[Order ID],Table5[[#This Row],[OrderID]])</f>
        <v>1</v>
      </c>
      <c r="I255">
        <f t="shared" si="9"/>
        <v>2016</v>
      </c>
      <c r="J255" s="7" t="str">
        <f t="shared" si="10"/>
        <v>April</v>
      </c>
    </row>
    <row r="256" spans="2:10">
      <c r="B256">
        <v>10502</v>
      </c>
      <c r="C256" s="1">
        <v>42470</v>
      </c>
      <c r="D256" t="s">
        <v>1131</v>
      </c>
      <c r="E256">
        <v>44.04</v>
      </c>
      <c r="F256" t="s">
        <v>389</v>
      </c>
      <c r="G256" t="s">
        <v>1013</v>
      </c>
      <c r="H256">
        <f>COUNTIFS(Table6[Order ID],Table5[[#This Row],[OrderID]])</f>
        <v>3</v>
      </c>
      <c r="I256">
        <f t="shared" si="9"/>
        <v>2016</v>
      </c>
      <c r="J256" s="7" t="str">
        <f t="shared" si="10"/>
        <v>April</v>
      </c>
    </row>
    <row r="257" spans="2:10">
      <c r="B257">
        <v>10503</v>
      </c>
      <c r="C257" s="1">
        <v>42471</v>
      </c>
      <c r="D257" t="s">
        <v>1132</v>
      </c>
      <c r="E257">
        <v>20.13</v>
      </c>
      <c r="F257" t="s">
        <v>274</v>
      </c>
      <c r="G257" t="s">
        <v>1033</v>
      </c>
      <c r="H257">
        <f>COUNTIFS(Table6[Order ID],Table5[[#This Row],[OrderID]])</f>
        <v>2</v>
      </c>
      <c r="I257">
        <f t="shared" si="9"/>
        <v>2016</v>
      </c>
      <c r="J257" s="7" t="str">
        <f t="shared" si="10"/>
        <v>April</v>
      </c>
    </row>
    <row r="258" spans="2:10">
      <c r="B258">
        <v>10504</v>
      </c>
      <c r="C258" s="1">
        <v>42471</v>
      </c>
      <c r="D258" t="s">
        <v>1130</v>
      </c>
      <c r="E258">
        <v>24.08</v>
      </c>
      <c r="F258" t="s">
        <v>569</v>
      </c>
      <c r="G258" t="s">
        <v>1033</v>
      </c>
      <c r="H258">
        <f>COUNTIFS(Table6[Order ID],Table5[[#This Row],[OrderID]])</f>
        <v>4</v>
      </c>
      <c r="I258">
        <f t="shared" ref="I258:I321" si="11">YEAR(C258)</f>
        <v>2016</v>
      </c>
      <c r="J258" s="7" t="str">
        <f t="shared" ref="J258:J321" si="12">TEXT(C258,"mmmm")</f>
        <v>April</v>
      </c>
    </row>
    <row r="259" spans="2:10">
      <c r="B259">
        <v>10505</v>
      </c>
      <c r="C259" s="1">
        <v>42474</v>
      </c>
      <c r="D259" t="s">
        <v>1130</v>
      </c>
      <c r="E259">
        <v>24.08</v>
      </c>
      <c r="F259" t="s">
        <v>355</v>
      </c>
      <c r="G259" t="s">
        <v>1045</v>
      </c>
      <c r="H259">
        <f>COUNTIFS(Table6[Order ID],Table5[[#This Row],[OrderID]])</f>
        <v>1</v>
      </c>
      <c r="I259">
        <f t="shared" si="11"/>
        <v>2016</v>
      </c>
      <c r="J259" s="7" t="str">
        <f t="shared" si="12"/>
        <v>April</v>
      </c>
    </row>
    <row r="260" spans="2:10">
      <c r="B260">
        <v>10506</v>
      </c>
      <c r="C260" s="1">
        <v>42475</v>
      </c>
      <c r="D260" t="s">
        <v>1132</v>
      </c>
      <c r="E260">
        <v>20.13</v>
      </c>
      <c r="F260" t="s">
        <v>287</v>
      </c>
      <c r="G260" t="s">
        <v>1060</v>
      </c>
      <c r="H260">
        <f>COUNTIFS(Table6[Order ID],Table5[[#This Row],[OrderID]])</f>
        <v>2</v>
      </c>
      <c r="I260">
        <f t="shared" si="11"/>
        <v>2016</v>
      </c>
      <c r="J260" s="7" t="str">
        <f t="shared" si="12"/>
        <v>April</v>
      </c>
    </row>
    <row r="261" spans="2:10">
      <c r="B261">
        <v>10507</v>
      </c>
      <c r="C261" s="1">
        <v>42475</v>
      </c>
      <c r="D261" t="s">
        <v>1131</v>
      </c>
      <c r="E261">
        <v>44.04</v>
      </c>
      <c r="F261" t="s">
        <v>75</v>
      </c>
      <c r="G261" t="s">
        <v>1039</v>
      </c>
      <c r="H261">
        <f>COUNTIFS(Table6[Order ID],Table5[[#This Row],[OrderID]])</f>
        <v>2</v>
      </c>
      <c r="I261">
        <f t="shared" si="11"/>
        <v>2016</v>
      </c>
      <c r="J261" s="7" t="str">
        <f t="shared" si="12"/>
        <v>April</v>
      </c>
    </row>
    <row r="262" spans="2:10">
      <c r="B262">
        <v>10508</v>
      </c>
      <c r="C262" s="1">
        <v>42476</v>
      </c>
      <c r="D262" t="s">
        <v>1132</v>
      </c>
      <c r="E262">
        <v>20.13</v>
      </c>
      <c r="F262" t="s">
        <v>383</v>
      </c>
      <c r="G262" t="s">
        <v>1002</v>
      </c>
      <c r="H262">
        <f>COUNTIFS(Table6[Order ID],Table5[[#This Row],[OrderID]])</f>
        <v>2</v>
      </c>
      <c r="I262">
        <f t="shared" si="11"/>
        <v>2016</v>
      </c>
      <c r="J262" s="7" t="str">
        <f t="shared" si="12"/>
        <v>April</v>
      </c>
    </row>
    <row r="263" spans="2:10">
      <c r="B263">
        <v>10509</v>
      </c>
      <c r="C263" s="1">
        <v>42477</v>
      </c>
      <c r="D263" t="s">
        <v>1131</v>
      </c>
      <c r="E263">
        <v>44.04</v>
      </c>
      <c r="F263" t="s">
        <v>93</v>
      </c>
      <c r="G263" t="s">
        <v>1036</v>
      </c>
      <c r="H263">
        <f>COUNTIFS(Table6[Order ID],Table5[[#This Row],[OrderID]])</f>
        <v>1</v>
      </c>
      <c r="I263">
        <f t="shared" si="11"/>
        <v>2016</v>
      </c>
      <c r="J263" s="7" t="str">
        <f t="shared" si="12"/>
        <v>April</v>
      </c>
    </row>
    <row r="264" spans="2:10">
      <c r="B264">
        <v>10510</v>
      </c>
      <c r="C264" s="1">
        <v>42478</v>
      </c>
      <c r="D264" t="s">
        <v>1130</v>
      </c>
      <c r="E264">
        <v>24.08</v>
      </c>
      <c r="F264" t="s">
        <v>465</v>
      </c>
      <c r="G264" t="s">
        <v>1025</v>
      </c>
      <c r="H264">
        <f>COUNTIFS(Table6[Order ID],Table5[[#This Row],[OrderID]])</f>
        <v>2</v>
      </c>
      <c r="I264">
        <f t="shared" si="11"/>
        <v>2016</v>
      </c>
      <c r="J264" s="7" t="str">
        <f t="shared" si="12"/>
        <v>April</v>
      </c>
    </row>
    <row r="265" spans="2:10">
      <c r="B265">
        <v>10511</v>
      </c>
      <c r="C265" s="1">
        <v>42478</v>
      </c>
      <c r="D265" t="s">
        <v>1130</v>
      </c>
      <c r="E265">
        <v>24.08</v>
      </c>
      <c r="F265" t="s">
        <v>113</v>
      </c>
      <c r="G265" t="s">
        <v>1060</v>
      </c>
      <c r="H265">
        <f>COUNTIFS(Table6[Order ID],Table5[[#This Row],[OrderID]])</f>
        <v>3</v>
      </c>
      <c r="I265">
        <f t="shared" si="11"/>
        <v>2016</v>
      </c>
      <c r="J265" s="7" t="str">
        <f t="shared" si="12"/>
        <v>April</v>
      </c>
    </row>
    <row r="266" spans="2:10">
      <c r="B266">
        <v>10512</v>
      </c>
      <c r="C266" s="1">
        <v>42481</v>
      </c>
      <c r="D266" t="s">
        <v>1132</v>
      </c>
      <c r="E266">
        <v>20.13</v>
      </c>
      <c r="F266" t="s">
        <v>186</v>
      </c>
      <c r="G266" t="s">
        <v>982</v>
      </c>
      <c r="H266">
        <f>COUNTIFS(Table6[Order ID],Table5[[#This Row],[OrderID]])</f>
        <v>4</v>
      </c>
      <c r="I266">
        <f t="shared" si="11"/>
        <v>2016</v>
      </c>
      <c r="J266" s="7" t="str">
        <f t="shared" si="12"/>
        <v>April</v>
      </c>
    </row>
    <row r="267" spans="2:10">
      <c r="B267">
        <v>10513</v>
      </c>
      <c r="C267" s="1">
        <v>42482</v>
      </c>
      <c r="D267" t="s">
        <v>1131</v>
      </c>
      <c r="E267">
        <v>44.04</v>
      </c>
      <c r="F267" t="s">
        <v>552</v>
      </c>
      <c r="G267" t="s">
        <v>1016</v>
      </c>
      <c r="H267">
        <f>COUNTIFS(Table6[Order ID],Table5[[#This Row],[OrderID]])</f>
        <v>3</v>
      </c>
      <c r="I267">
        <f t="shared" si="11"/>
        <v>2016</v>
      </c>
      <c r="J267" s="7" t="str">
        <f t="shared" si="12"/>
        <v>April</v>
      </c>
    </row>
    <row r="268" spans="2:10">
      <c r="B268">
        <v>10514</v>
      </c>
      <c r="C268" s="1">
        <v>42482</v>
      </c>
      <c r="D268" t="s">
        <v>1132</v>
      </c>
      <c r="E268">
        <v>20.13</v>
      </c>
      <c r="F268" t="s">
        <v>180</v>
      </c>
      <c r="G268" t="s">
        <v>1013</v>
      </c>
      <c r="H268">
        <f>COUNTIFS(Table6[Order ID],Table5[[#This Row],[OrderID]])</f>
        <v>5</v>
      </c>
      <c r="I268">
        <f t="shared" si="11"/>
        <v>2016</v>
      </c>
      <c r="J268" s="7" t="str">
        <f t="shared" si="12"/>
        <v>April</v>
      </c>
    </row>
    <row r="269" spans="2:10">
      <c r="B269">
        <v>10515</v>
      </c>
      <c r="C269" s="1">
        <v>42483</v>
      </c>
      <c r="D269" t="s">
        <v>1131</v>
      </c>
      <c r="E269">
        <v>44.04</v>
      </c>
      <c r="F269" t="s">
        <v>418</v>
      </c>
      <c r="G269" t="s">
        <v>1036</v>
      </c>
      <c r="H269">
        <f>COUNTIFS(Table6[Order ID],Table5[[#This Row],[OrderID]])</f>
        <v>5</v>
      </c>
      <c r="I269">
        <f t="shared" si="11"/>
        <v>2016</v>
      </c>
      <c r="J269" s="7" t="str">
        <f t="shared" si="12"/>
        <v>April</v>
      </c>
    </row>
    <row r="270" spans="2:10">
      <c r="B270">
        <v>10516</v>
      </c>
      <c r="C270" s="1">
        <v>42484</v>
      </c>
      <c r="D270" t="s">
        <v>1130</v>
      </c>
      <c r="E270">
        <v>24.08</v>
      </c>
      <c r="F270" t="s">
        <v>274</v>
      </c>
      <c r="G270" t="s">
        <v>996</v>
      </c>
      <c r="H270">
        <f>COUNTIFS(Table6[Order ID],Table5[[#This Row],[OrderID]])</f>
        <v>3</v>
      </c>
      <c r="I270">
        <f t="shared" si="11"/>
        <v>2016</v>
      </c>
      <c r="J270" s="7" t="str">
        <f t="shared" si="12"/>
        <v>April</v>
      </c>
    </row>
    <row r="271" spans="2:10">
      <c r="B271">
        <v>10517</v>
      </c>
      <c r="C271" s="1">
        <v>42484</v>
      </c>
      <c r="D271" t="s">
        <v>1130</v>
      </c>
      <c r="E271">
        <v>24.08</v>
      </c>
      <c r="F271" t="s">
        <v>366</v>
      </c>
      <c r="G271" t="s">
        <v>1036</v>
      </c>
      <c r="H271">
        <f>COUNTIFS(Table6[Order ID],Table5[[#This Row],[OrderID]])</f>
        <v>3</v>
      </c>
      <c r="I271">
        <f t="shared" si="11"/>
        <v>2016</v>
      </c>
      <c r="J271" s="7" t="str">
        <f t="shared" si="12"/>
        <v>April</v>
      </c>
    </row>
    <row r="272" spans="2:10">
      <c r="B272">
        <v>10518</v>
      </c>
      <c r="C272" s="1">
        <v>42485</v>
      </c>
      <c r="D272" t="s">
        <v>1132</v>
      </c>
      <c r="E272">
        <v>20.13</v>
      </c>
      <c r="F272" t="s">
        <v>517</v>
      </c>
      <c r="G272" t="s">
        <v>1033</v>
      </c>
      <c r="H272">
        <f>COUNTIFS(Table6[Order ID],Table5[[#This Row],[OrderID]])</f>
        <v>3</v>
      </c>
      <c r="I272">
        <f t="shared" si="11"/>
        <v>2016</v>
      </c>
      <c r="J272" s="7" t="str">
        <f t="shared" si="12"/>
        <v>April</v>
      </c>
    </row>
    <row r="273" spans="2:10">
      <c r="B273">
        <v>10519</v>
      </c>
      <c r="C273" s="1">
        <v>42488</v>
      </c>
      <c r="D273" t="s">
        <v>1130</v>
      </c>
      <c r="E273">
        <v>24.08</v>
      </c>
      <c r="F273" t="s">
        <v>144</v>
      </c>
      <c r="G273" t="s">
        <v>1007</v>
      </c>
      <c r="H273">
        <f>COUNTIFS(Table6[Order ID],Table5[[#This Row],[OrderID]])</f>
        <v>3</v>
      </c>
      <c r="I273">
        <f t="shared" si="11"/>
        <v>2016</v>
      </c>
      <c r="J273" s="7" t="str">
        <f t="shared" si="12"/>
        <v>April</v>
      </c>
    </row>
    <row r="274" spans="2:10">
      <c r="B274">
        <v>10520</v>
      </c>
      <c r="C274" s="1">
        <v>42489</v>
      </c>
      <c r="D274" t="s">
        <v>1131</v>
      </c>
      <c r="E274">
        <v>44.04</v>
      </c>
      <c r="F274" t="s">
        <v>459</v>
      </c>
      <c r="G274" t="s">
        <v>989</v>
      </c>
      <c r="H274">
        <f>COUNTIFS(Table6[Order ID],Table5[[#This Row],[OrderID]])</f>
        <v>2</v>
      </c>
      <c r="I274">
        <f t="shared" si="11"/>
        <v>2016</v>
      </c>
      <c r="J274" s="7" t="str">
        <f t="shared" si="12"/>
        <v>April</v>
      </c>
    </row>
    <row r="275" spans="2:10">
      <c r="B275">
        <v>10521</v>
      </c>
      <c r="C275" s="1">
        <v>42489</v>
      </c>
      <c r="D275" t="s">
        <v>1132</v>
      </c>
      <c r="E275">
        <v>20.13</v>
      </c>
      <c r="F275" t="s">
        <v>132</v>
      </c>
      <c r="G275" t="s">
        <v>1033</v>
      </c>
      <c r="H275">
        <f>COUNTIFS(Table6[Order ID],Table5[[#This Row],[OrderID]])</f>
        <v>3</v>
      </c>
      <c r="I275">
        <f t="shared" si="11"/>
        <v>2016</v>
      </c>
      <c r="J275" s="7" t="str">
        <f t="shared" si="12"/>
        <v>April</v>
      </c>
    </row>
    <row r="276" spans="2:10">
      <c r="B276">
        <v>10522</v>
      </c>
      <c r="C276" s="1">
        <v>42490</v>
      </c>
      <c r="D276" t="s">
        <v>1131</v>
      </c>
      <c r="E276">
        <v>44.04</v>
      </c>
      <c r="F276" t="s">
        <v>317</v>
      </c>
      <c r="G276" t="s">
        <v>996</v>
      </c>
      <c r="H276">
        <f>COUNTIFS(Table6[Order ID],Table5[[#This Row],[OrderID]])</f>
        <v>4</v>
      </c>
      <c r="I276">
        <f t="shared" si="11"/>
        <v>2016</v>
      </c>
      <c r="J276" s="7" t="str">
        <f t="shared" si="12"/>
        <v>April</v>
      </c>
    </row>
    <row r="277" spans="2:10">
      <c r="B277">
        <v>10523</v>
      </c>
      <c r="C277" s="1">
        <v>42491</v>
      </c>
      <c r="D277" t="s">
        <v>1132</v>
      </c>
      <c r="E277">
        <v>20.13</v>
      </c>
      <c r="F277" t="s">
        <v>471</v>
      </c>
      <c r="G277" t="s">
        <v>1048</v>
      </c>
      <c r="H277">
        <f>COUNTIFS(Table6[Order ID],Table5[[#This Row],[OrderID]])</f>
        <v>4</v>
      </c>
      <c r="I277">
        <f t="shared" si="11"/>
        <v>2016</v>
      </c>
      <c r="J277" s="7" t="str">
        <f t="shared" si="12"/>
        <v>May</v>
      </c>
    </row>
    <row r="278" spans="2:10">
      <c r="B278">
        <v>10524</v>
      </c>
      <c r="C278" s="1">
        <v>42491</v>
      </c>
      <c r="D278" t="s">
        <v>1132</v>
      </c>
      <c r="E278">
        <v>20.13</v>
      </c>
      <c r="F278" t="s">
        <v>87</v>
      </c>
      <c r="G278" t="s">
        <v>1002</v>
      </c>
      <c r="H278">
        <f>COUNTIFS(Table6[Order ID],Table5[[#This Row],[OrderID]])</f>
        <v>4</v>
      </c>
      <c r="I278">
        <f t="shared" si="11"/>
        <v>2016</v>
      </c>
      <c r="J278" s="7" t="str">
        <f t="shared" si="12"/>
        <v>May</v>
      </c>
    </row>
    <row r="279" spans="2:10">
      <c r="B279">
        <v>10525</v>
      </c>
      <c r="C279" s="1">
        <v>42492</v>
      </c>
      <c r="D279" t="s">
        <v>1132</v>
      </c>
      <c r="E279">
        <v>20.13</v>
      </c>
      <c r="F279" t="s">
        <v>113</v>
      </c>
      <c r="G279" t="s">
        <v>1002</v>
      </c>
      <c r="H279">
        <f>COUNTIFS(Table6[Order ID],Table5[[#This Row],[OrderID]])</f>
        <v>2</v>
      </c>
      <c r="I279">
        <f t="shared" si="11"/>
        <v>2016</v>
      </c>
      <c r="J279" s="7" t="str">
        <f t="shared" si="12"/>
        <v>May</v>
      </c>
    </row>
    <row r="280" spans="2:10">
      <c r="B280">
        <v>10526</v>
      </c>
      <c r="C280" s="1">
        <v>42495</v>
      </c>
      <c r="D280" t="s">
        <v>1132</v>
      </c>
      <c r="E280">
        <v>20.13</v>
      </c>
      <c r="F280" t="s">
        <v>558</v>
      </c>
      <c r="G280" t="s">
        <v>996</v>
      </c>
      <c r="H280">
        <f>COUNTIFS(Table6[Order ID],Table5[[#This Row],[OrderID]])</f>
        <v>3</v>
      </c>
      <c r="I280">
        <f t="shared" si="11"/>
        <v>2016</v>
      </c>
      <c r="J280" s="7" t="str">
        <f t="shared" si="12"/>
        <v>May</v>
      </c>
    </row>
    <row r="281" spans="2:10">
      <c r="B281">
        <v>10527</v>
      </c>
      <c r="C281" s="1">
        <v>42495</v>
      </c>
      <c r="D281" t="s">
        <v>1131</v>
      </c>
      <c r="E281">
        <v>44.04</v>
      </c>
      <c r="F281" t="s">
        <v>418</v>
      </c>
      <c r="G281" t="s">
        <v>1036</v>
      </c>
      <c r="H281">
        <f>COUNTIFS(Table6[Order ID],Table5[[#This Row],[OrderID]])</f>
        <v>2</v>
      </c>
      <c r="I281">
        <f t="shared" si="11"/>
        <v>2016</v>
      </c>
      <c r="J281" s="7" t="str">
        <f t="shared" si="12"/>
        <v>May</v>
      </c>
    </row>
    <row r="282" spans="2:10">
      <c r="B282">
        <v>10528</v>
      </c>
      <c r="C282" s="1">
        <v>42496</v>
      </c>
      <c r="D282" t="s">
        <v>1132</v>
      </c>
      <c r="E282">
        <v>20.13</v>
      </c>
      <c r="F282" t="s">
        <v>244</v>
      </c>
      <c r="G282" t="s">
        <v>1051</v>
      </c>
      <c r="H282">
        <f>COUNTIFS(Table6[Order ID],Table5[[#This Row],[OrderID]])</f>
        <v>3</v>
      </c>
      <c r="I282">
        <f t="shared" si="11"/>
        <v>2016</v>
      </c>
      <c r="J282" s="7" t="str">
        <f t="shared" si="12"/>
        <v>May</v>
      </c>
    </row>
    <row r="283" spans="2:10">
      <c r="B283">
        <v>10529</v>
      </c>
      <c r="C283" s="1">
        <v>42497</v>
      </c>
      <c r="D283" t="s">
        <v>1132</v>
      </c>
      <c r="E283">
        <v>20.13</v>
      </c>
      <c r="F283" t="s">
        <v>350</v>
      </c>
      <c r="G283" t="s">
        <v>1002</v>
      </c>
      <c r="H283">
        <f>COUNTIFS(Table6[Order ID],Table5[[#This Row],[OrderID]])</f>
        <v>3</v>
      </c>
      <c r="I283">
        <f t="shared" si="11"/>
        <v>2016</v>
      </c>
      <c r="J283" s="7" t="str">
        <f t="shared" si="12"/>
        <v>May</v>
      </c>
    </row>
    <row r="284" spans="2:10">
      <c r="B284">
        <v>10530</v>
      </c>
      <c r="C284" s="1">
        <v>42498</v>
      </c>
      <c r="D284" t="s">
        <v>1132</v>
      </c>
      <c r="E284">
        <v>20.13</v>
      </c>
      <c r="F284" t="s">
        <v>395</v>
      </c>
      <c r="G284" t="s">
        <v>1033</v>
      </c>
      <c r="H284">
        <f>COUNTIFS(Table6[Order ID],Table5[[#This Row],[OrderID]])</f>
        <v>4</v>
      </c>
      <c r="I284">
        <f t="shared" si="11"/>
        <v>2016</v>
      </c>
      <c r="J284" s="7" t="str">
        <f t="shared" si="12"/>
        <v>May</v>
      </c>
    </row>
    <row r="285" spans="2:10">
      <c r="B285">
        <v>10531</v>
      </c>
      <c r="C285" s="1">
        <v>42498</v>
      </c>
      <c r="D285" t="s">
        <v>1131</v>
      </c>
      <c r="E285">
        <v>44.04</v>
      </c>
      <c r="F285" t="s">
        <v>372</v>
      </c>
      <c r="G285" t="s">
        <v>1048</v>
      </c>
      <c r="H285">
        <f>COUNTIFS(Table6[Order ID],Table5[[#This Row],[OrderID]])</f>
        <v>1</v>
      </c>
      <c r="I285">
        <f t="shared" si="11"/>
        <v>2016</v>
      </c>
      <c r="J285" s="7" t="str">
        <f t="shared" si="12"/>
        <v>May</v>
      </c>
    </row>
    <row r="286" spans="2:10">
      <c r="B286">
        <v>10532</v>
      </c>
      <c r="C286" s="1">
        <v>42499</v>
      </c>
      <c r="D286" t="s">
        <v>1130</v>
      </c>
      <c r="E286">
        <v>24.08</v>
      </c>
      <c r="F286" t="s">
        <v>174</v>
      </c>
      <c r="G286" t="s">
        <v>1013</v>
      </c>
      <c r="H286">
        <f>COUNTIFS(Table6[Order ID],Table5[[#This Row],[OrderID]])</f>
        <v>2</v>
      </c>
      <c r="I286">
        <f t="shared" si="11"/>
        <v>2016</v>
      </c>
      <c r="J286" s="7" t="str">
        <f t="shared" si="12"/>
        <v>May</v>
      </c>
    </row>
    <row r="287" spans="2:10">
      <c r="B287">
        <v>10533</v>
      </c>
      <c r="C287" s="1">
        <v>42502</v>
      </c>
      <c r="D287" t="s">
        <v>1131</v>
      </c>
      <c r="E287">
        <v>44.04</v>
      </c>
      <c r="F287" t="s">
        <v>198</v>
      </c>
      <c r="G287" t="s">
        <v>1045</v>
      </c>
      <c r="H287">
        <f>COUNTIFS(Table6[Order ID],Table5[[#This Row],[OrderID]])</f>
        <v>3</v>
      </c>
      <c r="I287">
        <f t="shared" si="11"/>
        <v>2016</v>
      </c>
      <c r="J287" s="7" t="str">
        <f t="shared" si="12"/>
        <v>May</v>
      </c>
    </row>
    <row r="288" spans="2:10">
      <c r="B288">
        <v>10534</v>
      </c>
      <c r="C288" s="1">
        <v>42502</v>
      </c>
      <c r="D288" t="s">
        <v>1132</v>
      </c>
      <c r="E288">
        <v>20.13</v>
      </c>
      <c r="F288" t="s">
        <v>317</v>
      </c>
      <c r="G288" t="s">
        <v>1054</v>
      </c>
      <c r="H288">
        <f>COUNTIFS(Table6[Order ID],Table5[[#This Row],[OrderID]])</f>
        <v>3</v>
      </c>
      <c r="I288">
        <f t="shared" si="11"/>
        <v>2016</v>
      </c>
      <c r="J288" s="7" t="str">
        <f t="shared" si="12"/>
        <v>May</v>
      </c>
    </row>
    <row r="289" spans="2:10">
      <c r="B289">
        <v>10535</v>
      </c>
      <c r="C289" s="1">
        <v>42503</v>
      </c>
      <c r="D289" t="s">
        <v>1131</v>
      </c>
      <c r="E289">
        <v>44.04</v>
      </c>
      <c r="F289" t="s">
        <v>75</v>
      </c>
      <c r="G289" t="s">
        <v>982</v>
      </c>
      <c r="H289">
        <f>COUNTIFS(Table6[Order ID],Table5[[#This Row],[OrderID]])</f>
        <v>4</v>
      </c>
      <c r="I289">
        <f t="shared" si="11"/>
        <v>2016</v>
      </c>
      <c r="J289" s="7" t="str">
        <f t="shared" si="12"/>
        <v>May</v>
      </c>
    </row>
    <row r="290" spans="2:10">
      <c r="B290">
        <v>10536</v>
      </c>
      <c r="C290" s="1">
        <v>42504</v>
      </c>
      <c r="D290" t="s">
        <v>1132</v>
      </c>
      <c r="E290">
        <v>20.13</v>
      </c>
      <c r="F290" t="s">
        <v>317</v>
      </c>
      <c r="G290" t="s">
        <v>1021</v>
      </c>
      <c r="H290">
        <f>COUNTIFS(Table6[Order ID],Table5[[#This Row],[OrderID]])</f>
        <v>4</v>
      </c>
      <c r="I290">
        <f t="shared" si="11"/>
        <v>2016</v>
      </c>
      <c r="J290" s="7" t="str">
        <f t="shared" si="12"/>
        <v>May</v>
      </c>
    </row>
    <row r="291" spans="2:10">
      <c r="B291">
        <v>10537</v>
      </c>
      <c r="C291" s="1">
        <v>42504</v>
      </c>
      <c r="D291" t="s">
        <v>1131</v>
      </c>
      <c r="E291">
        <v>44.04</v>
      </c>
      <c r="F291" t="s">
        <v>447</v>
      </c>
      <c r="G291" t="s">
        <v>1036</v>
      </c>
      <c r="H291">
        <f>COUNTIFS(Table6[Order ID],Table5[[#This Row],[OrderID]])</f>
        <v>5</v>
      </c>
      <c r="I291">
        <f t="shared" si="11"/>
        <v>2016</v>
      </c>
      <c r="J291" s="7" t="str">
        <f t="shared" si="12"/>
        <v>May</v>
      </c>
    </row>
    <row r="292" spans="2:10">
      <c r="B292">
        <v>10538</v>
      </c>
      <c r="C292" s="1">
        <v>42505</v>
      </c>
      <c r="D292" t="s">
        <v>1130</v>
      </c>
      <c r="E292">
        <v>24.08</v>
      </c>
      <c r="F292" t="s">
        <v>126</v>
      </c>
      <c r="G292" t="s">
        <v>1057</v>
      </c>
      <c r="H292">
        <f>COUNTIFS(Table6[Order ID],Table5[[#This Row],[OrderID]])</f>
        <v>2</v>
      </c>
      <c r="I292">
        <f t="shared" si="11"/>
        <v>2016</v>
      </c>
      <c r="J292" s="7" t="str">
        <f t="shared" si="12"/>
        <v>May</v>
      </c>
    </row>
    <row r="293" spans="2:10">
      <c r="B293">
        <v>10539</v>
      </c>
      <c r="C293" s="1">
        <v>42506</v>
      </c>
      <c r="D293" t="s">
        <v>1130</v>
      </c>
      <c r="E293">
        <v>24.08</v>
      </c>
      <c r="F293" t="s">
        <v>126</v>
      </c>
      <c r="G293" t="s">
        <v>1033</v>
      </c>
      <c r="H293">
        <f>COUNTIFS(Table6[Order ID],Table5[[#This Row],[OrderID]])</f>
        <v>4</v>
      </c>
      <c r="I293">
        <f t="shared" si="11"/>
        <v>2016</v>
      </c>
      <c r="J293" s="7" t="str">
        <f t="shared" si="12"/>
        <v>May</v>
      </c>
    </row>
    <row r="294" spans="2:10">
      <c r="B294">
        <v>10540</v>
      </c>
      <c r="C294" s="1">
        <v>42509</v>
      </c>
      <c r="D294" t="s">
        <v>1130</v>
      </c>
      <c r="E294">
        <v>24.08</v>
      </c>
      <c r="F294" t="s">
        <v>418</v>
      </c>
      <c r="G294" t="s">
        <v>1016</v>
      </c>
      <c r="H294">
        <f>COUNTIFS(Table6[Order ID],Table5[[#This Row],[OrderID]])</f>
        <v>4</v>
      </c>
      <c r="I294">
        <f t="shared" si="11"/>
        <v>2016</v>
      </c>
      <c r="J294" s="7" t="str">
        <f t="shared" si="12"/>
        <v>May</v>
      </c>
    </row>
    <row r="295" spans="2:10">
      <c r="B295">
        <v>10541</v>
      </c>
      <c r="C295" s="1">
        <v>42509</v>
      </c>
      <c r="D295" t="s">
        <v>1131</v>
      </c>
      <c r="E295">
        <v>44.04</v>
      </c>
      <c r="F295" t="s">
        <v>256</v>
      </c>
      <c r="G295" t="s">
        <v>1002</v>
      </c>
      <c r="H295">
        <f>COUNTIFS(Table6[Order ID],Table5[[#This Row],[OrderID]])</f>
        <v>4</v>
      </c>
      <c r="I295">
        <f t="shared" si="11"/>
        <v>2016</v>
      </c>
      <c r="J295" s="7" t="str">
        <f t="shared" si="12"/>
        <v>May</v>
      </c>
    </row>
    <row r="296" spans="2:10">
      <c r="B296">
        <v>10542</v>
      </c>
      <c r="C296" s="1">
        <v>42510</v>
      </c>
      <c r="D296" t="s">
        <v>1130</v>
      </c>
      <c r="E296">
        <v>24.08</v>
      </c>
      <c r="F296" t="s">
        <v>287</v>
      </c>
      <c r="G296" t="s">
        <v>1033</v>
      </c>
      <c r="H296">
        <f>COUNTIFS(Table6[Order ID],Table5[[#This Row],[OrderID]])</f>
        <v>2</v>
      </c>
      <c r="I296">
        <f t="shared" si="11"/>
        <v>2016</v>
      </c>
      <c r="J296" s="7" t="str">
        <f t="shared" si="12"/>
        <v>May</v>
      </c>
    </row>
    <row r="297" spans="2:10">
      <c r="B297">
        <v>10543</v>
      </c>
      <c r="C297" s="1">
        <v>42511</v>
      </c>
      <c r="D297" t="s">
        <v>1132</v>
      </c>
      <c r="E297">
        <v>20.13</v>
      </c>
      <c r="F297" t="s">
        <v>329</v>
      </c>
      <c r="G297" t="s">
        <v>1013</v>
      </c>
      <c r="H297">
        <f>COUNTIFS(Table6[Order ID],Table5[[#This Row],[OrderID]])</f>
        <v>2</v>
      </c>
      <c r="I297">
        <f t="shared" si="11"/>
        <v>2016</v>
      </c>
      <c r="J297" s="7" t="str">
        <f t="shared" si="12"/>
        <v>May</v>
      </c>
    </row>
    <row r="298" spans="2:10">
      <c r="B298">
        <v>10544</v>
      </c>
      <c r="C298" s="1">
        <v>42511</v>
      </c>
      <c r="D298" t="s">
        <v>1131</v>
      </c>
      <c r="E298">
        <v>44.04</v>
      </c>
      <c r="F298" t="s">
        <v>340</v>
      </c>
      <c r="G298" t="s">
        <v>1054</v>
      </c>
      <c r="H298">
        <f>COUNTIFS(Table6[Order ID],Table5[[#This Row],[OrderID]])</f>
        <v>2</v>
      </c>
      <c r="I298">
        <f t="shared" si="11"/>
        <v>2016</v>
      </c>
      <c r="J298" s="7" t="str">
        <f t="shared" si="12"/>
        <v>May</v>
      </c>
    </row>
    <row r="299" spans="2:10">
      <c r="B299">
        <v>10545</v>
      </c>
      <c r="C299" s="1">
        <v>42512</v>
      </c>
      <c r="D299" t="s">
        <v>1132</v>
      </c>
      <c r="E299">
        <v>20.13</v>
      </c>
      <c r="F299" t="s">
        <v>311</v>
      </c>
      <c r="G299" t="s">
        <v>1036</v>
      </c>
      <c r="H299">
        <f>COUNTIFS(Table6[Order ID],Table5[[#This Row],[OrderID]])</f>
        <v>1</v>
      </c>
      <c r="I299">
        <f t="shared" si="11"/>
        <v>2016</v>
      </c>
      <c r="J299" s="7" t="str">
        <f t="shared" si="12"/>
        <v>May</v>
      </c>
    </row>
    <row r="300" spans="2:10">
      <c r="B300">
        <v>10546</v>
      </c>
      <c r="C300" s="1">
        <v>42513</v>
      </c>
      <c r="D300" t="s">
        <v>1130</v>
      </c>
      <c r="E300">
        <v>24.08</v>
      </c>
      <c r="F300" t="s">
        <v>541</v>
      </c>
      <c r="G300" t="s">
        <v>1036</v>
      </c>
      <c r="H300">
        <f>COUNTIFS(Table6[Order ID],Table5[[#This Row],[OrderID]])</f>
        <v>3</v>
      </c>
      <c r="I300">
        <f t="shared" si="11"/>
        <v>2016</v>
      </c>
      <c r="J300" s="7" t="str">
        <f t="shared" si="12"/>
        <v>May</v>
      </c>
    </row>
    <row r="301" spans="2:10">
      <c r="B301">
        <v>10547</v>
      </c>
      <c r="C301" s="1">
        <v>42513</v>
      </c>
      <c r="D301" t="s">
        <v>1132</v>
      </c>
      <c r="E301">
        <v>20.13</v>
      </c>
      <c r="F301" t="s">
        <v>471</v>
      </c>
      <c r="G301" t="s">
        <v>1036</v>
      </c>
      <c r="H301">
        <f>COUNTIFS(Table6[Order ID],Table5[[#This Row],[OrderID]])</f>
        <v>2</v>
      </c>
      <c r="I301">
        <f t="shared" si="11"/>
        <v>2016</v>
      </c>
      <c r="J301" s="7" t="str">
        <f t="shared" si="12"/>
        <v>May</v>
      </c>
    </row>
    <row r="302" spans="2:10">
      <c r="B302">
        <v>10548</v>
      </c>
      <c r="C302" s="1">
        <v>42516</v>
      </c>
      <c r="D302" t="s">
        <v>1132</v>
      </c>
      <c r="E302">
        <v>20.13</v>
      </c>
      <c r="F302" t="s">
        <v>511</v>
      </c>
      <c r="G302" t="s">
        <v>1013</v>
      </c>
      <c r="H302">
        <f>COUNTIFS(Table6[Order ID],Table5[[#This Row],[OrderID]])</f>
        <v>2</v>
      </c>
      <c r="I302">
        <f t="shared" si="11"/>
        <v>2016</v>
      </c>
      <c r="J302" s="7" t="str">
        <f t="shared" si="12"/>
        <v>May</v>
      </c>
    </row>
    <row r="303" spans="2:10">
      <c r="B303">
        <v>10549</v>
      </c>
      <c r="C303" s="1">
        <v>42517</v>
      </c>
      <c r="D303" t="s">
        <v>1131</v>
      </c>
      <c r="E303">
        <v>44.04</v>
      </c>
      <c r="F303" t="s">
        <v>418</v>
      </c>
      <c r="G303" t="s">
        <v>989</v>
      </c>
      <c r="H303">
        <f>COUNTIFS(Table6[Order ID],Table5[[#This Row],[OrderID]])</f>
        <v>3</v>
      </c>
      <c r="I303">
        <f t="shared" si="11"/>
        <v>2016</v>
      </c>
      <c r="J303" s="7" t="str">
        <f t="shared" si="12"/>
        <v>May</v>
      </c>
    </row>
    <row r="304" spans="2:10">
      <c r="B304">
        <v>10550</v>
      </c>
      <c r="C304" s="1">
        <v>42518</v>
      </c>
      <c r="D304" t="s">
        <v>1130</v>
      </c>
      <c r="E304">
        <v>24.08</v>
      </c>
      <c r="F304" t="s">
        <v>233</v>
      </c>
      <c r="G304" t="s">
        <v>1036</v>
      </c>
      <c r="H304">
        <f>COUNTIFS(Table6[Order ID],Table5[[#This Row],[OrderID]])</f>
        <v>4</v>
      </c>
      <c r="I304">
        <f t="shared" si="11"/>
        <v>2016</v>
      </c>
      <c r="J304" s="7" t="str">
        <f t="shared" si="12"/>
        <v>May</v>
      </c>
    </row>
    <row r="305" spans="2:10">
      <c r="B305">
        <v>10551</v>
      </c>
      <c r="C305" s="1">
        <v>42518</v>
      </c>
      <c r="D305" t="s">
        <v>1130</v>
      </c>
      <c r="E305">
        <v>24.08</v>
      </c>
      <c r="F305" t="s">
        <v>222</v>
      </c>
      <c r="G305" t="s">
        <v>1013</v>
      </c>
      <c r="H305">
        <f>COUNTIFS(Table6[Order ID],Table5[[#This Row],[OrderID]])</f>
        <v>3</v>
      </c>
      <c r="I305">
        <f t="shared" si="11"/>
        <v>2016</v>
      </c>
      <c r="J305" s="7" t="str">
        <f t="shared" si="12"/>
        <v>May</v>
      </c>
    </row>
    <row r="306" spans="2:10">
      <c r="B306">
        <v>10552</v>
      </c>
      <c r="C306" s="1">
        <v>42519</v>
      </c>
      <c r="D306" t="s">
        <v>1131</v>
      </c>
      <c r="E306">
        <v>44.04</v>
      </c>
      <c r="F306" t="s">
        <v>262</v>
      </c>
      <c r="G306" t="s">
        <v>1060</v>
      </c>
      <c r="H306">
        <f>COUNTIFS(Table6[Order ID],Table5[[#This Row],[OrderID]])</f>
        <v>2</v>
      </c>
      <c r="I306">
        <f t="shared" si="11"/>
        <v>2016</v>
      </c>
      <c r="J306" s="7" t="str">
        <f t="shared" si="12"/>
        <v>May</v>
      </c>
    </row>
    <row r="307" spans="2:10">
      <c r="B307">
        <v>10553</v>
      </c>
      <c r="C307" s="1">
        <v>42520</v>
      </c>
      <c r="D307" t="s">
        <v>1132</v>
      </c>
      <c r="E307">
        <v>20.13</v>
      </c>
      <c r="F307" t="s">
        <v>558</v>
      </c>
      <c r="G307" t="s">
        <v>1036</v>
      </c>
      <c r="H307">
        <f>COUNTIFS(Table6[Order ID],Table5[[#This Row],[OrderID]])</f>
        <v>5</v>
      </c>
      <c r="I307">
        <f t="shared" si="11"/>
        <v>2016</v>
      </c>
      <c r="J307" s="7" t="str">
        <f t="shared" si="12"/>
        <v>May</v>
      </c>
    </row>
    <row r="308" spans="2:10">
      <c r="B308">
        <v>10554</v>
      </c>
      <c r="C308" s="1">
        <v>42520</v>
      </c>
      <c r="D308" t="s">
        <v>1130</v>
      </c>
      <c r="E308">
        <v>24.08</v>
      </c>
      <c r="F308" t="s">
        <v>383</v>
      </c>
      <c r="G308" t="s">
        <v>1007</v>
      </c>
      <c r="H308">
        <f>COUNTIFS(Table6[Order ID],Table5[[#This Row],[OrderID]])</f>
        <v>4</v>
      </c>
      <c r="I308">
        <f t="shared" si="11"/>
        <v>2016</v>
      </c>
      <c r="J308" s="7" t="str">
        <f t="shared" si="12"/>
        <v>May</v>
      </c>
    </row>
    <row r="309" spans="2:10">
      <c r="B309">
        <v>10555</v>
      </c>
      <c r="C309" s="1">
        <v>42523</v>
      </c>
      <c r="D309" t="s">
        <v>1130</v>
      </c>
      <c r="E309">
        <v>24.08</v>
      </c>
      <c r="F309" t="s">
        <v>465</v>
      </c>
      <c r="G309" t="s">
        <v>1036</v>
      </c>
      <c r="H309">
        <f>COUNTIFS(Table6[Order ID],Table5[[#This Row],[OrderID]])</f>
        <v>5</v>
      </c>
      <c r="I309">
        <f t="shared" si="11"/>
        <v>2016</v>
      </c>
      <c r="J309" s="7" t="str">
        <f t="shared" si="12"/>
        <v>June</v>
      </c>
    </row>
    <row r="310" spans="2:10">
      <c r="B310">
        <v>10556</v>
      </c>
      <c r="C310" s="1">
        <v>42524</v>
      </c>
      <c r="D310" t="s">
        <v>1131</v>
      </c>
      <c r="E310">
        <v>44.04</v>
      </c>
      <c r="F310" t="s">
        <v>476</v>
      </c>
      <c r="G310" t="s">
        <v>1013</v>
      </c>
      <c r="H310">
        <f>COUNTIFS(Table6[Order ID],Table5[[#This Row],[OrderID]])</f>
        <v>1</v>
      </c>
      <c r="I310">
        <f t="shared" si="11"/>
        <v>2016</v>
      </c>
      <c r="J310" s="7" t="str">
        <f t="shared" si="12"/>
        <v>June</v>
      </c>
    </row>
    <row r="311" spans="2:10">
      <c r="B311">
        <v>10557</v>
      </c>
      <c r="C311" s="1">
        <v>42524</v>
      </c>
      <c r="D311" t="s">
        <v>1132</v>
      </c>
      <c r="E311">
        <v>20.13</v>
      </c>
      <c r="F311" t="s">
        <v>317</v>
      </c>
      <c r="G311" t="s">
        <v>1036</v>
      </c>
      <c r="H311">
        <f>COUNTIFS(Table6[Order ID],Table5[[#This Row],[OrderID]])</f>
        <v>2</v>
      </c>
      <c r="I311">
        <f t="shared" si="11"/>
        <v>2016</v>
      </c>
      <c r="J311" s="7" t="str">
        <f t="shared" si="12"/>
        <v>June</v>
      </c>
    </row>
    <row r="312" spans="2:10">
      <c r="B312">
        <v>10558</v>
      </c>
      <c r="C312" s="1">
        <v>42525</v>
      </c>
      <c r="D312" t="s">
        <v>1132</v>
      </c>
      <c r="E312">
        <v>20.13</v>
      </c>
      <c r="F312" t="s">
        <v>81</v>
      </c>
      <c r="G312" t="s">
        <v>1054</v>
      </c>
      <c r="H312">
        <f>COUNTIFS(Table6[Order ID],Table5[[#This Row],[OrderID]])</f>
        <v>5</v>
      </c>
      <c r="I312">
        <f t="shared" si="11"/>
        <v>2016</v>
      </c>
      <c r="J312" s="7" t="str">
        <f t="shared" si="12"/>
        <v>June</v>
      </c>
    </row>
    <row r="313" spans="2:10">
      <c r="B313">
        <v>10559</v>
      </c>
      <c r="C313" s="1">
        <v>42526</v>
      </c>
      <c r="D313" t="s">
        <v>1131</v>
      </c>
      <c r="E313">
        <v>44.04</v>
      </c>
      <c r="F313" t="s">
        <v>99</v>
      </c>
      <c r="G313" t="s">
        <v>996</v>
      </c>
      <c r="H313">
        <f>COUNTIFS(Table6[Order ID],Table5[[#This Row],[OrderID]])</f>
        <v>2</v>
      </c>
      <c r="I313">
        <f t="shared" si="11"/>
        <v>2016</v>
      </c>
      <c r="J313" s="7" t="str">
        <f t="shared" si="12"/>
        <v>June</v>
      </c>
    </row>
    <row r="314" spans="2:10">
      <c r="B314">
        <v>10560</v>
      </c>
      <c r="C314" s="1">
        <v>42527</v>
      </c>
      <c r="D314" t="s">
        <v>1131</v>
      </c>
      <c r="E314">
        <v>44.04</v>
      </c>
      <c r="F314" t="s">
        <v>204</v>
      </c>
      <c r="G314" t="s">
        <v>1029</v>
      </c>
      <c r="H314">
        <f>COUNTIFS(Table6[Order ID],Table5[[#This Row],[OrderID]])</f>
        <v>2</v>
      </c>
      <c r="I314">
        <f t="shared" si="11"/>
        <v>2016</v>
      </c>
      <c r="J314" s="7" t="str">
        <f t="shared" si="12"/>
        <v>June</v>
      </c>
    </row>
    <row r="315" spans="2:10">
      <c r="B315">
        <v>10561</v>
      </c>
      <c r="C315" s="1">
        <v>42527</v>
      </c>
      <c r="D315" t="s">
        <v>1132</v>
      </c>
      <c r="E315">
        <v>20.13</v>
      </c>
      <c r="F315" t="s">
        <v>198</v>
      </c>
      <c r="G315" t="s">
        <v>1002</v>
      </c>
      <c r="H315">
        <f>COUNTIFS(Table6[Order ID],Table5[[#This Row],[OrderID]])</f>
        <v>2</v>
      </c>
      <c r="I315">
        <f t="shared" si="11"/>
        <v>2016</v>
      </c>
      <c r="J315" s="7" t="str">
        <f t="shared" si="12"/>
        <v>June</v>
      </c>
    </row>
    <row r="316" spans="2:10">
      <c r="B316">
        <v>10562</v>
      </c>
      <c r="C316" s="1">
        <v>42530</v>
      </c>
      <c r="D316" t="s">
        <v>1131</v>
      </c>
      <c r="E316">
        <v>44.04</v>
      </c>
      <c r="F316" t="s">
        <v>435</v>
      </c>
      <c r="G316" t="s">
        <v>989</v>
      </c>
      <c r="H316">
        <f>COUNTIFS(Table6[Order ID],Table5[[#This Row],[OrderID]])</f>
        <v>2</v>
      </c>
      <c r="I316">
        <f t="shared" si="11"/>
        <v>2016</v>
      </c>
      <c r="J316" s="7" t="str">
        <f t="shared" si="12"/>
        <v>June</v>
      </c>
    </row>
    <row r="317" spans="2:10">
      <c r="B317">
        <v>10563</v>
      </c>
      <c r="C317" s="1">
        <v>42531</v>
      </c>
      <c r="D317" t="s">
        <v>1132</v>
      </c>
      <c r="E317">
        <v>20.13</v>
      </c>
      <c r="F317" t="s">
        <v>441</v>
      </c>
      <c r="G317" t="s">
        <v>1054</v>
      </c>
      <c r="H317">
        <f>COUNTIFS(Table6[Order ID],Table5[[#This Row],[OrderID]])</f>
        <v>2</v>
      </c>
      <c r="I317">
        <f t="shared" si="11"/>
        <v>2016</v>
      </c>
      <c r="J317" s="7" t="str">
        <f t="shared" si="12"/>
        <v>June</v>
      </c>
    </row>
    <row r="318" spans="2:10">
      <c r="B318">
        <v>10564</v>
      </c>
      <c r="C318" s="1">
        <v>42531</v>
      </c>
      <c r="D318" t="s">
        <v>1130</v>
      </c>
      <c r="E318">
        <v>24.08</v>
      </c>
      <c r="F318" t="s">
        <v>430</v>
      </c>
      <c r="G318" t="s">
        <v>1051</v>
      </c>
      <c r="H318">
        <f>COUNTIFS(Table6[Order ID],Table5[[#This Row],[OrderID]])</f>
        <v>3</v>
      </c>
      <c r="I318">
        <f t="shared" si="11"/>
        <v>2016</v>
      </c>
      <c r="J318" s="7" t="str">
        <f t="shared" si="12"/>
        <v>June</v>
      </c>
    </row>
    <row r="319" spans="2:10">
      <c r="B319">
        <v>10565</v>
      </c>
      <c r="C319" s="1">
        <v>42532</v>
      </c>
      <c r="D319" t="s">
        <v>1132</v>
      </c>
      <c r="E319">
        <v>20.13</v>
      </c>
      <c r="F319" t="s">
        <v>355</v>
      </c>
      <c r="G319" t="s">
        <v>1033</v>
      </c>
      <c r="H319">
        <f>COUNTIFS(Table6[Order ID],Table5[[#This Row],[OrderID]])</f>
        <v>2</v>
      </c>
      <c r="I319">
        <f t="shared" si="11"/>
        <v>2016</v>
      </c>
      <c r="J319" s="7" t="str">
        <f t="shared" si="12"/>
        <v>June</v>
      </c>
    </row>
    <row r="320" spans="2:10">
      <c r="B320">
        <v>10566</v>
      </c>
      <c r="C320" s="1">
        <v>42533</v>
      </c>
      <c r="D320" t="s">
        <v>1131</v>
      </c>
      <c r="E320">
        <v>44.04</v>
      </c>
      <c r="F320" t="s">
        <v>99</v>
      </c>
      <c r="G320" t="s">
        <v>1033</v>
      </c>
      <c r="H320">
        <f>COUNTIFS(Table6[Order ID],Table5[[#This Row],[OrderID]])</f>
        <v>3</v>
      </c>
      <c r="I320">
        <f t="shared" si="11"/>
        <v>2016</v>
      </c>
      <c r="J320" s="7" t="str">
        <f t="shared" si="12"/>
        <v>June</v>
      </c>
    </row>
    <row r="321" spans="2:10">
      <c r="B321">
        <v>10567</v>
      </c>
      <c r="C321" s="1">
        <v>42533</v>
      </c>
      <c r="D321" t="s">
        <v>1131</v>
      </c>
      <c r="E321">
        <v>44.04</v>
      </c>
      <c r="F321" t="s">
        <v>274</v>
      </c>
      <c r="G321" t="s">
        <v>1007</v>
      </c>
      <c r="H321">
        <f>COUNTIFS(Table6[Order ID],Table5[[#This Row],[OrderID]])</f>
        <v>3</v>
      </c>
      <c r="I321">
        <f t="shared" si="11"/>
        <v>2016</v>
      </c>
      <c r="J321" s="7" t="str">
        <f t="shared" si="12"/>
        <v>June</v>
      </c>
    </row>
    <row r="322" spans="2:10">
      <c r="B322">
        <v>10568</v>
      </c>
      <c r="C322" s="1">
        <v>42534</v>
      </c>
      <c r="D322" t="s">
        <v>1130</v>
      </c>
      <c r="E322">
        <v>24.08</v>
      </c>
      <c r="F322" t="s">
        <v>228</v>
      </c>
      <c r="G322" t="s">
        <v>1060</v>
      </c>
      <c r="H322">
        <f>COUNTIFS(Table6[Order ID],Table5[[#This Row],[OrderID]])</f>
        <v>1</v>
      </c>
      <c r="I322">
        <f t="shared" ref="I322:I385" si="13">YEAR(C322)</f>
        <v>2016</v>
      </c>
      <c r="J322" s="7" t="str">
        <f t="shared" ref="J322:J385" si="14">TEXT(C322,"mmmm")</f>
        <v>June</v>
      </c>
    </row>
    <row r="323" spans="2:10">
      <c r="B323">
        <v>10569</v>
      </c>
      <c r="C323" s="1">
        <v>42537</v>
      </c>
      <c r="D323" t="s">
        <v>1131</v>
      </c>
      <c r="E323">
        <v>44.04</v>
      </c>
      <c r="F323" t="s">
        <v>430</v>
      </c>
      <c r="G323" t="s">
        <v>1057</v>
      </c>
      <c r="H323">
        <f>COUNTIFS(Table6[Order ID],Table5[[#This Row],[OrderID]])</f>
        <v>2</v>
      </c>
      <c r="I323">
        <f t="shared" si="13"/>
        <v>2016</v>
      </c>
      <c r="J323" s="7" t="str">
        <f t="shared" si="14"/>
        <v>June</v>
      </c>
    </row>
    <row r="324" spans="2:10">
      <c r="B324">
        <v>10570</v>
      </c>
      <c r="C324" s="1">
        <v>42538</v>
      </c>
      <c r="D324" t="s">
        <v>1130</v>
      </c>
      <c r="E324">
        <v>24.08</v>
      </c>
      <c r="F324" t="s">
        <v>355</v>
      </c>
      <c r="G324" t="s">
        <v>1048</v>
      </c>
      <c r="H324">
        <f>COUNTIFS(Table6[Order ID],Table5[[#This Row],[OrderID]])</f>
        <v>2</v>
      </c>
      <c r="I324">
        <f t="shared" si="13"/>
        <v>2016</v>
      </c>
      <c r="J324" s="7" t="str">
        <f t="shared" si="14"/>
        <v>June</v>
      </c>
    </row>
    <row r="325" spans="2:10">
      <c r="B325">
        <v>10571</v>
      </c>
      <c r="C325" s="1">
        <v>42538</v>
      </c>
      <c r="D325" t="s">
        <v>1130</v>
      </c>
      <c r="E325">
        <v>24.08</v>
      </c>
      <c r="F325" t="s">
        <v>180</v>
      </c>
      <c r="G325" t="s">
        <v>1033</v>
      </c>
      <c r="H325">
        <f>COUNTIFS(Table6[Order ID],Table5[[#This Row],[OrderID]])</f>
        <v>2</v>
      </c>
      <c r="I325">
        <f t="shared" si="13"/>
        <v>2016</v>
      </c>
      <c r="J325" s="7" t="str">
        <f t="shared" si="14"/>
        <v>June</v>
      </c>
    </row>
    <row r="326" spans="2:10">
      <c r="B326">
        <v>10572</v>
      </c>
      <c r="C326" s="1">
        <v>42539</v>
      </c>
      <c r="D326" t="s">
        <v>1132</v>
      </c>
      <c r="E326">
        <v>20.13</v>
      </c>
      <c r="F326" t="s">
        <v>87</v>
      </c>
      <c r="G326" t="s">
        <v>1036</v>
      </c>
      <c r="H326">
        <f>COUNTIFS(Table6[Order ID],Table5[[#This Row],[OrderID]])</f>
        <v>4</v>
      </c>
      <c r="I326">
        <f t="shared" si="13"/>
        <v>2016</v>
      </c>
      <c r="J326" s="7" t="str">
        <f t="shared" si="14"/>
        <v>June</v>
      </c>
    </row>
    <row r="327" spans="2:10">
      <c r="B327">
        <v>10573</v>
      </c>
      <c r="C327" s="1">
        <v>42540</v>
      </c>
      <c r="D327" t="s">
        <v>1130</v>
      </c>
      <c r="E327">
        <v>24.08</v>
      </c>
      <c r="F327" t="s">
        <v>75</v>
      </c>
      <c r="G327" t="s">
        <v>1002</v>
      </c>
      <c r="H327">
        <f>COUNTIFS(Table6[Order ID],Table5[[#This Row],[OrderID]])</f>
        <v>3</v>
      </c>
      <c r="I327">
        <f t="shared" si="13"/>
        <v>2016</v>
      </c>
      <c r="J327" s="7" t="str">
        <f t="shared" si="14"/>
        <v>June</v>
      </c>
    </row>
    <row r="328" spans="2:10">
      <c r="B328">
        <v>10574</v>
      </c>
      <c r="C328" s="1">
        <v>42540</v>
      </c>
      <c r="D328" t="s">
        <v>1132</v>
      </c>
      <c r="E328">
        <v>20.13</v>
      </c>
      <c r="F328" t="s">
        <v>529</v>
      </c>
      <c r="G328" t="s">
        <v>1016</v>
      </c>
      <c r="H328">
        <f>COUNTIFS(Table6[Order ID],Table5[[#This Row],[OrderID]])</f>
        <v>4</v>
      </c>
      <c r="I328">
        <f t="shared" si="13"/>
        <v>2016</v>
      </c>
      <c r="J328" s="7" t="str">
        <f t="shared" si="14"/>
        <v>June</v>
      </c>
    </row>
    <row r="329" spans="2:10">
      <c r="B329">
        <v>10575</v>
      </c>
      <c r="C329" s="1">
        <v>42541</v>
      </c>
      <c r="D329" t="s">
        <v>1131</v>
      </c>
      <c r="E329">
        <v>44.04</v>
      </c>
      <c r="F329" t="s">
        <v>361</v>
      </c>
      <c r="G329" t="s">
        <v>1002</v>
      </c>
      <c r="H329">
        <f>COUNTIFS(Table6[Order ID],Table5[[#This Row],[OrderID]])</f>
        <v>4</v>
      </c>
      <c r="I329">
        <f t="shared" si="13"/>
        <v>2016</v>
      </c>
      <c r="J329" s="7" t="str">
        <f t="shared" si="14"/>
        <v>June</v>
      </c>
    </row>
    <row r="330" spans="2:10">
      <c r="B330">
        <v>10576</v>
      </c>
      <c r="C330" s="1">
        <v>42544</v>
      </c>
      <c r="D330" t="s">
        <v>1130</v>
      </c>
      <c r="E330">
        <v>24.08</v>
      </c>
      <c r="F330" t="s">
        <v>517</v>
      </c>
      <c r="G330" t="s">
        <v>982</v>
      </c>
      <c r="H330">
        <f>COUNTIFS(Table6[Order ID],Table5[[#This Row],[OrderID]])</f>
        <v>3</v>
      </c>
      <c r="I330">
        <f t="shared" si="13"/>
        <v>2016</v>
      </c>
      <c r="J330" s="7" t="str">
        <f t="shared" si="14"/>
        <v>June</v>
      </c>
    </row>
    <row r="331" spans="2:10">
      <c r="B331">
        <v>10577</v>
      </c>
      <c r="C331" s="1">
        <v>42544</v>
      </c>
      <c r="D331" t="s">
        <v>1132</v>
      </c>
      <c r="E331">
        <v>20.13</v>
      </c>
      <c r="F331" t="s">
        <v>529</v>
      </c>
      <c r="G331" t="s">
        <v>1013</v>
      </c>
      <c r="H331">
        <f>COUNTIFS(Table6[Order ID],Table5[[#This Row],[OrderID]])</f>
        <v>3</v>
      </c>
      <c r="I331">
        <f t="shared" si="13"/>
        <v>2016</v>
      </c>
      <c r="J331" s="7" t="str">
        <f t="shared" si="14"/>
        <v>June</v>
      </c>
    </row>
    <row r="332" spans="2:10">
      <c r="B332">
        <v>10578</v>
      </c>
      <c r="C332" s="1">
        <v>42545</v>
      </c>
      <c r="D332" t="s">
        <v>1130</v>
      </c>
      <c r="E332">
        <v>24.08</v>
      </c>
      <c r="F332" t="s">
        <v>126</v>
      </c>
      <c r="G332" t="s">
        <v>1048</v>
      </c>
      <c r="H332">
        <f>COUNTIFS(Table6[Order ID],Table5[[#This Row],[OrderID]])</f>
        <v>2</v>
      </c>
      <c r="I332">
        <f t="shared" si="13"/>
        <v>2016</v>
      </c>
      <c r="J332" s="7" t="str">
        <f t="shared" si="14"/>
        <v>June</v>
      </c>
    </row>
    <row r="333" spans="2:10">
      <c r="B333">
        <v>10579</v>
      </c>
      <c r="C333" s="1">
        <v>42546</v>
      </c>
      <c r="D333" t="s">
        <v>1132</v>
      </c>
      <c r="E333">
        <v>20.13</v>
      </c>
      <c r="F333" t="s">
        <v>323</v>
      </c>
      <c r="G333" t="s">
        <v>1013</v>
      </c>
      <c r="H333">
        <f>COUNTIFS(Table6[Order ID],Table5[[#This Row],[OrderID]])</f>
        <v>2</v>
      </c>
      <c r="I333">
        <f t="shared" si="13"/>
        <v>2016</v>
      </c>
      <c r="J333" s="7" t="str">
        <f t="shared" si="14"/>
        <v>June</v>
      </c>
    </row>
    <row r="334" spans="2:10">
      <c r="B334">
        <v>10580</v>
      </c>
      <c r="C334" s="1">
        <v>42547</v>
      </c>
      <c r="D334" t="s">
        <v>1130</v>
      </c>
      <c r="E334">
        <v>24.08</v>
      </c>
      <c r="F334" t="s">
        <v>383</v>
      </c>
      <c r="G334" t="s">
        <v>1002</v>
      </c>
      <c r="H334">
        <f>COUNTIFS(Table6[Order ID],Table5[[#This Row],[OrderID]])</f>
        <v>3</v>
      </c>
      <c r="I334">
        <f t="shared" si="13"/>
        <v>2016</v>
      </c>
      <c r="J334" s="7" t="str">
        <f t="shared" si="14"/>
        <v>June</v>
      </c>
    </row>
    <row r="335" spans="2:10">
      <c r="B335">
        <v>10581</v>
      </c>
      <c r="C335" s="1">
        <v>42547</v>
      </c>
      <c r="D335" t="s">
        <v>1131</v>
      </c>
      <c r="E335">
        <v>44.04</v>
      </c>
      <c r="F335" t="s">
        <v>186</v>
      </c>
      <c r="G335" t="s">
        <v>1013</v>
      </c>
      <c r="H335">
        <f>COUNTIFS(Table6[Order ID],Table5[[#This Row],[OrderID]])</f>
        <v>1</v>
      </c>
      <c r="I335">
        <f t="shared" si="13"/>
        <v>2016</v>
      </c>
      <c r="J335" s="7" t="str">
        <f t="shared" si="14"/>
        <v>June</v>
      </c>
    </row>
    <row r="336" spans="2:10">
      <c r="B336">
        <v>10582</v>
      </c>
      <c r="C336" s="1">
        <v>42548</v>
      </c>
      <c r="D336" t="s">
        <v>1132</v>
      </c>
      <c r="E336">
        <v>20.13</v>
      </c>
      <c r="F336" t="s">
        <v>93</v>
      </c>
      <c r="G336" t="s">
        <v>989</v>
      </c>
      <c r="H336">
        <f>COUNTIFS(Table6[Order ID],Table5[[#This Row],[OrderID]])</f>
        <v>2</v>
      </c>
      <c r="I336">
        <f t="shared" si="13"/>
        <v>2016</v>
      </c>
      <c r="J336" s="7" t="str">
        <f t="shared" si="14"/>
        <v>June</v>
      </c>
    </row>
    <row r="337" spans="2:10">
      <c r="B337">
        <v>10583</v>
      </c>
      <c r="C337" s="1">
        <v>42551</v>
      </c>
      <c r="D337" t="s">
        <v>1132</v>
      </c>
      <c r="E337">
        <v>20.13</v>
      </c>
      <c r="F337" t="s">
        <v>558</v>
      </c>
      <c r="G337" t="s">
        <v>1036</v>
      </c>
      <c r="H337">
        <f>COUNTIFS(Table6[Order ID],Table5[[#This Row],[OrderID]])</f>
        <v>3</v>
      </c>
      <c r="I337">
        <f t="shared" si="13"/>
        <v>2016</v>
      </c>
      <c r="J337" s="7" t="str">
        <f t="shared" si="14"/>
        <v>June</v>
      </c>
    </row>
    <row r="338" spans="2:10">
      <c r="B338">
        <v>10584</v>
      </c>
      <c r="C338" s="1">
        <v>42551</v>
      </c>
      <c r="D338" t="s">
        <v>1131</v>
      </c>
      <c r="E338">
        <v>44.04</v>
      </c>
      <c r="F338" t="s">
        <v>99</v>
      </c>
      <c r="G338" t="s">
        <v>1045</v>
      </c>
      <c r="H338">
        <f>COUNTIFS(Table6[Order ID],Table5[[#This Row],[OrderID]])</f>
        <v>1</v>
      </c>
      <c r="I338">
        <f t="shared" si="13"/>
        <v>2016</v>
      </c>
      <c r="J338" s="7" t="str">
        <f t="shared" si="14"/>
        <v>June</v>
      </c>
    </row>
    <row r="339" spans="2:10">
      <c r="B339">
        <v>10585</v>
      </c>
      <c r="C339" s="1">
        <v>42552</v>
      </c>
      <c r="D339" t="s">
        <v>1131</v>
      </c>
      <c r="E339">
        <v>44.04</v>
      </c>
      <c r="F339" t="s">
        <v>563</v>
      </c>
      <c r="G339" t="s">
        <v>1054</v>
      </c>
      <c r="H339">
        <f>COUNTIFS(Table6[Order ID],Table5[[#This Row],[OrderID]])</f>
        <v>1</v>
      </c>
      <c r="I339">
        <f t="shared" si="13"/>
        <v>2016</v>
      </c>
      <c r="J339" s="7" t="str">
        <f t="shared" si="14"/>
        <v>July</v>
      </c>
    </row>
    <row r="340" spans="2:10">
      <c r="B340">
        <v>10586</v>
      </c>
      <c r="C340" s="1">
        <v>42553</v>
      </c>
      <c r="D340" t="s">
        <v>1131</v>
      </c>
      <c r="E340">
        <v>44.04</v>
      </c>
      <c r="F340" t="s">
        <v>435</v>
      </c>
      <c r="G340" t="s">
        <v>1013</v>
      </c>
      <c r="H340">
        <f>COUNTIFS(Table6[Order ID],Table5[[#This Row],[OrderID]])</f>
        <v>1</v>
      </c>
      <c r="I340">
        <f t="shared" si="13"/>
        <v>2016</v>
      </c>
      <c r="J340" s="7" t="str">
        <f t="shared" si="14"/>
        <v>July</v>
      </c>
    </row>
    <row r="341" spans="2:10">
      <c r="B341">
        <v>10587</v>
      </c>
      <c r="C341" s="1">
        <v>42553</v>
      </c>
      <c r="D341" t="s">
        <v>1131</v>
      </c>
      <c r="E341">
        <v>44.04</v>
      </c>
      <c r="F341" t="s">
        <v>407</v>
      </c>
      <c r="G341" t="s">
        <v>1033</v>
      </c>
      <c r="H341">
        <f>COUNTIFS(Table6[Order ID],Table5[[#This Row],[OrderID]])</f>
        <v>3</v>
      </c>
      <c r="I341">
        <f t="shared" si="13"/>
        <v>2016</v>
      </c>
      <c r="J341" s="7" t="str">
        <f t="shared" si="14"/>
        <v>July</v>
      </c>
    </row>
    <row r="342" spans="2:10">
      <c r="B342">
        <v>10588</v>
      </c>
      <c r="C342" s="1">
        <v>42554</v>
      </c>
      <c r="D342" t="s">
        <v>1130</v>
      </c>
      <c r="E342">
        <v>24.08</v>
      </c>
      <c r="F342" t="s">
        <v>418</v>
      </c>
      <c r="G342" t="s">
        <v>1033</v>
      </c>
      <c r="H342">
        <f>COUNTIFS(Table6[Order ID],Table5[[#This Row],[OrderID]])</f>
        <v>2</v>
      </c>
      <c r="I342">
        <f t="shared" si="13"/>
        <v>2016</v>
      </c>
      <c r="J342" s="7" t="str">
        <f t="shared" si="14"/>
        <v>July</v>
      </c>
    </row>
    <row r="343" spans="2:10">
      <c r="B343">
        <v>10589</v>
      </c>
      <c r="C343" s="1">
        <v>42555</v>
      </c>
      <c r="D343" t="s">
        <v>1132</v>
      </c>
      <c r="E343">
        <v>20.13</v>
      </c>
      <c r="F343" t="s">
        <v>244</v>
      </c>
      <c r="G343" t="s">
        <v>1021</v>
      </c>
      <c r="H343">
        <f>COUNTIFS(Table6[Order ID],Table5[[#This Row],[OrderID]])</f>
        <v>1</v>
      </c>
      <c r="I343">
        <f t="shared" si="13"/>
        <v>2016</v>
      </c>
      <c r="J343" s="7" t="str">
        <f t="shared" si="14"/>
        <v>July</v>
      </c>
    </row>
    <row r="344" spans="2:10">
      <c r="B344">
        <v>10590</v>
      </c>
      <c r="C344" s="1">
        <v>42558</v>
      </c>
      <c r="D344" t="s">
        <v>1130</v>
      </c>
      <c r="E344">
        <v>24.08</v>
      </c>
      <c r="F344" t="s">
        <v>355</v>
      </c>
      <c r="G344" t="s">
        <v>1002</v>
      </c>
      <c r="H344">
        <f>COUNTIFS(Table6[Order ID],Table5[[#This Row],[OrderID]])</f>
        <v>2</v>
      </c>
      <c r="I344">
        <f t="shared" si="13"/>
        <v>2016</v>
      </c>
      <c r="J344" s="7" t="str">
        <f t="shared" si="14"/>
        <v>July</v>
      </c>
    </row>
    <row r="345" spans="2:10">
      <c r="B345">
        <v>10591</v>
      </c>
      <c r="C345" s="1">
        <v>42558</v>
      </c>
      <c r="D345" t="s">
        <v>1131</v>
      </c>
      <c r="E345">
        <v>44.04</v>
      </c>
      <c r="F345" t="s">
        <v>535</v>
      </c>
      <c r="G345" t="s">
        <v>1060</v>
      </c>
      <c r="H345">
        <f>COUNTIFS(Table6[Order ID],Table5[[#This Row],[OrderID]])</f>
        <v>3</v>
      </c>
      <c r="I345">
        <f t="shared" si="13"/>
        <v>2016</v>
      </c>
      <c r="J345" s="7" t="str">
        <f t="shared" si="14"/>
        <v>July</v>
      </c>
    </row>
    <row r="346" spans="2:10">
      <c r="B346">
        <v>10592</v>
      </c>
      <c r="C346" s="1">
        <v>42559</v>
      </c>
      <c r="D346" t="s">
        <v>1131</v>
      </c>
      <c r="E346">
        <v>44.04</v>
      </c>
      <c r="F346" t="s">
        <v>317</v>
      </c>
      <c r="G346" t="s">
        <v>1033</v>
      </c>
      <c r="H346">
        <f>COUNTIFS(Table6[Order ID],Table5[[#This Row],[OrderID]])</f>
        <v>2</v>
      </c>
      <c r="I346">
        <f t="shared" si="13"/>
        <v>2016</v>
      </c>
      <c r="J346" s="7" t="str">
        <f t="shared" si="14"/>
        <v>July</v>
      </c>
    </row>
    <row r="347" spans="2:10">
      <c r="B347">
        <v>10593</v>
      </c>
      <c r="C347" s="1">
        <v>42560</v>
      </c>
      <c r="D347" t="s">
        <v>1132</v>
      </c>
      <c r="E347">
        <v>20.13</v>
      </c>
      <c r="F347" t="s">
        <v>317</v>
      </c>
      <c r="G347" t="s">
        <v>1060</v>
      </c>
      <c r="H347">
        <f>COUNTIFS(Table6[Order ID],Table5[[#This Row],[OrderID]])</f>
        <v>3</v>
      </c>
      <c r="I347">
        <f t="shared" si="13"/>
        <v>2016</v>
      </c>
      <c r="J347" s="7" t="str">
        <f t="shared" si="14"/>
        <v>July</v>
      </c>
    </row>
    <row r="348" spans="2:10">
      <c r="B348">
        <v>10594</v>
      </c>
      <c r="C348" s="1">
        <v>42560</v>
      </c>
      <c r="D348" t="s">
        <v>1132</v>
      </c>
      <c r="E348">
        <v>20.13</v>
      </c>
      <c r="F348" t="s">
        <v>377</v>
      </c>
      <c r="G348" t="s">
        <v>1048</v>
      </c>
      <c r="H348">
        <f>COUNTIFS(Table6[Order ID],Table5[[#This Row],[OrderID]])</f>
        <v>2</v>
      </c>
      <c r="I348">
        <f t="shared" si="13"/>
        <v>2016</v>
      </c>
      <c r="J348" s="7" t="str">
        <f t="shared" si="14"/>
        <v>July</v>
      </c>
    </row>
    <row r="349" spans="2:10">
      <c r="B349">
        <v>10595</v>
      </c>
      <c r="C349" s="1">
        <v>42561</v>
      </c>
      <c r="D349" t="s">
        <v>1131</v>
      </c>
      <c r="E349">
        <v>44.04</v>
      </c>
      <c r="F349" t="s">
        <v>180</v>
      </c>
      <c r="G349" t="s">
        <v>1007</v>
      </c>
      <c r="H349">
        <f>COUNTIFS(Table6[Order ID],Table5[[#This Row],[OrderID]])</f>
        <v>3</v>
      </c>
      <c r="I349">
        <f t="shared" si="13"/>
        <v>2016</v>
      </c>
      <c r="J349" s="7" t="str">
        <f t="shared" si="14"/>
        <v>July</v>
      </c>
    </row>
    <row r="350" spans="2:10">
      <c r="B350">
        <v>10596</v>
      </c>
      <c r="C350" s="1">
        <v>42562</v>
      </c>
      <c r="D350" t="s">
        <v>1131</v>
      </c>
      <c r="E350">
        <v>44.04</v>
      </c>
      <c r="F350" t="s">
        <v>569</v>
      </c>
      <c r="G350" t="s">
        <v>1048</v>
      </c>
      <c r="H350">
        <f>COUNTIFS(Table6[Order ID],Table5[[#This Row],[OrderID]])</f>
        <v>3</v>
      </c>
      <c r="I350">
        <f t="shared" si="13"/>
        <v>2016</v>
      </c>
      <c r="J350" s="7" t="str">
        <f t="shared" si="14"/>
        <v>July</v>
      </c>
    </row>
    <row r="351" spans="2:10">
      <c r="B351">
        <v>10597</v>
      </c>
      <c r="C351" s="1">
        <v>42562</v>
      </c>
      <c r="D351" t="s">
        <v>1130</v>
      </c>
      <c r="E351">
        <v>24.08</v>
      </c>
      <c r="F351" t="s">
        <v>395</v>
      </c>
      <c r="G351" t="s">
        <v>982</v>
      </c>
      <c r="H351">
        <f>COUNTIFS(Table6[Order ID],Table5[[#This Row],[OrderID]])</f>
        <v>3</v>
      </c>
      <c r="I351">
        <f t="shared" si="13"/>
        <v>2016</v>
      </c>
      <c r="J351" s="7" t="str">
        <f t="shared" si="14"/>
        <v>July</v>
      </c>
    </row>
    <row r="352" spans="2:10">
      <c r="B352">
        <v>10598</v>
      </c>
      <c r="C352" s="1">
        <v>42565</v>
      </c>
      <c r="D352" t="s">
        <v>1130</v>
      </c>
      <c r="E352">
        <v>24.08</v>
      </c>
      <c r="F352" t="s">
        <v>430</v>
      </c>
      <c r="G352" t="s">
        <v>1036</v>
      </c>
      <c r="H352">
        <f>COUNTIFS(Table6[Order ID],Table5[[#This Row],[OrderID]])</f>
        <v>2</v>
      </c>
      <c r="I352">
        <f t="shared" si="13"/>
        <v>2016</v>
      </c>
      <c r="J352" s="7" t="str">
        <f t="shared" si="14"/>
        <v>July</v>
      </c>
    </row>
    <row r="353" spans="2:10">
      <c r="B353">
        <v>10599</v>
      </c>
      <c r="C353" s="1">
        <v>42566</v>
      </c>
      <c r="D353" t="s">
        <v>1130</v>
      </c>
      <c r="E353">
        <v>24.08</v>
      </c>
      <c r="F353" t="s">
        <v>126</v>
      </c>
      <c r="G353" t="s">
        <v>1060</v>
      </c>
      <c r="H353">
        <f>COUNTIFS(Table6[Order ID],Table5[[#This Row],[OrderID]])</f>
        <v>1</v>
      </c>
      <c r="I353">
        <f t="shared" si="13"/>
        <v>2016</v>
      </c>
      <c r="J353" s="7" t="str">
        <f t="shared" si="14"/>
        <v>July</v>
      </c>
    </row>
    <row r="354" spans="2:10">
      <c r="B354">
        <v>10600</v>
      </c>
      <c r="C354" s="1">
        <v>42567</v>
      </c>
      <c r="D354" t="s">
        <v>1131</v>
      </c>
      <c r="E354">
        <v>44.04</v>
      </c>
      <c r="F354" t="s">
        <v>268</v>
      </c>
      <c r="G354" t="s">
        <v>1039</v>
      </c>
      <c r="H354">
        <f>COUNTIFS(Table6[Order ID],Table5[[#This Row],[OrderID]])</f>
        <v>2</v>
      </c>
      <c r="I354">
        <f t="shared" si="13"/>
        <v>2016</v>
      </c>
      <c r="J354" s="7" t="str">
        <f t="shared" si="14"/>
        <v>July</v>
      </c>
    </row>
    <row r="355" spans="2:10">
      <c r="B355">
        <v>10601</v>
      </c>
      <c r="C355" s="1">
        <v>42567</v>
      </c>
      <c r="D355" t="s">
        <v>1131</v>
      </c>
      <c r="E355">
        <v>44.04</v>
      </c>
      <c r="F355" t="s">
        <v>262</v>
      </c>
      <c r="G355" t="s">
        <v>1036</v>
      </c>
      <c r="H355">
        <f>COUNTIFS(Table6[Order ID],Table5[[#This Row],[OrderID]])</f>
        <v>2</v>
      </c>
      <c r="I355">
        <f t="shared" si="13"/>
        <v>2016</v>
      </c>
      <c r="J355" s="7" t="str">
        <f t="shared" si="14"/>
        <v>July</v>
      </c>
    </row>
    <row r="356" spans="2:10">
      <c r="B356">
        <v>10602</v>
      </c>
      <c r="C356" s="1">
        <v>42568</v>
      </c>
      <c r="D356" t="s">
        <v>1132</v>
      </c>
      <c r="E356">
        <v>20.13</v>
      </c>
      <c r="F356" t="s">
        <v>535</v>
      </c>
      <c r="G356" t="s">
        <v>1016</v>
      </c>
      <c r="H356">
        <f>COUNTIFS(Table6[Order ID],Table5[[#This Row],[OrderID]])</f>
        <v>1</v>
      </c>
      <c r="I356">
        <f t="shared" si="13"/>
        <v>2016</v>
      </c>
      <c r="J356" s="7" t="str">
        <f t="shared" si="14"/>
        <v>July</v>
      </c>
    </row>
    <row r="357" spans="2:10">
      <c r="B357">
        <v>10603</v>
      </c>
      <c r="C357" s="1">
        <v>42569</v>
      </c>
      <c r="D357" t="s">
        <v>1132</v>
      </c>
      <c r="E357">
        <v>20.13</v>
      </c>
      <c r="F357" t="s">
        <v>465</v>
      </c>
      <c r="G357" t="s">
        <v>1039</v>
      </c>
      <c r="H357">
        <f>COUNTIFS(Table6[Order ID],Table5[[#This Row],[OrderID]])</f>
        <v>2</v>
      </c>
      <c r="I357">
        <f t="shared" si="13"/>
        <v>2016</v>
      </c>
      <c r="J357" s="7" t="str">
        <f t="shared" si="14"/>
        <v>July</v>
      </c>
    </row>
    <row r="358" spans="2:10">
      <c r="B358">
        <v>10604</v>
      </c>
      <c r="C358" s="1">
        <v>42569</v>
      </c>
      <c r="D358" t="s">
        <v>1131</v>
      </c>
      <c r="E358">
        <v>44.04</v>
      </c>
      <c r="F358" t="s">
        <v>222</v>
      </c>
      <c r="G358" t="s">
        <v>1033</v>
      </c>
      <c r="H358">
        <f>COUNTIFS(Table6[Order ID],Table5[[#This Row],[OrderID]])</f>
        <v>2</v>
      </c>
      <c r="I358">
        <f t="shared" si="13"/>
        <v>2016</v>
      </c>
      <c r="J358" s="7" t="str">
        <f t="shared" si="14"/>
        <v>July</v>
      </c>
    </row>
    <row r="359" spans="2:10">
      <c r="B359">
        <v>10605</v>
      </c>
      <c r="C359" s="1">
        <v>42572</v>
      </c>
      <c r="D359" t="s">
        <v>1132</v>
      </c>
      <c r="E359">
        <v>20.13</v>
      </c>
      <c r="F359" t="s">
        <v>355</v>
      </c>
      <c r="G359" t="s">
        <v>1051</v>
      </c>
      <c r="H359">
        <f>COUNTIFS(Table6[Order ID],Table5[[#This Row],[OrderID]])</f>
        <v>4</v>
      </c>
      <c r="I359">
        <f t="shared" si="13"/>
        <v>2016</v>
      </c>
      <c r="J359" s="7" t="str">
        <f t="shared" si="14"/>
        <v>July</v>
      </c>
    </row>
    <row r="360" spans="2:10">
      <c r="B360">
        <v>10606</v>
      </c>
      <c r="C360" s="1">
        <v>42573</v>
      </c>
      <c r="D360" t="s">
        <v>1130</v>
      </c>
      <c r="E360">
        <v>24.08</v>
      </c>
      <c r="F360" t="s">
        <v>523</v>
      </c>
      <c r="G360" t="s">
        <v>1039</v>
      </c>
      <c r="H360">
        <f>COUNTIFS(Table6[Order ID],Table5[[#This Row],[OrderID]])</f>
        <v>3</v>
      </c>
      <c r="I360">
        <f t="shared" si="13"/>
        <v>2016</v>
      </c>
      <c r="J360" s="7" t="str">
        <f t="shared" si="14"/>
        <v>July</v>
      </c>
    </row>
    <row r="361" spans="2:10">
      <c r="B361">
        <v>10607</v>
      </c>
      <c r="C361" s="1">
        <v>42573</v>
      </c>
      <c r="D361" t="s">
        <v>1131</v>
      </c>
      <c r="E361">
        <v>44.04</v>
      </c>
      <c r="F361" t="s">
        <v>465</v>
      </c>
      <c r="G361" t="s">
        <v>1016</v>
      </c>
      <c r="H361">
        <f>COUNTIFS(Table6[Order ID],Table5[[#This Row],[OrderID]])</f>
        <v>5</v>
      </c>
      <c r="I361">
        <f t="shared" si="13"/>
        <v>2016</v>
      </c>
      <c r="J361" s="7" t="str">
        <f t="shared" si="14"/>
        <v>July</v>
      </c>
    </row>
    <row r="362" spans="2:10">
      <c r="B362">
        <v>10608</v>
      </c>
      <c r="C362" s="1">
        <v>42574</v>
      </c>
      <c r="D362" t="s">
        <v>1132</v>
      </c>
      <c r="E362">
        <v>20.13</v>
      </c>
      <c r="F362" t="s">
        <v>511</v>
      </c>
      <c r="G362" t="s">
        <v>1013</v>
      </c>
      <c r="H362">
        <f>COUNTIFS(Table6[Order ID],Table5[[#This Row],[OrderID]])</f>
        <v>1</v>
      </c>
      <c r="I362">
        <f t="shared" si="13"/>
        <v>2016</v>
      </c>
      <c r="J362" s="7" t="str">
        <f t="shared" si="14"/>
        <v>July</v>
      </c>
    </row>
    <row r="363" spans="2:10">
      <c r="B363">
        <v>10609</v>
      </c>
      <c r="C363" s="1">
        <v>42575</v>
      </c>
      <c r="D363" t="s">
        <v>1132</v>
      </c>
      <c r="E363">
        <v>20.13</v>
      </c>
      <c r="F363" t="s">
        <v>168</v>
      </c>
      <c r="G363" t="s">
        <v>1060</v>
      </c>
      <c r="H363">
        <f>COUNTIFS(Table6[Order ID],Table5[[#This Row],[OrderID]])</f>
        <v>3</v>
      </c>
      <c r="I363">
        <f t="shared" si="13"/>
        <v>2016</v>
      </c>
      <c r="J363" s="7" t="str">
        <f t="shared" si="14"/>
        <v>July</v>
      </c>
    </row>
    <row r="364" spans="2:10">
      <c r="B364">
        <v>10610</v>
      </c>
      <c r="C364" s="1">
        <v>42576</v>
      </c>
      <c r="D364" t="s">
        <v>1131</v>
      </c>
      <c r="E364">
        <v>44.04</v>
      </c>
      <c r="F364" t="s">
        <v>299</v>
      </c>
      <c r="G364" t="s">
        <v>1021</v>
      </c>
      <c r="H364">
        <f>COUNTIFS(Table6[Order ID],Table5[[#This Row],[OrderID]])</f>
        <v>1</v>
      </c>
      <c r="I364">
        <f t="shared" si="13"/>
        <v>2016</v>
      </c>
      <c r="J364" s="7" t="str">
        <f t="shared" si="14"/>
        <v>July</v>
      </c>
    </row>
    <row r="365" spans="2:10">
      <c r="B365">
        <v>10611</v>
      </c>
      <c r="C365" s="1">
        <v>42576</v>
      </c>
      <c r="D365" t="s">
        <v>1132</v>
      </c>
      <c r="E365">
        <v>20.13</v>
      </c>
      <c r="F365" t="s">
        <v>581</v>
      </c>
      <c r="G365" t="s">
        <v>1045</v>
      </c>
      <c r="H365">
        <f>COUNTIFS(Table6[Order ID],Table5[[#This Row],[OrderID]])</f>
        <v>3</v>
      </c>
      <c r="I365">
        <f t="shared" si="13"/>
        <v>2016</v>
      </c>
      <c r="J365" s="7" t="str">
        <f t="shared" si="14"/>
        <v>July</v>
      </c>
    </row>
    <row r="366" spans="2:10">
      <c r="B366">
        <v>10612</v>
      </c>
      <c r="C366" s="1">
        <v>42579</v>
      </c>
      <c r="D366" t="s">
        <v>1132</v>
      </c>
      <c r="E366">
        <v>20.13</v>
      </c>
      <c r="F366" t="s">
        <v>465</v>
      </c>
      <c r="G366" t="s">
        <v>1033</v>
      </c>
      <c r="H366">
        <f>COUNTIFS(Table6[Order ID],Table5[[#This Row],[OrderID]])</f>
        <v>5</v>
      </c>
      <c r="I366">
        <f t="shared" si="13"/>
        <v>2016</v>
      </c>
      <c r="J366" s="7" t="str">
        <f t="shared" si="14"/>
        <v>July</v>
      </c>
    </row>
    <row r="367" spans="2:10">
      <c r="B367">
        <v>10613</v>
      </c>
      <c r="C367" s="1">
        <v>42580</v>
      </c>
      <c r="D367" t="s">
        <v>1132</v>
      </c>
      <c r="E367">
        <v>20.13</v>
      </c>
      <c r="F367" t="s">
        <v>262</v>
      </c>
      <c r="G367" t="s">
        <v>1036</v>
      </c>
      <c r="H367">
        <f>COUNTIFS(Table6[Order ID],Table5[[#This Row],[OrderID]])</f>
        <v>2</v>
      </c>
      <c r="I367">
        <f t="shared" si="13"/>
        <v>2016</v>
      </c>
      <c r="J367" s="7" t="str">
        <f t="shared" si="14"/>
        <v>July</v>
      </c>
    </row>
    <row r="368" spans="2:10">
      <c r="B368">
        <v>10614</v>
      </c>
      <c r="C368" s="1">
        <v>42580</v>
      </c>
      <c r="D368" t="s">
        <v>1130</v>
      </c>
      <c r="E368">
        <v>24.08</v>
      </c>
      <c r="F368" t="s">
        <v>93</v>
      </c>
      <c r="G368" t="s">
        <v>1016</v>
      </c>
      <c r="H368">
        <f>COUNTIFS(Table6[Order ID],Table5[[#This Row],[OrderID]])</f>
        <v>3</v>
      </c>
      <c r="I368">
        <f t="shared" si="13"/>
        <v>2016</v>
      </c>
      <c r="J368" s="7" t="str">
        <f t="shared" si="14"/>
        <v>July</v>
      </c>
    </row>
    <row r="369" spans="2:10">
      <c r="B369">
        <v>10615</v>
      </c>
      <c r="C369" s="1">
        <v>42581</v>
      </c>
      <c r="D369" t="s">
        <v>1130</v>
      </c>
      <c r="E369">
        <v>24.08</v>
      </c>
      <c r="F369" t="s">
        <v>575</v>
      </c>
      <c r="G369" t="s">
        <v>1016</v>
      </c>
      <c r="H369">
        <f>COUNTIFS(Table6[Order ID],Table5[[#This Row],[OrderID]])</f>
        <v>1</v>
      </c>
      <c r="I369">
        <f t="shared" si="13"/>
        <v>2016</v>
      </c>
      <c r="J369" s="7" t="str">
        <f t="shared" si="14"/>
        <v>July</v>
      </c>
    </row>
    <row r="370" spans="2:10">
      <c r="B370">
        <v>10616</v>
      </c>
      <c r="C370" s="1">
        <v>42582</v>
      </c>
      <c r="D370" t="s">
        <v>1132</v>
      </c>
      <c r="E370">
        <v>20.13</v>
      </c>
      <c r="F370" t="s">
        <v>244</v>
      </c>
      <c r="G370" t="s">
        <v>989</v>
      </c>
      <c r="H370">
        <f>COUNTIFS(Table6[Order ID],Table5[[#This Row],[OrderID]])</f>
        <v>4</v>
      </c>
      <c r="I370">
        <f t="shared" si="13"/>
        <v>2016</v>
      </c>
      <c r="J370" s="7" t="str">
        <f t="shared" si="14"/>
        <v>July</v>
      </c>
    </row>
    <row r="371" spans="2:10">
      <c r="B371">
        <v>10617</v>
      </c>
      <c r="C371" s="1">
        <v>42582</v>
      </c>
      <c r="D371" t="s">
        <v>1132</v>
      </c>
      <c r="E371">
        <v>20.13</v>
      </c>
      <c r="F371" t="s">
        <v>244</v>
      </c>
      <c r="G371" t="s">
        <v>1036</v>
      </c>
      <c r="H371">
        <f>COUNTIFS(Table6[Order ID],Table5[[#This Row],[OrderID]])</f>
        <v>1</v>
      </c>
      <c r="I371">
        <f t="shared" si="13"/>
        <v>2016</v>
      </c>
      <c r="J371" s="7" t="str">
        <f t="shared" si="14"/>
        <v>July</v>
      </c>
    </row>
    <row r="372" spans="2:10">
      <c r="B372">
        <v>10618</v>
      </c>
      <c r="C372" s="1">
        <v>42583</v>
      </c>
      <c r="D372" t="s">
        <v>1131</v>
      </c>
      <c r="E372">
        <v>44.04</v>
      </c>
      <c r="F372" t="s">
        <v>355</v>
      </c>
      <c r="G372" t="s">
        <v>1036</v>
      </c>
      <c r="H372">
        <f>COUNTIFS(Table6[Order ID],Table5[[#This Row],[OrderID]])</f>
        <v>3</v>
      </c>
      <c r="I372">
        <f t="shared" si="13"/>
        <v>2016</v>
      </c>
      <c r="J372" s="7" t="str">
        <f t="shared" si="14"/>
        <v>August</v>
      </c>
    </row>
    <row r="373" spans="2:10">
      <c r="B373">
        <v>10619</v>
      </c>
      <c r="C373" s="1">
        <v>42586</v>
      </c>
      <c r="D373" t="s">
        <v>1130</v>
      </c>
      <c r="E373">
        <v>24.08</v>
      </c>
      <c r="F373" t="s">
        <v>355</v>
      </c>
      <c r="G373" t="s">
        <v>982</v>
      </c>
      <c r="H373">
        <f>COUNTIFS(Table6[Order ID],Table5[[#This Row],[OrderID]])</f>
        <v>2</v>
      </c>
      <c r="I373">
        <f t="shared" si="13"/>
        <v>2016</v>
      </c>
      <c r="J373" s="7" t="str">
        <f t="shared" si="14"/>
        <v>August</v>
      </c>
    </row>
    <row r="374" spans="2:10">
      <c r="B374">
        <v>10620</v>
      </c>
      <c r="C374" s="1">
        <v>42587</v>
      </c>
      <c r="D374" t="s">
        <v>1130</v>
      </c>
      <c r="E374">
        <v>24.08</v>
      </c>
      <c r="F374" t="s">
        <v>305</v>
      </c>
      <c r="G374" t="s">
        <v>1057</v>
      </c>
      <c r="H374">
        <f>COUNTIFS(Table6[Order ID],Table5[[#This Row],[OrderID]])</f>
        <v>2</v>
      </c>
      <c r="I374">
        <f t="shared" si="13"/>
        <v>2016</v>
      </c>
      <c r="J374" s="7" t="str">
        <f t="shared" si="14"/>
        <v>August</v>
      </c>
    </row>
    <row r="375" spans="2:10">
      <c r="B375">
        <v>10621</v>
      </c>
      <c r="C375" s="1">
        <v>42587</v>
      </c>
      <c r="D375" t="s">
        <v>1132</v>
      </c>
      <c r="E375">
        <v>20.13</v>
      </c>
      <c r="F375" t="s">
        <v>280</v>
      </c>
      <c r="G375" t="s">
        <v>982</v>
      </c>
      <c r="H375">
        <f>COUNTIFS(Table6[Order ID],Table5[[#This Row],[OrderID]])</f>
        <v>4</v>
      </c>
      <c r="I375">
        <f t="shared" si="13"/>
        <v>2016</v>
      </c>
      <c r="J375" s="7" t="str">
        <f t="shared" si="14"/>
        <v>August</v>
      </c>
    </row>
    <row r="376" spans="2:10">
      <c r="B376">
        <v>10622</v>
      </c>
      <c r="C376" s="1">
        <v>42588</v>
      </c>
      <c r="D376" t="s">
        <v>1130</v>
      </c>
      <c r="E376">
        <v>24.08</v>
      </c>
      <c r="F376" t="s">
        <v>441</v>
      </c>
      <c r="G376" t="s">
        <v>1016</v>
      </c>
      <c r="H376">
        <f>COUNTIFS(Table6[Order ID],Table5[[#This Row],[OrderID]])</f>
        <v>2</v>
      </c>
      <c r="I376">
        <f t="shared" si="13"/>
        <v>2016</v>
      </c>
      <c r="J376" s="7" t="str">
        <f t="shared" si="14"/>
        <v>August</v>
      </c>
    </row>
    <row r="377" spans="2:10">
      <c r="B377">
        <v>10623</v>
      </c>
      <c r="C377" s="1">
        <v>42589</v>
      </c>
      <c r="D377" t="s">
        <v>1132</v>
      </c>
      <c r="E377">
        <v>20.13</v>
      </c>
      <c r="F377" t="s">
        <v>204</v>
      </c>
      <c r="G377" t="s">
        <v>982</v>
      </c>
      <c r="H377">
        <f>COUNTIFS(Table6[Order ID],Table5[[#This Row],[OrderID]])</f>
        <v>5</v>
      </c>
      <c r="I377">
        <f t="shared" si="13"/>
        <v>2016</v>
      </c>
      <c r="J377" s="7" t="str">
        <f t="shared" si="14"/>
        <v>August</v>
      </c>
    </row>
    <row r="378" spans="2:10">
      <c r="B378">
        <v>10624</v>
      </c>
      <c r="C378" s="1">
        <v>42589</v>
      </c>
      <c r="D378" t="s">
        <v>1132</v>
      </c>
      <c r="E378">
        <v>20.13</v>
      </c>
      <c r="F378" t="s">
        <v>505</v>
      </c>
      <c r="G378" t="s">
        <v>1029</v>
      </c>
      <c r="H378">
        <f>COUNTIFS(Table6[Order ID],Table5[[#This Row],[OrderID]])</f>
        <v>3</v>
      </c>
      <c r="I378">
        <f t="shared" si="13"/>
        <v>2016</v>
      </c>
      <c r="J378" s="7" t="str">
        <f t="shared" si="14"/>
        <v>August</v>
      </c>
    </row>
    <row r="379" spans="2:10">
      <c r="B379">
        <v>10625</v>
      </c>
      <c r="C379" s="1">
        <v>42590</v>
      </c>
      <c r="D379" t="s">
        <v>1131</v>
      </c>
      <c r="E379">
        <v>44.04</v>
      </c>
      <c r="F379" t="s">
        <v>68</v>
      </c>
      <c r="G379" t="s">
        <v>1002</v>
      </c>
      <c r="H379">
        <f>COUNTIFS(Table6[Order ID],Table5[[#This Row],[OrderID]])</f>
        <v>3</v>
      </c>
      <c r="I379">
        <f t="shared" si="13"/>
        <v>2016</v>
      </c>
      <c r="J379" s="7" t="str">
        <f t="shared" si="14"/>
        <v>August</v>
      </c>
    </row>
    <row r="380" spans="2:10">
      <c r="B380">
        <v>10626</v>
      </c>
      <c r="C380" s="1">
        <v>42593</v>
      </c>
      <c r="D380" t="s">
        <v>1132</v>
      </c>
      <c r="E380">
        <v>20.13</v>
      </c>
      <c r="F380" t="s">
        <v>87</v>
      </c>
      <c r="G380" t="s">
        <v>1036</v>
      </c>
      <c r="H380">
        <f>COUNTIFS(Table6[Order ID],Table5[[#This Row],[OrderID]])</f>
        <v>3</v>
      </c>
      <c r="I380">
        <f t="shared" si="13"/>
        <v>2016</v>
      </c>
      <c r="J380" s="7" t="str">
        <f t="shared" si="14"/>
        <v>August</v>
      </c>
    </row>
    <row r="381" spans="2:10">
      <c r="B381">
        <v>10627</v>
      </c>
      <c r="C381" s="1">
        <v>42593</v>
      </c>
      <c r="D381" t="s">
        <v>1130</v>
      </c>
      <c r="E381">
        <v>24.08</v>
      </c>
      <c r="F381" t="s">
        <v>465</v>
      </c>
      <c r="G381" t="s">
        <v>996</v>
      </c>
      <c r="H381">
        <f>COUNTIFS(Table6[Order ID],Table5[[#This Row],[OrderID]])</f>
        <v>2</v>
      </c>
      <c r="I381">
        <f t="shared" si="13"/>
        <v>2016</v>
      </c>
      <c r="J381" s="7" t="str">
        <f t="shared" si="14"/>
        <v>August</v>
      </c>
    </row>
    <row r="382" spans="2:10">
      <c r="B382">
        <v>10628</v>
      </c>
      <c r="C382" s="1">
        <v>42594</v>
      </c>
      <c r="D382" t="s">
        <v>1130</v>
      </c>
      <c r="E382">
        <v>24.08</v>
      </c>
      <c r="F382" t="s">
        <v>99</v>
      </c>
      <c r="G382" t="s">
        <v>1060</v>
      </c>
      <c r="H382">
        <f>COUNTIFS(Table6[Order ID],Table5[[#This Row],[OrderID]])</f>
        <v>1</v>
      </c>
      <c r="I382">
        <f t="shared" si="13"/>
        <v>2016</v>
      </c>
      <c r="J382" s="7" t="str">
        <f t="shared" si="14"/>
        <v>August</v>
      </c>
    </row>
    <row r="383" spans="2:10">
      <c r="B383">
        <v>10629</v>
      </c>
      <c r="C383" s="1">
        <v>42594</v>
      </c>
      <c r="D383" t="s">
        <v>1130</v>
      </c>
      <c r="E383">
        <v>24.08</v>
      </c>
      <c r="F383" t="s">
        <v>233</v>
      </c>
      <c r="G383" t="s">
        <v>1051</v>
      </c>
      <c r="H383">
        <f>COUNTIFS(Table6[Order ID],Table5[[#This Row],[OrderID]])</f>
        <v>2</v>
      </c>
      <c r="I383">
        <f t="shared" si="13"/>
        <v>2016</v>
      </c>
      <c r="J383" s="7" t="str">
        <f t="shared" si="14"/>
        <v>August</v>
      </c>
    </row>
    <row r="384" spans="2:10">
      <c r="B384">
        <v>10630</v>
      </c>
      <c r="C384" s="1">
        <v>42595</v>
      </c>
      <c r="D384" t="s">
        <v>1132</v>
      </c>
      <c r="E384">
        <v>20.13</v>
      </c>
      <c r="F384" t="s">
        <v>287</v>
      </c>
      <c r="G384" t="s">
        <v>1057</v>
      </c>
      <c r="H384">
        <f>COUNTIFS(Table6[Order ID],Table5[[#This Row],[OrderID]])</f>
        <v>2</v>
      </c>
      <c r="I384">
        <f t="shared" si="13"/>
        <v>2016</v>
      </c>
      <c r="J384" s="7" t="str">
        <f t="shared" si="14"/>
        <v>August</v>
      </c>
    </row>
    <row r="385" spans="2:10">
      <c r="B385">
        <v>10631</v>
      </c>
      <c r="C385" s="1">
        <v>42596</v>
      </c>
      <c r="D385" t="s">
        <v>1131</v>
      </c>
      <c r="E385">
        <v>44.04</v>
      </c>
      <c r="F385" t="s">
        <v>299</v>
      </c>
      <c r="G385" t="s">
        <v>1021</v>
      </c>
      <c r="H385">
        <f>COUNTIFS(Table6[Order ID],Table5[[#This Row],[OrderID]])</f>
        <v>1</v>
      </c>
      <c r="I385">
        <f t="shared" si="13"/>
        <v>2016</v>
      </c>
      <c r="J385" s="7" t="str">
        <f t="shared" si="14"/>
        <v>August</v>
      </c>
    </row>
    <row r="386" spans="2:10">
      <c r="B386">
        <v>10632</v>
      </c>
      <c r="C386" s="1">
        <v>42596</v>
      </c>
      <c r="D386" t="s">
        <v>1131</v>
      </c>
      <c r="E386">
        <v>44.04</v>
      </c>
      <c r="F386" t="s">
        <v>552</v>
      </c>
      <c r="G386" t="s">
        <v>1036</v>
      </c>
      <c r="H386">
        <f>COUNTIFS(Table6[Order ID],Table5[[#This Row],[OrderID]])</f>
        <v>2</v>
      </c>
      <c r="I386">
        <f t="shared" ref="I386:I449" si="15">YEAR(C386)</f>
        <v>2016</v>
      </c>
      <c r="J386" s="7" t="str">
        <f t="shared" ref="J386:J449" si="16">TEXT(C386,"mmmm")</f>
        <v>August</v>
      </c>
    </row>
    <row r="387" spans="2:10">
      <c r="B387">
        <v>10633</v>
      </c>
      <c r="C387" s="1">
        <v>42597</v>
      </c>
      <c r="D387" t="s">
        <v>1130</v>
      </c>
      <c r="E387">
        <v>24.08</v>
      </c>
      <c r="F387" t="s">
        <v>180</v>
      </c>
      <c r="G387" t="s">
        <v>1048</v>
      </c>
      <c r="H387">
        <f>COUNTIFS(Table6[Order ID],Table5[[#This Row],[OrderID]])</f>
        <v>4</v>
      </c>
      <c r="I387">
        <f t="shared" si="15"/>
        <v>2016</v>
      </c>
      <c r="J387" s="7" t="str">
        <f t="shared" si="16"/>
        <v>August</v>
      </c>
    </row>
    <row r="388" spans="2:10">
      <c r="B388">
        <v>10634</v>
      </c>
      <c r="C388" s="1">
        <v>42597</v>
      </c>
      <c r="D388" t="s">
        <v>1130</v>
      </c>
      <c r="E388">
        <v>24.08</v>
      </c>
      <c r="F388" t="s">
        <v>192</v>
      </c>
      <c r="G388" t="s">
        <v>996</v>
      </c>
      <c r="H388">
        <f>COUNTIFS(Table6[Order ID],Table5[[#This Row],[OrderID]])</f>
        <v>4</v>
      </c>
      <c r="I388">
        <f t="shared" si="15"/>
        <v>2016</v>
      </c>
      <c r="J388" s="7" t="str">
        <f t="shared" si="16"/>
        <v>August</v>
      </c>
    </row>
    <row r="389" spans="2:10">
      <c r="B389">
        <v>10635</v>
      </c>
      <c r="C389" s="1">
        <v>42600</v>
      </c>
      <c r="D389" t="s">
        <v>1130</v>
      </c>
      <c r="E389">
        <v>24.08</v>
      </c>
      <c r="F389" t="s">
        <v>344</v>
      </c>
      <c r="G389" t="s">
        <v>1048</v>
      </c>
      <c r="H389">
        <f>COUNTIFS(Table6[Order ID],Table5[[#This Row],[OrderID]])</f>
        <v>3</v>
      </c>
      <c r="I389">
        <f t="shared" si="15"/>
        <v>2016</v>
      </c>
      <c r="J389" s="7" t="str">
        <f t="shared" si="16"/>
        <v>August</v>
      </c>
    </row>
    <row r="390" spans="2:10">
      <c r="B390">
        <v>10636</v>
      </c>
      <c r="C390" s="1">
        <v>42601</v>
      </c>
      <c r="D390" t="s">
        <v>1131</v>
      </c>
      <c r="E390">
        <v>44.04</v>
      </c>
      <c r="F390" t="s">
        <v>558</v>
      </c>
      <c r="G390" t="s">
        <v>1013</v>
      </c>
      <c r="H390">
        <f>COUNTIFS(Table6[Order ID],Table5[[#This Row],[OrderID]])</f>
        <v>2</v>
      </c>
      <c r="I390">
        <f t="shared" si="15"/>
        <v>2016</v>
      </c>
      <c r="J390" s="7" t="str">
        <f t="shared" si="16"/>
        <v>August</v>
      </c>
    </row>
    <row r="391" spans="2:10">
      <c r="B391">
        <v>10637</v>
      </c>
      <c r="C391" s="1">
        <v>42601</v>
      </c>
      <c r="D391" t="s">
        <v>1131</v>
      </c>
      <c r="E391">
        <v>44.04</v>
      </c>
      <c r="F391" t="s">
        <v>412</v>
      </c>
      <c r="G391" t="s">
        <v>989</v>
      </c>
      <c r="H391">
        <f>COUNTIFS(Table6[Order ID],Table5[[#This Row],[OrderID]])</f>
        <v>3</v>
      </c>
      <c r="I391">
        <f t="shared" si="15"/>
        <v>2016</v>
      </c>
      <c r="J391" s="7" t="str">
        <f t="shared" si="16"/>
        <v>August</v>
      </c>
    </row>
    <row r="392" spans="2:10">
      <c r="B392">
        <v>10638</v>
      </c>
      <c r="C392" s="1">
        <v>42602</v>
      </c>
      <c r="D392" t="s">
        <v>1131</v>
      </c>
      <c r="E392">
        <v>44.04</v>
      </c>
      <c r="F392" t="s">
        <v>335</v>
      </c>
      <c r="G392" t="s">
        <v>996</v>
      </c>
      <c r="H392">
        <f>COUNTIFS(Table6[Order ID],Table5[[#This Row],[OrderID]])</f>
        <v>3</v>
      </c>
      <c r="I392">
        <f t="shared" si="15"/>
        <v>2016</v>
      </c>
      <c r="J392" s="7" t="str">
        <f t="shared" si="16"/>
        <v>August</v>
      </c>
    </row>
    <row r="393" spans="2:10">
      <c r="B393">
        <v>10639</v>
      </c>
      <c r="C393" s="1">
        <v>42602</v>
      </c>
      <c r="D393" t="s">
        <v>1130</v>
      </c>
      <c r="E393">
        <v>24.08</v>
      </c>
      <c r="F393" t="s">
        <v>459</v>
      </c>
      <c r="G393" t="s">
        <v>1036</v>
      </c>
      <c r="H393">
        <f>COUNTIFS(Table6[Order ID],Table5[[#This Row],[OrderID]])</f>
        <v>1</v>
      </c>
      <c r="I393">
        <f t="shared" si="15"/>
        <v>2016</v>
      </c>
      <c r="J393" s="7" t="str">
        <f t="shared" si="16"/>
        <v>August</v>
      </c>
    </row>
    <row r="394" spans="2:10">
      <c r="B394">
        <v>10640</v>
      </c>
      <c r="C394" s="1">
        <v>42603</v>
      </c>
      <c r="D394" t="s">
        <v>1131</v>
      </c>
      <c r="E394">
        <v>44.04</v>
      </c>
      <c r="F394" t="s">
        <v>552</v>
      </c>
      <c r="G394" t="s">
        <v>1045</v>
      </c>
      <c r="H394">
        <f>COUNTIFS(Table6[Order ID],Table5[[#This Row],[OrderID]])</f>
        <v>2</v>
      </c>
      <c r="I394">
        <f t="shared" si="15"/>
        <v>2016</v>
      </c>
      <c r="J394" s="7" t="str">
        <f t="shared" si="16"/>
        <v>August</v>
      </c>
    </row>
    <row r="395" spans="2:10">
      <c r="B395">
        <v>10641</v>
      </c>
      <c r="C395" s="1">
        <v>42604</v>
      </c>
      <c r="D395" t="s">
        <v>1132</v>
      </c>
      <c r="E395">
        <v>20.13</v>
      </c>
      <c r="F395" t="s">
        <v>262</v>
      </c>
      <c r="G395" t="s">
        <v>1007</v>
      </c>
      <c r="H395">
        <f>COUNTIFS(Table6[Order ID],Table5[[#This Row],[OrderID]])</f>
        <v>2</v>
      </c>
      <c r="I395">
        <f t="shared" si="15"/>
        <v>2016</v>
      </c>
      <c r="J395" s="7" t="str">
        <f t="shared" si="16"/>
        <v>August</v>
      </c>
    </row>
    <row r="396" spans="2:10">
      <c r="B396">
        <v>10642</v>
      </c>
      <c r="C396" s="1">
        <v>42604</v>
      </c>
      <c r="D396" t="s">
        <v>1130</v>
      </c>
      <c r="E396">
        <v>24.08</v>
      </c>
      <c r="F396" t="s">
        <v>476</v>
      </c>
      <c r="G396" t="s">
        <v>1007</v>
      </c>
      <c r="H396">
        <f>COUNTIFS(Table6[Order ID],Table5[[#This Row],[OrderID]])</f>
        <v>2</v>
      </c>
      <c r="I396">
        <f t="shared" si="15"/>
        <v>2016</v>
      </c>
      <c r="J396" s="7" t="str">
        <f t="shared" si="16"/>
        <v>August</v>
      </c>
    </row>
    <row r="397" spans="2:10">
      <c r="B397">
        <v>10643</v>
      </c>
      <c r="C397" s="1">
        <v>42607</v>
      </c>
      <c r="D397" t="s">
        <v>1131</v>
      </c>
      <c r="E397">
        <v>44.04</v>
      </c>
      <c r="F397" t="s">
        <v>61</v>
      </c>
      <c r="G397" t="s">
        <v>1036</v>
      </c>
      <c r="H397">
        <f>COUNTIFS(Table6[Order ID],Table5[[#This Row],[OrderID]])</f>
        <v>3</v>
      </c>
      <c r="I397">
        <f t="shared" si="15"/>
        <v>2016</v>
      </c>
      <c r="J397" s="7" t="str">
        <f t="shared" si="16"/>
        <v>August</v>
      </c>
    </row>
    <row r="398" spans="2:10">
      <c r="B398">
        <v>10644</v>
      </c>
      <c r="C398" s="1">
        <v>42607</v>
      </c>
      <c r="D398" t="s">
        <v>1132</v>
      </c>
      <c r="E398">
        <v>20.13</v>
      </c>
      <c r="F398" t="s">
        <v>563</v>
      </c>
      <c r="G398" t="s">
        <v>989</v>
      </c>
      <c r="H398">
        <f>COUNTIFS(Table6[Order ID],Table5[[#This Row],[OrderID]])</f>
        <v>3</v>
      </c>
      <c r="I398">
        <f t="shared" si="15"/>
        <v>2016</v>
      </c>
      <c r="J398" s="7" t="str">
        <f t="shared" si="16"/>
        <v>August</v>
      </c>
    </row>
    <row r="399" spans="2:10">
      <c r="B399">
        <v>10645</v>
      </c>
      <c r="C399" s="1">
        <v>42608</v>
      </c>
      <c r="D399" t="s">
        <v>1131</v>
      </c>
      <c r="E399">
        <v>44.04</v>
      </c>
      <c r="F399" t="s">
        <v>256</v>
      </c>
      <c r="G399" t="s">
        <v>1002</v>
      </c>
      <c r="H399">
        <f>COUNTIFS(Table6[Order ID],Table5[[#This Row],[OrderID]])</f>
        <v>2</v>
      </c>
      <c r="I399">
        <f t="shared" si="15"/>
        <v>2016</v>
      </c>
      <c r="J399" s="7" t="str">
        <f t="shared" si="16"/>
        <v>August</v>
      </c>
    </row>
    <row r="400" spans="2:10">
      <c r="B400">
        <v>10646</v>
      </c>
      <c r="C400" s="1">
        <v>42609</v>
      </c>
      <c r="D400" t="s">
        <v>1130</v>
      </c>
      <c r="E400">
        <v>24.08</v>
      </c>
      <c r="F400" t="s">
        <v>274</v>
      </c>
      <c r="G400" t="s">
        <v>1033</v>
      </c>
      <c r="H400">
        <f>COUNTIFS(Table6[Order ID],Table5[[#This Row],[OrderID]])</f>
        <v>4</v>
      </c>
      <c r="I400">
        <f t="shared" si="15"/>
        <v>2016</v>
      </c>
      <c r="J400" s="7" t="str">
        <f t="shared" si="16"/>
        <v>August</v>
      </c>
    </row>
    <row r="401" spans="2:10">
      <c r="B401">
        <v>10647</v>
      </c>
      <c r="C401" s="1">
        <v>42609</v>
      </c>
      <c r="D401" t="s">
        <v>1132</v>
      </c>
      <c r="E401">
        <v>20.13</v>
      </c>
      <c r="F401" t="s">
        <v>407</v>
      </c>
      <c r="G401" t="s">
        <v>1033</v>
      </c>
      <c r="H401">
        <f>COUNTIFS(Table6[Order ID],Table5[[#This Row],[OrderID]])</f>
        <v>2</v>
      </c>
      <c r="I401">
        <f t="shared" si="15"/>
        <v>2016</v>
      </c>
      <c r="J401" s="7" t="str">
        <f t="shared" si="16"/>
        <v>August</v>
      </c>
    </row>
    <row r="402" spans="2:10">
      <c r="B402">
        <v>10648</v>
      </c>
      <c r="C402" s="1">
        <v>42610</v>
      </c>
      <c r="D402" t="s">
        <v>1132</v>
      </c>
      <c r="E402">
        <v>20.13</v>
      </c>
      <c r="F402" t="s">
        <v>441</v>
      </c>
      <c r="G402" t="s">
        <v>1021</v>
      </c>
      <c r="H402">
        <f>COUNTIFS(Table6[Order ID],Table5[[#This Row],[OrderID]])</f>
        <v>2</v>
      </c>
      <c r="I402">
        <f t="shared" si="15"/>
        <v>2016</v>
      </c>
      <c r="J402" s="7" t="str">
        <f t="shared" si="16"/>
        <v>August</v>
      </c>
    </row>
    <row r="403" spans="2:10">
      <c r="B403">
        <v>10649</v>
      </c>
      <c r="C403" s="1">
        <v>42610</v>
      </c>
      <c r="D403" t="s">
        <v>1130</v>
      </c>
      <c r="E403">
        <v>24.08</v>
      </c>
      <c r="F403" t="s">
        <v>350</v>
      </c>
      <c r="G403" t="s">
        <v>1033</v>
      </c>
      <c r="H403">
        <f>COUNTIFS(Table6[Order ID],Table5[[#This Row],[OrderID]])</f>
        <v>2</v>
      </c>
      <c r="I403">
        <f t="shared" si="15"/>
        <v>2016</v>
      </c>
      <c r="J403" s="7" t="str">
        <f t="shared" si="16"/>
        <v>August</v>
      </c>
    </row>
    <row r="404" spans="2:10">
      <c r="B404">
        <v>10650</v>
      </c>
      <c r="C404" s="1">
        <v>42611</v>
      </c>
      <c r="D404" t="s">
        <v>1130</v>
      </c>
      <c r="E404">
        <v>24.08</v>
      </c>
      <c r="F404" t="s">
        <v>186</v>
      </c>
      <c r="G404" t="s">
        <v>1048</v>
      </c>
      <c r="H404">
        <f>COUNTIFS(Table6[Order ID],Table5[[#This Row],[OrderID]])</f>
        <v>3</v>
      </c>
      <c r="I404">
        <f t="shared" si="15"/>
        <v>2016</v>
      </c>
      <c r="J404" s="7" t="str">
        <f t="shared" si="16"/>
        <v>August</v>
      </c>
    </row>
    <row r="405" spans="2:10">
      <c r="B405">
        <v>10651</v>
      </c>
      <c r="C405" s="1">
        <v>42614</v>
      </c>
      <c r="D405" t="s">
        <v>1132</v>
      </c>
      <c r="E405">
        <v>20.13</v>
      </c>
      <c r="F405" t="s">
        <v>552</v>
      </c>
      <c r="G405" t="s">
        <v>1029</v>
      </c>
      <c r="H405">
        <f>COUNTIFS(Table6[Order ID],Table5[[#This Row],[OrderID]])</f>
        <v>2</v>
      </c>
      <c r="I405">
        <f t="shared" si="15"/>
        <v>2016</v>
      </c>
      <c r="J405" s="7" t="str">
        <f t="shared" si="16"/>
        <v>September</v>
      </c>
    </row>
    <row r="406" spans="2:10">
      <c r="B406">
        <v>10652</v>
      </c>
      <c r="C406" s="1">
        <v>42614</v>
      </c>
      <c r="D406" t="s">
        <v>1132</v>
      </c>
      <c r="E406">
        <v>20.13</v>
      </c>
      <c r="F406" t="s">
        <v>239</v>
      </c>
      <c r="G406" t="s">
        <v>1054</v>
      </c>
      <c r="H406">
        <f>COUNTIFS(Table6[Order ID],Table5[[#This Row],[OrderID]])</f>
        <v>2</v>
      </c>
      <c r="I406">
        <f t="shared" si="15"/>
        <v>2016</v>
      </c>
      <c r="J406" s="7" t="str">
        <f t="shared" si="16"/>
        <v>September</v>
      </c>
    </row>
    <row r="407" spans="2:10">
      <c r="B407">
        <v>10653</v>
      </c>
      <c r="C407" s="1">
        <v>42615</v>
      </c>
      <c r="D407" t="s">
        <v>1131</v>
      </c>
      <c r="E407">
        <v>44.04</v>
      </c>
      <c r="F407" t="s">
        <v>204</v>
      </c>
      <c r="G407" t="s">
        <v>1002</v>
      </c>
      <c r="H407">
        <f>COUNTIFS(Table6[Order ID],Table5[[#This Row],[OrderID]])</f>
        <v>2</v>
      </c>
      <c r="I407">
        <f t="shared" si="15"/>
        <v>2016</v>
      </c>
      <c r="J407" s="7" t="str">
        <f t="shared" si="16"/>
        <v>September</v>
      </c>
    </row>
    <row r="408" spans="2:10">
      <c r="B408">
        <v>10654</v>
      </c>
      <c r="C408" s="1">
        <v>42615</v>
      </c>
      <c r="D408" t="s">
        <v>1131</v>
      </c>
      <c r="E408">
        <v>44.04</v>
      </c>
      <c r="F408" t="s">
        <v>87</v>
      </c>
      <c r="G408" t="s">
        <v>996</v>
      </c>
      <c r="H408">
        <f>COUNTIFS(Table6[Order ID],Table5[[#This Row],[OrderID]])</f>
        <v>3</v>
      </c>
      <c r="I408">
        <f t="shared" si="15"/>
        <v>2016</v>
      </c>
      <c r="J408" s="7" t="str">
        <f t="shared" si="16"/>
        <v>September</v>
      </c>
    </row>
    <row r="409" spans="2:10">
      <c r="B409">
        <v>10655</v>
      </c>
      <c r="C409" s="1">
        <v>42616</v>
      </c>
      <c r="D409" t="s">
        <v>1132</v>
      </c>
      <c r="E409">
        <v>20.13</v>
      </c>
      <c r="F409" t="s">
        <v>435</v>
      </c>
      <c r="G409" t="s">
        <v>1042</v>
      </c>
      <c r="H409">
        <f>COUNTIFS(Table6[Order ID],Table5[[#This Row],[OrderID]])</f>
        <v>1</v>
      </c>
      <c r="I409">
        <f t="shared" si="15"/>
        <v>2016</v>
      </c>
      <c r="J409" s="7" t="str">
        <f t="shared" si="16"/>
        <v>September</v>
      </c>
    </row>
    <row r="410" spans="2:10">
      <c r="B410">
        <v>10656</v>
      </c>
      <c r="C410" s="1">
        <v>42617</v>
      </c>
      <c r="D410" t="s">
        <v>1131</v>
      </c>
      <c r="E410">
        <v>44.04</v>
      </c>
      <c r="F410" t="s">
        <v>244</v>
      </c>
      <c r="G410" t="s">
        <v>989</v>
      </c>
      <c r="H410">
        <f>COUNTIFS(Table6[Order ID],Table5[[#This Row],[OrderID]])</f>
        <v>3</v>
      </c>
      <c r="I410">
        <f t="shared" si="15"/>
        <v>2016</v>
      </c>
      <c r="J410" s="7" t="str">
        <f t="shared" si="16"/>
        <v>September</v>
      </c>
    </row>
    <row r="411" spans="2:10">
      <c r="B411">
        <v>10657</v>
      </c>
      <c r="C411" s="1">
        <v>42617</v>
      </c>
      <c r="D411" t="s">
        <v>1132</v>
      </c>
      <c r="E411">
        <v>20.13</v>
      </c>
      <c r="F411" t="s">
        <v>465</v>
      </c>
      <c r="G411" t="s">
        <v>1042</v>
      </c>
      <c r="H411">
        <f>COUNTIFS(Table6[Order ID],Table5[[#This Row],[OrderID]])</f>
        <v>6</v>
      </c>
      <c r="I411">
        <f t="shared" si="15"/>
        <v>2016</v>
      </c>
      <c r="J411" s="7" t="str">
        <f t="shared" si="16"/>
        <v>September</v>
      </c>
    </row>
    <row r="412" spans="2:10">
      <c r="B412">
        <v>10658</v>
      </c>
      <c r="C412" s="1">
        <v>42618</v>
      </c>
      <c r="D412" t="s">
        <v>1131</v>
      </c>
      <c r="E412">
        <v>44.04</v>
      </c>
      <c r="F412" t="s">
        <v>418</v>
      </c>
      <c r="G412" t="s">
        <v>1057</v>
      </c>
      <c r="H412">
        <f>COUNTIFS(Table6[Order ID],Table5[[#This Row],[OrderID]])</f>
        <v>4</v>
      </c>
      <c r="I412">
        <f t="shared" si="15"/>
        <v>2016</v>
      </c>
      <c r="J412" s="7" t="str">
        <f t="shared" si="16"/>
        <v>September</v>
      </c>
    </row>
    <row r="413" spans="2:10">
      <c r="B413">
        <v>10659</v>
      </c>
      <c r="C413" s="1">
        <v>42618</v>
      </c>
      <c r="D413" t="s">
        <v>1132</v>
      </c>
      <c r="E413">
        <v>20.13</v>
      </c>
      <c r="F413" t="s">
        <v>412</v>
      </c>
      <c r="G413" t="s">
        <v>1016</v>
      </c>
      <c r="H413">
        <f>COUNTIFS(Table6[Order ID],Table5[[#This Row],[OrderID]])</f>
        <v>3</v>
      </c>
      <c r="I413">
        <f t="shared" si="15"/>
        <v>2016</v>
      </c>
      <c r="J413" s="7" t="str">
        <f t="shared" si="16"/>
        <v>September</v>
      </c>
    </row>
    <row r="414" spans="2:10">
      <c r="B414">
        <v>10660</v>
      </c>
      <c r="C414" s="1">
        <v>42621</v>
      </c>
      <c r="D414" t="s">
        <v>1131</v>
      </c>
      <c r="E414">
        <v>44.04</v>
      </c>
      <c r="F414" t="s">
        <v>268</v>
      </c>
      <c r="G414" t="s">
        <v>982</v>
      </c>
      <c r="H414">
        <f>COUNTIFS(Table6[Order ID],Table5[[#This Row],[OrderID]])</f>
        <v>1</v>
      </c>
      <c r="I414">
        <f t="shared" si="15"/>
        <v>2016</v>
      </c>
      <c r="J414" s="7" t="str">
        <f t="shared" si="16"/>
        <v>September</v>
      </c>
    </row>
    <row r="415" spans="2:10">
      <c r="B415">
        <v>10661</v>
      </c>
      <c r="C415" s="1">
        <v>42622</v>
      </c>
      <c r="D415" t="s">
        <v>1130</v>
      </c>
      <c r="E415">
        <v>24.08</v>
      </c>
      <c r="F415" t="s">
        <v>274</v>
      </c>
      <c r="G415" t="s">
        <v>1002</v>
      </c>
      <c r="H415">
        <f>COUNTIFS(Table6[Order ID],Table5[[#This Row],[OrderID]])</f>
        <v>2</v>
      </c>
      <c r="I415">
        <f t="shared" si="15"/>
        <v>2016</v>
      </c>
      <c r="J415" s="7" t="str">
        <f t="shared" si="16"/>
        <v>September</v>
      </c>
    </row>
    <row r="416" spans="2:10">
      <c r="B416">
        <v>10662</v>
      </c>
      <c r="C416" s="1">
        <v>42622</v>
      </c>
      <c r="D416" t="s">
        <v>1132</v>
      </c>
      <c r="E416">
        <v>20.13</v>
      </c>
      <c r="F416" t="s">
        <v>340</v>
      </c>
      <c r="G416" t="s">
        <v>1042</v>
      </c>
      <c r="H416">
        <f>COUNTIFS(Table6[Order ID],Table5[[#This Row],[OrderID]])</f>
        <v>1</v>
      </c>
      <c r="I416">
        <f t="shared" si="15"/>
        <v>2016</v>
      </c>
      <c r="J416" s="7" t="str">
        <f t="shared" si="16"/>
        <v>September</v>
      </c>
    </row>
    <row r="417" spans="2:10">
      <c r="B417">
        <v>10663</v>
      </c>
      <c r="C417" s="1">
        <v>42623</v>
      </c>
      <c r="D417" t="s">
        <v>1132</v>
      </c>
      <c r="E417">
        <v>20.13</v>
      </c>
      <c r="F417" t="s">
        <v>113</v>
      </c>
      <c r="G417" t="s">
        <v>1016</v>
      </c>
      <c r="H417">
        <f>COUNTIFS(Table6[Order ID],Table5[[#This Row],[OrderID]])</f>
        <v>3</v>
      </c>
      <c r="I417">
        <f t="shared" si="15"/>
        <v>2016</v>
      </c>
      <c r="J417" s="7" t="str">
        <f t="shared" si="16"/>
        <v>September</v>
      </c>
    </row>
    <row r="418" spans="2:10">
      <c r="B418">
        <v>10664</v>
      </c>
      <c r="C418" s="1">
        <v>42623</v>
      </c>
      <c r="D418" t="s">
        <v>1130</v>
      </c>
      <c r="E418">
        <v>24.08</v>
      </c>
      <c r="F418" t="s">
        <v>222</v>
      </c>
      <c r="G418" t="s">
        <v>1002</v>
      </c>
      <c r="H418">
        <f>COUNTIFS(Table6[Order ID],Table5[[#This Row],[OrderID]])</f>
        <v>3</v>
      </c>
      <c r="I418">
        <f t="shared" si="15"/>
        <v>2016</v>
      </c>
      <c r="J418" s="7" t="str">
        <f t="shared" si="16"/>
        <v>September</v>
      </c>
    </row>
    <row r="419" spans="2:10">
      <c r="B419">
        <v>10665</v>
      </c>
      <c r="C419" s="1">
        <v>42624</v>
      </c>
      <c r="D419" t="s">
        <v>1132</v>
      </c>
      <c r="E419">
        <v>20.13</v>
      </c>
      <c r="F419" t="s">
        <v>340</v>
      </c>
      <c r="G419" t="s">
        <v>996</v>
      </c>
      <c r="H419">
        <f>COUNTIFS(Table6[Order ID],Table5[[#This Row],[OrderID]])</f>
        <v>3</v>
      </c>
      <c r="I419">
        <f t="shared" si="15"/>
        <v>2016</v>
      </c>
      <c r="J419" s="7" t="str">
        <f t="shared" si="16"/>
        <v>September</v>
      </c>
    </row>
    <row r="420" spans="2:10">
      <c r="B420">
        <v>10666</v>
      </c>
      <c r="C420" s="1">
        <v>42625</v>
      </c>
      <c r="D420" t="s">
        <v>1132</v>
      </c>
      <c r="E420">
        <v>20.13</v>
      </c>
      <c r="F420" t="s">
        <v>447</v>
      </c>
      <c r="G420" t="s">
        <v>1007</v>
      </c>
      <c r="H420">
        <f>COUNTIFS(Table6[Order ID],Table5[[#This Row],[OrderID]])</f>
        <v>2</v>
      </c>
      <c r="I420">
        <f t="shared" si="15"/>
        <v>2016</v>
      </c>
      <c r="J420" s="7" t="str">
        <f t="shared" si="16"/>
        <v>September</v>
      </c>
    </row>
    <row r="421" spans="2:10">
      <c r="B421">
        <v>10667</v>
      </c>
      <c r="C421" s="1">
        <v>42625</v>
      </c>
      <c r="D421" t="s">
        <v>1131</v>
      </c>
      <c r="E421">
        <v>44.04</v>
      </c>
      <c r="F421" t="s">
        <v>180</v>
      </c>
      <c r="G421" t="s">
        <v>1048</v>
      </c>
      <c r="H421">
        <f>COUNTIFS(Table6[Order ID],Table5[[#This Row],[OrderID]])</f>
        <v>2</v>
      </c>
      <c r="I421">
        <f t="shared" si="15"/>
        <v>2016</v>
      </c>
      <c r="J421" s="7" t="str">
        <f t="shared" si="16"/>
        <v>September</v>
      </c>
    </row>
    <row r="422" spans="2:10">
      <c r="B422">
        <v>10668</v>
      </c>
      <c r="C422" s="1">
        <v>42628</v>
      </c>
      <c r="D422" t="s">
        <v>1132</v>
      </c>
      <c r="E422">
        <v>20.13</v>
      </c>
      <c r="F422" t="s">
        <v>552</v>
      </c>
      <c r="G422" t="s">
        <v>996</v>
      </c>
      <c r="H422">
        <f>COUNTIFS(Table6[Order ID],Table5[[#This Row],[OrderID]])</f>
        <v>3</v>
      </c>
      <c r="I422">
        <f t="shared" si="15"/>
        <v>2016</v>
      </c>
      <c r="J422" s="7" t="str">
        <f t="shared" si="16"/>
        <v>September</v>
      </c>
    </row>
    <row r="423" spans="2:10">
      <c r="B423">
        <v>10669</v>
      </c>
      <c r="C423" s="1">
        <v>42628</v>
      </c>
      <c r="D423" t="s">
        <v>1131</v>
      </c>
      <c r="E423">
        <v>44.04</v>
      </c>
      <c r="F423" t="s">
        <v>476</v>
      </c>
      <c r="G423" t="s">
        <v>1033</v>
      </c>
      <c r="H423">
        <f>COUNTIFS(Table6[Order ID],Table5[[#This Row],[OrderID]])</f>
        <v>1</v>
      </c>
      <c r="I423">
        <f t="shared" si="15"/>
        <v>2016</v>
      </c>
      <c r="J423" s="7" t="str">
        <f t="shared" si="16"/>
        <v>September</v>
      </c>
    </row>
    <row r="424" spans="2:10">
      <c r="B424">
        <v>10670</v>
      </c>
      <c r="C424" s="1">
        <v>42629</v>
      </c>
      <c r="D424" t="s">
        <v>1131</v>
      </c>
      <c r="E424">
        <v>44.04</v>
      </c>
      <c r="F424" t="s">
        <v>204</v>
      </c>
      <c r="G424" t="s">
        <v>1060</v>
      </c>
      <c r="H424">
        <f>COUNTIFS(Table6[Order ID],Table5[[#This Row],[OrderID]])</f>
        <v>5</v>
      </c>
      <c r="I424">
        <f t="shared" si="15"/>
        <v>2016</v>
      </c>
      <c r="J424" s="7" t="str">
        <f t="shared" si="16"/>
        <v>September</v>
      </c>
    </row>
    <row r="425" spans="2:10">
      <c r="B425">
        <v>10671</v>
      </c>
      <c r="C425" s="1">
        <v>42630</v>
      </c>
      <c r="D425" t="s">
        <v>1131</v>
      </c>
      <c r="E425">
        <v>44.04</v>
      </c>
      <c r="F425" t="s">
        <v>210</v>
      </c>
      <c r="G425" t="s">
        <v>1051</v>
      </c>
      <c r="H425">
        <f>COUNTIFS(Table6[Order ID],Table5[[#This Row],[OrderID]])</f>
        <v>3</v>
      </c>
      <c r="I425">
        <f t="shared" si="15"/>
        <v>2016</v>
      </c>
      <c r="J425" s="7" t="str">
        <f t="shared" si="16"/>
        <v>September</v>
      </c>
    </row>
    <row r="426" spans="2:10">
      <c r="B426">
        <v>10672</v>
      </c>
      <c r="C426" s="1">
        <v>42630</v>
      </c>
      <c r="D426" t="s">
        <v>1132</v>
      </c>
      <c r="E426">
        <v>20.13</v>
      </c>
      <c r="F426" t="s">
        <v>87</v>
      </c>
      <c r="G426" t="s">
        <v>1042</v>
      </c>
      <c r="H426">
        <f>COUNTIFS(Table6[Order ID],Table5[[#This Row],[OrderID]])</f>
        <v>2</v>
      </c>
      <c r="I426">
        <f t="shared" si="15"/>
        <v>2016</v>
      </c>
      <c r="J426" s="7" t="str">
        <f t="shared" si="16"/>
        <v>September</v>
      </c>
    </row>
    <row r="427" spans="2:10">
      <c r="B427">
        <v>10673</v>
      </c>
      <c r="C427" s="1">
        <v>42631</v>
      </c>
      <c r="D427" t="s">
        <v>1131</v>
      </c>
      <c r="E427">
        <v>44.04</v>
      </c>
      <c r="F427" t="s">
        <v>575</v>
      </c>
      <c r="G427" t="s">
        <v>996</v>
      </c>
      <c r="H427">
        <f>COUNTIFS(Table6[Order ID],Table5[[#This Row],[OrderID]])</f>
        <v>3</v>
      </c>
      <c r="I427">
        <f t="shared" si="15"/>
        <v>2016</v>
      </c>
      <c r="J427" s="7" t="str">
        <f t="shared" si="16"/>
        <v>September</v>
      </c>
    </row>
    <row r="428" spans="2:10">
      <c r="B428">
        <v>10674</v>
      </c>
      <c r="C428" s="1">
        <v>42631</v>
      </c>
      <c r="D428" t="s">
        <v>1132</v>
      </c>
      <c r="E428">
        <v>20.13</v>
      </c>
      <c r="F428" t="s">
        <v>280</v>
      </c>
      <c r="G428" t="s">
        <v>1002</v>
      </c>
      <c r="H428">
        <f>COUNTIFS(Table6[Order ID],Table5[[#This Row],[OrderID]])</f>
        <v>1</v>
      </c>
      <c r="I428">
        <f t="shared" si="15"/>
        <v>2016</v>
      </c>
      <c r="J428" s="7" t="str">
        <f t="shared" si="16"/>
        <v>September</v>
      </c>
    </row>
    <row r="429" spans="2:10">
      <c r="B429">
        <v>10675</v>
      </c>
      <c r="C429" s="1">
        <v>42632</v>
      </c>
      <c r="D429" t="s">
        <v>1132</v>
      </c>
      <c r="E429">
        <v>20.13</v>
      </c>
      <c r="F429" t="s">
        <v>204</v>
      </c>
      <c r="G429" t="s">
        <v>1060</v>
      </c>
      <c r="H429">
        <f>COUNTIFS(Table6[Order ID],Table5[[#This Row],[OrderID]])</f>
        <v>3</v>
      </c>
      <c r="I429">
        <f t="shared" si="15"/>
        <v>2016</v>
      </c>
      <c r="J429" s="7" t="str">
        <f t="shared" si="16"/>
        <v>September</v>
      </c>
    </row>
    <row r="430" spans="2:10">
      <c r="B430">
        <v>10676</v>
      </c>
      <c r="C430" s="1">
        <v>42635</v>
      </c>
      <c r="D430" t="s">
        <v>1132</v>
      </c>
      <c r="E430">
        <v>20.13</v>
      </c>
      <c r="F430" t="s">
        <v>517</v>
      </c>
      <c r="G430" t="s">
        <v>1021</v>
      </c>
      <c r="H430">
        <f>COUNTIFS(Table6[Order ID],Table5[[#This Row],[OrderID]])</f>
        <v>3</v>
      </c>
      <c r="I430">
        <f t="shared" si="15"/>
        <v>2016</v>
      </c>
      <c r="J430" s="7" t="str">
        <f t="shared" si="16"/>
        <v>September</v>
      </c>
    </row>
    <row r="431" spans="2:10">
      <c r="B431">
        <v>10677</v>
      </c>
      <c r="C431" s="1">
        <v>42635</v>
      </c>
      <c r="D431" t="s">
        <v>1130</v>
      </c>
      <c r="E431">
        <v>24.08</v>
      </c>
      <c r="F431" t="s">
        <v>75</v>
      </c>
      <c r="G431" t="s">
        <v>1057</v>
      </c>
      <c r="H431">
        <f>COUNTIFS(Table6[Order ID],Table5[[#This Row],[OrderID]])</f>
        <v>2</v>
      </c>
      <c r="I431">
        <f t="shared" si="15"/>
        <v>2016</v>
      </c>
      <c r="J431" s="7" t="str">
        <f t="shared" si="16"/>
        <v>September</v>
      </c>
    </row>
    <row r="432" spans="2:10">
      <c r="B432">
        <v>10678</v>
      </c>
      <c r="C432" s="1">
        <v>42636</v>
      </c>
      <c r="D432" t="s">
        <v>1130</v>
      </c>
      <c r="E432">
        <v>24.08</v>
      </c>
      <c r="F432" t="s">
        <v>465</v>
      </c>
      <c r="G432" t="s">
        <v>1013</v>
      </c>
      <c r="H432">
        <f>COUNTIFS(Table6[Order ID],Table5[[#This Row],[OrderID]])</f>
        <v>4</v>
      </c>
      <c r="I432">
        <f t="shared" si="15"/>
        <v>2016</v>
      </c>
      <c r="J432" s="7" t="str">
        <f t="shared" si="16"/>
        <v>September</v>
      </c>
    </row>
    <row r="433" spans="2:10">
      <c r="B433">
        <v>10679</v>
      </c>
      <c r="C433" s="1">
        <v>42636</v>
      </c>
      <c r="D433" t="s">
        <v>1130</v>
      </c>
      <c r="E433">
        <v>24.08</v>
      </c>
      <c r="F433" t="s">
        <v>99</v>
      </c>
      <c r="G433" t="s">
        <v>1016</v>
      </c>
      <c r="H433">
        <f>COUNTIFS(Table6[Order ID],Table5[[#This Row],[OrderID]])</f>
        <v>1</v>
      </c>
      <c r="I433">
        <f t="shared" si="15"/>
        <v>2016</v>
      </c>
      <c r="J433" s="7" t="str">
        <f t="shared" si="16"/>
        <v>September</v>
      </c>
    </row>
    <row r="434" spans="2:10">
      <c r="B434">
        <v>10680</v>
      </c>
      <c r="C434" s="1">
        <v>42637</v>
      </c>
      <c r="D434" t="s">
        <v>1131</v>
      </c>
      <c r="E434">
        <v>44.04</v>
      </c>
      <c r="F434" t="s">
        <v>377</v>
      </c>
      <c r="G434" t="s">
        <v>1048</v>
      </c>
      <c r="H434">
        <f>COUNTIFS(Table6[Order ID],Table5[[#This Row],[OrderID]])</f>
        <v>3</v>
      </c>
      <c r="I434">
        <f t="shared" si="15"/>
        <v>2016</v>
      </c>
      <c r="J434" s="7" t="str">
        <f t="shared" si="16"/>
        <v>September</v>
      </c>
    </row>
    <row r="435" spans="2:10">
      <c r="B435">
        <v>10681</v>
      </c>
      <c r="C435" s="1">
        <v>42638</v>
      </c>
      <c r="D435" t="s">
        <v>1130</v>
      </c>
      <c r="E435">
        <v>24.08</v>
      </c>
      <c r="F435" t="s">
        <v>244</v>
      </c>
      <c r="G435" t="s">
        <v>1048</v>
      </c>
      <c r="H435">
        <f>COUNTIFS(Table6[Order ID],Table5[[#This Row],[OrderID]])</f>
        <v>3</v>
      </c>
      <c r="I435">
        <f t="shared" si="15"/>
        <v>2016</v>
      </c>
      <c r="J435" s="7" t="str">
        <f t="shared" si="16"/>
        <v>September</v>
      </c>
    </row>
    <row r="436" spans="2:10">
      <c r="B436">
        <v>10682</v>
      </c>
      <c r="C436" s="1">
        <v>42638</v>
      </c>
      <c r="D436" t="s">
        <v>1132</v>
      </c>
      <c r="E436">
        <v>20.13</v>
      </c>
      <c r="F436" t="s">
        <v>75</v>
      </c>
      <c r="G436" t="s">
        <v>982</v>
      </c>
      <c r="H436">
        <f>COUNTIFS(Table6[Order ID],Table5[[#This Row],[OrderID]])</f>
        <v>3</v>
      </c>
      <c r="I436">
        <f t="shared" si="15"/>
        <v>2016</v>
      </c>
      <c r="J436" s="7" t="str">
        <f t="shared" si="16"/>
        <v>September</v>
      </c>
    </row>
    <row r="437" spans="2:10">
      <c r="B437">
        <v>10683</v>
      </c>
      <c r="C437" s="1">
        <v>42639</v>
      </c>
      <c r="D437" t="s">
        <v>1131</v>
      </c>
      <c r="E437">
        <v>44.04</v>
      </c>
      <c r="F437" t="s">
        <v>168</v>
      </c>
      <c r="G437" t="s">
        <v>1016</v>
      </c>
      <c r="H437">
        <f>COUNTIFS(Table6[Order ID],Table5[[#This Row],[OrderID]])</f>
        <v>1</v>
      </c>
      <c r="I437">
        <f t="shared" si="15"/>
        <v>2016</v>
      </c>
      <c r="J437" s="7" t="str">
        <f t="shared" si="16"/>
        <v>September</v>
      </c>
    </row>
    <row r="438" spans="2:10">
      <c r="B438">
        <v>10684</v>
      </c>
      <c r="C438" s="1">
        <v>42639</v>
      </c>
      <c r="D438" t="s">
        <v>1131</v>
      </c>
      <c r="E438">
        <v>44.04</v>
      </c>
      <c r="F438" t="s">
        <v>383</v>
      </c>
      <c r="G438" t="s">
        <v>1007</v>
      </c>
      <c r="H438">
        <f>COUNTIFS(Table6[Order ID],Table5[[#This Row],[OrderID]])</f>
        <v>3</v>
      </c>
      <c r="I438">
        <f t="shared" si="15"/>
        <v>2016</v>
      </c>
      <c r="J438" s="7" t="str">
        <f t="shared" si="16"/>
        <v>September</v>
      </c>
    </row>
    <row r="439" spans="2:10">
      <c r="B439">
        <v>10685</v>
      </c>
      <c r="C439" s="1">
        <v>42642</v>
      </c>
      <c r="D439" t="s">
        <v>1132</v>
      </c>
      <c r="E439">
        <v>20.13</v>
      </c>
      <c r="F439" t="s">
        <v>239</v>
      </c>
      <c r="G439" t="s">
        <v>1045</v>
      </c>
      <c r="H439">
        <f>COUNTIFS(Table6[Order ID],Table5[[#This Row],[OrderID]])</f>
        <v>3</v>
      </c>
      <c r="I439">
        <f t="shared" si="15"/>
        <v>2016</v>
      </c>
      <c r="J439" s="7" t="str">
        <f t="shared" si="16"/>
        <v>September</v>
      </c>
    </row>
    <row r="440" spans="2:10">
      <c r="B440">
        <v>10686</v>
      </c>
      <c r="C440" s="1">
        <v>42643</v>
      </c>
      <c r="D440" t="s">
        <v>1131</v>
      </c>
      <c r="E440">
        <v>44.04</v>
      </c>
      <c r="F440" t="s">
        <v>395</v>
      </c>
      <c r="G440" t="s">
        <v>1051</v>
      </c>
      <c r="H440">
        <f>COUNTIFS(Table6[Order ID],Table5[[#This Row],[OrderID]])</f>
        <v>2</v>
      </c>
      <c r="I440">
        <f t="shared" si="15"/>
        <v>2016</v>
      </c>
      <c r="J440" s="7" t="str">
        <f t="shared" si="16"/>
        <v>September</v>
      </c>
    </row>
    <row r="441" spans="2:10">
      <c r="B441">
        <v>10687</v>
      </c>
      <c r="C441" s="1">
        <v>42643</v>
      </c>
      <c r="D441" t="s">
        <v>1132</v>
      </c>
      <c r="E441">
        <v>20.13</v>
      </c>
      <c r="F441" t="s">
        <v>274</v>
      </c>
      <c r="G441" t="s">
        <v>1033</v>
      </c>
      <c r="H441">
        <f>COUNTIFS(Table6[Order ID],Table5[[#This Row],[OrderID]])</f>
        <v>3</v>
      </c>
      <c r="I441">
        <f t="shared" si="15"/>
        <v>2016</v>
      </c>
      <c r="J441" s="7" t="str">
        <f t="shared" si="16"/>
        <v>September</v>
      </c>
    </row>
    <row r="442" spans="2:10">
      <c r="B442">
        <v>10688</v>
      </c>
      <c r="C442" s="1">
        <v>42644</v>
      </c>
      <c r="D442" t="s">
        <v>1132</v>
      </c>
      <c r="E442">
        <v>20.13</v>
      </c>
      <c r="F442" t="s">
        <v>535</v>
      </c>
      <c r="G442" t="s">
        <v>1016</v>
      </c>
      <c r="H442">
        <f>COUNTIFS(Table6[Order ID],Table5[[#This Row],[OrderID]])</f>
        <v>3</v>
      </c>
      <c r="I442">
        <f t="shared" si="15"/>
        <v>2016</v>
      </c>
      <c r="J442" s="7" t="str">
        <f t="shared" si="16"/>
        <v>October</v>
      </c>
    </row>
    <row r="443" spans="2:10">
      <c r="B443">
        <v>10689</v>
      </c>
      <c r="C443" s="1">
        <v>42644</v>
      </c>
      <c r="D443" t="s">
        <v>1132</v>
      </c>
      <c r="E443">
        <v>20.13</v>
      </c>
      <c r="F443" t="s">
        <v>87</v>
      </c>
      <c r="G443" t="s">
        <v>982</v>
      </c>
      <c r="H443">
        <f>COUNTIFS(Table6[Order ID],Table5[[#This Row],[OrderID]])</f>
        <v>1</v>
      </c>
      <c r="I443">
        <f t="shared" si="15"/>
        <v>2016</v>
      </c>
      <c r="J443" s="7" t="str">
        <f t="shared" si="16"/>
        <v>October</v>
      </c>
    </row>
    <row r="444" spans="2:10">
      <c r="B444">
        <v>10690</v>
      </c>
      <c r="C444" s="1">
        <v>42645</v>
      </c>
      <c r="D444" t="s">
        <v>1131</v>
      </c>
      <c r="E444">
        <v>44.04</v>
      </c>
      <c r="F444" t="s">
        <v>256</v>
      </c>
      <c r="G444" t="s">
        <v>1045</v>
      </c>
      <c r="H444">
        <f>COUNTIFS(Table6[Order ID],Table5[[#This Row],[OrderID]])</f>
        <v>2</v>
      </c>
      <c r="I444">
        <f t="shared" si="15"/>
        <v>2016</v>
      </c>
      <c r="J444" s="7" t="str">
        <f t="shared" si="16"/>
        <v>October</v>
      </c>
    </row>
    <row r="445" spans="2:10">
      <c r="B445">
        <v>10691</v>
      </c>
      <c r="C445" s="1">
        <v>42646</v>
      </c>
      <c r="D445" t="s">
        <v>1132</v>
      </c>
      <c r="E445">
        <v>20.13</v>
      </c>
      <c r="F445" t="s">
        <v>418</v>
      </c>
      <c r="G445" t="s">
        <v>996</v>
      </c>
      <c r="H445">
        <f>COUNTIFS(Table6[Order ID],Table5[[#This Row],[OrderID]])</f>
        <v>5</v>
      </c>
      <c r="I445">
        <f t="shared" si="15"/>
        <v>2016</v>
      </c>
      <c r="J445" s="7" t="str">
        <f t="shared" si="16"/>
        <v>October</v>
      </c>
    </row>
    <row r="446" spans="2:10">
      <c r="B446">
        <v>10692</v>
      </c>
      <c r="C446" s="1">
        <v>42646</v>
      </c>
      <c r="D446" t="s">
        <v>1132</v>
      </c>
      <c r="E446">
        <v>20.13</v>
      </c>
      <c r="F446" t="s">
        <v>61</v>
      </c>
      <c r="G446" t="s">
        <v>1033</v>
      </c>
      <c r="H446">
        <f>COUNTIFS(Table6[Order ID],Table5[[#This Row],[OrderID]])</f>
        <v>1</v>
      </c>
      <c r="I446">
        <f t="shared" si="15"/>
        <v>2016</v>
      </c>
      <c r="J446" s="7" t="str">
        <f t="shared" si="16"/>
        <v>October</v>
      </c>
    </row>
    <row r="447" spans="2:10">
      <c r="B447">
        <v>10693</v>
      </c>
      <c r="C447" s="1">
        <v>42649</v>
      </c>
      <c r="D447" t="s">
        <v>1130</v>
      </c>
      <c r="E447">
        <v>24.08</v>
      </c>
      <c r="F447" t="s">
        <v>569</v>
      </c>
      <c r="G447" t="s">
        <v>1029</v>
      </c>
      <c r="H447">
        <f>COUNTIFS(Table6[Order ID],Table5[[#This Row],[OrderID]])</f>
        <v>4</v>
      </c>
      <c r="I447">
        <f t="shared" si="15"/>
        <v>2016</v>
      </c>
      <c r="J447" s="7" t="str">
        <f t="shared" si="16"/>
        <v>October</v>
      </c>
    </row>
    <row r="448" spans="2:10">
      <c r="B448">
        <v>10694</v>
      </c>
      <c r="C448" s="1">
        <v>42649</v>
      </c>
      <c r="D448" t="s">
        <v>1130</v>
      </c>
      <c r="E448">
        <v>24.08</v>
      </c>
      <c r="F448" t="s">
        <v>418</v>
      </c>
      <c r="G448" t="s">
        <v>1051</v>
      </c>
      <c r="H448">
        <f>COUNTIFS(Table6[Order ID],Table5[[#This Row],[OrderID]])</f>
        <v>3</v>
      </c>
      <c r="I448">
        <f t="shared" si="15"/>
        <v>2016</v>
      </c>
      <c r="J448" s="7" t="str">
        <f t="shared" si="16"/>
        <v>October</v>
      </c>
    </row>
    <row r="449" spans="2:10">
      <c r="B449">
        <v>10695</v>
      </c>
      <c r="C449" s="1">
        <v>42650</v>
      </c>
      <c r="D449" t="s">
        <v>1131</v>
      </c>
      <c r="E449">
        <v>44.04</v>
      </c>
      <c r="F449" t="s">
        <v>575</v>
      </c>
      <c r="G449" t="s">
        <v>1060</v>
      </c>
      <c r="H449">
        <f>COUNTIFS(Table6[Order ID],Table5[[#This Row],[OrderID]])</f>
        <v>3</v>
      </c>
      <c r="I449">
        <f t="shared" si="15"/>
        <v>2016</v>
      </c>
      <c r="J449" s="7" t="str">
        <f t="shared" si="16"/>
        <v>October</v>
      </c>
    </row>
    <row r="450" spans="2:10">
      <c r="B450">
        <v>10696</v>
      </c>
      <c r="C450" s="1">
        <v>42651</v>
      </c>
      <c r="D450" t="s">
        <v>1130</v>
      </c>
      <c r="E450">
        <v>24.08</v>
      </c>
      <c r="F450" t="s">
        <v>569</v>
      </c>
      <c r="G450" t="s">
        <v>1007</v>
      </c>
      <c r="H450">
        <f>COUNTIFS(Table6[Order ID],Table5[[#This Row],[OrderID]])</f>
        <v>2</v>
      </c>
      <c r="I450">
        <f t="shared" ref="I450:I513" si="17">YEAR(C450)</f>
        <v>2016</v>
      </c>
      <c r="J450" s="7" t="str">
        <f t="shared" ref="J450:J513" si="18">TEXT(C450,"mmmm")</f>
        <v>October</v>
      </c>
    </row>
    <row r="451" spans="2:10">
      <c r="B451">
        <v>10697</v>
      </c>
      <c r="C451" s="1">
        <v>42651</v>
      </c>
      <c r="D451" t="s">
        <v>1131</v>
      </c>
      <c r="E451">
        <v>44.04</v>
      </c>
      <c r="F451" t="s">
        <v>335</v>
      </c>
      <c r="G451" t="s">
        <v>1033</v>
      </c>
      <c r="H451">
        <f>COUNTIFS(Table6[Order ID],Table5[[#This Row],[OrderID]])</f>
        <v>4</v>
      </c>
      <c r="I451">
        <f t="shared" si="17"/>
        <v>2016</v>
      </c>
      <c r="J451" s="7" t="str">
        <f t="shared" si="18"/>
        <v>October</v>
      </c>
    </row>
    <row r="452" spans="2:10">
      <c r="B452">
        <v>10698</v>
      </c>
      <c r="C452" s="1">
        <v>42652</v>
      </c>
      <c r="D452" t="s">
        <v>1131</v>
      </c>
      <c r="E452">
        <v>44.04</v>
      </c>
      <c r="F452" t="s">
        <v>180</v>
      </c>
      <c r="G452" t="s">
        <v>982</v>
      </c>
      <c r="H452">
        <f>COUNTIFS(Table6[Order ID],Table5[[#This Row],[OrderID]])</f>
        <v>5</v>
      </c>
      <c r="I452">
        <f t="shared" si="17"/>
        <v>2016</v>
      </c>
      <c r="J452" s="7" t="str">
        <f t="shared" si="18"/>
        <v>October</v>
      </c>
    </row>
    <row r="453" spans="2:10">
      <c r="B453">
        <v>10699</v>
      </c>
      <c r="C453" s="1">
        <v>42652</v>
      </c>
      <c r="D453" t="s">
        <v>1130</v>
      </c>
      <c r="E453">
        <v>24.08</v>
      </c>
      <c r="F453" t="s">
        <v>361</v>
      </c>
      <c r="G453" t="s">
        <v>1048</v>
      </c>
      <c r="H453">
        <f>COUNTIFS(Table6[Order ID],Table5[[#This Row],[OrderID]])</f>
        <v>1</v>
      </c>
      <c r="I453">
        <f t="shared" si="17"/>
        <v>2016</v>
      </c>
      <c r="J453" s="7" t="str">
        <f t="shared" si="18"/>
        <v>October</v>
      </c>
    </row>
    <row r="454" spans="2:10">
      <c r="B454">
        <v>10700</v>
      </c>
      <c r="C454" s="1">
        <v>42653</v>
      </c>
      <c r="D454" t="s">
        <v>1131</v>
      </c>
      <c r="E454">
        <v>44.04</v>
      </c>
      <c r="F454" t="s">
        <v>465</v>
      </c>
      <c r="G454" t="s">
        <v>1036</v>
      </c>
      <c r="H454">
        <f>COUNTIFS(Table6[Order ID],Table5[[#This Row],[OrderID]])</f>
        <v>4</v>
      </c>
      <c r="I454">
        <f t="shared" si="17"/>
        <v>2016</v>
      </c>
      <c r="J454" s="7" t="str">
        <f t="shared" si="18"/>
        <v>October</v>
      </c>
    </row>
    <row r="455" spans="2:10">
      <c r="B455">
        <v>10701</v>
      </c>
      <c r="C455" s="1">
        <v>42656</v>
      </c>
      <c r="D455" t="s">
        <v>1130</v>
      </c>
      <c r="E455">
        <v>24.08</v>
      </c>
      <c r="F455" t="s">
        <v>274</v>
      </c>
      <c r="G455" t="s">
        <v>1057</v>
      </c>
      <c r="H455">
        <f>COUNTIFS(Table6[Order ID],Table5[[#This Row],[OrderID]])</f>
        <v>3</v>
      </c>
      <c r="I455">
        <f t="shared" si="17"/>
        <v>2016</v>
      </c>
      <c r="J455" s="7" t="str">
        <f t="shared" si="18"/>
        <v>October</v>
      </c>
    </row>
    <row r="456" spans="2:10">
      <c r="B456">
        <v>10702</v>
      </c>
      <c r="C456" s="1">
        <v>42656</v>
      </c>
      <c r="D456" t="s">
        <v>1131</v>
      </c>
      <c r="E456">
        <v>44.04</v>
      </c>
      <c r="F456" t="s">
        <v>61</v>
      </c>
      <c r="G456" t="s">
        <v>982</v>
      </c>
      <c r="H456">
        <f>COUNTIFS(Table6[Order ID],Table5[[#This Row],[OrderID]])</f>
        <v>2</v>
      </c>
      <c r="I456">
        <f t="shared" si="17"/>
        <v>2016</v>
      </c>
      <c r="J456" s="7" t="str">
        <f t="shared" si="18"/>
        <v>October</v>
      </c>
    </row>
    <row r="457" spans="2:10">
      <c r="B457">
        <v>10703</v>
      </c>
      <c r="C457" s="1">
        <v>42657</v>
      </c>
      <c r="D457" t="s">
        <v>1132</v>
      </c>
      <c r="E457">
        <v>20.13</v>
      </c>
      <c r="F457" t="s">
        <v>198</v>
      </c>
      <c r="G457" t="s">
        <v>989</v>
      </c>
      <c r="H457">
        <f>COUNTIFS(Table6[Order ID],Table5[[#This Row],[OrderID]])</f>
        <v>3</v>
      </c>
      <c r="I457">
        <f t="shared" si="17"/>
        <v>2016</v>
      </c>
      <c r="J457" s="7" t="str">
        <f t="shared" si="18"/>
        <v>October</v>
      </c>
    </row>
    <row r="458" spans="2:10">
      <c r="B458">
        <v>10704</v>
      </c>
      <c r="C458" s="1">
        <v>42657</v>
      </c>
      <c r="D458" t="s">
        <v>1131</v>
      </c>
      <c r="E458">
        <v>44.04</v>
      </c>
      <c r="F458" t="s">
        <v>412</v>
      </c>
      <c r="G458" t="s">
        <v>1033</v>
      </c>
      <c r="H458">
        <f>COUNTIFS(Table6[Order ID],Table5[[#This Row],[OrderID]])</f>
        <v>3</v>
      </c>
      <c r="I458">
        <f t="shared" si="17"/>
        <v>2016</v>
      </c>
      <c r="J458" s="7" t="str">
        <f t="shared" si="18"/>
        <v>October</v>
      </c>
    </row>
    <row r="459" spans="2:10">
      <c r="B459">
        <v>10705</v>
      </c>
      <c r="C459" s="1">
        <v>42658</v>
      </c>
      <c r="D459" t="s">
        <v>1132</v>
      </c>
      <c r="E459">
        <v>20.13</v>
      </c>
      <c r="F459" t="s">
        <v>262</v>
      </c>
      <c r="G459" t="s">
        <v>996</v>
      </c>
      <c r="H459">
        <f>COUNTIFS(Table6[Order ID],Table5[[#This Row],[OrderID]])</f>
        <v>2</v>
      </c>
      <c r="I459">
        <f t="shared" si="17"/>
        <v>2016</v>
      </c>
      <c r="J459" s="7" t="str">
        <f t="shared" si="18"/>
        <v>October</v>
      </c>
    </row>
    <row r="460" spans="2:10">
      <c r="B460">
        <v>10706</v>
      </c>
      <c r="C460" s="1">
        <v>42659</v>
      </c>
      <c r="D460" t="s">
        <v>1130</v>
      </c>
      <c r="E460">
        <v>24.08</v>
      </c>
      <c r="F460" t="s">
        <v>377</v>
      </c>
      <c r="G460" t="s">
        <v>996</v>
      </c>
      <c r="H460">
        <f>COUNTIFS(Table6[Order ID],Table5[[#This Row],[OrderID]])</f>
        <v>3</v>
      </c>
      <c r="I460">
        <f t="shared" si="17"/>
        <v>2016</v>
      </c>
      <c r="J460" s="7" t="str">
        <f t="shared" si="18"/>
        <v>October</v>
      </c>
    </row>
    <row r="461" spans="2:10">
      <c r="B461">
        <v>10707</v>
      </c>
      <c r="C461" s="1">
        <v>42659</v>
      </c>
      <c r="D461" t="s">
        <v>1130</v>
      </c>
      <c r="E461">
        <v>24.08</v>
      </c>
      <c r="F461" t="s">
        <v>81</v>
      </c>
      <c r="G461" t="s">
        <v>1057</v>
      </c>
      <c r="H461">
        <f>COUNTIFS(Table6[Order ID],Table5[[#This Row],[OrderID]])</f>
        <v>3</v>
      </c>
      <c r="I461">
        <f t="shared" si="17"/>
        <v>2016</v>
      </c>
      <c r="J461" s="7" t="str">
        <f t="shared" si="18"/>
        <v>October</v>
      </c>
    </row>
    <row r="462" spans="2:10">
      <c r="B462">
        <v>10708</v>
      </c>
      <c r="C462" s="1">
        <v>42660</v>
      </c>
      <c r="D462" t="s">
        <v>1132</v>
      </c>
      <c r="E462">
        <v>20.13</v>
      </c>
      <c r="F462" t="s">
        <v>499</v>
      </c>
      <c r="G462" t="s">
        <v>1033</v>
      </c>
      <c r="H462">
        <f>COUNTIFS(Table6[Order ID],Table5[[#This Row],[OrderID]])</f>
        <v>2</v>
      </c>
      <c r="I462">
        <f t="shared" si="17"/>
        <v>2016</v>
      </c>
      <c r="J462" s="7" t="str">
        <f t="shared" si="18"/>
        <v>October</v>
      </c>
    </row>
    <row r="463" spans="2:10">
      <c r="B463">
        <v>10709</v>
      </c>
      <c r="C463" s="1">
        <v>42660</v>
      </c>
      <c r="D463" t="s">
        <v>1130</v>
      </c>
      <c r="E463">
        <v>24.08</v>
      </c>
      <c r="F463" t="s">
        <v>239</v>
      </c>
      <c r="G463" t="s">
        <v>1048</v>
      </c>
      <c r="H463">
        <f>COUNTIFS(Table6[Order ID],Table5[[#This Row],[OrderID]])</f>
        <v>3</v>
      </c>
      <c r="I463">
        <f t="shared" si="17"/>
        <v>2016</v>
      </c>
      <c r="J463" s="7" t="str">
        <f t="shared" si="18"/>
        <v>October</v>
      </c>
    </row>
    <row r="464" spans="2:10">
      <c r="B464">
        <v>10710</v>
      </c>
      <c r="C464" s="1">
        <v>42663</v>
      </c>
      <c r="D464" t="s">
        <v>1131</v>
      </c>
      <c r="E464">
        <v>44.04</v>
      </c>
      <c r="F464" t="s">
        <v>216</v>
      </c>
      <c r="G464" t="s">
        <v>1007</v>
      </c>
      <c r="H464">
        <f>COUNTIFS(Table6[Order ID],Table5[[#This Row],[OrderID]])</f>
        <v>2</v>
      </c>
      <c r="I464">
        <f t="shared" si="17"/>
        <v>2016</v>
      </c>
      <c r="J464" s="7" t="str">
        <f t="shared" si="18"/>
        <v>October</v>
      </c>
    </row>
    <row r="465" spans="2:10">
      <c r="B465">
        <v>10711</v>
      </c>
      <c r="C465" s="1">
        <v>42664</v>
      </c>
      <c r="D465" t="s">
        <v>1132</v>
      </c>
      <c r="E465">
        <v>20.13</v>
      </c>
      <c r="F465" t="s">
        <v>465</v>
      </c>
      <c r="G465" t="s">
        <v>1036</v>
      </c>
      <c r="H465">
        <f>COUNTIFS(Table6[Order ID],Table5[[#This Row],[OrderID]])</f>
        <v>3</v>
      </c>
      <c r="I465">
        <f t="shared" si="17"/>
        <v>2016</v>
      </c>
      <c r="J465" s="7" t="str">
        <f t="shared" si="18"/>
        <v>October</v>
      </c>
    </row>
    <row r="466" spans="2:10">
      <c r="B466">
        <v>10712</v>
      </c>
      <c r="C466" s="1">
        <v>42664</v>
      </c>
      <c r="D466" t="s">
        <v>1131</v>
      </c>
      <c r="E466">
        <v>44.04</v>
      </c>
      <c r="F466" t="s">
        <v>274</v>
      </c>
      <c r="G466" t="s">
        <v>1021</v>
      </c>
      <c r="H466">
        <f>COUNTIFS(Table6[Order ID],Table5[[#This Row],[OrderID]])</f>
        <v>2</v>
      </c>
      <c r="I466">
        <f t="shared" si="17"/>
        <v>2016</v>
      </c>
      <c r="J466" s="7" t="str">
        <f t="shared" si="18"/>
        <v>October</v>
      </c>
    </row>
    <row r="467" spans="2:10">
      <c r="B467">
        <v>10713</v>
      </c>
      <c r="C467" s="1">
        <v>42665</v>
      </c>
      <c r="D467" t="s">
        <v>1131</v>
      </c>
      <c r="E467">
        <v>44.04</v>
      </c>
      <c r="F467" t="s">
        <v>465</v>
      </c>
      <c r="G467" t="s">
        <v>1007</v>
      </c>
      <c r="H467">
        <f>COUNTIFS(Table6[Order ID],Table5[[#This Row],[OrderID]])</f>
        <v>4</v>
      </c>
      <c r="I467">
        <f t="shared" si="17"/>
        <v>2016</v>
      </c>
      <c r="J467" s="7" t="str">
        <f t="shared" si="18"/>
        <v>October</v>
      </c>
    </row>
    <row r="468" spans="2:10">
      <c r="B468">
        <v>10714</v>
      </c>
      <c r="C468" s="1">
        <v>42665</v>
      </c>
      <c r="D468" t="s">
        <v>1130</v>
      </c>
      <c r="E468">
        <v>24.08</v>
      </c>
      <c r="F468" t="s">
        <v>465</v>
      </c>
      <c r="G468" t="s">
        <v>1029</v>
      </c>
      <c r="H468">
        <f>COUNTIFS(Table6[Order ID],Table5[[#This Row],[OrderID]])</f>
        <v>5</v>
      </c>
      <c r="I468">
        <f t="shared" si="17"/>
        <v>2016</v>
      </c>
      <c r="J468" s="7" t="str">
        <f t="shared" si="18"/>
        <v>October</v>
      </c>
    </row>
    <row r="469" spans="2:10">
      <c r="B469">
        <v>10715</v>
      </c>
      <c r="C469" s="1">
        <v>42666</v>
      </c>
      <c r="D469" t="s">
        <v>1131</v>
      </c>
      <c r="E469">
        <v>44.04</v>
      </c>
      <c r="F469" t="s">
        <v>113</v>
      </c>
      <c r="G469" t="s">
        <v>996</v>
      </c>
      <c r="H469">
        <f>COUNTIFS(Table6[Order ID],Table5[[#This Row],[OrderID]])</f>
        <v>2</v>
      </c>
      <c r="I469">
        <f t="shared" si="17"/>
        <v>2016</v>
      </c>
      <c r="J469" s="7" t="str">
        <f t="shared" si="18"/>
        <v>October</v>
      </c>
    </row>
    <row r="470" spans="2:10">
      <c r="B470">
        <v>10716</v>
      </c>
      <c r="C470" s="1">
        <v>42667</v>
      </c>
      <c r="D470" t="s">
        <v>1132</v>
      </c>
      <c r="E470">
        <v>20.13</v>
      </c>
      <c r="F470" t="s">
        <v>424</v>
      </c>
      <c r="G470" t="s">
        <v>1045</v>
      </c>
      <c r="H470">
        <f>COUNTIFS(Table6[Order ID],Table5[[#This Row],[OrderID]])</f>
        <v>3</v>
      </c>
      <c r="I470">
        <f t="shared" si="17"/>
        <v>2016</v>
      </c>
      <c r="J470" s="7" t="str">
        <f t="shared" si="18"/>
        <v>October</v>
      </c>
    </row>
    <row r="471" spans="2:10">
      <c r="B471">
        <v>10717</v>
      </c>
      <c r="C471" s="1">
        <v>42667</v>
      </c>
      <c r="D471" t="s">
        <v>1132</v>
      </c>
      <c r="E471">
        <v>20.13</v>
      </c>
      <c r="F471" t="s">
        <v>204</v>
      </c>
      <c r="G471" t="s">
        <v>1029</v>
      </c>
      <c r="H471">
        <f>COUNTIFS(Table6[Order ID],Table5[[#This Row],[OrderID]])</f>
        <v>3</v>
      </c>
      <c r="I471">
        <f t="shared" si="17"/>
        <v>2016</v>
      </c>
      <c r="J471" s="7" t="str">
        <f t="shared" si="18"/>
        <v>October</v>
      </c>
    </row>
    <row r="472" spans="2:10">
      <c r="B472">
        <v>10718</v>
      </c>
      <c r="C472" s="1">
        <v>42670</v>
      </c>
      <c r="D472" t="s">
        <v>1130</v>
      </c>
      <c r="E472">
        <v>24.08</v>
      </c>
      <c r="F472" t="s">
        <v>287</v>
      </c>
      <c r="G472" t="s">
        <v>996</v>
      </c>
      <c r="H472">
        <f>COUNTIFS(Table6[Order ID],Table5[[#This Row],[OrderID]])</f>
        <v>4</v>
      </c>
      <c r="I472">
        <f t="shared" si="17"/>
        <v>2016</v>
      </c>
      <c r="J472" s="7" t="str">
        <f t="shared" si="18"/>
        <v>October</v>
      </c>
    </row>
    <row r="473" spans="2:10">
      <c r="B473">
        <v>10719</v>
      </c>
      <c r="C473" s="1">
        <v>42670</v>
      </c>
      <c r="D473" t="s">
        <v>1132</v>
      </c>
      <c r="E473">
        <v>20.13</v>
      </c>
      <c r="F473" t="s">
        <v>323</v>
      </c>
      <c r="G473" t="s">
        <v>982</v>
      </c>
      <c r="H473">
        <f>COUNTIFS(Table6[Order ID],Table5[[#This Row],[OrderID]])</f>
        <v>3</v>
      </c>
      <c r="I473">
        <f t="shared" si="17"/>
        <v>2016</v>
      </c>
      <c r="J473" s="7" t="str">
        <f t="shared" si="18"/>
        <v>October</v>
      </c>
    </row>
    <row r="474" spans="2:10">
      <c r="B474">
        <v>10720</v>
      </c>
      <c r="C474" s="1">
        <v>42671</v>
      </c>
      <c r="D474" t="s">
        <v>1132</v>
      </c>
      <c r="E474">
        <v>20.13</v>
      </c>
      <c r="F474" t="s">
        <v>407</v>
      </c>
      <c r="G474" t="s">
        <v>1029</v>
      </c>
      <c r="H474">
        <f>COUNTIFS(Table6[Order ID],Table5[[#This Row],[OrderID]])</f>
        <v>2</v>
      </c>
      <c r="I474">
        <f t="shared" si="17"/>
        <v>2016</v>
      </c>
      <c r="J474" s="7" t="str">
        <f t="shared" si="18"/>
        <v>October</v>
      </c>
    </row>
    <row r="475" spans="2:10">
      <c r="B475">
        <v>10721</v>
      </c>
      <c r="C475" s="1">
        <v>42672</v>
      </c>
      <c r="D475" t="s">
        <v>1130</v>
      </c>
      <c r="E475">
        <v>24.08</v>
      </c>
      <c r="F475" t="s">
        <v>418</v>
      </c>
      <c r="G475" t="s">
        <v>982</v>
      </c>
      <c r="H475">
        <f>COUNTIFS(Table6[Order ID],Table5[[#This Row],[OrderID]])</f>
        <v>1</v>
      </c>
      <c r="I475">
        <f t="shared" si="17"/>
        <v>2016</v>
      </c>
      <c r="J475" s="7" t="str">
        <f t="shared" si="18"/>
        <v>October</v>
      </c>
    </row>
    <row r="476" spans="2:10">
      <c r="B476">
        <v>10722</v>
      </c>
      <c r="C476" s="1">
        <v>42672</v>
      </c>
      <c r="D476" t="s">
        <v>1131</v>
      </c>
      <c r="E476">
        <v>44.04</v>
      </c>
      <c r="F476" t="s">
        <v>465</v>
      </c>
      <c r="G476" t="s">
        <v>982</v>
      </c>
      <c r="H476">
        <f>COUNTIFS(Table6[Order ID],Table5[[#This Row],[OrderID]])</f>
        <v>4</v>
      </c>
      <c r="I476">
        <f t="shared" si="17"/>
        <v>2016</v>
      </c>
      <c r="J476" s="7" t="str">
        <f t="shared" si="18"/>
        <v>October</v>
      </c>
    </row>
    <row r="477" spans="2:10">
      <c r="B477">
        <v>10723</v>
      </c>
      <c r="C477" s="1">
        <v>42673</v>
      </c>
      <c r="D477" t="s">
        <v>1131</v>
      </c>
      <c r="E477">
        <v>44.04</v>
      </c>
      <c r="F477" t="s">
        <v>569</v>
      </c>
      <c r="G477" t="s">
        <v>1051</v>
      </c>
      <c r="H477">
        <f>COUNTIFS(Table6[Order ID],Table5[[#This Row],[OrderID]])</f>
        <v>1</v>
      </c>
      <c r="I477">
        <f t="shared" si="17"/>
        <v>2016</v>
      </c>
      <c r="J477" s="7" t="str">
        <f t="shared" si="18"/>
        <v>October</v>
      </c>
    </row>
    <row r="478" spans="2:10">
      <c r="B478">
        <v>10724</v>
      </c>
      <c r="C478" s="1">
        <v>42673</v>
      </c>
      <c r="D478" t="s">
        <v>1132</v>
      </c>
      <c r="E478">
        <v>20.13</v>
      </c>
      <c r="F478" t="s">
        <v>355</v>
      </c>
      <c r="G478" t="s">
        <v>989</v>
      </c>
      <c r="H478">
        <f>COUNTIFS(Table6[Order ID],Table5[[#This Row],[OrderID]])</f>
        <v>2</v>
      </c>
      <c r="I478">
        <f t="shared" si="17"/>
        <v>2016</v>
      </c>
      <c r="J478" s="7" t="str">
        <f t="shared" si="18"/>
        <v>October</v>
      </c>
    </row>
    <row r="479" spans="2:10">
      <c r="B479">
        <v>10725</v>
      </c>
      <c r="C479" s="1">
        <v>42674</v>
      </c>
      <c r="D479" t="s">
        <v>1130</v>
      </c>
      <c r="E479">
        <v>24.08</v>
      </c>
      <c r="F479" t="s">
        <v>186</v>
      </c>
      <c r="G479" t="s">
        <v>1036</v>
      </c>
      <c r="H479">
        <f>COUNTIFS(Table6[Order ID],Table5[[#This Row],[OrderID]])</f>
        <v>3</v>
      </c>
      <c r="I479">
        <f t="shared" si="17"/>
        <v>2016</v>
      </c>
      <c r="J479" s="7" t="str">
        <f t="shared" si="18"/>
        <v>October</v>
      </c>
    </row>
    <row r="480" spans="2:10">
      <c r="B480">
        <v>10726</v>
      </c>
      <c r="C480" s="1">
        <v>42677</v>
      </c>
      <c r="D480" t="s">
        <v>1131</v>
      </c>
      <c r="E480">
        <v>44.04</v>
      </c>
      <c r="F480" t="s">
        <v>174</v>
      </c>
      <c r="G480" t="s">
        <v>996</v>
      </c>
      <c r="H480">
        <f>COUNTIFS(Table6[Order ID],Table5[[#This Row],[OrderID]])</f>
        <v>2</v>
      </c>
      <c r="I480">
        <f t="shared" si="17"/>
        <v>2016</v>
      </c>
      <c r="J480" s="7" t="str">
        <f t="shared" si="18"/>
        <v>November</v>
      </c>
    </row>
    <row r="481" spans="2:10">
      <c r="B481">
        <v>10727</v>
      </c>
      <c r="C481" s="1">
        <v>42677</v>
      </c>
      <c r="D481" t="s">
        <v>1131</v>
      </c>
      <c r="E481">
        <v>44.04</v>
      </c>
      <c r="F481" t="s">
        <v>435</v>
      </c>
      <c r="G481" t="s">
        <v>1033</v>
      </c>
      <c r="H481">
        <f>COUNTIFS(Table6[Order ID],Table5[[#This Row],[OrderID]])</f>
        <v>3</v>
      </c>
      <c r="I481">
        <f t="shared" si="17"/>
        <v>2016</v>
      </c>
      <c r="J481" s="7" t="str">
        <f t="shared" si="18"/>
        <v>November</v>
      </c>
    </row>
    <row r="482" spans="2:10">
      <c r="B482">
        <v>10728</v>
      </c>
      <c r="C482" s="1">
        <v>42678</v>
      </c>
      <c r="D482" t="s">
        <v>1132</v>
      </c>
      <c r="E482">
        <v>20.13</v>
      </c>
      <c r="F482" t="s">
        <v>412</v>
      </c>
      <c r="G482" t="s">
        <v>996</v>
      </c>
      <c r="H482">
        <f>COUNTIFS(Table6[Order ID],Table5[[#This Row],[OrderID]])</f>
        <v>4</v>
      </c>
      <c r="I482">
        <f t="shared" si="17"/>
        <v>2016</v>
      </c>
      <c r="J482" s="7" t="str">
        <f t="shared" si="18"/>
        <v>November</v>
      </c>
    </row>
    <row r="483" spans="2:10">
      <c r="B483">
        <v>10729</v>
      </c>
      <c r="C483" s="1">
        <v>42678</v>
      </c>
      <c r="D483" t="s">
        <v>1130</v>
      </c>
      <c r="E483">
        <v>24.08</v>
      </c>
      <c r="F483" t="s">
        <v>335</v>
      </c>
      <c r="G483" t="s">
        <v>1029</v>
      </c>
      <c r="H483">
        <f>COUNTIFS(Table6[Order ID],Table5[[#This Row],[OrderID]])</f>
        <v>3</v>
      </c>
      <c r="I483">
        <f t="shared" si="17"/>
        <v>2016</v>
      </c>
      <c r="J483" s="7" t="str">
        <f t="shared" si="18"/>
        <v>November</v>
      </c>
    </row>
    <row r="484" spans="2:10">
      <c r="B484">
        <v>10730</v>
      </c>
      <c r="C484" s="1">
        <v>42679</v>
      </c>
      <c r="D484" t="s">
        <v>1131</v>
      </c>
      <c r="E484">
        <v>44.04</v>
      </c>
      <c r="F484" t="s">
        <v>113</v>
      </c>
      <c r="G484" t="s">
        <v>1021</v>
      </c>
      <c r="H484">
        <f>COUNTIFS(Table6[Order ID],Table5[[#This Row],[OrderID]])</f>
        <v>3</v>
      </c>
      <c r="I484">
        <f t="shared" si="17"/>
        <v>2016</v>
      </c>
      <c r="J484" s="7" t="str">
        <f t="shared" si="18"/>
        <v>November</v>
      </c>
    </row>
    <row r="485" spans="2:10">
      <c r="B485">
        <v>10731</v>
      </c>
      <c r="C485" s="1">
        <v>42680</v>
      </c>
      <c r="D485" t="s">
        <v>1131</v>
      </c>
      <c r="E485">
        <v>44.04</v>
      </c>
      <c r="F485" t="s">
        <v>144</v>
      </c>
      <c r="G485" t="s">
        <v>1048</v>
      </c>
      <c r="H485">
        <f>COUNTIFS(Table6[Order ID],Table5[[#This Row],[OrderID]])</f>
        <v>2</v>
      </c>
      <c r="I485">
        <f t="shared" si="17"/>
        <v>2016</v>
      </c>
      <c r="J485" s="7" t="str">
        <f t="shared" si="18"/>
        <v>November</v>
      </c>
    </row>
    <row r="486" spans="2:10">
      <c r="B486">
        <v>10732</v>
      </c>
      <c r="C486" s="1">
        <v>42680</v>
      </c>
      <c r="D486" t="s">
        <v>1131</v>
      </c>
      <c r="E486">
        <v>44.04</v>
      </c>
      <c r="F486" t="s">
        <v>113</v>
      </c>
      <c r="G486" t="s">
        <v>1033</v>
      </c>
      <c r="H486">
        <f>COUNTIFS(Table6[Order ID],Table5[[#This Row],[OrderID]])</f>
        <v>1</v>
      </c>
      <c r="I486">
        <f t="shared" si="17"/>
        <v>2016</v>
      </c>
      <c r="J486" s="7" t="str">
        <f t="shared" si="18"/>
        <v>November</v>
      </c>
    </row>
    <row r="487" spans="2:10">
      <c r="B487">
        <v>10733</v>
      </c>
      <c r="C487" s="1">
        <v>42681</v>
      </c>
      <c r="D487" t="s">
        <v>1130</v>
      </c>
      <c r="E487">
        <v>24.08</v>
      </c>
      <c r="F487" t="s">
        <v>87</v>
      </c>
      <c r="G487" t="s">
        <v>1013</v>
      </c>
      <c r="H487">
        <f>COUNTIFS(Table6[Order ID],Table5[[#This Row],[OrderID]])</f>
        <v>3</v>
      </c>
      <c r="I487">
        <f t="shared" si="17"/>
        <v>2016</v>
      </c>
      <c r="J487" s="7" t="str">
        <f t="shared" si="18"/>
        <v>November</v>
      </c>
    </row>
    <row r="488" spans="2:10">
      <c r="B488">
        <v>10734</v>
      </c>
      <c r="C488" s="1">
        <v>42681</v>
      </c>
      <c r="D488" t="s">
        <v>1130</v>
      </c>
      <c r="E488">
        <v>24.08</v>
      </c>
      <c r="F488" t="s">
        <v>239</v>
      </c>
      <c r="G488" t="s">
        <v>1036</v>
      </c>
      <c r="H488">
        <f>COUNTIFS(Table6[Order ID],Table5[[#This Row],[OrderID]])</f>
        <v>3</v>
      </c>
      <c r="I488">
        <f t="shared" si="17"/>
        <v>2016</v>
      </c>
      <c r="J488" s="7" t="str">
        <f t="shared" si="18"/>
        <v>November</v>
      </c>
    </row>
    <row r="489" spans="2:10">
      <c r="B489">
        <v>10735</v>
      </c>
      <c r="C489" s="1">
        <v>42684</v>
      </c>
      <c r="D489" t="s">
        <v>1132</v>
      </c>
      <c r="E489">
        <v>20.13</v>
      </c>
      <c r="F489" t="s">
        <v>323</v>
      </c>
      <c r="G489" t="s">
        <v>989</v>
      </c>
      <c r="H489">
        <f>COUNTIFS(Table6[Order ID],Table5[[#This Row],[OrderID]])</f>
        <v>2</v>
      </c>
      <c r="I489">
        <f t="shared" si="17"/>
        <v>2016</v>
      </c>
      <c r="J489" s="7" t="str">
        <f t="shared" si="18"/>
        <v>November</v>
      </c>
    </row>
    <row r="490" spans="2:10">
      <c r="B490">
        <v>10736</v>
      </c>
      <c r="C490" s="1">
        <v>42685</v>
      </c>
      <c r="D490" t="s">
        <v>1132</v>
      </c>
      <c r="E490">
        <v>20.13</v>
      </c>
      <c r="F490" t="s">
        <v>274</v>
      </c>
      <c r="G490" t="s">
        <v>1007</v>
      </c>
      <c r="H490">
        <f>COUNTIFS(Table6[Order ID],Table5[[#This Row],[OrderID]])</f>
        <v>2</v>
      </c>
      <c r="I490">
        <f t="shared" si="17"/>
        <v>2016</v>
      </c>
      <c r="J490" s="7" t="str">
        <f t="shared" si="18"/>
        <v>November</v>
      </c>
    </row>
    <row r="491" spans="2:10">
      <c r="B491">
        <v>10737</v>
      </c>
      <c r="C491" s="1">
        <v>42685</v>
      </c>
      <c r="D491" t="s">
        <v>1132</v>
      </c>
      <c r="E491">
        <v>20.13</v>
      </c>
      <c r="F491" t="s">
        <v>546</v>
      </c>
      <c r="G491" t="s">
        <v>1045</v>
      </c>
      <c r="H491">
        <f>COUNTIFS(Table6[Order ID],Table5[[#This Row],[OrderID]])</f>
        <v>2</v>
      </c>
      <c r="I491">
        <f t="shared" si="17"/>
        <v>2016</v>
      </c>
      <c r="J491" s="7" t="str">
        <f t="shared" si="18"/>
        <v>November</v>
      </c>
    </row>
    <row r="492" spans="2:10">
      <c r="B492">
        <v>10738</v>
      </c>
      <c r="C492" s="1">
        <v>42686</v>
      </c>
      <c r="D492" t="s">
        <v>1131</v>
      </c>
      <c r="E492">
        <v>44.04</v>
      </c>
      <c r="F492" t="s">
        <v>482</v>
      </c>
      <c r="G492" t="s">
        <v>982</v>
      </c>
      <c r="H492">
        <f>COUNTIFS(Table6[Order ID],Table5[[#This Row],[OrderID]])</f>
        <v>1</v>
      </c>
      <c r="I492">
        <f t="shared" si="17"/>
        <v>2016</v>
      </c>
      <c r="J492" s="7" t="str">
        <f t="shared" si="18"/>
        <v>November</v>
      </c>
    </row>
    <row r="493" spans="2:10">
      <c r="B493">
        <v>10739</v>
      </c>
      <c r="C493" s="1">
        <v>42686</v>
      </c>
      <c r="D493" t="s">
        <v>1130</v>
      </c>
      <c r="E493">
        <v>24.08</v>
      </c>
      <c r="F493" t="s">
        <v>546</v>
      </c>
      <c r="G493" t="s">
        <v>1033</v>
      </c>
      <c r="H493">
        <f>COUNTIFS(Table6[Order ID],Table5[[#This Row],[OrderID]])</f>
        <v>2</v>
      </c>
      <c r="I493">
        <f t="shared" si="17"/>
        <v>2016</v>
      </c>
      <c r="J493" s="7" t="str">
        <f t="shared" si="18"/>
        <v>November</v>
      </c>
    </row>
    <row r="494" spans="2:10">
      <c r="B494">
        <v>10740</v>
      </c>
      <c r="C494" s="1">
        <v>42687</v>
      </c>
      <c r="D494" t="s">
        <v>1132</v>
      </c>
      <c r="E494">
        <v>20.13</v>
      </c>
      <c r="F494" t="s">
        <v>569</v>
      </c>
      <c r="G494" t="s">
        <v>1051</v>
      </c>
      <c r="H494">
        <f>COUNTIFS(Table6[Order ID],Table5[[#This Row],[OrderID]])</f>
        <v>4</v>
      </c>
      <c r="I494">
        <f t="shared" si="17"/>
        <v>2016</v>
      </c>
      <c r="J494" s="7" t="str">
        <f t="shared" si="18"/>
        <v>November</v>
      </c>
    </row>
    <row r="495" spans="2:10">
      <c r="B495">
        <v>10741</v>
      </c>
      <c r="C495" s="1">
        <v>42688</v>
      </c>
      <c r="D495" t="s">
        <v>1130</v>
      </c>
      <c r="E495">
        <v>24.08</v>
      </c>
      <c r="F495" t="s">
        <v>81</v>
      </c>
      <c r="G495" t="s">
        <v>1039</v>
      </c>
      <c r="H495">
        <f>COUNTIFS(Table6[Order ID],Table5[[#This Row],[OrderID]])</f>
        <v>1</v>
      </c>
      <c r="I495">
        <f t="shared" si="17"/>
        <v>2016</v>
      </c>
      <c r="J495" s="7" t="str">
        <f t="shared" si="18"/>
        <v>November</v>
      </c>
    </row>
    <row r="496" spans="2:10">
      <c r="B496">
        <v>10742</v>
      </c>
      <c r="C496" s="1">
        <v>42688</v>
      </c>
      <c r="D496" t="s">
        <v>1130</v>
      </c>
      <c r="E496">
        <v>24.08</v>
      </c>
      <c r="F496" t="s">
        <v>119</v>
      </c>
      <c r="G496" t="s">
        <v>1033</v>
      </c>
      <c r="H496">
        <f>COUNTIFS(Table6[Order ID],Table5[[#This Row],[OrderID]])</f>
        <v>3</v>
      </c>
      <c r="I496">
        <f t="shared" si="17"/>
        <v>2016</v>
      </c>
      <c r="J496" s="7" t="str">
        <f t="shared" si="18"/>
        <v>November</v>
      </c>
    </row>
    <row r="497" spans="2:10">
      <c r="B497">
        <v>10743</v>
      </c>
      <c r="C497" s="1">
        <v>42691</v>
      </c>
      <c r="D497" t="s">
        <v>1132</v>
      </c>
      <c r="E497">
        <v>20.13</v>
      </c>
      <c r="F497" t="s">
        <v>81</v>
      </c>
      <c r="G497" t="s">
        <v>989</v>
      </c>
      <c r="H497">
        <f>COUNTIFS(Table6[Order ID],Table5[[#This Row],[OrderID]])</f>
        <v>1</v>
      </c>
      <c r="I497">
        <f t="shared" si="17"/>
        <v>2016</v>
      </c>
      <c r="J497" s="7" t="str">
        <f t="shared" si="18"/>
        <v>November</v>
      </c>
    </row>
    <row r="498" spans="2:10">
      <c r="B498">
        <v>10744</v>
      </c>
      <c r="C498" s="1">
        <v>42691</v>
      </c>
      <c r="D498" t="s">
        <v>1131</v>
      </c>
      <c r="E498">
        <v>44.04</v>
      </c>
      <c r="F498" t="s">
        <v>535</v>
      </c>
      <c r="G498" t="s">
        <v>1054</v>
      </c>
      <c r="H498">
        <f>COUNTIFS(Table6[Order ID],Table5[[#This Row],[OrderID]])</f>
        <v>1</v>
      </c>
      <c r="I498">
        <f t="shared" si="17"/>
        <v>2016</v>
      </c>
      <c r="J498" s="7" t="str">
        <f t="shared" si="18"/>
        <v>November</v>
      </c>
    </row>
    <row r="499" spans="2:10">
      <c r="B499">
        <v>10745</v>
      </c>
      <c r="C499" s="1">
        <v>42692</v>
      </c>
      <c r="D499" t="s">
        <v>1131</v>
      </c>
      <c r="E499">
        <v>44.04</v>
      </c>
      <c r="F499" t="s">
        <v>418</v>
      </c>
      <c r="G499" t="s">
        <v>996</v>
      </c>
      <c r="H499">
        <f>COUNTIFS(Table6[Order ID],Table5[[#This Row],[OrderID]])</f>
        <v>4</v>
      </c>
      <c r="I499">
        <f t="shared" si="17"/>
        <v>2016</v>
      </c>
      <c r="J499" s="7" t="str">
        <f t="shared" si="18"/>
        <v>November</v>
      </c>
    </row>
    <row r="500" spans="2:10">
      <c r="B500">
        <v>10746</v>
      </c>
      <c r="C500" s="1">
        <v>42693</v>
      </c>
      <c r="D500" t="s">
        <v>1130</v>
      </c>
      <c r="E500">
        <v>24.08</v>
      </c>
      <c r="F500" t="s">
        <v>144</v>
      </c>
      <c r="G500" t="s">
        <v>1007</v>
      </c>
      <c r="H500">
        <f>COUNTIFS(Table6[Order ID],Table5[[#This Row],[OrderID]])</f>
        <v>4</v>
      </c>
      <c r="I500">
        <f t="shared" si="17"/>
        <v>2016</v>
      </c>
      <c r="J500" s="7" t="str">
        <f t="shared" si="18"/>
        <v>November</v>
      </c>
    </row>
    <row r="501" spans="2:10">
      <c r="B501">
        <v>10747</v>
      </c>
      <c r="C501" s="1">
        <v>42693</v>
      </c>
      <c r="D501" t="s">
        <v>1131</v>
      </c>
      <c r="E501">
        <v>44.04</v>
      </c>
      <c r="F501" t="s">
        <v>395</v>
      </c>
      <c r="G501" t="s">
        <v>1033</v>
      </c>
      <c r="H501">
        <f>COUNTIFS(Table6[Order ID],Table5[[#This Row],[OrderID]])</f>
        <v>4</v>
      </c>
      <c r="I501">
        <f t="shared" si="17"/>
        <v>2016</v>
      </c>
      <c r="J501" s="7" t="str">
        <f t="shared" si="18"/>
        <v>November</v>
      </c>
    </row>
    <row r="502" spans="2:10">
      <c r="B502">
        <v>10748</v>
      </c>
      <c r="C502" s="1">
        <v>42694</v>
      </c>
      <c r="D502" t="s">
        <v>1131</v>
      </c>
      <c r="E502">
        <v>44.04</v>
      </c>
      <c r="F502" t="s">
        <v>465</v>
      </c>
      <c r="G502" t="s">
        <v>1036</v>
      </c>
      <c r="H502">
        <f>COUNTIFS(Table6[Order ID],Table5[[#This Row],[OrderID]])</f>
        <v>3</v>
      </c>
      <c r="I502">
        <f t="shared" si="17"/>
        <v>2016</v>
      </c>
      <c r="J502" s="7" t="str">
        <f t="shared" si="18"/>
        <v>November</v>
      </c>
    </row>
    <row r="503" spans="2:10">
      <c r="B503">
        <v>10749</v>
      </c>
      <c r="C503" s="1">
        <v>42694</v>
      </c>
      <c r="D503" t="s">
        <v>1132</v>
      </c>
      <c r="E503">
        <v>20.13</v>
      </c>
      <c r="F503" t="s">
        <v>280</v>
      </c>
      <c r="G503" t="s">
        <v>1013</v>
      </c>
      <c r="H503">
        <f>COUNTIFS(Table6[Order ID],Table5[[#This Row],[OrderID]])</f>
        <v>3</v>
      </c>
      <c r="I503">
        <f t="shared" si="17"/>
        <v>2016</v>
      </c>
      <c r="J503" s="7" t="str">
        <f t="shared" si="18"/>
        <v>November</v>
      </c>
    </row>
    <row r="504" spans="2:10">
      <c r="B504">
        <v>10750</v>
      </c>
      <c r="C504" s="1">
        <v>42695</v>
      </c>
      <c r="D504" t="s">
        <v>1131</v>
      </c>
      <c r="E504">
        <v>44.04</v>
      </c>
      <c r="F504" t="s">
        <v>558</v>
      </c>
      <c r="G504" t="s">
        <v>1021</v>
      </c>
      <c r="H504">
        <f>COUNTIFS(Table6[Order ID],Table5[[#This Row],[OrderID]])</f>
        <v>3</v>
      </c>
      <c r="I504">
        <f t="shared" si="17"/>
        <v>2016</v>
      </c>
      <c r="J504" s="7" t="str">
        <f t="shared" si="18"/>
        <v>November</v>
      </c>
    </row>
    <row r="505" spans="2:10">
      <c r="B505">
        <v>10751</v>
      </c>
      <c r="C505" s="1">
        <v>42698</v>
      </c>
      <c r="D505" t="s">
        <v>1130</v>
      </c>
      <c r="E505">
        <v>24.08</v>
      </c>
      <c r="F505" t="s">
        <v>447</v>
      </c>
      <c r="G505" t="s">
        <v>1033</v>
      </c>
      <c r="H505">
        <f>COUNTIFS(Table6[Order ID],Table5[[#This Row],[OrderID]])</f>
        <v>4</v>
      </c>
      <c r="I505">
        <f t="shared" si="17"/>
        <v>2016</v>
      </c>
      <c r="J505" s="7" t="str">
        <f t="shared" si="18"/>
        <v>November</v>
      </c>
    </row>
    <row r="506" spans="2:10">
      <c r="B506">
        <v>10752</v>
      </c>
      <c r="C506" s="1">
        <v>42698</v>
      </c>
      <c r="D506" t="s">
        <v>1130</v>
      </c>
      <c r="E506">
        <v>24.08</v>
      </c>
      <c r="F506" t="s">
        <v>366</v>
      </c>
      <c r="G506" t="s">
        <v>1048</v>
      </c>
      <c r="H506">
        <f>COUNTIFS(Table6[Order ID],Table5[[#This Row],[OrderID]])</f>
        <v>2</v>
      </c>
      <c r="I506">
        <f t="shared" si="17"/>
        <v>2016</v>
      </c>
      <c r="J506" s="7" t="str">
        <f t="shared" si="18"/>
        <v>November</v>
      </c>
    </row>
    <row r="507" spans="2:10">
      <c r="B507">
        <v>10753</v>
      </c>
      <c r="C507" s="1">
        <v>42699</v>
      </c>
      <c r="D507" t="s">
        <v>1131</v>
      </c>
      <c r="E507">
        <v>44.04</v>
      </c>
      <c r="F507" t="s">
        <v>216</v>
      </c>
      <c r="G507" t="s">
        <v>989</v>
      </c>
      <c r="H507">
        <f>COUNTIFS(Table6[Order ID],Table5[[#This Row],[OrderID]])</f>
        <v>2</v>
      </c>
      <c r="I507">
        <f t="shared" si="17"/>
        <v>2016</v>
      </c>
      <c r="J507" s="7" t="str">
        <f t="shared" si="18"/>
        <v>November</v>
      </c>
    </row>
    <row r="508" spans="2:10">
      <c r="B508">
        <v>10754</v>
      </c>
      <c r="C508" s="1">
        <v>42699</v>
      </c>
      <c r="D508" t="s">
        <v>1130</v>
      </c>
      <c r="E508">
        <v>24.08</v>
      </c>
      <c r="F508" t="s">
        <v>344</v>
      </c>
      <c r="G508" t="s">
        <v>989</v>
      </c>
      <c r="H508">
        <f>COUNTIFS(Table6[Order ID],Table5[[#This Row],[OrderID]])</f>
        <v>1</v>
      </c>
      <c r="I508">
        <f t="shared" si="17"/>
        <v>2016</v>
      </c>
      <c r="J508" s="7" t="str">
        <f t="shared" si="18"/>
        <v>November</v>
      </c>
    </row>
    <row r="509" spans="2:10">
      <c r="B509">
        <v>10755</v>
      </c>
      <c r="C509" s="1">
        <v>42700</v>
      </c>
      <c r="D509" t="s">
        <v>1132</v>
      </c>
      <c r="E509">
        <v>20.13</v>
      </c>
      <c r="F509" t="s">
        <v>113</v>
      </c>
      <c r="G509" t="s">
        <v>1021</v>
      </c>
      <c r="H509">
        <f>COUNTIFS(Table6[Order ID],Table5[[#This Row],[OrderID]])</f>
        <v>4</v>
      </c>
      <c r="I509">
        <f t="shared" si="17"/>
        <v>2016</v>
      </c>
      <c r="J509" s="7" t="str">
        <f t="shared" si="18"/>
        <v>November</v>
      </c>
    </row>
    <row r="510" spans="2:10">
      <c r="B510">
        <v>10756</v>
      </c>
      <c r="C510" s="1">
        <v>42701</v>
      </c>
      <c r="D510" t="s">
        <v>1132</v>
      </c>
      <c r="E510">
        <v>20.13</v>
      </c>
      <c r="F510" t="s">
        <v>487</v>
      </c>
      <c r="G510" t="s">
        <v>1033</v>
      </c>
      <c r="H510">
        <f>COUNTIFS(Table6[Order ID],Table5[[#This Row],[OrderID]])</f>
        <v>4</v>
      </c>
      <c r="I510">
        <f t="shared" si="17"/>
        <v>2016</v>
      </c>
      <c r="J510" s="7" t="str">
        <f t="shared" si="18"/>
        <v>November</v>
      </c>
    </row>
    <row r="511" spans="2:10">
      <c r="B511">
        <v>10757</v>
      </c>
      <c r="C511" s="1">
        <v>42701</v>
      </c>
      <c r="D511" t="s">
        <v>1131</v>
      </c>
      <c r="E511">
        <v>44.04</v>
      </c>
      <c r="F511" t="s">
        <v>465</v>
      </c>
      <c r="G511" t="s">
        <v>1002</v>
      </c>
      <c r="H511">
        <f>COUNTIFS(Table6[Order ID],Table5[[#This Row],[OrderID]])</f>
        <v>4</v>
      </c>
      <c r="I511">
        <f t="shared" si="17"/>
        <v>2016</v>
      </c>
      <c r="J511" s="7" t="str">
        <f t="shared" si="18"/>
        <v>November</v>
      </c>
    </row>
    <row r="512" spans="2:10">
      <c r="B512">
        <v>10758</v>
      </c>
      <c r="C512" s="1">
        <v>42702</v>
      </c>
      <c r="D512" t="s">
        <v>1130</v>
      </c>
      <c r="E512">
        <v>24.08</v>
      </c>
      <c r="F512" t="s">
        <v>447</v>
      </c>
      <c r="G512" t="s">
        <v>1002</v>
      </c>
      <c r="H512">
        <f>COUNTIFS(Table6[Order ID],Table5[[#This Row],[OrderID]])</f>
        <v>3</v>
      </c>
      <c r="I512">
        <f t="shared" si="17"/>
        <v>2016</v>
      </c>
      <c r="J512" s="7" t="str">
        <f t="shared" si="18"/>
        <v>November</v>
      </c>
    </row>
    <row r="513" spans="2:10">
      <c r="B513">
        <v>10759</v>
      </c>
      <c r="C513" s="1">
        <v>42702</v>
      </c>
      <c r="D513" t="s">
        <v>1130</v>
      </c>
      <c r="E513">
        <v>24.08</v>
      </c>
      <c r="F513" t="s">
        <v>68</v>
      </c>
      <c r="G513" t="s">
        <v>1036</v>
      </c>
      <c r="H513">
        <f>COUNTIFS(Table6[Order ID],Table5[[#This Row],[OrderID]])</f>
        <v>1</v>
      </c>
      <c r="I513">
        <f t="shared" si="17"/>
        <v>2016</v>
      </c>
      <c r="J513" s="7" t="str">
        <f t="shared" si="18"/>
        <v>November</v>
      </c>
    </row>
    <row r="514" spans="2:10">
      <c r="B514">
        <v>10760</v>
      </c>
      <c r="C514" s="1">
        <v>42705</v>
      </c>
      <c r="D514" t="s">
        <v>1131</v>
      </c>
      <c r="E514">
        <v>44.04</v>
      </c>
      <c r="F514" t="s">
        <v>350</v>
      </c>
      <c r="G514" t="s">
        <v>1002</v>
      </c>
      <c r="H514">
        <f>COUNTIFS(Table6[Order ID],Table5[[#This Row],[OrderID]])</f>
        <v>3</v>
      </c>
      <c r="I514">
        <f t="shared" ref="I514:I577" si="19">YEAR(C514)</f>
        <v>2016</v>
      </c>
      <c r="J514" s="7" t="str">
        <f t="shared" ref="J514:J577" si="20">TEXT(C514,"mmmm")</f>
        <v>December</v>
      </c>
    </row>
    <row r="515" spans="2:10">
      <c r="B515">
        <v>10761</v>
      </c>
      <c r="C515" s="1">
        <v>42706</v>
      </c>
      <c r="D515" t="s">
        <v>1132</v>
      </c>
      <c r="E515">
        <v>20.13</v>
      </c>
      <c r="F515" t="s">
        <v>430</v>
      </c>
      <c r="G515" t="s">
        <v>1016</v>
      </c>
      <c r="H515">
        <f>COUNTIFS(Table6[Order ID],Table5[[#This Row],[OrderID]])</f>
        <v>2</v>
      </c>
      <c r="I515">
        <f t="shared" si="19"/>
        <v>2016</v>
      </c>
      <c r="J515" s="7" t="str">
        <f t="shared" si="20"/>
        <v>December</v>
      </c>
    </row>
    <row r="516" spans="2:10">
      <c r="B516">
        <v>10762</v>
      </c>
      <c r="C516" s="1">
        <v>42706</v>
      </c>
      <c r="D516" t="s">
        <v>1131</v>
      </c>
      <c r="E516">
        <v>44.04</v>
      </c>
      <c r="F516" t="s">
        <v>198</v>
      </c>
      <c r="G516" t="s">
        <v>1039</v>
      </c>
      <c r="H516">
        <f>COUNTIFS(Table6[Order ID],Table5[[#This Row],[OrderID]])</f>
        <v>4</v>
      </c>
      <c r="I516">
        <f t="shared" si="19"/>
        <v>2016</v>
      </c>
      <c r="J516" s="7" t="str">
        <f t="shared" si="20"/>
        <v>December</v>
      </c>
    </row>
    <row r="517" spans="2:10">
      <c r="B517">
        <v>10763</v>
      </c>
      <c r="C517" s="1">
        <v>42707</v>
      </c>
      <c r="D517" t="s">
        <v>1130</v>
      </c>
      <c r="E517">
        <v>24.08</v>
      </c>
      <c r="F517" t="s">
        <v>192</v>
      </c>
      <c r="G517" t="s">
        <v>1057</v>
      </c>
      <c r="H517">
        <f>COUNTIFS(Table6[Order ID],Table5[[#This Row],[OrderID]])</f>
        <v>3</v>
      </c>
      <c r="I517">
        <f t="shared" si="19"/>
        <v>2016</v>
      </c>
      <c r="J517" s="7" t="str">
        <f t="shared" si="20"/>
        <v>December</v>
      </c>
    </row>
    <row r="518" spans="2:10">
      <c r="B518">
        <v>10764</v>
      </c>
      <c r="C518" s="1">
        <v>42707</v>
      </c>
      <c r="D518" t="s">
        <v>1130</v>
      </c>
      <c r="E518">
        <v>24.08</v>
      </c>
      <c r="F518" t="s">
        <v>180</v>
      </c>
      <c r="G518" t="s">
        <v>1048</v>
      </c>
      <c r="H518">
        <f>COUNTIFS(Table6[Order ID],Table5[[#This Row],[OrderID]])</f>
        <v>2</v>
      </c>
      <c r="I518">
        <f t="shared" si="19"/>
        <v>2016</v>
      </c>
      <c r="J518" s="7" t="str">
        <f t="shared" si="20"/>
        <v>December</v>
      </c>
    </row>
    <row r="519" spans="2:10">
      <c r="B519">
        <v>10765</v>
      </c>
      <c r="C519" s="1">
        <v>42708</v>
      </c>
      <c r="D519" t="s">
        <v>1130</v>
      </c>
      <c r="E519">
        <v>24.08</v>
      </c>
      <c r="F519" t="s">
        <v>418</v>
      </c>
      <c r="G519" t="s">
        <v>1036</v>
      </c>
      <c r="H519">
        <f>COUNTIFS(Table6[Order ID],Table5[[#This Row],[OrderID]])</f>
        <v>1</v>
      </c>
      <c r="I519">
        <f t="shared" si="19"/>
        <v>2016</v>
      </c>
      <c r="J519" s="7" t="str">
        <f t="shared" si="20"/>
        <v>December</v>
      </c>
    </row>
    <row r="520" spans="2:10">
      <c r="B520">
        <v>10766</v>
      </c>
      <c r="C520" s="1">
        <v>42709</v>
      </c>
      <c r="D520" t="s">
        <v>1131</v>
      </c>
      <c r="E520">
        <v>44.04</v>
      </c>
      <c r="F520" t="s">
        <v>383</v>
      </c>
      <c r="G520" t="s">
        <v>1029</v>
      </c>
      <c r="H520">
        <f>COUNTIFS(Table6[Order ID],Table5[[#This Row],[OrderID]])</f>
        <v>3</v>
      </c>
      <c r="I520">
        <f t="shared" si="19"/>
        <v>2016</v>
      </c>
      <c r="J520" s="7" t="str">
        <f t="shared" si="20"/>
        <v>December</v>
      </c>
    </row>
    <row r="521" spans="2:10">
      <c r="B521">
        <v>10767</v>
      </c>
      <c r="C521" s="1">
        <v>42709</v>
      </c>
      <c r="D521" t="s">
        <v>1130</v>
      </c>
      <c r="E521">
        <v>24.08</v>
      </c>
      <c r="F521" t="s">
        <v>493</v>
      </c>
      <c r="G521" t="s">
        <v>1016</v>
      </c>
      <c r="H521">
        <f>COUNTIFS(Table6[Order ID],Table5[[#This Row],[OrderID]])</f>
        <v>1</v>
      </c>
      <c r="I521">
        <f t="shared" si="19"/>
        <v>2016</v>
      </c>
      <c r="J521" s="7" t="str">
        <f t="shared" si="20"/>
        <v>December</v>
      </c>
    </row>
    <row r="522" spans="2:10">
      <c r="B522">
        <v>10768</v>
      </c>
      <c r="C522" s="1">
        <v>42712</v>
      </c>
      <c r="D522" t="s">
        <v>1132</v>
      </c>
      <c r="E522">
        <v>20.13</v>
      </c>
      <c r="F522" t="s">
        <v>81</v>
      </c>
      <c r="G522" t="s">
        <v>1060</v>
      </c>
      <c r="H522">
        <f>COUNTIFS(Table6[Order ID],Table5[[#This Row],[OrderID]])</f>
        <v>4</v>
      </c>
      <c r="I522">
        <f t="shared" si="19"/>
        <v>2016</v>
      </c>
      <c r="J522" s="7" t="str">
        <f t="shared" si="20"/>
        <v>December</v>
      </c>
    </row>
    <row r="523" spans="2:10">
      <c r="B523">
        <v>10769</v>
      </c>
      <c r="C523" s="1">
        <v>42712</v>
      </c>
      <c r="D523" t="s">
        <v>1131</v>
      </c>
      <c r="E523">
        <v>44.04</v>
      </c>
      <c r="F523" t="s">
        <v>535</v>
      </c>
      <c r="G523" t="s">
        <v>1036</v>
      </c>
      <c r="H523">
        <f>COUNTIFS(Table6[Order ID],Table5[[#This Row],[OrderID]])</f>
        <v>4</v>
      </c>
      <c r="I523">
        <f t="shared" si="19"/>
        <v>2016</v>
      </c>
      <c r="J523" s="7" t="str">
        <f t="shared" si="20"/>
        <v>December</v>
      </c>
    </row>
    <row r="524" spans="2:10">
      <c r="B524">
        <v>10770</v>
      </c>
      <c r="C524" s="1">
        <v>42713</v>
      </c>
      <c r="D524" t="s">
        <v>1130</v>
      </c>
      <c r="E524">
        <v>24.08</v>
      </c>
      <c r="F524" t="s">
        <v>256</v>
      </c>
      <c r="G524" t="s">
        <v>1029</v>
      </c>
      <c r="H524">
        <f>COUNTIFS(Table6[Order ID],Table5[[#This Row],[OrderID]])</f>
        <v>1</v>
      </c>
      <c r="I524">
        <f t="shared" si="19"/>
        <v>2016</v>
      </c>
      <c r="J524" s="7" t="str">
        <f t="shared" si="20"/>
        <v>December</v>
      </c>
    </row>
    <row r="525" spans="2:10">
      <c r="B525">
        <v>10771</v>
      </c>
      <c r="C525" s="1">
        <v>42714</v>
      </c>
      <c r="D525" t="s">
        <v>1132</v>
      </c>
      <c r="E525">
        <v>20.13</v>
      </c>
      <c r="F525" t="s">
        <v>180</v>
      </c>
      <c r="G525" t="s">
        <v>1021</v>
      </c>
      <c r="H525">
        <f>COUNTIFS(Table6[Order ID],Table5[[#This Row],[OrderID]])</f>
        <v>1</v>
      </c>
      <c r="I525">
        <f t="shared" si="19"/>
        <v>2016</v>
      </c>
      <c r="J525" s="7" t="str">
        <f t="shared" si="20"/>
        <v>December</v>
      </c>
    </row>
    <row r="526" spans="2:10">
      <c r="B526">
        <v>10772</v>
      </c>
      <c r="C526" s="1">
        <v>42714</v>
      </c>
      <c r="D526" t="s">
        <v>1132</v>
      </c>
      <c r="E526">
        <v>20.13</v>
      </c>
      <c r="F526" t="s">
        <v>317</v>
      </c>
      <c r="G526" t="s">
        <v>1054</v>
      </c>
      <c r="H526">
        <f>COUNTIFS(Table6[Order ID],Table5[[#This Row],[OrderID]])</f>
        <v>2</v>
      </c>
      <c r="I526">
        <f t="shared" si="19"/>
        <v>2016</v>
      </c>
      <c r="J526" s="7" t="str">
        <f t="shared" si="20"/>
        <v>December</v>
      </c>
    </row>
    <row r="527" spans="2:10">
      <c r="B527">
        <v>10773</v>
      </c>
      <c r="C527" s="1">
        <v>42715</v>
      </c>
      <c r="D527" t="s">
        <v>1130</v>
      </c>
      <c r="E527">
        <v>24.08</v>
      </c>
      <c r="F527" t="s">
        <v>180</v>
      </c>
      <c r="G527" t="s">
        <v>1054</v>
      </c>
      <c r="H527">
        <f>COUNTIFS(Table6[Order ID],Table5[[#This Row],[OrderID]])</f>
        <v>3</v>
      </c>
      <c r="I527">
        <f t="shared" si="19"/>
        <v>2016</v>
      </c>
      <c r="J527" s="7" t="str">
        <f t="shared" si="20"/>
        <v>December</v>
      </c>
    </row>
    <row r="528" spans="2:10">
      <c r="B528">
        <v>10774</v>
      </c>
      <c r="C528" s="1">
        <v>42715</v>
      </c>
      <c r="D528" t="s">
        <v>1131</v>
      </c>
      <c r="E528">
        <v>44.04</v>
      </c>
      <c r="F528" t="s">
        <v>198</v>
      </c>
      <c r="G528" t="s">
        <v>989</v>
      </c>
      <c r="H528">
        <f>COUNTIFS(Table6[Order ID],Table5[[#This Row],[OrderID]])</f>
        <v>2</v>
      </c>
      <c r="I528">
        <f t="shared" si="19"/>
        <v>2016</v>
      </c>
      <c r="J528" s="7" t="str">
        <f t="shared" si="20"/>
        <v>December</v>
      </c>
    </row>
    <row r="529" spans="2:10">
      <c r="B529">
        <v>10775</v>
      </c>
      <c r="C529" s="1">
        <v>42716</v>
      </c>
      <c r="D529" t="s">
        <v>1131</v>
      </c>
      <c r="E529">
        <v>44.04</v>
      </c>
      <c r="F529" t="s">
        <v>505</v>
      </c>
      <c r="G529" t="s">
        <v>1029</v>
      </c>
      <c r="H529">
        <f>COUNTIFS(Table6[Order ID],Table5[[#This Row],[OrderID]])</f>
        <v>2</v>
      </c>
      <c r="I529">
        <f t="shared" si="19"/>
        <v>2016</v>
      </c>
      <c r="J529" s="7" t="str">
        <f t="shared" si="20"/>
        <v>December</v>
      </c>
    </row>
    <row r="530" spans="2:10">
      <c r="B530">
        <v>10776</v>
      </c>
      <c r="C530" s="1">
        <v>42719</v>
      </c>
      <c r="D530" t="s">
        <v>1130</v>
      </c>
      <c r="E530">
        <v>24.08</v>
      </c>
      <c r="F530" t="s">
        <v>180</v>
      </c>
      <c r="G530" t="s">
        <v>1016</v>
      </c>
      <c r="H530">
        <f>COUNTIFS(Table6[Order ID],Table5[[#This Row],[OrderID]])</f>
        <v>4</v>
      </c>
      <c r="I530">
        <f t="shared" si="19"/>
        <v>2016</v>
      </c>
      <c r="J530" s="7" t="str">
        <f t="shared" si="20"/>
        <v>December</v>
      </c>
    </row>
    <row r="531" spans="2:10">
      <c r="B531">
        <v>10777</v>
      </c>
      <c r="C531" s="1">
        <v>42719</v>
      </c>
      <c r="D531" t="s">
        <v>1132</v>
      </c>
      <c r="E531">
        <v>20.13</v>
      </c>
      <c r="F531" t="s">
        <v>239</v>
      </c>
      <c r="G531" t="s">
        <v>1048</v>
      </c>
      <c r="H531">
        <f>COUNTIFS(Table6[Order ID],Table5[[#This Row],[OrderID]])</f>
        <v>1</v>
      </c>
      <c r="I531">
        <f t="shared" si="19"/>
        <v>2016</v>
      </c>
      <c r="J531" s="7" t="str">
        <f t="shared" si="20"/>
        <v>December</v>
      </c>
    </row>
    <row r="532" spans="2:10">
      <c r="B532">
        <v>10778</v>
      </c>
      <c r="C532" s="1">
        <v>42720</v>
      </c>
      <c r="D532" t="s">
        <v>1131</v>
      </c>
      <c r="E532">
        <v>44.04</v>
      </c>
      <c r="F532" t="s">
        <v>87</v>
      </c>
      <c r="G532" t="s">
        <v>1036</v>
      </c>
      <c r="H532">
        <f>COUNTIFS(Table6[Order ID],Table5[[#This Row],[OrderID]])</f>
        <v>1</v>
      </c>
      <c r="I532">
        <f t="shared" si="19"/>
        <v>2016</v>
      </c>
      <c r="J532" s="7" t="str">
        <f t="shared" si="20"/>
        <v>December</v>
      </c>
    </row>
    <row r="533" spans="2:10">
      <c r="B533">
        <v>10779</v>
      </c>
      <c r="C533" s="1">
        <v>42720</v>
      </c>
      <c r="D533" t="s">
        <v>1132</v>
      </c>
      <c r="E533">
        <v>20.13</v>
      </c>
      <c r="F533" t="s">
        <v>361</v>
      </c>
      <c r="G533" t="s">
        <v>1007</v>
      </c>
      <c r="H533">
        <f>COUNTIFS(Table6[Order ID],Table5[[#This Row],[OrderID]])</f>
        <v>2</v>
      </c>
      <c r="I533">
        <f t="shared" si="19"/>
        <v>2016</v>
      </c>
      <c r="J533" s="7" t="str">
        <f t="shared" si="20"/>
        <v>December</v>
      </c>
    </row>
    <row r="534" spans="2:10">
      <c r="B534">
        <v>10780</v>
      </c>
      <c r="C534" s="1">
        <v>42720</v>
      </c>
      <c r="D534" t="s">
        <v>1131</v>
      </c>
      <c r="E534">
        <v>44.04</v>
      </c>
      <c r="F534" t="s">
        <v>329</v>
      </c>
      <c r="G534" t="s">
        <v>1039</v>
      </c>
      <c r="H534">
        <f>COUNTIFS(Table6[Order ID],Table5[[#This Row],[OrderID]])</f>
        <v>2</v>
      </c>
      <c r="I534">
        <f t="shared" si="19"/>
        <v>2016</v>
      </c>
      <c r="J534" s="7" t="str">
        <f t="shared" si="20"/>
        <v>December</v>
      </c>
    </row>
    <row r="535" spans="2:10">
      <c r="B535">
        <v>10781</v>
      </c>
      <c r="C535" s="1">
        <v>42721</v>
      </c>
      <c r="D535" t="s">
        <v>1130</v>
      </c>
      <c r="E535">
        <v>24.08</v>
      </c>
      <c r="F535" t="s">
        <v>558</v>
      </c>
      <c r="G535" t="s">
        <v>1048</v>
      </c>
      <c r="H535">
        <f>COUNTIFS(Table6[Order ID],Table5[[#This Row],[OrderID]])</f>
        <v>3</v>
      </c>
      <c r="I535">
        <f t="shared" si="19"/>
        <v>2016</v>
      </c>
      <c r="J535" s="7" t="str">
        <f t="shared" si="20"/>
        <v>December</v>
      </c>
    </row>
    <row r="536" spans="2:10">
      <c r="B536">
        <v>10782</v>
      </c>
      <c r="C536" s="1">
        <v>42721</v>
      </c>
      <c r="D536" t="s">
        <v>1130</v>
      </c>
      <c r="E536">
        <v>24.08</v>
      </c>
      <c r="F536" t="s">
        <v>132</v>
      </c>
      <c r="G536" t="s">
        <v>1033</v>
      </c>
      <c r="H536">
        <f>COUNTIFS(Table6[Order ID],Table5[[#This Row],[OrderID]])</f>
        <v>1</v>
      </c>
      <c r="I536">
        <f t="shared" si="19"/>
        <v>2016</v>
      </c>
      <c r="J536" s="7" t="str">
        <f t="shared" si="20"/>
        <v>December</v>
      </c>
    </row>
    <row r="537" spans="2:10">
      <c r="B537">
        <v>10783</v>
      </c>
      <c r="C537" s="1">
        <v>42722</v>
      </c>
      <c r="D537" t="s">
        <v>1132</v>
      </c>
      <c r="E537">
        <v>20.13</v>
      </c>
      <c r="F537" t="s">
        <v>256</v>
      </c>
      <c r="G537" t="s">
        <v>1013</v>
      </c>
      <c r="H537">
        <f>COUNTIFS(Table6[Order ID],Table5[[#This Row],[OrderID]])</f>
        <v>2</v>
      </c>
      <c r="I537">
        <f t="shared" si="19"/>
        <v>2016</v>
      </c>
      <c r="J537" s="7" t="str">
        <f t="shared" si="20"/>
        <v>December</v>
      </c>
    </row>
    <row r="538" spans="2:10">
      <c r="B538">
        <v>10784</v>
      </c>
      <c r="C538" s="1">
        <v>42722</v>
      </c>
      <c r="D538" t="s">
        <v>1130</v>
      </c>
      <c r="E538">
        <v>24.08</v>
      </c>
      <c r="F538" t="s">
        <v>344</v>
      </c>
      <c r="G538" t="s">
        <v>1013</v>
      </c>
      <c r="H538">
        <f>COUNTIFS(Table6[Order ID],Table5[[#This Row],[OrderID]])</f>
        <v>3</v>
      </c>
      <c r="I538">
        <f t="shared" si="19"/>
        <v>2016</v>
      </c>
      <c r="J538" s="7" t="str">
        <f t="shared" si="20"/>
        <v>December</v>
      </c>
    </row>
    <row r="539" spans="2:10">
      <c r="B539">
        <v>10785</v>
      </c>
      <c r="C539" s="1">
        <v>42722</v>
      </c>
      <c r="D539" t="s">
        <v>1130</v>
      </c>
      <c r="E539">
        <v>24.08</v>
      </c>
      <c r="F539" t="s">
        <v>250</v>
      </c>
      <c r="G539" t="s">
        <v>1039</v>
      </c>
      <c r="H539">
        <f>COUNTIFS(Table6[Order ID],Table5[[#This Row],[OrderID]])</f>
        <v>2</v>
      </c>
      <c r="I539">
        <f t="shared" si="19"/>
        <v>2016</v>
      </c>
      <c r="J539" s="7" t="str">
        <f t="shared" si="20"/>
        <v>December</v>
      </c>
    </row>
    <row r="540" spans="2:10">
      <c r="B540">
        <v>10786</v>
      </c>
      <c r="C540" s="1">
        <v>42723</v>
      </c>
      <c r="D540" t="s">
        <v>1131</v>
      </c>
      <c r="E540">
        <v>44.04</v>
      </c>
      <c r="F540" t="s">
        <v>412</v>
      </c>
      <c r="G540" t="s">
        <v>1002</v>
      </c>
      <c r="H540">
        <f>COUNTIFS(Table6[Order ID],Table5[[#This Row],[OrderID]])</f>
        <v>3</v>
      </c>
      <c r="I540">
        <f t="shared" si="19"/>
        <v>2016</v>
      </c>
      <c r="J540" s="7" t="str">
        <f t="shared" si="20"/>
        <v>December</v>
      </c>
    </row>
    <row r="541" spans="2:10">
      <c r="B541">
        <v>10787</v>
      </c>
      <c r="C541" s="1">
        <v>42723</v>
      </c>
      <c r="D541" t="s">
        <v>1131</v>
      </c>
      <c r="E541">
        <v>44.04</v>
      </c>
      <c r="F541" t="s">
        <v>299</v>
      </c>
      <c r="G541" t="s">
        <v>1051</v>
      </c>
      <c r="H541">
        <f>COUNTIFS(Table6[Order ID],Table5[[#This Row],[OrderID]])</f>
        <v>2</v>
      </c>
      <c r="I541">
        <f t="shared" si="19"/>
        <v>2016</v>
      </c>
      <c r="J541" s="7" t="str">
        <f t="shared" si="20"/>
        <v>December</v>
      </c>
    </row>
    <row r="542" spans="2:10">
      <c r="B542">
        <v>10788</v>
      </c>
      <c r="C542" s="1">
        <v>42726</v>
      </c>
      <c r="D542" t="s">
        <v>1132</v>
      </c>
      <c r="E542">
        <v>20.13</v>
      </c>
      <c r="F542" t="s">
        <v>418</v>
      </c>
      <c r="G542" t="s">
        <v>1013</v>
      </c>
      <c r="H542">
        <f>COUNTIFS(Table6[Order ID],Table5[[#This Row],[OrderID]])</f>
        <v>2</v>
      </c>
      <c r="I542">
        <f t="shared" si="19"/>
        <v>2016</v>
      </c>
      <c r="J542" s="7" t="str">
        <f t="shared" si="20"/>
        <v>December</v>
      </c>
    </row>
    <row r="543" spans="2:10">
      <c r="B543">
        <v>10789</v>
      </c>
      <c r="C543" s="1">
        <v>42726</v>
      </c>
      <c r="D543" t="s">
        <v>1132</v>
      </c>
      <c r="E543">
        <v>20.13</v>
      </c>
      <c r="F543" t="s">
        <v>192</v>
      </c>
      <c r="G543" t="s">
        <v>1060</v>
      </c>
      <c r="H543">
        <f>COUNTIFS(Table6[Order ID],Table5[[#This Row],[OrderID]])</f>
        <v>4</v>
      </c>
      <c r="I543">
        <f t="shared" si="19"/>
        <v>2016</v>
      </c>
      <c r="J543" s="7" t="str">
        <f t="shared" si="20"/>
        <v>December</v>
      </c>
    </row>
    <row r="544" spans="2:10">
      <c r="B544">
        <v>10790</v>
      </c>
      <c r="C544" s="1">
        <v>42726</v>
      </c>
      <c r="D544" t="s">
        <v>1131</v>
      </c>
      <c r="E544">
        <v>44.04</v>
      </c>
      <c r="F544" t="s">
        <v>239</v>
      </c>
      <c r="G544" t="s">
        <v>1033</v>
      </c>
      <c r="H544">
        <f>COUNTIFS(Table6[Order ID],Table5[[#This Row],[OrderID]])</f>
        <v>2</v>
      </c>
      <c r="I544">
        <f t="shared" si="19"/>
        <v>2016</v>
      </c>
      <c r="J544" s="7" t="str">
        <f t="shared" si="20"/>
        <v>December</v>
      </c>
    </row>
    <row r="545" spans="2:10">
      <c r="B545">
        <v>10791</v>
      </c>
      <c r="C545" s="1">
        <v>42727</v>
      </c>
      <c r="D545" t="s">
        <v>1132</v>
      </c>
      <c r="E545">
        <v>20.13</v>
      </c>
      <c r="F545" t="s">
        <v>204</v>
      </c>
      <c r="G545" t="s">
        <v>996</v>
      </c>
      <c r="H545">
        <f>COUNTIFS(Table6[Order ID],Table5[[#This Row],[OrderID]])</f>
        <v>2</v>
      </c>
      <c r="I545">
        <f t="shared" si="19"/>
        <v>2016</v>
      </c>
      <c r="J545" s="7" t="str">
        <f t="shared" si="20"/>
        <v>December</v>
      </c>
    </row>
    <row r="546" spans="2:10">
      <c r="B546">
        <v>10792</v>
      </c>
      <c r="C546" s="1">
        <v>42727</v>
      </c>
      <c r="D546" t="s">
        <v>1130</v>
      </c>
      <c r="E546">
        <v>24.08</v>
      </c>
      <c r="F546" t="s">
        <v>581</v>
      </c>
      <c r="G546" t="s">
        <v>1013</v>
      </c>
      <c r="H546">
        <f>COUNTIFS(Table6[Order ID],Table5[[#This Row],[OrderID]])</f>
        <v>3</v>
      </c>
      <c r="I546">
        <f t="shared" si="19"/>
        <v>2016</v>
      </c>
      <c r="J546" s="7" t="str">
        <f t="shared" si="20"/>
        <v>December</v>
      </c>
    </row>
    <row r="547" spans="2:10">
      <c r="B547">
        <v>10793</v>
      </c>
      <c r="C547" s="1">
        <v>42728</v>
      </c>
      <c r="D547" t="s">
        <v>1130</v>
      </c>
      <c r="E547">
        <v>24.08</v>
      </c>
      <c r="F547" t="s">
        <v>81</v>
      </c>
      <c r="G547" t="s">
        <v>982</v>
      </c>
      <c r="H547">
        <f>COUNTIFS(Table6[Order ID],Table5[[#This Row],[OrderID]])</f>
        <v>2</v>
      </c>
      <c r="I547">
        <f t="shared" si="19"/>
        <v>2016</v>
      </c>
      <c r="J547" s="7" t="str">
        <f t="shared" si="20"/>
        <v>December</v>
      </c>
    </row>
    <row r="548" spans="2:10">
      <c r="B548">
        <v>10794</v>
      </c>
      <c r="C548" s="1">
        <v>42728</v>
      </c>
      <c r="D548" t="s">
        <v>1131</v>
      </c>
      <c r="E548">
        <v>44.04</v>
      </c>
      <c r="F548" t="s">
        <v>407</v>
      </c>
      <c r="G548" t="s">
        <v>1051</v>
      </c>
      <c r="H548">
        <f>COUNTIFS(Table6[Order ID],Table5[[#This Row],[OrderID]])</f>
        <v>2</v>
      </c>
      <c r="I548">
        <f t="shared" si="19"/>
        <v>2016</v>
      </c>
      <c r="J548" s="7" t="str">
        <f t="shared" si="20"/>
        <v>December</v>
      </c>
    </row>
    <row r="549" spans="2:10">
      <c r="B549">
        <v>10795</v>
      </c>
      <c r="C549" s="1">
        <v>42728</v>
      </c>
      <c r="D549" t="s">
        <v>1132</v>
      </c>
      <c r="E549">
        <v>20.13</v>
      </c>
      <c r="F549" t="s">
        <v>180</v>
      </c>
      <c r="G549" t="s">
        <v>1033</v>
      </c>
      <c r="H549">
        <f>COUNTIFS(Table6[Order ID],Table5[[#This Row],[OrderID]])</f>
        <v>2</v>
      </c>
      <c r="I549">
        <f t="shared" si="19"/>
        <v>2016</v>
      </c>
      <c r="J549" s="7" t="str">
        <f t="shared" si="20"/>
        <v>December</v>
      </c>
    </row>
    <row r="550" spans="2:10">
      <c r="B550">
        <v>10796</v>
      </c>
      <c r="C550" s="1">
        <v>42729</v>
      </c>
      <c r="D550" t="s">
        <v>1131</v>
      </c>
      <c r="E550">
        <v>44.04</v>
      </c>
      <c r="F550" t="s">
        <v>262</v>
      </c>
      <c r="G550" t="s">
        <v>1007</v>
      </c>
      <c r="H550">
        <f>COUNTIFS(Table6[Order ID],Table5[[#This Row],[OrderID]])</f>
        <v>4</v>
      </c>
      <c r="I550">
        <f t="shared" si="19"/>
        <v>2016</v>
      </c>
      <c r="J550" s="7" t="str">
        <f t="shared" si="20"/>
        <v>December</v>
      </c>
    </row>
    <row r="551" spans="2:10">
      <c r="B551">
        <v>10797</v>
      </c>
      <c r="C551" s="1">
        <v>42729</v>
      </c>
      <c r="D551" t="s">
        <v>1132</v>
      </c>
      <c r="E551">
        <v>20.13</v>
      </c>
      <c r="F551" t="s">
        <v>162</v>
      </c>
      <c r="G551" t="s">
        <v>1048</v>
      </c>
      <c r="H551">
        <f>COUNTIFS(Table6[Order ID],Table5[[#This Row],[OrderID]])</f>
        <v>1</v>
      </c>
      <c r="I551">
        <f t="shared" si="19"/>
        <v>2016</v>
      </c>
      <c r="J551" s="7" t="str">
        <f t="shared" si="20"/>
        <v>December</v>
      </c>
    </row>
    <row r="552" spans="2:10">
      <c r="B552">
        <v>10798</v>
      </c>
      <c r="C552" s="1">
        <v>42730</v>
      </c>
      <c r="D552" t="s">
        <v>1131</v>
      </c>
      <c r="E552">
        <v>44.04</v>
      </c>
      <c r="F552" t="s">
        <v>280</v>
      </c>
      <c r="G552" t="s">
        <v>1002</v>
      </c>
      <c r="H552">
        <f>COUNTIFS(Table6[Order ID],Table5[[#This Row],[OrderID]])</f>
        <v>2</v>
      </c>
      <c r="I552">
        <f t="shared" si="19"/>
        <v>2016</v>
      </c>
      <c r="J552" s="7" t="str">
        <f t="shared" si="20"/>
        <v>December</v>
      </c>
    </row>
    <row r="553" spans="2:10">
      <c r="B553">
        <v>10799</v>
      </c>
      <c r="C553" s="1">
        <v>42730</v>
      </c>
      <c r="D553" t="s">
        <v>1130</v>
      </c>
      <c r="E553">
        <v>24.08</v>
      </c>
      <c r="F553" t="s">
        <v>287</v>
      </c>
      <c r="G553" t="s">
        <v>1002</v>
      </c>
      <c r="H553">
        <f>COUNTIFS(Table6[Order ID],Table5[[#This Row],[OrderID]])</f>
        <v>3</v>
      </c>
      <c r="I553">
        <f t="shared" si="19"/>
        <v>2016</v>
      </c>
      <c r="J553" s="7" t="str">
        <f t="shared" si="20"/>
        <v>December</v>
      </c>
    </row>
    <row r="554" spans="2:10">
      <c r="B554">
        <v>10800</v>
      </c>
      <c r="C554" s="1">
        <v>42730</v>
      </c>
      <c r="D554" t="s">
        <v>1130</v>
      </c>
      <c r="E554">
        <v>24.08</v>
      </c>
      <c r="F554" t="s">
        <v>471</v>
      </c>
      <c r="G554" t="s">
        <v>1021</v>
      </c>
      <c r="H554">
        <f>COUNTIFS(Table6[Order ID],Table5[[#This Row],[OrderID]])</f>
        <v>3</v>
      </c>
      <c r="I554">
        <f t="shared" si="19"/>
        <v>2016</v>
      </c>
      <c r="J554" s="7" t="str">
        <f t="shared" si="20"/>
        <v>December</v>
      </c>
    </row>
    <row r="555" spans="2:10">
      <c r="B555">
        <v>10801</v>
      </c>
      <c r="C555" s="1">
        <v>42733</v>
      </c>
      <c r="D555" t="s">
        <v>1132</v>
      </c>
      <c r="E555">
        <v>20.13</v>
      </c>
      <c r="F555" t="s">
        <v>106</v>
      </c>
      <c r="G555" t="s">
        <v>1048</v>
      </c>
      <c r="H555">
        <f>COUNTIFS(Table6[Order ID],Table5[[#This Row],[OrderID]])</f>
        <v>2</v>
      </c>
      <c r="I555">
        <f t="shared" si="19"/>
        <v>2016</v>
      </c>
      <c r="J555" s="7" t="str">
        <f t="shared" si="20"/>
        <v>December</v>
      </c>
    </row>
    <row r="556" spans="2:10">
      <c r="B556">
        <v>10802</v>
      </c>
      <c r="C556" s="1">
        <v>42733</v>
      </c>
      <c r="D556" t="s">
        <v>1132</v>
      </c>
      <c r="E556">
        <v>20.13</v>
      </c>
      <c r="F556" t="s">
        <v>476</v>
      </c>
      <c r="G556" t="s">
        <v>1045</v>
      </c>
      <c r="H556">
        <f>COUNTIFS(Table6[Order ID],Table5[[#This Row],[OrderID]])</f>
        <v>4</v>
      </c>
      <c r="I556">
        <f t="shared" si="19"/>
        <v>2016</v>
      </c>
      <c r="J556" s="7" t="str">
        <f t="shared" si="20"/>
        <v>December</v>
      </c>
    </row>
    <row r="557" spans="2:10">
      <c r="B557">
        <v>10803</v>
      </c>
      <c r="C557" s="1">
        <v>42734</v>
      </c>
      <c r="D557" t="s">
        <v>1131</v>
      </c>
      <c r="E557">
        <v>44.04</v>
      </c>
      <c r="F557" t="s">
        <v>563</v>
      </c>
      <c r="G557" t="s">
        <v>1048</v>
      </c>
      <c r="H557">
        <f>COUNTIFS(Table6[Order ID],Table5[[#This Row],[OrderID]])</f>
        <v>3</v>
      </c>
      <c r="I557">
        <f t="shared" si="19"/>
        <v>2016</v>
      </c>
      <c r="J557" s="7" t="str">
        <f t="shared" si="20"/>
        <v>December</v>
      </c>
    </row>
    <row r="558" spans="2:10">
      <c r="B558">
        <v>10804</v>
      </c>
      <c r="C558" s="1">
        <v>42734</v>
      </c>
      <c r="D558" t="s">
        <v>1132</v>
      </c>
      <c r="E558">
        <v>20.13</v>
      </c>
      <c r="F558" t="s">
        <v>471</v>
      </c>
      <c r="G558" t="s">
        <v>1021</v>
      </c>
      <c r="H558">
        <f>COUNTIFS(Table6[Order ID],Table5[[#This Row],[OrderID]])</f>
        <v>3</v>
      </c>
      <c r="I558">
        <f t="shared" si="19"/>
        <v>2016</v>
      </c>
      <c r="J558" s="7" t="str">
        <f t="shared" si="20"/>
        <v>December</v>
      </c>
    </row>
    <row r="559" spans="2:10">
      <c r="B559">
        <v>10805</v>
      </c>
      <c r="C559" s="1">
        <v>42734</v>
      </c>
      <c r="D559" t="s">
        <v>1130</v>
      </c>
      <c r="E559">
        <v>24.08</v>
      </c>
      <c r="F559" t="s">
        <v>499</v>
      </c>
      <c r="G559" t="s">
        <v>1033</v>
      </c>
      <c r="H559">
        <f>COUNTIFS(Table6[Order ID],Table5[[#This Row],[OrderID]])</f>
        <v>2</v>
      </c>
      <c r="I559">
        <f t="shared" si="19"/>
        <v>2016</v>
      </c>
      <c r="J559" s="7" t="str">
        <f t="shared" si="20"/>
        <v>December</v>
      </c>
    </row>
    <row r="560" spans="2:10">
      <c r="B560">
        <v>10806</v>
      </c>
      <c r="C560" s="1">
        <v>42735</v>
      </c>
      <c r="D560" t="s">
        <v>1132</v>
      </c>
      <c r="E560">
        <v>20.13</v>
      </c>
      <c r="F560" t="s">
        <v>541</v>
      </c>
      <c r="G560" t="s">
        <v>1051</v>
      </c>
      <c r="H560">
        <f>COUNTIFS(Table6[Order ID],Table5[[#This Row],[OrderID]])</f>
        <v>3</v>
      </c>
      <c r="I560">
        <f t="shared" si="19"/>
        <v>2016</v>
      </c>
      <c r="J560" s="7" t="str">
        <f t="shared" si="20"/>
        <v>December</v>
      </c>
    </row>
    <row r="561" spans="2:10">
      <c r="B561">
        <v>10807</v>
      </c>
      <c r="C561" s="1">
        <v>42735</v>
      </c>
      <c r="D561" t="s">
        <v>1131</v>
      </c>
      <c r="E561">
        <v>44.04</v>
      </c>
      <c r="F561" t="s">
        <v>216</v>
      </c>
      <c r="G561" t="s">
        <v>1045</v>
      </c>
      <c r="H561">
        <f>COUNTIFS(Table6[Order ID],Table5[[#This Row],[OrderID]])</f>
        <v>1</v>
      </c>
      <c r="I561">
        <f t="shared" si="19"/>
        <v>2016</v>
      </c>
      <c r="J561" s="7" t="str">
        <f t="shared" si="20"/>
        <v>December</v>
      </c>
    </row>
    <row r="562" spans="2:10">
      <c r="B562">
        <v>10808</v>
      </c>
      <c r="C562" s="1">
        <v>42736</v>
      </c>
      <c r="D562" t="s">
        <v>1130</v>
      </c>
      <c r="E562">
        <v>24.08</v>
      </c>
      <c r="F562" t="s">
        <v>377</v>
      </c>
      <c r="G562" t="s">
        <v>1033</v>
      </c>
      <c r="H562">
        <f>COUNTIFS(Table6[Order ID],Table5[[#This Row],[OrderID]])</f>
        <v>2</v>
      </c>
      <c r="I562">
        <f t="shared" si="19"/>
        <v>2017</v>
      </c>
      <c r="J562" s="7" t="str">
        <f t="shared" si="20"/>
        <v>January</v>
      </c>
    </row>
    <row r="563" spans="2:10">
      <c r="B563">
        <v>10809</v>
      </c>
      <c r="C563" s="1">
        <v>42736</v>
      </c>
      <c r="D563" t="s">
        <v>1131</v>
      </c>
      <c r="E563">
        <v>44.04</v>
      </c>
      <c r="F563" t="s">
        <v>563</v>
      </c>
      <c r="G563" t="s">
        <v>1054</v>
      </c>
      <c r="H563">
        <f>COUNTIFS(Table6[Order ID],Table5[[#This Row],[OrderID]])</f>
        <v>1</v>
      </c>
      <c r="I563">
        <f t="shared" si="19"/>
        <v>2017</v>
      </c>
      <c r="J563" s="7" t="str">
        <f t="shared" si="20"/>
        <v>January</v>
      </c>
    </row>
    <row r="564" spans="2:10">
      <c r="B564">
        <v>10810</v>
      </c>
      <c r="C564" s="1">
        <v>42736</v>
      </c>
      <c r="D564" t="s">
        <v>1130</v>
      </c>
      <c r="E564">
        <v>24.08</v>
      </c>
      <c r="F564" t="s">
        <v>305</v>
      </c>
      <c r="G564" t="s">
        <v>1036</v>
      </c>
      <c r="H564">
        <f>COUNTIFS(Table6[Order ID],Table5[[#This Row],[OrderID]])</f>
        <v>3</v>
      </c>
      <c r="I564">
        <f t="shared" si="19"/>
        <v>2017</v>
      </c>
      <c r="J564" s="7" t="str">
        <f t="shared" si="20"/>
        <v>January</v>
      </c>
    </row>
    <row r="565" spans="2:10">
      <c r="B565">
        <v>10811</v>
      </c>
      <c r="C565" s="1">
        <v>42737</v>
      </c>
      <c r="D565" t="s">
        <v>1131</v>
      </c>
      <c r="E565">
        <v>44.04</v>
      </c>
      <c r="F565" t="s">
        <v>335</v>
      </c>
      <c r="G565" t="s">
        <v>1045</v>
      </c>
      <c r="H565">
        <f>COUNTIFS(Table6[Order ID],Table5[[#This Row],[OrderID]])</f>
        <v>3</v>
      </c>
      <c r="I565">
        <f t="shared" si="19"/>
        <v>2017</v>
      </c>
      <c r="J565" s="7" t="str">
        <f t="shared" si="20"/>
        <v>January</v>
      </c>
    </row>
    <row r="566" spans="2:10">
      <c r="B566">
        <v>10812</v>
      </c>
      <c r="C566" s="1">
        <v>42737</v>
      </c>
      <c r="D566" t="s">
        <v>1131</v>
      </c>
      <c r="E566">
        <v>44.04</v>
      </c>
      <c r="F566" t="s">
        <v>435</v>
      </c>
      <c r="G566" t="s">
        <v>1045</v>
      </c>
      <c r="H566">
        <f>COUNTIFS(Table6[Order ID],Table5[[#This Row],[OrderID]])</f>
        <v>3</v>
      </c>
      <c r="I566">
        <f t="shared" si="19"/>
        <v>2017</v>
      </c>
      <c r="J566" s="7" t="str">
        <f t="shared" si="20"/>
        <v>January</v>
      </c>
    </row>
    <row r="567" spans="2:10">
      <c r="B567">
        <v>10813</v>
      </c>
      <c r="C567" s="1">
        <v>42740</v>
      </c>
      <c r="D567" t="s">
        <v>1131</v>
      </c>
      <c r="E567">
        <v>44.04</v>
      </c>
      <c r="F567" t="s">
        <v>441</v>
      </c>
      <c r="G567" t="s">
        <v>1036</v>
      </c>
      <c r="H567">
        <f>COUNTIFS(Table6[Order ID],Table5[[#This Row],[OrderID]])</f>
        <v>2</v>
      </c>
      <c r="I567">
        <f t="shared" si="19"/>
        <v>2017</v>
      </c>
      <c r="J567" s="7" t="str">
        <f t="shared" si="20"/>
        <v>January</v>
      </c>
    </row>
    <row r="568" spans="2:10">
      <c r="B568">
        <v>10814</v>
      </c>
      <c r="C568" s="1">
        <v>42740</v>
      </c>
      <c r="D568" t="s">
        <v>1130</v>
      </c>
      <c r="E568">
        <v>24.08</v>
      </c>
      <c r="F568" t="s">
        <v>541</v>
      </c>
      <c r="G568" t="s">
        <v>1036</v>
      </c>
      <c r="H568">
        <f>COUNTIFS(Table6[Order ID],Table5[[#This Row],[OrderID]])</f>
        <v>4</v>
      </c>
      <c r="I568">
        <f t="shared" si="19"/>
        <v>2017</v>
      </c>
      <c r="J568" s="7" t="str">
        <f t="shared" si="20"/>
        <v>January</v>
      </c>
    </row>
    <row r="569" spans="2:10">
      <c r="B569">
        <v>10815</v>
      </c>
      <c r="C569" s="1">
        <v>42740</v>
      </c>
      <c r="D569" t="s">
        <v>1130</v>
      </c>
      <c r="E569">
        <v>24.08</v>
      </c>
      <c r="F569" t="s">
        <v>465</v>
      </c>
      <c r="G569" t="s">
        <v>1029</v>
      </c>
      <c r="H569">
        <f>COUNTIFS(Table6[Order ID],Table5[[#This Row],[OrderID]])</f>
        <v>1</v>
      </c>
      <c r="I569">
        <f t="shared" si="19"/>
        <v>2017</v>
      </c>
      <c r="J569" s="7" t="str">
        <f t="shared" si="20"/>
        <v>January</v>
      </c>
    </row>
    <row r="570" spans="2:10">
      <c r="B570">
        <v>10816</v>
      </c>
      <c r="C570" s="1">
        <v>42741</v>
      </c>
      <c r="D570" t="s">
        <v>1132</v>
      </c>
      <c r="E570">
        <v>20.13</v>
      </c>
      <c r="F570" t="s">
        <v>244</v>
      </c>
      <c r="G570" t="s">
        <v>1033</v>
      </c>
      <c r="H570">
        <f>COUNTIFS(Table6[Order ID],Table5[[#This Row],[OrderID]])</f>
        <v>2</v>
      </c>
      <c r="I570">
        <f t="shared" si="19"/>
        <v>2017</v>
      </c>
      <c r="J570" s="7" t="str">
        <f t="shared" si="20"/>
        <v>January</v>
      </c>
    </row>
    <row r="571" spans="2:10">
      <c r="B571">
        <v>10817</v>
      </c>
      <c r="C571" s="1">
        <v>42741</v>
      </c>
      <c r="D571" t="s">
        <v>1132</v>
      </c>
      <c r="E571">
        <v>20.13</v>
      </c>
      <c r="F571" t="s">
        <v>287</v>
      </c>
      <c r="G571" t="s">
        <v>1016</v>
      </c>
      <c r="H571">
        <f>COUNTIFS(Table6[Order ID],Table5[[#This Row],[OrderID]])</f>
        <v>4</v>
      </c>
      <c r="I571">
        <f t="shared" si="19"/>
        <v>2017</v>
      </c>
      <c r="J571" s="7" t="str">
        <f t="shared" si="20"/>
        <v>January</v>
      </c>
    </row>
    <row r="572" spans="2:10">
      <c r="B572">
        <v>10818</v>
      </c>
      <c r="C572" s="1">
        <v>42742</v>
      </c>
      <c r="D572" t="s">
        <v>1130</v>
      </c>
      <c r="E572">
        <v>24.08</v>
      </c>
      <c r="F572" t="s">
        <v>344</v>
      </c>
      <c r="G572" t="s">
        <v>1048</v>
      </c>
      <c r="H572">
        <f>COUNTIFS(Table6[Order ID],Table5[[#This Row],[OrderID]])</f>
        <v>2</v>
      </c>
      <c r="I572">
        <f t="shared" si="19"/>
        <v>2017</v>
      </c>
      <c r="J572" s="7" t="str">
        <f t="shared" si="20"/>
        <v>January</v>
      </c>
    </row>
    <row r="573" spans="2:10">
      <c r="B573">
        <v>10819</v>
      </c>
      <c r="C573" s="1">
        <v>42742</v>
      </c>
      <c r="D573" t="s">
        <v>1130</v>
      </c>
      <c r="E573">
        <v>24.08</v>
      </c>
      <c r="F573" t="s">
        <v>132</v>
      </c>
      <c r="G573" t="s">
        <v>1029</v>
      </c>
      <c r="H573">
        <f>COUNTIFS(Table6[Order ID],Table5[[#This Row],[OrderID]])</f>
        <v>2</v>
      </c>
      <c r="I573">
        <f t="shared" si="19"/>
        <v>2017</v>
      </c>
      <c r="J573" s="7" t="str">
        <f t="shared" si="20"/>
        <v>January</v>
      </c>
    </row>
    <row r="574" spans="2:10">
      <c r="B574">
        <v>10820</v>
      </c>
      <c r="C574" s="1">
        <v>42742</v>
      </c>
      <c r="D574" t="s">
        <v>1132</v>
      </c>
      <c r="E574">
        <v>20.13</v>
      </c>
      <c r="F574" t="s">
        <v>430</v>
      </c>
      <c r="G574" t="s">
        <v>1029</v>
      </c>
      <c r="H574">
        <f>COUNTIFS(Table6[Order ID],Table5[[#This Row],[OrderID]])</f>
        <v>1</v>
      </c>
      <c r="I574">
        <f t="shared" si="19"/>
        <v>2017</v>
      </c>
      <c r="J574" s="7" t="str">
        <f t="shared" si="20"/>
        <v>January</v>
      </c>
    </row>
    <row r="575" spans="2:10">
      <c r="B575">
        <v>10821</v>
      </c>
      <c r="C575" s="1">
        <v>42743</v>
      </c>
      <c r="D575" t="s">
        <v>1131</v>
      </c>
      <c r="E575">
        <v>44.04</v>
      </c>
      <c r="F575" t="s">
        <v>487</v>
      </c>
      <c r="G575" t="s">
        <v>996</v>
      </c>
      <c r="H575">
        <f>COUNTIFS(Table6[Order ID],Table5[[#This Row],[OrderID]])</f>
        <v>2</v>
      </c>
      <c r="I575">
        <f t="shared" si="19"/>
        <v>2017</v>
      </c>
      <c r="J575" s="7" t="str">
        <f t="shared" si="20"/>
        <v>January</v>
      </c>
    </row>
    <row r="576" spans="2:10">
      <c r="B576">
        <v>10822</v>
      </c>
      <c r="C576" s="1">
        <v>42743</v>
      </c>
      <c r="D576" t="s">
        <v>1130</v>
      </c>
      <c r="E576">
        <v>24.08</v>
      </c>
      <c r="F576" t="s">
        <v>529</v>
      </c>
      <c r="G576" t="s">
        <v>1048</v>
      </c>
      <c r="H576">
        <f>COUNTIFS(Table6[Order ID],Table5[[#This Row],[OrderID]])</f>
        <v>2</v>
      </c>
      <c r="I576">
        <f t="shared" si="19"/>
        <v>2017</v>
      </c>
      <c r="J576" s="7" t="str">
        <f t="shared" si="20"/>
        <v>January</v>
      </c>
    </row>
    <row r="577" spans="2:10">
      <c r="B577">
        <v>10823</v>
      </c>
      <c r="C577" s="1">
        <v>42744</v>
      </c>
      <c r="D577" t="s">
        <v>1132</v>
      </c>
      <c r="E577">
        <v>20.13</v>
      </c>
      <c r="F577" t="s">
        <v>329</v>
      </c>
      <c r="G577" t="s">
        <v>1051</v>
      </c>
      <c r="H577">
        <f>COUNTIFS(Table6[Order ID],Table5[[#This Row],[OrderID]])</f>
        <v>4</v>
      </c>
      <c r="I577">
        <f t="shared" si="19"/>
        <v>2017</v>
      </c>
      <c r="J577" s="7" t="str">
        <f t="shared" si="20"/>
        <v>January</v>
      </c>
    </row>
    <row r="578" spans="2:10">
      <c r="B578">
        <v>10824</v>
      </c>
      <c r="C578" s="1">
        <v>42744</v>
      </c>
      <c r="D578" t="s">
        <v>1131</v>
      </c>
      <c r="E578">
        <v>44.04</v>
      </c>
      <c r="F578" t="s">
        <v>198</v>
      </c>
      <c r="G578" t="s">
        <v>982</v>
      </c>
      <c r="H578">
        <f>COUNTIFS(Table6[Order ID],Table5[[#This Row],[OrderID]])</f>
        <v>2</v>
      </c>
      <c r="I578">
        <f t="shared" ref="I578:I641" si="21">YEAR(C578)</f>
        <v>2017</v>
      </c>
      <c r="J578" s="7" t="str">
        <f t="shared" ref="J578:J641" si="22">TEXT(C578,"mmmm")</f>
        <v>January</v>
      </c>
    </row>
    <row r="579" spans="2:10">
      <c r="B579">
        <v>10825</v>
      </c>
      <c r="C579" s="1">
        <v>42744</v>
      </c>
      <c r="D579" t="s">
        <v>1131</v>
      </c>
      <c r="E579">
        <v>44.04</v>
      </c>
      <c r="F579" t="s">
        <v>162</v>
      </c>
      <c r="G579" t="s">
        <v>1048</v>
      </c>
      <c r="H579">
        <f>COUNTIFS(Table6[Order ID],Table5[[#This Row],[OrderID]])</f>
        <v>2</v>
      </c>
      <c r="I579">
        <f t="shared" si="21"/>
        <v>2017</v>
      </c>
      <c r="J579" s="7" t="str">
        <f t="shared" si="22"/>
        <v>January</v>
      </c>
    </row>
    <row r="580" spans="2:10">
      <c r="B580">
        <v>10826</v>
      </c>
      <c r="C580" s="1">
        <v>42747</v>
      </c>
      <c r="D580" t="s">
        <v>1131</v>
      </c>
      <c r="E580">
        <v>44.04</v>
      </c>
      <c r="F580" t="s">
        <v>99</v>
      </c>
      <c r="G580" t="s">
        <v>982</v>
      </c>
      <c r="H580">
        <f>COUNTIFS(Table6[Order ID],Table5[[#This Row],[OrderID]])</f>
        <v>2</v>
      </c>
      <c r="I580">
        <f t="shared" si="21"/>
        <v>2017</v>
      </c>
      <c r="J580" s="7" t="str">
        <f t="shared" si="22"/>
        <v>January</v>
      </c>
    </row>
    <row r="581" spans="2:10">
      <c r="B581">
        <v>10827</v>
      </c>
      <c r="C581" s="1">
        <v>42747</v>
      </c>
      <c r="D581" t="s">
        <v>1132</v>
      </c>
      <c r="E581">
        <v>20.13</v>
      </c>
      <c r="F581" t="s">
        <v>113</v>
      </c>
      <c r="G581" t="s">
        <v>1051</v>
      </c>
      <c r="H581">
        <f>COUNTIFS(Table6[Order ID],Table5[[#This Row],[OrderID]])</f>
        <v>2</v>
      </c>
      <c r="I581">
        <f t="shared" si="21"/>
        <v>2017</v>
      </c>
      <c r="J581" s="7" t="str">
        <f t="shared" si="22"/>
        <v>January</v>
      </c>
    </row>
    <row r="582" spans="2:10">
      <c r="B582">
        <v>10828</v>
      </c>
      <c r="C582" s="1">
        <v>42748</v>
      </c>
      <c r="D582" t="s">
        <v>1131</v>
      </c>
      <c r="E582">
        <v>44.04</v>
      </c>
      <c r="F582" t="s">
        <v>424</v>
      </c>
      <c r="G582" t="s">
        <v>1033</v>
      </c>
      <c r="H582">
        <f>COUNTIFS(Table6[Order ID],Table5[[#This Row],[OrderID]])</f>
        <v>2</v>
      </c>
      <c r="I582">
        <f t="shared" si="21"/>
        <v>2017</v>
      </c>
      <c r="J582" s="7" t="str">
        <f t="shared" si="22"/>
        <v>January</v>
      </c>
    </row>
    <row r="583" spans="2:10">
      <c r="B583">
        <v>10829</v>
      </c>
      <c r="C583" s="1">
        <v>42748</v>
      </c>
      <c r="D583" t="s">
        <v>1131</v>
      </c>
      <c r="E583">
        <v>44.04</v>
      </c>
      <c r="F583" t="s">
        <v>280</v>
      </c>
      <c r="G583" t="s">
        <v>1045</v>
      </c>
      <c r="H583">
        <f>COUNTIFS(Table6[Order ID],Table5[[#This Row],[OrderID]])</f>
        <v>4</v>
      </c>
      <c r="I583">
        <f t="shared" si="21"/>
        <v>2017</v>
      </c>
      <c r="J583" s="7" t="str">
        <f t="shared" si="22"/>
        <v>January</v>
      </c>
    </row>
    <row r="584" spans="2:10">
      <c r="B584">
        <v>10830</v>
      </c>
      <c r="C584" s="1">
        <v>42748</v>
      </c>
      <c r="D584" t="s">
        <v>1132</v>
      </c>
      <c r="E584">
        <v>20.13</v>
      </c>
      <c r="F584" t="s">
        <v>523</v>
      </c>
      <c r="G584" t="s">
        <v>1048</v>
      </c>
      <c r="H584">
        <f>COUNTIFS(Table6[Order ID],Table5[[#This Row],[OrderID]])</f>
        <v>4</v>
      </c>
      <c r="I584">
        <f t="shared" si="21"/>
        <v>2017</v>
      </c>
      <c r="J584" s="7" t="str">
        <f t="shared" si="22"/>
        <v>January</v>
      </c>
    </row>
    <row r="585" spans="2:10">
      <c r="B585">
        <v>10831</v>
      </c>
      <c r="C585" s="1">
        <v>42749</v>
      </c>
      <c r="D585" t="s">
        <v>1132</v>
      </c>
      <c r="E585">
        <v>20.13</v>
      </c>
      <c r="F585" t="s">
        <v>459</v>
      </c>
      <c r="G585" t="s">
        <v>1057</v>
      </c>
      <c r="H585">
        <f>COUNTIFS(Table6[Order ID],Table5[[#This Row],[OrderID]])</f>
        <v>4</v>
      </c>
      <c r="I585">
        <f t="shared" si="21"/>
        <v>2017</v>
      </c>
      <c r="J585" s="7" t="str">
        <f t="shared" si="22"/>
        <v>January</v>
      </c>
    </row>
    <row r="586" spans="2:10">
      <c r="B586">
        <v>10832</v>
      </c>
      <c r="C586" s="1">
        <v>42749</v>
      </c>
      <c r="D586" t="s">
        <v>1132</v>
      </c>
      <c r="E586">
        <v>20.13</v>
      </c>
      <c r="F586" t="s">
        <v>299</v>
      </c>
      <c r="G586" t="s">
        <v>1013</v>
      </c>
      <c r="H586">
        <f>COUNTIFS(Table6[Order ID],Table5[[#This Row],[OrderID]])</f>
        <v>4</v>
      </c>
      <c r="I586">
        <f t="shared" si="21"/>
        <v>2017</v>
      </c>
      <c r="J586" s="7" t="str">
        <f t="shared" si="22"/>
        <v>January</v>
      </c>
    </row>
    <row r="587" spans="2:10">
      <c r="B587">
        <v>10833</v>
      </c>
      <c r="C587" s="1">
        <v>42750</v>
      </c>
      <c r="D587" t="s">
        <v>1132</v>
      </c>
      <c r="E587">
        <v>20.13</v>
      </c>
      <c r="F587" t="s">
        <v>383</v>
      </c>
      <c r="G587" t="s">
        <v>996</v>
      </c>
      <c r="H587">
        <f>COUNTIFS(Table6[Order ID],Table5[[#This Row],[OrderID]])</f>
        <v>3</v>
      </c>
      <c r="I587">
        <f t="shared" si="21"/>
        <v>2017</v>
      </c>
      <c r="J587" s="7" t="str">
        <f t="shared" si="22"/>
        <v>January</v>
      </c>
    </row>
    <row r="588" spans="2:10">
      <c r="B588">
        <v>10834</v>
      </c>
      <c r="C588" s="1">
        <v>42750</v>
      </c>
      <c r="D588" t="s">
        <v>1130</v>
      </c>
      <c r="E588">
        <v>24.08</v>
      </c>
      <c r="F588" t="s">
        <v>523</v>
      </c>
      <c r="G588" t="s">
        <v>1048</v>
      </c>
      <c r="H588">
        <f>COUNTIFS(Table6[Order ID],Table5[[#This Row],[OrderID]])</f>
        <v>2</v>
      </c>
      <c r="I588">
        <f t="shared" si="21"/>
        <v>2017</v>
      </c>
      <c r="J588" s="7" t="str">
        <f t="shared" si="22"/>
        <v>January</v>
      </c>
    </row>
    <row r="589" spans="2:10">
      <c r="B589">
        <v>10835</v>
      </c>
      <c r="C589" s="1">
        <v>42750</v>
      </c>
      <c r="D589" t="s">
        <v>1130</v>
      </c>
      <c r="E589">
        <v>24.08</v>
      </c>
      <c r="F589" t="s">
        <v>61</v>
      </c>
      <c r="G589" t="s">
        <v>996</v>
      </c>
      <c r="H589">
        <f>COUNTIFS(Table6[Order ID],Table5[[#This Row],[OrderID]])</f>
        <v>2</v>
      </c>
      <c r="I589">
        <f t="shared" si="21"/>
        <v>2017</v>
      </c>
      <c r="J589" s="7" t="str">
        <f t="shared" si="22"/>
        <v>January</v>
      </c>
    </row>
    <row r="590" spans="2:10">
      <c r="B590">
        <v>10836</v>
      </c>
      <c r="C590" s="1">
        <v>42751</v>
      </c>
      <c r="D590" t="s">
        <v>1131</v>
      </c>
      <c r="E590">
        <v>44.04</v>
      </c>
      <c r="F590" t="s">
        <v>180</v>
      </c>
      <c r="G590" t="s">
        <v>989</v>
      </c>
      <c r="H590">
        <f>COUNTIFS(Table6[Order ID],Table5[[#This Row],[OrderID]])</f>
        <v>5</v>
      </c>
      <c r="I590">
        <f t="shared" si="21"/>
        <v>2017</v>
      </c>
      <c r="J590" s="7" t="str">
        <f t="shared" si="22"/>
        <v>January</v>
      </c>
    </row>
    <row r="591" spans="2:10">
      <c r="B591">
        <v>10837</v>
      </c>
      <c r="C591" s="1">
        <v>42751</v>
      </c>
      <c r="D591" t="s">
        <v>1130</v>
      </c>
      <c r="E591">
        <v>24.08</v>
      </c>
      <c r="F591" t="s">
        <v>87</v>
      </c>
      <c r="G591" t="s">
        <v>1033</v>
      </c>
      <c r="H591">
        <f>COUNTIFS(Table6[Order ID],Table5[[#This Row],[OrderID]])</f>
        <v>4</v>
      </c>
      <c r="I591">
        <f t="shared" si="21"/>
        <v>2017</v>
      </c>
      <c r="J591" s="7" t="str">
        <f t="shared" si="22"/>
        <v>January</v>
      </c>
    </row>
    <row r="592" spans="2:10">
      <c r="B592">
        <v>10838</v>
      </c>
      <c r="C592" s="1">
        <v>42754</v>
      </c>
      <c r="D592" t="s">
        <v>1130</v>
      </c>
      <c r="E592">
        <v>24.08</v>
      </c>
      <c r="F592" t="s">
        <v>335</v>
      </c>
      <c r="G592" t="s">
        <v>1016</v>
      </c>
      <c r="H592">
        <f>COUNTIFS(Table6[Order ID],Table5[[#This Row],[OrderID]])</f>
        <v>3</v>
      </c>
      <c r="I592">
        <f t="shared" si="21"/>
        <v>2017</v>
      </c>
      <c r="J592" s="7" t="str">
        <f t="shared" si="22"/>
        <v>January</v>
      </c>
    </row>
    <row r="593" spans="2:10">
      <c r="B593">
        <v>10839</v>
      </c>
      <c r="C593" s="1">
        <v>42754</v>
      </c>
      <c r="D593" t="s">
        <v>1130</v>
      </c>
      <c r="E593">
        <v>24.08</v>
      </c>
      <c r="F593" t="s">
        <v>523</v>
      </c>
      <c r="G593" t="s">
        <v>1057</v>
      </c>
      <c r="H593">
        <f>COUNTIFS(Table6[Order ID],Table5[[#This Row],[OrderID]])</f>
        <v>2</v>
      </c>
      <c r="I593">
        <f t="shared" si="21"/>
        <v>2017</v>
      </c>
      <c r="J593" s="7" t="str">
        <f t="shared" si="22"/>
        <v>January</v>
      </c>
    </row>
    <row r="594" spans="2:10">
      <c r="B594">
        <v>10840</v>
      </c>
      <c r="C594" s="1">
        <v>42754</v>
      </c>
      <c r="D594" t="s">
        <v>1132</v>
      </c>
      <c r="E594">
        <v>20.13</v>
      </c>
      <c r="F594" t="s">
        <v>335</v>
      </c>
      <c r="G594" t="s">
        <v>1054</v>
      </c>
      <c r="H594">
        <f>COUNTIFS(Table6[Order ID],Table5[[#This Row],[OrderID]])</f>
        <v>2</v>
      </c>
      <c r="I594">
        <f t="shared" si="21"/>
        <v>2017</v>
      </c>
      <c r="J594" s="7" t="str">
        <f t="shared" si="22"/>
        <v>January</v>
      </c>
    </row>
    <row r="595" spans="2:10">
      <c r="B595">
        <v>10841</v>
      </c>
      <c r="C595" s="1">
        <v>42755</v>
      </c>
      <c r="D595" t="s">
        <v>1132</v>
      </c>
      <c r="E595">
        <v>20.13</v>
      </c>
      <c r="F595" t="s">
        <v>493</v>
      </c>
      <c r="G595" t="s">
        <v>1002</v>
      </c>
      <c r="H595">
        <f>COUNTIFS(Table6[Order ID],Table5[[#This Row],[OrderID]])</f>
        <v>4</v>
      </c>
      <c r="I595">
        <f t="shared" si="21"/>
        <v>2017</v>
      </c>
      <c r="J595" s="7" t="str">
        <f t="shared" si="22"/>
        <v>January</v>
      </c>
    </row>
    <row r="596" spans="2:10">
      <c r="B596">
        <v>10842</v>
      </c>
      <c r="C596" s="1">
        <v>42755</v>
      </c>
      <c r="D596" t="s">
        <v>1130</v>
      </c>
      <c r="E596">
        <v>24.08</v>
      </c>
      <c r="F596" t="s">
        <v>517</v>
      </c>
      <c r="G596" t="s">
        <v>1007</v>
      </c>
      <c r="H596">
        <f>COUNTIFS(Table6[Order ID],Table5[[#This Row],[OrderID]])</f>
        <v>4</v>
      </c>
      <c r="I596">
        <f t="shared" si="21"/>
        <v>2017</v>
      </c>
      <c r="J596" s="7" t="str">
        <f t="shared" si="22"/>
        <v>January</v>
      </c>
    </row>
    <row r="597" spans="2:10">
      <c r="B597">
        <v>10843</v>
      </c>
      <c r="C597" s="1">
        <v>42756</v>
      </c>
      <c r="D597" t="s">
        <v>1132</v>
      </c>
      <c r="E597">
        <v>20.13</v>
      </c>
      <c r="F597" t="s">
        <v>541</v>
      </c>
      <c r="G597" t="s">
        <v>1036</v>
      </c>
      <c r="H597">
        <f>COUNTIFS(Table6[Order ID],Table5[[#This Row],[OrderID]])</f>
        <v>1</v>
      </c>
      <c r="I597">
        <f t="shared" si="21"/>
        <v>2017</v>
      </c>
      <c r="J597" s="7" t="str">
        <f t="shared" si="22"/>
        <v>January</v>
      </c>
    </row>
    <row r="598" spans="2:10">
      <c r="B598">
        <v>10844</v>
      </c>
      <c r="C598" s="1">
        <v>42756</v>
      </c>
      <c r="D598" t="s">
        <v>1132</v>
      </c>
      <c r="E598">
        <v>20.13</v>
      </c>
      <c r="F598" t="s">
        <v>395</v>
      </c>
      <c r="G598" t="s">
        <v>989</v>
      </c>
      <c r="H598">
        <f>COUNTIFS(Table6[Order ID],Table5[[#This Row],[OrderID]])</f>
        <v>1</v>
      </c>
      <c r="I598">
        <f t="shared" si="21"/>
        <v>2017</v>
      </c>
      <c r="J598" s="7" t="str">
        <f t="shared" si="22"/>
        <v>January</v>
      </c>
    </row>
    <row r="599" spans="2:10">
      <c r="B599">
        <v>10845</v>
      </c>
      <c r="C599" s="1">
        <v>42756</v>
      </c>
      <c r="D599" t="s">
        <v>1131</v>
      </c>
      <c r="E599">
        <v>44.04</v>
      </c>
      <c r="F599" t="s">
        <v>418</v>
      </c>
      <c r="G599" t="s">
        <v>1002</v>
      </c>
      <c r="H599">
        <f>COUNTIFS(Table6[Order ID],Table5[[#This Row],[OrderID]])</f>
        <v>5</v>
      </c>
      <c r="I599">
        <f t="shared" si="21"/>
        <v>2017</v>
      </c>
      <c r="J599" s="7" t="str">
        <f t="shared" si="22"/>
        <v>January</v>
      </c>
    </row>
    <row r="600" spans="2:10">
      <c r="B600">
        <v>10846</v>
      </c>
      <c r="C600" s="1">
        <v>42757</v>
      </c>
      <c r="D600" t="s">
        <v>1130</v>
      </c>
      <c r="E600">
        <v>24.08</v>
      </c>
      <c r="F600" t="s">
        <v>493</v>
      </c>
      <c r="G600" t="s">
        <v>1033</v>
      </c>
      <c r="H600">
        <f>COUNTIFS(Table6[Order ID],Table5[[#This Row],[OrderID]])</f>
        <v>3</v>
      </c>
      <c r="I600">
        <f t="shared" si="21"/>
        <v>2017</v>
      </c>
      <c r="J600" s="7" t="str">
        <f t="shared" si="22"/>
        <v>January</v>
      </c>
    </row>
    <row r="601" spans="2:10">
      <c r="B601">
        <v>10847</v>
      </c>
      <c r="C601" s="1">
        <v>42757</v>
      </c>
      <c r="D601" t="s">
        <v>1130</v>
      </c>
      <c r="E601">
        <v>24.08</v>
      </c>
      <c r="F601" t="s">
        <v>465</v>
      </c>
      <c r="G601" t="s">
        <v>1057</v>
      </c>
      <c r="H601">
        <f>COUNTIFS(Table6[Order ID],Table5[[#This Row],[OrderID]])</f>
        <v>6</v>
      </c>
      <c r="I601">
        <f t="shared" si="21"/>
        <v>2017</v>
      </c>
      <c r="J601" s="7" t="str">
        <f t="shared" si="22"/>
        <v>January</v>
      </c>
    </row>
    <row r="602" spans="2:10">
      <c r="B602">
        <v>10848</v>
      </c>
      <c r="C602" s="1">
        <v>42758</v>
      </c>
      <c r="D602" t="s">
        <v>1132</v>
      </c>
      <c r="E602">
        <v>20.13</v>
      </c>
      <c r="F602" t="s">
        <v>156</v>
      </c>
      <c r="G602" t="s">
        <v>1029</v>
      </c>
      <c r="H602">
        <f>COUNTIFS(Table6[Order ID],Table5[[#This Row],[OrderID]])</f>
        <v>2</v>
      </c>
      <c r="I602">
        <f t="shared" si="21"/>
        <v>2017</v>
      </c>
      <c r="J602" s="7" t="str">
        <f t="shared" si="22"/>
        <v>January</v>
      </c>
    </row>
    <row r="603" spans="2:10">
      <c r="B603">
        <v>10849</v>
      </c>
      <c r="C603" s="1">
        <v>42758</v>
      </c>
      <c r="D603" t="s">
        <v>1132</v>
      </c>
      <c r="E603">
        <v>20.13</v>
      </c>
      <c r="F603" t="s">
        <v>287</v>
      </c>
      <c r="G603" t="s">
        <v>1039</v>
      </c>
      <c r="H603">
        <f>COUNTIFS(Table6[Order ID],Table5[[#This Row],[OrderID]])</f>
        <v>2</v>
      </c>
      <c r="I603">
        <f t="shared" si="21"/>
        <v>2017</v>
      </c>
      <c r="J603" s="7" t="str">
        <f t="shared" si="22"/>
        <v>January</v>
      </c>
    </row>
    <row r="604" spans="2:10">
      <c r="B604">
        <v>10850</v>
      </c>
      <c r="C604" s="1">
        <v>42758</v>
      </c>
      <c r="D604" t="s">
        <v>1131</v>
      </c>
      <c r="E604">
        <v>44.04</v>
      </c>
      <c r="F604" t="s">
        <v>541</v>
      </c>
      <c r="G604" t="s">
        <v>1029</v>
      </c>
      <c r="H604">
        <f>COUNTIFS(Table6[Order ID],Table5[[#This Row],[OrderID]])</f>
        <v>3</v>
      </c>
      <c r="I604">
        <f t="shared" si="21"/>
        <v>2017</v>
      </c>
      <c r="J604" s="7" t="str">
        <f t="shared" si="22"/>
        <v>January</v>
      </c>
    </row>
    <row r="605" spans="2:10">
      <c r="B605">
        <v>10851</v>
      </c>
      <c r="C605" s="1">
        <v>42761</v>
      </c>
      <c r="D605" t="s">
        <v>1131</v>
      </c>
      <c r="E605">
        <v>44.04</v>
      </c>
      <c r="F605" t="s">
        <v>441</v>
      </c>
      <c r="G605" t="s">
        <v>982</v>
      </c>
      <c r="H605">
        <f>COUNTIFS(Table6[Order ID],Table5[[#This Row],[OrderID]])</f>
        <v>4</v>
      </c>
      <c r="I605">
        <f t="shared" si="21"/>
        <v>2017</v>
      </c>
      <c r="J605" s="7" t="str">
        <f t="shared" si="22"/>
        <v>January</v>
      </c>
    </row>
    <row r="606" spans="2:10">
      <c r="B606">
        <v>10852</v>
      </c>
      <c r="C606" s="1">
        <v>42761</v>
      </c>
      <c r="D606" t="s">
        <v>1131</v>
      </c>
      <c r="E606">
        <v>44.04</v>
      </c>
      <c r="F606" t="s">
        <v>430</v>
      </c>
      <c r="G606" t="s">
        <v>989</v>
      </c>
      <c r="H606">
        <f>COUNTIFS(Table6[Order ID],Table5[[#This Row],[OrderID]])</f>
        <v>3</v>
      </c>
      <c r="I606">
        <f t="shared" si="21"/>
        <v>2017</v>
      </c>
      <c r="J606" s="7" t="str">
        <f t="shared" si="22"/>
        <v>January</v>
      </c>
    </row>
    <row r="607" spans="2:10">
      <c r="B607">
        <v>10853</v>
      </c>
      <c r="C607" s="1">
        <v>42762</v>
      </c>
      <c r="D607" t="s">
        <v>1132</v>
      </c>
      <c r="E607">
        <v>20.13</v>
      </c>
      <c r="F607" t="s">
        <v>93</v>
      </c>
      <c r="G607" t="s">
        <v>1029</v>
      </c>
      <c r="H607">
        <f>COUNTIFS(Table6[Order ID],Table5[[#This Row],[OrderID]])</f>
        <v>1</v>
      </c>
      <c r="I607">
        <f t="shared" si="21"/>
        <v>2017</v>
      </c>
      <c r="J607" s="7" t="str">
        <f t="shared" si="22"/>
        <v>January</v>
      </c>
    </row>
    <row r="608" spans="2:10">
      <c r="B608">
        <v>10854</v>
      </c>
      <c r="C608" s="1">
        <v>42762</v>
      </c>
      <c r="D608" t="s">
        <v>1132</v>
      </c>
      <c r="E608">
        <v>20.13</v>
      </c>
      <c r="F608" t="s">
        <v>180</v>
      </c>
      <c r="G608" t="s">
        <v>1002</v>
      </c>
      <c r="H608">
        <f>COUNTIFS(Table6[Order ID],Table5[[#This Row],[OrderID]])</f>
        <v>2</v>
      </c>
      <c r="I608">
        <f t="shared" si="21"/>
        <v>2017</v>
      </c>
      <c r="J608" s="7" t="str">
        <f t="shared" si="22"/>
        <v>January</v>
      </c>
    </row>
    <row r="609" spans="2:10">
      <c r="B609">
        <v>10855</v>
      </c>
      <c r="C609" s="1">
        <v>42762</v>
      </c>
      <c r="D609" t="s">
        <v>1131</v>
      </c>
      <c r="E609">
        <v>44.04</v>
      </c>
      <c r="F609" t="s">
        <v>377</v>
      </c>
      <c r="G609" t="s">
        <v>1007</v>
      </c>
      <c r="H609">
        <f>COUNTIFS(Table6[Order ID],Table5[[#This Row],[OrderID]])</f>
        <v>4</v>
      </c>
      <c r="I609">
        <f t="shared" si="21"/>
        <v>2017</v>
      </c>
      <c r="J609" s="7" t="str">
        <f t="shared" si="22"/>
        <v>January</v>
      </c>
    </row>
    <row r="610" spans="2:10">
      <c r="B610">
        <v>10856</v>
      </c>
      <c r="C610" s="1">
        <v>42763</v>
      </c>
      <c r="D610" t="s">
        <v>1132</v>
      </c>
      <c r="E610">
        <v>20.13</v>
      </c>
      <c r="F610" t="s">
        <v>75</v>
      </c>
      <c r="G610" t="s">
        <v>1033</v>
      </c>
      <c r="H610">
        <f>COUNTIFS(Table6[Order ID],Table5[[#This Row],[OrderID]])</f>
        <v>2</v>
      </c>
      <c r="I610">
        <f t="shared" si="21"/>
        <v>2017</v>
      </c>
      <c r="J610" s="7" t="str">
        <f t="shared" si="22"/>
        <v>January</v>
      </c>
    </row>
    <row r="611" spans="2:10">
      <c r="B611">
        <v>10857</v>
      </c>
      <c r="C611" s="1">
        <v>42763</v>
      </c>
      <c r="D611" t="s">
        <v>1132</v>
      </c>
      <c r="E611">
        <v>20.13</v>
      </c>
      <c r="F611" t="s">
        <v>87</v>
      </c>
      <c r="G611" t="s">
        <v>982</v>
      </c>
      <c r="H611">
        <f>COUNTIFS(Table6[Order ID],Table5[[#This Row],[OrderID]])</f>
        <v>3</v>
      </c>
      <c r="I611">
        <f t="shared" si="21"/>
        <v>2017</v>
      </c>
      <c r="J611" s="7" t="str">
        <f t="shared" si="22"/>
        <v>January</v>
      </c>
    </row>
    <row r="612" spans="2:10">
      <c r="B612">
        <v>10858</v>
      </c>
      <c r="C612" s="1">
        <v>42764</v>
      </c>
      <c r="D612" t="s">
        <v>1131</v>
      </c>
      <c r="E612">
        <v>44.04</v>
      </c>
      <c r="F612" t="s">
        <v>293</v>
      </c>
      <c r="G612" t="s">
        <v>996</v>
      </c>
      <c r="H612">
        <f>COUNTIFS(Table6[Order ID],Table5[[#This Row],[OrderID]])</f>
        <v>3</v>
      </c>
      <c r="I612">
        <f t="shared" si="21"/>
        <v>2017</v>
      </c>
      <c r="J612" s="7" t="str">
        <f t="shared" si="22"/>
        <v>January</v>
      </c>
    </row>
    <row r="613" spans="2:10">
      <c r="B613">
        <v>10859</v>
      </c>
      <c r="C613" s="1">
        <v>42764</v>
      </c>
      <c r="D613" t="s">
        <v>1132</v>
      </c>
      <c r="E613">
        <v>20.13</v>
      </c>
      <c r="F613" t="s">
        <v>204</v>
      </c>
      <c r="G613" t="s">
        <v>1016</v>
      </c>
      <c r="H613">
        <f>COUNTIFS(Table6[Order ID],Table5[[#This Row],[OrderID]])</f>
        <v>3</v>
      </c>
      <c r="I613">
        <f t="shared" si="21"/>
        <v>2017</v>
      </c>
      <c r="J613" s="7" t="str">
        <f t="shared" si="22"/>
        <v>January</v>
      </c>
    </row>
    <row r="614" spans="2:10">
      <c r="B614">
        <v>10860</v>
      </c>
      <c r="C614" s="1">
        <v>42764</v>
      </c>
      <c r="D614" t="s">
        <v>1130</v>
      </c>
      <c r="E614">
        <v>24.08</v>
      </c>
      <c r="F614" t="s">
        <v>210</v>
      </c>
      <c r="G614" t="s">
        <v>1057</v>
      </c>
      <c r="H614">
        <f>COUNTIFS(Table6[Order ID],Table5[[#This Row],[OrderID]])</f>
        <v>2</v>
      </c>
      <c r="I614">
        <f t="shared" si="21"/>
        <v>2017</v>
      </c>
      <c r="J614" s="7" t="str">
        <f t="shared" si="22"/>
        <v>January</v>
      </c>
    </row>
    <row r="615" spans="2:10">
      <c r="B615">
        <v>10861</v>
      </c>
      <c r="C615" s="1">
        <v>42765</v>
      </c>
      <c r="D615" t="s">
        <v>1132</v>
      </c>
      <c r="E615">
        <v>20.13</v>
      </c>
      <c r="F615" t="s">
        <v>569</v>
      </c>
      <c r="G615" t="s">
        <v>1048</v>
      </c>
      <c r="H615">
        <f>COUNTIFS(Table6[Order ID],Table5[[#This Row],[OrderID]])</f>
        <v>5</v>
      </c>
      <c r="I615">
        <f t="shared" si="21"/>
        <v>2017</v>
      </c>
      <c r="J615" s="7" t="str">
        <f t="shared" si="22"/>
        <v>January</v>
      </c>
    </row>
    <row r="616" spans="2:10">
      <c r="B616">
        <v>10862</v>
      </c>
      <c r="C616" s="1">
        <v>42765</v>
      </c>
      <c r="D616" t="s">
        <v>1132</v>
      </c>
      <c r="E616">
        <v>20.13</v>
      </c>
      <c r="F616" t="s">
        <v>317</v>
      </c>
      <c r="G616" t="s">
        <v>1039</v>
      </c>
      <c r="H616">
        <f>COUNTIFS(Table6[Order ID],Table5[[#This Row],[OrderID]])</f>
        <v>2</v>
      </c>
      <c r="I616">
        <f t="shared" si="21"/>
        <v>2017</v>
      </c>
      <c r="J616" s="7" t="str">
        <f t="shared" si="22"/>
        <v>January</v>
      </c>
    </row>
    <row r="617" spans="2:10">
      <c r="B617">
        <v>10863</v>
      </c>
      <c r="C617" s="1">
        <v>42768</v>
      </c>
      <c r="D617" t="s">
        <v>1132</v>
      </c>
      <c r="E617">
        <v>20.13</v>
      </c>
      <c r="F617" t="s">
        <v>262</v>
      </c>
      <c r="G617" t="s">
        <v>1016</v>
      </c>
      <c r="H617">
        <f>COUNTIFS(Table6[Order ID],Table5[[#This Row],[OrderID]])</f>
        <v>2</v>
      </c>
      <c r="I617">
        <f t="shared" si="21"/>
        <v>2017</v>
      </c>
      <c r="J617" s="7" t="str">
        <f t="shared" si="22"/>
        <v>February</v>
      </c>
    </row>
    <row r="618" spans="2:10">
      <c r="B618">
        <v>10864</v>
      </c>
      <c r="C618" s="1">
        <v>42768</v>
      </c>
      <c r="D618" t="s">
        <v>1132</v>
      </c>
      <c r="E618">
        <v>20.13</v>
      </c>
      <c r="F618" t="s">
        <v>81</v>
      </c>
      <c r="G618" t="s">
        <v>982</v>
      </c>
      <c r="H618">
        <f>COUNTIFS(Table6[Order ID],Table5[[#This Row],[OrderID]])</f>
        <v>2</v>
      </c>
      <c r="I618">
        <f t="shared" si="21"/>
        <v>2017</v>
      </c>
      <c r="J618" s="7" t="str">
        <f t="shared" si="22"/>
        <v>February</v>
      </c>
    </row>
    <row r="619" spans="2:10">
      <c r="B619">
        <v>10865</v>
      </c>
      <c r="C619" s="1">
        <v>42768</v>
      </c>
      <c r="D619" t="s">
        <v>1131</v>
      </c>
      <c r="E619">
        <v>44.04</v>
      </c>
      <c r="F619" t="s">
        <v>418</v>
      </c>
      <c r="G619" t="s">
        <v>1033</v>
      </c>
      <c r="H619">
        <f>COUNTIFS(Table6[Order ID],Table5[[#This Row],[OrderID]])</f>
        <v>2</v>
      </c>
      <c r="I619">
        <f t="shared" si="21"/>
        <v>2017</v>
      </c>
      <c r="J619" s="7" t="str">
        <f t="shared" si="22"/>
        <v>February</v>
      </c>
    </row>
    <row r="620" spans="2:10">
      <c r="B620">
        <v>10866</v>
      </c>
      <c r="C620" s="1">
        <v>42769</v>
      </c>
      <c r="D620" t="s">
        <v>1131</v>
      </c>
      <c r="E620">
        <v>44.04</v>
      </c>
      <c r="F620" t="s">
        <v>87</v>
      </c>
      <c r="G620" t="s">
        <v>1013</v>
      </c>
      <c r="H620">
        <f>COUNTIFS(Table6[Order ID],Table5[[#This Row],[OrderID]])</f>
        <v>3</v>
      </c>
      <c r="I620">
        <f t="shared" si="21"/>
        <v>2017</v>
      </c>
      <c r="J620" s="7" t="str">
        <f t="shared" si="22"/>
        <v>February</v>
      </c>
    </row>
    <row r="621" spans="2:10">
      <c r="B621">
        <v>10867</v>
      </c>
      <c r="C621" s="1">
        <v>42769</v>
      </c>
      <c r="D621" t="s">
        <v>1131</v>
      </c>
      <c r="E621">
        <v>44.04</v>
      </c>
      <c r="F621" t="s">
        <v>340</v>
      </c>
      <c r="G621" t="s">
        <v>1013</v>
      </c>
      <c r="H621">
        <f>COUNTIFS(Table6[Order ID],Table5[[#This Row],[OrderID]])</f>
        <v>1</v>
      </c>
      <c r="I621">
        <f t="shared" si="21"/>
        <v>2017</v>
      </c>
      <c r="J621" s="7" t="str">
        <f t="shared" si="22"/>
        <v>February</v>
      </c>
    </row>
    <row r="622" spans="2:10">
      <c r="B622">
        <v>10868</v>
      </c>
      <c r="C622" s="1">
        <v>42770</v>
      </c>
      <c r="D622" t="s">
        <v>1132</v>
      </c>
      <c r="E622">
        <v>20.13</v>
      </c>
      <c r="F622" t="s">
        <v>412</v>
      </c>
      <c r="G622" t="s">
        <v>1051</v>
      </c>
      <c r="H622">
        <f>COUNTIFS(Table6[Order ID],Table5[[#This Row],[OrderID]])</f>
        <v>3</v>
      </c>
      <c r="I622">
        <f t="shared" si="21"/>
        <v>2017</v>
      </c>
      <c r="J622" s="7" t="str">
        <f t="shared" si="22"/>
        <v>February</v>
      </c>
    </row>
    <row r="623" spans="2:10">
      <c r="B623">
        <v>10869</v>
      </c>
      <c r="C623" s="1">
        <v>42770</v>
      </c>
      <c r="D623" t="s">
        <v>1131</v>
      </c>
      <c r="E623">
        <v>44.04</v>
      </c>
      <c r="F623" t="s">
        <v>471</v>
      </c>
      <c r="G623" t="s">
        <v>1007</v>
      </c>
      <c r="H623">
        <f>COUNTIFS(Table6[Order ID],Table5[[#This Row],[OrderID]])</f>
        <v>4</v>
      </c>
      <c r="I623">
        <f t="shared" si="21"/>
        <v>2017</v>
      </c>
      <c r="J623" s="7" t="str">
        <f t="shared" si="22"/>
        <v>February</v>
      </c>
    </row>
    <row r="624" spans="2:10">
      <c r="B624">
        <v>10870</v>
      </c>
      <c r="C624" s="1">
        <v>42770</v>
      </c>
      <c r="D624" t="s">
        <v>1130</v>
      </c>
      <c r="E624">
        <v>24.08</v>
      </c>
      <c r="F624" t="s">
        <v>581</v>
      </c>
      <c r="G624" t="s">
        <v>1045</v>
      </c>
      <c r="H624">
        <f>COUNTIFS(Table6[Order ID],Table5[[#This Row],[OrderID]])</f>
        <v>2</v>
      </c>
      <c r="I624">
        <f t="shared" si="21"/>
        <v>2017</v>
      </c>
      <c r="J624" s="7" t="str">
        <f t="shared" si="22"/>
        <v>February</v>
      </c>
    </row>
    <row r="625" spans="2:10">
      <c r="B625">
        <v>10871</v>
      </c>
      <c r="C625" s="1">
        <v>42771</v>
      </c>
      <c r="D625" t="s">
        <v>1132</v>
      </c>
      <c r="E625">
        <v>20.13</v>
      </c>
      <c r="F625" t="s">
        <v>113</v>
      </c>
      <c r="G625" t="s">
        <v>1036</v>
      </c>
      <c r="H625">
        <f>COUNTIFS(Table6[Order ID],Table5[[#This Row],[OrderID]])</f>
        <v>3</v>
      </c>
      <c r="I625">
        <f t="shared" si="21"/>
        <v>2017</v>
      </c>
      <c r="J625" s="7" t="str">
        <f t="shared" si="22"/>
        <v>February</v>
      </c>
    </row>
    <row r="626" spans="2:10">
      <c r="B626">
        <v>10872</v>
      </c>
      <c r="C626" s="1">
        <v>42771</v>
      </c>
      <c r="D626" t="s">
        <v>1132</v>
      </c>
      <c r="E626">
        <v>20.13</v>
      </c>
      <c r="F626" t="s">
        <v>233</v>
      </c>
      <c r="G626" t="s">
        <v>1054</v>
      </c>
      <c r="H626">
        <f>COUNTIFS(Table6[Order ID],Table5[[#This Row],[OrderID]])</f>
        <v>4</v>
      </c>
      <c r="I626">
        <f t="shared" si="21"/>
        <v>2017</v>
      </c>
      <c r="J626" s="7" t="str">
        <f t="shared" si="22"/>
        <v>February</v>
      </c>
    </row>
    <row r="627" spans="2:10">
      <c r="B627">
        <v>10873</v>
      </c>
      <c r="C627" s="1">
        <v>42772</v>
      </c>
      <c r="D627" t="s">
        <v>1131</v>
      </c>
      <c r="E627">
        <v>44.04</v>
      </c>
      <c r="F627" t="s">
        <v>575</v>
      </c>
      <c r="G627" t="s">
        <v>1054</v>
      </c>
      <c r="H627">
        <f>COUNTIFS(Table6[Order ID],Table5[[#This Row],[OrderID]])</f>
        <v>2</v>
      </c>
      <c r="I627">
        <f t="shared" si="21"/>
        <v>2017</v>
      </c>
      <c r="J627" s="7" t="str">
        <f t="shared" si="22"/>
        <v>February</v>
      </c>
    </row>
    <row r="628" spans="2:10">
      <c r="B628">
        <v>10874</v>
      </c>
      <c r="C628" s="1">
        <v>42772</v>
      </c>
      <c r="D628" t="s">
        <v>1132</v>
      </c>
      <c r="E628">
        <v>20.13</v>
      </c>
      <c r="F628" t="s">
        <v>233</v>
      </c>
      <c r="G628" t="s">
        <v>1002</v>
      </c>
      <c r="H628">
        <f>COUNTIFS(Table6[Order ID],Table5[[#This Row],[OrderID]])</f>
        <v>1</v>
      </c>
      <c r="I628">
        <f t="shared" si="21"/>
        <v>2017</v>
      </c>
      <c r="J628" s="7" t="str">
        <f t="shared" si="22"/>
        <v>February</v>
      </c>
    </row>
    <row r="629" spans="2:10">
      <c r="B629">
        <v>10875</v>
      </c>
      <c r="C629" s="1">
        <v>42772</v>
      </c>
      <c r="D629" t="s">
        <v>1132</v>
      </c>
      <c r="E629">
        <v>20.13</v>
      </c>
      <c r="F629" t="s">
        <v>87</v>
      </c>
      <c r="G629" t="s">
        <v>1033</v>
      </c>
      <c r="H629">
        <f>COUNTIFS(Table6[Order ID],Table5[[#This Row],[OrderID]])</f>
        <v>3</v>
      </c>
      <c r="I629">
        <f t="shared" si="21"/>
        <v>2017</v>
      </c>
      <c r="J629" s="7" t="str">
        <f t="shared" si="22"/>
        <v>February</v>
      </c>
    </row>
    <row r="630" spans="2:10">
      <c r="B630">
        <v>10876</v>
      </c>
      <c r="C630" s="1">
        <v>42775</v>
      </c>
      <c r="D630" t="s">
        <v>1130</v>
      </c>
      <c r="E630">
        <v>24.08</v>
      </c>
      <c r="F630" t="s">
        <v>113</v>
      </c>
      <c r="G630" t="s">
        <v>1033</v>
      </c>
      <c r="H630">
        <f>COUNTIFS(Table6[Order ID],Table5[[#This Row],[OrderID]])</f>
        <v>2</v>
      </c>
      <c r="I630">
        <f t="shared" si="21"/>
        <v>2017</v>
      </c>
      <c r="J630" s="7" t="str">
        <f t="shared" si="22"/>
        <v>February</v>
      </c>
    </row>
    <row r="631" spans="2:10">
      <c r="B631">
        <v>10877</v>
      </c>
      <c r="C631" s="1">
        <v>42775</v>
      </c>
      <c r="D631" t="s">
        <v>1131</v>
      </c>
      <c r="E631">
        <v>44.04</v>
      </c>
      <c r="F631" t="s">
        <v>441</v>
      </c>
      <c r="G631" t="s">
        <v>1051</v>
      </c>
      <c r="H631">
        <f>COUNTIFS(Table6[Order ID],Table5[[#This Row],[OrderID]])</f>
        <v>2</v>
      </c>
      <c r="I631">
        <f t="shared" si="21"/>
        <v>2017</v>
      </c>
      <c r="J631" s="7" t="str">
        <f t="shared" si="22"/>
        <v>February</v>
      </c>
    </row>
    <row r="632" spans="2:10">
      <c r="B632">
        <v>10878</v>
      </c>
      <c r="C632" s="1">
        <v>42776</v>
      </c>
      <c r="D632" t="s">
        <v>1131</v>
      </c>
      <c r="E632">
        <v>44.04</v>
      </c>
      <c r="F632" t="s">
        <v>418</v>
      </c>
      <c r="G632" t="s">
        <v>989</v>
      </c>
      <c r="H632">
        <f>COUNTIFS(Table6[Order ID],Table5[[#This Row],[OrderID]])</f>
        <v>1</v>
      </c>
      <c r="I632">
        <f t="shared" si="21"/>
        <v>2017</v>
      </c>
      <c r="J632" s="7" t="str">
        <f t="shared" si="22"/>
        <v>February</v>
      </c>
    </row>
    <row r="633" spans="2:10">
      <c r="B633">
        <v>10879</v>
      </c>
      <c r="C633" s="1">
        <v>42776</v>
      </c>
      <c r="D633" t="s">
        <v>1130</v>
      </c>
      <c r="E633">
        <v>24.08</v>
      </c>
      <c r="F633" t="s">
        <v>575</v>
      </c>
      <c r="G633" t="s">
        <v>1060</v>
      </c>
      <c r="H633">
        <f>COUNTIFS(Table6[Order ID],Table5[[#This Row],[OrderID]])</f>
        <v>3</v>
      </c>
      <c r="I633">
        <f t="shared" si="21"/>
        <v>2017</v>
      </c>
      <c r="J633" s="7" t="str">
        <f t="shared" si="22"/>
        <v>February</v>
      </c>
    </row>
    <row r="634" spans="2:10">
      <c r="B634">
        <v>10880</v>
      </c>
      <c r="C634" s="1">
        <v>42776</v>
      </c>
      <c r="D634" t="s">
        <v>1131</v>
      </c>
      <c r="E634">
        <v>44.04</v>
      </c>
      <c r="F634" t="s">
        <v>198</v>
      </c>
      <c r="G634" t="s">
        <v>1013</v>
      </c>
      <c r="H634">
        <f>COUNTIFS(Table6[Order ID],Table5[[#This Row],[OrderID]])</f>
        <v>3</v>
      </c>
      <c r="I634">
        <f t="shared" si="21"/>
        <v>2017</v>
      </c>
      <c r="J634" s="7" t="str">
        <f t="shared" si="22"/>
        <v>February</v>
      </c>
    </row>
    <row r="635" spans="2:10">
      <c r="B635">
        <v>10881</v>
      </c>
      <c r="C635" s="1">
        <v>42777</v>
      </c>
      <c r="D635" t="s">
        <v>1131</v>
      </c>
      <c r="E635">
        <v>44.04</v>
      </c>
      <c r="F635" t="s">
        <v>132</v>
      </c>
      <c r="G635" t="s">
        <v>1016</v>
      </c>
      <c r="H635">
        <f>COUNTIFS(Table6[Order ID],Table5[[#This Row],[OrderID]])</f>
        <v>1</v>
      </c>
      <c r="I635">
        <f t="shared" si="21"/>
        <v>2017</v>
      </c>
      <c r="J635" s="7" t="str">
        <f t="shared" si="22"/>
        <v>February</v>
      </c>
    </row>
    <row r="636" spans="2:10">
      <c r="B636">
        <v>10882</v>
      </c>
      <c r="C636" s="1">
        <v>42777</v>
      </c>
      <c r="D636" t="s">
        <v>1130</v>
      </c>
      <c r="E636">
        <v>24.08</v>
      </c>
      <c r="F636" t="s">
        <v>465</v>
      </c>
      <c r="G636" t="s">
        <v>982</v>
      </c>
      <c r="H636">
        <f>COUNTIFS(Table6[Order ID],Table5[[#This Row],[OrderID]])</f>
        <v>3</v>
      </c>
      <c r="I636">
        <f t="shared" si="21"/>
        <v>2017</v>
      </c>
      <c r="J636" s="7" t="str">
        <f t="shared" si="22"/>
        <v>February</v>
      </c>
    </row>
    <row r="637" spans="2:10">
      <c r="B637">
        <v>10883</v>
      </c>
      <c r="C637" s="1">
        <v>42778</v>
      </c>
      <c r="D637" t="s">
        <v>1130</v>
      </c>
      <c r="E637">
        <v>24.08</v>
      </c>
      <c r="F637" t="s">
        <v>340</v>
      </c>
      <c r="G637" t="s">
        <v>982</v>
      </c>
      <c r="H637">
        <f>COUNTIFS(Table6[Order ID],Table5[[#This Row],[OrderID]])</f>
        <v>1</v>
      </c>
      <c r="I637">
        <f t="shared" si="21"/>
        <v>2017</v>
      </c>
      <c r="J637" s="7" t="str">
        <f t="shared" si="22"/>
        <v>February</v>
      </c>
    </row>
    <row r="638" spans="2:10">
      <c r="B638">
        <v>10884</v>
      </c>
      <c r="C638" s="1">
        <v>42778</v>
      </c>
      <c r="D638" t="s">
        <v>1132</v>
      </c>
      <c r="E638">
        <v>20.13</v>
      </c>
      <c r="F638" t="s">
        <v>323</v>
      </c>
      <c r="G638" t="s">
        <v>989</v>
      </c>
      <c r="H638">
        <f>COUNTIFS(Table6[Order ID],Table5[[#This Row],[OrderID]])</f>
        <v>3</v>
      </c>
      <c r="I638">
        <f t="shared" si="21"/>
        <v>2017</v>
      </c>
      <c r="J638" s="7" t="str">
        <f t="shared" si="22"/>
        <v>February</v>
      </c>
    </row>
    <row r="639" spans="2:10">
      <c r="B639">
        <v>10885</v>
      </c>
      <c r="C639" s="1">
        <v>42778</v>
      </c>
      <c r="D639" t="s">
        <v>1130</v>
      </c>
      <c r="E639">
        <v>24.08</v>
      </c>
      <c r="F639" t="s">
        <v>493</v>
      </c>
      <c r="G639" t="s">
        <v>1048</v>
      </c>
      <c r="H639">
        <f>COUNTIFS(Table6[Order ID],Table5[[#This Row],[OrderID]])</f>
        <v>4</v>
      </c>
      <c r="I639">
        <f t="shared" si="21"/>
        <v>2017</v>
      </c>
      <c r="J639" s="7" t="str">
        <f t="shared" si="22"/>
        <v>February</v>
      </c>
    </row>
    <row r="640" spans="2:10">
      <c r="B640">
        <v>10886</v>
      </c>
      <c r="C640" s="1">
        <v>42779</v>
      </c>
      <c r="D640" t="s">
        <v>1131</v>
      </c>
      <c r="E640">
        <v>44.04</v>
      </c>
      <c r="F640" t="s">
        <v>256</v>
      </c>
      <c r="G640" t="s">
        <v>1016</v>
      </c>
      <c r="H640">
        <f>COUNTIFS(Table6[Order ID],Table5[[#This Row],[OrderID]])</f>
        <v>3</v>
      </c>
      <c r="I640">
        <f t="shared" si="21"/>
        <v>2017</v>
      </c>
      <c r="J640" s="7" t="str">
        <f t="shared" si="22"/>
        <v>February</v>
      </c>
    </row>
    <row r="641" spans="2:10">
      <c r="B641">
        <v>10887</v>
      </c>
      <c r="C641" s="1">
        <v>42779</v>
      </c>
      <c r="D641" t="s">
        <v>1130</v>
      </c>
      <c r="E641">
        <v>24.08</v>
      </c>
      <c r="F641" t="s">
        <v>228</v>
      </c>
      <c r="G641" t="s">
        <v>1007</v>
      </c>
      <c r="H641">
        <f>COUNTIFS(Table6[Order ID],Table5[[#This Row],[OrderID]])</f>
        <v>1</v>
      </c>
      <c r="I641">
        <f t="shared" si="21"/>
        <v>2017</v>
      </c>
      <c r="J641" s="7" t="str">
        <f t="shared" si="22"/>
        <v>February</v>
      </c>
    </row>
    <row r="642" spans="2:10">
      <c r="B642">
        <v>10888</v>
      </c>
      <c r="C642" s="1">
        <v>42782</v>
      </c>
      <c r="D642" t="s">
        <v>1132</v>
      </c>
      <c r="E642">
        <v>20.13</v>
      </c>
      <c r="F642" t="s">
        <v>233</v>
      </c>
      <c r="G642" t="s">
        <v>1036</v>
      </c>
      <c r="H642">
        <f>COUNTIFS(Table6[Order ID],Table5[[#This Row],[OrderID]])</f>
        <v>2</v>
      </c>
      <c r="I642">
        <f t="shared" ref="I642:I705" si="23">YEAR(C642)</f>
        <v>2017</v>
      </c>
      <c r="J642" s="7" t="str">
        <f t="shared" ref="J642:J705" si="24">TEXT(C642,"mmmm")</f>
        <v>February</v>
      </c>
    </row>
    <row r="643" spans="2:10">
      <c r="B643">
        <v>10889</v>
      </c>
      <c r="C643" s="1">
        <v>42782</v>
      </c>
      <c r="D643" t="s">
        <v>1130</v>
      </c>
      <c r="E643">
        <v>24.08</v>
      </c>
      <c r="F643" t="s">
        <v>430</v>
      </c>
      <c r="G643" t="s">
        <v>1060</v>
      </c>
      <c r="H643">
        <f>COUNTIFS(Table6[Order ID],Table5[[#This Row],[OrderID]])</f>
        <v>2</v>
      </c>
      <c r="I643">
        <f t="shared" si="23"/>
        <v>2017</v>
      </c>
      <c r="J643" s="7" t="str">
        <f t="shared" si="24"/>
        <v>February</v>
      </c>
    </row>
    <row r="644" spans="2:10">
      <c r="B644">
        <v>10890</v>
      </c>
      <c r="C644" s="1">
        <v>42782</v>
      </c>
      <c r="D644" t="s">
        <v>1131</v>
      </c>
      <c r="E644">
        <v>44.04</v>
      </c>
      <c r="F644" t="s">
        <v>168</v>
      </c>
      <c r="G644" t="s">
        <v>1036</v>
      </c>
      <c r="H644">
        <f>COUNTIFS(Table6[Order ID],Table5[[#This Row],[OrderID]])</f>
        <v>3</v>
      </c>
      <c r="I644">
        <f t="shared" si="23"/>
        <v>2017</v>
      </c>
      <c r="J644" s="7" t="str">
        <f t="shared" si="24"/>
        <v>February</v>
      </c>
    </row>
    <row r="645" spans="2:10">
      <c r="B645">
        <v>10891</v>
      </c>
      <c r="C645" s="1">
        <v>42783</v>
      </c>
      <c r="D645" t="s">
        <v>1132</v>
      </c>
      <c r="E645">
        <v>20.13</v>
      </c>
      <c r="F645" t="s">
        <v>317</v>
      </c>
      <c r="G645" t="s">
        <v>1060</v>
      </c>
      <c r="H645">
        <f>COUNTIFS(Table6[Order ID],Table5[[#This Row],[OrderID]])</f>
        <v>1</v>
      </c>
      <c r="I645">
        <f t="shared" si="23"/>
        <v>2017</v>
      </c>
      <c r="J645" s="7" t="str">
        <f t="shared" si="24"/>
        <v>February</v>
      </c>
    </row>
    <row r="646" spans="2:10">
      <c r="B646">
        <v>10892</v>
      </c>
      <c r="C646" s="1">
        <v>42783</v>
      </c>
      <c r="D646" t="s">
        <v>1132</v>
      </c>
      <c r="E646">
        <v>20.13</v>
      </c>
      <c r="F646" t="s">
        <v>350</v>
      </c>
      <c r="G646" t="s">
        <v>982</v>
      </c>
      <c r="H646">
        <f>COUNTIFS(Table6[Order ID],Table5[[#This Row],[OrderID]])</f>
        <v>1</v>
      </c>
      <c r="I646">
        <f t="shared" si="23"/>
        <v>2017</v>
      </c>
      <c r="J646" s="7" t="str">
        <f t="shared" si="24"/>
        <v>February</v>
      </c>
    </row>
    <row r="647" spans="2:10">
      <c r="B647">
        <v>10893</v>
      </c>
      <c r="C647" s="1">
        <v>42784</v>
      </c>
      <c r="D647" t="s">
        <v>1132</v>
      </c>
      <c r="E647">
        <v>20.13</v>
      </c>
      <c r="F647" t="s">
        <v>287</v>
      </c>
      <c r="G647" t="s">
        <v>996</v>
      </c>
      <c r="H647">
        <f>COUNTIFS(Table6[Order ID],Table5[[#This Row],[OrderID]])</f>
        <v>5</v>
      </c>
      <c r="I647">
        <f t="shared" si="23"/>
        <v>2017</v>
      </c>
      <c r="J647" s="7" t="str">
        <f t="shared" si="24"/>
        <v>February</v>
      </c>
    </row>
    <row r="648" spans="2:10">
      <c r="B648">
        <v>10894</v>
      </c>
      <c r="C648" s="1">
        <v>42784</v>
      </c>
      <c r="D648" t="s">
        <v>1131</v>
      </c>
      <c r="E648">
        <v>44.04</v>
      </c>
      <c r="F648" t="s">
        <v>465</v>
      </c>
      <c r="G648" t="s">
        <v>1033</v>
      </c>
      <c r="H648">
        <f>COUNTIFS(Table6[Order ID],Table5[[#This Row],[OrderID]])</f>
        <v>3</v>
      </c>
      <c r="I648">
        <f t="shared" si="23"/>
        <v>2017</v>
      </c>
      <c r="J648" s="7" t="str">
        <f t="shared" si="24"/>
        <v>February</v>
      </c>
    </row>
    <row r="649" spans="2:10">
      <c r="B649">
        <v>10895</v>
      </c>
      <c r="C649" s="1">
        <v>42784</v>
      </c>
      <c r="D649" t="s">
        <v>1131</v>
      </c>
      <c r="E649">
        <v>44.04</v>
      </c>
      <c r="F649" t="s">
        <v>180</v>
      </c>
      <c r="G649" t="s">
        <v>1033</v>
      </c>
      <c r="H649">
        <f>COUNTIFS(Table6[Order ID],Table5[[#This Row],[OrderID]])</f>
        <v>4</v>
      </c>
      <c r="I649">
        <f t="shared" si="23"/>
        <v>2017</v>
      </c>
      <c r="J649" s="7" t="str">
        <f t="shared" si="24"/>
        <v>February</v>
      </c>
    </row>
    <row r="650" spans="2:10">
      <c r="B650">
        <v>10896</v>
      </c>
      <c r="C650" s="1">
        <v>42785</v>
      </c>
      <c r="D650" t="s">
        <v>1130</v>
      </c>
      <c r="E650">
        <v>24.08</v>
      </c>
      <c r="F650" t="s">
        <v>350</v>
      </c>
      <c r="G650" t="s">
        <v>1013</v>
      </c>
      <c r="H650">
        <f>COUNTIFS(Table6[Order ID],Table5[[#This Row],[OrderID]])</f>
        <v>2</v>
      </c>
      <c r="I650">
        <f t="shared" si="23"/>
        <v>2017</v>
      </c>
      <c r="J650" s="7" t="str">
        <f t="shared" si="24"/>
        <v>February</v>
      </c>
    </row>
    <row r="651" spans="2:10">
      <c r="B651">
        <v>10897</v>
      </c>
      <c r="C651" s="1">
        <v>42785</v>
      </c>
      <c r="D651" t="s">
        <v>1132</v>
      </c>
      <c r="E651">
        <v>20.13</v>
      </c>
      <c r="F651" t="s">
        <v>274</v>
      </c>
      <c r="G651" t="s">
        <v>1033</v>
      </c>
      <c r="H651">
        <f>COUNTIFS(Table6[Order ID],Table5[[#This Row],[OrderID]])</f>
        <v>2</v>
      </c>
      <c r="I651">
        <f t="shared" si="23"/>
        <v>2017</v>
      </c>
      <c r="J651" s="7" t="str">
        <f t="shared" si="24"/>
        <v>February</v>
      </c>
    </row>
    <row r="652" spans="2:10">
      <c r="B652">
        <v>10898</v>
      </c>
      <c r="C652" s="1">
        <v>42786</v>
      </c>
      <c r="D652" t="s">
        <v>1132</v>
      </c>
      <c r="E652">
        <v>20.13</v>
      </c>
      <c r="F652" t="s">
        <v>372</v>
      </c>
      <c r="G652" t="s">
        <v>1036</v>
      </c>
      <c r="H652">
        <f>COUNTIFS(Table6[Order ID],Table5[[#This Row],[OrderID]])</f>
        <v>1</v>
      </c>
      <c r="I652">
        <f t="shared" si="23"/>
        <v>2017</v>
      </c>
      <c r="J652" s="7" t="str">
        <f t="shared" si="24"/>
        <v>February</v>
      </c>
    </row>
    <row r="653" spans="2:10">
      <c r="B653">
        <v>10899</v>
      </c>
      <c r="C653" s="1">
        <v>42786</v>
      </c>
      <c r="D653" t="s">
        <v>1130</v>
      </c>
      <c r="E653">
        <v>24.08</v>
      </c>
      <c r="F653" t="s">
        <v>329</v>
      </c>
      <c r="G653" t="s">
        <v>982</v>
      </c>
      <c r="H653">
        <f>COUNTIFS(Table6[Order ID],Table5[[#This Row],[OrderID]])</f>
        <v>1</v>
      </c>
      <c r="I653">
        <f t="shared" si="23"/>
        <v>2017</v>
      </c>
      <c r="J653" s="7" t="str">
        <f t="shared" si="24"/>
        <v>February</v>
      </c>
    </row>
    <row r="654" spans="2:10">
      <c r="B654">
        <v>10900</v>
      </c>
      <c r="C654" s="1">
        <v>42786</v>
      </c>
      <c r="D654" t="s">
        <v>1132</v>
      </c>
      <c r="E654">
        <v>20.13</v>
      </c>
      <c r="F654" t="s">
        <v>563</v>
      </c>
      <c r="G654" t="s">
        <v>1029</v>
      </c>
      <c r="H654">
        <f>COUNTIFS(Table6[Order ID],Table5[[#This Row],[OrderID]])</f>
        <v>1</v>
      </c>
      <c r="I654">
        <f t="shared" si="23"/>
        <v>2017</v>
      </c>
      <c r="J654" s="7" t="str">
        <f t="shared" si="24"/>
        <v>February</v>
      </c>
    </row>
    <row r="655" spans="2:10">
      <c r="B655">
        <v>10901</v>
      </c>
      <c r="C655" s="1">
        <v>42789</v>
      </c>
      <c r="D655" t="s">
        <v>1131</v>
      </c>
      <c r="E655">
        <v>44.04</v>
      </c>
      <c r="F655" t="s">
        <v>262</v>
      </c>
      <c r="G655" t="s">
        <v>1021</v>
      </c>
      <c r="H655">
        <f>COUNTIFS(Table6[Order ID],Table5[[#This Row],[OrderID]])</f>
        <v>2</v>
      </c>
      <c r="I655">
        <f t="shared" si="23"/>
        <v>2017</v>
      </c>
      <c r="J655" s="7" t="str">
        <f t="shared" si="24"/>
        <v>February</v>
      </c>
    </row>
    <row r="656" spans="2:10">
      <c r="B656">
        <v>10902</v>
      </c>
      <c r="C656" s="1">
        <v>42789</v>
      </c>
      <c r="D656" t="s">
        <v>1131</v>
      </c>
      <c r="E656">
        <v>44.04</v>
      </c>
      <c r="F656" t="s">
        <v>198</v>
      </c>
      <c r="G656" t="s">
        <v>1054</v>
      </c>
      <c r="H656">
        <f>COUNTIFS(Table6[Order ID],Table5[[#This Row],[OrderID]])</f>
        <v>2</v>
      </c>
      <c r="I656">
        <f t="shared" si="23"/>
        <v>2017</v>
      </c>
      <c r="J656" s="7" t="str">
        <f t="shared" si="24"/>
        <v>February</v>
      </c>
    </row>
    <row r="657" spans="2:10">
      <c r="B657">
        <v>10903</v>
      </c>
      <c r="C657" s="1">
        <v>42790</v>
      </c>
      <c r="D657" t="s">
        <v>1130</v>
      </c>
      <c r="E657">
        <v>24.08</v>
      </c>
      <c r="F657" t="s">
        <v>256</v>
      </c>
      <c r="G657" t="s">
        <v>1045</v>
      </c>
      <c r="H657">
        <f>COUNTIFS(Table6[Order ID],Table5[[#This Row],[OrderID]])</f>
        <v>3</v>
      </c>
      <c r="I657">
        <f t="shared" si="23"/>
        <v>2017</v>
      </c>
      <c r="J657" s="7" t="str">
        <f t="shared" si="24"/>
        <v>February</v>
      </c>
    </row>
    <row r="658" spans="2:10">
      <c r="B658">
        <v>10904</v>
      </c>
      <c r="C658" s="1">
        <v>42790</v>
      </c>
      <c r="D658" t="s">
        <v>1130</v>
      </c>
      <c r="E658">
        <v>24.08</v>
      </c>
      <c r="F658" t="s">
        <v>569</v>
      </c>
      <c r="G658" t="s">
        <v>1033</v>
      </c>
      <c r="H658">
        <f>COUNTIFS(Table6[Order ID],Table5[[#This Row],[OrderID]])</f>
        <v>2</v>
      </c>
      <c r="I658">
        <f t="shared" si="23"/>
        <v>2017</v>
      </c>
      <c r="J658" s="7" t="str">
        <f t="shared" si="24"/>
        <v>February</v>
      </c>
    </row>
    <row r="659" spans="2:10">
      <c r="B659">
        <v>10905</v>
      </c>
      <c r="C659" s="1">
        <v>42790</v>
      </c>
      <c r="D659" t="s">
        <v>1132</v>
      </c>
      <c r="E659">
        <v>20.13</v>
      </c>
      <c r="F659" t="s">
        <v>563</v>
      </c>
      <c r="G659" t="s">
        <v>1048</v>
      </c>
      <c r="H659">
        <f>COUNTIFS(Table6[Order ID],Table5[[#This Row],[OrderID]])</f>
        <v>1</v>
      </c>
      <c r="I659">
        <f t="shared" si="23"/>
        <v>2017</v>
      </c>
      <c r="J659" s="7" t="str">
        <f t="shared" si="24"/>
        <v>February</v>
      </c>
    </row>
    <row r="660" spans="2:10">
      <c r="B660">
        <v>10906</v>
      </c>
      <c r="C660" s="1">
        <v>42791</v>
      </c>
      <c r="D660" t="s">
        <v>1130</v>
      </c>
      <c r="E660">
        <v>24.08</v>
      </c>
      <c r="F660" t="s">
        <v>581</v>
      </c>
      <c r="G660" t="s">
        <v>1054</v>
      </c>
      <c r="H660">
        <f>COUNTIFS(Table6[Order ID],Table5[[#This Row],[OrderID]])</f>
        <v>1</v>
      </c>
      <c r="I660">
        <f t="shared" si="23"/>
        <v>2017</v>
      </c>
      <c r="J660" s="7" t="str">
        <f t="shared" si="24"/>
        <v>February</v>
      </c>
    </row>
    <row r="661" spans="2:10">
      <c r="B661">
        <v>10907</v>
      </c>
      <c r="C661" s="1">
        <v>42791</v>
      </c>
      <c r="D661" t="s">
        <v>1130</v>
      </c>
      <c r="E661">
        <v>24.08</v>
      </c>
      <c r="F661" t="s">
        <v>482</v>
      </c>
      <c r="G661" t="s">
        <v>1051</v>
      </c>
      <c r="H661">
        <f>COUNTIFS(Table6[Order ID],Table5[[#This Row],[OrderID]])</f>
        <v>1</v>
      </c>
      <c r="I661">
        <f t="shared" si="23"/>
        <v>2017</v>
      </c>
      <c r="J661" s="7" t="str">
        <f t="shared" si="24"/>
        <v>February</v>
      </c>
    </row>
    <row r="662" spans="2:10">
      <c r="B662">
        <v>10908</v>
      </c>
      <c r="C662" s="1">
        <v>42792</v>
      </c>
      <c r="D662" t="s">
        <v>1132</v>
      </c>
      <c r="E662">
        <v>20.13</v>
      </c>
      <c r="F662" t="s">
        <v>435</v>
      </c>
      <c r="G662" t="s">
        <v>1051</v>
      </c>
      <c r="H662">
        <f>COUNTIFS(Table6[Order ID],Table5[[#This Row],[OrderID]])</f>
        <v>2</v>
      </c>
      <c r="I662">
        <f t="shared" si="23"/>
        <v>2017</v>
      </c>
      <c r="J662" s="7" t="str">
        <f t="shared" si="24"/>
        <v>February</v>
      </c>
    </row>
    <row r="663" spans="2:10">
      <c r="B663">
        <v>10909</v>
      </c>
      <c r="C663" s="1">
        <v>42792</v>
      </c>
      <c r="D663" t="s">
        <v>1132</v>
      </c>
      <c r="E663">
        <v>20.13</v>
      </c>
      <c r="F663" t="s">
        <v>459</v>
      </c>
      <c r="G663" t="s">
        <v>1036</v>
      </c>
      <c r="H663">
        <f>COUNTIFS(Table6[Order ID],Table5[[#This Row],[OrderID]])</f>
        <v>3</v>
      </c>
      <c r="I663">
        <f t="shared" si="23"/>
        <v>2017</v>
      </c>
      <c r="J663" s="7" t="str">
        <f t="shared" si="24"/>
        <v>February</v>
      </c>
    </row>
    <row r="664" spans="2:10">
      <c r="B664">
        <v>10910</v>
      </c>
      <c r="C664" s="1">
        <v>42792</v>
      </c>
      <c r="D664" t="s">
        <v>1130</v>
      </c>
      <c r="E664">
        <v>24.08</v>
      </c>
      <c r="F664" t="s">
        <v>575</v>
      </c>
      <c r="G664" t="s">
        <v>982</v>
      </c>
      <c r="H664">
        <f>COUNTIFS(Table6[Order ID],Table5[[#This Row],[OrderID]])</f>
        <v>3</v>
      </c>
      <c r="I664">
        <f t="shared" si="23"/>
        <v>2017</v>
      </c>
      <c r="J664" s="7" t="str">
        <f t="shared" si="24"/>
        <v>February</v>
      </c>
    </row>
    <row r="665" spans="2:10">
      <c r="B665">
        <v>10911</v>
      </c>
      <c r="C665" s="1">
        <v>42792</v>
      </c>
      <c r="D665" t="s">
        <v>1131</v>
      </c>
      <c r="E665">
        <v>44.04</v>
      </c>
      <c r="F665" t="s">
        <v>233</v>
      </c>
      <c r="G665" t="s">
        <v>1036</v>
      </c>
      <c r="H665">
        <f>COUNTIFS(Table6[Order ID],Table5[[#This Row],[OrderID]])</f>
        <v>3</v>
      </c>
      <c r="I665">
        <f t="shared" si="23"/>
        <v>2017</v>
      </c>
      <c r="J665" s="7" t="str">
        <f t="shared" si="24"/>
        <v>February</v>
      </c>
    </row>
    <row r="666" spans="2:10">
      <c r="B666">
        <v>10912</v>
      </c>
      <c r="C666" s="1">
        <v>42792</v>
      </c>
      <c r="D666" t="s">
        <v>1132</v>
      </c>
      <c r="E666">
        <v>20.13</v>
      </c>
      <c r="F666" t="s">
        <v>274</v>
      </c>
      <c r="G666" t="s">
        <v>989</v>
      </c>
      <c r="H666">
        <f>COUNTIFS(Table6[Order ID],Table5[[#This Row],[OrderID]])</f>
        <v>2</v>
      </c>
      <c r="I666">
        <f t="shared" si="23"/>
        <v>2017</v>
      </c>
      <c r="J666" s="7" t="str">
        <f t="shared" si="24"/>
        <v>February</v>
      </c>
    </row>
    <row r="667" spans="2:10">
      <c r="B667">
        <v>10913</v>
      </c>
      <c r="C667" s="1">
        <v>42792</v>
      </c>
      <c r="D667" t="s">
        <v>1131</v>
      </c>
      <c r="E667">
        <v>44.04</v>
      </c>
      <c r="F667" t="s">
        <v>412</v>
      </c>
      <c r="G667" t="s">
        <v>1007</v>
      </c>
      <c r="H667">
        <f>COUNTIFS(Table6[Order ID],Table5[[#This Row],[OrderID]])</f>
        <v>3</v>
      </c>
      <c r="I667">
        <f t="shared" si="23"/>
        <v>2017</v>
      </c>
      <c r="J667" s="7" t="str">
        <f t="shared" si="24"/>
        <v>February</v>
      </c>
    </row>
    <row r="668" spans="2:10">
      <c r="B668">
        <v>10914</v>
      </c>
      <c r="C668" s="1">
        <v>42793</v>
      </c>
      <c r="D668" t="s">
        <v>1131</v>
      </c>
      <c r="E668">
        <v>44.04</v>
      </c>
      <c r="F668" t="s">
        <v>412</v>
      </c>
      <c r="G668" t="s">
        <v>1051</v>
      </c>
      <c r="H668">
        <f>COUNTIFS(Table6[Order ID],Table5[[#This Row],[OrderID]])</f>
        <v>1</v>
      </c>
      <c r="I668">
        <f t="shared" si="23"/>
        <v>2017</v>
      </c>
      <c r="J668" s="7" t="str">
        <f t="shared" si="24"/>
        <v>February</v>
      </c>
    </row>
    <row r="669" spans="2:10">
      <c r="B669">
        <v>10915</v>
      </c>
      <c r="C669" s="1">
        <v>42793</v>
      </c>
      <c r="D669" t="s">
        <v>1132</v>
      </c>
      <c r="E669">
        <v>20.13</v>
      </c>
      <c r="F669" t="s">
        <v>517</v>
      </c>
      <c r="G669" t="s">
        <v>1048</v>
      </c>
      <c r="H669">
        <f>COUNTIFS(Table6[Order ID],Table5[[#This Row],[OrderID]])</f>
        <v>3</v>
      </c>
      <c r="I669">
        <f t="shared" si="23"/>
        <v>2017</v>
      </c>
      <c r="J669" s="7" t="str">
        <f t="shared" si="24"/>
        <v>February</v>
      </c>
    </row>
    <row r="670" spans="2:10">
      <c r="B670">
        <v>10916</v>
      </c>
      <c r="C670" s="1">
        <v>42793</v>
      </c>
      <c r="D670" t="s">
        <v>1132</v>
      </c>
      <c r="E670">
        <v>20.13</v>
      </c>
      <c r="F670" t="s">
        <v>424</v>
      </c>
      <c r="G670" t="s">
        <v>1002</v>
      </c>
      <c r="H670">
        <f>COUNTIFS(Table6[Order ID],Table5[[#This Row],[OrderID]])</f>
        <v>3</v>
      </c>
      <c r="I670">
        <f t="shared" si="23"/>
        <v>2017</v>
      </c>
      <c r="J670" s="7" t="str">
        <f t="shared" si="24"/>
        <v>February</v>
      </c>
    </row>
    <row r="671" spans="2:10">
      <c r="B671">
        <v>10917</v>
      </c>
      <c r="C671" s="1">
        <v>42796</v>
      </c>
      <c r="D671" t="s">
        <v>1132</v>
      </c>
      <c r="E671">
        <v>20.13</v>
      </c>
      <c r="F671" t="s">
        <v>453</v>
      </c>
      <c r="G671" t="s">
        <v>1033</v>
      </c>
      <c r="H671">
        <f>COUNTIFS(Table6[Order ID],Table5[[#This Row],[OrderID]])</f>
        <v>2</v>
      </c>
      <c r="I671">
        <f t="shared" si="23"/>
        <v>2017</v>
      </c>
      <c r="J671" s="7" t="str">
        <f t="shared" si="24"/>
        <v>March</v>
      </c>
    </row>
    <row r="672" spans="2:10">
      <c r="B672">
        <v>10918</v>
      </c>
      <c r="C672" s="1">
        <v>42796</v>
      </c>
      <c r="D672" t="s">
        <v>1130</v>
      </c>
      <c r="E672">
        <v>24.08</v>
      </c>
      <c r="F672" t="s">
        <v>119</v>
      </c>
      <c r="G672" t="s">
        <v>1007</v>
      </c>
      <c r="H672">
        <f>COUNTIFS(Table6[Order ID],Table5[[#This Row],[OrderID]])</f>
        <v>2</v>
      </c>
      <c r="I672">
        <f t="shared" si="23"/>
        <v>2017</v>
      </c>
      <c r="J672" s="7" t="str">
        <f t="shared" si="24"/>
        <v>March</v>
      </c>
    </row>
    <row r="673" spans="2:10">
      <c r="B673">
        <v>10919</v>
      </c>
      <c r="C673" s="1">
        <v>42796</v>
      </c>
      <c r="D673" t="s">
        <v>1132</v>
      </c>
      <c r="E673">
        <v>20.13</v>
      </c>
      <c r="F673" t="s">
        <v>335</v>
      </c>
      <c r="G673" t="s">
        <v>989</v>
      </c>
      <c r="H673">
        <f>COUNTIFS(Table6[Order ID],Table5[[#This Row],[OrderID]])</f>
        <v>3</v>
      </c>
      <c r="I673">
        <f t="shared" si="23"/>
        <v>2017</v>
      </c>
      <c r="J673" s="7" t="str">
        <f t="shared" si="24"/>
        <v>March</v>
      </c>
    </row>
    <row r="674" spans="2:10">
      <c r="B674">
        <v>10920</v>
      </c>
      <c r="C674" s="1">
        <v>42797</v>
      </c>
      <c r="D674" t="s">
        <v>1132</v>
      </c>
      <c r="E674">
        <v>20.13</v>
      </c>
      <c r="F674" t="s">
        <v>81</v>
      </c>
      <c r="G674" t="s">
        <v>982</v>
      </c>
      <c r="H674">
        <f>COUNTIFS(Table6[Order ID],Table5[[#This Row],[OrderID]])</f>
        <v>1</v>
      </c>
      <c r="I674">
        <f t="shared" si="23"/>
        <v>2017</v>
      </c>
      <c r="J674" s="7" t="str">
        <f t="shared" si="24"/>
        <v>March</v>
      </c>
    </row>
    <row r="675" spans="2:10">
      <c r="B675">
        <v>10921</v>
      </c>
      <c r="C675" s="1">
        <v>42797</v>
      </c>
      <c r="D675" t="s">
        <v>1131</v>
      </c>
      <c r="E675">
        <v>44.04</v>
      </c>
      <c r="F675" t="s">
        <v>535</v>
      </c>
      <c r="G675" t="s">
        <v>1007</v>
      </c>
      <c r="H675">
        <f>COUNTIFS(Table6[Order ID],Table5[[#This Row],[OrderID]])</f>
        <v>2</v>
      </c>
      <c r="I675">
        <f t="shared" si="23"/>
        <v>2017</v>
      </c>
      <c r="J675" s="7" t="str">
        <f t="shared" si="24"/>
        <v>March</v>
      </c>
    </row>
    <row r="676" spans="2:10">
      <c r="B676">
        <v>10922</v>
      </c>
      <c r="C676" s="1">
        <v>42797</v>
      </c>
      <c r="D676" t="s">
        <v>1130</v>
      </c>
      <c r="E676">
        <v>24.08</v>
      </c>
      <c r="F676" t="s">
        <v>256</v>
      </c>
      <c r="G676" t="s">
        <v>1045</v>
      </c>
      <c r="H676">
        <f>COUNTIFS(Table6[Order ID],Table5[[#This Row],[OrderID]])</f>
        <v>2</v>
      </c>
      <c r="I676">
        <f t="shared" si="23"/>
        <v>2017</v>
      </c>
      <c r="J676" s="7" t="str">
        <f t="shared" si="24"/>
        <v>March</v>
      </c>
    </row>
    <row r="677" spans="2:10">
      <c r="B677">
        <v>10923</v>
      </c>
      <c r="C677" s="1">
        <v>42797</v>
      </c>
      <c r="D677" t="s">
        <v>1130</v>
      </c>
      <c r="E677">
        <v>24.08</v>
      </c>
      <c r="F677" t="s">
        <v>299</v>
      </c>
      <c r="G677" t="s">
        <v>1054</v>
      </c>
      <c r="H677">
        <f>COUNTIFS(Table6[Order ID],Table5[[#This Row],[OrderID]])</f>
        <v>3</v>
      </c>
      <c r="I677">
        <f t="shared" si="23"/>
        <v>2017</v>
      </c>
      <c r="J677" s="7" t="str">
        <f t="shared" si="24"/>
        <v>March</v>
      </c>
    </row>
    <row r="678" spans="2:10">
      <c r="B678">
        <v>10924</v>
      </c>
      <c r="C678" s="1">
        <v>42798</v>
      </c>
      <c r="D678" t="s">
        <v>1132</v>
      </c>
      <c r="E678">
        <v>20.13</v>
      </c>
      <c r="F678" t="s">
        <v>87</v>
      </c>
      <c r="G678" t="s">
        <v>989</v>
      </c>
      <c r="H678">
        <f>COUNTIFS(Table6[Order ID],Table5[[#This Row],[OrderID]])</f>
        <v>3</v>
      </c>
      <c r="I678">
        <f t="shared" si="23"/>
        <v>2017</v>
      </c>
      <c r="J678" s="7" t="str">
        <f t="shared" si="24"/>
        <v>March</v>
      </c>
    </row>
    <row r="679" spans="2:10">
      <c r="B679">
        <v>10925</v>
      </c>
      <c r="C679" s="1">
        <v>42798</v>
      </c>
      <c r="D679" t="s">
        <v>1131</v>
      </c>
      <c r="E679">
        <v>44.04</v>
      </c>
      <c r="F679" t="s">
        <v>256</v>
      </c>
      <c r="G679" t="s">
        <v>982</v>
      </c>
      <c r="H679">
        <f>COUNTIFS(Table6[Order ID],Table5[[#This Row],[OrderID]])</f>
        <v>2</v>
      </c>
      <c r="I679">
        <f t="shared" si="23"/>
        <v>2017</v>
      </c>
      <c r="J679" s="7" t="str">
        <f t="shared" si="24"/>
        <v>March</v>
      </c>
    </row>
    <row r="680" spans="2:10">
      <c r="B680">
        <v>10926</v>
      </c>
      <c r="C680" s="1">
        <v>42798</v>
      </c>
      <c r="D680" t="s">
        <v>1130</v>
      </c>
      <c r="E680">
        <v>24.08</v>
      </c>
      <c r="F680" t="s">
        <v>68</v>
      </c>
      <c r="G680" t="s">
        <v>1002</v>
      </c>
      <c r="H680">
        <f>COUNTIFS(Table6[Order ID],Table5[[#This Row],[OrderID]])</f>
        <v>4</v>
      </c>
      <c r="I680">
        <f t="shared" si="23"/>
        <v>2017</v>
      </c>
      <c r="J680" s="7" t="str">
        <f t="shared" si="24"/>
        <v>March</v>
      </c>
    </row>
    <row r="681" spans="2:10">
      <c r="B681">
        <v>10927</v>
      </c>
      <c r="C681" s="1">
        <v>42799</v>
      </c>
      <c r="D681" t="s">
        <v>1131</v>
      </c>
      <c r="E681">
        <v>44.04</v>
      </c>
      <c r="F681" t="s">
        <v>293</v>
      </c>
      <c r="G681" t="s">
        <v>1033</v>
      </c>
      <c r="H681">
        <f>COUNTIFS(Table6[Order ID],Table5[[#This Row],[OrderID]])</f>
        <v>3</v>
      </c>
      <c r="I681">
        <f t="shared" si="23"/>
        <v>2017</v>
      </c>
      <c r="J681" s="7" t="str">
        <f t="shared" si="24"/>
        <v>March</v>
      </c>
    </row>
    <row r="682" spans="2:10">
      <c r="B682">
        <v>10928</v>
      </c>
      <c r="C682" s="1">
        <v>42799</v>
      </c>
      <c r="D682" t="s">
        <v>1131</v>
      </c>
      <c r="E682">
        <v>44.04</v>
      </c>
      <c r="F682" t="s">
        <v>228</v>
      </c>
      <c r="G682" t="s">
        <v>996</v>
      </c>
      <c r="H682">
        <f>COUNTIFS(Table6[Order ID],Table5[[#This Row],[OrderID]])</f>
        <v>2</v>
      </c>
      <c r="I682">
        <f t="shared" si="23"/>
        <v>2017</v>
      </c>
      <c r="J682" s="7" t="str">
        <f t="shared" si="24"/>
        <v>March</v>
      </c>
    </row>
    <row r="683" spans="2:10">
      <c r="B683">
        <v>10929</v>
      </c>
      <c r="C683" s="1">
        <v>42799</v>
      </c>
      <c r="D683" t="s">
        <v>1131</v>
      </c>
      <c r="E683">
        <v>44.04</v>
      </c>
      <c r="F683" t="s">
        <v>204</v>
      </c>
      <c r="G683" t="s">
        <v>1007</v>
      </c>
      <c r="H683">
        <f>COUNTIFS(Table6[Order ID],Table5[[#This Row],[OrderID]])</f>
        <v>3</v>
      </c>
      <c r="I683">
        <f t="shared" si="23"/>
        <v>2017</v>
      </c>
      <c r="J683" s="7" t="str">
        <f t="shared" si="24"/>
        <v>March</v>
      </c>
    </row>
    <row r="684" spans="2:10">
      <c r="B684">
        <v>10930</v>
      </c>
      <c r="C684" s="1">
        <v>42800</v>
      </c>
      <c r="D684" t="s">
        <v>1130</v>
      </c>
      <c r="E684">
        <v>24.08</v>
      </c>
      <c r="F684" t="s">
        <v>493</v>
      </c>
      <c r="G684" t="s">
        <v>1051</v>
      </c>
      <c r="H684">
        <f>COUNTIFS(Table6[Order ID],Table5[[#This Row],[OrderID]])</f>
        <v>4</v>
      </c>
      <c r="I684">
        <f t="shared" si="23"/>
        <v>2017</v>
      </c>
      <c r="J684" s="7" t="str">
        <f t="shared" si="24"/>
        <v>March</v>
      </c>
    </row>
    <row r="685" spans="2:10">
      <c r="B685">
        <v>10931</v>
      </c>
      <c r="C685" s="1">
        <v>42800</v>
      </c>
      <c r="D685" t="s">
        <v>1132</v>
      </c>
      <c r="E685">
        <v>20.13</v>
      </c>
      <c r="F685" t="s">
        <v>447</v>
      </c>
      <c r="G685" t="s">
        <v>1036</v>
      </c>
      <c r="H685">
        <f>COUNTIFS(Table6[Order ID],Table5[[#This Row],[OrderID]])</f>
        <v>2</v>
      </c>
      <c r="I685">
        <f t="shared" si="23"/>
        <v>2017</v>
      </c>
      <c r="J685" s="7" t="str">
        <f t="shared" si="24"/>
        <v>March</v>
      </c>
    </row>
    <row r="686" spans="2:10">
      <c r="B686">
        <v>10932</v>
      </c>
      <c r="C686" s="1">
        <v>42800</v>
      </c>
      <c r="D686" t="s">
        <v>1131</v>
      </c>
      <c r="E686">
        <v>44.04</v>
      </c>
      <c r="F686" t="s">
        <v>113</v>
      </c>
      <c r="G686" t="s">
        <v>989</v>
      </c>
      <c r="H686">
        <f>COUNTIFS(Table6[Order ID],Table5[[#This Row],[OrderID]])</f>
        <v>4</v>
      </c>
      <c r="I686">
        <f t="shared" si="23"/>
        <v>2017</v>
      </c>
      <c r="J686" s="7" t="str">
        <f t="shared" si="24"/>
        <v>March</v>
      </c>
    </row>
    <row r="687" spans="2:10">
      <c r="B687">
        <v>10933</v>
      </c>
      <c r="C687" s="1">
        <v>42800</v>
      </c>
      <c r="D687" t="s">
        <v>1130</v>
      </c>
      <c r="E687">
        <v>24.08</v>
      </c>
      <c r="F687" t="s">
        <v>280</v>
      </c>
      <c r="G687" t="s">
        <v>1029</v>
      </c>
      <c r="H687">
        <f>COUNTIFS(Table6[Order ID],Table5[[#This Row],[OrderID]])</f>
        <v>2</v>
      </c>
      <c r="I687">
        <f t="shared" si="23"/>
        <v>2017</v>
      </c>
      <c r="J687" s="7" t="str">
        <f t="shared" si="24"/>
        <v>March</v>
      </c>
    </row>
    <row r="688" spans="2:10">
      <c r="B688">
        <v>10934</v>
      </c>
      <c r="C688" s="1">
        <v>42803</v>
      </c>
      <c r="D688" t="s">
        <v>1130</v>
      </c>
      <c r="E688">
        <v>24.08</v>
      </c>
      <c r="F688" t="s">
        <v>317</v>
      </c>
      <c r="G688" t="s">
        <v>1060</v>
      </c>
      <c r="H688">
        <f>COUNTIFS(Table6[Order ID],Table5[[#This Row],[OrderID]])</f>
        <v>1</v>
      </c>
      <c r="I688">
        <f t="shared" si="23"/>
        <v>2017</v>
      </c>
      <c r="J688" s="7" t="str">
        <f t="shared" si="24"/>
        <v>March</v>
      </c>
    </row>
    <row r="689" spans="2:10">
      <c r="B689">
        <v>10935</v>
      </c>
      <c r="C689" s="1">
        <v>42803</v>
      </c>
      <c r="D689" t="s">
        <v>1130</v>
      </c>
      <c r="E689">
        <v>24.08</v>
      </c>
      <c r="F689" t="s">
        <v>563</v>
      </c>
      <c r="G689" t="s">
        <v>1036</v>
      </c>
      <c r="H689">
        <f>COUNTIFS(Table6[Order ID],Table5[[#This Row],[OrderID]])</f>
        <v>3</v>
      </c>
      <c r="I689">
        <f t="shared" si="23"/>
        <v>2017</v>
      </c>
      <c r="J689" s="7" t="str">
        <f t="shared" si="24"/>
        <v>March</v>
      </c>
    </row>
    <row r="690" spans="2:10">
      <c r="B690">
        <v>10936</v>
      </c>
      <c r="C690" s="1">
        <v>42803</v>
      </c>
      <c r="D690" t="s">
        <v>1132</v>
      </c>
      <c r="E690">
        <v>20.13</v>
      </c>
      <c r="F690" t="s">
        <v>244</v>
      </c>
      <c r="G690" t="s">
        <v>1033</v>
      </c>
      <c r="H690">
        <f>COUNTIFS(Table6[Order ID],Table5[[#This Row],[OrderID]])</f>
        <v>1</v>
      </c>
      <c r="I690">
        <f t="shared" si="23"/>
        <v>2017</v>
      </c>
      <c r="J690" s="7" t="str">
        <f t="shared" si="24"/>
        <v>March</v>
      </c>
    </row>
    <row r="691" spans="2:10">
      <c r="B691">
        <v>10937</v>
      </c>
      <c r="C691" s="1">
        <v>42804</v>
      </c>
      <c r="D691" t="s">
        <v>1130</v>
      </c>
      <c r="E691">
        <v>24.08</v>
      </c>
      <c r="F691" t="s">
        <v>132</v>
      </c>
      <c r="G691" t="s">
        <v>1057</v>
      </c>
      <c r="H691">
        <f>COUNTIFS(Table6[Order ID],Table5[[#This Row],[OrderID]])</f>
        <v>2</v>
      </c>
      <c r="I691">
        <f t="shared" si="23"/>
        <v>2017</v>
      </c>
      <c r="J691" s="7" t="str">
        <f t="shared" si="24"/>
        <v>March</v>
      </c>
    </row>
    <row r="692" spans="2:10">
      <c r="B692">
        <v>10938</v>
      </c>
      <c r="C692" s="1">
        <v>42804</v>
      </c>
      <c r="D692" t="s">
        <v>1132</v>
      </c>
      <c r="E692">
        <v>20.13</v>
      </c>
      <c r="F692" t="s">
        <v>418</v>
      </c>
      <c r="G692" t="s">
        <v>1013</v>
      </c>
      <c r="H692">
        <f>COUNTIFS(Table6[Order ID],Table5[[#This Row],[OrderID]])</f>
        <v>4</v>
      </c>
      <c r="I692">
        <f t="shared" si="23"/>
        <v>2017</v>
      </c>
      <c r="J692" s="7" t="str">
        <f t="shared" si="24"/>
        <v>March</v>
      </c>
    </row>
    <row r="693" spans="2:10">
      <c r="B693">
        <v>10939</v>
      </c>
      <c r="C693" s="1">
        <v>42804</v>
      </c>
      <c r="D693" t="s">
        <v>1132</v>
      </c>
      <c r="E693">
        <v>20.13</v>
      </c>
      <c r="F693" t="s">
        <v>344</v>
      </c>
      <c r="G693" t="s">
        <v>1048</v>
      </c>
      <c r="H693">
        <f>COUNTIFS(Table6[Order ID],Table5[[#This Row],[OrderID]])</f>
        <v>2</v>
      </c>
      <c r="I693">
        <f t="shared" si="23"/>
        <v>2017</v>
      </c>
      <c r="J693" s="7" t="str">
        <f t="shared" si="24"/>
        <v>March</v>
      </c>
    </row>
    <row r="694" spans="2:10">
      <c r="B694">
        <v>10940</v>
      </c>
      <c r="C694" s="1">
        <v>42805</v>
      </c>
      <c r="D694" t="s">
        <v>1130</v>
      </c>
      <c r="E694">
        <v>24.08</v>
      </c>
      <c r="F694" t="s">
        <v>113</v>
      </c>
      <c r="G694" t="s">
        <v>982</v>
      </c>
      <c r="H694">
        <f>COUNTIFS(Table6[Order ID],Table5[[#This Row],[OrderID]])</f>
        <v>2</v>
      </c>
      <c r="I694">
        <f t="shared" si="23"/>
        <v>2017</v>
      </c>
      <c r="J694" s="7" t="str">
        <f t="shared" si="24"/>
        <v>March</v>
      </c>
    </row>
    <row r="695" spans="2:10">
      <c r="B695">
        <v>10941</v>
      </c>
      <c r="C695" s="1">
        <v>42805</v>
      </c>
      <c r="D695" t="s">
        <v>1132</v>
      </c>
      <c r="E695">
        <v>20.13</v>
      </c>
      <c r="F695" t="s">
        <v>465</v>
      </c>
      <c r="G695" t="s">
        <v>1036</v>
      </c>
      <c r="H695">
        <f>COUNTIFS(Table6[Order ID],Table5[[#This Row],[OrderID]])</f>
        <v>4</v>
      </c>
      <c r="I695">
        <f t="shared" si="23"/>
        <v>2017</v>
      </c>
      <c r="J695" s="7" t="str">
        <f t="shared" si="24"/>
        <v>March</v>
      </c>
    </row>
    <row r="696" spans="2:10">
      <c r="B696">
        <v>10942</v>
      </c>
      <c r="C696" s="1">
        <v>42805</v>
      </c>
      <c r="D696" t="s">
        <v>1130</v>
      </c>
      <c r="E696">
        <v>24.08</v>
      </c>
      <c r="F696" t="s">
        <v>435</v>
      </c>
      <c r="G696" t="s">
        <v>996</v>
      </c>
      <c r="H696">
        <f>COUNTIFS(Table6[Order ID],Table5[[#This Row],[OrderID]])</f>
        <v>1</v>
      </c>
      <c r="I696">
        <f t="shared" si="23"/>
        <v>2017</v>
      </c>
      <c r="J696" s="7" t="str">
        <f t="shared" si="24"/>
        <v>March</v>
      </c>
    </row>
    <row r="697" spans="2:10">
      <c r="B697">
        <v>10943</v>
      </c>
      <c r="C697" s="1">
        <v>42805</v>
      </c>
      <c r="D697" t="s">
        <v>1132</v>
      </c>
      <c r="E697">
        <v>20.13</v>
      </c>
      <c r="F697" t="s">
        <v>126</v>
      </c>
      <c r="G697" t="s">
        <v>1057</v>
      </c>
      <c r="H697">
        <f>COUNTIFS(Table6[Order ID],Table5[[#This Row],[OrderID]])</f>
        <v>3</v>
      </c>
      <c r="I697">
        <f t="shared" si="23"/>
        <v>2017</v>
      </c>
      <c r="J697" s="7" t="str">
        <f t="shared" si="24"/>
        <v>March</v>
      </c>
    </row>
    <row r="698" spans="2:10">
      <c r="B698">
        <v>10944</v>
      </c>
      <c r="C698" s="1">
        <v>42806</v>
      </c>
      <c r="D698" t="s">
        <v>1130</v>
      </c>
      <c r="E698">
        <v>24.08</v>
      </c>
      <c r="F698" t="s">
        <v>119</v>
      </c>
      <c r="G698" t="s">
        <v>982</v>
      </c>
      <c r="H698">
        <f>COUNTIFS(Table6[Order ID],Table5[[#This Row],[OrderID]])</f>
        <v>3</v>
      </c>
      <c r="I698">
        <f t="shared" si="23"/>
        <v>2017</v>
      </c>
      <c r="J698" s="7" t="str">
        <f t="shared" si="24"/>
        <v>March</v>
      </c>
    </row>
    <row r="699" spans="2:10">
      <c r="B699">
        <v>10945</v>
      </c>
      <c r="C699" s="1">
        <v>42806</v>
      </c>
      <c r="D699" t="s">
        <v>1131</v>
      </c>
      <c r="E699">
        <v>44.04</v>
      </c>
      <c r="F699" t="s">
        <v>361</v>
      </c>
      <c r="G699" t="s">
        <v>1060</v>
      </c>
      <c r="H699">
        <f>COUNTIFS(Table6[Order ID],Table5[[#This Row],[OrderID]])</f>
        <v>2</v>
      </c>
      <c r="I699">
        <f t="shared" si="23"/>
        <v>2017</v>
      </c>
      <c r="J699" s="7" t="str">
        <f t="shared" si="24"/>
        <v>March</v>
      </c>
    </row>
    <row r="700" spans="2:10">
      <c r="B700">
        <v>10946</v>
      </c>
      <c r="C700" s="1">
        <v>42806</v>
      </c>
      <c r="D700" t="s">
        <v>1132</v>
      </c>
      <c r="E700">
        <v>20.13</v>
      </c>
      <c r="F700" t="s">
        <v>535</v>
      </c>
      <c r="G700" t="s">
        <v>1025</v>
      </c>
      <c r="H700">
        <f>COUNTIFS(Table6[Order ID],Table5[[#This Row],[OrderID]])</f>
        <v>3</v>
      </c>
      <c r="I700">
        <f t="shared" si="23"/>
        <v>2017</v>
      </c>
      <c r="J700" s="7" t="str">
        <f t="shared" si="24"/>
        <v>March</v>
      </c>
    </row>
    <row r="701" spans="2:10">
      <c r="B701">
        <v>10947</v>
      </c>
      <c r="C701" s="1">
        <v>42807</v>
      </c>
      <c r="D701" t="s">
        <v>1132</v>
      </c>
      <c r="E701">
        <v>20.13</v>
      </c>
      <c r="F701" t="s">
        <v>126</v>
      </c>
      <c r="G701" t="s">
        <v>1002</v>
      </c>
      <c r="H701">
        <f>COUNTIFS(Table6[Order ID],Table5[[#This Row],[OrderID]])</f>
        <v>1</v>
      </c>
      <c r="I701">
        <f t="shared" si="23"/>
        <v>2017</v>
      </c>
      <c r="J701" s="7" t="str">
        <f t="shared" si="24"/>
        <v>March</v>
      </c>
    </row>
    <row r="702" spans="2:10">
      <c r="B702">
        <v>10948</v>
      </c>
      <c r="C702" s="1">
        <v>42807</v>
      </c>
      <c r="D702" t="s">
        <v>1130</v>
      </c>
      <c r="E702">
        <v>24.08</v>
      </c>
      <c r="F702" t="s">
        <v>233</v>
      </c>
      <c r="G702" t="s">
        <v>1057</v>
      </c>
      <c r="H702">
        <f>COUNTIFS(Table6[Order ID],Table5[[#This Row],[OrderID]])</f>
        <v>3</v>
      </c>
      <c r="I702">
        <f t="shared" si="23"/>
        <v>2017</v>
      </c>
      <c r="J702" s="7" t="str">
        <f t="shared" si="24"/>
        <v>March</v>
      </c>
    </row>
    <row r="703" spans="2:10">
      <c r="B703">
        <v>10949</v>
      </c>
      <c r="C703" s="1">
        <v>42807</v>
      </c>
      <c r="D703" t="s">
        <v>1130</v>
      </c>
      <c r="E703">
        <v>24.08</v>
      </c>
      <c r="F703" t="s">
        <v>119</v>
      </c>
      <c r="G703" t="s">
        <v>989</v>
      </c>
      <c r="H703">
        <f>COUNTIFS(Table6[Order ID],Table5[[#This Row],[OrderID]])</f>
        <v>4</v>
      </c>
      <c r="I703">
        <f t="shared" si="23"/>
        <v>2017</v>
      </c>
      <c r="J703" s="7" t="str">
        <f t="shared" si="24"/>
        <v>March</v>
      </c>
    </row>
    <row r="704" spans="2:10">
      <c r="B704">
        <v>10950</v>
      </c>
      <c r="C704" s="1">
        <v>42810</v>
      </c>
      <c r="D704" t="s">
        <v>1132</v>
      </c>
      <c r="E704">
        <v>20.13</v>
      </c>
      <c r="F704" t="s">
        <v>344</v>
      </c>
      <c r="G704" t="s">
        <v>1036</v>
      </c>
      <c r="H704">
        <f>COUNTIFS(Table6[Order ID],Table5[[#This Row],[OrderID]])</f>
        <v>1</v>
      </c>
      <c r="I704">
        <f t="shared" si="23"/>
        <v>2017</v>
      </c>
      <c r="J704" s="7" t="str">
        <f t="shared" si="24"/>
        <v>March</v>
      </c>
    </row>
    <row r="705" spans="2:10">
      <c r="B705">
        <v>10951</v>
      </c>
      <c r="C705" s="1">
        <v>42810</v>
      </c>
      <c r="D705" t="s">
        <v>1132</v>
      </c>
      <c r="E705">
        <v>20.13</v>
      </c>
      <c r="F705" t="s">
        <v>447</v>
      </c>
      <c r="G705" t="s">
        <v>982</v>
      </c>
      <c r="H705">
        <f>COUNTIFS(Table6[Order ID],Table5[[#This Row],[OrderID]])</f>
        <v>3</v>
      </c>
      <c r="I705">
        <f t="shared" si="23"/>
        <v>2017</v>
      </c>
      <c r="J705" s="7" t="str">
        <f t="shared" si="24"/>
        <v>March</v>
      </c>
    </row>
    <row r="706" spans="2:10">
      <c r="B706">
        <v>10952</v>
      </c>
      <c r="C706" s="1">
        <v>42810</v>
      </c>
      <c r="D706" t="s">
        <v>1131</v>
      </c>
      <c r="E706">
        <v>44.04</v>
      </c>
      <c r="F706" t="s">
        <v>61</v>
      </c>
      <c r="G706" t="s">
        <v>1013</v>
      </c>
      <c r="H706">
        <f>COUNTIFS(Table6[Order ID],Table5[[#This Row],[OrderID]])</f>
        <v>2</v>
      </c>
      <c r="I706">
        <f t="shared" ref="I706:I769" si="25">YEAR(C706)</f>
        <v>2017</v>
      </c>
      <c r="J706" s="7" t="str">
        <f t="shared" ref="J706:J769" si="26">TEXT(C706,"mmmm")</f>
        <v>March</v>
      </c>
    </row>
    <row r="707" spans="2:10">
      <c r="B707">
        <v>10953</v>
      </c>
      <c r="C707" s="1">
        <v>42810</v>
      </c>
      <c r="D707" t="s">
        <v>1132</v>
      </c>
      <c r="E707">
        <v>20.13</v>
      </c>
      <c r="F707" t="s">
        <v>81</v>
      </c>
      <c r="G707" t="s">
        <v>1002</v>
      </c>
      <c r="H707">
        <f>COUNTIFS(Table6[Order ID],Table5[[#This Row],[OrderID]])</f>
        <v>2</v>
      </c>
      <c r="I707">
        <f t="shared" si="25"/>
        <v>2017</v>
      </c>
      <c r="J707" s="7" t="str">
        <f t="shared" si="26"/>
        <v>March</v>
      </c>
    </row>
    <row r="708" spans="2:10">
      <c r="B708">
        <v>10954</v>
      </c>
      <c r="C708" s="1">
        <v>42811</v>
      </c>
      <c r="D708" t="s">
        <v>1131</v>
      </c>
      <c r="E708">
        <v>44.04</v>
      </c>
      <c r="F708" t="s">
        <v>335</v>
      </c>
      <c r="G708" t="s">
        <v>989</v>
      </c>
      <c r="H708">
        <f>COUNTIFS(Table6[Order ID],Table5[[#This Row],[OrderID]])</f>
        <v>4</v>
      </c>
      <c r="I708">
        <f t="shared" si="25"/>
        <v>2017</v>
      </c>
      <c r="J708" s="7" t="str">
        <f t="shared" si="26"/>
        <v>March</v>
      </c>
    </row>
    <row r="709" spans="2:10">
      <c r="B709">
        <v>10955</v>
      </c>
      <c r="C709" s="1">
        <v>42811</v>
      </c>
      <c r="D709" t="s">
        <v>1132</v>
      </c>
      <c r="E709">
        <v>20.13</v>
      </c>
      <c r="F709" t="s">
        <v>198</v>
      </c>
      <c r="G709" t="s">
        <v>1057</v>
      </c>
      <c r="H709">
        <f>COUNTIFS(Table6[Order ID],Table5[[#This Row],[OrderID]])</f>
        <v>1</v>
      </c>
      <c r="I709">
        <f t="shared" si="25"/>
        <v>2017</v>
      </c>
      <c r="J709" s="7" t="str">
        <f t="shared" si="26"/>
        <v>March</v>
      </c>
    </row>
    <row r="710" spans="2:10">
      <c r="B710">
        <v>10956</v>
      </c>
      <c r="C710" s="1">
        <v>42811</v>
      </c>
      <c r="D710" t="s">
        <v>1132</v>
      </c>
      <c r="E710">
        <v>20.13</v>
      </c>
      <c r="F710" t="s">
        <v>93</v>
      </c>
      <c r="G710" t="s">
        <v>1033</v>
      </c>
      <c r="H710">
        <f>COUNTIFS(Table6[Order ID],Table5[[#This Row],[OrderID]])</f>
        <v>3</v>
      </c>
      <c r="I710">
        <f t="shared" si="25"/>
        <v>2017</v>
      </c>
      <c r="J710" s="7" t="str">
        <f t="shared" si="26"/>
        <v>March</v>
      </c>
    </row>
    <row r="711" spans="2:10">
      <c r="B711">
        <v>10957</v>
      </c>
      <c r="C711" s="1">
        <v>42812</v>
      </c>
      <c r="D711" t="s">
        <v>1130</v>
      </c>
      <c r="E711">
        <v>24.08</v>
      </c>
      <c r="F711" t="s">
        <v>262</v>
      </c>
      <c r="G711" t="s">
        <v>1002</v>
      </c>
      <c r="H711">
        <f>COUNTIFS(Table6[Order ID],Table5[[#This Row],[OrderID]])</f>
        <v>3</v>
      </c>
      <c r="I711">
        <f t="shared" si="25"/>
        <v>2017</v>
      </c>
      <c r="J711" s="7" t="str">
        <f t="shared" si="26"/>
        <v>March</v>
      </c>
    </row>
    <row r="712" spans="2:10">
      <c r="B712">
        <v>10958</v>
      </c>
      <c r="C712" s="1">
        <v>42812</v>
      </c>
      <c r="D712" t="s">
        <v>1132</v>
      </c>
      <c r="E712">
        <v>20.13</v>
      </c>
      <c r="F712" t="s">
        <v>372</v>
      </c>
      <c r="G712" t="s">
        <v>1036</v>
      </c>
      <c r="H712">
        <f>COUNTIFS(Table6[Order ID],Table5[[#This Row],[OrderID]])</f>
        <v>3</v>
      </c>
      <c r="I712">
        <f t="shared" si="25"/>
        <v>2017</v>
      </c>
      <c r="J712" s="7" t="str">
        <f t="shared" si="26"/>
        <v>March</v>
      </c>
    </row>
    <row r="713" spans="2:10">
      <c r="B713">
        <v>10959</v>
      </c>
      <c r="C713" s="1">
        <v>42812</v>
      </c>
      <c r="D713" t="s">
        <v>1132</v>
      </c>
      <c r="E713">
        <v>20.13</v>
      </c>
      <c r="F713" t="s">
        <v>239</v>
      </c>
      <c r="G713" t="s">
        <v>1036</v>
      </c>
      <c r="H713">
        <f>COUNTIFS(Table6[Order ID],Table5[[#This Row],[OrderID]])</f>
        <v>1</v>
      </c>
      <c r="I713">
        <f t="shared" si="25"/>
        <v>2017</v>
      </c>
      <c r="J713" s="7" t="str">
        <f t="shared" si="26"/>
        <v>March</v>
      </c>
    </row>
    <row r="714" spans="2:10">
      <c r="B714">
        <v>10960</v>
      </c>
      <c r="C714" s="1">
        <v>42813</v>
      </c>
      <c r="D714" t="s">
        <v>1131</v>
      </c>
      <c r="E714">
        <v>44.04</v>
      </c>
      <c r="F714" t="s">
        <v>262</v>
      </c>
      <c r="G714" t="s">
        <v>989</v>
      </c>
      <c r="H714">
        <f>COUNTIFS(Table6[Order ID],Table5[[#This Row],[OrderID]])</f>
        <v>2</v>
      </c>
      <c r="I714">
        <f t="shared" si="25"/>
        <v>2017</v>
      </c>
      <c r="J714" s="7" t="str">
        <f t="shared" si="26"/>
        <v>March</v>
      </c>
    </row>
    <row r="715" spans="2:10">
      <c r="B715">
        <v>10961</v>
      </c>
      <c r="C715" s="1">
        <v>42813</v>
      </c>
      <c r="D715" t="s">
        <v>1131</v>
      </c>
      <c r="E715">
        <v>44.04</v>
      </c>
      <c r="F715" t="s">
        <v>412</v>
      </c>
      <c r="G715" t="s">
        <v>1051</v>
      </c>
      <c r="H715">
        <f>COUNTIFS(Table6[Order ID],Table5[[#This Row],[OrderID]])</f>
        <v>2</v>
      </c>
      <c r="I715">
        <f t="shared" si="25"/>
        <v>2017</v>
      </c>
      <c r="J715" s="7" t="str">
        <f t="shared" si="26"/>
        <v>March</v>
      </c>
    </row>
    <row r="716" spans="2:10">
      <c r="B716">
        <v>10962</v>
      </c>
      <c r="C716" s="1">
        <v>42813</v>
      </c>
      <c r="D716" t="s">
        <v>1132</v>
      </c>
      <c r="E716">
        <v>20.13</v>
      </c>
      <c r="F716" t="s">
        <v>418</v>
      </c>
      <c r="G716" t="s">
        <v>1033</v>
      </c>
      <c r="H716">
        <f>COUNTIFS(Table6[Order ID],Table5[[#This Row],[OrderID]])</f>
        <v>5</v>
      </c>
      <c r="I716">
        <f t="shared" si="25"/>
        <v>2017</v>
      </c>
      <c r="J716" s="7" t="str">
        <f t="shared" si="26"/>
        <v>March</v>
      </c>
    </row>
    <row r="717" spans="2:10">
      <c r="B717">
        <v>10963</v>
      </c>
      <c r="C717" s="1">
        <v>42813</v>
      </c>
      <c r="D717" t="s">
        <v>1130</v>
      </c>
      <c r="E717">
        <v>24.08</v>
      </c>
      <c r="F717" t="s">
        <v>222</v>
      </c>
      <c r="G717" t="s">
        <v>1002</v>
      </c>
      <c r="H717">
        <f>COUNTIFS(Table6[Order ID],Table5[[#This Row],[OrderID]])</f>
        <v>1</v>
      </c>
      <c r="I717">
        <f t="shared" si="25"/>
        <v>2017</v>
      </c>
      <c r="J717" s="7" t="str">
        <f t="shared" si="26"/>
        <v>March</v>
      </c>
    </row>
    <row r="718" spans="2:10">
      <c r="B718">
        <v>10964</v>
      </c>
      <c r="C718" s="1">
        <v>42814</v>
      </c>
      <c r="D718" t="s">
        <v>1132</v>
      </c>
      <c r="E718">
        <v>20.13</v>
      </c>
      <c r="F718" t="s">
        <v>482</v>
      </c>
      <c r="G718" t="s">
        <v>996</v>
      </c>
      <c r="H718">
        <f>COUNTIFS(Table6[Order ID],Table5[[#This Row],[OrderID]])</f>
        <v>3</v>
      </c>
      <c r="I718">
        <f t="shared" si="25"/>
        <v>2017</v>
      </c>
      <c r="J718" s="7" t="str">
        <f t="shared" si="26"/>
        <v>March</v>
      </c>
    </row>
    <row r="719" spans="2:10">
      <c r="B719">
        <v>10965</v>
      </c>
      <c r="C719" s="1">
        <v>42814</v>
      </c>
      <c r="D719" t="s">
        <v>1130</v>
      </c>
      <c r="E719">
        <v>24.08</v>
      </c>
      <c r="F719" t="s">
        <v>377</v>
      </c>
      <c r="G719" t="s">
        <v>1048</v>
      </c>
      <c r="H719">
        <f>COUNTIFS(Table6[Order ID],Table5[[#This Row],[OrderID]])</f>
        <v>1</v>
      </c>
      <c r="I719">
        <f t="shared" si="25"/>
        <v>2017</v>
      </c>
      <c r="J719" s="7" t="str">
        <f t="shared" si="26"/>
        <v>March</v>
      </c>
    </row>
    <row r="720" spans="2:10">
      <c r="B720">
        <v>10966</v>
      </c>
      <c r="C720" s="1">
        <v>42814</v>
      </c>
      <c r="D720" t="s">
        <v>1131</v>
      </c>
      <c r="E720">
        <v>44.04</v>
      </c>
      <c r="F720" t="s">
        <v>144</v>
      </c>
      <c r="G720" t="s">
        <v>1033</v>
      </c>
      <c r="H720">
        <f>COUNTIFS(Table6[Order ID],Table5[[#This Row],[OrderID]])</f>
        <v>3</v>
      </c>
      <c r="I720">
        <f t="shared" si="25"/>
        <v>2017</v>
      </c>
      <c r="J720" s="7" t="str">
        <f t="shared" si="26"/>
        <v>March</v>
      </c>
    </row>
    <row r="721" spans="2:10">
      <c r="B721">
        <v>10967</v>
      </c>
      <c r="C721" s="1">
        <v>42817</v>
      </c>
      <c r="D721" t="s">
        <v>1132</v>
      </c>
      <c r="E721">
        <v>20.13</v>
      </c>
      <c r="F721" t="s">
        <v>511</v>
      </c>
      <c r="G721" t="s">
        <v>1039</v>
      </c>
      <c r="H721">
        <f>COUNTIFS(Table6[Order ID],Table5[[#This Row],[OrderID]])</f>
        <v>2</v>
      </c>
      <c r="I721">
        <f t="shared" si="25"/>
        <v>2017</v>
      </c>
      <c r="J721" s="7" t="str">
        <f t="shared" si="26"/>
        <v>March</v>
      </c>
    </row>
    <row r="722" spans="2:10">
      <c r="B722">
        <v>10968</v>
      </c>
      <c r="C722" s="1">
        <v>42817</v>
      </c>
      <c r="D722" t="s">
        <v>1130</v>
      </c>
      <c r="E722">
        <v>24.08</v>
      </c>
      <c r="F722" t="s">
        <v>180</v>
      </c>
      <c r="G722" t="s">
        <v>1021</v>
      </c>
      <c r="H722">
        <f>COUNTIFS(Table6[Order ID],Table5[[#This Row],[OrderID]])</f>
        <v>3</v>
      </c>
      <c r="I722">
        <f t="shared" si="25"/>
        <v>2017</v>
      </c>
      <c r="J722" s="7" t="str">
        <f t="shared" si="26"/>
        <v>March</v>
      </c>
    </row>
    <row r="723" spans="2:10">
      <c r="B723">
        <v>10969</v>
      </c>
      <c r="C723" s="1">
        <v>42817</v>
      </c>
      <c r="D723" t="s">
        <v>1132</v>
      </c>
      <c r="E723">
        <v>20.13</v>
      </c>
      <c r="F723" t="s">
        <v>150</v>
      </c>
      <c r="G723" t="s">
        <v>989</v>
      </c>
      <c r="H723">
        <f>COUNTIFS(Table6[Order ID],Table5[[#This Row],[OrderID]])</f>
        <v>1</v>
      </c>
      <c r="I723">
        <f t="shared" si="25"/>
        <v>2017</v>
      </c>
      <c r="J723" s="7" t="str">
        <f t="shared" si="26"/>
        <v>March</v>
      </c>
    </row>
    <row r="724" spans="2:10">
      <c r="B724">
        <v>10970</v>
      </c>
      <c r="C724" s="1">
        <v>42818</v>
      </c>
      <c r="D724" t="s">
        <v>1131</v>
      </c>
      <c r="E724">
        <v>44.04</v>
      </c>
      <c r="F724" t="s">
        <v>106</v>
      </c>
      <c r="G724" t="s">
        <v>1039</v>
      </c>
      <c r="H724">
        <f>COUNTIFS(Table6[Order ID],Table5[[#This Row],[OrderID]])</f>
        <v>1</v>
      </c>
      <c r="I724">
        <f t="shared" si="25"/>
        <v>2017</v>
      </c>
      <c r="J724" s="7" t="str">
        <f t="shared" si="26"/>
        <v>March</v>
      </c>
    </row>
    <row r="725" spans="2:10">
      <c r="B725">
        <v>10971</v>
      </c>
      <c r="C725" s="1">
        <v>42818</v>
      </c>
      <c r="D725" t="s">
        <v>1132</v>
      </c>
      <c r="E725">
        <v>20.13</v>
      </c>
      <c r="F725" t="s">
        <v>210</v>
      </c>
      <c r="G725" t="s">
        <v>1021</v>
      </c>
      <c r="H725">
        <f>COUNTIFS(Table6[Order ID],Table5[[#This Row],[OrderID]])</f>
        <v>1</v>
      </c>
      <c r="I725">
        <f t="shared" si="25"/>
        <v>2017</v>
      </c>
      <c r="J725" s="7" t="str">
        <f t="shared" si="26"/>
        <v>March</v>
      </c>
    </row>
    <row r="726" spans="2:10">
      <c r="B726">
        <v>10972</v>
      </c>
      <c r="C726" s="1">
        <v>42818</v>
      </c>
      <c r="D726" t="s">
        <v>1132</v>
      </c>
      <c r="E726">
        <v>20.13</v>
      </c>
      <c r="F726" t="s">
        <v>293</v>
      </c>
      <c r="G726" t="s">
        <v>1036</v>
      </c>
      <c r="H726">
        <f>COUNTIFS(Table6[Order ID],Table5[[#This Row],[OrderID]])</f>
        <v>2</v>
      </c>
      <c r="I726">
        <f t="shared" si="25"/>
        <v>2017</v>
      </c>
      <c r="J726" s="7" t="str">
        <f t="shared" si="26"/>
        <v>March</v>
      </c>
    </row>
    <row r="727" spans="2:10">
      <c r="B727">
        <v>10973</v>
      </c>
      <c r="C727" s="1">
        <v>42818</v>
      </c>
      <c r="D727" t="s">
        <v>1132</v>
      </c>
      <c r="E727">
        <v>20.13</v>
      </c>
      <c r="F727" t="s">
        <v>293</v>
      </c>
      <c r="G727" t="s">
        <v>1016</v>
      </c>
      <c r="H727">
        <f>COUNTIFS(Table6[Order ID],Table5[[#This Row],[OrderID]])</f>
        <v>3</v>
      </c>
      <c r="I727">
        <f t="shared" si="25"/>
        <v>2017</v>
      </c>
      <c r="J727" s="7" t="str">
        <f t="shared" si="26"/>
        <v>March</v>
      </c>
    </row>
    <row r="728" spans="2:10">
      <c r="B728">
        <v>10974</v>
      </c>
      <c r="C728" s="1">
        <v>42819</v>
      </c>
      <c r="D728" t="s">
        <v>1130</v>
      </c>
      <c r="E728">
        <v>24.08</v>
      </c>
      <c r="F728" t="s">
        <v>487</v>
      </c>
      <c r="G728" t="s">
        <v>1002</v>
      </c>
      <c r="H728">
        <f>COUNTIFS(Table6[Order ID],Table5[[#This Row],[OrderID]])</f>
        <v>1</v>
      </c>
      <c r="I728">
        <f t="shared" si="25"/>
        <v>2017</v>
      </c>
      <c r="J728" s="7" t="str">
        <f t="shared" si="26"/>
        <v>March</v>
      </c>
    </row>
    <row r="729" spans="2:10">
      <c r="B729">
        <v>10975</v>
      </c>
      <c r="C729" s="1">
        <v>42819</v>
      </c>
      <c r="D729" t="s">
        <v>1130</v>
      </c>
      <c r="E729">
        <v>24.08</v>
      </c>
      <c r="F729" t="s">
        <v>119</v>
      </c>
      <c r="G729" t="s">
        <v>1057</v>
      </c>
      <c r="H729">
        <f>COUNTIFS(Table6[Order ID],Table5[[#This Row],[OrderID]])</f>
        <v>2</v>
      </c>
      <c r="I729">
        <f t="shared" si="25"/>
        <v>2017</v>
      </c>
      <c r="J729" s="7" t="str">
        <f t="shared" si="26"/>
        <v>March</v>
      </c>
    </row>
    <row r="730" spans="2:10">
      <c r="B730">
        <v>10976</v>
      </c>
      <c r="C730" s="1">
        <v>42819</v>
      </c>
      <c r="D730" t="s">
        <v>1131</v>
      </c>
      <c r="E730">
        <v>44.04</v>
      </c>
      <c r="F730" t="s">
        <v>262</v>
      </c>
      <c r="G730" t="s">
        <v>996</v>
      </c>
      <c r="H730">
        <f>COUNTIFS(Table6[Order ID],Table5[[#This Row],[OrderID]])</f>
        <v>1</v>
      </c>
      <c r="I730">
        <f t="shared" si="25"/>
        <v>2017</v>
      </c>
      <c r="J730" s="7" t="str">
        <f t="shared" si="26"/>
        <v>March</v>
      </c>
    </row>
    <row r="731" spans="2:10">
      <c r="B731">
        <v>10977</v>
      </c>
      <c r="C731" s="1">
        <v>42820</v>
      </c>
      <c r="D731" t="s">
        <v>1130</v>
      </c>
      <c r="E731">
        <v>24.08</v>
      </c>
      <c r="F731" t="s">
        <v>198</v>
      </c>
      <c r="G731" t="s">
        <v>1016</v>
      </c>
      <c r="H731">
        <f>COUNTIFS(Table6[Order ID],Table5[[#This Row],[OrderID]])</f>
        <v>4</v>
      </c>
      <c r="I731">
        <f t="shared" si="25"/>
        <v>2017</v>
      </c>
      <c r="J731" s="7" t="str">
        <f t="shared" si="26"/>
        <v>March</v>
      </c>
    </row>
    <row r="732" spans="2:10">
      <c r="B732">
        <v>10978</v>
      </c>
      <c r="C732" s="1">
        <v>42820</v>
      </c>
      <c r="D732" t="s">
        <v>1132</v>
      </c>
      <c r="E732">
        <v>20.13</v>
      </c>
      <c r="F732" t="s">
        <v>350</v>
      </c>
      <c r="G732" t="s">
        <v>1002</v>
      </c>
      <c r="H732">
        <f>COUNTIFS(Table6[Order ID],Table5[[#This Row],[OrderID]])</f>
        <v>4</v>
      </c>
      <c r="I732">
        <f t="shared" si="25"/>
        <v>2017</v>
      </c>
      <c r="J732" s="7" t="str">
        <f t="shared" si="26"/>
        <v>March</v>
      </c>
    </row>
    <row r="733" spans="2:10">
      <c r="B733">
        <v>10979</v>
      </c>
      <c r="C733" s="1">
        <v>42820</v>
      </c>
      <c r="D733" t="s">
        <v>1132</v>
      </c>
      <c r="E733">
        <v>20.13</v>
      </c>
      <c r="F733" t="s">
        <v>180</v>
      </c>
      <c r="G733" t="s">
        <v>1060</v>
      </c>
      <c r="H733">
        <f>COUNTIFS(Table6[Order ID],Table5[[#This Row],[OrderID]])</f>
        <v>6</v>
      </c>
      <c r="I733">
        <f t="shared" si="25"/>
        <v>2017</v>
      </c>
      <c r="J733" s="7" t="str">
        <f t="shared" si="26"/>
        <v>March</v>
      </c>
    </row>
    <row r="734" spans="2:10">
      <c r="B734">
        <v>10980</v>
      </c>
      <c r="C734" s="1">
        <v>42821</v>
      </c>
      <c r="D734" t="s">
        <v>1131</v>
      </c>
      <c r="E734">
        <v>44.04</v>
      </c>
      <c r="F734" t="s">
        <v>198</v>
      </c>
      <c r="G734" t="s">
        <v>1057</v>
      </c>
      <c r="H734">
        <f>COUNTIFS(Table6[Order ID],Table5[[#This Row],[OrderID]])</f>
        <v>1</v>
      </c>
      <c r="I734">
        <f t="shared" si="25"/>
        <v>2017</v>
      </c>
      <c r="J734" s="7" t="str">
        <f t="shared" si="26"/>
        <v>March</v>
      </c>
    </row>
    <row r="735" spans="2:10">
      <c r="B735">
        <v>10981</v>
      </c>
      <c r="C735" s="1">
        <v>42821</v>
      </c>
      <c r="D735" t="s">
        <v>1132</v>
      </c>
      <c r="E735">
        <v>20.13</v>
      </c>
      <c r="F735" t="s">
        <v>256</v>
      </c>
      <c r="G735" t="s">
        <v>1007</v>
      </c>
      <c r="H735">
        <f>COUNTIFS(Table6[Order ID],Table5[[#This Row],[OrderID]])</f>
        <v>1</v>
      </c>
      <c r="I735">
        <f t="shared" si="25"/>
        <v>2017</v>
      </c>
      <c r="J735" s="7" t="str">
        <f t="shared" si="26"/>
        <v>March</v>
      </c>
    </row>
    <row r="736" spans="2:10">
      <c r="B736">
        <v>10982</v>
      </c>
      <c r="C736" s="1">
        <v>42821</v>
      </c>
      <c r="D736" t="s">
        <v>1131</v>
      </c>
      <c r="E736">
        <v>44.04</v>
      </c>
      <c r="F736" t="s">
        <v>119</v>
      </c>
      <c r="G736" t="s">
        <v>982</v>
      </c>
      <c r="H736">
        <f>COUNTIFS(Table6[Order ID],Table5[[#This Row],[OrderID]])</f>
        <v>2</v>
      </c>
      <c r="I736">
        <f t="shared" si="25"/>
        <v>2017</v>
      </c>
      <c r="J736" s="7" t="str">
        <f t="shared" si="26"/>
        <v>March</v>
      </c>
    </row>
    <row r="737" spans="2:10">
      <c r="B737">
        <v>10983</v>
      </c>
      <c r="C737" s="1">
        <v>42821</v>
      </c>
      <c r="D737" t="s">
        <v>1132</v>
      </c>
      <c r="E737">
        <v>20.13</v>
      </c>
      <c r="F737" t="s">
        <v>465</v>
      </c>
      <c r="G737" t="s">
        <v>1042</v>
      </c>
      <c r="H737">
        <f>COUNTIFS(Table6[Order ID],Table5[[#This Row],[OrderID]])</f>
        <v>2</v>
      </c>
      <c r="I737">
        <f t="shared" si="25"/>
        <v>2017</v>
      </c>
      <c r="J737" s="7" t="str">
        <f t="shared" si="26"/>
        <v>March</v>
      </c>
    </row>
    <row r="738" spans="2:10">
      <c r="B738">
        <v>10984</v>
      </c>
      <c r="C738" s="1">
        <v>42824</v>
      </c>
      <c r="D738" t="s">
        <v>1130</v>
      </c>
      <c r="E738">
        <v>24.08</v>
      </c>
      <c r="F738" t="s">
        <v>465</v>
      </c>
      <c r="G738" t="s">
        <v>1048</v>
      </c>
      <c r="H738">
        <f>COUNTIFS(Table6[Order ID],Table5[[#This Row],[OrderID]])</f>
        <v>3</v>
      </c>
      <c r="I738">
        <f t="shared" si="25"/>
        <v>2017</v>
      </c>
      <c r="J738" s="7" t="str">
        <f t="shared" si="26"/>
        <v>March</v>
      </c>
    </row>
    <row r="739" spans="2:10">
      <c r="B739">
        <v>10985</v>
      </c>
      <c r="C739" s="1">
        <v>42824</v>
      </c>
      <c r="D739" t="s">
        <v>1131</v>
      </c>
      <c r="E739">
        <v>44.04</v>
      </c>
      <c r="F739" t="s">
        <v>274</v>
      </c>
      <c r="G739" t="s">
        <v>1033</v>
      </c>
      <c r="H739">
        <f>COUNTIFS(Table6[Order ID],Table5[[#This Row],[OrderID]])</f>
        <v>3</v>
      </c>
      <c r="I739">
        <f t="shared" si="25"/>
        <v>2017</v>
      </c>
      <c r="J739" s="7" t="str">
        <f t="shared" si="26"/>
        <v>March</v>
      </c>
    </row>
    <row r="740" spans="2:10">
      <c r="B740">
        <v>10986</v>
      </c>
      <c r="C740" s="1">
        <v>42824</v>
      </c>
      <c r="D740" t="s">
        <v>1132</v>
      </c>
      <c r="E740">
        <v>20.13</v>
      </c>
      <c r="F740" t="s">
        <v>372</v>
      </c>
      <c r="G740" t="s">
        <v>1051</v>
      </c>
      <c r="H740">
        <f>COUNTIFS(Table6[Order ID],Table5[[#This Row],[OrderID]])</f>
        <v>4</v>
      </c>
      <c r="I740">
        <f t="shared" si="25"/>
        <v>2017</v>
      </c>
      <c r="J740" s="7" t="str">
        <f t="shared" si="26"/>
        <v>March</v>
      </c>
    </row>
    <row r="741" spans="2:10">
      <c r="B741">
        <v>10987</v>
      </c>
      <c r="C741" s="1">
        <v>42825</v>
      </c>
      <c r="D741" t="s">
        <v>1131</v>
      </c>
      <c r="E741">
        <v>44.04</v>
      </c>
      <c r="F741" t="s">
        <v>174</v>
      </c>
      <c r="G741" t="s">
        <v>1036</v>
      </c>
      <c r="H741">
        <f>COUNTIFS(Table6[Order ID],Table5[[#This Row],[OrderID]])</f>
        <v>3</v>
      </c>
      <c r="I741">
        <f t="shared" si="25"/>
        <v>2017</v>
      </c>
      <c r="J741" s="7" t="str">
        <f t="shared" si="26"/>
        <v>March</v>
      </c>
    </row>
    <row r="742" spans="2:10">
      <c r="B742">
        <v>10988</v>
      </c>
      <c r="C742" s="1">
        <v>42825</v>
      </c>
      <c r="D742" t="s">
        <v>1132</v>
      </c>
      <c r="E742">
        <v>20.13</v>
      </c>
      <c r="F742" t="s">
        <v>430</v>
      </c>
      <c r="G742" t="s">
        <v>996</v>
      </c>
      <c r="H742">
        <f>COUNTIFS(Table6[Order ID],Table5[[#This Row],[OrderID]])</f>
        <v>2</v>
      </c>
      <c r="I742">
        <f t="shared" si="25"/>
        <v>2017</v>
      </c>
      <c r="J742" s="7" t="str">
        <f t="shared" si="26"/>
        <v>March</v>
      </c>
    </row>
    <row r="743" spans="2:10">
      <c r="B743">
        <v>10989</v>
      </c>
      <c r="C743" s="1">
        <v>42825</v>
      </c>
      <c r="D743" t="s">
        <v>1131</v>
      </c>
      <c r="E743">
        <v>44.04</v>
      </c>
      <c r="F743" t="s">
        <v>407</v>
      </c>
      <c r="G743" t="s">
        <v>989</v>
      </c>
      <c r="H743">
        <f>COUNTIFS(Table6[Order ID],Table5[[#This Row],[OrderID]])</f>
        <v>3</v>
      </c>
      <c r="I743">
        <f t="shared" si="25"/>
        <v>2017</v>
      </c>
      <c r="J743" s="7" t="str">
        <f t="shared" si="26"/>
        <v>March</v>
      </c>
    </row>
    <row r="744" spans="2:10">
      <c r="B744">
        <v>10990</v>
      </c>
      <c r="C744" s="1">
        <v>42826</v>
      </c>
      <c r="D744" t="s">
        <v>1130</v>
      </c>
      <c r="E744">
        <v>24.08</v>
      </c>
      <c r="F744" t="s">
        <v>180</v>
      </c>
      <c r="G744" t="s">
        <v>1002</v>
      </c>
      <c r="H744">
        <f>COUNTIFS(Table6[Order ID],Table5[[#This Row],[OrderID]])</f>
        <v>4</v>
      </c>
      <c r="I744">
        <f t="shared" si="25"/>
        <v>2017</v>
      </c>
      <c r="J744" s="7" t="str">
        <f t="shared" si="26"/>
        <v>April</v>
      </c>
    </row>
    <row r="745" spans="2:10">
      <c r="B745">
        <v>10991</v>
      </c>
      <c r="C745" s="1">
        <v>42826</v>
      </c>
      <c r="D745" t="s">
        <v>1131</v>
      </c>
      <c r="E745">
        <v>44.04</v>
      </c>
      <c r="F745" t="s">
        <v>418</v>
      </c>
      <c r="G745" t="s">
        <v>1045</v>
      </c>
      <c r="H745">
        <f>COUNTIFS(Table6[Order ID],Table5[[#This Row],[OrderID]])</f>
        <v>3</v>
      </c>
      <c r="I745">
        <f t="shared" si="25"/>
        <v>2017</v>
      </c>
      <c r="J745" s="7" t="str">
        <f t="shared" si="26"/>
        <v>April</v>
      </c>
    </row>
    <row r="746" spans="2:10">
      <c r="B746">
        <v>10992</v>
      </c>
      <c r="C746" s="1">
        <v>42826</v>
      </c>
      <c r="D746" t="s">
        <v>1130</v>
      </c>
      <c r="E746">
        <v>24.08</v>
      </c>
      <c r="F746" t="s">
        <v>499</v>
      </c>
      <c r="G746" t="s">
        <v>1013</v>
      </c>
      <c r="H746">
        <f>COUNTIFS(Table6[Order ID],Table5[[#This Row],[OrderID]])</f>
        <v>1</v>
      </c>
      <c r="I746">
        <f t="shared" si="25"/>
        <v>2017</v>
      </c>
      <c r="J746" s="7" t="str">
        <f t="shared" si="26"/>
        <v>April</v>
      </c>
    </row>
    <row r="747" spans="2:10">
      <c r="B747">
        <v>10993</v>
      </c>
      <c r="C747" s="1">
        <v>42826</v>
      </c>
      <c r="D747" t="s">
        <v>1130</v>
      </c>
      <c r="E747">
        <v>24.08</v>
      </c>
      <c r="F747" t="s">
        <v>198</v>
      </c>
      <c r="G747" t="s">
        <v>1051</v>
      </c>
      <c r="H747">
        <f>COUNTIFS(Table6[Order ID],Table5[[#This Row],[OrderID]])</f>
        <v>2</v>
      </c>
      <c r="I747">
        <f t="shared" si="25"/>
        <v>2017</v>
      </c>
      <c r="J747" s="7" t="str">
        <f t="shared" si="26"/>
        <v>April</v>
      </c>
    </row>
    <row r="748" spans="2:10">
      <c r="B748">
        <v>10994</v>
      </c>
      <c r="C748" s="1">
        <v>42827</v>
      </c>
      <c r="D748" t="s">
        <v>1130</v>
      </c>
      <c r="E748">
        <v>24.08</v>
      </c>
      <c r="F748" t="s">
        <v>535</v>
      </c>
      <c r="G748" t="s">
        <v>1033</v>
      </c>
      <c r="H748">
        <f>COUNTIFS(Table6[Order ID],Table5[[#This Row],[OrderID]])</f>
        <v>1</v>
      </c>
      <c r="I748">
        <f t="shared" si="25"/>
        <v>2017</v>
      </c>
      <c r="J748" s="7" t="str">
        <f t="shared" si="26"/>
        <v>April</v>
      </c>
    </row>
    <row r="749" spans="2:10">
      <c r="B749">
        <v>10995</v>
      </c>
      <c r="C749" s="1">
        <v>42827</v>
      </c>
      <c r="D749" t="s">
        <v>1130</v>
      </c>
      <c r="E749">
        <v>24.08</v>
      </c>
      <c r="F749" t="s">
        <v>389</v>
      </c>
      <c r="G749" t="s">
        <v>1007</v>
      </c>
      <c r="H749">
        <f>COUNTIFS(Table6[Order ID],Table5[[#This Row],[OrderID]])</f>
        <v>2</v>
      </c>
      <c r="I749">
        <f t="shared" si="25"/>
        <v>2017</v>
      </c>
      <c r="J749" s="7" t="str">
        <f t="shared" si="26"/>
        <v>April</v>
      </c>
    </row>
    <row r="750" spans="2:10">
      <c r="B750">
        <v>10996</v>
      </c>
      <c r="C750" s="1">
        <v>42827</v>
      </c>
      <c r="D750" t="s">
        <v>1132</v>
      </c>
      <c r="E750">
        <v>20.13</v>
      </c>
      <c r="F750" t="s">
        <v>418</v>
      </c>
      <c r="G750" t="s">
        <v>1021</v>
      </c>
      <c r="H750">
        <f>COUNTIFS(Table6[Order ID],Table5[[#This Row],[OrderID]])</f>
        <v>1</v>
      </c>
      <c r="I750">
        <f t="shared" si="25"/>
        <v>2017</v>
      </c>
      <c r="J750" s="7" t="str">
        <f t="shared" si="26"/>
        <v>April</v>
      </c>
    </row>
    <row r="751" spans="2:10">
      <c r="B751">
        <v>10997</v>
      </c>
      <c r="C751" s="1">
        <v>42828</v>
      </c>
      <c r="D751" t="s">
        <v>1132</v>
      </c>
      <c r="E751">
        <v>20.13</v>
      </c>
      <c r="F751" t="s">
        <v>329</v>
      </c>
      <c r="G751" t="s">
        <v>1002</v>
      </c>
      <c r="H751">
        <f>COUNTIFS(Table6[Order ID],Table5[[#This Row],[OrderID]])</f>
        <v>3</v>
      </c>
      <c r="I751">
        <f t="shared" si="25"/>
        <v>2017</v>
      </c>
      <c r="J751" s="7" t="str">
        <f t="shared" si="26"/>
        <v>April</v>
      </c>
    </row>
    <row r="752" spans="2:10">
      <c r="B752">
        <v>10998</v>
      </c>
      <c r="C752" s="1">
        <v>42828</v>
      </c>
      <c r="D752" t="s">
        <v>1132</v>
      </c>
      <c r="E752">
        <v>20.13</v>
      </c>
      <c r="F752" t="s">
        <v>581</v>
      </c>
      <c r="G752" t="s">
        <v>1054</v>
      </c>
      <c r="H752">
        <f>COUNTIFS(Table6[Order ID],Table5[[#This Row],[OrderID]])</f>
        <v>4</v>
      </c>
      <c r="I752">
        <f t="shared" si="25"/>
        <v>2017</v>
      </c>
      <c r="J752" s="7" t="str">
        <f t="shared" si="26"/>
        <v>April</v>
      </c>
    </row>
    <row r="753" spans="2:10">
      <c r="B753">
        <v>10999</v>
      </c>
      <c r="C753" s="1">
        <v>42828</v>
      </c>
      <c r="D753" t="s">
        <v>1132</v>
      </c>
      <c r="E753">
        <v>20.13</v>
      </c>
      <c r="F753" t="s">
        <v>383</v>
      </c>
      <c r="G753" t="s">
        <v>1036</v>
      </c>
      <c r="H753">
        <f>COUNTIFS(Table6[Order ID],Table5[[#This Row],[OrderID]])</f>
        <v>3</v>
      </c>
      <c r="I753">
        <f t="shared" si="25"/>
        <v>2017</v>
      </c>
      <c r="J753" s="7" t="str">
        <f t="shared" si="26"/>
        <v>April</v>
      </c>
    </row>
    <row r="754" spans="2:10">
      <c r="B754">
        <v>11000</v>
      </c>
      <c r="C754" s="1">
        <v>42831</v>
      </c>
      <c r="D754" t="s">
        <v>1130</v>
      </c>
      <c r="E754">
        <v>24.08</v>
      </c>
      <c r="F754" t="s">
        <v>430</v>
      </c>
      <c r="G754" t="s">
        <v>989</v>
      </c>
      <c r="H754">
        <f>COUNTIFS(Table6[Order ID],Table5[[#This Row],[OrderID]])</f>
        <v>3</v>
      </c>
      <c r="I754">
        <f t="shared" si="25"/>
        <v>2017</v>
      </c>
      <c r="J754" s="7" t="str">
        <f t="shared" si="26"/>
        <v>April</v>
      </c>
    </row>
    <row r="755" spans="2:10">
      <c r="B755">
        <v>11001</v>
      </c>
      <c r="C755" s="1">
        <v>42831</v>
      </c>
      <c r="D755" t="s">
        <v>1132</v>
      </c>
      <c r="E755">
        <v>20.13</v>
      </c>
      <c r="F755" t="s">
        <v>198</v>
      </c>
      <c r="G755" t="s">
        <v>1054</v>
      </c>
      <c r="H755">
        <f>COUNTIFS(Table6[Order ID],Table5[[#This Row],[OrderID]])</f>
        <v>4</v>
      </c>
      <c r="I755">
        <f t="shared" si="25"/>
        <v>2017</v>
      </c>
      <c r="J755" s="7" t="str">
        <f t="shared" si="26"/>
        <v>April</v>
      </c>
    </row>
    <row r="756" spans="2:10">
      <c r="B756">
        <v>11002</v>
      </c>
      <c r="C756" s="1">
        <v>42831</v>
      </c>
      <c r="D756" t="s">
        <v>1131</v>
      </c>
      <c r="E756">
        <v>44.04</v>
      </c>
      <c r="F756" t="s">
        <v>465</v>
      </c>
      <c r="G756" t="s">
        <v>989</v>
      </c>
      <c r="H756">
        <f>COUNTIFS(Table6[Order ID],Table5[[#This Row],[OrderID]])</f>
        <v>4</v>
      </c>
      <c r="I756">
        <f t="shared" si="25"/>
        <v>2017</v>
      </c>
      <c r="J756" s="7" t="str">
        <f t="shared" si="26"/>
        <v>April</v>
      </c>
    </row>
    <row r="757" spans="2:10">
      <c r="B757">
        <v>11003</v>
      </c>
      <c r="C757" s="1">
        <v>42831</v>
      </c>
      <c r="D757" t="s">
        <v>1130</v>
      </c>
      <c r="E757">
        <v>24.08</v>
      </c>
      <c r="F757" t="s">
        <v>505</v>
      </c>
      <c r="G757" t="s">
        <v>1060</v>
      </c>
      <c r="H757">
        <f>COUNTIFS(Table6[Order ID],Table5[[#This Row],[OrderID]])</f>
        <v>3</v>
      </c>
      <c r="I757">
        <f t="shared" si="25"/>
        <v>2017</v>
      </c>
      <c r="J757" s="7" t="str">
        <f t="shared" si="26"/>
        <v>April</v>
      </c>
    </row>
    <row r="758" spans="2:10">
      <c r="B758">
        <v>11004</v>
      </c>
      <c r="C758" s="1">
        <v>42832</v>
      </c>
      <c r="D758" t="s">
        <v>1131</v>
      </c>
      <c r="E758">
        <v>44.04</v>
      </c>
      <c r="F758" t="s">
        <v>350</v>
      </c>
      <c r="G758" t="s">
        <v>1057</v>
      </c>
      <c r="H758">
        <f>COUNTIFS(Table6[Order ID],Table5[[#This Row],[OrderID]])</f>
        <v>2</v>
      </c>
      <c r="I758">
        <f t="shared" si="25"/>
        <v>2017</v>
      </c>
      <c r="J758" s="7" t="str">
        <f t="shared" si="26"/>
        <v>April</v>
      </c>
    </row>
    <row r="759" spans="2:10">
      <c r="B759">
        <v>11005</v>
      </c>
      <c r="C759" s="1">
        <v>42832</v>
      </c>
      <c r="D759" t="s">
        <v>1131</v>
      </c>
      <c r="E759">
        <v>44.04</v>
      </c>
      <c r="F759" t="s">
        <v>575</v>
      </c>
      <c r="G759" t="s">
        <v>1036</v>
      </c>
      <c r="H759">
        <f>COUNTIFS(Table6[Order ID],Table5[[#This Row],[OrderID]])</f>
        <v>2</v>
      </c>
      <c r="I759">
        <f t="shared" si="25"/>
        <v>2017</v>
      </c>
      <c r="J759" s="7" t="str">
        <f t="shared" si="26"/>
        <v>April</v>
      </c>
    </row>
    <row r="760" spans="2:10">
      <c r="B760">
        <v>11006</v>
      </c>
      <c r="C760" s="1">
        <v>42832</v>
      </c>
      <c r="D760" t="s">
        <v>1132</v>
      </c>
      <c r="E760">
        <v>20.13</v>
      </c>
      <c r="F760" t="s">
        <v>244</v>
      </c>
      <c r="G760" t="s">
        <v>1051</v>
      </c>
      <c r="H760">
        <f>COUNTIFS(Table6[Order ID],Table5[[#This Row],[OrderID]])</f>
        <v>2</v>
      </c>
      <c r="I760">
        <f t="shared" si="25"/>
        <v>2017</v>
      </c>
      <c r="J760" s="7" t="str">
        <f t="shared" si="26"/>
        <v>April</v>
      </c>
    </row>
    <row r="761" spans="2:10">
      <c r="B761">
        <v>11007</v>
      </c>
      <c r="C761" s="1">
        <v>42833</v>
      </c>
      <c r="D761" t="s">
        <v>1132</v>
      </c>
      <c r="E761">
        <v>20.13</v>
      </c>
      <c r="F761" t="s">
        <v>401</v>
      </c>
      <c r="G761" t="s">
        <v>1060</v>
      </c>
      <c r="H761">
        <f>COUNTIFS(Table6[Order ID],Table5[[#This Row],[OrderID]])</f>
        <v>3</v>
      </c>
      <c r="I761">
        <f t="shared" si="25"/>
        <v>2017</v>
      </c>
      <c r="J761" s="7" t="str">
        <f t="shared" si="26"/>
        <v>April</v>
      </c>
    </row>
    <row r="762" spans="2:10">
      <c r="B762">
        <v>11008</v>
      </c>
      <c r="C762" s="1">
        <v>42833</v>
      </c>
      <c r="D762" t="s">
        <v>1130</v>
      </c>
      <c r="E762">
        <v>24.08</v>
      </c>
      <c r="F762" t="s">
        <v>180</v>
      </c>
      <c r="G762" t="s">
        <v>996</v>
      </c>
      <c r="H762">
        <f>COUNTIFS(Table6[Order ID],Table5[[#This Row],[OrderID]])</f>
        <v>3</v>
      </c>
      <c r="I762">
        <f t="shared" si="25"/>
        <v>2017</v>
      </c>
      <c r="J762" s="7" t="str">
        <f t="shared" si="26"/>
        <v>April</v>
      </c>
    </row>
    <row r="763" spans="2:10">
      <c r="B763">
        <v>11009</v>
      </c>
      <c r="C763" s="1">
        <v>42833</v>
      </c>
      <c r="D763" t="s">
        <v>1131</v>
      </c>
      <c r="E763">
        <v>44.04</v>
      </c>
      <c r="F763" t="s">
        <v>233</v>
      </c>
      <c r="G763" t="s">
        <v>1036</v>
      </c>
      <c r="H763">
        <f>COUNTIFS(Table6[Order ID],Table5[[#This Row],[OrderID]])</f>
        <v>3</v>
      </c>
      <c r="I763">
        <f t="shared" si="25"/>
        <v>2017</v>
      </c>
      <c r="J763" s="7" t="str">
        <f t="shared" si="26"/>
        <v>April</v>
      </c>
    </row>
    <row r="764" spans="2:10">
      <c r="B764">
        <v>11010</v>
      </c>
      <c r="C764" s="1">
        <v>42834</v>
      </c>
      <c r="D764" t="s">
        <v>1132</v>
      </c>
      <c r="E764">
        <v>20.13</v>
      </c>
      <c r="F764" t="s">
        <v>435</v>
      </c>
      <c r="G764" t="s">
        <v>1036</v>
      </c>
      <c r="H764">
        <f>COUNTIFS(Table6[Order ID],Table5[[#This Row],[OrderID]])</f>
        <v>2</v>
      </c>
      <c r="I764">
        <f t="shared" si="25"/>
        <v>2017</v>
      </c>
      <c r="J764" s="7" t="str">
        <f t="shared" si="26"/>
        <v>April</v>
      </c>
    </row>
    <row r="765" spans="2:10">
      <c r="B765">
        <v>11011</v>
      </c>
      <c r="C765" s="1">
        <v>42834</v>
      </c>
      <c r="D765" t="s">
        <v>1131</v>
      </c>
      <c r="E765">
        <v>44.04</v>
      </c>
      <c r="F765" t="s">
        <v>61</v>
      </c>
      <c r="G765" t="s">
        <v>1029</v>
      </c>
      <c r="H765">
        <f>COUNTIFS(Table6[Order ID],Table5[[#This Row],[OrderID]])</f>
        <v>2</v>
      </c>
      <c r="I765">
        <f t="shared" si="25"/>
        <v>2017</v>
      </c>
      <c r="J765" s="7" t="str">
        <f t="shared" si="26"/>
        <v>April</v>
      </c>
    </row>
    <row r="766" spans="2:10">
      <c r="B766">
        <v>11012</v>
      </c>
      <c r="C766" s="1">
        <v>42834</v>
      </c>
      <c r="D766" t="s">
        <v>1130</v>
      </c>
      <c r="E766">
        <v>24.08</v>
      </c>
      <c r="F766" t="s">
        <v>204</v>
      </c>
      <c r="G766" t="s">
        <v>1048</v>
      </c>
      <c r="H766">
        <f>COUNTIFS(Table6[Order ID],Table5[[#This Row],[OrderID]])</f>
        <v>3</v>
      </c>
      <c r="I766">
        <f t="shared" si="25"/>
        <v>2017</v>
      </c>
      <c r="J766" s="7" t="str">
        <f t="shared" si="26"/>
        <v>April</v>
      </c>
    </row>
    <row r="767" spans="2:10">
      <c r="B767">
        <v>11013</v>
      </c>
      <c r="C767" s="1">
        <v>42834</v>
      </c>
      <c r="D767" t="s">
        <v>1131</v>
      </c>
      <c r="E767">
        <v>44.04</v>
      </c>
      <c r="F767" t="s">
        <v>453</v>
      </c>
      <c r="G767" t="s">
        <v>1036</v>
      </c>
      <c r="H767">
        <f>COUNTIFS(Table6[Order ID],Table5[[#This Row],[OrderID]])</f>
        <v>4</v>
      </c>
      <c r="I767">
        <f t="shared" si="25"/>
        <v>2017</v>
      </c>
      <c r="J767" s="7" t="str">
        <f t="shared" si="26"/>
        <v>April</v>
      </c>
    </row>
    <row r="768" spans="2:10">
      <c r="B768">
        <v>11014</v>
      </c>
      <c r="C768" s="1">
        <v>42835</v>
      </c>
      <c r="D768" t="s">
        <v>1130</v>
      </c>
      <c r="E768">
        <v>24.08</v>
      </c>
      <c r="F768" t="s">
        <v>335</v>
      </c>
      <c r="G768" t="s">
        <v>982</v>
      </c>
      <c r="H768">
        <f>COUNTIFS(Table6[Order ID],Table5[[#This Row],[OrderID]])</f>
        <v>1</v>
      </c>
      <c r="I768">
        <f t="shared" si="25"/>
        <v>2017</v>
      </c>
      <c r="J768" s="7" t="str">
        <f t="shared" si="26"/>
        <v>April</v>
      </c>
    </row>
    <row r="769" spans="2:10">
      <c r="B769">
        <v>11015</v>
      </c>
      <c r="C769" s="1">
        <v>42835</v>
      </c>
      <c r="D769" t="s">
        <v>1132</v>
      </c>
      <c r="E769">
        <v>20.13</v>
      </c>
      <c r="F769" t="s">
        <v>459</v>
      </c>
      <c r="G769" t="s">
        <v>1054</v>
      </c>
      <c r="H769">
        <f>COUNTIFS(Table6[Order ID],Table5[[#This Row],[OrderID]])</f>
        <v>2</v>
      </c>
      <c r="I769">
        <f t="shared" si="25"/>
        <v>2017</v>
      </c>
      <c r="J769" s="7" t="str">
        <f t="shared" si="26"/>
        <v>April</v>
      </c>
    </row>
    <row r="770" spans="2:10">
      <c r="B770">
        <v>11016</v>
      </c>
      <c r="C770" s="1">
        <v>42835</v>
      </c>
      <c r="D770" t="s">
        <v>1132</v>
      </c>
      <c r="E770">
        <v>20.13</v>
      </c>
      <c r="F770" t="s">
        <v>81</v>
      </c>
      <c r="G770" t="s">
        <v>996</v>
      </c>
      <c r="H770">
        <f>COUNTIFS(Table6[Order ID],Table5[[#This Row],[OrderID]])</f>
        <v>2</v>
      </c>
      <c r="I770">
        <f t="shared" ref="I770:I831" si="27">YEAR(C770)</f>
        <v>2017</v>
      </c>
      <c r="J770" s="7" t="str">
        <f t="shared" ref="J770:J831" si="28">TEXT(C770,"mmmm")</f>
        <v>April</v>
      </c>
    </row>
    <row r="771" spans="2:10">
      <c r="B771">
        <v>11017</v>
      </c>
      <c r="C771" s="1">
        <v>42838</v>
      </c>
      <c r="D771" t="s">
        <v>1132</v>
      </c>
      <c r="E771">
        <v>20.13</v>
      </c>
      <c r="F771" t="s">
        <v>180</v>
      </c>
      <c r="G771" t="s">
        <v>1036</v>
      </c>
      <c r="H771">
        <f>COUNTIFS(Table6[Order ID],Table5[[#This Row],[OrderID]])</f>
        <v>3</v>
      </c>
      <c r="I771">
        <f t="shared" si="27"/>
        <v>2017</v>
      </c>
      <c r="J771" s="7" t="str">
        <f t="shared" si="28"/>
        <v>April</v>
      </c>
    </row>
    <row r="772" spans="2:10">
      <c r="B772">
        <v>11018</v>
      </c>
      <c r="C772" s="1">
        <v>42838</v>
      </c>
      <c r="D772" t="s">
        <v>1132</v>
      </c>
      <c r="E772">
        <v>20.13</v>
      </c>
      <c r="F772" t="s">
        <v>340</v>
      </c>
      <c r="G772" t="s">
        <v>1029</v>
      </c>
      <c r="H772">
        <f>COUNTIFS(Table6[Order ID],Table5[[#This Row],[OrderID]])</f>
        <v>3</v>
      </c>
      <c r="I772">
        <f t="shared" si="27"/>
        <v>2017</v>
      </c>
      <c r="J772" s="7" t="str">
        <f t="shared" si="28"/>
        <v>April</v>
      </c>
    </row>
    <row r="773" spans="2:10">
      <c r="B773">
        <v>11019</v>
      </c>
      <c r="C773" s="1">
        <v>42838</v>
      </c>
      <c r="D773" t="s">
        <v>1130</v>
      </c>
      <c r="E773">
        <v>24.08</v>
      </c>
      <c r="F773" t="s">
        <v>424</v>
      </c>
      <c r="G773" t="s">
        <v>1007</v>
      </c>
      <c r="H773">
        <f>COUNTIFS(Table6[Order ID],Table5[[#This Row],[OrderID]])</f>
        <v>2</v>
      </c>
      <c r="I773">
        <f t="shared" si="27"/>
        <v>2017</v>
      </c>
      <c r="J773" s="7" t="str">
        <f t="shared" si="28"/>
        <v>April</v>
      </c>
    </row>
    <row r="774" spans="2:10">
      <c r="B774">
        <v>11020</v>
      </c>
      <c r="C774" s="1">
        <v>42839</v>
      </c>
      <c r="D774" t="s">
        <v>1132</v>
      </c>
      <c r="E774">
        <v>20.13</v>
      </c>
      <c r="F774" t="s">
        <v>383</v>
      </c>
      <c r="G774" t="s">
        <v>1007</v>
      </c>
      <c r="H774">
        <f>COUNTIFS(Table6[Order ID],Table5[[#This Row],[OrderID]])</f>
        <v>1</v>
      </c>
      <c r="I774">
        <f t="shared" si="27"/>
        <v>2017</v>
      </c>
      <c r="J774" s="7" t="str">
        <f t="shared" si="28"/>
        <v>April</v>
      </c>
    </row>
    <row r="775" spans="2:10">
      <c r="B775">
        <v>11021</v>
      </c>
      <c r="C775" s="1">
        <v>42839</v>
      </c>
      <c r="D775" t="s">
        <v>1131</v>
      </c>
      <c r="E775">
        <v>44.04</v>
      </c>
      <c r="F775" t="s">
        <v>418</v>
      </c>
      <c r="G775" t="s">
        <v>996</v>
      </c>
      <c r="H775">
        <f>COUNTIFS(Table6[Order ID],Table5[[#This Row],[OrderID]])</f>
        <v>5</v>
      </c>
      <c r="I775">
        <f t="shared" si="27"/>
        <v>2017</v>
      </c>
      <c r="J775" s="7" t="str">
        <f t="shared" si="28"/>
        <v>April</v>
      </c>
    </row>
    <row r="776" spans="2:10">
      <c r="B776">
        <v>11022</v>
      </c>
      <c r="C776" s="1">
        <v>42839</v>
      </c>
      <c r="D776" t="s">
        <v>1132</v>
      </c>
      <c r="E776">
        <v>20.13</v>
      </c>
      <c r="F776" t="s">
        <v>256</v>
      </c>
      <c r="G776" t="s">
        <v>1013</v>
      </c>
      <c r="H776">
        <f>COUNTIFS(Table6[Order ID],Table5[[#This Row],[OrderID]])</f>
        <v>2</v>
      </c>
      <c r="I776">
        <f t="shared" si="27"/>
        <v>2017</v>
      </c>
      <c r="J776" s="7" t="str">
        <f t="shared" si="28"/>
        <v>April</v>
      </c>
    </row>
    <row r="777" spans="2:10">
      <c r="B777">
        <v>11023</v>
      </c>
      <c r="C777" s="1">
        <v>42839</v>
      </c>
      <c r="D777" t="s">
        <v>1132</v>
      </c>
      <c r="E777">
        <v>20.13</v>
      </c>
      <c r="F777" t="s">
        <v>126</v>
      </c>
      <c r="G777" t="s">
        <v>1045</v>
      </c>
      <c r="H777">
        <f>COUNTIFS(Table6[Order ID],Table5[[#This Row],[OrderID]])</f>
        <v>2</v>
      </c>
      <c r="I777">
        <f t="shared" si="27"/>
        <v>2017</v>
      </c>
      <c r="J777" s="7" t="str">
        <f t="shared" si="28"/>
        <v>April</v>
      </c>
    </row>
    <row r="778" spans="2:10">
      <c r="B778">
        <v>11024</v>
      </c>
      <c r="C778" s="1">
        <v>42840</v>
      </c>
      <c r="D778" t="s">
        <v>1131</v>
      </c>
      <c r="E778">
        <v>44.04</v>
      </c>
      <c r="F778" t="s">
        <v>174</v>
      </c>
      <c r="G778" t="s">
        <v>1036</v>
      </c>
      <c r="H778">
        <f>COUNTIFS(Table6[Order ID],Table5[[#This Row],[OrderID]])</f>
        <v>4</v>
      </c>
      <c r="I778">
        <f t="shared" si="27"/>
        <v>2017</v>
      </c>
      <c r="J778" s="7" t="str">
        <f t="shared" si="28"/>
        <v>April</v>
      </c>
    </row>
    <row r="779" spans="2:10">
      <c r="B779">
        <v>11025</v>
      </c>
      <c r="C779" s="1">
        <v>42840</v>
      </c>
      <c r="D779" t="s">
        <v>1130</v>
      </c>
      <c r="E779">
        <v>24.08</v>
      </c>
      <c r="F779" t="s">
        <v>558</v>
      </c>
      <c r="G779" t="s">
        <v>1051</v>
      </c>
      <c r="H779">
        <f>COUNTIFS(Table6[Order ID],Table5[[#This Row],[OrderID]])</f>
        <v>2</v>
      </c>
      <c r="I779">
        <f t="shared" si="27"/>
        <v>2017</v>
      </c>
      <c r="J779" s="7" t="str">
        <f t="shared" si="28"/>
        <v>April</v>
      </c>
    </row>
    <row r="780" spans="2:10">
      <c r="B780">
        <v>11026</v>
      </c>
      <c r="C780" s="1">
        <v>42840</v>
      </c>
      <c r="D780" t="s">
        <v>1131</v>
      </c>
      <c r="E780">
        <v>44.04</v>
      </c>
      <c r="F780" t="s">
        <v>216</v>
      </c>
      <c r="G780" t="s">
        <v>1002</v>
      </c>
      <c r="H780">
        <f>COUNTIFS(Table6[Order ID],Table5[[#This Row],[OrderID]])</f>
        <v>2</v>
      </c>
      <c r="I780">
        <f t="shared" si="27"/>
        <v>2017</v>
      </c>
      <c r="J780" s="7" t="str">
        <f t="shared" si="28"/>
        <v>April</v>
      </c>
    </row>
    <row r="781" spans="2:10">
      <c r="B781">
        <v>11027</v>
      </c>
      <c r="C781" s="1">
        <v>42841</v>
      </c>
      <c r="D781" t="s">
        <v>1131</v>
      </c>
      <c r="E781">
        <v>44.04</v>
      </c>
      <c r="F781" t="s">
        <v>119</v>
      </c>
      <c r="G781" t="s">
        <v>1033</v>
      </c>
      <c r="H781">
        <f>COUNTIFS(Table6[Order ID],Table5[[#This Row],[OrderID]])</f>
        <v>2</v>
      </c>
      <c r="I781">
        <f t="shared" si="27"/>
        <v>2017</v>
      </c>
      <c r="J781" s="7" t="str">
        <f t="shared" si="28"/>
        <v>April</v>
      </c>
    </row>
    <row r="782" spans="2:10">
      <c r="B782">
        <v>11028</v>
      </c>
      <c r="C782" s="1">
        <v>42841</v>
      </c>
      <c r="D782" t="s">
        <v>1131</v>
      </c>
      <c r="E782">
        <v>44.04</v>
      </c>
      <c r="F782" t="s">
        <v>287</v>
      </c>
      <c r="G782" t="s">
        <v>996</v>
      </c>
      <c r="H782">
        <f>COUNTIFS(Table6[Order ID],Table5[[#This Row],[OrderID]])</f>
        <v>2</v>
      </c>
      <c r="I782">
        <f t="shared" si="27"/>
        <v>2017</v>
      </c>
      <c r="J782" s="7" t="str">
        <f t="shared" si="28"/>
        <v>April</v>
      </c>
    </row>
    <row r="783" spans="2:10">
      <c r="B783">
        <v>11029</v>
      </c>
      <c r="C783" s="1">
        <v>42841</v>
      </c>
      <c r="D783" t="s">
        <v>1131</v>
      </c>
      <c r="E783">
        <v>44.04</v>
      </c>
      <c r="F783" t="s">
        <v>144</v>
      </c>
      <c r="G783" t="s">
        <v>1057</v>
      </c>
      <c r="H783">
        <f>COUNTIFS(Table6[Order ID],Table5[[#This Row],[OrderID]])</f>
        <v>2</v>
      </c>
      <c r="I783">
        <f t="shared" si="27"/>
        <v>2017</v>
      </c>
      <c r="J783" s="7" t="str">
        <f t="shared" si="28"/>
        <v>April</v>
      </c>
    </row>
    <row r="784" spans="2:10">
      <c r="B784">
        <v>11030</v>
      </c>
      <c r="C784" s="1">
        <v>42842</v>
      </c>
      <c r="D784" t="s">
        <v>1132</v>
      </c>
      <c r="E784">
        <v>20.13</v>
      </c>
      <c r="F784" t="s">
        <v>465</v>
      </c>
      <c r="G784" t="s">
        <v>1016</v>
      </c>
      <c r="H784">
        <f>COUNTIFS(Table6[Order ID],Table5[[#This Row],[OrderID]])</f>
        <v>4</v>
      </c>
      <c r="I784">
        <f t="shared" si="27"/>
        <v>2017</v>
      </c>
      <c r="J784" s="7" t="str">
        <f t="shared" si="28"/>
        <v>April</v>
      </c>
    </row>
    <row r="785" spans="2:10">
      <c r="B785">
        <v>11031</v>
      </c>
      <c r="C785" s="1">
        <v>42842</v>
      </c>
      <c r="D785" t="s">
        <v>1132</v>
      </c>
      <c r="E785">
        <v>20.13</v>
      </c>
      <c r="F785" t="s">
        <v>465</v>
      </c>
      <c r="G785" t="s">
        <v>1036</v>
      </c>
      <c r="H785">
        <f>COUNTIFS(Table6[Order ID],Table5[[#This Row],[OrderID]])</f>
        <v>5</v>
      </c>
      <c r="I785">
        <f t="shared" si="27"/>
        <v>2017</v>
      </c>
      <c r="J785" s="7" t="str">
        <f t="shared" si="28"/>
        <v>April</v>
      </c>
    </row>
    <row r="786" spans="2:10">
      <c r="B786">
        <v>11032</v>
      </c>
      <c r="C786" s="1">
        <v>42842</v>
      </c>
      <c r="D786" t="s">
        <v>1130</v>
      </c>
      <c r="E786">
        <v>24.08</v>
      </c>
      <c r="F786" t="s">
        <v>569</v>
      </c>
      <c r="G786" t="s">
        <v>1029</v>
      </c>
      <c r="H786">
        <f>COUNTIFS(Table6[Order ID],Table5[[#This Row],[OrderID]])</f>
        <v>3</v>
      </c>
      <c r="I786">
        <f t="shared" si="27"/>
        <v>2017</v>
      </c>
      <c r="J786" s="7" t="str">
        <f t="shared" si="28"/>
        <v>April</v>
      </c>
    </row>
    <row r="787" spans="2:10">
      <c r="B787">
        <v>11033</v>
      </c>
      <c r="C787" s="1">
        <v>42842</v>
      </c>
      <c r="D787" t="s">
        <v>1130</v>
      </c>
      <c r="E787">
        <v>24.08</v>
      </c>
      <c r="F787" t="s">
        <v>447</v>
      </c>
      <c r="G787" t="s">
        <v>1013</v>
      </c>
      <c r="H787">
        <f>COUNTIFS(Table6[Order ID],Table5[[#This Row],[OrderID]])</f>
        <v>2</v>
      </c>
      <c r="I787">
        <f t="shared" si="27"/>
        <v>2017</v>
      </c>
      <c r="J787" s="7" t="str">
        <f t="shared" si="28"/>
        <v>April</v>
      </c>
    </row>
    <row r="788" spans="2:10">
      <c r="B788">
        <v>11034</v>
      </c>
      <c r="C788" s="1">
        <v>42845</v>
      </c>
      <c r="D788" t="s">
        <v>1131</v>
      </c>
      <c r="E788">
        <v>44.04</v>
      </c>
      <c r="F788" t="s">
        <v>377</v>
      </c>
      <c r="G788" t="s">
        <v>1016</v>
      </c>
      <c r="H788">
        <f>COUNTIFS(Table6[Order ID],Table5[[#This Row],[OrderID]])</f>
        <v>3</v>
      </c>
      <c r="I788">
        <f t="shared" si="27"/>
        <v>2017</v>
      </c>
      <c r="J788" s="7" t="str">
        <f t="shared" si="28"/>
        <v>April</v>
      </c>
    </row>
    <row r="789" spans="2:10">
      <c r="B789">
        <v>11035</v>
      </c>
      <c r="C789" s="1">
        <v>42845</v>
      </c>
      <c r="D789" t="s">
        <v>1132</v>
      </c>
      <c r="E789">
        <v>20.13</v>
      </c>
      <c r="F789" t="s">
        <v>493</v>
      </c>
      <c r="G789" t="s">
        <v>1057</v>
      </c>
      <c r="H789">
        <f>COUNTIFS(Table6[Order ID],Table5[[#This Row],[OrderID]])</f>
        <v>4</v>
      </c>
      <c r="I789">
        <f t="shared" si="27"/>
        <v>2017</v>
      </c>
      <c r="J789" s="7" t="str">
        <f t="shared" si="28"/>
        <v>April</v>
      </c>
    </row>
    <row r="790" spans="2:10">
      <c r="B790">
        <v>11036</v>
      </c>
      <c r="C790" s="1">
        <v>42845</v>
      </c>
      <c r="D790" t="s">
        <v>1130</v>
      </c>
      <c r="E790">
        <v>24.08</v>
      </c>
      <c r="F790" t="s">
        <v>162</v>
      </c>
      <c r="G790" t="s">
        <v>996</v>
      </c>
      <c r="H790">
        <f>COUNTIFS(Table6[Order ID],Table5[[#This Row],[OrderID]])</f>
        <v>2</v>
      </c>
      <c r="I790">
        <f t="shared" si="27"/>
        <v>2017</v>
      </c>
      <c r="J790" s="7" t="str">
        <f t="shared" si="28"/>
        <v>April</v>
      </c>
    </row>
    <row r="791" spans="2:10">
      <c r="B791">
        <v>11037</v>
      </c>
      <c r="C791" s="1">
        <v>42846</v>
      </c>
      <c r="D791" t="s">
        <v>1131</v>
      </c>
      <c r="E791">
        <v>44.04</v>
      </c>
      <c r="F791" t="s">
        <v>233</v>
      </c>
      <c r="G791" t="s">
        <v>1051</v>
      </c>
      <c r="H791">
        <f>COUNTIFS(Table6[Order ID],Table5[[#This Row],[OrderID]])</f>
        <v>1</v>
      </c>
      <c r="I791">
        <f t="shared" si="27"/>
        <v>2017</v>
      </c>
      <c r="J791" s="7" t="str">
        <f t="shared" si="28"/>
        <v>April</v>
      </c>
    </row>
    <row r="792" spans="2:10">
      <c r="B792">
        <v>11038</v>
      </c>
      <c r="C792" s="1">
        <v>42846</v>
      </c>
      <c r="D792" t="s">
        <v>1132</v>
      </c>
      <c r="E792">
        <v>20.13</v>
      </c>
      <c r="F792" t="s">
        <v>493</v>
      </c>
      <c r="G792" t="s">
        <v>1021</v>
      </c>
      <c r="H792">
        <f>COUNTIFS(Table6[Order ID],Table5[[#This Row],[OrderID]])</f>
        <v>3</v>
      </c>
      <c r="I792">
        <f t="shared" si="27"/>
        <v>2017</v>
      </c>
      <c r="J792" s="7" t="str">
        <f t="shared" si="28"/>
        <v>April</v>
      </c>
    </row>
    <row r="793" spans="2:10">
      <c r="B793">
        <v>11039</v>
      </c>
      <c r="C793" s="1">
        <v>42846</v>
      </c>
      <c r="D793" t="s">
        <v>1132</v>
      </c>
      <c r="E793">
        <v>20.13</v>
      </c>
      <c r="F793" t="s">
        <v>335</v>
      </c>
      <c r="G793" t="s">
        <v>1057</v>
      </c>
      <c r="H793">
        <f>COUNTIFS(Table6[Order ID],Table5[[#This Row],[OrderID]])</f>
        <v>4</v>
      </c>
      <c r="I793">
        <f t="shared" si="27"/>
        <v>2017</v>
      </c>
      <c r="J793" s="7" t="str">
        <f t="shared" si="28"/>
        <v>April</v>
      </c>
    </row>
    <row r="794" spans="2:10">
      <c r="B794">
        <v>11040</v>
      </c>
      <c r="C794" s="1">
        <v>42847</v>
      </c>
      <c r="D794" t="s">
        <v>1130</v>
      </c>
      <c r="E794">
        <v>24.08</v>
      </c>
      <c r="F794" t="s">
        <v>244</v>
      </c>
      <c r="G794" t="s">
        <v>1033</v>
      </c>
      <c r="H794">
        <f>COUNTIFS(Table6[Order ID],Table5[[#This Row],[OrderID]])</f>
        <v>1</v>
      </c>
      <c r="I794">
        <f t="shared" si="27"/>
        <v>2017</v>
      </c>
      <c r="J794" s="7" t="str">
        <f t="shared" si="28"/>
        <v>April</v>
      </c>
    </row>
    <row r="795" spans="2:10">
      <c r="B795">
        <v>11041</v>
      </c>
      <c r="C795" s="1">
        <v>42847</v>
      </c>
      <c r="D795" t="s">
        <v>1132</v>
      </c>
      <c r="E795">
        <v>20.13</v>
      </c>
      <c r="F795" t="s">
        <v>144</v>
      </c>
      <c r="G795" t="s">
        <v>1007</v>
      </c>
      <c r="H795">
        <f>COUNTIFS(Table6[Order ID],Table5[[#This Row],[OrderID]])</f>
        <v>2</v>
      </c>
      <c r="I795">
        <f t="shared" si="27"/>
        <v>2017</v>
      </c>
      <c r="J795" s="7" t="str">
        <f t="shared" si="28"/>
        <v>April</v>
      </c>
    </row>
    <row r="796" spans="2:10">
      <c r="B796">
        <v>11042</v>
      </c>
      <c r="C796" s="1">
        <v>42847</v>
      </c>
      <c r="D796" t="s">
        <v>1131</v>
      </c>
      <c r="E796">
        <v>44.04</v>
      </c>
      <c r="F796" t="s">
        <v>150</v>
      </c>
      <c r="G796" t="s">
        <v>1033</v>
      </c>
      <c r="H796">
        <f>COUNTIFS(Table6[Order ID],Table5[[#This Row],[OrderID]])</f>
        <v>2</v>
      </c>
      <c r="I796">
        <f t="shared" si="27"/>
        <v>2017</v>
      </c>
      <c r="J796" s="7" t="str">
        <f t="shared" si="28"/>
        <v>April</v>
      </c>
    </row>
    <row r="797" spans="2:10">
      <c r="B797">
        <v>11043</v>
      </c>
      <c r="C797" s="1">
        <v>42847</v>
      </c>
      <c r="D797" t="s">
        <v>1132</v>
      </c>
      <c r="E797">
        <v>20.13</v>
      </c>
      <c r="F797" t="s">
        <v>482</v>
      </c>
      <c r="G797" t="s">
        <v>982</v>
      </c>
      <c r="H797">
        <f>COUNTIFS(Table6[Order ID],Table5[[#This Row],[OrderID]])</f>
        <v>1</v>
      </c>
      <c r="I797">
        <f t="shared" si="27"/>
        <v>2017</v>
      </c>
      <c r="J797" s="7" t="str">
        <f t="shared" si="28"/>
        <v>April</v>
      </c>
    </row>
    <row r="798" spans="2:10">
      <c r="B798">
        <v>11044</v>
      </c>
      <c r="C798" s="1">
        <v>42848</v>
      </c>
      <c r="D798" t="s">
        <v>1131</v>
      </c>
      <c r="E798">
        <v>44.04</v>
      </c>
      <c r="F798" t="s">
        <v>581</v>
      </c>
      <c r="G798" t="s">
        <v>1029</v>
      </c>
      <c r="H798">
        <f>COUNTIFS(Table6[Order ID],Table5[[#This Row],[OrderID]])</f>
        <v>1</v>
      </c>
      <c r="I798">
        <f t="shared" si="27"/>
        <v>2017</v>
      </c>
      <c r="J798" s="7" t="str">
        <f t="shared" si="28"/>
        <v>April</v>
      </c>
    </row>
    <row r="799" spans="2:10">
      <c r="B799">
        <v>11045</v>
      </c>
      <c r="C799" s="1">
        <v>42848</v>
      </c>
      <c r="D799" t="s">
        <v>1132</v>
      </c>
      <c r="E799">
        <v>20.13</v>
      </c>
      <c r="F799" t="s">
        <v>119</v>
      </c>
      <c r="G799" t="s">
        <v>1045</v>
      </c>
      <c r="H799">
        <f>COUNTIFS(Table6[Order ID],Table5[[#This Row],[OrderID]])</f>
        <v>2</v>
      </c>
      <c r="I799">
        <f t="shared" si="27"/>
        <v>2017</v>
      </c>
      <c r="J799" s="7" t="str">
        <f t="shared" si="28"/>
        <v>April</v>
      </c>
    </row>
    <row r="800" spans="2:10">
      <c r="B800">
        <v>11046</v>
      </c>
      <c r="C800" s="1">
        <v>42848</v>
      </c>
      <c r="D800" t="s">
        <v>1132</v>
      </c>
      <c r="E800">
        <v>20.13</v>
      </c>
      <c r="F800" t="s">
        <v>552</v>
      </c>
      <c r="G800" t="s">
        <v>1029</v>
      </c>
      <c r="H800">
        <f>COUNTIFS(Table6[Order ID],Table5[[#This Row],[OrderID]])</f>
        <v>3</v>
      </c>
      <c r="I800">
        <f t="shared" si="27"/>
        <v>2017</v>
      </c>
      <c r="J800" s="7" t="str">
        <f t="shared" si="28"/>
        <v>April</v>
      </c>
    </row>
    <row r="801" spans="2:10">
      <c r="B801">
        <v>11047</v>
      </c>
      <c r="C801" s="1">
        <v>42849</v>
      </c>
      <c r="D801" t="s">
        <v>1130</v>
      </c>
      <c r="E801">
        <v>24.08</v>
      </c>
      <c r="F801" t="s">
        <v>174</v>
      </c>
      <c r="G801" t="s">
        <v>989</v>
      </c>
      <c r="H801">
        <f>COUNTIFS(Table6[Order ID],Table5[[#This Row],[OrderID]])</f>
        <v>2</v>
      </c>
      <c r="I801">
        <f t="shared" si="27"/>
        <v>2017</v>
      </c>
      <c r="J801" s="7" t="str">
        <f t="shared" si="28"/>
        <v>April</v>
      </c>
    </row>
    <row r="802" spans="2:10">
      <c r="B802">
        <v>11048</v>
      </c>
      <c r="C802" s="1">
        <v>42849</v>
      </c>
      <c r="D802" t="s">
        <v>1130</v>
      </c>
      <c r="E802">
        <v>24.08</v>
      </c>
      <c r="F802" t="s">
        <v>119</v>
      </c>
      <c r="G802" t="s">
        <v>982</v>
      </c>
      <c r="H802">
        <f>COUNTIFS(Table6[Order ID],Table5[[#This Row],[OrderID]])</f>
        <v>1</v>
      </c>
      <c r="I802">
        <f t="shared" si="27"/>
        <v>2017</v>
      </c>
      <c r="J802" s="7" t="str">
        <f t="shared" si="28"/>
        <v>April</v>
      </c>
    </row>
    <row r="803" spans="2:10">
      <c r="B803">
        <v>11049</v>
      </c>
      <c r="C803" s="1">
        <v>42849</v>
      </c>
      <c r="D803" t="s">
        <v>1131</v>
      </c>
      <c r="E803">
        <v>44.04</v>
      </c>
      <c r="F803" t="s">
        <v>239</v>
      </c>
      <c r="G803" t="s">
        <v>996</v>
      </c>
      <c r="H803">
        <f>COUNTIFS(Table6[Order ID],Table5[[#This Row],[OrderID]])</f>
        <v>2</v>
      </c>
      <c r="I803">
        <f t="shared" si="27"/>
        <v>2017</v>
      </c>
      <c r="J803" s="7" t="str">
        <f t="shared" si="28"/>
        <v>April</v>
      </c>
    </row>
    <row r="804" spans="2:10">
      <c r="B804">
        <v>11050</v>
      </c>
      <c r="C804" s="1">
        <v>42852</v>
      </c>
      <c r="D804" t="s">
        <v>1132</v>
      </c>
      <c r="E804">
        <v>20.13</v>
      </c>
      <c r="F804" t="s">
        <v>198</v>
      </c>
      <c r="G804" t="s">
        <v>989</v>
      </c>
      <c r="H804">
        <f>COUNTIFS(Table6[Order ID],Table5[[#This Row],[OrderID]])</f>
        <v>1</v>
      </c>
      <c r="I804">
        <f t="shared" si="27"/>
        <v>2017</v>
      </c>
      <c r="J804" s="7" t="str">
        <f t="shared" si="28"/>
        <v>April</v>
      </c>
    </row>
    <row r="805" spans="2:10">
      <c r="B805">
        <v>11051</v>
      </c>
      <c r="C805" s="1">
        <v>42852</v>
      </c>
      <c r="D805" t="s">
        <v>1130</v>
      </c>
      <c r="E805">
        <v>24.08</v>
      </c>
      <c r="F805" t="s">
        <v>299</v>
      </c>
      <c r="G805" t="s">
        <v>1013</v>
      </c>
      <c r="H805">
        <f>COUNTIFS(Table6[Order ID],Table5[[#This Row],[OrderID]])</f>
        <v>1</v>
      </c>
      <c r="I805">
        <f t="shared" si="27"/>
        <v>2017</v>
      </c>
      <c r="J805" s="7" t="str">
        <f t="shared" si="28"/>
        <v>April</v>
      </c>
    </row>
    <row r="806" spans="2:10">
      <c r="B806">
        <v>11052</v>
      </c>
      <c r="C806" s="1">
        <v>42852</v>
      </c>
      <c r="D806" t="s">
        <v>1131</v>
      </c>
      <c r="E806">
        <v>44.04</v>
      </c>
      <c r="F806" t="s">
        <v>256</v>
      </c>
      <c r="G806" t="s">
        <v>1036</v>
      </c>
      <c r="H806">
        <f>COUNTIFS(Table6[Order ID],Table5[[#This Row],[OrderID]])</f>
        <v>2</v>
      </c>
      <c r="I806">
        <f t="shared" si="27"/>
        <v>2017</v>
      </c>
      <c r="J806" s="7" t="str">
        <f t="shared" si="28"/>
        <v>April</v>
      </c>
    </row>
    <row r="807" spans="2:10">
      <c r="B807">
        <v>11053</v>
      </c>
      <c r="C807" s="1">
        <v>42852</v>
      </c>
      <c r="D807" t="s">
        <v>1132</v>
      </c>
      <c r="E807">
        <v>20.13</v>
      </c>
      <c r="F807" t="s">
        <v>395</v>
      </c>
      <c r="G807" t="s">
        <v>1016</v>
      </c>
      <c r="H807">
        <f>COUNTIFS(Table6[Order ID],Table5[[#This Row],[OrderID]])</f>
        <v>3</v>
      </c>
      <c r="I807">
        <f t="shared" si="27"/>
        <v>2017</v>
      </c>
      <c r="J807" s="7" t="str">
        <f t="shared" si="28"/>
        <v>April</v>
      </c>
    </row>
    <row r="808" spans="2:10">
      <c r="B808">
        <v>11054</v>
      </c>
      <c r="C808" s="1">
        <v>42853</v>
      </c>
      <c r="D808" t="s">
        <v>1131</v>
      </c>
      <c r="E808">
        <v>44.04</v>
      </c>
      <c r="F808" t="s">
        <v>132</v>
      </c>
      <c r="G808" t="s">
        <v>1048</v>
      </c>
      <c r="H808">
        <f>COUNTIFS(Table6[Order ID],Table5[[#This Row],[OrderID]])</f>
        <v>2</v>
      </c>
      <c r="I808">
        <f t="shared" si="27"/>
        <v>2017</v>
      </c>
      <c r="J808" s="7" t="str">
        <f t="shared" si="28"/>
        <v>April</v>
      </c>
    </row>
    <row r="809" spans="2:10">
      <c r="B809">
        <v>11055</v>
      </c>
      <c r="C809" s="1">
        <v>42853</v>
      </c>
      <c r="D809" t="s">
        <v>1132</v>
      </c>
      <c r="E809">
        <v>20.13</v>
      </c>
      <c r="F809" t="s">
        <v>262</v>
      </c>
      <c r="G809" t="s">
        <v>1016</v>
      </c>
      <c r="H809">
        <f>COUNTIFS(Table6[Order ID],Table5[[#This Row],[OrderID]])</f>
        <v>4</v>
      </c>
      <c r="I809">
        <f t="shared" si="27"/>
        <v>2017</v>
      </c>
      <c r="J809" s="7" t="str">
        <f t="shared" si="28"/>
        <v>April</v>
      </c>
    </row>
    <row r="810" spans="2:10">
      <c r="B810">
        <v>11056</v>
      </c>
      <c r="C810" s="1">
        <v>42853</v>
      </c>
      <c r="D810" t="s">
        <v>1132</v>
      </c>
      <c r="E810">
        <v>20.13</v>
      </c>
      <c r="F810" t="s">
        <v>174</v>
      </c>
      <c r="G810" t="s">
        <v>1007</v>
      </c>
      <c r="H810">
        <f>COUNTIFS(Table6[Order ID],Table5[[#This Row],[OrderID]])</f>
        <v>3</v>
      </c>
      <c r="I810">
        <f t="shared" si="27"/>
        <v>2017</v>
      </c>
      <c r="J810" s="7" t="str">
        <f t="shared" si="28"/>
        <v>April</v>
      </c>
    </row>
    <row r="811" spans="2:10">
      <c r="B811">
        <v>11057</v>
      </c>
      <c r="C811" s="1">
        <v>42854</v>
      </c>
      <c r="D811" t="s">
        <v>1130</v>
      </c>
      <c r="E811">
        <v>24.08</v>
      </c>
      <c r="F811" t="s">
        <v>366</v>
      </c>
      <c r="G811" t="s">
        <v>1054</v>
      </c>
      <c r="H811">
        <f>COUNTIFS(Table6[Order ID],Table5[[#This Row],[OrderID]])</f>
        <v>1</v>
      </c>
      <c r="I811">
        <f t="shared" si="27"/>
        <v>2017</v>
      </c>
      <c r="J811" s="7" t="str">
        <f t="shared" si="28"/>
        <v>April</v>
      </c>
    </row>
    <row r="812" spans="2:10">
      <c r="B812">
        <v>11058</v>
      </c>
      <c r="C812" s="1">
        <v>42854</v>
      </c>
      <c r="D812" t="s">
        <v>1130</v>
      </c>
      <c r="E812">
        <v>24.08</v>
      </c>
      <c r="F812" t="s">
        <v>93</v>
      </c>
      <c r="G812" t="s">
        <v>1054</v>
      </c>
      <c r="H812">
        <f>COUNTIFS(Table6[Order ID],Table5[[#This Row],[OrderID]])</f>
        <v>3</v>
      </c>
      <c r="I812">
        <f t="shared" si="27"/>
        <v>2017</v>
      </c>
      <c r="J812" s="7" t="str">
        <f t="shared" si="28"/>
        <v>April</v>
      </c>
    </row>
    <row r="813" spans="2:10">
      <c r="B813">
        <v>11059</v>
      </c>
      <c r="C813" s="1">
        <v>42854</v>
      </c>
      <c r="D813" t="s">
        <v>1132</v>
      </c>
      <c r="E813">
        <v>20.13</v>
      </c>
      <c r="F813" t="s">
        <v>441</v>
      </c>
      <c r="G813" t="s">
        <v>1033</v>
      </c>
      <c r="H813">
        <f>COUNTIFS(Table6[Order ID],Table5[[#This Row],[OrderID]])</f>
        <v>3</v>
      </c>
      <c r="I813">
        <f t="shared" si="27"/>
        <v>2017</v>
      </c>
      <c r="J813" s="7" t="str">
        <f t="shared" si="28"/>
        <v>April</v>
      </c>
    </row>
    <row r="814" spans="2:10">
      <c r="B814">
        <v>11060</v>
      </c>
      <c r="C814" s="1">
        <v>42855</v>
      </c>
      <c r="D814" t="s">
        <v>1132</v>
      </c>
      <c r="E814">
        <v>20.13</v>
      </c>
      <c r="F814" t="s">
        <v>216</v>
      </c>
      <c r="G814" t="s">
        <v>1048</v>
      </c>
      <c r="H814">
        <f>COUNTIFS(Table6[Order ID],Table5[[#This Row],[OrderID]])</f>
        <v>2</v>
      </c>
      <c r="I814">
        <f t="shared" si="27"/>
        <v>2017</v>
      </c>
      <c r="J814" s="7" t="str">
        <f t="shared" si="28"/>
        <v>April</v>
      </c>
    </row>
    <row r="815" spans="2:10">
      <c r="B815">
        <v>11061</v>
      </c>
      <c r="C815" s="1">
        <v>42855</v>
      </c>
      <c r="D815" t="s">
        <v>1130</v>
      </c>
      <c r="E815">
        <v>24.08</v>
      </c>
      <c r="F815" t="s">
        <v>244</v>
      </c>
      <c r="G815" t="s">
        <v>1033</v>
      </c>
      <c r="H815">
        <f>COUNTIFS(Table6[Order ID],Table5[[#This Row],[OrderID]])</f>
        <v>1</v>
      </c>
      <c r="I815">
        <f t="shared" si="27"/>
        <v>2017</v>
      </c>
      <c r="J815" s="7" t="str">
        <f t="shared" si="28"/>
        <v>April</v>
      </c>
    </row>
    <row r="816" spans="2:10">
      <c r="B816">
        <v>11062</v>
      </c>
      <c r="C816" s="1">
        <v>42855</v>
      </c>
      <c r="D816" t="s">
        <v>1132</v>
      </c>
      <c r="E816">
        <v>20.13</v>
      </c>
      <c r="F816" t="s">
        <v>435</v>
      </c>
      <c r="G816" t="s">
        <v>1036</v>
      </c>
      <c r="H816">
        <f>COUNTIFS(Table6[Order ID],Table5[[#This Row],[OrderID]])</f>
        <v>2</v>
      </c>
      <c r="I816">
        <f t="shared" si="27"/>
        <v>2017</v>
      </c>
      <c r="J816" s="7" t="str">
        <f t="shared" si="28"/>
        <v>April</v>
      </c>
    </row>
    <row r="817" spans="2:10">
      <c r="B817">
        <v>11063</v>
      </c>
      <c r="C817" s="1">
        <v>42855</v>
      </c>
      <c r="D817" t="s">
        <v>1132</v>
      </c>
      <c r="E817">
        <v>20.13</v>
      </c>
      <c r="F817" t="s">
        <v>274</v>
      </c>
      <c r="G817" t="s">
        <v>1002</v>
      </c>
      <c r="H817">
        <f>COUNTIFS(Table6[Order ID],Table5[[#This Row],[OrderID]])</f>
        <v>3</v>
      </c>
      <c r="I817">
        <f t="shared" si="27"/>
        <v>2017</v>
      </c>
      <c r="J817" s="7" t="str">
        <f t="shared" si="28"/>
        <v>April</v>
      </c>
    </row>
    <row r="818" spans="2:10">
      <c r="B818">
        <v>11064</v>
      </c>
      <c r="C818" s="1">
        <v>42856</v>
      </c>
      <c r="D818" t="s">
        <v>1131</v>
      </c>
      <c r="E818">
        <v>44.04</v>
      </c>
      <c r="F818" t="s">
        <v>465</v>
      </c>
      <c r="G818" t="s">
        <v>1013</v>
      </c>
      <c r="H818">
        <f>COUNTIFS(Table6[Order ID],Table5[[#This Row],[OrderID]])</f>
        <v>5</v>
      </c>
      <c r="I818">
        <f t="shared" si="27"/>
        <v>2017</v>
      </c>
      <c r="J818" s="7" t="str">
        <f t="shared" si="28"/>
        <v>May</v>
      </c>
    </row>
    <row r="819" spans="2:10">
      <c r="B819">
        <v>11065</v>
      </c>
      <c r="C819" s="1">
        <v>42856</v>
      </c>
      <c r="D819" t="s">
        <v>1131</v>
      </c>
      <c r="E819">
        <v>44.04</v>
      </c>
      <c r="F819" t="s">
        <v>329</v>
      </c>
      <c r="G819" t="s">
        <v>989</v>
      </c>
      <c r="H819">
        <f>COUNTIFS(Table6[Order ID],Table5[[#This Row],[OrderID]])</f>
        <v>2</v>
      </c>
      <c r="I819">
        <f t="shared" si="27"/>
        <v>2017</v>
      </c>
      <c r="J819" s="7" t="str">
        <f t="shared" si="28"/>
        <v>May</v>
      </c>
    </row>
    <row r="820" spans="2:10">
      <c r="B820">
        <v>11066</v>
      </c>
      <c r="C820" s="1">
        <v>42856</v>
      </c>
      <c r="D820" t="s">
        <v>1132</v>
      </c>
      <c r="E820">
        <v>20.13</v>
      </c>
      <c r="F820" t="s">
        <v>569</v>
      </c>
      <c r="G820" t="s">
        <v>1045</v>
      </c>
      <c r="H820">
        <f>COUNTIFS(Table6[Order ID],Table5[[#This Row],[OrderID]])</f>
        <v>3</v>
      </c>
      <c r="I820">
        <f t="shared" si="27"/>
        <v>2017</v>
      </c>
      <c r="J820" s="7" t="str">
        <f t="shared" si="28"/>
        <v>May</v>
      </c>
    </row>
    <row r="821" spans="2:10">
      <c r="B821">
        <v>11067</v>
      </c>
      <c r="C821" s="1">
        <v>42859</v>
      </c>
      <c r="D821" t="s">
        <v>1132</v>
      </c>
      <c r="E821">
        <v>20.13</v>
      </c>
      <c r="F821" t="s">
        <v>162</v>
      </c>
      <c r="G821" t="s">
        <v>1060</v>
      </c>
      <c r="H821">
        <f>COUNTIFS(Table6[Order ID],Table5[[#This Row],[OrderID]])</f>
        <v>1</v>
      </c>
      <c r="I821">
        <f t="shared" si="27"/>
        <v>2017</v>
      </c>
      <c r="J821" s="7" t="str">
        <f t="shared" si="28"/>
        <v>May</v>
      </c>
    </row>
    <row r="822" spans="2:10">
      <c r="B822">
        <v>11068</v>
      </c>
      <c r="C822" s="1">
        <v>42859</v>
      </c>
      <c r="D822" t="s">
        <v>1132</v>
      </c>
      <c r="E822">
        <v>20.13</v>
      </c>
      <c r="F822" t="s">
        <v>412</v>
      </c>
      <c r="G822" t="s">
        <v>1016</v>
      </c>
      <c r="H822">
        <f>COUNTIFS(Table6[Order ID],Table5[[#This Row],[OrderID]])</f>
        <v>3</v>
      </c>
      <c r="I822">
        <f t="shared" si="27"/>
        <v>2017</v>
      </c>
      <c r="J822" s="7" t="str">
        <f t="shared" si="28"/>
        <v>May</v>
      </c>
    </row>
    <row r="823" spans="2:10">
      <c r="B823">
        <v>11069</v>
      </c>
      <c r="C823" s="1">
        <v>42859</v>
      </c>
      <c r="D823" t="s">
        <v>1132</v>
      </c>
      <c r="E823">
        <v>20.13</v>
      </c>
      <c r="F823" t="s">
        <v>517</v>
      </c>
      <c r="G823" t="s">
        <v>1057</v>
      </c>
      <c r="H823">
        <f>COUNTIFS(Table6[Order ID],Table5[[#This Row],[OrderID]])</f>
        <v>1</v>
      </c>
      <c r="I823">
        <f t="shared" si="27"/>
        <v>2017</v>
      </c>
      <c r="J823" s="7" t="str">
        <f t="shared" si="28"/>
        <v>May</v>
      </c>
    </row>
    <row r="824" spans="2:10">
      <c r="B824">
        <v>11070</v>
      </c>
      <c r="C824" s="1">
        <v>42860</v>
      </c>
      <c r="D824" t="s">
        <v>1131</v>
      </c>
      <c r="E824">
        <v>44.04</v>
      </c>
      <c r="F824" t="s">
        <v>317</v>
      </c>
      <c r="G824" t="s">
        <v>1025</v>
      </c>
      <c r="H824">
        <f>COUNTIFS(Table6[Order ID],Table5[[#This Row],[OrderID]])</f>
        <v>4</v>
      </c>
      <c r="I824">
        <f t="shared" si="27"/>
        <v>2017</v>
      </c>
      <c r="J824" s="7" t="str">
        <f t="shared" si="28"/>
        <v>May</v>
      </c>
    </row>
    <row r="825" spans="2:10">
      <c r="B825">
        <v>11071</v>
      </c>
      <c r="C825" s="1">
        <v>42860</v>
      </c>
      <c r="D825" t="s">
        <v>1131</v>
      </c>
      <c r="E825">
        <v>44.04</v>
      </c>
      <c r="F825" t="s">
        <v>329</v>
      </c>
      <c r="G825" t="s">
        <v>1039</v>
      </c>
      <c r="H825">
        <f>COUNTIFS(Table6[Order ID],Table5[[#This Row],[OrderID]])</f>
        <v>2</v>
      </c>
      <c r="I825">
        <f t="shared" si="27"/>
        <v>2017</v>
      </c>
      <c r="J825" s="7" t="str">
        <f t="shared" si="28"/>
        <v>May</v>
      </c>
    </row>
    <row r="826" spans="2:10">
      <c r="B826">
        <v>11072</v>
      </c>
      <c r="C826" s="1">
        <v>42860</v>
      </c>
      <c r="D826" t="s">
        <v>1132</v>
      </c>
      <c r="E826">
        <v>20.13</v>
      </c>
      <c r="F826" t="s">
        <v>180</v>
      </c>
      <c r="G826" t="s">
        <v>1051</v>
      </c>
      <c r="H826">
        <f>COUNTIFS(Table6[Order ID],Table5[[#This Row],[OrderID]])</f>
        <v>4</v>
      </c>
      <c r="I826">
        <f t="shared" si="27"/>
        <v>2017</v>
      </c>
      <c r="J826" s="7" t="str">
        <f t="shared" si="28"/>
        <v>May</v>
      </c>
    </row>
    <row r="827" spans="2:10">
      <c r="B827">
        <v>11073</v>
      </c>
      <c r="C827" s="1">
        <v>42860</v>
      </c>
      <c r="D827" t="s">
        <v>1132</v>
      </c>
      <c r="E827">
        <v>20.13</v>
      </c>
      <c r="F827" t="s">
        <v>389</v>
      </c>
      <c r="G827" t="s">
        <v>982</v>
      </c>
      <c r="H827">
        <f>COUNTIFS(Table6[Order ID],Table5[[#This Row],[OrderID]])</f>
        <v>2</v>
      </c>
      <c r="I827">
        <f t="shared" si="27"/>
        <v>2017</v>
      </c>
      <c r="J827" s="7" t="str">
        <f t="shared" si="28"/>
        <v>May</v>
      </c>
    </row>
    <row r="828" spans="2:10">
      <c r="B828">
        <v>11074</v>
      </c>
      <c r="C828" s="1">
        <v>42861</v>
      </c>
      <c r="D828" t="s">
        <v>1132</v>
      </c>
      <c r="E828">
        <v>20.13</v>
      </c>
      <c r="F828" t="s">
        <v>476</v>
      </c>
      <c r="G828" t="s">
        <v>1013</v>
      </c>
      <c r="H828">
        <f>COUNTIFS(Table6[Order ID],Table5[[#This Row],[OrderID]])</f>
        <v>1</v>
      </c>
      <c r="I828">
        <f t="shared" si="27"/>
        <v>2017</v>
      </c>
      <c r="J828" s="7" t="str">
        <f t="shared" si="28"/>
        <v>May</v>
      </c>
    </row>
    <row r="829" spans="2:10">
      <c r="B829">
        <v>11075</v>
      </c>
      <c r="C829" s="1">
        <v>42861</v>
      </c>
      <c r="D829" t="s">
        <v>1132</v>
      </c>
      <c r="E829">
        <v>20.13</v>
      </c>
      <c r="F829" t="s">
        <v>447</v>
      </c>
      <c r="G829" t="s">
        <v>1013</v>
      </c>
      <c r="H829">
        <f>COUNTIFS(Table6[Order ID],Table5[[#This Row],[OrderID]])</f>
        <v>3</v>
      </c>
      <c r="I829">
        <f t="shared" si="27"/>
        <v>2017</v>
      </c>
      <c r="J829" s="7" t="str">
        <f t="shared" si="28"/>
        <v>May</v>
      </c>
    </row>
    <row r="830" spans="2:10">
      <c r="B830">
        <v>11076</v>
      </c>
      <c r="C830" s="1">
        <v>42861</v>
      </c>
      <c r="D830" t="s">
        <v>1132</v>
      </c>
      <c r="E830">
        <v>20.13</v>
      </c>
      <c r="F830" t="s">
        <v>113</v>
      </c>
      <c r="G830" t="s">
        <v>1007</v>
      </c>
      <c r="H830">
        <f>COUNTIFS(Table6[Order ID],Table5[[#This Row],[OrderID]])</f>
        <v>3</v>
      </c>
      <c r="I830">
        <f t="shared" si="27"/>
        <v>2017</v>
      </c>
      <c r="J830" s="7" t="str">
        <f t="shared" si="28"/>
        <v>May</v>
      </c>
    </row>
    <row r="831" spans="2:10">
      <c r="B831">
        <v>11077</v>
      </c>
      <c r="C831" s="1">
        <v>42861</v>
      </c>
      <c r="D831" t="s">
        <v>1132</v>
      </c>
      <c r="E831">
        <v>20.13</v>
      </c>
      <c r="F831" t="s">
        <v>430</v>
      </c>
      <c r="G831" t="s">
        <v>1039</v>
      </c>
      <c r="H831">
        <f>COUNTIFS(Table6[Order ID],Table5[[#This Row],[OrderID]])</f>
        <v>24</v>
      </c>
      <c r="I831">
        <f t="shared" si="27"/>
        <v>2017</v>
      </c>
      <c r="J831" s="7" t="str">
        <f t="shared" si="28"/>
        <v>May</v>
      </c>
    </row>
  </sheetData>
  <conditionalFormatting sqref="E1 E832:E1048576">
    <cfRule type="iconSet" priority="9">
      <iconSet>
        <cfvo type="percent" val="0"/>
        <cfvo type="num" val="24"/>
        <cfvo type="num" val="44"/>
      </iconSet>
    </cfRule>
  </conditionalFormatting>
  <conditionalFormatting sqref="E2:E831">
    <cfRule type="colorScale" priority="8">
      <colorScale>
        <cfvo type="min"/>
        <cfvo type="percentile" val="50"/>
        <cfvo type="max"/>
        <color rgb="FFF8696B"/>
        <color rgb="FFFCFCFF"/>
        <color rgb="FF63BE7B"/>
      </colorScale>
    </cfRule>
  </conditionalFormatting>
  <conditionalFormatting sqref="H832:H1048576">
    <cfRule type="colorScale" priority="5">
      <colorScale>
        <cfvo type="min"/>
        <cfvo type="max"/>
        <color rgb="FFF8696B"/>
        <color rgb="FFFCFCFF"/>
      </colorScale>
    </cfRule>
    <cfRule type="colorScale" priority="6">
      <colorScale>
        <cfvo type="min"/>
        <cfvo type="percentile" val="50"/>
        <cfvo type="max"/>
        <color rgb="FF63BE7B"/>
        <color rgb="FFFFEB84"/>
        <color rgb="FFF8696B"/>
      </colorScale>
    </cfRule>
  </conditionalFormatting>
  <conditionalFormatting sqref="I2:I831">
    <cfRule type="colorScale" priority="1">
      <colorScale>
        <cfvo type="min"/>
        <cfvo type="max"/>
        <color rgb="FFFFEF9C"/>
        <color rgb="FF63BE7B"/>
      </colorScale>
    </cfRule>
  </conditionalFormatting>
  <conditionalFormatting sqref="N94:N1048576 N1">
    <cfRule type="dataBar" priority="14">
      <dataBar>
        <cfvo type="min"/>
        <cfvo type="max"/>
        <color rgb="FF638EC6"/>
      </dataBar>
      <extLst>
        <ext xmlns:x14="http://schemas.microsoft.com/office/spreadsheetml/2009/9/main" uri="{B025F937-C7B1-47D3-B67F-A62EFF666E3E}">
          <x14:id>{71C91019-894B-4812-8D63-B021F7769A87}</x14:id>
        </ext>
      </extLst>
    </cfRule>
  </conditionalFormatting>
  <conditionalFormatting sqref="P5:P93">
    <cfRule type="dataBar" priority="2">
      <dataBar>
        <cfvo type="min"/>
        <cfvo type="max"/>
        <color rgb="FF638EC6"/>
      </dataBar>
      <extLst>
        <ext xmlns:x14="http://schemas.microsoft.com/office/spreadsheetml/2009/9/main" uri="{B025F937-C7B1-47D3-B67F-A62EFF666E3E}">
          <x14:id>{7FFB172C-CE02-41B0-84FF-1E284DD40B6C}</x14:id>
        </ext>
      </extLst>
    </cfRule>
  </conditionalFormatting>
  <pageMargins left="0.7" right="0.7" top="0.75" bottom="0.75" header="0.3" footer="0.3"/>
  <pageSetup paperSize="9" orientation="portrait" r:id="rId1"/>
  <headerFooter>
    <oddHeader>&amp;C&amp;"Calibri"&amp;10&amp;K000000Official (Open)&amp;1#</oddHeader>
  </headerFooter>
  <drawing r:id="rId2"/>
  <tableParts count="2">
    <tablePart r:id="rId3"/>
    <tablePart r:id="rId4"/>
  </tableParts>
  <extLst>
    <ext xmlns:x14="http://schemas.microsoft.com/office/spreadsheetml/2009/9/main" uri="{78C0D931-6437-407d-A8EE-F0AAD7539E65}">
      <x14:conditionalFormattings>
        <x14:conditionalFormatting xmlns:xm="http://schemas.microsoft.com/office/excel/2006/main">
          <x14:cfRule type="dataBar" id="{71C91019-894B-4812-8D63-B021F7769A87}">
            <x14:dataBar minLength="0" maxLength="100" gradient="0">
              <x14:cfvo type="autoMin"/>
              <x14:cfvo type="autoMax"/>
              <x14:negativeFillColor rgb="FFFF0000"/>
              <x14:axisColor rgb="FF000000"/>
            </x14:dataBar>
          </x14:cfRule>
          <xm:sqref>N94:N1048576 N1</xm:sqref>
        </x14:conditionalFormatting>
        <x14:conditionalFormatting xmlns:xm="http://schemas.microsoft.com/office/excel/2006/main">
          <x14:cfRule type="dataBar" id="{7FFB172C-CE02-41B0-84FF-1E284DD40B6C}">
            <x14:dataBar minLength="0" maxLength="100" gradient="0">
              <x14:cfvo type="autoMin"/>
              <x14:cfvo type="autoMax"/>
              <x14:negativeFillColor rgb="FFFF0000"/>
              <x14:axisColor rgb="FF000000"/>
            </x14:dataBar>
          </x14:cfRule>
          <xm:sqref>P5:P93</xm:sqref>
        </x14:conditionalFormatting>
      </x14:conditionalFormattings>
    </ext>
  </extLs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E94B49-F5E3-434F-8B8B-F330BE7577F8}">
  <sheetPr>
    <tabColor theme="8" tint="0.59999389629810485"/>
  </sheetPr>
  <dimension ref="B3:AM31"/>
  <sheetViews>
    <sheetView topLeftCell="A26" zoomScale="55" workbookViewId="0"/>
  </sheetViews>
  <sheetFormatPr defaultColWidth="8.7109375" defaultRowHeight="14.45"/>
  <cols>
    <col min="1" max="1" width="27.28515625" customWidth="1"/>
    <col min="2" max="2" width="19.140625" bestFit="1" customWidth="1"/>
    <col min="3" max="3" width="29.7109375" bestFit="1" customWidth="1"/>
    <col min="4" max="4" width="18.5703125" customWidth="1"/>
    <col min="5" max="5" width="15.42578125" customWidth="1"/>
    <col min="6" max="6" width="6.5703125" customWidth="1"/>
    <col min="7" max="8" width="9.42578125" customWidth="1"/>
    <col min="9" max="9" width="6.42578125" customWidth="1"/>
    <col min="10" max="11" width="15.5703125" customWidth="1"/>
    <col min="12" max="12" width="19.42578125" bestFit="1" customWidth="1"/>
    <col min="13" max="13" width="10.5703125" customWidth="1"/>
    <col min="14" max="14" width="18.5703125" bestFit="1" customWidth="1"/>
    <col min="15" max="15" width="13.5703125" customWidth="1"/>
    <col min="16" max="18" width="10.5703125" customWidth="1"/>
    <col min="19" max="19" width="15.42578125" bestFit="1" customWidth="1"/>
    <col min="20" max="20" width="23.5703125" bestFit="1" customWidth="1"/>
    <col min="21" max="33" width="10.5703125" customWidth="1"/>
    <col min="34" max="34" width="14.42578125" customWidth="1"/>
    <col min="35" max="35" width="23.5703125" customWidth="1"/>
    <col min="36" max="39" width="18.28515625" hidden="1" customWidth="1"/>
    <col min="40" max="40" width="9.5703125" customWidth="1"/>
    <col min="41" max="41" width="9.28515625" customWidth="1"/>
    <col min="42" max="42" width="11.5703125" bestFit="1" customWidth="1"/>
    <col min="52" max="52" width="14.42578125" bestFit="1" customWidth="1"/>
    <col min="53" max="53" width="22.5703125" customWidth="1"/>
  </cols>
  <sheetData>
    <row r="3" spans="2:3">
      <c r="B3" s="169" t="s">
        <v>1133</v>
      </c>
      <c r="C3" s="60" t="s">
        <v>1138</v>
      </c>
    </row>
    <row r="4" spans="2:3">
      <c r="B4" s="36" t="s">
        <v>420</v>
      </c>
      <c r="C4" s="14">
        <v>28</v>
      </c>
    </row>
    <row r="5" spans="2:3">
      <c r="B5" s="36" t="s">
        <v>467</v>
      </c>
      <c r="C5" s="14">
        <v>31</v>
      </c>
    </row>
    <row r="6" spans="2:3">
      <c r="B6" s="36" t="s">
        <v>200</v>
      </c>
      <c r="C6" s="14">
        <v>19</v>
      </c>
    </row>
    <row r="7" spans="2:3">
      <c r="B7" s="36" t="s">
        <v>276</v>
      </c>
      <c r="C7" s="14">
        <v>19</v>
      </c>
    </row>
    <row r="8" spans="2:3">
      <c r="B8" s="36" t="s">
        <v>182</v>
      </c>
      <c r="C8" s="14">
        <v>30</v>
      </c>
    </row>
    <row r="9" spans="2:3">
      <c r="B9" s="36" t="s">
        <v>38</v>
      </c>
      <c r="C9" s="14">
        <v>127</v>
      </c>
    </row>
    <row r="25" spans="2:3">
      <c r="B25" s="131" t="s">
        <v>1139</v>
      </c>
      <c r="C25" s="133" t="s">
        <v>1140</v>
      </c>
    </row>
    <row r="26" spans="2:3">
      <c r="B26" s="132" t="s">
        <v>180</v>
      </c>
      <c r="C26" s="134">
        <v>882.49999999999989</v>
      </c>
    </row>
    <row r="27" spans="2:3">
      <c r="B27" s="132" t="s">
        <v>198</v>
      </c>
      <c r="C27" s="134">
        <v>613.46</v>
      </c>
    </row>
    <row r="28" spans="2:3">
      <c r="B28" s="132" t="s">
        <v>262</v>
      </c>
      <c r="C28" s="134">
        <v>541.55999999999995</v>
      </c>
    </row>
    <row r="29" spans="2:3">
      <c r="B29" s="132" t="s">
        <v>418</v>
      </c>
      <c r="C29" s="134">
        <v>858.25</v>
      </c>
    </row>
    <row r="30" spans="2:3">
      <c r="B30" s="132" t="s">
        <v>465</v>
      </c>
      <c r="C30" s="134">
        <v>930.49000000000012</v>
      </c>
    </row>
    <row r="31" spans="2:3">
      <c r="B31" s="132" t="s">
        <v>38</v>
      </c>
      <c r="C31" s="134">
        <v>3826.26</v>
      </c>
    </row>
  </sheetData>
  <conditionalFormatting sqref="C32:C35">
    <cfRule type="top10" dxfId="40" priority="3" rank="3"/>
  </conditionalFormatting>
  <conditionalFormatting pivot="1" sqref="C26:C30">
    <cfRule type="top10" dxfId="39" priority="2" rank="3"/>
  </conditionalFormatting>
  <conditionalFormatting pivot="1" sqref="C4:C8">
    <cfRule type="top10" dxfId="38" priority="1" rank="1"/>
  </conditionalFormatting>
  <pageMargins left="0.7" right="0.7" top="0.75" bottom="0.75" header="0.3" footer="0.3"/>
  <drawing r:id="rId3"/>
  <extLst>
    <ext xmlns:x14="http://schemas.microsoft.com/office/spreadsheetml/2009/9/main" uri="{A8765BA9-456A-4dab-B4F3-ACF838C121DE}">
      <x14:slicerList>
        <x14:slicer r:id="rId4"/>
      </x14:slicerList>
    </ext>
  </extLs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B5BD50-3803-4827-B788-737582AF3639}">
  <sheetPr>
    <tabColor rgb="FFFFCFCF"/>
  </sheetPr>
  <dimension ref="B1:L2155"/>
  <sheetViews>
    <sheetView zoomScale="68" workbookViewId="0"/>
  </sheetViews>
  <sheetFormatPr defaultColWidth="8.7109375" defaultRowHeight="14.45"/>
  <cols>
    <col min="1" max="1" width="27.42578125" customWidth="1"/>
    <col min="2" max="2" width="16.42578125" customWidth="1"/>
    <col min="3" max="3" width="9.5703125" customWidth="1"/>
    <col min="4" max="4" width="11.28515625" customWidth="1"/>
    <col min="5" max="5" width="17" customWidth="1"/>
    <col min="6" max="6" width="13.5703125" hidden="1" customWidth="1"/>
    <col min="7" max="7" width="16.5703125" bestFit="1" customWidth="1"/>
    <col min="8" max="8" width="13.42578125" style="7" bestFit="1" customWidth="1"/>
    <col min="9" max="9" width="17.5703125" style="7" bestFit="1" customWidth="1"/>
    <col min="10" max="10" width="29.5703125" bestFit="1" customWidth="1"/>
    <col min="11" max="11" width="14.28515625" bestFit="1" customWidth="1"/>
    <col min="12" max="12" width="18.42578125" bestFit="1" customWidth="1"/>
  </cols>
  <sheetData>
    <row r="1" spans="2:12" ht="28.9">
      <c r="B1" s="10" t="s">
        <v>1141</v>
      </c>
      <c r="C1" t="s">
        <v>1142</v>
      </c>
      <c r="D1" s="8" t="s">
        <v>635</v>
      </c>
      <c r="E1" t="s">
        <v>1143</v>
      </c>
      <c r="F1" t="s">
        <v>1144</v>
      </c>
      <c r="G1" s="10" t="s">
        <v>1145</v>
      </c>
      <c r="H1" s="4" t="s">
        <v>1146</v>
      </c>
      <c r="I1" s="5" t="s">
        <v>1147</v>
      </c>
      <c r="J1" t="s">
        <v>636</v>
      </c>
      <c r="K1" t="s">
        <v>637</v>
      </c>
      <c r="L1" t="s">
        <v>1148</v>
      </c>
    </row>
    <row r="2" spans="2:12">
      <c r="B2">
        <v>1</v>
      </c>
      <c r="C2">
        <v>10248</v>
      </c>
      <c r="D2" t="s">
        <v>679</v>
      </c>
      <c r="E2">
        <v>12</v>
      </c>
      <c r="F2" t="s">
        <v>1149</v>
      </c>
      <c r="G2" s="1">
        <f>DATE(LEFT(Table6[[#This Row],[Shipment Date]],4), MID(Table6[[#This Row],[Shipment Date]],5,2), RIGHT(Table6[[#This Row],[Shipment Date]],2))</f>
        <v>42201</v>
      </c>
      <c r="H2" s="9">
        <f>_xlfn.XLOOKUP(Table6[[#This Row],[Order ID]],Table5[OrderID],Table5[OrderDate],"Error",0)</f>
        <v>42189</v>
      </c>
      <c r="I2" s="6">
        <f>Table6[[#This Row],['[Formatted'] Shipment Dates]]-Table6[[#This Row],[Order Dates]]</f>
        <v>12</v>
      </c>
      <c r="J2" t="str">
        <f>_xlfn.XLOOKUP(Table6[[#This Row],[Product ID]],Product[Product ID],Product[Product Name],"ERROR",0)</f>
        <v>Queso Cabrales</v>
      </c>
      <c r="K2" t="str">
        <f>_xlfn.XLOOKUP(Table6[[#This Row],[Product Name]],Product[Product Name],Product[Category],"ERROR",0)</f>
        <v>Dairy Products</v>
      </c>
      <c r="L2" t="str">
        <f>_xlfn.XLOOKUP(Table6[[#This Row],[Order ID]],Table5[OrderID],Table5[ShipmentMode],"Error",0)</f>
        <v>UPS</v>
      </c>
    </row>
    <row r="3" spans="2:12">
      <c r="B3">
        <v>2</v>
      </c>
      <c r="C3">
        <v>10248</v>
      </c>
      <c r="D3" t="s">
        <v>759</v>
      </c>
      <c r="E3">
        <v>10</v>
      </c>
      <c r="F3" t="s">
        <v>1149</v>
      </c>
      <c r="G3" s="1">
        <f>DATE(LEFT(Table6[[#This Row],[Shipment Date]],4), MID(Table6[[#This Row],[Shipment Date]],5,2), RIGHT(Table6[[#This Row],[Shipment Date]],2))</f>
        <v>42201</v>
      </c>
      <c r="H3" s="9">
        <f>_xlfn.XLOOKUP(Table6[[#This Row],[Order ID]],Table5[OrderID],Table5[OrderDate],"Error",0)</f>
        <v>42189</v>
      </c>
      <c r="I3" s="6">
        <f>Table6[[#This Row],['[Formatted'] Shipment Dates]]-Table6[[#This Row],[Order Dates]]</f>
        <v>12</v>
      </c>
      <c r="J3" t="str">
        <f>_xlfn.XLOOKUP(Table6[[#This Row],[Product ID]],Product[Product ID],Product[Product Name],"ERROR",0)</f>
        <v>Singaporean Hokkien Fried Mee</v>
      </c>
      <c r="K3" t="str">
        <f>_xlfn.XLOOKUP(Table6[[#This Row],[Product Name]],Product[Product Name],Product[Category],"ERROR",0)</f>
        <v xml:space="preserve">Grains/ Cereals </v>
      </c>
      <c r="L3" t="str">
        <f>_xlfn.XLOOKUP(Table6[[#This Row],[Order ID]],Table5[OrderID],Table5[ShipmentMode],"Error",0)</f>
        <v>UPS</v>
      </c>
    </row>
    <row r="4" spans="2:12">
      <c r="B4">
        <v>3</v>
      </c>
      <c r="C4">
        <v>10248</v>
      </c>
      <c r="D4" t="s">
        <v>837</v>
      </c>
      <c r="E4">
        <v>5</v>
      </c>
      <c r="F4" t="s">
        <v>1150</v>
      </c>
      <c r="G4" s="1">
        <f>DATE(LEFT(Table6[[#This Row],[Shipment Date]],4), MID(Table6[[#This Row],[Shipment Date]],5,2), RIGHT(Table6[[#This Row],[Shipment Date]],2))</f>
        <v>42195</v>
      </c>
      <c r="H4" s="9">
        <f>_xlfn.XLOOKUP(Table6[[#This Row],[Order ID]],Table5[OrderID],Table5[OrderDate],"Error",0)</f>
        <v>42189</v>
      </c>
      <c r="I4" s="6">
        <f>Table6[[#This Row],['[Formatted'] Shipment Dates]]-Table6[[#This Row],[Order Dates]]</f>
        <v>6</v>
      </c>
      <c r="J4" t="str">
        <f>_xlfn.XLOOKUP(Table6[[#This Row],[Product ID]],Product[Product ID],Product[Product Name],"ERROR",0)</f>
        <v>Mozzarella di Giovanni</v>
      </c>
      <c r="K4" t="str">
        <f>_xlfn.XLOOKUP(Table6[[#This Row],[Product Name]],Product[Product Name],Product[Category],"ERROR",0)</f>
        <v>Dairy Products</v>
      </c>
      <c r="L4" t="str">
        <f>_xlfn.XLOOKUP(Table6[[#This Row],[Order ID]],Table5[OrderID],Table5[ShipmentMode],"Error",0)</f>
        <v>UPS</v>
      </c>
    </row>
    <row r="5" spans="2:12">
      <c r="B5">
        <v>4</v>
      </c>
      <c r="C5">
        <v>10249</v>
      </c>
      <c r="D5" t="s">
        <v>687</v>
      </c>
      <c r="E5">
        <v>9</v>
      </c>
      <c r="F5" t="s">
        <v>1150</v>
      </c>
      <c r="G5" s="1">
        <f>DATE(LEFT(Table6[[#This Row],[Shipment Date]],4), MID(Table6[[#This Row],[Shipment Date]],5,2), RIGHT(Table6[[#This Row],[Shipment Date]],2))</f>
        <v>42195</v>
      </c>
      <c r="H5" s="9">
        <f>_xlfn.XLOOKUP(Table6[[#This Row],[Order ID]],Table5[OrderID],Table5[OrderDate],"Error",0)</f>
        <v>42190</v>
      </c>
      <c r="I5" s="6">
        <f>Table6[[#This Row],['[Formatted'] Shipment Dates]]-Table6[[#This Row],[Order Dates]]</f>
        <v>5</v>
      </c>
      <c r="J5" t="str">
        <f>_xlfn.XLOOKUP(Table6[[#This Row],[Product ID]],Product[Product ID],Product[Product Name],"ERROR",0)</f>
        <v>Tofu</v>
      </c>
      <c r="K5" t="str">
        <f>_xlfn.XLOOKUP(Table6[[#This Row],[Product Name]],Product[Product Name],Product[Category],"ERROR",0)</f>
        <v xml:space="preserve">Produce </v>
      </c>
      <c r="L5" t="str">
        <f>_xlfn.XLOOKUP(Table6[[#This Row],[Order ID]],Table5[OrderID],Table5[ShipmentMode],"Error",0)</f>
        <v>DHL Express</v>
      </c>
    </row>
    <row r="6" spans="2:12">
      <c r="B6">
        <v>5</v>
      </c>
      <c r="C6">
        <v>10249</v>
      </c>
      <c r="D6" t="s">
        <v>784</v>
      </c>
      <c r="E6">
        <v>40</v>
      </c>
      <c r="F6" t="s">
        <v>1151</v>
      </c>
      <c r="G6" s="1">
        <f>DATE(LEFT(Table6[[#This Row],[Shipment Date]],4), MID(Table6[[#This Row],[Shipment Date]],5,2), RIGHT(Table6[[#This Row],[Shipment Date]],2))</f>
        <v>42197</v>
      </c>
      <c r="H6" s="9">
        <f>_xlfn.XLOOKUP(Table6[[#This Row],[Order ID]],Table5[OrderID],Table5[OrderDate],"Error",0)</f>
        <v>42190</v>
      </c>
      <c r="I6" s="6">
        <f>Table6[[#This Row],['[Formatted'] Shipment Dates]]-Table6[[#This Row],[Order Dates]]</f>
        <v>7</v>
      </c>
      <c r="J6" t="str">
        <f>_xlfn.XLOOKUP(Table6[[#This Row],[Product ID]],Product[Product ID],Product[Product Name],"ERROR",0)</f>
        <v>Manjimup Dried Apples</v>
      </c>
      <c r="K6" t="str">
        <f>_xlfn.XLOOKUP(Table6[[#This Row],[Product Name]],Product[Product Name],Product[Category],"ERROR",0)</f>
        <v xml:space="preserve">Produce </v>
      </c>
      <c r="L6" t="str">
        <f>_xlfn.XLOOKUP(Table6[[#This Row],[Order ID]],Table5[OrderID],Table5[ShipmentMode],"Error",0)</f>
        <v>DHL Express</v>
      </c>
    </row>
    <row r="7" spans="2:12">
      <c r="B7">
        <v>6</v>
      </c>
      <c r="C7">
        <v>10250</v>
      </c>
      <c r="D7" t="s">
        <v>757</v>
      </c>
      <c r="E7">
        <v>10</v>
      </c>
      <c r="F7" t="s">
        <v>1151</v>
      </c>
      <c r="G7" s="1">
        <f>DATE(LEFT(Table6[[#This Row],[Shipment Date]],4), MID(Table6[[#This Row],[Shipment Date]],5,2), RIGHT(Table6[[#This Row],[Shipment Date]],2))</f>
        <v>42197</v>
      </c>
      <c r="H7" s="9">
        <f>_xlfn.XLOOKUP(Table6[[#This Row],[Order ID]],Table5[OrderID],Table5[OrderDate],"Error",0)</f>
        <v>42193</v>
      </c>
      <c r="I7" s="6">
        <f>Table6[[#This Row],['[Formatted'] Shipment Dates]]-Table6[[#This Row],[Order Dates]]</f>
        <v>4</v>
      </c>
      <c r="J7" t="str">
        <f>_xlfn.XLOOKUP(Table6[[#This Row],[Product ID]],Product[Product ID],Product[Product Name],"ERROR",0)</f>
        <v>Jack's New England Clam Chowder</v>
      </c>
      <c r="K7" t="str">
        <f>_xlfn.XLOOKUP(Table6[[#This Row],[Product Name]],Product[Product Name],Product[Category],"ERROR",0)</f>
        <v>Seafood</v>
      </c>
      <c r="L7" t="str">
        <f>_xlfn.XLOOKUP(Table6[[#This Row],[Order ID]],Table5[OrderID],Table5[ShipmentMode],"Error",0)</f>
        <v>DHL</v>
      </c>
    </row>
    <row r="8" spans="2:12">
      <c r="B8">
        <v>7</v>
      </c>
      <c r="C8">
        <v>10250</v>
      </c>
      <c r="D8" t="s">
        <v>784</v>
      </c>
      <c r="E8">
        <v>35</v>
      </c>
      <c r="F8" t="s">
        <v>1151</v>
      </c>
      <c r="G8" s="1">
        <f>DATE(LEFT(Table6[[#This Row],[Shipment Date]],4), MID(Table6[[#This Row],[Shipment Date]],5,2), RIGHT(Table6[[#This Row],[Shipment Date]],2))</f>
        <v>42197</v>
      </c>
      <c r="H8" s="9">
        <f>_xlfn.XLOOKUP(Table6[[#This Row],[Order ID]],Table5[OrderID],Table5[OrderDate],"Error",0)</f>
        <v>42193</v>
      </c>
      <c r="I8" s="6">
        <f>Table6[[#This Row],['[Formatted'] Shipment Dates]]-Table6[[#This Row],[Order Dates]]</f>
        <v>4</v>
      </c>
      <c r="J8" t="str">
        <f>_xlfn.XLOOKUP(Table6[[#This Row],[Product ID]],Product[Product ID],Product[Product Name],"ERROR",0)</f>
        <v>Manjimup Dried Apples</v>
      </c>
      <c r="K8" t="str">
        <f>_xlfn.XLOOKUP(Table6[[#This Row],[Product Name]],Product[Product Name],Product[Category],"ERROR",0)</f>
        <v xml:space="preserve">Produce </v>
      </c>
      <c r="L8" t="str">
        <f>_xlfn.XLOOKUP(Table6[[#This Row],[Order ID]],Table5[OrderID],Table5[ShipmentMode],"Error",0)</f>
        <v>DHL</v>
      </c>
    </row>
    <row r="9" spans="2:12">
      <c r="B9">
        <v>8</v>
      </c>
      <c r="C9">
        <v>10250</v>
      </c>
      <c r="D9" t="s">
        <v>821</v>
      </c>
      <c r="E9">
        <v>15</v>
      </c>
      <c r="F9" t="s">
        <v>1152</v>
      </c>
      <c r="G9" s="1">
        <f>DATE(LEFT(Table6[[#This Row],[Shipment Date]],4), MID(Table6[[#This Row],[Shipment Date]],5,2), RIGHT(Table6[[#This Row],[Shipment Date]],2))</f>
        <v>42200</v>
      </c>
      <c r="H9" s="9">
        <f>_xlfn.XLOOKUP(Table6[[#This Row],[Order ID]],Table5[OrderID],Table5[OrderDate],"Error",0)</f>
        <v>42193</v>
      </c>
      <c r="I9" s="6">
        <f>Table6[[#This Row],['[Formatted'] Shipment Dates]]-Table6[[#This Row],[Order Dates]]</f>
        <v>7</v>
      </c>
      <c r="J9" t="str">
        <f>_xlfn.XLOOKUP(Table6[[#This Row],[Product ID]],Product[Product ID],Product[Product Name],"ERROR",0)</f>
        <v>Louisiana Fiery Hot Pepper Sauce</v>
      </c>
      <c r="K9" t="str">
        <f>_xlfn.XLOOKUP(Table6[[#This Row],[Product Name]],Product[Product Name],Product[Category],"ERROR",0)</f>
        <v>Condiments</v>
      </c>
      <c r="L9" t="str">
        <f>_xlfn.XLOOKUP(Table6[[#This Row],[Order ID]],Table5[OrderID],Table5[ShipmentMode],"Error",0)</f>
        <v>DHL</v>
      </c>
    </row>
    <row r="10" spans="2:12">
      <c r="B10">
        <v>9</v>
      </c>
      <c r="C10">
        <v>10251</v>
      </c>
      <c r="D10" t="s">
        <v>705</v>
      </c>
      <c r="E10">
        <v>6</v>
      </c>
      <c r="F10" t="s">
        <v>1152</v>
      </c>
      <c r="G10" s="1">
        <f>DATE(LEFT(Table6[[#This Row],[Shipment Date]],4), MID(Table6[[#This Row],[Shipment Date]],5,2), RIGHT(Table6[[#This Row],[Shipment Date]],2))</f>
        <v>42200</v>
      </c>
      <c r="H10" s="9">
        <f>_xlfn.XLOOKUP(Table6[[#This Row],[Order ID]],Table5[OrderID],Table5[OrderDate],"Error",0)</f>
        <v>42193</v>
      </c>
      <c r="I10" s="6">
        <f>Table6[[#This Row],['[Formatted'] Shipment Dates]]-Table6[[#This Row],[Order Dates]]</f>
        <v>7</v>
      </c>
      <c r="J10" t="str">
        <f>_xlfn.XLOOKUP(Table6[[#This Row],[Product ID]],Product[Product ID],Product[Product Name],"ERROR",0)</f>
        <v>Gustaf's Knäckebröd</v>
      </c>
      <c r="K10" t="str">
        <f>_xlfn.XLOOKUP(Table6[[#This Row],[Product Name]],Product[Product Name],Product[Category],"ERROR",0)</f>
        <v xml:space="preserve">Grains/ Cereals </v>
      </c>
      <c r="L10" t="str">
        <f>_xlfn.XLOOKUP(Table6[[#This Row],[Order ID]],Table5[OrderID],Table5[ShipmentMode],"Error",0)</f>
        <v>DHL Express</v>
      </c>
    </row>
    <row r="11" spans="2:12">
      <c r="B11">
        <v>10</v>
      </c>
      <c r="C11">
        <v>10251</v>
      </c>
      <c r="D11" t="s">
        <v>799</v>
      </c>
      <c r="E11">
        <v>15</v>
      </c>
      <c r="F11" t="s">
        <v>1152</v>
      </c>
      <c r="G11" s="1">
        <f>DATE(LEFT(Table6[[#This Row],[Shipment Date]],4), MID(Table6[[#This Row],[Shipment Date]],5,2), RIGHT(Table6[[#This Row],[Shipment Date]],2))</f>
        <v>42200</v>
      </c>
      <c r="H11" s="9">
        <f>_xlfn.XLOOKUP(Table6[[#This Row],[Order ID]],Table5[OrderID],Table5[OrderDate],"Error",0)</f>
        <v>42193</v>
      </c>
      <c r="I11" s="6">
        <f>Table6[[#This Row],['[Formatted'] Shipment Dates]]-Table6[[#This Row],[Order Dates]]</f>
        <v>7</v>
      </c>
      <c r="J11" t="str">
        <f>_xlfn.XLOOKUP(Table6[[#This Row],[Product ID]],Product[Product ID],Product[Product Name],"ERROR",0)</f>
        <v>Ravioli Angelo</v>
      </c>
      <c r="K11" t="str">
        <f>_xlfn.XLOOKUP(Table6[[#This Row],[Product Name]],Product[Product Name],Product[Category],"ERROR",0)</f>
        <v xml:space="preserve">Grains/ Cereals </v>
      </c>
      <c r="L11" t="str">
        <f>_xlfn.XLOOKUP(Table6[[#This Row],[Order ID]],Table5[OrderID],Table5[ShipmentMode],"Error",0)</f>
        <v>DHL Express</v>
      </c>
    </row>
    <row r="12" spans="2:12">
      <c r="B12">
        <v>11</v>
      </c>
      <c r="C12">
        <v>10251</v>
      </c>
      <c r="D12" t="s">
        <v>821</v>
      </c>
      <c r="E12">
        <v>20</v>
      </c>
      <c r="F12" t="s">
        <v>1153</v>
      </c>
      <c r="G12" s="1">
        <f>DATE(LEFT(Table6[[#This Row],[Shipment Date]],4), MID(Table6[[#This Row],[Shipment Date]],5,2), RIGHT(Table6[[#This Row],[Shipment Date]],2))</f>
        <v>42196</v>
      </c>
      <c r="H12" s="9">
        <f>_xlfn.XLOOKUP(Table6[[#This Row],[Order ID]],Table5[OrderID],Table5[OrderDate],"Error",0)</f>
        <v>42193</v>
      </c>
      <c r="I12" s="6">
        <f>Table6[[#This Row],['[Formatted'] Shipment Dates]]-Table6[[#This Row],[Order Dates]]</f>
        <v>3</v>
      </c>
      <c r="J12" t="str">
        <f>_xlfn.XLOOKUP(Table6[[#This Row],[Product ID]],Product[Product ID],Product[Product Name],"ERROR",0)</f>
        <v>Louisiana Fiery Hot Pepper Sauce</v>
      </c>
      <c r="K12" t="str">
        <f>_xlfn.XLOOKUP(Table6[[#This Row],[Product Name]],Product[Product Name],Product[Category],"ERROR",0)</f>
        <v>Condiments</v>
      </c>
      <c r="L12" t="str">
        <f>_xlfn.XLOOKUP(Table6[[#This Row],[Order ID]],Table5[OrderID],Table5[ShipmentMode],"Error",0)</f>
        <v>DHL Express</v>
      </c>
    </row>
    <row r="13" spans="2:12">
      <c r="B13">
        <v>12</v>
      </c>
      <c r="C13">
        <v>10252</v>
      </c>
      <c r="D13" t="s">
        <v>701</v>
      </c>
      <c r="E13">
        <v>40</v>
      </c>
      <c r="F13" t="s">
        <v>1153</v>
      </c>
      <c r="G13" s="1">
        <f>DATE(LEFT(Table6[[#This Row],[Shipment Date]],4), MID(Table6[[#This Row],[Shipment Date]],5,2), RIGHT(Table6[[#This Row],[Shipment Date]],2))</f>
        <v>42196</v>
      </c>
      <c r="H13" s="9">
        <f>_xlfn.XLOOKUP(Table6[[#This Row],[Order ID]],Table5[OrderID],Table5[OrderDate],"Error",0)</f>
        <v>42194</v>
      </c>
      <c r="I13" s="6">
        <f>Table6[[#This Row],['[Formatted'] Shipment Dates]]-Table6[[#This Row],[Order Dates]]</f>
        <v>2</v>
      </c>
      <c r="J13" t="str">
        <f>_xlfn.XLOOKUP(Table6[[#This Row],[Product ID]],Product[Product ID],Product[Product Name],"ERROR",0)</f>
        <v>Sir Rodney's Marmalade</v>
      </c>
      <c r="K13" t="str">
        <f>_xlfn.XLOOKUP(Table6[[#This Row],[Product Name]],Product[Product Name],Product[Category],"ERROR",0)</f>
        <v>Desserts</v>
      </c>
      <c r="L13" t="str">
        <f>_xlfn.XLOOKUP(Table6[[#This Row],[Order ID]],Table5[OrderID],Table5[ShipmentMode],"Error",0)</f>
        <v>DHL</v>
      </c>
    </row>
    <row r="14" spans="2:12">
      <c r="B14">
        <v>13</v>
      </c>
      <c r="C14">
        <v>10252</v>
      </c>
      <c r="D14" t="s">
        <v>736</v>
      </c>
      <c r="E14">
        <v>25</v>
      </c>
      <c r="F14" t="s">
        <v>1153</v>
      </c>
      <c r="G14" s="1">
        <f>DATE(LEFT(Table6[[#This Row],[Shipment Date]],4), MID(Table6[[#This Row],[Shipment Date]],5,2), RIGHT(Table6[[#This Row],[Shipment Date]],2))</f>
        <v>42196</v>
      </c>
      <c r="H14" s="9">
        <f>_xlfn.XLOOKUP(Table6[[#This Row],[Order ID]],Table5[OrderID],Table5[OrderDate],"Error",0)</f>
        <v>42194</v>
      </c>
      <c r="I14" s="6">
        <f>Table6[[#This Row],['[Formatted'] Shipment Dates]]-Table6[[#This Row],[Order Dates]]</f>
        <v>2</v>
      </c>
      <c r="J14" t="str">
        <f>_xlfn.XLOOKUP(Table6[[#This Row],[Product ID]],Product[Product ID],Product[Product Name],"ERROR",0)</f>
        <v>Geitost</v>
      </c>
      <c r="K14" t="str">
        <f>_xlfn.XLOOKUP(Table6[[#This Row],[Product Name]],Product[Product Name],Product[Category],"ERROR",0)</f>
        <v>Dairy Products</v>
      </c>
      <c r="L14" t="str">
        <f>_xlfn.XLOOKUP(Table6[[#This Row],[Order ID]],Table5[OrderID],Table5[ShipmentMode],"Error",0)</f>
        <v>DHL</v>
      </c>
    </row>
    <row r="15" spans="2:12">
      <c r="B15">
        <v>14</v>
      </c>
      <c r="C15">
        <v>10252</v>
      </c>
      <c r="D15" t="s">
        <v>808</v>
      </c>
      <c r="E15">
        <v>40</v>
      </c>
      <c r="F15" t="s">
        <v>1149</v>
      </c>
      <c r="G15" s="1">
        <f>DATE(LEFT(Table6[[#This Row],[Shipment Date]],4), MID(Table6[[#This Row],[Shipment Date]],5,2), RIGHT(Table6[[#This Row],[Shipment Date]],2))</f>
        <v>42201</v>
      </c>
      <c r="H15" s="9">
        <f>_xlfn.XLOOKUP(Table6[[#This Row],[Order ID]],Table5[OrderID],Table5[OrderDate],"Error",0)</f>
        <v>42194</v>
      </c>
      <c r="I15" s="6">
        <f>Table6[[#This Row],['[Formatted'] Shipment Dates]]-Table6[[#This Row],[Order Dates]]</f>
        <v>7</v>
      </c>
      <c r="J15" t="str">
        <f>_xlfn.XLOOKUP(Table6[[#This Row],[Product ID]],Product[Product ID],Product[Product Name],"ERROR",0)</f>
        <v>Camembert Pierrot</v>
      </c>
      <c r="K15" t="str">
        <f>_xlfn.XLOOKUP(Table6[[#This Row],[Product Name]],Product[Product Name],Product[Category],"ERROR",0)</f>
        <v>Dairy Products</v>
      </c>
      <c r="L15" t="str">
        <f>_xlfn.XLOOKUP(Table6[[#This Row],[Order ID]],Table5[OrderID],Table5[ShipmentMode],"Error",0)</f>
        <v>DHL</v>
      </c>
    </row>
    <row r="16" spans="2:12">
      <c r="B16">
        <v>15</v>
      </c>
      <c r="C16">
        <v>10253</v>
      </c>
      <c r="D16" t="s">
        <v>731</v>
      </c>
      <c r="E16">
        <v>20</v>
      </c>
      <c r="F16" t="s">
        <v>1149</v>
      </c>
      <c r="G16" s="1">
        <f>DATE(LEFT(Table6[[#This Row],[Shipment Date]],4), MID(Table6[[#This Row],[Shipment Date]],5,2), RIGHT(Table6[[#This Row],[Shipment Date]],2))</f>
        <v>42201</v>
      </c>
      <c r="H16" s="9">
        <f>_xlfn.XLOOKUP(Table6[[#This Row],[Order ID]],Table5[OrderID],Table5[OrderDate],"Error",0)</f>
        <v>42195</v>
      </c>
      <c r="I16" s="6">
        <f>Table6[[#This Row],['[Formatted'] Shipment Dates]]-Table6[[#This Row],[Order Dates]]</f>
        <v>6</v>
      </c>
      <c r="J16" t="str">
        <f>_xlfn.XLOOKUP(Table6[[#This Row],[Product ID]],Product[Product ID],Product[Product Name],"ERROR",0)</f>
        <v>Gorgonzola Telino</v>
      </c>
      <c r="K16" t="str">
        <f>_xlfn.XLOOKUP(Table6[[#This Row],[Product Name]],Product[Product Name],Product[Category],"ERROR",0)</f>
        <v>Dairy Products</v>
      </c>
      <c r="L16" t="str">
        <f>_xlfn.XLOOKUP(Table6[[#This Row],[Order ID]],Table5[OrderID],Table5[ShipmentMode],"Error",0)</f>
        <v>DHL</v>
      </c>
    </row>
    <row r="17" spans="2:12">
      <c r="B17">
        <v>16</v>
      </c>
      <c r="C17">
        <v>10253</v>
      </c>
      <c r="D17" t="s">
        <v>752</v>
      </c>
      <c r="E17">
        <v>42</v>
      </c>
      <c r="F17" t="s">
        <v>1149</v>
      </c>
      <c r="G17" s="1">
        <f>DATE(LEFT(Table6[[#This Row],[Shipment Date]],4), MID(Table6[[#This Row],[Shipment Date]],5,2), RIGHT(Table6[[#This Row],[Shipment Date]],2))</f>
        <v>42201</v>
      </c>
      <c r="H17" s="9">
        <f>_xlfn.XLOOKUP(Table6[[#This Row],[Order ID]],Table5[OrderID],Table5[OrderDate],"Error",0)</f>
        <v>42195</v>
      </c>
      <c r="I17" s="6">
        <f>Table6[[#This Row],['[Formatted'] Shipment Dates]]-Table6[[#This Row],[Order Dates]]</f>
        <v>6</v>
      </c>
      <c r="J17" t="str">
        <f>_xlfn.XLOOKUP(Table6[[#This Row],[Product ID]],Product[Product ID],Product[Product Name],"ERROR",0)</f>
        <v>Chartreuse verte</v>
      </c>
      <c r="K17" t="str">
        <f>_xlfn.XLOOKUP(Table6[[#This Row],[Product Name]],Product[Product Name],Product[Category],"ERROR",0)</f>
        <v xml:space="preserve">Drinks </v>
      </c>
      <c r="L17" t="str">
        <f>_xlfn.XLOOKUP(Table6[[#This Row],[Order ID]],Table5[OrderID],Table5[ShipmentMode],"Error",0)</f>
        <v>DHL</v>
      </c>
    </row>
    <row r="18" spans="2:12">
      <c r="B18">
        <v>17</v>
      </c>
      <c r="C18">
        <v>10253</v>
      </c>
      <c r="D18" t="s">
        <v>778</v>
      </c>
      <c r="E18">
        <v>40</v>
      </c>
      <c r="F18" t="s">
        <v>1154</v>
      </c>
      <c r="G18" s="1">
        <f>DATE(LEFT(Table6[[#This Row],[Shipment Date]],4), MID(Table6[[#This Row],[Shipment Date]],5,2), RIGHT(Table6[[#This Row],[Shipment Date]],2))</f>
        <v>42208</v>
      </c>
      <c r="H18" s="9">
        <f>_xlfn.XLOOKUP(Table6[[#This Row],[Order ID]],Table5[OrderID],Table5[OrderDate],"Error",0)</f>
        <v>42195</v>
      </c>
      <c r="I18" s="6">
        <f>Table6[[#This Row],['[Formatted'] Shipment Dates]]-Table6[[#This Row],[Order Dates]]</f>
        <v>13</v>
      </c>
      <c r="J18" t="str">
        <f>_xlfn.XLOOKUP(Table6[[#This Row],[Product ID]],Product[Product ID],Product[Product Name],"ERROR",0)</f>
        <v>Maxilaku</v>
      </c>
      <c r="K18" t="str">
        <f>_xlfn.XLOOKUP(Table6[[#This Row],[Product Name]],Product[Product Name],Product[Category],"ERROR",0)</f>
        <v>Desserts</v>
      </c>
      <c r="L18" t="str">
        <f>_xlfn.XLOOKUP(Table6[[#This Row],[Order ID]],Table5[OrderID],Table5[ShipmentMode],"Error",0)</f>
        <v>DHL</v>
      </c>
    </row>
    <row r="19" spans="2:12">
      <c r="B19">
        <v>18</v>
      </c>
      <c r="C19">
        <v>10254</v>
      </c>
      <c r="D19" t="s">
        <v>711</v>
      </c>
      <c r="E19">
        <v>15</v>
      </c>
      <c r="F19" t="s">
        <v>1154</v>
      </c>
      <c r="G19" s="1">
        <f>DATE(LEFT(Table6[[#This Row],[Shipment Date]],4), MID(Table6[[#This Row],[Shipment Date]],5,2), RIGHT(Table6[[#This Row],[Shipment Date]],2))</f>
        <v>42208</v>
      </c>
      <c r="H19" s="9">
        <f>_xlfn.XLOOKUP(Table6[[#This Row],[Order ID]],Table5[OrderID],Table5[OrderDate],"Error",0)</f>
        <v>42196</v>
      </c>
      <c r="I19" s="6">
        <f>Table6[[#This Row],['[Formatted'] Shipment Dates]]-Table6[[#This Row],[Order Dates]]</f>
        <v>12</v>
      </c>
      <c r="J19" t="str">
        <f>_xlfn.XLOOKUP(Table6[[#This Row],[Product ID]],Product[Product ID],Product[Product Name],"ERROR",0)</f>
        <v>Guaraná Fantástica</v>
      </c>
      <c r="K19" t="str">
        <f>_xlfn.XLOOKUP(Table6[[#This Row],[Product Name]],Product[Product Name],Product[Category],"ERROR",0)</f>
        <v xml:space="preserve">Drinks </v>
      </c>
      <c r="L19" t="str">
        <f>_xlfn.XLOOKUP(Table6[[#This Row],[Order ID]],Table5[OrderID],Table5[ShipmentMode],"Error",0)</f>
        <v>DHL</v>
      </c>
    </row>
    <row r="20" spans="2:12">
      <c r="B20">
        <v>19</v>
      </c>
      <c r="C20">
        <v>10254</v>
      </c>
      <c r="D20" t="s">
        <v>794</v>
      </c>
      <c r="E20">
        <v>21</v>
      </c>
      <c r="F20" t="s">
        <v>1154</v>
      </c>
      <c r="G20" s="1">
        <f>DATE(LEFT(Table6[[#This Row],[Shipment Date]],4), MID(Table6[[#This Row],[Shipment Date]],5,2), RIGHT(Table6[[#This Row],[Shipment Date]],2))</f>
        <v>42208</v>
      </c>
      <c r="H20" s="9">
        <f>_xlfn.XLOOKUP(Table6[[#This Row],[Order ID]],Table5[OrderID],Table5[OrderDate],"Error",0)</f>
        <v>42196</v>
      </c>
      <c r="I20" s="6">
        <f>Table6[[#This Row],['[Formatted'] Shipment Dates]]-Table6[[#This Row],[Order Dates]]</f>
        <v>12</v>
      </c>
      <c r="J20" t="str">
        <f>_xlfn.XLOOKUP(Table6[[#This Row],[Product ID]],Product[Product ID],Product[Product Name],"ERROR",0)</f>
        <v>Pâté chinois</v>
      </c>
      <c r="K20" t="str">
        <f>_xlfn.XLOOKUP(Table6[[#This Row],[Product Name]],Product[Product Name],Product[Category],"ERROR",0)</f>
        <v>Meat/ Poultry</v>
      </c>
      <c r="L20" t="str">
        <f>_xlfn.XLOOKUP(Table6[[#This Row],[Order ID]],Table5[OrderID],Table5[ShipmentMode],"Error",0)</f>
        <v>DHL</v>
      </c>
    </row>
    <row r="21" spans="2:12">
      <c r="B21">
        <v>20</v>
      </c>
      <c r="C21">
        <v>10254</v>
      </c>
      <c r="D21" t="s">
        <v>842</v>
      </c>
      <c r="E21">
        <v>21</v>
      </c>
      <c r="F21" t="s">
        <v>1152</v>
      </c>
      <c r="G21" s="1">
        <f>DATE(LEFT(Table6[[#This Row],[Shipment Date]],4), MID(Table6[[#This Row],[Shipment Date]],5,2), RIGHT(Table6[[#This Row],[Shipment Date]],2))</f>
        <v>42200</v>
      </c>
      <c r="H21" s="9">
        <f>_xlfn.XLOOKUP(Table6[[#This Row],[Order ID]],Table5[OrderID],Table5[OrderDate],"Error",0)</f>
        <v>42196</v>
      </c>
      <c r="I21" s="6">
        <f>Table6[[#This Row],['[Formatted'] Shipment Dates]]-Table6[[#This Row],[Order Dates]]</f>
        <v>4</v>
      </c>
      <c r="J21" t="str">
        <f>_xlfn.XLOOKUP(Table6[[#This Row],[Product ID]],Product[Product ID],Product[Product Name],"ERROR",0)</f>
        <v>Longlife Tofu</v>
      </c>
      <c r="K21" t="str">
        <f>_xlfn.XLOOKUP(Table6[[#This Row],[Product Name]],Product[Product Name],Product[Category],"ERROR",0)</f>
        <v xml:space="preserve">Produce </v>
      </c>
      <c r="L21" t="str">
        <f>_xlfn.XLOOKUP(Table6[[#This Row],[Order ID]],Table5[OrderID],Table5[ShipmentMode],"Error",0)</f>
        <v>DHL</v>
      </c>
    </row>
    <row r="22" spans="2:12">
      <c r="B22">
        <v>21</v>
      </c>
      <c r="C22">
        <v>10255</v>
      </c>
      <c r="D22" t="s">
        <v>653</v>
      </c>
      <c r="E22">
        <v>20</v>
      </c>
      <c r="F22" t="s">
        <v>1152</v>
      </c>
      <c r="G22" s="1">
        <f>DATE(LEFT(Table6[[#This Row],[Shipment Date]],4), MID(Table6[[#This Row],[Shipment Date]],5,2), RIGHT(Table6[[#This Row],[Shipment Date]],2))</f>
        <v>42200</v>
      </c>
      <c r="H22" s="9">
        <f>_xlfn.XLOOKUP(Table6[[#This Row],[Order ID]],Table5[OrderID],Table5[OrderDate],"Error",0)</f>
        <v>42197</v>
      </c>
      <c r="I22" s="6">
        <f>Table6[[#This Row],['[Formatted'] Shipment Dates]]-Table6[[#This Row],[Order Dates]]</f>
        <v>3</v>
      </c>
      <c r="J22" t="str">
        <f>_xlfn.XLOOKUP(Table6[[#This Row],[Product ID]],Product[Product ID],Product[Product Name],"ERROR",0)</f>
        <v>Chang</v>
      </c>
      <c r="K22" t="str">
        <f>_xlfn.XLOOKUP(Table6[[#This Row],[Product Name]],Product[Product Name],Product[Category],"ERROR",0)</f>
        <v xml:space="preserve">Drinks </v>
      </c>
      <c r="L22" t="str">
        <f>_xlfn.XLOOKUP(Table6[[#This Row],[Order ID]],Table5[OrderID],Table5[ShipmentMode],"Error",0)</f>
        <v>UPS</v>
      </c>
    </row>
    <row r="23" spans="2:12">
      <c r="B23">
        <v>22</v>
      </c>
      <c r="C23">
        <v>10255</v>
      </c>
      <c r="D23" t="s">
        <v>691</v>
      </c>
      <c r="E23">
        <v>35</v>
      </c>
      <c r="F23" t="s">
        <v>1152</v>
      </c>
      <c r="G23" s="1">
        <f>DATE(LEFT(Table6[[#This Row],[Shipment Date]],4), MID(Table6[[#This Row],[Shipment Date]],5,2), RIGHT(Table6[[#This Row],[Shipment Date]],2))</f>
        <v>42200</v>
      </c>
      <c r="H23" s="9">
        <f>_xlfn.XLOOKUP(Table6[[#This Row],[Order ID]],Table5[OrderID],Table5[OrderDate],"Error",0)</f>
        <v>42197</v>
      </c>
      <c r="I23" s="6">
        <f>Table6[[#This Row],['[Formatted'] Shipment Dates]]-Table6[[#This Row],[Order Dates]]</f>
        <v>3</v>
      </c>
      <c r="J23" t="str">
        <f>_xlfn.XLOOKUP(Table6[[#This Row],[Product ID]],Product[Product ID],Product[Product Name],"ERROR",0)</f>
        <v>Pavlova</v>
      </c>
      <c r="K23" t="str">
        <f>_xlfn.XLOOKUP(Table6[[#This Row],[Product Name]],Product[Product Name],Product[Category],"ERROR",0)</f>
        <v>Desserts</v>
      </c>
      <c r="L23" t="str">
        <f>_xlfn.XLOOKUP(Table6[[#This Row],[Order ID]],Table5[OrderID],Table5[ShipmentMode],"Error",0)</f>
        <v>UPS</v>
      </c>
    </row>
    <row r="24" spans="2:12">
      <c r="B24">
        <v>23</v>
      </c>
      <c r="C24">
        <v>10255</v>
      </c>
      <c r="D24" t="s">
        <v>744</v>
      </c>
      <c r="E24">
        <v>25</v>
      </c>
      <c r="F24" t="s">
        <v>1152</v>
      </c>
      <c r="G24" s="1">
        <f>DATE(LEFT(Table6[[#This Row],[Shipment Date]],4), MID(Table6[[#This Row],[Shipment Date]],5,2), RIGHT(Table6[[#This Row],[Shipment Date]],2))</f>
        <v>42200</v>
      </c>
      <c r="H24" s="9">
        <f>_xlfn.XLOOKUP(Table6[[#This Row],[Order ID]],Table5[OrderID],Table5[OrderDate],"Error",0)</f>
        <v>42197</v>
      </c>
      <c r="I24" s="6">
        <f>Table6[[#This Row],['[Formatted'] Shipment Dates]]-Table6[[#This Row],[Order Dates]]</f>
        <v>3</v>
      </c>
      <c r="J24" t="str">
        <f>_xlfn.XLOOKUP(Table6[[#This Row],[Product ID]],Product[Product ID],Product[Product Name],"ERROR",0)</f>
        <v>Inlagd Sill</v>
      </c>
      <c r="K24" t="str">
        <f>_xlfn.XLOOKUP(Table6[[#This Row],[Product Name]],Product[Product Name],Product[Category],"ERROR",0)</f>
        <v>Seafood</v>
      </c>
      <c r="L24" t="str">
        <f>_xlfn.XLOOKUP(Table6[[#This Row],[Order ID]],Table5[OrderID],Table5[ShipmentMode],"Error",0)</f>
        <v>UPS</v>
      </c>
    </row>
    <row r="25" spans="2:12">
      <c r="B25">
        <v>24</v>
      </c>
      <c r="C25">
        <v>10255</v>
      </c>
      <c r="D25" t="s">
        <v>804</v>
      </c>
      <c r="E25">
        <v>30</v>
      </c>
      <c r="F25" t="s">
        <v>1155</v>
      </c>
      <c r="G25" s="1">
        <f>DATE(LEFT(Table6[[#This Row],[Shipment Date]],4), MID(Table6[[#This Row],[Shipment Date]],5,2), RIGHT(Table6[[#This Row],[Shipment Date]],2))</f>
        <v>42202</v>
      </c>
      <c r="H25" s="9">
        <f>_xlfn.XLOOKUP(Table6[[#This Row],[Order ID]],Table5[OrderID],Table5[OrderDate],"Error",0)</f>
        <v>42197</v>
      </c>
      <c r="I25" s="6">
        <f>Table6[[#This Row],['[Formatted'] Shipment Dates]]-Table6[[#This Row],[Order Dates]]</f>
        <v>5</v>
      </c>
      <c r="J25" t="str">
        <f>_xlfn.XLOOKUP(Table6[[#This Row],[Product ID]],Product[Product ID],Product[Product Name],"ERROR",0)</f>
        <v>Raclette Courdavault</v>
      </c>
      <c r="K25" t="str">
        <f>_xlfn.XLOOKUP(Table6[[#This Row],[Product Name]],Product[Product Name],Product[Category],"ERROR",0)</f>
        <v>Dairy Products</v>
      </c>
      <c r="L25" t="str">
        <f>_xlfn.XLOOKUP(Table6[[#This Row],[Order ID]],Table5[OrderID],Table5[ShipmentMode],"Error",0)</f>
        <v>UPS</v>
      </c>
    </row>
    <row r="26" spans="2:12">
      <c r="B26">
        <v>25</v>
      </c>
      <c r="C26">
        <v>10256</v>
      </c>
      <c r="D26" t="s">
        <v>789</v>
      </c>
      <c r="E26">
        <v>15</v>
      </c>
      <c r="F26" t="s">
        <v>1155</v>
      </c>
      <c r="G26" s="1">
        <f>DATE(LEFT(Table6[[#This Row],[Shipment Date]],4), MID(Table6[[#This Row],[Shipment Date]],5,2), RIGHT(Table6[[#This Row],[Shipment Date]],2))</f>
        <v>42202</v>
      </c>
      <c r="H26" s="9">
        <f>_xlfn.XLOOKUP(Table6[[#This Row],[Order ID]],Table5[OrderID],Table5[OrderDate],"Error",0)</f>
        <v>42200</v>
      </c>
      <c r="I26" s="6">
        <f>Table6[[#This Row],['[Formatted'] Shipment Dates]]-Table6[[#This Row],[Order Dates]]</f>
        <v>2</v>
      </c>
      <c r="J26" t="str">
        <f>_xlfn.XLOOKUP(Table6[[#This Row],[Product ID]],Product[Product ID],Product[Product Name],"ERROR",0)</f>
        <v>Perth Pasties</v>
      </c>
      <c r="K26" t="str">
        <f>_xlfn.XLOOKUP(Table6[[#This Row],[Product Name]],Product[Product Name],Product[Category],"ERROR",0)</f>
        <v>Meat/ Poultry</v>
      </c>
      <c r="L26" t="str">
        <f>_xlfn.XLOOKUP(Table6[[#This Row],[Order ID]],Table5[OrderID],Table5[ShipmentMode],"Error",0)</f>
        <v>DHL</v>
      </c>
    </row>
    <row r="27" spans="2:12">
      <c r="B27">
        <v>26</v>
      </c>
      <c r="C27">
        <v>10256</v>
      </c>
      <c r="D27" t="s">
        <v>850</v>
      </c>
      <c r="E27">
        <v>12</v>
      </c>
      <c r="F27" t="s">
        <v>1156</v>
      </c>
      <c r="G27" s="1">
        <f>DATE(LEFT(Table6[[#This Row],[Shipment Date]],4), MID(Table6[[#This Row],[Shipment Date]],5,2), RIGHT(Table6[[#This Row],[Shipment Date]],2))</f>
        <v>42207</v>
      </c>
      <c r="H27" s="9">
        <f>_xlfn.XLOOKUP(Table6[[#This Row],[Order ID]],Table5[OrderID],Table5[OrderDate],"Error",0)</f>
        <v>42200</v>
      </c>
      <c r="I27" s="6">
        <f>Table6[[#This Row],['[Formatted'] Shipment Dates]]-Table6[[#This Row],[Order Dates]]</f>
        <v>7</v>
      </c>
      <c r="J27" t="str">
        <f>_xlfn.XLOOKUP(Table6[[#This Row],[Product ID]],Product[Product ID],Product[Product Name],"ERROR",0)</f>
        <v>Original Frankfurter grüne Soße</v>
      </c>
      <c r="K27" t="str">
        <f>_xlfn.XLOOKUP(Table6[[#This Row],[Product Name]],Product[Product Name],Product[Category],"ERROR",0)</f>
        <v>Condiments</v>
      </c>
      <c r="L27" t="str">
        <f>_xlfn.XLOOKUP(Table6[[#This Row],[Order ID]],Table5[OrderID],Table5[ShipmentMode],"Error",0)</f>
        <v>DHL</v>
      </c>
    </row>
    <row r="28" spans="2:12">
      <c r="B28">
        <v>27</v>
      </c>
      <c r="C28">
        <v>10257</v>
      </c>
      <c r="D28" t="s">
        <v>720</v>
      </c>
      <c r="E28">
        <v>25</v>
      </c>
      <c r="F28" t="s">
        <v>1156</v>
      </c>
      <c r="G28" s="1">
        <f>DATE(LEFT(Table6[[#This Row],[Shipment Date]],4), MID(Table6[[#This Row],[Shipment Date]],5,2), RIGHT(Table6[[#This Row],[Shipment Date]],2))</f>
        <v>42207</v>
      </c>
      <c r="H28" s="9">
        <f>_xlfn.XLOOKUP(Table6[[#This Row],[Order ID]],Table5[OrderID],Table5[OrderDate],"Error",0)</f>
        <v>42201</v>
      </c>
      <c r="I28" s="6">
        <f>Table6[[#This Row],['[Formatted'] Shipment Dates]]-Table6[[#This Row],[Order Dates]]</f>
        <v>6</v>
      </c>
      <c r="J28" t="str">
        <f>_xlfn.XLOOKUP(Table6[[#This Row],[Product ID]],Product[Product ID],Product[Product Name],"ERROR",0)</f>
        <v>Schoggi Schokolade</v>
      </c>
      <c r="K28" t="str">
        <f>_xlfn.XLOOKUP(Table6[[#This Row],[Product Name]],Product[Product Name],Product[Category],"ERROR",0)</f>
        <v>Desserts</v>
      </c>
      <c r="L28" t="str">
        <f>_xlfn.XLOOKUP(Table6[[#This Row],[Order ID]],Table5[OrderID],Table5[ShipmentMode],"Error",0)</f>
        <v>UPS</v>
      </c>
    </row>
    <row r="29" spans="2:12">
      <c r="B29">
        <v>28</v>
      </c>
      <c r="C29">
        <v>10257</v>
      </c>
      <c r="D29" t="s">
        <v>752</v>
      </c>
      <c r="E29">
        <v>6</v>
      </c>
      <c r="F29" t="s">
        <v>1156</v>
      </c>
      <c r="G29" s="1">
        <f>DATE(LEFT(Table6[[#This Row],[Shipment Date]],4), MID(Table6[[#This Row],[Shipment Date]],5,2), RIGHT(Table6[[#This Row],[Shipment Date]],2))</f>
        <v>42207</v>
      </c>
      <c r="H29" s="9">
        <f>_xlfn.XLOOKUP(Table6[[#This Row],[Order ID]],Table5[OrderID],Table5[OrderDate],"Error",0)</f>
        <v>42201</v>
      </c>
      <c r="I29" s="6">
        <f>Table6[[#This Row],['[Formatted'] Shipment Dates]]-Table6[[#This Row],[Order Dates]]</f>
        <v>6</v>
      </c>
      <c r="J29" t="str">
        <f>_xlfn.XLOOKUP(Table6[[#This Row],[Product ID]],Product[Product ID],Product[Product Name],"ERROR",0)</f>
        <v>Chartreuse verte</v>
      </c>
      <c r="K29" t="str">
        <f>_xlfn.XLOOKUP(Table6[[#This Row],[Product Name]],Product[Product Name],Product[Category],"ERROR",0)</f>
        <v xml:space="preserve">Drinks </v>
      </c>
      <c r="L29" t="str">
        <f>_xlfn.XLOOKUP(Table6[[#This Row],[Order ID]],Table5[OrderID],Table5[ShipmentMode],"Error",0)</f>
        <v>UPS</v>
      </c>
    </row>
    <row r="30" spans="2:12">
      <c r="B30">
        <v>29</v>
      </c>
      <c r="C30">
        <v>10257</v>
      </c>
      <c r="D30" t="s">
        <v>850</v>
      </c>
      <c r="E30">
        <v>15</v>
      </c>
      <c r="F30" t="s">
        <v>1154</v>
      </c>
      <c r="G30" s="1">
        <f>DATE(LEFT(Table6[[#This Row],[Shipment Date]],4), MID(Table6[[#This Row],[Shipment Date]],5,2), RIGHT(Table6[[#This Row],[Shipment Date]],2))</f>
        <v>42208</v>
      </c>
      <c r="H30" s="9">
        <f>_xlfn.XLOOKUP(Table6[[#This Row],[Order ID]],Table5[OrderID],Table5[OrderDate],"Error",0)</f>
        <v>42201</v>
      </c>
      <c r="I30" s="6">
        <f>Table6[[#This Row],['[Formatted'] Shipment Dates]]-Table6[[#This Row],[Order Dates]]</f>
        <v>7</v>
      </c>
      <c r="J30" t="str">
        <f>_xlfn.XLOOKUP(Table6[[#This Row],[Product ID]],Product[Product ID],Product[Product Name],"ERROR",0)</f>
        <v>Original Frankfurter grüne Soße</v>
      </c>
      <c r="K30" t="str">
        <f>_xlfn.XLOOKUP(Table6[[#This Row],[Product Name]],Product[Product Name],Product[Category],"ERROR",0)</f>
        <v>Condiments</v>
      </c>
      <c r="L30" t="str">
        <f>_xlfn.XLOOKUP(Table6[[#This Row],[Order ID]],Table5[OrderID],Table5[ShipmentMode],"Error",0)</f>
        <v>UPS</v>
      </c>
    </row>
    <row r="31" spans="2:12">
      <c r="B31">
        <v>30</v>
      </c>
      <c r="C31">
        <v>10258</v>
      </c>
      <c r="D31" t="s">
        <v>653</v>
      </c>
      <c r="E31">
        <v>50</v>
      </c>
      <c r="F31" t="s">
        <v>1154</v>
      </c>
      <c r="G31" s="1">
        <f>DATE(LEFT(Table6[[#This Row],[Shipment Date]],4), MID(Table6[[#This Row],[Shipment Date]],5,2), RIGHT(Table6[[#This Row],[Shipment Date]],2))</f>
        <v>42208</v>
      </c>
      <c r="H31" s="9">
        <f>_xlfn.XLOOKUP(Table6[[#This Row],[Order ID]],Table5[OrderID],Table5[OrderDate],"Error",0)</f>
        <v>42202</v>
      </c>
      <c r="I31" s="6">
        <f>Table6[[#This Row],['[Formatted'] Shipment Dates]]-Table6[[#This Row],[Order Dates]]</f>
        <v>6</v>
      </c>
      <c r="J31" t="str">
        <f>_xlfn.XLOOKUP(Table6[[#This Row],[Product ID]],Product[Product ID],Product[Product Name],"ERROR",0)</f>
        <v>Chang</v>
      </c>
      <c r="K31" t="str">
        <f>_xlfn.XLOOKUP(Table6[[#This Row],[Product Name]],Product[Product Name],Product[Category],"ERROR",0)</f>
        <v xml:space="preserve">Drinks </v>
      </c>
      <c r="L31" t="str">
        <f>_xlfn.XLOOKUP(Table6[[#This Row],[Order ID]],Table5[OrderID],Table5[ShipmentMode],"Error",0)</f>
        <v>DHL Express</v>
      </c>
    </row>
    <row r="32" spans="2:12">
      <c r="B32">
        <v>31</v>
      </c>
      <c r="C32">
        <v>10258</v>
      </c>
      <c r="D32" t="s">
        <v>664</v>
      </c>
      <c r="E32">
        <v>65</v>
      </c>
      <c r="F32" t="s">
        <v>1154</v>
      </c>
      <c r="G32" s="1">
        <f>DATE(LEFT(Table6[[#This Row],[Shipment Date]],4), MID(Table6[[#This Row],[Shipment Date]],5,2), RIGHT(Table6[[#This Row],[Shipment Date]],2))</f>
        <v>42208</v>
      </c>
      <c r="H32" s="9">
        <f>_xlfn.XLOOKUP(Table6[[#This Row],[Order ID]],Table5[OrderID],Table5[OrderDate],"Error",0)</f>
        <v>42202</v>
      </c>
      <c r="I32" s="6">
        <f>Table6[[#This Row],['[Formatted'] Shipment Dates]]-Table6[[#This Row],[Order Dates]]</f>
        <v>6</v>
      </c>
      <c r="J32" t="str">
        <f>_xlfn.XLOOKUP(Table6[[#This Row],[Product ID]],Product[Product ID],Product[Product Name],"ERROR",0)</f>
        <v>Chef Anton's Gumbo Mix</v>
      </c>
      <c r="K32" t="str">
        <f>_xlfn.XLOOKUP(Table6[[#This Row],[Product Name]],Product[Product Name],Product[Category],"ERROR",0)</f>
        <v>Condiments</v>
      </c>
      <c r="L32" t="str">
        <f>_xlfn.XLOOKUP(Table6[[#This Row],[Order ID]],Table5[OrderID],Table5[ShipmentMode],"Error",0)</f>
        <v>DHL Express</v>
      </c>
    </row>
    <row r="33" spans="2:12">
      <c r="B33">
        <v>32</v>
      </c>
      <c r="C33">
        <v>10258</v>
      </c>
      <c r="D33" t="s">
        <v>734</v>
      </c>
      <c r="E33">
        <v>6</v>
      </c>
      <c r="F33" t="s">
        <v>1157</v>
      </c>
      <c r="G33" s="1">
        <f>DATE(LEFT(Table6[[#This Row],[Shipment Date]],4), MID(Table6[[#This Row],[Shipment Date]],5,2), RIGHT(Table6[[#This Row],[Shipment Date]],2))</f>
        <v>42210</v>
      </c>
      <c r="H33" s="9">
        <f>_xlfn.XLOOKUP(Table6[[#This Row],[Order ID]],Table5[OrderID],Table5[OrderDate],"Error",0)</f>
        <v>42202</v>
      </c>
      <c r="I33" s="6">
        <f>Table6[[#This Row],['[Formatted'] Shipment Dates]]-Table6[[#This Row],[Order Dates]]</f>
        <v>8</v>
      </c>
      <c r="J33" t="str">
        <f>_xlfn.XLOOKUP(Table6[[#This Row],[Product ID]],Product[Product ID],Product[Product Name],"ERROR",0)</f>
        <v>Mascarpone Fabioli</v>
      </c>
      <c r="K33" t="str">
        <f>_xlfn.XLOOKUP(Table6[[#This Row],[Product Name]],Product[Product Name],Product[Category],"ERROR",0)</f>
        <v>Dairy Products</v>
      </c>
      <c r="L33" t="str">
        <f>_xlfn.XLOOKUP(Table6[[#This Row],[Order ID]],Table5[OrderID],Table5[ShipmentMode],"Error",0)</f>
        <v>DHL Express</v>
      </c>
    </row>
    <row r="34" spans="2:12">
      <c r="B34">
        <v>33</v>
      </c>
      <c r="C34">
        <v>10259</v>
      </c>
      <c r="D34" t="s">
        <v>703</v>
      </c>
      <c r="E34">
        <v>10</v>
      </c>
      <c r="F34" t="s">
        <v>1157</v>
      </c>
      <c r="G34" s="1">
        <f>DATE(LEFT(Table6[[#This Row],[Shipment Date]],4), MID(Table6[[#This Row],[Shipment Date]],5,2), RIGHT(Table6[[#This Row],[Shipment Date]],2))</f>
        <v>42210</v>
      </c>
      <c r="H34" s="9">
        <f>_xlfn.XLOOKUP(Table6[[#This Row],[Order ID]],Table5[OrderID],Table5[OrderDate],"Error",0)</f>
        <v>42203</v>
      </c>
      <c r="I34" s="6">
        <f>Table6[[#This Row],['[Formatted'] Shipment Dates]]-Table6[[#This Row],[Order Dates]]</f>
        <v>7</v>
      </c>
      <c r="J34" t="str">
        <f>_xlfn.XLOOKUP(Table6[[#This Row],[Product ID]],Product[Product ID],Product[Product Name],"ERROR",0)</f>
        <v>Sir Rodney's Scones</v>
      </c>
      <c r="K34" t="str">
        <f>_xlfn.XLOOKUP(Table6[[#This Row],[Product Name]],Product[Product Name],Product[Category],"ERROR",0)</f>
        <v>Desserts</v>
      </c>
      <c r="L34" t="str">
        <f>_xlfn.XLOOKUP(Table6[[#This Row],[Order ID]],Table5[OrderID],Table5[ShipmentMode],"Error",0)</f>
        <v>UPS</v>
      </c>
    </row>
    <row r="35" spans="2:12">
      <c r="B35">
        <v>34</v>
      </c>
      <c r="C35">
        <v>10259</v>
      </c>
      <c r="D35" t="s">
        <v>747</v>
      </c>
      <c r="E35">
        <v>1</v>
      </c>
      <c r="F35" t="s">
        <v>1158</v>
      </c>
      <c r="G35" s="1">
        <f>DATE(LEFT(Table6[[#This Row],[Shipment Date]],4), MID(Table6[[#This Row],[Shipment Date]],5,2), RIGHT(Table6[[#This Row],[Shipment Date]],2))</f>
        <v>42214</v>
      </c>
      <c r="H35" s="9">
        <f>_xlfn.XLOOKUP(Table6[[#This Row],[Order ID]],Table5[OrderID],Table5[OrderDate],"Error",0)</f>
        <v>42203</v>
      </c>
      <c r="I35" s="6">
        <f>Table6[[#This Row],['[Formatted'] Shipment Dates]]-Table6[[#This Row],[Order Dates]]</f>
        <v>11</v>
      </c>
      <c r="J35" t="str">
        <f>_xlfn.XLOOKUP(Table6[[#This Row],[Product ID]],Product[Product ID],Product[Product Name],"ERROR",0)</f>
        <v>Gravad lax</v>
      </c>
      <c r="K35" t="str">
        <f>_xlfn.XLOOKUP(Table6[[#This Row],[Product Name]],Product[Product Name],Product[Category],"ERROR",0)</f>
        <v>Seafood</v>
      </c>
      <c r="L35" t="str">
        <f>_xlfn.XLOOKUP(Table6[[#This Row],[Order ID]],Table5[OrderID],Table5[ShipmentMode],"Error",0)</f>
        <v>UPS</v>
      </c>
    </row>
    <row r="36" spans="2:12">
      <c r="B36">
        <v>35</v>
      </c>
      <c r="C36">
        <v>10260</v>
      </c>
      <c r="D36" t="s">
        <v>757</v>
      </c>
      <c r="E36">
        <v>16</v>
      </c>
      <c r="F36" t="s">
        <v>1158</v>
      </c>
      <c r="G36" s="1">
        <f>DATE(LEFT(Table6[[#This Row],[Shipment Date]],4), MID(Table6[[#This Row],[Shipment Date]],5,2), RIGHT(Table6[[#This Row],[Shipment Date]],2))</f>
        <v>42214</v>
      </c>
      <c r="H36" s="9">
        <f>_xlfn.XLOOKUP(Table6[[#This Row],[Order ID]],Table5[OrderID],Table5[OrderDate],"Error",0)</f>
        <v>42204</v>
      </c>
      <c r="I36" s="6">
        <f>Table6[[#This Row],['[Formatted'] Shipment Dates]]-Table6[[#This Row],[Order Dates]]</f>
        <v>10</v>
      </c>
      <c r="J36" t="str">
        <f>_xlfn.XLOOKUP(Table6[[#This Row],[Product ID]],Product[Product ID],Product[Product Name],"ERROR",0)</f>
        <v>Jack's New England Clam Chowder</v>
      </c>
      <c r="K36" t="str">
        <f>_xlfn.XLOOKUP(Table6[[#This Row],[Product Name]],Product[Product Name],Product[Category],"ERROR",0)</f>
        <v>Seafood</v>
      </c>
      <c r="L36" t="str">
        <f>_xlfn.XLOOKUP(Table6[[#This Row],[Order ID]],Table5[OrderID],Table5[ShipmentMode],"Error",0)</f>
        <v>DHL Express</v>
      </c>
    </row>
    <row r="37" spans="2:12">
      <c r="B37">
        <v>36</v>
      </c>
      <c r="C37">
        <v>10260</v>
      </c>
      <c r="D37" t="s">
        <v>799</v>
      </c>
      <c r="E37">
        <v>50</v>
      </c>
      <c r="F37" t="s">
        <v>1158</v>
      </c>
      <c r="G37" s="1">
        <f>DATE(LEFT(Table6[[#This Row],[Shipment Date]],4), MID(Table6[[#This Row],[Shipment Date]],5,2), RIGHT(Table6[[#This Row],[Shipment Date]],2))</f>
        <v>42214</v>
      </c>
      <c r="H37" s="9">
        <f>_xlfn.XLOOKUP(Table6[[#This Row],[Order ID]],Table5[OrderID],Table5[OrderDate],"Error",0)</f>
        <v>42204</v>
      </c>
      <c r="I37" s="6">
        <f>Table6[[#This Row],['[Formatted'] Shipment Dates]]-Table6[[#This Row],[Order Dates]]</f>
        <v>10</v>
      </c>
      <c r="J37" t="str">
        <f>_xlfn.XLOOKUP(Table6[[#This Row],[Product ID]],Product[Product ID],Product[Product Name],"ERROR",0)</f>
        <v>Ravioli Angelo</v>
      </c>
      <c r="K37" t="str">
        <f>_xlfn.XLOOKUP(Table6[[#This Row],[Product Name]],Product[Product Name],Product[Category],"ERROR",0)</f>
        <v xml:space="preserve">Grains/ Cereals </v>
      </c>
      <c r="L37" t="str">
        <f>_xlfn.XLOOKUP(Table6[[#This Row],[Order ID]],Table5[OrderID],Table5[ShipmentMode],"Error",0)</f>
        <v>DHL Express</v>
      </c>
    </row>
    <row r="38" spans="2:12">
      <c r="B38">
        <v>37</v>
      </c>
      <c r="C38">
        <v>10260</v>
      </c>
      <c r="D38" t="s">
        <v>813</v>
      </c>
      <c r="E38">
        <v>15</v>
      </c>
      <c r="F38" t="s">
        <v>1158</v>
      </c>
      <c r="G38" s="1">
        <f>DATE(LEFT(Table6[[#This Row],[Shipment Date]],4), MID(Table6[[#This Row],[Shipment Date]],5,2), RIGHT(Table6[[#This Row],[Shipment Date]],2))</f>
        <v>42214</v>
      </c>
      <c r="H38" s="9">
        <f>_xlfn.XLOOKUP(Table6[[#This Row],[Order ID]],Table5[OrderID],Table5[OrderDate],"Error",0)</f>
        <v>42204</v>
      </c>
      <c r="I38" s="6">
        <f>Table6[[#This Row],['[Formatted'] Shipment Dates]]-Table6[[#This Row],[Order Dates]]</f>
        <v>10</v>
      </c>
      <c r="J38" t="str">
        <f>_xlfn.XLOOKUP(Table6[[#This Row],[Product ID]],Product[Product ID],Product[Product Name],"ERROR",0)</f>
        <v>Tarte au sucre</v>
      </c>
      <c r="K38" t="str">
        <f>_xlfn.XLOOKUP(Table6[[#This Row],[Product Name]],Product[Product Name],Product[Category],"ERROR",0)</f>
        <v>Desserts</v>
      </c>
      <c r="L38" t="str">
        <f>_xlfn.XLOOKUP(Table6[[#This Row],[Order ID]],Table5[OrderID],Table5[ShipmentMode],"Error",0)</f>
        <v>DHL Express</v>
      </c>
    </row>
    <row r="39" spans="2:12">
      <c r="B39">
        <v>38</v>
      </c>
      <c r="C39">
        <v>10260</v>
      </c>
      <c r="D39" t="s">
        <v>833</v>
      </c>
      <c r="E39">
        <v>21</v>
      </c>
      <c r="F39" t="s">
        <v>1159</v>
      </c>
      <c r="G39" s="1">
        <f>DATE(LEFT(Table6[[#This Row],[Shipment Date]],4), MID(Table6[[#This Row],[Shipment Date]],5,2), RIGHT(Table6[[#This Row],[Shipment Date]],2))</f>
        <v>42215</v>
      </c>
      <c r="H39" s="9">
        <f>_xlfn.XLOOKUP(Table6[[#This Row],[Order ID]],Table5[OrderID],Table5[OrderDate],"Error",0)</f>
        <v>42204</v>
      </c>
      <c r="I39" s="6">
        <f>Table6[[#This Row],['[Formatted'] Shipment Dates]]-Table6[[#This Row],[Order Dates]]</f>
        <v>11</v>
      </c>
      <c r="J39" t="str">
        <f>_xlfn.XLOOKUP(Table6[[#This Row],[Product ID]],Product[Product ID],Product[Product Name],"ERROR",0)</f>
        <v>Outback Lager</v>
      </c>
      <c r="K39" t="str">
        <f>_xlfn.XLOOKUP(Table6[[#This Row],[Product Name]],Product[Product Name],Product[Category],"ERROR",0)</f>
        <v xml:space="preserve">Drinks </v>
      </c>
      <c r="L39" t="str">
        <f>_xlfn.XLOOKUP(Table6[[#This Row],[Order ID]],Table5[OrderID],Table5[ShipmentMode],"Error",0)</f>
        <v>DHL Express</v>
      </c>
    </row>
    <row r="40" spans="2:12">
      <c r="B40">
        <v>39</v>
      </c>
      <c r="C40">
        <v>10261</v>
      </c>
      <c r="D40" t="s">
        <v>703</v>
      </c>
      <c r="E40">
        <v>20</v>
      </c>
      <c r="F40" t="s">
        <v>1159</v>
      </c>
      <c r="G40" s="1">
        <f>DATE(LEFT(Table6[[#This Row],[Shipment Date]],4), MID(Table6[[#This Row],[Shipment Date]],5,2), RIGHT(Table6[[#This Row],[Shipment Date]],2))</f>
        <v>42215</v>
      </c>
      <c r="H40" s="9">
        <f>_xlfn.XLOOKUP(Table6[[#This Row],[Order ID]],Table5[OrderID],Table5[OrderDate],"Error",0)</f>
        <v>42204</v>
      </c>
      <c r="I40" s="6">
        <f>Table6[[#This Row],['[Formatted'] Shipment Dates]]-Table6[[#This Row],[Order Dates]]</f>
        <v>11</v>
      </c>
      <c r="J40" t="str">
        <f>_xlfn.XLOOKUP(Table6[[#This Row],[Product ID]],Product[Product ID],Product[Product Name],"ERROR",0)</f>
        <v>Sir Rodney's Scones</v>
      </c>
      <c r="K40" t="str">
        <f>_xlfn.XLOOKUP(Table6[[#This Row],[Product Name]],Product[Product Name],Product[Category],"ERROR",0)</f>
        <v>Desserts</v>
      </c>
      <c r="L40" t="str">
        <f>_xlfn.XLOOKUP(Table6[[#This Row],[Order ID]],Table5[OrderID],Table5[ShipmentMode],"Error",0)</f>
        <v>DHL</v>
      </c>
    </row>
    <row r="41" spans="2:12">
      <c r="B41">
        <v>40</v>
      </c>
      <c r="C41">
        <v>10261</v>
      </c>
      <c r="D41" t="s">
        <v>742</v>
      </c>
      <c r="E41">
        <v>20</v>
      </c>
      <c r="F41" t="s">
        <v>1157</v>
      </c>
      <c r="G41" s="1">
        <f>DATE(LEFT(Table6[[#This Row],[Shipment Date]],4), MID(Table6[[#This Row],[Shipment Date]],5,2), RIGHT(Table6[[#This Row],[Shipment Date]],2))</f>
        <v>42210</v>
      </c>
      <c r="H41" s="9">
        <f>_xlfn.XLOOKUP(Table6[[#This Row],[Order ID]],Table5[OrderID],Table5[OrderDate],"Error",0)</f>
        <v>42204</v>
      </c>
      <c r="I41" s="6">
        <f>Table6[[#This Row],['[Formatted'] Shipment Dates]]-Table6[[#This Row],[Order Dates]]</f>
        <v>6</v>
      </c>
      <c r="J41" t="str">
        <f>_xlfn.XLOOKUP(Table6[[#This Row],[Product ID]],Product[Product ID],Product[Product Name],"ERROR",0)</f>
        <v>Steeleye Stout</v>
      </c>
      <c r="K41" t="str">
        <f>_xlfn.XLOOKUP(Table6[[#This Row],[Product Name]],Product[Product Name],Product[Category],"ERROR",0)</f>
        <v xml:space="preserve">Drinks </v>
      </c>
      <c r="L41" t="str">
        <f>_xlfn.XLOOKUP(Table6[[#This Row],[Order ID]],Table5[OrderID],Table5[ShipmentMode],"Error",0)</f>
        <v>DHL</v>
      </c>
    </row>
    <row r="42" spans="2:12">
      <c r="B42">
        <v>41</v>
      </c>
      <c r="C42">
        <v>10262</v>
      </c>
      <c r="D42" t="s">
        <v>664</v>
      </c>
      <c r="E42">
        <v>12</v>
      </c>
      <c r="F42" t="s">
        <v>1157</v>
      </c>
      <c r="G42" s="1">
        <f>DATE(LEFT(Table6[[#This Row],[Shipment Date]],4), MID(Table6[[#This Row],[Shipment Date]],5,2), RIGHT(Table6[[#This Row],[Shipment Date]],2))</f>
        <v>42210</v>
      </c>
      <c r="H42" s="9">
        <f>_xlfn.XLOOKUP(Table6[[#This Row],[Order ID]],Table5[OrderID],Table5[OrderDate],"Error",0)</f>
        <v>42207</v>
      </c>
      <c r="I42" s="6">
        <f>Table6[[#This Row],['[Formatted'] Shipment Dates]]-Table6[[#This Row],[Order Dates]]</f>
        <v>3</v>
      </c>
      <c r="J42" t="str">
        <f>_xlfn.XLOOKUP(Table6[[#This Row],[Product ID]],Product[Product ID],Product[Product Name],"ERROR",0)</f>
        <v>Chef Anton's Gumbo Mix</v>
      </c>
      <c r="K42" t="str">
        <f>_xlfn.XLOOKUP(Table6[[#This Row],[Product Name]],Product[Product Name],Product[Category],"ERROR",0)</f>
        <v>Condiments</v>
      </c>
      <c r="L42" t="str">
        <f>_xlfn.XLOOKUP(Table6[[#This Row],[Order ID]],Table5[OrderID],Table5[ShipmentMode],"Error",0)</f>
        <v>UPS</v>
      </c>
    </row>
    <row r="43" spans="2:12">
      <c r="B43">
        <v>42</v>
      </c>
      <c r="C43">
        <v>10262</v>
      </c>
      <c r="D43" t="s">
        <v>669</v>
      </c>
      <c r="E43">
        <v>15</v>
      </c>
      <c r="F43" t="s">
        <v>1157</v>
      </c>
      <c r="G43" s="1">
        <f>DATE(LEFT(Table6[[#This Row],[Shipment Date]],4), MID(Table6[[#This Row],[Shipment Date]],5,2), RIGHT(Table6[[#This Row],[Shipment Date]],2))</f>
        <v>42210</v>
      </c>
      <c r="H43" s="9">
        <f>_xlfn.XLOOKUP(Table6[[#This Row],[Order ID]],Table5[OrderID],Table5[OrderDate],"Error",0)</f>
        <v>42207</v>
      </c>
      <c r="I43" s="6">
        <f>Table6[[#This Row],['[Formatted'] Shipment Dates]]-Table6[[#This Row],[Order Dates]]</f>
        <v>3</v>
      </c>
      <c r="J43" t="str">
        <f>_xlfn.XLOOKUP(Table6[[#This Row],[Product ID]],Product[Product ID],Product[Product Name],"ERROR",0)</f>
        <v>Uncle Bob's Organic Dried Pears</v>
      </c>
      <c r="K43" t="str">
        <f>_xlfn.XLOOKUP(Table6[[#This Row],[Product Name]],Product[Product Name],Product[Category],"ERROR",0)</f>
        <v xml:space="preserve">Produce </v>
      </c>
      <c r="L43" t="str">
        <f>_xlfn.XLOOKUP(Table6[[#This Row],[Order ID]],Table5[OrderID],Table5[ShipmentMode],"Error",0)</f>
        <v>UPS</v>
      </c>
    </row>
    <row r="44" spans="2:12">
      <c r="B44">
        <v>43</v>
      </c>
      <c r="C44">
        <v>10262</v>
      </c>
      <c r="D44" t="s">
        <v>796</v>
      </c>
      <c r="E44">
        <v>2</v>
      </c>
      <c r="F44" t="s">
        <v>1160</v>
      </c>
      <c r="G44" s="1">
        <f>DATE(LEFT(Table6[[#This Row],[Shipment Date]],4), MID(Table6[[#This Row],[Shipment Date]],5,2), RIGHT(Table6[[#This Row],[Shipment Date]],2))</f>
        <v>42216</v>
      </c>
      <c r="H44" s="9">
        <f>_xlfn.XLOOKUP(Table6[[#This Row],[Order ID]],Table5[OrderID],Table5[OrderDate],"Error",0)</f>
        <v>42207</v>
      </c>
      <c r="I44" s="6">
        <f>Table6[[#This Row],['[Formatted'] Shipment Dates]]-Table6[[#This Row],[Order Dates]]</f>
        <v>9</v>
      </c>
      <c r="J44" t="str">
        <f>_xlfn.XLOOKUP(Table6[[#This Row],[Product ID]],Product[Product ID],Product[Product Name],"ERROR",0)</f>
        <v>Gnocchi di nonna Alice</v>
      </c>
      <c r="K44" t="str">
        <f>_xlfn.XLOOKUP(Table6[[#This Row],[Product Name]],Product[Product Name],Product[Category],"ERROR",0)</f>
        <v xml:space="preserve">Grains/ Cereals </v>
      </c>
      <c r="L44" t="str">
        <f>_xlfn.XLOOKUP(Table6[[#This Row],[Order ID]],Table5[OrderID],Table5[ShipmentMode],"Error",0)</f>
        <v>UPS</v>
      </c>
    </row>
    <row r="45" spans="2:12">
      <c r="B45">
        <v>44</v>
      </c>
      <c r="C45">
        <v>10263</v>
      </c>
      <c r="D45" t="s">
        <v>691</v>
      </c>
      <c r="E45">
        <v>60</v>
      </c>
      <c r="F45" t="s">
        <v>1160</v>
      </c>
      <c r="G45" s="1">
        <f>DATE(LEFT(Table6[[#This Row],[Shipment Date]],4), MID(Table6[[#This Row],[Shipment Date]],5,2), RIGHT(Table6[[#This Row],[Shipment Date]],2))</f>
        <v>42216</v>
      </c>
      <c r="H45" s="9">
        <f>_xlfn.XLOOKUP(Table6[[#This Row],[Order ID]],Table5[OrderID],Table5[OrderDate],"Error",0)</f>
        <v>42208</v>
      </c>
      <c r="I45" s="6">
        <f>Table6[[#This Row],['[Formatted'] Shipment Dates]]-Table6[[#This Row],[Order Dates]]</f>
        <v>8</v>
      </c>
      <c r="J45" t="str">
        <f>_xlfn.XLOOKUP(Table6[[#This Row],[Product ID]],Product[Product ID],Product[Product Name],"ERROR",0)</f>
        <v>Pavlova</v>
      </c>
      <c r="K45" t="str">
        <f>_xlfn.XLOOKUP(Table6[[#This Row],[Product Name]],Product[Product Name],Product[Category],"ERROR",0)</f>
        <v>Desserts</v>
      </c>
      <c r="L45" t="str">
        <f>_xlfn.XLOOKUP(Table6[[#This Row],[Order ID]],Table5[OrderID],Table5[ShipmentMode],"Error",0)</f>
        <v>UPS</v>
      </c>
    </row>
    <row r="46" spans="2:12">
      <c r="B46">
        <v>45</v>
      </c>
      <c r="C46">
        <v>10263</v>
      </c>
      <c r="D46" t="s">
        <v>711</v>
      </c>
      <c r="E46">
        <v>28</v>
      </c>
      <c r="F46" t="s">
        <v>1160</v>
      </c>
      <c r="G46" s="1">
        <f>DATE(LEFT(Table6[[#This Row],[Shipment Date]],4), MID(Table6[[#This Row],[Shipment Date]],5,2), RIGHT(Table6[[#This Row],[Shipment Date]],2))</f>
        <v>42216</v>
      </c>
      <c r="H46" s="9">
        <f>_xlfn.XLOOKUP(Table6[[#This Row],[Order ID]],Table5[OrderID],Table5[OrderDate],"Error",0)</f>
        <v>42208</v>
      </c>
      <c r="I46" s="6">
        <f>Table6[[#This Row],['[Formatted'] Shipment Dates]]-Table6[[#This Row],[Order Dates]]</f>
        <v>8</v>
      </c>
      <c r="J46" t="str">
        <f>_xlfn.XLOOKUP(Table6[[#This Row],[Product ID]],Product[Product ID],Product[Product Name],"ERROR",0)</f>
        <v>Guaraná Fantástica</v>
      </c>
      <c r="K46" t="str">
        <f>_xlfn.XLOOKUP(Table6[[#This Row],[Product Name]],Product[Product Name],Product[Category],"ERROR",0)</f>
        <v xml:space="preserve">Drinks </v>
      </c>
      <c r="L46" t="str">
        <f>_xlfn.XLOOKUP(Table6[[#This Row],[Order ID]],Table5[OrderID],Table5[ShipmentMode],"Error",0)</f>
        <v>UPS</v>
      </c>
    </row>
    <row r="47" spans="2:12">
      <c r="B47">
        <v>46</v>
      </c>
      <c r="C47">
        <v>10263</v>
      </c>
      <c r="D47" t="s">
        <v>728</v>
      </c>
      <c r="E47">
        <v>60</v>
      </c>
      <c r="F47" t="s">
        <v>1160</v>
      </c>
      <c r="G47" s="1">
        <f>DATE(LEFT(Table6[[#This Row],[Shipment Date]],4), MID(Table6[[#This Row],[Shipment Date]],5,2), RIGHT(Table6[[#This Row],[Shipment Date]],2))</f>
        <v>42216</v>
      </c>
      <c r="H47" s="9">
        <f>_xlfn.XLOOKUP(Table6[[#This Row],[Order ID]],Table5[OrderID],Table5[OrderDate],"Error",0)</f>
        <v>42208</v>
      </c>
      <c r="I47" s="6">
        <f>Table6[[#This Row],['[Formatted'] Shipment Dates]]-Table6[[#This Row],[Order Dates]]</f>
        <v>8</v>
      </c>
      <c r="J47" t="str">
        <f>_xlfn.XLOOKUP(Table6[[#This Row],[Product ID]],Product[Product ID],Product[Product Name],"ERROR",0)</f>
        <v>Nord-Ost Matjeshering</v>
      </c>
      <c r="K47" t="str">
        <f>_xlfn.XLOOKUP(Table6[[#This Row],[Product Name]],Product[Product Name],Product[Category],"ERROR",0)</f>
        <v>Seafood</v>
      </c>
      <c r="L47" t="str">
        <f>_xlfn.XLOOKUP(Table6[[#This Row],[Order ID]],Table5[OrderID],Table5[ShipmentMode],"Error",0)</f>
        <v>UPS</v>
      </c>
    </row>
    <row r="48" spans="2:12">
      <c r="B48">
        <v>47</v>
      </c>
      <c r="C48">
        <v>10263</v>
      </c>
      <c r="D48" t="s">
        <v>842</v>
      </c>
      <c r="E48">
        <v>36</v>
      </c>
      <c r="F48" t="s">
        <v>1161</v>
      </c>
      <c r="G48" s="1">
        <f>DATE(LEFT(Table6[[#This Row],[Shipment Date]],4), MID(Table6[[#This Row],[Shipment Date]],5,2), RIGHT(Table6[[#This Row],[Shipment Date]],2))</f>
        <v>42239</v>
      </c>
      <c r="H48" s="9">
        <f>_xlfn.XLOOKUP(Table6[[#This Row],[Order ID]],Table5[OrderID],Table5[OrderDate],"Error",0)</f>
        <v>42208</v>
      </c>
      <c r="I48" s="6">
        <f>Table6[[#This Row],['[Formatted'] Shipment Dates]]-Table6[[#This Row],[Order Dates]]</f>
        <v>31</v>
      </c>
      <c r="J48" t="str">
        <f>_xlfn.XLOOKUP(Table6[[#This Row],[Product ID]],Product[Product ID],Product[Product Name],"ERROR",0)</f>
        <v>Longlife Tofu</v>
      </c>
      <c r="K48" t="str">
        <f>_xlfn.XLOOKUP(Table6[[#This Row],[Product Name]],Product[Product Name],Product[Category],"ERROR",0)</f>
        <v xml:space="preserve">Produce </v>
      </c>
      <c r="L48" t="str">
        <f>_xlfn.XLOOKUP(Table6[[#This Row],[Order ID]],Table5[OrderID],Table5[ShipmentMode],"Error",0)</f>
        <v>UPS</v>
      </c>
    </row>
    <row r="49" spans="2:12">
      <c r="B49">
        <v>48</v>
      </c>
      <c r="C49">
        <v>10264</v>
      </c>
      <c r="D49" t="s">
        <v>653</v>
      </c>
      <c r="E49">
        <v>35</v>
      </c>
      <c r="F49" t="s">
        <v>1161</v>
      </c>
      <c r="G49" s="1">
        <f>DATE(LEFT(Table6[[#This Row],[Shipment Date]],4), MID(Table6[[#This Row],[Shipment Date]],5,2), RIGHT(Table6[[#This Row],[Shipment Date]],2))</f>
        <v>42239</v>
      </c>
      <c r="H49" s="9">
        <f>_xlfn.XLOOKUP(Table6[[#This Row],[Order ID]],Table5[OrderID],Table5[OrderDate],"Error",0)</f>
        <v>42209</v>
      </c>
      <c r="I49" s="6">
        <f>Table6[[#This Row],['[Formatted'] Shipment Dates]]-Table6[[#This Row],[Order Dates]]</f>
        <v>30</v>
      </c>
      <c r="J49" t="str">
        <f>_xlfn.XLOOKUP(Table6[[#This Row],[Product ID]],Product[Product ID],Product[Product Name],"ERROR",0)</f>
        <v>Chang</v>
      </c>
      <c r="K49" t="str">
        <f>_xlfn.XLOOKUP(Table6[[#This Row],[Product Name]],Product[Product Name],Product[Category],"ERROR",0)</f>
        <v xml:space="preserve">Drinks </v>
      </c>
      <c r="L49" t="str">
        <f>_xlfn.XLOOKUP(Table6[[#This Row],[Order ID]],Table5[OrderID],Table5[ShipmentMode],"Error",0)</f>
        <v>UPS</v>
      </c>
    </row>
    <row r="50" spans="2:12">
      <c r="B50">
        <v>49</v>
      </c>
      <c r="C50">
        <v>10264</v>
      </c>
      <c r="D50" t="s">
        <v>757</v>
      </c>
      <c r="E50">
        <v>25</v>
      </c>
      <c r="F50" t="s">
        <v>1162</v>
      </c>
      <c r="G50" s="1">
        <f>DATE(LEFT(Table6[[#This Row],[Shipment Date]],4), MID(Table6[[#This Row],[Shipment Date]],5,2), RIGHT(Table6[[#This Row],[Shipment Date]],2))</f>
        <v>42228</v>
      </c>
      <c r="H50" s="9">
        <f>_xlfn.XLOOKUP(Table6[[#This Row],[Order ID]],Table5[OrderID],Table5[OrderDate],"Error",0)</f>
        <v>42209</v>
      </c>
      <c r="I50" s="6">
        <f>Table6[[#This Row],['[Formatted'] Shipment Dates]]-Table6[[#This Row],[Order Dates]]</f>
        <v>19</v>
      </c>
      <c r="J50" t="str">
        <f>_xlfn.XLOOKUP(Table6[[#This Row],[Product ID]],Product[Product ID],Product[Product Name],"ERROR",0)</f>
        <v>Jack's New England Clam Chowder</v>
      </c>
      <c r="K50" t="str">
        <f>_xlfn.XLOOKUP(Table6[[#This Row],[Product Name]],Product[Product Name],Product[Category],"ERROR",0)</f>
        <v>Seafood</v>
      </c>
      <c r="L50" t="str">
        <f>_xlfn.XLOOKUP(Table6[[#This Row],[Order ID]],Table5[OrderID],Table5[ShipmentMode],"Error",0)</f>
        <v>UPS</v>
      </c>
    </row>
    <row r="51" spans="2:12">
      <c r="B51">
        <v>50</v>
      </c>
      <c r="C51">
        <v>10265</v>
      </c>
      <c r="D51" t="s">
        <v>694</v>
      </c>
      <c r="E51">
        <v>30</v>
      </c>
      <c r="F51" t="s">
        <v>1162</v>
      </c>
      <c r="G51" s="1">
        <f>DATE(LEFT(Table6[[#This Row],[Shipment Date]],4), MID(Table6[[#This Row],[Shipment Date]],5,2), RIGHT(Table6[[#This Row],[Shipment Date]],2))</f>
        <v>42228</v>
      </c>
      <c r="H51" s="9">
        <f>_xlfn.XLOOKUP(Table6[[#This Row],[Order ID]],Table5[OrderID],Table5[OrderDate],"Error",0)</f>
        <v>42210</v>
      </c>
      <c r="I51" s="6">
        <f>Table6[[#This Row],['[Formatted'] Shipment Dates]]-Table6[[#This Row],[Order Dates]]</f>
        <v>18</v>
      </c>
      <c r="J51" t="str">
        <f>_xlfn.XLOOKUP(Table6[[#This Row],[Product ID]],Product[Product ID],Product[Product Name],"ERROR",0)</f>
        <v>Alice Mutton</v>
      </c>
      <c r="K51" t="str">
        <f>_xlfn.XLOOKUP(Table6[[#This Row],[Product Name]],Product[Product Name],Product[Category],"ERROR",0)</f>
        <v>Meat/ Poultry</v>
      </c>
      <c r="L51" t="str">
        <f>_xlfn.XLOOKUP(Table6[[#This Row],[Order ID]],Table5[OrderID],Table5[ShipmentMode],"Error",0)</f>
        <v>DHL Express</v>
      </c>
    </row>
    <row r="52" spans="2:12">
      <c r="B52">
        <v>51</v>
      </c>
      <c r="C52">
        <v>10265</v>
      </c>
      <c r="D52" t="s">
        <v>833</v>
      </c>
      <c r="E52">
        <v>20</v>
      </c>
      <c r="F52" t="s">
        <v>1160</v>
      </c>
      <c r="G52" s="1">
        <f>DATE(LEFT(Table6[[#This Row],[Shipment Date]],4), MID(Table6[[#This Row],[Shipment Date]],5,2), RIGHT(Table6[[#This Row],[Shipment Date]],2))</f>
        <v>42216</v>
      </c>
      <c r="H52" s="9">
        <f>_xlfn.XLOOKUP(Table6[[#This Row],[Order ID]],Table5[OrderID],Table5[OrderDate],"Error",0)</f>
        <v>42210</v>
      </c>
      <c r="I52" s="6">
        <f>Table6[[#This Row],['[Formatted'] Shipment Dates]]-Table6[[#This Row],[Order Dates]]</f>
        <v>6</v>
      </c>
      <c r="J52" t="str">
        <f>_xlfn.XLOOKUP(Table6[[#This Row],[Product ID]],Product[Product ID],Product[Product Name],"ERROR",0)</f>
        <v>Outback Lager</v>
      </c>
      <c r="K52" t="str">
        <f>_xlfn.XLOOKUP(Table6[[#This Row],[Product Name]],Product[Product Name],Product[Category],"ERROR",0)</f>
        <v xml:space="preserve">Drinks </v>
      </c>
      <c r="L52" t="str">
        <f>_xlfn.XLOOKUP(Table6[[#This Row],[Order ID]],Table5[OrderID],Table5[ShipmentMode],"Error",0)</f>
        <v>DHL Express</v>
      </c>
    </row>
    <row r="53" spans="2:12">
      <c r="B53">
        <v>52</v>
      </c>
      <c r="C53">
        <v>10266</v>
      </c>
      <c r="D53" t="s">
        <v>682</v>
      </c>
      <c r="E53">
        <v>12</v>
      </c>
      <c r="F53" t="s">
        <v>1163</v>
      </c>
      <c r="G53" s="1">
        <f>DATE(LEFT(Table6[[#This Row],[Shipment Date]],4), MID(Table6[[#This Row],[Shipment Date]],5,2), RIGHT(Table6[[#This Row],[Shipment Date]],2))</f>
        <v>42222</v>
      </c>
      <c r="H53" s="9">
        <f>_xlfn.XLOOKUP(Table6[[#This Row],[Order ID]],Table5[OrderID],Table5[OrderDate],"Error",0)</f>
        <v>42211</v>
      </c>
      <c r="I53" s="6">
        <f>Table6[[#This Row],['[Formatted'] Shipment Dates]]-Table6[[#This Row],[Order Dates]]</f>
        <v>11</v>
      </c>
      <c r="J53" t="str">
        <f>_xlfn.XLOOKUP(Table6[[#This Row],[Product ID]],Product[Product ID],Product[Product Name],"ERROR",0)</f>
        <v>Queso Manchego La Pastora</v>
      </c>
      <c r="K53" t="str">
        <f>_xlfn.XLOOKUP(Table6[[#This Row],[Product Name]],Product[Product Name],Product[Category],"ERROR",0)</f>
        <v>Dairy Products</v>
      </c>
      <c r="L53" t="str">
        <f>_xlfn.XLOOKUP(Table6[[#This Row],[Order ID]],Table5[OrderID],Table5[ShipmentMode],"Error",0)</f>
        <v>UPS</v>
      </c>
    </row>
    <row r="54" spans="2:12">
      <c r="B54">
        <v>53</v>
      </c>
      <c r="C54">
        <v>10267</v>
      </c>
      <c r="D54" t="s">
        <v>754</v>
      </c>
      <c r="E54">
        <v>50</v>
      </c>
      <c r="F54" t="s">
        <v>1163</v>
      </c>
      <c r="G54" s="1">
        <f>DATE(LEFT(Table6[[#This Row],[Shipment Date]],4), MID(Table6[[#This Row],[Shipment Date]],5,2), RIGHT(Table6[[#This Row],[Shipment Date]],2))</f>
        <v>42222</v>
      </c>
      <c r="H54" s="9">
        <f>_xlfn.XLOOKUP(Table6[[#This Row],[Order ID]],Table5[OrderID],Table5[OrderDate],"Error",0)</f>
        <v>42214</v>
      </c>
      <c r="I54" s="6">
        <f>Table6[[#This Row],['[Formatted'] Shipment Dates]]-Table6[[#This Row],[Order Dates]]</f>
        <v>8</v>
      </c>
      <c r="J54" t="str">
        <f>_xlfn.XLOOKUP(Table6[[#This Row],[Product ID]],Product[Product ID],Product[Product Name],"ERROR",0)</f>
        <v>Boston Crab Meat</v>
      </c>
      <c r="K54" t="str">
        <f>_xlfn.XLOOKUP(Table6[[#This Row],[Product Name]],Product[Product Name],Product[Category],"ERROR",0)</f>
        <v>Seafood</v>
      </c>
      <c r="L54" t="str">
        <f>_xlfn.XLOOKUP(Table6[[#This Row],[Order ID]],Table5[OrderID],Table5[ShipmentMode],"Error",0)</f>
        <v>DHL Express</v>
      </c>
    </row>
    <row r="55" spans="2:12">
      <c r="B55">
        <v>54</v>
      </c>
      <c r="C55">
        <v>10267</v>
      </c>
      <c r="D55" t="s">
        <v>804</v>
      </c>
      <c r="E55">
        <v>70</v>
      </c>
      <c r="F55" t="s">
        <v>1163</v>
      </c>
      <c r="G55" s="1">
        <f>DATE(LEFT(Table6[[#This Row],[Shipment Date]],4), MID(Table6[[#This Row],[Shipment Date]],5,2), RIGHT(Table6[[#This Row],[Shipment Date]],2))</f>
        <v>42222</v>
      </c>
      <c r="H55" s="9">
        <f>_xlfn.XLOOKUP(Table6[[#This Row],[Order ID]],Table5[OrderID],Table5[OrderDate],"Error",0)</f>
        <v>42214</v>
      </c>
      <c r="I55" s="6">
        <f>Table6[[#This Row],['[Formatted'] Shipment Dates]]-Table6[[#This Row],[Order Dates]]</f>
        <v>8</v>
      </c>
      <c r="J55" t="str">
        <f>_xlfn.XLOOKUP(Table6[[#This Row],[Product ID]],Product[Product ID],Product[Product Name],"ERROR",0)</f>
        <v>Raclette Courdavault</v>
      </c>
      <c r="K55" t="str">
        <f>_xlfn.XLOOKUP(Table6[[#This Row],[Product Name]],Product[Product Name],Product[Category],"ERROR",0)</f>
        <v>Dairy Products</v>
      </c>
      <c r="L55" t="str">
        <f>_xlfn.XLOOKUP(Table6[[#This Row],[Order ID]],Table5[OrderID],Table5[ShipmentMode],"Error",0)</f>
        <v>DHL Express</v>
      </c>
    </row>
    <row r="56" spans="2:12">
      <c r="B56">
        <v>55</v>
      </c>
      <c r="C56">
        <v>10267</v>
      </c>
      <c r="D56" t="s">
        <v>848</v>
      </c>
      <c r="E56">
        <v>15</v>
      </c>
      <c r="F56" t="s">
        <v>1164</v>
      </c>
      <c r="G56" s="1">
        <f>DATE(LEFT(Table6[[#This Row],[Shipment Date]],4), MID(Table6[[#This Row],[Shipment Date]],5,2), RIGHT(Table6[[#This Row],[Shipment Date]],2))</f>
        <v>42218</v>
      </c>
      <c r="H56" s="9">
        <f>_xlfn.XLOOKUP(Table6[[#This Row],[Order ID]],Table5[OrderID],Table5[OrderDate],"Error",0)</f>
        <v>42214</v>
      </c>
      <c r="I56" s="6">
        <f>Table6[[#This Row],['[Formatted'] Shipment Dates]]-Table6[[#This Row],[Order Dates]]</f>
        <v>4</v>
      </c>
      <c r="J56" t="str">
        <f>_xlfn.XLOOKUP(Table6[[#This Row],[Product ID]],Product[Product ID],Product[Product Name],"ERROR",0)</f>
        <v>Lakkalikööri</v>
      </c>
      <c r="K56" t="str">
        <f>_xlfn.XLOOKUP(Table6[[#This Row],[Product Name]],Product[Product Name],Product[Category],"ERROR",0)</f>
        <v xml:space="preserve">Drinks </v>
      </c>
      <c r="L56" t="str">
        <f>_xlfn.XLOOKUP(Table6[[#This Row],[Order ID]],Table5[OrderID],Table5[ShipmentMode],"Error",0)</f>
        <v>DHL Express</v>
      </c>
    </row>
    <row r="57" spans="2:12">
      <c r="B57">
        <v>56</v>
      </c>
      <c r="C57">
        <v>10268</v>
      </c>
      <c r="D57" t="s">
        <v>726</v>
      </c>
      <c r="E57">
        <v>10</v>
      </c>
      <c r="F57" t="s">
        <v>1164</v>
      </c>
      <c r="G57" s="1">
        <f>DATE(LEFT(Table6[[#This Row],[Shipment Date]],4), MID(Table6[[#This Row],[Shipment Date]],5,2), RIGHT(Table6[[#This Row],[Shipment Date]],2))</f>
        <v>42218</v>
      </c>
      <c r="H57" s="9">
        <f>_xlfn.XLOOKUP(Table6[[#This Row],[Order ID]],Table5[OrderID],Table5[OrderDate],"Error",0)</f>
        <v>42215</v>
      </c>
      <c r="I57" s="6">
        <f>Table6[[#This Row],['[Formatted'] Shipment Dates]]-Table6[[#This Row],[Order Dates]]</f>
        <v>3</v>
      </c>
      <c r="J57" t="str">
        <f>_xlfn.XLOOKUP(Table6[[#This Row],[Product ID]],Product[Product ID],Product[Product Name],"ERROR",0)</f>
        <v>Thüringer Rostbratwurst</v>
      </c>
      <c r="K57" t="str">
        <f>_xlfn.XLOOKUP(Table6[[#This Row],[Product Name]],Product[Product Name],Product[Category],"ERROR",0)</f>
        <v>Meat/ Poultry</v>
      </c>
      <c r="L57" t="str">
        <f>_xlfn.XLOOKUP(Table6[[#This Row],[Order ID]],Table5[OrderID],Table5[ShipmentMode],"Error",0)</f>
        <v>UPS</v>
      </c>
    </row>
    <row r="58" spans="2:12">
      <c r="B58">
        <v>57</v>
      </c>
      <c r="C58">
        <v>10268</v>
      </c>
      <c r="D58" t="s">
        <v>837</v>
      </c>
      <c r="E58">
        <v>4</v>
      </c>
      <c r="F58" t="s">
        <v>1165</v>
      </c>
      <c r="G58" s="1">
        <f>DATE(LEFT(Table6[[#This Row],[Shipment Date]],4), MID(Table6[[#This Row],[Shipment Date]],5,2), RIGHT(Table6[[#This Row],[Shipment Date]],2))</f>
        <v>42225</v>
      </c>
      <c r="H58" s="9">
        <f>_xlfn.XLOOKUP(Table6[[#This Row],[Order ID]],Table5[OrderID],Table5[OrderDate],"Error",0)</f>
        <v>42215</v>
      </c>
      <c r="I58" s="6">
        <f>Table6[[#This Row],['[Formatted'] Shipment Dates]]-Table6[[#This Row],[Order Dates]]</f>
        <v>10</v>
      </c>
      <c r="J58" t="str">
        <f>_xlfn.XLOOKUP(Table6[[#This Row],[Product ID]],Product[Product ID],Product[Product Name],"ERROR",0)</f>
        <v>Mozzarella di Giovanni</v>
      </c>
      <c r="K58" t="str">
        <f>_xlfn.XLOOKUP(Table6[[#This Row],[Product Name]],Product[Product Name],Product[Category],"ERROR",0)</f>
        <v>Dairy Products</v>
      </c>
      <c r="L58" t="str">
        <f>_xlfn.XLOOKUP(Table6[[#This Row],[Order ID]],Table5[OrderID],Table5[ShipmentMode],"Error",0)</f>
        <v>UPS</v>
      </c>
    </row>
    <row r="59" spans="2:12">
      <c r="B59">
        <v>58</v>
      </c>
      <c r="C59">
        <v>10269</v>
      </c>
      <c r="D59" t="s">
        <v>736</v>
      </c>
      <c r="E59">
        <v>60</v>
      </c>
      <c r="F59" t="s">
        <v>1165</v>
      </c>
      <c r="G59" s="1">
        <f>DATE(LEFT(Table6[[#This Row],[Shipment Date]],4), MID(Table6[[#This Row],[Shipment Date]],5,2), RIGHT(Table6[[#This Row],[Shipment Date]],2))</f>
        <v>42225</v>
      </c>
      <c r="H59" s="9">
        <f>_xlfn.XLOOKUP(Table6[[#This Row],[Order ID]],Table5[OrderID],Table5[OrderDate],"Error",0)</f>
        <v>42216</v>
      </c>
      <c r="I59" s="6">
        <f>Table6[[#This Row],['[Formatted'] Shipment Dates]]-Table6[[#This Row],[Order Dates]]</f>
        <v>9</v>
      </c>
      <c r="J59" t="str">
        <f>_xlfn.XLOOKUP(Table6[[#This Row],[Product ID]],Product[Product ID],Product[Product Name],"ERROR",0)</f>
        <v>Geitost</v>
      </c>
      <c r="K59" t="str">
        <f>_xlfn.XLOOKUP(Table6[[#This Row],[Product Name]],Product[Product Name],Product[Category],"ERROR",0)</f>
        <v>Dairy Products</v>
      </c>
      <c r="L59" t="str">
        <f>_xlfn.XLOOKUP(Table6[[#This Row],[Order ID]],Table5[OrderID],Table5[ShipmentMode],"Error",0)</f>
        <v>DHL Express</v>
      </c>
    </row>
    <row r="60" spans="2:12">
      <c r="B60">
        <v>59</v>
      </c>
      <c r="C60">
        <v>10269</v>
      </c>
      <c r="D60" t="s">
        <v>837</v>
      </c>
      <c r="E60">
        <v>20</v>
      </c>
      <c r="F60" t="s">
        <v>1164</v>
      </c>
      <c r="G60" s="1">
        <f>DATE(LEFT(Table6[[#This Row],[Shipment Date]],4), MID(Table6[[#This Row],[Shipment Date]],5,2), RIGHT(Table6[[#This Row],[Shipment Date]],2))</f>
        <v>42218</v>
      </c>
      <c r="H60" s="9">
        <f>_xlfn.XLOOKUP(Table6[[#This Row],[Order ID]],Table5[OrderID],Table5[OrderDate],"Error",0)</f>
        <v>42216</v>
      </c>
      <c r="I60" s="6">
        <f>Table6[[#This Row],['[Formatted'] Shipment Dates]]-Table6[[#This Row],[Order Dates]]</f>
        <v>2</v>
      </c>
      <c r="J60" t="str">
        <f>_xlfn.XLOOKUP(Table6[[#This Row],[Product ID]],Product[Product ID],Product[Product Name],"ERROR",0)</f>
        <v>Mozzarella di Giovanni</v>
      </c>
      <c r="K60" t="str">
        <f>_xlfn.XLOOKUP(Table6[[#This Row],[Product Name]],Product[Product Name],Product[Category],"ERROR",0)</f>
        <v>Dairy Products</v>
      </c>
      <c r="L60" t="str">
        <f>_xlfn.XLOOKUP(Table6[[#This Row],[Order ID]],Table5[OrderID],Table5[ShipmentMode],"Error",0)</f>
        <v>DHL Express</v>
      </c>
    </row>
    <row r="61" spans="2:12">
      <c r="B61">
        <v>60</v>
      </c>
      <c r="C61">
        <v>10270</v>
      </c>
      <c r="D61" t="s">
        <v>744</v>
      </c>
      <c r="E61">
        <v>30</v>
      </c>
      <c r="F61" t="s">
        <v>1164</v>
      </c>
      <c r="G61" s="1">
        <f>DATE(LEFT(Table6[[#This Row],[Shipment Date]],4), MID(Table6[[#This Row],[Shipment Date]],5,2), RIGHT(Table6[[#This Row],[Shipment Date]],2))</f>
        <v>42218</v>
      </c>
      <c r="H61" s="9">
        <f>_xlfn.XLOOKUP(Table6[[#This Row],[Order ID]],Table5[OrderID],Table5[OrderDate],"Error",0)</f>
        <v>42217</v>
      </c>
      <c r="I61" s="6">
        <f>Table6[[#This Row],['[Formatted'] Shipment Dates]]-Table6[[#This Row],[Order Dates]]</f>
        <v>1</v>
      </c>
      <c r="J61" t="str">
        <f>_xlfn.XLOOKUP(Table6[[#This Row],[Product ID]],Product[Product ID],Product[Product Name],"ERROR",0)</f>
        <v>Inlagd Sill</v>
      </c>
      <c r="K61" t="str">
        <f>_xlfn.XLOOKUP(Table6[[#This Row],[Product Name]],Product[Product Name],Product[Category],"ERROR",0)</f>
        <v>Seafood</v>
      </c>
      <c r="L61" t="str">
        <f>_xlfn.XLOOKUP(Table6[[#This Row],[Order ID]],Table5[OrderID],Table5[ShipmentMode],"Error",0)</f>
        <v>DHL Express</v>
      </c>
    </row>
    <row r="62" spans="2:12">
      <c r="B62">
        <v>61</v>
      </c>
      <c r="C62">
        <v>10270</v>
      </c>
      <c r="D62" t="s">
        <v>762</v>
      </c>
      <c r="E62">
        <v>25</v>
      </c>
      <c r="F62" t="s">
        <v>1166</v>
      </c>
      <c r="G62" s="1">
        <f>DATE(LEFT(Table6[[#This Row],[Shipment Date]],4), MID(Table6[[#This Row],[Shipment Date]],5,2), RIGHT(Table6[[#This Row],[Shipment Date]],2))</f>
        <v>42246</v>
      </c>
      <c r="H62" s="9">
        <f>_xlfn.XLOOKUP(Table6[[#This Row],[Order ID]],Table5[OrderID],Table5[OrderDate],"Error",0)</f>
        <v>42217</v>
      </c>
      <c r="I62" s="6">
        <f>Table6[[#This Row],['[Formatted'] Shipment Dates]]-Table6[[#This Row],[Order Dates]]</f>
        <v>29</v>
      </c>
      <c r="J62" t="str">
        <f>_xlfn.XLOOKUP(Table6[[#This Row],[Product ID]],Product[Product ID],Product[Product Name],"ERROR",0)</f>
        <v>Ipoh Coffee</v>
      </c>
      <c r="K62" t="str">
        <f>_xlfn.XLOOKUP(Table6[[#This Row],[Product Name]],Product[Product Name],Product[Category],"ERROR",0)</f>
        <v xml:space="preserve">Drinks </v>
      </c>
      <c r="L62" t="str">
        <f>_xlfn.XLOOKUP(Table6[[#This Row],[Order ID]],Table5[OrderID],Table5[ShipmentMode],"Error",0)</f>
        <v>DHL Express</v>
      </c>
    </row>
    <row r="63" spans="2:12">
      <c r="B63">
        <v>62</v>
      </c>
      <c r="C63">
        <v>10271</v>
      </c>
      <c r="D63" t="s">
        <v>736</v>
      </c>
      <c r="E63">
        <v>24</v>
      </c>
      <c r="F63" t="s">
        <v>1163</v>
      </c>
      <c r="G63" s="1">
        <f>DATE(LEFT(Table6[[#This Row],[Shipment Date]],4), MID(Table6[[#This Row],[Shipment Date]],5,2), RIGHT(Table6[[#This Row],[Shipment Date]],2))</f>
        <v>42222</v>
      </c>
      <c r="H63" s="9">
        <f>_xlfn.XLOOKUP(Table6[[#This Row],[Order ID]],Table5[OrderID],Table5[OrderDate],"Error",0)</f>
        <v>42217</v>
      </c>
      <c r="I63" s="6">
        <f>Table6[[#This Row],['[Formatted'] Shipment Dates]]-Table6[[#This Row],[Order Dates]]</f>
        <v>5</v>
      </c>
      <c r="J63" t="str">
        <f>_xlfn.XLOOKUP(Table6[[#This Row],[Product ID]],Product[Product ID],Product[Product Name],"ERROR",0)</f>
        <v>Geitost</v>
      </c>
      <c r="K63" t="str">
        <f>_xlfn.XLOOKUP(Table6[[#This Row],[Product Name]],Product[Product Name],Product[Category],"ERROR",0)</f>
        <v>Dairy Products</v>
      </c>
      <c r="L63" t="str">
        <f>_xlfn.XLOOKUP(Table6[[#This Row],[Order ID]],Table5[OrderID],Table5[ShipmentMode],"Error",0)</f>
        <v>DHL</v>
      </c>
    </row>
    <row r="64" spans="2:12">
      <c r="B64">
        <v>63</v>
      </c>
      <c r="C64">
        <v>10272</v>
      </c>
      <c r="D64" t="s">
        <v>701</v>
      </c>
      <c r="E64">
        <v>6</v>
      </c>
      <c r="F64" t="s">
        <v>1163</v>
      </c>
      <c r="G64" s="1">
        <f>DATE(LEFT(Table6[[#This Row],[Shipment Date]],4), MID(Table6[[#This Row],[Shipment Date]],5,2), RIGHT(Table6[[#This Row],[Shipment Date]],2))</f>
        <v>42222</v>
      </c>
      <c r="H64" s="9">
        <f>_xlfn.XLOOKUP(Table6[[#This Row],[Order ID]],Table5[OrderID],Table5[OrderDate],"Error",0)</f>
        <v>42218</v>
      </c>
      <c r="I64" s="6">
        <f>Table6[[#This Row],['[Formatted'] Shipment Dates]]-Table6[[#This Row],[Order Dates]]</f>
        <v>4</v>
      </c>
      <c r="J64" t="str">
        <f>_xlfn.XLOOKUP(Table6[[#This Row],[Product ID]],Product[Product ID],Product[Product Name],"ERROR",0)</f>
        <v>Sir Rodney's Marmalade</v>
      </c>
      <c r="K64" t="str">
        <f>_xlfn.XLOOKUP(Table6[[#This Row],[Product Name]],Product[Product Name],Product[Category],"ERROR",0)</f>
        <v>Desserts</v>
      </c>
      <c r="L64" t="str">
        <f>_xlfn.XLOOKUP(Table6[[#This Row],[Order ID]],Table5[OrderID],Table5[ShipmentMode],"Error",0)</f>
        <v>DHL</v>
      </c>
    </row>
    <row r="65" spans="2:12">
      <c r="B65">
        <v>64</v>
      </c>
      <c r="C65">
        <v>10272</v>
      </c>
      <c r="D65" t="s">
        <v>731</v>
      </c>
      <c r="E65">
        <v>40</v>
      </c>
      <c r="F65" t="s">
        <v>1163</v>
      </c>
      <c r="G65" s="1">
        <f>DATE(LEFT(Table6[[#This Row],[Shipment Date]],4), MID(Table6[[#This Row],[Shipment Date]],5,2), RIGHT(Table6[[#This Row],[Shipment Date]],2))</f>
        <v>42222</v>
      </c>
      <c r="H65" s="9">
        <f>_xlfn.XLOOKUP(Table6[[#This Row],[Order ID]],Table5[OrderID],Table5[OrderDate],"Error",0)</f>
        <v>42218</v>
      </c>
      <c r="I65" s="6">
        <f>Table6[[#This Row],['[Formatted'] Shipment Dates]]-Table6[[#This Row],[Order Dates]]</f>
        <v>4</v>
      </c>
      <c r="J65" t="str">
        <f>_xlfn.XLOOKUP(Table6[[#This Row],[Product ID]],Product[Product ID],Product[Product Name],"ERROR",0)</f>
        <v>Gorgonzola Telino</v>
      </c>
      <c r="K65" t="str">
        <f>_xlfn.XLOOKUP(Table6[[#This Row],[Product Name]],Product[Product Name],Product[Category],"ERROR",0)</f>
        <v>Dairy Products</v>
      </c>
      <c r="L65" t="str">
        <f>_xlfn.XLOOKUP(Table6[[#This Row],[Order ID]],Table5[OrderID],Table5[ShipmentMode],"Error",0)</f>
        <v>DHL</v>
      </c>
    </row>
    <row r="66" spans="2:12">
      <c r="B66">
        <v>65</v>
      </c>
      <c r="C66">
        <v>10272</v>
      </c>
      <c r="D66" t="s">
        <v>837</v>
      </c>
      <c r="E66">
        <v>24</v>
      </c>
      <c r="F66" t="s">
        <v>1162</v>
      </c>
      <c r="G66" s="1">
        <f>DATE(LEFT(Table6[[#This Row],[Shipment Date]],4), MID(Table6[[#This Row],[Shipment Date]],5,2), RIGHT(Table6[[#This Row],[Shipment Date]],2))</f>
        <v>42228</v>
      </c>
      <c r="H66" s="9">
        <f>_xlfn.XLOOKUP(Table6[[#This Row],[Order ID]],Table5[OrderID],Table5[OrderDate],"Error",0)</f>
        <v>42218</v>
      </c>
      <c r="I66" s="6">
        <f>Table6[[#This Row],['[Formatted'] Shipment Dates]]-Table6[[#This Row],[Order Dates]]</f>
        <v>10</v>
      </c>
      <c r="J66" t="str">
        <f>_xlfn.XLOOKUP(Table6[[#This Row],[Product ID]],Product[Product ID],Product[Product Name],"ERROR",0)</f>
        <v>Mozzarella di Giovanni</v>
      </c>
      <c r="K66" t="str">
        <f>_xlfn.XLOOKUP(Table6[[#This Row],[Product Name]],Product[Product Name],Product[Category],"ERROR",0)</f>
        <v>Dairy Products</v>
      </c>
      <c r="L66" t="str">
        <f>_xlfn.XLOOKUP(Table6[[#This Row],[Order ID]],Table5[OrderID],Table5[ShipmentMode],"Error",0)</f>
        <v>DHL</v>
      </c>
    </row>
    <row r="67" spans="2:12">
      <c r="B67">
        <v>66</v>
      </c>
      <c r="C67">
        <v>10273</v>
      </c>
      <c r="D67" t="s">
        <v>677</v>
      </c>
      <c r="E67">
        <v>24</v>
      </c>
      <c r="F67" t="s">
        <v>1162</v>
      </c>
      <c r="G67" s="1">
        <f>DATE(LEFT(Table6[[#This Row],[Shipment Date]],4), MID(Table6[[#This Row],[Shipment Date]],5,2), RIGHT(Table6[[#This Row],[Shipment Date]],2))</f>
        <v>42228</v>
      </c>
      <c r="H67" s="9">
        <f>_xlfn.XLOOKUP(Table6[[#This Row],[Order ID]],Table5[OrderID],Table5[OrderDate],"Error",0)</f>
        <v>42221</v>
      </c>
      <c r="I67" s="6">
        <f>Table6[[#This Row],['[Formatted'] Shipment Dates]]-Table6[[#This Row],[Order Dates]]</f>
        <v>7</v>
      </c>
      <c r="J67" t="str">
        <f>_xlfn.XLOOKUP(Table6[[#This Row],[Product ID]],Product[Product ID],Product[Product Name],"ERROR",0)</f>
        <v>Ikura</v>
      </c>
      <c r="K67" t="str">
        <f>_xlfn.XLOOKUP(Table6[[#This Row],[Product Name]],Product[Product Name],Product[Category],"ERROR",0)</f>
        <v>Seafood</v>
      </c>
      <c r="L67" t="str">
        <f>_xlfn.XLOOKUP(Table6[[#This Row],[Order ID]],Table5[OrderID],Table5[ShipmentMode],"Error",0)</f>
        <v>UPS</v>
      </c>
    </row>
    <row r="68" spans="2:12">
      <c r="B68">
        <v>67</v>
      </c>
      <c r="C68">
        <v>10273</v>
      </c>
      <c r="D68" t="s">
        <v>731</v>
      </c>
      <c r="E68">
        <v>15</v>
      </c>
      <c r="F68" t="s">
        <v>1162</v>
      </c>
      <c r="G68" s="1">
        <f>DATE(LEFT(Table6[[#This Row],[Shipment Date]],4), MID(Table6[[#This Row],[Shipment Date]],5,2), RIGHT(Table6[[#This Row],[Shipment Date]],2))</f>
        <v>42228</v>
      </c>
      <c r="H68" s="9">
        <f>_xlfn.XLOOKUP(Table6[[#This Row],[Order ID]],Table5[OrderID],Table5[OrderDate],"Error",0)</f>
        <v>42221</v>
      </c>
      <c r="I68" s="6">
        <f>Table6[[#This Row],['[Formatted'] Shipment Dates]]-Table6[[#This Row],[Order Dates]]</f>
        <v>7</v>
      </c>
      <c r="J68" t="str">
        <f>_xlfn.XLOOKUP(Table6[[#This Row],[Product ID]],Product[Product ID],Product[Product Name],"ERROR",0)</f>
        <v>Gorgonzola Telino</v>
      </c>
      <c r="K68" t="str">
        <f>_xlfn.XLOOKUP(Table6[[#This Row],[Product Name]],Product[Product Name],Product[Category],"ERROR",0)</f>
        <v>Dairy Products</v>
      </c>
      <c r="L68" t="str">
        <f>_xlfn.XLOOKUP(Table6[[#This Row],[Order ID]],Table5[OrderID],Table5[ShipmentMode],"Error",0)</f>
        <v>UPS</v>
      </c>
    </row>
    <row r="69" spans="2:12">
      <c r="B69">
        <v>68</v>
      </c>
      <c r="C69">
        <v>10273</v>
      </c>
      <c r="D69" t="s">
        <v>736</v>
      </c>
      <c r="E69">
        <v>20</v>
      </c>
      <c r="F69" t="s">
        <v>1162</v>
      </c>
      <c r="G69" s="1">
        <f>DATE(LEFT(Table6[[#This Row],[Shipment Date]],4), MID(Table6[[#This Row],[Shipment Date]],5,2), RIGHT(Table6[[#This Row],[Shipment Date]],2))</f>
        <v>42228</v>
      </c>
      <c r="H69" s="9">
        <f>_xlfn.XLOOKUP(Table6[[#This Row],[Order ID]],Table5[OrderID],Table5[OrderDate],"Error",0)</f>
        <v>42221</v>
      </c>
      <c r="I69" s="6">
        <f>Table6[[#This Row],['[Formatted'] Shipment Dates]]-Table6[[#This Row],[Order Dates]]</f>
        <v>7</v>
      </c>
      <c r="J69" t="str">
        <f>_xlfn.XLOOKUP(Table6[[#This Row],[Product ID]],Product[Product ID],Product[Product Name],"ERROR",0)</f>
        <v>Geitost</v>
      </c>
      <c r="K69" t="str">
        <f>_xlfn.XLOOKUP(Table6[[#This Row],[Product Name]],Product[Product Name],Product[Category],"ERROR",0)</f>
        <v>Dairy Products</v>
      </c>
      <c r="L69" t="str">
        <f>_xlfn.XLOOKUP(Table6[[#This Row],[Order ID]],Table5[OrderID],Table5[ShipmentMode],"Error",0)</f>
        <v>UPS</v>
      </c>
    </row>
    <row r="70" spans="2:12">
      <c r="B70">
        <v>69</v>
      </c>
      <c r="C70">
        <v>10273</v>
      </c>
      <c r="D70" t="s">
        <v>754</v>
      </c>
      <c r="E70">
        <v>60</v>
      </c>
      <c r="F70" t="s">
        <v>1162</v>
      </c>
      <c r="G70" s="1">
        <f>DATE(LEFT(Table6[[#This Row],[Shipment Date]],4), MID(Table6[[#This Row],[Shipment Date]],5,2), RIGHT(Table6[[#This Row],[Shipment Date]],2))</f>
        <v>42228</v>
      </c>
      <c r="H70" s="9">
        <f>_xlfn.XLOOKUP(Table6[[#This Row],[Order ID]],Table5[OrderID],Table5[OrderDate],"Error",0)</f>
        <v>42221</v>
      </c>
      <c r="I70" s="6">
        <f>Table6[[#This Row],['[Formatted'] Shipment Dates]]-Table6[[#This Row],[Order Dates]]</f>
        <v>7</v>
      </c>
      <c r="J70" t="str">
        <f>_xlfn.XLOOKUP(Table6[[#This Row],[Product ID]],Product[Product ID],Product[Product Name],"ERROR",0)</f>
        <v>Boston Crab Meat</v>
      </c>
      <c r="K70" t="str">
        <f>_xlfn.XLOOKUP(Table6[[#This Row],[Product Name]],Product[Product Name],Product[Category],"ERROR",0)</f>
        <v>Seafood</v>
      </c>
      <c r="L70" t="str">
        <f>_xlfn.XLOOKUP(Table6[[#This Row],[Order ID]],Table5[OrderID],Table5[ShipmentMode],"Error",0)</f>
        <v>UPS</v>
      </c>
    </row>
    <row r="71" spans="2:12">
      <c r="B71">
        <v>70</v>
      </c>
      <c r="C71">
        <v>10273</v>
      </c>
      <c r="D71" t="s">
        <v>848</v>
      </c>
      <c r="E71">
        <v>33</v>
      </c>
      <c r="F71" t="s">
        <v>1167</v>
      </c>
      <c r="G71" s="1">
        <f>DATE(LEFT(Table6[[#This Row],[Shipment Date]],4), MID(Table6[[#This Row],[Shipment Date]],5,2), RIGHT(Table6[[#This Row],[Shipment Date]],2))</f>
        <v>42232</v>
      </c>
      <c r="H71" s="9">
        <f>_xlfn.XLOOKUP(Table6[[#This Row],[Order ID]],Table5[OrderID],Table5[OrderDate],"Error",0)</f>
        <v>42221</v>
      </c>
      <c r="I71" s="6">
        <f>Table6[[#This Row],['[Formatted'] Shipment Dates]]-Table6[[#This Row],[Order Dates]]</f>
        <v>11</v>
      </c>
      <c r="J71" t="str">
        <f>_xlfn.XLOOKUP(Table6[[#This Row],[Product ID]],Product[Product ID],Product[Product Name],"ERROR",0)</f>
        <v>Lakkalikööri</v>
      </c>
      <c r="K71" t="str">
        <f>_xlfn.XLOOKUP(Table6[[#This Row],[Product Name]],Product[Product Name],Product[Category],"ERROR",0)</f>
        <v xml:space="preserve">Drinks </v>
      </c>
      <c r="L71" t="str">
        <f>_xlfn.XLOOKUP(Table6[[#This Row],[Order ID]],Table5[OrderID],Table5[ShipmentMode],"Error",0)</f>
        <v>UPS</v>
      </c>
    </row>
    <row r="72" spans="2:12">
      <c r="B72">
        <v>71</v>
      </c>
      <c r="C72">
        <v>10274</v>
      </c>
      <c r="D72" t="s">
        <v>835</v>
      </c>
      <c r="E72">
        <v>20</v>
      </c>
      <c r="F72" t="s">
        <v>1167</v>
      </c>
      <c r="G72" s="1">
        <f>DATE(LEFT(Table6[[#This Row],[Shipment Date]],4), MID(Table6[[#This Row],[Shipment Date]],5,2), RIGHT(Table6[[#This Row],[Shipment Date]],2))</f>
        <v>42232</v>
      </c>
      <c r="H72" s="9">
        <f>_xlfn.XLOOKUP(Table6[[#This Row],[Order ID]],Table5[OrderID],Table5[OrderDate],"Error",0)</f>
        <v>42222</v>
      </c>
      <c r="I72" s="6">
        <f>Table6[[#This Row],['[Formatted'] Shipment Dates]]-Table6[[#This Row],[Order Dates]]</f>
        <v>10</v>
      </c>
      <c r="J72" t="str">
        <f>_xlfn.XLOOKUP(Table6[[#This Row],[Product ID]],Product[Product ID],Product[Product Name],"ERROR",0)</f>
        <v>Flotemysost</v>
      </c>
      <c r="K72" t="str">
        <f>_xlfn.XLOOKUP(Table6[[#This Row],[Product Name]],Product[Product Name],Product[Category],"ERROR",0)</f>
        <v>Dairy Products</v>
      </c>
      <c r="L72" t="str">
        <f>_xlfn.XLOOKUP(Table6[[#This Row],[Order ID]],Table5[OrderID],Table5[ShipmentMode],"Error",0)</f>
        <v>DHL Express</v>
      </c>
    </row>
    <row r="73" spans="2:12">
      <c r="B73">
        <v>72</v>
      </c>
      <c r="C73">
        <v>10274</v>
      </c>
      <c r="D73" t="s">
        <v>837</v>
      </c>
      <c r="E73">
        <v>7</v>
      </c>
      <c r="F73" t="s">
        <v>1165</v>
      </c>
      <c r="G73" s="1">
        <f>DATE(LEFT(Table6[[#This Row],[Shipment Date]],4), MID(Table6[[#This Row],[Shipment Date]],5,2), RIGHT(Table6[[#This Row],[Shipment Date]],2))</f>
        <v>42225</v>
      </c>
      <c r="H73" s="9">
        <f>_xlfn.XLOOKUP(Table6[[#This Row],[Order ID]],Table5[OrderID],Table5[OrderDate],"Error",0)</f>
        <v>42222</v>
      </c>
      <c r="I73" s="6">
        <f>Table6[[#This Row],['[Formatted'] Shipment Dates]]-Table6[[#This Row],[Order Dates]]</f>
        <v>3</v>
      </c>
      <c r="J73" t="str">
        <f>_xlfn.XLOOKUP(Table6[[#This Row],[Product ID]],Product[Product ID],Product[Product Name],"ERROR",0)</f>
        <v>Mozzarella di Giovanni</v>
      </c>
      <c r="K73" t="str">
        <f>_xlfn.XLOOKUP(Table6[[#This Row],[Product Name]],Product[Product Name],Product[Category],"ERROR",0)</f>
        <v>Dairy Products</v>
      </c>
      <c r="L73" t="str">
        <f>_xlfn.XLOOKUP(Table6[[#This Row],[Order ID]],Table5[OrderID],Table5[ShipmentMode],"Error",0)</f>
        <v>DHL Express</v>
      </c>
    </row>
    <row r="74" spans="2:12">
      <c r="B74">
        <v>73</v>
      </c>
      <c r="C74">
        <v>10275</v>
      </c>
      <c r="D74" t="s">
        <v>711</v>
      </c>
      <c r="E74">
        <v>12</v>
      </c>
      <c r="F74" t="s">
        <v>1165</v>
      </c>
      <c r="G74" s="1">
        <f>DATE(LEFT(Table6[[#This Row],[Shipment Date]],4), MID(Table6[[#This Row],[Shipment Date]],5,2), RIGHT(Table6[[#This Row],[Shipment Date]],2))</f>
        <v>42225</v>
      </c>
      <c r="H74" s="9">
        <f>_xlfn.XLOOKUP(Table6[[#This Row],[Order ID]],Table5[OrderID],Table5[OrderDate],"Error",0)</f>
        <v>42223</v>
      </c>
      <c r="I74" s="6">
        <f>Table6[[#This Row],['[Formatted'] Shipment Dates]]-Table6[[#This Row],[Order Dates]]</f>
        <v>2</v>
      </c>
      <c r="J74" t="str">
        <f>_xlfn.XLOOKUP(Table6[[#This Row],[Product ID]],Product[Product ID],Product[Product Name],"ERROR",0)</f>
        <v>Guaraná Fantástica</v>
      </c>
      <c r="K74" t="str">
        <f>_xlfn.XLOOKUP(Table6[[#This Row],[Product Name]],Product[Product Name],Product[Category],"ERROR",0)</f>
        <v xml:space="preserve">Drinks </v>
      </c>
      <c r="L74" t="str">
        <f>_xlfn.XLOOKUP(Table6[[#This Row],[Order ID]],Table5[OrderID],Table5[ShipmentMode],"Error",0)</f>
        <v>DHL Express</v>
      </c>
    </row>
    <row r="75" spans="2:12">
      <c r="B75">
        <v>74</v>
      </c>
      <c r="C75">
        <v>10275</v>
      </c>
      <c r="D75" t="s">
        <v>804</v>
      </c>
      <c r="E75">
        <v>6</v>
      </c>
      <c r="F75" t="s">
        <v>1168</v>
      </c>
      <c r="G75" s="1">
        <f>DATE(LEFT(Table6[[#This Row],[Shipment Date]],4), MID(Table6[[#This Row],[Shipment Date]],5,2), RIGHT(Table6[[#This Row],[Shipment Date]],2))</f>
        <v>42230</v>
      </c>
      <c r="H75" s="9">
        <f>_xlfn.XLOOKUP(Table6[[#This Row],[Order ID]],Table5[OrderID],Table5[OrderDate],"Error",0)</f>
        <v>42223</v>
      </c>
      <c r="I75" s="6">
        <f>Table6[[#This Row],['[Formatted'] Shipment Dates]]-Table6[[#This Row],[Order Dates]]</f>
        <v>7</v>
      </c>
      <c r="J75" t="str">
        <f>_xlfn.XLOOKUP(Table6[[#This Row],[Product ID]],Product[Product ID],Product[Product Name],"ERROR",0)</f>
        <v>Raclette Courdavault</v>
      </c>
      <c r="K75" t="str">
        <f>_xlfn.XLOOKUP(Table6[[#This Row],[Product Name]],Product[Product Name],Product[Category],"ERROR",0)</f>
        <v>Dairy Products</v>
      </c>
      <c r="L75" t="str">
        <f>_xlfn.XLOOKUP(Table6[[#This Row],[Order ID]],Table5[OrderID],Table5[ShipmentMode],"Error",0)</f>
        <v>DHL Express</v>
      </c>
    </row>
    <row r="76" spans="2:12">
      <c r="B76">
        <v>75</v>
      </c>
      <c r="C76">
        <v>10276</v>
      </c>
      <c r="D76" t="s">
        <v>677</v>
      </c>
      <c r="E76">
        <v>15</v>
      </c>
      <c r="F76" t="s">
        <v>1168</v>
      </c>
      <c r="G76" s="1">
        <f>DATE(LEFT(Table6[[#This Row],[Shipment Date]],4), MID(Table6[[#This Row],[Shipment Date]],5,2), RIGHT(Table6[[#This Row],[Shipment Date]],2))</f>
        <v>42230</v>
      </c>
      <c r="H76" s="9">
        <f>_xlfn.XLOOKUP(Table6[[#This Row],[Order ID]],Table5[OrderID],Table5[OrderDate],"Error",0)</f>
        <v>42224</v>
      </c>
      <c r="I76" s="6">
        <f>Table6[[#This Row],['[Formatted'] Shipment Dates]]-Table6[[#This Row],[Order Dates]]</f>
        <v>6</v>
      </c>
      <c r="J76" t="str">
        <f>_xlfn.XLOOKUP(Table6[[#This Row],[Product ID]],Product[Product ID],Product[Product Name],"ERROR",0)</f>
        <v>Ikura</v>
      </c>
      <c r="K76" t="str">
        <f>_xlfn.XLOOKUP(Table6[[#This Row],[Product Name]],Product[Product Name],Product[Category],"ERROR",0)</f>
        <v>Seafood</v>
      </c>
      <c r="L76" t="str">
        <f>_xlfn.XLOOKUP(Table6[[#This Row],[Order ID]],Table5[OrderID],Table5[ShipmentMode],"Error",0)</f>
        <v>UPS</v>
      </c>
    </row>
    <row r="77" spans="2:12">
      <c r="B77">
        <v>76</v>
      </c>
      <c r="C77">
        <v>10276</v>
      </c>
      <c r="D77" t="s">
        <v>684</v>
      </c>
      <c r="E77">
        <v>10</v>
      </c>
      <c r="F77" t="s">
        <v>1169</v>
      </c>
      <c r="G77" s="1">
        <f>DATE(LEFT(Table6[[#This Row],[Shipment Date]],4), MID(Table6[[#This Row],[Shipment Date]],5,2), RIGHT(Table6[[#This Row],[Shipment Date]],2))</f>
        <v>42229</v>
      </c>
      <c r="H77" s="9">
        <f>_xlfn.XLOOKUP(Table6[[#This Row],[Order ID]],Table5[OrderID],Table5[OrderDate],"Error",0)</f>
        <v>42224</v>
      </c>
      <c r="I77" s="6">
        <f>Table6[[#This Row],['[Formatted'] Shipment Dates]]-Table6[[#This Row],[Order Dates]]</f>
        <v>5</v>
      </c>
      <c r="J77" t="str">
        <f>_xlfn.XLOOKUP(Table6[[#This Row],[Product ID]],Product[Product ID],Product[Product Name],"ERROR",0)</f>
        <v>Konbu</v>
      </c>
      <c r="K77" t="str">
        <f>_xlfn.XLOOKUP(Table6[[#This Row],[Product Name]],Product[Product Name],Product[Category],"ERROR",0)</f>
        <v>Seafood</v>
      </c>
      <c r="L77" t="str">
        <f>_xlfn.XLOOKUP(Table6[[#This Row],[Order ID]],Table5[OrderID],Table5[ShipmentMode],"Error",0)</f>
        <v>UPS</v>
      </c>
    </row>
    <row r="78" spans="2:12">
      <c r="B78">
        <v>77</v>
      </c>
      <c r="C78">
        <v>10277</v>
      </c>
      <c r="D78" t="s">
        <v>723</v>
      </c>
      <c r="E78">
        <v>20</v>
      </c>
      <c r="F78" t="s">
        <v>1169</v>
      </c>
      <c r="G78" s="1">
        <f>DATE(LEFT(Table6[[#This Row],[Shipment Date]],4), MID(Table6[[#This Row],[Shipment Date]],5,2), RIGHT(Table6[[#This Row],[Shipment Date]],2))</f>
        <v>42229</v>
      </c>
      <c r="H78" s="9">
        <f>_xlfn.XLOOKUP(Table6[[#This Row],[Order ID]],Table5[OrderID],Table5[OrderDate],"Error",0)</f>
        <v>42225</v>
      </c>
      <c r="I78" s="6">
        <f>Table6[[#This Row],['[Formatted'] Shipment Dates]]-Table6[[#This Row],[Order Dates]]</f>
        <v>4</v>
      </c>
      <c r="J78" t="str">
        <f>_xlfn.XLOOKUP(Table6[[#This Row],[Product ID]],Product[Product ID],Product[Product Name],"ERROR",0)</f>
        <v>Rössle Sauerkraut</v>
      </c>
      <c r="K78" t="str">
        <f>_xlfn.XLOOKUP(Table6[[#This Row],[Product Name]],Product[Product Name],Product[Category],"ERROR",0)</f>
        <v xml:space="preserve">Produce </v>
      </c>
      <c r="L78" t="str">
        <f>_xlfn.XLOOKUP(Table6[[#This Row],[Order ID]],Table5[OrderID],Table5[ShipmentMode],"Error",0)</f>
        <v>UPS</v>
      </c>
    </row>
    <row r="79" spans="2:12">
      <c r="B79">
        <v>78</v>
      </c>
      <c r="C79">
        <v>10277</v>
      </c>
      <c r="D79" t="s">
        <v>813</v>
      </c>
      <c r="E79">
        <v>12</v>
      </c>
      <c r="F79" t="s">
        <v>1167</v>
      </c>
      <c r="G79" s="1">
        <f>DATE(LEFT(Table6[[#This Row],[Shipment Date]],4), MID(Table6[[#This Row],[Shipment Date]],5,2), RIGHT(Table6[[#This Row],[Shipment Date]],2))</f>
        <v>42232</v>
      </c>
      <c r="H79" s="9">
        <f>_xlfn.XLOOKUP(Table6[[#This Row],[Order ID]],Table5[OrderID],Table5[OrderDate],"Error",0)</f>
        <v>42225</v>
      </c>
      <c r="I79" s="6">
        <f>Table6[[#This Row],['[Formatted'] Shipment Dates]]-Table6[[#This Row],[Order Dates]]</f>
        <v>7</v>
      </c>
      <c r="J79" t="str">
        <f>_xlfn.XLOOKUP(Table6[[#This Row],[Product ID]],Product[Product ID],Product[Product Name],"ERROR",0)</f>
        <v>Tarte au sucre</v>
      </c>
      <c r="K79" t="str">
        <f>_xlfn.XLOOKUP(Table6[[#This Row],[Product Name]],Product[Product Name],Product[Category],"ERROR",0)</f>
        <v>Desserts</v>
      </c>
      <c r="L79" t="str">
        <f>_xlfn.XLOOKUP(Table6[[#This Row],[Order ID]],Table5[OrderID],Table5[ShipmentMode],"Error",0)</f>
        <v>UPS</v>
      </c>
    </row>
    <row r="80" spans="2:12">
      <c r="B80">
        <v>79</v>
      </c>
      <c r="C80">
        <v>10278</v>
      </c>
      <c r="D80" t="s">
        <v>765</v>
      </c>
      <c r="E80">
        <v>16</v>
      </c>
      <c r="F80" t="s">
        <v>1167</v>
      </c>
      <c r="G80" s="1">
        <f>DATE(LEFT(Table6[[#This Row],[Shipment Date]],4), MID(Table6[[#This Row],[Shipment Date]],5,2), RIGHT(Table6[[#This Row],[Shipment Date]],2))</f>
        <v>42232</v>
      </c>
      <c r="H80" s="9">
        <f>_xlfn.XLOOKUP(Table6[[#This Row],[Order ID]],Table5[OrderID],Table5[OrderDate],"Error",0)</f>
        <v>42228</v>
      </c>
      <c r="I80" s="6">
        <f>Table6[[#This Row],['[Formatted'] Shipment Dates]]-Table6[[#This Row],[Order Dates]]</f>
        <v>4</v>
      </c>
      <c r="J80" t="str">
        <f>_xlfn.XLOOKUP(Table6[[#This Row],[Product ID]],Product[Product ID],Product[Product Name],"ERROR",0)</f>
        <v>Gula Malacca</v>
      </c>
      <c r="K80" t="str">
        <f>_xlfn.XLOOKUP(Table6[[#This Row],[Product Name]],Product[Product Name],Product[Category],"ERROR",0)</f>
        <v>Condiments</v>
      </c>
      <c r="L80" t="str">
        <f>_xlfn.XLOOKUP(Table6[[#This Row],[Order ID]],Table5[OrderID],Table5[ShipmentMode],"Error",0)</f>
        <v>DHL</v>
      </c>
    </row>
    <row r="81" spans="2:12">
      <c r="B81">
        <v>80</v>
      </c>
      <c r="C81">
        <v>10278</v>
      </c>
      <c r="D81" t="s">
        <v>804</v>
      </c>
      <c r="E81">
        <v>15</v>
      </c>
      <c r="F81" t="s">
        <v>1167</v>
      </c>
      <c r="G81" s="1">
        <f>DATE(LEFT(Table6[[#This Row],[Shipment Date]],4), MID(Table6[[#This Row],[Shipment Date]],5,2), RIGHT(Table6[[#This Row],[Shipment Date]],2))</f>
        <v>42232</v>
      </c>
      <c r="H81" s="9">
        <f>_xlfn.XLOOKUP(Table6[[#This Row],[Order ID]],Table5[OrderID],Table5[OrderDate],"Error",0)</f>
        <v>42228</v>
      </c>
      <c r="I81" s="6">
        <f>Table6[[#This Row],['[Formatted'] Shipment Dates]]-Table6[[#This Row],[Order Dates]]</f>
        <v>4</v>
      </c>
      <c r="J81" t="str">
        <f>_xlfn.XLOOKUP(Table6[[#This Row],[Product ID]],Product[Product ID],Product[Product Name],"ERROR",0)</f>
        <v>Raclette Courdavault</v>
      </c>
      <c r="K81" t="str">
        <f>_xlfn.XLOOKUP(Table6[[#This Row],[Product Name]],Product[Product Name],Product[Category],"ERROR",0)</f>
        <v>Dairy Products</v>
      </c>
      <c r="L81" t="str">
        <f>_xlfn.XLOOKUP(Table6[[#This Row],[Order ID]],Table5[OrderID],Table5[ShipmentMode],"Error",0)</f>
        <v>DHL</v>
      </c>
    </row>
    <row r="82" spans="2:12">
      <c r="B82">
        <v>81</v>
      </c>
      <c r="C82">
        <v>10278</v>
      </c>
      <c r="D82" t="s">
        <v>817</v>
      </c>
      <c r="E82">
        <v>8</v>
      </c>
      <c r="F82" t="s">
        <v>1167</v>
      </c>
      <c r="G82" s="1">
        <f>DATE(LEFT(Table6[[#This Row],[Shipment Date]],4), MID(Table6[[#This Row],[Shipment Date]],5,2), RIGHT(Table6[[#This Row],[Shipment Date]],2))</f>
        <v>42232</v>
      </c>
      <c r="H82" s="9">
        <f>_xlfn.XLOOKUP(Table6[[#This Row],[Order ID]],Table5[OrderID],Table5[OrderDate],"Error",0)</f>
        <v>42228</v>
      </c>
      <c r="I82" s="6">
        <f>Table6[[#This Row],['[Formatted'] Shipment Dates]]-Table6[[#This Row],[Order Dates]]</f>
        <v>4</v>
      </c>
      <c r="J82" t="str">
        <f>_xlfn.XLOOKUP(Table6[[#This Row],[Product ID]],Product[Product ID],Product[Product Name],"ERROR",0)</f>
        <v>Vegie-spread</v>
      </c>
      <c r="K82" t="str">
        <f>_xlfn.XLOOKUP(Table6[[#This Row],[Product Name]],Product[Product Name],Product[Category],"ERROR",0)</f>
        <v>Condiments</v>
      </c>
      <c r="L82" t="str">
        <f>_xlfn.XLOOKUP(Table6[[#This Row],[Order ID]],Table5[OrderID],Table5[ShipmentMode],"Error",0)</f>
        <v>DHL</v>
      </c>
    </row>
    <row r="83" spans="2:12">
      <c r="B83">
        <v>82</v>
      </c>
      <c r="C83">
        <v>10278</v>
      </c>
      <c r="D83" t="s">
        <v>839</v>
      </c>
      <c r="E83">
        <v>25</v>
      </c>
      <c r="F83" t="s">
        <v>1167</v>
      </c>
      <c r="G83" s="1">
        <f>DATE(LEFT(Table6[[#This Row],[Shipment Date]],4), MID(Table6[[#This Row],[Shipment Date]],5,2), RIGHT(Table6[[#This Row],[Shipment Date]],2))</f>
        <v>42232</v>
      </c>
      <c r="H83" s="9">
        <f>_xlfn.XLOOKUP(Table6[[#This Row],[Order ID]],Table5[OrderID],Table5[OrderDate],"Error",0)</f>
        <v>42228</v>
      </c>
      <c r="I83" s="6">
        <f>Table6[[#This Row],['[Formatted'] Shipment Dates]]-Table6[[#This Row],[Order Dates]]</f>
        <v>4</v>
      </c>
      <c r="J83" t="str">
        <f>_xlfn.XLOOKUP(Table6[[#This Row],[Product ID]],Product[Product ID],Product[Product Name],"ERROR",0)</f>
        <v>Röd Kaviar</v>
      </c>
      <c r="K83" t="str">
        <f>_xlfn.XLOOKUP(Table6[[#This Row],[Product Name]],Product[Product Name],Product[Category],"ERROR",0)</f>
        <v>Seafood</v>
      </c>
      <c r="L83" t="str">
        <f>_xlfn.XLOOKUP(Table6[[#This Row],[Order ID]],Table5[OrderID],Table5[ShipmentMode],"Error",0)</f>
        <v>DHL</v>
      </c>
    </row>
    <row r="84" spans="2:12">
      <c r="B84">
        <v>83</v>
      </c>
      <c r="C84">
        <v>10279</v>
      </c>
      <c r="D84" t="s">
        <v>694</v>
      </c>
      <c r="E84">
        <v>15</v>
      </c>
      <c r="F84" t="s">
        <v>1170</v>
      </c>
      <c r="G84" s="1">
        <f>DATE(LEFT(Table6[[#This Row],[Shipment Date]],4), MID(Table6[[#This Row],[Shipment Date]],5,2), RIGHT(Table6[[#This Row],[Shipment Date]],2))</f>
        <v>42259</v>
      </c>
      <c r="H84" s="9">
        <f>_xlfn.XLOOKUP(Table6[[#This Row],[Order ID]],Table5[OrderID],Table5[OrderDate],"Error",0)</f>
        <v>42229</v>
      </c>
      <c r="I84" s="6">
        <f>Table6[[#This Row],['[Formatted'] Shipment Dates]]-Table6[[#This Row],[Order Dates]]</f>
        <v>30</v>
      </c>
      <c r="J84" t="str">
        <f>_xlfn.XLOOKUP(Table6[[#This Row],[Product ID]],Product[Product ID],Product[Product Name],"ERROR",0)</f>
        <v>Alice Mutton</v>
      </c>
      <c r="K84" t="str">
        <f>_xlfn.XLOOKUP(Table6[[#This Row],[Product Name]],Product[Product Name],Product[Category],"ERROR",0)</f>
        <v>Meat/ Poultry</v>
      </c>
      <c r="L84" t="str">
        <f>_xlfn.XLOOKUP(Table6[[#This Row],[Order ID]],Table5[OrderID],Table5[ShipmentMode],"Error",0)</f>
        <v>DHL</v>
      </c>
    </row>
    <row r="85" spans="2:12">
      <c r="B85">
        <v>84</v>
      </c>
      <c r="C85">
        <v>10280</v>
      </c>
      <c r="D85" t="s">
        <v>711</v>
      </c>
      <c r="E85">
        <v>12</v>
      </c>
      <c r="F85" t="s">
        <v>1170</v>
      </c>
      <c r="G85" s="1">
        <f>DATE(LEFT(Table6[[#This Row],[Shipment Date]],4), MID(Table6[[#This Row],[Shipment Date]],5,2), RIGHT(Table6[[#This Row],[Shipment Date]],2))</f>
        <v>42259</v>
      </c>
      <c r="H85" s="9">
        <f>_xlfn.XLOOKUP(Table6[[#This Row],[Order ID]],Table5[OrderID],Table5[OrderDate],"Error",0)</f>
        <v>42230</v>
      </c>
      <c r="I85" s="6">
        <f>Table6[[#This Row],['[Formatted'] Shipment Dates]]-Table6[[#This Row],[Order Dates]]</f>
        <v>29</v>
      </c>
      <c r="J85" t="str">
        <f>_xlfn.XLOOKUP(Table6[[#This Row],[Product ID]],Product[Product ID],Product[Product Name],"ERROR",0)</f>
        <v>Guaraná Fantástica</v>
      </c>
      <c r="K85" t="str">
        <f>_xlfn.XLOOKUP(Table6[[#This Row],[Product Name]],Product[Product Name],Product[Category],"ERROR",0)</f>
        <v xml:space="preserve">Drinks </v>
      </c>
      <c r="L85" t="str">
        <f>_xlfn.XLOOKUP(Table6[[#This Row],[Order ID]],Table5[OrderID],Table5[ShipmentMode],"Error",0)</f>
        <v>DHL Express</v>
      </c>
    </row>
    <row r="86" spans="2:12">
      <c r="B86">
        <v>85</v>
      </c>
      <c r="C86">
        <v>10280</v>
      </c>
      <c r="D86" t="s">
        <v>794</v>
      </c>
      <c r="E86">
        <v>20</v>
      </c>
      <c r="F86" t="s">
        <v>1170</v>
      </c>
      <c r="G86" s="1">
        <f>DATE(LEFT(Table6[[#This Row],[Shipment Date]],4), MID(Table6[[#This Row],[Shipment Date]],5,2), RIGHT(Table6[[#This Row],[Shipment Date]],2))</f>
        <v>42259</v>
      </c>
      <c r="H86" s="9">
        <f>_xlfn.XLOOKUP(Table6[[#This Row],[Order ID]],Table5[OrderID],Table5[OrderDate],"Error",0)</f>
        <v>42230</v>
      </c>
      <c r="I86" s="6">
        <f>Table6[[#This Row],['[Formatted'] Shipment Dates]]-Table6[[#This Row],[Order Dates]]</f>
        <v>29</v>
      </c>
      <c r="J86" t="str">
        <f>_xlfn.XLOOKUP(Table6[[#This Row],[Product ID]],Product[Product ID],Product[Product Name],"ERROR",0)</f>
        <v>Pâté chinois</v>
      </c>
      <c r="K86" t="str">
        <f>_xlfn.XLOOKUP(Table6[[#This Row],[Product Name]],Product[Product Name],Product[Category],"ERROR",0)</f>
        <v>Meat/ Poultry</v>
      </c>
      <c r="L86" t="str">
        <f>_xlfn.XLOOKUP(Table6[[#This Row],[Order ID]],Table5[OrderID],Table5[ShipmentMode],"Error",0)</f>
        <v>DHL Express</v>
      </c>
    </row>
    <row r="87" spans="2:12">
      <c r="B87">
        <v>86</v>
      </c>
      <c r="C87">
        <v>10280</v>
      </c>
      <c r="D87" t="s">
        <v>845</v>
      </c>
      <c r="E87">
        <v>30</v>
      </c>
      <c r="F87" t="s">
        <v>1171</v>
      </c>
      <c r="G87" s="1">
        <f>DATE(LEFT(Table6[[#This Row],[Shipment Date]],4), MID(Table6[[#This Row],[Shipment Date]],5,2), RIGHT(Table6[[#This Row],[Shipment Date]],2))</f>
        <v>42237</v>
      </c>
      <c r="H87" s="9">
        <f>_xlfn.XLOOKUP(Table6[[#This Row],[Order ID]],Table5[OrderID],Table5[OrderDate],"Error",0)</f>
        <v>42230</v>
      </c>
      <c r="I87" s="6">
        <f>Table6[[#This Row],['[Formatted'] Shipment Dates]]-Table6[[#This Row],[Order Dates]]</f>
        <v>7</v>
      </c>
      <c r="J87" t="str">
        <f>_xlfn.XLOOKUP(Table6[[#This Row],[Product ID]],Product[Product ID],Product[Product Name],"ERROR",0)</f>
        <v>Rhönbräu Klosterbier</v>
      </c>
      <c r="K87" t="str">
        <f>_xlfn.XLOOKUP(Table6[[#This Row],[Product Name]],Product[Product Name],Product[Category],"ERROR",0)</f>
        <v xml:space="preserve">Drinks </v>
      </c>
      <c r="L87" t="str">
        <f>_xlfn.XLOOKUP(Table6[[#This Row],[Order ID]],Table5[OrderID],Table5[ShipmentMode],"Error",0)</f>
        <v>DHL Express</v>
      </c>
    </row>
    <row r="88" spans="2:12">
      <c r="B88">
        <v>87</v>
      </c>
      <c r="C88">
        <v>10281</v>
      </c>
      <c r="D88" t="s">
        <v>698</v>
      </c>
      <c r="E88">
        <v>1</v>
      </c>
      <c r="F88" t="s">
        <v>1171</v>
      </c>
      <c r="G88" s="1">
        <f>DATE(LEFT(Table6[[#This Row],[Shipment Date]],4), MID(Table6[[#This Row],[Shipment Date]],5,2), RIGHT(Table6[[#This Row],[Shipment Date]],2))</f>
        <v>42237</v>
      </c>
      <c r="H88" s="9">
        <f>_xlfn.XLOOKUP(Table6[[#This Row],[Order ID]],Table5[OrderID],Table5[OrderDate],"Error",0)</f>
        <v>42230</v>
      </c>
      <c r="I88" s="6">
        <f>Table6[[#This Row],['[Formatted'] Shipment Dates]]-Table6[[#This Row],[Order Dates]]</f>
        <v>7</v>
      </c>
      <c r="J88" t="str">
        <f>_xlfn.XLOOKUP(Table6[[#This Row],[Product ID]],Product[Product ID],Product[Product Name],"ERROR",0)</f>
        <v>Teatime Chocolate Biscuits</v>
      </c>
      <c r="K88" t="str">
        <f>_xlfn.XLOOKUP(Table6[[#This Row],[Product Name]],Product[Product Name],Product[Category],"ERROR",0)</f>
        <v>Desserts</v>
      </c>
      <c r="L88" t="str">
        <f>_xlfn.XLOOKUP(Table6[[#This Row],[Order ID]],Table5[OrderID],Table5[ShipmentMode],"Error",0)</f>
        <v>DHL Express</v>
      </c>
    </row>
    <row r="89" spans="2:12">
      <c r="B89">
        <v>88</v>
      </c>
      <c r="C89">
        <v>10281</v>
      </c>
      <c r="D89" t="s">
        <v>711</v>
      </c>
      <c r="E89">
        <v>6</v>
      </c>
      <c r="F89" t="s">
        <v>1171</v>
      </c>
      <c r="G89" s="1">
        <f>DATE(LEFT(Table6[[#This Row],[Shipment Date]],4), MID(Table6[[#This Row],[Shipment Date]],5,2), RIGHT(Table6[[#This Row],[Shipment Date]],2))</f>
        <v>42237</v>
      </c>
      <c r="H89" s="9">
        <f>_xlfn.XLOOKUP(Table6[[#This Row],[Order ID]],Table5[OrderID],Table5[OrderDate],"Error",0)</f>
        <v>42230</v>
      </c>
      <c r="I89" s="6">
        <f>Table6[[#This Row],['[Formatted'] Shipment Dates]]-Table6[[#This Row],[Order Dates]]</f>
        <v>7</v>
      </c>
      <c r="J89" t="str">
        <f>_xlfn.XLOOKUP(Table6[[#This Row],[Product ID]],Product[Product ID],Product[Product Name],"ERROR",0)</f>
        <v>Guaraná Fantástica</v>
      </c>
      <c r="K89" t="str">
        <f>_xlfn.XLOOKUP(Table6[[#This Row],[Product Name]],Product[Product Name],Product[Category],"ERROR",0)</f>
        <v xml:space="preserve">Drinks </v>
      </c>
      <c r="L89" t="str">
        <f>_xlfn.XLOOKUP(Table6[[#This Row],[Order ID]],Table5[OrderID],Table5[ShipmentMode],"Error",0)</f>
        <v>DHL Express</v>
      </c>
    </row>
    <row r="90" spans="2:12">
      <c r="B90">
        <v>89</v>
      </c>
      <c r="C90">
        <v>10281</v>
      </c>
      <c r="D90" t="s">
        <v>742</v>
      </c>
      <c r="E90">
        <v>4</v>
      </c>
      <c r="F90" t="s">
        <v>1171</v>
      </c>
      <c r="G90" s="1">
        <f>DATE(LEFT(Table6[[#This Row],[Shipment Date]],4), MID(Table6[[#This Row],[Shipment Date]],5,2), RIGHT(Table6[[#This Row],[Shipment Date]],2))</f>
        <v>42237</v>
      </c>
      <c r="H90" s="9">
        <f>_xlfn.XLOOKUP(Table6[[#This Row],[Order ID]],Table5[OrderID],Table5[OrderDate],"Error",0)</f>
        <v>42230</v>
      </c>
      <c r="I90" s="6">
        <f>Table6[[#This Row],['[Formatted'] Shipment Dates]]-Table6[[#This Row],[Order Dates]]</f>
        <v>7</v>
      </c>
      <c r="J90" t="str">
        <f>_xlfn.XLOOKUP(Table6[[#This Row],[Product ID]],Product[Product ID],Product[Product Name],"ERROR",0)</f>
        <v>Steeleye Stout</v>
      </c>
      <c r="K90" t="str">
        <f>_xlfn.XLOOKUP(Table6[[#This Row],[Product Name]],Product[Product Name],Product[Category],"ERROR",0)</f>
        <v xml:space="preserve">Drinks </v>
      </c>
      <c r="L90" t="str">
        <f>_xlfn.XLOOKUP(Table6[[#This Row],[Order ID]],Table5[OrderID],Table5[ShipmentMode],"Error",0)</f>
        <v>DHL Express</v>
      </c>
    </row>
    <row r="91" spans="2:12">
      <c r="B91">
        <v>90</v>
      </c>
      <c r="C91">
        <v>10282</v>
      </c>
      <c r="D91" t="s">
        <v>728</v>
      </c>
      <c r="E91">
        <v>6</v>
      </c>
      <c r="F91" t="s">
        <v>1171</v>
      </c>
      <c r="G91" s="1">
        <f>DATE(LEFT(Table6[[#This Row],[Shipment Date]],4), MID(Table6[[#This Row],[Shipment Date]],5,2), RIGHT(Table6[[#This Row],[Shipment Date]],2))</f>
        <v>42237</v>
      </c>
      <c r="H91" s="9">
        <f>_xlfn.XLOOKUP(Table6[[#This Row],[Order ID]],Table5[OrderID],Table5[OrderDate],"Error",0)</f>
        <v>42231</v>
      </c>
      <c r="I91" s="6">
        <f>Table6[[#This Row],['[Formatted'] Shipment Dates]]-Table6[[#This Row],[Order Dates]]</f>
        <v>6</v>
      </c>
      <c r="J91" t="str">
        <f>_xlfn.XLOOKUP(Table6[[#This Row],[Product ID]],Product[Product ID],Product[Product Name],"ERROR",0)</f>
        <v>Nord-Ost Matjeshering</v>
      </c>
      <c r="K91" t="str">
        <f>_xlfn.XLOOKUP(Table6[[#This Row],[Product Name]],Product[Product Name],Product[Category],"ERROR",0)</f>
        <v>Seafood</v>
      </c>
      <c r="L91" t="str">
        <f>_xlfn.XLOOKUP(Table6[[#This Row],[Order ID]],Table5[OrderID],Table5[ShipmentMode],"Error",0)</f>
        <v>DHL Express</v>
      </c>
    </row>
    <row r="92" spans="2:12">
      <c r="B92">
        <v>91</v>
      </c>
      <c r="C92">
        <v>10282</v>
      </c>
      <c r="D92" t="s">
        <v>799</v>
      </c>
      <c r="E92">
        <v>2</v>
      </c>
      <c r="F92" t="s">
        <v>1161</v>
      </c>
      <c r="G92" s="1">
        <f>DATE(LEFT(Table6[[#This Row],[Shipment Date]],4), MID(Table6[[#This Row],[Shipment Date]],5,2), RIGHT(Table6[[#This Row],[Shipment Date]],2))</f>
        <v>42239</v>
      </c>
      <c r="H92" s="9">
        <f>_xlfn.XLOOKUP(Table6[[#This Row],[Order ID]],Table5[OrderID],Table5[OrderDate],"Error",0)</f>
        <v>42231</v>
      </c>
      <c r="I92" s="6">
        <f>Table6[[#This Row],['[Formatted'] Shipment Dates]]-Table6[[#This Row],[Order Dates]]</f>
        <v>8</v>
      </c>
      <c r="J92" t="str">
        <f>_xlfn.XLOOKUP(Table6[[#This Row],[Product ID]],Product[Product ID],Product[Product Name],"ERROR",0)</f>
        <v>Ravioli Angelo</v>
      </c>
      <c r="K92" t="str">
        <f>_xlfn.XLOOKUP(Table6[[#This Row],[Product Name]],Product[Product Name],Product[Category],"ERROR",0)</f>
        <v xml:space="preserve">Grains/ Cereals </v>
      </c>
      <c r="L92" t="str">
        <f>_xlfn.XLOOKUP(Table6[[#This Row],[Order ID]],Table5[OrderID],Table5[ShipmentMode],"Error",0)</f>
        <v>DHL Express</v>
      </c>
    </row>
    <row r="93" spans="2:12">
      <c r="B93">
        <v>92</v>
      </c>
      <c r="C93">
        <v>10283</v>
      </c>
      <c r="D93" t="s">
        <v>689</v>
      </c>
      <c r="E93">
        <v>20</v>
      </c>
      <c r="F93" t="s">
        <v>1161</v>
      </c>
      <c r="G93" s="1">
        <f>DATE(LEFT(Table6[[#This Row],[Shipment Date]],4), MID(Table6[[#This Row],[Shipment Date]],5,2), RIGHT(Table6[[#This Row],[Shipment Date]],2))</f>
        <v>42239</v>
      </c>
      <c r="H93" s="9">
        <f>_xlfn.XLOOKUP(Table6[[#This Row],[Order ID]],Table5[OrderID],Table5[OrderDate],"Error",0)</f>
        <v>42232</v>
      </c>
      <c r="I93" s="6">
        <f>Table6[[#This Row],['[Formatted'] Shipment Dates]]-Table6[[#This Row],[Order Dates]]</f>
        <v>7</v>
      </c>
      <c r="J93" t="str">
        <f>_xlfn.XLOOKUP(Table6[[#This Row],[Product ID]],Product[Product ID],Product[Product Name],"ERROR",0)</f>
        <v>Genen Shouyu</v>
      </c>
      <c r="K93" t="str">
        <f>_xlfn.XLOOKUP(Table6[[#This Row],[Product Name]],Product[Product Name],Product[Category],"ERROR",0)</f>
        <v>Condiments</v>
      </c>
      <c r="L93" t="str">
        <f>_xlfn.XLOOKUP(Table6[[#This Row],[Order ID]],Table5[OrderID],Table5[ShipmentMode],"Error",0)</f>
        <v>UPS</v>
      </c>
    </row>
    <row r="94" spans="2:12">
      <c r="B94">
        <v>93</v>
      </c>
      <c r="C94">
        <v>10283</v>
      </c>
      <c r="D94" t="s">
        <v>698</v>
      </c>
      <c r="E94">
        <v>18</v>
      </c>
      <c r="F94" t="s">
        <v>1161</v>
      </c>
      <c r="G94" s="1">
        <f>DATE(LEFT(Table6[[#This Row],[Shipment Date]],4), MID(Table6[[#This Row],[Shipment Date]],5,2), RIGHT(Table6[[#This Row],[Shipment Date]],2))</f>
        <v>42239</v>
      </c>
      <c r="H94" s="9">
        <f>_xlfn.XLOOKUP(Table6[[#This Row],[Order ID]],Table5[OrderID],Table5[OrderDate],"Error",0)</f>
        <v>42232</v>
      </c>
      <c r="I94" s="6">
        <f>Table6[[#This Row],['[Formatted'] Shipment Dates]]-Table6[[#This Row],[Order Dates]]</f>
        <v>7</v>
      </c>
      <c r="J94" t="str">
        <f>_xlfn.XLOOKUP(Table6[[#This Row],[Product ID]],Product[Product ID],Product[Product Name],"ERROR",0)</f>
        <v>Teatime Chocolate Biscuits</v>
      </c>
      <c r="K94" t="str">
        <f>_xlfn.XLOOKUP(Table6[[#This Row],[Product Name]],Product[Product Name],Product[Category],"ERROR",0)</f>
        <v>Desserts</v>
      </c>
      <c r="L94" t="str">
        <f>_xlfn.XLOOKUP(Table6[[#This Row],[Order ID]],Table5[OrderID],Table5[ShipmentMode],"Error",0)</f>
        <v>UPS</v>
      </c>
    </row>
    <row r="95" spans="2:12">
      <c r="B95">
        <v>94</v>
      </c>
      <c r="C95">
        <v>10283</v>
      </c>
      <c r="D95" t="s">
        <v>808</v>
      </c>
      <c r="E95">
        <v>35</v>
      </c>
      <c r="F95" t="s">
        <v>1161</v>
      </c>
      <c r="G95" s="1">
        <f>DATE(LEFT(Table6[[#This Row],[Shipment Date]],4), MID(Table6[[#This Row],[Shipment Date]],5,2), RIGHT(Table6[[#This Row],[Shipment Date]],2))</f>
        <v>42239</v>
      </c>
      <c r="H95" s="9">
        <f>_xlfn.XLOOKUP(Table6[[#This Row],[Order ID]],Table5[OrderID],Table5[OrderDate],"Error",0)</f>
        <v>42232</v>
      </c>
      <c r="I95" s="6">
        <f>Table6[[#This Row],['[Formatted'] Shipment Dates]]-Table6[[#This Row],[Order Dates]]</f>
        <v>7</v>
      </c>
      <c r="J95" t="str">
        <f>_xlfn.XLOOKUP(Table6[[#This Row],[Product ID]],Product[Product ID],Product[Product Name],"ERROR",0)</f>
        <v>Camembert Pierrot</v>
      </c>
      <c r="K95" t="str">
        <f>_xlfn.XLOOKUP(Table6[[#This Row],[Product Name]],Product[Product Name],Product[Category],"ERROR",0)</f>
        <v>Dairy Products</v>
      </c>
      <c r="L95" t="str">
        <f>_xlfn.XLOOKUP(Table6[[#This Row],[Order ID]],Table5[OrderID],Table5[ShipmentMode],"Error",0)</f>
        <v>UPS</v>
      </c>
    </row>
    <row r="96" spans="2:12">
      <c r="B96">
        <v>95</v>
      </c>
      <c r="C96">
        <v>10283</v>
      </c>
      <c r="D96" t="s">
        <v>837</v>
      </c>
      <c r="E96">
        <v>3</v>
      </c>
      <c r="F96" t="s">
        <v>1172</v>
      </c>
      <c r="G96" s="1">
        <f>DATE(LEFT(Table6[[#This Row],[Shipment Date]],4), MID(Table6[[#This Row],[Shipment Date]],5,2), RIGHT(Table6[[#This Row],[Shipment Date]],2))</f>
        <v>42243</v>
      </c>
      <c r="H96" s="9">
        <f>_xlfn.XLOOKUP(Table6[[#This Row],[Order ID]],Table5[OrderID],Table5[OrderDate],"Error",0)</f>
        <v>42232</v>
      </c>
      <c r="I96" s="6">
        <f>Table6[[#This Row],['[Formatted'] Shipment Dates]]-Table6[[#This Row],[Order Dates]]</f>
        <v>11</v>
      </c>
      <c r="J96" t="str">
        <f>_xlfn.XLOOKUP(Table6[[#This Row],[Product ID]],Product[Product ID],Product[Product Name],"ERROR",0)</f>
        <v>Mozzarella di Giovanni</v>
      </c>
      <c r="K96" t="str">
        <f>_xlfn.XLOOKUP(Table6[[#This Row],[Product Name]],Product[Product Name],Product[Category],"ERROR",0)</f>
        <v>Dairy Products</v>
      </c>
      <c r="L96" t="str">
        <f>_xlfn.XLOOKUP(Table6[[#This Row],[Order ID]],Table5[OrderID],Table5[ShipmentMode],"Error",0)</f>
        <v>UPS</v>
      </c>
    </row>
    <row r="97" spans="2:12">
      <c r="B97">
        <v>96</v>
      </c>
      <c r="C97">
        <v>10284</v>
      </c>
      <c r="D97" t="s">
        <v>720</v>
      </c>
      <c r="E97">
        <v>15</v>
      </c>
      <c r="F97" t="s">
        <v>1172</v>
      </c>
      <c r="G97" s="1">
        <f>DATE(LEFT(Table6[[#This Row],[Shipment Date]],4), MID(Table6[[#This Row],[Shipment Date]],5,2), RIGHT(Table6[[#This Row],[Shipment Date]],2))</f>
        <v>42243</v>
      </c>
      <c r="H97" s="9">
        <f>_xlfn.XLOOKUP(Table6[[#This Row],[Order ID]],Table5[OrderID],Table5[OrderDate],"Error",0)</f>
        <v>42235</v>
      </c>
      <c r="I97" s="6">
        <f>Table6[[#This Row],['[Formatted'] Shipment Dates]]-Table6[[#This Row],[Order Dates]]</f>
        <v>8</v>
      </c>
      <c r="J97" t="str">
        <f>_xlfn.XLOOKUP(Table6[[#This Row],[Product ID]],Product[Product ID],Product[Product Name],"ERROR",0)</f>
        <v>Schoggi Schokolade</v>
      </c>
      <c r="K97" t="str">
        <f>_xlfn.XLOOKUP(Table6[[#This Row],[Product Name]],Product[Product Name],Product[Category],"ERROR",0)</f>
        <v>Desserts</v>
      </c>
      <c r="L97" t="str">
        <f>_xlfn.XLOOKUP(Table6[[#This Row],[Order ID]],Table5[OrderID],Table5[ShipmentMode],"Error",0)</f>
        <v>DHL Express</v>
      </c>
    </row>
    <row r="98" spans="2:12">
      <c r="B98">
        <v>97</v>
      </c>
      <c r="C98">
        <v>10284</v>
      </c>
      <c r="D98" t="s">
        <v>765</v>
      </c>
      <c r="E98">
        <v>21</v>
      </c>
      <c r="F98" t="s">
        <v>1172</v>
      </c>
      <c r="G98" s="1">
        <f>DATE(LEFT(Table6[[#This Row],[Shipment Date]],4), MID(Table6[[#This Row],[Shipment Date]],5,2), RIGHT(Table6[[#This Row],[Shipment Date]],2))</f>
        <v>42243</v>
      </c>
      <c r="H98" s="9">
        <f>_xlfn.XLOOKUP(Table6[[#This Row],[Order ID]],Table5[OrderID],Table5[OrderDate],"Error",0)</f>
        <v>42235</v>
      </c>
      <c r="I98" s="6">
        <f>Table6[[#This Row],['[Formatted'] Shipment Dates]]-Table6[[#This Row],[Order Dates]]</f>
        <v>8</v>
      </c>
      <c r="J98" t="str">
        <f>_xlfn.XLOOKUP(Table6[[#This Row],[Product ID]],Product[Product ID],Product[Product Name],"ERROR",0)</f>
        <v>Gula Malacca</v>
      </c>
      <c r="K98" t="str">
        <f>_xlfn.XLOOKUP(Table6[[#This Row],[Product Name]],Product[Product Name],Product[Category],"ERROR",0)</f>
        <v>Condiments</v>
      </c>
      <c r="L98" t="str">
        <f>_xlfn.XLOOKUP(Table6[[#This Row],[Order ID]],Table5[OrderID],Table5[ShipmentMode],"Error",0)</f>
        <v>DHL Express</v>
      </c>
    </row>
    <row r="99" spans="2:12">
      <c r="B99">
        <v>98</v>
      </c>
      <c r="C99">
        <v>10284</v>
      </c>
      <c r="D99" t="s">
        <v>808</v>
      </c>
      <c r="E99">
        <v>20</v>
      </c>
      <c r="F99" t="s">
        <v>1172</v>
      </c>
      <c r="G99" s="1">
        <f>DATE(LEFT(Table6[[#This Row],[Shipment Date]],4), MID(Table6[[#This Row],[Shipment Date]],5,2), RIGHT(Table6[[#This Row],[Shipment Date]],2))</f>
        <v>42243</v>
      </c>
      <c r="H99" s="9">
        <f>_xlfn.XLOOKUP(Table6[[#This Row],[Order ID]],Table5[OrderID],Table5[OrderDate],"Error",0)</f>
        <v>42235</v>
      </c>
      <c r="I99" s="6">
        <f>Table6[[#This Row],['[Formatted'] Shipment Dates]]-Table6[[#This Row],[Order Dates]]</f>
        <v>8</v>
      </c>
      <c r="J99" t="str">
        <f>_xlfn.XLOOKUP(Table6[[#This Row],[Product ID]],Product[Product ID],Product[Product Name],"ERROR",0)</f>
        <v>Camembert Pierrot</v>
      </c>
      <c r="K99" t="str">
        <f>_xlfn.XLOOKUP(Table6[[#This Row],[Product Name]],Product[Product Name],Product[Category],"ERROR",0)</f>
        <v>Dairy Products</v>
      </c>
      <c r="L99" t="str">
        <f>_xlfn.XLOOKUP(Table6[[#This Row],[Order ID]],Table5[OrderID],Table5[ShipmentMode],"Error",0)</f>
        <v>DHL Express</v>
      </c>
    </row>
    <row r="100" spans="2:12">
      <c r="B100">
        <v>99</v>
      </c>
      <c r="C100">
        <v>10284</v>
      </c>
      <c r="D100" t="s">
        <v>826</v>
      </c>
      <c r="E100">
        <v>5</v>
      </c>
      <c r="F100" t="s">
        <v>1173</v>
      </c>
      <c r="G100" s="1">
        <f>DATE(LEFT(Table6[[#This Row],[Shipment Date]],4), MID(Table6[[#This Row],[Shipment Date]],5,2), RIGHT(Table6[[#This Row],[Shipment Date]],2))</f>
        <v>42242</v>
      </c>
      <c r="H100" s="9">
        <f>_xlfn.XLOOKUP(Table6[[#This Row],[Order ID]],Table5[OrderID],Table5[OrderDate],"Error",0)</f>
        <v>42235</v>
      </c>
      <c r="I100" s="6">
        <f>Table6[[#This Row],['[Formatted'] Shipment Dates]]-Table6[[#This Row],[Order Dates]]</f>
        <v>7</v>
      </c>
      <c r="J100" t="str">
        <f>_xlfn.XLOOKUP(Table6[[#This Row],[Product ID]],Product[Product ID],Product[Product Name],"ERROR",0)</f>
        <v>Laughing Lumberjack Lager</v>
      </c>
      <c r="K100" t="str">
        <f>_xlfn.XLOOKUP(Table6[[#This Row],[Product Name]],Product[Product Name],Product[Category],"ERROR",0)</f>
        <v xml:space="preserve">Drinks </v>
      </c>
      <c r="L100" t="str">
        <f>_xlfn.XLOOKUP(Table6[[#This Row],[Order ID]],Table5[OrderID],Table5[ShipmentMode],"Error",0)</f>
        <v>DHL Express</v>
      </c>
    </row>
    <row r="101" spans="2:12">
      <c r="B101">
        <v>100</v>
      </c>
      <c r="C101">
        <v>10285</v>
      </c>
      <c r="D101" t="s">
        <v>648</v>
      </c>
      <c r="E101">
        <v>45</v>
      </c>
      <c r="F101" t="s">
        <v>1173</v>
      </c>
      <c r="G101" s="1">
        <f>DATE(LEFT(Table6[[#This Row],[Shipment Date]],4), MID(Table6[[#This Row],[Shipment Date]],5,2), RIGHT(Table6[[#This Row],[Shipment Date]],2))</f>
        <v>42242</v>
      </c>
      <c r="H101" s="9">
        <f>_xlfn.XLOOKUP(Table6[[#This Row],[Order ID]],Table5[OrderID],Table5[OrderDate],"Error",0)</f>
        <v>42236</v>
      </c>
      <c r="I101" s="6">
        <f>Table6[[#This Row],['[Formatted'] Shipment Dates]]-Table6[[#This Row],[Order Dates]]</f>
        <v>6</v>
      </c>
      <c r="J101" t="str">
        <f>_xlfn.XLOOKUP(Table6[[#This Row],[Product ID]],Product[Product ID],Product[Product Name],"ERROR",0)</f>
        <v>Chai</v>
      </c>
      <c r="K101" t="str">
        <f>_xlfn.XLOOKUP(Table6[[#This Row],[Product Name]],Product[Product Name],Product[Category],"ERROR",0)</f>
        <v xml:space="preserve">Drinks </v>
      </c>
      <c r="L101" t="str">
        <f>_xlfn.XLOOKUP(Table6[[#This Row],[Order ID]],Table5[OrderID],Table5[ShipmentMode],"Error",0)</f>
        <v>DHL</v>
      </c>
    </row>
    <row r="102" spans="2:12">
      <c r="B102">
        <v>101</v>
      </c>
      <c r="C102">
        <v>10285</v>
      </c>
      <c r="D102" t="s">
        <v>754</v>
      </c>
      <c r="E102">
        <v>40</v>
      </c>
      <c r="F102" t="s">
        <v>1173</v>
      </c>
      <c r="G102" s="1">
        <f>DATE(LEFT(Table6[[#This Row],[Shipment Date]],4), MID(Table6[[#This Row],[Shipment Date]],5,2), RIGHT(Table6[[#This Row],[Shipment Date]],2))</f>
        <v>42242</v>
      </c>
      <c r="H102" s="9">
        <f>_xlfn.XLOOKUP(Table6[[#This Row],[Order ID]],Table5[OrderID],Table5[OrderDate],"Error",0)</f>
        <v>42236</v>
      </c>
      <c r="I102" s="6">
        <f>Table6[[#This Row],['[Formatted'] Shipment Dates]]-Table6[[#This Row],[Order Dates]]</f>
        <v>6</v>
      </c>
      <c r="J102" t="str">
        <f>_xlfn.XLOOKUP(Table6[[#This Row],[Product ID]],Product[Product ID],Product[Product Name],"ERROR",0)</f>
        <v>Boston Crab Meat</v>
      </c>
      <c r="K102" t="str">
        <f>_xlfn.XLOOKUP(Table6[[#This Row],[Product Name]],Product[Product Name],Product[Category],"ERROR",0)</f>
        <v>Seafood</v>
      </c>
      <c r="L102" t="str">
        <f>_xlfn.XLOOKUP(Table6[[#This Row],[Order ID]],Table5[OrderID],Table5[ShipmentMode],"Error",0)</f>
        <v>DHL</v>
      </c>
    </row>
    <row r="103" spans="2:12">
      <c r="B103">
        <v>102</v>
      </c>
      <c r="C103">
        <v>10285</v>
      </c>
      <c r="D103" t="s">
        <v>789</v>
      </c>
      <c r="E103">
        <v>36</v>
      </c>
      <c r="F103" t="s">
        <v>1166</v>
      </c>
      <c r="G103" s="1">
        <f>DATE(LEFT(Table6[[#This Row],[Shipment Date]],4), MID(Table6[[#This Row],[Shipment Date]],5,2), RIGHT(Table6[[#This Row],[Shipment Date]],2))</f>
        <v>42246</v>
      </c>
      <c r="H103" s="9">
        <f>_xlfn.XLOOKUP(Table6[[#This Row],[Order ID]],Table5[OrderID],Table5[OrderDate],"Error",0)</f>
        <v>42236</v>
      </c>
      <c r="I103" s="6">
        <f>Table6[[#This Row],['[Formatted'] Shipment Dates]]-Table6[[#This Row],[Order Dates]]</f>
        <v>10</v>
      </c>
      <c r="J103" t="str">
        <f>_xlfn.XLOOKUP(Table6[[#This Row],[Product ID]],Product[Product ID],Product[Product Name],"ERROR",0)</f>
        <v>Perth Pasties</v>
      </c>
      <c r="K103" t="str">
        <f>_xlfn.XLOOKUP(Table6[[#This Row],[Product Name]],Product[Product Name],Product[Category],"ERROR",0)</f>
        <v>Meat/ Poultry</v>
      </c>
      <c r="L103" t="str">
        <f>_xlfn.XLOOKUP(Table6[[#This Row],[Order ID]],Table5[OrderID],Table5[ShipmentMode],"Error",0)</f>
        <v>DHL</v>
      </c>
    </row>
    <row r="104" spans="2:12">
      <c r="B104">
        <v>103</v>
      </c>
      <c r="C104">
        <v>10286</v>
      </c>
      <c r="D104" t="s">
        <v>742</v>
      </c>
      <c r="E104">
        <v>100</v>
      </c>
      <c r="F104" t="s">
        <v>1166</v>
      </c>
      <c r="G104" s="1">
        <f>DATE(LEFT(Table6[[#This Row],[Shipment Date]],4), MID(Table6[[#This Row],[Shipment Date]],5,2), RIGHT(Table6[[#This Row],[Shipment Date]],2))</f>
        <v>42246</v>
      </c>
      <c r="H104" s="9">
        <f>_xlfn.XLOOKUP(Table6[[#This Row],[Order ID]],Table5[OrderID],Table5[OrderDate],"Error",0)</f>
        <v>42237</v>
      </c>
      <c r="I104" s="6">
        <f>Table6[[#This Row],['[Formatted'] Shipment Dates]]-Table6[[#This Row],[Order Dates]]</f>
        <v>9</v>
      </c>
      <c r="J104" t="str">
        <f>_xlfn.XLOOKUP(Table6[[#This Row],[Product ID]],Product[Product ID],Product[Product Name],"ERROR",0)</f>
        <v>Steeleye Stout</v>
      </c>
      <c r="K104" t="str">
        <f>_xlfn.XLOOKUP(Table6[[#This Row],[Product Name]],Product[Product Name],Product[Category],"ERROR",0)</f>
        <v xml:space="preserve">Drinks </v>
      </c>
      <c r="L104" t="str">
        <f>_xlfn.XLOOKUP(Table6[[#This Row],[Order ID]],Table5[OrderID],Table5[ShipmentMode],"Error",0)</f>
        <v>UPS</v>
      </c>
    </row>
    <row r="105" spans="2:12">
      <c r="B105">
        <v>104</v>
      </c>
      <c r="C105">
        <v>10286</v>
      </c>
      <c r="D105" t="s">
        <v>813</v>
      </c>
      <c r="E105">
        <v>40</v>
      </c>
      <c r="F105" t="s">
        <v>1174</v>
      </c>
      <c r="G105" s="1">
        <f>DATE(LEFT(Table6[[#This Row],[Shipment Date]],4), MID(Table6[[#This Row],[Shipment Date]],5,2), RIGHT(Table6[[#This Row],[Shipment Date]],2))</f>
        <v>42244</v>
      </c>
      <c r="H105" s="9">
        <f>_xlfn.XLOOKUP(Table6[[#This Row],[Order ID]],Table5[OrderID],Table5[OrderDate],"Error",0)</f>
        <v>42237</v>
      </c>
      <c r="I105" s="6">
        <f>Table6[[#This Row],['[Formatted'] Shipment Dates]]-Table6[[#This Row],[Order Dates]]</f>
        <v>7</v>
      </c>
      <c r="J105" t="str">
        <f>_xlfn.XLOOKUP(Table6[[#This Row],[Product ID]],Product[Product ID],Product[Product Name],"ERROR",0)</f>
        <v>Tarte au sucre</v>
      </c>
      <c r="K105" t="str">
        <f>_xlfn.XLOOKUP(Table6[[#This Row],[Product Name]],Product[Product Name],Product[Category],"ERROR",0)</f>
        <v>Desserts</v>
      </c>
      <c r="L105" t="str">
        <f>_xlfn.XLOOKUP(Table6[[#This Row],[Order ID]],Table5[OrderID],Table5[ShipmentMode],"Error",0)</f>
        <v>UPS</v>
      </c>
    </row>
    <row r="106" spans="2:12">
      <c r="B106">
        <v>105</v>
      </c>
      <c r="C106">
        <v>10287</v>
      </c>
      <c r="D106" t="s">
        <v>691</v>
      </c>
      <c r="E106">
        <v>40</v>
      </c>
      <c r="F106" t="s">
        <v>1174</v>
      </c>
      <c r="G106" s="1">
        <f>DATE(LEFT(Table6[[#This Row],[Shipment Date]],4), MID(Table6[[#This Row],[Shipment Date]],5,2), RIGHT(Table6[[#This Row],[Shipment Date]],2))</f>
        <v>42244</v>
      </c>
      <c r="H106" s="9">
        <f>_xlfn.XLOOKUP(Table6[[#This Row],[Order ID]],Table5[OrderID],Table5[OrderDate],"Error",0)</f>
        <v>42238</v>
      </c>
      <c r="I106" s="6">
        <f>Table6[[#This Row],['[Formatted'] Shipment Dates]]-Table6[[#This Row],[Order Dates]]</f>
        <v>6</v>
      </c>
      <c r="J106" t="str">
        <f>_xlfn.XLOOKUP(Table6[[#This Row],[Product ID]],Product[Product ID],Product[Product Name],"ERROR",0)</f>
        <v>Pavlova</v>
      </c>
      <c r="K106" t="str">
        <f>_xlfn.XLOOKUP(Table6[[#This Row],[Product Name]],Product[Product Name],Product[Category],"ERROR",0)</f>
        <v>Desserts</v>
      </c>
      <c r="L106" t="str">
        <f>_xlfn.XLOOKUP(Table6[[#This Row],[Order ID]],Table5[OrderID],Table5[ShipmentMode],"Error",0)</f>
        <v>UPS</v>
      </c>
    </row>
    <row r="107" spans="2:12">
      <c r="B107">
        <v>106</v>
      </c>
      <c r="C107">
        <v>10287</v>
      </c>
      <c r="D107" t="s">
        <v>739</v>
      </c>
      <c r="E107">
        <v>20</v>
      </c>
      <c r="F107" t="s">
        <v>1174</v>
      </c>
      <c r="G107" s="1">
        <f>DATE(LEFT(Table6[[#This Row],[Shipment Date]],4), MID(Table6[[#This Row],[Shipment Date]],5,2), RIGHT(Table6[[#This Row],[Shipment Date]],2))</f>
        <v>42244</v>
      </c>
      <c r="H107" s="9">
        <f>_xlfn.XLOOKUP(Table6[[#This Row],[Order ID]],Table5[OrderID],Table5[OrderDate],"Error",0)</f>
        <v>42238</v>
      </c>
      <c r="I107" s="6">
        <f>Table6[[#This Row],['[Formatted'] Shipment Dates]]-Table6[[#This Row],[Order Dates]]</f>
        <v>6</v>
      </c>
      <c r="J107" t="str">
        <f>_xlfn.XLOOKUP(Table6[[#This Row],[Product ID]],Product[Product ID],Product[Product Name],"ERROR",0)</f>
        <v>Sasquatch Ale</v>
      </c>
      <c r="K107" t="str">
        <f>_xlfn.XLOOKUP(Table6[[#This Row],[Product Name]],Product[Product Name],Product[Category],"ERROR",0)</f>
        <v xml:space="preserve">Drinks </v>
      </c>
      <c r="L107" t="str">
        <f>_xlfn.XLOOKUP(Table6[[#This Row],[Order ID]],Table5[OrderID],Table5[ShipmentMode],"Error",0)</f>
        <v>UPS</v>
      </c>
    </row>
    <row r="108" spans="2:12">
      <c r="B108">
        <v>107</v>
      </c>
      <c r="C108">
        <v>10287</v>
      </c>
      <c r="D108" t="s">
        <v>770</v>
      </c>
      <c r="E108">
        <v>15</v>
      </c>
      <c r="F108" t="s">
        <v>1175</v>
      </c>
      <c r="G108" s="1">
        <f>DATE(LEFT(Table6[[#This Row],[Shipment Date]],4), MID(Table6[[#This Row],[Shipment Date]],5,2), RIGHT(Table6[[#This Row],[Shipment Date]],2))</f>
        <v>42250</v>
      </c>
      <c r="H108" s="9">
        <f>_xlfn.XLOOKUP(Table6[[#This Row],[Order ID]],Table5[OrderID],Table5[OrderDate],"Error",0)</f>
        <v>42238</v>
      </c>
      <c r="I108" s="6">
        <f>Table6[[#This Row],['[Formatted'] Shipment Dates]]-Table6[[#This Row],[Order Dates]]</f>
        <v>12</v>
      </c>
      <c r="J108" t="str">
        <f>_xlfn.XLOOKUP(Table6[[#This Row],[Product ID]],Product[Product ID],Product[Product Name],"ERROR",0)</f>
        <v>Spegesild</v>
      </c>
      <c r="K108" t="str">
        <f>_xlfn.XLOOKUP(Table6[[#This Row],[Product Name]],Product[Product Name],Product[Category],"ERROR",0)</f>
        <v>Seafood</v>
      </c>
      <c r="L108" t="str">
        <f>_xlfn.XLOOKUP(Table6[[#This Row],[Order ID]],Table5[OrderID],Table5[ShipmentMode],"Error",0)</f>
        <v>UPS</v>
      </c>
    </row>
    <row r="109" spans="2:12">
      <c r="B109">
        <v>108</v>
      </c>
      <c r="C109">
        <v>10288</v>
      </c>
      <c r="D109" t="s">
        <v>791</v>
      </c>
      <c r="E109">
        <v>10</v>
      </c>
      <c r="F109" t="s">
        <v>1175</v>
      </c>
      <c r="G109" s="1">
        <f>DATE(LEFT(Table6[[#This Row],[Shipment Date]],4), MID(Table6[[#This Row],[Shipment Date]],5,2), RIGHT(Table6[[#This Row],[Shipment Date]],2))</f>
        <v>42250</v>
      </c>
      <c r="H109" s="9">
        <f>_xlfn.XLOOKUP(Table6[[#This Row],[Order ID]],Table5[OrderID],Table5[OrderDate],"Error",0)</f>
        <v>42239</v>
      </c>
      <c r="I109" s="6">
        <f>Table6[[#This Row],['[Formatted'] Shipment Dates]]-Table6[[#This Row],[Order Dates]]</f>
        <v>11</v>
      </c>
      <c r="J109" t="str">
        <f>_xlfn.XLOOKUP(Table6[[#This Row],[Product ID]],Product[Product ID],Product[Product Name],"ERROR",0)</f>
        <v>Tourtière</v>
      </c>
      <c r="K109" t="str">
        <f>_xlfn.XLOOKUP(Table6[[#This Row],[Product Name]],Product[Product Name],Product[Category],"ERROR",0)</f>
        <v>Meat/ Poultry</v>
      </c>
      <c r="L109" t="str">
        <f>_xlfn.XLOOKUP(Table6[[#This Row],[Order ID]],Table5[OrderID],Table5[ShipmentMode],"Error",0)</f>
        <v>DHL Express</v>
      </c>
    </row>
    <row r="110" spans="2:12">
      <c r="B110">
        <v>109</v>
      </c>
      <c r="C110">
        <v>10288</v>
      </c>
      <c r="D110" t="s">
        <v>828</v>
      </c>
      <c r="E110">
        <v>3</v>
      </c>
      <c r="F110" t="s">
        <v>1174</v>
      </c>
      <c r="G110" s="1">
        <f>DATE(LEFT(Table6[[#This Row],[Shipment Date]],4), MID(Table6[[#This Row],[Shipment Date]],5,2), RIGHT(Table6[[#This Row],[Shipment Date]],2))</f>
        <v>42244</v>
      </c>
      <c r="H110" s="9">
        <f>_xlfn.XLOOKUP(Table6[[#This Row],[Order ID]],Table5[OrderID],Table5[OrderDate],"Error",0)</f>
        <v>42239</v>
      </c>
      <c r="I110" s="6">
        <f>Table6[[#This Row],['[Formatted'] Shipment Dates]]-Table6[[#This Row],[Order Dates]]</f>
        <v>5</v>
      </c>
      <c r="J110" t="str">
        <f>_xlfn.XLOOKUP(Table6[[#This Row],[Product ID]],Product[Product ID],Product[Product Name],"ERROR",0)</f>
        <v>Scottish Longbreads</v>
      </c>
      <c r="K110" t="str">
        <f>_xlfn.XLOOKUP(Table6[[#This Row],[Product Name]],Product[Product Name],Product[Category],"ERROR",0)</f>
        <v>Desserts</v>
      </c>
      <c r="L110" t="str">
        <f>_xlfn.XLOOKUP(Table6[[#This Row],[Order ID]],Table5[OrderID],Table5[ShipmentMode],"Error",0)</f>
        <v>DHL Express</v>
      </c>
    </row>
    <row r="111" spans="2:12">
      <c r="B111">
        <v>110</v>
      </c>
      <c r="C111">
        <v>10289</v>
      </c>
      <c r="D111" t="s">
        <v>658</v>
      </c>
      <c r="E111">
        <v>30</v>
      </c>
      <c r="F111" t="s">
        <v>1174</v>
      </c>
      <c r="G111" s="1">
        <f>DATE(LEFT(Table6[[#This Row],[Shipment Date]],4), MID(Table6[[#This Row],[Shipment Date]],5,2), RIGHT(Table6[[#This Row],[Shipment Date]],2))</f>
        <v>42244</v>
      </c>
      <c r="H111" s="9">
        <f>_xlfn.XLOOKUP(Table6[[#This Row],[Order ID]],Table5[OrderID],Table5[OrderDate],"Error",0)</f>
        <v>42242</v>
      </c>
      <c r="I111" s="6">
        <f>Table6[[#This Row],['[Formatted'] Shipment Dates]]-Table6[[#This Row],[Order Dates]]</f>
        <v>2</v>
      </c>
      <c r="J111" t="str">
        <f>_xlfn.XLOOKUP(Table6[[#This Row],[Product ID]],Product[Product ID],Product[Product Name],"ERROR",0)</f>
        <v>Aniseed Syrup</v>
      </c>
      <c r="K111" t="str">
        <f>_xlfn.XLOOKUP(Table6[[#This Row],[Product Name]],Product[Product Name],Product[Category],"ERROR",0)</f>
        <v>Condiments</v>
      </c>
      <c r="L111" t="str">
        <f>_xlfn.XLOOKUP(Table6[[#This Row],[Order ID]],Table5[OrderID],Table5[ShipmentMode],"Error",0)</f>
        <v>UPS</v>
      </c>
    </row>
    <row r="112" spans="2:12">
      <c r="B112">
        <v>111</v>
      </c>
      <c r="C112">
        <v>10289</v>
      </c>
      <c r="D112" t="s">
        <v>819</v>
      </c>
      <c r="E112">
        <v>9</v>
      </c>
      <c r="F112" t="s">
        <v>1175</v>
      </c>
      <c r="G112" s="1">
        <f>DATE(LEFT(Table6[[#This Row],[Shipment Date]],4), MID(Table6[[#This Row],[Shipment Date]],5,2), RIGHT(Table6[[#This Row],[Shipment Date]],2))</f>
        <v>42250</v>
      </c>
      <c r="H112" s="9">
        <f>_xlfn.XLOOKUP(Table6[[#This Row],[Order ID]],Table5[OrderID],Table5[OrderDate],"Error",0)</f>
        <v>42242</v>
      </c>
      <c r="I112" s="6">
        <f>Table6[[#This Row],['[Formatted'] Shipment Dates]]-Table6[[#This Row],[Order Dates]]</f>
        <v>8</v>
      </c>
      <c r="J112" t="str">
        <f>_xlfn.XLOOKUP(Table6[[#This Row],[Product ID]],Product[Product ID],Product[Product Name],"ERROR",0)</f>
        <v>Wimmers gute Semmelknödel</v>
      </c>
      <c r="K112" t="str">
        <f>_xlfn.XLOOKUP(Table6[[#This Row],[Product Name]],Product[Product Name],Product[Category],"ERROR",0)</f>
        <v xml:space="preserve">Grains/ Cereals </v>
      </c>
      <c r="L112" t="str">
        <f>_xlfn.XLOOKUP(Table6[[#This Row],[Order ID]],Table5[OrderID],Table5[ShipmentMode],"Error",0)</f>
        <v>UPS</v>
      </c>
    </row>
    <row r="113" spans="2:12">
      <c r="B113">
        <v>112</v>
      </c>
      <c r="C113">
        <v>10290</v>
      </c>
      <c r="D113" t="s">
        <v>664</v>
      </c>
      <c r="E113">
        <v>20</v>
      </c>
      <c r="F113" t="s">
        <v>1175</v>
      </c>
      <c r="G113" s="1">
        <f>DATE(LEFT(Table6[[#This Row],[Shipment Date]],4), MID(Table6[[#This Row],[Shipment Date]],5,2), RIGHT(Table6[[#This Row],[Shipment Date]],2))</f>
        <v>42250</v>
      </c>
      <c r="H113" s="9">
        <f>_xlfn.XLOOKUP(Table6[[#This Row],[Order ID]],Table5[OrderID],Table5[OrderDate],"Error",0)</f>
        <v>42243</v>
      </c>
      <c r="I113" s="6">
        <f>Table6[[#This Row],['[Formatted'] Shipment Dates]]-Table6[[#This Row],[Order Dates]]</f>
        <v>7</v>
      </c>
      <c r="J113" t="str">
        <f>_xlfn.XLOOKUP(Table6[[#This Row],[Product ID]],Product[Product ID],Product[Product Name],"ERROR",0)</f>
        <v>Chef Anton's Gumbo Mix</v>
      </c>
      <c r="K113" t="str">
        <f>_xlfn.XLOOKUP(Table6[[#This Row],[Product Name]],Product[Product Name],Product[Category],"ERROR",0)</f>
        <v>Condiments</v>
      </c>
      <c r="L113" t="str">
        <f>_xlfn.XLOOKUP(Table6[[#This Row],[Order ID]],Table5[OrderID],Table5[ShipmentMode],"Error",0)</f>
        <v>DHL Express</v>
      </c>
    </row>
    <row r="114" spans="2:12">
      <c r="B114">
        <v>113</v>
      </c>
      <c r="C114">
        <v>10290</v>
      </c>
      <c r="D114" t="s">
        <v>726</v>
      </c>
      <c r="E114">
        <v>15</v>
      </c>
      <c r="F114" t="s">
        <v>1175</v>
      </c>
      <c r="G114" s="1">
        <f>DATE(LEFT(Table6[[#This Row],[Shipment Date]],4), MID(Table6[[#This Row],[Shipment Date]],5,2), RIGHT(Table6[[#This Row],[Shipment Date]],2))</f>
        <v>42250</v>
      </c>
      <c r="H114" s="9">
        <f>_xlfn.XLOOKUP(Table6[[#This Row],[Order ID]],Table5[OrderID],Table5[OrderDate],"Error",0)</f>
        <v>42243</v>
      </c>
      <c r="I114" s="6">
        <f>Table6[[#This Row],['[Formatted'] Shipment Dates]]-Table6[[#This Row],[Order Dates]]</f>
        <v>7</v>
      </c>
      <c r="J114" t="str">
        <f>_xlfn.XLOOKUP(Table6[[#This Row],[Product ID]],Product[Product ID],Product[Product Name],"ERROR",0)</f>
        <v>Thüringer Rostbratwurst</v>
      </c>
      <c r="K114" t="str">
        <f>_xlfn.XLOOKUP(Table6[[#This Row],[Product Name]],Product[Product Name],Product[Category],"ERROR",0)</f>
        <v>Meat/ Poultry</v>
      </c>
      <c r="L114" t="str">
        <f>_xlfn.XLOOKUP(Table6[[#This Row],[Order ID]],Table5[OrderID],Table5[ShipmentMode],"Error",0)</f>
        <v>DHL Express</v>
      </c>
    </row>
    <row r="115" spans="2:12">
      <c r="B115">
        <v>114</v>
      </c>
      <c r="C115">
        <v>10290</v>
      </c>
      <c r="D115" t="s">
        <v>778</v>
      </c>
      <c r="E115">
        <v>15</v>
      </c>
      <c r="F115" t="s">
        <v>1175</v>
      </c>
      <c r="G115" s="1">
        <f>DATE(LEFT(Table6[[#This Row],[Shipment Date]],4), MID(Table6[[#This Row],[Shipment Date]],5,2), RIGHT(Table6[[#This Row],[Shipment Date]],2))</f>
        <v>42250</v>
      </c>
      <c r="H115" s="9">
        <f>_xlfn.XLOOKUP(Table6[[#This Row],[Order ID]],Table5[OrderID],Table5[OrderDate],"Error",0)</f>
        <v>42243</v>
      </c>
      <c r="I115" s="6">
        <f>Table6[[#This Row],['[Formatted'] Shipment Dates]]-Table6[[#This Row],[Order Dates]]</f>
        <v>7</v>
      </c>
      <c r="J115" t="str">
        <f>_xlfn.XLOOKUP(Table6[[#This Row],[Product ID]],Product[Product ID],Product[Product Name],"ERROR",0)</f>
        <v>Maxilaku</v>
      </c>
      <c r="K115" t="str">
        <f>_xlfn.XLOOKUP(Table6[[#This Row],[Product Name]],Product[Product Name],Product[Category],"ERROR",0)</f>
        <v>Desserts</v>
      </c>
      <c r="L115" t="str">
        <f>_xlfn.XLOOKUP(Table6[[#This Row],[Order ID]],Table5[OrderID],Table5[ShipmentMode],"Error",0)</f>
        <v>DHL Express</v>
      </c>
    </row>
    <row r="116" spans="2:12">
      <c r="B116">
        <v>115</v>
      </c>
      <c r="C116">
        <v>10290</v>
      </c>
      <c r="D116" t="s">
        <v>850</v>
      </c>
      <c r="E116">
        <v>10</v>
      </c>
      <c r="F116" t="s">
        <v>1176</v>
      </c>
      <c r="G116" s="1">
        <f>DATE(LEFT(Table6[[#This Row],[Shipment Date]],4), MID(Table6[[#This Row],[Shipment Date]],5,2), RIGHT(Table6[[#This Row],[Shipment Date]],2))</f>
        <v>42251</v>
      </c>
      <c r="H116" s="9">
        <f>_xlfn.XLOOKUP(Table6[[#This Row],[Order ID]],Table5[OrderID],Table5[OrderDate],"Error",0)</f>
        <v>42243</v>
      </c>
      <c r="I116" s="6">
        <f>Table6[[#This Row],['[Formatted'] Shipment Dates]]-Table6[[#This Row],[Order Dates]]</f>
        <v>8</v>
      </c>
      <c r="J116" t="str">
        <f>_xlfn.XLOOKUP(Table6[[#This Row],[Product ID]],Product[Product ID],Product[Product Name],"ERROR",0)</f>
        <v>Original Frankfurter grüne Soße</v>
      </c>
      <c r="K116" t="str">
        <f>_xlfn.XLOOKUP(Table6[[#This Row],[Product Name]],Product[Product Name],Product[Category],"ERROR",0)</f>
        <v>Condiments</v>
      </c>
      <c r="L116" t="str">
        <f>_xlfn.XLOOKUP(Table6[[#This Row],[Order ID]],Table5[OrderID],Table5[ShipmentMode],"Error",0)</f>
        <v>DHL Express</v>
      </c>
    </row>
    <row r="117" spans="2:12">
      <c r="B117">
        <v>116</v>
      </c>
      <c r="C117">
        <v>10291</v>
      </c>
      <c r="D117" t="s">
        <v>684</v>
      </c>
      <c r="E117">
        <v>20</v>
      </c>
      <c r="F117" t="s">
        <v>1176</v>
      </c>
      <c r="G117" s="1">
        <f>DATE(LEFT(Table6[[#This Row],[Shipment Date]],4), MID(Table6[[#This Row],[Shipment Date]],5,2), RIGHT(Table6[[#This Row],[Shipment Date]],2))</f>
        <v>42251</v>
      </c>
      <c r="H117" s="9">
        <f>_xlfn.XLOOKUP(Table6[[#This Row],[Order ID]],Table5[OrderID],Table5[OrderDate],"Error",0)</f>
        <v>42243</v>
      </c>
      <c r="I117" s="6">
        <f>Table6[[#This Row],['[Formatted'] Shipment Dates]]-Table6[[#This Row],[Order Dates]]</f>
        <v>8</v>
      </c>
      <c r="J117" t="str">
        <f>_xlfn.XLOOKUP(Table6[[#This Row],[Product ID]],Product[Product ID],Product[Product Name],"ERROR",0)</f>
        <v>Konbu</v>
      </c>
      <c r="K117" t="str">
        <f>_xlfn.XLOOKUP(Table6[[#This Row],[Product Name]],Product[Product Name],Product[Category],"ERROR",0)</f>
        <v>Seafood</v>
      </c>
      <c r="L117" t="str">
        <f>_xlfn.XLOOKUP(Table6[[#This Row],[Order ID]],Table5[OrderID],Table5[ShipmentMode],"Error",0)</f>
        <v>DHL</v>
      </c>
    </row>
    <row r="118" spans="2:12">
      <c r="B118">
        <v>117</v>
      </c>
      <c r="C118">
        <v>10291</v>
      </c>
      <c r="D118" t="s">
        <v>765</v>
      </c>
      <c r="E118">
        <v>24</v>
      </c>
      <c r="F118" t="s">
        <v>1176</v>
      </c>
      <c r="G118" s="1">
        <f>DATE(LEFT(Table6[[#This Row],[Shipment Date]],4), MID(Table6[[#This Row],[Shipment Date]],5,2), RIGHT(Table6[[#This Row],[Shipment Date]],2))</f>
        <v>42251</v>
      </c>
      <c r="H118" s="9">
        <f>_xlfn.XLOOKUP(Table6[[#This Row],[Order ID]],Table5[OrderID],Table5[OrderDate],"Error",0)</f>
        <v>42243</v>
      </c>
      <c r="I118" s="6">
        <f>Table6[[#This Row],['[Formatted'] Shipment Dates]]-Table6[[#This Row],[Order Dates]]</f>
        <v>8</v>
      </c>
      <c r="J118" t="str">
        <f>_xlfn.XLOOKUP(Table6[[#This Row],[Product ID]],Product[Product ID],Product[Product Name],"ERROR",0)</f>
        <v>Gula Malacca</v>
      </c>
      <c r="K118" t="str">
        <f>_xlfn.XLOOKUP(Table6[[#This Row],[Product Name]],Product[Product Name],Product[Category],"ERROR",0)</f>
        <v>Condiments</v>
      </c>
      <c r="L118" t="str">
        <f>_xlfn.XLOOKUP(Table6[[#This Row],[Order ID]],Table5[OrderID],Table5[ShipmentMode],"Error",0)</f>
        <v>DHL</v>
      </c>
    </row>
    <row r="119" spans="2:12">
      <c r="B119">
        <v>118</v>
      </c>
      <c r="C119">
        <v>10291</v>
      </c>
      <c r="D119" t="s">
        <v>784</v>
      </c>
      <c r="E119">
        <v>2</v>
      </c>
      <c r="F119" t="s">
        <v>1177</v>
      </c>
      <c r="G119" s="1">
        <f>DATE(LEFT(Table6[[#This Row],[Shipment Date]],4), MID(Table6[[#This Row],[Shipment Date]],5,2), RIGHT(Table6[[#This Row],[Shipment Date]],2))</f>
        <v>42249</v>
      </c>
      <c r="H119" s="9">
        <f>_xlfn.XLOOKUP(Table6[[#This Row],[Order ID]],Table5[OrderID],Table5[OrderDate],"Error",0)</f>
        <v>42243</v>
      </c>
      <c r="I119" s="6">
        <f>Table6[[#This Row],['[Formatted'] Shipment Dates]]-Table6[[#This Row],[Order Dates]]</f>
        <v>6</v>
      </c>
      <c r="J119" t="str">
        <f>_xlfn.XLOOKUP(Table6[[#This Row],[Product ID]],Product[Product ID],Product[Product Name],"ERROR",0)</f>
        <v>Manjimup Dried Apples</v>
      </c>
      <c r="K119" t="str">
        <f>_xlfn.XLOOKUP(Table6[[#This Row],[Product Name]],Product[Product Name],Product[Category],"ERROR",0)</f>
        <v xml:space="preserve">Produce </v>
      </c>
      <c r="L119" t="str">
        <f>_xlfn.XLOOKUP(Table6[[#This Row],[Order ID]],Table5[OrderID],Table5[ShipmentMode],"Error",0)</f>
        <v>DHL</v>
      </c>
    </row>
    <row r="120" spans="2:12">
      <c r="B120">
        <v>119</v>
      </c>
      <c r="C120">
        <v>10292</v>
      </c>
      <c r="D120" t="s">
        <v>701</v>
      </c>
      <c r="E120">
        <v>20</v>
      </c>
      <c r="F120" t="s">
        <v>1178</v>
      </c>
      <c r="G120" s="1">
        <f>DATE(LEFT(Table6[[#This Row],[Shipment Date]],4), MID(Table6[[#This Row],[Shipment Date]],5,2), RIGHT(Table6[[#This Row],[Shipment Date]],2))</f>
        <v>42258</v>
      </c>
      <c r="H120" s="9">
        <f>_xlfn.XLOOKUP(Table6[[#This Row],[Order ID]],Table5[OrderID],Table5[OrderDate],"Error",0)</f>
        <v>42244</v>
      </c>
      <c r="I120" s="6">
        <f>Table6[[#This Row],['[Formatted'] Shipment Dates]]-Table6[[#This Row],[Order Dates]]</f>
        <v>14</v>
      </c>
      <c r="J120" t="str">
        <f>_xlfn.XLOOKUP(Table6[[#This Row],[Product ID]],Product[Product ID],Product[Product Name],"ERROR",0)</f>
        <v>Sir Rodney's Marmalade</v>
      </c>
      <c r="K120" t="str">
        <f>_xlfn.XLOOKUP(Table6[[#This Row],[Product Name]],Product[Product Name],Product[Category],"ERROR",0)</f>
        <v>Desserts</v>
      </c>
      <c r="L120" t="str">
        <f>_xlfn.XLOOKUP(Table6[[#This Row],[Order ID]],Table5[OrderID],Table5[ShipmentMode],"Error",0)</f>
        <v>DHL</v>
      </c>
    </row>
    <row r="121" spans="2:12">
      <c r="B121">
        <v>120</v>
      </c>
      <c r="C121">
        <v>10293</v>
      </c>
      <c r="D121" t="s">
        <v>696</v>
      </c>
      <c r="E121">
        <v>12</v>
      </c>
      <c r="F121" t="s">
        <v>1178</v>
      </c>
      <c r="G121" s="1">
        <f>DATE(LEFT(Table6[[#This Row],[Shipment Date]],4), MID(Table6[[#This Row],[Shipment Date]],5,2), RIGHT(Table6[[#This Row],[Shipment Date]],2))</f>
        <v>42258</v>
      </c>
      <c r="H121" s="9">
        <f>_xlfn.XLOOKUP(Table6[[#This Row],[Order ID]],Table5[OrderID],Table5[OrderDate],"Error",0)</f>
        <v>42245</v>
      </c>
      <c r="I121" s="6">
        <f>Table6[[#This Row],['[Formatted'] Shipment Dates]]-Table6[[#This Row],[Order Dates]]</f>
        <v>13</v>
      </c>
      <c r="J121" t="str">
        <f>_xlfn.XLOOKUP(Table6[[#This Row],[Product ID]],Product[Product ID],Product[Product Name],"ERROR",0)</f>
        <v>Carnarvon Tigers</v>
      </c>
      <c r="K121" t="str">
        <f>_xlfn.XLOOKUP(Table6[[#This Row],[Product Name]],Product[Product Name],Product[Category],"ERROR",0)</f>
        <v>Seafood</v>
      </c>
      <c r="L121" t="str">
        <f>_xlfn.XLOOKUP(Table6[[#This Row],[Order ID]],Table5[OrderID],Table5[ShipmentMode],"Error",0)</f>
        <v>UPS</v>
      </c>
    </row>
    <row r="122" spans="2:12">
      <c r="B122">
        <v>121</v>
      </c>
      <c r="C122">
        <v>10293</v>
      </c>
      <c r="D122" t="s">
        <v>711</v>
      </c>
      <c r="E122">
        <v>10</v>
      </c>
      <c r="F122" t="s">
        <v>1178</v>
      </c>
      <c r="G122" s="1">
        <f>DATE(LEFT(Table6[[#This Row],[Shipment Date]],4), MID(Table6[[#This Row],[Shipment Date]],5,2), RIGHT(Table6[[#This Row],[Shipment Date]],2))</f>
        <v>42258</v>
      </c>
      <c r="H122" s="9">
        <f>_xlfn.XLOOKUP(Table6[[#This Row],[Order ID]],Table5[OrderID],Table5[OrderDate],"Error",0)</f>
        <v>42245</v>
      </c>
      <c r="I122" s="6">
        <f>Table6[[#This Row],['[Formatted'] Shipment Dates]]-Table6[[#This Row],[Order Dates]]</f>
        <v>13</v>
      </c>
      <c r="J122" t="str">
        <f>_xlfn.XLOOKUP(Table6[[#This Row],[Product ID]],Product[Product ID],Product[Product Name],"ERROR",0)</f>
        <v>Guaraná Fantástica</v>
      </c>
      <c r="K122" t="str">
        <f>_xlfn.XLOOKUP(Table6[[#This Row],[Product Name]],Product[Product Name],Product[Category],"ERROR",0)</f>
        <v xml:space="preserve">Drinks </v>
      </c>
      <c r="L122" t="str">
        <f>_xlfn.XLOOKUP(Table6[[#This Row],[Order ID]],Table5[OrderID],Table5[ShipmentMode],"Error",0)</f>
        <v>UPS</v>
      </c>
    </row>
    <row r="123" spans="2:12">
      <c r="B123">
        <v>122</v>
      </c>
      <c r="C123">
        <v>10293</v>
      </c>
      <c r="D123" t="s">
        <v>817</v>
      </c>
      <c r="E123">
        <v>5</v>
      </c>
      <c r="F123" t="s">
        <v>1178</v>
      </c>
      <c r="G123" s="1">
        <f>DATE(LEFT(Table6[[#This Row],[Shipment Date]],4), MID(Table6[[#This Row],[Shipment Date]],5,2), RIGHT(Table6[[#This Row],[Shipment Date]],2))</f>
        <v>42258</v>
      </c>
      <c r="H123" s="9">
        <f>_xlfn.XLOOKUP(Table6[[#This Row],[Order ID]],Table5[OrderID],Table5[OrderDate],"Error",0)</f>
        <v>42245</v>
      </c>
      <c r="I123" s="6">
        <f>Table6[[#This Row],['[Formatted'] Shipment Dates]]-Table6[[#This Row],[Order Dates]]</f>
        <v>13</v>
      </c>
      <c r="J123" t="str">
        <f>_xlfn.XLOOKUP(Table6[[#This Row],[Product ID]],Product[Product ID],Product[Product Name],"ERROR",0)</f>
        <v>Vegie-spread</v>
      </c>
      <c r="K123" t="str">
        <f>_xlfn.XLOOKUP(Table6[[#This Row],[Product Name]],Product[Product Name],Product[Category],"ERROR",0)</f>
        <v>Condiments</v>
      </c>
      <c r="L123" t="str">
        <f>_xlfn.XLOOKUP(Table6[[#This Row],[Order ID]],Table5[OrderID],Table5[ShipmentMode],"Error",0)</f>
        <v>UPS</v>
      </c>
    </row>
    <row r="124" spans="2:12">
      <c r="B124">
        <v>123</v>
      </c>
      <c r="C124">
        <v>10293</v>
      </c>
      <c r="D124" t="s">
        <v>845</v>
      </c>
      <c r="E124">
        <v>6</v>
      </c>
      <c r="F124" t="s">
        <v>1179</v>
      </c>
      <c r="G124" s="1">
        <f>DATE(LEFT(Table6[[#This Row],[Shipment Date]],4), MID(Table6[[#This Row],[Shipment Date]],5,2), RIGHT(Table6[[#This Row],[Shipment Date]],2))</f>
        <v>42252</v>
      </c>
      <c r="H124" s="9">
        <f>_xlfn.XLOOKUP(Table6[[#This Row],[Order ID]],Table5[OrderID],Table5[OrderDate],"Error",0)</f>
        <v>42245</v>
      </c>
      <c r="I124" s="6">
        <f>Table6[[#This Row],['[Formatted'] Shipment Dates]]-Table6[[#This Row],[Order Dates]]</f>
        <v>7</v>
      </c>
      <c r="J124" t="str">
        <f>_xlfn.XLOOKUP(Table6[[#This Row],[Product ID]],Product[Product ID],Product[Product Name],"ERROR",0)</f>
        <v>Rhönbräu Klosterbier</v>
      </c>
      <c r="K124" t="str">
        <f>_xlfn.XLOOKUP(Table6[[#This Row],[Product Name]],Product[Product Name],Product[Category],"ERROR",0)</f>
        <v xml:space="preserve">Drinks </v>
      </c>
      <c r="L124" t="str">
        <f>_xlfn.XLOOKUP(Table6[[#This Row],[Order ID]],Table5[OrderID],Table5[ShipmentMode],"Error",0)</f>
        <v>UPS</v>
      </c>
    </row>
    <row r="125" spans="2:12">
      <c r="B125">
        <v>124</v>
      </c>
      <c r="C125">
        <v>10294</v>
      </c>
      <c r="D125" t="s">
        <v>648</v>
      </c>
      <c r="E125">
        <v>18</v>
      </c>
      <c r="F125" t="s">
        <v>1179</v>
      </c>
      <c r="G125" s="1">
        <f>DATE(LEFT(Table6[[#This Row],[Shipment Date]],4), MID(Table6[[#This Row],[Shipment Date]],5,2), RIGHT(Table6[[#This Row],[Shipment Date]],2))</f>
        <v>42252</v>
      </c>
      <c r="H125" s="9">
        <f>_xlfn.XLOOKUP(Table6[[#This Row],[Order ID]],Table5[OrderID],Table5[OrderDate],"Error",0)</f>
        <v>42246</v>
      </c>
      <c r="I125" s="6">
        <f>Table6[[#This Row],['[Formatted'] Shipment Dates]]-Table6[[#This Row],[Order Dates]]</f>
        <v>6</v>
      </c>
      <c r="J125" t="str">
        <f>_xlfn.XLOOKUP(Table6[[#This Row],[Product ID]],Product[Product ID],Product[Product Name],"ERROR",0)</f>
        <v>Chai</v>
      </c>
      <c r="K125" t="str">
        <f>_xlfn.XLOOKUP(Table6[[#This Row],[Product Name]],Product[Product Name],Product[Category],"ERROR",0)</f>
        <v xml:space="preserve">Drinks </v>
      </c>
      <c r="L125" t="str">
        <f>_xlfn.XLOOKUP(Table6[[#This Row],[Order ID]],Table5[OrderID],Table5[ShipmentMode],"Error",0)</f>
        <v>DHL</v>
      </c>
    </row>
    <row r="126" spans="2:12">
      <c r="B126">
        <v>125</v>
      </c>
      <c r="C126">
        <v>10294</v>
      </c>
      <c r="D126" t="s">
        <v>694</v>
      </c>
      <c r="E126">
        <v>15</v>
      </c>
      <c r="F126" t="s">
        <v>1179</v>
      </c>
      <c r="G126" s="1">
        <f>DATE(LEFT(Table6[[#This Row],[Shipment Date]],4), MID(Table6[[#This Row],[Shipment Date]],5,2), RIGHT(Table6[[#This Row],[Shipment Date]],2))</f>
        <v>42252</v>
      </c>
      <c r="H126" s="9">
        <f>_xlfn.XLOOKUP(Table6[[#This Row],[Order ID]],Table5[OrderID],Table5[OrderDate],"Error",0)</f>
        <v>42246</v>
      </c>
      <c r="I126" s="6">
        <f>Table6[[#This Row],['[Formatted'] Shipment Dates]]-Table6[[#This Row],[Order Dates]]</f>
        <v>6</v>
      </c>
      <c r="J126" t="str">
        <f>_xlfn.XLOOKUP(Table6[[#This Row],[Product ID]],Product[Product ID],Product[Product Name],"ERROR",0)</f>
        <v>Alice Mutton</v>
      </c>
      <c r="K126" t="str">
        <f>_xlfn.XLOOKUP(Table6[[#This Row],[Product Name]],Product[Product Name],Product[Category],"ERROR",0)</f>
        <v>Meat/ Poultry</v>
      </c>
      <c r="L126" t="str">
        <f>_xlfn.XLOOKUP(Table6[[#This Row],[Order ID]],Table5[OrderID],Table5[ShipmentMode],"Error",0)</f>
        <v>DHL</v>
      </c>
    </row>
    <row r="127" spans="2:12">
      <c r="B127">
        <v>126</v>
      </c>
      <c r="C127">
        <v>10294</v>
      </c>
      <c r="D127" t="s">
        <v>762</v>
      </c>
      <c r="E127">
        <v>15</v>
      </c>
      <c r="F127" t="s">
        <v>1179</v>
      </c>
      <c r="G127" s="1">
        <f>DATE(LEFT(Table6[[#This Row],[Shipment Date]],4), MID(Table6[[#This Row],[Shipment Date]],5,2), RIGHT(Table6[[#This Row],[Shipment Date]],2))</f>
        <v>42252</v>
      </c>
      <c r="H127" s="9">
        <f>_xlfn.XLOOKUP(Table6[[#This Row],[Order ID]],Table5[OrderID],Table5[OrderDate],"Error",0)</f>
        <v>42246</v>
      </c>
      <c r="I127" s="6">
        <f>Table6[[#This Row],['[Formatted'] Shipment Dates]]-Table6[[#This Row],[Order Dates]]</f>
        <v>6</v>
      </c>
      <c r="J127" t="str">
        <f>_xlfn.XLOOKUP(Table6[[#This Row],[Product ID]],Product[Product ID],Product[Product Name],"ERROR",0)</f>
        <v>Ipoh Coffee</v>
      </c>
      <c r="K127" t="str">
        <f>_xlfn.XLOOKUP(Table6[[#This Row],[Product Name]],Product[Product Name],Product[Category],"ERROR",0)</f>
        <v xml:space="preserve">Drinks </v>
      </c>
      <c r="L127" t="str">
        <f>_xlfn.XLOOKUP(Table6[[#This Row],[Order ID]],Table5[OrderID],Table5[ShipmentMode],"Error",0)</f>
        <v>DHL</v>
      </c>
    </row>
    <row r="128" spans="2:12">
      <c r="B128">
        <v>127</v>
      </c>
      <c r="C128">
        <v>10294</v>
      </c>
      <c r="D128" t="s">
        <v>808</v>
      </c>
      <c r="E128">
        <v>21</v>
      </c>
      <c r="F128" t="s">
        <v>1179</v>
      </c>
      <c r="G128" s="1">
        <f>DATE(LEFT(Table6[[#This Row],[Shipment Date]],4), MID(Table6[[#This Row],[Shipment Date]],5,2), RIGHT(Table6[[#This Row],[Shipment Date]],2))</f>
        <v>42252</v>
      </c>
      <c r="H128" s="9">
        <f>_xlfn.XLOOKUP(Table6[[#This Row],[Order ID]],Table5[OrderID],Table5[OrderDate],"Error",0)</f>
        <v>42246</v>
      </c>
      <c r="I128" s="6">
        <f>Table6[[#This Row],['[Formatted'] Shipment Dates]]-Table6[[#This Row],[Order Dates]]</f>
        <v>6</v>
      </c>
      <c r="J128" t="str">
        <f>_xlfn.XLOOKUP(Table6[[#This Row],[Product ID]],Product[Product ID],Product[Product Name],"ERROR",0)</f>
        <v>Camembert Pierrot</v>
      </c>
      <c r="K128" t="str">
        <f>_xlfn.XLOOKUP(Table6[[#This Row],[Product Name]],Product[Product Name],Product[Category],"ERROR",0)</f>
        <v>Dairy Products</v>
      </c>
      <c r="L128" t="str">
        <f>_xlfn.XLOOKUP(Table6[[#This Row],[Order ID]],Table5[OrderID],Table5[ShipmentMode],"Error",0)</f>
        <v>DHL</v>
      </c>
    </row>
    <row r="129" spans="2:12">
      <c r="B129">
        <v>128</v>
      </c>
      <c r="C129">
        <v>10294</v>
      </c>
      <c r="D129" t="s">
        <v>845</v>
      </c>
      <c r="E129">
        <v>6</v>
      </c>
      <c r="F129" t="s">
        <v>1180</v>
      </c>
      <c r="G129" s="1">
        <f>DATE(LEFT(Table6[[#This Row],[Shipment Date]],4), MID(Table6[[#This Row],[Shipment Date]],5,2), RIGHT(Table6[[#This Row],[Shipment Date]],2))</f>
        <v>42257</v>
      </c>
      <c r="H129" s="9">
        <f>_xlfn.XLOOKUP(Table6[[#This Row],[Order ID]],Table5[OrderID],Table5[OrderDate],"Error",0)</f>
        <v>42246</v>
      </c>
      <c r="I129" s="6">
        <f>Table6[[#This Row],['[Formatted'] Shipment Dates]]-Table6[[#This Row],[Order Dates]]</f>
        <v>11</v>
      </c>
      <c r="J129" t="str">
        <f>_xlfn.XLOOKUP(Table6[[#This Row],[Product ID]],Product[Product ID],Product[Product Name],"ERROR",0)</f>
        <v>Rhönbräu Klosterbier</v>
      </c>
      <c r="K129" t="str">
        <f>_xlfn.XLOOKUP(Table6[[#This Row],[Product Name]],Product[Product Name],Product[Category],"ERROR",0)</f>
        <v xml:space="preserve">Drinks </v>
      </c>
      <c r="L129" t="str">
        <f>_xlfn.XLOOKUP(Table6[[#This Row],[Order ID]],Table5[OrderID],Table5[ShipmentMode],"Error",0)</f>
        <v>DHL</v>
      </c>
    </row>
    <row r="130" spans="2:12">
      <c r="B130">
        <v>129</v>
      </c>
      <c r="C130">
        <v>10295</v>
      </c>
      <c r="D130" t="s">
        <v>796</v>
      </c>
      <c r="E130">
        <v>4</v>
      </c>
      <c r="F130" t="s">
        <v>1178</v>
      </c>
      <c r="G130" s="1">
        <f>DATE(LEFT(Table6[[#This Row],[Shipment Date]],4), MID(Table6[[#This Row],[Shipment Date]],5,2), RIGHT(Table6[[#This Row],[Shipment Date]],2))</f>
        <v>42258</v>
      </c>
      <c r="H130" s="9">
        <f>_xlfn.XLOOKUP(Table6[[#This Row],[Order ID]],Table5[OrderID],Table5[OrderDate],"Error",0)</f>
        <v>42249</v>
      </c>
      <c r="I130" s="6">
        <f>Table6[[#This Row],['[Formatted'] Shipment Dates]]-Table6[[#This Row],[Order Dates]]</f>
        <v>9</v>
      </c>
      <c r="J130" t="str">
        <f>_xlfn.XLOOKUP(Table6[[#This Row],[Product ID]],Product[Product ID],Product[Product Name],"ERROR",0)</f>
        <v>Gnocchi di nonna Alice</v>
      </c>
      <c r="K130" t="str">
        <f>_xlfn.XLOOKUP(Table6[[#This Row],[Product Name]],Product[Product Name],Product[Category],"ERROR",0)</f>
        <v xml:space="preserve">Grains/ Cereals </v>
      </c>
      <c r="L130" t="str">
        <f>_xlfn.XLOOKUP(Table6[[#This Row],[Order ID]],Table5[OrderID],Table5[ShipmentMode],"Error",0)</f>
        <v>DHL</v>
      </c>
    </row>
    <row r="131" spans="2:12">
      <c r="B131">
        <v>130</v>
      </c>
      <c r="C131">
        <v>10296</v>
      </c>
      <c r="D131" t="s">
        <v>679</v>
      </c>
      <c r="E131">
        <v>12</v>
      </c>
      <c r="F131" t="s">
        <v>1178</v>
      </c>
      <c r="G131" s="1">
        <f>DATE(LEFT(Table6[[#This Row],[Shipment Date]],4), MID(Table6[[#This Row],[Shipment Date]],5,2), RIGHT(Table6[[#This Row],[Shipment Date]],2))</f>
        <v>42258</v>
      </c>
      <c r="H131" s="9">
        <f>_xlfn.XLOOKUP(Table6[[#This Row],[Order ID]],Table5[OrderID],Table5[OrderDate],"Error",0)</f>
        <v>42250</v>
      </c>
      <c r="I131" s="6">
        <f>Table6[[#This Row],['[Formatted'] Shipment Dates]]-Table6[[#This Row],[Order Dates]]</f>
        <v>8</v>
      </c>
      <c r="J131" t="str">
        <f>_xlfn.XLOOKUP(Table6[[#This Row],[Product ID]],Product[Product ID],Product[Product Name],"ERROR",0)</f>
        <v>Queso Cabrales</v>
      </c>
      <c r="K131" t="str">
        <f>_xlfn.XLOOKUP(Table6[[#This Row],[Product Name]],Product[Product Name],Product[Category],"ERROR",0)</f>
        <v>Dairy Products</v>
      </c>
      <c r="L131" t="str">
        <f>_xlfn.XLOOKUP(Table6[[#This Row],[Order ID]],Table5[OrderID],Table5[ShipmentMode],"Error",0)</f>
        <v>DHL Express</v>
      </c>
    </row>
    <row r="132" spans="2:12">
      <c r="B132">
        <v>131</v>
      </c>
      <c r="C132">
        <v>10296</v>
      </c>
      <c r="D132" t="s">
        <v>691</v>
      </c>
      <c r="E132">
        <v>30</v>
      </c>
      <c r="F132" t="s">
        <v>1178</v>
      </c>
      <c r="G132" s="1">
        <f>DATE(LEFT(Table6[[#This Row],[Shipment Date]],4), MID(Table6[[#This Row],[Shipment Date]],5,2), RIGHT(Table6[[#This Row],[Shipment Date]],2))</f>
        <v>42258</v>
      </c>
      <c r="H132" s="9">
        <f>_xlfn.XLOOKUP(Table6[[#This Row],[Order ID]],Table5[OrderID],Table5[OrderDate],"Error",0)</f>
        <v>42250</v>
      </c>
      <c r="I132" s="6">
        <f>Table6[[#This Row],['[Formatted'] Shipment Dates]]-Table6[[#This Row],[Order Dates]]</f>
        <v>8</v>
      </c>
      <c r="J132" t="str">
        <f>_xlfn.XLOOKUP(Table6[[#This Row],[Product ID]],Product[Product ID],Product[Product Name],"ERROR",0)</f>
        <v>Pavlova</v>
      </c>
      <c r="K132" t="str">
        <f>_xlfn.XLOOKUP(Table6[[#This Row],[Product Name]],Product[Product Name],Product[Category],"ERROR",0)</f>
        <v>Desserts</v>
      </c>
      <c r="L132" t="str">
        <f>_xlfn.XLOOKUP(Table6[[#This Row],[Order ID]],Table5[OrderID],Table5[ShipmentMode],"Error",0)</f>
        <v>DHL Express</v>
      </c>
    </row>
    <row r="133" spans="2:12">
      <c r="B133">
        <v>132</v>
      </c>
      <c r="C133">
        <v>10296</v>
      </c>
      <c r="D133" t="s">
        <v>831</v>
      </c>
      <c r="E133">
        <v>15</v>
      </c>
      <c r="F133" t="s">
        <v>1180</v>
      </c>
      <c r="G133" s="1">
        <f>DATE(LEFT(Table6[[#This Row],[Shipment Date]],4), MID(Table6[[#This Row],[Shipment Date]],5,2), RIGHT(Table6[[#This Row],[Shipment Date]],2))</f>
        <v>42257</v>
      </c>
      <c r="H133" s="9">
        <f>_xlfn.XLOOKUP(Table6[[#This Row],[Order ID]],Table5[OrderID],Table5[OrderDate],"Error",0)</f>
        <v>42250</v>
      </c>
      <c r="I133" s="6">
        <f>Table6[[#This Row],['[Formatted'] Shipment Dates]]-Table6[[#This Row],[Order Dates]]</f>
        <v>7</v>
      </c>
      <c r="J133" t="str">
        <f>_xlfn.XLOOKUP(Table6[[#This Row],[Product ID]],Product[Product ID],Product[Product Name],"ERROR",0)</f>
        <v>Gudbrandsdalsost</v>
      </c>
      <c r="K133" t="str">
        <f>_xlfn.XLOOKUP(Table6[[#This Row],[Product Name]],Product[Product Name],Product[Category],"ERROR",0)</f>
        <v>Dairy Products</v>
      </c>
      <c r="L133" t="str">
        <f>_xlfn.XLOOKUP(Table6[[#This Row],[Order ID]],Table5[OrderID],Table5[ShipmentMode],"Error",0)</f>
        <v>DHL Express</v>
      </c>
    </row>
    <row r="134" spans="2:12">
      <c r="B134">
        <v>133</v>
      </c>
      <c r="C134">
        <v>10297</v>
      </c>
      <c r="D134" t="s">
        <v>752</v>
      </c>
      <c r="E134">
        <v>60</v>
      </c>
      <c r="F134" t="s">
        <v>1180</v>
      </c>
      <c r="G134" s="1">
        <f>DATE(LEFT(Table6[[#This Row],[Shipment Date]],4), MID(Table6[[#This Row],[Shipment Date]],5,2), RIGHT(Table6[[#This Row],[Shipment Date]],2))</f>
        <v>42257</v>
      </c>
      <c r="H134" s="9">
        <f>_xlfn.XLOOKUP(Table6[[#This Row],[Order ID]],Table5[OrderID],Table5[OrderDate],"Error",0)</f>
        <v>42251</v>
      </c>
      <c r="I134" s="6">
        <f>Table6[[#This Row],['[Formatted'] Shipment Dates]]-Table6[[#This Row],[Order Dates]]</f>
        <v>6</v>
      </c>
      <c r="J134" t="str">
        <f>_xlfn.XLOOKUP(Table6[[#This Row],[Product ID]],Product[Product ID],Product[Product Name],"ERROR",0)</f>
        <v>Chartreuse verte</v>
      </c>
      <c r="K134" t="str">
        <f>_xlfn.XLOOKUP(Table6[[#This Row],[Product Name]],Product[Product Name],Product[Category],"ERROR",0)</f>
        <v xml:space="preserve">Drinks </v>
      </c>
      <c r="L134" t="str">
        <f>_xlfn.XLOOKUP(Table6[[#This Row],[Order ID]],Table5[OrderID],Table5[ShipmentMode],"Error",0)</f>
        <v>DHL</v>
      </c>
    </row>
    <row r="135" spans="2:12">
      <c r="B135">
        <v>134</v>
      </c>
      <c r="C135">
        <v>10297</v>
      </c>
      <c r="D135" t="s">
        <v>837</v>
      </c>
      <c r="E135">
        <v>20</v>
      </c>
      <c r="F135" t="s">
        <v>1178</v>
      </c>
      <c r="G135" s="1">
        <f>DATE(LEFT(Table6[[#This Row],[Shipment Date]],4), MID(Table6[[#This Row],[Shipment Date]],5,2), RIGHT(Table6[[#This Row],[Shipment Date]],2))</f>
        <v>42258</v>
      </c>
      <c r="H135" s="9">
        <f>_xlfn.XLOOKUP(Table6[[#This Row],[Order ID]],Table5[OrderID],Table5[OrderDate],"Error",0)</f>
        <v>42251</v>
      </c>
      <c r="I135" s="6">
        <f>Table6[[#This Row],['[Formatted'] Shipment Dates]]-Table6[[#This Row],[Order Dates]]</f>
        <v>7</v>
      </c>
      <c r="J135" t="str">
        <f>_xlfn.XLOOKUP(Table6[[#This Row],[Product ID]],Product[Product ID],Product[Product Name],"ERROR",0)</f>
        <v>Mozzarella di Giovanni</v>
      </c>
      <c r="K135" t="str">
        <f>_xlfn.XLOOKUP(Table6[[#This Row],[Product Name]],Product[Product Name],Product[Category],"ERROR",0)</f>
        <v>Dairy Products</v>
      </c>
      <c r="L135" t="str">
        <f>_xlfn.XLOOKUP(Table6[[#This Row],[Order ID]],Table5[OrderID],Table5[ShipmentMode],"Error",0)</f>
        <v>DHL</v>
      </c>
    </row>
    <row r="136" spans="2:12">
      <c r="B136">
        <v>135</v>
      </c>
      <c r="C136">
        <v>10298</v>
      </c>
      <c r="D136" t="s">
        <v>653</v>
      </c>
      <c r="E136">
        <v>40</v>
      </c>
      <c r="F136" t="s">
        <v>1178</v>
      </c>
      <c r="G136" s="1">
        <f>DATE(LEFT(Table6[[#This Row],[Shipment Date]],4), MID(Table6[[#This Row],[Shipment Date]],5,2), RIGHT(Table6[[#This Row],[Shipment Date]],2))</f>
        <v>42258</v>
      </c>
      <c r="H136" s="9">
        <f>_xlfn.XLOOKUP(Table6[[#This Row],[Order ID]],Table5[OrderID],Table5[OrderDate],"Error",0)</f>
        <v>42252</v>
      </c>
      <c r="I136" s="6">
        <f>Table6[[#This Row],['[Formatted'] Shipment Dates]]-Table6[[#This Row],[Order Dates]]</f>
        <v>6</v>
      </c>
      <c r="J136" t="str">
        <f>_xlfn.XLOOKUP(Table6[[#This Row],[Product ID]],Product[Product ID],Product[Product Name],"ERROR",0)</f>
        <v>Chang</v>
      </c>
      <c r="K136" t="str">
        <f>_xlfn.XLOOKUP(Table6[[#This Row],[Product Name]],Product[Product Name],Product[Category],"ERROR",0)</f>
        <v xml:space="preserve">Drinks </v>
      </c>
      <c r="L136" t="str">
        <f>_xlfn.XLOOKUP(Table6[[#This Row],[Order ID]],Table5[OrderID],Table5[ShipmentMode],"Error",0)</f>
        <v>DHL</v>
      </c>
    </row>
    <row r="137" spans="2:12">
      <c r="B137">
        <v>136</v>
      </c>
      <c r="C137">
        <v>10298</v>
      </c>
      <c r="D137" t="s">
        <v>744</v>
      </c>
      <c r="E137">
        <v>40</v>
      </c>
      <c r="F137" t="s">
        <v>1178</v>
      </c>
      <c r="G137" s="1">
        <f>DATE(LEFT(Table6[[#This Row],[Shipment Date]],4), MID(Table6[[#This Row],[Shipment Date]],5,2), RIGHT(Table6[[#This Row],[Shipment Date]],2))</f>
        <v>42258</v>
      </c>
      <c r="H137" s="9">
        <f>_xlfn.XLOOKUP(Table6[[#This Row],[Order ID]],Table5[OrderID],Table5[OrderDate],"Error",0)</f>
        <v>42252</v>
      </c>
      <c r="I137" s="6">
        <f>Table6[[#This Row],['[Formatted'] Shipment Dates]]-Table6[[#This Row],[Order Dates]]</f>
        <v>6</v>
      </c>
      <c r="J137" t="str">
        <f>_xlfn.XLOOKUP(Table6[[#This Row],[Product ID]],Product[Product ID],Product[Product Name],"ERROR",0)</f>
        <v>Inlagd Sill</v>
      </c>
      <c r="K137" t="str">
        <f>_xlfn.XLOOKUP(Table6[[#This Row],[Product Name]],Product[Product Name],Product[Category],"ERROR",0)</f>
        <v>Seafood</v>
      </c>
      <c r="L137" t="str">
        <f>_xlfn.XLOOKUP(Table6[[#This Row],[Order ID]],Table5[OrderID],Table5[ShipmentMode],"Error",0)</f>
        <v>DHL</v>
      </c>
    </row>
    <row r="138" spans="2:12">
      <c r="B138">
        <v>137</v>
      </c>
      <c r="C138">
        <v>10298</v>
      </c>
      <c r="D138" t="s">
        <v>804</v>
      </c>
      <c r="E138">
        <v>30</v>
      </c>
      <c r="F138" t="s">
        <v>1178</v>
      </c>
      <c r="G138" s="1">
        <f>DATE(LEFT(Table6[[#This Row],[Shipment Date]],4), MID(Table6[[#This Row],[Shipment Date]],5,2), RIGHT(Table6[[#This Row],[Shipment Date]],2))</f>
        <v>42258</v>
      </c>
      <c r="H138" s="9">
        <f>_xlfn.XLOOKUP(Table6[[#This Row],[Order ID]],Table5[OrderID],Table5[OrderDate],"Error",0)</f>
        <v>42252</v>
      </c>
      <c r="I138" s="6">
        <f>Table6[[#This Row],['[Formatted'] Shipment Dates]]-Table6[[#This Row],[Order Dates]]</f>
        <v>6</v>
      </c>
      <c r="J138" t="str">
        <f>_xlfn.XLOOKUP(Table6[[#This Row],[Product ID]],Product[Product ID],Product[Product Name],"ERROR",0)</f>
        <v>Raclette Courdavault</v>
      </c>
      <c r="K138" t="str">
        <f>_xlfn.XLOOKUP(Table6[[#This Row],[Product Name]],Product[Product Name],Product[Category],"ERROR",0)</f>
        <v>Dairy Products</v>
      </c>
      <c r="L138" t="str">
        <f>_xlfn.XLOOKUP(Table6[[#This Row],[Order ID]],Table5[OrderID],Table5[ShipmentMode],"Error",0)</f>
        <v>DHL</v>
      </c>
    </row>
    <row r="139" spans="2:12">
      <c r="B139">
        <v>138</v>
      </c>
      <c r="C139">
        <v>10298</v>
      </c>
      <c r="D139" t="s">
        <v>813</v>
      </c>
      <c r="E139">
        <v>15</v>
      </c>
      <c r="F139" t="s">
        <v>1181</v>
      </c>
      <c r="G139" s="1">
        <f>DATE(LEFT(Table6[[#This Row],[Shipment Date]],4), MID(Table6[[#This Row],[Shipment Date]],5,2), RIGHT(Table6[[#This Row],[Shipment Date]],2))</f>
        <v>42260</v>
      </c>
      <c r="H139" s="9">
        <f>_xlfn.XLOOKUP(Table6[[#This Row],[Order ID]],Table5[OrderID],Table5[OrderDate],"Error",0)</f>
        <v>42252</v>
      </c>
      <c r="I139" s="6">
        <f>Table6[[#This Row],['[Formatted'] Shipment Dates]]-Table6[[#This Row],[Order Dates]]</f>
        <v>8</v>
      </c>
      <c r="J139" t="str">
        <f>_xlfn.XLOOKUP(Table6[[#This Row],[Product ID]],Product[Product ID],Product[Product Name],"ERROR",0)</f>
        <v>Tarte au sucre</v>
      </c>
      <c r="K139" t="str">
        <f>_xlfn.XLOOKUP(Table6[[#This Row],[Product Name]],Product[Product Name],Product[Category],"ERROR",0)</f>
        <v>Desserts</v>
      </c>
      <c r="L139" t="str">
        <f>_xlfn.XLOOKUP(Table6[[#This Row],[Order ID]],Table5[OrderID],Table5[ShipmentMode],"Error",0)</f>
        <v>DHL</v>
      </c>
    </row>
    <row r="140" spans="2:12">
      <c r="B140">
        <v>139</v>
      </c>
      <c r="C140">
        <v>10299</v>
      </c>
      <c r="D140" t="s">
        <v>698</v>
      </c>
      <c r="E140">
        <v>15</v>
      </c>
      <c r="F140" t="s">
        <v>1181</v>
      </c>
      <c r="G140" s="1">
        <f>DATE(LEFT(Table6[[#This Row],[Shipment Date]],4), MID(Table6[[#This Row],[Shipment Date]],5,2), RIGHT(Table6[[#This Row],[Shipment Date]],2))</f>
        <v>42260</v>
      </c>
      <c r="H140" s="9">
        <f>_xlfn.XLOOKUP(Table6[[#This Row],[Order ID]],Table5[OrderID],Table5[OrderDate],"Error",0)</f>
        <v>42253</v>
      </c>
      <c r="I140" s="6">
        <f>Table6[[#This Row],['[Formatted'] Shipment Dates]]-Table6[[#This Row],[Order Dates]]</f>
        <v>7</v>
      </c>
      <c r="J140" t="str">
        <f>_xlfn.XLOOKUP(Table6[[#This Row],[Product ID]],Product[Product ID],Product[Product Name],"ERROR",0)</f>
        <v>Teatime Chocolate Biscuits</v>
      </c>
      <c r="K140" t="str">
        <f>_xlfn.XLOOKUP(Table6[[#This Row],[Product Name]],Product[Product Name],Product[Category],"ERROR",0)</f>
        <v>Desserts</v>
      </c>
      <c r="L140" t="str">
        <f>_xlfn.XLOOKUP(Table6[[#This Row],[Order ID]],Table5[OrderID],Table5[ShipmentMode],"Error",0)</f>
        <v>DHL</v>
      </c>
    </row>
    <row r="141" spans="2:12">
      <c r="B141">
        <v>140</v>
      </c>
      <c r="C141">
        <v>10299</v>
      </c>
      <c r="D141" t="s">
        <v>833</v>
      </c>
      <c r="E141">
        <v>20</v>
      </c>
      <c r="F141" t="s">
        <v>1182</v>
      </c>
      <c r="G141" s="1">
        <f>DATE(LEFT(Table6[[#This Row],[Shipment Date]],4), MID(Table6[[#This Row],[Shipment Date]],5,2), RIGHT(Table6[[#This Row],[Shipment Date]],2))</f>
        <v>42265</v>
      </c>
      <c r="H141" s="9">
        <f>_xlfn.XLOOKUP(Table6[[#This Row],[Order ID]],Table5[OrderID],Table5[OrderDate],"Error",0)</f>
        <v>42253</v>
      </c>
      <c r="I141" s="6">
        <f>Table6[[#This Row],['[Formatted'] Shipment Dates]]-Table6[[#This Row],[Order Dates]]</f>
        <v>12</v>
      </c>
      <c r="J141" t="str">
        <f>_xlfn.XLOOKUP(Table6[[#This Row],[Product ID]],Product[Product ID],Product[Product Name],"ERROR",0)</f>
        <v>Outback Lager</v>
      </c>
      <c r="K141" t="str">
        <f>_xlfn.XLOOKUP(Table6[[#This Row],[Product Name]],Product[Product Name],Product[Category],"ERROR",0)</f>
        <v xml:space="preserve">Drinks </v>
      </c>
      <c r="L141" t="str">
        <f>_xlfn.XLOOKUP(Table6[[#This Row],[Order ID]],Table5[OrderID],Table5[ShipmentMode],"Error",0)</f>
        <v>DHL</v>
      </c>
    </row>
    <row r="142" spans="2:12">
      <c r="B142">
        <v>141</v>
      </c>
      <c r="C142">
        <v>10300</v>
      </c>
      <c r="D142" t="s">
        <v>823</v>
      </c>
      <c r="E142">
        <v>30</v>
      </c>
      <c r="F142" t="s">
        <v>1182</v>
      </c>
      <c r="G142" s="1">
        <f>DATE(LEFT(Table6[[#This Row],[Shipment Date]],4), MID(Table6[[#This Row],[Shipment Date]],5,2), RIGHT(Table6[[#This Row],[Shipment Date]],2))</f>
        <v>42265</v>
      </c>
      <c r="H142" s="9">
        <f>_xlfn.XLOOKUP(Table6[[#This Row],[Order ID]],Table5[OrderID],Table5[OrderDate],"Error",0)</f>
        <v>42256</v>
      </c>
      <c r="I142" s="6">
        <f>Table6[[#This Row],['[Formatted'] Shipment Dates]]-Table6[[#This Row],[Order Dates]]</f>
        <v>9</v>
      </c>
      <c r="J142" t="str">
        <f>_xlfn.XLOOKUP(Table6[[#This Row],[Product ID]],Product[Product ID],Product[Product Name],"ERROR",0)</f>
        <v>Louisiana Hot Spiced Okra</v>
      </c>
      <c r="K142" t="str">
        <f>_xlfn.XLOOKUP(Table6[[#This Row],[Product Name]],Product[Product Name],Product[Category],"ERROR",0)</f>
        <v>Condiments</v>
      </c>
      <c r="L142" t="str">
        <f>_xlfn.XLOOKUP(Table6[[#This Row],[Order ID]],Table5[OrderID],Table5[ShipmentMode],"Error",0)</f>
        <v>DHL</v>
      </c>
    </row>
    <row r="143" spans="2:12">
      <c r="B143">
        <v>142</v>
      </c>
      <c r="C143">
        <v>10300</v>
      </c>
      <c r="D143" t="s">
        <v>828</v>
      </c>
      <c r="E143">
        <v>20</v>
      </c>
      <c r="F143" t="s">
        <v>1183</v>
      </c>
      <c r="G143" s="1">
        <f>DATE(LEFT(Table6[[#This Row],[Shipment Date]],4), MID(Table6[[#This Row],[Shipment Date]],5,2), RIGHT(Table6[[#This Row],[Shipment Date]],2))</f>
        <v>42264</v>
      </c>
      <c r="H143" s="9">
        <f>_xlfn.XLOOKUP(Table6[[#This Row],[Order ID]],Table5[OrderID],Table5[OrderDate],"Error",0)</f>
        <v>42256</v>
      </c>
      <c r="I143" s="6">
        <f>Table6[[#This Row],['[Formatted'] Shipment Dates]]-Table6[[#This Row],[Order Dates]]</f>
        <v>8</v>
      </c>
      <c r="J143" t="str">
        <f>_xlfn.XLOOKUP(Table6[[#This Row],[Product ID]],Product[Product ID],Product[Product Name],"ERROR",0)</f>
        <v>Scottish Longbreads</v>
      </c>
      <c r="K143" t="str">
        <f>_xlfn.XLOOKUP(Table6[[#This Row],[Product Name]],Product[Product Name],Product[Category],"ERROR",0)</f>
        <v>Desserts</v>
      </c>
      <c r="L143" t="str">
        <f>_xlfn.XLOOKUP(Table6[[#This Row],[Order ID]],Table5[OrderID],Table5[ShipmentMode],"Error",0)</f>
        <v>DHL</v>
      </c>
    </row>
    <row r="144" spans="2:12">
      <c r="B144">
        <v>143</v>
      </c>
      <c r="C144">
        <v>10301</v>
      </c>
      <c r="D144" t="s">
        <v>754</v>
      </c>
      <c r="E144">
        <v>10</v>
      </c>
      <c r="F144" t="s">
        <v>1183</v>
      </c>
      <c r="G144" s="1">
        <f>DATE(LEFT(Table6[[#This Row],[Shipment Date]],4), MID(Table6[[#This Row],[Shipment Date]],5,2), RIGHT(Table6[[#This Row],[Shipment Date]],2))</f>
        <v>42264</v>
      </c>
      <c r="H144" s="9">
        <f>_xlfn.XLOOKUP(Table6[[#This Row],[Order ID]],Table5[OrderID],Table5[OrderDate],"Error",0)</f>
        <v>42256</v>
      </c>
      <c r="I144" s="6">
        <f>Table6[[#This Row],['[Formatted'] Shipment Dates]]-Table6[[#This Row],[Order Dates]]</f>
        <v>8</v>
      </c>
      <c r="J144" t="str">
        <f>_xlfn.XLOOKUP(Table6[[#This Row],[Product ID]],Product[Product ID],Product[Product Name],"ERROR",0)</f>
        <v>Boston Crab Meat</v>
      </c>
      <c r="K144" t="str">
        <f>_xlfn.XLOOKUP(Table6[[#This Row],[Product Name]],Product[Product Name],Product[Category],"ERROR",0)</f>
        <v>Seafood</v>
      </c>
      <c r="L144" t="str">
        <f>_xlfn.XLOOKUP(Table6[[#This Row],[Order ID]],Table5[OrderID],Table5[ShipmentMode],"Error",0)</f>
        <v>DHL</v>
      </c>
    </row>
    <row r="145" spans="2:12">
      <c r="B145">
        <v>144</v>
      </c>
      <c r="C145">
        <v>10301</v>
      </c>
      <c r="D145" t="s">
        <v>796</v>
      </c>
      <c r="E145">
        <v>20</v>
      </c>
      <c r="F145" t="s">
        <v>1184</v>
      </c>
      <c r="G145" s="1">
        <f>DATE(LEFT(Table6[[#This Row],[Shipment Date]],4), MID(Table6[[#This Row],[Shipment Date]],5,2), RIGHT(Table6[[#This Row],[Shipment Date]],2))</f>
        <v>42286</v>
      </c>
      <c r="H145" s="9">
        <f>_xlfn.XLOOKUP(Table6[[#This Row],[Order ID]],Table5[OrderID],Table5[OrderDate],"Error",0)</f>
        <v>42256</v>
      </c>
      <c r="I145" s="6">
        <f>Table6[[#This Row],['[Formatted'] Shipment Dates]]-Table6[[#This Row],[Order Dates]]</f>
        <v>30</v>
      </c>
      <c r="J145" t="str">
        <f>_xlfn.XLOOKUP(Table6[[#This Row],[Product ID]],Product[Product ID],Product[Product Name],"ERROR",0)</f>
        <v>Gnocchi di nonna Alice</v>
      </c>
      <c r="K145" t="str">
        <f>_xlfn.XLOOKUP(Table6[[#This Row],[Product Name]],Product[Product Name],Product[Category],"ERROR",0)</f>
        <v xml:space="preserve">Grains/ Cereals </v>
      </c>
      <c r="L145" t="str">
        <f>_xlfn.XLOOKUP(Table6[[#This Row],[Order ID]],Table5[OrderID],Table5[ShipmentMode],"Error",0)</f>
        <v>DHL</v>
      </c>
    </row>
    <row r="146" spans="2:12">
      <c r="B146">
        <v>145</v>
      </c>
      <c r="C146">
        <v>10302</v>
      </c>
      <c r="D146" t="s">
        <v>694</v>
      </c>
      <c r="E146">
        <v>40</v>
      </c>
      <c r="F146" t="s">
        <v>1184</v>
      </c>
      <c r="G146" s="1">
        <f>DATE(LEFT(Table6[[#This Row],[Shipment Date]],4), MID(Table6[[#This Row],[Shipment Date]],5,2), RIGHT(Table6[[#This Row],[Shipment Date]],2))</f>
        <v>42286</v>
      </c>
      <c r="H146" s="9">
        <f>_xlfn.XLOOKUP(Table6[[#This Row],[Order ID]],Table5[OrderID],Table5[OrderDate],"Error",0)</f>
        <v>42257</v>
      </c>
      <c r="I146" s="6">
        <f>Table6[[#This Row],['[Formatted'] Shipment Dates]]-Table6[[#This Row],[Order Dates]]</f>
        <v>29</v>
      </c>
      <c r="J146" t="str">
        <f>_xlfn.XLOOKUP(Table6[[#This Row],[Product ID]],Product[Product ID],Product[Product Name],"ERROR",0)</f>
        <v>Alice Mutton</v>
      </c>
      <c r="K146" t="str">
        <f>_xlfn.XLOOKUP(Table6[[#This Row],[Product Name]],Product[Product Name],Product[Category],"ERROR",0)</f>
        <v>Meat/ Poultry</v>
      </c>
      <c r="L146" t="str">
        <f>_xlfn.XLOOKUP(Table6[[#This Row],[Order ID]],Table5[OrderID],Table5[ShipmentMode],"Error",0)</f>
        <v>DHL</v>
      </c>
    </row>
    <row r="147" spans="2:12">
      <c r="B147">
        <v>146</v>
      </c>
      <c r="C147">
        <v>10302</v>
      </c>
      <c r="D147" t="s">
        <v>723</v>
      </c>
      <c r="E147">
        <v>28</v>
      </c>
      <c r="F147" t="s">
        <v>1184</v>
      </c>
      <c r="G147" s="1">
        <f>DATE(LEFT(Table6[[#This Row],[Shipment Date]],4), MID(Table6[[#This Row],[Shipment Date]],5,2), RIGHT(Table6[[#This Row],[Shipment Date]],2))</f>
        <v>42286</v>
      </c>
      <c r="H147" s="9">
        <f>_xlfn.XLOOKUP(Table6[[#This Row],[Order ID]],Table5[OrderID],Table5[OrderDate],"Error",0)</f>
        <v>42257</v>
      </c>
      <c r="I147" s="6">
        <f>Table6[[#This Row],['[Formatted'] Shipment Dates]]-Table6[[#This Row],[Order Dates]]</f>
        <v>29</v>
      </c>
      <c r="J147" t="str">
        <f>_xlfn.XLOOKUP(Table6[[#This Row],[Product ID]],Product[Product ID],Product[Product Name],"ERROR",0)</f>
        <v>Rössle Sauerkraut</v>
      </c>
      <c r="K147" t="str">
        <f>_xlfn.XLOOKUP(Table6[[#This Row],[Product Name]],Product[Product Name],Product[Category],"ERROR",0)</f>
        <v xml:space="preserve">Produce </v>
      </c>
      <c r="L147" t="str">
        <f>_xlfn.XLOOKUP(Table6[[#This Row],[Order ID]],Table5[OrderID],Table5[ShipmentMode],"Error",0)</f>
        <v>DHL</v>
      </c>
    </row>
    <row r="148" spans="2:12">
      <c r="B148">
        <v>147</v>
      </c>
      <c r="C148">
        <v>10302</v>
      </c>
      <c r="D148" t="s">
        <v>762</v>
      </c>
      <c r="E148">
        <v>12</v>
      </c>
      <c r="F148" t="s">
        <v>1182</v>
      </c>
      <c r="G148" s="1">
        <f>DATE(LEFT(Table6[[#This Row],[Shipment Date]],4), MID(Table6[[#This Row],[Shipment Date]],5,2), RIGHT(Table6[[#This Row],[Shipment Date]],2))</f>
        <v>42265</v>
      </c>
      <c r="H148" s="9">
        <f>_xlfn.XLOOKUP(Table6[[#This Row],[Order ID]],Table5[OrderID],Table5[OrderDate],"Error",0)</f>
        <v>42257</v>
      </c>
      <c r="I148" s="6">
        <f>Table6[[#This Row],['[Formatted'] Shipment Dates]]-Table6[[#This Row],[Order Dates]]</f>
        <v>8</v>
      </c>
      <c r="J148" t="str">
        <f>_xlfn.XLOOKUP(Table6[[#This Row],[Product ID]],Product[Product ID],Product[Product Name],"ERROR",0)</f>
        <v>Ipoh Coffee</v>
      </c>
      <c r="K148" t="str">
        <f>_xlfn.XLOOKUP(Table6[[#This Row],[Product Name]],Product[Product Name],Product[Category],"ERROR",0)</f>
        <v xml:space="preserve">Drinks </v>
      </c>
      <c r="L148" t="str">
        <f>_xlfn.XLOOKUP(Table6[[#This Row],[Order ID]],Table5[OrderID],Table5[ShipmentMode],"Error",0)</f>
        <v>DHL</v>
      </c>
    </row>
    <row r="149" spans="2:12">
      <c r="B149">
        <v>148</v>
      </c>
      <c r="C149">
        <v>10303</v>
      </c>
      <c r="D149" t="s">
        <v>754</v>
      </c>
      <c r="E149">
        <v>40</v>
      </c>
      <c r="F149" t="s">
        <v>1182</v>
      </c>
      <c r="G149" s="1">
        <f>DATE(LEFT(Table6[[#This Row],[Shipment Date]],4), MID(Table6[[#This Row],[Shipment Date]],5,2), RIGHT(Table6[[#This Row],[Shipment Date]],2))</f>
        <v>42265</v>
      </c>
      <c r="H149" s="9">
        <f>_xlfn.XLOOKUP(Table6[[#This Row],[Order ID]],Table5[OrderID],Table5[OrderDate],"Error",0)</f>
        <v>42258</v>
      </c>
      <c r="I149" s="6">
        <f>Table6[[#This Row],['[Formatted'] Shipment Dates]]-Table6[[#This Row],[Order Dates]]</f>
        <v>7</v>
      </c>
      <c r="J149" t="str">
        <f>_xlfn.XLOOKUP(Table6[[#This Row],[Product ID]],Product[Product ID],Product[Product Name],"ERROR",0)</f>
        <v>Boston Crab Meat</v>
      </c>
      <c r="K149" t="str">
        <f>_xlfn.XLOOKUP(Table6[[#This Row],[Product Name]],Product[Product Name],Product[Category],"ERROR",0)</f>
        <v>Seafood</v>
      </c>
      <c r="L149" t="str">
        <f>_xlfn.XLOOKUP(Table6[[#This Row],[Order ID]],Table5[OrderID],Table5[ShipmentMode],"Error",0)</f>
        <v>DHL</v>
      </c>
    </row>
    <row r="150" spans="2:12">
      <c r="B150">
        <v>149</v>
      </c>
      <c r="C150">
        <v>10303</v>
      </c>
      <c r="D150" t="s">
        <v>821</v>
      </c>
      <c r="E150">
        <v>30</v>
      </c>
      <c r="F150" t="s">
        <v>1182</v>
      </c>
      <c r="G150" s="1">
        <f>DATE(LEFT(Table6[[#This Row],[Shipment Date]],4), MID(Table6[[#This Row],[Shipment Date]],5,2), RIGHT(Table6[[#This Row],[Shipment Date]],2))</f>
        <v>42265</v>
      </c>
      <c r="H150" s="9">
        <f>_xlfn.XLOOKUP(Table6[[#This Row],[Order ID]],Table5[OrderID],Table5[OrderDate],"Error",0)</f>
        <v>42258</v>
      </c>
      <c r="I150" s="6">
        <f>Table6[[#This Row],['[Formatted'] Shipment Dates]]-Table6[[#This Row],[Order Dates]]</f>
        <v>7</v>
      </c>
      <c r="J150" t="str">
        <f>_xlfn.XLOOKUP(Table6[[#This Row],[Product ID]],Product[Product ID],Product[Product Name],"ERROR",0)</f>
        <v>Louisiana Fiery Hot Pepper Sauce</v>
      </c>
      <c r="K150" t="str">
        <f>_xlfn.XLOOKUP(Table6[[#This Row],[Product Name]],Product[Product Name],Product[Category],"ERROR",0)</f>
        <v>Condiments</v>
      </c>
      <c r="L150" t="str">
        <f>_xlfn.XLOOKUP(Table6[[#This Row],[Order ID]],Table5[OrderID],Table5[ShipmentMode],"Error",0)</f>
        <v>DHL</v>
      </c>
    </row>
    <row r="151" spans="2:12">
      <c r="B151">
        <v>150</v>
      </c>
      <c r="C151">
        <v>10303</v>
      </c>
      <c r="D151" t="s">
        <v>828</v>
      </c>
      <c r="E151">
        <v>15</v>
      </c>
      <c r="F151" t="s">
        <v>1183</v>
      </c>
      <c r="G151" s="1">
        <f>DATE(LEFT(Table6[[#This Row],[Shipment Date]],4), MID(Table6[[#This Row],[Shipment Date]],5,2), RIGHT(Table6[[#This Row],[Shipment Date]],2))</f>
        <v>42264</v>
      </c>
      <c r="H151" s="9">
        <f>_xlfn.XLOOKUP(Table6[[#This Row],[Order ID]],Table5[OrderID],Table5[OrderDate],"Error",0)</f>
        <v>42258</v>
      </c>
      <c r="I151" s="6">
        <f>Table6[[#This Row],['[Formatted'] Shipment Dates]]-Table6[[#This Row],[Order Dates]]</f>
        <v>6</v>
      </c>
      <c r="J151" t="str">
        <f>_xlfn.XLOOKUP(Table6[[#This Row],[Product ID]],Product[Product ID],Product[Product Name],"ERROR",0)</f>
        <v>Scottish Longbreads</v>
      </c>
      <c r="K151" t="str">
        <f>_xlfn.XLOOKUP(Table6[[#This Row],[Product Name]],Product[Product Name],Product[Category],"ERROR",0)</f>
        <v>Desserts</v>
      </c>
      <c r="L151" t="str">
        <f>_xlfn.XLOOKUP(Table6[[#This Row],[Order ID]],Table5[OrderID],Table5[ShipmentMode],"Error",0)</f>
        <v>DHL</v>
      </c>
    </row>
    <row r="152" spans="2:12">
      <c r="B152">
        <v>151</v>
      </c>
      <c r="C152">
        <v>10304</v>
      </c>
      <c r="D152" t="s">
        <v>778</v>
      </c>
      <c r="E152">
        <v>30</v>
      </c>
      <c r="F152" t="s">
        <v>1183</v>
      </c>
      <c r="G152" s="1">
        <f>DATE(LEFT(Table6[[#This Row],[Shipment Date]],4), MID(Table6[[#This Row],[Shipment Date]],5,2), RIGHT(Table6[[#This Row],[Shipment Date]],2))</f>
        <v>42264</v>
      </c>
      <c r="H152" s="9">
        <f>_xlfn.XLOOKUP(Table6[[#This Row],[Order ID]],Table5[OrderID],Table5[OrderDate],"Error",0)</f>
        <v>42259</v>
      </c>
      <c r="I152" s="6">
        <f>Table6[[#This Row],['[Formatted'] Shipment Dates]]-Table6[[#This Row],[Order Dates]]</f>
        <v>5</v>
      </c>
      <c r="J152" t="str">
        <f>_xlfn.XLOOKUP(Table6[[#This Row],[Product ID]],Product[Product ID],Product[Product Name],"ERROR",0)</f>
        <v>Maxilaku</v>
      </c>
      <c r="K152" t="str">
        <f>_xlfn.XLOOKUP(Table6[[#This Row],[Product Name]],Product[Product Name],Product[Category],"ERROR",0)</f>
        <v>Desserts</v>
      </c>
      <c r="L152" t="str">
        <f>_xlfn.XLOOKUP(Table6[[#This Row],[Order ID]],Table5[OrderID],Table5[ShipmentMode],"Error",0)</f>
        <v>DHL</v>
      </c>
    </row>
    <row r="153" spans="2:12">
      <c r="B153">
        <v>152</v>
      </c>
      <c r="C153">
        <v>10304</v>
      </c>
      <c r="D153" t="s">
        <v>804</v>
      </c>
      <c r="E153">
        <v>10</v>
      </c>
      <c r="F153" t="s">
        <v>1183</v>
      </c>
      <c r="G153" s="1">
        <f>DATE(LEFT(Table6[[#This Row],[Shipment Date]],4), MID(Table6[[#This Row],[Shipment Date]],5,2), RIGHT(Table6[[#This Row],[Shipment Date]],2))</f>
        <v>42264</v>
      </c>
      <c r="H153" s="9">
        <f>_xlfn.XLOOKUP(Table6[[#This Row],[Order ID]],Table5[OrderID],Table5[OrderDate],"Error",0)</f>
        <v>42259</v>
      </c>
      <c r="I153" s="6">
        <f>Table6[[#This Row],['[Formatted'] Shipment Dates]]-Table6[[#This Row],[Order Dates]]</f>
        <v>5</v>
      </c>
      <c r="J153" t="str">
        <f>_xlfn.XLOOKUP(Table6[[#This Row],[Product ID]],Product[Product ID],Product[Product Name],"ERROR",0)</f>
        <v>Raclette Courdavault</v>
      </c>
      <c r="K153" t="str">
        <f>_xlfn.XLOOKUP(Table6[[#This Row],[Product Name]],Product[Product Name],Product[Category],"ERROR",0)</f>
        <v>Dairy Products</v>
      </c>
      <c r="L153" t="str">
        <f>_xlfn.XLOOKUP(Table6[[#This Row],[Order ID]],Table5[OrderID],Table5[ShipmentMode],"Error",0)</f>
        <v>DHL</v>
      </c>
    </row>
    <row r="154" spans="2:12">
      <c r="B154">
        <v>153</v>
      </c>
      <c r="C154">
        <v>10304</v>
      </c>
      <c r="D154" t="s">
        <v>835</v>
      </c>
      <c r="E154">
        <v>2</v>
      </c>
      <c r="F154" t="s">
        <v>1184</v>
      </c>
      <c r="G154" s="1">
        <f>DATE(LEFT(Table6[[#This Row],[Shipment Date]],4), MID(Table6[[#This Row],[Shipment Date]],5,2), RIGHT(Table6[[#This Row],[Shipment Date]],2))</f>
        <v>42286</v>
      </c>
      <c r="H154" s="9">
        <f>_xlfn.XLOOKUP(Table6[[#This Row],[Order ID]],Table5[OrderID],Table5[OrderDate],"Error",0)</f>
        <v>42259</v>
      </c>
      <c r="I154" s="6">
        <f>Table6[[#This Row],['[Formatted'] Shipment Dates]]-Table6[[#This Row],[Order Dates]]</f>
        <v>27</v>
      </c>
      <c r="J154" t="str">
        <f>_xlfn.XLOOKUP(Table6[[#This Row],[Product ID]],Product[Product ID],Product[Product Name],"ERROR",0)</f>
        <v>Flotemysost</v>
      </c>
      <c r="K154" t="str">
        <f>_xlfn.XLOOKUP(Table6[[#This Row],[Product Name]],Product[Product Name],Product[Category],"ERROR",0)</f>
        <v>Dairy Products</v>
      </c>
      <c r="L154" t="str">
        <f>_xlfn.XLOOKUP(Table6[[#This Row],[Order ID]],Table5[OrderID],Table5[ShipmentMode],"Error",0)</f>
        <v>DHL</v>
      </c>
    </row>
    <row r="155" spans="2:12">
      <c r="B155">
        <v>154</v>
      </c>
      <c r="C155">
        <v>10305</v>
      </c>
      <c r="D155" t="s">
        <v>696</v>
      </c>
      <c r="E155">
        <v>25</v>
      </c>
      <c r="F155" t="s">
        <v>1184</v>
      </c>
      <c r="G155" s="1">
        <f>DATE(LEFT(Table6[[#This Row],[Shipment Date]],4), MID(Table6[[#This Row],[Shipment Date]],5,2), RIGHT(Table6[[#This Row],[Shipment Date]],2))</f>
        <v>42286</v>
      </c>
      <c r="H155" s="9">
        <f>_xlfn.XLOOKUP(Table6[[#This Row],[Order ID]],Table5[OrderID],Table5[OrderDate],"Error",0)</f>
        <v>42260</v>
      </c>
      <c r="I155" s="6">
        <f>Table6[[#This Row],['[Formatted'] Shipment Dates]]-Table6[[#This Row],[Order Dates]]</f>
        <v>26</v>
      </c>
      <c r="J155" t="str">
        <f>_xlfn.XLOOKUP(Table6[[#This Row],[Product ID]],Product[Product ID],Product[Product Name],"ERROR",0)</f>
        <v>Carnarvon Tigers</v>
      </c>
      <c r="K155" t="str">
        <f>_xlfn.XLOOKUP(Table6[[#This Row],[Product Name]],Product[Product Name],Product[Category],"ERROR",0)</f>
        <v>Seafood</v>
      </c>
      <c r="L155" t="str">
        <f>_xlfn.XLOOKUP(Table6[[#This Row],[Order ID]],Table5[OrderID],Table5[ShipmentMode],"Error",0)</f>
        <v>UPS</v>
      </c>
    </row>
    <row r="156" spans="2:12">
      <c r="B156">
        <v>155</v>
      </c>
      <c r="C156">
        <v>10305</v>
      </c>
      <c r="D156" t="s">
        <v>726</v>
      </c>
      <c r="E156">
        <v>25</v>
      </c>
      <c r="F156" t="s">
        <v>1184</v>
      </c>
      <c r="G156" s="1">
        <f>DATE(LEFT(Table6[[#This Row],[Shipment Date]],4), MID(Table6[[#This Row],[Shipment Date]],5,2), RIGHT(Table6[[#This Row],[Shipment Date]],2))</f>
        <v>42286</v>
      </c>
      <c r="H156" s="9">
        <f>_xlfn.XLOOKUP(Table6[[#This Row],[Order ID]],Table5[OrderID],Table5[OrderDate],"Error",0)</f>
        <v>42260</v>
      </c>
      <c r="I156" s="6">
        <f>Table6[[#This Row],['[Formatted'] Shipment Dates]]-Table6[[#This Row],[Order Dates]]</f>
        <v>26</v>
      </c>
      <c r="J156" t="str">
        <f>_xlfn.XLOOKUP(Table6[[#This Row],[Product ID]],Product[Product ID],Product[Product Name],"ERROR",0)</f>
        <v>Thüringer Rostbratwurst</v>
      </c>
      <c r="K156" t="str">
        <f>_xlfn.XLOOKUP(Table6[[#This Row],[Product Name]],Product[Product Name],Product[Category],"ERROR",0)</f>
        <v>Meat/ Poultry</v>
      </c>
      <c r="L156" t="str">
        <f>_xlfn.XLOOKUP(Table6[[#This Row],[Order ID]],Table5[OrderID],Table5[ShipmentMode],"Error",0)</f>
        <v>UPS</v>
      </c>
    </row>
    <row r="157" spans="2:12">
      <c r="B157">
        <v>156</v>
      </c>
      <c r="C157">
        <v>10305</v>
      </c>
      <c r="D157" t="s">
        <v>752</v>
      </c>
      <c r="E157">
        <v>30</v>
      </c>
      <c r="F157" t="s">
        <v>1185</v>
      </c>
      <c r="G157" s="1">
        <f>DATE(LEFT(Table6[[#This Row],[Shipment Date]],4), MID(Table6[[#This Row],[Shipment Date]],5,2), RIGHT(Table6[[#This Row],[Shipment Date]],2))</f>
        <v>42270</v>
      </c>
      <c r="H157" s="9">
        <f>_xlfn.XLOOKUP(Table6[[#This Row],[Order ID]],Table5[OrderID],Table5[OrderDate],"Error",0)</f>
        <v>42260</v>
      </c>
      <c r="I157" s="6">
        <f>Table6[[#This Row],['[Formatted'] Shipment Dates]]-Table6[[#This Row],[Order Dates]]</f>
        <v>10</v>
      </c>
      <c r="J157" t="str">
        <f>_xlfn.XLOOKUP(Table6[[#This Row],[Product ID]],Product[Product ID],Product[Product Name],"ERROR",0)</f>
        <v>Chartreuse verte</v>
      </c>
      <c r="K157" t="str">
        <f>_xlfn.XLOOKUP(Table6[[#This Row],[Product Name]],Product[Product Name],Product[Category],"ERROR",0)</f>
        <v xml:space="preserve">Drinks </v>
      </c>
      <c r="L157" t="str">
        <f>_xlfn.XLOOKUP(Table6[[#This Row],[Order ID]],Table5[OrderID],Table5[ShipmentMode],"Error",0)</f>
        <v>UPS</v>
      </c>
    </row>
    <row r="158" spans="2:12">
      <c r="B158">
        <v>157</v>
      </c>
      <c r="C158">
        <v>10306</v>
      </c>
      <c r="D158" t="s">
        <v>728</v>
      </c>
      <c r="E158">
        <v>10</v>
      </c>
      <c r="F158" t="s">
        <v>1185</v>
      </c>
      <c r="G158" s="1">
        <f>DATE(LEFT(Table6[[#This Row],[Shipment Date]],4), MID(Table6[[#This Row],[Shipment Date]],5,2), RIGHT(Table6[[#This Row],[Shipment Date]],2))</f>
        <v>42270</v>
      </c>
      <c r="H158" s="9">
        <f>_xlfn.XLOOKUP(Table6[[#This Row],[Order ID]],Table5[OrderID],Table5[OrderDate],"Error",0)</f>
        <v>42263</v>
      </c>
      <c r="I158" s="6">
        <f>Table6[[#This Row],['[Formatted'] Shipment Dates]]-Table6[[#This Row],[Order Dates]]</f>
        <v>7</v>
      </c>
      <c r="J158" t="str">
        <f>_xlfn.XLOOKUP(Table6[[#This Row],[Product ID]],Product[Product ID],Product[Product Name],"ERROR",0)</f>
        <v>Nord-Ost Matjeshering</v>
      </c>
      <c r="K158" t="str">
        <f>_xlfn.XLOOKUP(Table6[[#This Row],[Product Name]],Product[Product Name],Product[Category],"ERROR",0)</f>
        <v>Seafood</v>
      </c>
      <c r="L158" t="str">
        <f>_xlfn.XLOOKUP(Table6[[#This Row],[Order ID]],Table5[OrderID],Table5[ShipmentMode],"Error",0)</f>
        <v>UPS</v>
      </c>
    </row>
    <row r="159" spans="2:12">
      <c r="B159">
        <v>158</v>
      </c>
      <c r="C159">
        <v>10306</v>
      </c>
      <c r="D159" t="s">
        <v>789</v>
      </c>
      <c r="E159">
        <v>10</v>
      </c>
      <c r="F159" t="s">
        <v>1185</v>
      </c>
      <c r="G159" s="1">
        <f>DATE(LEFT(Table6[[#This Row],[Shipment Date]],4), MID(Table6[[#This Row],[Shipment Date]],5,2), RIGHT(Table6[[#This Row],[Shipment Date]],2))</f>
        <v>42270</v>
      </c>
      <c r="H159" s="9">
        <f>_xlfn.XLOOKUP(Table6[[#This Row],[Order ID]],Table5[OrderID],Table5[OrderDate],"Error",0)</f>
        <v>42263</v>
      </c>
      <c r="I159" s="6">
        <f>Table6[[#This Row],['[Formatted'] Shipment Dates]]-Table6[[#This Row],[Order Dates]]</f>
        <v>7</v>
      </c>
      <c r="J159" t="str">
        <f>_xlfn.XLOOKUP(Table6[[#This Row],[Product ID]],Product[Product ID],Product[Product Name],"ERROR",0)</f>
        <v>Perth Pasties</v>
      </c>
      <c r="K159" t="str">
        <f>_xlfn.XLOOKUP(Table6[[#This Row],[Product Name]],Product[Product Name],Product[Category],"ERROR",0)</f>
        <v>Meat/ Poultry</v>
      </c>
      <c r="L159" t="str">
        <f>_xlfn.XLOOKUP(Table6[[#This Row],[Order ID]],Table5[OrderID],Table5[ShipmentMode],"Error",0)</f>
        <v>UPS</v>
      </c>
    </row>
    <row r="160" spans="2:12">
      <c r="B160">
        <v>159</v>
      </c>
      <c r="C160">
        <v>10306</v>
      </c>
      <c r="D160" t="s">
        <v>791</v>
      </c>
      <c r="E160">
        <v>5</v>
      </c>
      <c r="F160" t="s">
        <v>1186</v>
      </c>
      <c r="G160" s="1">
        <f>DATE(LEFT(Table6[[#This Row],[Shipment Date]],4), MID(Table6[[#This Row],[Shipment Date]],5,2), RIGHT(Table6[[#This Row],[Shipment Date]],2))</f>
        <v>42272</v>
      </c>
      <c r="H160" s="9">
        <f>_xlfn.XLOOKUP(Table6[[#This Row],[Order ID]],Table5[OrderID],Table5[OrderDate],"Error",0)</f>
        <v>42263</v>
      </c>
      <c r="I160" s="6">
        <f>Table6[[#This Row],['[Formatted'] Shipment Dates]]-Table6[[#This Row],[Order Dates]]</f>
        <v>9</v>
      </c>
      <c r="J160" t="str">
        <f>_xlfn.XLOOKUP(Table6[[#This Row],[Product ID]],Product[Product ID],Product[Product Name],"ERROR",0)</f>
        <v>Tourtière</v>
      </c>
      <c r="K160" t="str">
        <f>_xlfn.XLOOKUP(Table6[[#This Row],[Product Name]],Product[Product Name],Product[Category],"ERROR",0)</f>
        <v>Meat/ Poultry</v>
      </c>
      <c r="L160" t="str">
        <f>_xlfn.XLOOKUP(Table6[[#This Row],[Order ID]],Table5[OrderID],Table5[ShipmentMode],"Error",0)</f>
        <v>UPS</v>
      </c>
    </row>
    <row r="161" spans="2:12">
      <c r="B161">
        <v>160</v>
      </c>
      <c r="C161">
        <v>10307</v>
      </c>
      <c r="D161" t="s">
        <v>813</v>
      </c>
      <c r="E161">
        <v>10</v>
      </c>
      <c r="F161" t="s">
        <v>1186</v>
      </c>
      <c r="G161" s="1">
        <f>DATE(LEFT(Table6[[#This Row],[Shipment Date]],4), MID(Table6[[#This Row],[Shipment Date]],5,2), RIGHT(Table6[[#This Row],[Shipment Date]],2))</f>
        <v>42272</v>
      </c>
      <c r="H161" s="9">
        <f>_xlfn.XLOOKUP(Table6[[#This Row],[Order ID]],Table5[OrderID],Table5[OrderDate],"Error",0)</f>
        <v>42264</v>
      </c>
      <c r="I161" s="6">
        <f>Table6[[#This Row],['[Formatted'] Shipment Dates]]-Table6[[#This Row],[Order Dates]]</f>
        <v>8</v>
      </c>
      <c r="J161" t="str">
        <f>_xlfn.XLOOKUP(Table6[[#This Row],[Product ID]],Product[Product ID],Product[Product Name],"ERROR",0)</f>
        <v>Tarte au sucre</v>
      </c>
      <c r="K161" t="str">
        <f>_xlfn.XLOOKUP(Table6[[#This Row],[Product Name]],Product[Product Name],Product[Category],"ERROR",0)</f>
        <v>Desserts</v>
      </c>
      <c r="L161" t="str">
        <f>_xlfn.XLOOKUP(Table6[[#This Row],[Order ID]],Table5[OrderID],Table5[ShipmentMode],"Error",0)</f>
        <v>DHL</v>
      </c>
    </row>
    <row r="162" spans="2:12">
      <c r="B162">
        <v>161</v>
      </c>
      <c r="C162">
        <v>10307</v>
      </c>
      <c r="D162" t="s">
        <v>828</v>
      </c>
      <c r="E162">
        <v>3</v>
      </c>
      <c r="F162" t="s">
        <v>1187</v>
      </c>
      <c r="G162" s="1">
        <f>DATE(LEFT(Table6[[#This Row],[Shipment Date]],4), MID(Table6[[#This Row],[Shipment Date]],5,2), RIGHT(Table6[[#This Row],[Shipment Date]],2))</f>
        <v>42271</v>
      </c>
      <c r="H162" s="9">
        <f>_xlfn.XLOOKUP(Table6[[#This Row],[Order ID]],Table5[OrderID],Table5[OrderDate],"Error",0)</f>
        <v>42264</v>
      </c>
      <c r="I162" s="6">
        <f>Table6[[#This Row],['[Formatted'] Shipment Dates]]-Table6[[#This Row],[Order Dates]]</f>
        <v>7</v>
      </c>
      <c r="J162" t="str">
        <f>_xlfn.XLOOKUP(Table6[[#This Row],[Product ID]],Product[Product ID],Product[Product Name],"ERROR",0)</f>
        <v>Scottish Longbreads</v>
      </c>
      <c r="K162" t="str">
        <f>_xlfn.XLOOKUP(Table6[[#This Row],[Product Name]],Product[Product Name],Product[Category],"ERROR",0)</f>
        <v>Desserts</v>
      </c>
      <c r="L162" t="str">
        <f>_xlfn.XLOOKUP(Table6[[#This Row],[Order ID]],Table5[OrderID],Table5[ShipmentMode],"Error",0)</f>
        <v>DHL</v>
      </c>
    </row>
    <row r="163" spans="2:12">
      <c r="B163">
        <v>162</v>
      </c>
      <c r="C163">
        <v>10308</v>
      </c>
      <c r="D163" t="s">
        <v>831</v>
      </c>
      <c r="E163">
        <v>1</v>
      </c>
      <c r="F163" t="s">
        <v>1187</v>
      </c>
      <c r="G163" s="1">
        <f>DATE(LEFT(Table6[[#This Row],[Shipment Date]],4), MID(Table6[[#This Row],[Shipment Date]],5,2), RIGHT(Table6[[#This Row],[Shipment Date]],2))</f>
        <v>42271</v>
      </c>
      <c r="H163" s="9">
        <f>_xlfn.XLOOKUP(Table6[[#This Row],[Order ID]],Table5[OrderID],Table5[OrderDate],"Error",0)</f>
        <v>42265</v>
      </c>
      <c r="I163" s="6">
        <f>Table6[[#This Row],['[Formatted'] Shipment Dates]]-Table6[[#This Row],[Order Dates]]</f>
        <v>6</v>
      </c>
      <c r="J163" t="str">
        <f>_xlfn.XLOOKUP(Table6[[#This Row],[Product ID]],Product[Product ID],Product[Product Name],"ERROR",0)</f>
        <v>Gudbrandsdalsost</v>
      </c>
      <c r="K163" t="str">
        <f>_xlfn.XLOOKUP(Table6[[#This Row],[Product Name]],Product[Product Name],Product[Category],"ERROR",0)</f>
        <v>Dairy Products</v>
      </c>
      <c r="L163" t="str">
        <f>_xlfn.XLOOKUP(Table6[[#This Row],[Order ID]],Table5[OrderID],Table5[ShipmentMode],"Error",0)</f>
        <v>UPS</v>
      </c>
    </row>
    <row r="164" spans="2:12">
      <c r="B164">
        <v>163</v>
      </c>
      <c r="C164">
        <v>10308</v>
      </c>
      <c r="D164" t="s">
        <v>833</v>
      </c>
      <c r="E164">
        <v>5</v>
      </c>
      <c r="F164" t="s">
        <v>1188</v>
      </c>
      <c r="G164" s="1">
        <f>DATE(LEFT(Table6[[#This Row],[Shipment Date]],4), MID(Table6[[#This Row],[Shipment Date]],5,2), RIGHT(Table6[[#This Row],[Shipment Date]],2))</f>
        <v>42300</v>
      </c>
      <c r="H164" s="9">
        <f>_xlfn.XLOOKUP(Table6[[#This Row],[Order ID]],Table5[OrderID],Table5[OrderDate],"Error",0)</f>
        <v>42265</v>
      </c>
      <c r="I164" s="6">
        <f>Table6[[#This Row],['[Formatted'] Shipment Dates]]-Table6[[#This Row],[Order Dates]]</f>
        <v>35</v>
      </c>
      <c r="J164" t="str">
        <f>_xlfn.XLOOKUP(Table6[[#This Row],[Product ID]],Product[Product ID],Product[Product Name],"ERROR",0)</f>
        <v>Outback Lager</v>
      </c>
      <c r="K164" t="str">
        <f>_xlfn.XLOOKUP(Table6[[#This Row],[Product Name]],Product[Product Name],Product[Category],"ERROR",0)</f>
        <v xml:space="preserve">Drinks </v>
      </c>
      <c r="L164" t="str">
        <f>_xlfn.XLOOKUP(Table6[[#This Row],[Order ID]],Table5[OrderID],Table5[ShipmentMode],"Error",0)</f>
        <v>UPS</v>
      </c>
    </row>
    <row r="165" spans="2:12">
      <c r="B165">
        <v>164</v>
      </c>
      <c r="C165">
        <v>10309</v>
      </c>
      <c r="D165" t="s">
        <v>660</v>
      </c>
      <c r="E165">
        <v>20</v>
      </c>
      <c r="F165" t="s">
        <v>1188</v>
      </c>
      <c r="G165" s="1">
        <f>DATE(LEFT(Table6[[#This Row],[Shipment Date]],4), MID(Table6[[#This Row],[Shipment Date]],5,2), RIGHT(Table6[[#This Row],[Shipment Date]],2))</f>
        <v>42300</v>
      </c>
      <c r="H165" s="9">
        <f>_xlfn.XLOOKUP(Table6[[#This Row],[Order ID]],Table5[OrderID],Table5[OrderDate],"Error",0)</f>
        <v>42266</v>
      </c>
      <c r="I165" s="6">
        <f>Table6[[#This Row],['[Formatted'] Shipment Dates]]-Table6[[#This Row],[Order Dates]]</f>
        <v>34</v>
      </c>
      <c r="J165" t="str">
        <f>_xlfn.XLOOKUP(Table6[[#This Row],[Product ID]],Product[Product ID],Product[Product Name],"ERROR",0)</f>
        <v>Chef Anton's Cajun Seasoning</v>
      </c>
      <c r="K165" t="str">
        <f>_xlfn.XLOOKUP(Table6[[#This Row],[Product Name]],Product[Product Name],Product[Category],"ERROR",0)</f>
        <v>Condiments</v>
      </c>
      <c r="L165" t="str">
        <f>_xlfn.XLOOKUP(Table6[[#This Row],[Order ID]],Table5[OrderID],Table5[ShipmentMode],"Error",0)</f>
        <v>DHL Express</v>
      </c>
    </row>
    <row r="166" spans="2:12">
      <c r="B166">
        <v>165</v>
      </c>
      <c r="C166">
        <v>10309</v>
      </c>
      <c r="D166" t="s">
        <v>666</v>
      </c>
      <c r="E166">
        <v>30</v>
      </c>
      <c r="F166" t="s">
        <v>1188</v>
      </c>
      <c r="G166" s="1">
        <f>DATE(LEFT(Table6[[#This Row],[Shipment Date]],4), MID(Table6[[#This Row],[Shipment Date]],5,2), RIGHT(Table6[[#This Row],[Shipment Date]],2))</f>
        <v>42300</v>
      </c>
      <c r="H166" s="9">
        <f>_xlfn.XLOOKUP(Table6[[#This Row],[Order ID]],Table5[OrderID],Table5[OrderDate],"Error",0)</f>
        <v>42266</v>
      </c>
      <c r="I166" s="6">
        <f>Table6[[#This Row],['[Formatted'] Shipment Dates]]-Table6[[#This Row],[Order Dates]]</f>
        <v>34</v>
      </c>
      <c r="J166" t="str">
        <f>_xlfn.XLOOKUP(Table6[[#This Row],[Product ID]],Product[Product ID],Product[Product Name],"ERROR",0)</f>
        <v>Grandma's Boysenberry Spread</v>
      </c>
      <c r="K166" t="str">
        <f>_xlfn.XLOOKUP(Table6[[#This Row],[Product Name]],Product[Product Name],Product[Category],"ERROR",0)</f>
        <v>Condiments</v>
      </c>
      <c r="L166" t="str">
        <f>_xlfn.XLOOKUP(Table6[[#This Row],[Order ID]],Table5[OrderID],Table5[ShipmentMode],"Error",0)</f>
        <v>DHL Express</v>
      </c>
    </row>
    <row r="167" spans="2:12">
      <c r="B167">
        <v>166</v>
      </c>
      <c r="C167">
        <v>10309</v>
      </c>
      <c r="D167" t="s">
        <v>759</v>
      </c>
      <c r="E167">
        <v>2</v>
      </c>
      <c r="F167" t="s">
        <v>1188</v>
      </c>
      <c r="G167" s="1">
        <f>DATE(LEFT(Table6[[#This Row],[Shipment Date]],4), MID(Table6[[#This Row],[Shipment Date]],5,2), RIGHT(Table6[[#This Row],[Shipment Date]],2))</f>
        <v>42300</v>
      </c>
      <c r="H167" s="9">
        <f>_xlfn.XLOOKUP(Table6[[#This Row],[Order ID]],Table5[OrderID],Table5[OrderDate],"Error",0)</f>
        <v>42266</v>
      </c>
      <c r="I167" s="6">
        <f>Table6[[#This Row],['[Formatted'] Shipment Dates]]-Table6[[#This Row],[Order Dates]]</f>
        <v>34</v>
      </c>
      <c r="J167" t="str">
        <f>_xlfn.XLOOKUP(Table6[[#This Row],[Product ID]],Product[Product ID],Product[Product Name],"ERROR",0)</f>
        <v>Singaporean Hokkien Fried Mee</v>
      </c>
      <c r="K167" t="str">
        <f>_xlfn.XLOOKUP(Table6[[#This Row],[Product Name]],Product[Product Name],Product[Category],"ERROR",0)</f>
        <v xml:space="preserve">Grains/ Cereals </v>
      </c>
      <c r="L167" t="str">
        <f>_xlfn.XLOOKUP(Table6[[#This Row],[Order ID]],Table5[OrderID],Table5[ShipmentMode],"Error",0)</f>
        <v>DHL Express</v>
      </c>
    </row>
    <row r="168" spans="2:12">
      <c r="B168">
        <v>167</v>
      </c>
      <c r="C168">
        <v>10309</v>
      </c>
      <c r="D168" t="s">
        <v>762</v>
      </c>
      <c r="E168">
        <v>20</v>
      </c>
      <c r="F168" t="s">
        <v>1188</v>
      </c>
      <c r="G168" s="1">
        <f>DATE(LEFT(Table6[[#This Row],[Shipment Date]],4), MID(Table6[[#This Row],[Shipment Date]],5,2), RIGHT(Table6[[#This Row],[Shipment Date]],2))</f>
        <v>42300</v>
      </c>
      <c r="H168" s="9">
        <f>_xlfn.XLOOKUP(Table6[[#This Row],[Order ID]],Table5[OrderID],Table5[OrderDate],"Error",0)</f>
        <v>42266</v>
      </c>
      <c r="I168" s="6">
        <f>Table6[[#This Row],['[Formatted'] Shipment Dates]]-Table6[[#This Row],[Order Dates]]</f>
        <v>34</v>
      </c>
      <c r="J168" t="str">
        <f>_xlfn.XLOOKUP(Table6[[#This Row],[Product ID]],Product[Product ID],Product[Product Name],"ERROR",0)</f>
        <v>Ipoh Coffee</v>
      </c>
      <c r="K168" t="str">
        <f>_xlfn.XLOOKUP(Table6[[#This Row],[Product Name]],Product[Product Name],Product[Category],"ERROR",0)</f>
        <v xml:space="preserve">Drinks </v>
      </c>
      <c r="L168" t="str">
        <f>_xlfn.XLOOKUP(Table6[[#This Row],[Order ID]],Table5[OrderID],Table5[ShipmentMode],"Error",0)</f>
        <v>DHL Express</v>
      </c>
    </row>
    <row r="169" spans="2:12">
      <c r="B169">
        <v>168</v>
      </c>
      <c r="C169">
        <v>10309</v>
      </c>
      <c r="D169" t="s">
        <v>835</v>
      </c>
      <c r="E169">
        <v>3</v>
      </c>
      <c r="F169" t="s">
        <v>1189</v>
      </c>
      <c r="G169" s="1">
        <f>DATE(LEFT(Table6[[#This Row],[Shipment Date]],4), MID(Table6[[#This Row],[Shipment Date]],5,2), RIGHT(Table6[[#This Row],[Shipment Date]],2))</f>
        <v>42274</v>
      </c>
      <c r="H169" s="9">
        <f>_xlfn.XLOOKUP(Table6[[#This Row],[Order ID]],Table5[OrderID],Table5[OrderDate],"Error",0)</f>
        <v>42266</v>
      </c>
      <c r="I169" s="6">
        <f>Table6[[#This Row],['[Formatted'] Shipment Dates]]-Table6[[#This Row],[Order Dates]]</f>
        <v>8</v>
      </c>
      <c r="J169" t="str">
        <f>_xlfn.XLOOKUP(Table6[[#This Row],[Product ID]],Product[Product ID],Product[Product Name],"ERROR",0)</f>
        <v>Flotemysost</v>
      </c>
      <c r="K169" t="str">
        <f>_xlfn.XLOOKUP(Table6[[#This Row],[Product Name]],Product[Product Name],Product[Category],"ERROR",0)</f>
        <v>Dairy Products</v>
      </c>
      <c r="L169" t="str">
        <f>_xlfn.XLOOKUP(Table6[[#This Row],[Order ID]],Table5[OrderID],Table5[ShipmentMode],"Error",0)</f>
        <v>DHL Express</v>
      </c>
    </row>
    <row r="170" spans="2:12">
      <c r="B170">
        <v>169</v>
      </c>
      <c r="C170">
        <v>10310</v>
      </c>
      <c r="D170" t="s">
        <v>691</v>
      </c>
      <c r="E170">
        <v>10</v>
      </c>
      <c r="F170" t="s">
        <v>1189</v>
      </c>
      <c r="G170" s="1">
        <f>DATE(LEFT(Table6[[#This Row],[Shipment Date]],4), MID(Table6[[#This Row],[Shipment Date]],5,2), RIGHT(Table6[[#This Row],[Shipment Date]],2))</f>
        <v>42274</v>
      </c>
      <c r="H170" s="9">
        <f>_xlfn.XLOOKUP(Table6[[#This Row],[Order ID]],Table5[OrderID],Table5[OrderDate],"Error",0)</f>
        <v>42267</v>
      </c>
      <c r="I170" s="6">
        <f>Table6[[#This Row],['[Formatted'] Shipment Dates]]-Table6[[#This Row],[Order Dates]]</f>
        <v>7</v>
      </c>
      <c r="J170" t="str">
        <f>_xlfn.XLOOKUP(Table6[[#This Row],[Product ID]],Product[Product ID],Product[Product Name],"ERROR",0)</f>
        <v>Pavlova</v>
      </c>
      <c r="K170" t="str">
        <f>_xlfn.XLOOKUP(Table6[[#This Row],[Product Name]],Product[Product Name],Product[Category],"ERROR",0)</f>
        <v>Desserts</v>
      </c>
      <c r="L170" t="str">
        <f>_xlfn.XLOOKUP(Table6[[#This Row],[Order ID]],Table5[OrderID],Table5[ShipmentMode],"Error",0)</f>
        <v>DHL</v>
      </c>
    </row>
    <row r="171" spans="2:12">
      <c r="B171">
        <v>170</v>
      </c>
      <c r="C171">
        <v>10310</v>
      </c>
      <c r="D171" t="s">
        <v>813</v>
      </c>
      <c r="E171">
        <v>5</v>
      </c>
      <c r="F171" t="s">
        <v>1190</v>
      </c>
      <c r="G171" s="1">
        <f>DATE(LEFT(Table6[[#This Row],[Shipment Date]],4), MID(Table6[[#This Row],[Shipment Date]],5,2), RIGHT(Table6[[#This Row],[Shipment Date]],2))</f>
        <v>42273</v>
      </c>
      <c r="H171" s="9">
        <f>_xlfn.XLOOKUP(Table6[[#This Row],[Order ID]],Table5[OrderID],Table5[OrderDate],"Error",0)</f>
        <v>42267</v>
      </c>
      <c r="I171" s="6">
        <f>Table6[[#This Row],['[Formatted'] Shipment Dates]]-Table6[[#This Row],[Order Dates]]</f>
        <v>6</v>
      </c>
      <c r="J171" t="str">
        <f>_xlfn.XLOOKUP(Table6[[#This Row],[Product ID]],Product[Product ID],Product[Product Name],"ERROR",0)</f>
        <v>Tarte au sucre</v>
      </c>
      <c r="K171" t="str">
        <f>_xlfn.XLOOKUP(Table6[[#This Row],[Product Name]],Product[Product Name],Product[Category],"ERROR",0)</f>
        <v>Desserts</v>
      </c>
      <c r="L171" t="str">
        <f>_xlfn.XLOOKUP(Table6[[#This Row],[Order ID]],Table5[OrderID],Table5[ShipmentMode],"Error",0)</f>
        <v>DHL</v>
      </c>
    </row>
    <row r="172" spans="2:12">
      <c r="B172">
        <v>171</v>
      </c>
      <c r="C172">
        <v>10311</v>
      </c>
      <c r="D172" t="s">
        <v>759</v>
      </c>
      <c r="E172">
        <v>6</v>
      </c>
      <c r="F172" t="s">
        <v>1190</v>
      </c>
      <c r="G172" s="1">
        <f>DATE(LEFT(Table6[[#This Row],[Shipment Date]],4), MID(Table6[[#This Row],[Shipment Date]],5,2), RIGHT(Table6[[#This Row],[Shipment Date]],2))</f>
        <v>42273</v>
      </c>
      <c r="H172" s="9">
        <f>_xlfn.XLOOKUP(Table6[[#This Row],[Order ID]],Table5[OrderID],Table5[OrderDate],"Error",0)</f>
        <v>42267</v>
      </c>
      <c r="I172" s="6">
        <f>Table6[[#This Row],['[Formatted'] Shipment Dates]]-Table6[[#This Row],[Order Dates]]</f>
        <v>6</v>
      </c>
      <c r="J172" t="str">
        <f>_xlfn.XLOOKUP(Table6[[#This Row],[Product ID]],Product[Product ID],Product[Product Name],"ERROR",0)</f>
        <v>Singaporean Hokkien Fried Mee</v>
      </c>
      <c r="K172" t="str">
        <f>_xlfn.XLOOKUP(Table6[[#This Row],[Product Name]],Product[Product Name],Product[Category],"ERROR",0)</f>
        <v xml:space="preserve">Grains/ Cereals </v>
      </c>
      <c r="L172" t="str">
        <f>_xlfn.XLOOKUP(Table6[[#This Row],[Order ID]],Table5[OrderID],Table5[ShipmentMode],"Error",0)</f>
        <v>UPS</v>
      </c>
    </row>
    <row r="173" spans="2:12">
      <c r="B173">
        <v>172</v>
      </c>
      <c r="C173">
        <v>10311</v>
      </c>
      <c r="D173" t="s">
        <v>831</v>
      </c>
      <c r="E173">
        <v>7</v>
      </c>
      <c r="F173" t="s">
        <v>1191</v>
      </c>
      <c r="G173" s="1">
        <f>DATE(LEFT(Table6[[#This Row],[Shipment Date]],4), MID(Table6[[#This Row],[Shipment Date]],5,2), RIGHT(Table6[[#This Row],[Shipment Date]],2))</f>
        <v>42280</v>
      </c>
      <c r="H173" s="9">
        <f>_xlfn.XLOOKUP(Table6[[#This Row],[Order ID]],Table5[OrderID],Table5[OrderDate],"Error",0)</f>
        <v>42267</v>
      </c>
      <c r="I173" s="6">
        <f>Table6[[#This Row],['[Formatted'] Shipment Dates]]-Table6[[#This Row],[Order Dates]]</f>
        <v>13</v>
      </c>
      <c r="J173" t="str">
        <f>_xlfn.XLOOKUP(Table6[[#This Row],[Product ID]],Product[Product ID],Product[Product Name],"ERROR",0)</f>
        <v>Gudbrandsdalsost</v>
      </c>
      <c r="K173" t="str">
        <f>_xlfn.XLOOKUP(Table6[[#This Row],[Product Name]],Product[Product Name],Product[Category],"ERROR",0)</f>
        <v>Dairy Products</v>
      </c>
      <c r="L173" t="str">
        <f>_xlfn.XLOOKUP(Table6[[#This Row],[Order ID]],Table5[OrderID],Table5[ShipmentMode],"Error",0)</f>
        <v>UPS</v>
      </c>
    </row>
    <row r="174" spans="2:12">
      <c r="B174">
        <v>173</v>
      </c>
      <c r="C174">
        <v>10312</v>
      </c>
      <c r="D174" t="s">
        <v>723</v>
      </c>
      <c r="E174">
        <v>4</v>
      </c>
      <c r="F174" t="s">
        <v>1191</v>
      </c>
      <c r="G174" s="1">
        <f>DATE(LEFT(Table6[[#This Row],[Shipment Date]],4), MID(Table6[[#This Row],[Shipment Date]],5,2), RIGHT(Table6[[#This Row],[Shipment Date]],2))</f>
        <v>42280</v>
      </c>
      <c r="H174" s="9">
        <f>_xlfn.XLOOKUP(Table6[[#This Row],[Order ID]],Table5[OrderID],Table5[OrderDate],"Error",0)</f>
        <v>42270</v>
      </c>
      <c r="I174" s="6">
        <f>Table6[[#This Row],['[Formatted'] Shipment Dates]]-Table6[[#This Row],[Order Dates]]</f>
        <v>10</v>
      </c>
      <c r="J174" t="str">
        <f>_xlfn.XLOOKUP(Table6[[#This Row],[Product ID]],Product[Product ID],Product[Product Name],"ERROR",0)</f>
        <v>Rössle Sauerkraut</v>
      </c>
      <c r="K174" t="str">
        <f>_xlfn.XLOOKUP(Table6[[#This Row],[Product Name]],Product[Product Name],Product[Category],"ERROR",0)</f>
        <v xml:space="preserve">Produce </v>
      </c>
      <c r="L174" t="str">
        <f>_xlfn.XLOOKUP(Table6[[#This Row],[Order ID]],Table5[OrderID],Table5[ShipmentMode],"Error",0)</f>
        <v>DHL</v>
      </c>
    </row>
    <row r="175" spans="2:12">
      <c r="B175">
        <v>174</v>
      </c>
      <c r="C175">
        <v>10312</v>
      </c>
      <c r="D175" t="s">
        <v>762</v>
      </c>
      <c r="E175">
        <v>24</v>
      </c>
      <c r="F175" t="s">
        <v>1191</v>
      </c>
      <c r="G175" s="1">
        <f>DATE(LEFT(Table6[[#This Row],[Shipment Date]],4), MID(Table6[[#This Row],[Shipment Date]],5,2), RIGHT(Table6[[#This Row],[Shipment Date]],2))</f>
        <v>42280</v>
      </c>
      <c r="H175" s="9">
        <f>_xlfn.XLOOKUP(Table6[[#This Row],[Order ID]],Table5[OrderID],Table5[OrderDate],"Error",0)</f>
        <v>42270</v>
      </c>
      <c r="I175" s="6">
        <f>Table6[[#This Row],['[Formatted'] Shipment Dates]]-Table6[[#This Row],[Order Dates]]</f>
        <v>10</v>
      </c>
      <c r="J175" t="str">
        <f>_xlfn.XLOOKUP(Table6[[#This Row],[Product ID]],Product[Product ID],Product[Product Name],"ERROR",0)</f>
        <v>Ipoh Coffee</v>
      </c>
      <c r="K175" t="str">
        <f>_xlfn.XLOOKUP(Table6[[#This Row],[Product Name]],Product[Product Name],Product[Category],"ERROR",0)</f>
        <v xml:space="preserve">Drinks </v>
      </c>
      <c r="L175" t="str">
        <f>_xlfn.XLOOKUP(Table6[[#This Row],[Order ID]],Table5[OrderID],Table5[ShipmentMode],"Error",0)</f>
        <v>DHL</v>
      </c>
    </row>
    <row r="176" spans="2:12">
      <c r="B176">
        <v>175</v>
      </c>
      <c r="C176">
        <v>10312</v>
      </c>
      <c r="D176" t="s">
        <v>789</v>
      </c>
      <c r="E176">
        <v>20</v>
      </c>
      <c r="F176" t="s">
        <v>1191</v>
      </c>
      <c r="G176" s="1">
        <f>DATE(LEFT(Table6[[#This Row],[Shipment Date]],4), MID(Table6[[#This Row],[Shipment Date]],5,2), RIGHT(Table6[[#This Row],[Shipment Date]],2))</f>
        <v>42280</v>
      </c>
      <c r="H176" s="9">
        <f>_xlfn.XLOOKUP(Table6[[#This Row],[Order ID]],Table5[OrderID],Table5[OrderDate],"Error",0)</f>
        <v>42270</v>
      </c>
      <c r="I176" s="6">
        <f>Table6[[#This Row],['[Formatted'] Shipment Dates]]-Table6[[#This Row],[Order Dates]]</f>
        <v>10</v>
      </c>
      <c r="J176" t="str">
        <f>_xlfn.XLOOKUP(Table6[[#This Row],[Product ID]],Product[Product ID],Product[Product Name],"ERROR",0)</f>
        <v>Perth Pasties</v>
      </c>
      <c r="K176" t="str">
        <f>_xlfn.XLOOKUP(Table6[[#This Row],[Product Name]],Product[Product Name],Product[Category],"ERROR",0)</f>
        <v>Meat/ Poultry</v>
      </c>
      <c r="L176" t="str">
        <f>_xlfn.XLOOKUP(Table6[[#This Row],[Order ID]],Table5[OrderID],Table5[ShipmentMode],"Error",0)</f>
        <v>DHL</v>
      </c>
    </row>
    <row r="177" spans="2:12">
      <c r="B177">
        <v>176</v>
      </c>
      <c r="C177">
        <v>10312</v>
      </c>
      <c r="D177" t="s">
        <v>845</v>
      </c>
      <c r="E177">
        <v>10</v>
      </c>
      <c r="F177" t="s">
        <v>1192</v>
      </c>
      <c r="G177" s="1">
        <f>DATE(LEFT(Table6[[#This Row],[Shipment Date]],4), MID(Table6[[#This Row],[Shipment Date]],5,2), RIGHT(Table6[[#This Row],[Shipment Date]],2))</f>
        <v>42281</v>
      </c>
      <c r="H177" s="9">
        <f>_xlfn.XLOOKUP(Table6[[#This Row],[Order ID]],Table5[OrderID],Table5[OrderDate],"Error",0)</f>
        <v>42270</v>
      </c>
      <c r="I177" s="6">
        <f>Table6[[#This Row],['[Formatted'] Shipment Dates]]-Table6[[#This Row],[Order Dates]]</f>
        <v>11</v>
      </c>
      <c r="J177" t="str">
        <f>_xlfn.XLOOKUP(Table6[[#This Row],[Product ID]],Product[Product ID],Product[Product Name],"ERROR",0)</f>
        <v>Rhönbräu Klosterbier</v>
      </c>
      <c r="K177" t="str">
        <f>_xlfn.XLOOKUP(Table6[[#This Row],[Product Name]],Product[Product Name],Product[Category],"ERROR",0)</f>
        <v xml:space="preserve">Drinks </v>
      </c>
      <c r="L177" t="str">
        <f>_xlfn.XLOOKUP(Table6[[#This Row],[Order ID]],Table5[OrderID],Table5[ShipmentMode],"Error",0)</f>
        <v>DHL</v>
      </c>
    </row>
    <row r="178" spans="2:12">
      <c r="B178">
        <v>177</v>
      </c>
      <c r="C178">
        <v>10313</v>
      </c>
      <c r="D178" t="s">
        <v>744</v>
      </c>
      <c r="E178">
        <v>12</v>
      </c>
      <c r="F178" t="s">
        <v>1192</v>
      </c>
      <c r="G178" s="1">
        <f>DATE(LEFT(Table6[[#This Row],[Shipment Date]],4), MID(Table6[[#This Row],[Shipment Date]],5,2), RIGHT(Table6[[#This Row],[Shipment Date]],2))</f>
        <v>42281</v>
      </c>
      <c r="H178" s="9">
        <f>_xlfn.XLOOKUP(Table6[[#This Row],[Order ID]],Table5[OrderID],Table5[OrderDate],"Error",0)</f>
        <v>42271</v>
      </c>
      <c r="I178" s="6">
        <f>Table6[[#This Row],['[Formatted'] Shipment Dates]]-Table6[[#This Row],[Order Dates]]</f>
        <v>10</v>
      </c>
      <c r="J178" t="str">
        <f>_xlfn.XLOOKUP(Table6[[#This Row],[Product ID]],Product[Product ID],Product[Product Name],"ERROR",0)</f>
        <v>Inlagd Sill</v>
      </c>
      <c r="K178" t="str">
        <f>_xlfn.XLOOKUP(Table6[[#This Row],[Product Name]],Product[Product Name],Product[Category],"ERROR",0)</f>
        <v>Seafood</v>
      </c>
      <c r="L178" t="str">
        <f>_xlfn.XLOOKUP(Table6[[#This Row],[Order ID]],Table5[OrderID],Table5[ShipmentMode],"Error",0)</f>
        <v>DHL</v>
      </c>
    </row>
    <row r="179" spans="2:12">
      <c r="B179">
        <v>178</v>
      </c>
      <c r="C179">
        <v>10314</v>
      </c>
      <c r="D179" t="s">
        <v>734</v>
      </c>
      <c r="E179">
        <v>40</v>
      </c>
      <c r="F179" t="s">
        <v>1192</v>
      </c>
      <c r="G179" s="1">
        <f>DATE(LEFT(Table6[[#This Row],[Shipment Date]],4), MID(Table6[[#This Row],[Shipment Date]],5,2), RIGHT(Table6[[#This Row],[Shipment Date]],2))</f>
        <v>42281</v>
      </c>
      <c r="H179" s="9">
        <f>_xlfn.XLOOKUP(Table6[[#This Row],[Order ID]],Table5[OrderID],Table5[OrderDate],"Error",0)</f>
        <v>42272</v>
      </c>
      <c r="I179" s="6">
        <f>Table6[[#This Row],['[Formatted'] Shipment Dates]]-Table6[[#This Row],[Order Dates]]</f>
        <v>9</v>
      </c>
      <c r="J179" t="str">
        <f>_xlfn.XLOOKUP(Table6[[#This Row],[Product ID]],Product[Product ID],Product[Product Name],"ERROR",0)</f>
        <v>Mascarpone Fabioli</v>
      </c>
      <c r="K179" t="str">
        <f>_xlfn.XLOOKUP(Table6[[#This Row],[Product Name]],Product[Product Name],Product[Category],"ERROR",0)</f>
        <v>Dairy Products</v>
      </c>
      <c r="L179" t="str">
        <f>_xlfn.XLOOKUP(Table6[[#This Row],[Order ID]],Table5[OrderID],Table5[ShipmentMode],"Error",0)</f>
        <v>DHL</v>
      </c>
    </row>
    <row r="180" spans="2:12">
      <c r="B180">
        <v>179</v>
      </c>
      <c r="C180">
        <v>10314</v>
      </c>
      <c r="D180" t="s">
        <v>801</v>
      </c>
      <c r="E180">
        <v>30</v>
      </c>
      <c r="F180" t="s">
        <v>1192</v>
      </c>
      <c r="G180" s="1">
        <f>DATE(LEFT(Table6[[#This Row],[Shipment Date]],4), MID(Table6[[#This Row],[Shipment Date]],5,2), RIGHT(Table6[[#This Row],[Shipment Date]],2))</f>
        <v>42281</v>
      </c>
      <c r="H180" s="9">
        <f>_xlfn.XLOOKUP(Table6[[#This Row],[Order ID]],Table5[OrderID],Table5[OrderDate],"Error",0)</f>
        <v>42272</v>
      </c>
      <c r="I180" s="6">
        <f>Table6[[#This Row],['[Formatted'] Shipment Dates]]-Table6[[#This Row],[Order Dates]]</f>
        <v>9</v>
      </c>
      <c r="J180" t="str">
        <f>_xlfn.XLOOKUP(Table6[[#This Row],[Product ID]],Product[Product ID],Product[Product Name],"ERROR",0)</f>
        <v>Escargots de Bourgogne</v>
      </c>
      <c r="K180" t="str">
        <f>_xlfn.XLOOKUP(Table6[[#This Row],[Product Name]],Product[Product Name],Product[Category],"ERROR",0)</f>
        <v>Seafood</v>
      </c>
      <c r="L180" t="str">
        <f>_xlfn.XLOOKUP(Table6[[#This Row],[Order ID]],Table5[OrderID],Table5[ShipmentMode],"Error",0)</f>
        <v>DHL</v>
      </c>
    </row>
    <row r="181" spans="2:12">
      <c r="B181">
        <v>180</v>
      </c>
      <c r="C181">
        <v>10314</v>
      </c>
      <c r="D181" t="s">
        <v>813</v>
      </c>
      <c r="E181">
        <v>25</v>
      </c>
      <c r="F181" t="s">
        <v>1191</v>
      </c>
      <c r="G181" s="1">
        <f>DATE(LEFT(Table6[[#This Row],[Shipment Date]],4), MID(Table6[[#This Row],[Shipment Date]],5,2), RIGHT(Table6[[#This Row],[Shipment Date]],2))</f>
        <v>42280</v>
      </c>
      <c r="H181" s="9">
        <f>_xlfn.XLOOKUP(Table6[[#This Row],[Order ID]],Table5[OrderID],Table5[OrderDate],"Error",0)</f>
        <v>42272</v>
      </c>
      <c r="I181" s="6">
        <f>Table6[[#This Row],['[Formatted'] Shipment Dates]]-Table6[[#This Row],[Order Dates]]</f>
        <v>8</v>
      </c>
      <c r="J181" t="str">
        <f>_xlfn.XLOOKUP(Table6[[#This Row],[Product ID]],Product[Product ID],Product[Product Name],"ERROR",0)</f>
        <v>Tarte au sucre</v>
      </c>
      <c r="K181" t="str">
        <f>_xlfn.XLOOKUP(Table6[[#This Row],[Product Name]],Product[Product Name],Product[Category],"ERROR",0)</f>
        <v>Desserts</v>
      </c>
      <c r="L181" t="str">
        <f>_xlfn.XLOOKUP(Table6[[#This Row],[Order ID]],Table5[OrderID],Table5[ShipmentMode],"Error",0)</f>
        <v>DHL</v>
      </c>
    </row>
    <row r="182" spans="2:12">
      <c r="B182">
        <v>181</v>
      </c>
      <c r="C182">
        <v>10315</v>
      </c>
      <c r="D182" t="s">
        <v>739</v>
      </c>
      <c r="E182">
        <v>14</v>
      </c>
      <c r="F182" t="s">
        <v>1191</v>
      </c>
      <c r="G182" s="1">
        <f>DATE(LEFT(Table6[[#This Row],[Shipment Date]],4), MID(Table6[[#This Row],[Shipment Date]],5,2), RIGHT(Table6[[#This Row],[Shipment Date]],2))</f>
        <v>42280</v>
      </c>
      <c r="H182" s="9">
        <f>_xlfn.XLOOKUP(Table6[[#This Row],[Order ID]],Table5[OrderID],Table5[OrderDate],"Error",0)</f>
        <v>42273</v>
      </c>
      <c r="I182" s="6">
        <f>Table6[[#This Row],['[Formatted'] Shipment Dates]]-Table6[[#This Row],[Order Dates]]</f>
        <v>7</v>
      </c>
      <c r="J182" t="str">
        <f>_xlfn.XLOOKUP(Table6[[#This Row],[Product ID]],Product[Product ID],Product[Product Name],"ERROR",0)</f>
        <v>Sasquatch Ale</v>
      </c>
      <c r="K182" t="str">
        <f>_xlfn.XLOOKUP(Table6[[#This Row],[Product Name]],Product[Product Name],Product[Category],"ERROR",0)</f>
        <v xml:space="preserve">Drinks </v>
      </c>
      <c r="L182" t="str">
        <f>_xlfn.XLOOKUP(Table6[[#This Row],[Order ID]],Table5[OrderID],Table5[ShipmentMode],"Error",0)</f>
        <v>DHL</v>
      </c>
    </row>
    <row r="183" spans="2:12">
      <c r="B183">
        <v>182</v>
      </c>
      <c r="C183">
        <v>10315</v>
      </c>
      <c r="D183" t="s">
        <v>833</v>
      </c>
      <c r="E183">
        <v>30</v>
      </c>
      <c r="F183" t="s">
        <v>1193</v>
      </c>
      <c r="G183" s="1">
        <f>DATE(LEFT(Table6[[#This Row],[Shipment Date]],4), MID(Table6[[#This Row],[Shipment Date]],5,2), RIGHT(Table6[[#This Row],[Shipment Date]],2))</f>
        <v>42285</v>
      </c>
      <c r="H183" s="9">
        <f>_xlfn.XLOOKUP(Table6[[#This Row],[Order ID]],Table5[OrderID],Table5[OrderDate],"Error",0)</f>
        <v>42273</v>
      </c>
      <c r="I183" s="6">
        <f>Table6[[#This Row],['[Formatted'] Shipment Dates]]-Table6[[#This Row],[Order Dates]]</f>
        <v>12</v>
      </c>
      <c r="J183" t="str">
        <f>_xlfn.XLOOKUP(Table6[[#This Row],[Product ID]],Product[Product ID],Product[Product Name],"ERROR",0)</f>
        <v>Outback Lager</v>
      </c>
      <c r="K183" t="str">
        <f>_xlfn.XLOOKUP(Table6[[#This Row],[Product Name]],Product[Product Name],Product[Category],"ERROR",0)</f>
        <v xml:space="preserve">Drinks </v>
      </c>
      <c r="L183" t="str">
        <f>_xlfn.XLOOKUP(Table6[[#This Row],[Order ID]],Table5[OrderID],Table5[ShipmentMode],"Error",0)</f>
        <v>DHL</v>
      </c>
    </row>
    <row r="184" spans="2:12">
      <c r="B184">
        <v>183</v>
      </c>
      <c r="C184">
        <v>10316</v>
      </c>
      <c r="D184" t="s">
        <v>757</v>
      </c>
      <c r="E184">
        <v>10</v>
      </c>
      <c r="F184" t="s">
        <v>1193</v>
      </c>
      <c r="G184" s="1">
        <f>DATE(LEFT(Table6[[#This Row],[Shipment Date]],4), MID(Table6[[#This Row],[Shipment Date]],5,2), RIGHT(Table6[[#This Row],[Shipment Date]],2))</f>
        <v>42285</v>
      </c>
      <c r="H184" s="9">
        <f>_xlfn.XLOOKUP(Table6[[#This Row],[Order ID]],Table5[OrderID],Table5[OrderDate],"Error",0)</f>
        <v>42274</v>
      </c>
      <c r="I184" s="6">
        <f>Table6[[#This Row],['[Formatted'] Shipment Dates]]-Table6[[#This Row],[Order Dates]]</f>
        <v>11</v>
      </c>
      <c r="J184" t="str">
        <f>_xlfn.XLOOKUP(Table6[[#This Row],[Product ID]],Product[Product ID],Product[Product Name],"ERROR",0)</f>
        <v>Jack's New England Clam Chowder</v>
      </c>
      <c r="K184" t="str">
        <f>_xlfn.XLOOKUP(Table6[[#This Row],[Product Name]],Product[Product Name],Product[Category],"ERROR",0)</f>
        <v>Seafood</v>
      </c>
      <c r="L184" t="str">
        <f>_xlfn.XLOOKUP(Table6[[#This Row],[Order ID]],Table5[OrderID],Table5[ShipmentMode],"Error",0)</f>
        <v>UPS</v>
      </c>
    </row>
    <row r="185" spans="2:12">
      <c r="B185">
        <v>184</v>
      </c>
      <c r="C185">
        <v>10316</v>
      </c>
      <c r="D185" t="s">
        <v>813</v>
      </c>
      <c r="E185">
        <v>70</v>
      </c>
      <c r="F185" t="s">
        <v>1194</v>
      </c>
      <c r="G185" s="1">
        <f>DATE(LEFT(Table6[[#This Row],[Shipment Date]],4), MID(Table6[[#This Row],[Shipment Date]],5,2), RIGHT(Table6[[#This Row],[Shipment Date]],2))</f>
        <v>42287</v>
      </c>
      <c r="H185" s="9">
        <f>_xlfn.XLOOKUP(Table6[[#This Row],[Order ID]],Table5[OrderID],Table5[OrderDate],"Error",0)</f>
        <v>42274</v>
      </c>
      <c r="I185" s="6">
        <f>Table6[[#This Row],['[Formatted'] Shipment Dates]]-Table6[[#This Row],[Order Dates]]</f>
        <v>13</v>
      </c>
      <c r="J185" t="str">
        <f>_xlfn.XLOOKUP(Table6[[#This Row],[Product ID]],Product[Product ID],Product[Product Name],"ERROR",0)</f>
        <v>Tarte au sucre</v>
      </c>
      <c r="K185" t="str">
        <f>_xlfn.XLOOKUP(Table6[[#This Row],[Product Name]],Product[Product Name],Product[Category],"ERROR",0)</f>
        <v>Desserts</v>
      </c>
      <c r="L185" t="str">
        <f>_xlfn.XLOOKUP(Table6[[#This Row],[Order ID]],Table5[OrderID],Table5[ShipmentMode],"Error",0)</f>
        <v>UPS</v>
      </c>
    </row>
    <row r="186" spans="2:12">
      <c r="B186">
        <v>185</v>
      </c>
      <c r="C186">
        <v>10317</v>
      </c>
      <c r="D186" t="s">
        <v>648</v>
      </c>
      <c r="E186">
        <v>20</v>
      </c>
      <c r="F186" t="s">
        <v>1192</v>
      </c>
      <c r="G186" s="1">
        <f>DATE(LEFT(Table6[[#This Row],[Shipment Date]],4), MID(Table6[[#This Row],[Shipment Date]],5,2), RIGHT(Table6[[#This Row],[Shipment Date]],2))</f>
        <v>42281</v>
      </c>
      <c r="H186" s="9">
        <f>_xlfn.XLOOKUP(Table6[[#This Row],[Order ID]],Table5[OrderID],Table5[OrderDate],"Error",0)</f>
        <v>42277</v>
      </c>
      <c r="I186" s="6">
        <f>Table6[[#This Row],['[Formatted'] Shipment Dates]]-Table6[[#This Row],[Order Dates]]</f>
        <v>4</v>
      </c>
      <c r="J186" t="str">
        <f>_xlfn.XLOOKUP(Table6[[#This Row],[Product ID]],Product[Product ID],Product[Product Name],"ERROR",0)</f>
        <v>Chai</v>
      </c>
      <c r="K186" t="str">
        <f>_xlfn.XLOOKUP(Table6[[#This Row],[Product Name]],Product[Product Name],Product[Category],"ERROR",0)</f>
        <v xml:space="preserve">Drinks </v>
      </c>
      <c r="L186" t="str">
        <f>_xlfn.XLOOKUP(Table6[[#This Row],[Order ID]],Table5[OrderID],Table5[ShipmentMode],"Error",0)</f>
        <v>DHL Express</v>
      </c>
    </row>
    <row r="187" spans="2:12">
      <c r="B187">
        <v>186</v>
      </c>
      <c r="C187">
        <v>10318</v>
      </c>
      <c r="D187" t="s">
        <v>757</v>
      </c>
      <c r="E187">
        <v>20</v>
      </c>
      <c r="F187" t="s">
        <v>1192</v>
      </c>
      <c r="G187" s="1">
        <f>DATE(LEFT(Table6[[#This Row],[Shipment Date]],4), MID(Table6[[#This Row],[Shipment Date]],5,2), RIGHT(Table6[[#This Row],[Shipment Date]],2))</f>
        <v>42281</v>
      </c>
      <c r="H187" s="9">
        <f>_xlfn.XLOOKUP(Table6[[#This Row],[Order ID]],Table5[OrderID],Table5[OrderDate],"Error",0)</f>
        <v>42278</v>
      </c>
      <c r="I187" s="6">
        <f>Table6[[#This Row],['[Formatted'] Shipment Dates]]-Table6[[#This Row],[Order Dates]]</f>
        <v>3</v>
      </c>
      <c r="J187" t="str">
        <f>_xlfn.XLOOKUP(Table6[[#This Row],[Product ID]],Product[Product ID],Product[Product Name],"ERROR",0)</f>
        <v>Jack's New England Clam Chowder</v>
      </c>
      <c r="K187" t="str">
        <f>_xlfn.XLOOKUP(Table6[[#This Row],[Product Name]],Product[Product Name],Product[Category],"ERROR",0)</f>
        <v>Seafood</v>
      </c>
      <c r="L187" t="str">
        <f>_xlfn.XLOOKUP(Table6[[#This Row],[Order ID]],Table5[OrderID],Table5[ShipmentMode],"Error",0)</f>
        <v>DHL</v>
      </c>
    </row>
    <row r="188" spans="2:12">
      <c r="B188">
        <v>187</v>
      </c>
      <c r="C188">
        <v>10318</v>
      </c>
      <c r="D188" t="s">
        <v>848</v>
      </c>
      <c r="E188">
        <v>6</v>
      </c>
      <c r="F188" t="s">
        <v>1195</v>
      </c>
      <c r="G188" s="1">
        <f>DATE(LEFT(Table6[[#This Row],[Shipment Date]],4), MID(Table6[[#This Row],[Shipment Date]],5,2), RIGHT(Table6[[#This Row],[Shipment Date]],2))</f>
        <v>42288</v>
      </c>
      <c r="H188" s="9">
        <f>_xlfn.XLOOKUP(Table6[[#This Row],[Order ID]],Table5[OrderID],Table5[OrderDate],"Error",0)</f>
        <v>42278</v>
      </c>
      <c r="I188" s="6">
        <f>Table6[[#This Row],['[Formatted'] Shipment Dates]]-Table6[[#This Row],[Order Dates]]</f>
        <v>10</v>
      </c>
      <c r="J188" t="str">
        <f>_xlfn.XLOOKUP(Table6[[#This Row],[Product ID]],Product[Product ID],Product[Product Name],"ERROR",0)</f>
        <v>Lakkalikööri</v>
      </c>
      <c r="K188" t="str">
        <f>_xlfn.XLOOKUP(Table6[[#This Row],[Product Name]],Product[Product Name],Product[Category],"ERROR",0)</f>
        <v xml:space="preserve">Drinks </v>
      </c>
      <c r="L188" t="str">
        <f>_xlfn.XLOOKUP(Table6[[#This Row],[Order ID]],Table5[OrderID],Table5[ShipmentMode],"Error",0)</f>
        <v>DHL</v>
      </c>
    </row>
    <row r="189" spans="2:12">
      <c r="B189">
        <v>188</v>
      </c>
      <c r="C189">
        <v>10319</v>
      </c>
      <c r="D189" t="s">
        <v>694</v>
      </c>
      <c r="E189">
        <v>8</v>
      </c>
      <c r="F189" t="s">
        <v>1195</v>
      </c>
      <c r="G189" s="1">
        <f>DATE(LEFT(Table6[[#This Row],[Shipment Date]],4), MID(Table6[[#This Row],[Shipment Date]],5,2), RIGHT(Table6[[#This Row],[Shipment Date]],2))</f>
        <v>42288</v>
      </c>
      <c r="H189" s="9">
        <f>_xlfn.XLOOKUP(Table6[[#This Row],[Order ID]],Table5[OrderID],Table5[OrderDate],"Error",0)</f>
        <v>42279</v>
      </c>
      <c r="I189" s="6">
        <f>Table6[[#This Row],['[Formatted'] Shipment Dates]]-Table6[[#This Row],[Order Dates]]</f>
        <v>9</v>
      </c>
      <c r="J189" t="str">
        <f>_xlfn.XLOOKUP(Table6[[#This Row],[Product ID]],Product[Product ID],Product[Product Name],"ERROR",0)</f>
        <v>Alice Mutton</v>
      </c>
      <c r="K189" t="str">
        <f>_xlfn.XLOOKUP(Table6[[#This Row],[Product Name]],Product[Product Name],Product[Category],"ERROR",0)</f>
        <v>Meat/ Poultry</v>
      </c>
      <c r="L189" t="str">
        <f>_xlfn.XLOOKUP(Table6[[#This Row],[Order ID]],Table5[OrderID],Table5[ShipmentMode],"Error",0)</f>
        <v>UPS</v>
      </c>
    </row>
    <row r="190" spans="2:12">
      <c r="B190">
        <v>189</v>
      </c>
      <c r="C190">
        <v>10319</v>
      </c>
      <c r="D190" t="s">
        <v>723</v>
      </c>
      <c r="E190">
        <v>14</v>
      </c>
      <c r="F190" t="s">
        <v>1195</v>
      </c>
      <c r="G190" s="1">
        <f>DATE(LEFT(Table6[[#This Row],[Shipment Date]],4), MID(Table6[[#This Row],[Shipment Date]],5,2), RIGHT(Table6[[#This Row],[Shipment Date]],2))</f>
        <v>42288</v>
      </c>
      <c r="H190" s="9">
        <f>_xlfn.XLOOKUP(Table6[[#This Row],[Order ID]],Table5[OrderID],Table5[OrderDate],"Error",0)</f>
        <v>42279</v>
      </c>
      <c r="I190" s="6">
        <f>Table6[[#This Row],['[Formatted'] Shipment Dates]]-Table6[[#This Row],[Order Dates]]</f>
        <v>9</v>
      </c>
      <c r="J190" t="str">
        <f>_xlfn.XLOOKUP(Table6[[#This Row],[Product ID]],Product[Product ID],Product[Product Name],"ERROR",0)</f>
        <v>Rössle Sauerkraut</v>
      </c>
      <c r="K190" t="str">
        <f>_xlfn.XLOOKUP(Table6[[#This Row],[Product Name]],Product[Product Name],Product[Category],"ERROR",0)</f>
        <v xml:space="preserve">Produce </v>
      </c>
      <c r="L190" t="str">
        <f>_xlfn.XLOOKUP(Table6[[#This Row],[Order ID]],Table5[OrderID],Table5[ShipmentMode],"Error",0)</f>
        <v>UPS</v>
      </c>
    </row>
    <row r="191" spans="2:12">
      <c r="B191">
        <v>190</v>
      </c>
      <c r="C191">
        <v>10319</v>
      </c>
      <c r="D191" t="s">
        <v>848</v>
      </c>
      <c r="E191">
        <v>30</v>
      </c>
      <c r="F191" t="s">
        <v>1196</v>
      </c>
      <c r="G191" s="1">
        <f>DATE(LEFT(Table6[[#This Row],[Shipment Date]],4), MID(Table6[[#This Row],[Shipment Date]],5,2), RIGHT(Table6[[#This Row],[Shipment Date]],2))</f>
        <v>42295</v>
      </c>
      <c r="H191" s="9">
        <f>_xlfn.XLOOKUP(Table6[[#This Row],[Order ID]],Table5[OrderID],Table5[OrderDate],"Error",0)</f>
        <v>42279</v>
      </c>
      <c r="I191" s="6">
        <f>Table6[[#This Row],['[Formatted'] Shipment Dates]]-Table6[[#This Row],[Order Dates]]</f>
        <v>16</v>
      </c>
      <c r="J191" t="str">
        <f>_xlfn.XLOOKUP(Table6[[#This Row],[Product ID]],Product[Product ID],Product[Product Name],"ERROR",0)</f>
        <v>Lakkalikööri</v>
      </c>
      <c r="K191" t="str">
        <f>_xlfn.XLOOKUP(Table6[[#This Row],[Product Name]],Product[Product Name],Product[Category],"ERROR",0)</f>
        <v xml:space="preserve">Drinks </v>
      </c>
      <c r="L191" t="str">
        <f>_xlfn.XLOOKUP(Table6[[#This Row],[Order ID]],Table5[OrderID],Table5[ShipmentMode],"Error",0)</f>
        <v>UPS</v>
      </c>
    </row>
    <row r="192" spans="2:12">
      <c r="B192">
        <v>191</v>
      </c>
      <c r="C192">
        <v>10320</v>
      </c>
      <c r="D192" t="s">
        <v>835</v>
      </c>
      <c r="E192">
        <v>30</v>
      </c>
      <c r="F192" t="s">
        <v>1195</v>
      </c>
      <c r="G192" s="1">
        <f>DATE(LEFT(Table6[[#This Row],[Shipment Date]],4), MID(Table6[[#This Row],[Shipment Date]],5,2), RIGHT(Table6[[#This Row],[Shipment Date]],2))</f>
        <v>42288</v>
      </c>
      <c r="H192" s="9">
        <f>_xlfn.XLOOKUP(Table6[[#This Row],[Order ID]],Table5[OrderID],Table5[OrderDate],"Error",0)</f>
        <v>42280</v>
      </c>
      <c r="I192" s="6">
        <f>Table6[[#This Row],['[Formatted'] Shipment Dates]]-Table6[[#This Row],[Order Dates]]</f>
        <v>8</v>
      </c>
      <c r="J192" t="str">
        <f>_xlfn.XLOOKUP(Table6[[#This Row],[Product ID]],Product[Product ID],Product[Product Name],"ERROR",0)</f>
        <v>Flotemysost</v>
      </c>
      <c r="K192" t="str">
        <f>_xlfn.XLOOKUP(Table6[[#This Row],[Product Name]],Product[Product Name],Product[Category],"ERROR",0)</f>
        <v>Dairy Products</v>
      </c>
      <c r="L192" t="str">
        <f>_xlfn.XLOOKUP(Table6[[#This Row],[Order ID]],Table5[OrderID],Table5[ShipmentMode],"Error",0)</f>
        <v>UPS</v>
      </c>
    </row>
    <row r="193" spans="2:12">
      <c r="B193">
        <v>192</v>
      </c>
      <c r="C193">
        <v>10321</v>
      </c>
      <c r="D193" t="s">
        <v>742</v>
      </c>
      <c r="E193">
        <v>10</v>
      </c>
      <c r="F193" t="s">
        <v>1188</v>
      </c>
      <c r="G193" s="1">
        <f>DATE(LEFT(Table6[[#This Row],[Shipment Date]],4), MID(Table6[[#This Row],[Shipment Date]],5,2), RIGHT(Table6[[#This Row],[Shipment Date]],2))</f>
        <v>42300</v>
      </c>
      <c r="H193" s="9">
        <f>_xlfn.XLOOKUP(Table6[[#This Row],[Order ID]],Table5[OrderID],Table5[OrderDate],"Error",0)</f>
        <v>42280</v>
      </c>
      <c r="I193" s="6">
        <f>Table6[[#This Row],['[Formatted'] Shipment Dates]]-Table6[[#This Row],[Order Dates]]</f>
        <v>20</v>
      </c>
      <c r="J193" t="str">
        <f>_xlfn.XLOOKUP(Table6[[#This Row],[Product ID]],Product[Product ID],Product[Product Name],"ERROR",0)</f>
        <v>Steeleye Stout</v>
      </c>
      <c r="K193" t="str">
        <f>_xlfn.XLOOKUP(Table6[[#This Row],[Product Name]],Product[Product Name],Product[Category],"ERROR",0)</f>
        <v xml:space="preserve">Drinks </v>
      </c>
      <c r="L193" t="str">
        <f>_xlfn.XLOOKUP(Table6[[#This Row],[Order ID]],Table5[OrderID],Table5[ShipmentMode],"Error",0)</f>
        <v>DHL</v>
      </c>
    </row>
    <row r="194" spans="2:12">
      <c r="B194">
        <v>193</v>
      </c>
      <c r="C194">
        <v>10322</v>
      </c>
      <c r="D194" t="s">
        <v>787</v>
      </c>
      <c r="E194">
        <v>20</v>
      </c>
      <c r="F194" t="s">
        <v>1197</v>
      </c>
      <c r="G194" s="1">
        <f>DATE(LEFT(Table6[[#This Row],[Shipment Date]],4), MID(Table6[[#This Row],[Shipment Date]],5,2), RIGHT(Table6[[#This Row],[Shipment Date]],2))</f>
        <v>42291</v>
      </c>
      <c r="H194" s="9">
        <f>_xlfn.XLOOKUP(Table6[[#This Row],[Order ID]],Table5[OrderID],Table5[OrderDate],"Error",0)</f>
        <v>42281</v>
      </c>
      <c r="I194" s="6">
        <f>Table6[[#This Row],['[Formatted'] Shipment Dates]]-Table6[[#This Row],[Order Dates]]</f>
        <v>10</v>
      </c>
      <c r="J194" t="str">
        <f>_xlfn.XLOOKUP(Table6[[#This Row],[Product ID]],Product[Product ID],Product[Product Name],"ERROR",0)</f>
        <v>Filo Mix</v>
      </c>
      <c r="K194" t="str">
        <f>_xlfn.XLOOKUP(Table6[[#This Row],[Product Name]],Product[Product Name],Product[Category],"ERROR",0)</f>
        <v xml:space="preserve">Grains/ Cereals </v>
      </c>
      <c r="L194" t="str">
        <f>_xlfn.XLOOKUP(Table6[[#This Row],[Order ID]],Table5[OrderID],Table5[ShipmentMode],"Error",0)</f>
        <v>UPS</v>
      </c>
    </row>
    <row r="195" spans="2:12">
      <c r="B195">
        <v>194</v>
      </c>
      <c r="C195">
        <v>10323</v>
      </c>
      <c r="D195" t="s">
        <v>689</v>
      </c>
      <c r="E195">
        <v>5</v>
      </c>
      <c r="F195" t="s">
        <v>1197</v>
      </c>
      <c r="G195" s="1">
        <f>DATE(LEFT(Table6[[#This Row],[Shipment Date]],4), MID(Table6[[#This Row],[Shipment Date]],5,2), RIGHT(Table6[[#This Row],[Shipment Date]],2))</f>
        <v>42291</v>
      </c>
      <c r="H195" s="9">
        <f>_xlfn.XLOOKUP(Table6[[#This Row],[Order ID]],Table5[OrderID],Table5[OrderDate],"Error",0)</f>
        <v>42284</v>
      </c>
      <c r="I195" s="6">
        <f>Table6[[#This Row],['[Formatted'] Shipment Dates]]-Table6[[#This Row],[Order Dates]]</f>
        <v>7</v>
      </c>
      <c r="J195" t="str">
        <f>_xlfn.XLOOKUP(Table6[[#This Row],[Product ID]],Product[Product ID],Product[Product Name],"ERROR",0)</f>
        <v>Genen Shouyu</v>
      </c>
      <c r="K195" t="str">
        <f>_xlfn.XLOOKUP(Table6[[#This Row],[Product Name]],Product[Product Name],Product[Category],"ERROR",0)</f>
        <v>Condiments</v>
      </c>
      <c r="L195" t="str">
        <f>_xlfn.XLOOKUP(Table6[[#This Row],[Order ID]],Table5[OrderID],Table5[ShipmentMode],"Error",0)</f>
        <v>DHL Express</v>
      </c>
    </row>
    <row r="196" spans="2:12">
      <c r="B196">
        <v>195</v>
      </c>
      <c r="C196">
        <v>10323</v>
      </c>
      <c r="D196" t="s">
        <v>714</v>
      </c>
      <c r="E196">
        <v>4</v>
      </c>
      <c r="F196" t="s">
        <v>1197</v>
      </c>
      <c r="G196" s="1">
        <f>DATE(LEFT(Table6[[#This Row],[Shipment Date]],4), MID(Table6[[#This Row],[Shipment Date]],5,2), RIGHT(Table6[[#This Row],[Shipment Date]],2))</f>
        <v>42291</v>
      </c>
      <c r="H196" s="9">
        <f>_xlfn.XLOOKUP(Table6[[#This Row],[Order ID]],Table5[OrderID],Table5[OrderDate],"Error",0)</f>
        <v>42284</v>
      </c>
      <c r="I196" s="6">
        <f>Table6[[#This Row],['[Formatted'] Shipment Dates]]-Table6[[#This Row],[Order Dates]]</f>
        <v>7</v>
      </c>
      <c r="J196" t="str">
        <f>_xlfn.XLOOKUP(Table6[[#This Row],[Product ID]],Product[Product ID],Product[Product Name],"ERROR",0)</f>
        <v>NuNuCa Nuß-Nougat-Creme</v>
      </c>
      <c r="K196" t="str">
        <f>_xlfn.XLOOKUP(Table6[[#This Row],[Product Name]],Product[Product Name],Product[Category],"ERROR",0)</f>
        <v>Desserts</v>
      </c>
      <c r="L196" t="str">
        <f>_xlfn.XLOOKUP(Table6[[#This Row],[Order ID]],Table5[OrderID],Table5[ShipmentMode],"Error",0)</f>
        <v>DHL Express</v>
      </c>
    </row>
    <row r="197" spans="2:12">
      <c r="B197">
        <v>196</v>
      </c>
      <c r="C197">
        <v>10323</v>
      </c>
      <c r="D197" t="s">
        <v>752</v>
      </c>
      <c r="E197">
        <v>4</v>
      </c>
      <c r="F197" t="s">
        <v>1194</v>
      </c>
      <c r="G197" s="1">
        <f>DATE(LEFT(Table6[[#This Row],[Shipment Date]],4), MID(Table6[[#This Row],[Shipment Date]],5,2), RIGHT(Table6[[#This Row],[Shipment Date]],2))</f>
        <v>42287</v>
      </c>
      <c r="H197" s="9">
        <f>_xlfn.XLOOKUP(Table6[[#This Row],[Order ID]],Table5[OrderID],Table5[OrderDate],"Error",0)</f>
        <v>42284</v>
      </c>
      <c r="I197" s="6">
        <f>Table6[[#This Row],['[Formatted'] Shipment Dates]]-Table6[[#This Row],[Order Dates]]</f>
        <v>3</v>
      </c>
      <c r="J197" t="str">
        <f>_xlfn.XLOOKUP(Table6[[#This Row],[Product ID]],Product[Product ID],Product[Product Name],"ERROR",0)</f>
        <v>Chartreuse verte</v>
      </c>
      <c r="K197" t="str">
        <f>_xlfn.XLOOKUP(Table6[[#This Row],[Product Name]],Product[Product Name],Product[Category],"ERROR",0)</f>
        <v xml:space="preserve">Drinks </v>
      </c>
      <c r="L197" t="str">
        <f>_xlfn.XLOOKUP(Table6[[#This Row],[Order ID]],Table5[OrderID],Table5[ShipmentMode],"Error",0)</f>
        <v>DHL Express</v>
      </c>
    </row>
    <row r="198" spans="2:12">
      <c r="B198">
        <v>197</v>
      </c>
      <c r="C198">
        <v>10324</v>
      </c>
      <c r="D198" t="s">
        <v>691</v>
      </c>
      <c r="E198">
        <v>21</v>
      </c>
      <c r="F198" t="s">
        <v>1194</v>
      </c>
      <c r="G198" s="1">
        <f>DATE(LEFT(Table6[[#This Row],[Shipment Date]],4), MID(Table6[[#This Row],[Shipment Date]],5,2), RIGHT(Table6[[#This Row],[Shipment Date]],2))</f>
        <v>42287</v>
      </c>
      <c r="H198" s="9">
        <f>_xlfn.XLOOKUP(Table6[[#This Row],[Order ID]],Table5[OrderID],Table5[OrderDate],"Error",0)</f>
        <v>42285</v>
      </c>
      <c r="I198" s="6">
        <f>Table6[[#This Row],['[Formatted'] Shipment Dates]]-Table6[[#This Row],[Order Dates]]</f>
        <v>2</v>
      </c>
      <c r="J198" t="str">
        <f>_xlfn.XLOOKUP(Table6[[#This Row],[Product ID]],Product[Product ID],Product[Product Name],"ERROR",0)</f>
        <v>Pavlova</v>
      </c>
      <c r="K198" t="str">
        <f>_xlfn.XLOOKUP(Table6[[#This Row],[Product Name]],Product[Product Name],Product[Category],"ERROR",0)</f>
        <v>Desserts</v>
      </c>
      <c r="L198" t="str">
        <f>_xlfn.XLOOKUP(Table6[[#This Row],[Order ID]],Table5[OrderID],Table5[ShipmentMode],"Error",0)</f>
        <v>DHL Express</v>
      </c>
    </row>
    <row r="199" spans="2:12">
      <c r="B199">
        <v>198</v>
      </c>
      <c r="C199">
        <v>10324</v>
      </c>
      <c r="D199" t="s">
        <v>742</v>
      </c>
      <c r="E199">
        <v>70</v>
      </c>
      <c r="F199" t="s">
        <v>1194</v>
      </c>
      <c r="G199" s="1">
        <f>DATE(LEFT(Table6[[#This Row],[Shipment Date]],4), MID(Table6[[#This Row],[Shipment Date]],5,2), RIGHT(Table6[[#This Row],[Shipment Date]],2))</f>
        <v>42287</v>
      </c>
      <c r="H199" s="9">
        <f>_xlfn.XLOOKUP(Table6[[#This Row],[Order ID]],Table5[OrderID],Table5[OrderDate],"Error",0)</f>
        <v>42285</v>
      </c>
      <c r="I199" s="6">
        <f>Table6[[#This Row],['[Formatted'] Shipment Dates]]-Table6[[#This Row],[Order Dates]]</f>
        <v>2</v>
      </c>
      <c r="J199" t="str">
        <f>_xlfn.XLOOKUP(Table6[[#This Row],[Product ID]],Product[Product ID],Product[Product Name],"ERROR",0)</f>
        <v>Steeleye Stout</v>
      </c>
      <c r="K199" t="str">
        <f>_xlfn.XLOOKUP(Table6[[#This Row],[Product Name]],Product[Product Name],Product[Category],"ERROR",0)</f>
        <v xml:space="preserve">Drinks </v>
      </c>
      <c r="L199" t="str">
        <f>_xlfn.XLOOKUP(Table6[[#This Row],[Order ID]],Table5[OrderID],Table5[ShipmentMode],"Error",0)</f>
        <v>DHL Express</v>
      </c>
    </row>
    <row r="200" spans="2:12">
      <c r="B200">
        <v>199</v>
      </c>
      <c r="C200">
        <v>10324</v>
      </c>
      <c r="D200" t="s">
        <v>770</v>
      </c>
      <c r="E200">
        <v>30</v>
      </c>
      <c r="F200" t="s">
        <v>1194</v>
      </c>
      <c r="G200" s="1">
        <f>DATE(LEFT(Table6[[#This Row],[Shipment Date]],4), MID(Table6[[#This Row],[Shipment Date]],5,2), RIGHT(Table6[[#This Row],[Shipment Date]],2))</f>
        <v>42287</v>
      </c>
      <c r="H200" s="9">
        <f>_xlfn.XLOOKUP(Table6[[#This Row],[Order ID]],Table5[OrderID],Table5[OrderDate],"Error",0)</f>
        <v>42285</v>
      </c>
      <c r="I200" s="6">
        <f>Table6[[#This Row],['[Formatted'] Shipment Dates]]-Table6[[#This Row],[Order Dates]]</f>
        <v>2</v>
      </c>
      <c r="J200" t="str">
        <f>_xlfn.XLOOKUP(Table6[[#This Row],[Product ID]],Product[Product ID],Product[Product Name],"ERROR",0)</f>
        <v>Spegesild</v>
      </c>
      <c r="K200" t="str">
        <f>_xlfn.XLOOKUP(Table6[[#This Row],[Product Name]],Product[Product Name],Product[Category],"ERROR",0)</f>
        <v>Seafood</v>
      </c>
      <c r="L200" t="str">
        <f>_xlfn.XLOOKUP(Table6[[#This Row],[Order ID]],Table5[OrderID],Table5[ShipmentMode],"Error",0)</f>
        <v>DHL Express</v>
      </c>
    </row>
    <row r="201" spans="2:12">
      <c r="B201">
        <v>200</v>
      </c>
      <c r="C201">
        <v>10324</v>
      </c>
      <c r="D201" t="s">
        <v>804</v>
      </c>
      <c r="E201">
        <v>40</v>
      </c>
      <c r="F201" t="s">
        <v>1194</v>
      </c>
      <c r="G201" s="1">
        <f>DATE(LEFT(Table6[[#This Row],[Shipment Date]],4), MID(Table6[[#This Row],[Shipment Date]],5,2), RIGHT(Table6[[#This Row],[Shipment Date]],2))</f>
        <v>42287</v>
      </c>
      <c r="H201" s="9">
        <f>_xlfn.XLOOKUP(Table6[[#This Row],[Order ID]],Table5[OrderID],Table5[OrderDate],"Error",0)</f>
        <v>42285</v>
      </c>
      <c r="I201" s="6">
        <f>Table6[[#This Row],['[Formatted'] Shipment Dates]]-Table6[[#This Row],[Order Dates]]</f>
        <v>2</v>
      </c>
      <c r="J201" t="str">
        <f>_xlfn.XLOOKUP(Table6[[#This Row],[Product ID]],Product[Product ID],Product[Product Name],"ERROR",0)</f>
        <v>Raclette Courdavault</v>
      </c>
      <c r="K201" t="str">
        <f>_xlfn.XLOOKUP(Table6[[#This Row],[Product Name]],Product[Product Name],Product[Category],"ERROR",0)</f>
        <v>Dairy Products</v>
      </c>
      <c r="L201" t="str">
        <f>_xlfn.XLOOKUP(Table6[[#This Row],[Order ID]],Table5[OrderID],Table5[ShipmentMode],"Error",0)</f>
        <v>DHL Express</v>
      </c>
    </row>
    <row r="202" spans="2:12">
      <c r="B202">
        <v>201</v>
      </c>
      <c r="C202">
        <v>10324</v>
      </c>
      <c r="D202" t="s">
        <v>817</v>
      </c>
      <c r="E202">
        <v>80</v>
      </c>
      <c r="F202" t="s">
        <v>1197</v>
      </c>
      <c r="G202" s="1">
        <f>DATE(LEFT(Table6[[#This Row],[Shipment Date]],4), MID(Table6[[#This Row],[Shipment Date]],5,2), RIGHT(Table6[[#This Row],[Shipment Date]],2))</f>
        <v>42291</v>
      </c>
      <c r="H202" s="9">
        <f>_xlfn.XLOOKUP(Table6[[#This Row],[Order ID]],Table5[OrderID],Table5[OrderDate],"Error",0)</f>
        <v>42285</v>
      </c>
      <c r="I202" s="6">
        <f>Table6[[#This Row],['[Formatted'] Shipment Dates]]-Table6[[#This Row],[Order Dates]]</f>
        <v>6</v>
      </c>
      <c r="J202" t="str">
        <f>_xlfn.XLOOKUP(Table6[[#This Row],[Product ID]],Product[Product ID],Product[Product Name],"ERROR",0)</f>
        <v>Vegie-spread</v>
      </c>
      <c r="K202" t="str">
        <f>_xlfn.XLOOKUP(Table6[[#This Row],[Product Name]],Product[Product Name],Product[Category],"ERROR",0)</f>
        <v>Condiments</v>
      </c>
      <c r="L202" t="str">
        <f>_xlfn.XLOOKUP(Table6[[#This Row],[Order ID]],Table5[OrderID],Table5[ShipmentMode],"Error",0)</f>
        <v>DHL Express</v>
      </c>
    </row>
    <row r="203" spans="2:12">
      <c r="B203">
        <v>202</v>
      </c>
      <c r="C203">
        <v>10325</v>
      </c>
      <c r="D203" t="s">
        <v>666</v>
      </c>
      <c r="E203">
        <v>6</v>
      </c>
      <c r="F203" t="s">
        <v>1197</v>
      </c>
      <c r="G203" s="1">
        <f>DATE(LEFT(Table6[[#This Row],[Shipment Date]],4), MID(Table6[[#This Row],[Shipment Date]],5,2), RIGHT(Table6[[#This Row],[Shipment Date]],2))</f>
        <v>42291</v>
      </c>
      <c r="H203" s="9">
        <f>_xlfn.XLOOKUP(Table6[[#This Row],[Order ID]],Table5[OrderID],Table5[OrderDate],"Error",0)</f>
        <v>42286</v>
      </c>
      <c r="I203" s="6">
        <f>Table6[[#This Row],['[Formatted'] Shipment Dates]]-Table6[[#This Row],[Order Dates]]</f>
        <v>5</v>
      </c>
      <c r="J203" t="str">
        <f>_xlfn.XLOOKUP(Table6[[#This Row],[Product ID]],Product[Product ID],Product[Product Name],"ERROR",0)</f>
        <v>Grandma's Boysenberry Spread</v>
      </c>
      <c r="K203" t="str">
        <f>_xlfn.XLOOKUP(Table6[[#This Row],[Product Name]],Product[Product Name],Product[Category],"ERROR",0)</f>
        <v>Condiments</v>
      </c>
      <c r="L203" t="str">
        <f>_xlfn.XLOOKUP(Table6[[#This Row],[Order ID]],Table5[OrderID],Table5[ShipmentMode],"Error",0)</f>
        <v>UPS</v>
      </c>
    </row>
    <row r="204" spans="2:12">
      <c r="B204">
        <v>203</v>
      </c>
      <c r="C204">
        <v>10325</v>
      </c>
      <c r="D204" t="s">
        <v>684</v>
      </c>
      <c r="E204">
        <v>12</v>
      </c>
      <c r="F204" t="s">
        <v>1197</v>
      </c>
      <c r="G204" s="1">
        <f>DATE(LEFT(Table6[[#This Row],[Shipment Date]],4), MID(Table6[[#This Row],[Shipment Date]],5,2), RIGHT(Table6[[#This Row],[Shipment Date]],2))</f>
        <v>42291</v>
      </c>
      <c r="H204" s="9">
        <f>_xlfn.XLOOKUP(Table6[[#This Row],[Order ID]],Table5[OrderID],Table5[OrderDate],"Error",0)</f>
        <v>42286</v>
      </c>
      <c r="I204" s="6">
        <f>Table6[[#This Row],['[Formatted'] Shipment Dates]]-Table6[[#This Row],[Order Dates]]</f>
        <v>5</v>
      </c>
      <c r="J204" t="str">
        <f>_xlfn.XLOOKUP(Table6[[#This Row],[Product ID]],Product[Product ID],Product[Product Name],"ERROR",0)</f>
        <v>Konbu</v>
      </c>
      <c r="K204" t="str">
        <f>_xlfn.XLOOKUP(Table6[[#This Row],[Product Name]],Product[Product Name],Product[Category],"ERROR",0)</f>
        <v>Seafood</v>
      </c>
      <c r="L204" t="str">
        <f>_xlfn.XLOOKUP(Table6[[#This Row],[Order ID]],Table5[OrderID],Table5[ShipmentMode],"Error",0)</f>
        <v>UPS</v>
      </c>
    </row>
    <row r="205" spans="2:12">
      <c r="B205">
        <v>204</v>
      </c>
      <c r="C205">
        <v>10325</v>
      </c>
      <c r="D205" t="s">
        <v>687</v>
      </c>
      <c r="E205">
        <v>9</v>
      </c>
      <c r="F205" t="s">
        <v>1197</v>
      </c>
      <c r="G205" s="1">
        <f>DATE(LEFT(Table6[[#This Row],[Shipment Date]],4), MID(Table6[[#This Row],[Shipment Date]],5,2), RIGHT(Table6[[#This Row],[Shipment Date]],2))</f>
        <v>42291</v>
      </c>
      <c r="H205" s="9">
        <f>_xlfn.XLOOKUP(Table6[[#This Row],[Order ID]],Table5[OrderID],Table5[OrderDate],"Error",0)</f>
        <v>42286</v>
      </c>
      <c r="I205" s="6">
        <f>Table6[[#This Row],['[Formatted'] Shipment Dates]]-Table6[[#This Row],[Order Dates]]</f>
        <v>5</v>
      </c>
      <c r="J205" t="str">
        <f>_xlfn.XLOOKUP(Table6[[#This Row],[Product ID]],Product[Product ID],Product[Product Name],"ERROR",0)</f>
        <v>Tofu</v>
      </c>
      <c r="K205" t="str">
        <f>_xlfn.XLOOKUP(Table6[[#This Row],[Product Name]],Product[Product Name],Product[Category],"ERROR",0)</f>
        <v xml:space="preserve">Produce </v>
      </c>
      <c r="L205" t="str">
        <f>_xlfn.XLOOKUP(Table6[[#This Row],[Order ID]],Table5[OrderID],Table5[ShipmentMode],"Error",0)</f>
        <v>UPS</v>
      </c>
    </row>
    <row r="206" spans="2:12">
      <c r="B206">
        <v>205</v>
      </c>
      <c r="C206">
        <v>10325</v>
      </c>
      <c r="D206" t="s">
        <v>731</v>
      </c>
      <c r="E206">
        <v>4</v>
      </c>
      <c r="F206" t="s">
        <v>1197</v>
      </c>
      <c r="G206" s="1">
        <f>DATE(LEFT(Table6[[#This Row],[Shipment Date]],4), MID(Table6[[#This Row],[Shipment Date]],5,2), RIGHT(Table6[[#This Row],[Shipment Date]],2))</f>
        <v>42291</v>
      </c>
      <c r="H206" s="9">
        <f>_xlfn.XLOOKUP(Table6[[#This Row],[Order ID]],Table5[OrderID],Table5[OrderDate],"Error",0)</f>
        <v>42286</v>
      </c>
      <c r="I206" s="6">
        <f>Table6[[#This Row],['[Formatted'] Shipment Dates]]-Table6[[#This Row],[Order Dates]]</f>
        <v>5</v>
      </c>
      <c r="J206" t="str">
        <f>_xlfn.XLOOKUP(Table6[[#This Row],[Product ID]],Product[Product ID],Product[Product Name],"ERROR",0)</f>
        <v>Gorgonzola Telino</v>
      </c>
      <c r="K206" t="str">
        <f>_xlfn.XLOOKUP(Table6[[#This Row],[Product Name]],Product[Product Name],Product[Category],"ERROR",0)</f>
        <v>Dairy Products</v>
      </c>
      <c r="L206" t="str">
        <f>_xlfn.XLOOKUP(Table6[[#This Row],[Order ID]],Table5[OrderID],Table5[ShipmentMode],"Error",0)</f>
        <v>UPS</v>
      </c>
    </row>
    <row r="207" spans="2:12">
      <c r="B207">
        <v>206</v>
      </c>
      <c r="C207">
        <v>10325</v>
      </c>
      <c r="D207" t="s">
        <v>837</v>
      </c>
      <c r="E207">
        <v>40</v>
      </c>
      <c r="F207" t="s">
        <v>1197</v>
      </c>
      <c r="G207" s="1">
        <f>DATE(LEFT(Table6[[#This Row],[Shipment Date]],4), MID(Table6[[#This Row],[Shipment Date]],5,2), RIGHT(Table6[[#This Row],[Shipment Date]],2))</f>
        <v>42291</v>
      </c>
      <c r="H207" s="9">
        <f>_xlfn.XLOOKUP(Table6[[#This Row],[Order ID]],Table5[OrderID],Table5[OrderDate],"Error",0)</f>
        <v>42286</v>
      </c>
      <c r="I207" s="6">
        <f>Table6[[#This Row],['[Formatted'] Shipment Dates]]-Table6[[#This Row],[Order Dates]]</f>
        <v>5</v>
      </c>
      <c r="J207" t="str">
        <f>_xlfn.XLOOKUP(Table6[[#This Row],[Product ID]],Product[Product ID],Product[Product Name],"ERROR",0)</f>
        <v>Mozzarella di Giovanni</v>
      </c>
      <c r="K207" t="str">
        <f>_xlfn.XLOOKUP(Table6[[#This Row],[Product Name]],Product[Product Name],Product[Category],"ERROR",0)</f>
        <v>Dairy Products</v>
      </c>
      <c r="L207" t="str">
        <f>_xlfn.XLOOKUP(Table6[[#This Row],[Order ID]],Table5[OrderID],Table5[ShipmentMode],"Error",0)</f>
        <v>UPS</v>
      </c>
    </row>
    <row r="208" spans="2:12">
      <c r="B208">
        <v>207</v>
      </c>
      <c r="C208">
        <v>10326</v>
      </c>
      <c r="D208" t="s">
        <v>660</v>
      </c>
      <c r="E208">
        <v>24</v>
      </c>
      <c r="F208" t="s">
        <v>1197</v>
      </c>
      <c r="G208" s="1">
        <f>DATE(LEFT(Table6[[#This Row],[Shipment Date]],4), MID(Table6[[#This Row],[Shipment Date]],5,2), RIGHT(Table6[[#This Row],[Shipment Date]],2))</f>
        <v>42291</v>
      </c>
      <c r="H208" s="9">
        <f>_xlfn.XLOOKUP(Table6[[#This Row],[Order ID]],Table5[OrderID],Table5[OrderDate],"Error",0)</f>
        <v>42287</v>
      </c>
      <c r="I208" s="6">
        <f>Table6[[#This Row],['[Formatted'] Shipment Dates]]-Table6[[#This Row],[Order Dates]]</f>
        <v>4</v>
      </c>
      <c r="J208" t="str">
        <f>_xlfn.XLOOKUP(Table6[[#This Row],[Product ID]],Product[Product ID],Product[Product Name],"ERROR",0)</f>
        <v>Chef Anton's Cajun Seasoning</v>
      </c>
      <c r="K208" t="str">
        <f>_xlfn.XLOOKUP(Table6[[#This Row],[Product Name]],Product[Product Name],Product[Category],"ERROR",0)</f>
        <v>Condiments</v>
      </c>
      <c r="L208" t="str">
        <f>_xlfn.XLOOKUP(Table6[[#This Row],[Order ID]],Table5[OrderID],Table5[ShipmentMode],"Error",0)</f>
        <v>DHL</v>
      </c>
    </row>
    <row r="209" spans="2:12">
      <c r="B209">
        <v>208</v>
      </c>
      <c r="C209">
        <v>10326</v>
      </c>
      <c r="D209" t="s">
        <v>799</v>
      </c>
      <c r="E209">
        <v>16</v>
      </c>
      <c r="F209" t="s">
        <v>1197</v>
      </c>
      <c r="G209" s="1">
        <f>DATE(LEFT(Table6[[#This Row],[Shipment Date]],4), MID(Table6[[#This Row],[Shipment Date]],5,2), RIGHT(Table6[[#This Row],[Shipment Date]],2))</f>
        <v>42291</v>
      </c>
      <c r="H209" s="9">
        <f>_xlfn.XLOOKUP(Table6[[#This Row],[Order ID]],Table5[OrderID],Table5[OrderDate],"Error",0)</f>
        <v>42287</v>
      </c>
      <c r="I209" s="6">
        <f>Table6[[#This Row],['[Formatted'] Shipment Dates]]-Table6[[#This Row],[Order Dates]]</f>
        <v>4</v>
      </c>
      <c r="J209" t="str">
        <f>_xlfn.XLOOKUP(Table6[[#This Row],[Product ID]],Product[Product ID],Product[Product Name],"ERROR",0)</f>
        <v>Ravioli Angelo</v>
      </c>
      <c r="K209" t="str">
        <f>_xlfn.XLOOKUP(Table6[[#This Row],[Product Name]],Product[Product Name],Product[Category],"ERROR",0)</f>
        <v xml:space="preserve">Grains/ Cereals </v>
      </c>
      <c r="L209" t="str">
        <f>_xlfn.XLOOKUP(Table6[[#This Row],[Order ID]],Table5[OrderID],Table5[ShipmentMode],"Error",0)</f>
        <v>DHL</v>
      </c>
    </row>
    <row r="210" spans="2:12">
      <c r="B210">
        <v>209</v>
      </c>
      <c r="C210">
        <v>10326</v>
      </c>
      <c r="D210" t="s">
        <v>845</v>
      </c>
      <c r="E210">
        <v>50</v>
      </c>
      <c r="F210" t="s">
        <v>1197</v>
      </c>
      <c r="G210" s="1">
        <f>DATE(LEFT(Table6[[#This Row],[Shipment Date]],4), MID(Table6[[#This Row],[Shipment Date]],5,2), RIGHT(Table6[[#This Row],[Shipment Date]],2))</f>
        <v>42291</v>
      </c>
      <c r="H210" s="9">
        <f>_xlfn.XLOOKUP(Table6[[#This Row],[Order ID]],Table5[OrderID],Table5[OrderDate],"Error",0)</f>
        <v>42287</v>
      </c>
      <c r="I210" s="6">
        <f>Table6[[#This Row],['[Formatted'] Shipment Dates]]-Table6[[#This Row],[Order Dates]]</f>
        <v>4</v>
      </c>
      <c r="J210" t="str">
        <f>_xlfn.XLOOKUP(Table6[[#This Row],[Product ID]],Product[Product ID],Product[Product Name],"ERROR",0)</f>
        <v>Rhönbräu Klosterbier</v>
      </c>
      <c r="K210" t="str">
        <f>_xlfn.XLOOKUP(Table6[[#This Row],[Product Name]],Product[Product Name],Product[Category],"ERROR",0)</f>
        <v xml:space="preserve">Drinks </v>
      </c>
      <c r="L210" t="str">
        <f>_xlfn.XLOOKUP(Table6[[#This Row],[Order ID]],Table5[OrderID],Table5[ShipmentMode],"Error",0)</f>
        <v>DHL</v>
      </c>
    </row>
    <row r="211" spans="2:12">
      <c r="B211">
        <v>210</v>
      </c>
      <c r="C211">
        <v>10327</v>
      </c>
      <c r="D211" t="s">
        <v>653</v>
      </c>
      <c r="E211">
        <v>25</v>
      </c>
      <c r="F211" t="s">
        <v>1197</v>
      </c>
      <c r="G211" s="1">
        <f>DATE(LEFT(Table6[[#This Row],[Shipment Date]],4), MID(Table6[[#This Row],[Shipment Date]],5,2), RIGHT(Table6[[#This Row],[Shipment Date]],2))</f>
        <v>42291</v>
      </c>
      <c r="H211" s="9">
        <f>_xlfn.XLOOKUP(Table6[[#This Row],[Order ID]],Table5[OrderID],Table5[OrderDate],"Error",0)</f>
        <v>42288</v>
      </c>
      <c r="I211" s="6">
        <f>Table6[[#This Row],['[Formatted'] Shipment Dates]]-Table6[[#This Row],[Order Dates]]</f>
        <v>3</v>
      </c>
      <c r="J211" t="str">
        <f>_xlfn.XLOOKUP(Table6[[#This Row],[Product ID]],Product[Product ID],Product[Product Name],"ERROR",0)</f>
        <v>Chang</v>
      </c>
      <c r="K211" t="str">
        <f>_xlfn.XLOOKUP(Table6[[#This Row],[Product Name]],Product[Product Name],Product[Category],"ERROR",0)</f>
        <v xml:space="preserve">Drinks </v>
      </c>
      <c r="L211" t="str">
        <f>_xlfn.XLOOKUP(Table6[[#This Row],[Order ID]],Table5[OrderID],Table5[ShipmentMode],"Error",0)</f>
        <v>DHL Express</v>
      </c>
    </row>
    <row r="212" spans="2:12">
      <c r="B212">
        <v>211</v>
      </c>
      <c r="C212">
        <v>10327</v>
      </c>
      <c r="D212" t="s">
        <v>679</v>
      </c>
      <c r="E212">
        <v>50</v>
      </c>
      <c r="F212" t="s">
        <v>1197</v>
      </c>
      <c r="G212" s="1">
        <f>DATE(LEFT(Table6[[#This Row],[Shipment Date]],4), MID(Table6[[#This Row],[Shipment Date]],5,2), RIGHT(Table6[[#This Row],[Shipment Date]],2))</f>
        <v>42291</v>
      </c>
      <c r="H212" s="9">
        <f>_xlfn.XLOOKUP(Table6[[#This Row],[Order ID]],Table5[OrderID],Table5[OrderDate],"Error",0)</f>
        <v>42288</v>
      </c>
      <c r="I212" s="6">
        <f>Table6[[#This Row],['[Formatted'] Shipment Dates]]-Table6[[#This Row],[Order Dates]]</f>
        <v>3</v>
      </c>
      <c r="J212" t="str">
        <f>_xlfn.XLOOKUP(Table6[[#This Row],[Product ID]],Product[Product ID],Product[Product Name],"ERROR",0)</f>
        <v>Queso Cabrales</v>
      </c>
      <c r="K212" t="str">
        <f>_xlfn.XLOOKUP(Table6[[#This Row],[Product Name]],Product[Product Name],Product[Category],"ERROR",0)</f>
        <v>Dairy Products</v>
      </c>
      <c r="L212" t="str">
        <f>_xlfn.XLOOKUP(Table6[[#This Row],[Order ID]],Table5[OrderID],Table5[ShipmentMode],"Error",0)</f>
        <v>DHL Express</v>
      </c>
    </row>
    <row r="213" spans="2:12">
      <c r="B213">
        <v>212</v>
      </c>
      <c r="C213">
        <v>10327</v>
      </c>
      <c r="D213" t="s">
        <v>728</v>
      </c>
      <c r="E213">
        <v>35</v>
      </c>
      <c r="F213" t="s">
        <v>1197</v>
      </c>
      <c r="G213" s="1">
        <f>DATE(LEFT(Table6[[#This Row],[Shipment Date]],4), MID(Table6[[#This Row],[Shipment Date]],5,2), RIGHT(Table6[[#This Row],[Shipment Date]],2))</f>
        <v>42291</v>
      </c>
      <c r="H213" s="9">
        <f>_xlfn.XLOOKUP(Table6[[#This Row],[Order ID]],Table5[OrderID],Table5[OrderDate],"Error",0)</f>
        <v>42288</v>
      </c>
      <c r="I213" s="6">
        <f>Table6[[#This Row],['[Formatted'] Shipment Dates]]-Table6[[#This Row],[Order Dates]]</f>
        <v>3</v>
      </c>
      <c r="J213" t="str">
        <f>_xlfn.XLOOKUP(Table6[[#This Row],[Product ID]],Product[Product ID],Product[Product Name],"ERROR",0)</f>
        <v>Nord-Ost Matjeshering</v>
      </c>
      <c r="K213" t="str">
        <f>_xlfn.XLOOKUP(Table6[[#This Row],[Product Name]],Product[Product Name],Product[Category],"ERROR",0)</f>
        <v>Seafood</v>
      </c>
      <c r="L213" t="str">
        <f>_xlfn.XLOOKUP(Table6[[#This Row],[Order ID]],Table5[OrderID],Table5[ShipmentMode],"Error",0)</f>
        <v>DHL Express</v>
      </c>
    </row>
    <row r="214" spans="2:12">
      <c r="B214">
        <v>213</v>
      </c>
      <c r="C214">
        <v>10327</v>
      </c>
      <c r="D214" t="s">
        <v>801</v>
      </c>
      <c r="E214">
        <v>30</v>
      </c>
      <c r="F214" t="s">
        <v>1198</v>
      </c>
      <c r="G214" s="1">
        <f>DATE(LEFT(Table6[[#This Row],[Shipment Date]],4), MID(Table6[[#This Row],[Shipment Date]],5,2), RIGHT(Table6[[#This Row],[Shipment Date]],2))</f>
        <v>42294</v>
      </c>
      <c r="H214" s="9">
        <f>_xlfn.XLOOKUP(Table6[[#This Row],[Order ID]],Table5[OrderID],Table5[OrderDate],"Error",0)</f>
        <v>42288</v>
      </c>
      <c r="I214" s="6">
        <f>Table6[[#This Row],['[Formatted'] Shipment Dates]]-Table6[[#This Row],[Order Dates]]</f>
        <v>6</v>
      </c>
      <c r="J214" t="str">
        <f>_xlfn.XLOOKUP(Table6[[#This Row],[Product ID]],Product[Product ID],Product[Product Name],"ERROR",0)</f>
        <v>Escargots de Bourgogne</v>
      </c>
      <c r="K214" t="str">
        <f>_xlfn.XLOOKUP(Table6[[#This Row],[Product Name]],Product[Product Name],Product[Category],"ERROR",0)</f>
        <v>Seafood</v>
      </c>
      <c r="L214" t="str">
        <f>_xlfn.XLOOKUP(Table6[[#This Row],[Order ID]],Table5[OrderID],Table5[ShipmentMode],"Error",0)</f>
        <v>DHL Express</v>
      </c>
    </row>
    <row r="215" spans="2:12">
      <c r="B215">
        <v>214</v>
      </c>
      <c r="C215">
        <v>10328</v>
      </c>
      <c r="D215" t="s">
        <v>804</v>
      </c>
      <c r="E215">
        <v>9</v>
      </c>
      <c r="F215" t="s">
        <v>1198</v>
      </c>
      <c r="G215" s="1">
        <f>DATE(LEFT(Table6[[#This Row],[Shipment Date]],4), MID(Table6[[#This Row],[Shipment Date]],5,2), RIGHT(Table6[[#This Row],[Shipment Date]],2))</f>
        <v>42294</v>
      </c>
      <c r="H215" s="9">
        <f>_xlfn.XLOOKUP(Table6[[#This Row],[Order ID]],Table5[OrderID],Table5[OrderDate],"Error",0)</f>
        <v>42291</v>
      </c>
      <c r="I215" s="6">
        <f>Table6[[#This Row],['[Formatted'] Shipment Dates]]-Table6[[#This Row],[Order Dates]]</f>
        <v>3</v>
      </c>
      <c r="J215" t="str">
        <f>_xlfn.XLOOKUP(Table6[[#This Row],[Product ID]],Product[Product ID],Product[Product Name],"ERROR",0)</f>
        <v>Raclette Courdavault</v>
      </c>
      <c r="K215" t="str">
        <f>_xlfn.XLOOKUP(Table6[[#This Row],[Product Name]],Product[Product Name],Product[Category],"ERROR",0)</f>
        <v>Dairy Products</v>
      </c>
      <c r="L215" t="str">
        <f>_xlfn.XLOOKUP(Table6[[#This Row],[Order ID]],Table5[OrderID],Table5[ShipmentMode],"Error",0)</f>
        <v>UPS</v>
      </c>
    </row>
    <row r="216" spans="2:12">
      <c r="B216">
        <v>215</v>
      </c>
      <c r="C216">
        <v>10328</v>
      </c>
      <c r="D216" t="s">
        <v>821</v>
      </c>
      <c r="E216">
        <v>40</v>
      </c>
      <c r="F216" t="s">
        <v>1198</v>
      </c>
      <c r="G216" s="1">
        <f>DATE(LEFT(Table6[[#This Row],[Shipment Date]],4), MID(Table6[[#This Row],[Shipment Date]],5,2), RIGHT(Table6[[#This Row],[Shipment Date]],2))</f>
        <v>42294</v>
      </c>
      <c r="H216" s="9">
        <f>_xlfn.XLOOKUP(Table6[[#This Row],[Order ID]],Table5[OrderID],Table5[OrderDate],"Error",0)</f>
        <v>42291</v>
      </c>
      <c r="I216" s="6">
        <f>Table6[[#This Row],['[Formatted'] Shipment Dates]]-Table6[[#This Row],[Order Dates]]</f>
        <v>3</v>
      </c>
      <c r="J216" t="str">
        <f>_xlfn.XLOOKUP(Table6[[#This Row],[Product ID]],Product[Product ID],Product[Product Name],"ERROR",0)</f>
        <v>Louisiana Fiery Hot Pepper Sauce</v>
      </c>
      <c r="K216" t="str">
        <f>_xlfn.XLOOKUP(Table6[[#This Row],[Product Name]],Product[Product Name],Product[Category],"ERROR",0)</f>
        <v>Condiments</v>
      </c>
      <c r="L216" t="str">
        <f>_xlfn.XLOOKUP(Table6[[#This Row],[Order ID]],Table5[OrderID],Table5[ShipmentMode],"Error",0)</f>
        <v>UPS</v>
      </c>
    </row>
    <row r="217" spans="2:12">
      <c r="B217">
        <v>216</v>
      </c>
      <c r="C217">
        <v>10328</v>
      </c>
      <c r="D217" t="s">
        <v>828</v>
      </c>
      <c r="E217">
        <v>10</v>
      </c>
      <c r="F217" t="s">
        <v>1188</v>
      </c>
      <c r="G217" s="1">
        <f>DATE(LEFT(Table6[[#This Row],[Shipment Date]],4), MID(Table6[[#This Row],[Shipment Date]],5,2), RIGHT(Table6[[#This Row],[Shipment Date]],2))</f>
        <v>42300</v>
      </c>
      <c r="H217" s="9">
        <f>_xlfn.XLOOKUP(Table6[[#This Row],[Order ID]],Table5[OrderID],Table5[OrderDate],"Error",0)</f>
        <v>42291</v>
      </c>
      <c r="I217" s="6">
        <f>Table6[[#This Row],['[Formatted'] Shipment Dates]]-Table6[[#This Row],[Order Dates]]</f>
        <v>9</v>
      </c>
      <c r="J217" t="str">
        <f>_xlfn.XLOOKUP(Table6[[#This Row],[Product ID]],Product[Product ID],Product[Product Name],"ERROR",0)</f>
        <v>Scottish Longbreads</v>
      </c>
      <c r="K217" t="str">
        <f>_xlfn.XLOOKUP(Table6[[#This Row],[Product Name]],Product[Product Name],Product[Category],"ERROR",0)</f>
        <v>Desserts</v>
      </c>
      <c r="L217" t="str">
        <f>_xlfn.XLOOKUP(Table6[[#This Row],[Order ID]],Table5[OrderID],Table5[ShipmentMode],"Error",0)</f>
        <v>UPS</v>
      </c>
    </row>
    <row r="218" spans="2:12">
      <c r="B218">
        <v>217</v>
      </c>
      <c r="C218">
        <v>10329</v>
      </c>
      <c r="D218" t="s">
        <v>698</v>
      </c>
      <c r="E218">
        <v>10</v>
      </c>
      <c r="F218" t="s">
        <v>1188</v>
      </c>
      <c r="G218" s="1">
        <f>DATE(LEFT(Table6[[#This Row],[Shipment Date]],4), MID(Table6[[#This Row],[Shipment Date]],5,2), RIGHT(Table6[[#This Row],[Shipment Date]],2))</f>
        <v>42300</v>
      </c>
      <c r="H218" s="9">
        <f>_xlfn.XLOOKUP(Table6[[#This Row],[Order ID]],Table5[OrderID],Table5[OrderDate],"Error",0)</f>
        <v>42292</v>
      </c>
      <c r="I218" s="6">
        <f>Table6[[#This Row],['[Formatted'] Shipment Dates]]-Table6[[#This Row],[Order Dates]]</f>
        <v>8</v>
      </c>
      <c r="J218" t="str">
        <f>_xlfn.XLOOKUP(Table6[[#This Row],[Product ID]],Product[Product ID],Product[Product Name],"ERROR",0)</f>
        <v>Teatime Chocolate Biscuits</v>
      </c>
      <c r="K218" t="str">
        <f>_xlfn.XLOOKUP(Table6[[#This Row],[Product Name]],Product[Product Name],Product[Category],"ERROR",0)</f>
        <v>Desserts</v>
      </c>
      <c r="L218" t="str">
        <f>_xlfn.XLOOKUP(Table6[[#This Row],[Order ID]],Table5[OrderID],Table5[ShipmentMode],"Error",0)</f>
        <v>DHL</v>
      </c>
    </row>
    <row r="219" spans="2:12">
      <c r="B219">
        <v>218</v>
      </c>
      <c r="C219">
        <v>10329</v>
      </c>
      <c r="D219" t="s">
        <v>728</v>
      </c>
      <c r="E219">
        <v>8</v>
      </c>
      <c r="F219" t="s">
        <v>1188</v>
      </c>
      <c r="G219" s="1">
        <f>DATE(LEFT(Table6[[#This Row],[Shipment Date]],4), MID(Table6[[#This Row],[Shipment Date]],5,2), RIGHT(Table6[[#This Row],[Shipment Date]],2))</f>
        <v>42300</v>
      </c>
      <c r="H219" s="9">
        <f>_xlfn.XLOOKUP(Table6[[#This Row],[Order ID]],Table5[OrderID],Table5[OrderDate],"Error",0)</f>
        <v>42292</v>
      </c>
      <c r="I219" s="6">
        <f>Table6[[#This Row],['[Formatted'] Shipment Dates]]-Table6[[#This Row],[Order Dates]]</f>
        <v>8</v>
      </c>
      <c r="J219" t="str">
        <f>_xlfn.XLOOKUP(Table6[[#This Row],[Product ID]],Product[Product ID],Product[Product Name],"ERROR",0)</f>
        <v>Nord-Ost Matjeshering</v>
      </c>
      <c r="K219" t="str">
        <f>_xlfn.XLOOKUP(Table6[[#This Row],[Product Name]],Product[Product Name],Product[Category],"ERROR",0)</f>
        <v>Seafood</v>
      </c>
      <c r="L219" t="str">
        <f>_xlfn.XLOOKUP(Table6[[#This Row],[Order ID]],Table5[OrderID],Table5[ShipmentMode],"Error",0)</f>
        <v>DHL</v>
      </c>
    </row>
    <row r="220" spans="2:12">
      <c r="B220">
        <v>219</v>
      </c>
      <c r="C220">
        <v>10329</v>
      </c>
      <c r="D220" t="s">
        <v>749</v>
      </c>
      <c r="E220">
        <v>20</v>
      </c>
      <c r="F220" t="s">
        <v>1188</v>
      </c>
      <c r="G220" s="1">
        <f>DATE(LEFT(Table6[[#This Row],[Shipment Date]],4), MID(Table6[[#This Row],[Shipment Date]],5,2), RIGHT(Table6[[#This Row],[Shipment Date]],2))</f>
        <v>42300</v>
      </c>
      <c r="H220" s="9">
        <f>_xlfn.XLOOKUP(Table6[[#This Row],[Order ID]],Table5[OrderID],Table5[OrderDate],"Error",0)</f>
        <v>42292</v>
      </c>
      <c r="I220" s="6">
        <f>Table6[[#This Row],['[Formatted'] Shipment Dates]]-Table6[[#This Row],[Order Dates]]</f>
        <v>8</v>
      </c>
      <c r="J220" t="str">
        <f>_xlfn.XLOOKUP(Table6[[#This Row],[Product ID]],Product[Product ID],Product[Product Name],"ERROR",0)</f>
        <v>Côte de Blaye</v>
      </c>
      <c r="K220" t="str">
        <f>_xlfn.XLOOKUP(Table6[[#This Row],[Product Name]],Product[Product Name],Product[Category],"ERROR",0)</f>
        <v xml:space="preserve">Drinks </v>
      </c>
      <c r="L220" t="str">
        <f>_xlfn.XLOOKUP(Table6[[#This Row],[Order ID]],Table5[OrderID],Table5[ShipmentMode],"Error",0)</f>
        <v>DHL</v>
      </c>
    </row>
    <row r="221" spans="2:12">
      <c r="B221">
        <v>220</v>
      </c>
      <c r="C221">
        <v>10329</v>
      </c>
      <c r="D221" t="s">
        <v>796</v>
      </c>
      <c r="E221">
        <v>12</v>
      </c>
      <c r="F221" t="s">
        <v>1199</v>
      </c>
      <c r="G221" s="1">
        <f>DATE(LEFT(Table6[[#This Row],[Shipment Date]],4), MID(Table6[[#This Row],[Shipment Date]],5,2), RIGHT(Table6[[#This Row],[Shipment Date]],2))</f>
        <v>42305</v>
      </c>
      <c r="H221" s="9">
        <f>_xlfn.XLOOKUP(Table6[[#This Row],[Order ID]],Table5[OrderID],Table5[OrderDate],"Error",0)</f>
        <v>42292</v>
      </c>
      <c r="I221" s="6">
        <f>Table6[[#This Row],['[Formatted'] Shipment Dates]]-Table6[[#This Row],[Order Dates]]</f>
        <v>13</v>
      </c>
      <c r="J221" t="str">
        <f>_xlfn.XLOOKUP(Table6[[#This Row],[Product ID]],Product[Product ID],Product[Product Name],"ERROR",0)</f>
        <v>Gnocchi di nonna Alice</v>
      </c>
      <c r="K221" t="str">
        <f>_xlfn.XLOOKUP(Table6[[#This Row],[Product Name]],Product[Product Name],Product[Category],"ERROR",0)</f>
        <v xml:space="preserve">Grains/ Cereals </v>
      </c>
      <c r="L221" t="str">
        <f>_xlfn.XLOOKUP(Table6[[#This Row],[Order ID]],Table5[OrderID],Table5[ShipmentMode],"Error",0)</f>
        <v>DHL</v>
      </c>
    </row>
    <row r="222" spans="2:12">
      <c r="B222">
        <v>221</v>
      </c>
      <c r="C222">
        <v>10330</v>
      </c>
      <c r="D222" t="s">
        <v>717</v>
      </c>
      <c r="E222">
        <v>50</v>
      </c>
      <c r="F222" t="s">
        <v>1199</v>
      </c>
      <c r="G222" s="1">
        <f>DATE(LEFT(Table6[[#This Row],[Shipment Date]],4), MID(Table6[[#This Row],[Shipment Date]],5,2), RIGHT(Table6[[#This Row],[Shipment Date]],2))</f>
        <v>42305</v>
      </c>
      <c r="H222" s="9">
        <f>_xlfn.XLOOKUP(Table6[[#This Row],[Order ID]],Table5[OrderID],Table5[OrderDate],"Error",0)</f>
        <v>42293</v>
      </c>
      <c r="I222" s="6">
        <f>Table6[[#This Row],['[Formatted'] Shipment Dates]]-Table6[[#This Row],[Order Dates]]</f>
        <v>12</v>
      </c>
      <c r="J222" t="str">
        <f>_xlfn.XLOOKUP(Table6[[#This Row],[Product ID]],Product[Product ID],Product[Product Name],"ERROR",0)</f>
        <v>Gumbär Gummibärchen</v>
      </c>
      <c r="K222" t="str">
        <f>_xlfn.XLOOKUP(Table6[[#This Row],[Product Name]],Product[Product Name],Product[Category],"ERROR",0)</f>
        <v>Desserts</v>
      </c>
      <c r="L222" t="str">
        <f>_xlfn.XLOOKUP(Table6[[#This Row],[Order ID]],Table5[OrderID],Table5[ShipmentMode],"Error",0)</f>
        <v>DHL Express</v>
      </c>
    </row>
    <row r="223" spans="2:12">
      <c r="B223">
        <v>222</v>
      </c>
      <c r="C223">
        <v>10330</v>
      </c>
      <c r="D223" t="s">
        <v>837</v>
      </c>
      <c r="E223">
        <v>25</v>
      </c>
      <c r="F223" t="s">
        <v>1200</v>
      </c>
      <c r="G223" s="1">
        <f>DATE(LEFT(Table6[[#This Row],[Shipment Date]],4), MID(Table6[[#This Row],[Shipment Date]],5,2), RIGHT(Table6[[#This Row],[Shipment Date]],2))</f>
        <v>42298</v>
      </c>
      <c r="H223" s="9">
        <f>_xlfn.XLOOKUP(Table6[[#This Row],[Order ID]],Table5[OrderID],Table5[OrderDate],"Error",0)</f>
        <v>42293</v>
      </c>
      <c r="I223" s="6">
        <f>Table6[[#This Row],['[Formatted'] Shipment Dates]]-Table6[[#This Row],[Order Dates]]</f>
        <v>5</v>
      </c>
      <c r="J223" t="str">
        <f>_xlfn.XLOOKUP(Table6[[#This Row],[Product ID]],Product[Product ID],Product[Product Name],"ERROR",0)</f>
        <v>Mozzarella di Giovanni</v>
      </c>
      <c r="K223" t="str">
        <f>_xlfn.XLOOKUP(Table6[[#This Row],[Product Name]],Product[Product Name],Product[Category],"ERROR",0)</f>
        <v>Dairy Products</v>
      </c>
      <c r="L223" t="str">
        <f>_xlfn.XLOOKUP(Table6[[#This Row],[Order ID]],Table5[OrderID],Table5[ShipmentMode],"Error",0)</f>
        <v>DHL Express</v>
      </c>
    </row>
    <row r="224" spans="2:12">
      <c r="B224">
        <v>223</v>
      </c>
      <c r="C224">
        <v>10331</v>
      </c>
      <c r="D224" t="s">
        <v>791</v>
      </c>
      <c r="E224">
        <v>15</v>
      </c>
      <c r="F224" t="s">
        <v>1200</v>
      </c>
      <c r="G224" s="1">
        <f>DATE(LEFT(Table6[[#This Row],[Shipment Date]],4), MID(Table6[[#This Row],[Shipment Date]],5,2), RIGHT(Table6[[#This Row],[Shipment Date]],2))</f>
        <v>42298</v>
      </c>
      <c r="H224" s="9">
        <f>_xlfn.XLOOKUP(Table6[[#This Row],[Order ID]],Table5[OrderID],Table5[OrderDate],"Error",0)</f>
        <v>42293</v>
      </c>
      <c r="I224" s="6">
        <f>Table6[[#This Row],['[Formatted'] Shipment Dates]]-Table6[[#This Row],[Order Dates]]</f>
        <v>5</v>
      </c>
      <c r="J224" t="str">
        <f>_xlfn.XLOOKUP(Table6[[#This Row],[Product ID]],Product[Product ID],Product[Product Name],"ERROR",0)</f>
        <v>Tourtière</v>
      </c>
      <c r="K224" t="str">
        <f>_xlfn.XLOOKUP(Table6[[#This Row],[Product Name]],Product[Product Name],Product[Category],"ERROR",0)</f>
        <v>Meat/ Poultry</v>
      </c>
      <c r="L224" t="str">
        <f>_xlfn.XLOOKUP(Table6[[#This Row],[Order ID]],Table5[OrderID],Table5[ShipmentMode],"Error",0)</f>
        <v>DHL Express</v>
      </c>
    </row>
    <row r="225" spans="2:12">
      <c r="B225">
        <v>224</v>
      </c>
      <c r="C225">
        <v>10332</v>
      </c>
      <c r="D225" t="s">
        <v>696</v>
      </c>
      <c r="E225">
        <v>40</v>
      </c>
      <c r="F225" t="s">
        <v>1200</v>
      </c>
      <c r="G225" s="1">
        <f>DATE(LEFT(Table6[[#This Row],[Shipment Date]],4), MID(Table6[[#This Row],[Shipment Date]],5,2), RIGHT(Table6[[#This Row],[Shipment Date]],2))</f>
        <v>42298</v>
      </c>
      <c r="H225" s="9">
        <f>_xlfn.XLOOKUP(Table6[[#This Row],[Order ID]],Table5[OrderID],Table5[OrderDate],"Error",0)</f>
        <v>42294</v>
      </c>
      <c r="I225" s="6">
        <f>Table6[[#This Row],['[Formatted'] Shipment Dates]]-Table6[[#This Row],[Order Dates]]</f>
        <v>4</v>
      </c>
      <c r="J225" t="str">
        <f>_xlfn.XLOOKUP(Table6[[#This Row],[Product ID]],Product[Product ID],Product[Product Name],"ERROR",0)</f>
        <v>Carnarvon Tigers</v>
      </c>
      <c r="K225" t="str">
        <f>_xlfn.XLOOKUP(Table6[[#This Row],[Product Name]],Product[Product Name],Product[Category],"ERROR",0)</f>
        <v>Seafood</v>
      </c>
      <c r="L225" t="str">
        <f>_xlfn.XLOOKUP(Table6[[#This Row],[Order ID]],Table5[OrderID],Table5[ShipmentMode],"Error",0)</f>
        <v>DHL</v>
      </c>
    </row>
    <row r="226" spans="2:12">
      <c r="B226">
        <v>225</v>
      </c>
      <c r="C226">
        <v>10332</v>
      </c>
      <c r="D226" t="s">
        <v>759</v>
      </c>
      <c r="E226">
        <v>10</v>
      </c>
      <c r="F226" t="s">
        <v>1200</v>
      </c>
      <c r="G226" s="1">
        <f>DATE(LEFT(Table6[[#This Row],[Shipment Date]],4), MID(Table6[[#This Row],[Shipment Date]],5,2), RIGHT(Table6[[#This Row],[Shipment Date]],2))</f>
        <v>42298</v>
      </c>
      <c r="H226" s="9">
        <f>_xlfn.XLOOKUP(Table6[[#This Row],[Order ID]],Table5[OrderID],Table5[OrderDate],"Error",0)</f>
        <v>42294</v>
      </c>
      <c r="I226" s="6">
        <f>Table6[[#This Row],['[Formatted'] Shipment Dates]]-Table6[[#This Row],[Order Dates]]</f>
        <v>4</v>
      </c>
      <c r="J226" t="str">
        <f>_xlfn.XLOOKUP(Table6[[#This Row],[Product ID]],Product[Product ID],Product[Product Name],"ERROR",0)</f>
        <v>Singaporean Hokkien Fried Mee</v>
      </c>
      <c r="K226" t="str">
        <f>_xlfn.XLOOKUP(Table6[[#This Row],[Product Name]],Product[Product Name],Product[Category],"ERROR",0)</f>
        <v xml:space="preserve">Grains/ Cereals </v>
      </c>
      <c r="L226" t="str">
        <f>_xlfn.XLOOKUP(Table6[[#This Row],[Order ID]],Table5[OrderID],Table5[ShipmentMode],"Error",0)</f>
        <v>DHL</v>
      </c>
    </row>
    <row r="227" spans="2:12">
      <c r="B227">
        <v>226</v>
      </c>
      <c r="C227">
        <v>10332</v>
      </c>
      <c r="D227" t="s">
        <v>772</v>
      </c>
      <c r="E227">
        <v>16</v>
      </c>
      <c r="F227" t="s">
        <v>1201</v>
      </c>
      <c r="G227" s="1">
        <f>DATE(LEFT(Table6[[#This Row],[Shipment Date]],4), MID(Table6[[#This Row],[Shipment Date]],5,2), RIGHT(Table6[[#This Row],[Shipment Date]],2))</f>
        <v>42302</v>
      </c>
      <c r="H227" s="9">
        <f>_xlfn.XLOOKUP(Table6[[#This Row],[Order ID]],Table5[OrderID],Table5[OrderDate],"Error",0)</f>
        <v>42294</v>
      </c>
      <c r="I227" s="6">
        <f>Table6[[#This Row],['[Formatted'] Shipment Dates]]-Table6[[#This Row],[Order Dates]]</f>
        <v>8</v>
      </c>
      <c r="J227" t="str">
        <f>_xlfn.XLOOKUP(Table6[[#This Row],[Product ID]],Product[Product ID],Product[Product Name],"ERROR",0)</f>
        <v>Zaanse koeken</v>
      </c>
      <c r="K227" t="str">
        <f>_xlfn.XLOOKUP(Table6[[#This Row],[Product Name]],Product[Product Name],Product[Category],"ERROR",0)</f>
        <v>Desserts</v>
      </c>
      <c r="L227" t="str">
        <f>_xlfn.XLOOKUP(Table6[[#This Row],[Order ID]],Table5[OrderID],Table5[ShipmentMode],"Error",0)</f>
        <v>DHL</v>
      </c>
    </row>
    <row r="228" spans="2:12">
      <c r="B228">
        <v>227</v>
      </c>
      <c r="C228">
        <v>10333</v>
      </c>
      <c r="D228" t="s">
        <v>687</v>
      </c>
      <c r="E228">
        <v>10</v>
      </c>
      <c r="F228" t="s">
        <v>1201</v>
      </c>
      <c r="G228" s="1">
        <f>DATE(LEFT(Table6[[#This Row],[Shipment Date]],4), MID(Table6[[#This Row],[Shipment Date]],5,2), RIGHT(Table6[[#This Row],[Shipment Date]],2))</f>
        <v>42302</v>
      </c>
      <c r="H228" s="9">
        <f>_xlfn.XLOOKUP(Table6[[#This Row],[Order ID]],Table5[OrderID],Table5[OrderDate],"Error",0)</f>
        <v>42295</v>
      </c>
      <c r="I228" s="6">
        <f>Table6[[#This Row],['[Formatted'] Shipment Dates]]-Table6[[#This Row],[Order Dates]]</f>
        <v>7</v>
      </c>
      <c r="J228" t="str">
        <f>_xlfn.XLOOKUP(Table6[[#This Row],[Product ID]],Product[Product ID],Product[Product Name],"ERROR",0)</f>
        <v>Tofu</v>
      </c>
      <c r="K228" t="str">
        <f>_xlfn.XLOOKUP(Table6[[#This Row],[Product Name]],Product[Product Name],Product[Category],"ERROR",0)</f>
        <v xml:space="preserve">Produce </v>
      </c>
      <c r="L228" t="str">
        <f>_xlfn.XLOOKUP(Table6[[#This Row],[Order ID]],Table5[OrderID],Table5[ShipmentMode],"Error",0)</f>
        <v>UPS</v>
      </c>
    </row>
    <row r="229" spans="2:12">
      <c r="B229">
        <v>228</v>
      </c>
      <c r="C229">
        <v>10333</v>
      </c>
      <c r="D229" t="s">
        <v>703</v>
      </c>
      <c r="E229">
        <v>10</v>
      </c>
      <c r="F229" t="s">
        <v>1201</v>
      </c>
      <c r="G229" s="1">
        <f>DATE(LEFT(Table6[[#This Row],[Shipment Date]],4), MID(Table6[[#This Row],[Shipment Date]],5,2), RIGHT(Table6[[#This Row],[Shipment Date]],2))</f>
        <v>42302</v>
      </c>
      <c r="H229" s="9">
        <f>_xlfn.XLOOKUP(Table6[[#This Row],[Order ID]],Table5[OrderID],Table5[OrderDate],"Error",0)</f>
        <v>42295</v>
      </c>
      <c r="I229" s="6">
        <f>Table6[[#This Row],['[Formatted'] Shipment Dates]]-Table6[[#This Row],[Order Dates]]</f>
        <v>7</v>
      </c>
      <c r="J229" t="str">
        <f>_xlfn.XLOOKUP(Table6[[#This Row],[Product ID]],Product[Product ID],Product[Product Name],"ERROR",0)</f>
        <v>Sir Rodney's Scones</v>
      </c>
      <c r="K229" t="str">
        <f>_xlfn.XLOOKUP(Table6[[#This Row],[Product Name]],Product[Product Name],Product[Category],"ERROR",0)</f>
        <v>Desserts</v>
      </c>
      <c r="L229" t="str">
        <f>_xlfn.XLOOKUP(Table6[[#This Row],[Order ID]],Table5[OrderID],Table5[ShipmentMode],"Error",0)</f>
        <v>UPS</v>
      </c>
    </row>
    <row r="230" spans="2:12">
      <c r="B230">
        <v>229</v>
      </c>
      <c r="C230">
        <v>10333</v>
      </c>
      <c r="D230" t="s">
        <v>835</v>
      </c>
      <c r="E230">
        <v>40</v>
      </c>
      <c r="F230" t="s">
        <v>1199</v>
      </c>
      <c r="G230" s="1">
        <f>DATE(LEFT(Table6[[#This Row],[Shipment Date]],4), MID(Table6[[#This Row],[Shipment Date]],5,2), RIGHT(Table6[[#This Row],[Shipment Date]],2))</f>
        <v>42305</v>
      </c>
      <c r="H230" s="9">
        <f>_xlfn.XLOOKUP(Table6[[#This Row],[Order ID]],Table5[OrderID],Table5[OrderDate],"Error",0)</f>
        <v>42295</v>
      </c>
      <c r="I230" s="6">
        <f>Table6[[#This Row],['[Formatted'] Shipment Dates]]-Table6[[#This Row],[Order Dates]]</f>
        <v>10</v>
      </c>
      <c r="J230" t="str">
        <f>_xlfn.XLOOKUP(Table6[[#This Row],[Product ID]],Product[Product ID],Product[Product Name],"ERROR",0)</f>
        <v>Flotemysost</v>
      </c>
      <c r="K230" t="str">
        <f>_xlfn.XLOOKUP(Table6[[#This Row],[Product Name]],Product[Product Name],Product[Category],"ERROR",0)</f>
        <v>Dairy Products</v>
      </c>
      <c r="L230" t="str">
        <f>_xlfn.XLOOKUP(Table6[[#This Row],[Order ID]],Table5[OrderID],Table5[ShipmentMode],"Error",0)</f>
        <v>UPS</v>
      </c>
    </row>
    <row r="231" spans="2:12">
      <c r="B231">
        <v>230</v>
      </c>
      <c r="C231">
        <v>10334</v>
      </c>
      <c r="D231" t="s">
        <v>787</v>
      </c>
      <c r="E231">
        <v>8</v>
      </c>
      <c r="F231" t="s">
        <v>1199</v>
      </c>
      <c r="G231" s="1">
        <f>DATE(LEFT(Table6[[#This Row],[Shipment Date]],4), MID(Table6[[#This Row],[Shipment Date]],5,2), RIGHT(Table6[[#This Row],[Shipment Date]],2))</f>
        <v>42305</v>
      </c>
      <c r="H231" s="9">
        <f>_xlfn.XLOOKUP(Table6[[#This Row],[Order ID]],Table5[OrderID],Table5[OrderDate],"Error",0)</f>
        <v>42298</v>
      </c>
      <c r="I231" s="6">
        <f>Table6[[#This Row],['[Formatted'] Shipment Dates]]-Table6[[#This Row],[Order Dates]]</f>
        <v>7</v>
      </c>
      <c r="J231" t="str">
        <f>_xlfn.XLOOKUP(Table6[[#This Row],[Product ID]],Product[Product ID],Product[Product Name],"ERROR",0)</f>
        <v>Filo Mix</v>
      </c>
      <c r="K231" t="str">
        <f>_xlfn.XLOOKUP(Table6[[#This Row],[Product Name]],Product[Product Name],Product[Category],"ERROR",0)</f>
        <v xml:space="preserve">Grains/ Cereals </v>
      </c>
      <c r="L231" t="str">
        <f>_xlfn.XLOOKUP(Table6[[#This Row],[Order ID]],Table5[OrderID],Table5[ShipmentMode],"Error",0)</f>
        <v>DHL</v>
      </c>
    </row>
    <row r="232" spans="2:12">
      <c r="B232">
        <v>231</v>
      </c>
      <c r="C232">
        <v>10334</v>
      </c>
      <c r="D232" t="s">
        <v>828</v>
      </c>
      <c r="E232">
        <v>10</v>
      </c>
      <c r="F232" t="s">
        <v>1202</v>
      </c>
      <c r="G232" s="1">
        <f>DATE(LEFT(Table6[[#This Row],[Shipment Date]],4), MID(Table6[[#This Row],[Shipment Date]],5,2), RIGHT(Table6[[#This Row],[Shipment Date]],2))</f>
        <v>42301</v>
      </c>
      <c r="H232" s="9">
        <f>_xlfn.XLOOKUP(Table6[[#This Row],[Order ID]],Table5[OrderID],Table5[OrderDate],"Error",0)</f>
        <v>42298</v>
      </c>
      <c r="I232" s="6">
        <f>Table6[[#This Row],['[Formatted'] Shipment Dates]]-Table6[[#This Row],[Order Dates]]</f>
        <v>3</v>
      </c>
      <c r="J232" t="str">
        <f>_xlfn.XLOOKUP(Table6[[#This Row],[Product ID]],Product[Product ID],Product[Product Name],"ERROR",0)</f>
        <v>Scottish Longbreads</v>
      </c>
      <c r="K232" t="str">
        <f>_xlfn.XLOOKUP(Table6[[#This Row],[Product Name]],Product[Product Name],Product[Category],"ERROR",0)</f>
        <v>Desserts</v>
      </c>
      <c r="L232" t="str">
        <f>_xlfn.XLOOKUP(Table6[[#This Row],[Order ID]],Table5[OrderID],Table5[ShipmentMode],"Error",0)</f>
        <v>DHL</v>
      </c>
    </row>
    <row r="233" spans="2:12">
      <c r="B233">
        <v>232</v>
      </c>
      <c r="C233">
        <v>10335</v>
      </c>
      <c r="D233" t="s">
        <v>653</v>
      </c>
      <c r="E233">
        <v>7</v>
      </c>
      <c r="F233" t="s">
        <v>1202</v>
      </c>
      <c r="G233" s="1">
        <f>DATE(LEFT(Table6[[#This Row],[Shipment Date]],4), MID(Table6[[#This Row],[Shipment Date]],5,2), RIGHT(Table6[[#This Row],[Shipment Date]],2))</f>
        <v>42301</v>
      </c>
      <c r="H233" s="9">
        <f>_xlfn.XLOOKUP(Table6[[#This Row],[Order ID]],Table5[OrderID],Table5[OrderDate],"Error",0)</f>
        <v>42299</v>
      </c>
      <c r="I233" s="6">
        <f>Table6[[#This Row],['[Formatted'] Shipment Dates]]-Table6[[#This Row],[Order Dates]]</f>
        <v>2</v>
      </c>
      <c r="J233" t="str">
        <f>_xlfn.XLOOKUP(Table6[[#This Row],[Product ID]],Product[Product ID],Product[Product Name],"ERROR",0)</f>
        <v>Chang</v>
      </c>
      <c r="K233" t="str">
        <f>_xlfn.XLOOKUP(Table6[[#This Row],[Product Name]],Product[Product Name],Product[Category],"ERROR",0)</f>
        <v xml:space="preserve">Drinks </v>
      </c>
      <c r="L233" t="str">
        <f>_xlfn.XLOOKUP(Table6[[#This Row],[Order ID]],Table5[OrderID],Table5[ShipmentMode],"Error",0)</f>
        <v>DHL</v>
      </c>
    </row>
    <row r="234" spans="2:12">
      <c r="B234">
        <v>233</v>
      </c>
      <c r="C234">
        <v>10335</v>
      </c>
      <c r="D234" t="s">
        <v>731</v>
      </c>
      <c r="E234">
        <v>25</v>
      </c>
      <c r="F234" t="s">
        <v>1202</v>
      </c>
      <c r="G234" s="1">
        <f>DATE(LEFT(Table6[[#This Row],[Shipment Date]],4), MID(Table6[[#This Row],[Shipment Date]],5,2), RIGHT(Table6[[#This Row],[Shipment Date]],2))</f>
        <v>42301</v>
      </c>
      <c r="H234" s="9">
        <f>_xlfn.XLOOKUP(Table6[[#This Row],[Order ID]],Table5[OrderID],Table5[OrderDate],"Error",0)</f>
        <v>42299</v>
      </c>
      <c r="I234" s="6">
        <f>Table6[[#This Row],['[Formatted'] Shipment Dates]]-Table6[[#This Row],[Order Dates]]</f>
        <v>2</v>
      </c>
      <c r="J234" t="str">
        <f>_xlfn.XLOOKUP(Table6[[#This Row],[Product ID]],Product[Product ID],Product[Product Name],"ERROR",0)</f>
        <v>Gorgonzola Telino</v>
      </c>
      <c r="K234" t="str">
        <f>_xlfn.XLOOKUP(Table6[[#This Row],[Product Name]],Product[Product Name],Product[Category],"ERROR",0)</f>
        <v>Dairy Products</v>
      </c>
      <c r="L234" t="str">
        <f>_xlfn.XLOOKUP(Table6[[#This Row],[Order ID]],Table5[OrderID],Table5[ShipmentMode],"Error",0)</f>
        <v>DHL</v>
      </c>
    </row>
    <row r="235" spans="2:12">
      <c r="B235">
        <v>234</v>
      </c>
      <c r="C235">
        <v>10335</v>
      </c>
      <c r="D235" t="s">
        <v>734</v>
      </c>
      <c r="E235">
        <v>6</v>
      </c>
      <c r="F235" t="s">
        <v>1202</v>
      </c>
      <c r="G235" s="1">
        <f>DATE(LEFT(Table6[[#This Row],[Shipment Date]],4), MID(Table6[[#This Row],[Shipment Date]],5,2), RIGHT(Table6[[#This Row],[Shipment Date]],2))</f>
        <v>42301</v>
      </c>
      <c r="H235" s="9">
        <f>_xlfn.XLOOKUP(Table6[[#This Row],[Order ID]],Table5[OrderID],Table5[OrderDate],"Error",0)</f>
        <v>42299</v>
      </c>
      <c r="I235" s="6">
        <f>Table6[[#This Row],['[Formatted'] Shipment Dates]]-Table6[[#This Row],[Order Dates]]</f>
        <v>2</v>
      </c>
      <c r="J235" t="str">
        <f>_xlfn.XLOOKUP(Table6[[#This Row],[Product ID]],Product[Product ID],Product[Product Name],"ERROR",0)</f>
        <v>Mascarpone Fabioli</v>
      </c>
      <c r="K235" t="str">
        <f>_xlfn.XLOOKUP(Table6[[#This Row],[Product Name]],Product[Product Name],Product[Category],"ERROR",0)</f>
        <v>Dairy Products</v>
      </c>
      <c r="L235" t="str">
        <f>_xlfn.XLOOKUP(Table6[[#This Row],[Order ID]],Table5[OrderID],Table5[ShipmentMode],"Error",0)</f>
        <v>DHL</v>
      </c>
    </row>
    <row r="236" spans="2:12">
      <c r="B236">
        <v>235</v>
      </c>
      <c r="C236">
        <v>10335</v>
      </c>
      <c r="D236" t="s">
        <v>784</v>
      </c>
      <c r="E236">
        <v>48</v>
      </c>
      <c r="F236" t="s">
        <v>1201</v>
      </c>
      <c r="G236" s="1">
        <f>DATE(LEFT(Table6[[#This Row],[Shipment Date]],4), MID(Table6[[#This Row],[Shipment Date]],5,2), RIGHT(Table6[[#This Row],[Shipment Date]],2))</f>
        <v>42302</v>
      </c>
      <c r="H236" s="9">
        <f>_xlfn.XLOOKUP(Table6[[#This Row],[Order ID]],Table5[OrderID],Table5[OrderDate],"Error",0)</f>
        <v>42299</v>
      </c>
      <c r="I236" s="6">
        <f>Table6[[#This Row],['[Formatted'] Shipment Dates]]-Table6[[#This Row],[Order Dates]]</f>
        <v>3</v>
      </c>
      <c r="J236" t="str">
        <f>_xlfn.XLOOKUP(Table6[[#This Row],[Product ID]],Product[Product ID],Product[Product Name],"ERROR",0)</f>
        <v>Manjimup Dried Apples</v>
      </c>
      <c r="K236" t="str">
        <f>_xlfn.XLOOKUP(Table6[[#This Row],[Product Name]],Product[Product Name],Product[Category],"ERROR",0)</f>
        <v xml:space="preserve">Produce </v>
      </c>
      <c r="L236" t="str">
        <f>_xlfn.XLOOKUP(Table6[[#This Row],[Order ID]],Table5[OrderID],Table5[ShipmentMode],"Error",0)</f>
        <v>DHL</v>
      </c>
    </row>
    <row r="237" spans="2:12">
      <c r="B237">
        <v>236</v>
      </c>
      <c r="C237">
        <v>10336</v>
      </c>
      <c r="D237" t="s">
        <v>660</v>
      </c>
      <c r="E237">
        <v>18</v>
      </c>
      <c r="F237" t="s">
        <v>1203</v>
      </c>
      <c r="G237" s="1">
        <f>DATE(LEFT(Table6[[#This Row],[Shipment Date]],4), MID(Table6[[#This Row],[Shipment Date]],5,2), RIGHT(Table6[[#This Row],[Shipment Date]],2))</f>
        <v>42306</v>
      </c>
      <c r="H237" s="9">
        <f>_xlfn.XLOOKUP(Table6[[#This Row],[Order ID]],Table5[OrderID],Table5[OrderDate],"Error",0)</f>
        <v>42300</v>
      </c>
      <c r="I237" s="6">
        <f>Table6[[#This Row],['[Formatted'] Shipment Dates]]-Table6[[#This Row],[Order Dates]]</f>
        <v>6</v>
      </c>
      <c r="J237" t="str">
        <f>_xlfn.XLOOKUP(Table6[[#This Row],[Product ID]],Product[Product ID],Product[Product Name],"ERROR",0)</f>
        <v>Chef Anton's Cajun Seasoning</v>
      </c>
      <c r="K237" t="str">
        <f>_xlfn.XLOOKUP(Table6[[#This Row],[Product Name]],Product[Product Name],Product[Category],"ERROR",0)</f>
        <v>Condiments</v>
      </c>
      <c r="L237" t="str">
        <f>_xlfn.XLOOKUP(Table6[[#This Row],[Order ID]],Table5[OrderID],Table5[ShipmentMode],"Error",0)</f>
        <v>DHL</v>
      </c>
    </row>
    <row r="238" spans="2:12">
      <c r="B238">
        <v>237</v>
      </c>
      <c r="C238">
        <v>10337</v>
      </c>
      <c r="D238" t="s">
        <v>709</v>
      </c>
      <c r="E238">
        <v>40</v>
      </c>
      <c r="F238" t="s">
        <v>1203</v>
      </c>
      <c r="G238" s="1">
        <f>DATE(LEFT(Table6[[#This Row],[Shipment Date]],4), MID(Table6[[#This Row],[Shipment Date]],5,2), RIGHT(Table6[[#This Row],[Shipment Date]],2))</f>
        <v>42306</v>
      </c>
      <c r="H238" s="9">
        <f>_xlfn.XLOOKUP(Table6[[#This Row],[Order ID]],Table5[OrderID],Table5[OrderDate],"Error",0)</f>
        <v>42301</v>
      </c>
      <c r="I238" s="6">
        <f>Table6[[#This Row],['[Formatted'] Shipment Dates]]-Table6[[#This Row],[Order Dates]]</f>
        <v>5</v>
      </c>
      <c r="J238" t="str">
        <f>_xlfn.XLOOKUP(Table6[[#This Row],[Product ID]],Product[Product ID],Product[Product Name],"ERROR",0)</f>
        <v>Tunnbröd</v>
      </c>
      <c r="K238" t="str">
        <f>_xlfn.XLOOKUP(Table6[[#This Row],[Product Name]],Product[Product Name],Product[Category],"ERROR",0)</f>
        <v xml:space="preserve">Grains/ Cereals </v>
      </c>
      <c r="L238" t="str">
        <f>_xlfn.XLOOKUP(Table6[[#This Row],[Order ID]],Table5[OrderID],Table5[ShipmentMode],"Error",0)</f>
        <v>UPS</v>
      </c>
    </row>
    <row r="239" spans="2:12">
      <c r="B239">
        <v>238</v>
      </c>
      <c r="C239">
        <v>10337</v>
      </c>
      <c r="D239" t="s">
        <v>717</v>
      </c>
      <c r="E239">
        <v>24</v>
      </c>
      <c r="F239" t="s">
        <v>1203</v>
      </c>
      <c r="G239" s="1">
        <f>DATE(LEFT(Table6[[#This Row],[Shipment Date]],4), MID(Table6[[#This Row],[Shipment Date]],5,2), RIGHT(Table6[[#This Row],[Shipment Date]],2))</f>
        <v>42306</v>
      </c>
      <c r="H239" s="9">
        <f>_xlfn.XLOOKUP(Table6[[#This Row],[Order ID]],Table5[OrderID],Table5[OrderDate],"Error",0)</f>
        <v>42301</v>
      </c>
      <c r="I239" s="6">
        <f>Table6[[#This Row],['[Formatted'] Shipment Dates]]-Table6[[#This Row],[Order Dates]]</f>
        <v>5</v>
      </c>
      <c r="J239" t="str">
        <f>_xlfn.XLOOKUP(Table6[[#This Row],[Product ID]],Product[Product ID],Product[Product Name],"ERROR",0)</f>
        <v>Gumbär Gummibärchen</v>
      </c>
      <c r="K239" t="str">
        <f>_xlfn.XLOOKUP(Table6[[#This Row],[Product Name]],Product[Product Name],Product[Category],"ERROR",0)</f>
        <v>Desserts</v>
      </c>
      <c r="L239" t="str">
        <f>_xlfn.XLOOKUP(Table6[[#This Row],[Order ID]],Table5[OrderID],Table5[ShipmentMode],"Error",0)</f>
        <v>UPS</v>
      </c>
    </row>
    <row r="240" spans="2:12">
      <c r="B240">
        <v>239</v>
      </c>
      <c r="C240">
        <v>10337</v>
      </c>
      <c r="D240" t="s">
        <v>744</v>
      </c>
      <c r="E240">
        <v>20</v>
      </c>
      <c r="F240" t="s">
        <v>1203</v>
      </c>
      <c r="G240" s="1">
        <f>DATE(LEFT(Table6[[#This Row],[Shipment Date]],4), MID(Table6[[#This Row],[Shipment Date]],5,2), RIGHT(Table6[[#This Row],[Shipment Date]],2))</f>
        <v>42306</v>
      </c>
      <c r="H240" s="9">
        <f>_xlfn.XLOOKUP(Table6[[#This Row],[Order ID]],Table5[OrderID],Table5[OrderDate],"Error",0)</f>
        <v>42301</v>
      </c>
      <c r="I240" s="6">
        <f>Table6[[#This Row],['[Formatted'] Shipment Dates]]-Table6[[#This Row],[Order Dates]]</f>
        <v>5</v>
      </c>
      <c r="J240" t="str">
        <f>_xlfn.XLOOKUP(Table6[[#This Row],[Product ID]],Product[Product ID],Product[Product Name],"ERROR",0)</f>
        <v>Inlagd Sill</v>
      </c>
      <c r="K240" t="str">
        <f>_xlfn.XLOOKUP(Table6[[#This Row],[Product Name]],Product[Product Name],Product[Category],"ERROR",0)</f>
        <v>Seafood</v>
      </c>
      <c r="L240" t="str">
        <f>_xlfn.XLOOKUP(Table6[[#This Row],[Order ID]],Table5[OrderID],Table5[ShipmentMode],"Error",0)</f>
        <v>UPS</v>
      </c>
    </row>
    <row r="241" spans="2:12">
      <c r="B241">
        <v>240</v>
      </c>
      <c r="C241">
        <v>10337</v>
      </c>
      <c r="D241" t="s">
        <v>747</v>
      </c>
      <c r="E241">
        <v>28</v>
      </c>
      <c r="F241" t="s">
        <v>1203</v>
      </c>
      <c r="G241" s="1">
        <f>DATE(LEFT(Table6[[#This Row],[Shipment Date]],4), MID(Table6[[#This Row],[Shipment Date]],5,2), RIGHT(Table6[[#This Row],[Shipment Date]],2))</f>
        <v>42306</v>
      </c>
      <c r="H241" s="9">
        <f>_xlfn.XLOOKUP(Table6[[#This Row],[Order ID]],Table5[OrderID],Table5[OrderDate],"Error",0)</f>
        <v>42301</v>
      </c>
      <c r="I241" s="6">
        <f>Table6[[#This Row],['[Formatted'] Shipment Dates]]-Table6[[#This Row],[Order Dates]]</f>
        <v>5</v>
      </c>
      <c r="J241" t="str">
        <f>_xlfn.XLOOKUP(Table6[[#This Row],[Product ID]],Product[Product ID],Product[Product Name],"ERROR",0)</f>
        <v>Gravad lax</v>
      </c>
      <c r="K241" t="str">
        <f>_xlfn.XLOOKUP(Table6[[#This Row],[Product Name]],Product[Product Name],Product[Category],"ERROR",0)</f>
        <v>Seafood</v>
      </c>
      <c r="L241" t="str">
        <f>_xlfn.XLOOKUP(Table6[[#This Row],[Order ID]],Table5[OrderID],Table5[ShipmentMode],"Error",0)</f>
        <v>UPS</v>
      </c>
    </row>
    <row r="242" spans="2:12">
      <c r="B242">
        <v>241</v>
      </c>
      <c r="C242">
        <v>10337</v>
      </c>
      <c r="D242" t="s">
        <v>837</v>
      </c>
      <c r="E242">
        <v>25</v>
      </c>
      <c r="F242" t="s">
        <v>1203</v>
      </c>
      <c r="G242" s="1">
        <f>DATE(LEFT(Table6[[#This Row],[Shipment Date]],4), MID(Table6[[#This Row],[Shipment Date]],5,2), RIGHT(Table6[[#This Row],[Shipment Date]],2))</f>
        <v>42306</v>
      </c>
      <c r="H242" s="9">
        <f>_xlfn.XLOOKUP(Table6[[#This Row],[Order ID]],Table5[OrderID],Table5[OrderDate],"Error",0)</f>
        <v>42301</v>
      </c>
      <c r="I242" s="6">
        <f>Table6[[#This Row],['[Formatted'] Shipment Dates]]-Table6[[#This Row],[Order Dates]]</f>
        <v>5</v>
      </c>
      <c r="J242" t="str">
        <f>_xlfn.XLOOKUP(Table6[[#This Row],[Product ID]],Product[Product ID],Product[Product Name],"ERROR",0)</f>
        <v>Mozzarella di Giovanni</v>
      </c>
      <c r="K242" t="str">
        <f>_xlfn.XLOOKUP(Table6[[#This Row],[Product Name]],Product[Product Name],Product[Category],"ERROR",0)</f>
        <v>Dairy Products</v>
      </c>
      <c r="L242" t="str">
        <f>_xlfn.XLOOKUP(Table6[[#This Row],[Order ID]],Table5[OrderID],Table5[ShipmentMode],"Error",0)</f>
        <v>UPS</v>
      </c>
    </row>
    <row r="243" spans="2:12">
      <c r="B243">
        <v>242</v>
      </c>
      <c r="C243">
        <v>10338</v>
      </c>
      <c r="D243" t="s">
        <v>694</v>
      </c>
      <c r="E243">
        <v>20</v>
      </c>
      <c r="F243" t="s">
        <v>1203</v>
      </c>
      <c r="G243" s="1">
        <f>DATE(LEFT(Table6[[#This Row],[Shipment Date]],4), MID(Table6[[#This Row],[Shipment Date]],5,2), RIGHT(Table6[[#This Row],[Shipment Date]],2))</f>
        <v>42306</v>
      </c>
      <c r="H243" s="9">
        <f>_xlfn.XLOOKUP(Table6[[#This Row],[Order ID]],Table5[OrderID],Table5[OrderDate],"Error",0)</f>
        <v>42302</v>
      </c>
      <c r="I243" s="6">
        <f>Table6[[#This Row],['[Formatted'] Shipment Dates]]-Table6[[#This Row],[Order Dates]]</f>
        <v>4</v>
      </c>
      <c r="J243" t="str">
        <f>_xlfn.XLOOKUP(Table6[[#This Row],[Product ID]],Product[Product ID],Product[Product Name],"ERROR",0)</f>
        <v>Alice Mutton</v>
      </c>
      <c r="K243" t="str">
        <f>_xlfn.XLOOKUP(Table6[[#This Row],[Product Name]],Product[Product Name],Product[Category],"ERROR",0)</f>
        <v>Meat/ Poultry</v>
      </c>
      <c r="L243" t="str">
        <f>_xlfn.XLOOKUP(Table6[[#This Row],[Order ID]],Table5[OrderID],Table5[ShipmentMode],"Error",0)</f>
        <v>UPS</v>
      </c>
    </row>
    <row r="244" spans="2:12">
      <c r="B244">
        <v>243</v>
      </c>
      <c r="C244">
        <v>10338</v>
      </c>
      <c r="D244" t="s">
        <v>728</v>
      </c>
      <c r="E244">
        <v>15</v>
      </c>
      <c r="F244" t="s">
        <v>1204</v>
      </c>
      <c r="G244" s="1">
        <f>DATE(LEFT(Table6[[#This Row],[Shipment Date]],4), MID(Table6[[#This Row],[Shipment Date]],5,2), RIGHT(Table6[[#This Row],[Shipment Date]],2))</f>
        <v>42312</v>
      </c>
      <c r="H244" s="9">
        <f>_xlfn.XLOOKUP(Table6[[#This Row],[Order ID]],Table5[OrderID],Table5[OrderDate],"Error",0)</f>
        <v>42302</v>
      </c>
      <c r="I244" s="6">
        <f>Table6[[#This Row],['[Formatted'] Shipment Dates]]-Table6[[#This Row],[Order Dates]]</f>
        <v>10</v>
      </c>
      <c r="J244" t="str">
        <f>_xlfn.XLOOKUP(Table6[[#This Row],[Product ID]],Product[Product ID],Product[Product Name],"ERROR",0)</f>
        <v>Nord-Ost Matjeshering</v>
      </c>
      <c r="K244" t="str">
        <f>_xlfn.XLOOKUP(Table6[[#This Row],[Product Name]],Product[Product Name],Product[Category],"ERROR",0)</f>
        <v>Seafood</v>
      </c>
      <c r="L244" t="str">
        <f>_xlfn.XLOOKUP(Table6[[#This Row],[Order ID]],Table5[OrderID],Table5[ShipmentMode],"Error",0)</f>
        <v>UPS</v>
      </c>
    </row>
    <row r="245" spans="2:12">
      <c r="B245">
        <v>244</v>
      </c>
      <c r="C245">
        <v>10339</v>
      </c>
      <c r="D245" t="s">
        <v>660</v>
      </c>
      <c r="E245">
        <v>10</v>
      </c>
      <c r="F245" t="s">
        <v>1204</v>
      </c>
      <c r="G245" s="1">
        <f>DATE(LEFT(Table6[[#This Row],[Shipment Date]],4), MID(Table6[[#This Row],[Shipment Date]],5,2), RIGHT(Table6[[#This Row],[Shipment Date]],2))</f>
        <v>42312</v>
      </c>
      <c r="H245" s="9">
        <f>_xlfn.XLOOKUP(Table6[[#This Row],[Order ID]],Table5[OrderID],Table5[OrderDate],"Error",0)</f>
        <v>42305</v>
      </c>
      <c r="I245" s="6">
        <f>Table6[[#This Row],['[Formatted'] Shipment Dates]]-Table6[[#This Row],[Order Dates]]</f>
        <v>7</v>
      </c>
      <c r="J245" t="str">
        <f>_xlfn.XLOOKUP(Table6[[#This Row],[Product ID]],Product[Product ID],Product[Product Name],"ERROR",0)</f>
        <v>Chef Anton's Cajun Seasoning</v>
      </c>
      <c r="K245" t="str">
        <f>_xlfn.XLOOKUP(Table6[[#This Row],[Product Name]],Product[Product Name],Product[Category],"ERROR",0)</f>
        <v>Condiments</v>
      </c>
      <c r="L245" t="str">
        <f>_xlfn.XLOOKUP(Table6[[#This Row],[Order ID]],Table5[OrderID],Table5[ShipmentMode],"Error",0)</f>
        <v>DHL</v>
      </c>
    </row>
    <row r="246" spans="2:12">
      <c r="B246">
        <v>245</v>
      </c>
      <c r="C246">
        <v>10339</v>
      </c>
      <c r="D246" t="s">
        <v>694</v>
      </c>
      <c r="E246">
        <v>70</v>
      </c>
      <c r="F246" t="s">
        <v>1204</v>
      </c>
      <c r="G246" s="1">
        <f>DATE(LEFT(Table6[[#This Row],[Shipment Date]],4), MID(Table6[[#This Row],[Shipment Date]],5,2), RIGHT(Table6[[#This Row],[Shipment Date]],2))</f>
        <v>42312</v>
      </c>
      <c r="H246" s="9">
        <f>_xlfn.XLOOKUP(Table6[[#This Row],[Order ID]],Table5[OrderID],Table5[OrderDate],"Error",0)</f>
        <v>42305</v>
      </c>
      <c r="I246" s="6">
        <f>Table6[[#This Row],['[Formatted'] Shipment Dates]]-Table6[[#This Row],[Order Dates]]</f>
        <v>7</v>
      </c>
      <c r="J246" t="str">
        <f>_xlfn.XLOOKUP(Table6[[#This Row],[Product ID]],Product[Product ID],Product[Product Name],"ERROR",0)</f>
        <v>Alice Mutton</v>
      </c>
      <c r="K246" t="str">
        <f>_xlfn.XLOOKUP(Table6[[#This Row],[Product Name]],Product[Product Name],Product[Category],"ERROR",0)</f>
        <v>Meat/ Poultry</v>
      </c>
      <c r="L246" t="str">
        <f>_xlfn.XLOOKUP(Table6[[#This Row],[Order ID]],Table5[OrderID],Table5[ShipmentMode],"Error",0)</f>
        <v>DHL</v>
      </c>
    </row>
    <row r="247" spans="2:12">
      <c r="B247">
        <v>246</v>
      </c>
      <c r="C247">
        <v>10339</v>
      </c>
      <c r="D247" t="s">
        <v>813</v>
      </c>
      <c r="E247">
        <v>28</v>
      </c>
      <c r="F247" t="s">
        <v>1205</v>
      </c>
      <c r="G247" s="1">
        <f>DATE(LEFT(Table6[[#This Row],[Shipment Date]],4), MID(Table6[[#This Row],[Shipment Date]],5,2), RIGHT(Table6[[#This Row],[Shipment Date]],2))</f>
        <v>42316</v>
      </c>
      <c r="H247" s="9">
        <f>_xlfn.XLOOKUP(Table6[[#This Row],[Order ID]],Table5[OrderID],Table5[OrderDate],"Error",0)</f>
        <v>42305</v>
      </c>
      <c r="I247" s="6">
        <f>Table6[[#This Row],['[Formatted'] Shipment Dates]]-Table6[[#This Row],[Order Dates]]</f>
        <v>11</v>
      </c>
      <c r="J247" t="str">
        <f>_xlfn.XLOOKUP(Table6[[#This Row],[Product ID]],Product[Product ID],Product[Product Name],"ERROR",0)</f>
        <v>Tarte au sucre</v>
      </c>
      <c r="K247" t="str">
        <f>_xlfn.XLOOKUP(Table6[[#This Row],[Product Name]],Product[Product Name],Product[Category],"ERROR",0)</f>
        <v>Desserts</v>
      </c>
      <c r="L247" t="str">
        <f>_xlfn.XLOOKUP(Table6[[#This Row],[Order ID]],Table5[OrderID],Table5[ShipmentMode],"Error",0)</f>
        <v>DHL</v>
      </c>
    </row>
    <row r="248" spans="2:12">
      <c r="B248">
        <v>247</v>
      </c>
      <c r="C248">
        <v>10340</v>
      </c>
      <c r="D248" t="s">
        <v>696</v>
      </c>
      <c r="E248">
        <v>20</v>
      </c>
      <c r="F248" t="s">
        <v>1205</v>
      </c>
      <c r="G248" s="1">
        <f>DATE(LEFT(Table6[[#This Row],[Shipment Date]],4), MID(Table6[[#This Row],[Shipment Date]],5,2), RIGHT(Table6[[#This Row],[Shipment Date]],2))</f>
        <v>42316</v>
      </c>
      <c r="H248" s="9">
        <f>_xlfn.XLOOKUP(Table6[[#This Row],[Order ID]],Table5[OrderID],Table5[OrderDate],"Error",0)</f>
        <v>42306</v>
      </c>
      <c r="I248" s="6">
        <f>Table6[[#This Row],['[Formatted'] Shipment Dates]]-Table6[[#This Row],[Order Dates]]</f>
        <v>10</v>
      </c>
      <c r="J248" t="str">
        <f>_xlfn.XLOOKUP(Table6[[#This Row],[Product ID]],Product[Product ID],Product[Product Name],"ERROR",0)</f>
        <v>Carnarvon Tigers</v>
      </c>
      <c r="K248" t="str">
        <f>_xlfn.XLOOKUP(Table6[[#This Row],[Product Name]],Product[Product Name],Product[Category],"ERROR",0)</f>
        <v>Seafood</v>
      </c>
      <c r="L248" t="str">
        <f>_xlfn.XLOOKUP(Table6[[#This Row],[Order ID]],Table5[OrderID],Table5[ShipmentMode],"Error",0)</f>
        <v>UPS</v>
      </c>
    </row>
    <row r="249" spans="2:12">
      <c r="B249">
        <v>248</v>
      </c>
      <c r="C249">
        <v>10340</v>
      </c>
      <c r="D249" t="s">
        <v>757</v>
      </c>
      <c r="E249">
        <v>12</v>
      </c>
      <c r="F249" t="s">
        <v>1205</v>
      </c>
      <c r="G249" s="1">
        <f>DATE(LEFT(Table6[[#This Row],[Shipment Date]],4), MID(Table6[[#This Row],[Shipment Date]],5,2), RIGHT(Table6[[#This Row],[Shipment Date]],2))</f>
        <v>42316</v>
      </c>
      <c r="H249" s="9">
        <f>_xlfn.XLOOKUP(Table6[[#This Row],[Order ID]],Table5[OrderID],Table5[OrderDate],"Error",0)</f>
        <v>42306</v>
      </c>
      <c r="I249" s="6">
        <f>Table6[[#This Row],['[Formatted'] Shipment Dates]]-Table6[[#This Row],[Order Dates]]</f>
        <v>10</v>
      </c>
      <c r="J249" t="str">
        <f>_xlfn.XLOOKUP(Table6[[#This Row],[Product ID]],Product[Product ID],Product[Product Name],"ERROR",0)</f>
        <v>Jack's New England Clam Chowder</v>
      </c>
      <c r="K249" t="str">
        <f>_xlfn.XLOOKUP(Table6[[#This Row],[Product Name]],Product[Product Name],Product[Category],"ERROR",0)</f>
        <v>Seafood</v>
      </c>
      <c r="L249" t="str">
        <f>_xlfn.XLOOKUP(Table6[[#This Row],[Order ID]],Table5[OrderID],Table5[ShipmentMode],"Error",0)</f>
        <v>UPS</v>
      </c>
    </row>
    <row r="250" spans="2:12">
      <c r="B250">
        <v>249</v>
      </c>
      <c r="C250">
        <v>10340</v>
      </c>
      <c r="D250" t="s">
        <v>762</v>
      </c>
      <c r="E250">
        <v>40</v>
      </c>
      <c r="F250" t="s">
        <v>1206</v>
      </c>
      <c r="G250" s="1">
        <f>DATE(LEFT(Table6[[#This Row],[Shipment Date]],4), MID(Table6[[#This Row],[Shipment Date]],5,2), RIGHT(Table6[[#This Row],[Shipment Date]],2))</f>
        <v>42313</v>
      </c>
      <c r="H250" s="9">
        <f>_xlfn.XLOOKUP(Table6[[#This Row],[Order ID]],Table5[OrderID],Table5[OrderDate],"Error",0)</f>
        <v>42306</v>
      </c>
      <c r="I250" s="6">
        <f>Table6[[#This Row],['[Formatted'] Shipment Dates]]-Table6[[#This Row],[Order Dates]]</f>
        <v>7</v>
      </c>
      <c r="J250" t="str">
        <f>_xlfn.XLOOKUP(Table6[[#This Row],[Product ID]],Product[Product ID],Product[Product Name],"ERROR",0)</f>
        <v>Ipoh Coffee</v>
      </c>
      <c r="K250" t="str">
        <f>_xlfn.XLOOKUP(Table6[[#This Row],[Product Name]],Product[Product Name],Product[Category],"ERROR",0)</f>
        <v xml:space="preserve">Drinks </v>
      </c>
      <c r="L250" t="str">
        <f>_xlfn.XLOOKUP(Table6[[#This Row],[Order ID]],Table5[OrderID],Table5[ShipmentMode],"Error",0)</f>
        <v>UPS</v>
      </c>
    </row>
    <row r="251" spans="2:12">
      <c r="B251">
        <v>250</v>
      </c>
      <c r="C251">
        <v>10341</v>
      </c>
      <c r="D251" t="s">
        <v>736</v>
      </c>
      <c r="E251">
        <v>8</v>
      </c>
      <c r="F251" t="s">
        <v>1206</v>
      </c>
      <c r="G251" s="1">
        <f>DATE(LEFT(Table6[[#This Row],[Shipment Date]],4), MID(Table6[[#This Row],[Shipment Date]],5,2), RIGHT(Table6[[#This Row],[Shipment Date]],2))</f>
        <v>42313</v>
      </c>
      <c r="H251" s="9">
        <f>_xlfn.XLOOKUP(Table6[[#This Row],[Order ID]],Table5[OrderID],Table5[OrderDate],"Error",0)</f>
        <v>42306</v>
      </c>
      <c r="I251" s="6">
        <f>Table6[[#This Row],['[Formatted'] Shipment Dates]]-Table6[[#This Row],[Order Dates]]</f>
        <v>7</v>
      </c>
      <c r="J251" t="str">
        <f>_xlfn.XLOOKUP(Table6[[#This Row],[Product ID]],Product[Product ID],Product[Product Name],"ERROR",0)</f>
        <v>Geitost</v>
      </c>
      <c r="K251" t="str">
        <f>_xlfn.XLOOKUP(Table6[[#This Row],[Product Name]],Product[Product Name],Product[Category],"ERROR",0)</f>
        <v>Dairy Products</v>
      </c>
      <c r="L251" t="str">
        <f>_xlfn.XLOOKUP(Table6[[#This Row],[Order ID]],Table5[OrderID],Table5[ShipmentMode],"Error",0)</f>
        <v>UPS</v>
      </c>
    </row>
    <row r="252" spans="2:12">
      <c r="B252">
        <v>251</v>
      </c>
      <c r="C252">
        <v>10341</v>
      </c>
      <c r="D252" t="s">
        <v>804</v>
      </c>
      <c r="E252">
        <v>9</v>
      </c>
      <c r="F252" t="s">
        <v>1204</v>
      </c>
      <c r="G252" s="1">
        <f>DATE(LEFT(Table6[[#This Row],[Shipment Date]],4), MID(Table6[[#This Row],[Shipment Date]],5,2), RIGHT(Table6[[#This Row],[Shipment Date]],2))</f>
        <v>42312</v>
      </c>
      <c r="H252" s="9">
        <f>_xlfn.XLOOKUP(Table6[[#This Row],[Order ID]],Table5[OrderID],Table5[OrderDate],"Error",0)</f>
        <v>42306</v>
      </c>
      <c r="I252" s="6">
        <f>Table6[[#This Row],['[Formatted'] Shipment Dates]]-Table6[[#This Row],[Order Dates]]</f>
        <v>6</v>
      </c>
      <c r="J252" t="str">
        <f>_xlfn.XLOOKUP(Table6[[#This Row],[Product ID]],Product[Product ID],Product[Product Name],"ERROR",0)</f>
        <v>Raclette Courdavault</v>
      </c>
      <c r="K252" t="str">
        <f>_xlfn.XLOOKUP(Table6[[#This Row],[Product Name]],Product[Product Name],Product[Category],"ERROR",0)</f>
        <v>Dairy Products</v>
      </c>
      <c r="L252" t="str">
        <f>_xlfn.XLOOKUP(Table6[[#This Row],[Order ID]],Table5[OrderID],Table5[ShipmentMode],"Error",0)</f>
        <v>UPS</v>
      </c>
    </row>
    <row r="253" spans="2:12">
      <c r="B253">
        <v>252</v>
      </c>
      <c r="C253">
        <v>10342</v>
      </c>
      <c r="D253" t="s">
        <v>653</v>
      </c>
      <c r="E253">
        <v>24</v>
      </c>
      <c r="F253" t="s">
        <v>1204</v>
      </c>
      <c r="G253" s="1">
        <f>DATE(LEFT(Table6[[#This Row],[Shipment Date]],4), MID(Table6[[#This Row],[Shipment Date]],5,2), RIGHT(Table6[[#This Row],[Shipment Date]],2))</f>
        <v>42312</v>
      </c>
      <c r="H253" s="9">
        <f>_xlfn.XLOOKUP(Table6[[#This Row],[Order ID]],Table5[OrderID],Table5[OrderDate],"Error",0)</f>
        <v>42307</v>
      </c>
      <c r="I253" s="6">
        <f>Table6[[#This Row],['[Formatted'] Shipment Dates]]-Table6[[#This Row],[Order Dates]]</f>
        <v>5</v>
      </c>
      <c r="J253" t="str">
        <f>_xlfn.XLOOKUP(Table6[[#This Row],[Product ID]],Product[Product ID],Product[Product Name],"ERROR",0)</f>
        <v>Chang</v>
      </c>
      <c r="K253" t="str">
        <f>_xlfn.XLOOKUP(Table6[[#This Row],[Product Name]],Product[Product Name],Product[Category],"ERROR",0)</f>
        <v xml:space="preserve">Drinks </v>
      </c>
      <c r="L253" t="str">
        <f>_xlfn.XLOOKUP(Table6[[#This Row],[Order ID]],Table5[OrderID],Table5[ShipmentMode],"Error",0)</f>
        <v>DHL</v>
      </c>
    </row>
    <row r="254" spans="2:12">
      <c r="B254">
        <v>253</v>
      </c>
      <c r="C254">
        <v>10342</v>
      </c>
      <c r="D254" t="s">
        <v>731</v>
      </c>
      <c r="E254">
        <v>56</v>
      </c>
      <c r="F254" t="s">
        <v>1204</v>
      </c>
      <c r="G254" s="1">
        <f>DATE(LEFT(Table6[[#This Row],[Shipment Date]],4), MID(Table6[[#This Row],[Shipment Date]],5,2), RIGHT(Table6[[#This Row],[Shipment Date]],2))</f>
        <v>42312</v>
      </c>
      <c r="H254" s="9">
        <f>_xlfn.XLOOKUP(Table6[[#This Row],[Order ID]],Table5[OrderID],Table5[OrderDate],"Error",0)</f>
        <v>42307</v>
      </c>
      <c r="I254" s="6">
        <f>Table6[[#This Row],['[Formatted'] Shipment Dates]]-Table6[[#This Row],[Order Dates]]</f>
        <v>5</v>
      </c>
      <c r="J254" t="str">
        <f>_xlfn.XLOOKUP(Table6[[#This Row],[Product ID]],Product[Product ID],Product[Product Name],"ERROR",0)</f>
        <v>Gorgonzola Telino</v>
      </c>
      <c r="K254" t="str">
        <f>_xlfn.XLOOKUP(Table6[[#This Row],[Product Name]],Product[Product Name],Product[Category],"ERROR",0)</f>
        <v>Dairy Products</v>
      </c>
      <c r="L254" t="str">
        <f>_xlfn.XLOOKUP(Table6[[#This Row],[Order ID]],Table5[OrderID],Table5[ShipmentMode],"Error",0)</f>
        <v>DHL</v>
      </c>
    </row>
    <row r="255" spans="2:12">
      <c r="B255">
        <v>254</v>
      </c>
      <c r="C255">
        <v>10342</v>
      </c>
      <c r="D255" t="s">
        <v>744</v>
      </c>
      <c r="E255">
        <v>40</v>
      </c>
      <c r="F255" t="s">
        <v>1204</v>
      </c>
      <c r="G255" s="1">
        <f>DATE(LEFT(Table6[[#This Row],[Shipment Date]],4), MID(Table6[[#This Row],[Shipment Date]],5,2), RIGHT(Table6[[#This Row],[Shipment Date]],2))</f>
        <v>42312</v>
      </c>
      <c r="H255" s="9">
        <f>_xlfn.XLOOKUP(Table6[[#This Row],[Order ID]],Table5[OrderID],Table5[OrderDate],"Error",0)</f>
        <v>42307</v>
      </c>
      <c r="I255" s="6">
        <f>Table6[[#This Row],['[Formatted'] Shipment Dates]]-Table6[[#This Row],[Order Dates]]</f>
        <v>5</v>
      </c>
      <c r="J255" t="str">
        <f>_xlfn.XLOOKUP(Table6[[#This Row],[Product ID]],Product[Product ID],Product[Product Name],"ERROR",0)</f>
        <v>Inlagd Sill</v>
      </c>
      <c r="K255" t="str">
        <f>_xlfn.XLOOKUP(Table6[[#This Row],[Product Name]],Product[Product Name],Product[Category],"ERROR",0)</f>
        <v>Seafood</v>
      </c>
      <c r="L255" t="str">
        <f>_xlfn.XLOOKUP(Table6[[#This Row],[Order ID]],Table5[OrderID],Table5[ShipmentMode],"Error",0)</f>
        <v>DHL</v>
      </c>
    </row>
    <row r="256" spans="2:12">
      <c r="B256">
        <v>255</v>
      </c>
      <c r="C256">
        <v>10342</v>
      </c>
      <c r="D256" t="s">
        <v>794</v>
      </c>
      <c r="E256">
        <v>40</v>
      </c>
      <c r="F256" t="s">
        <v>1207</v>
      </c>
      <c r="G256" s="1">
        <f>DATE(LEFT(Table6[[#This Row],[Shipment Date]],4), MID(Table6[[#This Row],[Shipment Date]],5,2), RIGHT(Table6[[#This Row],[Shipment Date]],2))</f>
        <v>42314</v>
      </c>
      <c r="H256" s="9">
        <f>_xlfn.XLOOKUP(Table6[[#This Row],[Order ID]],Table5[OrderID],Table5[OrderDate],"Error",0)</f>
        <v>42307</v>
      </c>
      <c r="I256" s="6">
        <f>Table6[[#This Row],['[Formatted'] Shipment Dates]]-Table6[[#This Row],[Order Dates]]</f>
        <v>7</v>
      </c>
      <c r="J256" t="str">
        <f>_xlfn.XLOOKUP(Table6[[#This Row],[Product ID]],Product[Product ID],Product[Product Name],"ERROR",0)</f>
        <v>Pâté chinois</v>
      </c>
      <c r="K256" t="str">
        <f>_xlfn.XLOOKUP(Table6[[#This Row],[Product Name]],Product[Product Name],Product[Category],"ERROR",0)</f>
        <v>Meat/ Poultry</v>
      </c>
      <c r="L256" t="str">
        <f>_xlfn.XLOOKUP(Table6[[#This Row],[Order ID]],Table5[OrderID],Table5[ShipmentMode],"Error",0)</f>
        <v>DHL</v>
      </c>
    </row>
    <row r="257" spans="2:12">
      <c r="B257">
        <v>256</v>
      </c>
      <c r="C257">
        <v>10343</v>
      </c>
      <c r="D257" t="s">
        <v>819</v>
      </c>
      <c r="E257">
        <v>50</v>
      </c>
      <c r="F257" t="s">
        <v>1207</v>
      </c>
      <c r="G257" s="1">
        <f>DATE(LEFT(Table6[[#This Row],[Shipment Date]],4), MID(Table6[[#This Row],[Shipment Date]],5,2), RIGHT(Table6[[#This Row],[Shipment Date]],2))</f>
        <v>42314</v>
      </c>
      <c r="H257" s="9">
        <f>_xlfn.XLOOKUP(Table6[[#This Row],[Order ID]],Table5[OrderID],Table5[OrderDate],"Error",0)</f>
        <v>42308</v>
      </c>
      <c r="I257" s="6">
        <f>Table6[[#This Row],['[Formatted'] Shipment Dates]]-Table6[[#This Row],[Order Dates]]</f>
        <v>6</v>
      </c>
      <c r="J257" t="str">
        <f>_xlfn.XLOOKUP(Table6[[#This Row],[Product ID]],Product[Product ID],Product[Product Name],"ERROR",0)</f>
        <v>Wimmers gute Semmelknödel</v>
      </c>
      <c r="K257" t="str">
        <f>_xlfn.XLOOKUP(Table6[[#This Row],[Product Name]],Product[Product Name],Product[Category],"ERROR",0)</f>
        <v xml:space="preserve">Grains/ Cereals </v>
      </c>
      <c r="L257" t="str">
        <f>_xlfn.XLOOKUP(Table6[[#This Row],[Order ID]],Table5[OrderID],Table5[ShipmentMode],"Error",0)</f>
        <v>DHL Express</v>
      </c>
    </row>
    <row r="258" spans="2:12">
      <c r="B258">
        <v>257</v>
      </c>
      <c r="C258">
        <v>10343</v>
      </c>
      <c r="D258" t="s">
        <v>828</v>
      </c>
      <c r="E258">
        <v>4</v>
      </c>
      <c r="F258" t="s">
        <v>1207</v>
      </c>
      <c r="G258" s="1">
        <f>DATE(LEFT(Table6[[#This Row],[Shipment Date]],4), MID(Table6[[#This Row],[Shipment Date]],5,2), RIGHT(Table6[[#This Row],[Shipment Date]],2))</f>
        <v>42314</v>
      </c>
      <c r="H258" s="9">
        <f>_xlfn.XLOOKUP(Table6[[#This Row],[Order ID]],Table5[OrderID],Table5[OrderDate],"Error",0)</f>
        <v>42308</v>
      </c>
      <c r="I258" s="6">
        <f>Table6[[#This Row],['[Formatted'] Shipment Dates]]-Table6[[#This Row],[Order Dates]]</f>
        <v>6</v>
      </c>
      <c r="J258" t="str">
        <f>_xlfn.XLOOKUP(Table6[[#This Row],[Product ID]],Product[Product ID],Product[Product Name],"ERROR",0)</f>
        <v>Scottish Longbreads</v>
      </c>
      <c r="K258" t="str">
        <f>_xlfn.XLOOKUP(Table6[[#This Row],[Product Name]],Product[Product Name],Product[Category],"ERROR",0)</f>
        <v>Desserts</v>
      </c>
      <c r="L258" t="str">
        <f>_xlfn.XLOOKUP(Table6[[#This Row],[Order ID]],Table5[OrderID],Table5[ShipmentMode],"Error",0)</f>
        <v>DHL Express</v>
      </c>
    </row>
    <row r="259" spans="2:12">
      <c r="B259">
        <v>258</v>
      </c>
      <c r="C259">
        <v>10343</v>
      </c>
      <c r="D259" t="s">
        <v>848</v>
      </c>
      <c r="E259">
        <v>15</v>
      </c>
      <c r="F259" t="s">
        <v>1206</v>
      </c>
      <c r="G259" s="1">
        <f>DATE(LEFT(Table6[[#This Row],[Shipment Date]],4), MID(Table6[[#This Row],[Shipment Date]],5,2), RIGHT(Table6[[#This Row],[Shipment Date]],2))</f>
        <v>42313</v>
      </c>
      <c r="H259" s="9">
        <f>_xlfn.XLOOKUP(Table6[[#This Row],[Order ID]],Table5[OrderID],Table5[OrderDate],"Error",0)</f>
        <v>42308</v>
      </c>
      <c r="I259" s="6">
        <f>Table6[[#This Row],['[Formatted'] Shipment Dates]]-Table6[[#This Row],[Order Dates]]</f>
        <v>5</v>
      </c>
      <c r="J259" t="str">
        <f>_xlfn.XLOOKUP(Table6[[#This Row],[Product ID]],Product[Product ID],Product[Product Name],"ERROR",0)</f>
        <v>Lakkalikööri</v>
      </c>
      <c r="K259" t="str">
        <f>_xlfn.XLOOKUP(Table6[[#This Row],[Product Name]],Product[Product Name],Product[Category],"ERROR",0)</f>
        <v xml:space="preserve">Drinks </v>
      </c>
      <c r="L259" t="str">
        <f>_xlfn.XLOOKUP(Table6[[#This Row],[Order ID]],Table5[OrderID],Table5[ShipmentMode],"Error",0)</f>
        <v>DHL Express</v>
      </c>
    </row>
    <row r="260" spans="2:12">
      <c r="B260">
        <v>259</v>
      </c>
      <c r="C260">
        <v>10344</v>
      </c>
      <c r="D260" t="s">
        <v>660</v>
      </c>
      <c r="E260">
        <v>35</v>
      </c>
      <c r="F260" t="s">
        <v>1206</v>
      </c>
      <c r="G260" s="1">
        <f>DATE(LEFT(Table6[[#This Row],[Shipment Date]],4), MID(Table6[[#This Row],[Shipment Date]],5,2), RIGHT(Table6[[#This Row],[Shipment Date]],2))</f>
        <v>42313</v>
      </c>
      <c r="H260" s="9">
        <f>_xlfn.XLOOKUP(Table6[[#This Row],[Order ID]],Table5[OrderID],Table5[OrderDate],"Error",0)</f>
        <v>42309</v>
      </c>
      <c r="I260" s="6">
        <f>Table6[[#This Row],['[Formatted'] Shipment Dates]]-Table6[[#This Row],[Order Dates]]</f>
        <v>4</v>
      </c>
      <c r="J260" t="str">
        <f>_xlfn.XLOOKUP(Table6[[#This Row],[Product ID]],Product[Product ID],Product[Product Name],"ERROR",0)</f>
        <v>Chef Anton's Cajun Seasoning</v>
      </c>
      <c r="K260" t="str">
        <f>_xlfn.XLOOKUP(Table6[[#This Row],[Product Name]],Product[Product Name],Product[Category],"ERROR",0)</f>
        <v>Condiments</v>
      </c>
      <c r="L260" t="str">
        <f>_xlfn.XLOOKUP(Table6[[#This Row],[Order ID]],Table5[OrderID],Table5[ShipmentMode],"Error",0)</f>
        <v>DHL</v>
      </c>
    </row>
    <row r="261" spans="2:12">
      <c r="B261">
        <v>260</v>
      </c>
      <c r="C261">
        <v>10344</v>
      </c>
      <c r="D261" t="s">
        <v>672</v>
      </c>
      <c r="E261">
        <v>70</v>
      </c>
      <c r="F261" t="s">
        <v>1208</v>
      </c>
      <c r="G261" s="1">
        <f>DATE(LEFT(Table6[[#This Row],[Shipment Date]],4), MID(Table6[[#This Row],[Shipment Date]],5,2), RIGHT(Table6[[#This Row],[Shipment Date]],2))</f>
        <v>42319</v>
      </c>
      <c r="H261" s="9">
        <f>_xlfn.XLOOKUP(Table6[[#This Row],[Order ID]],Table5[OrderID],Table5[OrderDate],"Error",0)</f>
        <v>42309</v>
      </c>
      <c r="I261" s="6">
        <f>Table6[[#This Row],['[Formatted'] Shipment Dates]]-Table6[[#This Row],[Order Dates]]</f>
        <v>10</v>
      </c>
      <c r="J261" t="str">
        <f>_xlfn.XLOOKUP(Table6[[#This Row],[Product ID]],Product[Product ID],Product[Product Name],"ERROR",0)</f>
        <v>Northwoods Cranberry Sauce</v>
      </c>
      <c r="K261" t="str">
        <f>_xlfn.XLOOKUP(Table6[[#This Row],[Product Name]],Product[Product Name],Product[Category],"ERROR",0)</f>
        <v>Condiments</v>
      </c>
      <c r="L261" t="str">
        <f>_xlfn.XLOOKUP(Table6[[#This Row],[Order ID]],Table5[OrderID],Table5[ShipmentMode],"Error",0)</f>
        <v>DHL</v>
      </c>
    </row>
    <row r="262" spans="2:12">
      <c r="B262">
        <v>261</v>
      </c>
      <c r="C262">
        <v>10345</v>
      </c>
      <c r="D262" t="s">
        <v>672</v>
      </c>
      <c r="E262">
        <v>70</v>
      </c>
      <c r="F262" t="s">
        <v>1208</v>
      </c>
      <c r="G262" s="1">
        <f>DATE(LEFT(Table6[[#This Row],[Shipment Date]],4), MID(Table6[[#This Row],[Shipment Date]],5,2), RIGHT(Table6[[#This Row],[Shipment Date]],2))</f>
        <v>42319</v>
      </c>
      <c r="H262" s="9">
        <f>_xlfn.XLOOKUP(Table6[[#This Row],[Order ID]],Table5[OrderID],Table5[OrderDate],"Error",0)</f>
        <v>42312</v>
      </c>
      <c r="I262" s="6">
        <f>Table6[[#This Row],['[Formatted'] Shipment Dates]]-Table6[[#This Row],[Order Dates]]</f>
        <v>7</v>
      </c>
      <c r="J262" t="str">
        <f>_xlfn.XLOOKUP(Table6[[#This Row],[Product ID]],Product[Product ID],Product[Product Name],"ERROR",0)</f>
        <v>Northwoods Cranberry Sauce</v>
      </c>
      <c r="K262" t="str">
        <f>_xlfn.XLOOKUP(Table6[[#This Row],[Product Name]],Product[Product Name],Product[Category],"ERROR",0)</f>
        <v>Condiments</v>
      </c>
      <c r="L262" t="str">
        <f>_xlfn.XLOOKUP(Table6[[#This Row],[Order ID]],Table5[OrderID],Table5[ShipmentMode],"Error",0)</f>
        <v>DHL</v>
      </c>
    </row>
    <row r="263" spans="2:12">
      <c r="B263">
        <v>262</v>
      </c>
      <c r="C263">
        <v>10345</v>
      </c>
      <c r="D263" t="s">
        <v>698</v>
      </c>
      <c r="E263">
        <v>80</v>
      </c>
      <c r="F263" t="s">
        <v>1208</v>
      </c>
      <c r="G263" s="1">
        <f>DATE(LEFT(Table6[[#This Row],[Shipment Date]],4), MID(Table6[[#This Row],[Shipment Date]],5,2), RIGHT(Table6[[#This Row],[Shipment Date]],2))</f>
        <v>42319</v>
      </c>
      <c r="H263" s="9">
        <f>_xlfn.XLOOKUP(Table6[[#This Row],[Order ID]],Table5[OrderID],Table5[OrderDate],"Error",0)</f>
        <v>42312</v>
      </c>
      <c r="I263" s="6">
        <f>Table6[[#This Row],['[Formatted'] Shipment Dates]]-Table6[[#This Row],[Order Dates]]</f>
        <v>7</v>
      </c>
      <c r="J263" t="str">
        <f>_xlfn.XLOOKUP(Table6[[#This Row],[Product ID]],Product[Product ID],Product[Product Name],"ERROR",0)</f>
        <v>Teatime Chocolate Biscuits</v>
      </c>
      <c r="K263" t="str">
        <f>_xlfn.XLOOKUP(Table6[[#This Row],[Product Name]],Product[Product Name],Product[Category],"ERROR",0)</f>
        <v>Desserts</v>
      </c>
      <c r="L263" t="str">
        <f>_xlfn.XLOOKUP(Table6[[#This Row],[Order ID]],Table5[OrderID],Table5[ShipmentMode],"Error",0)</f>
        <v>DHL</v>
      </c>
    </row>
    <row r="264" spans="2:12">
      <c r="B264">
        <v>263</v>
      </c>
      <c r="C264">
        <v>10345</v>
      </c>
      <c r="D264" t="s">
        <v>759</v>
      </c>
      <c r="E264">
        <v>9</v>
      </c>
      <c r="F264" t="s">
        <v>1205</v>
      </c>
      <c r="G264" s="1">
        <f>DATE(LEFT(Table6[[#This Row],[Shipment Date]],4), MID(Table6[[#This Row],[Shipment Date]],5,2), RIGHT(Table6[[#This Row],[Shipment Date]],2))</f>
        <v>42316</v>
      </c>
      <c r="H264" s="9">
        <f>_xlfn.XLOOKUP(Table6[[#This Row],[Order ID]],Table5[OrderID],Table5[OrderDate],"Error",0)</f>
        <v>42312</v>
      </c>
      <c r="I264" s="6">
        <f>Table6[[#This Row],['[Formatted'] Shipment Dates]]-Table6[[#This Row],[Order Dates]]</f>
        <v>4</v>
      </c>
      <c r="J264" t="str">
        <f>_xlfn.XLOOKUP(Table6[[#This Row],[Product ID]],Product[Product ID],Product[Product Name],"ERROR",0)</f>
        <v>Singaporean Hokkien Fried Mee</v>
      </c>
      <c r="K264" t="str">
        <f>_xlfn.XLOOKUP(Table6[[#This Row],[Product Name]],Product[Product Name],Product[Category],"ERROR",0)</f>
        <v xml:space="preserve">Grains/ Cereals </v>
      </c>
      <c r="L264" t="str">
        <f>_xlfn.XLOOKUP(Table6[[#This Row],[Order ID]],Table5[OrderID],Table5[ShipmentMode],"Error",0)</f>
        <v>DHL</v>
      </c>
    </row>
    <row r="265" spans="2:12">
      <c r="B265">
        <v>264</v>
      </c>
      <c r="C265">
        <v>10346</v>
      </c>
      <c r="D265" t="s">
        <v>694</v>
      </c>
      <c r="E265">
        <v>36</v>
      </c>
      <c r="F265" t="s">
        <v>1205</v>
      </c>
      <c r="G265" s="1">
        <f>DATE(LEFT(Table6[[#This Row],[Shipment Date]],4), MID(Table6[[#This Row],[Shipment Date]],5,2), RIGHT(Table6[[#This Row],[Shipment Date]],2))</f>
        <v>42316</v>
      </c>
      <c r="H265" s="9">
        <f>_xlfn.XLOOKUP(Table6[[#This Row],[Order ID]],Table5[OrderID],Table5[OrderDate],"Error",0)</f>
        <v>42313</v>
      </c>
      <c r="I265" s="6">
        <f>Table6[[#This Row],['[Formatted'] Shipment Dates]]-Table6[[#This Row],[Order Dates]]</f>
        <v>3</v>
      </c>
      <c r="J265" t="str">
        <f>_xlfn.XLOOKUP(Table6[[#This Row],[Product ID]],Product[Product ID],Product[Product Name],"ERROR",0)</f>
        <v>Alice Mutton</v>
      </c>
      <c r="K265" t="str">
        <f>_xlfn.XLOOKUP(Table6[[#This Row],[Product Name]],Product[Product Name],Product[Category],"ERROR",0)</f>
        <v>Meat/ Poultry</v>
      </c>
      <c r="L265" t="str">
        <f>_xlfn.XLOOKUP(Table6[[#This Row],[Order ID]],Table5[OrderID],Table5[ShipmentMode],"Error",0)</f>
        <v>UPS</v>
      </c>
    </row>
    <row r="266" spans="2:12">
      <c r="B266">
        <v>265</v>
      </c>
      <c r="C266">
        <v>10346</v>
      </c>
      <c r="D266" t="s">
        <v>796</v>
      </c>
      <c r="E266">
        <v>20</v>
      </c>
      <c r="F266" t="s">
        <v>1205</v>
      </c>
      <c r="G266" s="1">
        <f>DATE(LEFT(Table6[[#This Row],[Shipment Date]],4), MID(Table6[[#This Row],[Shipment Date]],5,2), RIGHT(Table6[[#This Row],[Shipment Date]],2))</f>
        <v>42316</v>
      </c>
      <c r="H266" s="9">
        <f>_xlfn.XLOOKUP(Table6[[#This Row],[Order ID]],Table5[OrderID],Table5[OrderDate],"Error",0)</f>
        <v>42313</v>
      </c>
      <c r="I266" s="6">
        <f>Table6[[#This Row],['[Formatted'] Shipment Dates]]-Table6[[#This Row],[Order Dates]]</f>
        <v>3</v>
      </c>
      <c r="J266" t="str">
        <f>_xlfn.XLOOKUP(Table6[[#This Row],[Product ID]],Product[Product ID],Product[Product Name],"ERROR",0)</f>
        <v>Gnocchi di nonna Alice</v>
      </c>
      <c r="K266" t="str">
        <f>_xlfn.XLOOKUP(Table6[[#This Row],[Product Name]],Product[Product Name],Product[Category],"ERROR",0)</f>
        <v xml:space="preserve">Grains/ Cereals </v>
      </c>
      <c r="L266" t="str">
        <f>_xlfn.XLOOKUP(Table6[[#This Row],[Order ID]],Table5[OrderID],Table5[ShipmentMode],"Error",0)</f>
        <v>UPS</v>
      </c>
    </row>
    <row r="267" spans="2:12">
      <c r="B267">
        <v>266</v>
      </c>
      <c r="C267">
        <v>10347</v>
      </c>
      <c r="D267" t="s">
        <v>714</v>
      </c>
      <c r="E267">
        <v>10</v>
      </c>
      <c r="F267" t="s">
        <v>1205</v>
      </c>
      <c r="G267" s="1">
        <f>DATE(LEFT(Table6[[#This Row],[Shipment Date]],4), MID(Table6[[#This Row],[Shipment Date]],5,2), RIGHT(Table6[[#This Row],[Shipment Date]],2))</f>
        <v>42316</v>
      </c>
      <c r="H267" s="9">
        <f>_xlfn.XLOOKUP(Table6[[#This Row],[Order ID]],Table5[OrderID],Table5[OrderDate],"Error",0)</f>
        <v>42314</v>
      </c>
      <c r="I267" s="6">
        <f>Table6[[#This Row],['[Formatted'] Shipment Dates]]-Table6[[#This Row],[Order Dates]]</f>
        <v>2</v>
      </c>
      <c r="J267" t="str">
        <f>_xlfn.XLOOKUP(Table6[[#This Row],[Product ID]],Product[Product ID],Product[Product Name],"ERROR",0)</f>
        <v>NuNuCa Nuß-Nougat-Creme</v>
      </c>
      <c r="K267" t="str">
        <f>_xlfn.XLOOKUP(Table6[[#This Row],[Product Name]],Product[Product Name],Product[Category],"ERROR",0)</f>
        <v>Desserts</v>
      </c>
      <c r="L267" t="str">
        <f>_xlfn.XLOOKUP(Table6[[#This Row],[Order ID]],Table5[OrderID],Table5[ShipmentMode],"Error",0)</f>
        <v>UPS</v>
      </c>
    </row>
    <row r="268" spans="2:12">
      <c r="B268">
        <v>267</v>
      </c>
      <c r="C268">
        <v>10347</v>
      </c>
      <c r="D268" t="s">
        <v>752</v>
      </c>
      <c r="E268">
        <v>50</v>
      </c>
      <c r="F268" t="s">
        <v>1205</v>
      </c>
      <c r="G268" s="1">
        <f>DATE(LEFT(Table6[[#This Row],[Shipment Date]],4), MID(Table6[[#This Row],[Shipment Date]],5,2), RIGHT(Table6[[#This Row],[Shipment Date]],2))</f>
        <v>42316</v>
      </c>
      <c r="H268" s="9">
        <f>_xlfn.XLOOKUP(Table6[[#This Row],[Order ID]],Table5[OrderID],Table5[OrderDate],"Error",0)</f>
        <v>42314</v>
      </c>
      <c r="I268" s="6">
        <f>Table6[[#This Row],['[Formatted'] Shipment Dates]]-Table6[[#This Row],[Order Dates]]</f>
        <v>2</v>
      </c>
      <c r="J268" t="str">
        <f>_xlfn.XLOOKUP(Table6[[#This Row],[Product ID]],Product[Product ID],Product[Product Name],"ERROR",0)</f>
        <v>Chartreuse verte</v>
      </c>
      <c r="K268" t="str">
        <f>_xlfn.XLOOKUP(Table6[[#This Row],[Product Name]],Product[Product Name],Product[Category],"ERROR",0)</f>
        <v xml:space="preserve">Drinks </v>
      </c>
      <c r="L268" t="str">
        <f>_xlfn.XLOOKUP(Table6[[#This Row],[Order ID]],Table5[OrderID],Table5[ShipmentMode],"Error",0)</f>
        <v>UPS</v>
      </c>
    </row>
    <row r="269" spans="2:12">
      <c r="B269">
        <v>268</v>
      </c>
      <c r="C269">
        <v>10347</v>
      </c>
      <c r="D269" t="s">
        <v>754</v>
      </c>
      <c r="E269">
        <v>4</v>
      </c>
      <c r="F269" t="s">
        <v>1205</v>
      </c>
      <c r="G269" s="1">
        <f>DATE(LEFT(Table6[[#This Row],[Shipment Date]],4), MID(Table6[[#This Row],[Shipment Date]],5,2), RIGHT(Table6[[#This Row],[Shipment Date]],2))</f>
        <v>42316</v>
      </c>
      <c r="H269" s="9">
        <f>_xlfn.XLOOKUP(Table6[[#This Row],[Order ID]],Table5[OrderID],Table5[OrderDate],"Error",0)</f>
        <v>42314</v>
      </c>
      <c r="I269" s="6">
        <f>Table6[[#This Row],['[Formatted'] Shipment Dates]]-Table6[[#This Row],[Order Dates]]</f>
        <v>2</v>
      </c>
      <c r="J269" t="str">
        <f>_xlfn.XLOOKUP(Table6[[#This Row],[Product ID]],Product[Product ID],Product[Product Name],"ERROR",0)</f>
        <v>Boston Crab Meat</v>
      </c>
      <c r="K269" t="str">
        <f>_xlfn.XLOOKUP(Table6[[#This Row],[Product Name]],Product[Product Name],Product[Category],"ERROR",0)</f>
        <v>Seafood</v>
      </c>
      <c r="L269" t="str">
        <f>_xlfn.XLOOKUP(Table6[[#This Row],[Order ID]],Table5[OrderID],Table5[ShipmentMode],"Error",0)</f>
        <v>UPS</v>
      </c>
    </row>
    <row r="270" spans="2:12">
      <c r="B270">
        <v>269</v>
      </c>
      <c r="C270">
        <v>10347</v>
      </c>
      <c r="D270" t="s">
        <v>845</v>
      </c>
      <c r="E270">
        <v>6</v>
      </c>
      <c r="F270" t="s">
        <v>1209</v>
      </c>
      <c r="G270" s="1">
        <f>DATE(LEFT(Table6[[#This Row],[Shipment Date]],4), MID(Table6[[#This Row],[Shipment Date]],5,2), RIGHT(Table6[[#This Row],[Shipment Date]],2))</f>
        <v>42323</v>
      </c>
      <c r="H270" s="9">
        <f>_xlfn.XLOOKUP(Table6[[#This Row],[Order ID]],Table5[OrderID],Table5[OrderDate],"Error",0)</f>
        <v>42314</v>
      </c>
      <c r="I270" s="6">
        <f>Table6[[#This Row],['[Formatted'] Shipment Dates]]-Table6[[#This Row],[Order Dates]]</f>
        <v>9</v>
      </c>
      <c r="J270" t="str">
        <f>_xlfn.XLOOKUP(Table6[[#This Row],[Product ID]],Product[Product ID],Product[Product Name],"ERROR",0)</f>
        <v>Rhönbräu Klosterbier</v>
      </c>
      <c r="K270" t="str">
        <f>_xlfn.XLOOKUP(Table6[[#This Row],[Product Name]],Product[Product Name],Product[Category],"ERROR",0)</f>
        <v xml:space="preserve">Drinks </v>
      </c>
      <c r="L270" t="str">
        <f>_xlfn.XLOOKUP(Table6[[#This Row],[Order ID]],Table5[OrderID],Table5[ShipmentMode],"Error",0)</f>
        <v>UPS</v>
      </c>
    </row>
    <row r="271" spans="2:12">
      <c r="B271">
        <v>270</v>
      </c>
      <c r="C271">
        <v>10348</v>
      </c>
      <c r="D271" t="s">
        <v>648</v>
      </c>
      <c r="E271">
        <v>15</v>
      </c>
      <c r="F271" t="s">
        <v>1209</v>
      </c>
      <c r="G271" s="1">
        <f>DATE(LEFT(Table6[[#This Row],[Shipment Date]],4), MID(Table6[[#This Row],[Shipment Date]],5,2), RIGHT(Table6[[#This Row],[Shipment Date]],2))</f>
        <v>42323</v>
      </c>
      <c r="H271" s="9">
        <f>_xlfn.XLOOKUP(Table6[[#This Row],[Order ID]],Table5[OrderID],Table5[OrderDate],"Error",0)</f>
        <v>42315</v>
      </c>
      <c r="I271" s="6">
        <f>Table6[[#This Row],['[Formatted'] Shipment Dates]]-Table6[[#This Row],[Order Dates]]</f>
        <v>8</v>
      </c>
      <c r="J271" t="str">
        <f>_xlfn.XLOOKUP(Table6[[#This Row],[Product ID]],Product[Product ID],Product[Product Name],"ERROR",0)</f>
        <v>Chai</v>
      </c>
      <c r="K271" t="str">
        <f>_xlfn.XLOOKUP(Table6[[#This Row],[Product Name]],Product[Product Name],Product[Category],"ERROR",0)</f>
        <v xml:space="preserve">Drinks </v>
      </c>
      <c r="L271" t="str">
        <f>_xlfn.XLOOKUP(Table6[[#This Row],[Order ID]],Table5[OrderID],Table5[ShipmentMode],"Error",0)</f>
        <v>DHL</v>
      </c>
    </row>
    <row r="272" spans="2:12">
      <c r="B272">
        <v>271</v>
      </c>
      <c r="C272">
        <v>10348</v>
      </c>
      <c r="D272" t="s">
        <v>709</v>
      </c>
      <c r="E272">
        <v>25</v>
      </c>
      <c r="F272" t="s">
        <v>1209</v>
      </c>
      <c r="G272" s="1">
        <f>DATE(LEFT(Table6[[#This Row],[Shipment Date]],4), MID(Table6[[#This Row],[Shipment Date]],5,2), RIGHT(Table6[[#This Row],[Shipment Date]],2))</f>
        <v>42323</v>
      </c>
      <c r="H272" s="9">
        <f>_xlfn.XLOOKUP(Table6[[#This Row],[Order ID]],Table5[OrderID],Table5[OrderDate],"Error",0)</f>
        <v>42315</v>
      </c>
      <c r="I272" s="6">
        <f>Table6[[#This Row],['[Formatted'] Shipment Dates]]-Table6[[#This Row],[Order Dates]]</f>
        <v>8</v>
      </c>
      <c r="J272" t="str">
        <f>_xlfn.XLOOKUP(Table6[[#This Row],[Product ID]],Product[Product ID],Product[Product Name],"ERROR",0)</f>
        <v>Tunnbröd</v>
      </c>
      <c r="K272" t="str">
        <f>_xlfn.XLOOKUP(Table6[[#This Row],[Product Name]],Product[Product Name],Product[Category],"ERROR",0)</f>
        <v xml:space="preserve">Grains/ Cereals </v>
      </c>
      <c r="L272" t="str">
        <f>_xlfn.XLOOKUP(Table6[[#This Row],[Order ID]],Table5[OrderID],Table5[ShipmentMode],"Error",0)</f>
        <v>DHL</v>
      </c>
    </row>
    <row r="273" spans="2:12">
      <c r="B273">
        <v>272</v>
      </c>
      <c r="C273">
        <v>10349</v>
      </c>
      <c r="D273" t="s">
        <v>791</v>
      </c>
      <c r="E273">
        <v>24</v>
      </c>
      <c r="F273" t="s">
        <v>1210</v>
      </c>
      <c r="G273" s="1">
        <f>DATE(LEFT(Table6[[#This Row],[Shipment Date]],4), MID(Table6[[#This Row],[Shipment Date]],5,2), RIGHT(Table6[[#This Row],[Shipment Date]],2))</f>
        <v>42341</v>
      </c>
      <c r="H273" s="9">
        <f>_xlfn.XLOOKUP(Table6[[#This Row],[Order ID]],Table5[OrderID],Table5[OrderDate],"Error",0)</f>
        <v>42316</v>
      </c>
      <c r="I273" s="6">
        <f>Table6[[#This Row],['[Formatted'] Shipment Dates]]-Table6[[#This Row],[Order Dates]]</f>
        <v>25</v>
      </c>
      <c r="J273" t="str">
        <f>_xlfn.XLOOKUP(Table6[[#This Row],[Product ID]],Product[Product ID],Product[Product Name],"ERROR",0)</f>
        <v>Tourtière</v>
      </c>
      <c r="K273" t="str">
        <f>_xlfn.XLOOKUP(Table6[[#This Row],[Product Name]],Product[Product Name],Product[Category],"ERROR",0)</f>
        <v>Meat/ Poultry</v>
      </c>
      <c r="L273" t="str">
        <f>_xlfn.XLOOKUP(Table6[[#This Row],[Order ID]],Table5[OrderID],Table5[ShipmentMode],"Error",0)</f>
        <v>DHL Express</v>
      </c>
    </row>
    <row r="274" spans="2:12">
      <c r="B274">
        <v>273</v>
      </c>
      <c r="C274">
        <v>10350</v>
      </c>
      <c r="D274" t="s">
        <v>781</v>
      </c>
      <c r="E274">
        <v>15</v>
      </c>
      <c r="F274" t="s">
        <v>1210</v>
      </c>
      <c r="G274" s="1">
        <f>DATE(LEFT(Table6[[#This Row],[Shipment Date]],4), MID(Table6[[#This Row],[Shipment Date]],5,2), RIGHT(Table6[[#This Row],[Shipment Date]],2))</f>
        <v>42341</v>
      </c>
      <c r="H274" s="9">
        <f>_xlfn.XLOOKUP(Table6[[#This Row],[Order ID]],Table5[OrderID],Table5[OrderDate],"Error",0)</f>
        <v>42319</v>
      </c>
      <c r="I274" s="6">
        <f>Table6[[#This Row],['[Formatted'] Shipment Dates]]-Table6[[#This Row],[Order Dates]]</f>
        <v>22</v>
      </c>
      <c r="J274" t="str">
        <f>_xlfn.XLOOKUP(Table6[[#This Row],[Product ID]],Product[Product ID],Product[Product Name],"ERROR",0)</f>
        <v>Valkoinen suklaa</v>
      </c>
      <c r="K274" t="str">
        <f>_xlfn.XLOOKUP(Table6[[#This Row],[Product Name]],Product[Product Name],Product[Category],"ERROR",0)</f>
        <v>Desserts</v>
      </c>
      <c r="L274" t="str">
        <f>_xlfn.XLOOKUP(Table6[[#This Row],[Order ID]],Table5[OrderID],Table5[ShipmentMode],"Error",0)</f>
        <v>DHL</v>
      </c>
    </row>
    <row r="275" spans="2:12">
      <c r="B275">
        <v>274</v>
      </c>
      <c r="C275">
        <v>10350</v>
      </c>
      <c r="D275" t="s">
        <v>831</v>
      </c>
      <c r="E275">
        <v>18</v>
      </c>
      <c r="F275" t="s">
        <v>1211</v>
      </c>
      <c r="G275" s="1">
        <f>DATE(LEFT(Table6[[#This Row],[Shipment Date]],4), MID(Table6[[#This Row],[Shipment Date]],5,2), RIGHT(Table6[[#This Row],[Shipment Date]],2))</f>
        <v>42328</v>
      </c>
      <c r="H275" s="9">
        <f>_xlfn.XLOOKUP(Table6[[#This Row],[Order ID]],Table5[OrderID],Table5[OrderDate],"Error",0)</f>
        <v>42319</v>
      </c>
      <c r="I275" s="6">
        <f>Table6[[#This Row],['[Formatted'] Shipment Dates]]-Table6[[#This Row],[Order Dates]]</f>
        <v>9</v>
      </c>
      <c r="J275" t="str">
        <f>_xlfn.XLOOKUP(Table6[[#This Row],[Product ID]],Product[Product ID],Product[Product Name],"ERROR",0)</f>
        <v>Gudbrandsdalsost</v>
      </c>
      <c r="K275" t="str">
        <f>_xlfn.XLOOKUP(Table6[[#This Row],[Product Name]],Product[Product Name],Product[Category],"ERROR",0)</f>
        <v>Dairy Products</v>
      </c>
      <c r="L275" t="str">
        <f>_xlfn.XLOOKUP(Table6[[#This Row],[Order ID]],Table5[OrderID],Table5[ShipmentMode],"Error",0)</f>
        <v>DHL</v>
      </c>
    </row>
    <row r="276" spans="2:12">
      <c r="B276">
        <v>275</v>
      </c>
      <c r="C276">
        <v>10351</v>
      </c>
      <c r="D276" t="s">
        <v>749</v>
      </c>
      <c r="E276">
        <v>20</v>
      </c>
      <c r="F276" t="s">
        <v>1211</v>
      </c>
      <c r="G276" s="1">
        <f>DATE(LEFT(Table6[[#This Row],[Shipment Date]],4), MID(Table6[[#This Row],[Shipment Date]],5,2), RIGHT(Table6[[#This Row],[Shipment Date]],2))</f>
        <v>42328</v>
      </c>
      <c r="H276" s="9">
        <f>_xlfn.XLOOKUP(Table6[[#This Row],[Order ID]],Table5[OrderID],Table5[OrderDate],"Error",0)</f>
        <v>42319</v>
      </c>
      <c r="I276" s="6">
        <f>Table6[[#This Row],['[Formatted'] Shipment Dates]]-Table6[[#This Row],[Order Dates]]</f>
        <v>9</v>
      </c>
      <c r="J276" t="str">
        <f>_xlfn.XLOOKUP(Table6[[#This Row],[Product ID]],Product[Product ID],Product[Product Name],"ERROR",0)</f>
        <v>Côte de Blaye</v>
      </c>
      <c r="K276" t="str">
        <f>_xlfn.XLOOKUP(Table6[[#This Row],[Product Name]],Product[Product Name],Product[Category],"ERROR",0)</f>
        <v xml:space="preserve">Drinks </v>
      </c>
      <c r="L276" t="str">
        <f>_xlfn.XLOOKUP(Table6[[#This Row],[Order ID]],Table5[OrderID],Table5[ShipmentMode],"Error",0)</f>
        <v>DHL Express</v>
      </c>
    </row>
    <row r="277" spans="2:12">
      <c r="B277">
        <v>276</v>
      </c>
      <c r="C277">
        <v>10351</v>
      </c>
      <c r="D277" t="s">
        <v>757</v>
      </c>
      <c r="E277">
        <v>13</v>
      </c>
      <c r="F277" t="s">
        <v>1211</v>
      </c>
      <c r="G277" s="1">
        <f>DATE(LEFT(Table6[[#This Row],[Shipment Date]],4), MID(Table6[[#This Row],[Shipment Date]],5,2), RIGHT(Table6[[#This Row],[Shipment Date]],2))</f>
        <v>42328</v>
      </c>
      <c r="H277" s="9">
        <f>_xlfn.XLOOKUP(Table6[[#This Row],[Order ID]],Table5[OrderID],Table5[OrderDate],"Error",0)</f>
        <v>42319</v>
      </c>
      <c r="I277" s="6">
        <f>Table6[[#This Row],['[Formatted'] Shipment Dates]]-Table6[[#This Row],[Order Dates]]</f>
        <v>9</v>
      </c>
      <c r="J277" t="str">
        <f>_xlfn.XLOOKUP(Table6[[#This Row],[Product ID]],Product[Product ID],Product[Product Name],"ERROR",0)</f>
        <v>Jack's New England Clam Chowder</v>
      </c>
      <c r="K277" t="str">
        <f>_xlfn.XLOOKUP(Table6[[#This Row],[Product Name]],Product[Product Name],Product[Category],"ERROR",0)</f>
        <v>Seafood</v>
      </c>
      <c r="L277" t="str">
        <f>_xlfn.XLOOKUP(Table6[[#This Row],[Order ID]],Table5[OrderID],Table5[ShipmentMode],"Error",0)</f>
        <v>DHL Express</v>
      </c>
    </row>
    <row r="278" spans="2:12">
      <c r="B278">
        <v>277</v>
      </c>
      <c r="C278">
        <v>10351</v>
      </c>
      <c r="D278" t="s">
        <v>765</v>
      </c>
      <c r="E278">
        <v>77</v>
      </c>
      <c r="F278" t="s">
        <v>1211</v>
      </c>
      <c r="G278" s="1">
        <f>DATE(LEFT(Table6[[#This Row],[Shipment Date]],4), MID(Table6[[#This Row],[Shipment Date]],5,2), RIGHT(Table6[[#This Row],[Shipment Date]],2))</f>
        <v>42328</v>
      </c>
      <c r="H278" s="9">
        <f>_xlfn.XLOOKUP(Table6[[#This Row],[Order ID]],Table5[OrderID],Table5[OrderDate],"Error",0)</f>
        <v>42319</v>
      </c>
      <c r="I278" s="6">
        <f>Table6[[#This Row],['[Formatted'] Shipment Dates]]-Table6[[#This Row],[Order Dates]]</f>
        <v>9</v>
      </c>
      <c r="J278" t="str">
        <f>_xlfn.XLOOKUP(Table6[[#This Row],[Product ID]],Product[Product ID],Product[Product Name],"ERROR",0)</f>
        <v>Gula Malacca</v>
      </c>
      <c r="K278" t="str">
        <f>_xlfn.XLOOKUP(Table6[[#This Row],[Product Name]],Product[Product Name],Product[Category],"ERROR",0)</f>
        <v>Condiments</v>
      </c>
      <c r="L278" t="str">
        <f>_xlfn.XLOOKUP(Table6[[#This Row],[Order ID]],Table5[OrderID],Table5[ShipmentMode],"Error",0)</f>
        <v>DHL Express</v>
      </c>
    </row>
    <row r="279" spans="2:12">
      <c r="B279">
        <v>278</v>
      </c>
      <c r="C279">
        <v>10351</v>
      </c>
      <c r="D279" t="s">
        <v>821</v>
      </c>
      <c r="E279">
        <v>10</v>
      </c>
      <c r="F279" t="s">
        <v>1212</v>
      </c>
      <c r="G279" s="1">
        <f>DATE(LEFT(Table6[[#This Row],[Shipment Date]],4), MID(Table6[[#This Row],[Shipment Date]],5,2), RIGHT(Table6[[#This Row],[Shipment Date]],2))</f>
        <v>42326</v>
      </c>
      <c r="H279" s="9">
        <f>_xlfn.XLOOKUP(Table6[[#This Row],[Order ID]],Table5[OrderID],Table5[OrderDate],"Error",0)</f>
        <v>42319</v>
      </c>
      <c r="I279" s="6">
        <f>Table6[[#This Row],['[Formatted'] Shipment Dates]]-Table6[[#This Row],[Order Dates]]</f>
        <v>7</v>
      </c>
      <c r="J279" t="str">
        <f>_xlfn.XLOOKUP(Table6[[#This Row],[Product ID]],Product[Product ID],Product[Product Name],"ERROR",0)</f>
        <v>Louisiana Fiery Hot Pepper Sauce</v>
      </c>
      <c r="K279" t="str">
        <f>_xlfn.XLOOKUP(Table6[[#This Row],[Product Name]],Product[Product Name],Product[Category],"ERROR",0)</f>
        <v>Condiments</v>
      </c>
      <c r="L279" t="str">
        <f>_xlfn.XLOOKUP(Table6[[#This Row],[Order ID]],Table5[OrderID],Table5[ShipmentMode],"Error",0)</f>
        <v>DHL Express</v>
      </c>
    </row>
    <row r="280" spans="2:12">
      <c r="B280">
        <v>279</v>
      </c>
      <c r="C280">
        <v>10352</v>
      </c>
      <c r="D280" t="s">
        <v>711</v>
      </c>
      <c r="E280">
        <v>10</v>
      </c>
      <c r="F280" t="s">
        <v>1212</v>
      </c>
      <c r="G280" s="1">
        <f>DATE(LEFT(Table6[[#This Row],[Shipment Date]],4), MID(Table6[[#This Row],[Shipment Date]],5,2), RIGHT(Table6[[#This Row],[Shipment Date]],2))</f>
        <v>42326</v>
      </c>
      <c r="H280" s="9">
        <f>_xlfn.XLOOKUP(Table6[[#This Row],[Order ID]],Table5[OrderID],Table5[OrderDate],"Error",0)</f>
        <v>42320</v>
      </c>
      <c r="I280" s="6">
        <f>Table6[[#This Row],['[Formatted'] Shipment Dates]]-Table6[[#This Row],[Order Dates]]</f>
        <v>6</v>
      </c>
      <c r="J280" t="str">
        <f>_xlfn.XLOOKUP(Table6[[#This Row],[Product ID]],Product[Product ID],Product[Product Name],"ERROR",0)</f>
        <v>Guaraná Fantástica</v>
      </c>
      <c r="K280" t="str">
        <f>_xlfn.XLOOKUP(Table6[[#This Row],[Product Name]],Product[Product Name],Product[Category],"ERROR",0)</f>
        <v xml:space="preserve">Drinks </v>
      </c>
      <c r="L280" t="str">
        <f>_xlfn.XLOOKUP(Table6[[#This Row],[Order ID]],Table5[OrderID],Table5[ShipmentMode],"Error",0)</f>
        <v>UPS</v>
      </c>
    </row>
    <row r="281" spans="2:12">
      <c r="B281">
        <v>280</v>
      </c>
      <c r="C281">
        <v>10352</v>
      </c>
      <c r="D281" t="s">
        <v>791</v>
      </c>
      <c r="E281">
        <v>20</v>
      </c>
      <c r="F281" t="s">
        <v>1213</v>
      </c>
      <c r="G281" s="1">
        <f>DATE(LEFT(Table6[[#This Row],[Shipment Date]],4), MID(Table6[[#This Row],[Shipment Date]],5,2), RIGHT(Table6[[#This Row],[Shipment Date]],2))</f>
        <v>42333</v>
      </c>
      <c r="H281" s="9">
        <f>_xlfn.XLOOKUP(Table6[[#This Row],[Order ID]],Table5[OrderID],Table5[OrderDate],"Error",0)</f>
        <v>42320</v>
      </c>
      <c r="I281" s="6">
        <f>Table6[[#This Row],['[Formatted'] Shipment Dates]]-Table6[[#This Row],[Order Dates]]</f>
        <v>13</v>
      </c>
      <c r="J281" t="str">
        <f>_xlfn.XLOOKUP(Table6[[#This Row],[Product ID]],Product[Product ID],Product[Product Name],"ERROR",0)</f>
        <v>Tourtière</v>
      </c>
      <c r="K281" t="str">
        <f>_xlfn.XLOOKUP(Table6[[#This Row],[Product Name]],Product[Product Name],Product[Category],"ERROR",0)</f>
        <v>Meat/ Poultry</v>
      </c>
      <c r="L281" t="str">
        <f>_xlfn.XLOOKUP(Table6[[#This Row],[Order ID]],Table5[OrderID],Table5[ShipmentMode],"Error",0)</f>
        <v>UPS</v>
      </c>
    </row>
    <row r="282" spans="2:12">
      <c r="B282">
        <v>281</v>
      </c>
      <c r="C282">
        <v>10353</v>
      </c>
      <c r="D282" t="s">
        <v>679</v>
      </c>
      <c r="E282">
        <v>12</v>
      </c>
      <c r="F282" t="s">
        <v>1213</v>
      </c>
      <c r="G282" s="1">
        <f>DATE(LEFT(Table6[[#This Row],[Shipment Date]],4), MID(Table6[[#This Row],[Shipment Date]],5,2), RIGHT(Table6[[#This Row],[Shipment Date]],2))</f>
        <v>42333</v>
      </c>
      <c r="H282" s="9">
        <f>_xlfn.XLOOKUP(Table6[[#This Row],[Order ID]],Table5[OrderID],Table5[OrderDate],"Error",0)</f>
        <v>42321</v>
      </c>
      <c r="I282" s="6">
        <f>Table6[[#This Row],['[Formatted'] Shipment Dates]]-Table6[[#This Row],[Order Dates]]</f>
        <v>12</v>
      </c>
      <c r="J282" t="str">
        <f>_xlfn.XLOOKUP(Table6[[#This Row],[Product ID]],Product[Product ID],Product[Product Name],"ERROR",0)</f>
        <v>Queso Cabrales</v>
      </c>
      <c r="K282" t="str">
        <f>_xlfn.XLOOKUP(Table6[[#This Row],[Product Name]],Product[Product Name],Product[Category],"ERROR",0)</f>
        <v>Dairy Products</v>
      </c>
      <c r="L282" t="str">
        <f>_xlfn.XLOOKUP(Table6[[#This Row],[Order ID]],Table5[OrderID],Table5[ShipmentMode],"Error",0)</f>
        <v>UPS</v>
      </c>
    </row>
    <row r="283" spans="2:12">
      <c r="B283">
        <v>282</v>
      </c>
      <c r="C283">
        <v>10353</v>
      </c>
      <c r="D283" t="s">
        <v>749</v>
      </c>
      <c r="E283">
        <v>50</v>
      </c>
      <c r="F283" t="s">
        <v>1211</v>
      </c>
      <c r="G283" s="1">
        <f>DATE(LEFT(Table6[[#This Row],[Shipment Date]],4), MID(Table6[[#This Row],[Shipment Date]],5,2), RIGHT(Table6[[#This Row],[Shipment Date]],2))</f>
        <v>42328</v>
      </c>
      <c r="H283" s="9">
        <f>_xlfn.XLOOKUP(Table6[[#This Row],[Order ID]],Table5[OrderID],Table5[OrderDate],"Error",0)</f>
        <v>42321</v>
      </c>
      <c r="I283" s="6">
        <f>Table6[[#This Row],['[Formatted'] Shipment Dates]]-Table6[[#This Row],[Order Dates]]</f>
        <v>7</v>
      </c>
      <c r="J283" t="str">
        <f>_xlfn.XLOOKUP(Table6[[#This Row],[Product ID]],Product[Product ID],Product[Product Name],"ERROR",0)</f>
        <v>Côte de Blaye</v>
      </c>
      <c r="K283" t="str">
        <f>_xlfn.XLOOKUP(Table6[[#This Row],[Product Name]],Product[Product Name],Product[Category],"ERROR",0)</f>
        <v xml:space="preserve">Drinks </v>
      </c>
      <c r="L283" t="str">
        <f>_xlfn.XLOOKUP(Table6[[#This Row],[Order ID]],Table5[OrderID],Table5[ShipmentMode],"Error",0)</f>
        <v>UPS</v>
      </c>
    </row>
    <row r="284" spans="2:12">
      <c r="B284">
        <v>283</v>
      </c>
      <c r="C284">
        <v>10354</v>
      </c>
      <c r="D284" t="s">
        <v>648</v>
      </c>
      <c r="E284">
        <v>12</v>
      </c>
      <c r="F284" t="s">
        <v>1211</v>
      </c>
      <c r="G284" s="1">
        <f>DATE(LEFT(Table6[[#This Row],[Shipment Date]],4), MID(Table6[[#This Row],[Shipment Date]],5,2), RIGHT(Table6[[#This Row],[Shipment Date]],2))</f>
        <v>42328</v>
      </c>
      <c r="H284" s="9">
        <f>_xlfn.XLOOKUP(Table6[[#This Row],[Order ID]],Table5[OrderID],Table5[OrderDate],"Error",0)</f>
        <v>42322</v>
      </c>
      <c r="I284" s="6">
        <f>Table6[[#This Row],['[Formatted'] Shipment Dates]]-Table6[[#This Row],[Order Dates]]</f>
        <v>6</v>
      </c>
      <c r="J284" t="str">
        <f>_xlfn.XLOOKUP(Table6[[#This Row],[Product ID]],Product[Product ID],Product[Product Name],"ERROR",0)</f>
        <v>Chai</v>
      </c>
      <c r="K284" t="str">
        <f>_xlfn.XLOOKUP(Table6[[#This Row],[Product Name]],Product[Product Name],Product[Category],"ERROR",0)</f>
        <v xml:space="preserve">Drinks </v>
      </c>
      <c r="L284" t="str">
        <f>_xlfn.XLOOKUP(Table6[[#This Row],[Order ID]],Table5[OrderID],Table5[ShipmentMode],"Error",0)</f>
        <v>UPS</v>
      </c>
    </row>
    <row r="285" spans="2:12">
      <c r="B285">
        <v>284</v>
      </c>
      <c r="C285">
        <v>10354</v>
      </c>
      <c r="D285" t="s">
        <v>726</v>
      </c>
      <c r="E285">
        <v>4</v>
      </c>
      <c r="F285" t="s">
        <v>1211</v>
      </c>
      <c r="G285" s="1">
        <f>DATE(LEFT(Table6[[#This Row],[Shipment Date]],4), MID(Table6[[#This Row],[Shipment Date]],5,2), RIGHT(Table6[[#This Row],[Shipment Date]],2))</f>
        <v>42328</v>
      </c>
      <c r="H285" s="9">
        <f>_xlfn.XLOOKUP(Table6[[#This Row],[Order ID]],Table5[OrderID],Table5[OrderDate],"Error",0)</f>
        <v>42322</v>
      </c>
      <c r="I285" s="6">
        <f>Table6[[#This Row],['[Formatted'] Shipment Dates]]-Table6[[#This Row],[Order Dates]]</f>
        <v>6</v>
      </c>
      <c r="J285" t="str">
        <f>_xlfn.XLOOKUP(Table6[[#This Row],[Product ID]],Product[Product ID],Product[Product Name],"ERROR",0)</f>
        <v>Thüringer Rostbratwurst</v>
      </c>
      <c r="K285" t="str">
        <f>_xlfn.XLOOKUP(Table6[[#This Row],[Product Name]],Product[Product Name],Product[Category],"ERROR",0)</f>
        <v>Meat/ Poultry</v>
      </c>
      <c r="L285" t="str">
        <f>_xlfn.XLOOKUP(Table6[[#This Row],[Order ID]],Table5[OrderID],Table5[ShipmentMode],"Error",0)</f>
        <v>UPS</v>
      </c>
    </row>
    <row r="286" spans="2:12">
      <c r="B286">
        <v>285</v>
      </c>
      <c r="C286">
        <v>10355</v>
      </c>
      <c r="D286" t="s">
        <v>711</v>
      </c>
      <c r="E286">
        <v>25</v>
      </c>
      <c r="F286" t="s">
        <v>1211</v>
      </c>
      <c r="G286" s="1">
        <f>DATE(LEFT(Table6[[#This Row],[Shipment Date]],4), MID(Table6[[#This Row],[Shipment Date]],5,2), RIGHT(Table6[[#This Row],[Shipment Date]],2))</f>
        <v>42328</v>
      </c>
      <c r="H286" s="9">
        <f>_xlfn.XLOOKUP(Table6[[#This Row],[Order ID]],Table5[OrderID],Table5[OrderDate],"Error",0)</f>
        <v>42323</v>
      </c>
      <c r="I286" s="6">
        <f>Table6[[#This Row],['[Formatted'] Shipment Dates]]-Table6[[#This Row],[Order Dates]]</f>
        <v>5</v>
      </c>
      <c r="J286" t="str">
        <f>_xlfn.XLOOKUP(Table6[[#This Row],[Product ID]],Product[Product ID],Product[Product Name],"ERROR",0)</f>
        <v>Guaraná Fantástica</v>
      </c>
      <c r="K286" t="str">
        <f>_xlfn.XLOOKUP(Table6[[#This Row],[Product Name]],Product[Product Name],Product[Category],"ERROR",0)</f>
        <v xml:space="preserve">Drinks </v>
      </c>
      <c r="L286" t="str">
        <f>_xlfn.XLOOKUP(Table6[[#This Row],[Order ID]],Table5[OrderID],Table5[ShipmentMode],"Error",0)</f>
        <v>DHL Express</v>
      </c>
    </row>
    <row r="287" spans="2:12">
      <c r="B287">
        <v>286</v>
      </c>
      <c r="C287">
        <v>10355</v>
      </c>
      <c r="D287" t="s">
        <v>799</v>
      </c>
      <c r="E287">
        <v>25</v>
      </c>
      <c r="F287" t="s">
        <v>1214</v>
      </c>
      <c r="G287" s="1">
        <f>DATE(LEFT(Table6[[#This Row],[Shipment Date]],4), MID(Table6[[#This Row],[Shipment Date]],5,2), RIGHT(Table6[[#This Row],[Shipment Date]],2))</f>
        <v>42335</v>
      </c>
      <c r="H287" s="9">
        <f>_xlfn.XLOOKUP(Table6[[#This Row],[Order ID]],Table5[OrderID],Table5[OrderDate],"Error",0)</f>
        <v>42323</v>
      </c>
      <c r="I287" s="6">
        <f>Table6[[#This Row],['[Formatted'] Shipment Dates]]-Table6[[#This Row],[Order Dates]]</f>
        <v>12</v>
      </c>
      <c r="J287" t="str">
        <f>_xlfn.XLOOKUP(Table6[[#This Row],[Product ID]],Product[Product ID],Product[Product Name],"ERROR",0)</f>
        <v>Ravioli Angelo</v>
      </c>
      <c r="K287" t="str">
        <f>_xlfn.XLOOKUP(Table6[[#This Row],[Product Name]],Product[Product Name],Product[Category],"ERROR",0)</f>
        <v xml:space="preserve">Grains/ Cereals </v>
      </c>
      <c r="L287" t="str">
        <f>_xlfn.XLOOKUP(Table6[[#This Row],[Order ID]],Table5[OrderID],Table5[ShipmentMode],"Error",0)</f>
        <v>DHL Express</v>
      </c>
    </row>
    <row r="288" spans="2:12">
      <c r="B288">
        <v>287</v>
      </c>
      <c r="C288">
        <v>10356</v>
      </c>
      <c r="D288" t="s">
        <v>731</v>
      </c>
      <c r="E288">
        <v>30</v>
      </c>
      <c r="F288" t="s">
        <v>1214</v>
      </c>
      <c r="G288" s="1">
        <f>DATE(LEFT(Table6[[#This Row],[Shipment Date]],4), MID(Table6[[#This Row],[Shipment Date]],5,2), RIGHT(Table6[[#This Row],[Shipment Date]],2))</f>
        <v>42335</v>
      </c>
      <c r="H288" s="9">
        <f>_xlfn.XLOOKUP(Table6[[#This Row],[Order ID]],Table5[OrderID],Table5[OrderDate],"Error",0)</f>
        <v>42326</v>
      </c>
      <c r="I288" s="6">
        <f>Table6[[#This Row],['[Formatted'] Shipment Dates]]-Table6[[#This Row],[Order Dates]]</f>
        <v>9</v>
      </c>
      <c r="J288" t="str">
        <f>_xlfn.XLOOKUP(Table6[[#This Row],[Product ID]],Product[Product ID],Product[Product Name],"ERROR",0)</f>
        <v>Gorgonzola Telino</v>
      </c>
      <c r="K288" t="str">
        <f>_xlfn.XLOOKUP(Table6[[#This Row],[Product Name]],Product[Product Name],Product[Category],"ERROR",0)</f>
        <v>Dairy Products</v>
      </c>
      <c r="L288" t="str">
        <f>_xlfn.XLOOKUP(Table6[[#This Row],[Order ID]],Table5[OrderID],Table5[ShipmentMode],"Error",0)</f>
        <v>DHL</v>
      </c>
    </row>
    <row r="289" spans="2:12">
      <c r="B289">
        <v>288</v>
      </c>
      <c r="C289">
        <v>10356</v>
      </c>
      <c r="D289" t="s">
        <v>794</v>
      </c>
      <c r="E289">
        <v>12</v>
      </c>
      <c r="F289" t="s">
        <v>1214</v>
      </c>
      <c r="G289" s="1">
        <f>DATE(LEFT(Table6[[#This Row],[Shipment Date]],4), MID(Table6[[#This Row],[Shipment Date]],5,2), RIGHT(Table6[[#This Row],[Shipment Date]],2))</f>
        <v>42335</v>
      </c>
      <c r="H289" s="9">
        <f>_xlfn.XLOOKUP(Table6[[#This Row],[Order ID]],Table5[OrderID],Table5[OrderDate],"Error",0)</f>
        <v>42326</v>
      </c>
      <c r="I289" s="6">
        <f>Table6[[#This Row],['[Formatted'] Shipment Dates]]-Table6[[#This Row],[Order Dates]]</f>
        <v>9</v>
      </c>
      <c r="J289" t="str">
        <f>_xlfn.XLOOKUP(Table6[[#This Row],[Product ID]],Product[Product ID],Product[Product Name],"ERROR",0)</f>
        <v>Pâté chinois</v>
      </c>
      <c r="K289" t="str">
        <f>_xlfn.XLOOKUP(Table6[[#This Row],[Product Name]],Product[Product Name],Product[Category],"ERROR",0)</f>
        <v>Meat/ Poultry</v>
      </c>
      <c r="L289" t="str">
        <f>_xlfn.XLOOKUP(Table6[[#This Row],[Order ID]],Table5[OrderID],Table5[ShipmentMode],"Error",0)</f>
        <v>DHL</v>
      </c>
    </row>
    <row r="290" spans="2:12">
      <c r="B290">
        <v>289</v>
      </c>
      <c r="C290">
        <v>10356</v>
      </c>
      <c r="D290" t="s">
        <v>831</v>
      </c>
      <c r="E290">
        <v>20</v>
      </c>
      <c r="F290" t="s">
        <v>1215</v>
      </c>
      <c r="G290" s="1">
        <f>DATE(LEFT(Table6[[#This Row],[Shipment Date]],4), MID(Table6[[#This Row],[Shipment Date]],5,2), RIGHT(Table6[[#This Row],[Shipment Date]],2))</f>
        <v>42340</v>
      </c>
      <c r="H290" s="9">
        <f>_xlfn.XLOOKUP(Table6[[#This Row],[Order ID]],Table5[OrderID],Table5[OrderDate],"Error",0)</f>
        <v>42326</v>
      </c>
      <c r="I290" s="6">
        <f>Table6[[#This Row],['[Formatted'] Shipment Dates]]-Table6[[#This Row],[Order Dates]]</f>
        <v>14</v>
      </c>
      <c r="J290" t="str">
        <f>_xlfn.XLOOKUP(Table6[[#This Row],[Product ID]],Product[Product ID],Product[Product Name],"ERROR",0)</f>
        <v>Gudbrandsdalsost</v>
      </c>
      <c r="K290" t="str">
        <f>_xlfn.XLOOKUP(Table6[[#This Row],[Product Name]],Product[Product Name],Product[Category],"ERROR",0)</f>
        <v>Dairy Products</v>
      </c>
      <c r="L290" t="str">
        <f>_xlfn.XLOOKUP(Table6[[#This Row],[Order ID]],Table5[OrderID],Table5[ShipmentMode],"Error",0)</f>
        <v>DHL</v>
      </c>
    </row>
    <row r="291" spans="2:12">
      <c r="B291">
        <v>290</v>
      </c>
      <c r="C291">
        <v>10357</v>
      </c>
      <c r="D291" t="s">
        <v>677</v>
      </c>
      <c r="E291">
        <v>30</v>
      </c>
      <c r="F291" t="s">
        <v>1215</v>
      </c>
      <c r="G291" s="1">
        <f>DATE(LEFT(Table6[[#This Row],[Shipment Date]],4), MID(Table6[[#This Row],[Shipment Date]],5,2), RIGHT(Table6[[#This Row],[Shipment Date]],2))</f>
        <v>42340</v>
      </c>
      <c r="H291" s="9">
        <f>_xlfn.XLOOKUP(Table6[[#This Row],[Order ID]],Table5[OrderID],Table5[OrderDate],"Error",0)</f>
        <v>42327</v>
      </c>
      <c r="I291" s="6">
        <f>Table6[[#This Row],['[Formatted'] Shipment Dates]]-Table6[[#This Row],[Order Dates]]</f>
        <v>13</v>
      </c>
      <c r="J291" t="str">
        <f>_xlfn.XLOOKUP(Table6[[#This Row],[Product ID]],Product[Product ID],Product[Product Name],"ERROR",0)</f>
        <v>Ikura</v>
      </c>
      <c r="K291" t="str">
        <f>_xlfn.XLOOKUP(Table6[[#This Row],[Product Name]],Product[Product Name],Product[Category],"ERROR",0)</f>
        <v>Seafood</v>
      </c>
      <c r="L291" t="str">
        <f>_xlfn.XLOOKUP(Table6[[#This Row],[Order ID]],Table5[OrderID],Table5[ShipmentMode],"Error",0)</f>
        <v>UPS</v>
      </c>
    </row>
    <row r="292" spans="2:12">
      <c r="B292">
        <v>291</v>
      </c>
      <c r="C292">
        <v>10357</v>
      </c>
      <c r="D292" t="s">
        <v>717</v>
      </c>
      <c r="E292">
        <v>16</v>
      </c>
      <c r="F292" t="s">
        <v>1215</v>
      </c>
      <c r="G292" s="1">
        <f>DATE(LEFT(Table6[[#This Row],[Shipment Date]],4), MID(Table6[[#This Row],[Shipment Date]],5,2), RIGHT(Table6[[#This Row],[Shipment Date]],2))</f>
        <v>42340</v>
      </c>
      <c r="H292" s="9">
        <f>_xlfn.XLOOKUP(Table6[[#This Row],[Order ID]],Table5[OrderID],Table5[OrderDate],"Error",0)</f>
        <v>42327</v>
      </c>
      <c r="I292" s="6">
        <f>Table6[[#This Row],['[Formatted'] Shipment Dates]]-Table6[[#This Row],[Order Dates]]</f>
        <v>13</v>
      </c>
      <c r="J292" t="str">
        <f>_xlfn.XLOOKUP(Table6[[#This Row],[Product ID]],Product[Product ID],Product[Product Name],"ERROR",0)</f>
        <v>Gumbär Gummibärchen</v>
      </c>
      <c r="K292" t="str">
        <f>_xlfn.XLOOKUP(Table6[[#This Row],[Product Name]],Product[Product Name],Product[Category],"ERROR",0)</f>
        <v>Desserts</v>
      </c>
      <c r="L292" t="str">
        <f>_xlfn.XLOOKUP(Table6[[#This Row],[Order ID]],Table5[OrderID],Table5[ShipmentMode],"Error",0)</f>
        <v>UPS</v>
      </c>
    </row>
    <row r="293" spans="2:12">
      <c r="B293">
        <v>292</v>
      </c>
      <c r="C293">
        <v>10357</v>
      </c>
      <c r="D293" t="s">
        <v>808</v>
      </c>
      <c r="E293">
        <v>8</v>
      </c>
      <c r="F293" t="s">
        <v>1214</v>
      </c>
      <c r="G293" s="1">
        <f>DATE(LEFT(Table6[[#This Row],[Shipment Date]],4), MID(Table6[[#This Row],[Shipment Date]],5,2), RIGHT(Table6[[#This Row],[Shipment Date]],2))</f>
        <v>42335</v>
      </c>
      <c r="H293" s="9">
        <f>_xlfn.XLOOKUP(Table6[[#This Row],[Order ID]],Table5[OrderID],Table5[OrderDate],"Error",0)</f>
        <v>42327</v>
      </c>
      <c r="I293" s="6">
        <f>Table6[[#This Row],['[Formatted'] Shipment Dates]]-Table6[[#This Row],[Order Dates]]</f>
        <v>8</v>
      </c>
      <c r="J293" t="str">
        <f>_xlfn.XLOOKUP(Table6[[#This Row],[Product ID]],Product[Product ID],Product[Product Name],"ERROR",0)</f>
        <v>Camembert Pierrot</v>
      </c>
      <c r="K293" t="str">
        <f>_xlfn.XLOOKUP(Table6[[#This Row],[Product Name]],Product[Product Name],Product[Category],"ERROR",0)</f>
        <v>Dairy Products</v>
      </c>
      <c r="L293" t="str">
        <f>_xlfn.XLOOKUP(Table6[[#This Row],[Order ID]],Table5[OrderID],Table5[ShipmentMode],"Error",0)</f>
        <v>UPS</v>
      </c>
    </row>
    <row r="294" spans="2:12">
      <c r="B294">
        <v>293</v>
      </c>
      <c r="C294">
        <v>10358</v>
      </c>
      <c r="D294" t="s">
        <v>711</v>
      </c>
      <c r="E294">
        <v>10</v>
      </c>
      <c r="F294" t="s">
        <v>1214</v>
      </c>
      <c r="G294" s="1">
        <f>DATE(LEFT(Table6[[#This Row],[Shipment Date]],4), MID(Table6[[#This Row],[Shipment Date]],5,2), RIGHT(Table6[[#This Row],[Shipment Date]],2))</f>
        <v>42335</v>
      </c>
      <c r="H294" s="9">
        <f>_xlfn.XLOOKUP(Table6[[#This Row],[Order ID]],Table5[OrderID],Table5[OrderDate],"Error",0)</f>
        <v>42328</v>
      </c>
      <c r="I294" s="6">
        <f>Table6[[#This Row],['[Formatted'] Shipment Dates]]-Table6[[#This Row],[Order Dates]]</f>
        <v>7</v>
      </c>
      <c r="J294" t="str">
        <f>_xlfn.XLOOKUP(Table6[[#This Row],[Product ID]],Product[Product ID],Product[Product Name],"ERROR",0)</f>
        <v>Guaraná Fantástica</v>
      </c>
      <c r="K294" t="str">
        <f>_xlfn.XLOOKUP(Table6[[#This Row],[Product Name]],Product[Product Name],Product[Category],"ERROR",0)</f>
        <v xml:space="preserve">Drinks </v>
      </c>
      <c r="L294" t="str">
        <f>_xlfn.XLOOKUP(Table6[[#This Row],[Order ID]],Table5[OrderID],Table5[ShipmentMode],"Error",0)</f>
        <v>DHL Express</v>
      </c>
    </row>
    <row r="295" spans="2:12">
      <c r="B295">
        <v>294</v>
      </c>
      <c r="C295">
        <v>10358</v>
      </c>
      <c r="D295" t="s">
        <v>739</v>
      </c>
      <c r="E295">
        <v>10</v>
      </c>
      <c r="F295" t="s">
        <v>1214</v>
      </c>
      <c r="G295" s="1">
        <f>DATE(LEFT(Table6[[#This Row],[Shipment Date]],4), MID(Table6[[#This Row],[Shipment Date]],5,2), RIGHT(Table6[[#This Row],[Shipment Date]],2))</f>
        <v>42335</v>
      </c>
      <c r="H295" s="9">
        <f>_xlfn.XLOOKUP(Table6[[#This Row],[Order ID]],Table5[OrderID],Table5[OrderDate],"Error",0)</f>
        <v>42328</v>
      </c>
      <c r="I295" s="6">
        <f>Table6[[#This Row],['[Formatted'] Shipment Dates]]-Table6[[#This Row],[Order Dates]]</f>
        <v>7</v>
      </c>
      <c r="J295" t="str">
        <f>_xlfn.XLOOKUP(Table6[[#This Row],[Product ID]],Product[Product ID],Product[Product Name],"ERROR",0)</f>
        <v>Sasquatch Ale</v>
      </c>
      <c r="K295" t="str">
        <f>_xlfn.XLOOKUP(Table6[[#This Row],[Product Name]],Product[Product Name],Product[Category],"ERROR",0)</f>
        <v xml:space="preserve">Drinks </v>
      </c>
      <c r="L295" t="str">
        <f>_xlfn.XLOOKUP(Table6[[#This Row],[Order ID]],Table5[OrderID],Table5[ShipmentMode],"Error",0)</f>
        <v>DHL Express</v>
      </c>
    </row>
    <row r="296" spans="2:12">
      <c r="B296">
        <v>295</v>
      </c>
      <c r="C296">
        <v>10358</v>
      </c>
      <c r="D296" t="s">
        <v>744</v>
      </c>
      <c r="E296">
        <v>20</v>
      </c>
      <c r="F296" t="s">
        <v>1216</v>
      </c>
      <c r="G296" s="1">
        <f>DATE(LEFT(Table6[[#This Row],[Shipment Date]],4), MID(Table6[[#This Row],[Shipment Date]],5,2), RIGHT(Table6[[#This Row],[Shipment Date]],2))</f>
        <v>42334</v>
      </c>
      <c r="H296" s="9">
        <f>_xlfn.XLOOKUP(Table6[[#This Row],[Order ID]],Table5[OrderID],Table5[OrderDate],"Error",0)</f>
        <v>42328</v>
      </c>
      <c r="I296" s="6">
        <f>Table6[[#This Row],['[Formatted'] Shipment Dates]]-Table6[[#This Row],[Order Dates]]</f>
        <v>6</v>
      </c>
      <c r="J296" t="str">
        <f>_xlfn.XLOOKUP(Table6[[#This Row],[Product ID]],Product[Product ID],Product[Product Name],"ERROR",0)</f>
        <v>Inlagd Sill</v>
      </c>
      <c r="K296" t="str">
        <f>_xlfn.XLOOKUP(Table6[[#This Row],[Product Name]],Product[Product Name],Product[Category],"ERROR",0)</f>
        <v>Seafood</v>
      </c>
      <c r="L296" t="str">
        <f>_xlfn.XLOOKUP(Table6[[#This Row],[Order ID]],Table5[OrderID],Table5[ShipmentMode],"Error",0)</f>
        <v>DHL Express</v>
      </c>
    </row>
    <row r="297" spans="2:12">
      <c r="B297">
        <v>296</v>
      </c>
      <c r="C297">
        <v>10359</v>
      </c>
      <c r="D297" t="s">
        <v>691</v>
      </c>
      <c r="E297">
        <v>56</v>
      </c>
      <c r="F297" t="s">
        <v>1216</v>
      </c>
      <c r="G297" s="1">
        <f>DATE(LEFT(Table6[[#This Row],[Shipment Date]],4), MID(Table6[[#This Row],[Shipment Date]],5,2), RIGHT(Table6[[#This Row],[Shipment Date]],2))</f>
        <v>42334</v>
      </c>
      <c r="H297" s="9">
        <f>_xlfn.XLOOKUP(Table6[[#This Row],[Order ID]],Table5[OrderID],Table5[OrderDate],"Error",0)</f>
        <v>42329</v>
      </c>
      <c r="I297" s="6">
        <f>Table6[[#This Row],['[Formatted'] Shipment Dates]]-Table6[[#This Row],[Order Dates]]</f>
        <v>5</v>
      </c>
      <c r="J297" t="str">
        <f>_xlfn.XLOOKUP(Table6[[#This Row],[Product ID]],Product[Product ID],Product[Product Name],"ERROR",0)</f>
        <v>Pavlova</v>
      </c>
      <c r="K297" t="str">
        <f>_xlfn.XLOOKUP(Table6[[#This Row],[Product Name]],Product[Product Name],Product[Category],"ERROR",0)</f>
        <v>Desserts</v>
      </c>
      <c r="L297" t="str">
        <f>_xlfn.XLOOKUP(Table6[[#This Row],[Order ID]],Table5[OrderID],Table5[ShipmentMode],"Error",0)</f>
        <v>UPS</v>
      </c>
    </row>
    <row r="298" spans="2:12">
      <c r="B298">
        <v>297</v>
      </c>
      <c r="C298">
        <v>10359</v>
      </c>
      <c r="D298" t="s">
        <v>731</v>
      </c>
      <c r="E298">
        <v>70</v>
      </c>
      <c r="F298" t="s">
        <v>1216</v>
      </c>
      <c r="G298" s="1">
        <f>DATE(LEFT(Table6[[#This Row],[Shipment Date]],4), MID(Table6[[#This Row],[Shipment Date]],5,2), RIGHT(Table6[[#This Row],[Shipment Date]],2))</f>
        <v>42334</v>
      </c>
      <c r="H298" s="9">
        <f>_xlfn.XLOOKUP(Table6[[#This Row],[Order ID]],Table5[OrderID],Table5[OrderDate],"Error",0)</f>
        <v>42329</v>
      </c>
      <c r="I298" s="6">
        <f>Table6[[#This Row],['[Formatted'] Shipment Dates]]-Table6[[#This Row],[Order Dates]]</f>
        <v>5</v>
      </c>
      <c r="J298" t="str">
        <f>_xlfn.XLOOKUP(Table6[[#This Row],[Product ID]],Product[Product ID],Product[Product Name],"ERROR",0)</f>
        <v>Gorgonzola Telino</v>
      </c>
      <c r="K298" t="str">
        <f>_xlfn.XLOOKUP(Table6[[#This Row],[Product Name]],Product[Product Name],Product[Category],"ERROR",0)</f>
        <v>Dairy Products</v>
      </c>
      <c r="L298" t="str">
        <f>_xlfn.XLOOKUP(Table6[[#This Row],[Order ID]],Table5[OrderID],Table5[ShipmentMode],"Error",0)</f>
        <v>UPS</v>
      </c>
    </row>
    <row r="299" spans="2:12">
      <c r="B299">
        <v>298</v>
      </c>
      <c r="C299">
        <v>10359</v>
      </c>
      <c r="D299" t="s">
        <v>808</v>
      </c>
      <c r="E299">
        <v>80</v>
      </c>
      <c r="F299" t="s">
        <v>1215</v>
      </c>
      <c r="G299" s="1">
        <f>DATE(LEFT(Table6[[#This Row],[Shipment Date]],4), MID(Table6[[#This Row],[Shipment Date]],5,2), RIGHT(Table6[[#This Row],[Shipment Date]],2))</f>
        <v>42340</v>
      </c>
      <c r="H299" s="9">
        <f>_xlfn.XLOOKUP(Table6[[#This Row],[Order ID]],Table5[OrderID],Table5[OrderDate],"Error",0)</f>
        <v>42329</v>
      </c>
      <c r="I299" s="6">
        <f>Table6[[#This Row],['[Formatted'] Shipment Dates]]-Table6[[#This Row],[Order Dates]]</f>
        <v>11</v>
      </c>
      <c r="J299" t="str">
        <f>_xlfn.XLOOKUP(Table6[[#This Row],[Product ID]],Product[Product ID],Product[Product Name],"ERROR",0)</f>
        <v>Camembert Pierrot</v>
      </c>
      <c r="K299" t="str">
        <f>_xlfn.XLOOKUP(Table6[[#This Row],[Product Name]],Product[Product Name],Product[Category],"ERROR",0)</f>
        <v>Dairy Products</v>
      </c>
      <c r="L299" t="str">
        <f>_xlfn.XLOOKUP(Table6[[#This Row],[Order ID]],Table5[OrderID],Table5[ShipmentMode],"Error",0)</f>
        <v>UPS</v>
      </c>
    </row>
    <row r="300" spans="2:12">
      <c r="B300">
        <v>299</v>
      </c>
      <c r="C300">
        <v>10360</v>
      </c>
      <c r="D300" t="s">
        <v>723</v>
      </c>
      <c r="E300">
        <v>30</v>
      </c>
      <c r="F300" t="s">
        <v>1215</v>
      </c>
      <c r="G300" s="1">
        <f>DATE(LEFT(Table6[[#This Row],[Shipment Date]],4), MID(Table6[[#This Row],[Shipment Date]],5,2), RIGHT(Table6[[#This Row],[Shipment Date]],2))</f>
        <v>42340</v>
      </c>
      <c r="H300" s="9">
        <f>_xlfn.XLOOKUP(Table6[[#This Row],[Order ID]],Table5[OrderID],Table5[OrderDate],"Error",0)</f>
        <v>42330</v>
      </c>
      <c r="I300" s="6">
        <f>Table6[[#This Row],['[Formatted'] Shipment Dates]]-Table6[[#This Row],[Order Dates]]</f>
        <v>10</v>
      </c>
      <c r="J300" t="str">
        <f>_xlfn.XLOOKUP(Table6[[#This Row],[Product ID]],Product[Product ID],Product[Product Name],"ERROR",0)</f>
        <v>Rössle Sauerkraut</v>
      </c>
      <c r="K300" t="str">
        <f>_xlfn.XLOOKUP(Table6[[#This Row],[Product Name]],Product[Product Name],Product[Category],"ERROR",0)</f>
        <v xml:space="preserve">Produce </v>
      </c>
      <c r="L300" t="str">
        <f>_xlfn.XLOOKUP(Table6[[#This Row],[Order ID]],Table5[OrderID],Table5[ShipmentMode],"Error",0)</f>
        <v>UPS</v>
      </c>
    </row>
    <row r="301" spans="2:12">
      <c r="B301">
        <v>300</v>
      </c>
      <c r="C301">
        <v>10360</v>
      </c>
      <c r="D301" t="s">
        <v>726</v>
      </c>
      <c r="E301">
        <v>35</v>
      </c>
      <c r="F301" t="s">
        <v>1215</v>
      </c>
      <c r="G301" s="1">
        <f>DATE(LEFT(Table6[[#This Row],[Shipment Date]],4), MID(Table6[[#This Row],[Shipment Date]],5,2), RIGHT(Table6[[#This Row],[Shipment Date]],2))</f>
        <v>42340</v>
      </c>
      <c r="H301" s="9">
        <f>_xlfn.XLOOKUP(Table6[[#This Row],[Order ID]],Table5[OrderID],Table5[OrderDate],"Error",0)</f>
        <v>42330</v>
      </c>
      <c r="I301" s="6">
        <f>Table6[[#This Row],['[Formatted'] Shipment Dates]]-Table6[[#This Row],[Order Dates]]</f>
        <v>10</v>
      </c>
      <c r="J301" t="str">
        <f>_xlfn.XLOOKUP(Table6[[#This Row],[Product ID]],Product[Product ID],Product[Product Name],"ERROR",0)</f>
        <v>Thüringer Rostbratwurst</v>
      </c>
      <c r="K301" t="str">
        <f>_xlfn.XLOOKUP(Table6[[#This Row],[Product Name]],Product[Product Name],Product[Category],"ERROR",0)</f>
        <v>Meat/ Poultry</v>
      </c>
      <c r="L301" t="str">
        <f>_xlfn.XLOOKUP(Table6[[#This Row],[Order ID]],Table5[OrderID],Table5[ShipmentMode],"Error",0)</f>
        <v>UPS</v>
      </c>
    </row>
    <row r="302" spans="2:12">
      <c r="B302">
        <v>301</v>
      </c>
      <c r="C302">
        <v>10360</v>
      </c>
      <c r="D302" t="s">
        <v>749</v>
      </c>
      <c r="E302">
        <v>10</v>
      </c>
      <c r="F302" t="s">
        <v>1215</v>
      </c>
      <c r="G302" s="1">
        <f>DATE(LEFT(Table6[[#This Row],[Shipment Date]],4), MID(Table6[[#This Row],[Shipment Date]],5,2), RIGHT(Table6[[#This Row],[Shipment Date]],2))</f>
        <v>42340</v>
      </c>
      <c r="H302" s="9">
        <f>_xlfn.XLOOKUP(Table6[[#This Row],[Order ID]],Table5[OrderID],Table5[OrderDate],"Error",0)</f>
        <v>42330</v>
      </c>
      <c r="I302" s="6">
        <f>Table6[[#This Row],['[Formatted'] Shipment Dates]]-Table6[[#This Row],[Order Dates]]</f>
        <v>10</v>
      </c>
      <c r="J302" t="str">
        <f>_xlfn.XLOOKUP(Table6[[#This Row],[Product ID]],Product[Product ID],Product[Product Name],"ERROR",0)</f>
        <v>Côte de Blaye</v>
      </c>
      <c r="K302" t="str">
        <f>_xlfn.XLOOKUP(Table6[[#This Row],[Product Name]],Product[Product Name],Product[Category],"ERROR",0)</f>
        <v xml:space="preserve">Drinks </v>
      </c>
      <c r="L302" t="str">
        <f>_xlfn.XLOOKUP(Table6[[#This Row],[Order ID]],Table5[OrderID],Table5[ShipmentMode],"Error",0)</f>
        <v>UPS</v>
      </c>
    </row>
    <row r="303" spans="2:12">
      <c r="B303">
        <v>302</v>
      </c>
      <c r="C303">
        <v>10360</v>
      </c>
      <c r="D303" t="s">
        <v>778</v>
      </c>
      <c r="E303">
        <v>35</v>
      </c>
      <c r="F303" t="s">
        <v>1215</v>
      </c>
      <c r="G303" s="1">
        <f>DATE(LEFT(Table6[[#This Row],[Shipment Date]],4), MID(Table6[[#This Row],[Shipment Date]],5,2), RIGHT(Table6[[#This Row],[Shipment Date]],2))</f>
        <v>42340</v>
      </c>
      <c r="H303" s="9">
        <f>_xlfn.XLOOKUP(Table6[[#This Row],[Order ID]],Table5[OrderID],Table5[OrderDate],"Error",0)</f>
        <v>42330</v>
      </c>
      <c r="I303" s="6">
        <f>Table6[[#This Row],['[Formatted'] Shipment Dates]]-Table6[[#This Row],[Order Dates]]</f>
        <v>10</v>
      </c>
      <c r="J303" t="str">
        <f>_xlfn.XLOOKUP(Table6[[#This Row],[Product ID]],Product[Product ID],Product[Product Name],"ERROR",0)</f>
        <v>Maxilaku</v>
      </c>
      <c r="K303" t="str">
        <f>_xlfn.XLOOKUP(Table6[[#This Row],[Product Name]],Product[Product Name],Product[Category],"ERROR",0)</f>
        <v>Desserts</v>
      </c>
      <c r="L303" t="str">
        <f>_xlfn.XLOOKUP(Table6[[#This Row],[Order ID]],Table5[OrderID],Table5[ShipmentMode],"Error",0)</f>
        <v>UPS</v>
      </c>
    </row>
    <row r="304" spans="2:12">
      <c r="B304">
        <v>303</v>
      </c>
      <c r="C304">
        <v>10360</v>
      </c>
      <c r="D304" t="s">
        <v>791</v>
      </c>
      <c r="E304">
        <v>28</v>
      </c>
      <c r="F304" t="s">
        <v>1210</v>
      </c>
      <c r="G304" s="1">
        <f>DATE(LEFT(Table6[[#This Row],[Shipment Date]],4), MID(Table6[[#This Row],[Shipment Date]],5,2), RIGHT(Table6[[#This Row],[Shipment Date]],2))</f>
        <v>42341</v>
      </c>
      <c r="H304" s="9">
        <f>_xlfn.XLOOKUP(Table6[[#This Row],[Order ID]],Table5[OrderID],Table5[OrderDate],"Error",0)</f>
        <v>42330</v>
      </c>
      <c r="I304" s="6">
        <f>Table6[[#This Row],['[Formatted'] Shipment Dates]]-Table6[[#This Row],[Order Dates]]</f>
        <v>11</v>
      </c>
      <c r="J304" t="str">
        <f>_xlfn.XLOOKUP(Table6[[#This Row],[Product ID]],Product[Product ID],Product[Product Name],"ERROR",0)</f>
        <v>Tourtière</v>
      </c>
      <c r="K304" t="str">
        <f>_xlfn.XLOOKUP(Table6[[#This Row],[Product Name]],Product[Product Name],Product[Category],"ERROR",0)</f>
        <v>Meat/ Poultry</v>
      </c>
      <c r="L304" t="str">
        <f>_xlfn.XLOOKUP(Table6[[#This Row],[Order ID]],Table5[OrderID],Table5[ShipmentMode],"Error",0)</f>
        <v>UPS</v>
      </c>
    </row>
    <row r="305" spans="2:12">
      <c r="B305">
        <v>304</v>
      </c>
      <c r="C305">
        <v>10361</v>
      </c>
      <c r="D305" t="s">
        <v>752</v>
      </c>
      <c r="E305">
        <v>54</v>
      </c>
      <c r="F305" t="s">
        <v>1210</v>
      </c>
      <c r="G305" s="1">
        <f>DATE(LEFT(Table6[[#This Row],[Shipment Date]],4), MID(Table6[[#This Row],[Shipment Date]],5,2), RIGHT(Table6[[#This Row],[Shipment Date]],2))</f>
        <v>42341</v>
      </c>
      <c r="H305" s="9">
        <f>_xlfn.XLOOKUP(Table6[[#This Row],[Order ID]],Table5[OrderID],Table5[OrderDate],"Error",0)</f>
        <v>42330</v>
      </c>
      <c r="I305" s="6">
        <f>Table6[[#This Row],['[Formatted'] Shipment Dates]]-Table6[[#This Row],[Order Dates]]</f>
        <v>11</v>
      </c>
      <c r="J305" t="str">
        <f>_xlfn.XLOOKUP(Table6[[#This Row],[Product ID]],Product[Product ID],Product[Product Name],"ERROR",0)</f>
        <v>Chartreuse verte</v>
      </c>
      <c r="K305" t="str">
        <f>_xlfn.XLOOKUP(Table6[[#This Row],[Product Name]],Product[Product Name],Product[Category],"ERROR",0)</f>
        <v xml:space="preserve">Drinks </v>
      </c>
      <c r="L305" t="str">
        <f>_xlfn.XLOOKUP(Table6[[#This Row],[Order ID]],Table5[OrderID],Table5[ShipmentMode],"Error",0)</f>
        <v>DHL</v>
      </c>
    </row>
    <row r="306" spans="2:12">
      <c r="B306">
        <v>305</v>
      </c>
      <c r="C306">
        <v>10361</v>
      </c>
      <c r="D306" t="s">
        <v>808</v>
      </c>
      <c r="E306">
        <v>55</v>
      </c>
      <c r="F306" t="s">
        <v>1217</v>
      </c>
      <c r="G306" s="1">
        <f>DATE(LEFT(Table6[[#This Row],[Shipment Date]],4), MID(Table6[[#This Row],[Shipment Date]],5,2), RIGHT(Table6[[#This Row],[Shipment Date]],2))</f>
        <v>42336</v>
      </c>
      <c r="H306" s="9">
        <f>_xlfn.XLOOKUP(Table6[[#This Row],[Order ID]],Table5[OrderID],Table5[OrderDate],"Error",0)</f>
        <v>42330</v>
      </c>
      <c r="I306" s="6">
        <f>Table6[[#This Row],['[Formatted'] Shipment Dates]]-Table6[[#This Row],[Order Dates]]</f>
        <v>6</v>
      </c>
      <c r="J306" t="str">
        <f>_xlfn.XLOOKUP(Table6[[#This Row],[Product ID]],Product[Product ID],Product[Product Name],"ERROR",0)</f>
        <v>Camembert Pierrot</v>
      </c>
      <c r="K306" t="str">
        <f>_xlfn.XLOOKUP(Table6[[#This Row],[Product Name]],Product[Product Name],Product[Category],"ERROR",0)</f>
        <v>Dairy Products</v>
      </c>
      <c r="L306" t="str">
        <f>_xlfn.XLOOKUP(Table6[[#This Row],[Order ID]],Table5[OrderID],Table5[ShipmentMode],"Error",0)</f>
        <v>DHL</v>
      </c>
    </row>
    <row r="307" spans="2:12">
      <c r="B307">
        <v>306</v>
      </c>
      <c r="C307">
        <v>10362</v>
      </c>
      <c r="D307" t="s">
        <v>714</v>
      </c>
      <c r="E307">
        <v>50</v>
      </c>
      <c r="F307" t="s">
        <v>1217</v>
      </c>
      <c r="G307" s="1">
        <f>DATE(LEFT(Table6[[#This Row],[Shipment Date]],4), MID(Table6[[#This Row],[Shipment Date]],5,2), RIGHT(Table6[[#This Row],[Shipment Date]],2))</f>
        <v>42336</v>
      </c>
      <c r="H307" s="9">
        <f>_xlfn.XLOOKUP(Table6[[#This Row],[Order ID]],Table5[OrderID],Table5[OrderDate],"Error",0)</f>
        <v>42333</v>
      </c>
      <c r="I307" s="6">
        <f>Table6[[#This Row],['[Formatted'] Shipment Dates]]-Table6[[#This Row],[Order Dates]]</f>
        <v>3</v>
      </c>
      <c r="J307" t="str">
        <f>_xlfn.XLOOKUP(Table6[[#This Row],[Product ID]],Product[Product ID],Product[Product Name],"ERROR",0)</f>
        <v>NuNuCa Nuß-Nougat-Creme</v>
      </c>
      <c r="K307" t="str">
        <f>_xlfn.XLOOKUP(Table6[[#This Row],[Product Name]],Product[Product Name],Product[Category],"ERROR",0)</f>
        <v>Desserts</v>
      </c>
      <c r="L307" t="str">
        <f>_xlfn.XLOOKUP(Table6[[#This Row],[Order ID]],Table5[OrderID],Table5[ShipmentMode],"Error",0)</f>
        <v>DHL Express</v>
      </c>
    </row>
    <row r="308" spans="2:12">
      <c r="B308">
        <v>307</v>
      </c>
      <c r="C308">
        <v>10362</v>
      </c>
      <c r="D308" t="s">
        <v>784</v>
      </c>
      <c r="E308">
        <v>20</v>
      </c>
      <c r="F308" t="s">
        <v>1217</v>
      </c>
      <c r="G308" s="1">
        <f>DATE(LEFT(Table6[[#This Row],[Shipment Date]],4), MID(Table6[[#This Row],[Shipment Date]],5,2), RIGHT(Table6[[#This Row],[Shipment Date]],2))</f>
        <v>42336</v>
      </c>
      <c r="H308" s="9">
        <f>_xlfn.XLOOKUP(Table6[[#This Row],[Order ID]],Table5[OrderID],Table5[OrderDate],"Error",0)</f>
        <v>42333</v>
      </c>
      <c r="I308" s="6">
        <f>Table6[[#This Row],['[Formatted'] Shipment Dates]]-Table6[[#This Row],[Order Dates]]</f>
        <v>3</v>
      </c>
      <c r="J308" t="str">
        <f>_xlfn.XLOOKUP(Table6[[#This Row],[Product ID]],Product[Product ID],Product[Product Name],"ERROR",0)</f>
        <v>Manjimup Dried Apples</v>
      </c>
      <c r="K308" t="str">
        <f>_xlfn.XLOOKUP(Table6[[#This Row],[Product Name]],Product[Product Name],Product[Category],"ERROR",0)</f>
        <v xml:space="preserve">Produce </v>
      </c>
      <c r="L308" t="str">
        <f>_xlfn.XLOOKUP(Table6[[#This Row],[Order ID]],Table5[OrderID],Table5[ShipmentMode],"Error",0)</f>
        <v>DHL Express</v>
      </c>
    </row>
    <row r="309" spans="2:12">
      <c r="B309">
        <v>308</v>
      </c>
      <c r="C309">
        <v>10362</v>
      </c>
      <c r="D309" t="s">
        <v>791</v>
      </c>
      <c r="E309">
        <v>24</v>
      </c>
      <c r="F309" t="s">
        <v>1218</v>
      </c>
      <c r="G309" s="1">
        <f>DATE(LEFT(Table6[[#This Row],[Shipment Date]],4), MID(Table6[[#This Row],[Shipment Date]],5,2), RIGHT(Table6[[#This Row],[Shipment Date]],2))</f>
        <v>42342</v>
      </c>
      <c r="H309" s="9">
        <f>_xlfn.XLOOKUP(Table6[[#This Row],[Order ID]],Table5[OrderID],Table5[OrderDate],"Error",0)</f>
        <v>42333</v>
      </c>
      <c r="I309" s="6">
        <f>Table6[[#This Row],['[Formatted'] Shipment Dates]]-Table6[[#This Row],[Order Dates]]</f>
        <v>9</v>
      </c>
      <c r="J309" t="str">
        <f>_xlfn.XLOOKUP(Table6[[#This Row],[Product ID]],Product[Product ID],Product[Product Name],"ERROR",0)</f>
        <v>Tourtière</v>
      </c>
      <c r="K309" t="str">
        <f>_xlfn.XLOOKUP(Table6[[#This Row],[Product Name]],Product[Product Name],Product[Category],"ERROR",0)</f>
        <v>Meat/ Poultry</v>
      </c>
      <c r="L309" t="str">
        <f>_xlfn.XLOOKUP(Table6[[#This Row],[Order ID]],Table5[OrderID],Table5[ShipmentMode],"Error",0)</f>
        <v>DHL Express</v>
      </c>
    </row>
    <row r="310" spans="2:12">
      <c r="B310">
        <v>309</v>
      </c>
      <c r="C310">
        <v>10363</v>
      </c>
      <c r="D310" t="s">
        <v>731</v>
      </c>
      <c r="E310">
        <v>20</v>
      </c>
      <c r="F310" t="s">
        <v>1218</v>
      </c>
      <c r="G310" s="1">
        <f>DATE(LEFT(Table6[[#This Row],[Shipment Date]],4), MID(Table6[[#This Row],[Shipment Date]],5,2), RIGHT(Table6[[#This Row],[Shipment Date]],2))</f>
        <v>42342</v>
      </c>
      <c r="H310" s="9">
        <f>_xlfn.XLOOKUP(Table6[[#This Row],[Order ID]],Table5[OrderID],Table5[OrderDate],"Error",0)</f>
        <v>42334</v>
      </c>
      <c r="I310" s="6">
        <f>Table6[[#This Row],['[Formatted'] Shipment Dates]]-Table6[[#This Row],[Order Dates]]</f>
        <v>8</v>
      </c>
      <c r="J310" t="str">
        <f>_xlfn.XLOOKUP(Table6[[#This Row],[Product ID]],Product[Product ID],Product[Product Name],"ERROR",0)</f>
        <v>Gorgonzola Telino</v>
      </c>
      <c r="K310" t="str">
        <f>_xlfn.XLOOKUP(Table6[[#This Row],[Product Name]],Product[Product Name],Product[Category],"ERROR",0)</f>
        <v>Dairy Products</v>
      </c>
      <c r="L310" t="str">
        <f>_xlfn.XLOOKUP(Table6[[#This Row],[Order ID]],Table5[OrderID],Table5[ShipmentMode],"Error",0)</f>
        <v>UPS</v>
      </c>
    </row>
    <row r="311" spans="2:12">
      <c r="B311">
        <v>310</v>
      </c>
      <c r="C311">
        <v>10363</v>
      </c>
      <c r="D311" t="s">
        <v>845</v>
      </c>
      <c r="E311">
        <v>12</v>
      </c>
      <c r="F311" t="s">
        <v>1218</v>
      </c>
      <c r="G311" s="1">
        <f>DATE(LEFT(Table6[[#This Row],[Shipment Date]],4), MID(Table6[[#This Row],[Shipment Date]],5,2), RIGHT(Table6[[#This Row],[Shipment Date]],2))</f>
        <v>42342</v>
      </c>
      <c r="H311" s="9">
        <f>_xlfn.XLOOKUP(Table6[[#This Row],[Order ID]],Table5[OrderID],Table5[OrderDate],"Error",0)</f>
        <v>42334</v>
      </c>
      <c r="I311" s="6">
        <f>Table6[[#This Row],['[Formatted'] Shipment Dates]]-Table6[[#This Row],[Order Dates]]</f>
        <v>8</v>
      </c>
      <c r="J311" t="str">
        <f>_xlfn.XLOOKUP(Table6[[#This Row],[Product ID]],Product[Product ID],Product[Product Name],"ERROR",0)</f>
        <v>Rhönbräu Klosterbier</v>
      </c>
      <c r="K311" t="str">
        <f>_xlfn.XLOOKUP(Table6[[#This Row],[Product Name]],Product[Product Name],Product[Category],"ERROR",0)</f>
        <v xml:space="preserve">Drinks </v>
      </c>
      <c r="L311" t="str">
        <f>_xlfn.XLOOKUP(Table6[[#This Row],[Order ID]],Table5[OrderID],Table5[ShipmentMode],"Error",0)</f>
        <v>UPS</v>
      </c>
    </row>
    <row r="312" spans="2:12">
      <c r="B312">
        <v>311</v>
      </c>
      <c r="C312">
        <v>10363</v>
      </c>
      <c r="D312" t="s">
        <v>848</v>
      </c>
      <c r="E312">
        <v>12</v>
      </c>
      <c r="F312" t="s">
        <v>1218</v>
      </c>
      <c r="G312" s="1">
        <f>DATE(LEFT(Table6[[#This Row],[Shipment Date]],4), MID(Table6[[#This Row],[Shipment Date]],5,2), RIGHT(Table6[[#This Row],[Shipment Date]],2))</f>
        <v>42342</v>
      </c>
      <c r="H312" s="9">
        <f>_xlfn.XLOOKUP(Table6[[#This Row],[Order ID]],Table5[OrderID],Table5[OrderDate],"Error",0)</f>
        <v>42334</v>
      </c>
      <c r="I312" s="6">
        <f>Table6[[#This Row],['[Formatted'] Shipment Dates]]-Table6[[#This Row],[Order Dates]]</f>
        <v>8</v>
      </c>
      <c r="J312" t="str">
        <f>_xlfn.XLOOKUP(Table6[[#This Row],[Product ID]],Product[Product ID],Product[Product Name],"ERROR",0)</f>
        <v>Lakkalikööri</v>
      </c>
      <c r="K312" t="str">
        <f>_xlfn.XLOOKUP(Table6[[#This Row],[Product Name]],Product[Product Name],Product[Category],"ERROR",0)</f>
        <v xml:space="preserve">Drinks </v>
      </c>
      <c r="L312" t="str">
        <f>_xlfn.XLOOKUP(Table6[[#This Row],[Order ID]],Table5[OrderID],Table5[ShipmentMode],"Error",0)</f>
        <v>UPS</v>
      </c>
    </row>
    <row r="313" spans="2:12">
      <c r="B313">
        <v>312</v>
      </c>
      <c r="C313">
        <v>10364</v>
      </c>
      <c r="D313" t="s">
        <v>831</v>
      </c>
      <c r="E313">
        <v>30</v>
      </c>
      <c r="F313" t="s">
        <v>1218</v>
      </c>
      <c r="G313" s="1">
        <f>DATE(LEFT(Table6[[#This Row],[Shipment Date]],4), MID(Table6[[#This Row],[Shipment Date]],5,2), RIGHT(Table6[[#This Row],[Shipment Date]],2))</f>
        <v>42342</v>
      </c>
      <c r="H313" s="9">
        <f>_xlfn.XLOOKUP(Table6[[#This Row],[Order ID]],Table5[OrderID],Table5[OrderDate],"Error",0)</f>
        <v>42334</v>
      </c>
      <c r="I313" s="6">
        <f>Table6[[#This Row],['[Formatted'] Shipment Dates]]-Table6[[#This Row],[Order Dates]]</f>
        <v>8</v>
      </c>
      <c r="J313" t="str">
        <f>_xlfn.XLOOKUP(Table6[[#This Row],[Product ID]],Product[Product ID],Product[Product Name],"ERROR",0)</f>
        <v>Gudbrandsdalsost</v>
      </c>
      <c r="K313" t="str">
        <f>_xlfn.XLOOKUP(Table6[[#This Row],[Product Name]],Product[Product Name],Product[Category],"ERROR",0)</f>
        <v>Dairy Products</v>
      </c>
      <c r="L313" t="str">
        <f>_xlfn.XLOOKUP(Table6[[#This Row],[Order ID]],Table5[OrderID],Table5[ShipmentMode],"Error",0)</f>
        <v>DHL Express</v>
      </c>
    </row>
    <row r="314" spans="2:12">
      <c r="B314">
        <v>313</v>
      </c>
      <c r="C314">
        <v>10364</v>
      </c>
      <c r="D314" t="s">
        <v>835</v>
      </c>
      <c r="E314">
        <v>5</v>
      </c>
      <c r="F314" t="s">
        <v>1215</v>
      </c>
      <c r="G314" s="1">
        <f>DATE(LEFT(Table6[[#This Row],[Shipment Date]],4), MID(Table6[[#This Row],[Shipment Date]],5,2), RIGHT(Table6[[#This Row],[Shipment Date]],2))</f>
        <v>42340</v>
      </c>
      <c r="H314" s="9">
        <f>_xlfn.XLOOKUP(Table6[[#This Row],[Order ID]],Table5[OrderID],Table5[OrderDate],"Error",0)</f>
        <v>42334</v>
      </c>
      <c r="I314" s="6">
        <f>Table6[[#This Row],['[Formatted'] Shipment Dates]]-Table6[[#This Row],[Order Dates]]</f>
        <v>6</v>
      </c>
      <c r="J314" t="str">
        <f>_xlfn.XLOOKUP(Table6[[#This Row],[Product ID]],Product[Product ID],Product[Product Name],"ERROR",0)</f>
        <v>Flotemysost</v>
      </c>
      <c r="K314" t="str">
        <f>_xlfn.XLOOKUP(Table6[[#This Row],[Product Name]],Product[Product Name],Product[Category],"ERROR",0)</f>
        <v>Dairy Products</v>
      </c>
      <c r="L314" t="str">
        <f>_xlfn.XLOOKUP(Table6[[#This Row],[Order ID]],Table5[OrderID],Table5[ShipmentMode],"Error",0)</f>
        <v>DHL Express</v>
      </c>
    </row>
    <row r="315" spans="2:12">
      <c r="B315">
        <v>314</v>
      </c>
      <c r="C315">
        <v>10365</v>
      </c>
      <c r="D315" t="s">
        <v>679</v>
      </c>
      <c r="E315">
        <v>24</v>
      </c>
      <c r="F315" t="s">
        <v>1219</v>
      </c>
      <c r="G315" s="1">
        <f>DATE(LEFT(Table6[[#This Row],[Shipment Date]],4), MID(Table6[[#This Row],[Shipment Date]],5,2), RIGHT(Table6[[#This Row],[Shipment Date]],2))</f>
        <v>42368</v>
      </c>
      <c r="H315" s="9">
        <f>_xlfn.XLOOKUP(Table6[[#This Row],[Order ID]],Table5[OrderID],Table5[OrderDate],"Error",0)</f>
        <v>42335</v>
      </c>
      <c r="I315" s="6">
        <f>Table6[[#This Row],['[Formatted'] Shipment Dates]]-Table6[[#This Row],[Order Dates]]</f>
        <v>33</v>
      </c>
      <c r="J315" t="str">
        <f>_xlfn.XLOOKUP(Table6[[#This Row],[Product ID]],Product[Product ID],Product[Product Name],"ERROR",0)</f>
        <v>Queso Cabrales</v>
      </c>
      <c r="K315" t="str">
        <f>_xlfn.XLOOKUP(Table6[[#This Row],[Product Name]],Product[Product Name],Product[Category],"ERROR",0)</f>
        <v>Dairy Products</v>
      </c>
      <c r="L315" t="str">
        <f>_xlfn.XLOOKUP(Table6[[#This Row],[Order ID]],Table5[OrderID],Table5[ShipmentMode],"Error",0)</f>
        <v>DHL</v>
      </c>
    </row>
    <row r="316" spans="2:12">
      <c r="B316">
        <v>315</v>
      </c>
      <c r="C316">
        <v>10366</v>
      </c>
      <c r="D316" t="s">
        <v>821</v>
      </c>
      <c r="E316">
        <v>5</v>
      </c>
      <c r="F316" t="s">
        <v>1219</v>
      </c>
      <c r="G316" s="1">
        <f>DATE(LEFT(Table6[[#This Row],[Shipment Date]],4), MID(Table6[[#This Row],[Shipment Date]],5,2), RIGHT(Table6[[#This Row],[Shipment Date]],2))</f>
        <v>42368</v>
      </c>
      <c r="H316" s="9">
        <f>_xlfn.XLOOKUP(Table6[[#This Row],[Order ID]],Table5[OrderID],Table5[OrderDate],"Error",0)</f>
        <v>42336</v>
      </c>
      <c r="I316" s="6">
        <f>Table6[[#This Row],['[Formatted'] Shipment Dates]]-Table6[[#This Row],[Order Dates]]</f>
        <v>32</v>
      </c>
      <c r="J316" t="str">
        <f>_xlfn.XLOOKUP(Table6[[#This Row],[Product ID]],Product[Product ID],Product[Product Name],"ERROR",0)</f>
        <v>Louisiana Fiery Hot Pepper Sauce</v>
      </c>
      <c r="K316" t="str">
        <f>_xlfn.XLOOKUP(Table6[[#This Row],[Product Name]],Product[Product Name],Product[Category],"ERROR",0)</f>
        <v>Condiments</v>
      </c>
      <c r="L316" t="str">
        <f>_xlfn.XLOOKUP(Table6[[#This Row],[Order ID]],Table5[OrderID],Table5[ShipmentMode],"Error",0)</f>
        <v>DHL</v>
      </c>
    </row>
    <row r="317" spans="2:12">
      <c r="B317">
        <v>316</v>
      </c>
      <c r="C317">
        <v>10366</v>
      </c>
      <c r="D317" t="s">
        <v>850</v>
      </c>
      <c r="E317">
        <v>5</v>
      </c>
      <c r="F317" t="s">
        <v>1215</v>
      </c>
      <c r="G317" s="1">
        <f>DATE(LEFT(Table6[[#This Row],[Shipment Date]],4), MID(Table6[[#This Row],[Shipment Date]],5,2), RIGHT(Table6[[#This Row],[Shipment Date]],2))</f>
        <v>42340</v>
      </c>
      <c r="H317" s="9">
        <f>_xlfn.XLOOKUP(Table6[[#This Row],[Order ID]],Table5[OrderID],Table5[OrderDate],"Error",0)</f>
        <v>42336</v>
      </c>
      <c r="I317" s="6">
        <f>Table6[[#This Row],['[Formatted'] Shipment Dates]]-Table6[[#This Row],[Order Dates]]</f>
        <v>4</v>
      </c>
      <c r="J317" t="str">
        <f>_xlfn.XLOOKUP(Table6[[#This Row],[Product ID]],Product[Product ID],Product[Product Name],"ERROR",0)</f>
        <v>Original Frankfurter grüne Soße</v>
      </c>
      <c r="K317" t="str">
        <f>_xlfn.XLOOKUP(Table6[[#This Row],[Product Name]],Product[Product Name],Product[Category],"ERROR",0)</f>
        <v>Condiments</v>
      </c>
      <c r="L317" t="str">
        <f>_xlfn.XLOOKUP(Table6[[#This Row],[Order ID]],Table5[OrderID],Table5[ShipmentMode],"Error",0)</f>
        <v>DHL</v>
      </c>
    </row>
    <row r="318" spans="2:12">
      <c r="B318">
        <v>317</v>
      </c>
      <c r="C318">
        <v>10367</v>
      </c>
      <c r="D318" t="s">
        <v>739</v>
      </c>
      <c r="E318">
        <v>36</v>
      </c>
      <c r="F318" t="s">
        <v>1215</v>
      </c>
      <c r="G318" s="1">
        <f>DATE(LEFT(Table6[[#This Row],[Shipment Date]],4), MID(Table6[[#This Row],[Shipment Date]],5,2), RIGHT(Table6[[#This Row],[Shipment Date]],2))</f>
        <v>42340</v>
      </c>
      <c r="H318" s="9">
        <f>_xlfn.XLOOKUP(Table6[[#This Row],[Order ID]],Table5[OrderID],Table5[OrderDate],"Error",0)</f>
        <v>42336</v>
      </c>
      <c r="I318" s="6">
        <f>Table6[[#This Row],['[Formatted'] Shipment Dates]]-Table6[[#This Row],[Order Dates]]</f>
        <v>4</v>
      </c>
      <c r="J318" t="str">
        <f>_xlfn.XLOOKUP(Table6[[#This Row],[Product ID]],Product[Product ID],Product[Product Name],"ERROR",0)</f>
        <v>Sasquatch Ale</v>
      </c>
      <c r="K318" t="str">
        <f>_xlfn.XLOOKUP(Table6[[#This Row],[Product Name]],Product[Product Name],Product[Category],"ERROR",0)</f>
        <v xml:space="preserve">Drinks </v>
      </c>
      <c r="L318" t="str">
        <f>_xlfn.XLOOKUP(Table6[[#This Row],[Order ID]],Table5[OrderID],Table5[ShipmentMode],"Error",0)</f>
        <v>UPS</v>
      </c>
    </row>
    <row r="319" spans="2:12">
      <c r="B319">
        <v>318</v>
      </c>
      <c r="C319">
        <v>10367</v>
      </c>
      <c r="D319" t="s">
        <v>791</v>
      </c>
      <c r="E319">
        <v>18</v>
      </c>
      <c r="F319" t="s">
        <v>1215</v>
      </c>
      <c r="G319" s="1">
        <f>DATE(LEFT(Table6[[#This Row],[Shipment Date]],4), MID(Table6[[#This Row],[Shipment Date]],5,2), RIGHT(Table6[[#This Row],[Shipment Date]],2))</f>
        <v>42340</v>
      </c>
      <c r="H319" s="9">
        <f>_xlfn.XLOOKUP(Table6[[#This Row],[Order ID]],Table5[OrderID],Table5[OrderDate],"Error",0)</f>
        <v>42336</v>
      </c>
      <c r="I319" s="6">
        <f>Table6[[#This Row],['[Formatted'] Shipment Dates]]-Table6[[#This Row],[Order Dates]]</f>
        <v>4</v>
      </c>
      <c r="J319" t="str">
        <f>_xlfn.XLOOKUP(Table6[[#This Row],[Product ID]],Product[Product ID],Product[Product Name],"ERROR",0)</f>
        <v>Tourtière</v>
      </c>
      <c r="K319" t="str">
        <f>_xlfn.XLOOKUP(Table6[[#This Row],[Product Name]],Product[Product Name],Product[Category],"ERROR",0)</f>
        <v>Meat/ Poultry</v>
      </c>
      <c r="L319" t="str">
        <f>_xlfn.XLOOKUP(Table6[[#This Row],[Order ID]],Table5[OrderID],Table5[ShipmentMode],"Error",0)</f>
        <v>UPS</v>
      </c>
    </row>
    <row r="320" spans="2:12">
      <c r="B320">
        <v>319</v>
      </c>
      <c r="C320">
        <v>10367</v>
      </c>
      <c r="D320" t="s">
        <v>821</v>
      </c>
      <c r="E320">
        <v>15</v>
      </c>
      <c r="F320" t="s">
        <v>1215</v>
      </c>
      <c r="G320" s="1">
        <f>DATE(LEFT(Table6[[#This Row],[Shipment Date]],4), MID(Table6[[#This Row],[Shipment Date]],5,2), RIGHT(Table6[[#This Row],[Shipment Date]],2))</f>
        <v>42340</v>
      </c>
      <c r="H320" s="9">
        <f>_xlfn.XLOOKUP(Table6[[#This Row],[Order ID]],Table5[OrderID],Table5[OrderDate],"Error",0)</f>
        <v>42336</v>
      </c>
      <c r="I320" s="6">
        <f>Table6[[#This Row],['[Formatted'] Shipment Dates]]-Table6[[#This Row],[Order Dates]]</f>
        <v>4</v>
      </c>
      <c r="J320" t="str">
        <f>_xlfn.XLOOKUP(Table6[[#This Row],[Product ID]],Product[Product ID],Product[Product Name],"ERROR",0)</f>
        <v>Louisiana Fiery Hot Pepper Sauce</v>
      </c>
      <c r="K320" t="str">
        <f>_xlfn.XLOOKUP(Table6[[#This Row],[Product Name]],Product[Product Name],Product[Category],"ERROR",0)</f>
        <v>Condiments</v>
      </c>
      <c r="L320" t="str">
        <f>_xlfn.XLOOKUP(Table6[[#This Row],[Order ID]],Table5[OrderID],Table5[ShipmentMode],"Error",0)</f>
        <v>UPS</v>
      </c>
    </row>
    <row r="321" spans="2:12">
      <c r="B321">
        <v>320</v>
      </c>
      <c r="C321">
        <v>10367</v>
      </c>
      <c r="D321" t="s">
        <v>850</v>
      </c>
      <c r="E321">
        <v>7</v>
      </c>
      <c r="F321" t="s">
        <v>1215</v>
      </c>
      <c r="G321" s="1">
        <f>DATE(LEFT(Table6[[#This Row],[Shipment Date]],4), MID(Table6[[#This Row],[Shipment Date]],5,2), RIGHT(Table6[[#This Row],[Shipment Date]],2))</f>
        <v>42340</v>
      </c>
      <c r="H321" s="9">
        <f>_xlfn.XLOOKUP(Table6[[#This Row],[Order ID]],Table5[OrderID],Table5[OrderDate],"Error",0)</f>
        <v>42336</v>
      </c>
      <c r="I321" s="6">
        <f>Table6[[#This Row],['[Formatted'] Shipment Dates]]-Table6[[#This Row],[Order Dates]]</f>
        <v>4</v>
      </c>
      <c r="J321" t="str">
        <f>_xlfn.XLOOKUP(Table6[[#This Row],[Product ID]],Product[Product ID],Product[Product Name],"ERROR",0)</f>
        <v>Original Frankfurter grüne Soße</v>
      </c>
      <c r="K321" t="str">
        <f>_xlfn.XLOOKUP(Table6[[#This Row],[Product Name]],Product[Product Name],Product[Category],"ERROR",0)</f>
        <v>Condiments</v>
      </c>
      <c r="L321" t="str">
        <f>_xlfn.XLOOKUP(Table6[[#This Row],[Order ID]],Table5[OrderID],Table5[ShipmentMode],"Error",0)</f>
        <v>UPS</v>
      </c>
    </row>
    <row r="322" spans="2:12">
      <c r="B322">
        <v>321</v>
      </c>
      <c r="C322">
        <v>10368</v>
      </c>
      <c r="D322" t="s">
        <v>703</v>
      </c>
      <c r="E322">
        <v>5</v>
      </c>
      <c r="F322" t="s">
        <v>1215</v>
      </c>
      <c r="G322" s="1">
        <f>DATE(LEFT(Table6[[#This Row],[Shipment Date]],4), MID(Table6[[#This Row],[Shipment Date]],5,2), RIGHT(Table6[[#This Row],[Shipment Date]],2))</f>
        <v>42340</v>
      </c>
      <c r="H322" s="9">
        <f>_xlfn.XLOOKUP(Table6[[#This Row],[Order ID]],Table5[OrderID],Table5[OrderDate],"Error",0)</f>
        <v>42337</v>
      </c>
      <c r="I322" s="6">
        <f>Table6[[#This Row],['[Formatted'] Shipment Dates]]-Table6[[#This Row],[Order Dates]]</f>
        <v>3</v>
      </c>
      <c r="J322" t="str">
        <f>_xlfn.XLOOKUP(Table6[[#This Row],[Product ID]],Product[Product ID],Product[Product Name],"ERROR",0)</f>
        <v>Sir Rodney's Scones</v>
      </c>
      <c r="K322" t="str">
        <f>_xlfn.XLOOKUP(Table6[[#This Row],[Product Name]],Product[Product Name],Product[Category],"ERROR",0)</f>
        <v>Desserts</v>
      </c>
      <c r="L322" t="str">
        <f>_xlfn.XLOOKUP(Table6[[#This Row],[Order ID]],Table5[OrderID],Table5[ShipmentMode],"Error",0)</f>
        <v>DHL</v>
      </c>
    </row>
    <row r="323" spans="2:12">
      <c r="B323">
        <v>322</v>
      </c>
      <c r="C323">
        <v>10368</v>
      </c>
      <c r="D323" t="s">
        <v>723</v>
      </c>
      <c r="E323">
        <v>13</v>
      </c>
      <c r="F323" t="s">
        <v>1215</v>
      </c>
      <c r="G323" s="1">
        <f>DATE(LEFT(Table6[[#This Row],[Shipment Date]],4), MID(Table6[[#This Row],[Shipment Date]],5,2), RIGHT(Table6[[#This Row],[Shipment Date]],2))</f>
        <v>42340</v>
      </c>
      <c r="H323" s="9">
        <f>_xlfn.XLOOKUP(Table6[[#This Row],[Order ID]],Table5[OrderID],Table5[OrderDate],"Error",0)</f>
        <v>42337</v>
      </c>
      <c r="I323" s="6">
        <f>Table6[[#This Row],['[Formatted'] Shipment Dates]]-Table6[[#This Row],[Order Dates]]</f>
        <v>3</v>
      </c>
      <c r="J323" t="str">
        <f>_xlfn.XLOOKUP(Table6[[#This Row],[Product ID]],Product[Product ID],Product[Product Name],"ERROR",0)</f>
        <v>Rössle Sauerkraut</v>
      </c>
      <c r="K323" t="str">
        <f>_xlfn.XLOOKUP(Table6[[#This Row],[Product Name]],Product[Product Name],Product[Category],"ERROR",0)</f>
        <v xml:space="preserve">Produce </v>
      </c>
      <c r="L323" t="str">
        <f>_xlfn.XLOOKUP(Table6[[#This Row],[Order ID]],Table5[OrderID],Table5[ShipmentMode],"Error",0)</f>
        <v>DHL</v>
      </c>
    </row>
    <row r="324" spans="2:12">
      <c r="B324">
        <v>323</v>
      </c>
      <c r="C324">
        <v>10368</v>
      </c>
      <c r="D324" t="s">
        <v>799</v>
      </c>
      <c r="E324">
        <v>25</v>
      </c>
      <c r="F324" t="s">
        <v>1215</v>
      </c>
      <c r="G324" s="1">
        <f>DATE(LEFT(Table6[[#This Row],[Shipment Date]],4), MID(Table6[[#This Row],[Shipment Date]],5,2), RIGHT(Table6[[#This Row],[Shipment Date]],2))</f>
        <v>42340</v>
      </c>
      <c r="H324" s="9">
        <f>_xlfn.XLOOKUP(Table6[[#This Row],[Order ID]],Table5[OrderID],Table5[OrderDate],"Error",0)</f>
        <v>42337</v>
      </c>
      <c r="I324" s="6">
        <f>Table6[[#This Row],['[Formatted'] Shipment Dates]]-Table6[[#This Row],[Order Dates]]</f>
        <v>3</v>
      </c>
      <c r="J324" t="str">
        <f>_xlfn.XLOOKUP(Table6[[#This Row],[Product ID]],Product[Product ID],Product[Product Name],"ERROR",0)</f>
        <v>Ravioli Angelo</v>
      </c>
      <c r="K324" t="str">
        <f>_xlfn.XLOOKUP(Table6[[#This Row],[Product Name]],Product[Product Name],Product[Category],"ERROR",0)</f>
        <v xml:space="preserve">Grains/ Cereals </v>
      </c>
      <c r="L324" t="str">
        <f>_xlfn.XLOOKUP(Table6[[#This Row],[Order ID]],Table5[OrderID],Table5[ShipmentMode],"Error",0)</f>
        <v>DHL</v>
      </c>
    </row>
    <row r="325" spans="2:12">
      <c r="B325">
        <v>324</v>
      </c>
      <c r="C325">
        <v>10368</v>
      </c>
      <c r="D325" t="s">
        <v>819</v>
      </c>
      <c r="E325">
        <v>35</v>
      </c>
      <c r="F325" t="s">
        <v>1220</v>
      </c>
      <c r="G325" s="1">
        <f>DATE(LEFT(Table6[[#This Row],[Shipment Date]],4), MID(Table6[[#This Row],[Shipment Date]],5,2), RIGHT(Table6[[#This Row],[Shipment Date]],2))</f>
        <v>42347</v>
      </c>
      <c r="H325" s="9">
        <f>_xlfn.XLOOKUP(Table6[[#This Row],[Order ID]],Table5[OrderID],Table5[OrderDate],"Error",0)</f>
        <v>42337</v>
      </c>
      <c r="I325" s="6">
        <f>Table6[[#This Row],['[Formatted'] Shipment Dates]]-Table6[[#This Row],[Order Dates]]</f>
        <v>10</v>
      </c>
      <c r="J325" t="str">
        <f>_xlfn.XLOOKUP(Table6[[#This Row],[Product ID]],Product[Product ID],Product[Product Name],"ERROR",0)</f>
        <v>Wimmers gute Semmelknödel</v>
      </c>
      <c r="K325" t="str">
        <f>_xlfn.XLOOKUP(Table6[[#This Row],[Product Name]],Product[Product Name],Product[Category],"ERROR",0)</f>
        <v xml:space="preserve">Grains/ Cereals </v>
      </c>
      <c r="L325" t="str">
        <f>_xlfn.XLOOKUP(Table6[[#This Row],[Order ID]],Table5[OrderID],Table5[ShipmentMode],"Error",0)</f>
        <v>DHL</v>
      </c>
    </row>
    <row r="326" spans="2:12">
      <c r="B326">
        <v>325</v>
      </c>
      <c r="C326">
        <v>10369</v>
      </c>
      <c r="D326" t="s">
        <v>726</v>
      </c>
      <c r="E326">
        <v>20</v>
      </c>
      <c r="F326" t="s">
        <v>1220</v>
      </c>
      <c r="G326" s="1">
        <f>DATE(LEFT(Table6[[#This Row],[Shipment Date]],4), MID(Table6[[#This Row],[Shipment Date]],5,2), RIGHT(Table6[[#This Row],[Shipment Date]],2))</f>
        <v>42347</v>
      </c>
      <c r="H326" s="9">
        <f>_xlfn.XLOOKUP(Table6[[#This Row],[Order ID]],Table5[OrderID],Table5[OrderDate],"Error",0)</f>
        <v>42340</v>
      </c>
      <c r="I326" s="6">
        <f>Table6[[#This Row],['[Formatted'] Shipment Dates]]-Table6[[#This Row],[Order Dates]]</f>
        <v>7</v>
      </c>
      <c r="J326" t="str">
        <f>_xlfn.XLOOKUP(Table6[[#This Row],[Product ID]],Product[Product ID],Product[Product Name],"ERROR",0)</f>
        <v>Thüringer Rostbratwurst</v>
      </c>
      <c r="K326" t="str">
        <f>_xlfn.XLOOKUP(Table6[[#This Row],[Product Name]],Product[Product Name],Product[Category],"ERROR",0)</f>
        <v>Meat/ Poultry</v>
      </c>
      <c r="L326" t="str">
        <f>_xlfn.XLOOKUP(Table6[[#This Row],[Order ID]],Table5[OrderID],Table5[ShipmentMode],"Error",0)</f>
        <v>DHL</v>
      </c>
    </row>
    <row r="327" spans="2:12">
      <c r="B327">
        <v>326</v>
      </c>
      <c r="C327">
        <v>10369</v>
      </c>
      <c r="D327" t="s">
        <v>796</v>
      </c>
      <c r="E327">
        <v>18</v>
      </c>
      <c r="F327" t="s">
        <v>1221</v>
      </c>
      <c r="G327" s="1">
        <f>DATE(LEFT(Table6[[#This Row],[Shipment Date]],4), MID(Table6[[#This Row],[Shipment Date]],5,2), RIGHT(Table6[[#This Row],[Shipment Date]],2))</f>
        <v>42365</v>
      </c>
      <c r="H327" s="9">
        <f>_xlfn.XLOOKUP(Table6[[#This Row],[Order ID]],Table5[OrderID],Table5[OrderDate],"Error",0)</f>
        <v>42340</v>
      </c>
      <c r="I327" s="6">
        <f>Table6[[#This Row],['[Formatted'] Shipment Dates]]-Table6[[#This Row],[Order Dates]]</f>
        <v>25</v>
      </c>
      <c r="J327" t="str">
        <f>_xlfn.XLOOKUP(Table6[[#This Row],[Product ID]],Product[Product ID],Product[Product Name],"ERROR",0)</f>
        <v>Gnocchi di nonna Alice</v>
      </c>
      <c r="K327" t="str">
        <f>_xlfn.XLOOKUP(Table6[[#This Row],[Product Name]],Product[Product Name],Product[Category],"ERROR",0)</f>
        <v xml:space="preserve">Grains/ Cereals </v>
      </c>
      <c r="L327" t="str">
        <f>_xlfn.XLOOKUP(Table6[[#This Row],[Order ID]],Table5[OrderID],Table5[ShipmentMode],"Error",0)</f>
        <v>DHL</v>
      </c>
    </row>
    <row r="328" spans="2:12">
      <c r="B328">
        <v>327</v>
      </c>
      <c r="C328">
        <v>10370</v>
      </c>
      <c r="D328" t="s">
        <v>648</v>
      </c>
      <c r="E328">
        <v>15</v>
      </c>
      <c r="F328" t="s">
        <v>1221</v>
      </c>
      <c r="G328" s="1">
        <f>DATE(LEFT(Table6[[#This Row],[Shipment Date]],4), MID(Table6[[#This Row],[Shipment Date]],5,2), RIGHT(Table6[[#This Row],[Shipment Date]],2))</f>
        <v>42365</v>
      </c>
      <c r="H328" s="9">
        <f>_xlfn.XLOOKUP(Table6[[#This Row],[Order ID]],Table5[OrderID],Table5[OrderDate],"Error",0)</f>
        <v>42341</v>
      </c>
      <c r="I328" s="6">
        <f>Table6[[#This Row],['[Formatted'] Shipment Dates]]-Table6[[#This Row],[Order Dates]]</f>
        <v>24</v>
      </c>
      <c r="J328" t="str">
        <f>_xlfn.XLOOKUP(Table6[[#This Row],[Product ID]],Product[Product ID],Product[Product Name],"ERROR",0)</f>
        <v>Chai</v>
      </c>
      <c r="K328" t="str">
        <f>_xlfn.XLOOKUP(Table6[[#This Row],[Product Name]],Product[Product Name],Product[Category],"ERROR",0)</f>
        <v xml:space="preserve">Drinks </v>
      </c>
      <c r="L328" t="str">
        <f>_xlfn.XLOOKUP(Table6[[#This Row],[Order ID]],Table5[OrderID],Table5[ShipmentMode],"Error",0)</f>
        <v>DHL</v>
      </c>
    </row>
    <row r="329" spans="2:12">
      <c r="B329">
        <v>328</v>
      </c>
      <c r="C329">
        <v>10370</v>
      </c>
      <c r="D329" t="s">
        <v>819</v>
      </c>
      <c r="E329">
        <v>30</v>
      </c>
      <c r="F329" t="s">
        <v>1221</v>
      </c>
      <c r="G329" s="1">
        <f>DATE(LEFT(Table6[[#This Row],[Shipment Date]],4), MID(Table6[[#This Row],[Shipment Date]],5,2), RIGHT(Table6[[#This Row],[Shipment Date]],2))</f>
        <v>42365</v>
      </c>
      <c r="H329" s="9">
        <f>_xlfn.XLOOKUP(Table6[[#This Row],[Order ID]],Table5[OrderID],Table5[OrderDate],"Error",0)</f>
        <v>42341</v>
      </c>
      <c r="I329" s="6">
        <f>Table6[[#This Row],['[Formatted'] Shipment Dates]]-Table6[[#This Row],[Order Dates]]</f>
        <v>24</v>
      </c>
      <c r="J329" t="str">
        <f>_xlfn.XLOOKUP(Table6[[#This Row],[Product ID]],Product[Product ID],Product[Product Name],"ERROR",0)</f>
        <v>Wimmers gute Semmelknödel</v>
      </c>
      <c r="K329" t="str">
        <f>_xlfn.XLOOKUP(Table6[[#This Row],[Product Name]],Product[Product Name],Product[Category],"ERROR",0)</f>
        <v xml:space="preserve">Grains/ Cereals </v>
      </c>
      <c r="L329" t="str">
        <f>_xlfn.XLOOKUP(Table6[[#This Row],[Order ID]],Table5[OrderID],Table5[ShipmentMode],"Error",0)</f>
        <v>DHL</v>
      </c>
    </row>
    <row r="330" spans="2:12">
      <c r="B330">
        <v>329</v>
      </c>
      <c r="C330">
        <v>10370</v>
      </c>
      <c r="D330" t="s">
        <v>842</v>
      </c>
      <c r="E330">
        <v>20</v>
      </c>
      <c r="F330" t="s">
        <v>1222</v>
      </c>
      <c r="G330" s="1">
        <f>DATE(LEFT(Table6[[#This Row],[Shipment Date]],4), MID(Table6[[#This Row],[Shipment Date]],5,2), RIGHT(Table6[[#This Row],[Shipment Date]],2))</f>
        <v>42362</v>
      </c>
      <c r="H330" s="9">
        <f>_xlfn.XLOOKUP(Table6[[#This Row],[Order ID]],Table5[OrderID],Table5[OrderDate],"Error",0)</f>
        <v>42341</v>
      </c>
      <c r="I330" s="6">
        <f>Table6[[#This Row],['[Formatted'] Shipment Dates]]-Table6[[#This Row],[Order Dates]]</f>
        <v>21</v>
      </c>
      <c r="J330" t="str">
        <f>_xlfn.XLOOKUP(Table6[[#This Row],[Product ID]],Product[Product ID],Product[Product Name],"ERROR",0)</f>
        <v>Longlife Tofu</v>
      </c>
      <c r="K330" t="str">
        <f>_xlfn.XLOOKUP(Table6[[#This Row],[Product Name]],Product[Product Name],Product[Category],"ERROR",0)</f>
        <v xml:space="preserve">Produce </v>
      </c>
      <c r="L330" t="str">
        <f>_xlfn.XLOOKUP(Table6[[#This Row],[Order ID]],Table5[OrderID],Table5[ShipmentMode],"Error",0)</f>
        <v>DHL</v>
      </c>
    </row>
    <row r="331" spans="2:12">
      <c r="B331">
        <v>330</v>
      </c>
      <c r="C331">
        <v>10371</v>
      </c>
      <c r="D331" t="s">
        <v>744</v>
      </c>
      <c r="E331">
        <v>6</v>
      </c>
      <c r="F331" t="s">
        <v>1220</v>
      </c>
      <c r="G331" s="1">
        <f>DATE(LEFT(Table6[[#This Row],[Shipment Date]],4), MID(Table6[[#This Row],[Shipment Date]],5,2), RIGHT(Table6[[#This Row],[Shipment Date]],2))</f>
        <v>42347</v>
      </c>
      <c r="H331" s="9">
        <f>_xlfn.XLOOKUP(Table6[[#This Row],[Order ID]],Table5[OrderID],Table5[OrderDate],"Error",0)</f>
        <v>42341</v>
      </c>
      <c r="I331" s="6">
        <f>Table6[[#This Row],['[Formatted'] Shipment Dates]]-Table6[[#This Row],[Order Dates]]</f>
        <v>6</v>
      </c>
      <c r="J331" t="str">
        <f>_xlfn.XLOOKUP(Table6[[#This Row],[Product ID]],Product[Product ID],Product[Product Name],"ERROR",0)</f>
        <v>Inlagd Sill</v>
      </c>
      <c r="K331" t="str">
        <f>_xlfn.XLOOKUP(Table6[[#This Row],[Product Name]],Product[Product Name],Product[Category],"ERROR",0)</f>
        <v>Seafood</v>
      </c>
      <c r="L331" t="str">
        <f>_xlfn.XLOOKUP(Table6[[#This Row],[Order ID]],Table5[OrderID],Table5[ShipmentMode],"Error",0)</f>
        <v>DHL Express</v>
      </c>
    </row>
    <row r="332" spans="2:12">
      <c r="B332">
        <v>331</v>
      </c>
      <c r="C332">
        <v>10372</v>
      </c>
      <c r="D332" t="s">
        <v>701</v>
      </c>
      <c r="E332">
        <v>12</v>
      </c>
      <c r="F332" t="s">
        <v>1220</v>
      </c>
      <c r="G332" s="1">
        <f>DATE(LEFT(Table6[[#This Row],[Shipment Date]],4), MID(Table6[[#This Row],[Shipment Date]],5,2), RIGHT(Table6[[#This Row],[Shipment Date]],2))</f>
        <v>42347</v>
      </c>
      <c r="H332" s="9">
        <f>_xlfn.XLOOKUP(Table6[[#This Row],[Order ID]],Table5[OrderID],Table5[OrderDate],"Error",0)</f>
        <v>42342</v>
      </c>
      <c r="I332" s="6">
        <f>Table6[[#This Row],['[Formatted'] Shipment Dates]]-Table6[[#This Row],[Order Dates]]</f>
        <v>5</v>
      </c>
      <c r="J332" t="str">
        <f>_xlfn.XLOOKUP(Table6[[#This Row],[Product ID]],Product[Product ID],Product[Product Name],"ERROR",0)</f>
        <v>Sir Rodney's Marmalade</v>
      </c>
      <c r="K332" t="str">
        <f>_xlfn.XLOOKUP(Table6[[#This Row],[Product Name]],Product[Product Name],Product[Category],"ERROR",0)</f>
        <v>Desserts</v>
      </c>
      <c r="L332" t="str">
        <f>_xlfn.XLOOKUP(Table6[[#This Row],[Order ID]],Table5[OrderID],Table5[ShipmentMode],"Error",0)</f>
        <v>DHL</v>
      </c>
    </row>
    <row r="333" spans="2:12">
      <c r="B333">
        <v>332</v>
      </c>
      <c r="C333">
        <v>10372</v>
      </c>
      <c r="D333" t="s">
        <v>749</v>
      </c>
      <c r="E333">
        <v>40</v>
      </c>
      <c r="F333" t="s">
        <v>1220</v>
      </c>
      <c r="G333" s="1">
        <f>DATE(LEFT(Table6[[#This Row],[Shipment Date]],4), MID(Table6[[#This Row],[Shipment Date]],5,2), RIGHT(Table6[[#This Row],[Shipment Date]],2))</f>
        <v>42347</v>
      </c>
      <c r="H333" s="9">
        <f>_xlfn.XLOOKUP(Table6[[#This Row],[Order ID]],Table5[OrderID],Table5[OrderDate],"Error",0)</f>
        <v>42342</v>
      </c>
      <c r="I333" s="6">
        <f>Table6[[#This Row],['[Formatted'] Shipment Dates]]-Table6[[#This Row],[Order Dates]]</f>
        <v>5</v>
      </c>
      <c r="J333" t="str">
        <f>_xlfn.XLOOKUP(Table6[[#This Row],[Product ID]],Product[Product ID],Product[Product Name],"ERROR",0)</f>
        <v>Côte de Blaye</v>
      </c>
      <c r="K333" t="str">
        <f>_xlfn.XLOOKUP(Table6[[#This Row],[Product Name]],Product[Product Name],Product[Category],"ERROR",0)</f>
        <v xml:space="preserve">Drinks </v>
      </c>
      <c r="L333" t="str">
        <f>_xlfn.XLOOKUP(Table6[[#This Row],[Order ID]],Table5[OrderID],Table5[ShipmentMode],"Error",0)</f>
        <v>DHL</v>
      </c>
    </row>
    <row r="334" spans="2:12">
      <c r="B334">
        <v>333</v>
      </c>
      <c r="C334">
        <v>10372</v>
      </c>
      <c r="D334" t="s">
        <v>808</v>
      </c>
      <c r="E334">
        <v>70</v>
      </c>
      <c r="F334" t="s">
        <v>1220</v>
      </c>
      <c r="G334" s="1">
        <f>DATE(LEFT(Table6[[#This Row],[Shipment Date]],4), MID(Table6[[#This Row],[Shipment Date]],5,2), RIGHT(Table6[[#This Row],[Shipment Date]],2))</f>
        <v>42347</v>
      </c>
      <c r="H334" s="9">
        <f>_xlfn.XLOOKUP(Table6[[#This Row],[Order ID]],Table5[OrderID],Table5[OrderDate],"Error",0)</f>
        <v>42342</v>
      </c>
      <c r="I334" s="6">
        <f>Table6[[#This Row],['[Formatted'] Shipment Dates]]-Table6[[#This Row],[Order Dates]]</f>
        <v>5</v>
      </c>
      <c r="J334" t="str">
        <f>_xlfn.XLOOKUP(Table6[[#This Row],[Product ID]],Product[Product ID],Product[Product Name],"ERROR",0)</f>
        <v>Camembert Pierrot</v>
      </c>
      <c r="K334" t="str">
        <f>_xlfn.XLOOKUP(Table6[[#This Row],[Product Name]],Product[Product Name],Product[Category],"ERROR",0)</f>
        <v>Dairy Products</v>
      </c>
      <c r="L334" t="str">
        <f>_xlfn.XLOOKUP(Table6[[#This Row],[Order ID]],Table5[OrderID],Table5[ShipmentMode],"Error",0)</f>
        <v>DHL</v>
      </c>
    </row>
    <row r="335" spans="2:12">
      <c r="B335">
        <v>334</v>
      </c>
      <c r="C335">
        <v>10372</v>
      </c>
      <c r="D335" t="s">
        <v>837</v>
      </c>
      <c r="E335">
        <v>42</v>
      </c>
      <c r="F335" t="s">
        <v>1223</v>
      </c>
      <c r="G335" s="1">
        <f>DATE(LEFT(Table6[[#This Row],[Shipment Date]],4), MID(Table6[[#This Row],[Shipment Date]],5,2), RIGHT(Table6[[#This Row],[Shipment Date]],2))</f>
        <v>42349</v>
      </c>
      <c r="H335" s="9">
        <f>_xlfn.XLOOKUP(Table6[[#This Row],[Order ID]],Table5[OrderID],Table5[OrderDate],"Error",0)</f>
        <v>42342</v>
      </c>
      <c r="I335" s="6">
        <f>Table6[[#This Row],['[Formatted'] Shipment Dates]]-Table6[[#This Row],[Order Dates]]</f>
        <v>7</v>
      </c>
      <c r="J335" t="str">
        <f>_xlfn.XLOOKUP(Table6[[#This Row],[Product ID]],Product[Product ID],Product[Product Name],"ERROR",0)</f>
        <v>Mozzarella di Giovanni</v>
      </c>
      <c r="K335" t="str">
        <f>_xlfn.XLOOKUP(Table6[[#This Row],[Product Name]],Product[Product Name],Product[Category],"ERROR",0)</f>
        <v>Dairy Products</v>
      </c>
      <c r="L335" t="str">
        <f>_xlfn.XLOOKUP(Table6[[#This Row],[Order ID]],Table5[OrderID],Table5[ShipmentMode],"Error",0)</f>
        <v>DHL</v>
      </c>
    </row>
    <row r="336" spans="2:12">
      <c r="B336">
        <v>335</v>
      </c>
      <c r="C336">
        <v>10373</v>
      </c>
      <c r="D336" t="s">
        <v>801</v>
      </c>
      <c r="E336">
        <v>80</v>
      </c>
      <c r="F336" t="s">
        <v>1223</v>
      </c>
      <c r="G336" s="1">
        <f>DATE(LEFT(Table6[[#This Row],[Shipment Date]],4), MID(Table6[[#This Row],[Shipment Date]],5,2), RIGHT(Table6[[#This Row],[Shipment Date]],2))</f>
        <v>42349</v>
      </c>
      <c r="H336" s="9">
        <f>_xlfn.XLOOKUP(Table6[[#This Row],[Order ID]],Table5[OrderID],Table5[OrderDate],"Error",0)</f>
        <v>42343</v>
      </c>
      <c r="I336" s="6">
        <f>Table6[[#This Row],['[Formatted'] Shipment Dates]]-Table6[[#This Row],[Order Dates]]</f>
        <v>6</v>
      </c>
      <c r="J336" t="str">
        <f>_xlfn.XLOOKUP(Table6[[#This Row],[Product ID]],Product[Product ID],Product[Product Name],"ERROR",0)</f>
        <v>Escargots de Bourgogne</v>
      </c>
      <c r="K336" t="str">
        <f>_xlfn.XLOOKUP(Table6[[#This Row],[Product Name]],Product[Product Name],Product[Category],"ERROR",0)</f>
        <v>Seafood</v>
      </c>
      <c r="L336" t="str">
        <f>_xlfn.XLOOKUP(Table6[[#This Row],[Order ID]],Table5[OrderID],Table5[ShipmentMode],"Error",0)</f>
        <v>UPS</v>
      </c>
    </row>
    <row r="337" spans="2:12">
      <c r="B337">
        <v>336</v>
      </c>
      <c r="C337">
        <v>10373</v>
      </c>
      <c r="D337" t="s">
        <v>835</v>
      </c>
      <c r="E337">
        <v>50</v>
      </c>
      <c r="F337" t="s">
        <v>1220</v>
      </c>
      <c r="G337" s="1">
        <f>DATE(LEFT(Table6[[#This Row],[Shipment Date]],4), MID(Table6[[#This Row],[Shipment Date]],5,2), RIGHT(Table6[[#This Row],[Shipment Date]],2))</f>
        <v>42347</v>
      </c>
      <c r="H337" s="9">
        <f>_xlfn.XLOOKUP(Table6[[#This Row],[Order ID]],Table5[OrderID],Table5[OrderDate],"Error",0)</f>
        <v>42343</v>
      </c>
      <c r="I337" s="6">
        <f>Table6[[#This Row],['[Formatted'] Shipment Dates]]-Table6[[#This Row],[Order Dates]]</f>
        <v>4</v>
      </c>
      <c r="J337" t="str">
        <f>_xlfn.XLOOKUP(Table6[[#This Row],[Product ID]],Product[Product ID],Product[Product Name],"ERROR",0)</f>
        <v>Flotemysost</v>
      </c>
      <c r="K337" t="str">
        <f>_xlfn.XLOOKUP(Table6[[#This Row],[Product Name]],Product[Product Name],Product[Category],"ERROR",0)</f>
        <v>Dairy Products</v>
      </c>
      <c r="L337" t="str">
        <f>_xlfn.XLOOKUP(Table6[[#This Row],[Order ID]],Table5[OrderID],Table5[ShipmentMode],"Error",0)</f>
        <v>UPS</v>
      </c>
    </row>
    <row r="338" spans="2:12">
      <c r="B338">
        <v>337</v>
      </c>
      <c r="C338">
        <v>10374</v>
      </c>
      <c r="D338" t="s">
        <v>731</v>
      </c>
      <c r="E338">
        <v>30</v>
      </c>
      <c r="F338" t="s">
        <v>1220</v>
      </c>
      <c r="G338" s="1">
        <f>DATE(LEFT(Table6[[#This Row],[Shipment Date]],4), MID(Table6[[#This Row],[Shipment Date]],5,2), RIGHT(Table6[[#This Row],[Shipment Date]],2))</f>
        <v>42347</v>
      </c>
      <c r="H338" s="9">
        <f>_xlfn.XLOOKUP(Table6[[#This Row],[Order ID]],Table5[OrderID],Table5[OrderDate],"Error",0)</f>
        <v>42343</v>
      </c>
      <c r="I338" s="6">
        <f>Table6[[#This Row],['[Formatted'] Shipment Dates]]-Table6[[#This Row],[Order Dates]]</f>
        <v>4</v>
      </c>
      <c r="J338" t="str">
        <f>_xlfn.XLOOKUP(Table6[[#This Row],[Product ID]],Product[Product ID],Product[Product Name],"ERROR",0)</f>
        <v>Gorgonzola Telino</v>
      </c>
      <c r="K338" t="str">
        <f>_xlfn.XLOOKUP(Table6[[#This Row],[Product Name]],Product[Product Name],Product[Category],"ERROR",0)</f>
        <v>Dairy Products</v>
      </c>
      <c r="L338" t="str">
        <f>_xlfn.XLOOKUP(Table6[[#This Row],[Order ID]],Table5[OrderID],Table5[ShipmentMode],"Error",0)</f>
        <v>UPS</v>
      </c>
    </row>
    <row r="339" spans="2:12">
      <c r="B339">
        <v>338</v>
      </c>
      <c r="C339">
        <v>10374</v>
      </c>
      <c r="D339" t="s">
        <v>801</v>
      </c>
      <c r="E339">
        <v>15</v>
      </c>
      <c r="F339" t="s">
        <v>1220</v>
      </c>
      <c r="G339" s="1">
        <f>DATE(LEFT(Table6[[#This Row],[Shipment Date]],4), MID(Table6[[#This Row],[Shipment Date]],5,2), RIGHT(Table6[[#This Row],[Shipment Date]],2))</f>
        <v>42347</v>
      </c>
      <c r="H339" s="9">
        <f>_xlfn.XLOOKUP(Table6[[#This Row],[Order ID]],Table5[OrderID],Table5[OrderDate],"Error",0)</f>
        <v>42343</v>
      </c>
      <c r="I339" s="6">
        <f>Table6[[#This Row],['[Formatted'] Shipment Dates]]-Table6[[#This Row],[Order Dates]]</f>
        <v>4</v>
      </c>
      <c r="J339" t="str">
        <f>_xlfn.XLOOKUP(Table6[[#This Row],[Product ID]],Product[Product ID],Product[Product Name],"ERROR",0)</f>
        <v>Escargots de Bourgogne</v>
      </c>
      <c r="K339" t="str">
        <f>_xlfn.XLOOKUP(Table6[[#This Row],[Product Name]],Product[Product Name],Product[Category],"ERROR",0)</f>
        <v>Seafood</v>
      </c>
      <c r="L339" t="str">
        <f>_xlfn.XLOOKUP(Table6[[#This Row],[Order ID]],Table5[OrderID],Table5[ShipmentMode],"Error",0)</f>
        <v>UPS</v>
      </c>
    </row>
    <row r="340" spans="2:12">
      <c r="B340">
        <v>339</v>
      </c>
      <c r="C340">
        <v>10375</v>
      </c>
      <c r="D340" t="s">
        <v>687</v>
      </c>
      <c r="E340">
        <v>15</v>
      </c>
      <c r="F340" t="s">
        <v>1220</v>
      </c>
      <c r="G340" s="1">
        <f>DATE(LEFT(Table6[[#This Row],[Shipment Date]],4), MID(Table6[[#This Row],[Shipment Date]],5,2), RIGHT(Table6[[#This Row],[Shipment Date]],2))</f>
        <v>42347</v>
      </c>
      <c r="H340" s="9">
        <f>_xlfn.XLOOKUP(Table6[[#This Row],[Order ID]],Table5[OrderID],Table5[OrderDate],"Error",0)</f>
        <v>42344</v>
      </c>
      <c r="I340" s="6">
        <f>Table6[[#This Row],['[Formatted'] Shipment Dates]]-Table6[[#This Row],[Order Dates]]</f>
        <v>3</v>
      </c>
      <c r="J340" t="str">
        <f>_xlfn.XLOOKUP(Table6[[#This Row],[Product ID]],Product[Product ID],Product[Product Name],"ERROR",0)</f>
        <v>Tofu</v>
      </c>
      <c r="K340" t="str">
        <f>_xlfn.XLOOKUP(Table6[[#This Row],[Product Name]],Product[Product Name],Product[Category],"ERROR",0)</f>
        <v xml:space="preserve">Produce </v>
      </c>
      <c r="L340" t="str">
        <f>_xlfn.XLOOKUP(Table6[[#This Row],[Order ID]],Table5[OrderID],Table5[ShipmentMode],"Error",0)</f>
        <v>DHL</v>
      </c>
    </row>
    <row r="341" spans="2:12">
      <c r="B341">
        <v>340</v>
      </c>
      <c r="C341">
        <v>10375</v>
      </c>
      <c r="D341" t="s">
        <v>791</v>
      </c>
      <c r="E341">
        <v>10</v>
      </c>
      <c r="F341" t="s">
        <v>1224</v>
      </c>
      <c r="G341" s="1">
        <f>DATE(LEFT(Table6[[#This Row],[Shipment Date]],4), MID(Table6[[#This Row],[Shipment Date]],5,2), RIGHT(Table6[[#This Row],[Shipment Date]],2))</f>
        <v>42351</v>
      </c>
      <c r="H341" s="9">
        <f>_xlfn.XLOOKUP(Table6[[#This Row],[Order ID]],Table5[OrderID],Table5[OrderDate],"Error",0)</f>
        <v>42344</v>
      </c>
      <c r="I341" s="6">
        <f>Table6[[#This Row],['[Formatted'] Shipment Dates]]-Table6[[#This Row],[Order Dates]]</f>
        <v>7</v>
      </c>
      <c r="J341" t="str">
        <f>_xlfn.XLOOKUP(Table6[[#This Row],[Product ID]],Product[Product ID],Product[Product Name],"ERROR",0)</f>
        <v>Tourtière</v>
      </c>
      <c r="K341" t="str">
        <f>_xlfn.XLOOKUP(Table6[[#This Row],[Product Name]],Product[Product Name],Product[Category],"ERROR",0)</f>
        <v>Meat/ Poultry</v>
      </c>
      <c r="L341" t="str">
        <f>_xlfn.XLOOKUP(Table6[[#This Row],[Order ID]],Table5[OrderID],Table5[ShipmentMode],"Error",0)</f>
        <v>DHL</v>
      </c>
    </row>
    <row r="342" spans="2:12">
      <c r="B342">
        <v>341</v>
      </c>
      <c r="C342">
        <v>10376</v>
      </c>
      <c r="D342" t="s">
        <v>731</v>
      </c>
      <c r="E342">
        <v>42</v>
      </c>
      <c r="F342" t="s">
        <v>1224</v>
      </c>
      <c r="G342" s="1">
        <f>DATE(LEFT(Table6[[#This Row],[Shipment Date]],4), MID(Table6[[#This Row],[Shipment Date]],5,2), RIGHT(Table6[[#This Row],[Shipment Date]],2))</f>
        <v>42351</v>
      </c>
      <c r="H342" s="9">
        <f>_xlfn.XLOOKUP(Table6[[#This Row],[Order ID]],Table5[OrderID],Table5[OrderDate],"Error",0)</f>
        <v>42347</v>
      </c>
      <c r="I342" s="6">
        <f>Table6[[#This Row],['[Formatted'] Shipment Dates]]-Table6[[#This Row],[Order Dates]]</f>
        <v>4</v>
      </c>
      <c r="J342" t="str">
        <f>_xlfn.XLOOKUP(Table6[[#This Row],[Product ID]],Product[Product ID],Product[Product Name],"ERROR",0)</f>
        <v>Gorgonzola Telino</v>
      </c>
      <c r="K342" t="str">
        <f>_xlfn.XLOOKUP(Table6[[#This Row],[Product Name]],Product[Product Name],Product[Category],"ERROR",0)</f>
        <v>Dairy Products</v>
      </c>
      <c r="L342" t="str">
        <f>_xlfn.XLOOKUP(Table6[[#This Row],[Order ID]],Table5[OrderID],Table5[ShipmentMode],"Error",0)</f>
        <v>DHL</v>
      </c>
    </row>
    <row r="343" spans="2:12">
      <c r="B343">
        <v>342</v>
      </c>
      <c r="C343">
        <v>10377</v>
      </c>
      <c r="D343" t="s">
        <v>723</v>
      </c>
      <c r="E343">
        <v>20</v>
      </c>
      <c r="F343" t="s">
        <v>1224</v>
      </c>
      <c r="G343" s="1">
        <f>DATE(LEFT(Table6[[#This Row],[Shipment Date]],4), MID(Table6[[#This Row],[Shipment Date]],5,2), RIGHT(Table6[[#This Row],[Shipment Date]],2))</f>
        <v>42351</v>
      </c>
      <c r="H343" s="9">
        <f>_xlfn.XLOOKUP(Table6[[#This Row],[Order ID]],Table5[OrderID],Table5[OrderDate],"Error",0)</f>
        <v>42347</v>
      </c>
      <c r="I343" s="6">
        <f>Table6[[#This Row],['[Formatted'] Shipment Dates]]-Table6[[#This Row],[Order Dates]]</f>
        <v>4</v>
      </c>
      <c r="J343" t="str">
        <f>_xlfn.XLOOKUP(Table6[[#This Row],[Product ID]],Product[Product ID],Product[Product Name],"ERROR",0)</f>
        <v>Rössle Sauerkraut</v>
      </c>
      <c r="K343" t="str">
        <f>_xlfn.XLOOKUP(Table6[[#This Row],[Product Name]],Product[Product Name],Product[Category],"ERROR",0)</f>
        <v xml:space="preserve">Produce </v>
      </c>
      <c r="L343" t="str">
        <f>_xlfn.XLOOKUP(Table6[[#This Row],[Order ID]],Table5[OrderID],Table5[ShipmentMode],"Error",0)</f>
        <v>UPS</v>
      </c>
    </row>
    <row r="344" spans="2:12">
      <c r="B344">
        <v>343</v>
      </c>
      <c r="C344">
        <v>10377</v>
      </c>
      <c r="D344" t="s">
        <v>752</v>
      </c>
      <c r="E344">
        <v>20</v>
      </c>
      <c r="F344" t="s">
        <v>1225</v>
      </c>
      <c r="G344" s="1">
        <f>DATE(LEFT(Table6[[#This Row],[Shipment Date]],4), MID(Table6[[#This Row],[Shipment Date]],5,2), RIGHT(Table6[[#This Row],[Shipment Date]],2))</f>
        <v>42357</v>
      </c>
      <c r="H344" s="9">
        <f>_xlfn.XLOOKUP(Table6[[#This Row],[Order ID]],Table5[OrderID],Table5[OrderDate],"Error",0)</f>
        <v>42347</v>
      </c>
      <c r="I344" s="6">
        <f>Table6[[#This Row],['[Formatted'] Shipment Dates]]-Table6[[#This Row],[Order Dates]]</f>
        <v>10</v>
      </c>
      <c r="J344" t="str">
        <f>_xlfn.XLOOKUP(Table6[[#This Row],[Product ID]],Product[Product ID],Product[Product Name],"ERROR",0)</f>
        <v>Chartreuse verte</v>
      </c>
      <c r="K344" t="str">
        <f>_xlfn.XLOOKUP(Table6[[#This Row],[Product Name]],Product[Product Name],Product[Category],"ERROR",0)</f>
        <v xml:space="preserve">Drinks </v>
      </c>
      <c r="L344" t="str">
        <f>_xlfn.XLOOKUP(Table6[[#This Row],[Order ID]],Table5[OrderID],Table5[ShipmentMode],"Error",0)</f>
        <v>UPS</v>
      </c>
    </row>
    <row r="345" spans="2:12">
      <c r="B345">
        <v>344</v>
      </c>
      <c r="C345">
        <v>10378</v>
      </c>
      <c r="D345" t="s">
        <v>835</v>
      </c>
      <c r="E345">
        <v>6</v>
      </c>
      <c r="F345" t="s">
        <v>1224</v>
      </c>
      <c r="G345" s="1">
        <f>DATE(LEFT(Table6[[#This Row],[Shipment Date]],4), MID(Table6[[#This Row],[Shipment Date]],5,2), RIGHT(Table6[[#This Row],[Shipment Date]],2))</f>
        <v>42351</v>
      </c>
      <c r="H345" s="9">
        <f>_xlfn.XLOOKUP(Table6[[#This Row],[Order ID]],Table5[OrderID],Table5[OrderDate],"Error",0)</f>
        <v>42348</v>
      </c>
      <c r="I345" s="6">
        <f>Table6[[#This Row],['[Formatted'] Shipment Dates]]-Table6[[#This Row],[Order Dates]]</f>
        <v>3</v>
      </c>
      <c r="J345" t="str">
        <f>_xlfn.XLOOKUP(Table6[[#This Row],[Product ID]],Product[Product ID],Product[Product Name],"ERROR",0)</f>
        <v>Flotemysost</v>
      </c>
      <c r="K345" t="str">
        <f>_xlfn.XLOOKUP(Table6[[#This Row],[Product Name]],Product[Product Name],Product[Category],"ERROR",0)</f>
        <v>Dairy Products</v>
      </c>
      <c r="L345" t="str">
        <f>_xlfn.XLOOKUP(Table6[[#This Row],[Order ID]],Table5[OrderID],Table5[ShipmentMode],"Error",0)</f>
        <v>UPS</v>
      </c>
    </row>
    <row r="346" spans="2:12">
      <c r="B346">
        <v>345</v>
      </c>
      <c r="C346">
        <v>10379</v>
      </c>
      <c r="D346" t="s">
        <v>757</v>
      </c>
      <c r="E346">
        <v>8</v>
      </c>
      <c r="F346" t="s">
        <v>1224</v>
      </c>
      <c r="G346" s="1">
        <f>DATE(LEFT(Table6[[#This Row],[Shipment Date]],4), MID(Table6[[#This Row],[Shipment Date]],5,2), RIGHT(Table6[[#This Row],[Shipment Date]],2))</f>
        <v>42351</v>
      </c>
      <c r="H346" s="9">
        <f>_xlfn.XLOOKUP(Table6[[#This Row],[Order ID]],Table5[OrderID],Table5[OrderDate],"Error",0)</f>
        <v>42349</v>
      </c>
      <c r="I346" s="6">
        <f>Table6[[#This Row],['[Formatted'] Shipment Dates]]-Table6[[#This Row],[Order Dates]]</f>
        <v>2</v>
      </c>
      <c r="J346" t="str">
        <f>_xlfn.XLOOKUP(Table6[[#This Row],[Product ID]],Product[Product ID],Product[Product Name],"ERROR",0)</f>
        <v>Jack's New England Clam Chowder</v>
      </c>
      <c r="K346" t="str">
        <f>_xlfn.XLOOKUP(Table6[[#This Row],[Product Name]],Product[Product Name],Product[Category],"ERROR",0)</f>
        <v>Seafood</v>
      </c>
      <c r="L346" t="str">
        <f>_xlfn.XLOOKUP(Table6[[#This Row],[Order ID]],Table5[OrderID],Table5[ShipmentMode],"Error",0)</f>
        <v>DHL Express</v>
      </c>
    </row>
    <row r="347" spans="2:12">
      <c r="B347">
        <v>346</v>
      </c>
      <c r="C347">
        <v>10379</v>
      </c>
      <c r="D347" t="s">
        <v>817</v>
      </c>
      <c r="E347">
        <v>16</v>
      </c>
      <c r="F347" t="s">
        <v>1224</v>
      </c>
      <c r="G347" s="1">
        <f>DATE(LEFT(Table6[[#This Row],[Shipment Date]],4), MID(Table6[[#This Row],[Shipment Date]],5,2), RIGHT(Table6[[#This Row],[Shipment Date]],2))</f>
        <v>42351</v>
      </c>
      <c r="H347" s="9">
        <f>_xlfn.XLOOKUP(Table6[[#This Row],[Order ID]],Table5[OrderID],Table5[OrderDate],"Error",0)</f>
        <v>42349</v>
      </c>
      <c r="I347" s="6">
        <f>Table6[[#This Row],['[Formatted'] Shipment Dates]]-Table6[[#This Row],[Order Dates]]</f>
        <v>2</v>
      </c>
      <c r="J347" t="str">
        <f>_xlfn.XLOOKUP(Table6[[#This Row],[Product ID]],Product[Product ID],Product[Product Name],"ERROR",0)</f>
        <v>Vegie-spread</v>
      </c>
      <c r="K347" t="str">
        <f>_xlfn.XLOOKUP(Table6[[#This Row],[Product Name]],Product[Product Name],Product[Category],"ERROR",0)</f>
        <v>Condiments</v>
      </c>
      <c r="L347" t="str">
        <f>_xlfn.XLOOKUP(Table6[[#This Row],[Order ID]],Table5[OrderID],Table5[ShipmentMode],"Error",0)</f>
        <v>DHL Express</v>
      </c>
    </row>
    <row r="348" spans="2:12">
      <c r="B348">
        <v>347</v>
      </c>
      <c r="C348">
        <v>10379</v>
      </c>
      <c r="D348" t="s">
        <v>821</v>
      </c>
      <c r="E348">
        <v>20</v>
      </c>
      <c r="F348" t="s">
        <v>1226</v>
      </c>
      <c r="G348" s="1">
        <f>DATE(LEFT(Table6[[#This Row],[Shipment Date]],4), MID(Table6[[#This Row],[Shipment Date]],5,2), RIGHT(Table6[[#This Row],[Shipment Date]],2))</f>
        <v>42385</v>
      </c>
      <c r="H348" s="9">
        <f>_xlfn.XLOOKUP(Table6[[#This Row],[Order ID]],Table5[OrderID],Table5[OrderDate],"Error",0)</f>
        <v>42349</v>
      </c>
      <c r="I348" s="6">
        <f>Table6[[#This Row],['[Formatted'] Shipment Dates]]-Table6[[#This Row],[Order Dates]]</f>
        <v>36</v>
      </c>
      <c r="J348" t="str">
        <f>_xlfn.XLOOKUP(Table6[[#This Row],[Product ID]],Product[Product ID],Product[Product Name],"ERROR",0)</f>
        <v>Louisiana Fiery Hot Pepper Sauce</v>
      </c>
      <c r="K348" t="str">
        <f>_xlfn.XLOOKUP(Table6[[#This Row],[Product Name]],Product[Product Name],Product[Category],"ERROR",0)</f>
        <v>Condiments</v>
      </c>
      <c r="L348" t="str">
        <f>_xlfn.XLOOKUP(Table6[[#This Row],[Order ID]],Table5[OrderID],Table5[ShipmentMode],"Error",0)</f>
        <v>DHL Express</v>
      </c>
    </row>
    <row r="349" spans="2:12">
      <c r="B349">
        <v>348</v>
      </c>
      <c r="C349">
        <v>10380</v>
      </c>
      <c r="D349" t="s">
        <v>728</v>
      </c>
      <c r="E349">
        <v>18</v>
      </c>
      <c r="F349" t="s">
        <v>1226</v>
      </c>
      <c r="G349" s="1">
        <f>DATE(LEFT(Table6[[#This Row],[Shipment Date]],4), MID(Table6[[#This Row],[Shipment Date]],5,2), RIGHT(Table6[[#This Row],[Shipment Date]],2))</f>
        <v>42385</v>
      </c>
      <c r="H349" s="9">
        <f>_xlfn.XLOOKUP(Table6[[#This Row],[Order ID]],Table5[OrderID],Table5[OrderDate],"Error",0)</f>
        <v>42350</v>
      </c>
      <c r="I349" s="6">
        <f>Table6[[#This Row],['[Formatted'] Shipment Dates]]-Table6[[#This Row],[Order Dates]]</f>
        <v>35</v>
      </c>
      <c r="J349" t="str">
        <f>_xlfn.XLOOKUP(Table6[[#This Row],[Product ID]],Product[Product ID],Product[Product Name],"ERROR",0)</f>
        <v>Nord-Ost Matjeshering</v>
      </c>
      <c r="K349" t="str">
        <f>_xlfn.XLOOKUP(Table6[[#This Row],[Product Name]],Product[Product Name],Product[Category],"ERROR",0)</f>
        <v>Seafood</v>
      </c>
      <c r="L349" t="str">
        <f>_xlfn.XLOOKUP(Table6[[#This Row],[Order ID]],Table5[OrderID],Table5[ShipmentMode],"Error",0)</f>
        <v>UPS</v>
      </c>
    </row>
    <row r="350" spans="2:12">
      <c r="B350">
        <v>349</v>
      </c>
      <c r="C350">
        <v>10380</v>
      </c>
      <c r="D350" t="s">
        <v>789</v>
      </c>
      <c r="E350">
        <v>20</v>
      </c>
      <c r="F350" t="s">
        <v>1226</v>
      </c>
      <c r="G350" s="1">
        <f>DATE(LEFT(Table6[[#This Row],[Shipment Date]],4), MID(Table6[[#This Row],[Shipment Date]],5,2), RIGHT(Table6[[#This Row],[Shipment Date]],2))</f>
        <v>42385</v>
      </c>
      <c r="H350" s="9">
        <f>_xlfn.XLOOKUP(Table6[[#This Row],[Order ID]],Table5[OrderID],Table5[OrderDate],"Error",0)</f>
        <v>42350</v>
      </c>
      <c r="I350" s="6">
        <f>Table6[[#This Row],['[Formatted'] Shipment Dates]]-Table6[[#This Row],[Order Dates]]</f>
        <v>35</v>
      </c>
      <c r="J350" t="str">
        <f>_xlfn.XLOOKUP(Table6[[#This Row],[Product ID]],Product[Product ID],Product[Product Name],"ERROR",0)</f>
        <v>Perth Pasties</v>
      </c>
      <c r="K350" t="str">
        <f>_xlfn.XLOOKUP(Table6[[#This Row],[Product Name]],Product[Product Name],Product[Category],"ERROR",0)</f>
        <v>Meat/ Poultry</v>
      </c>
      <c r="L350" t="str">
        <f>_xlfn.XLOOKUP(Table6[[#This Row],[Order ID]],Table5[OrderID],Table5[ShipmentMode],"Error",0)</f>
        <v>UPS</v>
      </c>
    </row>
    <row r="351" spans="2:12">
      <c r="B351">
        <v>350</v>
      </c>
      <c r="C351">
        <v>10380</v>
      </c>
      <c r="D351" t="s">
        <v>808</v>
      </c>
      <c r="E351">
        <v>6</v>
      </c>
      <c r="F351" t="s">
        <v>1226</v>
      </c>
      <c r="G351" s="1">
        <f>DATE(LEFT(Table6[[#This Row],[Shipment Date]],4), MID(Table6[[#This Row],[Shipment Date]],5,2), RIGHT(Table6[[#This Row],[Shipment Date]],2))</f>
        <v>42385</v>
      </c>
      <c r="H351" s="9">
        <f>_xlfn.XLOOKUP(Table6[[#This Row],[Order ID]],Table5[OrderID],Table5[OrderDate],"Error",0)</f>
        <v>42350</v>
      </c>
      <c r="I351" s="6">
        <f>Table6[[#This Row],['[Formatted'] Shipment Dates]]-Table6[[#This Row],[Order Dates]]</f>
        <v>35</v>
      </c>
      <c r="J351" t="str">
        <f>_xlfn.XLOOKUP(Table6[[#This Row],[Product ID]],Product[Product ID],Product[Product Name],"ERROR",0)</f>
        <v>Camembert Pierrot</v>
      </c>
      <c r="K351" t="str">
        <f>_xlfn.XLOOKUP(Table6[[#This Row],[Product Name]],Product[Product Name],Product[Category],"ERROR",0)</f>
        <v>Dairy Products</v>
      </c>
      <c r="L351" t="str">
        <f>_xlfn.XLOOKUP(Table6[[#This Row],[Order ID]],Table5[OrderID],Table5[ShipmentMode],"Error",0)</f>
        <v>UPS</v>
      </c>
    </row>
    <row r="352" spans="2:12">
      <c r="B352">
        <v>351</v>
      </c>
      <c r="C352">
        <v>10380</v>
      </c>
      <c r="D352" t="s">
        <v>833</v>
      </c>
      <c r="E352">
        <v>30</v>
      </c>
      <c r="F352" t="s">
        <v>1224</v>
      </c>
      <c r="G352" s="1">
        <f>DATE(LEFT(Table6[[#This Row],[Shipment Date]],4), MID(Table6[[#This Row],[Shipment Date]],5,2), RIGHT(Table6[[#This Row],[Shipment Date]],2))</f>
        <v>42351</v>
      </c>
      <c r="H352" s="9">
        <f>_xlfn.XLOOKUP(Table6[[#This Row],[Order ID]],Table5[OrderID],Table5[OrderDate],"Error",0)</f>
        <v>42350</v>
      </c>
      <c r="I352" s="6">
        <f>Table6[[#This Row],['[Formatted'] Shipment Dates]]-Table6[[#This Row],[Order Dates]]</f>
        <v>1</v>
      </c>
      <c r="J352" t="str">
        <f>_xlfn.XLOOKUP(Table6[[#This Row],[Product ID]],Product[Product ID],Product[Product Name],"ERROR",0)</f>
        <v>Outback Lager</v>
      </c>
      <c r="K352" t="str">
        <f>_xlfn.XLOOKUP(Table6[[#This Row],[Product Name]],Product[Product Name],Product[Category],"ERROR",0)</f>
        <v xml:space="preserve">Drinks </v>
      </c>
      <c r="L352" t="str">
        <f>_xlfn.XLOOKUP(Table6[[#This Row],[Order ID]],Table5[OrderID],Table5[ShipmentMode],"Error",0)</f>
        <v>UPS</v>
      </c>
    </row>
    <row r="353" spans="2:12">
      <c r="B353">
        <v>352</v>
      </c>
      <c r="C353">
        <v>10381</v>
      </c>
      <c r="D353" t="s">
        <v>842</v>
      </c>
      <c r="E353">
        <v>14</v>
      </c>
      <c r="F353" t="s">
        <v>1227</v>
      </c>
      <c r="G353" s="1">
        <f>DATE(LEFT(Table6[[#This Row],[Shipment Date]],4), MID(Table6[[#This Row],[Shipment Date]],5,2), RIGHT(Table6[[#This Row],[Shipment Date]],2))</f>
        <v>42354</v>
      </c>
      <c r="H353" s="9">
        <f>_xlfn.XLOOKUP(Table6[[#This Row],[Order ID]],Table5[OrderID],Table5[OrderDate],"Error",0)</f>
        <v>42350</v>
      </c>
      <c r="I353" s="6">
        <f>Table6[[#This Row],['[Formatted'] Shipment Dates]]-Table6[[#This Row],[Order Dates]]</f>
        <v>4</v>
      </c>
      <c r="J353" t="str">
        <f>_xlfn.XLOOKUP(Table6[[#This Row],[Product ID]],Product[Product ID],Product[Product Name],"ERROR",0)</f>
        <v>Longlife Tofu</v>
      </c>
      <c r="K353" t="str">
        <f>_xlfn.XLOOKUP(Table6[[#This Row],[Product Name]],Product[Product Name],Product[Category],"ERROR",0)</f>
        <v xml:space="preserve">Produce </v>
      </c>
      <c r="L353" t="str">
        <f>_xlfn.XLOOKUP(Table6[[#This Row],[Order ID]],Table5[OrderID],Table5[ShipmentMode],"Error",0)</f>
        <v>UPS</v>
      </c>
    </row>
    <row r="354" spans="2:12">
      <c r="B354">
        <v>353</v>
      </c>
      <c r="C354">
        <v>10382</v>
      </c>
      <c r="D354" t="s">
        <v>664</v>
      </c>
      <c r="E354">
        <v>32</v>
      </c>
      <c r="F354" t="s">
        <v>1227</v>
      </c>
      <c r="G354" s="1">
        <f>DATE(LEFT(Table6[[#This Row],[Shipment Date]],4), MID(Table6[[#This Row],[Shipment Date]],5,2), RIGHT(Table6[[#This Row],[Shipment Date]],2))</f>
        <v>42354</v>
      </c>
      <c r="H354" s="9">
        <f>_xlfn.XLOOKUP(Table6[[#This Row],[Order ID]],Table5[OrderID],Table5[OrderDate],"Error",0)</f>
        <v>42351</v>
      </c>
      <c r="I354" s="6">
        <f>Table6[[#This Row],['[Formatted'] Shipment Dates]]-Table6[[#This Row],[Order Dates]]</f>
        <v>3</v>
      </c>
      <c r="J354" t="str">
        <f>_xlfn.XLOOKUP(Table6[[#This Row],[Product ID]],Product[Product ID],Product[Product Name],"ERROR",0)</f>
        <v>Chef Anton's Gumbo Mix</v>
      </c>
      <c r="K354" t="str">
        <f>_xlfn.XLOOKUP(Table6[[#This Row],[Product Name]],Product[Product Name],Product[Category],"ERROR",0)</f>
        <v>Condiments</v>
      </c>
      <c r="L354" t="str">
        <f>_xlfn.XLOOKUP(Table6[[#This Row],[Order ID]],Table5[OrderID],Table5[ShipmentMode],"Error",0)</f>
        <v>DHL Express</v>
      </c>
    </row>
    <row r="355" spans="2:12">
      <c r="B355">
        <v>354</v>
      </c>
      <c r="C355">
        <v>10382</v>
      </c>
      <c r="D355" t="s">
        <v>696</v>
      </c>
      <c r="E355">
        <v>9</v>
      </c>
      <c r="F355" t="s">
        <v>1227</v>
      </c>
      <c r="G355" s="1">
        <f>DATE(LEFT(Table6[[#This Row],[Shipment Date]],4), MID(Table6[[#This Row],[Shipment Date]],5,2), RIGHT(Table6[[#This Row],[Shipment Date]],2))</f>
        <v>42354</v>
      </c>
      <c r="H355" s="9">
        <f>_xlfn.XLOOKUP(Table6[[#This Row],[Order ID]],Table5[OrderID],Table5[OrderDate],"Error",0)</f>
        <v>42351</v>
      </c>
      <c r="I355" s="6">
        <f>Table6[[#This Row],['[Formatted'] Shipment Dates]]-Table6[[#This Row],[Order Dates]]</f>
        <v>3</v>
      </c>
      <c r="J355" t="str">
        <f>_xlfn.XLOOKUP(Table6[[#This Row],[Product ID]],Product[Product ID],Product[Product Name],"ERROR",0)</f>
        <v>Carnarvon Tigers</v>
      </c>
      <c r="K355" t="str">
        <f>_xlfn.XLOOKUP(Table6[[#This Row],[Product Name]],Product[Product Name],Product[Category],"ERROR",0)</f>
        <v>Seafood</v>
      </c>
      <c r="L355" t="str">
        <f>_xlfn.XLOOKUP(Table6[[#This Row],[Order ID]],Table5[OrderID],Table5[ShipmentMode],"Error",0)</f>
        <v>DHL Express</v>
      </c>
    </row>
    <row r="356" spans="2:12">
      <c r="B356">
        <v>355</v>
      </c>
      <c r="C356">
        <v>10382</v>
      </c>
      <c r="D356" t="s">
        <v>726</v>
      </c>
      <c r="E356">
        <v>14</v>
      </c>
      <c r="F356" t="s">
        <v>1227</v>
      </c>
      <c r="G356" s="1">
        <f>DATE(LEFT(Table6[[#This Row],[Shipment Date]],4), MID(Table6[[#This Row],[Shipment Date]],5,2), RIGHT(Table6[[#This Row],[Shipment Date]],2))</f>
        <v>42354</v>
      </c>
      <c r="H356" s="9">
        <f>_xlfn.XLOOKUP(Table6[[#This Row],[Order ID]],Table5[OrderID],Table5[OrderDate],"Error",0)</f>
        <v>42351</v>
      </c>
      <c r="I356" s="6">
        <f>Table6[[#This Row],['[Formatted'] Shipment Dates]]-Table6[[#This Row],[Order Dates]]</f>
        <v>3</v>
      </c>
      <c r="J356" t="str">
        <f>_xlfn.XLOOKUP(Table6[[#This Row],[Product ID]],Product[Product ID],Product[Product Name],"ERROR",0)</f>
        <v>Thüringer Rostbratwurst</v>
      </c>
      <c r="K356" t="str">
        <f>_xlfn.XLOOKUP(Table6[[#This Row],[Product Name]],Product[Product Name],Product[Category],"ERROR",0)</f>
        <v>Meat/ Poultry</v>
      </c>
      <c r="L356" t="str">
        <f>_xlfn.XLOOKUP(Table6[[#This Row],[Order ID]],Table5[OrderID],Table5[ShipmentMode],"Error",0)</f>
        <v>DHL Express</v>
      </c>
    </row>
    <row r="357" spans="2:12">
      <c r="B357">
        <v>356</v>
      </c>
      <c r="C357">
        <v>10382</v>
      </c>
      <c r="D357" t="s">
        <v>736</v>
      </c>
      <c r="E357">
        <v>60</v>
      </c>
      <c r="F357" t="s">
        <v>1227</v>
      </c>
      <c r="G357" s="1">
        <f>DATE(LEFT(Table6[[#This Row],[Shipment Date]],4), MID(Table6[[#This Row],[Shipment Date]],5,2), RIGHT(Table6[[#This Row],[Shipment Date]],2))</f>
        <v>42354</v>
      </c>
      <c r="H357" s="9">
        <f>_xlfn.XLOOKUP(Table6[[#This Row],[Order ID]],Table5[OrderID],Table5[OrderDate],"Error",0)</f>
        <v>42351</v>
      </c>
      <c r="I357" s="6">
        <f>Table6[[#This Row],['[Formatted'] Shipment Dates]]-Table6[[#This Row],[Order Dates]]</f>
        <v>3</v>
      </c>
      <c r="J357" t="str">
        <f>_xlfn.XLOOKUP(Table6[[#This Row],[Product ID]],Product[Product ID],Product[Product Name],"ERROR",0)</f>
        <v>Geitost</v>
      </c>
      <c r="K357" t="str">
        <f>_xlfn.XLOOKUP(Table6[[#This Row],[Product Name]],Product[Product Name],Product[Category],"ERROR",0)</f>
        <v>Dairy Products</v>
      </c>
      <c r="L357" t="str">
        <f>_xlfn.XLOOKUP(Table6[[#This Row],[Order ID]],Table5[OrderID],Table5[ShipmentMode],"Error",0)</f>
        <v>DHL Express</v>
      </c>
    </row>
    <row r="358" spans="2:12">
      <c r="B358">
        <v>357</v>
      </c>
      <c r="C358">
        <v>10382</v>
      </c>
      <c r="D358" t="s">
        <v>842</v>
      </c>
      <c r="E358">
        <v>50</v>
      </c>
      <c r="F358" t="s">
        <v>1228</v>
      </c>
      <c r="G358" s="1">
        <f>DATE(LEFT(Table6[[#This Row],[Shipment Date]],4), MID(Table6[[#This Row],[Shipment Date]],5,2), RIGHT(Table6[[#This Row],[Shipment Date]],2))</f>
        <v>42356</v>
      </c>
      <c r="H358" s="9">
        <f>_xlfn.XLOOKUP(Table6[[#This Row],[Order ID]],Table5[OrderID],Table5[OrderDate],"Error",0)</f>
        <v>42351</v>
      </c>
      <c r="I358" s="6">
        <f>Table6[[#This Row],['[Formatted'] Shipment Dates]]-Table6[[#This Row],[Order Dates]]</f>
        <v>5</v>
      </c>
      <c r="J358" t="str">
        <f>_xlfn.XLOOKUP(Table6[[#This Row],[Product ID]],Product[Product ID],Product[Product Name],"ERROR",0)</f>
        <v>Longlife Tofu</v>
      </c>
      <c r="K358" t="str">
        <f>_xlfn.XLOOKUP(Table6[[#This Row],[Product Name]],Product[Product Name],Product[Category],"ERROR",0)</f>
        <v xml:space="preserve">Produce </v>
      </c>
      <c r="L358" t="str">
        <f>_xlfn.XLOOKUP(Table6[[#This Row],[Order ID]],Table5[OrderID],Table5[ShipmentMode],"Error",0)</f>
        <v>DHL Express</v>
      </c>
    </row>
    <row r="359" spans="2:12">
      <c r="B359">
        <v>358</v>
      </c>
      <c r="C359">
        <v>10383</v>
      </c>
      <c r="D359" t="s">
        <v>684</v>
      </c>
      <c r="E359">
        <v>20</v>
      </c>
      <c r="F359" t="s">
        <v>1228</v>
      </c>
      <c r="G359" s="1">
        <f>DATE(LEFT(Table6[[#This Row],[Shipment Date]],4), MID(Table6[[#This Row],[Shipment Date]],5,2), RIGHT(Table6[[#This Row],[Shipment Date]],2))</f>
        <v>42356</v>
      </c>
      <c r="H359" s="9">
        <f>_xlfn.XLOOKUP(Table6[[#This Row],[Order ID]],Table5[OrderID],Table5[OrderDate],"Error",0)</f>
        <v>42354</v>
      </c>
      <c r="I359" s="6">
        <f>Table6[[#This Row],['[Formatted'] Shipment Dates]]-Table6[[#This Row],[Order Dates]]</f>
        <v>2</v>
      </c>
      <c r="J359" t="str">
        <f>_xlfn.XLOOKUP(Table6[[#This Row],[Product ID]],Product[Product ID],Product[Product Name],"ERROR",0)</f>
        <v>Konbu</v>
      </c>
      <c r="K359" t="str">
        <f>_xlfn.XLOOKUP(Table6[[#This Row],[Product Name]],Product[Product Name],Product[Category],"ERROR",0)</f>
        <v>Seafood</v>
      </c>
      <c r="L359" t="str">
        <f>_xlfn.XLOOKUP(Table6[[#This Row],[Order ID]],Table5[OrderID],Table5[ShipmentMode],"Error",0)</f>
        <v>UPS</v>
      </c>
    </row>
    <row r="360" spans="2:12">
      <c r="B360">
        <v>359</v>
      </c>
      <c r="C360">
        <v>10383</v>
      </c>
      <c r="D360" t="s">
        <v>781</v>
      </c>
      <c r="E360">
        <v>15</v>
      </c>
      <c r="F360" t="s">
        <v>1228</v>
      </c>
      <c r="G360" s="1">
        <f>DATE(LEFT(Table6[[#This Row],[Shipment Date]],4), MID(Table6[[#This Row],[Shipment Date]],5,2), RIGHT(Table6[[#This Row],[Shipment Date]],2))</f>
        <v>42356</v>
      </c>
      <c r="H360" s="9">
        <f>_xlfn.XLOOKUP(Table6[[#This Row],[Order ID]],Table5[OrderID],Table5[OrderDate],"Error",0)</f>
        <v>42354</v>
      </c>
      <c r="I360" s="6">
        <f>Table6[[#This Row],['[Formatted'] Shipment Dates]]-Table6[[#This Row],[Order Dates]]</f>
        <v>2</v>
      </c>
      <c r="J360" t="str">
        <f>_xlfn.XLOOKUP(Table6[[#This Row],[Product ID]],Product[Product ID],Product[Product Name],"ERROR",0)</f>
        <v>Valkoinen suklaa</v>
      </c>
      <c r="K360" t="str">
        <f>_xlfn.XLOOKUP(Table6[[#This Row],[Product Name]],Product[Product Name],Product[Category],"ERROR",0)</f>
        <v>Desserts</v>
      </c>
      <c r="L360" t="str">
        <f>_xlfn.XLOOKUP(Table6[[#This Row],[Order ID]],Table5[OrderID],Table5[ShipmentMode],"Error",0)</f>
        <v>UPS</v>
      </c>
    </row>
    <row r="361" spans="2:12">
      <c r="B361">
        <v>360</v>
      </c>
      <c r="C361">
        <v>10383</v>
      </c>
      <c r="D361" t="s">
        <v>796</v>
      </c>
      <c r="E361">
        <v>20</v>
      </c>
      <c r="F361" t="s">
        <v>1229</v>
      </c>
      <c r="G361" s="1">
        <f>DATE(LEFT(Table6[[#This Row],[Shipment Date]],4), MID(Table6[[#This Row],[Shipment Date]],5,2), RIGHT(Table6[[#This Row],[Shipment Date]],2))</f>
        <v>42358</v>
      </c>
      <c r="H361" s="9">
        <f>_xlfn.XLOOKUP(Table6[[#This Row],[Order ID]],Table5[OrderID],Table5[OrderDate],"Error",0)</f>
        <v>42354</v>
      </c>
      <c r="I361" s="6">
        <f>Table6[[#This Row],['[Formatted'] Shipment Dates]]-Table6[[#This Row],[Order Dates]]</f>
        <v>4</v>
      </c>
      <c r="J361" t="str">
        <f>_xlfn.XLOOKUP(Table6[[#This Row],[Product ID]],Product[Product ID],Product[Product Name],"ERROR",0)</f>
        <v>Gnocchi di nonna Alice</v>
      </c>
      <c r="K361" t="str">
        <f>_xlfn.XLOOKUP(Table6[[#This Row],[Product Name]],Product[Product Name],Product[Category],"ERROR",0)</f>
        <v xml:space="preserve">Grains/ Cereals </v>
      </c>
      <c r="L361" t="str">
        <f>_xlfn.XLOOKUP(Table6[[#This Row],[Order ID]],Table5[OrderID],Table5[ShipmentMode],"Error",0)</f>
        <v>UPS</v>
      </c>
    </row>
    <row r="362" spans="2:12">
      <c r="B362">
        <v>361</v>
      </c>
      <c r="C362">
        <v>10384</v>
      </c>
      <c r="D362" t="s">
        <v>701</v>
      </c>
      <c r="E362">
        <v>28</v>
      </c>
      <c r="F362" t="s">
        <v>1229</v>
      </c>
      <c r="G362" s="1">
        <f>DATE(LEFT(Table6[[#This Row],[Shipment Date]],4), MID(Table6[[#This Row],[Shipment Date]],5,2), RIGHT(Table6[[#This Row],[Shipment Date]],2))</f>
        <v>42358</v>
      </c>
      <c r="H362" s="9">
        <f>_xlfn.XLOOKUP(Table6[[#This Row],[Order ID]],Table5[OrderID],Table5[OrderDate],"Error",0)</f>
        <v>42354</v>
      </c>
      <c r="I362" s="6">
        <f>Table6[[#This Row],['[Formatted'] Shipment Dates]]-Table6[[#This Row],[Order Dates]]</f>
        <v>4</v>
      </c>
      <c r="J362" t="str">
        <f>_xlfn.XLOOKUP(Table6[[#This Row],[Product ID]],Product[Product ID],Product[Product Name],"ERROR",0)</f>
        <v>Sir Rodney's Marmalade</v>
      </c>
      <c r="K362" t="str">
        <f>_xlfn.XLOOKUP(Table6[[#This Row],[Product Name]],Product[Product Name],Product[Category],"ERROR",0)</f>
        <v>Desserts</v>
      </c>
      <c r="L362" t="str">
        <f>_xlfn.XLOOKUP(Table6[[#This Row],[Order ID]],Table5[OrderID],Table5[ShipmentMode],"Error",0)</f>
        <v>UPS</v>
      </c>
    </row>
    <row r="363" spans="2:12">
      <c r="B363">
        <v>362</v>
      </c>
      <c r="C363">
        <v>10384</v>
      </c>
      <c r="D363" t="s">
        <v>808</v>
      </c>
      <c r="E363">
        <v>15</v>
      </c>
      <c r="F363" t="s">
        <v>1230</v>
      </c>
      <c r="G363" s="1">
        <f>DATE(LEFT(Table6[[#This Row],[Shipment Date]],4), MID(Table6[[#This Row],[Shipment Date]],5,2), RIGHT(Table6[[#This Row],[Shipment Date]],2))</f>
        <v>42361</v>
      </c>
      <c r="H363" s="9">
        <f>_xlfn.XLOOKUP(Table6[[#This Row],[Order ID]],Table5[OrderID],Table5[OrderDate],"Error",0)</f>
        <v>42354</v>
      </c>
      <c r="I363" s="6">
        <f>Table6[[#This Row],['[Formatted'] Shipment Dates]]-Table6[[#This Row],[Order Dates]]</f>
        <v>7</v>
      </c>
      <c r="J363" t="str">
        <f>_xlfn.XLOOKUP(Table6[[#This Row],[Product ID]],Product[Product ID],Product[Product Name],"ERROR",0)</f>
        <v>Camembert Pierrot</v>
      </c>
      <c r="K363" t="str">
        <f>_xlfn.XLOOKUP(Table6[[#This Row],[Product Name]],Product[Product Name],Product[Category],"ERROR",0)</f>
        <v>Dairy Products</v>
      </c>
      <c r="L363" t="str">
        <f>_xlfn.XLOOKUP(Table6[[#This Row],[Order ID]],Table5[OrderID],Table5[ShipmentMode],"Error",0)</f>
        <v>UPS</v>
      </c>
    </row>
    <row r="364" spans="2:12">
      <c r="B364">
        <v>363</v>
      </c>
      <c r="C364">
        <v>10385</v>
      </c>
      <c r="D364" t="s">
        <v>669</v>
      </c>
      <c r="E364">
        <v>10</v>
      </c>
      <c r="F364" t="s">
        <v>1230</v>
      </c>
      <c r="G364" s="1">
        <f>DATE(LEFT(Table6[[#This Row],[Shipment Date]],4), MID(Table6[[#This Row],[Shipment Date]],5,2), RIGHT(Table6[[#This Row],[Shipment Date]],2))</f>
        <v>42361</v>
      </c>
      <c r="H364" s="9">
        <f>_xlfn.XLOOKUP(Table6[[#This Row],[Order ID]],Table5[OrderID],Table5[OrderDate],"Error",0)</f>
        <v>42355</v>
      </c>
      <c r="I364" s="6">
        <f>Table6[[#This Row],['[Formatted'] Shipment Dates]]-Table6[[#This Row],[Order Dates]]</f>
        <v>6</v>
      </c>
      <c r="J364" t="str">
        <f>_xlfn.XLOOKUP(Table6[[#This Row],[Product ID]],Product[Product ID],Product[Product Name],"ERROR",0)</f>
        <v>Uncle Bob's Organic Dried Pears</v>
      </c>
      <c r="K364" t="str">
        <f>_xlfn.XLOOKUP(Table6[[#This Row],[Product Name]],Product[Product Name],Product[Category],"ERROR",0)</f>
        <v xml:space="preserve">Produce </v>
      </c>
      <c r="L364" t="str">
        <f>_xlfn.XLOOKUP(Table6[[#This Row],[Order ID]],Table5[OrderID],Table5[ShipmentMode],"Error",0)</f>
        <v>DHL</v>
      </c>
    </row>
    <row r="365" spans="2:12">
      <c r="B365">
        <v>364</v>
      </c>
      <c r="C365">
        <v>10385</v>
      </c>
      <c r="D365" t="s">
        <v>808</v>
      </c>
      <c r="E365">
        <v>20</v>
      </c>
      <c r="F365" t="s">
        <v>1230</v>
      </c>
      <c r="G365" s="1">
        <f>DATE(LEFT(Table6[[#This Row],[Shipment Date]],4), MID(Table6[[#This Row],[Shipment Date]],5,2), RIGHT(Table6[[#This Row],[Shipment Date]],2))</f>
        <v>42361</v>
      </c>
      <c r="H365" s="9">
        <f>_xlfn.XLOOKUP(Table6[[#This Row],[Order ID]],Table5[OrderID],Table5[OrderDate],"Error",0)</f>
        <v>42355</v>
      </c>
      <c r="I365" s="6">
        <f>Table6[[#This Row],['[Formatted'] Shipment Dates]]-Table6[[#This Row],[Order Dates]]</f>
        <v>6</v>
      </c>
      <c r="J365" t="str">
        <f>_xlfn.XLOOKUP(Table6[[#This Row],[Product ID]],Product[Product ID],Product[Product Name],"ERROR",0)</f>
        <v>Camembert Pierrot</v>
      </c>
      <c r="K365" t="str">
        <f>_xlfn.XLOOKUP(Table6[[#This Row],[Product Name]],Product[Product Name],Product[Category],"ERROR",0)</f>
        <v>Dairy Products</v>
      </c>
      <c r="L365" t="str">
        <f>_xlfn.XLOOKUP(Table6[[#This Row],[Order ID]],Table5[OrderID],Table5[ShipmentMode],"Error",0)</f>
        <v>DHL</v>
      </c>
    </row>
    <row r="366" spans="2:12">
      <c r="B366">
        <v>365</v>
      </c>
      <c r="C366">
        <v>10385</v>
      </c>
      <c r="D366" t="s">
        <v>828</v>
      </c>
      <c r="E366">
        <v>8</v>
      </c>
      <c r="F366" t="s">
        <v>1231</v>
      </c>
      <c r="G366" s="1">
        <f>DATE(LEFT(Table6[[#This Row],[Shipment Date]],4), MID(Table6[[#This Row],[Shipment Date]],5,2), RIGHT(Table6[[#This Row],[Shipment Date]],2))</f>
        <v>42363</v>
      </c>
      <c r="H366" s="9">
        <f>_xlfn.XLOOKUP(Table6[[#This Row],[Order ID]],Table5[OrderID],Table5[OrderDate],"Error",0)</f>
        <v>42355</v>
      </c>
      <c r="I366" s="6">
        <f>Table6[[#This Row],['[Formatted'] Shipment Dates]]-Table6[[#This Row],[Order Dates]]</f>
        <v>8</v>
      </c>
      <c r="J366" t="str">
        <f>_xlfn.XLOOKUP(Table6[[#This Row],[Product ID]],Product[Product ID],Product[Product Name],"ERROR",0)</f>
        <v>Scottish Longbreads</v>
      </c>
      <c r="K366" t="str">
        <f>_xlfn.XLOOKUP(Table6[[#This Row],[Product Name]],Product[Product Name],Product[Category],"ERROR",0)</f>
        <v>Desserts</v>
      </c>
      <c r="L366" t="str">
        <f>_xlfn.XLOOKUP(Table6[[#This Row],[Order ID]],Table5[OrderID],Table5[ShipmentMode],"Error",0)</f>
        <v>DHL</v>
      </c>
    </row>
    <row r="367" spans="2:12">
      <c r="B367">
        <v>366</v>
      </c>
      <c r="C367">
        <v>10386</v>
      </c>
      <c r="D367" t="s">
        <v>711</v>
      </c>
      <c r="E367">
        <v>15</v>
      </c>
      <c r="F367" t="s">
        <v>1231</v>
      </c>
      <c r="G367" s="1">
        <f>DATE(LEFT(Table6[[#This Row],[Shipment Date]],4), MID(Table6[[#This Row],[Shipment Date]],5,2), RIGHT(Table6[[#This Row],[Shipment Date]],2))</f>
        <v>42363</v>
      </c>
      <c r="H367" s="9">
        <f>_xlfn.XLOOKUP(Table6[[#This Row],[Order ID]],Table5[OrderID],Table5[OrderDate],"Error",0)</f>
        <v>42356</v>
      </c>
      <c r="I367" s="6">
        <f>Table6[[#This Row],['[Formatted'] Shipment Dates]]-Table6[[#This Row],[Order Dates]]</f>
        <v>7</v>
      </c>
      <c r="J367" t="str">
        <f>_xlfn.XLOOKUP(Table6[[#This Row],[Product ID]],Product[Product ID],Product[Product Name],"ERROR",0)</f>
        <v>Guaraná Fantástica</v>
      </c>
      <c r="K367" t="str">
        <f>_xlfn.XLOOKUP(Table6[[#This Row],[Product Name]],Product[Product Name],Product[Category],"ERROR",0)</f>
        <v xml:space="preserve">Drinks </v>
      </c>
      <c r="L367" t="str">
        <f>_xlfn.XLOOKUP(Table6[[#This Row],[Order ID]],Table5[OrderID],Table5[ShipmentMode],"Error",0)</f>
        <v>UPS</v>
      </c>
    </row>
    <row r="368" spans="2:12">
      <c r="B368">
        <v>367</v>
      </c>
      <c r="C368">
        <v>10386</v>
      </c>
      <c r="D368" t="s">
        <v>739</v>
      </c>
      <c r="E368">
        <v>10</v>
      </c>
      <c r="F368" t="s">
        <v>1229</v>
      </c>
      <c r="G368" s="1">
        <f>DATE(LEFT(Table6[[#This Row],[Shipment Date]],4), MID(Table6[[#This Row],[Shipment Date]],5,2), RIGHT(Table6[[#This Row],[Shipment Date]],2))</f>
        <v>42358</v>
      </c>
      <c r="H368" s="9">
        <f>_xlfn.XLOOKUP(Table6[[#This Row],[Order ID]],Table5[OrderID],Table5[OrderDate],"Error",0)</f>
        <v>42356</v>
      </c>
      <c r="I368" s="6">
        <f>Table6[[#This Row],['[Formatted'] Shipment Dates]]-Table6[[#This Row],[Order Dates]]</f>
        <v>2</v>
      </c>
      <c r="J368" t="str">
        <f>_xlfn.XLOOKUP(Table6[[#This Row],[Product ID]],Product[Product ID],Product[Product Name],"ERROR",0)</f>
        <v>Sasquatch Ale</v>
      </c>
      <c r="K368" t="str">
        <f>_xlfn.XLOOKUP(Table6[[#This Row],[Product Name]],Product[Product Name],Product[Category],"ERROR",0)</f>
        <v xml:space="preserve">Drinks </v>
      </c>
      <c r="L368" t="str">
        <f>_xlfn.XLOOKUP(Table6[[#This Row],[Order ID]],Table5[OrderID],Table5[ShipmentMode],"Error",0)</f>
        <v>UPS</v>
      </c>
    </row>
    <row r="369" spans="2:12">
      <c r="B369">
        <v>368</v>
      </c>
      <c r="C369">
        <v>10387</v>
      </c>
      <c r="D369" t="s">
        <v>711</v>
      </c>
      <c r="E369">
        <v>15</v>
      </c>
      <c r="F369" t="s">
        <v>1229</v>
      </c>
      <c r="G369" s="1">
        <f>DATE(LEFT(Table6[[#This Row],[Shipment Date]],4), MID(Table6[[#This Row],[Shipment Date]],5,2), RIGHT(Table6[[#This Row],[Shipment Date]],2))</f>
        <v>42358</v>
      </c>
      <c r="H369" s="9">
        <f>_xlfn.XLOOKUP(Table6[[#This Row],[Order ID]],Table5[OrderID],Table5[OrderDate],"Error",0)</f>
        <v>42356</v>
      </c>
      <c r="I369" s="6">
        <f>Table6[[#This Row],['[Formatted'] Shipment Dates]]-Table6[[#This Row],[Order Dates]]</f>
        <v>2</v>
      </c>
      <c r="J369" t="str">
        <f>_xlfn.XLOOKUP(Table6[[#This Row],[Product ID]],Product[Product ID],Product[Product Name],"ERROR",0)</f>
        <v>Guaraná Fantástica</v>
      </c>
      <c r="K369" t="str">
        <f>_xlfn.XLOOKUP(Table6[[#This Row],[Product Name]],Product[Product Name],Product[Category],"ERROR",0)</f>
        <v xml:space="preserve">Drinks </v>
      </c>
      <c r="L369" t="str">
        <f>_xlfn.XLOOKUP(Table6[[#This Row],[Order ID]],Table5[OrderID],Table5[ShipmentMode],"Error",0)</f>
        <v>DHL</v>
      </c>
    </row>
    <row r="370" spans="2:12">
      <c r="B370">
        <v>369</v>
      </c>
      <c r="C370">
        <v>10387</v>
      </c>
      <c r="D370" t="s">
        <v>723</v>
      </c>
      <c r="E370">
        <v>6</v>
      </c>
      <c r="F370" t="s">
        <v>1229</v>
      </c>
      <c r="G370" s="1">
        <f>DATE(LEFT(Table6[[#This Row],[Shipment Date]],4), MID(Table6[[#This Row],[Shipment Date]],5,2), RIGHT(Table6[[#This Row],[Shipment Date]],2))</f>
        <v>42358</v>
      </c>
      <c r="H370" s="9">
        <f>_xlfn.XLOOKUP(Table6[[#This Row],[Order ID]],Table5[OrderID],Table5[OrderDate],"Error",0)</f>
        <v>42356</v>
      </c>
      <c r="I370" s="6">
        <f>Table6[[#This Row],['[Formatted'] Shipment Dates]]-Table6[[#This Row],[Order Dates]]</f>
        <v>2</v>
      </c>
      <c r="J370" t="str">
        <f>_xlfn.XLOOKUP(Table6[[#This Row],[Product ID]],Product[Product ID],Product[Product Name],"ERROR",0)</f>
        <v>Rössle Sauerkraut</v>
      </c>
      <c r="K370" t="str">
        <f>_xlfn.XLOOKUP(Table6[[#This Row],[Product Name]],Product[Product Name],Product[Category],"ERROR",0)</f>
        <v xml:space="preserve">Produce </v>
      </c>
      <c r="L370" t="str">
        <f>_xlfn.XLOOKUP(Table6[[#This Row],[Order ID]],Table5[OrderID],Table5[ShipmentMode],"Error",0)</f>
        <v>DHL</v>
      </c>
    </row>
    <row r="371" spans="2:12">
      <c r="B371">
        <v>370</v>
      </c>
      <c r="C371">
        <v>10387</v>
      </c>
      <c r="D371" t="s">
        <v>804</v>
      </c>
      <c r="E371">
        <v>12</v>
      </c>
      <c r="F371" t="s">
        <v>1229</v>
      </c>
      <c r="G371" s="1">
        <f>DATE(LEFT(Table6[[#This Row],[Shipment Date]],4), MID(Table6[[#This Row],[Shipment Date]],5,2), RIGHT(Table6[[#This Row],[Shipment Date]],2))</f>
        <v>42358</v>
      </c>
      <c r="H371" s="9">
        <f>_xlfn.XLOOKUP(Table6[[#This Row],[Order ID]],Table5[OrderID],Table5[OrderDate],"Error",0)</f>
        <v>42356</v>
      </c>
      <c r="I371" s="6">
        <f>Table6[[#This Row],['[Formatted'] Shipment Dates]]-Table6[[#This Row],[Order Dates]]</f>
        <v>2</v>
      </c>
      <c r="J371" t="str">
        <f>_xlfn.XLOOKUP(Table6[[#This Row],[Product ID]],Product[Product ID],Product[Product Name],"ERROR",0)</f>
        <v>Raclette Courdavault</v>
      </c>
      <c r="K371" t="str">
        <f>_xlfn.XLOOKUP(Table6[[#This Row],[Product Name]],Product[Product Name],Product[Category],"ERROR",0)</f>
        <v>Dairy Products</v>
      </c>
      <c r="L371" t="str">
        <f>_xlfn.XLOOKUP(Table6[[#This Row],[Order ID]],Table5[OrderID],Table5[ShipmentMode],"Error",0)</f>
        <v>DHL</v>
      </c>
    </row>
    <row r="372" spans="2:12">
      <c r="B372">
        <v>371</v>
      </c>
      <c r="C372">
        <v>10387</v>
      </c>
      <c r="D372" t="s">
        <v>835</v>
      </c>
      <c r="E372">
        <v>15</v>
      </c>
      <c r="F372" t="s">
        <v>1229</v>
      </c>
      <c r="G372" s="1">
        <f>DATE(LEFT(Table6[[#This Row],[Shipment Date]],4), MID(Table6[[#This Row],[Shipment Date]],5,2), RIGHT(Table6[[#This Row],[Shipment Date]],2))</f>
        <v>42358</v>
      </c>
      <c r="H372" s="9">
        <f>_xlfn.XLOOKUP(Table6[[#This Row],[Order ID]],Table5[OrderID],Table5[OrderDate],"Error",0)</f>
        <v>42356</v>
      </c>
      <c r="I372" s="6">
        <f>Table6[[#This Row],['[Formatted'] Shipment Dates]]-Table6[[#This Row],[Order Dates]]</f>
        <v>2</v>
      </c>
      <c r="J372" t="str">
        <f>_xlfn.XLOOKUP(Table6[[#This Row],[Product ID]],Product[Product ID],Product[Product Name],"ERROR",0)</f>
        <v>Flotemysost</v>
      </c>
      <c r="K372" t="str">
        <f>_xlfn.XLOOKUP(Table6[[#This Row],[Product Name]],Product[Product Name],Product[Category],"ERROR",0)</f>
        <v>Dairy Products</v>
      </c>
      <c r="L372" t="str">
        <f>_xlfn.XLOOKUP(Table6[[#This Row],[Order ID]],Table5[OrderID],Table5[ShipmentMode],"Error",0)</f>
        <v>DHL</v>
      </c>
    </row>
    <row r="373" spans="2:12">
      <c r="B373">
        <v>372</v>
      </c>
      <c r="C373">
        <v>10388</v>
      </c>
      <c r="D373" t="s">
        <v>767</v>
      </c>
      <c r="E373">
        <v>15</v>
      </c>
      <c r="F373" t="s">
        <v>1229</v>
      </c>
      <c r="G373" s="1">
        <f>DATE(LEFT(Table6[[#This Row],[Shipment Date]],4), MID(Table6[[#This Row],[Shipment Date]],5,2), RIGHT(Table6[[#This Row],[Shipment Date]],2))</f>
        <v>42358</v>
      </c>
      <c r="H373" s="9">
        <f>_xlfn.XLOOKUP(Table6[[#This Row],[Order ID]],Table5[OrderID],Table5[OrderDate],"Error",0)</f>
        <v>42357</v>
      </c>
      <c r="I373" s="6">
        <f>Table6[[#This Row],['[Formatted'] Shipment Dates]]-Table6[[#This Row],[Order Dates]]</f>
        <v>1</v>
      </c>
      <c r="J373" t="str">
        <f>_xlfn.XLOOKUP(Table6[[#This Row],[Product ID]],Product[Product ID],Product[Product Name],"ERROR",0)</f>
        <v>Rogede sild</v>
      </c>
      <c r="K373" t="str">
        <f>_xlfn.XLOOKUP(Table6[[#This Row],[Product Name]],Product[Product Name],Product[Category],"ERROR",0)</f>
        <v>Seafood</v>
      </c>
      <c r="L373" t="str">
        <f>_xlfn.XLOOKUP(Table6[[#This Row],[Order ID]],Table5[OrderID],Table5[ShipmentMode],"Error",0)</f>
        <v>DHL Express</v>
      </c>
    </row>
    <row r="374" spans="2:12">
      <c r="B374">
        <v>373</v>
      </c>
      <c r="C374">
        <v>10388</v>
      </c>
      <c r="D374" t="s">
        <v>787</v>
      </c>
      <c r="E374">
        <v>20</v>
      </c>
      <c r="F374" t="s">
        <v>1229</v>
      </c>
      <c r="G374" s="1">
        <f>DATE(LEFT(Table6[[#This Row],[Shipment Date]],4), MID(Table6[[#This Row],[Shipment Date]],5,2), RIGHT(Table6[[#This Row],[Shipment Date]],2))</f>
        <v>42358</v>
      </c>
      <c r="H374" s="9">
        <f>_xlfn.XLOOKUP(Table6[[#This Row],[Order ID]],Table5[OrderID],Table5[OrderDate],"Error",0)</f>
        <v>42357</v>
      </c>
      <c r="I374" s="6">
        <f>Table6[[#This Row],['[Formatted'] Shipment Dates]]-Table6[[#This Row],[Order Dates]]</f>
        <v>1</v>
      </c>
      <c r="J374" t="str">
        <f>_xlfn.XLOOKUP(Table6[[#This Row],[Product ID]],Product[Product ID],Product[Product Name],"ERROR",0)</f>
        <v>Filo Mix</v>
      </c>
      <c r="K374" t="str">
        <f>_xlfn.XLOOKUP(Table6[[#This Row],[Product Name]],Product[Product Name],Product[Category],"ERROR",0)</f>
        <v xml:space="preserve">Grains/ Cereals </v>
      </c>
      <c r="L374" t="str">
        <f>_xlfn.XLOOKUP(Table6[[#This Row],[Order ID]],Table5[OrderID],Table5[ShipmentMode],"Error",0)</f>
        <v>DHL Express</v>
      </c>
    </row>
    <row r="375" spans="2:12">
      <c r="B375">
        <v>374</v>
      </c>
      <c r="C375">
        <v>10388</v>
      </c>
      <c r="D375" t="s">
        <v>789</v>
      </c>
      <c r="E375">
        <v>40</v>
      </c>
      <c r="F375" t="s">
        <v>1222</v>
      </c>
      <c r="G375" s="1">
        <f>DATE(LEFT(Table6[[#This Row],[Shipment Date]],4), MID(Table6[[#This Row],[Shipment Date]],5,2), RIGHT(Table6[[#This Row],[Shipment Date]],2))</f>
        <v>42362</v>
      </c>
      <c r="H375" s="9">
        <f>_xlfn.XLOOKUP(Table6[[#This Row],[Order ID]],Table5[OrderID],Table5[OrderDate],"Error",0)</f>
        <v>42357</v>
      </c>
      <c r="I375" s="6">
        <f>Table6[[#This Row],['[Formatted'] Shipment Dates]]-Table6[[#This Row],[Order Dates]]</f>
        <v>5</v>
      </c>
      <c r="J375" t="str">
        <f>_xlfn.XLOOKUP(Table6[[#This Row],[Product ID]],Product[Product ID],Product[Product Name],"ERROR",0)</f>
        <v>Perth Pasties</v>
      </c>
      <c r="K375" t="str">
        <f>_xlfn.XLOOKUP(Table6[[#This Row],[Product Name]],Product[Product Name],Product[Category],"ERROR",0)</f>
        <v>Meat/ Poultry</v>
      </c>
      <c r="L375" t="str">
        <f>_xlfn.XLOOKUP(Table6[[#This Row],[Order ID]],Table5[OrderID],Table5[ShipmentMode],"Error",0)</f>
        <v>DHL Express</v>
      </c>
    </row>
    <row r="376" spans="2:12">
      <c r="B376">
        <v>375</v>
      </c>
      <c r="C376">
        <v>10389</v>
      </c>
      <c r="D376" t="s">
        <v>677</v>
      </c>
      <c r="E376">
        <v>16</v>
      </c>
      <c r="F376" t="s">
        <v>1222</v>
      </c>
      <c r="G376" s="1">
        <f>DATE(LEFT(Table6[[#This Row],[Shipment Date]],4), MID(Table6[[#This Row],[Shipment Date]],5,2), RIGHT(Table6[[#This Row],[Shipment Date]],2))</f>
        <v>42362</v>
      </c>
      <c r="H376" s="9">
        <f>_xlfn.XLOOKUP(Table6[[#This Row],[Order ID]],Table5[OrderID],Table5[OrderDate],"Error",0)</f>
        <v>42358</v>
      </c>
      <c r="I376" s="6">
        <f>Table6[[#This Row],['[Formatted'] Shipment Dates]]-Table6[[#This Row],[Order Dates]]</f>
        <v>4</v>
      </c>
      <c r="J376" t="str">
        <f>_xlfn.XLOOKUP(Table6[[#This Row],[Product ID]],Product[Product ID],Product[Product Name],"ERROR",0)</f>
        <v>Ikura</v>
      </c>
      <c r="K376" t="str">
        <f>_xlfn.XLOOKUP(Table6[[#This Row],[Product Name]],Product[Product Name],Product[Category],"ERROR",0)</f>
        <v>Seafood</v>
      </c>
      <c r="L376" t="str">
        <f>_xlfn.XLOOKUP(Table6[[#This Row],[Order ID]],Table5[OrderID],Table5[ShipmentMode],"Error",0)</f>
        <v>DHL</v>
      </c>
    </row>
    <row r="377" spans="2:12">
      <c r="B377">
        <v>376</v>
      </c>
      <c r="C377">
        <v>10389</v>
      </c>
      <c r="D377" t="s">
        <v>794</v>
      </c>
      <c r="E377">
        <v>15</v>
      </c>
      <c r="F377" t="s">
        <v>1222</v>
      </c>
      <c r="G377" s="1">
        <f>DATE(LEFT(Table6[[#This Row],[Shipment Date]],4), MID(Table6[[#This Row],[Shipment Date]],5,2), RIGHT(Table6[[#This Row],[Shipment Date]],2))</f>
        <v>42362</v>
      </c>
      <c r="H377" s="9">
        <f>_xlfn.XLOOKUP(Table6[[#This Row],[Order ID]],Table5[OrderID],Table5[OrderDate],"Error",0)</f>
        <v>42358</v>
      </c>
      <c r="I377" s="6">
        <f>Table6[[#This Row],['[Formatted'] Shipment Dates]]-Table6[[#This Row],[Order Dates]]</f>
        <v>4</v>
      </c>
      <c r="J377" t="str">
        <f>_xlfn.XLOOKUP(Table6[[#This Row],[Product ID]],Product[Product ID],Product[Product Name],"ERROR",0)</f>
        <v>Pâté chinois</v>
      </c>
      <c r="K377" t="str">
        <f>_xlfn.XLOOKUP(Table6[[#This Row],[Product Name]],Product[Product Name],Product[Category],"ERROR",0)</f>
        <v>Meat/ Poultry</v>
      </c>
      <c r="L377" t="str">
        <f>_xlfn.XLOOKUP(Table6[[#This Row],[Order ID]],Table5[OrderID],Table5[ShipmentMode],"Error",0)</f>
        <v>DHL</v>
      </c>
    </row>
    <row r="378" spans="2:12">
      <c r="B378">
        <v>377</v>
      </c>
      <c r="C378">
        <v>10389</v>
      </c>
      <c r="D378" t="s">
        <v>813</v>
      </c>
      <c r="E378">
        <v>20</v>
      </c>
      <c r="F378" t="s">
        <v>1222</v>
      </c>
      <c r="G378" s="1">
        <f>DATE(LEFT(Table6[[#This Row],[Shipment Date]],4), MID(Table6[[#This Row],[Shipment Date]],5,2), RIGHT(Table6[[#This Row],[Shipment Date]],2))</f>
        <v>42362</v>
      </c>
      <c r="H378" s="9">
        <f>_xlfn.XLOOKUP(Table6[[#This Row],[Order ID]],Table5[OrderID],Table5[OrderDate],"Error",0)</f>
        <v>42358</v>
      </c>
      <c r="I378" s="6">
        <f>Table6[[#This Row],['[Formatted'] Shipment Dates]]-Table6[[#This Row],[Order Dates]]</f>
        <v>4</v>
      </c>
      <c r="J378" t="str">
        <f>_xlfn.XLOOKUP(Table6[[#This Row],[Product ID]],Product[Product ID],Product[Product Name],"ERROR",0)</f>
        <v>Tarte au sucre</v>
      </c>
      <c r="K378" t="str">
        <f>_xlfn.XLOOKUP(Table6[[#This Row],[Product Name]],Product[Product Name],Product[Category],"ERROR",0)</f>
        <v>Desserts</v>
      </c>
      <c r="L378" t="str">
        <f>_xlfn.XLOOKUP(Table6[[#This Row],[Order ID]],Table5[OrderID],Table5[ShipmentMode],"Error",0)</f>
        <v>DHL</v>
      </c>
    </row>
    <row r="379" spans="2:12">
      <c r="B379">
        <v>378</v>
      </c>
      <c r="C379">
        <v>10389</v>
      </c>
      <c r="D379" t="s">
        <v>833</v>
      </c>
      <c r="E379">
        <v>30</v>
      </c>
      <c r="F379" t="s">
        <v>1232</v>
      </c>
      <c r="G379" s="1">
        <f>DATE(LEFT(Table6[[#This Row],[Shipment Date]],4), MID(Table6[[#This Row],[Shipment Date]],5,2), RIGHT(Table6[[#This Row],[Shipment Date]],2))</f>
        <v>42364</v>
      </c>
      <c r="H379" s="9">
        <f>_xlfn.XLOOKUP(Table6[[#This Row],[Order ID]],Table5[OrderID],Table5[OrderDate],"Error",0)</f>
        <v>42358</v>
      </c>
      <c r="I379" s="6">
        <f>Table6[[#This Row],['[Formatted'] Shipment Dates]]-Table6[[#This Row],[Order Dates]]</f>
        <v>6</v>
      </c>
      <c r="J379" t="str">
        <f>_xlfn.XLOOKUP(Table6[[#This Row],[Product ID]],Product[Product ID],Product[Product Name],"ERROR",0)</f>
        <v>Outback Lager</v>
      </c>
      <c r="K379" t="str">
        <f>_xlfn.XLOOKUP(Table6[[#This Row],[Product Name]],Product[Product Name],Product[Category],"ERROR",0)</f>
        <v xml:space="preserve">Drinks </v>
      </c>
      <c r="L379" t="str">
        <f>_xlfn.XLOOKUP(Table6[[#This Row],[Order ID]],Table5[OrderID],Table5[ShipmentMode],"Error",0)</f>
        <v>DHL</v>
      </c>
    </row>
    <row r="380" spans="2:12">
      <c r="B380">
        <v>379</v>
      </c>
      <c r="C380">
        <v>10390</v>
      </c>
      <c r="D380" t="s">
        <v>731</v>
      </c>
      <c r="E380">
        <v>60</v>
      </c>
      <c r="F380" t="s">
        <v>1232</v>
      </c>
      <c r="G380" s="1">
        <f>DATE(LEFT(Table6[[#This Row],[Shipment Date]],4), MID(Table6[[#This Row],[Shipment Date]],5,2), RIGHT(Table6[[#This Row],[Shipment Date]],2))</f>
        <v>42364</v>
      </c>
      <c r="H380" s="9">
        <f>_xlfn.XLOOKUP(Table6[[#This Row],[Order ID]],Table5[OrderID],Table5[OrderDate],"Error",0)</f>
        <v>42361</v>
      </c>
      <c r="I380" s="6">
        <f>Table6[[#This Row],['[Formatted'] Shipment Dates]]-Table6[[#This Row],[Order Dates]]</f>
        <v>3</v>
      </c>
      <c r="J380" t="str">
        <f>_xlfn.XLOOKUP(Table6[[#This Row],[Product ID]],Product[Product ID],Product[Product Name],"ERROR",0)</f>
        <v>Gorgonzola Telino</v>
      </c>
      <c r="K380" t="str">
        <f>_xlfn.XLOOKUP(Table6[[#This Row],[Product Name]],Product[Product Name],Product[Category],"ERROR",0)</f>
        <v>Dairy Products</v>
      </c>
      <c r="L380" t="str">
        <f>_xlfn.XLOOKUP(Table6[[#This Row],[Order ID]],Table5[OrderID],Table5[ShipmentMode],"Error",0)</f>
        <v>DHL Express</v>
      </c>
    </row>
    <row r="381" spans="2:12">
      <c r="B381">
        <v>380</v>
      </c>
      <c r="C381">
        <v>10390</v>
      </c>
      <c r="D381" t="s">
        <v>742</v>
      </c>
      <c r="E381">
        <v>40</v>
      </c>
      <c r="F381" t="s">
        <v>1232</v>
      </c>
      <c r="G381" s="1">
        <f>DATE(LEFT(Table6[[#This Row],[Shipment Date]],4), MID(Table6[[#This Row],[Shipment Date]],5,2), RIGHT(Table6[[#This Row],[Shipment Date]],2))</f>
        <v>42364</v>
      </c>
      <c r="H381" s="9">
        <f>_xlfn.XLOOKUP(Table6[[#This Row],[Order ID]],Table5[OrderID],Table5[OrderDate],"Error",0)</f>
        <v>42361</v>
      </c>
      <c r="I381" s="6">
        <f>Table6[[#This Row],['[Formatted'] Shipment Dates]]-Table6[[#This Row],[Order Dates]]</f>
        <v>3</v>
      </c>
      <c r="J381" t="str">
        <f>_xlfn.XLOOKUP(Table6[[#This Row],[Product ID]],Product[Product ID],Product[Product Name],"ERROR",0)</f>
        <v>Steeleye Stout</v>
      </c>
      <c r="K381" t="str">
        <f>_xlfn.XLOOKUP(Table6[[#This Row],[Product Name]],Product[Product Name],Product[Category],"ERROR",0)</f>
        <v xml:space="preserve">Drinks </v>
      </c>
      <c r="L381" t="str">
        <f>_xlfn.XLOOKUP(Table6[[#This Row],[Order ID]],Table5[OrderID],Table5[ShipmentMode],"Error",0)</f>
        <v>DHL Express</v>
      </c>
    </row>
    <row r="382" spans="2:12">
      <c r="B382">
        <v>381</v>
      </c>
      <c r="C382">
        <v>10390</v>
      </c>
      <c r="D382" t="s">
        <v>770</v>
      </c>
      <c r="E382">
        <v>45</v>
      </c>
      <c r="F382" t="s">
        <v>1232</v>
      </c>
      <c r="G382" s="1">
        <f>DATE(LEFT(Table6[[#This Row],[Shipment Date]],4), MID(Table6[[#This Row],[Shipment Date]],5,2), RIGHT(Table6[[#This Row],[Shipment Date]],2))</f>
        <v>42364</v>
      </c>
      <c r="H382" s="9">
        <f>_xlfn.XLOOKUP(Table6[[#This Row],[Order ID]],Table5[OrderID],Table5[OrderDate],"Error",0)</f>
        <v>42361</v>
      </c>
      <c r="I382" s="6">
        <f>Table6[[#This Row],['[Formatted'] Shipment Dates]]-Table6[[#This Row],[Order Dates]]</f>
        <v>3</v>
      </c>
      <c r="J382" t="str">
        <f>_xlfn.XLOOKUP(Table6[[#This Row],[Product ID]],Product[Product ID],Product[Product Name],"ERROR",0)</f>
        <v>Spegesild</v>
      </c>
      <c r="K382" t="str">
        <f>_xlfn.XLOOKUP(Table6[[#This Row],[Product Name]],Product[Product Name],Product[Category],"ERROR",0)</f>
        <v>Seafood</v>
      </c>
      <c r="L382" t="str">
        <f>_xlfn.XLOOKUP(Table6[[#This Row],[Order ID]],Table5[OrderID],Table5[ShipmentMode],"Error",0)</f>
        <v>DHL Express</v>
      </c>
    </row>
    <row r="383" spans="2:12">
      <c r="B383">
        <v>382</v>
      </c>
      <c r="C383">
        <v>10390</v>
      </c>
      <c r="D383" t="s">
        <v>837</v>
      </c>
      <c r="E383">
        <v>24</v>
      </c>
      <c r="F383" t="s">
        <v>1233</v>
      </c>
      <c r="G383" s="1">
        <f>DATE(LEFT(Table6[[#This Row],[Shipment Date]],4), MID(Table6[[#This Row],[Shipment Date]],5,2), RIGHT(Table6[[#This Row],[Shipment Date]],2))</f>
        <v>42369</v>
      </c>
      <c r="H383" s="9">
        <f>_xlfn.XLOOKUP(Table6[[#This Row],[Order ID]],Table5[OrderID],Table5[OrderDate],"Error",0)</f>
        <v>42361</v>
      </c>
      <c r="I383" s="6">
        <f>Table6[[#This Row],['[Formatted'] Shipment Dates]]-Table6[[#This Row],[Order Dates]]</f>
        <v>8</v>
      </c>
      <c r="J383" t="str">
        <f>_xlfn.XLOOKUP(Table6[[#This Row],[Product ID]],Product[Product ID],Product[Product Name],"ERROR",0)</f>
        <v>Mozzarella di Giovanni</v>
      </c>
      <c r="K383" t="str">
        <f>_xlfn.XLOOKUP(Table6[[#This Row],[Product Name]],Product[Product Name],Product[Category],"ERROR",0)</f>
        <v>Dairy Products</v>
      </c>
      <c r="L383" t="str">
        <f>_xlfn.XLOOKUP(Table6[[#This Row],[Order ID]],Table5[OrderID],Table5[ShipmentMode],"Error",0)</f>
        <v>DHL Express</v>
      </c>
    </row>
    <row r="384" spans="2:12">
      <c r="B384">
        <v>383</v>
      </c>
      <c r="C384">
        <v>10391</v>
      </c>
      <c r="D384" t="s">
        <v>684</v>
      </c>
      <c r="E384">
        <v>18</v>
      </c>
      <c r="F384" t="s">
        <v>1234</v>
      </c>
      <c r="G384" s="1">
        <f>DATE(LEFT(Table6[[#This Row],[Shipment Date]],4), MID(Table6[[#This Row],[Shipment Date]],5,2), RIGHT(Table6[[#This Row],[Shipment Date]],2))</f>
        <v>42370</v>
      </c>
      <c r="H384" s="9">
        <f>_xlfn.XLOOKUP(Table6[[#This Row],[Order ID]],Table5[OrderID],Table5[OrderDate],"Error",0)</f>
        <v>42361</v>
      </c>
      <c r="I384" s="6">
        <f>Table6[[#This Row],['[Formatted'] Shipment Dates]]-Table6[[#This Row],[Order Dates]]</f>
        <v>9</v>
      </c>
      <c r="J384" t="str">
        <f>_xlfn.XLOOKUP(Table6[[#This Row],[Product ID]],Product[Product ID],Product[Product Name],"ERROR",0)</f>
        <v>Konbu</v>
      </c>
      <c r="K384" t="str">
        <f>_xlfn.XLOOKUP(Table6[[#This Row],[Product Name]],Product[Product Name],Product[Category],"ERROR",0)</f>
        <v>Seafood</v>
      </c>
      <c r="L384" t="str">
        <f>_xlfn.XLOOKUP(Table6[[#This Row],[Order ID]],Table5[OrderID],Table5[ShipmentMode],"Error",0)</f>
        <v>UPS</v>
      </c>
    </row>
    <row r="385" spans="2:12">
      <c r="B385">
        <v>384</v>
      </c>
      <c r="C385">
        <v>10392</v>
      </c>
      <c r="D385" t="s">
        <v>831</v>
      </c>
      <c r="E385">
        <v>50</v>
      </c>
      <c r="F385" t="s">
        <v>1235</v>
      </c>
      <c r="G385" s="1">
        <f>DATE(LEFT(Table6[[#This Row],[Shipment Date]],4), MID(Table6[[#This Row],[Shipment Date]],5,2), RIGHT(Table6[[#This Row],[Shipment Date]],2))</f>
        <v>42372</v>
      </c>
      <c r="H385" s="9">
        <f>_xlfn.XLOOKUP(Table6[[#This Row],[Order ID]],Table5[OrderID],Table5[OrderDate],"Error",0)</f>
        <v>42362</v>
      </c>
      <c r="I385" s="6">
        <f>Table6[[#This Row],['[Formatted'] Shipment Dates]]-Table6[[#This Row],[Order Dates]]</f>
        <v>10</v>
      </c>
      <c r="J385" t="str">
        <f>_xlfn.XLOOKUP(Table6[[#This Row],[Product ID]],Product[Product ID],Product[Product Name],"ERROR",0)</f>
        <v>Gudbrandsdalsost</v>
      </c>
      <c r="K385" t="str">
        <f>_xlfn.XLOOKUP(Table6[[#This Row],[Product Name]],Product[Product Name],Product[Category],"ERROR",0)</f>
        <v>Dairy Products</v>
      </c>
      <c r="L385" t="str">
        <f>_xlfn.XLOOKUP(Table6[[#This Row],[Order ID]],Table5[OrderID],Table5[ShipmentMode],"Error",0)</f>
        <v>UPS</v>
      </c>
    </row>
    <row r="386" spans="2:12">
      <c r="B386">
        <v>385</v>
      </c>
      <c r="C386">
        <v>10393</v>
      </c>
      <c r="D386" t="s">
        <v>653</v>
      </c>
      <c r="E386">
        <v>25</v>
      </c>
      <c r="F386" t="s">
        <v>1235</v>
      </c>
      <c r="G386" s="1">
        <f>DATE(LEFT(Table6[[#This Row],[Shipment Date]],4), MID(Table6[[#This Row],[Shipment Date]],5,2), RIGHT(Table6[[#This Row],[Shipment Date]],2))</f>
        <v>42372</v>
      </c>
      <c r="H386" s="9">
        <f>_xlfn.XLOOKUP(Table6[[#This Row],[Order ID]],Table5[OrderID],Table5[OrderDate],"Error",0)</f>
        <v>42363</v>
      </c>
      <c r="I386" s="6">
        <f>Table6[[#This Row],['[Formatted'] Shipment Dates]]-Table6[[#This Row],[Order Dates]]</f>
        <v>9</v>
      </c>
      <c r="J386" t="str">
        <f>_xlfn.XLOOKUP(Table6[[#This Row],[Product ID]],Product[Product ID],Product[Product Name],"ERROR",0)</f>
        <v>Chang</v>
      </c>
      <c r="K386" t="str">
        <f>_xlfn.XLOOKUP(Table6[[#This Row],[Product Name]],Product[Product Name],Product[Category],"ERROR",0)</f>
        <v xml:space="preserve">Drinks </v>
      </c>
      <c r="L386" t="str">
        <f>_xlfn.XLOOKUP(Table6[[#This Row],[Order ID]],Table5[OrderID],Table5[ShipmentMode],"Error",0)</f>
        <v>UPS</v>
      </c>
    </row>
    <row r="387" spans="2:12">
      <c r="B387">
        <v>386</v>
      </c>
      <c r="C387">
        <v>10393</v>
      </c>
      <c r="D387" t="s">
        <v>687</v>
      </c>
      <c r="E387">
        <v>42</v>
      </c>
      <c r="F387" t="s">
        <v>1235</v>
      </c>
      <c r="G387" s="1">
        <f>DATE(LEFT(Table6[[#This Row],[Shipment Date]],4), MID(Table6[[#This Row],[Shipment Date]],5,2), RIGHT(Table6[[#This Row],[Shipment Date]],2))</f>
        <v>42372</v>
      </c>
      <c r="H387" s="9">
        <f>_xlfn.XLOOKUP(Table6[[#This Row],[Order ID]],Table5[OrderID],Table5[OrderDate],"Error",0)</f>
        <v>42363</v>
      </c>
      <c r="I387" s="6">
        <f>Table6[[#This Row],['[Formatted'] Shipment Dates]]-Table6[[#This Row],[Order Dates]]</f>
        <v>9</v>
      </c>
      <c r="J387" t="str">
        <f>_xlfn.XLOOKUP(Table6[[#This Row],[Product ID]],Product[Product ID],Product[Product Name],"ERROR",0)</f>
        <v>Tofu</v>
      </c>
      <c r="K387" t="str">
        <f>_xlfn.XLOOKUP(Table6[[#This Row],[Product Name]],Product[Product Name],Product[Category],"ERROR",0)</f>
        <v xml:space="preserve">Produce </v>
      </c>
      <c r="L387" t="str">
        <f>_xlfn.XLOOKUP(Table6[[#This Row],[Order ID]],Table5[OrderID],Table5[ShipmentMode],"Error",0)</f>
        <v>UPS</v>
      </c>
    </row>
    <row r="388" spans="2:12">
      <c r="B388">
        <v>387</v>
      </c>
      <c r="C388">
        <v>10393</v>
      </c>
      <c r="D388" t="s">
        <v>714</v>
      </c>
      <c r="E388">
        <v>7</v>
      </c>
      <c r="F388" t="s">
        <v>1235</v>
      </c>
      <c r="G388" s="1">
        <f>DATE(LEFT(Table6[[#This Row],[Shipment Date]],4), MID(Table6[[#This Row],[Shipment Date]],5,2), RIGHT(Table6[[#This Row],[Shipment Date]],2))</f>
        <v>42372</v>
      </c>
      <c r="H388" s="9">
        <f>_xlfn.XLOOKUP(Table6[[#This Row],[Order ID]],Table5[OrderID],Table5[OrderDate],"Error",0)</f>
        <v>42363</v>
      </c>
      <c r="I388" s="6">
        <f>Table6[[#This Row],['[Formatted'] Shipment Dates]]-Table6[[#This Row],[Order Dates]]</f>
        <v>9</v>
      </c>
      <c r="J388" t="str">
        <f>_xlfn.XLOOKUP(Table6[[#This Row],[Product ID]],Product[Product ID],Product[Product Name],"ERROR",0)</f>
        <v>NuNuCa Nuß-Nougat-Creme</v>
      </c>
      <c r="K388" t="str">
        <f>_xlfn.XLOOKUP(Table6[[#This Row],[Product Name]],Product[Product Name],Product[Category],"ERROR",0)</f>
        <v>Desserts</v>
      </c>
      <c r="L388" t="str">
        <f>_xlfn.XLOOKUP(Table6[[#This Row],[Order ID]],Table5[OrderID],Table5[ShipmentMode],"Error",0)</f>
        <v>UPS</v>
      </c>
    </row>
    <row r="389" spans="2:12">
      <c r="B389">
        <v>388</v>
      </c>
      <c r="C389">
        <v>10393</v>
      </c>
      <c r="D389" t="s">
        <v>717</v>
      </c>
      <c r="E389">
        <v>70</v>
      </c>
      <c r="F389" t="s">
        <v>1235</v>
      </c>
      <c r="G389" s="1">
        <f>DATE(LEFT(Table6[[#This Row],[Shipment Date]],4), MID(Table6[[#This Row],[Shipment Date]],5,2), RIGHT(Table6[[#This Row],[Shipment Date]],2))</f>
        <v>42372</v>
      </c>
      <c r="H389" s="9">
        <f>_xlfn.XLOOKUP(Table6[[#This Row],[Order ID]],Table5[OrderID],Table5[OrderDate],"Error",0)</f>
        <v>42363</v>
      </c>
      <c r="I389" s="6">
        <f>Table6[[#This Row],['[Formatted'] Shipment Dates]]-Table6[[#This Row],[Order Dates]]</f>
        <v>9</v>
      </c>
      <c r="J389" t="str">
        <f>_xlfn.XLOOKUP(Table6[[#This Row],[Product ID]],Product[Product ID],Product[Product Name],"ERROR",0)</f>
        <v>Gumbär Gummibärchen</v>
      </c>
      <c r="K389" t="str">
        <f>_xlfn.XLOOKUP(Table6[[#This Row],[Product Name]],Product[Product Name],Product[Category],"ERROR",0)</f>
        <v>Desserts</v>
      </c>
      <c r="L389" t="str">
        <f>_xlfn.XLOOKUP(Table6[[#This Row],[Order ID]],Table5[OrderID],Table5[ShipmentMode],"Error",0)</f>
        <v>UPS</v>
      </c>
    </row>
    <row r="390" spans="2:12">
      <c r="B390">
        <v>389</v>
      </c>
      <c r="C390">
        <v>10393</v>
      </c>
      <c r="D390" t="s">
        <v>731</v>
      </c>
      <c r="E390">
        <v>32</v>
      </c>
      <c r="F390" t="s">
        <v>1235</v>
      </c>
      <c r="G390" s="1">
        <f>DATE(LEFT(Table6[[#This Row],[Shipment Date]],4), MID(Table6[[#This Row],[Shipment Date]],5,2), RIGHT(Table6[[#This Row],[Shipment Date]],2))</f>
        <v>42372</v>
      </c>
      <c r="H390" s="9">
        <f>_xlfn.XLOOKUP(Table6[[#This Row],[Order ID]],Table5[OrderID],Table5[OrderDate],"Error",0)</f>
        <v>42363</v>
      </c>
      <c r="I390" s="6">
        <f>Table6[[#This Row],['[Formatted'] Shipment Dates]]-Table6[[#This Row],[Order Dates]]</f>
        <v>9</v>
      </c>
      <c r="J390" t="str">
        <f>_xlfn.XLOOKUP(Table6[[#This Row],[Product ID]],Product[Product ID],Product[Product Name],"ERROR",0)</f>
        <v>Gorgonzola Telino</v>
      </c>
      <c r="K390" t="str">
        <f>_xlfn.XLOOKUP(Table6[[#This Row],[Product Name]],Product[Product Name],Product[Category],"ERROR",0)</f>
        <v>Dairy Products</v>
      </c>
      <c r="L390" t="str">
        <f>_xlfn.XLOOKUP(Table6[[#This Row],[Order ID]],Table5[OrderID],Table5[ShipmentMode],"Error",0)</f>
        <v>UPS</v>
      </c>
    </row>
    <row r="391" spans="2:12">
      <c r="B391">
        <v>390</v>
      </c>
      <c r="C391">
        <v>10394</v>
      </c>
      <c r="D391" t="s">
        <v>684</v>
      </c>
      <c r="E391">
        <v>10</v>
      </c>
      <c r="F391" t="s">
        <v>1235</v>
      </c>
      <c r="G391" s="1">
        <f>DATE(LEFT(Table6[[#This Row],[Shipment Date]],4), MID(Table6[[#This Row],[Shipment Date]],5,2), RIGHT(Table6[[#This Row],[Shipment Date]],2))</f>
        <v>42372</v>
      </c>
      <c r="H391" s="9">
        <f>_xlfn.XLOOKUP(Table6[[#This Row],[Order ID]],Table5[OrderID],Table5[OrderDate],"Error",0)</f>
        <v>42363</v>
      </c>
      <c r="I391" s="6">
        <f>Table6[[#This Row],['[Formatted'] Shipment Dates]]-Table6[[#This Row],[Order Dates]]</f>
        <v>9</v>
      </c>
      <c r="J391" t="str">
        <f>_xlfn.XLOOKUP(Table6[[#This Row],[Product ID]],Product[Product ID],Product[Product Name],"ERROR",0)</f>
        <v>Konbu</v>
      </c>
      <c r="K391" t="str">
        <f>_xlfn.XLOOKUP(Table6[[#This Row],[Product Name]],Product[Product Name],Product[Category],"ERROR",0)</f>
        <v>Seafood</v>
      </c>
      <c r="L391" t="str">
        <f>_xlfn.XLOOKUP(Table6[[#This Row],[Order ID]],Table5[OrderID],Table5[ShipmentMode],"Error",0)</f>
        <v>UPS</v>
      </c>
    </row>
    <row r="392" spans="2:12">
      <c r="B392">
        <v>391</v>
      </c>
      <c r="C392">
        <v>10394</v>
      </c>
      <c r="D392" t="s">
        <v>813</v>
      </c>
      <c r="E392">
        <v>10</v>
      </c>
      <c r="F392" t="s">
        <v>1235</v>
      </c>
      <c r="G392" s="1">
        <f>DATE(LEFT(Table6[[#This Row],[Shipment Date]],4), MID(Table6[[#This Row],[Shipment Date]],5,2), RIGHT(Table6[[#This Row],[Shipment Date]],2))</f>
        <v>42372</v>
      </c>
      <c r="H392" s="9">
        <f>_xlfn.XLOOKUP(Table6[[#This Row],[Order ID]],Table5[OrderID],Table5[OrderDate],"Error",0)</f>
        <v>42363</v>
      </c>
      <c r="I392" s="6">
        <f>Table6[[#This Row],['[Formatted'] Shipment Dates]]-Table6[[#This Row],[Order Dates]]</f>
        <v>9</v>
      </c>
      <c r="J392" t="str">
        <f>_xlfn.XLOOKUP(Table6[[#This Row],[Product ID]],Product[Product ID],Product[Product Name],"ERROR",0)</f>
        <v>Tarte au sucre</v>
      </c>
      <c r="K392" t="str">
        <f>_xlfn.XLOOKUP(Table6[[#This Row],[Product Name]],Product[Product Name],Product[Category],"ERROR",0)</f>
        <v>Desserts</v>
      </c>
      <c r="L392" t="str">
        <f>_xlfn.XLOOKUP(Table6[[#This Row],[Order ID]],Table5[OrderID],Table5[ShipmentMode],"Error",0)</f>
        <v>UPS</v>
      </c>
    </row>
    <row r="393" spans="2:12">
      <c r="B393">
        <v>392</v>
      </c>
      <c r="C393">
        <v>10395</v>
      </c>
      <c r="D393" t="s">
        <v>770</v>
      </c>
      <c r="E393">
        <v>28</v>
      </c>
      <c r="F393" t="s">
        <v>1235</v>
      </c>
      <c r="G393" s="1">
        <f>DATE(LEFT(Table6[[#This Row],[Shipment Date]],4), MID(Table6[[#This Row],[Shipment Date]],5,2), RIGHT(Table6[[#This Row],[Shipment Date]],2))</f>
        <v>42372</v>
      </c>
      <c r="H393" s="9">
        <f>_xlfn.XLOOKUP(Table6[[#This Row],[Order ID]],Table5[OrderID],Table5[OrderDate],"Error",0)</f>
        <v>42364</v>
      </c>
      <c r="I393" s="6">
        <f>Table6[[#This Row],['[Formatted'] Shipment Dates]]-Table6[[#This Row],[Order Dates]]</f>
        <v>8</v>
      </c>
      <c r="J393" t="str">
        <f>_xlfn.XLOOKUP(Table6[[#This Row],[Product ID]],Product[Product ID],Product[Product Name],"ERROR",0)</f>
        <v>Spegesild</v>
      </c>
      <c r="K393" t="str">
        <f>_xlfn.XLOOKUP(Table6[[#This Row],[Product Name]],Product[Product Name],Product[Category],"ERROR",0)</f>
        <v>Seafood</v>
      </c>
      <c r="L393" t="str">
        <f>_xlfn.XLOOKUP(Table6[[#This Row],[Order ID]],Table5[OrderID],Table5[ShipmentMode],"Error",0)</f>
        <v>DHL Express</v>
      </c>
    </row>
    <row r="394" spans="2:12">
      <c r="B394">
        <v>393</v>
      </c>
      <c r="C394">
        <v>10395</v>
      </c>
      <c r="D394" t="s">
        <v>789</v>
      </c>
      <c r="E394">
        <v>70</v>
      </c>
      <c r="F394" t="s">
        <v>1235</v>
      </c>
      <c r="G394" s="1">
        <f>DATE(LEFT(Table6[[#This Row],[Shipment Date]],4), MID(Table6[[#This Row],[Shipment Date]],5,2), RIGHT(Table6[[#This Row],[Shipment Date]],2))</f>
        <v>42372</v>
      </c>
      <c r="H394" s="9">
        <f>_xlfn.XLOOKUP(Table6[[#This Row],[Order ID]],Table5[OrderID],Table5[OrderDate],"Error",0)</f>
        <v>42364</v>
      </c>
      <c r="I394" s="6">
        <f>Table6[[#This Row],['[Formatted'] Shipment Dates]]-Table6[[#This Row],[Order Dates]]</f>
        <v>8</v>
      </c>
      <c r="J394" t="str">
        <f>_xlfn.XLOOKUP(Table6[[#This Row],[Product ID]],Product[Product ID],Product[Product Name],"ERROR",0)</f>
        <v>Perth Pasties</v>
      </c>
      <c r="K394" t="str">
        <f>_xlfn.XLOOKUP(Table6[[#This Row],[Product Name]],Product[Product Name],Product[Category],"ERROR",0)</f>
        <v>Meat/ Poultry</v>
      </c>
      <c r="L394" t="str">
        <f>_xlfn.XLOOKUP(Table6[[#This Row],[Order ID]],Table5[OrderID],Table5[ShipmentMode],"Error",0)</f>
        <v>DHL Express</v>
      </c>
    </row>
    <row r="395" spans="2:12">
      <c r="B395">
        <v>394</v>
      </c>
      <c r="C395">
        <v>10395</v>
      </c>
      <c r="D395" t="s">
        <v>831</v>
      </c>
      <c r="E395">
        <v>8</v>
      </c>
      <c r="F395" t="s">
        <v>1236</v>
      </c>
      <c r="G395" s="1">
        <f>DATE(LEFT(Table6[[#This Row],[Shipment Date]],4), MID(Table6[[#This Row],[Shipment Date]],5,2), RIGHT(Table6[[#This Row],[Shipment Date]],2))</f>
        <v>42375</v>
      </c>
      <c r="H395" s="9">
        <f>_xlfn.XLOOKUP(Table6[[#This Row],[Order ID]],Table5[OrderID],Table5[OrderDate],"Error",0)</f>
        <v>42364</v>
      </c>
      <c r="I395" s="6">
        <f>Table6[[#This Row],['[Formatted'] Shipment Dates]]-Table6[[#This Row],[Order Dates]]</f>
        <v>11</v>
      </c>
      <c r="J395" t="str">
        <f>_xlfn.XLOOKUP(Table6[[#This Row],[Product ID]],Product[Product ID],Product[Product Name],"ERROR",0)</f>
        <v>Gudbrandsdalsost</v>
      </c>
      <c r="K395" t="str">
        <f>_xlfn.XLOOKUP(Table6[[#This Row],[Product Name]],Product[Product Name],Product[Category],"ERROR",0)</f>
        <v>Dairy Products</v>
      </c>
      <c r="L395" t="str">
        <f>_xlfn.XLOOKUP(Table6[[#This Row],[Order ID]],Table5[OrderID],Table5[ShipmentMode],"Error",0)</f>
        <v>DHL Express</v>
      </c>
    </row>
    <row r="396" spans="2:12">
      <c r="B396">
        <v>395</v>
      </c>
      <c r="C396">
        <v>10396</v>
      </c>
      <c r="D396" t="s">
        <v>709</v>
      </c>
      <c r="E396">
        <v>40</v>
      </c>
      <c r="F396" t="s">
        <v>1236</v>
      </c>
      <c r="G396" s="1">
        <f>DATE(LEFT(Table6[[#This Row],[Shipment Date]],4), MID(Table6[[#This Row],[Shipment Date]],5,2), RIGHT(Table6[[#This Row],[Shipment Date]],2))</f>
        <v>42375</v>
      </c>
      <c r="H396" s="9">
        <f>_xlfn.XLOOKUP(Table6[[#This Row],[Order ID]],Table5[OrderID],Table5[OrderDate],"Error",0)</f>
        <v>42365</v>
      </c>
      <c r="I396" s="6">
        <f>Table6[[#This Row],['[Formatted'] Shipment Dates]]-Table6[[#This Row],[Order Dates]]</f>
        <v>10</v>
      </c>
      <c r="J396" t="str">
        <f>_xlfn.XLOOKUP(Table6[[#This Row],[Product ID]],Product[Product ID],Product[Product Name],"ERROR",0)</f>
        <v>Tunnbröd</v>
      </c>
      <c r="K396" t="str">
        <f>_xlfn.XLOOKUP(Table6[[#This Row],[Product Name]],Product[Product Name],Product[Category],"ERROR",0)</f>
        <v xml:space="preserve">Grains/ Cereals </v>
      </c>
      <c r="L396" t="str">
        <f>_xlfn.XLOOKUP(Table6[[#This Row],[Order ID]],Table5[OrderID],Table5[ShipmentMode],"Error",0)</f>
        <v>UPS</v>
      </c>
    </row>
    <row r="397" spans="2:12">
      <c r="B397">
        <v>396</v>
      </c>
      <c r="C397">
        <v>10396</v>
      </c>
      <c r="D397" t="s">
        <v>835</v>
      </c>
      <c r="E397">
        <v>60</v>
      </c>
      <c r="F397" t="s">
        <v>1236</v>
      </c>
      <c r="G397" s="1">
        <f>DATE(LEFT(Table6[[#This Row],[Shipment Date]],4), MID(Table6[[#This Row],[Shipment Date]],5,2), RIGHT(Table6[[#This Row],[Shipment Date]],2))</f>
        <v>42375</v>
      </c>
      <c r="H397" s="9">
        <f>_xlfn.XLOOKUP(Table6[[#This Row],[Order ID]],Table5[OrderID],Table5[OrderDate],"Error",0)</f>
        <v>42365</v>
      </c>
      <c r="I397" s="6">
        <f>Table6[[#This Row],['[Formatted'] Shipment Dates]]-Table6[[#This Row],[Order Dates]]</f>
        <v>10</v>
      </c>
      <c r="J397" t="str">
        <f>_xlfn.XLOOKUP(Table6[[#This Row],[Product ID]],Product[Product ID],Product[Product Name],"ERROR",0)</f>
        <v>Flotemysost</v>
      </c>
      <c r="K397" t="str">
        <f>_xlfn.XLOOKUP(Table6[[#This Row],[Product Name]],Product[Product Name],Product[Category],"ERROR",0)</f>
        <v>Dairy Products</v>
      </c>
      <c r="L397" t="str">
        <f>_xlfn.XLOOKUP(Table6[[#This Row],[Order ID]],Table5[OrderID],Table5[ShipmentMode],"Error",0)</f>
        <v>UPS</v>
      </c>
    </row>
    <row r="398" spans="2:12">
      <c r="B398">
        <v>397</v>
      </c>
      <c r="C398">
        <v>10396</v>
      </c>
      <c r="D398" t="s">
        <v>837</v>
      </c>
      <c r="E398">
        <v>21</v>
      </c>
      <c r="F398" t="s">
        <v>1237</v>
      </c>
      <c r="G398" s="1">
        <f>DATE(LEFT(Table6[[#This Row],[Shipment Date]],4), MID(Table6[[#This Row],[Shipment Date]],5,2), RIGHT(Table6[[#This Row],[Shipment Date]],2))</f>
        <v>42371</v>
      </c>
      <c r="H398" s="9">
        <f>_xlfn.XLOOKUP(Table6[[#This Row],[Order ID]],Table5[OrderID],Table5[OrderDate],"Error",0)</f>
        <v>42365</v>
      </c>
      <c r="I398" s="6">
        <f>Table6[[#This Row],['[Formatted'] Shipment Dates]]-Table6[[#This Row],[Order Dates]]</f>
        <v>6</v>
      </c>
      <c r="J398" t="str">
        <f>_xlfn.XLOOKUP(Table6[[#This Row],[Product ID]],Product[Product ID],Product[Product Name],"ERROR",0)</f>
        <v>Mozzarella di Giovanni</v>
      </c>
      <c r="K398" t="str">
        <f>_xlfn.XLOOKUP(Table6[[#This Row],[Product Name]],Product[Product Name],Product[Category],"ERROR",0)</f>
        <v>Dairy Products</v>
      </c>
      <c r="L398" t="str">
        <f>_xlfn.XLOOKUP(Table6[[#This Row],[Order ID]],Table5[OrderID],Table5[ShipmentMode],"Error",0)</f>
        <v>UPS</v>
      </c>
    </row>
    <row r="399" spans="2:12">
      <c r="B399">
        <v>398</v>
      </c>
      <c r="C399">
        <v>10397</v>
      </c>
      <c r="D399" t="s">
        <v>703</v>
      </c>
      <c r="E399">
        <v>10</v>
      </c>
      <c r="F399" t="s">
        <v>1237</v>
      </c>
      <c r="G399" s="1">
        <f>DATE(LEFT(Table6[[#This Row],[Shipment Date]],4), MID(Table6[[#This Row],[Shipment Date]],5,2), RIGHT(Table6[[#This Row],[Shipment Date]],2))</f>
        <v>42371</v>
      </c>
      <c r="H399" s="9">
        <f>_xlfn.XLOOKUP(Table6[[#This Row],[Order ID]],Table5[OrderID],Table5[OrderDate],"Error",0)</f>
        <v>42365</v>
      </c>
      <c r="I399" s="6">
        <f>Table6[[#This Row],['[Formatted'] Shipment Dates]]-Table6[[#This Row],[Order Dates]]</f>
        <v>6</v>
      </c>
      <c r="J399" t="str">
        <f>_xlfn.XLOOKUP(Table6[[#This Row],[Product ID]],Product[Product ID],Product[Product Name],"ERROR",0)</f>
        <v>Sir Rodney's Scones</v>
      </c>
      <c r="K399" t="str">
        <f>_xlfn.XLOOKUP(Table6[[#This Row],[Product Name]],Product[Product Name],Product[Category],"ERROR",0)</f>
        <v>Desserts</v>
      </c>
      <c r="L399" t="str">
        <f>_xlfn.XLOOKUP(Table6[[#This Row],[Order ID]],Table5[OrderID],Table5[ShipmentMode],"Error",0)</f>
        <v>DHL Express</v>
      </c>
    </row>
    <row r="400" spans="2:12">
      <c r="B400">
        <v>399</v>
      </c>
      <c r="C400">
        <v>10397</v>
      </c>
      <c r="D400" t="s">
        <v>784</v>
      </c>
      <c r="E400">
        <v>18</v>
      </c>
      <c r="F400" t="s">
        <v>1238</v>
      </c>
      <c r="G400" s="1">
        <f>DATE(LEFT(Table6[[#This Row],[Shipment Date]],4), MID(Table6[[#This Row],[Shipment Date]],5,2), RIGHT(Table6[[#This Row],[Shipment Date]],2))</f>
        <v>42378</v>
      </c>
      <c r="H400" s="9">
        <f>_xlfn.XLOOKUP(Table6[[#This Row],[Order ID]],Table5[OrderID],Table5[OrderDate],"Error",0)</f>
        <v>42365</v>
      </c>
      <c r="I400" s="6">
        <f>Table6[[#This Row],['[Formatted'] Shipment Dates]]-Table6[[#This Row],[Order Dates]]</f>
        <v>13</v>
      </c>
      <c r="J400" t="str">
        <f>_xlfn.XLOOKUP(Table6[[#This Row],[Product ID]],Product[Product ID],Product[Product Name],"ERROR",0)</f>
        <v>Manjimup Dried Apples</v>
      </c>
      <c r="K400" t="str">
        <f>_xlfn.XLOOKUP(Table6[[#This Row],[Product Name]],Product[Product Name],Product[Category],"ERROR",0)</f>
        <v xml:space="preserve">Produce </v>
      </c>
      <c r="L400" t="str">
        <f>_xlfn.XLOOKUP(Table6[[#This Row],[Order ID]],Table5[OrderID],Table5[ShipmentMode],"Error",0)</f>
        <v>DHL Express</v>
      </c>
    </row>
    <row r="401" spans="2:12">
      <c r="B401">
        <v>400</v>
      </c>
      <c r="C401">
        <v>10398</v>
      </c>
      <c r="D401" t="s">
        <v>742</v>
      </c>
      <c r="E401">
        <v>30</v>
      </c>
      <c r="F401" t="s">
        <v>1238</v>
      </c>
      <c r="G401" s="1">
        <f>DATE(LEFT(Table6[[#This Row],[Shipment Date]],4), MID(Table6[[#This Row],[Shipment Date]],5,2), RIGHT(Table6[[#This Row],[Shipment Date]],2))</f>
        <v>42378</v>
      </c>
      <c r="H401" s="9">
        <f>_xlfn.XLOOKUP(Table6[[#This Row],[Order ID]],Table5[OrderID],Table5[OrderDate],"Error",0)</f>
        <v>42368</v>
      </c>
      <c r="I401" s="6">
        <f>Table6[[#This Row],['[Formatted'] Shipment Dates]]-Table6[[#This Row],[Order Dates]]</f>
        <v>10</v>
      </c>
      <c r="J401" t="str">
        <f>_xlfn.XLOOKUP(Table6[[#This Row],[Product ID]],Product[Product ID],Product[Product Name],"ERROR",0)</f>
        <v>Steeleye Stout</v>
      </c>
      <c r="K401" t="str">
        <f>_xlfn.XLOOKUP(Table6[[#This Row],[Product Name]],Product[Product Name],Product[Category],"ERROR",0)</f>
        <v xml:space="preserve">Drinks </v>
      </c>
      <c r="L401" t="str">
        <f>_xlfn.XLOOKUP(Table6[[#This Row],[Order ID]],Table5[OrderID],Table5[ShipmentMode],"Error",0)</f>
        <v>UPS</v>
      </c>
    </row>
    <row r="402" spans="2:12">
      <c r="B402">
        <v>401</v>
      </c>
      <c r="C402">
        <v>10398</v>
      </c>
      <c r="D402" t="s">
        <v>794</v>
      </c>
      <c r="E402">
        <v>120</v>
      </c>
      <c r="F402" t="s">
        <v>1239</v>
      </c>
      <c r="G402" s="1">
        <f>DATE(LEFT(Table6[[#This Row],[Shipment Date]],4), MID(Table6[[#This Row],[Shipment Date]],5,2), RIGHT(Table6[[#This Row],[Shipment Date]],2))</f>
        <v>42377</v>
      </c>
      <c r="H402" s="9">
        <f>_xlfn.XLOOKUP(Table6[[#This Row],[Order ID]],Table5[OrderID],Table5[OrderDate],"Error",0)</f>
        <v>42368</v>
      </c>
      <c r="I402" s="6">
        <f>Table6[[#This Row],['[Formatted'] Shipment Dates]]-Table6[[#This Row],[Order Dates]]</f>
        <v>9</v>
      </c>
      <c r="J402" t="str">
        <f>_xlfn.XLOOKUP(Table6[[#This Row],[Product ID]],Product[Product ID],Product[Product Name],"ERROR",0)</f>
        <v>Pâté chinois</v>
      </c>
      <c r="K402" t="str">
        <f>_xlfn.XLOOKUP(Table6[[#This Row],[Product Name]],Product[Product Name],Product[Category],"ERROR",0)</f>
        <v>Meat/ Poultry</v>
      </c>
      <c r="L402" t="str">
        <f>_xlfn.XLOOKUP(Table6[[#This Row],[Order ID]],Table5[OrderID],Table5[ShipmentMode],"Error",0)</f>
        <v>UPS</v>
      </c>
    </row>
    <row r="403" spans="2:12">
      <c r="B403">
        <v>402</v>
      </c>
      <c r="C403">
        <v>10399</v>
      </c>
      <c r="D403" t="s">
        <v>828</v>
      </c>
      <c r="E403">
        <v>60</v>
      </c>
      <c r="F403" t="s">
        <v>1239</v>
      </c>
      <c r="G403" s="1">
        <f>DATE(LEFT(Table6[[#This Row],[Shipment Date]],4), MID(Table6[[#This Row],[Shipment Date]],5,2), RIGHT(Table6[[#This Row],[Shipment Date]],2))</f>
        <v>42377</v>
      </c>
      <c r="H403" s="9">
        <f>_xlfn.XLOOKUP(Table6[[#This Row],[Order ID]],Table5[OrderID],Table5[OrderDate],"Error",0)</f>
        <v>42369</v>
      </c>
      <c r="I403" s="6">
        <f>Table6[[#This Row],['[Formatted'] Shipment Dates]]-Table6[[#This Row],[Order Dates]]</f>
        <v>8</v>
      </c>
      <c r="J403" t="str">
        <f>_xlfn.XLOOKUP(Table6[[#This Row],[Product ID]],Product[Product ID],Product[Product Name],"ERROR",0)</f>
        <v>Scottish Longbreads</v>
      </c>
      <c r="K403" t="str">
        <f>_xlfn.XLOOKUP(Table6[[#This Row],[Product Name]],Product[Product Name],Product[Category],"ERROR",0)</f>
        <v>Desserts</v>
      </c>
      <c r="L403" t="str">
        <f>_xlfn.XLOOKUP(Table6[[#This Row],[Order ID]],Table5[OrderID],Table5[ShipmentMode],"Error",0)</f>
        <v>UPS</v>
      </c>
    </row>
    <row r="404" spans="2:12">
      <c r="B404">
        <v>403</v>
      </c>
      <c r="C404">
        <v>10399</v>
      </c>
      <c r="D404" t="s">
        <v>835</v>
      </c>
      <c r="E404">
        <v>30</v>
      </c>
      <c r="F404" t="s">
        <v>1239</v>
      </c>
      <c r="G404" s="1">
        <f>DATE(LEFT(Table6[[#This Row],[Shipment Date]],4), MID(Table6[[#This Row],[Shipment Date]],5,2), RIGHT(Table6[[#This Row],[Shipment Date]],2))</f>
        <v>42377</v>
      </c>
      <c r="H404" s="9">
        <f>_xlfn.XLOOKUP(Table6[[#This Row],[Order ID]],Table5[OrderID],Table5[OrderDate],"Error",0)</f>
        <v>42369</v>
      </c>
      <c r="I404" s="6">
        <f>Table6[[#This Row],['[Formatted'] Shipment Dates]]-Table6[[#This Row],[Order Dates]]</f>
        <v>8</v>
      </c>
      <c r="J404" t="str">
        <f>_xlfn.XLOOKUP(Table6[[#This Row],[Product ID]],Product[Product ID],Product[Product Name],"ERROR",0)</f>
        <v>Flotemysost</v>
      </c>
      <c r="K404" t="str">
        <f>_xlfn.XLOOKUP(Table6[[#This Row],[Product Name]],Product[Product Name],Product[Category],"ERROR",0)</f>
        <v>Dairy Products</v>
      </c>
      <c r="L404" t="str">
        <f>_xlfn.XLOOKUP(Table6[[#This Row],[Order ID]],Table5[OrderID],Table5[ShipmentMode],"Error",0)</f>
        <v>UPS</v>
      </c>
    </row>
    <row r="405" spans="2:12">
      <c r="B405">
        <v>404</v>
      </c>
      <c r="C405">
        <v>10399</v>
      </c>
      <c r="D405" t="s">
        <v>848</v>
      </c>
      <c r="E405">
        <v>35</v>
      </c>
      <c r="F405" t="s">
        <v>1239</v>
      </c>
      <c r="G405" s="1">
        <f>DATE(LEFT(Table6[[#This Row],[Shipment Date]],4), MID(Table6[[#This Row],[Shipment Date]],5,2), RIGHT(Table6[[#This Row],[Shipment Date]],2))</f>
        <v>42377</v>
      </c>
      <c r="H405" s="9">
        <f>_xlfn.XLOOKUP(Table6[[#This Row],[Order ID]],Table5[OrderID],Table5[OrderDate],"Error",0)</f>
        <v>42369</v>
      </c>
      <c r="I405" s="6">
        <f>Table6[[#This Row],['[Formatted'] Shipment Dates]]-Table6[[#This Row],[Order Dates]]</f>
        <v>8</v>
      </c>
      <c r="J405" t="str">
        <f>_xlfn.XLOOKUP(Table6[[#This Row],[Product ID]],Product[Product ID],Product[Product Name],"ERROR",0)</f>
        <v>Lakkalikööri</v>
      </c>
      <c r="K405" t="str">
        <f>_xlfn.XLOOKUP(Table6[[#This Row],[Product Name]],Product[Product Name],Product[Category],"ERROR",0)</f>
        <v xml:space="preserve">Drinks </v>
      </c>
      <c r="L405" t="str">
        <f>_xlfn.XLOOKUP(Table6[[#This Row],[Order ID]],Table5[OrderID],Table5[ShipmentMode],"Error",0)</f>
        <v>UPS</v>
      </c>
    </row>
    <row r="406" spans="2:12">
      <c r="B406">
        <v>405</v>
      </c>
      <c r="C406">
        <v>10399</v>
      </c>
      <c r="D406" t="s">
        <v>850</v>
      </c>
      <c r="E406">
        <v>14</v>
      </c>
      <c r="F406" t="s">
        <v>1226</v>
      </c>
      <c r="G406" s="1">
        <f>DATE(LEFT(Table6[[#This Row],[Shipment Date]],4), MID(Table6[[#This Row],[Shipment Date]],5,2), RIGHT(Table6[[#This Row],[Shipment Date]],2))</f>
        <v>42385</v>
      </c>
      <c r="H406" s="9">
        <f>_xlfn.XLOOKUP(Table6[[#This Row],[Order ID]],Table5[OrderID],Table5[OrderDate],"Error",0)</f>
        <v>42369</v>
      </c>
      <c r="I406" s="6">
        <f>Table6[[#This Row],['[Formatted'] Shipment Dates]]-Table6[[#This Row],[Order Dates]]</f>
        <v>16</v>
      </c>
      <c r="J406" t="str">
        <f>_xlfn.XLOOKUP(Table6[[#This Row],[Product ID]],Product[Product ID],Product[Product Name],"ERROR",0)</f>
        <v>Original Frankfurter grüne Soße</v>
      </c>
      <c r="K406" t="str">
        <f>_xlfn.XLOOKUP(Table6[[#This Row],[Product Name]],Product[Product Name],Product[Category],"ERROR",0)</f>
        <v>Condiments</v>
      </c>
      <c r="L406" t="str">
        <f>_xlfn.XLOOKUP(Table6[[#This Row],[Order ID]],Table5[OrderID],Table5[ShipmentMode],"Error",0)</f>
        <v>UPS</v>
      </c>
    </row>
    <row r="407" spans="2:12">
      <c r="B407">
        <v>406</v>
      </c>
      <c r="C407">
        <v>10400</v>
      </c>
      <c r="D407" t="s">
        <v>726</v>
      </c>
      <c r="E407">
        <v>21</v>
      </c>
      <c r="F407" t="s">
        <v>1226</v>
      </c>
      <c r="G407" s="1">
        <f>DATE(LEFT(Table6[[#This Row],[Shipment Date]],4), MID(Table6[[#This Row],[Shipment Date]],5,2), RIGHT(Table6[[#This Row],[Shipment Date]],2))</f>
        <v>42385</v>
      </c>
      <c r="H407" s="9">
        <f>_xlfn.XLOOKUP(Table6[[#This Row],[Order ID]],Table5[OrderID],Table5[OrderDate],"Error",0)</f>
        <v>42370</v>
      </c>
      <c r="I407" s="6">
        <f>Table6[[#This Row],['[Formatted'] Shipment Dates]]-Table6[[#This Row],[Order Dates]]</f>
        <v>15</v>
      </c>
      <c r="J407" t="str">
        <f>_xlfn.XLOOKUP(Table6[[#This Row],[Product ID]],Product[Product ID],Product[Product Name],"ERROR",0)</f>
        <v>Thüringer Rostbratwurst</v>
      </c>
      <c r="K407" t="str">
        <f>_xlfn.XLOOKUP(Table6[[#This Row],[Product Name]],Product[Product Name],Product[Category],"ERROR",0)</f>
        <v>Meat/ Poultry</v>
      </c>
      <c r="L407" t="str">
        <f>_xlfn.XLOOKUP(Table6[[#This Row],[Order ID]],Table5[OrderID],Table5[ShipmentMode],"Error",0)</f>
        <v>UPS</v>
      </c>
    </row>
    <row r="408" spans="2:12">
      <c r="B408">
        <v>407</v>
      </c>
      <c r="C408">
        <v>10400</v>
      </c>
      <c r="D408" t="s">
        <v>742</v>
      </c>
      <c r="E408">
        <v>35</v>
      </c>
      <c r="F408" t="s">
        <v>1226</v>
      </c>
      <c r="G408" s="1">
        <f>DATE(LEFT(Table6[[#This Row],[Shipment Date]],4), MID(Table6[[#This Row],[Shipment Date]],5,2), RIGHT(Table6[[#This Row],[Shipment Date]],2))</f>
        <v>42385</v>
      </c>
      <c r="H408" s="9">
        <f>_xlfn.XLOOKUP(Table6[[#This Row],[Order ID]],Table5[OrderID],Table5[OrderDate],"Error",0)</f>
        <v>42370</v>
      </c>
      <c r="I408" s="6">
        <f>Table6[[#This Row],['[Formatted'] Shipment Dates]]-Table6[[#This Row],[Order Dates]]</f>
        <v>15</v>
      </c>
      <c r="J408" t="str">
        <f>_xlfn.XLOOKUP(Table6[[#This Row],[Product ID]],Product[Product ID],Product[Product Name],"ERROR",0)</f>
        <v>Steeleye Stout</v>
      </c>
      <c r="K408" t="str">
        <f>_xlfn.XLOOKUP(Table6[[#This Row],[Product Name]],Product[Product Name],Product[Category],"ERROR",0)</f>
        <v xml:space="preserve">Drinks </v>
      </c>
      <c r="L408" t="str">
        <f>_xlfn.XLOOKUP(Table6[[#This Row],[Order ID]],Table5[OrderID],Table5[ShipmentMode],"Error",0)</f>
        <v>UPS</v>
      </c>
    </row>
    <row r="409" spans="2:12">
      <c r="B409">
        <v>408</v>
      </c>
      <c r="C409">
        <v>10400</v>
      </c>
      <c r="D409" t="s">
        <v>778</v>
      </c>
      <c r="E409">
        <v>30</v>
      </c>
      <c r="F409" t="s">
        <v>1240</v>
      </c>
      <c r="G409" s="1">
        <f>DATE(LEFT(Table6[[#This Row],[Shipment Date]],4), MID(Table6[[#This Row],[Shipment Date]],5,2), RIGHT(Table6[[#This Row],[Shipment Date]],2))</f>
        <v>42379</v>
      </c>
      <c r="H409" s="9">
        <f>_xlfn.XLOOKUP(Table6[[#This Row],[Order ID]],Table5[OrderID],Table5[OrderDate],"Error",0)</f>
        <v>42370</v>
      </c>
      <c r="I409" s="6">
        <f>Table6[[#This Row],['[Formatted'] Shipment Dates]]-Table6[[#This Row],[Order Dates]]</f>
        <v>9</v>
      </c>
      <c r="J409" t="str">
        <f>_xlfn.XLOOKUP(Table6[[#This Row],[Product ID]],Product[Product ID],Product[Product Name],"ERROR",0)</f>
        <v>Maxilaku</v>
      </c>
      <c r="K409" t="str">
        <f>_xlfn.XLOOKUP(Table6[[#This Row],[Product Name]],Product[Product Name],Product[Category],"ERROR",0)</f>
        <v>Desserts</v>
      </c>
      <c r="L409" t="str">
        <f>_xlfn.XLOOKUP(Table6[[#This Row],[Order ID]],Table5[OrderID],Table5[ShipmentMode],"Error",0)</f>
        <v>UPS</v>
      </c>
    </row>
    <row r="410" spans="2:12">
      <c r="B410">
        <v>409</v>
      </c>
      <c r="C410">
        <v>10401</v>
      </c>
      <c r="D410" t="s">
        <v>728</v>
      </c>
      <c r="E410">
        <v>18</v>
      </c>
      <c r="F410" t="s">
        <v>1240</v>
      </c>
      <c r="G410" s="1">
        <f>DATE(LEFT(Table6[[#This Row],[Shipment Date]],4), MID(Table6[[#This Row],[Shipment Date]],5,2), RIGHT(Table6[[#This Row],[Shipment Date]],2))</f>
        <v>42379</v>
      </c>
      <c r="H410" s="9">
        <f>_xlfn.XLOOKUP(Table6[[#This Row],[Order ID]],Table5[OrderID],Table5[OrderDate],"Error",0)</f>
        <v>42370</v>
      </c>
      <c r="I410" s="6">
        <f>Table6[[#This Row],['[Formatted'] Shipment Dates]]-Table6[[#This Row],[Order Dates]]</f>
        <v>9</v>
      </c>
      <c r="J410" t="str">
        <f>_xlfn.XLOOKUP(Table6[[#This Row],[Product ID]],Product[Product ID],Product[Product Name],"ERROR",0)</f>
        <v>Nord-Ost Matjeshering</v>
      </c>
      <c r="K410" t="str">
        <f>_xlfn.XLOOKUP(Table6[[#This Row],[Product Name]],Product[Product Name],Product[Category],"ERROR",0)</f>
        <v>Seafood</v>
      </c>
      <c r="L410" t="str">
        <f>_xlfn.XLOOKUP(Table6[[#This Row],[Order ID]],Table5[OrderID],Table5[ShipmentMode],"Error",0)</f>
        <v>DHL Express</v>
      </c>
    </row>
    <row r="411" spans="2:12">
      <c r="B411">
        <v>410</v>
      </c>
      <c r="C411">
        <v>10401</v>
      </c>
      <c r="D411" t="s">
        <v>796</v>
      </c>
      <c r="E411">
        <v>70</v>
      </c>
      <c r="F411" t="s">
        <v>1240</v>
      </c>
      <c r="G411" s="1">
        <f>DATE(LEFT(Table6[[#This Row],[Shipment Date]],4), MID(Table6[[#This Row],[Shipment Date]],5,2), RIGHT(Table6[[#This Row],[Shipment Date]],2))</f>
        <v>42379</v>
      </c>
      <c r="H411" s="9">
        <f>_xlfn.XLOOKUP(Table6[[#This Row],[Order ID]],Table5[OrderID],Table5[OrderDate],"Error",0)</f>
        <v>42370</v>
      </c>
      <c r="I411" s="6">
        <f>Table6[[#This Row],['[Formatted'] Shipment Dates]]-Table6[[#This Row],[Order Dates]]</f>
        <v>9</v>
      </c>
      <c r="J411" t="str">
        <f>_xlfn.XLOOKUP(Table6[[#This Row],[Product ID]],Product[Product ID],Product[Product Name],"ERROR",0)</f>
        <v>Gnocchi di nonna Alice</v>
      </c>
      <c r="K411" t="str">
        <f>_xlfn.XLOOKUP(Table6[[#This Row],[Product Name]],Product[Product Name],Product[Category],"ERROR",0)</f>
        <v xml:space="preserve">Grains/ Cereals </v>
      </c>
      <c r="L411" t="str">
        <f>_xlfn.XLOOKUP(Table6[[#This Row],[Order ID]],Table5[OrderID],Table5[ShipmentMode],"Error",0)</f>
        <v>DHL Express</v>
      </c>
    </row>
    <row r="412" spans="2:12">
      <c r="B412">
        <v>411</v>
      </c>
      <c r="C412">
        <v>10401</v>
      </c>
      <c r="D412" t="s">
        <v>821</v>
      </c>
      <c r="E412">
        <v>20</v>
      </c>
      <c r="F412" t="s">
        <v>1240</v>
      </c>
      <c r="G412" s="1">
        <f>DATE(LEFT(Table6[[#This Row],[Shipment Date]],4), MID(Table6[[#This Row],[Shipment Date]],5,2), RIGHT(Table6[[#This Row],[Shipment Date]],2))</f>
        <v>42379</v>
      </c>
      <c r="H412" s="9">
        <f>_xlfn.XLOOKUP(Table6[[#This Row],[Order ID]],Table5[OrderID],Table5[OrderDate],"Error",0)</f>
        <v>42370</v>
      </c>
      <c r="I412" s="6">
        <f>Table6[[#This Row],['[Formatted'] Shipment Dates]]-Table6[[#This Row],[Order Dates]]</f>
        <v>9</v>
      </c>
      <c r="J412" t="str">
        <f>_xlfn.XLOOKUP(Table6[[#This Row],[Product ID]],Product[Product ID],Product[Product Name],"ERROR",0)</f>
        <v>Louisiana Fiery Hot Pepper Sauce</v>
      </c>
      <c r="K412" t="str">
        <f>_xlfn.XLOOKUP(Table6[[#This Row],[Product Name]],Product[Product Name],Product[Category],"ERROR",0)</f>
        <v>Condiments</v>
      </c>
      <c r="L412" t="str">
        <f>_xlfn.XLOOKUP(Table6[[#This Row],[Order ID]],Table5[OrderID],Table5[ShipmentMode],"Error",0)</f>
        <v>DHL Express</v>
      </c>
    </row>
    <row r="413" spans="2:12">
      <c r="B413">
        <v>412</v>
      </c>
      <c r="C413">
        <v>10401</v>
      </c>
      <c r="D413" t="s">
        <v>835</v>
      </c>
      <c r="E413">
        <v>60</v>
      </c>
      <c r="F413" t="s">
        <v>1240</v>
      </c>
      <c r="G413" s="1">
        <f>DATE(LEFT(Table6[[#This Row],[Shipment Date]],4), MID(Table6[[#This Row],[Shipment Date]],5,2), RIGHT(Table6[[#This Row],[Shipment Date]],2))</f>
        <v>42379</v>
      </c>
      <c r="H413" s="9">
        <f>_xlfn.XLOOKUP(Table6[[#This Row],[Order ID]],Table5[OrderID],Table5[OrderDate],"Error",0)</f>
        <v>42370</v>
      </c>
      <c r="I413" s="6">
        <f>Table6[[#This Row],['[Formatted'] Shipment Dates]]-Table6[[#This Row],[Order Dates]]</f>
        <v>9</v>
      </c>
      <c r="J413" t="str">
        <f>_xlfn.XLOOKUP(Table6[[#This Row],[Product ID]],Product[Product ID],Product[Product Name],"ERROR",0)</f>
        <v>Flotemysost</v>
      </c>
      <c r="K413" t="str">
        <f>_xlfn.XLOOKUP(Table6[[#This Row],[Product Name]],Product[Product Name],Product[Category],"ERROR",0)</f>
        <v>Dairy Products</v>
      </c>
      <c r="L413" t="str">
        <f>_xlfn.XLOOKUP(Table6[[#This Row],[Order ID]],Table5[OrderID],Table5[ShipmentMode],"Error",0)</f>
        <v>DHL Express</v>
      </c>
    </row>
    <row r="414" spans="2:12">
      <c r="B414">
        <v>413</v>
      </c>
      <c r="C414">
        <v>10402</v>
      </c>
      <c r="D414" t="s">
        <v>709</v>
      </c>
      <c r="E414">
        <v>60</v>
      </c>
      <c r="F414" t="s">
        <v>1240</v>
      </c>
      <c r="G414" s="1">
        <f>DATE(LEFT(Table6[[#This Row],[Shipment Date]],4), MID(Table6[[#This Row],[Shipment Date]],5,2), RIGHT(Table6[[#This Row],[Shipment Date]],2))</f>
        <v>42379</v>
      </c>
      <c r="H414" s="9">
        <f>_xlfn.XLOOKUP(Table6[[#This Row],[Order ID]],Table5[OrderID],Table5[OrderDate],"Error",0)</f>
        <v>42371</v>
      </c>
      <c r="I414" s="6">
        <f>Table6[[#This Row],['[Formatted'] Shipment Dates]]-Table6[[#This Row],[Order Dates]]</f>
        <v>8</v>
      </c>
      <c r="J414" t="str">
        <f>_xlfn.XLOOKUP(Table6[[#This Row],[Product ID]],Product[Product ID],Product[Product Name],"ERROR",0)</f>
        <v>Tunnbröd</v>
      </c>
      <c r="K414" t="str">
        <f>_xlfn.XLOOKUP(Table6[[#This Row],[Product Name]],Product[Product Name],Product[Category],"ERROR",0)</f>
        <v xml:space="preserve">Grains/ Cereals </v>
      </c>
      <c r="L414" t="str">
        <f>_xlfn.XLOOKUP(Table6[[#This Row],[Order ID]],Table5[OrderID],Table5[ShipmentMode],"Error",0)</f>
        <v>DHL</v>
      </c>
    </row>
    <row r="415" spans="2:12">
      <c r="B415">
        <v>414</v>
      </c>
      <c r="C415">
        <v>10402</v>
      </c>
      <c r="D415" t="s">
        <v>817</v>
      </c>
      <c r="E415">
        <v>65</v>
      </c>
      <c r="F415" t="s">
        <v>1238</v>
      </c>
      <c r="G415" s="1">
        <f>DATE(LEFT(Table6[[#This Row],[Shipment Date]],4), MID(Table6[[#This Row],[Shipment Date]],5,2), RIGHT(Table6[[#This Row],[Shipment Date]],2))</f>
        <v>42378</v>
      </c>
      <c r="H415" s="9">
        <f>_xlfn.XLOOKUP(Table6[[#This Row],[Order ID]],Table5[OrderID],Table5[OrderDate],"Error",0)</f>
        <v>42371</v>
      </c>
      <c r="I415" s="6">
        <f>Table6[[#This Row],['[Formatted'] Shipment Dates]]-Table6[[#This Row],[Order Dates]]</f>
        <v>7</v>
      </c>
      <c r="J415" t="str">
        <f>_xlfn.XLOOKUP(Table6[[#This Row],[Product ID]],Product[Product ID],Product[Product Name],"ERROR",0)</f>
        <v>Vegie-spread</v>
      </c>
      <c r="K415" t="str">
        <f>_xlfn.XLOOKUP(Table6[[#This Row],[Product Name]],Product[Product Name],Product[Category],"ERROR",0)</f>
        <v>Condiments</v>
      </c>
      <c r="L415" t="str">
        <f>_xlfn.XLOOKUP(Table6[[#This Row],[Order ID]],Table5[OrderID],Table5[ShipmentMode],"Error",0)</f>
        <v>DHL</v>
      </c>
    </row>
    <row r="416" spans="2:12">
      <c r="B416">
        <v>415</v>
      </c>
      <c r="C416">
        <v>10403</v>
      </c>
      <c r="D416" t="s">
        <v>691</v>
      </c>
      <c r="E416">
        <v>21</v>
      </c>
      <c r="F416" t="s">
        <v>1238</v>
      </c>
      <c r="G416" s="1">
        <f>DATE(LEFT(Table6[[#This Row],[Shipment Date]],4), MID(Table6[[#This Row],[Shipment Date]],5,2), RIGHT(Table6[[#This Row],[Shipment Date]],2))</f>
        <v>42378</v>
      </c>
      <c r="H416" s="9">
        <f>_xlfn.XLOOKUP(Table6[[#This Row],[Order ID]],Table5[OrderID],Table5[OrderDate],"Error",0)</f>
        <v>42372</v>
      </c>
      <c r="I416" s="6">
        <f>Table6[[#This Row],['[Formatted'] Shipment Dates]]-Table6[[#This Row],[Order Dates]]</f>
        <v>6</v>
      </c>
      <c r="J416" t="str">
        <f>_xlfn.XLOOKUP(Table6[[#This Row],[Product ID]],Product[Product ID],Product[Product Name],"ERROR",0)</f>
        <v>Pavlova</v>
      </c>
      <c r="K416" t="str">
        <f>_xlfn.XLOOKUP(Table6[[#This Row],[Product Name]],Product[Product Name],Product[Category],"ERROR",0)</f>
        <v>Desserts</v>
      </c>
      <c r="L416" t="str">
        <f>_xlfn.XLOOKUP(Table6[[#This Row],[Order ID]],Table5[OrderID],Table5[ShipmentMode],"Error",0)</f>
        <v>UPS</v>
      </c>
    </row>
    <row r="417" spans="2:12">
      <c r="B417">
        <v>416</v>
      </c>
      <c r="C417">
        <v>10403</v>
      </c>
      <c r="D417" t="s">
        <v>775</v>
      </c>
      <c r="E417">
        <v>70</v>
      </c>
      <c r="F417" t="s">
        <v>1239</v>
      </c>
      <c r="G417" s="1">
        <f>DATE(LEFT(Table6[[#This Row],[Shipment Date]],4), MID(Table6[[#This Row],[Shipment Date]],5,2), RIGHT(Table6[[#This Row],[Shipment Date]],2))</f>
        <v>42377</v>
      </c>
      <c r="H417" s="9">
        <f>_xlfn.XLOOKUP(Table6[[#This Row],[Order ID]],Table5[OrderID],Table5[OrderDate],"Error",0)</f>
        <v>42372</v>
      </c>
      <c r="I417" s="6">
        <f>Table6[[#This Row],['[Formatted'] Shipment Dates]]-Table6[[#This Row],[Order Dates]]</f>
        <v>5</v>
      </c>
      <c r="J417" t="str">
        <f>_xlfn.XLOOKUP(Table6[[#This Row],[Product ID]],Product[Product ID],Product[Product Name],"ERROR",0)</f>
        <v>Chocolade</v>
      </c>
      <c r="K417" t="str">
        <f>_xlfn.XLOOKUP(Table6[[#This Row],[Product Name]],Product[Product Name],Product[Category],"ERROR",0)</f>
        <v>Desserts</v>
      </c>
      <c r="L417" t="str">
        <f>_xlfn.XLOOKUP(Table6[[#This Row],[Order ID]],Table5[OrderID],Table5[ShipmentMode],"Error",0)</f>
        <v>UPS</v>
      </c>
    </row>
    <row r="418" spans="2:12">
      <c r="B418">
        <v>417</v>
      </c>
      <c r="C418">
        <v>10404</v>
      </c>
      <c r="D418" t="s">
        <v>717</v>
      </c>
      <c r="E418">
        <v>30</v>
      </c>
      <c r="F418" t="s">
        <v>1239</v>
      </c>
      <c r="G418" s="1">
        <f>DATE(LEFT(Table6[[#This Row],[Shipment Date]],4), MID(Table6[[#This Row],[Shipment Date]],5,2), RIGHT(Table6[[#This Row],[Shipment Date]],2))</f>
        <v>42377</v>
      </c>
      <c r="H418" s="9">
        <f>_xlfn.XLOOKUP(Table6[[#This Row],[Order ID]],Table5[OrderID],Table5[OrderDate],"Error",0)</f>
        <v>42372</v>
      </c>
      <c r="I418" s="6">
        <f>Table6[[#This Row],['[Formatted'] Shipment Dates]]-Table6[[#This Row],[Order Dates]]</f>
        <v>5</v>
      </c>
      <c r="J418" t="str">
        <f>_xlfn.XLOOKUP(Table6[[#This Row],[Product ID]],Product[Product ID],Product[Product Name],"ERROR",0)</f>
        <v>Gumbär Gummibärchen</v>
      </c>
      <c r="K418" t="str">
        <f>_xlfn.XLOOKUP(Table6[[#This Row],[Product Name]],Product[Product Name],Product[Category],"ERROR",0)</f>
        <v>Desserts</v>
      </c>
      <c r="L418" t="str">
        <f>_xlfn.XLOOKUP(Table6[[#This Row],[Order ID]],Table5[OrderID],Table5[ShipmentMode],"Error",0)</f>
        <v>DHL Express</v>
      </c>
    </row>
    <row r="419" spans="2:12">
      <c r="B419">
        <v>418</v>
      </c>
      <c r="C419">
        <v>10404</v>
      </c>
      <c r="D419" t="s">
        <v>759</v>
      </c>
      <c r="E419">
        <v>40</v>
      </c>
      <c r="F419" t="s">
        <v>1239</v>
      </c>
      <c r="G419" s="1">
        <f>DATE(LEFT(Table6[[#This Row],[Shipment Date]],4), MID(Table6[[#This Row],[Shipment Date]],5,2), RIGHT(Table6[[#This Row],[Shipment Date]],2))</f>
        <v>42377</v>
      </c>
      <c r="H419" s="9">
        <f>_xlfn.XLOOKUP(Table6[[#This Row],[Order ID]],Table5[OrderID],Table5[OrderDate],"Error",0)</f>
        <v>42372</v>
      </c>
      <c r="I419" s="6">
        <f>Table6[[#This Row],['[Formatted'] Shipment Dates]]-Table6[[#This Row],[Order Dates]]</f>
        <v>5</v>
      </c>
      <c r="J419" t="str">
        <f>_xlfn.XLOOKUP(Table6[[#This Row],[Product ID]],Product[Product ID],Product[Product Name],"ERROR",0)</f>
        <v>Singaporean Hokkien Fried Mee</v>
      </c>
      <c r="K419" t="str">
        <f>_xlfn.XLOOKUP(Table6[[#This Row],[Product Name]],Product[Product Name],Product[Category],"ERROR",0)</f>
        <v xml:space="preserve">Grains/ Cereals </v>
      </c>
      <c r="L419" t="str">
        <f>_xlfn.XLOOKUP(Table6[[#This Row],[Order ID]],Table5[OrderID],Table5[ShipmentMode],"Error",0)</f>
        <v>DHL Express</v>
      </c>
    </row>
    <row r="420" spans="2:12">
      <c r="B420">
        <v>419</v>
      </c>
      <c r="C420">
        <v>10404</v>
      </c>
      <c r="D420" t="s">
        <v>778</v>
      </c>
      <c r="E420">
        <v>30</v>
      </c>
      <c r="F420" t="s">
        <v>1241</v>
      </c>
      <c r="G420" s="1">
        <f>DATE(LEFT(Table6[[#This Row],[Shipment Date]],4), MID(Table6[[#This Row],[Shipment Date]],5,2), RIGHT(Table6[[#This Row],[Shipment Date]],2))</f>
        <v>42391</v>
      </c>
      <c r="H420" s="9">
        <f>_xlfn.XLOOKUP(Table6[[#This Row],[Order ID]],Table5[OrderID],Table5[OrderDate],"Error",0)</f>
        <v>42372</v>
      </c>
      <c r="I420" s="6">
        <f>Table6[[#This Row],['[Formatted'] Shipment Dates]]-Table6[[#This Row],[Order Dates]]</f>
        <v>19</v>
      </c>
      <c r="J420" t="str">
        <f>_xlfn.XLOOKUP(Table6[[#This Row],[Product ID]],Product[Product ID],Product[Product Name],"ERROR",0)</f>
        <v>Maxilaku</v>
      </c>
      <c r="K420" t="str">
        <f>_xlfn.XLOOKUP(Table6[[#This Row],[Product Name]],Product[Product Name],Product[Category],"ERROR",0)</f>
        <v>Desserts</v>
      </c>
      <c r="L420" t="str">
        <f>_xlfn.XLOOKUP(Table6[[#This Row],[Order ID]],Table5[OrderID],Table5[ShipmentMode],"Error",0)</f>
        <v>DHL Express</v>
      </c>
    </row>
    <row r="421" spans="2:12">
      <c r="B421">
        <v>420</v>
      </c>
      <c r="C421">
        <v>10405</v>
      </c>
      <c r="D421" t="s">
        <v>658</v>
      </c>
      <c r="E421">
        <v>50</v>
      </c>
      <c r="F421" t="s">
        <v>1242</v>
      </c>
      <c r="G421" s="1">
        <f>DATE(LEFT(Table6[[#This Row],[Shipment Date]],4), MID(Table6[[#This Row],[Shipment Date]],5,2), RIGHT(Table6[[#This Row],[Shipment Date]],2))</f>
        <v>42382</v>
      </c>
      <c r="H421" s="9">
        <f>_xlfn.XLOOKUP(Table6[[#This Row],[Order ID]],Table5[OrderID],Table5[OrderDate],"Error",0)</f>
        <v>42375</v>
      </c>
      <c r="I421" s="6">
        <f>Table6[[#This Row],['[Formatted'] Shipment Dates]]-Table6[[#This Row],[Order Dates]]</f>
        <v>7</v>
      </c>
      <c r="J421" t="str">
        <f>_xlfn.XLOOKUP(Table6[[#This Row],[Product ID]],Product[Product ID],Product[Product Name],"ERROR",0)</f>
        <v>Aniseed Syrup</v>
      </c>
      <c r="K421" t="str">
        <f>_xlfn.XLOOKUP(Table6[[#This Row],[Product Name]],Product[Product Name],Product[Category],"ERROR",0)</f>
        <v>Condiments</v>
      </c>
      <c r="L421" t="str">
        <f>_xlfn.XLOOKUP(Table6[[#This Row],[Order ID]],Table5[OrderID],Table5[ShipmentMode],"Error",0)</f>
        <v>DHL Express</v>
      </c>
    </row>
    <row r="422" spans="2:12">
      <c r="B422">
        <v>421</v>
      </c>
      <c r="C422">
        <v>10406</v>
      </c>
      <c r="D422" t="s">
        <v>648</v>
      </c>
      <c r="E422">
        <v>10</v>
      </c>
      <c r="F422" t="s">
        <v>1242</v>
      </c>
      <c r="G422" s="1">
        <f>DATE(LEFT(Table6[[#This Row],[Shipment Date]],4), MID(Table6[[#This Row],[Shipment Date]],5,2), RIGHT(Table6[[#This Row],[Shipment Date]],2))</f>
        <v>42382</v>
      </c>
      <c r="H422" s="9">
        <f>_xlfn.XLOOKUP(Table6[[#This Row],[Order ID]],Table5[OrderID],Table5[OrderDate],"Error",0)</f>
        <v>42376</v>
      </c>
      <c r="I422" s="6">
        <f>Table6[[#This Row],['[Formatted'] Shipment Dates]]-Table6[[#This Row],[Order Dates]]</f>
        <v>6</v>
      </c>
      <c r="J422" t="str">
        <f>_xlfn.XLOOKUP(Table6[[#This Row],[Product ID]],Product[Product ID],Product[Product Name],"ERROR",0)</f>
        <v>Chai</v>
      </c>
      <c r="K422" t="str">
        <f>_xlfn.XLOOKUP(Table6[[#This Row],[Product Name]],Product[Product Name],Product[Category],"ERROR",0)</f>
        <v xml:space="preserve">Drinks </v>
      </c>
      <c r="L422" t="str">
        <f>_xlfn.XLOOKUP(Table6[[#This Row],[Order ID]],Table5[OrderID],Table5[ShipmentMode],"Error",0)</f>
        <v>DHL Express</v>
      </c>
    </row>
    <row r="423" spans="2:12">
      <c r="B423">
        <v>422</v>
      </c>
      <c r="C423">
        <v>10406</v>
      </c>
      <c r="D423" t="s">
        <v>703</v>
      </c>
      <c r="E423">
        <v>30</v>
      </c>
      <c r="F423" t="s">
        <v>1242</v>
      </c>
      <c r="G423" s="1">
        <f>DATE(LEFT(Table6[[#This Row],[Shipment Date]],4), MID(Table6[[#This Row],[Shipment Date]],5,2), RIGHT(Table6[[#This Row],[Shipment Date]],2))</f>
        <v>42382</v>
      </c>
      <c r="H423" s="9">
        <f>_xlfn.XLOOKUP(Table6[[#This Row],[Order ID]],Table5[OrderID],Table5[OrderDate],"Error",0)</f>
        <v>42376</v>
      </c>
      <c r="I423" s="6">
        <f>Table6[[#This Row],['[Formatted'] Shipment Dates]]-Table6[[#This Row],[Order Dates]]</f>
        <v>6</v>
      </c>
      <c r="J423" t="str">
        <f>_xlfn.XLOOKUP(Table6[[#This Row],[Product ID]],Product[Product ID],Product[Product Name],"ERROR",0)</f>
        <v>Sir Rodney's Scones</v>
      </c>
      <c r="K423" t="str">
        <f>_xlfn.XLOOKUP(Table6[[#This Row],[Product Name]],Product[Product Name],Product[Category],"ERROR",0)</f>
        <v>Desserts</v>
      </c>
      <c r="L423" t="str">
        <f>_xlfn.XLOOKUP(Table6[[#This Row],[Order ID]],Table5[OrderID],Table5[ShipmentMode],"Error",0)</f>
        <v>DHL Express</v>
      </c>
    </row>
    <row r="424" spans="2:12">
      <c r="B424">
        <v>423</v>
      </c>
      <c r="C424">
        <v>10406</v>
      </c>
      <c r="D424" t="s">
        <v>723</v>
      </c>
      <c r="E424">
        <v>42</v>
      </c>
      <c r="F424" t="s">
        <v>1242</v>
      </c>
      <c r="G424" s="1">
        <f>DATE(LEFT(Table6[[#This Row],[Shipment Date]],4), MID(Table6[[#This Row],[Shipment Date]],5,2), RIGHT(Table6[[#This Row],[Shipment Date]],2))</f>
        <v>42382</v>
      </c>
      <c r="H424" s="9">
        <f>_xlfn.XLOOKUP(Table6[[#This Row],[Order ID]],Table5[OrderID],Table5[OrderDate],"Error",0)</f>
        <v>42376</v>
      </c>
      <c r="I424" s="6">
        <f>Table6[[#This Row],['[Formatted'] Shipment Dates]]-Table6[[#This Row],[Order Dates]]</f>
        <v>6</v>
      </c>
      <c r="J424" t="str">
        <f>_xlfn.XLOOKUP(Table6[[#This Row],[Product ID]],Product[Product ID],Product[Product Name],"ERROR",0)</f>
        <v>Rössle Sauerkraut</v>
      </c>
      <c r="K424" t="str">
        <f>_xlfn.XLOOKUP(Table6[[#This Row],[Product Name]],Product[Product Name],Product[Category],"ERROR",0)</f>
        <v xml:space="preserve">Produce </v>
      </c>
      <c r="L424" t="str">
        <f>_xlfn.XLOOKUP(Table6[[#This Row],[Order ID]],Table5[OrderID],Table5[ShipmentMode],"Error",0)</f>
        <v>DHL Express</v>
      </c>
    </row>
    <row r="425" spans="2:12">
      <c r="B425">
        <v>424</v>
      </c>
      <c r="C425">
        <v>10406</v>
      </c>
      <c r="D425" t="s">
        <v>744</v>
      </c>
      <c r="E425">
        <v>5</v>
      </c>
      <c r="F425" t="s">
        <v>1242</v>
      </c>
      <c r="G425" s="1">
        <f>DATE(LEFT(Table6[[#This Row],[Shipment Date]],4), MID(Table6[[#This Row],[Shipment Date]],5,2), RIGHT(Table6[[#This Row],[Shipment Date]],2))</f>
        <v>42382</v>
      </c>
      <c r="H425" s="9">
        <f>_xlfn.XLOOKUP(Table6[[#This Row],[Order ID]],Table5[OrderID],Table5[OrderDate],"Error",0)</f>
        <v>42376</v>
      </c>
      <c r="I425" s="6">
        <f>Table6[[#This Row],['[Formatted'] Shipment Dates]]-Table6[[#This Row],[Order Dates]]</f>
        <v>6</v>
      </c>
      <c r="J425" t="str">
        <f>_xlfn.XLOOKUP(Table6[[#This Row],[Product ID]],Product[Product ID],Product[Product Name],"ERROR",0)</f>
        <v>Inlagd Sill</v>
      </c>
      <c r="K425" t="str">
        <f>_xlfn.XLOOKUP(Table6[[#This Row],[Product Name]],Product[Product Name],Product[Category],"ERROR",0)</f>
        <v>Seafood</v>
      </c>
      <c r="L425" t="str">
        <f>_xlfn.XLOOKUP(Table6[[#This Row],[Order ID]],Table5[OrderID],Table5[ShipmentMode],"Error",0)</f>
        <v>DHL Express</v>
      </c>
    </row>
    <row r="426" spans="2:12">
      <c r="B426">
        <v>425</v>
      </c>
      <c r="C426">
        <v>10406</v>
      </c>
      <c r="D426" t="s">
        <v>754</v>
      </c>
      <c r="E426">
        <v>2</v>
      </c>
      <c r="F426" t="s">
        <v>1243</v>
      </c>
      <c r="G426" s="1">
        <f>DATE(LEFT(Table6[[#This Row],[Shipment Date]],4), MID(Table6[[#This Row],[Shipment Date]],5,2), RIGHT(Table6[[#This Row],[Shipment Date]],2))</f>
        <v>42399</v>
      </c>
      <c r="H426" s="9">
        <f>_xlfn.XLOOKUP(Table6[[#This Row],[Order ID]],Table5[OrderID],Table5[OrderDate],"Error",0)</f>
        <v>42376</v>
      </c>
      <c r="I426" s="6">
        <f>Table6[[#This Row],['[Formatted'] Shipment Dates]]-Table6[[#This Row],[Order Dates]]</f>
        <v>23</v>
      </c>
      <c r="J426" t="str">
        <f>_xlfn.XLOOKUP(Table6[[#This Row],[Product ID]],Product[Product ID],Product[Product Name],"ERROR",0)</f>
        <v>Boston Crab Meat</v>
      </c>
      <c r="K426" t="str">
        <f>_xlfn.XLOOKUP(Table6[[#This Row],[Product Name]],Product[Product Name],Product[Category],"ERROR",0)</f>
        <v>Seafood</v>
      </c>
      <c r="L426" t="str">
        <f>_xlfn.XLOOKUP(Table6[[#This Row],[Order ID]],Table5[OrderID],Table5[ShipmentMode],"Error",0)</f>
        <v>DHL Express</v>
      </c>
    </row>
    <row r="427" spans="2:12">
      <c r="B427">
        <v>426</v>
      </c>
      <c r="C427">
        <v>10407</v>
      </c>
      <c r="D427" t="s">
        <v>679</v>
      </c>
      <c r="E427">
        <v>30</v>
      </c>
      <c r="F427" t="s">
        <v>1243</v>
      </c>
      <c r="G427" s="1">
        <f>DATE(LEFT(Table6[[#This Row],[Shipment Date]],4), MID(Table6[[#This Row],[Shipment Date]],5,2), RIGHT(Table6[[#This Row],[Shipment Date]],2))</f>
        <v>42399</v>
      </c>
      <c r="H427" s="9">
        <f>_xlfn.XLOOKUP(Table6[[#This Row],[Order ID]],Table5[OrderID],Table5[OrderDate],"Error",0)</f>
        <v>42376</v>
      </c>
      <c r="I427" s="6">
        <f>Table6[[#This Row],['[Formatted'] Shipment Dates]]-Table6[[#This Row],[Order Dates]]</f>
        <v>23</v>
      </c>
      <c r="J427" t="str">
        <f>_xlfn.XLOOKUP(Table6[[#This Row],[Product ID]],Product[Product ID],Product[Product Name],"ERROR",0)</f>
        <v>Queso Cabrales</v>
      </c>
      <c r="K427" t="str">
        <f>_xlfn.XLOOKUP(Table6[[#This Row],[Product Name]],Product[Product Name],Product[Category],"ERROR",0)</f>
        <v>Dairy Products</v>
      </c>
      <c r="L427" t="str">
        <f>_xlfn.XLOOKUP(Table6[[#This Row],[Order ID]],Table5[OrderID],Table5[ShipmentMode],"Error",0)</f>
        <v>DHL</v>
      </c>
    </row>
    <row r="428" spans="2:12">
      <c r="B428">
        <v>427</v>
      </c>
      <c r="C428">
        <v>10407</v>
      </c>
      <c r="D428" t="s">
        <v>831</v>
      </c>
      <c r="E428">
        <v>15</v>
      </c>
      <c r="F428" t="s">
        <v>1243</v>
      </c>
      <c r="G428" s="1">
        <f>DATE(LEFT(Table6[[#This Row],[Shipment Date]],4), MID(Table6[[#This Row],[Shipment Date]],5,2), RIGHT(Table6[[#This Row],[Shipment Date]],2))</f>
        <v>42399</v>
      </c>
      <c r="H428" s="9">
        <f>_xlfn.XLOOKUP(Table6[[#This Row],[Order ID]],Table5[OrderID],Table5[OrderDate],"Error",0)</f>
        <v>42376</v>
      </c>
      <c r="I428" s="6">
        <f>Table6[[#This Row],['[Formatted'] Shipment Dates]]-Table6[[#This Row],[Order Dates]]</f>
        <v>23</v>
      </c>
      <c r="J428" t="str">
        <f>_xlfn.XLOOKUP(Table6[[#This Row],[Product ID]],Product[Product ID],Product[Product Name],"ERROR",0)</f>
        <v>Gudbrandsdalsost</v>
      </c>
      <c r="K428" t="str">
        <f>_xlfn.XLOOKUP(Table6[[#This Row],[Product Name]],Product[Product Name],Product[Category],"ERROR",0)</f>
        <v>Dairy Products</v>
      </c>
      <c r="L428" t="str">
        <f>_xlfn.XLOOKUP(Table6[[#This Row],[Order ID]],Table5[OrderID],Table5[ShipmentMode],"Error",0)</f>
        <v>DHL</v>
      </c>
    </row>
    <row r="429" spans="2:12">
      <c r="B429">
        <v>428</v>
      </c>
      <c r="C429">
        <v>10407</v>
      </c>
      <c r="D429" t="s">
        <v>835</v>
      </c>
      <c r="E429">
        <v>15</v>
      </c>
      <c r="F429" t="s">
        <v>1244</v>
      </c>
      <c r="G429" s="1">
        <f>DATE(LEFT(Table6[[#This Row],[Shipment Date]],4), MID(Table6[[#This Row],[Shipment Date]],5,2), RIGHT(Table6[[#This Row],[Shipment Date]],2))</f>
        <v>42383</v>
      </c>
      <c r="H429" s="9">
        <f>_xlfn.XLOOKUP(Table6[[#This Row],[Order ID]],Table5[OrderID],Table5[OrderDate],"Error",0)</f>
        <v>42376</v>
      </c>
      <c r="I429" s="6">
        <f>Table6[[#This Row],['[Formatted'] Shipment Dates]]-Table6[[#This Row],[Order Dates]]</f>
        <v>7</v>
      </c>
      <c r="J429" t="str">
        <f>_xlfn.XLOOKUP(Table6[[#This Row],[Product ID]],Product[Product ID],Product[Product Name],"ERROR",0)</f>
        <v>Flotemysost</v>
      </c>
      <c r="K429" t="str">
        <f>_xlfn.XLOOKUP(Table6[[#This Row],[Product Name]],Product[Product Name],Product[Category],"ERROR",0)</f>
        <v>Dairy Products</v>
      </c>
      <c r="L429" t="str">
        <f>_xlfn.XLOOKUP(Table6[[#This Row],[Order ID]],Table5[OrderID],Table5[ShipmentMode],"Error",0)</f>
        <v>DHL</v>
      </c>
    </row>
    <row r="430" spans="2:12">
      <c r="B430">
        <v>429</v>
      </c>
      <c r="C430">
        <v>10408</v>
      </c>
      <c r="D430" t="s">
        <v>747</v>
      </c>
      <c r="E430">
        <v>10</v>
      </c>
      <c r="F430" t="s">
        <v>1244</v>
      </c>
      <c r="G430" s="1">
        <f>DATE(LEFT(Table6[[#This Row],[Shipment Date]],4), MID(Table6[[#This Row],[Shipment Date]],5,2), RIGHT(Table6[[#This Row],[Shipment Date]],2))</f>
        <v>42383</v>
      </c>
      <c r="H430" s="9">
        <f>_xlfn.XLOOKUP(Table6[[#This Row],[Order ID]],Table5[OrderID],Table5[OrderDate],"Error",0)</f>
        <v>42377</v>
      </c>
      <c r="I430" s="6">
        <f>Table6[[#This Row],['[Formatted'] Shipment Dates]]-Table6[[#This Row],[Order Dates]]</f>
        <v>6</v>
      </c>
      <c r="J430" t="str">
        <f>_xlfn.XLOOKUP(Table6[[#This Row],[Product ID]],Product[Product ID],Product[Product Name],"ERROR",0)</f>
        <v>Gravad lax</v>
      </c>
      <c r="K430" t="str">
        <f>_xlfn.XLOOKUP(Table6[[#This Row],[Product Name]],Product[Product Name],Product[Category],"ERROR",0)</f>
        <v>Seafood</v>
      </c>
      <c r="L430" t="str">
        <f>_xlfn.XLOOKUP(Table6[[#This Row],[Order ID]],Table5[OrderID],Table5[ShipmentMode],"Error",0)</f>
        <v>DHL Express</v>
      </c>
    </row>
    <row r="431" spans="2:12">
      <c r="B431">
        <v>430</v>
      </c>
      <c r="C431">
        <v>10408</v>
      </c>
      <c r="D431" t="s">
        <v>791</v>
      </c>
      <c r="E431">
        <v>6</v>
      </c>
      <c r="F431" t="s">
        <v>1244</v>
      </c>
      <c r="G431" s="1">
        <f>DATE(LEFT(Table6[[#This Row],[Shipment Date]],4), MID(Table6[[#This Row],[Shipment Date]],5,2), RIGHT(Table6[[#This Row],[Shipment Date]],2))</f>
        <v>42383</v>
      </c>
      <c r="H431" s="9">
        <f>_xlfn.XLOOKUP(Table6[[#This Row],[Order ID]],Table5[OrderID],Table5[OrderDate],"Error",0)</f>
        <v>42377</v>
      </c>
      <c r="I431" s="6">
        <f>Table6[[#This Row],['[Formatted'] Shipment Dates]]-Table6[[#This Row],[Order Dates]]</f>
        <v>6</v>
      </c>
      <c r="J431" t="str">
        <f>_xlfn.XLOOKUP(Table6[[#This Row],[Product ID]],Product[Product ID],Product[Product Name],"ERROR",0)</f>
        <v>Tourtière</v>
      </c>
      <c r="K431" t="str">
        <f>_xlfn.XLOOKUP(Table6[[#This Row],[Product Name]],Product[Product Name],Product[Category],"ERROR",0)</f>
        <v>Meat/ Poultry</v>
      </c>
      <c r="L431" t="str">
        <f>_xlfn.XLOOKUP(Table6[[#This Row],[Order ID]],Table5[OrderID],Table5[ShipmentMode],"Error",0)</f>
        <v>DHL Express</v>
      </c>
    </row>
    <row r="432" spans="2:12">
      <c r="B432">
        <v>431</v>
      </c>
      <c r="C432">
        <v>10408</v>
      </c>
      <c r="D432" t="s">
        <v>813</v>
      </c>
      <c r="E432">
        <v>35</v>
      </c>
      <c r="F432" t="s">
        <v>1244</v>
      </c>
      <c r="G432" s="1">
        <f>DATE(LEFT(Table6[[#This Row],[Shipment Date]],4), MID(Table6[[#This Row],[Shipment Date]],5,2), RIGHT(Table6[[#This Row],[Shipment Date]],2))</f>
        <v>42383</v>
      </c>
      <c r="H432" s="9">
        <f>_xlfn.XLOOKUP(Table6[[#This Row],[Order ID]],Table5[OrderID],Table5[OrderDate],"Error",0)</f>
        <v>42377</v>
      </c>
      <c r="I432" s="6">
        <f>Table6[[#This Row],['[Formatted'] Shipment Dates]]-Table6[[#This Row],[Order Dates]]</f>
        <v>6</v>
      </c>
      <c r="J432" t="str">
        <f>_xlfn.XLOOKUP(Table6[[#This Row],[Product ID]],Product[Product ID],Product[Product Name],"ERROR",0)</f>
        <v>Tarte au sucre</v>
      </c>
      <c r="K432" t="str">
        <f>_xlfn.XLOOKUP(Table6[[#This Row],[Product Name]],Product[Product Name],Product[Category],"ERROR",0)</f>
        <v>Desserts</v>
      </c>
      <c r="L432" t="str">
        <f>_xlfn.XLOOKUP(Table6[[#This Row],[Order ID]],Table5[OrderID],Table5[ShipmentMode],"Error",0)</f>
        <v>DHL Express</v>
      </c>
    </row>
    <row r="433" spans="2:12">
      <c r="B433">
        <v>432</v>
      </c>
      <c r="C433">
        <v>10409</v>
      </c>
      <c r="D433" t="s">
        <v>687</v>
      </c>
      <c r="E433">
        <v>12</v>
      </c>
      <c r="F433" t="s">
        <v>1244</v>
      </c>
      <c r="G433" s="1">
        <f>DATE(LEFT(Table6[[#This Row],[Shipment Date]],4), MID(Table6[[#This Row],[Shipment Date]],5,2), RIGHT(Table6[[#This Row],[Shipment Date]],2))</f>
        <v>42383</v>
      </c>
      <c r="H433" s="9">
        <f>_xlfn.XLOOKUP(Table6[[#This Row],[Order ID]],Table5[OrderID],Table5[OrderDate],"Error",0)</f>
        <v>42378</v>
      </c>
      <c r="I433" s="6">
        <f>Table6[[#This Row],['[Formatted'] Shipment Dates]]-Table6[[#This Row],[Order Dates]]</f>
        <v>5</v>
      </c>
      <c r="J433" t="str">
        <f>_xlfn.XLOOKUP(Table6[[#This Row],[Product ID]],Product[Product ID],Product[Product Name],"ERROR",0)</f>
        <v>Tofu</v>
      </c>
      <c r="K433" t="str">
        <f>_xlfn.XLOOKUP(Table6[[#This Row],[Product Name]],Product[Product Name],Product[Category],"ERROR",0)</f>
        <v xml:space="preserve">Produce </v>
      </c>
      <c r="L433" t="str">
        <f>_xlfn.XLOOKUP(Table6[[#This Row],[Order ID]],Table5[OrderID],Table5[ShipmentMode],"Error",0)</f>
        <v>DHL Express</v>
      </c>
    </row>
    <row r="434" spans="2:12">
      <c r="B434">
        <v>433</v>
      </c>
      <c r="C434">
        <v>10409</v>
      </c>
      <c r="D434" t="s">
        <v>703</v>
      </c>
      <c r="E434">
        <v>12</v>
      </c>
      <c r="F434" t="s">
        <v>1245</v>
      </c>
      <c r="G434" s="1">
        <f>DATE(LEFT(Table6[[#This Row],[Shipment Date]],4), MID(Table6[[#This Row],[Shipment Date]],5,2), RIGHT(Table6[[#This Row],[Shipment Date]],2))</f>
        <v>42384</v>
      </c>
      <c r="H434" s="9">
        <f>_xlfn.XLOOKUP(Table6[[#This Row],[Order ID]],Table5[OrderID],Table5[OrderDate],"Error",0)</f>
        <v>42378</v>
      </c>
      <c r="I434" s="6">
        <f>Table6[[#This Row],['[Formatted'] Shipment Dates]]-Table6[[#This Row],[Order Dates]]</f>
        <v>6</v>
      </c>
      <c r="J434" t="str">
        <f>_xlfn.XLOOKUP(Table6[[#This Row],[Product ID]],Product[Product ID],Product[Product Name],"ERROR",0)</f>
        <v>Sir Rodney's Scones</v>
      </c>
      <c r="K434" t="str">
        <f>_xlfn.XLOOKUP(Table6[[#This Row],[Product Name]],Product[Product Name],Product[Category],"ERROR",0)</f>
        <v>Desserts</v>
      </c>
      <c r="L434" t="str">
        <f>_xlfn.XLOOKUP(Table6[[#This Row],[Order ID]],Table5[OrderID],Table5[ShipmentMode],"Error",0)</f>
        <v>DHL Express</v>
      </c>
    </row>
    <row r="435" spans="2:12">
      <c r="B435">
        <v>434</v>
      </c>
      <c r="C435">
        <v>10410</v>
      </c>
      <c r="D435" t="s">
        <v>736</v>
      </c>
      <c r="E435">
        <v>49</v>
      </c>
      <c r="F435" t="s">
        <v>1245</v>
      </c>
      <c r="G435" s="1">
        <f>DATE(LEFT(Table6[[#This Row],[Shipment Date]],4), MID(Table6[[#This Row],[Shipment Date]],5,2), RIGHT(Table6[[#This Row],[Shipment Date]],2))</f>
        <v>42384</v>
      </c>
      <c r="H435" s="9">
        <f>_xlfn.XLOOKUP(Table6[[#This Row],[Order ID]],Table5[OrderID],Table5[OrderDate],"Error",0)</f>
        <v>42379</v>
      </c>
      <c r="I435" s="6">
        <f>Table6[[#This Row],['[Formatted'] Shipment Dates]]-Table6[[#This Row],[Order Dates]]</f>
        <v>5</v>
      </c>
      <c r="J435" t="str">
        <f>_xlfn.XLOOKUP(Table6[[#This Row],[Product ID]],Product[Product ID],Product[Product Name],"ERROR",0)</f>
        <v>Geitost</v>
      </c>
      <c r="K435" t="str">
        <f>_xlfn.XLOOKUP(Table6[[#This Row],[Product Name]],Product[Product Name],Product[Category],"ERROR",0)</f>
        <v>Dairy Products</v>
      </c>
      <c r="L435" t="str">
        <f>_xlfn.XLOOKUP(Table6[[#This Row],[Order ID]],Table5[OrderID],Table5[ShipmentMode],"Error",0)</f>
        <v>UPS</v>
      </c>
    </row>
    <row r="436" spans="2:12">
      <c r="B436">
        <v>435</v>
      </c>
      <c r="C436">
        <v>10410</v>
      </c>
      <c r="D436" t="s">
        <v>804</v>
      </c>
      <c r="E436">
        <v>16</v>
      </c>
      <c r="F436" t="s">
        <v>1246</v>
      </c>
      <c r="G436" s="1">
        <f>DATE(LEFT(Table6[[#This Row],[Shipment Date]],4), MID(Table6[[#This Row],[Shipment Date]],5,2), RIGHT(Table6[[#This Row],[Shipment Date]],2))</f>
        <v>42390</v>
      </c>
      <c r="H436" s="9">
        <f>_xlfn.XLOOKUP(Table6[[#This Row],[Order ID]],Table5[OrderID],Table5[OrderDate],"Error",0)</f>
        <v>42379</v>
      </c>
      <c r="I436" s="6">
        <f>Table6[[#This Row],['[Formatted'] Shipment Dates]]-Table6[[#This Row],[Order Dates]]</f>
        <v>11</v>
      </c>
      <c r="J436" t="str">
        <f>_xlfn.XLOOKUP(Table6[[#This Row],[Product ID]],Product[Product ID],Product[Product Name],"ERROR",0)</f>
        <v>Raclette Courdavault</v>
      </c>
      <c r="K436" t="str">
        <f>_xlfn.XLOOKUP(Table6[[#This Row],[Product Name]],Product[Product Name],Product[Category],"ERROR",0)</f>
        <v>Dairy Products</v>
      </c>
      <c r="L436" t="str">
        <f>_xlfn.XLOOKUP(Table6[[#This Row],[Order ID]],Table5[OrderID],Table5[ShipmentMode],"Error",0)</f>
        <v>UPS</v>
      </c>
    </row>
    <row r="437" spans="2:12">
      <c r="B437">
        <v>436</v>
      </c>
      <c r="C437">
        <v>10411</v>
      </c>
      <c r="D437" t="s">
        <v>757</v>
      </c>
      <c r="E437">
        <v>25</v>
      </c>
      <c r="F437" t="s">
        <v>1246</v>
      </c>
      <c r="G437" s="1">
        <f>DATE(LEFT(Table6[[#This Row],[Shipment Date]],4), MID(Table6[[#This Row],[Shipment Date]],5,2), RIGHT(Table6[[#This Row],[Shipment Date]],2))</f>
        <v>42390</v>
      </c>
      <c r="H437" s="9">
        <f>_xlfn.XLOOKUP(Table6[[#This Row],[Order ID]],Table5[OrderID],Table5[OrderDate],"Error",0)</f>
        <v>42379</v>
      </c>
      <c r="I437" s="6">
        <f>Table6[[#This Row],['[Formatted'] Shipment Dates]]-Table6[[#This Row],[Order Dates]]</f>
        <v>11</v>
      </c>
      <c r="J437" t="str">
        <f>_xlfn.XLOOKUP(Table6[[#This Row],[Product ID]],Product[Product ID],Product[Product Name],"ERROR",0)</f>
        <v>Jack's New England Clam Chowder</v>
      </c>
      <c r="K437" t="str">
        <f>_xlfn.XLOOKUP(Table6[[#This Row],[Product Name]],Product[Product Name],Product[Category],"ERROR",0)</f>
        <v>Seafood</v>
      </c>
      <c r="L437" t="str">
        <f>_xlfn.XLOOKUP(Table6[[#This Row],[Order ID]],Table5[OrderID],Table5[ShipmentMode],"Error",0)</f>
        <v>UPS</v>
      </c>
    </row>
    <row r="438" spans="2:12">
      <c r="B438">
        <v>437</v>
      </c>
      <c r="C438">
        <v>10411</v>
      </c>
      <c r="D438" t="s">
        <v>765</v>
      </c>
      <c r="E438">
        <v>40</v>
      </c>
      <c r="F438" t="s">
        <v>1246</v>
      </c>
      <c r="G438" s="1">
        <f>DATE(LEFT(Table6[[#This Row],[Shipment Date]],4), MID(Table6[[#This Row],[Shipment Date]],5,2), RIGHT(Table6[[#This Row],[Shipment Date]],2))</f>
        <v>42390</v>
      </c>
      <c r="H438" s="9">
        <f>_xlfn.XLOOKUP(Table6[[#This Row],[Order ID]],Table5[OrderID],Table5[OrderDate],"Error",0)</f>
        <v>42379</v>
      </c>
      <c r="I438" s="6">
        <f>Table6[[#This Row],['[Formatted'] Shipment Dates]]-Table6[[#This Row],[Order Dates]]</f>
        <v>11</v>
      </c>
      <c r="J438" t="str">
        <f>_xlfn.XLOOKUP(Table6[[#This Row],[Product ID]],Product[Product ID],Product[Product Name],"ERROR",0)</f>
        <v>Gula Malacca</v>
      </c>
      <c r="K438" t="str">
        <f>_xlfn.XLOOKUP(Table6[[#This Row],[Product Name]],Product[Product Name],Product[Category],"ERROR",0)</f>
        <v>Condiments</v>
      </c>
      <c r="L438" t="str">
        <f>_xlfn.XLOOKUP(Table6[[#This Row],[Order ID]],Table5[OrderID],Table5[ShipmentMode],"Error",0)</f>
        <v>UPS</v>
      </c>
    </row>
    <row r="439" spans="2:12">
      <c r="B439">
        <v>438</v>
      </c>
      <c r="C439">
        <v>10411</v>
      </c>
      <c r="D439" t="s">
        <v>804</v>
      </c>
      <c r="E439">
        <v>9</v>
      </c>
      <c r="F439" t="s">
        <v>1245</v>
      </c>
      <c r="G439" s="1">
        <f>DATE(LEFT(Table6[[#This Row],[Shipment Date]],4), MID(Table6[[#This Row],[Shipment Date]],5,2), RIGHT(Table6[[#This Row],[Shipment Date]],2))</f>
        <v>42384</v>
      </c>
      <c r="H439" s="9">
        <f>_xlfn.XLOOKUP(Table6[[#This Row],[Order ID]],Table5[OrderID],Table5[OrderDate],"Error",0)</f>
        <v>42379</v>
      </c>
      <c r="I439" s="6">
        <f>Table6[[#This Row],['[Formatted'] Shipment Dates]]-Table6[[#This Row],[Order Dates]]</f>
        <v>5</v>
      </c>
      <c r="J439" t="str">
        <f>_xlfn.XLOOKUP(Table6[[#This Row],[Product ID]],Product[Product ID],Product[Product Name],"ERROR",0)</f>
        <v>Raclette Courdavault</v>
      </c>
      <c r="K439" t="str">
        <f>_xlfn.XLOOKUP(Table6[[#This Row],[Product Name]],Product[Product Name],Product[Category],"ERROR",0)</f>
        <v>Dairy Products</v>
      </c>
      <c r="L439" t="str">
        <f>_xlfn.XLOOKUP(Table6[[#This Row],[Order ID]],Table5[OrderID],Table5[ShipmentMode],"Error",0)</f>
        <v>UPS</v>
      </c>
    </row>
    <row r="440" spans="2:12">
      <c r="B440">
        <v>439</v>
      </c>
      <c r="C440">
        <v>10412</v>
      </c>
      <c r="D440" t="s">
        <v>687</v>
      </c>
      <c r="E440">
        <v>20</v>
      </c>
      <c r="F440" t="s">
        <v>1226</v>
      </c>
      <c r="G440" s="1">
        <f>DATE(LEFT(Table6[[#This Row],[Shipment Date]],4), MID(Table6[[#This Row],[Shipment Date]],5,2), RIGHT(Table6[[#This Row],[Shipment Date]],2))</f>
        <v>42385</v>
      </c>
      <c r="H440" s="9">
        <f>_xlfn.XLOOKUP(Table6[[#This Row],[Order ID]],Table5[OrderID],Table5[OrderDate],"Error",0)</f>
        <v>42382</v>
      </c>
      <c r="I440" s="6">
        <f>Table6[[#This Row],['[Formatted'] Shipment Dates]]-Table6[[#This Row],[Order Dates]]</f>
        <v>3</v>
      </c>
      <c r="J440" t="str">
        <f>_xlfn.XLOOKUP(Table6[[#This Row],[Product ID]],Product[Product ID],Product[Product Name],"ERROR",0)</f>
        <v>Tofu</v>
      </c>
      <c r="K440" t="str">
        <f>_xlfn.XLOOKUP(Table6[[#This Row],[Product Name]],Product[Product Name],Product[Category],"ERROR",0)</f>
        <v xml:space="preserve">Produce </v>
      </c>
      <c r="L440" t="str">
        <f>_xlfn.XLOOKUP(Table6[[#This Row],[Order ID]],Table5[OrderID],Table5[ShipmentMode],"Error",0)</f>
        <v>DHL</v>
      </c>
    </row>
    <row r="441" spans="2:12">
      <c r="B441">
        <v>440</v>
      </c>
      <c r="C441">
        <v>10413</v>
      </c>
      <c r="D441" t="s">
        <v>648</v>
      </c>
      <c r="E441">
        <v>24</v>
      </c>
      <c r="F441" t="s">
        <v>1226</v>
      </c>
      <c r="G441" s="1">
        <f>DATE(LEFT(Table6[[#This Row],[Shipment Date]],4), MID(Table6[[#This Row],[Shipment Date]],5,2), RIGHT(Table6[[#This Row],[Shipment Date]],2))</f>
        <v>42385</v>
      </c>
      <c r="H441" s="9">
        <f>_xlfn.XLOOKUP(Table6[[#This Row],[Order ID]],Table5[OrderID],Table5[OrderDate],"Error",0)</f>
        <v>42383</v>
      </c>
      <c r="I441" s="6">
        <f>Table6[[#This Row],['[Formatted'] Shipment Dates]]-Table6[[#This Row],[Order Dates]]</f>
        <v>2</v>
      </c>
      <c r="J441" t="str">
        <f>_xlfn.XLOOKUP(Table6[[#This Row],[Product ID]],Product[Product ID],Product[Product Name],"ERROR",0)</f>
        <v>Chai</v>
      </c>
      <c r="K441" t="str">
        <f>_xlfn.XLOOKUP(Table6[[#This Row],[Product Name]],Product[Product Name],Product[Category],"ERROR",0)</f>
        <v xml:space="preserve">Drinks </v>
      </c>
      <c r="L441" t="str">
        <f>_xlfn.XLOOKUP(Table6[[#This Row],[Order ID]],Table5[OrderID],Table5[ShipmentMode],"Error",0)</f>
        <v>DHL</v>
      </c>
    </row>
    <row r="442" spans="2:12">
      <c r="B442">
        <v>441</v>
      </c>
      <c r="C442">
        <v>10413</v>
      </c>
      <c r="D442" t="s">
        <v>813</v>
      </c>
      <c r="E442">
        <v>40</v>
      </c>
      <c r="F442" t="s">
        <v>1226</v>
      </c>
      <c r="G442" s="1">
        <f>DATE(LEFT(Table6[[#This Row],[Shipment Date]],4), MID(Table6[[#This Row],[Shipment Date]],5,2), RIGHT(Table6[[#This Row],[Shipment Date]],2))</f>
        <v>42385</v>
      </c>
      <c r="H442" s="9">
        <f>_xlfn.XLOOKUP(Table6[[#This Row],[Order ID]],Table5[OrderID],Table5[OrderDate],"Error",0)</f>
        <v>42383</v>
      </c>
      <c r="I442" s="6">
        <f>Table6[[#This Row],['[Formatted'] Shipment Dates]]-Table6[[#This Row],[Order Dates]]</f>
        <v>2</v>
      </c>
      <c r="J442" t="str">
        <f>_xlfn.XLOOKUP(Table6[[#This Row],[Product ID]],Product[Product ID],Product[Product Name],"ERROR",0)</f>
        <v>Tarte au sucre</v>
      </c>
      <c r="K442" t="str">
        <f>_xlfn.XLOOKUP(Table6[[#This Row],[Product Name]],Product[Product Name],Product[Category],"ERROR",0)</f>
        <v>Desserts</v>
      </c>
      <c r="L442" t="str">
        <f>_xlfn.XLOOKUP(Table6[[#This Row],[Order ID]],Table5[OrderID],Table5[ShipmentMode],"Error",0)</f>
        <v>DHL</v>
      </c>
    </row>
    <row r="443" spans="2:12">
      <c r="B443">
        <v>442</v>
      </c>
      <c r="C443">
        <v>10413</v>
      </c>
      <c r="D443" t="s">
        <v>848</v>
      </c>
      <c r="E443">
        <v>14</v>
      </c>
      <c r="F443" t="s">
        <v>1247</v>
      </c>
      <c r="G443" s="1">
        <f>DATE(LEFT(Table6[[#This Row],[Shipment Date]],4), MID(Table6[[#This Row],[Shipment Date]],5,2), RIGHT(Table6[[#This Row],[Shipment Date]],2))</f>
        <v>42386</v>
      </c>
      <c r="H443" s="9">
        <f>_xlfn.XLOOKUP(Table6[[#This Row],[Order ID]],Table5[OrderID],Table5[OrderDate],"Error",0)</f>
        <v>42383</v>
      </c>
      <c r="I443" s="6">
        <f>Table6[[#This Row],['[Formatted'] Shipment Dates]]-Table6[[#This Row],[Order Dates]]</f>
        <v>3</v>
      </c>
      <c r="J443" t="str">
        <f>_xlfn.XLOOKUP(Table6[[#This Row],[Product ID]],Product[Product ID],Product[Product Name],"ERROR",0)</f>
        <v>Lakkalikööri</v>
      </c>
      <c r="K443" t="str">
        <f>_xlfn.XLOOKUP(Table6[[#This Row],[Product Name]],Product[Product Name],Product[Category],"ERROR",0)</f>
        <v xml:space="preserve">Drinks </v>
      </c>
      <c r="L443" t="str">
        <f>_xlfn.XLOOKUP(Table6[[#This Row],[Order ID]],Table5[OrderID],Table5[ShipmentMode],"Error",0)</f>
        <v>DHL</v>
      </c>
    </row>
    <row r="444" spans="2:12">
      <c r="B444">
        <v>443</v>
      </c>
      <c r="C444">
        <v>10414</v>
      </c>
      <c r="D444" t="s">
        <v>698</v>
      </c>
      <c r="E444">
        <v>18</v>
      </c>
      <c r="F444" t="s">
        <v>1247</v>
      </c>
      <c r="G444" s="1">
        <f>DATE(LEFT(Table6[[#This Row],[Shipment Date]],4), MID(Table6[[#This Row],[Shipment Date]],5,2), RIGHT(Table6[[#This Row],[Shipment Date]],2))</f>
        <v>42386</v>
      </c>
      <c r="H444" s="9">
        <f>_xlfn.XLOOKUP(Table6[[#This Row],[Order ID]],Table5[OrderID],Table5[OrderDate],"Error",0)</f>
        <v>42383</v>
      </c>
      <c r="I444" s="6">
        <f>Table6[[#This Row],['[Formatted'] Shipment Dates]]-Table6[[#This Row],[Order Dates]]</f>
        <v>3</v>
      </c>
      <c r="J444" t="str">
        <f>_xlfn.XLOOKUP(Table6[[#This Row],[Product ID]],Product[Product ID],Product[Product Name],"ERROR",0)</f>
        <v>Teatime Chocolate Biscuits</v>
      </c>
      <c r="K444" t="str">
        <f>_xlfn.XLOOKUP(Table6[[#This Row],[Product Name]],Product[Product Name],Product[Category],"ERROR",0)</f>
        <v>Desserts</v>
      </c>
      <c r="L444" t="str">
        <f>_xlfn.XLOOKUP(Table6[[#This Row],[Order ID]],Table5[OrderID],Table5[ShipmentMode],"Error",0)</f>
        <v>UPS</v>
      </c>
    </row>
    <row r="445" spans="2:12">
      <c r="B445">
        <v>444</v>
      </c>
      <c r="C445">
        <v>10414</v>
      </c>
      <c r="D445" t="s">
        <v>736</v>
      </c>
      <c r="E445">
        <v>50</v>
      </c>
      <c r="F445" t="s">
        <v>1248</v>
      </c>
      <c r="G445" s="1">
        <f>DATE(LEFT(Table6[[#This Row],[Shipment Date]],4), MID(Table6[[#This Row],[Shipment Date]],5,2), RIGHT(Table6[[#This Row],[Shipment Date]],2))</f>
        <v>42393</v>
      </c>
      <c r="H445" s="9">
        <f>_xlfn.XLOOKUP(Table6[[#This Row],[Order ID]],Table5[OrderID],Table5[OrderDate],"Error",0)</f>
        <v>42383</v>
      </c>
      <c r="I445" s="6">
        <f>Table6[[#This Row],['[Formatted'] Shipment Dates]]-Table6[[#This Row],[Order Dates]]</f>
        <v>10</v>
      </c>
      <c r="J445" t="str">
        <f>_xlfn.XLOOKUP(Table6[[#This Row],[Product ID]],Product[Product ID],Product[Product Name],"ERROR",0)</f>
        <v>Geitost</v>
      </c>
      <c r="K445" t="str">
        <f>_xlfn.XLOOKUP(Table6[[#This Row],[Product Name]],Product[Product Name],Product[Category],"ERROR",0)</f>
        <v>Dairy Products</v>
      </c>
      <c r="L445" t="str">
        <f>_xlfn.XLOOKUP(Table6[[#This Row],[Order ID]],Table5[OrderID],Table5[ShipmentMode],"Error",0)</f>
        <v>UPS</v>
      </c>
    </row>
    <row r="446" spans="2:12">
      <c r="B446">
        <v>445</v>
      </c>
      <c r="C446">
        <v>10415</v>
      </c>
      <c r="D446" t="s">
        <v>694</v>
      </c>
      <c r="E446">
        <v>2</v>
      </c>
      <c r="F446" t="s">
        <v>1248</v>
      </c>
      <c r="G446" s="1">
        <f>DATE(LEFT(Table6[[#This Row],[Shipment Date]],4), MID(Table6[[#This Row],[Shipment Date]],5,2), RIGHT(Table6[[#This Row],[Shipment Date]],2))</f>
        <v>42393</v>
      </c>
      <c r="H446" s="9">
        <f>_xlfn.XLOOKUP(Table6[[#This Row],[Order ID]],Table5[OrderID],Table5[OrderDate],"Error",0)</f>
        <v>42384</v>
      </c>
      <c r="I446" s="6">
        <f>Table6[[#This Row],['[Formatted'] Shipment Dates]]-Table6[[#This Row],[Order Dates]]</f>
        <v>9</v>
      </c>
      <c r="J446" t="str">
        <f>_xlfn.XLOOKUP(Table6[[#This Row],[Product ID]],Product[Product ID],Product[Product Name],"ERROR",0)</f>
        <v>Alice Mutton</v>
      </c>
      <c r="K446" t="str">
        <f>_xlfn.XLOOKUP(Table6[[#This Row],[Product Name]],Product[Product Name],Product[Category],"ERROR",0)</f>
        <v>Meat/ Poultry</v>
      </c>
      <c r="L446" t="str">
        <f>_xlfn.XLOOKUP(Table6[[#This Row],[Order ID]],Table5[OrderID],Table5[ShipmentMode],"Error",0)</f>
        <v>DHL Express</v>
      </c>
    </row>
    <row r="447" spans="2:12">
      <c r="B447">
        <v>446</v>
      </c>
      <c r="C447">
        <v>10415</v>
      </c>
      <c r="D447" t="s">
        <v>736</v>
      </c>
      <c r="E447">
        <v>20</v>
      </c>
      <c r="F447" t="s">
        <v>1249</v>
      </c>
      <c r="G447" s="1">
        <f>DATE(LEFT(Table6[[#This Row],[Shipment Date]],4), MID(Table6[[#This Row],[Shipment Date]],5,2), RIGHT(Table6[[#This Row],[Shipment Date]],2))</f>
        <v>42396</v>
      </c>
      <c r="H447" s="9">
        <f>_xlfn.XLOOKUP(Table6[[#This Row],[Order ID]],Table5[OrderID],Table5[OrderDate],"Error",0)</f>
        <v>42384</v>
      </c>
      <c r="I447" s="6">
        <f>Table6[[#This Row],['[Formatted'] Shipment Dates]]-Table6[[#This Row],[Order Dates]]</f>
        <v>12</v>
      </c>
      <c r="J447" t="str">
        <f>_xlfn.XLOOKUP(Table6[[#This Row],[Product ID]],Product[Product ID],Product[Product Name],"ERROR",0)</f>
        <v>Geitost</v>
      </c>
      <c r="K447" t="str">
        <f>_xlfn.XLOOKUP(Table6[[#This Row],[Product Name]],Product[Product Name],Product[Category],"ERROR",0)</f>
        <v>Dairy Products</v>
      </c>
      <c r="L447" t="str">
        <f>_xlfn.XLOOKUP(Table6[[#This Row],[Order ID]],Table5[OrderID],Table5[ShipmentMode],"Error",0)</f>
        <v>DHL Express</v>
      </c>
    </row>
    <row r="448" spans="2:12">
      <c r="B448">
        <v>447</v>
      </c>
      <c r="C448">
        <v>10416</v>
      </c>
      <c r="D448" t="s">
        <v>698</v>
      </c>
      <c r="E448">
        <v>20</v>
      </c>
      <c r="F448" t="s">
        <v>1249</v>
      </c>
      <c r="G448" s="1">
        <f>DATE(LEFT(Table6[[#This Row],[Shipment Date]],4), MID(Table6[[#This Row],[Shipment Date]],5,2), RIGHT(Table6[[#This Row],[Shipment Date]],2))</f>
        <v>42396</v>
      </c>
      <c r="H448" s="9">
        <f>_xlfn.XLOOKUP(Table6[[#This Row],[Order ID]],Table5[OrderID],Table5[OrderDate],"Error",0)</f>
        <v>42385</v>
      </c>
      <c r="I448" s="6">
        <f>Table6[[#This Row],['[Formatted'] Shipment Dates]]-Table6[[#This Row],[Order Dates]]</f>
        <v>11</v>
      </c>
      <c r="J448" t="str">
        <f>_xlfn.XLOOKUP(Table6[[#This Row],[Product ID]],Product[Product ID],Product[Product Name],"ERROR",0)</f>
        <v>Teatime Chocolate Biscuits</v>
      </c>
      <c r="K448" t="str">
        <f>_xlfn.XLOOKUP(Table6[[#This Row],[Product Name]],Product[Product Name],Product[Category],"ERROR",0)</f>
        <v>Desserts</v>
      </c>
      <c r="L448" t="str">
        <f>_xlfn.XLOOKUP(Table6[[#This Row],[Order ID]],Table5[OrderID],Table5[ShipmentMode],"Error",0)</f>
        <v>UPS</v>
      </c>
    </row>
    <row r="449" spans="2:12">
      <c r="B449">
        <v>448</v>
      </c>
      <c r="C449">
        <v>10416</v>
      </c>
      <c r="D449" t="s">
        <v>789</v>
      </c>
      <c r="E449">
        <v>10</v>
      </c>
      <c r="F449" t="s">
        <v>1249</v>
      </c>
      <c r="G449" s="1">
        <f>DATE(LEFT(Table6[[#This Row],[Shipment Date]],4), MID(Table6[[#This Row],[Shipment Date]],5,2), RIGHT(Table6[[#This Row],[Shipment Date]],2))</f>
        <v>42396</v>
      </c>
      <c r="H449" s="9">
        <f>_xlfn.XLOOKUP(Table6[[#This Row],[Order ID]],Table5[OrderID],Table5[OrderDate],"Error",0)</f>
        <v>42385</v>
      </c>
      <c r="I449" s="6">
        <f>Table6[[#This Row],['[Formatted'] Shipment Dates]]-Table6[[#This Row],[Order Dates]]</f>
        <v>11</v>
      </c>
      <c r="J449" t="str">
        <f>_xlfn.XLOOKUP(Table6[[#This Row],[Product ID]],Product[Product ID],Product[Product Name],"ERROR",0)</f>
        <v>Perth Pasties</v>
      </c>
      <c r="K449" t="str">
        <f>_xlfn.XLOOKUP(Table6[[#This Row],[Product Name]],Product[Product Name],Product[Category],"ERROR",0)</f>
        <v>Meat/ Poultry</v>
      </c>
      <c r="L449" t="str">
        <f>_xlfn.XLOOKUP(Table6[[#This Row],[Order ID]],Table5[OrderID],Table5[ShipmentMode],"Error",0)</f>
        <v>UPS</v>
      </c>
    </row>
    <row r="450" spans="2:12">
      <c r="B450">
        <v>449</v>
      </c>
      <c r="C450">
        <v>10416</v>
      </c>
      <c r="D450" t="s">
        <v>799</v>
      </c>
      <c r="E450">
        <v>20</v>
      </c>
      <c r="F450" t="s">
        <v>1250</v>
      </c>
      <c r="G450" s="1">
        <f>DATE(LEFT(Table6[[#This Row],[Shipment Date]],4), MID(Table6[[#This Row],[Shipment Date]],5,2), RIGHT(Table6[[#This Row],[Shipment Date]],2))</f>
        <v>42397</v>
      </c>
      <c r="H450" s="9">
        <f>_xlfn.XLOOKUP(Table6[[#This Row],[Order ID]],Table5[OrderID],Table5[OrderDate],"Error",0)</f>
        <v>42385</v>
      </c>
      <c r="I450" s="6">
        <f>Table6[[#This Row],['[Formatted'] Shipment Dates]]-Table6[[#This Row],[Order Dates]]</f>
        <v>12</v>
      </c>
      <c r="J450" t="str">
        <f>_xlfn.XLOOKUP(Table6[[#This Row],[Product ID]],Product[Product ID],Product[Product Name],"ERROR",0)</f>
        <v>Ravioli Angelo</v>
      </c>
      <c r="K450" t="str">
        <f>_xlfn.XLOOKUP(Table6[[#This Row],[Product Name]],Product[Product Name],Product[Category],"ERROR",0)</f>
        <v xml:space="preserve">Grains/ Cereals </v>
      </c>
      <c r="L450" t="str">
        <f>_xlfn.XLOOKUP(Table6[[#This Row],[Order ID]],Table5[OrderID],Table5[ShipmentMode],"Error",0)</f>
        <v>UPS</v>
      </c>
    </row>
    <row r="451" spans="2:12">
      <c r="B451">
        <v>450</v>
      </c>
      <c r="C451">
        <v>10417</v>
      </c>
      <c r="D451" t="s">
        <v>749</v>
      </c>
      <c r="E451">
        <v>50</v>
      </c>
      <c r="F451" t="s">
        <v>1250</v>
      </c>
      <c r="G451" s="1">
        <f>DATE(LEFT(Table6[[#This Row],[Shipment Date]],4), MID(Table6[[#This Row],[Shipment Date]],5,2), RIGHT(Table6[[#This Row],[Shipment Date]],2))</f>
        <v>42397</v>
      </c>
      <c r="H451" s="9">
        <f>_xlfn.XLOOKUP(Table6[[#This Row],[Order ID]],Table5[OrderID],Table5[OrderDate],"Error",0)</f>
        <v>42385</v>
      </c>
      <c r="I451" s="6">
        <f>Table6[[#This Row],['[Formatted'] Shipment Dates]]-Table6[[#This Row],[Order Dates]]</f>
        <v>12</v>
      </c>
      <c r="J451" t="str">
        <f>_xlfn.XLOOKUP(Table6[[#This Row],[Product ID]],Product[Product ID],Product[Product Name],"ERROR",0)</f>
        <v>Côte de Blaye</v>
      </c>
      <c r="K451" t="str">
        <f>_xlfn.XLOOKUP(Table6[[#This Row],[Product Name]],Product[Product Name],Product[Category],"ERROR",0)</f>
        <v xml:space="preserve">Drinks </v>
      </c>
      <c r="L451" t="str">
        <f>_xlfn.XLOOKUP(Table6[[#This Row],[Order ID]],Table5[OrderID],Table5[ShipmentMode],"Error",0)</f>
        <v>UPS</v>
      </c>
    </row>
    <row r="452" spans="2:12">
      <c r="B452">
        <v>451</v>
      </c>
      <c r="C452">
        <v>10417</v>
      </c>
      <c r="D452" t="s">
        <v>770</v>
      </c>
      <c r="E452">
        <v>2</v>
      </c>
      <c r="F452" t="s">
        <v>1250</v>
      </c>
      <c r="G452" s="1">
        <f>DATE(LEFT(Table6[[#This Row],[Shipment Date]],4), MID(Table6[[#This Row],[Shipment Date]],5,2), RIGHT(Table6[[#This Row],[Shipment Date]],2))</f>
        <v>42397</v>
      </c>
      <c r="H452" s="9">
        <f>_xlfn.XLOOKUP(Table6[[#This Row],[Order ID]],Table5[OrderID],Table5[OrderDate],"Error",0)</f>
        <v>42385</v>
      </c>
      <c r="I452" s="6">
        <f>Table6[[#This Row],['[Formatted'] Shipment Dates]]-Table6[[#This Row],[Order Dates]]</f>
        <v>12</v>
      </c>
      <c r="J452" t="str">
        <f>_xlfn.XLOOKUP(Table6[[#This Row],[Product ID]],Product[Product ID],Product[Product Name],"ERROR",0)</f>
        <v>Spegesild</v>
      </c>
      <c r="K452" t="str">
        <f>_xlfn.XLOOKUP(Table6[[#This Row],[Product Name]],Product[Product Name],Product[Category],"ERROR",0)</f>
        <v>Seafood</v>
      </c>
      <c r="L452" t="str">
        <f>_xlfn.XLOOKUP(Table6[[#This Row],[Order ID]],Table5[OrderID],Table5[ShipmentMode],"Error",0)</f>
        <v>UPS</v>
      </c>
    </row>
    <row r="453" spans="2:12">
      <c r="B453">
        <v>452</v>
      </c>
      <c r="C453">
        <v>10417</v>
      </c>
      <c r="D453" t="s">
        <v>828</v>
      </c>
      <c r="E453">
        <v>36</v>
      </c>
      <c r="F453" t="s">
        <v>1250</v>
      </c>
      <c r="G453" s="1">
        <f>DATE(LEFT(Table6[[#This Row],[Shipment Date]],4), MID(Table6[[#This Row],[Shipment Date]],5,2), RIGHT(Table6[[#This Row],[Shipment Date]],2))</f>
        <v>42397</v>
      </c>
      <c r="H453" s="9">
        <f>_xlfn.XLOOKUP(Table6[[#This Row],[Order ID]],Table5[OrderID],Table5[OrderDate],"Error",0)</f>
        <v>42385</v>
      </c>
      <c r="I453" s="6">
        <f>Table6[[#This Row],['[Formatted'] Shipment Dates]]-Table6[[#This Row],[Order Dates]]</f>
        <v>12</v>
      </c>
      <c r="J453" t="str">
        <f>_xlfn.XLOOKUP(Table6[[#This Row],[Product ID]],Product[Product ID],Product[Product Name],"ERROR",0)</f>
        <v>Scottish Longbreads</v>
      </c>
      <c r="K453" t="str">
        <f>_xlfn.XLOOKUP(Table6[[#This Row],[Product Name]],Product[Product Name],Product[Category],"ERROR",0)</f>
        <v>Desserts</v>
      </c>
      <c r="L453" t="str">
        <f>_xlfn.XLOOKUP(Table6[[#This Row],[Order ID]],Table5[OrderID],Table5[ShipmentMode],"Error",0)</f>
        <v>UPS</v>
      </c>
    </row>
    <row r="454" spans="2:12">
      <c r="B454">
        <v>453</v>
      </c>
      <c r="C454">
        <v>10417</v>
      </c>
      <c r="D454" t="s">
        <v>850</v>
      </c>
      <c r="E454">
        <v>35</v>
      </c>
      <c r="F454" t="s">
        <v>1248</v>
      </c>
      <c r="G454" s="1">
        <f>DATE(LEFT(Table6[[#This Row],[Shipment Date]],4), MID(Table6[[#This Row],[Shipment Date]],5,2), RIGHT(Table6[[#This Row],[Shipment Date]],2))</f>
        <v>42393</v>
      </c>
      <c r="H454" s="9">
        <f>_xlfn.XLOOKUP(Table6[[#This Row],[Order ID]],Table5[OrderID],Table5[OrderDate],"Error",0)</f>
        <v>42385</v>
      </c>
      <c r="I454" s="6">
        <f>Table6[[#This Row],['[Formatted'] Shipment Dates]]-Table6[[#This Row],[Order Dates]]</f>
        <v>8</v>
      </c>
      <c r="J454" t="str">
        <f>_xlfn.XLOOKUP(Table6[[#This Row],[Product ID]],Product[Product ID],Product[Product Name],"ERROR",0)</f>
        <v>Original Frankfurter grüne Soße</v>
      </c>
      <c r="K454" t="str">
        <f>_xlfn.XLOOKUP(Table6[[#This Row],[Product Name]],Product[Product Name],Product[Category],"ERROR",0)</f>
        <v>Condiments</v>
      </c>
      <c r="L454" t="str">
        <f>_xlfn.XLOOKUP(Table6[[#This Row],[Order ID]],Table5[OrderID],Table5[ShipmentMode],"Error",0)</f>
        <v>UPS</v>
      </c>
    </row>
    <row r="455" spans="2:12">
      <c r="B455">
        <v>454</v>
      </c>
      <c r="C455">
        <v>10418</v>
      </c>
      <c r="D455" t="s">
        <v>653</v>
      </c>
      <c r="E455">
        <v>60</v>
      </c>
      <c r="F455" t="s">
        <v>1248</v>
      </c>
      <c r="G455" s="1">
        <f>DATE(LEFT(Table6[[#This Row],[Shipment Date]],4), MID(Table6[[#This Row],[Shipment Date]],5,2), RIGHT(Table6[[#This Row],[Shipment Date]],2))</f>
        <v>42393</v>
      </c>
      <c r="H455" s="9">
        <f>_xlfn.XLOOKUP(Table6[[#This Row],[Order ID]],Table5[OrderID],Table5[OrderDate],"Error",0)</f>
        <v>42386</v>
      </c>
      <c r="I455" s="6">
        <f>Table6[[#This Row],['[Formatted'] Shipment Dates]]-Table6[[#This Row],[Order Dates]]</f>
        <v>7</v>
      </c>
      <c r="J455" t="str">
        <f>_xlfn.XLOOKUP(Table6[[#This Row],[Product ID]],Product[Product ID],Product[Product Name],"ERROR",0)</f>
        <v>Chang</v>
      </c>
      <c r="K455" t="str">
        <f>_xlfn.XLOOKUP(Table6[[#This Row],[Product Name]],Product[Product Name],Product[Category],"ERROR",0)</f>
        <v xml:space="preserve">Drinks </v>
      </c>
      <c r="L455" t="str">
        <f>_xlfn.XLOOKUP(Table6[[#This Row],[Order ID]],Table5[OrderID],Table5[ShipmentMode],"Error",0)</f>
        <v>DHL Express</v>
      </c>
    </row>
    <row r="456" spans="2:12">
      <c r="B456">
        <v>455</v>
      </c>
      <c r="C456">
        <v>10418</v>
      </c>
      <c r="D456" t="s">
        <v>772</v>
      </c>
      <c r="E456">
        <v>55</v>
      </c>
      <c r="F456" t="s">
        <v>1248</v>
      </c>
      <c r="G456" s="1">
        <f>DATE(LEFT(Table6[[#This Row],[Shipment Date]],4), MID(Table6[[#This Row],[Shipment Date]],5,2), RIGHT(Table6[[#This Row],[Shipment Date]],2))</f>
        <v>42393</v>
      </c>
      <c r="H456" s="9">
        <f>_xlfn.XLOOKUP(Table6[[#This Row],[Order ID]],Table5[OrderID],Table5[OrderDate],"Error",0)</f>
        <v>42386</v>
      </c>
      <c r="I456" s="6">
        <f>Table6[[#This Row],['[Formatted'] Shipment Dates]]-Table6[[#This Row],[Order Dates]]</f>
        <v>7</v>
      </c>
      <c r="J456" t="str">
        <f>_xlfn.XLOOKUP(Table6[[#This Row],[Product ID]],Product[Product ID],Product[Product Name],"ERROR",0)</f>
        <v>Zaanse koeken</v>
      </c>
      <c r="K456" t="str">
        <f>_xlfn.XLOOKUP(Table6[[#This Row],[Product Name]],Product[Product Name],Product[Category],"ERROR",0)</f>
        <v>Desserts</v>
      </c>
      <c r="L456" t="str">
        <f>_xlfn.XLOOKUP(Table6[[#This Row],[Order ID]],Table5[OrderID],Table5[ShipmentMode],"Error",0)</f>
        <v>DHL Express</v>
      </c>
    </row>
    <row r="457" spans="2:12">
      <c r="B457">
        <v>456</v>
      </c>
      <c r="C457">
        <v>10418</v>
      </c>
      <c r="D457" t="s">
        <v>810</v>
      </c>
      <c r="E457">
        <v>16</v>
      </c>
      <c r="F457" t="s">
        <v>1248</v>
      </c>
      <c r="G457" s="1">
        <f>DATE(LEFT(Table6[[#This Row],[Shipment Date]],4), MID(Table6[[#This Row],[Shipment Date]],5,2), RIGHT(Table6[[#This Row],[Shipment Date]],2))</f>
        <v>42393</v>
      </c>
      <c r="H457" s="9">
        <f>_xlfn.XLOOKUP(Table6[[#This Row],[Order ID]],Table5[OrderID],Table5[OrderDate],"Error",0)</f>
        <v>42386</v>
      </c>
      <c r="I457" s="6">
        <f>Table6[[#This Row],['[Formatted'] Shipment Dates]]-Table6[[#This Row],[Order Dates]]</f>
        <v>7</v>
      </c>
      <c r="J457" t="str">
        <f>_xlfn.XLOOKUP(Table6[[#This Row],[Product ID]],Product[Product ID],Product[Product Name],"ERROR",0)</f>
        <v>Sirop d'érable</v>
      </c>
      <c r="K457" t="str">
        <f>_xlfn.XLOOKUP(Table6[[#This Row],[Product Name]],Product[Product Name],Product[Category],"ERROR",0)</f>
        <v>Condiments</v>
      </c>
      <c r="L457" t="str">
        <f>_xlfn.XLOOKUP(Table6[[#This Row],[Order ID]],Table5[OrderID],Table5[ShipmentMode],"Error",0)</f>
        <v>DHL Express</v>
      </c>
    </row>
    <row r="458" spans="2:12">
      <c r="B458">
        <v>457</v>
      </c>
      <c r="C458">
        <v>10418</v>
      </c>
      <c r="D458" t="s">
        <v>842</v>
      </c>
      <c r="E458">
        <v>15</v>
      </c>
      <c r="F458" t="s">
        <v>1243</v>
      </c>
      <c r="G458" s="1">
        <f>DATE(LEFT(Table6[[#This Row],[Shipment Date]],4), MID(Table6[[#This Row],[Shipment Date]],5,2), RIGHT(Table6[[#This Row],[Shipment Date]],2))</f>
        <v>42399</v>
      </c>
      <c r="H458" s="9">
        <f>_xlfn.XLOOKUP(Table6[[#This Row],[Order ID]],Table5[OrderID],Table5[OrderDate],"Error",0)</f>
        <v>42386</v>
      </c>
      <c r="I458" s="6">
        <f>Table6[[#This Row],['[Formatted'] Shipment Dates]]-Table6[[#This Row],[Order Dates]]</f>
        <v>13</v>
      </c>
      <c r="J458" t="str">
        <f>_xlfn.XLOOKUP(Table6[[#This Row],[Product ID]],Product[Product ID],Product[Product Name],"ERROR",0)</f>
        <v>Longlife Tofu</v>
      </c>
      <c r="K458" t="str">
        <f>_xlfn.XLOOKUP(Table6[[#This Row],[Product Name]],Product[Product Name],Product[Category],"ERROR",0)</f>
        <v xml:space="preserve">Produce </v>
      </c>
      <c r="L458" t="str">
        <f>_xlfn.XLOOKUP(Table6[[#This Row],[Order ID]],Table5[OrderID],Table5[ShipmentMode],"Error",0)</f>
        <v>DHL Express</v>
      </c>
    </row>
    <row r="459" spans="2:12">
      <c r="B459">
        <v>458</v>
      </c>
      <c r="C459">
        <v>10419</v>
      </c>
      <c r="D459" t="s">
        <v>808</v>
      </c>
      <c r="E459">
        <v>60</v>
      </c>
      <c r="F459" t="s">
        <v>1243</v>
      </c>
      <c r="G459" s="1">
        <f>DATE(LEFT(Table6[[#This Row],[Shipment Date]],4), MID(Table6[[#This Row],[Shipment Date]],5,2), RIGHT(Table6[[#This Row],[Shipment Date]],2))</f>
        <v>42399</v>
      </c>
      <c r="H459" s="9">
        <f>_xlfn.XLOOKUP(Table6[[#This Row],[Order ID]],Table5[OrderID],Table5[OrderDate],"Error",0)</f>
        <v>42389</v>
      </c>
      <c r="I459" s="6">
        <f>Table6[[#This Row],['[Formatted'] Shipment Dates]]-Table6[[#This Row],[Order Dates]]</f>
        <v>10</v>
      </c>
      <c r="J459" t="str">
        <f>_xlfn.XLOOKUP(Table6[[#This Row],[Product ID]],Product[Product ID],Product[Product Name],"ERROR",0)</f>
        <v>Camembert Pierrot</v>
      </c>
      <c r="K459" t="str">
        <f>_xlfn.XLOOKUP(Table6[[#This Row],[Product Name]],Product[Product Name],Product[Category],"ERROR",0)</f>
        <v>Dairy Products</v>
      </c>
      <c r="L459" t="str">
        <f>_xlfn.XLOOKUP(Table6[[#This Row],[Order ID]],Table5[OrderID],Table5[ShipmentMode],"Error",0)</f>
        <v>DHL</v>
      </c>
    </row>
    <row r="460" spans="2:12">
      <c r="B460">
        <v>459</v>
      </c>
      <c r="C460">
        <v>10419</v>
      </c>
      <c r="D460" t="s">
        <v>831</v>
      </c>
      <c r="E460">
        <v>20</v>
      </c>
      <c r="F460" t="s">
        <v>1249</v>
      </c>
      <c r="G460" s="1">
        <f>DATE(LEFT(Table6[[#This Row],[Shipment Date]],4), MID(Table6[[#This Row],[Shipment Date]],5,2), RIGHT(Table6[[#This Row],[Shipment Date]],2))</f>
        <v>42396</v>
      </c>
      <c r="H460" s="9">
        <f>_xlfn.XLOOKUP(Table6[[#This Row],[Order ID]],Table5[OrderID],Table5[OrderDate],"Error",0)</f>
        <v>42389</v>
      </c>
      <c r="I460" s="6">
        <f>Table6[[#This Row],['[Formatted'] Shipment Dates]]-Table6[[#This Row],[Order Dates]]</f>
        <v>7</v>
      </c>
      <c r="J460" t="str">
        <f>_xlfn.XLOOKUP(Table6[[#This Row],[Product ID]],Product[Product ID],Product[Product Name],"ERROR",0)</f>
        <v>Gudbrandsdalsost</v>
      </c>
      <c r="K460" t="str">
        <f>_xlfn.XLOOKUP(Table6[[#This Row],[Product Name]],Product[Product Name],Product[Category],"ERROR",0)</f>
        <v>Dairy Products</v>
      </c>
      <c r="L460" t="str">
        <f>_xlfn.XLOOKUP(Table6[[#This Row],[Order ID]],Table5[OrderID],Table5[ShipmentMode],"Error",0)</f>
        <v>DHL</v>
      </c>
    </row>
    <row r="461" spans="2:12">
      <c r="B461">
        <v>460</v>
      </c>
      <c r="C461">
        <v>10420</v>
      </c>
      <c r="D461" t="s">
        <v>674</v>
      </c>
      <c r="E461">
        <v>20</v>
      </c>
      <c r="F461" t="s">
        <v>1249</v>
      </c>
      <c r="G461" s="1">
        <f>DATE(LEFT(Table6[[#This Row],[Shipment Date]],4), MID(Table6[[#This Row],[Shipment Date]],5,2), RIGHT(Table6[[#This Row],[Shipment Date]],2))</f>
        <v>42396</v>
      </c>
      <c r="H461" s="9">
        <f>_xlfn.XLOOKUP(Table6[[#This Row],[Order ID]],Table5[OrderID],Table5[OrderDate],"Error",0)</f>
        <v>42390</v>
      </c>
      <c r="I461" s="6">
        <f>Table6[[#This Row],['[Formatted'] Shipment Dates]]-Table6[[#This Row],[Order Dates]]</f>
        <v>6</v>
      </c>
      <c r="J461" t="str">
        <f>_xlfn.XLOOKUP(Table6[[#This Row],[Product ID]],Product[Product ID],Product[Product Name],"ERROR",0)</f>
        <v>Mishi Kobe Niku</v>
      </c>
      <c r="K461" t="str">
        <f>_xlfn.XLOOKUP(Table6[[#This Row],[Product Name]],Product[Product Name],Product[Category],"ERROR",0)</f>
        <v>Meat/ Poultry</v>
      </c>
      <c r="L461" t="str">
        <f>_xlfn.XLOOKUP(Table6[[#This Row],[Order ID]],Table5[OrderID],Table5[ShipmentMode],"Error",0)</f>
        <v>DHL Express</v>
      </c>
    </row>
    <row r="462" spans="2:12">
      <c r="B462">
        <v>461</v>
      </c>
      <c r="C462">
        <v>10420</v>
      </c>
      <c r="D462" t="s">
        <v>684</v>
      </c>
      <c r="E462">
        <v>2</v>
      </c>
      <c r="F462" t="s">
        <v>1249</v>
      </c>
      <c r="G462" s="1">
        <f>DATE(LEFT(Table6[[#This Row],[Shipment Date]],4), MID(Table6[[#This Row],[Shipment Date]],5,2), RIGHT(Table6[[#This Row],[Shipment Date]],2))</f>
        <v>42396</v>
      </c>
      <c r="H462" s="9">
        <f>_xlfn.XLOOKUP(Table6[[#This Row],[Order ID]],Table5[OrderID],Table5[OrderDate],"Error",0)</f>
        <v>42390</v>
      </c>
      <c r="I462" s="6">
        <f>Table6[[#This Row],['[Formatted'] Shipment Dates]]-Table6[[#This Row],[Order Dates]]</f>
        <v>6</v>
      </c>
      <c r="J462" t="str">
        <f>_xlfn.XLOOKUP(Table6[[#This Row],[Product ID]],Product[Product ID],Product[Product Name],"ERROR",0)</f>
        <v>Konbu</v>
      </c>
      <c r="K462" t="str">
        <f>_xlfn.XLOOKUP(Table6[[#This Row],[Product Name]],Product[Product Name],Product[Category],"ERROR",0)</f>
        <v>Seafood</v>
      </c>
      <c r="L462" t="str">
        <f>_xlfn.XLOOKUP(Table6[[#This Row],[Order ID]],Table5[OrderID],Table5[ShipmentMode],"Error",0)</f>
        <v>DHL Express</v>
      </c>
    </row>
    <row r="463" spans="2:12">
      <c r="B463">
        <v>462</v>
      </c>
      <c r="C463">
        <v>10420</v>
      </c>
      <c r="D463" t="s">
        <v>833</v>
      </c>
      <c r="E463">
        <v>8</v>
      </c>
      <c r="F463" t="s">
        <v>1249</v>
      </c>
      <c r="G463" s="1">
        <f>DATE(LEFT(Table6[[#This Row],[Shipment Date]],4), MID(Table6[[#This Row],[Shipment Date]],5,2), RIGHT(Table6[[#This Row],[Shipment Date]],2))</f>
        <v>42396</v>
      </c>
      <c r="H463" s="9">
        <f>_xlfn.XLOOKUP(Table6[[#This Row],[Order ID]],Table5[OrderID],Table5[OrderDate],"Error",0)</f>
        <v>42390</v>
      </c>
      <c r="I463" s="6">
        <f>Table6[[#This Row],['[Formatted'] Shipment Dates]]-Table6[[#This Row],[Order Dates]]</f>
        <v>6</v>
      </c>
      <c r="J463" t="str">
        <f>_xlfn.XLOOKUP(Table6[[#This Row],[Product ID]],Product[Product ID],Product[Product Name],"ERROR",0)</f>
        <v>Outback Lager</v>
      </c>
      <c r="K463" t="str">
        <f>_xlfn.XLOOKUP(Table6[[#This Row],[Product Name]],Product[Product Name],Product[Category],"ERROR",0)</f>
        <v xml:space="preserve">Drinks </v>
      </c>
      <c r="L463" t="str">
        <f>_xlfn.XLOOKUP(Table6[[#This Row],[Order ID]],Table5[OrderID],Table5[ShipmentMode],"Error",0)</f>
        <v>DHL Express</v>
      </c>
    </row>
    <row r="464" spans="2:12">
      <c r="B464">
        <v>463</v>
      </c>
      <c r="C464">
        <v>10420</v>
      </c>
      <c r="D464" t="s">
        <v>839</v>
      </c>
      <c r="E464">
        <v>20</v>
      </c>
      <c r="F464" t="s">
        <v>1249</v>
      </c>
      <c r="G464" s="1">
        <f>DATE(LEFT(Table6[[#This Row],[Shipment Date]],4), MID(Table6[[#This Row],[Shipment Date]],5,2), RIGHT(Table6[[#This Row],[Shipment Date]],2))</f>
        <v>42396</v>
      </c>
      <c r="H464" s="9">
        <f>_xlfn.XLOOKUP(Table6[[#This Row],[Order ID]],Table5[OrderID],Table5[OrderDate],"Error",0)</f>
        <v>42390</v>
      </c>
      <c r="I464" s="6">
        <f>Table6[[#This Row],['[Formatted'] Shipment Dates]]-Table6[[#This Row],[Order Dates]]</f>
        <v>6</v>
      </c>
      <c r="J464" t="str">
        <f>_xlfn.XLOOKUP(Table6[[#This Row],[Product ID]],Product[Product ID],Product[Product Name],"ERROR",0)</f>
        <v>Röd Kaviar</v>
      </c>
      <c r="K464" t="str">
        <f>_xlfn.XLOOKUP(Table6[[#This Row],[Product Name]],Product[Product Name],Product[Category],"ERROR",0)</f>
        <v>Seafood</v>
      </c>
      <c r="L464" t="str">
        <f>_xlfn.XLOOKUP(Table6[[#This Row],[Order ID]],Table5[OrderID],Table5[ShipmentMode],"Error",0)</f>
        <v>DHL Express</v>
      </c>
    </row>
    <row r="465" spans="2:12">
      <c r="B465">
        <v>464</v>
      </c>
      <c r="C465">
        <v>10421</v>
      </c>
      <c r="D465" t="s">
        <v>698</v>
      </c>
      <c r="E465">
        <v>4</v>
      </c>
      <c r="F465" t="s">
        <v>1249</v>
      </c>
      <c r="G465" s="1">
        <f>DATE(LEFT(Table6[[#This Row],[Shipment Date]],4), MID(Table6[[#This Row],[Shipment Date]],5,2), RIGHT(Table6[[#This Row],[Shipment Date]],2))</f>
        <v>42396</v>
      </c>
      <c r="H465" s="9">
        <f>_xlfn.XLOOKUP(Table6[[#This Row],[Order ID]],Table5[OrderID],Table5[OrderDate],"Error",0)</f>
        <v>42390</v>
      </c>
      <c r="I465" s="6">
        <f>Table6[[#This Row],['[Formatted'] Shipment Dates]]-Table6[[#This Row],[Order Dates]]</f>
        <v>6</v>
      </c>
      <c r="J465" t="str">
        <f>_xlfn.XLOOKUP(Table6[[#This Row],[Product ID]],Product[Product ID],Product[Product Name],"ERROR",0)</f>
        <v>Teatime Chocolate Biscuits</v>
      </c>
      <c r="K465" t="str">
        <f>_xlfn.XLOOKUP(Table6[[#This Row],[Product Name]],Product[Product Name],Product[Category],"ERROR",0)</f>
        <v>Desserts</v>
      </c>
      <c r="L465" t="str">
        <f>_xlfn.XLOOKUP(Table6[[#This Row],[Order ID]],Table5[OrderID],Table5[ShipmentMode],"Error",0)</f>
        <v>DHL Express</v>
      </c>
    </row>
    <row r="466" spans="2:12">
      <c r="B466">
        <v>465</v>
      </c>
      <c r="C466">
        <v>10421</v>
      </c>
      <c r="D466" t="s">
        <v>717</v>
      </c>
      <c r="E466">
        <v>30</v>
      </c>
      <c r="F466" t="s">
        <v>1249</v>
      </c>
      <c r="G466" s="1">
        <f>DATE(LEFT(Table6[[#This Row],[Shipment Date]],4), MID(Table6[[#This Row],[Shipment Date]],5,2), RIGHT(Table6[[#This Row],[Shipment Date]],2))</f>
        <v>42396</v>
      </c>
      <c r="H466" s="9">
        <f>_xlfn.XLOOKUP(Table6[[#This Row],[Order ID]],Table5[OrderID],Table5[OrderDate],"Error",0)</f>
        <v>42390</v>
      </c>
      <c r="I466" s="6">
        <f>Table6[[#This Row],['[Formatted'] Shipment Dates]]-Table6[[#This Row],[Order Dates]]</f>
        <v>6</v>
      </c>
      <c r="J466" t="str">
        <f>_xlfn.XLOOKUP(Table6[[#This Row],[Product ID]],Product[Product ID],Product[Product Name],"ERROR",0)</f>
        <v>Gumbär Gummibärchen</v>
      </c>
      <c r="K466" t="str">
        <f>_xlfn.XLOOKUP(Table6[[#This Row],[Product Name]],Product[Product Name],Product[Category],"ERROR",0)</f>
        <v>Desserts</v>
      </c>
      <c r="L466" t="str">
        <f>_xlfn.XLOOKUP(Table6[[#This Row],[Order ID]],Table5[OrderID],Table5[ShipmentMode],"Error",0)</f>
        <v>DHL Express</v>
      </c>
    </row>
    <row r="467" spans="2:12">
      <c r="B467">
        <v>466</v>
      </c>
      <c r="C467">
        <v>10421</v>
      </c>
      <c r="D467" t="s">
        <v>789</v>
      </c>
      <c r="E467">
        <v>15</v>
      </c>
      <c r="F467" t="s">
        <v>1249</v>
      </c>
      <c r="G467" s="1">
        <f>DATE(LEFT(Table6[[#This Row],[Shipment Date]],4), MID(Table6[[#This Row],[Shipment Date]],5,2), RIGHT(Table6[[#This Row],[Shipment Date]],2))</f>
        <v>42396</v>
      </c>
      <c r="H467" s="9">
        <f>_xlfn.XLOOKUP(Table6[[#This Row],[Order ID]],Table5[OrderID],Table5[OrderDate],"Error",0)</f>
        <v>42390</v>
      </c>
      <c r="I467" s="6">
        <f>Table6[[#This Row],['[Formatted'] Shipment Dates]]-Table6[[#This Row],[Order Dates]]</f>
        <v>6</v>
      </c>
      <c r="J467" t="str">
        <f>_xlfn.XLOOKUP(Table6[[#This Row],[Product ID]],Product[Product ID],Product[Product Name],"ERROR",0)</f>
        <v>Perth Pasties</v>
      </c>
      <c r="K467" t="str">
        <f>_xlfn.XLOOKUP(Table6[[#This Row],[Product Name]],Product[Product Name],Product[Category],"ERROR",0)</f>
        <v>Meat/ Poultry</v>
      </c>
      <c r="L467" t="str">
        <f>_xlfn.XLOOKUP(Table6[[#This Row],[Order ID]],Table5[OrderID],Table5[ShipmentMode],"Error",0)</f>
        <v>DHL Express</v>
      </c>
    </row>
    <row r="468" spans="2:12">
      <c r="B468">
        <v>467</v>
      </c>
      <c r="C468">
        <v>10421</v>
      </c>
      <c r="D468" t="s">
        <v>850</v>
      </c>
      <c r="E468">
        <v>10</v>
      </c>
      <c r="F468" t="s">
        <v>1251</v>
      </c>
      <c r="G468" s="1">
        <f>DATE(LEFT(Table6[[#This Row],[Shipment Date]],4), MID(Table6[[#This Row],[Shipment Date]],5,2), RIGHT(Table6[[#This Row],[Shipment Date]],2))</f>
        <v>42400</v>
      </c>
      <c r="H468" s="9">
        <f>_xlfn.XLOOKUP(Table6[[#This Row],[Order ID]],Table5[OrderID],Table5[OrderDate],"Error",0)</f>
        <v>42390</v>
      </c>
      <c r="I468" s="6">
        <f>Table6[[#This Row],['[Formatted'] Shipment Dates]]-Table6[[#This Row],[Order Dates]]</f>
        <v>10</v>
      </c>
      <c r="J468" t="str">
        <f>_xlfn.XLOOKUP(Table6[[#This Row],[Product ID]],Product[Product ID],Product[Product Name],"ERROR",0)</f>
        <v>Original Frankfurter grüne Soße</v>
      </c>
      <c r="K468" t="str">
        <f>_xlfn.XLOOKUP(Table6[[#This Row],[Product Name]],Product[Product Name],Product[Category],"ERROR",0)</f>
        <v>Condiments</v>
      </c>
      <c r="L468" t="str">
        <f>_xlfn.XLOOKUP(Table6[[#This Row],[Order ID]],Table5[OrderID],Table5[ShipmentMode],"Error",0)</f>
        <v>DHL Express</v>
      </c>
    </row>
    <row r="469" spans="2:12">
      <c r="B469">
        <v>468</v>
      </c>
      <c r="C469">
        <v>10422</v>
      </c>
      <c r="D469" t="s">
        <v>717</v>
      </c>
      <c r="E469">
        <v>2</v>
      </c>
      <c r="F469" t="s">
        <v>1252</v>
      </c>
      <c r="G469" s="1">
        <f>DATE(LEFT(Table6[[#This Row],[Shipment Date]],4), MID(Table6[[#This Row],[Shipment Date]],5,2), RIGHT(Table6[[#This Row],[Shipment Date]],2))</f>
        <v>42424</v>
      </c>
      <c r="H469" s="9">
        <f>_xlfn.XLOOKUP(Table6[[#This Row],[Order ID]],Table5[OrderID],Table5[OrderDate],"Error",0)</f>
        <v>42391</v>
      </c>
      <c r="I469" s="6">
        <f>Table6[[#This Row],['[Formatted'] Shipment Dates]]-Table6[[#This Row],[Order Dates]]</f>
        <v>33</v>
      </c>
      <c r="J469" t="str">
        <f>_xlfn.XLOOKUP(Table6[[#This Row],[Product ID]],Product[Product ID],Product[Product Name],"ERROR",0)</f>
        <v>Gumbär Gummibärchen</v>
      </c>
      <c r="K469" t="str">
        <f>_xlfn.XLOOKUP(Table6[[#This Row],[Product Name]],Product[Product Name],Product[Category],"ERROR",0)</f>
        <v>Desserts</v>
      </c>
      <c r="L469" t="str">
        <f>_xlfn.XLOOKUP(Table6[[#This Row],[Order ID]],Table5[OrderID],Table5[ShipmentMode],"Error",0)</f>
        <v>DHL Express</v>
      </c>
    </row>
    <row r="470" spans="2:12">
      <c r="B470">
        <v>469</v>
      </c>
      <c r="C470">
        <v>10423</v>
      </c>
      <c r="D470" t="s">
        <v>731</v>
      </c>
      <c r="E470">
        <v>14</v>
      </c>
      <c r="F470" t="s">
        <v>1252</v>
      </c>
      <c r="G470" s="1">
        <f>DATE(LEFT(Table6[[#This Row],[Shipment Date]],4), MID(Table6[[#This Row],[Shipment Date]],5,2), RIGHT(Table6[[#This Row],[Shipment Date]],2))</f>
        <v>42424</v>
      </c>
      <c r="H470" s="9">
        <f>_xlfn.XLOOKUP(Table6[[#This Row],[Order ID]],Table5[OrderID],Table5[OrderDate],"Error",0)</f>
        <v>42392</v>
      </c>
      <c r="I470" s="6">
        <f>Table6[[#This Row],['[Formatted'] Shipment Dates]]-Table6[[#This Row],[Order Dates]]</f>
        <v>32</v>
      </c>
      <c r="J470" t="str">
        <f>_xlfn.XLOOKUP(Table6[[#This Row],[Product ID]],Product[Product ID],Product[Product Name],"ERROR",0)</f>
        <v>Gorgonzola Telino</v>
      </c>
      <c r="K470" t="str">
        <f>_xlfn.XLOOKUP(Table6[[#This Row],[Product Name]],Product[Product Name],Product[Category],"ERROR",0)</f>
        <v>Dairy Products</v>
      </c>
      <c r="L470" t="str">
        <f>_xlfn.XLOOKUP(Table6[[#This Row],[Order ID]],Table5[OrderID],Table5[ShipmentMode],"Error",0)</f>
        <v>UPS</v>
      </c>
    </row>
    <row r="471" spans="2:12">
      <c r="B471">
        <v>470</v>
      </c>
      <c r="C471">
        <v>10423</v>
      </c>
      <c r="D471" t="s">
        <v>804</v>
      </c>
      <c r="E471">
        <v>20</v>
      </c>
      <c r="F471" t="s">
        <v>1249</v>
      </c>
      <c r="G471" s="1">
        <f>DATE(LEFT(Table6[[#This Row],[Shipment Date]],4), MID(Table6[[#This Row],[Shipment Date]],5,2), RIGHT(Table6[[#This Row],[Shipment Date]],2))</f>
        <v>42396</v>
      </c>
      <c r="H471" s="9">
        <f>_xlfn.XLOOKUP(Table6[[#This Row],[Order ID]],Table5[OrderID],Table5[OrderDate],"Error",0)</f>
        <v>42392</v>
      </c>
      <c r="I471" s="6">
        <f>Table6[[#This Row],['[Formatted'] Shipment Dates]]-Table6[[#This Row],[Order Dates]]</f>
        <v>4</v>
      </c>
      <c r="J471" t="str">
        <f>_xlfn.XLOOKUP(Table6[[#This Row],[Product ID]],Product[Product ID],Product[Product Name],"ERROR",0)</f>
        <v>Raclette Courdavault</v>
      </c>
      <c r="K471" t="str">
        <f>_xlfn.XLOOKUP(Table6[[#This Row],[Product Name]],Product[Product Name],Product[Category],"ERROR",0)</f>
        <v>Dairy Products</v>
      </c>
      <c r="L471" t="str">
        <f>_xlfn.XLOOKUP(Table6[[#This Row],[Order ID]],Table5[OrderID],Table5[ShipmentMode],"Error",0)</f>
        <v>UPS</v>
      </c>
    </row>
    <row r="472" spans="2:12">
      <c r="B472">
        <v>471</v>
      </c>
      <c r="C472">
        <v>10424</v>
      </c>
      <c r="D472" t="s">
        <v>742</v>
      </c>
      <c r="E472">
        <v>60</v>
      </c>
      <c r="F472" t="s">
        <v>1249</v>
      </c>
      <c r="G472" s="1">
        <f>DATE(LEFT(Table6[[#This Row],[Shipment Date]],4), MID(Table6[[#This Row],[Shipment Date]],5,2), RIGHT(Table6[[#This Row],[Shipment Date]],2))</f>
        <v>42396</v>
      </c>
      <c r="H472" s="9">
        <f>_xlfn.XLOOKUP(Table6[[#This Row],[Order ID]],Table5[OrderID],Table5[OrderDate],"Error",0)</f>
        <v>42392</v>
      </c>
      <c r="I472" s="6">
        <f>Table6[[#This Row],['[Formatted'] Shipment Dates]]-Table6[[#This Row],[Order Dates]]</f>
        <v>4</v>
      </c>
      <c r="J472" t="str">
        <f>_xlfn.XLOOKUP(Table6[[#This Row],[Product ID]],Product[Product ID],Product[Product Name],"ERROR",0)</f>
        <v>Steeleye Stout</v>
      </c>
      <c r="K472" t="str">
        <f>_xlfn.XLOOKUP(Table6[[#This Row],[Product Name]],Product[Product Name],Product[Category],"ERROR",0)</f>
        <v xml:space="preserve">Drinks </v>
      </c>
      <c r="L472" t="str">
        <f>_xlfn.XLOOKUP(Table6[[#This Row],[Order ID]],Table5[OrderID],Table5[ShipmentMode],"Error",0)</f>
        <v>DHL</v>
      </c>
    </row>
    <row r="473" spans="2:12">
      <c r="B473">
        <v>472</v>
      </c>
      <c r="C473">
        <v>10424</v>
      </c>
      <c r="D473" t="s">
        <v>749</v>
      </c>
      <c r="E473">
        <v>49</v>
      </c>
      <c r="F473" t="s">
        <v>1249</v>
      </c>
      <c r="G473" s="1">
        <f>DATE(LEFT(Table6[[#This Row],[Shipment Date]],4), MID(Table6[[#This Row],[Shipment Date]],5,2), RIGHT(Table6[[#This Row],[Shipment Date]],2))</f>
        <v>42396</v>
      </c>
      <c r="H473" s="9">
        <f>_xlfn.XLOOKUP(Table6[[#This Row],[Order ID]],Table5[OrderID],Table5[OrderDate],"Error",0)</f>
        <v>42392</v>
      </c>
      <c r="I473" s="6">
        <f>Table6[[#This Row],['[Formatted'] Shipment Dates]]-Table6[[#This Row],[Order Dates]]</f>
        <v>4</v>
      </c>
      <c r="J473" t="str">
        <f>_xlfn.XLOOKUP(Table6[[#This Row],[Product ID]],Product[Product ID],Product[Product Name],"ERROR",0)</f>
        <v>Côte de Blaye</v>
      </c>
      <c r="K473" t="str">
        <f>_xlfn.XLOOKUP(Table6[[#This Row],[Product Name]],Product[Product Name],Product[Category],"ERROR",0)</f>
        <v xml:space="preserve">Drinks </v>
      </c>
      <c r="L473" t="str">
        <f>_xlfn.XLOOKUP(Table6[[#This Row],[Order ID]],Table5[OrderID],Table5[ShipmentMode],"Error",0)</f>
        <v>DHL</v>
      </c>
    </row>
    <row r="474" spans="2:12">
      <c r="B474">
        <v>473</v>
      </c>
      <c r="C474">
        <v>10424</v>
      </c>
      <c r="D474" t="s">
        <v>828</v>
      </c>
      <c r="E474">
        <v>30</v>
      </c>
      <c r="F474" t="s">
        <v>1253</v>
      </c>
      <c r="G474" s="1">
        <f>DATE(LEFT(Table6[[#This Row],[Shipment Date]],4), MID(Table6[[#This Row],[Shipment Date]],5,2), RIGHT(Table6[[#This Row],[Shipment Date]],2))</f>
        <v>42414</v>
      </c>
      <c r="H474" s="9">
        <f>_xlfn.XLOOKUP(Table6[[#This Row],[Order ID]],Table5[OrderID],Table5[OrderDate],"Error",0)</f>
        <v>42392</v>
      </c>
      <c r="I474" s="6">
        <f>Table6[[#This Row],['[Formatted'] Shipment Dates]]-Table6[[#This Row],[Order Dates]]</f>
        <v>22</v>
      </c>
      <c r="J474" t="str">
        <f>_xlfn.XLOOKUP(Table6[[#This Row],[Product ID]],Product[Product ID],Product[Product Name],"ERROR",0)</f>
        <v>Scottish Longbreads</v>
      </c>
      <c r="K474" t="str">
        <f>_xlfn.XLOOKUP(Table6[[#This Row],[Product Name]],Product[Product Name],Product[Category],"ERROR",0)</f>
        <v>Desserts</v>
      </c>
      <c r="L474" t="str">
        <f>_xlfn.XLOOKUP(Table6[[#This Row],[Order ID]],Table5[OrderID],Table5[ShipmentMode],"Error",0)</f>
        <v>DHL</v>
      </c>
    </row>
    <row r="475" spans="2:12">
      <c r="B475">
        <v>474</v>
      </c>
      <c r="C475">
        <v>10425</v>
      </c>
      <c r="D475" t="s">
        <v>794</v>
      </c>
      <c r="E475">
        <v>10</v>
      </c>
      <c r="F475" t="s">
        <v>1253</v>
      </c>
      <c r="G475" s="1">
        <f>DATE(LEFT(Table6[[#This Row],[Shipment Date]],4), MID(Table6[[#This Row],[Shipment Date]],5,2), RIGHT(Table6[[#This Row],[Shipment Date]],2))</f>
        <v>42414</v>
      </c>
      <c r="H475" s="9">
        <f>_xlfn.XLOOKUP(Table6[[#This Row],[Order ID]],Table5[OrderID],Table5[OrderDate],"Error",0)</f>
        <v>42393</v>
      </c>
      <c r="I475" s="6">
        <f>Table6[[#This Row],['[Formatted'] Shipment Dates]]-Table6[[#This Row],[Order Dates]]</f>
        <v>21</v>
      </c>
      <c r="J475" t="str">
        <f>_xlfn.XLOOKUP(Table6[[#This Row],[Product ID]],Product[Product ID],Product[Product Name],"ERROR",0)</f>
        <v>Pâté chinois</v>
      </c>
      <c r="K475" t="str">
        <f>_xlfn.XLOOKUP(Table6[[#This Row],[Product Name]],Product[Product Name],Product[Category],"ERROR",0)</f>
        <v>Meat/ Poultry</v>
      </c>
      <c r="L475" t="str">
        <f>_xlfn.XLOOKUP(Table6[[#This Row],[Order ID]],Table5[OrderID],Table5[ShipmentMode],"Error",0)</f>
        <v>DHL</v>
      </c>
    </row>
    <row r="476" spans="2:12">
      <c r="B476">
        <v>475</v>
      </c>
      <c r="C476">
        <v>10425</v>
      </c>
      <c r="D476" t="s">
        <v>848</v>
      </c>
      <c r="E476">
        <v>20</v>
      </c>
      <c r="F476" t="s">
        <v>1254</v>
      </c>
      <c r="G476" s="1">
        <f>DATE(LEFT(Table6[[#This Row],[Shipment Date]],4), MID(Table6[[#This Row],[Shipment Date]],5,2), RIGHT(Table6[[#This Row],[Shipment Date]],2))</f>
        <v>42406</v>
      </c>
      <c r="H476" s="9">
        <f>_xlfn.XLOOKUP(Table6[[#This Row],[Order ID]],Table5[OrderID],Table5[OrderDate],"Error",0)</f>
        <v>42393</v>
      </c>
      <c r="I476" s="6">
        <f>Table6[[#This Row],['[Formatted'] Shipment Dates]]-Table6[[#This Row],[Order Dates]]</f>
        <v>13</v>
      </c>
      <c r="J476" t="str">
        <f>_xlfn.XLOOKUP(Table6[[#This Row],[Product ID]],Product[Product ID],Product[Product Name],"ERROR",0)</f>
        <v>Lakkalikööri</v>
      </c>
      <c r="K476" t="str">
        <f>_xlfn.XLOOKUP(Table6[[#This Row],[Product Name]],Product[Product Name],Product[Category],"ERROR",0)</f>
        <v xml:space="preserve">Drinks </v>
      </c>
      <c r="L476" t="str">
        <f>_xlfn.XLOOKUP(Table6[[#This Row],[Order ID]],Table5[OrderID],Table5[ShipmentMode],"Error",0)</f>
        <v>DHL</v>
      </c>
    </row>
    <row r="477" spans="2:12">
      <c r="B477">
        <v>476</v>
      </c>
      <c r="C477">
        <v>10426</v>
      </c>
      <c r="D477" t="s">
        <v>796</v>
      </c>
      <c r="E477">
        <v>5</v>
      </c>
      <c r="F477" t="s">
        <v>1254</v>
      </c>
      <c r="G477" s="1">
        <f>DATE(LEFT(Table6[[#This Row],[Shipment Date]],4), MID(Table6[[#This Row],[Shipment Date]],5,2), RIGHT(Table6[[#This Row],[Shipment Date]],2))</f>
        <v>42406</v>
      </c>
      <c r="H477" s="9">
        <f>_xlfn.XLOOKUP(Table6[[#This Row],[Order ID]],Table5[OrderID],Table5[OrderDate],"Error",0)</f>
        <v>42396</v>
      </c>
      <c r="I477" s="6">
        <f>Table6[[#This Row],['[Formatted'] Shipment Dates]]-Table6[[#This Row],[Order Dates]]</f>
        <v>10</v>
      </c>
      <c r="J477" t="str">
        <f>_xlfn.XLOOKUP(Table6[[#This Row],[Product ID]],Product[Product ID],Product[Product Name],"ERROR",0)</f>
        <v>Gnocchi di nonna Alice</v>
      </c>
      <c r="K477" t="str">
        <f>_xlfn.XLOOKUP(Table6[[#This Row],[Product Name]],Product[Product Name],Product[Category],"ERROR",0)</f>
        <v xml:space="preserve">Grains/ Cereals </v>
      </c>
      <c r="L477" t="str">
        <f>_xlfn.XLOOKUP(Table6[[#This Row],[Order ID]],Table5[OrderID],Table5[ShipmentMode],"Error",0)</f>
        <v>DHL Express</v>
      </c>
    </row>
    <row r="478" spans="2:12">
      <c r="B478">
        <v>477</v>
      </c>
      <c r="C478">
        <v>10426</v>
      </c>
      <c r="D478" t="s">
        <v>819</v>
      </c>
      <c r="E478">
        <v>7</v>
      </c>
      <c r="F478" t="s">
        <v>1255</v>
      </c>
      <c r="G478" s="1">
        <f>DATE(LEFT(Table6[[#This Row],[Shipment Date]],4), MID(Table6[[#This Row],[Shipment Date]],5,2), RIGHT(Table6[[#This Row],[Shipment Date]],2))</f>
        <v>42432</v>
      </c>
      <c r="H478" s="9">
        <f>_xlfn.XLOOKUP(Table6[[#This Row],[Order ID]],Table5[OrderID],Table5[OrderDate],"Error",0)</f>
        <v>42396</v>
      </c>
      <c r="I478" s="6">
        <f>Table6[[#This Row],['[Formatted'] Shipment Dates]]-Table6[[#This Row],[Order Dates]]</f>
        <v>36</v>
      </c>
      <c r="J478" t="str">
        <f>_xlfn.XLOOKUP(Table6[[#This Row],[Product ID]],Product[Product ID],Product[Product Name],"ERROR",0)</f>
        <v>Wimmers gute Semmelknödel</v>
      </c>
      <c r="K478" t="str">
        <f>_xlfn.XLOOKUP(Table6[[#This Row],[Product Name]],Product[Product Name],Product[Category],"ERROR",0)</f>
        <v xml:space="preserve">Grains/ Cereals </v>
      </c>
      <c r="L478" t="str">
        <f>_xlfn.XLOOKUP(Table6[[#This Row],[Order ID]],Table5[OrderID],Table5[ShipmentMode],"Error",0)</f>
        <v>DHL Express</v>
      </c>
    </row>
    <row r="479" spans="2:12">
      <c r="B479">
        <v>478</v>
      </c>
      <c r="C479">
        <v>10427</v>
      </c>
      <c r="D479" t="s">
        <v>687</v>
      </c>
      <c r="E479">
        <v>35</v>
      </c>
      <c r="F479" t="s">
        <v>1256</v>
      </c>
      <c r="G479" s="1">
        <f>DATE(LEFT(Table6[[#This Row],[Shipment Date]],4), MID(Table6[[#This Row],[Shipment Date]],5,2), RIGHT(Table6[[#This Row],[Shipment Date]],2))</f>
        <v>42404</v>
      </c>
      <c r="H479" s="9">
        <f>_xlfn.XLOOKUP(Table6[[#This Row],[Order ID]],Table5[OrderID],Table5[OrderDate],"Error",0)</f>
        <v>42396</v>
      </c>
      <c r="I479" s="6">
        <f>Table6[[#This Row],['[Formatted'] Shipment Dates]]-Table6[[#This Row],[Order Dates]]</f>
        <v>8</v>
      </c>
      <c r="J479" t="str">
        <f>_xlfn.XLOOKUP(Table6[[#This Row],[Product ID]],Product[Product ID],Product[Product Name],"ERROR",0)</f>
        <v>Tofu</v>
      </c>
      <c r="K479" t="str">
        <f>_xlfn.XLOOKUP(Table6[[#This Row],[Product Name]],Product[Product Name],Product[Category],"ERROR",0)</f>
        <v xml:space="preserve">Produce </v>
      </c>
      <c r="L479" t="str">
        <f>_xlfn.XLOOKUP(Table6[[#This Row],[Order ID]],Table5[OrderID],Table5[ShipmentMode],"Error",0)</f>
        <v>DHL</v>
      </c>
    </row>
    <row r="480" spans="2:12">
      <c r="B480">
        <v>479</v>
      </c>
      <c r="C480">
        <v>10428</v>
      </c>
      <c r="D480" t="s">
        <v>770</v>
      </c>
      <c r="E480">
        <v>20</v>
      </c>
      <c r="F480" t="s">
        <v>1257</v>
      </c>
      <c r="G480" s="1">
        <f>DATE(LEFT(Table6[[#This Row],[Shipment Date]],4), MID(Table6[[#This Row],[Shipment Date]],5,2), RIGHT(Table6[[#This Row],[Shipment Date]],2))</f>
        <v>42407</v>
      </c>
      <c r="H480" s="9">
        <f>_xlfn.XLOOKUP(Table6[[#This Row],[Order ID]],Table5[OrderID],Table5[OrderDate],"Error",0)</f>
        <v>42397</v>
      </c>
      <c r="I480" s="6">
        <f>Table6[[#This Row],['[Formatted'] Shipment Dates]]-Table6[[#This Row],[Order Dates]]</f>
        <v>10</v>
      </c>
      <c r="J480" t="str">
        <f>_xlfn.XLOOKUP(Table6[[#This Row],[Product ID]],Product[Product ID],Product[Product Name],"ERROR",0)</f>
        <v>Spegesild</v>
      </c>
      <c r="K480" t="str">
        <f>_xlfn.XLOOKUP(Table6[[#This Row],[Product Name]],Product[Product Name],Product[Category],"ERROR",0)</f>
        <v>Seafood</v>
      </c>
      <c r="L480" t="str">
        <f>_xlfn.XLOOKUP(Table6[[#This Row],[Order ID]],Table5[OrderID],Table5[ShipmentMode],"Error",0)</f>
        <v>DHL Express</v>
      </c>
    </row>
    <row r="481" spans="2:12">
      <c r="B481">
        <v>480</v>
      </c>
      <c r="C481">
        <v>10429</v>
      </c>
      <c r="D481" t="s">
        <v>781</v>
      </c>
      <c r="E481">
        <v>40</v>
      </c>
      <c r="F481" t="s">
        <v>1257</v>
      </c>
      <c r="G481" s="1">
        <f>DATE(LEFT(Table6[[#This Row],[Shipment Date]],4), MID(Table6[[#This Row],[Shipment Date]],5,2), RIGHT(Table6[[#This Row],[Shipment Date]],2))</f>
        <v>42407</v>
      </c>
      <c r="H481" s="9">
        <f>_xlfn.XLOOKUP(Table6[[#This Row],[Order ID]],Table5[OrderID],Table5[OrderDate],"Error",0)</f>
        <v>42398</v>
      </c>
      <c r="I481" s="6">
        <f>Table6[[#This Row],['[Formatted'] Shipment Dates]]-Table6[[#This Row],[Order Dates]]</f>
        <v>9</v>
      </c>
      <c r="J481" t="str">
        <f>_xlfn.XLOOKUP(Table6[[#This Row],[Product ID]],Product[Product ID],Product[Product Name],"ERROR",0)</f>
        <v>Valkoinen suklaa</v>
      </c>
      <c r="K481" t="str">
        <f>_xlfn.XLOOKUP(Table6[[#This Row],[Product Name]],Product[Product Name],Product[Category],"ERROR",0)</f>
        <v>Desserts</v>
      </c>
      <c r="L481" t="str">
        <f>_xlfn.XLOOKUP(Table6[[#This Row],[Order ID]],Table5[OrderID],Table5[ShipmentMode],"Error",0)</f>
        <v>DHL</v>
      </c>
    </row>
    <row r="482" spans="2:12">
      <c r="B482">
        <v>481</v>
      </c>
      <c r="C482">
        <v>10429</v>
      </c>
      <c r="D482" t="s">
        <v>817</v>
      </c>
      <c r="E482">
        <v>35</v>
      </c>
      <c r="F482" t="s">
        <v>1258</v>
      </c>
      <c r="G482" s="1">
        <f>DATE(LEFT(Table6[[#This Row],[Shipment Date]],4), MID(Table6[[#This Row],[Shipment Date]],5,2), RIGHT(Table6[[#This Row],[Shipment Date]],2))</f>
        <v>42403</v>
      </c>
      <c r="H482" s="9">
        <f>_xlfn.XLOOKUP(Table6[[#This Row],[Order ID]],Table5[OrderID],Table5[OrderDate],"Error",0)</f>
        <v>42398</v>
      </c>
      <c r="I482" s="6">
        <f>Table6[[#This Row],['[Formatted'] Shipment Dates]]-Table6[[#This Row],[Order Dates]]</f>
        <v>5</v>
      </c>
      <c r="J482" t="str">
        <f>_xlfn.XLOOKUP(Table6[[#This Row],[Product ID]],Product[Product ID],Product[Product Name],"ERROR",0)</f>
        <v>Vegie-spread</v>
      </c>
      <c r="K482" t="str">
        <f>_xlfn.XLOOKUP(Table6[[#This Row],[Product Name]],Product[Product Name],Product[Category],"ERROR",0)</f>
        <v>Condiments</v>
      </c>
      <c r="L482" t="str">
        <f>_xlfn.XLOOKUP(Table6[[#This Row],[Order ID]],Table5[OrderID],Table5[ShipmentMode],"Error",0)</f>
        <v>DHL</v>
      </c>
    </row>
    <row r="483" spans="2:12">
      <c r="B483">
        <v>482</v>
      </c>
      <c r="C483">
        <v>10430</v>
      </c>
      <c r="D483" t="s">
        <v>694</v>
      </c>
      <c r="E483">
        <v>45</v>
      </c>
      <c r="F483" t="s">
        <v>1258</v>
      </c>
      <c r="G483" s="1">
        <f>DATE(LEFT(Table6[[#This Row],[Shipment Date]],4), MID(Table6[[#This Row],[Shipment Date]],5,2), RIGHT(Table6[[#This Row],[Shipment Date]],2))</f>
        <v>42403</v>
      </c>
      <c r="H483" s="9">
        <f>_xlfn.XLOOKUP(Table6[[#This Row],[Order ID]],Table5[OrderID],Table5[OrderDate],"Error",0)</f>
        <v>42399</v>
      </c>
      <c r="I483" s="6">
        <f>Table6[[#This Row],['[Formatted'] Shipment Dates]]-Table6[[#This Row],[Order Dates]]</f>
        <v>4</v>
      </c>
      <c r="J483" t="str">
        <f>_xlfn.XLOOKUP(Table6[[#This Row],[Product ID]],Product[Product ID],Product[Product Name],"ERROR",0)</f>
        <v>Alice Mutton</v>
      </c>
      <c r="K483" t="str">
        <f>_xlfn.XLOOKUP(Table6[[#This Row],[Product Name]],Product[Product Name],Product[Category],"ERROR",0)</f>
        <v>Meat/ Poultry</v>
      </c>
      <c r="L483" t="str">
        <f>_xlfn.XLOOKUP(Table6[[#This Row],[Order ID]],Table5[OrderID],Table5[ShipmentMode],"Error",0)</f>
        <v>DHL Express</v>
      </c>
    </row>
    <row r="484" spans="2:12">
      <c r="B484">
        <v>483</v>
      </c>
      <c r="C484">
        <v>10430</v>
      </c>
      <c r="D484" t="s">
        <v>703</v>
      </c>
      <c r="E484">
        <v>50</v>
      </c>
      <c r="F484" t="s">
        <v>1258</v>
      </c>
      <c r="G484" s="1">
        <f>DATE(LEFT(Table6[[#This Row],[Shipment Date]],4), MID(Table6[[#This Row],[Shipment Date]],5,2), RIGHT(Table6[[#This Row],[Shipment Date]],2))</f>
        <v>42403</v>
      </c>
      <c r="H484" s="9">
        <f>_xlfn.XLOOKUP(Table6[[#This Row],[Order ID]],Table5[OrderID],Table5[OrderDate],"Error",0)</f>
        <v>42399</v>
      </c>
      <c r="I484" s="6">
        <f>Table6[[#This Row],['[Formatted'] Shipment Dates]]-Table6[[#This Row],[Order Dates]]</f>
        <v>4</v>
      </c>
      <c r="J484" t="str">
        <f>_xlfn.XLOOKUP(Table6[[#This Row],[Product ID]],Product[Product ID],Product[Product Name],"ERROR",0)</f>
        <v>Sir Rodney's Scones</v>
      </c>
      <c r="K484" t="str">
        <f>_xlfn.XLOOKUP(Table6[[#This Row],[Product Name]],Product[Product Name],Product[Category],"ERROR",0)</f>
        <v>Desserts</v>
      </c>
      <c r="L484" t="str">
        <f>_xlfn.XLOOKUP(Table6[[#This Row],[Order ID]],Table5[OrderID],Table5[ShipmentMode],"Error",0)</f>
        <v>DHL Express</v>
      </c>
    </row>
    <row r="485" spans="2:12">
      <c r="B485">
        <v>484</v>
      </c>
      <c r="C485">
        <v>10430</v>
      </c>
      <c r="D485" t="s">
        <v>796</v>
      </c>
      <c r="E485">
        <v>30</v>
      </c>
      <c r="F485" t="s">
        <v>1258</v>
      </c>
      <c r="G485" s="1">
        <f>DATE(LEFT(Table6[[#This Row],[Shipment Date]],4), MID(Table6[[#This Row],[Shipment Date]],5,2), RIGHT(Table6[[#This Row],[Shipment Date]],2))</f>
        <v>42403</v>
      </c>
      <c r="H485" s="9">
        <f>_xlfn.XLOOKUP(Table6[[#This Row],[Order ID]],Table5[OrderID],Table5[OrderDate],"Error",0)</f>
        <v>42399</v>
      </c>
      <c r="I485" s="6">
        <f>Table6[[#This Row],['[Formatted'] Shipment Dates]]-Table6[[#This Row],[Order Dates]]</f>
        <v>4</v>
      </c>
      <c r="J485" t="str">
        <f>_xlfn.XLOOKUP(Table6[[#This Row],[Product ID]],Product[Product ID],Product[Product Name],"ERROR",0)</f>
        <v>Gnocchi di nonna Alice</v>
      </c>
      <c r="K485" t="str">
        <f>_xlfn.XLOOKUP(Table6[[#This Row],[Product Name]],Product[Product Name],Product[Category],"ERROR",0)</f>
        <v xml:space="preserve">Grains/ Cereals </v>
      </c>
      <c r="L485" t="str">
        <f>_xlfn.XLOOKUP(Table6[[#This Row],[Order ID]],Table5[OrderID],Table5[ShipmentMode],"Error",0)</f>
        <v>DHL Express</v>
      </c>
    </row>
    <row r="486" spans="2:12">
      <c r="B486">
        <v>485</v>
      </c>
      <c r="C486">
        <v>10430</v>
      </c>
      <c r="D486" t="s">
        <v>804</v>
      </c>
      <c r="E486">
        <v>70</v>
      </c>
      <c r="F486" t="s">
        <v>1257</v>
      </c>
      <c r="G486" s="1">
        <f>DATE(LEFT(Table6[[#This Row],[Shipment Date]],4), MID(Table6[[#This Row],[Shipment Date]],5,2), RIGHT(Table6[[#This Row],[Shipment Date]],2))</f>
        <v>42407</v>
      </c>
      <c r="H486" s="9">
        <f>_xlfn.XLOOKUP(Table6[[#This Row],[Order ID]],Table5[OrderID],Table5[OrderDate],"Error",0)</f>
        <v>42399</v>
      </c>
      <c r="I486" s="6">
        <f>Table6[[#This Row],['[Formatted'] Shipment Dates]]-Table6[[#This Row],[Order Dates]]</f>
        <v>8</v>
      </c>
      <c r="J486" t="str">
        <f>_xlfn.XLOOKUP(Table6[[#This Row],[Product ID]],Product[Product ID],Product[Product Name],"ERROR",0)</f>
        <v>Raclette Courdavault</v>
      </c>
      <c r="K486" t="str">
        <f>_xlfn.XLOOKUP(Table6[[#This Row],[Product Name]],Product[Product Name],Product[Category],"ERROR",0)</f>
        <v>Dairy Products</v>
      </c>
      <c r="L486" t="str">
        <f>_xlfn.XLOOKUP(Table6[[#This Row],[Order ID]],Table5[OrderID],Table5[ShipmentMode],"Error",0)</f>
        <v>DHL Express</v>
      </c>
    </row>
    <row r="487" spans="2:12">
      <c r="B487">
        <v>486</v>
      </c>
      <c r="C487">
        <v>10431</v>
      </c>
      <c r="D487" t="s">
        <v>694</v>
      </c>
      <c r="E487">
        <v>50</v>
      </c>
      <c r="F487" t="s">
        <v>1257</v>
      </c>
      <c r="G487" s="1">
        <f>DATE(LEFT(Table6[[#This Row],[Shipment Date]],4), MID(Table6[[#This Row],[Shipment Date]],5,2), RIGHT(Table6[[#This Row],[Shipment Date]],2))</f>
        <v>42407</v>
      </c>
      <c r="H487" s="9">
        <f>_xlfn.XLOOKUP(Table6[[#This Row],[Order ID]],Table5[OrderID],Table5[OrderDate],"Error",0)</f>
        <v>42399</v>
      </c>
      <c r="I487" s="6">
        <f>Table6[[#This Row],['[Formatted'] Shipment Dates]]-Table6[[#This Row],[Order Dates]]</f>
        <v>8</v>
      </c>
      <c r="J487" t="str">
        <f>_xlfn.XLOOKUP(Table6[[#This Row],[Product ID]],Product[Product ID],Product[Product Name],"ERROR",0)</f>
        <v>Alice Mutton</v>
      </c>
      <c r="K487" t="str">
        <f>_xlfn.XLOOKUP(Table6[[#This Row],[Product Name]],Product[Product Name],Product[Category],"ERROR",0)</f>
        <v>Meat/ Poultry</v>
      </c>
      <c r="L487" t="str">
        <f>_xlfn.XLOOKUP(Table6[[#This Row],[Order ID]],Table5[OrderID],Table5[ShipmentMode],"Error",0)</f>
        <v>DHL</v>
      </c>
    </row>
    <row r="488" spans="2:12">
      <c r="B488">
        <v>487</v>
      </c>
      <c r="C488">
        <v>10431</v>
      </c>
      <c r="D488" t="s">
        <v>754</v>
      </c>
      <c r="E488">
        <v>50</v>
      </c>
      <c r="F488" t="s">
        <v>1257</v>
      </c>
      <c r="G488" s="1">
        <f>DATE(LEFT(Table6[[#This Row],[Shipment Date]],4), MID(Table6[[#This Row],[Shipment Date]],5,2), RIGHT(Table6[[#This Row],[Shipment Date]],2))</f>
        <v>42407</v>
      </c>
      <c r="H488" s="9">
        <f>_xlfn.XLOOKUP(Table6[[#This Row],[Order ID]],Table5[OrderID],Table5[OrderDate],"Error",0)</f>
        <v>42399</v>
      </c>
      <c r="I488" s="6">
        <f>Table6[[#This Row],['[Formatted'] Shipment Dates]]-Table6[[#This Row],[Order Dates]]</f>
        <v>8</v>
      </c>
      <c r="J488" t="str">
        <f>_xlfn.XLOOKUP(Table6[[#This Row],[Product ID]],Product[Product ID],Product[Product Name],"ERROR",0)</f>
        <v>Boston Crab Meat</v>
      </c>
      <c r="K488" t="str">
        <f>_xlfn.XLOOKUP(Table6[[#This Row],[Product Name]],Product[Product Name],Product[Category],"ERROR",0)</f>
        <v>Seafood</v>
      </c>
      <c r="L488" t="str">
        <f>_xlfn.XLOOKUP(Table6[[#This Row],[Order ID]],Table5[OrderID],Table5[ShipmentMode],"Error",0)</f>
        <v>DHL</v>
      </c>
    </row>
    <row r="489" spans="2:12">
      <c r="B489">
        <v>488</v>
      </c>
      <c r="C489">
        <v>10431</v>
      </c>
      <c r="D489" t="s">
        <v>772</v>
      </c>
      <c r="E489">
        <v>30</v>
      </c>
      <c r="F489" t="s">
        <v>1257</v>
      </c>
      <c r="G489" s="1">
        <f>DATE(LEFT(Table6[[#This Row],[Shipment Date]],4), MID(Table6[[#This Row],[Shipment Date]],5,2), RIGHT(Table6[[#This Row],[Shipment Date]],2))</f>
        <v>42407</v>
      </c>
      <c r="H489" s="9">
        <f>_xlfn.XLOOKUP(Table6[[#This Row],[Order ID]],Table5[OrderID],Table5[OrderDate],"Error",0)</f>
        <v>42399</v>
      </c>
      <c r="I489" s="6">
        <f>Table6[[#This Row],['[Formatted'] Shipment Dates]]-Table6[[#This Row],[Order Dates]]</f>
        <v>8</v>
      </c>
      <c r="J489" t="str">
        <f>_xlfn.XLOOKUP(Table6[[#This Row],[Product ID]],Product[Product ID],Product[Product Name],"ERROR",0)</f>
        <v>Zaanse koeken</v>
      </c>
      <c r="K489" t="str">
        <f>_xlfn.XLOOKUP(Table6[[#This Row],[Product Name]],Product[Product Name],Product[Category],"ERROR",0)</f>
        <v>Desserts</v>
      </c>
      <c r="L489" t="str">
        <f>_xlfn.XLOOKUP(Table6[[#This Row],[Order ID]],Table5[OrderID],Table5[ShipmentMode],"Error",0)</f>
        <v>DHL</v>
      </c>
    </row>
    <row r="490" spans="2:12">
      <c r="B490">
        <v>489</v>
      </c>
      <c r="C490">
        <v>10432</v>
      </c>
      <c r="D490" t="s">
        <v>717</v>
      </c>
      <c r="E490">
        <v>10</v>
      </c>
      <c r="F490" t="s">
        <v>1257</v>
      </c>
      <c r="G490" s="1">
        <f>DATE(LEFT(Table6[[#This Row],[Shipment Date]],4), MID(Table6[[#This Row],[Shipment Date]],5,2), RIGHT(Table6[[#This Row],[Shipment Date]],2))</f>
        <v>42407</v>
      </c>
      <c r="H490" s="9">
        <f>_xlfn.XLOOKUP(Table6[[#This Row],[Order ID]],Table5[OrderID],Table5[OrderDate],"Error",0)</f>
        <v>42400</v>
      </c>
      <c r="I490" s="6">
        <f>Table6[[#This Row],['[Formatted'] Shipment Dates]]-Table6[[#This Row],[Order Dates]]</f>
        <v>7</v>
      </c>
      <c r="J490" t="str">
        <f>_xlfn.XLOOKUP(Table6[[#This Row],[Product ID]],Product[Product ID],Product[Product Name],"ERROR",0)</f>
        <v>Gumbär Gummibärchen</v>
      </c>
      <c r="K490" t="str">
        <f>_xlfn.XLOOKUP(Table6[[#This Row],[Product Name]],Product[Product Name],Product[Category],"ERROR",0)</f>
        <v>Desserts</v>
      </c>
      <c r="L490" t="str">
        <f>_xlfn.XLOOKUP(Table6[[#This Row],[Order ID]],Table5[OrderID],Table5[ShipmentMode],"Error",0)</f>
        <v>DHL</v>
      </c>
    </row>
    <row r="491" spans="2:12">
      <c r="B491">
        <v>490</v>
      </c>
      <c r="C491">
        <v>10432</v>
      </c>
      <c r="D491" t="s">
        <v>791</v>
      </c>
      <c r="E491">
        <v>40</v>
      </c>
      <c r="F491" t="s">
        <v>1259</v>
      </c>
      <c r="G491" s="1">
        <f>DATE(LEFT(Table6[[#This Row],[Shipment Date]],4), MID(Table6[[#This Row],[Shipment Date]],5,2), RIGHT(Table6[[#This Row],[Shipment Date]],2))</f>
        <v>42433</v>
      </c>
      <c r="H491" s="9">
        <f>_xlfn.XLOOKUP(Table6[[#This Row],[Order ID]],Table5[OrderID],Table5[OrderDate],"Error",0)</f>
        <v>42400</v>
      </c>
      <c r="I491" s="6">
        <f>Table6[[#This Row],['[Formatted'] Shipment Dates]]-Table6[[#This Row],[Order Dates]]</f>
        <v>33</v>
      </c>
      <c r="J491" t="str">
        <f>_xlfn.XLOOKUP(Table6[[#This Row],[Product ID]],Product[Product ID],Product[Product Name],"ERROR",0)</f>
        <v>Tourtière</v>
      </c>
      <c r="K491" t="str">
        <f>_xlfn.XLOOKUP(Table6[[#This Row],[Product Name]],Product[Product Name],Product[Category],"ERROR",0)</f>
        <v>Meat/ Poultry</v>
      </c>
      <c r="L491" t="str">
        <f>_xlfn.XLOOKUP(Table6[[#This Row],[Order ID]],Table5[OrderID],Table5[ShipmentMode],"Error",0)</f>
        <v>DHL</v>
      </c>
    </row>
    <row r="492" spans="2:12">
      <c r="B492">
        <v>491</v>
      </c>
      <c r="C492">
        <v>10433</v>
      </c>
      <c r="D492" t="s">
        <v>796</v>
      </c>
      <c r="E492">
        <v>28</v>
      </c>
      <c r="F492" t="s">
        <v>1260</v>
      </c>
      <c r="G492" s="1">
        <f>DATE(LEFT(Table6[[#This Row],[Shipment Date]],4), MID(Table6[[#This Row],[Shipment Date]],5,2), RIGHT(Table6[[#This Row],[Shipment Date]],2))</f>
        <v>42413</v>
      </c>
      <c r="H492" s="9">
        <f>_xlfn.XLOOKUP(Table6[[#This Row],[Order ID]],Table5[OrderID],Table5[OrderDate],"Error",0)</f>
        <v>42403</v>
      </c>
      <c r="I492" s="6">
        <f>Table6[[#This Row],['[Formatted'] Shipment Dates]]-Table6[[#This Row],[Order Dates]]</f>
        <v>10</v>
      </c>
      <c r="J492" t="str">
        <f>_xlfn.XLOOKUP(Table6[[#This Row],[Product ID]],Product[Product ID],Product[Product Name],"ERROR",0)</f>
        <v>Gnocchi di nonna Alice</v>
      </c>
      <c r="K492" t="str">
        <f>_xlfn.XLOOKUP(Table6[[#This Row],[Product Name]],Product[Product Name],Product[Category],"ERROR",0)</f>
        <v xml:space="preserve">Grains/ Cereals </v>
      </c>
      <c r="L492" t="str">
        <f>_xlfn.XLOOKUP(Table6[[#This Row],[Order ID]],Table5[OrderID],Table5[ShipmentMode],"Error",0)</f>
        <v>UPS</v>
      </c>
    </row>
    <row r="493" spans="2:12">
      <c r="B493">
        <v>492</v>
      </c>
      <c r="C493">
        <v>10434</v>
      </c>
      <c r="D493" t="s">
        <v>679</v>
      </c>
      <c r="E493">
        <v>6</v>
      </c>
      <c r="F493" t="s">
        <v>1260</v>
      </c>
      <c r="G493" s="1">
        <f>DATE(LEFT(Table6[[#This Row],[Shipment Date]],4), MID(Table6[[#This Row],[Shipment Date]],5,2), RIGHT(Table6[[#This Row],[Shipment Date]],2))</f>
        <v>42413</v>
      </c>
      <c r="H493" s="9">
        <f>_xlfn.XLOOKUP(Table6[[#This Row],[Order ID]],Table5[OrderID],Table5[OrderDate],"Error",0)</f>
        <v>42403</v>
      </c>
      <c r="I493" s="6">
        <f>Table6[[#This Row],['[Formatted'] Shipment Dates]]-Table6[[#This Row],[Order Dates]]</f>
        <v>10</v>
      </c>
      <c r="J493" t="str">
        <f>_xlfn.XLOOKUP(Table6[[#This Row],[Product ID]],Product[Product ID],Product[Product Name],"ERROR",0)</f>
        <v>Queso Cabrales</v>
      </c>
      <c r="K493" t="str">
        <f>_xlfn.XLOOKUP(Table6[[#This Row],[Product Name]],Product[Product Name],Product[Category],"ERROR",0)</f>
        <v>Dairy Products</v>
      </c>
      <c r="L493" t="str">
        <f>_xlfn.XLOOKUP(Table6[[#This Row],[Order ID]],Table5[OrderID],Table5[ShipmentMode],"Error",0)</f>
        <v>DHL</v>
      </c>
    </row>
    <row r="494" spans="2:12">
      <c r="B494">
        <v>493</v>
      </c>
      <c r="C494">
        <v>10434</v>
      </c>
      <c r="D494" t="s">
        <v>848</v>
      </c>
      <c r="E494">
        <v>18</v>
      </c>
      <c r="F494" t="s">
        <v>1257</v>
      </c>
      <c r="G494" s="1">
        <f>DATE(LEFT(Table6[[#This Row],[Shipment Date]],4), MID(Table6[[#This Row],[Shipment Date]],5,2), RIGHT(Table6[[#This Row],[Shipment Date]],2))</f>
        <v>42407</v>
      </c>
      <c r="H494" s="9">
        <f>_xlfn.XLOOKUP(Table6[[#This Row],[Order ID]],Table5[OrderID],Table5[OrderDate],"Error",0)</f>
        <v>42403</v>
      </c>
      <c r="I494" s="6">
        <f>Table6[[#This Row],['[Formatted'] Shipment Dates]]-Table6[[#This Row],[Order Dates]]</f>
        <v>4</v>
      </c>
      <c r="J494" t="str">
        <f>_xlfn.XLOOKUP(Table6[[#This Row],[Product ID]],Product[Product ID],Product[Product Name],"ERROR",0)</f>
        <v>Lakkalikööri</v>
      </c>
      <c r="K494" t="str">
        <f>_xlfn.XLOOKUP(Table6[[#This Row],[Product Name]],Product[Product Name],Product[Category],"ERROR",0)</f>
        <v xml:space="preserve">Drinks </v>
      </c>
      <c r="L494" t="str">
        <f>_xlfn.XLOOKUP(Table6[[#This Row],[Order ID]],Table5[OrderID],Table5[ShipmentMode],"Error",0)</f>
        <v>DHL</v>
      </c>
    </row>
    <row r="495" spans="2:12">
      <c r="B495">
        <v>494</v>
      </c>
      <c r="C495">
        <v>10435</v>
      </c>
      <c r="D495" t="s">
        <v>653</v>
      </c>
      <c r="E495">
        <v>10</v>
      </c>
      <c r="F495" t="s">
        <v>1257</v>
      </c>
      <c r="G495" s="1">
        <f>DATE(LEFT(Table6[[#This Row],[Shipment Date]],4), MID(Table6[[#This Row],[Shipment Date]],5,2), RIGHT(Table6[[#This Row],[Shipment Date]],2))</f>
        <v>42407</v>
      </c>
      <c r="H495" s="9">
        <f>_xlfn.XLOOKUP(Table6[[#This Row],[Order ID]],Table5[OrderID],Table5[OrderDate],"Error",0)</f>
        <v>42404</v>
      </c>
      <c r="I495" s="6">
        <f>Table6[[#This Row],['[Formatted'] Shipment Dates]]-Table6[[#This Row],[Order Dates]]</f>
        <v>3</v>
      </c>
      <c r="J495" t="str">
        <f>_xlfn.XLOOKUP(Table6[[#This Row],[Product ID]],Product[Product ID],Product[Product Name],"ERROR",0)</f>
        <v>Chang</v>
      </c>
      <c r="K495" t="str">
        <f>_xlfn.XLOOKUP(Table6[[#This Row],[Product Name]],Product[Product Name],Product[Category],"ERROR",0)</f>
        <v xml:space="preserve">Drinks </v>
      </c>
      <c r="L495" t="str">
        <f>_xlfn.XLOOKUP(Table6[[#This Row],[Order ID]],Table5[OrderID],Table5[ShipmentMode],"Error",0)</f>
        <v>DHL</v>
      </c>
    </row>
    <row r="496" spans="2:12">
      <c r="B496">
        <v>495</v>
      </c>
      <c r="C496">
        <v>10435</v>
      </c>
      <c r="D496" t="s">
        <v>705</v>
      </c>
      <c r="E496">
        <v>12</v>
      </c>
      <c r="F496" t="s">
        <v>1257</v>
      </c>
      <c r="G496" s="1">
        <f>DATE(LEFT(Table6[[#This Row],[Shipment Date]],4), MID(Table6[[#This Row],[Shipment Date]],5,2), RIGHT(Table6[[#This Row],[Shipment Date]],2))</f>
        <v>42407</v>
      </c>
      <c r="H496" s="9">
        <f>_xlfn.XLOOKUP(Table6[[#This Row],[Order ID]],Table5[OrderID],Table5[OrderDate],"Error",0)</f>
        <v>42404</v>
      </c>
      <c r="I496" s="6">
        <f>Table6[[#This Row],['[Formatted'] Shipment Dates]]-Table6[[#This Row],[Order Dates]]</f>
        <v>3</v>
      </c>
      <c r="J496" t="str">
        <f>_xlfn.XLOOKUP(Table6[[#This Row],[Product ID]],Product[Product ID],Product[Product Name],"ERROR",0)</f>
        <v>Gustaf's Knäckebröd</v>
      </c>
      <c r="K496" t="str">
        <f>_xlfn.XLOOKUP(Table6[[#This Row],[Product Name]],Product[Product Name],Product[Category],"ERROR",0)</f>
        <v xml:space="preserve">Grains/ Cereals </v>
      </c>
      <c r="L496" t="str">
        <f>_xlfn.XLOOKUP(Table6[[#This Row],[Order ID]],Table5[OrderID],Table5[ShipmentMode],"Error",0)</f>
        <v>DHL</v>
      </c>
    </row>
    <row r="497" spans="2:12">
      <c r="B497">
        <v>496</v>
      </c>
      <c r="C497">
        <v>10435</v>
      </c>
      <c r="D497" t="s">
        <v>837</v>
      </c>
      <c r="E497">
        <v>10</v>
      </c>
      <c r="F497" t="s">
        <v>1261</v>
      </c>
      <c r="G497" s="1">
        <f>DATE(LEFT(Table6[[#This Row],[Shipment Date]],4), MID(Table6[[#This Row],[Shipment Date]],5,2), RIGHT(Table6[[#This Row],[Shipment Date]],2))</f>
        <v>42411</v>
      </c>
      <c r="H497" s="9">
        <f>_xlfn.XLOOKUP(Table6[[#This Row],[Order ID]],Table5[OrderID],Table5[OrderDate],"Error",0)</f>
        <v>42404</v>
      </c>
      <c r="I497" s="6">
        <f>Table6[[#This Row],['[Formatted'] Shipment Dates]]-Table6[[#This Row],[Order Dates]]</f>
        <v>7</v>
      </c>
      <c r="J497" t="str">
        <f>_xlfn.XLOOKUP(Table6[[#This Row],[Product ID]],Product[Product ID],Product[Product Name],"ERROR",0)</f>
        <v>Mozzarella di Giovanni</v>
      </c>
      <c r="K497" t="str">
        <f>_xlfn.XLOOKUP(Table6[[#This Row],[Product Name]],Product[Product Name],Product[Category],"ERROR",0)</f>
        <v>Dairy Products</v>
      </c>
      <c r="L497" t="str">
        <f>_xlfn.XLOOKUP(Table6[[#This Row],[Order ID]],Table5[OrderID],Table5[ShipmentMode],"Error",0)</f>
        <v>DHL</v>
      </c>
    </row>
    <row r="498" spans="2:12">
      <c r="B498">
        <v>497</v>
      </c>
      <c r="C498">
        <v>10436</v>
      </c>
      <c r="D498" t="s">
        <v>770</v>
      </c>
      <c r="E498">
        <v>5</v>
      </c>
      <c r="F498" t="s">
        <v>1261</v>
      </c>
      <c r="G498" s="1">
        <f>DATE(LEFT(Table6[[#This Row],[Shipment Date]],4), MID(Table6[[#This Row],[Shipment Date]],5,2), RIGHT(Table6[[#This Row],[Shipment Date]],2))</f>
        <v>42411</v>
      </c>
      <c r="H498" s="9">
        <f>_xlfn.XLOOKUP(Table6[[#This Row],[Order ID]],Table5[OrderID],Table5[OrderDate],"Error",0)</f>
        <v>42405</v>
      </c>
      <c r="I498" s="6">
        <f>Table6[[#This Row],['[Formatted'] Shipment Dates]]-Table6[[#This Row],[Order Dates]]</f>
        <v>6</v>
      </c>
      <c r="J498" t="str">
        <f>_xlfn.XLOOKUP(Table6[[#This Row],[Product ID]],Product[Product ID],Product[Product Name],"ERROR",0)</f>
        <v>Spegesild</v>
      </c>
      <c r="K498" t="str">
        <f>_xlfn.XLOOKUP(Table6[[#This Row],[Product Name]],Product[Product Name],Product[Category],"ERROR",0)</f>
        <v>Seafood</v>
      </c>
      <c r="L498" t="str">
        <f>_xlfn.XLOOKUP(Table6[[#This Row],[Order ID]],Table5[OrderID],Table5[ShipmentMode],"Error",0)</f>
        <v>DHL</v>
      </c>
    </row>
    <row r="499" spans="2:12">
      <c r="B499">
        <v>498</v>
      </c>
      <c r="C499">
        <v>10436</v>
      </c>
      <c r="D499" t="s">
        <v>796</v>
      </c>
      <c r="E499">
        <v>40</v>
      </c>
      <c r="F499" t="s">
        <v>1261</v>
      </c>
      <c r="G499" s="1">
        <f>DATE(LEFT(Table6[[#This Row],[Shipment Date]],4), MID(Table6[[#This Row],[Shipment Date]],5,2), RIGHT(Table6[[#This Row],[Shipment Date]],2))</f>
        <v>42411</v>
      </c>
      <c r="H499" s="9">
        <f>_xlfn.XLOOKUP(Table6[[#This Row],[Order ID]],Table5[OrderID],Table5[OrderDate],"Error",0)</f>
        <v>42405</v>
      </c>
      <c r="I499" s="6">
        <f>Table6[[#This Row],['[Formatted'] Shipment Dates]]-Table6[[#This Row],[Order Dates]]</f>
        <v>6</v>
      </c>
      <c r="J499" t="str">
        <f>_xlfn.XLOOKUP(Table6[[#This Row],[Product ID]],Product[Product ID],Product[Product Name],"ERROR",0)</f>
        <v>Gnocchi di nonna Alice</v>
      </c>
      <c r="K499" t="str">
        <f>_xlfn.XLOOKUP(Table6[[#This Row],[Product Name]],Product[Product Name],Product[Category],"ERROR",0)</f>
        <v xml:space="preserve">Grains/ Cereals </v>
      </c>
      <c r="L499" t="str">
        <f>_xlfn.XLOOKUP(Table6[[#This Row],[Order ID]],Table5[OrderID],Table5[ShipmentMode],"Error",0)</f>
        <v>DHL</v>
      </c>
    </row>
    <row r="500" spans="2:12">
      <c r="B500">
        <v>499</v>
      </c>
      <c r="C500">
        <v>10436</v>
      </c>
      <c r="D500" t="s">
        <v>819</v>
      </c>
      <c r="E500">
        <v>30</v>
      </c>
      <c r="F500" t="s">
        <v>1261</v>
      </c>
      <c r="G500" s="1">
        <f>DATE(LEFT(Table6[[#This Row],[Shipment Date]],4), MID(Table6[[#This Row],[Shipment Date]],5,2), RIGHT(Table6[[#This Row],[Shipment Date]],2))</f>
        <v>42411</v>
      </c>
      <c r="H500" s="9">
        <f>_xlfn.XLOOKUP(Table6[[#This Row],[Order ID]],Table5[OrderID],Table5[OrderDate],"Error",0)</f>
        <v>42405</v>
      </c>
      <c r="I500" s="6">
        <f>Table6[[#This Row],['[Formatted'] Shipment Dates]]-Table6[[#This Row],[Order Dates]]</f>
        <v>6</v>
      </c>
      <c r="J500" t="str">
        <f>_xlfn.XLOOKUP(Table6[[#This Row],[Product ID]],Product[Product ID],Product[Product Name],"ERROR",0)</f>
        <v>Wimmers gute Semmelknödel</v>
      </c>
      <c r="K500" t="str">
        <f>_xlfn.XLOOKUP(Table6[[#This Row],[Product Name]],Product[Product Name],Product[Category],"ERROR",0)</f>
        <v xml:space="preserve">Grains/ Cereals </v>
      </c>
      <c r="L500" t="str">
        <f>_xlfn.XLOOKUP(Table6[[#This Row],[Order ID]],Table5[OrderID],Table5[ShipmentMode],"Error",0)</f>
        <v>DHL</v>
      </c>
    </row>
    <row r="501" spans="2:12">
      <c r="B501">
        <v>500</v>
      </c>
      <c r="C501">
        <v>10436</v>
      </c>
      <c r="D501" t="s">
        <v>845</v>
      </c>
      <c r="E501">
        <v>24</v>
      </c>
      <c r="F501" t="s">
        <v>1262</v>
      </c>
      <c r="G501" s="1">
        <f>DATE(LEFT(Table6[[#This Row],[Shipment Date]],4), MID(Table6[[#This Row],[Shipment Date]],5,2), RIGHT(Table6[[#This Row],[Shipment Date]],2))</f>
        <v>42412</v>
      </c>
      <c r="H501" s="9">
        <f>_xlfn.XLOOKUP(Table6[[#This Row],[Order ID]],Table5[OrderID],Table5[OrderDate],"Error",0)</f>
        <v>42405</v>
      </c>
      <c r="I501" s="6">
        <f>Table6[[#This Row],['[Formatted'] Shipment Dates]]-Table6[[#This Row],[Order Dates]]</f>
        <v>7</v>
      </c>
      <c r="J501" t="str">
        <f>_xlfn.XLOOKUP(Table6[[#This Row],[Product ID]],Product[Product ID],Product[Product Name],"ERROR",0)</f>
        <v>Rhönbräu Klosterbier</v>
      </c>
      <c r="K501" t="str">
        <f>_xlfn.XLOOKUP(Table6[[#This Row],[Product Name]],Product[Product Name],Product[Category],"ERROR",0)</f>
        <v xml:space="preserve">Drinks </v>
      </c>
      <c r="L501" t="str">
        <f>_xlfn.XLOOKUP(Table6[[#This Row],[Order ID]],Table5[OrderID],Table5[ShipmentMode],"Error",0)</f>
        <v>DHL</v>
      </c>
    </row>
    <row r="502" spans="2:12">
      <c r="B502">
        <v>501</v>
      </c>
      <c r="C502">
        <v>10437</v>
      </c>
      <c r="D502" t="s">
        <v>789</v>
      </c>
      <c r="E502">
        <v>15</v>
      </c>
      <c r="F502" t="s">
        <v>1253</v>
      </c>
      <c r="G502" s="1">
        <f>DATE(LEFT(Table6[[#This Row],[Shipment Date]],4), MID(Table6[[#This Row],[Shipment Date]],5,2), RIGHT(Table6[[#This Row],[Shipment Date]],2))</f>
        <v>42414</v>
      </c>
      <c r="H502" s="9">
        <f>_xlfn.XLOOKUP(Table6[[#This Row],[Order ID]],Table5[OrderID],Table5[OrderDate],"Error",0)</f>
        <v>42405</v>
      </c>
      <c r="I502" s="6">
        <f>Table6[[#This Row],['[Formatted'] Shipment Dates]]-Table6[[#This Row],[Order Dates]]</f>
        <v>9</v>
      </c>
      <c r="J502" t="str">
        <f>_xlfn.XLOOKUP(Table6[[#This Row],[Product ID]],Product[Product ID],Product[Product Name],"ERROR",0)</f>
        <v>Perth Pasties</v>
      </c>
      <c r="K502" t="str">
        <f>_xlfn.XLOOKUP(Table6[[#This Row],[Product Name]],Product[Product Name],Product[Category],"ERROR",0)</f>
        <v>Meat/ Poultry</v>
      </c>
      <c r="L502" t="str">
        <f>_xlfn.XLOOKUP(Table6[[#This Row],[Order ID]],Table5[OrderID],Table5[ShipmentMode],"Error",0)</f>
        <v>DHL Express</v>
      </c>
    </row>
    <row r="503" spans="2:12">
      <c r="B503">
        <v>502</v>
      </c>
      <c r="C503">
        <v>10438</v>
      </c>
      <c r="D503" t="s">
        <v>698</v>
      </c>
      <c r="E503">
        <v>15</v>
      </c>
      <c r="F503" t="s">
        <v>1253</v>
      </c>
      <c r="G503" s="1">
        <f>DATE(LEFT(Table6[[#This Row],[Shipment Date]],4), MID(Table6[[#This Row],[Shipment Date]],5,2), RIGHT(Table6[[#This Row],[Shipment Date]],2))</f>
        <v>42414</v>
      </c>
      <c r="H503" s="9">
        <f>_xlfn.XLOOKUP(Table6[[#This Row],[Order ID]],Table5[OrderID],Table5[OrderDate],"Error",0)</f>
        <v>42406</v>
      </c>
      <c r="I503" s="6">
        <f>Table6[[#This Row],['[Formatted'] Shipment Dates]]-Table6[[#This Row],[Order Dates]]</f>
        <v>8</v>
      </c>
      <c r="J503" t="str">
        <f>_xlfn.XLOOKUP(Table6[[#This Row],[Product ID]],Product[Product ID],Product[Product Name],"ERROR",0)</f>
        <v>Teatime Chocolate Biscuits</v>
      </c>
      <c r="K503" t="str">
        <f>_xlfn.XLOOKUP(Table6[[#This Row],[Product Name]],Product[Product Name],Product[Category],"ERROR",0)</f>
        <v>Desserts</v>
      </c>
      <c r="L503" t="str">
        <f>_xlfn.XLOOKUP(Table6[[#This Row],[Order ID]],Table5[OrderID],Table5[ShipmentMode],"Error",0)</f>
        <v>DHL</v>
      </c>
    </row>
    <row r="504" spans="2:12">
      <c r="B504">
        <v>503</v>
      </c>
      <c r="C504">
        <v>10438</v>
      </c>
      <c r="D504" t="s">
        <v>739</v>
      </c>
      <c r="E504">
        <v>20</v>
      </c>
      <c r="F504" t="s">
        <v>1253</v>
      </c>
      <c r="G504" s="1">
        <f>DATE(LEFT(Table6[[#This Row],[Shipment Date]],4), MID(Table6[[#This Row],[Shipment Date]],5,2), RIGHT(Table6[[#This Row],[Shipment Date]],2))</f>
        <v>42414</v>
      </c>
      <c r="H504" s="9">
        <f>_xlfn.XLOOKUP(Table6[[#This Row],[Order ID]],Table5[OrderID],Table5[OrderDate],"Error",0)</f>
        <v>42406</v>
      </c>
      <c r="I504" s="6">
        <f>Table6[[#This Row],['[Formatted'] Shipment Dates]]-Table6[[#This Row],[Order Dates]]</f>
        <v>8</v>
      </c>
      <c r="J504" t="str">
        <f>_xlfn.XLOOKUP(Table6[[#This Row],[Product ID]],Product[Product ID],Product[Product Name],"ERROR",0)</f>
        <v>Sasquatch Ale</v>
      </c>
      <c r="K504" t="str">
        <f>_xlfn.XLOOKUP(Table6[[#This Row],[Product Name]],Product[Product Name],Product[Category],"ERROR",0)</f>
        <v xml:space="preserve">Drinks </v>
      </c>
      <c r="L504" t="str">
        <f>_xlfn.XLOOKUP(Table6[[#This Row],[Order ID]],Table5[OrderID],Table5[ShipmentMode],"Error",0)</f>
        <v>DHL</v>
      </c>
    </row>
    <row r="505" spans="2:12">
      <c r="B505">
        <v>504</v>
      </c>
      <c r="C505">
        <v>10438</v>
      </c>
      <c r="D505" t="s">
        <v>799</v>
      </c>
      <c r="E505">
        <v>15</v>
      </c>
      <c r="F505" t="s">
        <v>1263</v>
      </c>
      <c r="G505" s="1">
        <f>DATE(LEFT(Table6[[#This Row],[Shipment Date]],4), MID(Table6[[#This Row],[Shipment Date]],5,2), RIGHT(Table6[[#This Row],[Shipment Date]],2))</f>
        <v>42410</v>
      </c>
      <c r="H505" s="9">
        <f>_xlfn.XLOOKUP(Table6[[#This Row],[Order ID]],Table5[OrderID],Table5[OrderDate],"Error",0)</f>
        <v>42406</v>
      </c>
      <c r="I505" s="6">
        <f>Table6[[#This Row],['[Formatted'] Shipment Dates]]-Table6[[#This Row],[Order Dates]]</f>
        <v>4</v>
      </c>
      <c r="J505" t="str">
        <f>_xlfn.XLOOKUP(Table6[[#This Row],[Product ID]],Product[Product ID],Product[Product Name],"ERROR",0)</f>
        <v>Ravioli Angelo</v>
      </c>
      <c r="K505" t="str">
        <f>_xlfn.XLOOKUP(Table6[[#This Row],[Product Name]],Product[Product Name],Product[Category],"ERROR",0)</f>
        <v xml:space="preserve">Grains/ Cereals </v>
      </c>
      <c r="L505" t="str">
        <f>_xlfn.XLOOKUP(Table6[[#This Row],[Order ID]],Table5[OrderID],Table5[ShipmentMode],"Error",0)</f>
        <v>DHL</v>
      </c>
    </row>
    <row r="506" spans="2:12">
      <c r="B506">
        <v>505</v>
      </c>
      <c r="C506">
        <v>10439</v>
      </c>
      <c r="D506" t="s">
        <v>682</v>
      </c>
      <c r="E506">
        <v>15</v>
      </c>
      <c r="F506" t="s">
        <v>1263</v>
      </c>
      <c r="G506" s="1">
        <f>DATE(LEFT(Table6[[#This Row],[Shipment Date]],4), MID(Table6[[#This Row],[Shipment Date]],5,2), RIGHT(Table6[[#This Row],[Shipment Date]],2))</f>
        <v>42410</v>
      </c>
      <c r="H506" s="9">
        <f>_xlfn.XLOOKUP(Table6[[#This Row],[Order ID]],Table5[OrderID],Table5[OrderDate],"Error",0)</f>
        <v>42407</v>
      </c>
      <c r="I506" s="6">
        <f>Table6[[#This Row],['[Formatted'] Shipment Dates]]-Table6[[#This Row],[Order Dates]]</f>
        <v>3</v>
      </c>
      <c r="J506" t="str">
        <f>_xlfn.XLOOKUP(Table6[[#This Row],[Product ID]],Product[Product ID],Product[Product Name],"ERROR",0)</f>
        <v>Queso Manchego La Pastora</v>
      </c>
      <c r="K506" t="str">
        <f>_xlfn.XLOOKUP(Table6[[#This Row],[Product Name]],Product[Product Name],Product[Category],"ERROR",0)</f>
        <v>Dairy Products</v>
      </c>
      <c r="L506" t="str">
        <f>_xlfn.XLOOKUP(Table6[[#This Row],[Order ID]],Table5[OrderID],Table5[ShipmentMode],"Error",0)</f>
        <v>UPS</v>
      </c>
    </row>
    <row r="507" spans="2:12">
      <c r="B507">
        <v>506</v>
      </c>
      <c r="C507">
        <v>10439</v>
      </c>
      <c r="D507" t="s">
        <v>691</v>
      </c>
      <c r="E507">
        <v>16</v>
      </c>
      <c r="F507" t="s">
        <v>1263</v>
      </c>
      <c r="G507" s="1">
        <f>DATE(LEFT(Table6[[#This Row],[Shipment Date]],4), MID(Table6[[#This Row],[Shipment Date]],5,2), RIGHT(Table6[[#This Row],[Shipment Date]],2))</f>
        <v>42410</v>
      </c>
      <c r="H507" s="9">
        <f>_xlfn.XLOOKUP(Table6[[#This Row],[Order ID]],Table5[OrderID],Table5[OrderDate],"Error",0)</f>
        <v>42407</v>
      </c>
      <c r="I507" s="6">
        <f>Table6[[#This Row],['[Formatted'] Shipment Dates]]-Table6[[#This Row],[Order Dates]]</f>
        <v>3</v>
      </c>
      <c r="J507" t="str">
        <f>_xlfn.XLOOKUP(Table6[[#This Row],[Product ID]],Product[Product ID],Product[Product Name],"ERROR",0)</f>
        <v>Pavlova</v>
      </c>
      <c r="K507" t="str">
        <f>_xlfn.XLOOKUP(Table6[[#This Row],[Product Name]],Product[Product Name],Product[Category],"ERROR",0)</f>
        <v>Desserts</v>
      </c>
      <c r="L507" t="str">
        <f>_xlfn.XLOOKUP(Table6[[#This Row],[Order ID]],Table5[OrderID],Table5[ShipmentMode],"Error",0)</f>
        <v>UPS</v>
      </c>
    </row>
    <row r="508" spans="2:12">
      <c r="B508">
        <v>507</v>
      </c>
      <c r="C508">
        <v>10439</v>
      </c>
      <c r="D508" t="s">
        <v>819</v>
      </c>
      <c r="E508">
        <v>6</v>
      </c>
      <c r="F508" t="s">
        <v>1263</v>
      </c>
      <c r="G508" s="1">
        <f>DATE(LEFT(Table6[[#This Row],[Shipment Date]],4), MID(Table6[[#This Row],[Shipment Date]],5,2), RIGHT(Table6[[#This Row],[Shipment Date]],2))</f>
        <v>42410</v>
      </c>
      <c r="H508" s="9">
        <f>_xlfn.XLOOKUP(Table6[[#This Row],[Order ID]],Table5[OrderID],Table5[OrderDate],"Error",0)</f>
        <v>42407</v>
      </c>
      <c r="I508" s="6">
        <f>Table6[[#This Row],['[Formatted'] Shipment Dates]]-Table6[[#This Row],[Order Dates]]</f>
        <v>3</v>
      </c>
      <c r="J508" t="str">
        <f>_xlfn.XLOOKUP(Table6[[#This Row],[Product ID]],Product[Product ID],Product[Product Name],"ERROR",0)</f>
        <v>Wimmers gute Semmelknödel</v>
      </c>
      <c r="K508" t="str">
        <f>_xlfn.XLOOKUP(Table6[[#This Row],[Product Name]],Product[Product Name],Product[Category],"ERROR",0)</f>
        <v xml:space="preserve">Grains/ Cereals </v>
      </c>
      <c r="L508" t="str">
        <f>_xlfn.XLOOKUP(Table6[[#This Row],[Order ID]],Table5[OrderID],Table5[ShipmentMode],"Error",0)</f>
        <v>UPS</v>
      </c>
    </row>
    <row r="509" spans="2:12">
      <c r="B509">
        <v>508</v>
      </c>
      <c r="C509">
        <v>10439</v>
      </c>
      <c r="D509" t="s">
        <v>842</v>
      </c>
      <c r="E509">
        <v>30</v>
      </c>
      <c r="F509" t="s">
        <v>1264</v>
      </c>
      <c r="G509" s="1">
        <f>DATE(LEFT(Table6[[#This Row],[Shipment Date]],4), MID(Table6[[#This Row],[Shipment Date]],5,2), RIGHT(Table6[[#This Row],[Shipment Date]],2))</f>
        <v>42428</v>
      </c>
      <c r="H509" s="9">
        <f>_xlfn.XLOOKUP(Table6[[#This Row],[Order ID]],Table5[OrderID],Table5[OrderDate],"Error",0)</f>
        <v>42407</v>
      </c>
      <c r="I509" s="6">
        <f>Table6[[#This Row],['[Formatted'] Shipment Dates]]-Table6[[#This Row],[Order Dates]]</f>
        <v>21</v>
      </c>
      <c r="J509" t="str">
        <f>_xlfn.XLOOKUP(Table6[[#This Row],[Product ID]],Product[Product ID],Product[Product Name],"ERROR",0)</f>
        <v>Longlife Tofu</v>
      </c>
      <c r="K509" t="str">
        <f>_xlfn.XLOOKUP(Table6[[#This Row],[Product Name]],Product[Product Name],Product[Category],"ERROR",0)</f>
        <v xml:space="preserve">Produce </v>
      </c>
      <c r="L509" t="str">
        <f>_xlfn.XLOOKUP(Table6[[#This Row],[Order ID]],Table5[OrderID],Table5[ShipmentMode],"Error",0)</f>
        <v>UPS</v>
      </c>
    </row>
    <row r="510" spans="2:12">
      <c r="B510">
        <v>509</v>
      </c>
      <c r="C510">
        <v>10440</v>
      </c>
      <c r="D510" t="s">
        <v>653</v>
      </c>
      <c r="E510">
        <v>45</v>
      </c>
      <c r="F510" t="s">
        <v>1264</v>
      </c>
      <c r="G510" s="1">
        <f>DATE(LEFT(Table6[[#This Row],[Shipment Date]],4), MID(Table6[[#This Row],[Shipment Date]],5,2), RIGHT(Table6[[#This Row],[Shipment Date]],2))</f>
        <v>42428</v>
      </c>
      <c r="H510" s="9">
        <f>_xlfn.XLOOKUP(Table6[[#This Row],[Order ID]],Table5[OrderID],Table5[OrderDate],"Error",0)</f>
        <v>42410</v>
      </c>
      <c r="I510" s="6">
        <f>Table6[[#This Row],['[Formatted'] Shipment Dates]]-Table6[[#This Row],[Order Dates]]</f>
        <v>18</v>
      </c>
      <c r="J510" t="str">
        <f>_xlfn.XLOOKUP(Table6[[#This Row],[Product ID]],Product[Product ID],Product[Product Name],"ERROR",0)</f>
        <v>Chang</v>
      </c>
      <c r="K510" t="str">
        <f>_xlfn.XLOOKUP(Table6[[#This Row],[Product Name]],Product[Product Name],Product[Category],"ERROR",0)</f>
        <v xml:space="preserve">Drinks </v>
      </c>
      <c r="L510" t="str">
        <f>_xlfn.XLOOKUP(Table6[[#This Row],[Order ID]],Table5[OrderID],Table5[ShipmentMode],"Error",0)</f>
        <v>DHL</v>
      </c>
    </row>
    <row r="511" spans="2:12">
      <c r="B511">
        <v>510</v>
      </c>
      <c r="C511">
        <v>10440</v>
      </c>
      <c r="D511" t="s">
        <v>691</v>
      </c>
      <c r="E511">
        <v>49</v>
      </c>
      <c r="F511" t="s">
        <v>1264</v>
      </c>
      <c r="G511" s="1">
        <f>DATE(LEFT(Table6[[#This Row],[Shipment Date]],4), MID(Table6[[#This Row],[Shipment Date]],5,2), RIGHT(Table6[[#This Row],[Shipment Date]],2))</f>
        <v>42428</v>
      </c>
      <c r="H511" s="9">
        <f>_xlfn.XLOOKUP(Table6[[#This Row],[Order ID]],Table5[OrderID],Table5[OrderDate],"Error",0)</f>
        <v>42410</v>
      </c>
      <c r="I511" s="6">
        <f>Table6[[#This Row],['[Formatted'] Shipment Dates]]-Table6[[#This Row],[Order Dates]]</f>
        <v>18</v>
      </c>
      <c r="J511" t="str">
        <f>_xlfn.XLOOKUP(Table6[[#This Row],[Product ID]],Product[Product ID],Product[Product Name],"ERROR",0)</f>
        <v>Pavlova</v>
      </c>
      <c r="K511" t="str">
        <f>_xlfn.XLOOKUP(Table6[[#This Row],[Product Name]],Product[Product Name],Product[Category],"ERROR",0)</f>
        <v>Desserts</v>
      </c>
      <c r="L511" t="str">
        <f>_xlfn.XLOOKUP(Table6[[#This Row],[Order ID]],Table5[OrderID],Table5[ShipmentMode],"Error",0)</f>
        <v>DHL</v>
      </c>
    </row>
    <row r="512" spans="2:12">
      <c r="B512">
        <v>511</v>
      </c>
      <c r="C512">
        <v>10440</v>
      </c>
      <c r="D512" t="s">
        <v>726</v>
      </c>
      <c r="E512">
        <v>24</v>
      </c>
      <c r="F512" t="s">
        <v>1264</v>
      </c>
      <c r="G512" s="1">
        <f>DATE(LEFT(Table6[[#This Row],[Shipment Date]],4), MID(Table6[[#This Row],[Shipment Date]],5,2), RIGHT(Table6[[#This Row],[Shipment Date]],2))</f>
        <v>42428</v>
      </c>
      <c r="H512" s="9">
        <f>_xlfn.XLOOKUP(Table6[[#This Row],[Order ID]],Table5[OrderID],Table5[OrderDate],"Error",0)</f>
        <v>42410</v>
      </c>
      <c r="I512" s="6">
        <f>Table6[[#This Row],['[Formatted'] Shipment Dates]]-Table6[[#This Row],[Order Dates]]</f>
        <v>18</v>
      </c>
      <c r="J512" t="str">
        <f>_xlfn.XLOOKUP(Table6[[#This Row],[Product ID]],Product[Product ID],Product[Product Name],"ERROR",0)</f>
        <v>Thüringer Rostbratwurst</v>
      </c>
      <c r="K512" t="str">
        <f>_xlfn.XLOOKUP(Table6[[#This Row],[Product Name]],Product[Product Name],Product[Category],"ERROR",0)</f>
        <v>Meat/ Poultry</v>
      </c>
      <c r="L512" t="str">
        <f>_xlfn.XLOOKUP(Table6[[#This Row],[Order ID]],Table5[OrderID],Table5[ShipmentMode],"Error",0)</f>
        <v>DHL</v>
      </c>
    </row>
    <row r="513" spans="2:12">
      <c r="B513">
        <v>512</v>
      </c>
      <c r="C513">
        <v>10440</v>
      </c>
      <c r="D513" t="s">
        <v>810</v>
      </c>
      <c r="E513">
        <v>90</v>
      </c>
      <c r="F513" t="s">
        <v>1265</v>
      </c>
      <c r="G513" s="1">
        <f>DATE(LEFT(Table6[[#This Row],[Shipment Date]],4), MID(Table6[[#This Row],[Shipment Date]],5,2), RIGHT(Table6[[#This Row],[Shipment Date]],2))</f>
        <v>42443</v>
      </c>
      <c r="H513" s="9">
        <f>_xlfn.XLOOKUP(Table6[[#This Row],[Order ID]],Table5[OrderID],Table5[OrderDate],"Error",0)</f>
        <v>42410</v>
      </c>
      <c r="I513" s="6">
        <f>Table6[[#This Row],['[Formatted'] Shipment Dates]]-Table6[[#This Row],[Order Dates]]</f>
        <v>33</v>
      </c>
      <c r="J513" t="str">
        <f>_xlfn.XLOOKUP(Table6[[#This Row],[Product ID]],Product[Product ID],Product[Product Name],"ERROR",0)</f>
        <v>Sirop d'érable</v>
      </c>
      <c r="K513" t="str">
        <f>_xlfn.XLOOKUP(Table6[[#This Row],[Product Name]],Product[Product Name],Product[Category],"ERROR",0)</f>
        <v>Condiments</v>
      </c>
      <c r="L513" t="str">
        <f>_xlfn.XLOOKUP(Table6[[#This Row],[Order ID]],Table5[OrderID],Table5[ShipmentMode],"Error",0)</f>
        <v>DHL</v>
      </c>
    </row>
    <row r="514" spans="2:12">
      <c r="B514">
        <v>513</v>
      </c>
      <c r="C514">
        <v>10441</v>
      </c>
      <c r="D514" t="s">
        <v>720</v>
      </c>
      <c r="E514">
        <v>50</v>
      </c>
      <c r="F514" t="s">
        <v>1266</v>
      </c>
      <c r="G514" s="1">
        <f>DATE(LEFT(Table6[[#This Row],[Shipment Date]],4), MID(Table6[[#This Row],[Shipment Date]],5,2), RIGHT(Table6[[#This Row],[Shipment Date]],2))</f>
        <v>42418</v>
      </c>
      <c r="H514" s="9">
        <f>_xlfn.XLOOKUP(Table6[[#This Row],[Order ID]],Table5[OrderID],Table5[OrderDate],"Error",0)</f>
        <v>42410</v>
      </c>
      <c r="I514" s="6">
        <f>Table6[[#This Row],['[Formatted'] Shipment Dates]]-Table6[[#This Row],[Order Dates]]</f>
        <v>8</v>
      </c>
      <c r="J514" t="str">
        <f>_xlfn.XLOOKUP(Table6[[#This Row],[Product ID]],Product[Product ID],Product[Product Name],"ERROR",0)</f>
        <v>Schoggi Schokolade</v>
      </c>
      <c r="K514" t="str">
        <f>_xlfn.XLOOKUP(Table6[[#This Row],[Product Name]],Product[Product Name],Product[Category],"ERROR",0)</f>
        <v>Desserts</v>
      </c>
      <c r="L514" t="str">
        <f>_xlfn.XLOOKUP(Table6[[#This Row],[Order ID]],Table5[OrderID],Table5[ShipmentMode],"Error",0)</f>
        <v>DHL</v>
      </c>
    </row>
    <row r="515" spans="2:12">
      <c r="B515">
        <v>514</v>
      </c>
      <c r="C515">
        <v>10442</v>
      </c>
      <c r="D515" t="s">
        <v>679</v>
      </c>
      <c r="E515">
        <v>30</v>
      </c>
      <c r="F515" t="s">
        <v>1266</v>
      </c>
      <c r="G515" s="1">
        <f>DATE(LEFT(Table6[[#This Row],[Shipment Date]],4), MID(Table6[[#This Row],[Shipment Date]],5,2), RIGHT(Table6[[#This Row],[Shipment Date]],2))</f>
        <v>42418</v>
      </c>
      <c r="H515" s="9">
        <f>_xlfn.XLOOKUP(Table6[[#This Row],[Order ID]],Table5[OrderID],Table5[OrderDate],"Error",0)</f>
        <v>42411</v>
      </c>
      <c r="I515" s="6">
        <f>Table6[[#This Row],['[Formatted'] Shipment Dates]]-Table6[[#This Row],[Order Dates]]</f>
        <v>7</v>
      </c>
      <c r="J515" t="str">
        <f>_xlfn.XLOOKUP(Table6[[#This Row],[Product ID]],Product[Product ID],Product[Product Name],"ERROR",0)</f>
        <v>Queso Cabrales</v>
      </c>
      <c r="K515" t="str">
        <f>_xlfn.XLOOKUP(Table6[[#This Row],[Product Name]],Product[Product Name],Product[Category],"ERROR",0)</f>
        <v>Dairy Products</v>
      </c>
      <c r="L515" t="str">
        <f>_xlfn.XLOOKUP(Table6[[#This Row],[Order ID]],Table5[OrderID],Table5[ShipmentMode],"Error",0)</f>
        <v>DHL</v>
      </c>
    </row>
    <row r="516" spans="2:12">
      <c r="B516">
        <v>515</v>
      </c>
      <c r="C516">
        <v>10442</v>
      </c>
      <c r="D516" t="s">
        <v>791</v>
      </c>
      <c r="E516">
        <v>80</v>
      </c>
      <c r="F516" t="s">
        <v>1266</v>
      </c>
      <c r="G516" s="1">
        <f>DATE(LEFT(Table6[[#This Row],[Shipment Date]],4), MID(Table6[[#This Row],[Shipment Date]],5,2), RIGHT(Table6[[#This Row],[Shipment Date]],2))</f>
        <v>42418</v>
      </c>
      <c r="H516" s="9">
        <f>_xlfn.XLOOKUP(Table6[[#This Row],[Order ID]],Table5[OrderID],Table5[OrderDate],"Error",0)</f>
        <v>42411</v>
      </c>
      <c r="I516" s="6">
        <f>Table6[[#This Row],['[Formatted'] Shipment Dates]]-Table6[[#This Row],[Order Dates]]</f>
        <v>7</v>
      </c>
      <c r="J516" t="str">
        <f>_xlfn.XLOOKUP(Table6[[#This Row],[Product ID]],Product[Product ID],Product[Product Name],"ERROR",0)</f>
        <v>Tourtière</v>
      </c>
      <c r="K516" t="str">
        <f>_xlfn.XLOOKUP(Table6[[#This Row],[Product Name]],Product[Product Name],Product[Category],"ERROR",0)</f>
        <v>Meat/ Poultry</v>
      </c>
      <c r="L516" t="str">
        <f>_xlfn.XLOOKUP(Table6[[#This Row],[Order ID]],Table5[OrderID],Table5[ShipmentMode],"Error",0)</f>
        <v>DHL</v>
      </c>
    </row>
    <row r="517" spans="2:12">
      <c r="B517">
        <v>516</v>
      </c>
      <c r="C517">
        <v>10442</v>
      </c>
      <c r="D517" t="s">
        <v>823</v>
      </c>
      <c r="E517">
        <v>60</v>
      </c>
      <c r="F517" t="s">
        <v>1253</v>
      </c>
      <c r="G517" s="1">
        <f>DATE(LEFT(Table6[[#This Row],[Shipment Date]],4), MID(Table6[[#This Row],[Shipment Date]],5,2), RIGHT(Table6[[#This Row],[Shipment Date]],2))</f>
        <v>42414</v>
      </c>
      <c r="H517" s="9">
        <f>_xlfn.XLOOKUP(Table6[[#This Row],[Order ID]],Table5[OrderID],Table5[OrderDate],"Error",0)</f>
        <v>42411</v>
      </c>
      <c r="I517" s="6">
        <f>Table6[[#This Row],['[Formatted'] Shipment Dates]]-Table6[[#This Row],[Order Dates]]</f>
        <v>3</v>
      </c>
      <c r="J517" t="str">
        <f>_xlfn.XLOOKUP(Table6[[#This Row],[Product ID]],Product[Product ID],Product[Product Name],"ERROR",0)</f>
        <v>Louisiana Hot Spiced Okra</v>
      </c>
      <c r="K517" t="str">
        <f>_xlfn.XLOOKUP(Table6[[#This Row],[Product Name]],Product[Product Name],Product[Category],"ERROR",0)</f>
        <v>Condiments</v>
      </c>
      <c r="L517" t="str">
        <f>_xlfn.XLOOKUP(Table6[[#This Row],[Order ID]],Table5[OrderID],Table5[ShipmentMode],"Error",0)</f>
        <v>DHL</v>
      </c>
    </row>
    <row r="518" spans="2:12">
      <c r="B518">
        <v>517</v>
      </c>
      <c r="C518">
        <v>10443</v>
      </c>
      <c r="D518" t="s">
        <v>679</v>
      </c>
      <c r="E518">
        <v>6</v>
      </c>
      <c r="F518" t="s">
        <v>1253</v>
      </c>
      <c r="G518" s="1">
        <f>DATE(LEFT(Table6[[#This Row],[Shipment Date]],4), MID(Table6[[#This Row],[Shipment Date]],5,2), RIGHT(Table6[[#This Row],[Shipment Date]],2))</f>
        <v>42414</v>
      </c>
      <c r="H518" s="9">
        <f>_xlfn.XLOOKUP(Table6[[#This Row],[Order ID]],Table5[OrderID],Table5[OrderDate],"Error",0)</f>
        <v>42412</v>
      </c>
      <c r="I518" s="6">
        <f>Table6[[#This Row],['[Formatted'] Shipment Dates]]-Table6[[#This Row],[Order Dates]]</f>
        <v>2</v>
      </c>
      <c r="J518" t="str">
        <f>_xlfn.XLOOKUP(Table6[[#This Row],[Product ID]],Product[Product ID],Product[Product Name],"ERROR",0)</f>
        <v>Queso Cabrales</v>
      </c>
      <c r="K518" t="str">
        <f>_xlfn.XLOOKUP(Table6[[#This Row],[Product Name]],Product[Product Name],Product[Category],"ERROR",0)</f>
        <v>Dairy Products</v>
      </c>
      <c r="L518" t="str">
        <f>_xlfn.XLOOKUP(Table6[[#This Row],[Order ID]],Table5[OrderID],Table5[ShipmentMode],"Error",0)</f>
        <v>DHL Express</v>
      </c>
    </row>
    <row r="519" spans="2:12">
      <c r="B519">
        <v>518</v>
      </c>
      <c r="C519">
        <v>10443</v>
      </c>
      <c r="D519" t="s">
        <v>723</v>
      </c>
      <c r="E519">
        <v>12</v>
      </c>
      <c r="F519" t="s">
        <v>1267</v>
      </c>
      <c r="G519" s="1">
        <f>DATE(LEFT(Table6[[#This Row],[Shipment Date]],4), MID(Table6[[#This Row],[Shipment Date]],5,2), RIGHT(Table6[[#This Row],[Shipment Date]],2))</f>
        <v>42421</v>
      </c>
      <c r="H519" s="9">
        <f>_xlfn.XLOOKUP(Table6[[#This Row],[Order ID]],Table5[OrderID],Table5[OrderDate],"Error",0)</f>
        <v>42412</v>
      </c>
      <c r="I519" s="6">
        <f>Table6[[#This Row],['[Formatted'] Shipment Dates]]-Table6[[#This Row],[Order Dates]]</f>
        <v>9</v>
      </c>
      <c r="J519" t="str">
        <f>_xlfn.XLOOKUP(Table6[[#This Row],[Product ID]],Product[Product ID],Product[Product Name],"ERROR",0)</f>
        <v>Rössle Sauerkraut</v>
      </c>
      <c r="K519" t="str">
        <f>_xlfn.XLOOKUP(Table6[[#This Row],[Product Name]],Product[Product Name],Product[Category],"ERROR",0)</f>
        <v xml:space="preserve">Produce </v>
      </c>
      <c r="L519" t="str">
        <f>_xlfn.XLOOKUP(Table6[[#This Row],[Order ID]],Table5[OrderID],Table5[ShipmentMode],"Error",0)</f>
        <v>DHL Express</v>
      </c>
    </row>
    <row r="520" spans="2:12">
      <c r="B520">
        <v>519</v>
      </c>
      <c r="C520">
        <v>10444</v>
      </c>
      <c r="D520" t="s">
        <v>694</v>
      </c>
      <c r="E520">
        <v>10</v>
      </c>
      <c r="F520" t="s">
        <v>1267</v>
      </c>
      <c r="G520" s="1">
        <f>DATE(LEFT(Table6[[#This Row],[Shipment Date]],4), MID(Table6[[#This Row],[Shipment Date]],5,2), RIGHT(Table6[[#This Row],[Shipment Date]],2))</f>
        <v>42421</v>
      </c>
      <c r="H520" s="9">
        <f>_xlfn.XLOOKUP(Table6[[#This Row],[Order ID]],Table5[OrderID],Table5[OrderDate],"Error",0)</f>
        <v>42412</v>
      </c>
      <c r="I520" s="6">
        <f>Table6[[#This Row],['[Formatted'] Shipment Dates]]-Table6[[#This Row],[Order Dates]]</f>
        <v>9</v>
      </c>
      <c r="J520" t="str">
        <f>_xlfn.XLOOKUP(Table6[[#This Row],[Product ID]],Product[Product ID],Product[Product Name],"ERROR",0)</f>
        <v>Alice Mutton</v>
      </c>
      <c r="K520" t="str">
        <f>_xlfn.XLOOKUP(Table6[[#This Row],[Product Name]],Product[Product Name],Product[Category],"ERROR",0)</f>
        <v>Meat/ Poultry</v>
      </c>
      <c r="L520" t="str">
        <f>_xlfn.XLOOKUP(Table6[[#This Row],[Order ID]],Table5[OrderID],Table5[ShipmentMode],"Error",0)</f>
        <v>UPS</v>
      </c>
    </row>
    <row r="521" spans="2:12">
      <c r="B521">
        <v>520</v>
      </c>
      <c r="C521">
        <v>10444</v>
      </c>
      <c r="D521" t="s">
        <v>717</v>
      </c>
      <c r="E521">
        <v>15</v>
      </c>
      <c r="F521" t="s">
        <v>1267</v>
      </c>
      <c r="G521" s="1">
        <f>DATE(LEFT(Table6[[#This Row],[Shipment Date]],4), MID(Table6[[#This Row],[Shipment Date]],5,2), RIGHT(Table6[[#This Row],[Shipment Date]],2))</f>
        <v>42421</v>
      </c>
      <c r="H521" s="9">
        <f>_xlfn.XLOOKUP(Table6[[#This Row],[Order ID]],Table5[OrderID],Table5[OrderDate],"Error",0)</f>
        <v>42412</v>
      </c>
      <c r="I521" s="6">
        <f>Table6[[#This Row],['[Formatted'] Shipment Dates]]-Table6[[#This Row],[Order Dates]]</f>
        <v>9</v>
      </c>
      <c r="J521" t="str">
        <f>_xlfn.XLOOKUP(Table6[[#This Row],[Product ID]],Product[Product ID],Product[Product Name],"ERROR",0)</f>
        <v>Gumbär Gummibärchen</v>
      </c>
      <c r="K521" t="str">
        <f>_xlfn.XLOOKUP(Table6[[#This Row],[Product Name]],Product[Product Name],Product[Category],"ERROR",0)</f>
        <v>Desserts</v>
      </c>
      <c r="L521" t="str">
        <f>_xlfn.XLOOKUP(Table6[[#This Row],[Order ID]],Table5[OrderID],Table5[ShipmentMode],"Error",0)</f>
        <v>UPS</v>
      </c>
    </row>
    <row r="522" spans="2:12">
      <c r="B522">
        <v>521</v>
      </c>
      <c r="C522">
        <v>10444</v>
      </c>
      <c r="D522" t="s">
        <v>742</v>
      </c>
      <c r="E522">
        <v>8</v>
      </c>
      <c r="F522" t="s">
        <v>1267</v>
      </c>
      <c r="G522" s="1">
        <f>DATE(LEFT(Table6[[#This Row],[Shipment Date]],4), MID(Table6[[#This Row],[Shipment Date]],5,2), RIGHT(Table6[[#This Row],[Shipment Date]],2))</f>
        <v>42421</v>
      </c>
      <c r="H522" s="9">
        <f>_xlfn.XLOOKUP(Table6[[#This Row],[Order ID]],Table5[OrderID],Table5[OrderDate],"Error",0)</f>
        <v>42412</v>
      </c>
      <c r="I522" s="6">
        <f>Table6[[#This Row],['[Formatted'] Shipment Dates]]-Table6[[#This Row],[Order Dates]]</f>
        <v>9</v>
      </c>
      <c r="J522" t="str">
        <f>_xlfn.XLOOKUP(Table6[[#This Row],[Product ID]],Product[Product ID],Product[Product Name],"ERROR",0)</f>
        <v>Steeleye Stout</v>
      </c>
      <c r="K522" t="str">
        <f>_xlfn.XLOOKUP(Table6[[#This Row],[Product Name]],Product[Product Name],Product[Category],"ERROR",0)</f>
        <v xml:space="preserve">Drinks </v>
      </c>
      <c r="L522" t="str">
        <f>_xlfn.XLOOKUP(Table6[[#This Row],[Order ID]],Table5[OrderID],Table5[ShipmentMode],"Error",0)</f>
        <v>UPS</v>
      </c>
    </row>
    <row r="523" spans="2:12">
      <c r="B523">
        <v>522</v>
      </c>
      <c r="C523">
        <v>10444</v>
      </c>
      <c r="D523" t="s">
        <v>757</v>
      </c>
      <c r="E523">
        <v>30</v>
      </c>
      <c r="F523" t="s">
        <v>1268</v>
      </c>
      <c r="G523" s="1">
        <f>DATE(LEFT(Table6[[#This Row],[Shipment Date]],4), MID(Table6[[#This Row],[Shipment Date]],5,2), RIGHT(Table6[[#This Row],[Shipment Date]],2))</f>
        <v>42420</v>
      </c>
      <c r="H523" s="9">
        <f>_xlfn.XLOOKUP(Table6[[#This Row],[Order ID]],Table5[OrderID],Table5[OrderDate],"Error",0)</f>
        <v>42412</v>
      </c>
      <c r="I523" s="6">
        <f>Table6[[#This Row],['[Formatted'] Shipment Dates]]-Table6[[#This Row],[Order Dates]]</f>
        <v>8</v>
      </c>
      <c r="J523" t="str">
        <f>_xlfn.XLOOKUP(Table6[[#This Row],[Product ID]],Product[Product ID],Product[Product Name],"ERROR",0)</f>
        <v>Jack's New England Clam Chowder</v>
      </c>
      <c r="K523" t="str">
        <f>_xlfn.XLOOKUP(Table6[[#This Row],[Product Name]],Product[Product Name],Product[Category],"ERROR",0)</f>
        <v>Seafood</v>
      </c>
      <c r="L523" t="str">
        <f>_xlfn.XLOOKUP(Table6[[#This Row],[Order ID]],Table5[OrderID],Table5[ShipmentMode],"Error",0)</f>
        <v>UPS</v>
      </c>
    </row>
    <row r="524" spans="2:12">
      <c r="B524">
        <v>523</v>
      </c>
      <c r="C524">
        <v>10445</v>
      </c>
      <c r="D524" t="s">
        <v>752</v>
      </c>
      <c r="E524">
        <v>6</v>
      </c>
      <c r="F524" t="s">
        <v>1268</v>
      </c>
      <c r="G524" s="1">
        <f>DATE(LEFT(Table6[[#This Row],[Shipment Date]],4), MID(Table6[[#This Row],[Shipment Date]],5,2), RIGHT(Table6[[#This Row],[Shipment Date]],2))</f>
        <v>42420</v>
      </c>
      <c r="H524" s="9">
        <f>_xlfn.XLOOKUP(Table6[[#This Row],[Order ID]],Table5[OrderID],Table5[OrderDate],"Error",0)</f>
        <v>42413</v>
      </c>
      <c r="I524" s="6">
        <f>Table6[[#This Row],['[Formatted'] Shipment Dates]]-Table6[[#This Row],[Order Dates]]</f>
        <v>7</v>
      </c>
      <c r="J524" t="str">
        <f>_xlfn.XLOOKUP(Table6[[#This Row],[Product ID]],Product[Product ID],Product[Product Name],"ERROR",0)</f>
        <v>Chartreuse verte</v>
      </c>
      <c r="K524" t="str">
        <f>_xlfn.XLOOKUP(Table6[[#This Row],[Product Name]],Product[Product Name],Product[Category],"ERROR",0)</f>
        <v xml:space="preserve">Drinks </v>
      </c>
      <c r="L524" t="str">
        <f>_xlfn.XLOOKUP(Table6[[#This Row],[Order ID]],Table5[OrderID],Table5[ShipmentMode],"Error",0)</f>
        <v>DHL Express</v>
      </c>
    </row>
    <row r="525" spans="2:12">
      <c r="B525">
        <v>524</v>
      </c>
      <c r="C525">
        <v>10445</v>
      </c>
      <c r="D525" t="s">
        <v>791</v>
      </c>
      <c r="E525">
        <v>15</v>
      </c>
      <c r="F525" t="s">
        <v>1269</v>
      </c>
      <c r="G525" s="1">
        <f>DATE(LEFT(Table6[[#This Row],[Shipment Date]],4), MID(Table6[[#This Row],[Shipment Date]],5,2), RIGHT(Table6[[#This Row],[Shipment Date]],2))</f>
        <v>42419</v>
      </c>
      <c r="H525" s="9">
        <f>_xlfn.XLOOKUP(Table6[[#This Row],[Order ID]],Table5[OrderID],Table5[OrderDate],"Error",0)</f>
        <v>42413</v>
      </c>
      <c r="I525" s="6">
        <f>Table6[[#This Row],['[Formatted'] Shipment Dates]]-Table6[[#This Row],[Order Dates]]</f>
        <v>6</v>
      </c>
      <c r="J525" t="str">
        <f>_xlfn.XLOOKUP(Table6[[#This Row],[Product ID]],Product[Product ID],Product[Product Name],"ERROR",0)</f>
        <v>Tourtière</v>
      </c>
      <c r="K525" t="str">
        <f>_xlfn.XLOOKUP(Table6[[#This Row],[Product Name]],Product[Product Name],Product[Category],"ERROR",0)</f>
        <v>Meat/ Poultry</v>
      </c>
      <c r="L525" t="str">
        <f>_xlfn.XLOOKUP(Table6[[#This Row],[Order ID]],Table5[OrderID],Table5[ShipmentMode],"Error",0)</f>
        <v>DHL Express</v>
      </c>
    </row>
    <row r="526" spans="2:12">
      <c r="B526">
        <v>525</v>
      </c>
      <c r="C526">
        <v>10446</v>
      </c>
      <c r="D526" t="s">
        <v>698</v>
      </c>
      <c r="E526">
        <v>12</v>
      </c>
      <c r="F526" t="s">
        <v>1269</v>
      </c>
      <c r="G526" s="1">
        <f>DATE(LEFT(Table6[[#This Row],[Shipment Date]],4), MID(Table6[[#This Row],[Shipment Date]],5,2), RIGHT(Table6[[#This Row],[Shipment Date]],2))</f>
        <v>42419</v>
      </c>
      <c r="H526" s="9">
        <f>_xlfn.XLOOKUP(Table6[[#This Row],[Order ID]],Table5[OrderID],Table5[OrderDate],"Error",0)</f>
        <v>42414</v>
      </c>
      <c r="I526" s="6">
        <f>Table6[[#This Row],['[Formatted'] Shipment Dates]]-Table6[[#This Row],[Order Dates]]</f>
        <v>5</v>
      </c>
      <c r="J526" t="str">
        <f>_xlfn.XLOOKUP(Table6[[#This Row],[Product ID]],Product[Product ID],Product[Product Name],"ERROR",0)</f>
        <v>Teatime Chocolate Biscuits</v>
      </c>
      <c r="K526" t="str">
        <f>_xlfn.XLOOKUP(Table6[[#This Row],[Product Name]],Product[Product Name],Product[Category],"ERROR",0)</f>
        <v>Desserts</v>
      </c>
      <c r="L526" t="str">
        <f>_xlfn.XLOOKUP(Table6[[#This Row],[Order ID]],Table5[OrderID],Table5[ShipmentMode],"Error",0)</f>
        <v>DHL Express</v>
      </c>
    </row>
    <row r="527" spans="2:12">
      <c r="B527">
        <v>526</v>
      </c>
      <c r="C527">
        <v>10446</v>
      </c>
      <c r="D527" t="s">
        <v>711</v>
      </c>
      <c r="E527">
        <v>20</v>
      </c>
      <c r="F527" t="s">
        <v>1269</v>
      </c>
      <c r="G527" s="1">
        <f>DATE(LEFT(Table6[[#This Row],[Shipment Date]],4), MID(Table6[[#This Row],[Shipment Date]],5,2), RIGHT(Table6[[#This Row],[Shipment Date]],2))</f>
        <v>42419</v>
      </c>
      <c r="H527" s="9">
        <f>_xlfn.XLOOKUP(Table6[[#This Row],[Order ID]],Table5[OrderID],Table5[OrderDate],"Error",0)</f>
        <v>42414</v>
      </c>
      <c r="I527" s="6">
        <f>Table6[[#This Row],['[Formatted'] Shipment Dates]]-Table6[[#This Row],[Order Dates]]</f>
        <v>5</v>
      </c>
      <c r="J527" t="str">
        <f>_xlfn.XLOOKUP(Table6[[#This Row],[Product ID]],Product[Product ID],Product[Product Name],"ERROR",0)</f>
        <v>Guaraná Fantástica</v>
      </c>
      <c r="K527" t="str">
        <f>_xlfn.XLOOKUP(Table6[[#This Row],[Product Name]],Product[Product Name],Product[Category],"ERROR",0)</f>
        <v xml:space="preserve">Drinks </v>
      </c>
      <c r="L527" t="str">
        <f>_xlfn.XLOOKUP(Table6[[#This Row],[Order ID]],Table5[OrderID],Table5[ShipmentMode],"Error",0)</f>
        <v>DHL Express</v>
      </c>
    </row>
    <row r="528" spans="2:12">
      <c r="B528">
        <v>527</v>
      </c>
      <c r="C528">
        <v>10446</v>
      </c>
      <c r="D528" t="s">
        <v>731</v>
      </c>
      <c r="E528">
        <v>3</v>
      </c>
      <c r="F528" t="s">
        <v>1269</v>
      </c>
      <c r="G528" s="1">
        <f>DATE(LEFT(Table6[[#This Row],[Shipment Date]],4), MID(Table6[[#This Row],[Shipment Date]],5,2), RIGHT(Table6[[#This Row],[Shipment Date]],2))</f>
        <v>42419</v>
      </c>
      <c r="H528" s="9">
        <f>_xlfn.XLOOKUP(Table6[[#This Row],[Order ID]],Table5[OrderID],Table5[OrderDate],"Error",0)</f>
        <v>42414</v>
      </c>
      <c r="I528" s="6">
        <f>Table6[[#This Row],['[Formatted'] Shipment Dates]]-Table6[[#This Row],[Order Dates]]</f>
        <v>5</v>
      </c>
      <c r="J528" t="str">
        <f>_xlfn.XLOOKUP(Table6[[#This Row],[Product ID]],Product[Product ID],Product[Product Name],"ERROR",0)</f>
        <v>Gorgonzola Telino</v>
      </c>
      <c r="K528" t="str">
        <f>_xlfn.XLOOKUP(Table6[[#This Row],[Product Name]],Product[Product Name],Product[Category],"ERROR",0)</f>
        <v>Dairy Products</v>
      </c>
      <c r="L528" t="str">
        <f>_xlfn.XLOOKUP(Table6[[#This Row],[Order ID]],Table5[OrderID],Table5[ShipmentMode],"Error",0)</f>
        <v>DHL Express</v>
      </c>
    </row>
    <row r="529" spans="2:12">
      <c r="B529">
        <v>528</v>
      </c>
      <c r="C529">
        <v>10446</v>
      </c>
      <c r="D529" t="s">
        <v>787</v>
      </c>
      <c r="E529">
        <v>15</v>
      </c>
      <c r="F529" t="s">
        <v>1270</v>
      </c>
      <c r="G529" s="1">
        <f>DATE(LEFT(Table6[[#This Row],[Shipment Date]],4), MID(Table6[[#This Row],[Shipment Date]],5,2), RIGHT(Table6[[#This Row],[Shipment Date]],2))</f>
        <v>42436</v>
      </c>
      <c r="H529" s="9">
        <f>_xlfn.XLOOKUP(Table6[[#This Row],[Order ID]],Table5[OrderID],Table5[OrderDate],"Error",0)</f>
        <v>42414</v>
      </c>
      <c r="I529" s="6">
        <f>Table6[[#This Row],['[Formatted'] Shipment Dates]]-Table6[[#This Row],[Order Dates]]</f>
        <v>22</v>
      </c>
      <c r="J529" t="str">
        <f>_xlfn.XLOOKUP(Table6[[#This Row],[Product ID]],Product[Product ID],Product[Product Name],"ERROR",0)</f>
        <v>Filo Mix</v>
      </c>
      <c r="K529" t="str">
        <f>_xlfn.XLOOKUP(Table6[[#This Row],[Product Name]],Product[Product Name],Product[Category],"ERROR",0)</f>
        <v xml:space="preserve">Grains/ Cereals </v>
      </c>
      <c r="L529" t="str">
        <f>_xlfn.XLOOKUP(Table6[[#This Row],[Order ID]],Table5[OrderID],Table5[ShipmentMode],"Error",0)</f>
        <v>DHL Express</v>
      </c>
    </row>
    <row r="530" spans="2:12">
      <c r="B530">
        <v>529</v>
      </c>
      <c r="C530">
        <v>10447</v>
      </c>
      <c r="D530" t="s">
        <v>698</v>
      </c>
      <c r="E530">
        <v>40</v>
      </c>
      <c r="F530" t="s">
        <v>1270</v>
      </c>
      <c r="G530" s="1">
        <f>DATE(LEFT(Table6[[#This Row],[Shipment Date]],4), MID(Table6[[#This Row],[Shipment Date]],5,2), RIGHT(Table6[[#This Row],[Shipment Date]],2))</f>
        <v>42436</v>
      </c>
      <c r="H530" s="9">
        <f>_xlfn.XLOOKUP(Table6[[#This Row],[Order ID]],Table5[OrderID],Table5[OrderDate],"Error",0)</f>
        <v>42414</v>
      </c>
      <c r="I530" s="6">
        <f>Table6[[#This Row],['[Formatted'] Shipment Dates]]-Table6[[#This Row],[Order Dates]]</f>
        <v>22</v>
      </c>
      <c r="J530" t="str">
        <f>_xlfn.XLOOKUP(Table6[[#This Row],[Product ID]],Product[Product ID],Product[Product Name],"ERROR",0)</f>
        <v>Teatime Chocolate Biscuits</v>
      </c>
      <c r="K530" t="str">
        <f>_xlfn.XLOOKUP(Table6[[#This Row],[Product Name]],Product[Product Name],Product[Category],"ERROR",0)</f>
        <v>Desserts</v>
      </c>
      <c r="L530" t="str">
        <f>_xlfn.XLOOKUP(Table6[[#This Row],[Order ID]],Table5[OrderID],Table5[ShipmentMode],"Error",0)</f>
        <v>DHL</v>
      </c>
    </row>
    <row r="531" spans="2:12">
      <c r="B531">
        <v>530</v>
      </c>
      <c r="C531">
        <v>10447</v>
      </c>
      <c r="D531" t="s">
        <v>821</v>
      </c>
      <c r="E531">
        <v>35</v>
      </c>
      <c r="F531" t="s">
        <v>1270</v>
      </c>
      <c r="G531" s="1">
        <f>DATE(LEFT(Table6[[#This Row],[Shipment Date]],4), MID(Table6[[#This Row],[Shipment Date]],5,2), RIGHT(Table6[[#This Row],[Shipment Date]],2))</f>
        <v>42436</v>
      </c>
      <c r="H531" s="9">
        <f>_xlfn.XLOOKUP(Table6[[#This Row],[Order ID]],Table5[OrderID],Table5[OrderDate],"Error",0)</f>
        <v>42414</v>
      </c>
      <c r="I531" s="6">
        <f>Table6[[#This Row],['[Formatted'] Shipment Dates]]-Table6[[#This Row],[Order Dates]]</f>
        <v>22</v>
      </c>
      <c r="J531" t="str">
        <f>_xlfn.XLOOKUP(Table6[[#This Row],[Product ID]],Product[Product ID],Product[Product Name],"ERROR",0)</f>
        <v>Louisiana Fiery Hot Pepper Sauce</v>
      </c>
      <c r="K531" t="str">
        <f>_xlfn.XLOOKUP(Table6[[#This Row],[Product Name]],Product[Product Name],Product[Category],"ERROR",0)</f>
        <v>Condiments</v>
      </c>
      <c r="L531" t="str">
        <f>_xlfn.XLOOKUP(Table6[[#This Row],[Order ID]],Table5[OrderID],Table5[ShipmentMode],"Error",0)</f>
        <v>DHL</v>
      </c>
    </row>
    <row r="532" spans="2:12">
      <c r="B532">
        <v>531</v>
      </c>
      <c r="C532">
        <v>10447</v>
      </c>
      <c r="D532" t="s">
        <v>835</v>
      </c>
      <c r="E532">
        <v>2</v>
      </c>
      <c r="F532" t="s">
        <v>1252</v>
      </c>
      <c r="G532" s="1">
        <f>DATE(LEFT(Table6[[#This Row],[Shipment Date]],4), MID(Table6[[#This Row],[Shipment Date]],5,2), RIGHT(Table6[[#This Row],[Shipment Date]],2))</f>
        <v>42424</v>
      </c>
      <c r="H532" s="9">
        <f>_xlfn.XLOOKUP(Table6[[#This Row],[Order ID]],Table5[OrderID],Table5[OrderDate],"Error",0)</f>
        <v>42414</v>
      </c>
      <c r="I532" s="6">
        <f>Table6[[#This Row],['[Formatted'] Shipment Dates]]-Table6[[#This Row],[Order Dates]]</f>
        <v>10</v>
      </c>
      <c r="J532" t="str">
        <f>_xlfn.XLOOKUP(Table6[[#This Row],[Product ID]],Product[Product ID],Product[Product Name],"ERROR",0)</f>
        <v>Flotemysost</v>
      </c>
      <c r="K532" t="str">
        <f>_xlfn.XLOOKUP(Table6[[#This Row],[Product Name]],Product[Product Name],Product[Category],"ERROR",0)</f>
        <v>Dairy Products</v>
      </c>
      <c r="L532" t="str">
        <f>_xlfn.XLOOKUP(Table6[[#This Row],[Order ID]],Table5[OrderID],Table5[ShipmentMode],"Error",0)</f>
        <v>DHL</v>
      </c>
    </row>
    <row r="533" spans="2:12">
      <c r="B533">
        <v>532</v>
      </c>
      <c r="C533">
        <v>10448</v>
      </c>
      <c r="D533" t="s">
        <v>717</v>
      </c>
      <c r="E533">
        <v>6</v>
      </c>
      <c r="F533" t="s">
        <v>1252</v>
      </c>
      <c r="G533" s="1">
        <f>DATE(LEFT(Table6[[#This Row],[Shipment Date]],4), MID(Table6[[#This Row],[Shipment Date]],5,2), RIGHT(Table6[[#This Row],[Shipment Date]],2))</f>
        <v>42424</v>
      </c>
      <c r="H533" s="9">
        <f>_xlfn.XLOOKUP(Table6[[#This Row],[Order ID]],Table5[OrderID],Table5[OrderDate],"Error",0)</f>
        <v>42417</v>
      </c>
      <c r="I533" s="6">
        <f>Table6[[#This Row],['[Formatted'] Shipment Dates]]-Table6[[#This Row],[Order Dates]]</f>
        <v>7</v>
      </c>
      <c r="J533" t="str">
        <f>_xlfn.XLOOKUP(Table6[[#This Row],[Product ID]],Product[Product ID],Product[Product Name],"ERROR",0)</f>
        <v>Gumbär Gummibärchen</v>
      </c>
      <c r="K533" t="str">
        <f>_xlfn.XLOOKUP(Table6[[#This Row],[Product Name]],Product[Product Name],Product[Category],"ERROR",0)</f>
        <v>Desserts</v>
      </c>
      <c r="L533" t="str">
        <f>_xlfn.XLOOKUP(Table6[[#This Row],[Order ID]],Table5[OrderID],Table5[ShipmentMode],"Error",0)</f>
        <v>DHL</v>
      </c>
    </row>
    <row r="534" spans="2:12">
      <c r="B534">
        <v>533</v>
      </c>
      <c r="C534">
        <v>10448</v>
      </c>
      <c r="D534" t="s">
        <v>754</v>
      </c>
      <c r="E534">
        <v>20</v>
      </c>
      <c r="F534" t="s">
        <v>1271</v>
      </c>
      <c r="G534" s="1">
        <f>DATE(LEFT(Table6[[#This Row],[Shipment Date]],4), MID(Table6[[#This Row],[Shipment Date]],5,2), RIGHT(Table6[[#This Row],[Shipment Date]],2))</f>
        <v>42427</v>
      </c>
      <c r="H534" s="9">
        <f>_xlfn.XLOOKUP(Table6[[#This Row],[Order ID]],Table5[OrderID],Table5[OrderDate],"Error",0)</f>
        <v>42417</v>
      </c>
      <c r="I534" s="6">
        <f>Table6[[#This Row],['[Formatted'] Shipment Dates]]-Table6[[#This Row],[Order Dates]]</f>
        <v>10</v>
      </c>
      <c r="J534" t="str">
        <f>_xlfn.XLOOKUP(Table6[[#This Row],[Product ID]],Product[Product ID],Product[Product Name],"ERROR",0)</f>
        <v>Boston Crab Meat</v>
      </c>
      <c r="K534" t="str">
        <f>_xlfn.XLOOKUP(Table6[[#This Row],[Product Name]],Product[Product Name],Product[Category],"ERROR",0)</f>
        <v>Seafood</v>
      </c>
      <c r="L534" t="str">
        <f>_xlfn.XLOOKUP(Table6[[#This Row],[Order ID]],Table5[OrderID],Table5[ShipmentMode],"Error",0)</f>
        <v>DHL</v>
      </c>
    </row>
    <row r="535" spans="2:12">
      <c r="B535">
        <v>534</v>
      </c>
      <c r="C535">
        <v>10449</v>
      </c>
      <c r="D535" t="s">
        <v>677</v>
      </c>
      <c r="E535">
        <v>14</v>
      </c>
      <c r="F535" t="s">
        <v>1271</v>
      </c>
      <c r="G535" s="1">
        <f>DATE(LEFT(Table6[[#This Row],[Shipment Date]],4), MID(Table6[[#This Row],[Shipment Date]],5,2), RIGHT(Table6[[#This Row],[Shipment Date]],2))</f>
        <v>42427</v>
      </c>
      <c r="H535" s="9">
        <f>_xlfn.XLOOKUP(Table6[[#This Row],[Order ID]],Table5[OrderID],Table5[OrderDate],"Error",0)</f>
        <v>42418</v>
      </c>
      <c r="I535" s="6">
        <f>Table6[[#This Row],['[Formatted'] Shipment Dates]]-Table6[[#This Row],[Order Dates]]</f>
        <v>9</v>
      </c>
      <c r="J535" t="str">
        <f>_xlfn.XLOOKUP(Table6[[#This Row],[Product ID]],Product[Product ID],Product[Product Name],"ERROR",0)</f>
        <v>Ikura</v>
      </c>
      <c r="K535" t="str">
        <f>_xlfn.XLOOKUP(Table6[[#This Row],[Product Name]],Product[Product Name],Product[Category],"ERROR",0)</f>
        <v>Seafood</v>
      </c>
      <c r="L535" t="str">
        <f>_xlfn.XLOOKUP(Table6[[#This Row],[Order ID]],Table5[OrderID],Table5[ShipmentMode],"Error",0)</f>
        <v>DHL</v>
      </c>
    </row>
    <row r="536" spans="2:12">
      <c r="B536">
        <v>535</v>
      </c>
      <c r="C536">
        <v>10449</v>
      </c>
      <c r="D536" t="s">
        <v>787</v>
      </c>
      <c r="E536">
        <v>20</v>
      </c>
      <c r="F536" t="s">
        <v>1271</v>
      </c>
      <c r="G536" s="1">
        <f>DATE(LEFT(Table6[[#This Row],[Shipment Date]],4), MID(Table6[[#This Row],[Shipment Date]],5,2), RIGHT(Table6[[#This Row],[Shipment Date]],2))</f>
        <v>42427</v>
      </c>
      <c r="H536" s="9">
        <f>_xlfn.XLOOKUP(Table6[[#This Row],[Order ID]],Table5[OrderID],Table5[OrderDate],"Error",0)</f>
        <v>42418</v>
      </c>
      <c r="I536" s="6">
        <f>Table6[[#This Row],['[Formatted'] Shipment Dates]]-Table6[[#This Row],[Order Dates]]</f>
        <v>9</v>
      </c>
      <c r="J536" t="str">
        <f>_xlfn.XLOOKUP(Table6[[#This Row],[Product ID]],Product[Product ID],Product[Product Name],"ERROR",0)</f>
        <v>Filo Mix</v>
      </c>
      <c r="K536" t="str">
        <f>_xlfn.XLOOKUP(Table6[[#This Row],[Product Name]],Product[Product Name],Product[Category],"ERROR",0)</f>
        <v xml:space="preserve">Grains/ Cereals </v>
      </c>
      <c r="L536" t="str">
        <f>_xlfn.XLOOKUP(Table6[[#This Row],[Order ID]],Table5[OrderID],Table5[ShipmentMode],"Error",0)</f>
        <v>DHL</v>
      </c>
    </row>
    <row r="537" spans="2:12">
      <c r="B537">
        <v>536</v>
      </c>
      <c r="C537">
        <v>10449</v>
      </c>
      <c r="D537" t="s">
        <v>813</v>
      </c>
      <c r="E537">
        <v>35</v>
      </c>
      <c r="F537" t="s">
        <v>1272</v>
      </c>
      <c r="G537" s="1">
        <f>DATE(LEFT(Table6[[#This Row],[Shipment Date]],4), MID(Table6[[#This Row],[Shipment Date]],5,2), RIGHT(Table6[[#This Row],[Shipment Date]],2))</f>
        <v>42440</v>
      </c>
      <c r="H537" s="9">
        <f>_xlfn.XLOOKUP(Table6[[#This Row],[Order ID]],Table5[OrderID],Table5[OrderDate],"Error",0)</f>
        <v>42418</v>
      </c>
      <c r="I537" s="6">
        <f>Table6[[#This Row],['[Formatted'] Shipment Dates]]-Table6[[#This Row],[Order Dates]]</f>
        <v>22</v>
      </c>
      <c r="J537" t="str">
        <f>_xlfn.XLOOKUP(Table6[[#This Row],[Product ID]],Product[Product ID],Product[Product Name],"ERROR",0)</f>
        <v>Tarte au sucre</v>
      </c>
      <c r="K537" t="str">
        <f>_xlfn.XLOOKUP(Table6[[#This Row],[Product Name]],Product[Product Name],Product[Category],"ERROR",0)</f>
        <v>Desserts</v>
      </c>
      <c r="L537" t="str">
        <f>_xlfn.XLOOKUP(Table6[[#This Row],[Order ID]],Table5[OrderID],Table5[ShipmentMode],"Error",0)</f>
        <v>DHL</v>
      </c>
    </row>
    <row r="538" spans="2:12">
      <c r="B538">
        <v>537</v>
      </c>
      <c r="C538">
        <v>10450</v>
      </c>
      <c r="D538" t="s">
        <v>677</v>
      </c>
      <c r="E538">
        <v>20</v>
      </c>
      <c r="F538" t="s">
        <v>1272</v>
      </c>
      <c r="G538" s="1">
        <f>DATE(LEFT(Table6[[#This Row],[Shipment Date]],4), MID(Table6[[#This Row],[Shipment Date]],5,2), RIGHT(Table6[[#This Row],[Shipment Date]],2))</f>
        <v>42440</v>
      </c>
      <c r="H538" s="9">
        <f>_xlfn.XLOOKUP(Table6[[#This Row],[Order ID]],Table5[OrderID],Table5[OrderDate],"Error",0)</f>
        <v>42419</v>
      </c>
      <c r="I538" s="6">
        <f>Table6[[#This Row],['[Formatted'] Shipment Dates]]-Table6[[#This Row],[Order Dates]]</f>
        <v>21</v>
      </c>
      <c r="J538" t="str">
        <f>_xlfn.XLOOKUP(Table6[[#This Row],[Product ID]],Product[Product ID],Product[Product Name],"ERROR",0)</f>
        <v>Ikura</v>
      </c>
      <c r="K538" t="str">
        <f>_xlfn.XLOOKUP(Table6[[#This Row],[Product Name]],Product[Product Name],Product[Category],"ERROR",0)</f>
        <v>Seafood</v>
      </c>
      <c r="L538" t="str">
        <f>_xlfn.XLOOKUP(Table6[[#This Row],[Order ID]],Table5[OrderID],Table5[ShipmentMode],"Error",0)</f>
        <v>DHL</v>
      </c>
    </row>
    <row r="539" spans="2:12">
      <c r="B539">
        <v>538</v>
      </c>
      <c r="C539">
        <v>10450</v>
      </c>
      <c r="D539" t="s">
        <v>791</v>
      </c>
      <c r="E539">
        <v>6</v>
      </c>
      <c r="F539" t="s">
        <v>1273</v>
      </c>
      <c r="G539" s="1">
        <f>DATE(LEFT(Table6[[#This Row],[Shipment Date]],4), MID(Table6[[#This Row],[Shipment Date]],5,2), RIGHT(Table6[[#This Row],[Shipment Date]],2))</f>
        <v>42441</v>
      </c>
      <c r="H539" s="9">
        <f>_xlfn.XLOOKUP(Table6[[#This Row],[Order ID]],Table5[OrderID],Table5[OrderDate],"Error",0)</f>
        <v>42419</v>
      </c>
      <c r="I539" s="6">
        <f>Table6[[#This Row],['[Formatted'] Shipment Dates]]-Table6[[#This Row],[Order Dates]]</f>
        <v>22</v>
      </c>
      <c r="J539" t="str">
        <f>_xlfn.XLOOKUP(Table6[[#This Row],[Product ID]],Product[Product ID],Product[Product Name],"ERROR",0)</f>
        <v>Tourtière</v>
      </c>
      <c r="K539" t="str">
        <f>_xlfn.XLOOKUP(Table6[[#This Row],[Product Name]],Product[Product Name],Product[Category],"ERROR",0)</f>
        <v>Meat/ Poultry</v>
      </c>
      <c r="L539" t="str">
        <f>_xlfn.XLOOKUP(Table6[[#This Row],[Order ID]],Table5[OrderID],Table5[ShipmentMode],"Error",0)</f>
        <v>DHL</v>
      </c>
    </row>
    <row r="540" spans="2:12">
      <c r="B540">
        <v>539</v>
      </c>
      <c r="C540">
        <v>10451</v>
      </c>
      <c r="D540" t="s">
        <v>794</v>
      </c>
      <c r="E540">
        <v>120</v>
      </c>
      <c r="F540" t="s">
        <v>1273</v>
      </c>
      <c r="G540" s="1">
        <f>DATE(LEFT(Table6[[#This Row],[Shipment Date]],4), MID(Table6[[#This Row],[Shipment Date]],5,2), RIGHT(Table6[[#This Row],[Shipment Date]],2))</f>
        <v>42441</v>
      </c>
      <c r="H540" s="9">
        <f>_xlfn.XLOOKUP(Table6[[#This Row],[Order ID]],Table5[OrderID],Table5[OrderDate],"Error",0)</f>
        <v>42419</v>
      </c>
      <c r="I540" s="6">
        <f>Table6[[#This Row],['[Formatted'] Shipment Dates]]-Table6[[#This Row],[Order Dates]]</f>
        <v>22</v>
      </c>
      <c r="J540" t="str">
        <f>_xlfn.XLOOKUP(Table6[[#This Row],[Product ID]],Product[Product ID],Product[Product Name],"ERROR",0)</f>
        <v>Pâté chinois</v>
      </c>
      <c r="K540" t="str">
        <f>_xlfn.XLOOKUP(Table6[[#This Row],[Product Name]],Product[Product Name],Product[Category],"ERROR",0)</f>
        <v>Meat/ Poultry</v>
      </c>
      <c r="L540" t="str">
        <f>_xlfn.XLOOKUP(Table6[[#This Row],[Order ID]],Table5[OrderID],Table5[ShipmentMode],"Error",0)</f>
        <v>UPS</v>
      </c>
    </row>
    <row r="541" spans="2:12">
      <c r="B541">
        <v>540</v>
      </c>
      <c r="C541">
        <v>10451</v>
      </c>
      <c r="D541" t="s">
        <v>819</v>
      </c>
      <c r="E541">
        <v>35</v>
      </c>
      <c r="F541" t="s">
        <v>1273</v>
      </c>
      <c r="G541" s="1">
        <f>DATE(LEFT(Table6[[#This Row],[Shipment Date]],4), MID(Table6[[#This Row],[Shipment Date]],5,2), RIGHT(Table6[[#This Row],[Shipment Date]],2))</f>
        <v>42441</v>
      </c>
      <c r="H541" s="9">
        <f>_xlfn.XLOOKUP(Table6[[#This Row],[Order ID]],Table5[OrderID],Table5[OrderDate],"Error",0)</f>
        <v>42419</v>
      </c>
      <c r="I541" s="6">
        <f>Table6[[#This Row],['[Formatted'] Shipment Dates]]-Table6[[#This Row],[Order Dates]]</f>
        <v>22</v>
      </c>
      <c r="J541" t="str">
        <f>_xlfn.XLOOKUP(Table6[[#This Row],[Product ID]],Product[Product ID],Product[Product Name],"ERROR",0)</f>
        <v>Wimmers gute Semmelknödel</v>
      </c>
      <c r="K541" t="str">
        <f>_xlfn.XLOOKUP(Table6[[#This Row],[Product Name]],Product[Product Name],Product[Category],"ERROR",0)</f>
        <v xml:space="preserve">Grains/ Cereals </v>
      </c>
      <c r="L541" t="str">
        <f>_xlfn.XLOOKUP(Table6[[#This Row],[Order ID]],Table5[OrderID],Table5[ShipmentMode],"Error",0)</f>
        <v>UPS</v>
      </c>
    </row>
    <row r="542" spans="2:12">
      <c r="B542">
        <v>541</v>
      </c>
      <c r="C542">
        <v>10451</v>
      </c>
      <c r="D542" t="s">
        <v>821</v>
      </c>
      <c r="E542">
        <v>28</v>
      </c>
      <c r="F542" t="s">
        <v>1273</v>
      </c>
      <c r="G542" s="1">
        <f>DATE(LEFT(Table6[[#This Row],[Shipment Date]],4), MID(Table6[[#This Row],[Shipment Date]],5,2), RIGHT(Table6[[#This Row],[Shipment Date]],2))</f>
        <v>42441</v>
      </c>
      <c r="H542" s="9">
        <f>_xlfn.XLOOKUP(Table6[[#This Row],[Order ID]],Table5[OrderID],Table5[OrderDate],"Error",0)</f>
        <v>42419</v>
      </c>
      <c r="I542" s="6">
        <f>Table6[[#This Row],['[Formatted'] Shipment Dates]]-Table6[[#This Row],[Order Dates]]</f>
        <v>22</v>
      </c>
      <c r="J542" t="str">
        <f>_xlfn.XLOOKUP(Table6[[#This Row],[Product ID]],Product[Product ID],Product[Product Name],"ERROR",0)</f>
        <v>Louisiana Fiery Hot Pepper Sauce</v>
      </c>
      <c r="K542" t="str">
        <f>_xlfn.XLOOKUP(Table6[[#This Row],[Product Name]],Product[Product Name],Product[Category],"ERROR",0)</f>
        <v>Condiments</v>
      </c>
      <c r="L542" t="str">
        <f>_xlfn.XLOOKUP(Table6[[#This Row],[Order ID]],Table5[OrderID],Table5[ShipmentMode],"Error",0)</f>
        <v>UPS</v>
      </c>
    </row>
    <row r="543" spans="2:12">
      <c r="B543">
        <v>542</v>
      </c>
      <c r="C543">
        <v>10451</v>
      </c>
      <c r="D543" t="s">
        <v>850</v>
      </c>
      <c r="E543">
        <v>55</v>
      </c>
      <c r="F543" t="s">
        <v>1274</v>
      </c>
      <c r="G543" s="1">
        <f>DATE(LEFT(Table6[[#This Row],[Shipment Date]],4), MID(Table6[[#This Row],[Shipment Date]],5,2), RIGHT(Table6[[#This Row],[Shipment Date]],2))</f>
        <v>42426</v>
      </c>
      <c r="H543" s="9">
        <f>_xlfn.XLOOKUP(Table6[[#This Row],[Order ID]],Table5[OrderID],Table5[OrderDate],"Error",0)</f>
        <v>42419</v>
      </c>
      <c r="I543" s="6">
        <f>Table6[[#This Row],['[Formatted'] Shipment Dates]]-Table6[[#This Row],[Order Dates]]</f>
        <v>7</v>
      </c>
      <c r="J543" t="str">
        <f>_xlfn.XLOOKUP(Table6[[#This Row],[Product ID]],Product[Product ID],Product[Product Name],"ERROR",0)</f>
        <v>Original Frankfurter grüne Soße</v>
      </c>
      <c r="K543" t="str">
        <f>_xlfn.XLOOKUP(Table6[[#This Row],[Product Name]],Product[Product Name],Product[Category],"ERROR",0)</f>
        <v>Condiments</v>
      </c>
      <c r="L543" t="str">
        <f>_xlfn.XLOOKUP(Table6[[#This Row],[Order ID]],Table5[OrderID],Table5[ShipmentMode],"Error",0)</f>
        <v>UPS</v>
      </c>
    </row>
    <row r="544" spans="2:12">
      <c r="B544">
        <v>543</v>
      </c>
      <c r="C544">
        <v>10452</v>
      </c>
      <c r="D544" t="s">
        <v>723</v>
      </c>
      <c r="E544">
        <v>15</v>
      </c>
      <c r="F544" t="s">
        <v>1274</v>
      </c>
      <c r="G544" s="1">
        <f>DATE(LEFT(Table6[[#This Row],[Shipment Date]],4), MID(Table6[[#This Row],[Shipment Date]],5,2), RIGHT(Table6[[#This Row],[Shipment Date]],2))</f>
        <v>42426</v>
      </c>
      <c r="H544" s="9">
        <f>_xlfn.XLOOKUP(Table6[[#This Row],[Order ID]],Table5[OrderID],Table5[OrderDate],"Error",0)</f>
        <v>42420</v>
      </c>
      <c r="I544" s="6">
        <f>Table6[[#This Row],['[Formatted'] Shipment Dates]]-Table6[[#This Row],[Order Dates]]</f>
        <v>6</v>
      </c>
      <c r="J544" t="str">
        <f>_xlfn.XLOOKUP(Table6[[#This Row],[Product ID]],Product[Product ID],Product[Product Name],"ERROR",0)</f>
        <v>Rössle Sauerkraut</v>
      </c>
      <c r="K544" t="str">
        <f>_xlfn.XLOOKUP(Table6[[#This Row],[Product Name]],Product[Product Name],Product[Category],"ERROR",0)</f>
        <v xml:space="preserve">Produce </v>
      </c>
      <c r="L544" t="str">
        <f>_xlfn.XLOOKUP(Table6[[#This Row],[Order ID]],Table5[OrderID],Table5[ShipmentMode],"Error",0)</f>
        <v>DHL Express</v>
      </c>
    </row>
    <row r="545" spans="2:12">
      <c r="B545">
        <v>544</v>
      </c>
      <c r="C545">
        <v>10452</v>
      </c>
      <c r="D545" t="s">
        <v>765</v>
      </c>
      <c r="E545">
        <v>100</v>
      </c>
      <c r="F545" t="s">
        <v>1274</v>
      </c>
      <c r="G545" s="1">
        <f>DATE(LEFT(Table6[[#This Row],[Shipment Date]],4), MID(Table6[[#This Row],[Shipment Date]],5,2), RIGHT(Table6[[#This Row],[Shipment Date]],2))</f>
        <v>42426</v>
      </c>
      <c r="H545" s="9">
        <f>_xlfn.XLOOKUP(Table6[[#This Row],[Order ID]],Table5[OrderID],Table5[OrderDate],"Error",0)</f>
        <v>42420</v>
      </c>
      <c r="I545" s="6">
        <f>Table6[[#This Row],['[Formatted'] Shipment Dates]]-Table6[[#This Row],[Order Dates]]</f>
        <v>6</v>
      </c>
      <c r="J545" t="str">
        <f>_xlfn.XLOOKUP(Table6[[#This Row],[Product ID]],Product[Product ID],Product[Product Name],"ERROR",0)</f>
        <v>Gula Malacca</v>
      </c>
      <c r="K545" t="str">
        <f>_xlfn.XLOOKUP(Table6[[#This Row],[Product Name]],Product[Product Name],Product[Category],"ERROR",0)</f>
        <v>Condiments</v>
      </c>
      <c r="L545" t="str">
        <f>_xlfn.XLOOKUP(Table6[[#This Row],[Order ID]],Table5[OrderID],Table5[ShipmentMode],"Error",0)</f>
        <v>DHL Express</v>
      </c>
    </row>
    <row r="546" spans="2:12">
      <c r="B546">
        <v>545</v>
      </c>
      <c r="C546">
        <v>10453</v>
      </c>
      <c r="D546" t="s">
        <v>775</v>
      </c>
      <c r="E546">
        <v>15</v>
      </c>
      <c r="F546" t="s">
        <v>1274</v>
      </c>
      <c r="G546" s="1">
        <f>DATE(LEFT(Table6[[#This Row],[Shipment Date]],4), MID(Table6[[#This Row],[Shipment Date]],5,2), RIGHT(Table6[[#This Row],[Shipment Date]],2))</f>
        <v>42426</v>
      </c>
      <c r="H546" s="9">
        <f>_xlfn.XLOOKUP(Table6[[#This Row],[Order ID]],Table5[OrderID],Table5[OrderDate],"Error",0)</f>
        <v>42421</v>
      </c>
      <c r="I546" s="6">
        <f>Table6[[#This Row],['[Formatted'] Shipment Dates]]-Table6[[#This Row],[Order Dates]]</f>
        <v>5</v>
      </c>
      <c r="J546" t="str">
        <f>_xlfn.XLOOKUP(Table6[[#This Row],[Product ID]],Product[Product ID],Product[Product Name],"ERROR",0)</f>
        <v>Chocolade</v>
      </c>
      <c r="K546" t="str">
        <f>_xlfn.XLOOKUP(Table6[[#This Row],[Product Name]],Product[Product Name],Product[Category],"ERROR",0)</f>
        <v>Desserts</v>
      </c>
      <c r="L546" t="str">
        <f>_xlfn.XLOOKUP(Table6[[#This Row],[Order ID]],Table5[OrderID],Table5[ShipmentMode],"Error",0)</f>
        <v>DHL</v>
      </c>
    </row>
    <row r="547" spans="2:12">
      <c r="B547">
        <v>546</v>
      </c>
      <c r="C547">
        <v>10453</v>
      </c>
      <c r="D547" t="s">
        <v>833</v>
      </c>
      <c r="E547">
        <v>25</v>
      </c>
      <c r="F547" t="s">
        <v>1275</v>
      </c>
      <c r="G547" s="1">
        <f>DATE(LEFT(Table6[[#This Row],[Shipment Date]],4), MID(Table6[[#This Row],[Shipment Date]],5,2), RIGHT(Table6[[#This Row],[Shipment Date]],2))</f>
        <v>42425</v>
      </c>
      <c r="H547" s="9">
        <f>_xlfn.XLOOKUP(Table6[[#This Row],[Order ID]],Table5[OrderID],Table5[OrderDate],"Error",0)</f>
        <v>42421</v>
      </c>
      <c r="I547" s="6">
        <f>Table6[[#This Row],['[Formatted'] Shipment Dates]]-Table6[[#This Row],[Order Dates]]</f>
        <v>4</v>
      </c>
      <c r="J547" t="str">
        <f>_xlfn.XLOOKUP(Table6[[#This Row],[Product ID]],Product[Product ID],Product[Product Name],"ERROR",0)</f>
        <v>Outback Lager</v>
      </c>
      <c r="K547" t="str">
        <f>_xlfn.XLOOKUP(Table6[[#This Row],[Product Name]],Product[Product Name],Product[Category],"ERROR",0)</f>
        <v xml:space="preserve">Drinks </v>
      </c>
      <c r="L547" t="str">
        <f>_xlfn.XLOOKUP(Table6[[#This Row],[Order ID]],Table5[OrderID],Table5[ShipmentMode],"Error",0)</f>
        <v>DHL</v>
      </c>
    </row>
    <row r="548" spans="2:12">
      <c r="B548">
        <v>547</v>
      </c>
      <c r="C548">
        <v>10454</v>
      </c>
      <c r="D548" t="s">
        <v>691</v>
      </c>
      <c r="E548">
        <v>20</v>
      </c>
      <c r="F548" t="s">
        <v>1275</v>
      </c>
      <c r="G548" s="1">
        <f>DATE(LEFT(Table6[[#This Row],[Shipment Date]],4), MID(Table6[[#This Row],[Shipment Date]],5,2), RIGHT(Table6[[#This Row],[Shipment Date]],2))</f>
        <v>42425</v>
      </c>
      <c r="H548" s="9">
        <f>_xlfn.XLOOKUP(Table6[[#This Row],[Order ID]],Table5[OrderID],Table5[OrderDate],"Error",0)</f>
        <v>42421</v>
      </c>
      <c r="I548" s="6">
        <f>Table6[[#This Row],['[Formatted'] Shipment Dates]]-Table6[[#This Row],[Order Dates]]</f>
        <v>4</v>
      </c>
      <c r="J548" t="str">
        <f>_xlfn.XLOOKUP(Table6[[#This Row],[Product ID]],Product[Product ID],Product[Product Name],"ERROR",0)</f>
        <v>Pavlova</v>
      </c>
      <c r="K548" t="str">
        <f>_xlfn.XLOOKUP(Table6[[#This Row],[Product Name]],Product[Product Name],Product[Category],"ERROR",0)</f>
        <v>Desserts</v>
      </c>
      <c r="L548" t="str">
        <f>_xlfn.XLOOKUP(Table6[[#This Row],[Order ID]],Table5[OrderID],Table5[ShipmentMode],"Error",0)</f>
        <v>UPS</v>
      </c>
    </row>
    <row r="549" spans="2:12">
      <c r="B549">
        <v>548</v>
      </c>
      <c r="C549">
        <v>10454</v>
      </c>
      <c r="D549" t="s">
        <v>736</v>
      </c>
      <c r="E549">
        <v>20</v>
      </c>
      <c r="F549" t="s">
        <v>1275</v>
      </c>
      <c r="G549" s="1">
        <f>DATE(LEFT(Table6[[#This Row],[Shipment Date]],4), MID(Table6[[#This Row],[Shipment Date]],5,2), RIGHT(Table6[[#This Row],[Shipment Date]],2))</f>
        <v>42425</v>
      </c>
      <c r="H549" s="9">
        <f>_xlfn.XLOOKUP(Table6[[#This Row],[Order ID]],Table5[OrderID],Table5[OrderDate],"Error",0)</f>
        <v>42421</v>
      </c>
      <c r="I549" s="6">
        <f>Table6[[#This Row],['[Formatted'] Shipment Dates]]-Table6[[#This Row],[Order Dates]]</f>
        <v>4</v>
      </c>
      <c r="J549" t="str">
        <f>_xlfn.XLOOKUP(Table6[[#This Row],[Product ID]],Product[Product ID],Product[Product Name],"ERROR",0)</f>
        <v>Geitost</v>
      </c>
      <c r="K549" t="str">
        <f>_xlfn.XLOOKUP(Table6[[#This Row],[Product Name]],Product[Product Name],Product[Category],"ERROR",0)</f>
        <v>Dairy Products</v>
      </c>
      <c r="L549" t="str">
        <f>_xlfn.XLOOKUP(Table6[[#This Row],[Order ID]],Table5[OrderID],Table5[ShipmentMode],"Error",0)</f>
        <v>UPS</v>
      </c>
    </row>
    <row r="550" spans="2:12">
      <c r="B550">
        <v>549</v>
      </c>
      <c r="C550">
        <v>10454</v>
      </c>
      <c r="D550" t="s">
        <v>770</v>
      </c>
      <c r="E550">
        <v>10</v>
      </c>
      <c r="F550" t="s">
        <v>1255</v>
      </c>
      <c r="G550" s="1">
        <f>DATE(LEFT(Table6[[#This Row],[Shipment Date]],4), MID(Table6[[#This Row],[Shipment Date]],5,2), RIGHT(Table6[[#This Row],[Shipment Date]],2))</f>
        <v>42432</v>
      </c>
      <c r="H550" s="9">
        <f>_xlfn.XLOOKUP(Table6[[#This Row],[Order ID]],Table5[OrderID],Table5[OrderDate],"Error",0)</f>
        <v>42421</v>
      </c>
      <c r="I550" s="6">
        <f>Table6[[#This Row],['[Formatted'] Shipment Dates]]-Table6[[#This Row],[Order Dates]]</f>
        <v>11</v>
      </c>
      <c r="J550" t="str">
        <f>_xlfn.XLOOKUP(Table6[[#This Row],[Product ID]],Product[Product ID],Product[Product Name],"ERROR",0)</f>
        <v>Spegesild</v>
      </c>
      <c r="K550" t="str">
        <f>_xlfn.XLOOKUP(Table6[[#This Row],[Product Name]],Product[Product Name],Product[Category],"ERROR",0)</f>
        <v>Seafood</v>
      </c>
      <c r="L550" t="str">
        <f>_xlfn.XLOOKUP(Table6[[#This Row],[Order ID]],Table5[OrderID],Table5[ShipmentMode],"Error",0)</f>
        <v>UPS</v>
      </c>
    </row>
    <row r="551" spans="2:12">
      <c r="B551">
        <v>550</v>
      </c>
      <c r="C551">
        <v>10455</v>
      </c>
      <c r="D551" t="s">
        <v>752</v>
      </c>
      <c r="E551">
        <v>20</v>
      </c>
      <c r="F551" t="s">
        <v>1255</v>
      </c>
      <c r="G551" s="1">
        <f>DATE(LEFT(Table6[[#This Row],[Shipment Date]],4), MID(Table6[[#This Row],[Shipment Date]],5,2), RIGHT(Table6[[#This Row],[Shipment Date]],2))</f>
        <v>42432</v>
      </c>
      <c r="H551" s="9">
        <f>_xlfn.XLOOKUP(Table6[[#This Row],[Order ID]],Table5[OrderID],Table5[OrderDate],"Error",0)</f>
        <v>42424</v>
      </c>
      <c r="I551" s="6">
        <f>Table6[[#This Row],['[Formatted'] Shipment Dates]]-Table6[[#This Row],[Order Dates]]</f>
        <v>8</v>
      </c>
      <c r="J551" t="str">
        <f>_xlfn.XLOOKUP(Table6[[#This Row],[Product ID]],Product[Product ID],Product[Product Name],"ERROR",0)</f>
        <v>Chartreuse verte</v>
      </c>
      <c r="K551" t="str">
        <f>_xlfn.XLOOKUP(Table6[[#This Row],[Product Name]],Product[Product Name],Product[Category],"ERROR",0)</f>
        <v xml:space="preserve">Drinks </v>
      </c>
      <c r="L551" t="str">
        <f>_xlfn.XLOOKUP(Table6[[#This Row],[Order ID]],Table5[OrderID],Table5[ShipmentMode],"Error",0)</f>
        <v>DHL</v>
      </c>
    </row>
    <row r="552" spans="2:12">
      <c r="B552">
        <v>551</v>
      </c>
      <c r="C552">
        <v>10455</v>
      </c>
      <c r="D552" t="s">
        <v>789</v>
      </c>
      <c r="E552">
        <v>50</v>
      </c>
      <c r="F552" t="s">
        <v>1255</v>
      </c>
      <c r="G552" s="1">
        <f>DATE(LEFT(Table6[[#This Row],[Shipment Date]],4), MID(Table6[[#This Row],[Shipment Date]],5,2), RIGHT(Table6[[#This Row],[Shipment Date]],2))</f>
        <v>42432</v>
      </c>
      <c r="H552" s="9">
        <f>_xlfn.XLOOKUP(Table6[[#This Row],[Order ID]],Table5[OrderID],Table5[OrderDate],"Error",0)</f>
        <v>42424</v>
      </c>
      <c r="I552" s="6">
        <f>Table6[[#This Row],['[Formatted'] Shipment Dates]]-Table6[[#This Row],[Order Dates]]</f>
        <v>8</v>
      </c>
      <c r="J552" t="str">
        <f>_xlfn.XLOOKUP(Table6[[#This Row],[Product ID]],Product[Product ID],Product[Product Name],"ERROR",0)</f>
        <v>Perth Pasties</v>
      </c>
      <c r="K552" t="str">
        <f>_xlfn.XLOOKUP(Table6[[#This Row],[Product Name]],Product[Product Name],Product[Category],"ERROR",0)</f>
        <v>Meat/ Poultry</v>
      </c>
      <c r="L552" t="str">
        <f>_xlfn.XLOOKUP(Table6[[#This Row],[Order ID]],Table5[OrderID],Table5[ShipmentMode],"Error",0)</f>
        <v>DHL</v>
      </c>
    </row>
    <row r="553" spans="2:12">
      <c r="B553">
        <v>552</v>
      </c>
      <c r="C553">
        <v>10455</v>
      </c>
      <c r="D553" t="s">
        <v>810</v>
      </c>
      <c r="E553">
        <v>25</v>
      </c>
      <c r="F553" t="s">
        <v>1255</v>
      </c>
      <c r="G553" s="1">
        <f>DATE(LEFT(Table6[[#This Row],[Shipment Date]],4), MID(Table6[[#This Row],[Shipment Date]],5,2), RIGHT(Table6[[#This Row],[Shipment Date]],2))</f>
        <v>42432</v>
      </c>
      <c r="H553" s="9">
        <f>_xlfn.XLOOKUP(Table6[[#This Row],[Order ID]],Table5[OrderID],Table5[OrderDate],"Error",0)</f>
        <v>42424</v>
      </c>
      <c r="I553" s="6">
        <f>Table6[[#This Row],['[Formatted'] Shipment Dates]]-Table6[[#This Row],[Order Dates]]</f>
        <v>8</v>
      </c>
      <c r="J553" t="str">
        <f>_xlfn.XLOOKUP(Table6[[#This Row],[Product ID]],Product[Product ID],Product[Product Name],"ERROR",0)</f>
        <v>Sirop d'érable</v>
      </c>
      <c r="K553" t="str">
        <f>_xlfn.XLOOKUP(Table6[[#This Row],[Product Name]],Product[Product Name],Product[Category],"ERROR",0)</f>
        <v>Condiments</v>
      </c>
      <c r="L553" t="str">
        <f>_xlfn.XLOOKUP(Table6[[#This Row],[Order ID]],Table5[OrderID],Table5[ShipmentMode],"Error",0)</f>
        <v>DHL</v>
      </c>
    </row>
    <row r="554" spans="2:12">
      <c r="B554">
        <v>553</v>
      </c>
      <c r="C554">
        <v>10455</v>
      </c>
      <c r="D554" t="s">
        <v>835</v>
      </c>
      <c r="E554">
        <v>30</v>
      </c>
      <c r="F554" t="s">
        <v>1264</v>
      </c>
      <c r="G554" s="1">
        <f>DATE(LEFT(Table6[[#This Row],[Shipment Date]],4), MID(Table6[[#This Row],[Shipment Date]],5,2), RIGHT(Table6[[#This Row],[Shipment Date]],2))</f>
        <v>42428</v>
      </c>
      <c r="H554" s="9">
        <f>_xlfn.XLOOKUP(Table6[[#This Row],[Order ID]],Table5[OrderID],Table5[OrderDate],"Error",0)</f>
        <v>42424</v>
      </c>
      <c r="I554" s="6">
        <f>Table6[[#This Row],['[Formatted'] Shipment Dates]]-Table6[[#This Row],[Order Dates]]</f>
        <v>4</v>
      </c>
      <c r="J554" t="str">
        <f>_xlfn.XLOOKUP(Table6[[#This Row],[Product ID]],Product[Product ID],Product[Product Name],"ERROR",0)</f>
        <v>Flotemysost</v>
      </c>
      <c r="K554" t="str">
        <f>_xlfn.XLOOKUP(Table6[[#This Row],[Product Name]],Product[Product Name],Product[Category],"ERROR",0)</f>
        <v>Dairy Products</v>
      </c>
      <c r="L554" t="str">
        <f>_xlfn.XLOOKUP(Table6[[#This Row],[Order ID]],Table5[OrderID],Table5[ShipmentMode],"Error",0)</f>
        <v>DHL</v>
      </c>
    </row>
    <row r="555" spans="2:12">
      <c r="B555">
        <v>554</v>
      </c>
      <c r="C555">
        <v>10456</v>
      </c>
      <c r="D555" t="s">
        <v>703</v>
      </c>
      <c r="E555">
        <v>40</v>
      </c>
      <c r="F555" t="s">
        <v>1264</v>
      </c>
      <c r="G555" s="1">
        <f>DATE(LEFT(Table6[[#This Row],[Shipment Date]],4), MID(Table6[[#This Row],[Shipment Date]],5,2), RIGHT(Table6[[#This Row],[Shipment Date]],2))</f>
        <v>42428</v>
      </c>
      <c r="H555" s="9">
        <f>_xlfn.XLOOKUP(Table6[[#This Row],[Order ID]],Table5[OrderID],Table5[OrderDate],"Error",0)</f>
        <v>42425</v>
      </c>
      <c r="I555" s="6">
        <f>Table6[[#This Row],['[Formatted'] Shipment Dates]]-Table6[[#This Row],[Order Dates]]</f>
        <v>3</v>
      </c>
      <c r="J555" t="str">
        <f>_xlfn.XLOOKUP(Table6[[#This Row],[Product ID]],Product[Product ID],Product[Product Name],"ERROR",0)</f>
        <v>Sir Rodney's Scones</v>
      </c>
      <c r="K555" t="str">
        <f>_xlfn.XLOOKUP(Table6[[#This Row],[Product Name]],Product[Product Name],Product[Category],"ERROR",0)</f>
        <v>Desserts</v>
      </c>
      <c r="L555" t="str">
        <f>_xlfn.XLOOKUP(Table6[[#This Row],[Order ID]],Table5[OrderID],Table5[ShipmentMode],"Error",0)</f>
        <v>DHL</v>
      </c>
    </row>
    <row r="556" spans="2:12">
      <c r="B556">
        <v>555</v>
      </c>
      <c r="C556">
        <v>10456</v>
      </c>
      <c r="D556" t="s">
        <v>778</v>
      </c>
      <c r="E556">
        <v>21</v>
      </c>
      <c r="F556" t="s">
        <v>1255</v>
      </c>
      <c r="G556" s="1">
        <f>DATE(LEFT(Table6[[#This Row],[Shipment Date]],4), MID(Table6[[#This Row],[Shipment Date]],5,2), RIGHT(Table6[[#This Row],[Shipment Date]],2))</f>
        <v>42432</v>
      </c>
      <c r="H556" s="9">
        <f>_xlfn.XLOOKUP(Table6[[#This Row],[Order ID]],Table5[OrderID],Table5[OrderDate],"Error",0)</f>
        <v>42425</v>
      </c>
      <c r="I556" s="6">
        <f>Table6[[#This Row],['[Formatted'] Shipment Dates]]-Table6[[#This Row],[Order Dates]]</f>
        <v>7</v>
      </c>
      <c r="J556" t="str">
        <f>_xlfn.XLOOKUP(Table6[[#This Row],[Product ID]],Product[Product ID],Product[Product Name],"ERROR",0)</f>
        <v>Maxilaku</v>
      </c>
      <c r="K556" t="str">
        <f>_xlfn.XLOOKUP(Table6[[#This Row],[Product Name]],Product[Product Name],Product[Category],"ERROR",0)</f>
        <v>Desserts</v>
      </c>
      <c r="L556" t="str">
        <f>_xlfn.XLOOKUP(Table6[[#This Row],[Order ID]],Table5[OrderID],Table5[ShipmentMode],"Error",0)</f>
        <v>DHL</v>
      </c>
    </row>
    <row r="557" spans="2:12">
      <c r="B557">
        <v>556</v>
      </c>
      <c r="C557">
        <v>10457</v>
      </c>
      <c r="D557" t="s">
        <v>804</v>
      </c>
      <c r="E557">
        <v>36</v>
      </c>
      <c r="F557" t="s">
        <v>1259</v>
      </c>
      <c r="G557" s="1">
        <f>DATE(LEFT(Table6[[#This Row],[Shipment Date]],4), MID(Table6[[#This Row],[Shipment Date]],5,2), RIGHT(Table6[[#This Row],[Shipment Date]],2))</f>
        <v>42433</v>
      </c>
      <c r="H557" s="9">
        <f>_xlfn.XLOOKUP(Table6[[#This Row],[Order ID]],Table5[OrderID],Table5[OrderDate],"Error",0)</f>
        <v>42425</v>
      </c>
      <c r="I557" s="6">
        <f>Table6[[#This Row],['[Formatted'] Shipment Dates]]-Table6[[#This Row],[Order Dates]]</f>
        <v>8</v>
      </c>
      <c r="J557" t="str">
        <f>_xlfn.XLOOKUP(Table6[[#This Row],[Product ID]],Product[Product ID],Product[Product Name],"ERROR",0)</f>
        <v>Raclette Courdavault</v>
      </c>
      <c r="K557" t="str">
        <f>_xlfn.XLOOKUP(Table6[[#This Row],[Product Name]],Product[Product Name],Product[Category],"ERROR",0)</f>
        <v>Dairy Products</v>
      </c>
      <c r="L557" t="str">
        <f>_xlfn.XLOOKUP(Table6[[#This Row],[Order ID]],Table5[OrderID],Table5[ShipmentMode],"Error",0)</f>
        <v>DHL Express</v>
      </c>
    </row>
    <row r="558" spans="2:12">
      <c r="B558">
        <v>557</v>
      </c>
      <c r="C558">
        <v>10458</v>
      </c>
      <c r="D558" t="s">
        <v>717</v>
      </c>
      <c r="E558">
        <v>30</v>
      </c>
      <c r="F558" t="s">
        <v>1259</v>
      </c>
      <c r="G558" s="1">
        <f>DATE(LEFT(Table6[[#This Row],[Shipment Date]],4), MID(Table6[[#This Row],[Shipment Date]],5,2), RIGHT(Table6[[#This Row],[Shipment Date]],2))</f>
        <v>42433</v>
      </c>
      <c r="H558" s="9">
        <f>_xlfn.XLOOKUP(Table6[[#This Row],[Order ID]],Table5[OrderID],Table5[OrderDate],"Error",0)</f>
        <v>42426</v>
      </c>
      <c r="I558" s="6">
        <f>Table6[[#This Row],['[Formatted'] Shipment Dates]]-Table6[[#This Row],[Order Dates]]</f>
        <v>7</v>
      </c>
      <c r="J558" t="str">
        <f>_xlfn.XLOOKUP(Table6[[#This Row],[Product ID]],Product[Product ID],Product[Product Name],"ERROR",0)</f>
        <v>Gumbär Gummibärchen</v>
      </c>
      <c r="K558" t="str">
        <f>_xlfn.XLOOKUP(Table6[[#This Row],[Product Name]],Product[Product Name],Product[Category],"ERROR",0)</f>
        <v>Desserts</v>
      </c>
      <c r="L558" t="str">
        <f>_xlfn.XLOOKUP(Table6[[#This Row],[Order ID]],Table5[OrderID],Table5[ShipmentMode],"Error",0)</f>
        <v>UPS</v>
      </c>
    </row>
    <row r="559" spans="2:12">
      <c r="B559">
        <v>558</v>
      </c>
      <c r="C559">
        <v>10458</v>
      </c>
      <c r="D559" t="s">
        <v>723</v>
      </c>
      <c r="E559">
        <v>30</v>
      </c>
      <c r="F559" t="s">
        <v>1259</v>
      </c>
      <c r="G559" s="1">
        <f>DATE(LEFT(Table6[[#This Row],[Shipment Date]],4), MID(Table6[[#This Row],[Shipment Date]],5,2), RIGHT(Table6[[#This Row],[Shipment Date]],2))</f>
        <v>42433</v>
      </c>
      <c r="H559" s="9">
        <f>_xlfn.XLOOKUP(Table6[[#This Row],[Order ID]],Table5[OrderID],Table5[OrderDate],"Error",0)</f>
        <v>42426</v>
      </c>
      <c r="I559" s="6">
        <f>Table6[[#This Row],['[Formatted'] Shipment Dates]]-Table6[[#This Row],[Order Dates]]</f>
        <v>7</v>
      </c>
      <c r="J559" t="str">
        <f>_xlfn.XLOOKUP(Table6[[#This Row],[Product ID]],Product[Product ID],Product[Product Name],"ERROR",0)</f>
        <v>Rössle Sauerkraut</v>
      </c>
      <c r="K559" t="str">
        <f>_xlfn.XLOOKUP(Table6[[#This Row],[Product Name]],Product[Product Name],Product[Category],"ERROR",0)</f>
        <v xml:space="preserve">Produce </v>
      </c>
      <c r="L559" t="str">
        <f>_xlfn.XLOOKUP(Table6[[#This Row],[Order ID]],Table5[OrderID],Table5[ShipmentMode],"Error",0)</f>
        <v>UPS</v>
      </c>
    </row>
    <row r="560" spans="2:12">
      <c r="B560">
        <v>559</v>
      </c>
      <c r="C560">
        <v>10458</v>
      </c>
      <c r="D560" t="s">
        <v>762</v>
      </c>
      <c r="E560">
        <v>20</v>
      </c>
      <c r="F560" t="s">
        <v>1259</v>
      </c>
      <c r="G560" s="1">
        <f>DATE(LEFT(Table6[[#This Row],[Shipment Date]],4), MID(Table6[[#This Row],[Shipment Date]],5,2), RIGHT(Table6[[#This Row],[Shipment Date]],2))</f>
        <v>42433</v>
      </c>
      <c r="H560" s="9">
        <f>_xlfn.XLOOKUP(Table6[[#This Row],[Order ID]],Table5[OrderID],Table5[OrderDate],"Error",0)</f>
        <v>42426</v>
      </c>
      <c r="I560" s="6">
        <f>Table6[[#This Row],['[Formatted'] Shipment Dates]]-Table6[[#This Row],[Order Dates]]</f>
        <v>7</v>
      </c>
      <c r="J560" t="str">
        <f>_xlfn.XLOOKUP(Table6[[#This Row],[Product ID]],Product[Product ID],Product[Product Name],"ERROR",0)</f>
        <v>Ipoh Coffee</v>
      </c>
      <c r="K560" t="str">
        <f>_xlfn.XLOOKUP(Table6[[#This Row],[Product Name]],Product[Product Name],Product[Category],"ERROR",0)</f>
        <v xml:space="preserve">Drinks </v>
      </c>
      <c r="L560" t="str">
        <f>_xlfn.XLOOKUP(Table6[[#This Row],[Order ID]],Table5[OrderID],Table5[ShipmentMode],"Error",0)</f>
        <v>UPS</v>
      </c>
    </row>
    <row r="561" spans="2:12">
      <c r="B561">
        <v>560</v>
      </c>
      <c r="C561">
        <v>10458</v>
      </c>
      <c r="D561" t="s">
        <v>796</v>
      </c>
      <c r="E561">
        <v>15</v>
      </c>
      <c r="F561" t="s">
        <v>1259</v>
      </c>
      <c r="G561" s="1">
        <f>DATE(LEFT(Table6[[#This Row],[Shipment Date]],4), MID(Table6[[#This Row],[Shipment Date]],5,2), RIGHT(Table6[[#This Row],[Shipment Date]],2))</f>
        <v>42433</v>
      </c>
      <c r="H561" s="9">
        <f>_xlfn.XLOOKUP(Table6[[#This Row],[Order ID]],Table5[OrderID],Table5[OrderDate],"Error",0)</f>
        <v>42426</v>
      </c>
      <c r="I561" s="6">
        <f>Table6[[#This Row],['[Formatted'] Shipment Dates]]-Table6[[#This Row],[Order Dates]]</f>
        <v>7</v>
      </c>
      <c r="J561" t="str">
        <f>_xlfn.XLOOKUP(Table6[[#This Row],[Product ID]],Product[Product ID],Product[Product Name],"ERROR",0)</f>
        <v>Gnocchi di nonna Alice</v>
      </c>
      <c r="K561" t="str">
        <f>_xlfn.XLOOKUP(Table6[[#This Row],[Product Name]],Product[Product Name],Product[Category],"ERROR",0)</f>
        <v xml:space="preserve">Grains/ Cereals </v>
      </c>
      <c r="L561" t="str">
        <f>_xlfn.XLOOKUP(Table6[[#This Row],[Order ID]],Table5[OrderID],Table5[ShipmentMode],"Error",0)</f>
        <v>UPS</v>
      </c>
    </row>
    <row r="562" spans="2:12">
      <c r="B562">
        <v>561</v>
      </c>
      <c r="C562">
        <v>10458</v>
      </c>
      <c r="D562" t="s">
        <v>835</v>
      </c>
      <c r="E562">
        <v>50</v>
      </c>
      <c r="F562" t="s">
        <v>1264</v>
      </c>
      <c r="G562" s="1">
        <f>DATE(LEFT(Table6[[#This Row],[Shipment Date]],4), MID(Table6[[#This Row],[Shipment Date]],5,2), RIGHT(Table6[[#This Row],[Shipment Date]],2))</f>
        <v>42428</v>
      </c>
      <c r="H562" s="9">
        <f>_xlfn.XLOOKUP(Table6[[#This Row],[Order ID]],Table5[OrderID],Table5[OrderDate],"Error",0)</f>
        <v>42426</v>
      </c>
      <c r="I562" s="6">
        <f>Table6[[#This Row],['[Formatted'] Shipment Dates]]-Table6[[#This Row],[Order Dates]]</f>
        <v>2</v>
      </c>
      <c r="J562" t="str">
        <f>_xlfn.XLOOKUP(Table6[[#This Row],[Product ID]],Product[Product ID],Product[Product Name],"ERROR",0)</f>
        <v>Flotemysost</v>
      </c>
      <c r="K562" t="str">
        <f>_xlfn.XLOOKUP(Table6[[#This Row],[Product Name]],Product[Product Name],Product[Category],"ERROR",0)</f>
        <v>Dairy Products</v>
      </c>
      <c r="L562" t="str">
        <f>_xlfn.XLOOKUP(Table6[[#This Row],[Order ID]],Table5[OrderID],Table5[ShipmentMode],"Error",0)</f>
        <v>UPS</v>
      </c>
    </row>
    <row r="563" spans="2:12">
      <c r="B563">
        <v>562</v>
      </c>
      <c r="C563">
        <v>10459</v>
      </c>
      <c r="D563" t="s">
        <v>669</v>
      </c>
      <c r="E563">
        <v>16</v>
      </c>
      <c r="F563" t="s">
        <v>1264</v>
      </c>
      <c r="G563" s="1">
        <f>DATE(LEFT(Table6[[#This Row],[Shipment Date]],4), MID(Table6[[#This Row],[Shipment Date]],5,2), RIGHT(Table6[[#This Row],[Shipment Date]],2))</f>
        <v>42428</v>
      </c>
      <c r="H563" s="9">
        <f>_xlfn.XLOOKUP(Table6[[#This Row],[Order ID]],Table5[OrderID],Table5[OrderDate],"Error",0)</f>
        <v>42427</v>
      </c>
      <c r="I563" s="6">
        <f>Table6[[#This Row],['[Formatted'] Shipment Dates]]-Table6[[#This Row],[Order Dates]]</f>
        <v>1</v>
      </c>
      <c r="J563" t="str">
        <f>_xlfn.XLOOKUP(Table6[[#This Row],[Product ID]],Product[Product ID],Product[Product Name],"ERROR",0)</f>
        <v>Uncle Bob's Organic Dried Pears</v>
      </c>
      <c r="K563" t="str">
        <f>_xlfn.XLOOKUP(Table6[[#This Row],[Product Name]],Product[Product Name],Product[Category],"ERROR",0)</f>
        <v xml:space="preserve">Produce </v>
      </c>
      <c r="L563" t="str">
        <f>_xlfn.XLOOKUP(Table6[[#This Row],[Order ID]],Table5[OrderID],Table5[ShipmentMode],"Error",0)</f>
        <v>DHL</v>
      </c>
    </row>
    <row r="564" spans="2:12">
      <c r="B564">
        <v>563</v>
      </c>
      <c r="C564">
        <v>10459</v>
      </c>
      <c r="D564" t="s">
        <v>770</v>
      </c>
      <c r="E564">
        <v>20</v>
      </c>
      <c r="F564" t="s">
        <v>1264</v>
      </c>
      <c r="G564" s="1">
        <f>DATE(LEFT(Table6[[#This Row],[Shipment Date]],4), MID(Table6[[#This Row],[Shipment Date]],5,2), RIGHT(Table6[[#This Row],[Shipment Date]],2))</f>
        <v>42428</v>
      </c>
      <c r="H564" s="9">
        <f>_xlfn.XLOOKUP(Table6[[#This Row],[Order ID]],Table5[OrderID],Table5[OrderDate],"Error",0)</f>
        <v>42427</v>
      </c>
      <c r="I564" s="6">
        <f>Table6[[#This Row],['[Formatted'] Shipment Dates]]-Table6[[#This Row],[Order Dates]]</f>
        <v>1</v>
      </c>
      <c r="J564" t="str">
        <f>_xlfn.XLOOKUP(Table6[[#This Row],[Product ID]],Product[Product ID],Product[Product Name],"ERROR",0)</f>
        <v>Spegesild</v>
      </c>
      <c r="K564" t="str">
        <f>_xlfn.XLOOKUP(Table6[[#This Row],[Product Name]],Product[Product Name],Product[Category],"ERROR",0)</f>
        <v>Seafood</v>
      </c>
      <c r="L564" t="str">
        <f>_xlfn.XLOOKUP(Table6[[#This Row],[Order ID]],Table5[OrderID],Table5[ShipmentMode],"Error",0)</f>
        <v>DHL</v>
      </c>
    </row>
    <row r="565" spans="2:12">
      <c r="B565">
        <v>564</v>
      </c>
      <c r="C565">
        <v>10459</v>
      </c>
      <c r="D565" t="s">
        <v>837</v>
      </c>
      <c r="E565">
        <v>40</v>
      </c>
      <c r="F565" t="s">
        <v>1255</v>
      </c>
      <c r="G565" s="1">
        <f>DATE(LEFT(Table6[[#This Row],[Shipment Date]],4), MID(Table6[[#This Row],[Shipment Date]],5,2), RIGHT(Table6[[#This Row],[Shipment Date]],2))</f>
        <v>42432</v>
      </c>
      <c r="H565" s="9">
        <f>_xlfn.XLOOKUP(Table6[[#This Row],[Order ID]],Table5[OrderID],Table5[OrderDate],"Error",0)</f>
        <v>42427</v>
      </c>
      <c r="I565" s="6">
        <f>Table6[[#This Row],['[Formatted'] Shipment Dates]]-Table6[[#This Row],[Order Dates]]</f>
        <v>5</v>
      </c>
      <c r="J565" t="str">
        <f>_xlfn.XLOOKUP(Table6[[#This Row],[Product ID]],Product[Product ID],Product[Product Name],"ERROR",0)</f>
        <v>Mozzarella di Giovanni</v>
      </c>
      <c r="K565" t="str">
        <f>_xlfn.XLOOKUP(Table6[[#This Row],[Product Name]],Product[Product Name],Product[Category],"ERROR",0)</f>
        <v>Dairy Products</v>
      </c>
      <c r="L565" t="str">
        <f>_xlfn.XLOOKUP(Table6[[#This Row],[Order ID]],Table5[OrderID],Table5[ShipmentMode],"Error",0)</f>
        <v>DHL</v>
      </c>
    </row>
    <row r="566" spans="2:12">
      <c r="B566">
        <v>565</v>
      </c>
      <c r="C566">
        <v>10460</v>
      </c>
      <c r="D566" t="s">
        <v>828</v>
      </c>
      <c r="E566">
        <v>21</v>
      </c>
      <c r="F566" t="s">
        <v>1255</v>
      </c>
      <c r="G566" s="1">
        <f>DATE(LEFT(Table6[[#This Row],[Shipment Date]],4), MID(Table6[[#This Row],[Shipment Date]],5,2), RIGHT(Table6[[#This Row],[Shipment Date]],2))</f>
        <v>42432</v>
      </c>
      <c r="H566" s="9">
        <f>_xlfn.XLOOKUP(Table6[[#This Row],[Order ID]],Table5[OrderID],Table5[OrderDate],"Error",0)</f>
        <v>42428</v>
      </c>
      <c r="I566" s="6">
        <f>Table6[[#This Row],['[Formatted'] Shipment Dates]]-Table6[[#This Row],[Order Dates]]</f>
        <v>4</v>
      </c>
      <c r="J566" t="str">
        <f>_xlfn.XLOOKUP(Table6[[#This Row],[Product ID]],Product[Product ID],Product[Product Name],"ERROR",0)</f>
        <v>Scottish Longbreads</v>
      </c>
      <c r="K566" t="str">
        <f>_xlfn.XLOOKUP(Table6[[#This Row],[Product Name]],Product[Product Name],Product[Category],"ERROR",0)</f>
        <v>Desserts</v>
      </c>
      <c r="L566" t="str">
        <f>_xlfn.XLOOKUP(Table6[[#This Row],[Order ID]],Table5[OrderID],Table5[ShipmentMode],"Error",0)</f>
        <v>DHL Express</v>
      </c>
    </row>
    <row r="567" spans="2:12">
      <c r="B567">
        <v>566</v>
      </c>
      <c r="C567">
        <v>10460</v>
      </c>
      <c r="D567" t="s">
        <v>845</v>
      </c>
      <c r="E567">
        <v>4</v>
      </c>
      <c r="F567" t="s">
        <v>1276</v>
      </c>
      <c r="G567" s="1">
        <f>DATE(LEFT(Table6[[#This Row],[Shipment Date]],4), MID(Table6[[#This Row],[Shipment Date]],5,2), RIGHT(Table6[[#This Row],[Shipment Date]],2))</f>
        <v>42434</v>
      </c>
      <c r="H567" s="9">
        <f>_xlfn.XLOOKUP(Table6[[#This Row],[Order ID]],Table5[OrderID],Table5[OrderDate],"Error",0)</f>
        <v>42428</v>
      </c>
      <c r="I567" s="6">
        <f>Table6[[#This Row],['[Formatted'] Shipment Dates]]-Table6[[#This Row],[Order Dates]]</f>
        <v>6</v>
      </c>
      <c r="J567" t="str">
        <f>_xlfn.XLOOKUP(Table6[[#This Row],[Product ID]],Product[Product ID],Product[Product Name],"ERROR",0)</f>
        <v>Rhönbräu Klosterbier</v>
      </c>
      <c r="K567" t="str">
        <f>_xlfn.XLOOKUP(Table6[[#This Row],[Product Name]],Product[Product Name],Product[Category],"ERROR",0)</f>
        <v xml:space="preserve">Drinks </v>
      </c>
      <c r="L567" t="str">
        <f>_xlfn.XLOOKUP(Table6[[#This Row],[Order ID]],Table5[OrderID],Table5[ShipmentMode],"Error",0)</f>
        <v>DHL Express</v>
      </c>
    </row>
    <row r="568" spans="2:12">
      <c r="B568">
        <v>567</v>
      </c>
      <c r="C568">
        <v>10461</v>
      </c>
      <c r="D568" t="s">
        <v>703</v>
      </c>
      <c r="E568">
        <v>40</v>
      </c>
      <c r="F568" t="s">
        <v>1276</v>
      </c>
      <c r="G568" s="1">
        <f>DATE(LEFT(Table6[[#This Row],[Shipment Date]],4), MID(Table6[[#This Row],[Shipment Date]],5,2), RIGHT(Table6[[#This Row],[Shipment Date]],2))</f>
        <v>42434</v>
      </c>
      <c r="H568" s="9">
        <f>_xlfn.XLOOKUP(Table6[[#This Row],[Order ID]],Table5[OrderID],Table5[OrderDate],"Error",0)</f>
        <v>42428</v>
      </c>
      <c r="I568" s="6">
        <f>Table6[[#This Row],['[Formatted'] Shipment Dates]]-Table6[[#This Row],[Order Dates]]</f>
        <v>6</v>
      </c>
      <c r="J568" t="str">
        <f>_xlfn.XLOOKUP(Table6[[#This Row],[Product ID]],Product[Product ID],Product[Product Name],"ERROR",0)</f>
        <v>Sir Rodney's Scones</v>
      </c>
      <c r="K568" t="str">
        <f>_xlfn.XLOOKUP(Table6[[#This Row],[Product Name]],Product[Product Name],Product[Category],"ERROR",0)</f>
        <v>Desserts</v>
      </c>
      <c r="L568" t="str">
        <f>_xlfn.XLOOKUP(Table6[[#This Row],[Order ID]],Table5[OrderID],Table5[ShipmentMode],"Error",0)</f>
        <v>UPS</v>
      </c>
    </row>
    <row r="569" spans="2:12">
      <c r="B569">
        <v>568</v>
      </c>
      <c r="C569">
        <v>10461</v>
      </c>
      <c r="D569" t="s">
        <v>728</v>
      </c>
      <c r="E569">
        <v>28</v>
      </c>
      <c r="F569" t="s">
        <v>1276</v>
      </c>
      <c r="G569" s="1">
        <f>DATE(LEFT(Table6[[#This Row],[Shipment Date]],4), MID(Table6[[#This Row],[Shipment Date]],5,2), RIGHT(Table6[[#This Row],[Shipment Date]],2))</f>
        <v>42434</v>
      </c>
      <c r="H569" s="9">
        <f>_xlfn.XLOOKUP(Table6[[#This Row],[Order ID]],Table5[OrderID],Table5[OrderDate],"Error",0)</f>
        <v>42428</v>
      </c>
      <c r="I569" s="6">
        <f>Table6[[#This Row],['[Formatted'] Shipment Dates]]-Table6[[#This Row],[Order Dates]]</f>
        <v>6</v>
      </c>
      <c r="J569" t="str">
        <f>_xlfn.XLOOKUP(Table6[[#This Row],[Product ID]],Product[Product ID],Product[Product Name],"ERROR",0)</f>
        <v>Nord-Ost Matjeshering</v>
      </c>
      <c r="K569" t="str">
        <f>_xlfn.XLOOKUP(Table6[[#This Row],[Product Name]],Product[Product Name],Product[Category],"ERROR",0)</f>
        <v>Seafood</v>
      </c>
      <c r="L569" t="str">
        <f>_xlfn.XLOOKUP(Table6[[#This Row],[Order ID]],Table5[OrderID],Table5[ShipmentMode],"Error",0)</f>
        <v>UPS</v>
      </c>
    </row>
    <row r="570" spans="2:12">
      <c r="B570">
        <v>569</v>
      </c>
      <c r="C570">
        <v>10461</v>
      </c>
      <c r="D570" t="s">
        <v>794</v>
      </c>
      <c r="E570">
        <v>60</v>
      </c>
      <c r="F570" t="s">
        <v>1277</v>
      </c>
      <c r="G570" s="1">
        <f>DATE(LEFT(Table6[[#This Row],[Shipment Date]],4), MID(Table6[[#This Row],[Shipment Date]],5,2), RIGHT(Table6[[#This Row],[Shipment Date]],2))</f>
        <v>42447</v>
      </c>
      <c r="H570" s="9">
        <f>_xlfn.XLOOKUP(Table6[[#This Row],[Order ID]],Table5[OrderID],Table5[OrderDate],"Error",0)</f>
        <v>42428</v>
      </c>
      <c r="I570" s="6">
        <f>Table6[[#This Row],['[Formatted'] Shipment Dates]]-Table6[[#This Row],[Order Dates]]</f>
        <v>19</v>
      </c>
      <c r="J570" t="str">
        <f>_xlfn.XLOOKUP(Table6[[#This Row],[Product ID]],Product[Product ID],Product[Product Name],"ERROR",0)</f>
        <v>Pâté chinois</v>
      </c>
      <c r="K570" t="str">
        <f>_xlfn.XLOOKUP(Table6[[#This Row],[Product Name]],Product[Product Name],Product[Category],"ERROR",0)</f>
        <v>Meat/ Poultry</v>
      </c>
      <c r="L570" t="str">
        <f>_xlfn.XLOOKUP(Table6[[#This Row],[Order ID]],Table5[OrderID],Table5[ShipmentMode],"Error",0)</f>
        <v>UPS</v>
      </c>
    </row>
    <row r="571" spans="2:12">
      <c r="B571">
        <v>570</v>
      </c>
      <c r="C571">
        <v>10462</v>
      </c>
      <c r="D571" t="s">
        <v>684</v>
      </c>
      <c r="E571">
        <v>1</v>
      </c>
      <c r="F571" t="s">
        <v>1277</v>
      </c>
      <c r="G571" s="1">
        <f>DATE(LEFT(Table6[[#This Row],[Shipment Date]],4), MID(Table6[[#This Row],[Shipment Date]],5,2), RIGHT(Table6[[#This Row],[Shipment Date]],2))</f>
        <v>42447</v>
      </c>
      <c r="H571" s="9">
        <f>_xlfn.XLOOKUP(Table6[[#This Row],[Order ID]],Table5[OrderID],Table5[OrderDate],"Error",0)</f>
        <v>42432</v>
      </c>
      <c r="I571" s="6">
        <f>Table6[[#This Row],['[Formatted'] Shipment Dates]]-Table6[[#This Row],[Order Dates]]</f>
        <v>15</v>
      </c>
      <c r="J571" t="str">
        <f>_xlfn.XLOOKUP(Table6[[#This Row],[Product ID]],Product[Product ID],Product[Product Name],"ERROR",0)</f>
        <v>Konbu</v>
      </c>
      <c r="K571" t="str">
        <f>_xlfn.XLOOKUP(Table6[[#This Row],[Product Name]],Product[Product Name],Product[Category],"ERROR",0)</f>
        <v>Seafood</v>
      </c>
      <c r="L571" t="str">
        <f>_xlfn.XLOOKUP(Table6[[#This Row],[Order ID]],Table5[OrderID],Table5[ShipmentMode],"Error",0)</f>
        <v>DHL Express</v>
      </c>
    </row>
    <row r="572" spans="2:12">
      <c r="B572">
        <v>571</v>
      </c>
      <c r="C572">
        <v>10462</v>
      </c>
      <c r="D572" t="s">
        <v>709</v>
      </c>
      <c r="E572">
        <v>21</v>
      </c>
      <c r="F572" t="s">
        <v>1278</v>
      </c>
      <c r="G572" s="1">
        <f>DATE(LEFT(Table6[[#This Row],[Shipment Date]],4), MID(Table6[[#This Row],[Shipment Date]],5,2), RIGHT(Table6[[#This Row],[Shipment Date]],2))</f>
        <v>42435</v>
      </c>
      <c r="H572" s="9">
        <f>_xlfn.XLOOKUP(Table6[[#This Row],[Order ID]],Table5[OrderID],Table5[OrderDate],"Error",0)</f>
        <v>42432</v>
      </c>
      <c r="I572" s="6">
        <f>Table6[[#This Row],['[Formatted'] Shipment Dates]]-Table6[[#This Row],[Order Dates]]</f>
        <v>3</v>
      </c>
      <c r="J572" t="str">
        <f>_xlfn.XLOOKUP(Table6[[#This Row],[Product ID]],Product[Product ID],Product[Product Name],"ERROR",0)</f>
        <v>Tunnbröd</v>
      </c>
      <c r="K572" t="str">
        <f>_xlfn.XLOOKUP(Table6[[#This Row],[Product Name]],Product[Product Name],Product[Category],"ERROR",0)</f>
        <v xml:space="preserve">Grains/ Cereals </v>
      </c>
      <c r="L572" t="str">
        <f>_xlfn.XLOOKUP(Table6[[#This Row],[Order ID]],Table5[OrderID],Table5[ShipmentMode],"Error",0)</f>
        <v>DHL Express</v>
      </c>
    </row>
    <row r="573" spans="2:12">
      <c r="B573">
        <v>572</v>
      </c>
      <c r="C573">
        <v>10463</v>
      </c>
      <c r="D573" t="s">
        <v>698</v>
      </c>
      <c r="E573">
        <v>21</v>
      </c>
      <c r="F573" t="s">
        <v>1278</v>
      </c>
      <c r="G573" s="1">
        <f>DATE(LEFT(Table6[[#This Row],[Shipment Date]],4), MID(Table6[[#This Row],[Shipment Date]],5,2), RIGHT(Table6[[#This Row],[Shipment Date]],2))</f>
        <v>42435</v>
      </c>
      <c r="H573" s="9">
        <f>_xlfn.XLOOKUP(Table6[[#This Row],[Order ID]],Table5[OrderID],Table5[OrderDate],"Error",0)</f>
        <v>42433</v>
      </c>
      <c r="I573" s="6">
        <f>Table6[[#This Row],['[Formatted'] Shipment Dates]]-Table6[[#This Row],[Order Dates]]</f>
        <v>2</v>
      </c>
      <c r="J573" t="str">
        <f>_xlfn.XLOOKUP(Table6[[#This Row],[Product ID]],Product[Product ID],Product[Product Name],"ERROR",0)</f>
        <v>Teatime Chocolate Biscuits</v>
      </c>
      <c r="K573" t="str">
        <f>_xlfn.XLOOKUP(Table6[[#This Row],[Product Name]],Product[Product Name],Product[Category],"ERROR",0)</f>
        <v>Desserts</v>
      </c>
      <c r="L573" t="str">
        <f>_xlfn.XLOOKUP(Table6[[#This Row],[Order ID]],Table5[OrderID],Table5[ShipmentMode],"Error",0)</f>
        <v>UPS</v>
      </c>
    </row>
    <row r="574" spans="2:12">
      <c r="B574">
        <v>573</v>
      </c>
      <c r="C574">
        <v>10463</v>
      </c>
      <c r="D574" t="s">
        <v>759</v>
      </c>
      <c r="E574">
        <v>50</v>
      </c>
      <c r="F574" t="s">
        <v>1265</v>
      </c>
      <c r="G574" s="1">
        <f>DATE(LEFT(Table6[[#This Row],[Shipment Date]],4), MID(Table6[[#This Row],[Shipment Date]],5,2), RIGHT(Table6[[#This Row],[Shipment Date]],2))</f>
        <v>42443</v>
      </c>
      <c r="H574" s="9">
        <f>_xlfn.XLOOKUP(Table6[[#This Row],[Order ID]],Table5[OrderID],Table5[OrderDate],"Error",0)</f>
        <v>42433</v>
      </c>
      <c r="I574" s="6">
        <f>Table6[[#This Row],['[Formatted'] Shipment Dates]]-Table6[[#This Row],[Order Dates]]</f>
        <v>10</v>
      </c>
      <c r="J574" t="str">
        <f>_xlfn.XLOOKUP(Table6[[#This Row],[Product ID]],Product[Product ID],Product[Product Name],"ERROR",0)</f>
        <v>Singaporean Hokkien Fried Mee</v>
      </c>
      <c r="K574" t="str">
        <f>_xlfn.XLOOKUP(Table6[[#This Row],[Product Name]],Product[Product Name],Product[Category],"ERROR",0)</f>
        <v xml:space="preserve">Grains/ Cereals </v>
      </c>
      <c r="L574" t="str">
        <f>_xlfn.XLOOKUP(Table6[[#This Row],[Order ID]],Table5[OrderID],Table5[ShipmentMode],"Error",0)</f>
        <v>UPS</v>
      </c>
    </row>
    <row r="575" spans="2:12">
      <c r="B575">
        <v>574</v>
      </c>
      <c r="C575">
        <v>10464</v>
      </c>
      <c r="D575" t="s">
        <v>660</v>
      </c>
      <c r="E575">
        <v>16</v>
      </c>
      <c r="F575" t="s">
        <v>1265</v>
      </c>
      <c r="G575" s="1">
        <f>DATE(LEFT(Table6[[#This Row],[Shipment Date]],4), MID(Table6[[#This Row],[Shipment Date]],5,2), RIGHT(Table6[[#This Row],[Shipment Date]],2))</f>
        <v>42443</v>
      </c>
      <c r="H575" s="9">
        <f>_xlfn.XLOOKUP(Table6[[#This Row],[Order ID]],Table5[OrderID],Table5[OrderDate],"Error",0)</f>
        <v>42433</v>
      </c>
      <c r="I575" s="6">
        <f>Table6[[#This Row],['[Formatted'] Shipment Dates]]-Table6[[#This Row],[Order Dates]]</f>
        <v>10</v>
      </c>
      <c r="J575" t="str">
        <f>_xlfn.XLOOKUP(Table6[[#This Row],[Product ID]],Product[Product ID],Product[Product Name],"ERROR",0)</f>
        <v>Chef Anton's Cajun Seasoning</v>
      </c>
      <c r="K575" t="str">
        <f>_xlfn.XLOOKUP(Table6[[#This Row],[Product Name]],Product[Product Name],Product[Category],"ERROR",0)</f>
        <v>Condiments</v>
      </c>
      <c r="L575" t="str">
        <f>_xlfn.XLOOKUP(Table6[[#This Row],[Order ID]],Table5[OrderID],Table5[ShipmentMode],"Error",0)</f>
        <v>DHL</v>
      </c>
    </row>
    <row r="576" spans="2:12">
      <c r="B576">
        <v>575</v>
      </c>
      <c r="C576">
        <v>10464</v>
      </c>
      <c r="D576" t="s">
        <v>762</v>
      </c>
      <c r="E576">
        <v>3</v>
      </c>
      <c r="F576" t="s">
        <v>1265</v>
      </c>
      <c r="G576" s="1">
        <f>DATE(LEFT(Table6[[#This Row],[Shipment Date]],4), MID(Table6[[#This Row],[Shipment Date]],5,2), RIGHT(Table6[[#This Row],[Shipment Date]],2))</f>
        <v>42443</v>
      </c>
      <c r="H576" s="9">
        <f>_xlfn.XLOOKUP(Table6[[#This Row],[Order ID]],Table5[OrderID],Table5[OrderDate],"Error",0)</f>
        <v>42433</v>
      </c>
      <c r="I576" s="6">
        <f>Table6[[#This Row],['[Formatted'] Shipment Dates]]-Table6[[#This Row],[Order Dates]]</f>
        <v>10</v>
      </c>
      <c r="J576" t="str">
        <f>_xlfn.XLOOKUP(Table6[[#This Row],[Product ID]],Product[Product ID],Product[Product Name],"ERROR",0)</f>
        <v>Ipoh Coffee</v>
      </c>
      <c r="K576" t="str">
        <f>_xlfn.XLOOKUP(Table6[[#This Row],[Product Name]],Product[Product Name],Product[Category],"ERROR",0)</f>
        <v xml:space="preserve">Drinks </v>
      </c>
      <c r="L576" t="str">
        <f>_xlfn.XLOOKUP(Table6[[#This Row],[Order ID]],Table5[OrderID],Table5[ShipmentMode],"Error",0)</f>
        <v>DHL</v>
      </c>
    </row>
    <row r="577" spans="2:12">
      <c r="B577">
        <v>576</v>
      </c>
      <c r="C577">
        <v>10464</v>
      </c>
      <c r="D577" t="s">
        <v>796</v>
      </c>
      <c r="E577">
        <v>30</v>
      </c>
      <c r="F577" t="s">
        <v>1265</v>
      </c>
      <c r="G577" s="1">
        <f>DATE(LEFT(Table6[[#This Row],[Shipment Date]],4), MID(Table6[[#This Row],[Shipment Date]],5,2), RIGHT(Table6[[#This Row],[Shipment Date]],2))</f>
        <v>42443</v>
      </c>
      <c r="H577" s="9">
        <f>_xlfn.XLOOKUP(Table6[[#This Row],[Order ID]],Table5[OrderID],Table5[OrderDate],"Error",0)</f>
        <v>42433</v>
      </c>
      <c r="I577" s="6">
        <f>Table6[[#This Row],['[Formatted'] Shipment Dates]]-Table6[[#This Row],[Order Dates]]</f>
        <v>10</v>
      </c>
      <c r="J577" t="str">
        <f>_xlfn.XLOOKUP(Table6[[#This Row],[Product ID]],Product[Product ID],Product[Product Name],"ERROR",0)</f>
        <v>Gnocchi di nonna Alice</v>
      </c>
      <c r="K577" t="str">
        <f>_xlfn.XLOOKUP(Table6[[#This Row],[Product Name]],Product[Product Name],Product[Category],"ERROR",0)</f>
        <v xml:space="preserve">Grains/ Cereals </v>
      </c>
      <c r="L577" t="str">
        <f>_xlfn.XLOOKUP(Table6[[#This Row],[Order ID]],Table5[OrderID],Table5[ShipmentMode],"Error",0)</f>
        <v>DHL</v>
      </c>
    </row>
    <row r="578" spans="2:12">
      <c r="B578">
        <v>577</v>
      </c>
      <c r="C578">
        <v>10464</v>
      </c>
      <c r="D578" t="s">
        <v>808</v>
      </c>
      <c r="E578">
        <v>20</v>
      </c>
      <c r="F578" t="s">
        <v>1265</v>
      </c>
      <c r="G578" s="1">
        <f>DATE(LEFT(Table6[[#This Row],[Shipment Date]],4), MID(Table6[[#This Row],[Shipment Date]],5,2), RIGHT(Table6[[#This Row],[Shipment Date]],2))</f>
        <v>42443</v>
      </c>
      <c r="H578" s="9">
        <f>_xlfn.XLOOKUP(Table6[[#This Row],[Order ID]],Table5[OrderID],Table5[OrderDate],"Error",0)</f>
        <v>42433</v>
      </c>
      <c r="I578" s="6">
        <f>Table6[[#This Row],['[Formatted'] Shipment Dates]]-Table6[[#This Row],[Order Dates]]</f>
        <v>10</v>
      </c>
      <c r="J578" t="str">
        <f>_xlfn.XLOOKUP(Table6[[#This Row],[Product ID]],Product[Product ID],Product[Product Name],"ERROR",0)</f>
        <v>Camembert Pierrot</v>
      </c>
      <c r="K578" t="str">
        <f>_xlfn.XLOOKUP(Table6[[#This Row],[Product Name]],Product[Product Name],Product[Category],"ERROR",0)</f>
        <v>Dairy Products</v>
      </c>
      <c r="L578" t="str">
        <f>_xlfn.XLOOKUP(Table6[[#This Row],[Order ID]],Table5[OrderID],Table5[ShipmentMode],"Error",0)</f>
        <v>DHL</v>
      </c>
    </row>
    <row r="579" spans="2:12">
      <c r="B579">
        <v>578</v>
      </c>
      <c r="C579">
        <v>10465</v>
      </c>
      <c r="D579" t="s">
        <v>711</v>
      </c>
      <c r="E579">
        <v>25</v>
      </c>
      <c r="F579" t="s">
        <v>1265</v>
      </c>
      <c r="G579" s="1">
        <f>DATE(LEFT(Table6[[#This Row],[Shipment Date]],4), MID(Table6[[#This Row],[Shipment Date]],5,2), RIGHT(Table6[[#This Row],[Shipment Date]],2))</f>
        <v>42443</v>
      </c>
      <c r="H579" s="9">
        <f>_xlfn.XLOOKUP(Table6[[#This Row],[Order ID]],Table5[OrderID],Table5[OrderDate],"Error",0)</f>
        <v>42434</v>
      </c>
      <c r="I579" s="6">
        <f>Table6[[#This Row],['[Formatted'] Shipment Dates]]-Table6[[#This Row],[Order Dates]]</f>
        <v>9</v>
      </c>
      <c r="J579" t="str">
        <f>_xlfn.XLOOKUP(Table6[[#This Row],[Product ID]],Product[Product ID],Product[Product Name],"ERROR",0)</f>
        <v>Guaraná Fantástica</v>
      </c>
      <c r="K579" t="str">
        <f>_xlfn.XLOOKUP(Table6[[#This Row],[Product Name]],Product[Product Name],Product[Category],"ERROR",0)</f>
        <v xml:space="preserve">Drinks </v>
      </c>
      <c r="L579" t="str">
        <f>_xlfn.XLOOKUP(Table6[[#This Row],[Order ID]],Table5[OrderID],Table5[ShipmentMode],"Error",0)</f>
        <v>UPS</v>
      </c>
    </row>
    <row r="580" spans="2:12">
      <c r="B580">
        <v>579</v>
      </c>
      <c r="C580">
        <v>10465</v>
      </c>
      <c r="D580" t="s">
        <v>726</v>
      </c>
      <c r="E580">
        <v>18</v>
      </c>
      <c r="F580" t="s">
        <v>1265</v>
      </c>
      <c r="G580" s="1">
        <f>DATE(LEFT(Table6[[#This Row],[Shipment Date]],4), MID(Table6[[#This Row],[Shipment Date]],5,2), RIGHT(Table6[[#This Row],[Shipment Date]],2))</f>
        <v>42443</v>
      </c>
      <c r="H580" s="9">
        <f>_xlfn.XLOOKUP(Table6[[#This Row],[Order ID]],Table5[OrderID],Table5[OrderDate],"Error",0)</f>
        <v>42434</v>
      </c>
      <c r="I580" s="6">
        <f>Table6[[#This Row],['[Formatted'] Shipment Dates]]-Table6[[#This Row],[Order Dates]]</f>
        <v>9</v>
      </c>
      <c r="J580" t="str">
        <f>_xlfn.XLOOKUP(Table6[[#This Row],[Product ID]],Product[Product ID],Product[Product Name],"ERROR",0)</f>
        <v>Thüringer Rostbratwurst</v>
      </c>
      <c r="K580" t="str">
        <f>_xlfn.XLOOKUP(Table6[[#This Row],[Product Name]],Product[Product Name],Product[Category],"ERROR",0)</f>
        <v>Meat/ Poultry</v>
      </c>
      <c r="L580" t="str">
        <f>_xlfn.XLOOKUP(Table6[[#This Row],[Order ID]],Table5[OrderID],Table5[ShipmentMode],"Error",0)</f>
        <v>UPS</v>
      </c>
    </row>
    <row r="581" spans="2:12">
      <c r="B581">
        <v>580</v>
      </c>
      <c r="C581">
        <v>10465</v>
      </c>
      <c r="D581" t="s">
        <v>754</v>
      </c>
      <c r="E581">
        <v>20</v>
      </c>
      <c r="F581" t="s">
        <v>1265</v>
      </c>
      <c r="G581" s="1">
        <f>DATE(LEFT(Table6[[#This Row],[Shipment Date]],4), MID(Table6[[#This Row],[Shipment Date]],5,2), RIGHT(Table6[[#This Row],[Shipment Date]],2))</f>
        <v>42443</v>
      </c>
      <c r="H581" s="9">
        <f>_xlfn.XLOOKUP(Table6[[#This Row],[Order ID]],Table5[OrderID],Table5[OrderDate],"Error",0)</f>
        <v>42434</v>
      </c>
      <c r="I581" s="6">
        <f>Table6[[#This Row],['[Formatted'] Shipment Dates]]-Table6[[#This Row],[Order Dates]]</f>
        <v>9</v>
      </c>
      <c r="J581" t="str">
        <f>_xlfn.XLOOKUP(Table6[[#This Row],[Product ID]],Product[Product ID],Product[Product Name],"ERROR",0)</f>
        <v>Boston Crab Meat</v>
      </c>
      <c r="K581" t="str">
        <f>_xlfn.XLOOKUP(Table6[[#This Row],[Product Name]],Product[Product Name],Product[Category],"ERROR",0)</f>
        <v>Seafood</v>
      </c>
      <c r="L581" t="str">
        <f>_xlfn.XLOOKUP(Table6[[#This Row],[Order ID]],Table5[OrderID],Table5[ShipmentMode],"Error",0)</f>
        <v>UPS</v>
      </c>
    </row>
    <row r="582" spans="2:12">
      <c r="B582">
        <v>581</v>
      </c>
      <c r="C582">
        <v>10465</v>
      </c>
      <c r="D582" t="s">
        <v>767</v>
      </c>
      <c r="E582">
        <v>30</v>
      </c>
      <c r="F582" t="s">
        <v>1265</v>
      </c>
      <c r="G582" s="1">
        <f>DATE(LEFT(Table6[[#This Row],[Shipment Date]],4), MID(Table6[[#This Row],[Shipment Date]],5,2), RIGHT(Table6[[#This Row],[Shipment Date]],2))</f>
        <v>42443</v>
      </c>
      <c r="H582" s="9">
        <f>_xlfn.XLOOKUP(Table6[[#This Row],[Order ID]],Table5[OrderID],Table5[OrderDate],"Error",0)</f>
        <v>42434</v>
      </c>
      <c r="I582" s="6">
        <f>Table6[[#This Row],['[Formatted'] Shipment Dates]]-Table6[[#This Row],[Order Dates]]</f>
        <v>9</v>
      </c>
      <c r="J582" t="str">
        <f>_xlfn.XLOOKUP(Table6[[#This Row],[Product ID]],Product[Product ID],Product[Product Name],"ERROR",0)</f>
        <v>Rogede sild</v>
      </c>
      <c r="K582" t="str">
        <f>_xlfn.XLOOKUP(Table6[[#This Row],[Product Name]],Product[Product Name],Product[Category],"ERROR",0)</f>
        <v>Seafood</v>
      </c>
      <c r="L582" t="str">
        <f>_xlfn.XLOOKUP(Table6[[#This Row],[Order ID]],Table5[OrderID],Table5[ShipmentMode],"Error",0)</f>
        <v>UPS</v>
      </c>
    </row>
    <row r="583" spans="2:12">
      <c r="B583">
        <v>582</v>
      </c>
      <c r="C583">
        <v>10465</v>
      </c>
      <c r="D583" t="s">
        <v>781</v>
      </c>
      <c r="E583">
        <v>25</v>
      </c>
      <c r="F583" t="s">
        <v>1279</v>
      </c>
      <c r="G583" s="1">
        <f>DATE(LEFT(Table6[[#This Row],[Shipment Date]],4), MID(Table6[[#This Row],[Shipment Date]],5,2), RIGHT(Table6[[#This Row],[Shipment Date]],2))</f>
        <v>42442</v>
      </c>
      <c r="H583" s="9">
        <f>_xlfn.XLOOKUP(Table6[[#This Row],[Order ID]],Table5[OrderID],Table5[OrderDate],"Error",0)</f>
        <v>42434</v>
      </c>
      <c r="I583" s="6">
        <f>Table6[[#This Row],['[Formatted'] Shipment Dates]]-Table6[[#This Row],[Order Dates]]</f>
        <v>8</v>
      </c>
      <c r="J583" t="str">
        <f>_xlfn.XLOOKUP(Table6[[#This Row],[Product ID]],Product[Product ID],Product[Product Name],"ERROR",0)</f>
        <v>Valkoinen suklaa</v>
      </c>
      <c r="K583" t="str">
        <f>_xlfn.XLOOKUP(Table6[[#This Row],[Product Name]],Product[Product Name],Product[Category],"ERROR",0)</f>
        <v>Desserts</v>
      </c>
      <c r="L583" t="str">
        <f>_xlfn.XLOOKUP(Table6[[#This Row],[Order ID]],Table5[OrderID],Table5[ShipmentMode],"Error",0)</f>
        <v>UPS</v>
      </c>
    </row>
    <row r="584" spans="2:12">
      <c r="B584">
        <v>583</v>
      </c>
      <c r="C584">
        <v>10466</v>
      </c>
      <c r="D584" t="s">
        <v>679</v>
      </c>
      <c r="E584">
        <v>10</v>
      </c>
      <c r="F584" t="s">
        <v>1279</v>
      </c>
      <c r="G584" s="1">
        <f>DATE(LEFT(Table6[[#This Row],[Shipment Date]],4), MID(Table6[[#This Row],[Shipment Date]],5,2), RIGHT(Table6[[#This Row],[Shipment Date]],2))</f>
        <v>42442</v>
      </c>
      <c r="H584" s="9">
        <f>_xlfn.XLOOKUP(Table6[[#This Row],[Order ID]],Table5[OrderID],Table5[OrderDate],"Error",0)</f>
        <v>42435</v>
      </c>
      <c r="I584" s="6">
        <f>Table6[[#This Row],['[Formatted'] Shipment Dates]]-Table6[[#This Row],[Order Dates]]</f>
        <v>7</v>
      </c>
      <c r="J584" t="str">
        <f>_xlfn.XLOOKUP(Table6[[#This Row],[Product ID]],Product[Product ID],Product[Product Name],"ERROR",0)</f>
        <v>Queso Cabrales</v>
      </c>
      <c r="K584" t="str">
        <f>_xlfn.XLOOKUP(Table6[[#This Row],[Product Name]],Product[Product Name],Product[Category],"ERROR",0)</f>
        <v>Dairy Products</v>
      </c>
      <c r="L584" t="str">
        <f>_xlfn.XLOOKUP(Table6[[#This Row],[Order ID]],Table5[OrderID],Table5[ShipmentMode],"Error",0)</f>
        <v>DHL Express</v>
      </c>
    </row>
    <row r="585" spans="2:12">
      <c r="B585">
        <v>584</v>
      </c>
      <c r="C585">
        <v>10466</v>
      </c>
      <c r="D585" t="s">
        <v>770</v>
      </c>
      <c r="E585">
        <v>5</v>
      </c>
      <c r="F585" t="s">
        <v>1272</v>
      </c>
      <c r="G585" s="1">
        <f>DATE(LEFT(Table6[[#This Row],[Shipment Date]],4), MID(Table6[[#This Row],[Shipment Date]],5,2), RIGHT(Table6[[#This Row],[Shipment Date]],2))</f>
        <v>42440</v>
      </c>
      <c r="H585" s="9">
        <f>_xlfn.XLOOKUP(Table6[[#This Row],[Order ID]],Table5[OrderID],Table5[OrderDate],"Error",0)</f>
        <v>42435</v>
      </c>
      <c r="I585" s="6">
        <f>Table6[[#This Row],['[Formatted'] Shipment Dates]]-Table6[[#This Row],[Order Dates]]</f>
        <v>5</v>
      </c>
      <c r="J585" t="str">
        <f>_xlfn.XLOOKUP(Table6[[#This Row],[Product ID]],Product[Product ID],Product[Product Name],"ERROR",0)</f>
        <v>Spegesild</v>
      </c>
      <c r="K585" t="str">
        <f>_xlfn.XLOOKUP(Table6[[#This Row],[Product Name]],Product[Product Name],Product[Category],"ERROR",0)</f>
        <v>Seafood</v>
      </c>
      <c r="L585" t="str">
        <f>_xlfn.XLOOKUP(Table6[[#This Row],[Order ID]],Table5[OrderID],Table5[ShipmentMode],"Error",0)</f>
        <v>DHL Express</v>
      </c>
    </row>
    <row r="586" spans="2:12">
      <c r="B586">
        <v>585</v>
      </c>
      <c r="C586">
        <v>10467</v>
      </c>
      <c r="D586" t="s">
        <v>711</v>
      </c>
      <c r="E586">
        <v>28</v>
      </c>
      <c r="F586" t="s">
        <v>1272</v>
      </c>
      <c r="G586" s="1">
        <f>DATE(LEFT(Table6[[#This Row],[Shipment Date]],4), MID(Table6[[#This Row],[Shipment Date]],5,2), RIGHT(Table6[[#This Row],[Shipment Date]],2))</f>
        <v>42440</v>
      </c>
      <c r="H586" s="9">
        <f>_xlfn.XLOOKUP(Table6[[#This Row],[Order ID]],Table5[OrderID],Table5[OrderDate],"Error",0)</f>
        <v>42435</v>
      </c>
      <c r="I586" s="6">
        <f>Table6[[#This Row],['[Formatted'] Shipment Dates]]-Table6[[#This Row],[Order Dates]]</f>
        <v>5</v>
      </c>
      <c r="J586" t="str">
        <f>_xlfn.XLOOKUP(Table6[[#This Row],[Product ID]],Product[Product ID],Product[Product Name],"ERROR",0)</f>
        <v>Guaraná Fantástica</v>
      </c>
      <c r="K586" t="str">
        <f>_xlfn.XLOOKUP(Table6[[#This Row],[Product Name]],Product[Product Name],Product[Category],"ERROR",0)</f>
        <v xml:space="preserve">Drinks </v>
      </c>
      <c r="L586" t="str">
        <f>_xlfn.XLOOKUP(Table6[[#This Row],[Order ID]],Table5[OrderID],Table5[ShipmentMode],"Error",0)</f>
        <v>DHL</v>
      </c>
    </row>
    <row r="587" spans="2:12">
      <c r="B587">
        <v>586</v>
      </c>
      <c r="C587">
        <v>10467</v>
      </c>
      <c r="D587" t="s">
        <v>714</v>
      </c>
      <c r="E587">
        <v>12</v>
      </c>
      <c r="F587" t="s">
        <v>1273</v>
      </c>
      <c r="G587" s="1">
        <f>DATE(LEFT(Table6[[#This Row],[Shipment Date]],4), MID(Table6[[#This Row],[Shipment Date]],5,2), RIGHT(Table6[[#This Row],[Shipment Date]],2))</f>
        <v>42441</v>
      </c>
      <c r="H587" s="9">
        <f>_xlfn.XLOOKUP(Table6[[#This Row],[Order ID]],Table5[OrderID],Table5[OrderDate],"Error",0)</f>
        <v>42435</v>
      </c>
      <c r="I587" s="6">
        <f>Table6[[#This Row],['[Formatted'] Shipment Dates]]-Table6[[#This Row],[Order Dates]]</f>
        <v>6</v>
      </c>
      <c r="J587" t="str">
        <f>_xlfn.XLOOKUP(Table6[[#This Row],[Product ID]],Product[Product ID],Product[Product Name],"ERROR",0)</f>
        <v>NuNuCa Nuß-Nougat-Creme</v>
      </c>
      <c r="K587" t="str">
        <f>_xlfn.XLOOKUP(Table6[[#This Row],[Product Name]],Product[Product Name],Product[Category],"ERROR",0)</f>
        <v>Desserts</v>
      </c>
      <c r="L587" t="str">
        <f>_xlfn.XLOOKUP(Table6[[#This Row],[Order ID]],Table5[OrderID],Table5[ShipmentMode],"Error",0)</f>
        <v>DHL</v>
      </c>
    </row>
    <row r="588" spans="2:12">
      <c r="B588">
        <v>587</v>
      </c>
      <c r="C588">
        <v>10468</v>
      </c>
      <c r="D588" t="s">
        <v>728</v>
      </c>
      <c r="E588">
        <v>8</v>
      </c>
      <c r="F588" t="s">
        <v>1273</v>
      </c>
      <c r="G588" s="1">
        <f>DATE(LEFT(Table6[[#This Row],[Shipment Date]],4), MID(Table6[[#This Row],[Shipment Date]],5,2), RIGHT(Table6[[#This Row],[Shipment Date]],2))</f>
        <v>42441</v>
      </c>
      <c r="H588" s="9">
        <f>_xlfn.XLOOKUP(Table6[[#This Row],[Order ID]],Table5[OrderID],Table5[OrderDate],"Error",0)</f>
        <v>42436</v>
      </c>
      <c r="I588" s="6">
        <f>Table6[[#This Row],['[Formatted'] Shipment Dates]]-Table6[[#This Row],[Order Dates]]</f>
        <v>5</v>
      </c>
      <c r="J588" t="str">
        <f>_xlfn.XLOOKUP(Table6[[#This Row],[Product ID]],Product[Product ID],Product[Product Name],"ERROR",0)</f>
        <v>Nord-Ost Matjeshering</v>
      </c>
      <c r="K588" t="str">
        <f>_xlfn.XLOOKUP(Table6[[#This Row],[Product Name]],Product[Product Name],Product[Category],"ERROR",0)</f>
        <v>Seafood</v>
      </c>
      <c r="L588" t="str">
        <f>_xlfn.XLOOKUP(Table6[[#This Row],[Order ID]],Table5[OrderID],Table5[ShipmentMode],"Error",0)</f>
        <v>UPS</v>
      </c>
    </row>
    <row r="589" spans="2:12">
      <c r="B589">
        <v>588</v>
      </c>
      <c r="C589">
        <v>10468</v>
      </c>
      <c r="D589" t="s">
        <v>762</v>
      </c>
      <c r="E589">
        <v>15</v>
      </c>
      <c r="F589" t="s">
        <v>1265</v>
      </c>
      <c r="G589" s="1">
        <f>DATE(LEFT(Table6[[#This Row],[Shipment Date]],4), MID(Table6[[#This Row],[Shipment Date]],5,2), RIGHT(Table6[[#This Row],[Shipment Date]],2))</f>
        <v>42443</v>
      </c>
      <c r="H589" s="9">
        <f>_xlfn.XLOOKUP(Table6[[#This Row],[Order ID]],Table5[OrderID],Table5[OrderDate],"Error",0)</f>
        <v>42436</v>
      </c>
      <c r="I589" s="6">
        <f>Table6[[#This Row],['[Formatted'] Shipment Dates]]-Table6[[#This Row],[Order Dates]]</f>
        <v>7</v>
      </c>
      <c r="J589" t="str">
        <f>_xlfn.XLOOKUP(Table6[[#This Row],[Product ID]],Product[Product ID],Product[Product Name],"ERROR",0)</f>
        <v>Ipoh Coffee</v>
      </c>
      <c r="K589" t="str">
        <f>_xlfn.XLOOKUP(Table6[[#This Row],[Product Name]],Product[Product Name],Product[Category],"ERROR",0)</f>
        <v xml:space="preserve">Drinks </v>
      </c>
      <c r="L589" t="str">
        <f>_xlfn.XLOOKUP(Table6[[#This Row],[Order ID]],Table5[OrderID],Table5[ShipmentMode],"Error",0)</f>
        <v>UPS</v>
      </c>
    </row>
    <row r="590" spans="2:12">
      <c r="B590">
        <v>589</v>
      </c>
      <c r="C590">
        <v>10469</v>
      </c>
      <c r="D590" t="s">
        <v>653</v>
      </c>
      <c r="E590">
        <v>40</v>
      </c>
      <c r="F590" t="s">
        <v>1265</v>
      </c>
      <c r="G590" s="1">
        <f>DATE(LEFT(Table6[[#This Row],[Shipment Date]],4), MID(Table6[[#This Row],[Shipment Date]],5,2), RIGHT(Table6[[#This Row],[Shipment Date]],2))</f>
        <v>42443</v>
      </c>
      <c r="H590" s="9">
        <f>_xlfn.XLOOKUP(Table6[[#This Row],[Order ID]],Table5[OrderID],Table5[OrderDate],"Error",0)</f>
        <v>42439</v>
      </c>
      <c r="I590" s="6">
        <f>Table6[[#This Row],['[Formatted'] Shipment Dates]]-Table6[[#This Row],[Order Dates]]</f>
        <v>4</v>
      </c>
      <c r="J590" t="str">
        <f>_xlfn.XLOOKUP(Table6[[#This Row],[Product ID]],Product[Product ID],Product[Product Name],"ERROR",0)</f>
        <v>Chang</v>
      </c>
      <c r="K590" t="str">
        <f>_xlfn.XLOOKUP(Table6[[#This Row],[Product Name]],Product[Product Name],Product[Category],"ERROR",0)</f>
        <v xml:space="preserve">Drinks </v>
      </c>
      <c r="L590" t="str">
        <f>_xlfn.XLOOKUP(Table6[[#This Row],[Order ID]],Table5[OrderID],Table5[ShipmentMode],"Error",0)</f>
        <v>DHL Express</v>
      </c>
    </row>
    <row r="591" spans="2:12">
      <c r="B591">
        <v>590</v>
      </c>
      <c r="C591">
        <v>10469</v>
      </c>
      <c r="D591" t="s">
        <v>691</v>
      </c>
      <c r="E591">
        <v>35</v>
      </c>
      <c r="F591" t="s">
        <v>1265</v>
      </c>
      <c r="G591" s="1">
        <f>DATE(LEFT(Table6[[#This Row],[Shipment Date]],4), MID(Table6[[#This Row],[Shipment Date]],5,2), RIGHT(Table6[[#This Row],[Shipment Date]],2))</f>
        <v>42443</v>
      </c>
      <c r="H591" s="9">
        <f>_xlfn.XLOOKUP(Table6[[#This Row],[Order ID]],Table5[OrderID],Table5[OrderDate],"Error",0)</f>
        <v>42439</v>
      </c>
      <c r="I591" s="6">
        <f>Table6[[#This Row],['[Formatted'] Shipment Dates]]-Table6[[#This Row],[Order Dates]]</f>
        <v>4</v>
      </c>
      <c r="J591" t="str">
        <f>_xlfn.XLOOKUP(Table6[[#This Row],[Product ID]],Product[Product ID],Product[Product Name],"ERROR",0)</f>
        <v>Pavlova</v>
      </c>
      <c r="K591" t="str">
        <f>_xlfn.XLOOKUP(Table6[[#This Row],[Product Name]],Product[Product Name],Product[Category],"ERROR",0)</f>
        <v>Desserts</v>
      </c>
      <c r="L591" t="str">
        <f>_xlfn.XLOOKUP(Table6[[#This Row],[Order ID]],Table5[OrderID],Table5[ShipmentMode],"Error",0)</f>
        <v>DHL Express</v>
      </c>
    </row>
    <row r="592" spans="2:12">
      <c r="B592">
        <v>591</v>
      </c>
      <c r="C592">
        <v>10469</v>
      </c>
      <c r="D592" t="s">
        <v>765</v>
      </c>
      <c r="E592">
        <v>2</v>
      </c>
      <c r="F592" t="s">
        <v>1265</v>
      </c>
      <c r="G592" s="1">
        <f>DATE(LEFT(Table6[[#This Row],[Shipment Date]],4), MID(Table6[[#This Row],[Shipment Date]],5,2), RIGHT(Table6[[#This Row],[Shipment Date]],2))</f>
        <v>42443</v>
      </c>
      <c r="H592" s="9">
        <f>_xlfn.XLOOKUP(Table6[[#This Row],[Order ID]],Table5[OrderID],Table5[OrderDate],"Error",0)</f>
        <v>42439</v>
      </c>
      <c r="I592" s="6">
        <f>Table6[[#This Row],['[Formatted'] Shipment Dates]]-Table6[[#This Row],[Order Dates]]</f>
        <v>4</v>
      </c>
      <c r="J592" t="str">
        <f>_xlfn.XLOOKUP(Table6[[#This Row],[Product ID]],Product[Product ID],Product[Product Name],"ERROR",0)</f>
        <v>Gula Malacca</v>
      </c>
      <c r="K592" t="str">
        <f>_xlfn.XLOOKUP(Table6[[#This Row],[Product Name]],Product[Product Name],Product[Category],"ERROR",0)</f>
        <v>Condiments</v>
      </c>
      <c r="L592" t="str">
        <f>_xlfn.XLOOKUP(Table6[[#This Row],[Order ID]],Table5[OrderID],Table5[ShipmentMode],"Error",0)</f>
        <v>DHL Express</v>
      </c>
    </row>
    <row r="593" spans="2:12">
      <c r="B593">
        <v>592</v>
      </c>
      <c r="C593">
        <v>10470</v>
      </c>
      <c r="D593" t="s">
        <v>696</v>
      </c>
      <c r="E593">
        <v>30</v>
      </c>
      <c r="F593" t="s">
        <v>1265</v>
      </c>
      <c r="G593" s="1">
        <f>DATE(LEFT(Table6[[#This Row],[Shipment Date]],4), MID(Table6[[#This Row],[Shipment Date]],5,2), RIGHT(Table6[[#This Row],[Shipment Date]],2))</f>
        <v>42443</v>
      </c>
      <c r="H593" s="9">
        <f>_xlfn.XLOOKUP(Table6[[#This Row],[Order ID]],Table5[OrderID],Table5[OrderDate],"Error",0)</f>
        <v>42440</v>
      </c>
      <c r="I593" s="6">
        <f>Table6[[#This Row],['[Formatted'] Shipment Dates]]-Table6[[#This Row],[Order Dates]]</f>
        <v>3</v>
      </c>
      <c r="J593" t="str">
        <f>_xlfn.XLOOKUP(Table6[[#This Row],[Product ID]],Product[Product ID],Product[Product Name],"ERROR",0)</f>
        <v>Carnarvon Tigers</v>
      </c>
      <c r="K593" t="str">
        <f>_xlfn.XLOOKUP(Table6[[#This Row],[Product Name]],Product[Product Name],Product[Category],"ERROR",0)</f>
        <v>Seafood</v>
      </c>
      <c r="L593" t="str">
        <f>_xlfn.XLOOKUP(Table6[[#This Row],[Order ID]],Table5[OrderID],Table5[ShipmentMode],"Error",0)</f>
        <v>DHL</v>
      </c>
    </row>
    <row r="594" spans="2:12">
      <c r="B594">
        <v>593</v>
      </c>
      <c r="C594">
        <v>10470</v>
      </c>
      <c r="D594" t="s">
        <v>709</v>
      </c>
      <c r="E594">
        <v>15</v>
      </c>
      <c r="F594" t="s">
        <v>1265</v>
      </c>
      <c r="G594" s="1">
        <f>DATE(LEFT(Table6[[#This Row],[Shipment Date]],4), MID(Table6[[#This Row],[Shipment Date]],5,2), RIGHT(Table6[[#This Row],[Shipment Date]],2))</f>
        <v>42443</v>
      </c>
      <c r="H594" s="9">
        <f>_xlfn.XLOOKUP(Table6[[#This Row],[Order ID]],Table5[OrderID],Table5[OrderDate],"Error",0)</f>
        <v>42440</v>
      </c>
      <c r="I594" s="6">
        <f>Table6[[#This Row],['[Formatted'] Shipment Dates]]-Table6[[#This Row],[Order Dates]]</f>
        <v>3</v>
      </c>
      <c r="J594" t="str">
        <f>_xlfn.XLOOKUP(Table6[[#This Row],[Product ID]],Product[Product ID],Product[Product Name],"ERROR",0)</f>
        <v>Tunnbröd</v>
      </c>
      <c r="K594" t="str">
        <f>_xlfn.XLOOKUP(Table6[[#This Row],[Product Name]],Product[Product Name],Product[Category],"ERROR",0)</f>
        <v xml:space="preserve">Grains/ Cereals </v>
      </c>
      <c r="L594" t="str">
        <f>_xlfn.XLOOKUP(Table6[[#This Row],[Order ID]],Table5[OrderID],Table5[ShipmentMode],"Error",0)</f>
        <v>DHL</v>
      </c>
    </row>
    <row r="595" spans="2:12">
      <c r="B595">
        <v>594</v>
      </c>
      <c r="C595">
        <v>10470</v>
      </c>
      <c r="D595" t="s">
        <v>819</v>
      </c>
      <c r="E595">
        <v>8</v>
      </c>
      <c r="F595" t="s">
        <v>1277</v>
      </c>
      <c r="G595" s="1">
        <f>DATE(LEFT(Table6[[#This Row],[Shipment Date]],4), MID(Table6[[#This Row],[Shipment Date]],5,2), RIGHT(Table6[[#This Row],[Shipment Date]],2))</f>
        <v>42447</v>
      </c>
      <c r="H595" s="9">
        <f>_xlfn.XLOOKUP(Table6[[#This Row],[Order ID]],Table5[OrderID],Table5[OrderDate],"Error",0)</f>
        <v>42440</v>
      </c>
      <c r="I595" s="6">
        <f>Table6[[#This Row],['[Formatted'] Shipment Dates]]-Table6[[#This Row],[Order Dates]]</f>
        <v>7</v>
      </c>
      <c r="J595" t="str">
        <f>_xlfn.XLOOKUP(Table6[[#This Row],[Product ID]],Product[Product ID],Product[Product Name],"ERROR",0)</f>
        <v>Wimmers gute Semmelknödel</v>
      </c>
      <c r="K595" t="str">
        <f>_xlfn.XLOOKUP(Table6[[#This Row],[Product Name]],Product[Product Name],Product[Category],"ERROR",0)</f>
        <v xml:space="preserve">Grains/ Cereals </v>
      </c>
      <c r="L595" t="str">
        <f>_xlfn.XLOOKUP(Table6[[#This Row],[Order ID]],Table5[OrderID],Table5[ShipmentMode],"Error",0)</f>
        <v>DHL</v>
      </c>
    </row>
    <row r="596" spans="2:12">
      <c r="B596">
        <v>595</v>
      </c>
      <c r="C596">
        <v>10471</v>
      </c>
      <c r="D596" t="s">
        <v>669</v>
      </c>
      <c r="E596">
        <v>30</v>
      </c>
      <c r="F596" t="s">
        <v>1277</v>
      </c>
      <c r="G596" s="1">
        <f>DATE(LEFT(Table6[[#This Row],[Shipment Date]],4), MID(Table6[[#This Row],[Shipment Date]],5,2), RIGHT(Table6[[#This Row],[Shipment Date]],2))</f>
        <v>42447</v>
      </c>
      <c r="H596" s="9">
        <f>_xlfn.XLOOKUP(Table6[[#This Row],[Order ID]],Table5[OrderID],Table5[OrderDate],"Error",0)</f>
        <v>42440</v>
      </c>
      <c r="I596" s="6">
        <f>Table6[[#This Row],['[Formatted'] Shipment Dates]]-Table6[[#This Row],[Order Dates]]</f>
        <v>7</v>
      </c>
      <c r="J596" t="str">
        <f>_xlfn.XLOOKUP(Table6[[#This Row],[Product ID]],Product[Product ID],Product[Product Name],"ERROR",0)</f>
        <v>Uncle Bob's Organic Dried Pears</v>
      </c>
      <c r="K596" t="str">
        <f>_xlfn.XLOOKUP(Table6[[#This Row],[Product Name]],Product[Product Name],Product[Category],"ERROR",0)</f>
        <v xml:space="preserve">Produce </v>
      </c>
      <c r="L596" t="str">
        <f>_xlfn.XLOOKUP(Table6[[#This Row],[Order ID]],Table5[OrderID],Table5[ShipmentMode],"Error",0)</f>
        <v>UPS</v>
      </c>
    </row>
    <row r="597" spans="2:12">
      <c r="B597">
        <v>596</v>
      </c>
      <c r="C597">
        <v>10471</v>
      </c>
      <c r="D597" t="s">
        <v>796</v>
      </c>
      <c r="E597">
        <v>20</v>
      </c>
      <c r="F597" t="s">
        <v>1280</v>
      </c>
      <c r="G597" s="1">
        <f>DATE(LEFT(Table6[[#This Row],[Shipment Date]],4), MID(Table6[[#This Row],[Shipment Date]],5,2), RIGHT(Table6[[#This Row],[Shipment Date]],2))</f>
        <v>42448</v>
      </c>
      <c r="H597" s="9">
        <f>_xlfn.XLOOKUP(Table6[[#This Row],[Order ID]],Table5[OrderID],Table5[OrderDate],"Error",0)</f>
        <v>42440</v>
      </c>
      <c r="I597" s="6">
        <f>Table6[[#This Row],['[Formatted'] Shipment Dates]]-Table6[[#This Row],[Order Dates]]</f>
        <v>8</v>
      </c>
      <c r="J597" t="str">
        <f>_xlfn.XLOOKUP(Table6[[#This Row],[Product ID]],Product[Product ID],Product[Product Name],"ERROR",0)</f>
        <v>Gnocchi di nonna Alice</v>
      </c>
      <c r="K597" t="str">
        <f>_xlfn.XLOOKUP(Table6[[#This Row],[Product Name]],Product[Product Name],Product[Category],"ERROR",0)</f>
        <v xml:space="preserve">Grains/ Cereals </v>
      </c>
      <c r="L597" t="str">
        <f>_xlfn.XLOOKUP(Table6[[#This Row],[Order ID]],Table5[OrderID],Table5[ShipmentMode],"Error",0)</f>
        <v>UPS</v>
      </c>
    </row>
    <row r="598" spans="2:12">
      <c r="B598">
        <v>597</v>
      </c>
      <c r="C598">
        <v>10472</v>
      </c>
      <c r="D598" t="s">
        <v>711</v>
      </c>
      <c r="E598">
        <v>80</v>
      </c>
      <c r="F598" t="s">
        <v>1280</v>
      </c>
      <c r="G598" s="1">
        <f>DATE(LEFT(Table6[[#This Row],[Shipment Date]],4), MID(Table6[[#This Row],[Shipment Date]],5,2), RIGHT(Table6[[#This Row],[Shipment Date]],2))</f>
        <v>42448</v>
      </c>
      <c r="H598" s="9">
        <f>_xlfn.XLOOKUP(Table6[[#This Row],[Order ID]],Table5[OrderID],Table5[OrderDate],"Error",0)</f>
        <v>42441</v>
      </c>
      <c r="I598" s="6">
        <f>Table6[[#This Row],['[Formatted'] Shipment Dates]]-Table6[[#This Row],[Order Dates]]</f>
        <v>7</v>
      </c>
      <c r="J598" t="str">
        <f>_xlfn.XLOOKUP(Table6[[#This Row],[Product ID]],Product[Product ID],Product[Product Name],"ERROR",0)</f>
        <v>Guaraná Fantástica</v>
      </c>
      <c r="K598" t="str">
        <f>_xlfn.XLOOKUP(Table6[[#This Row],[Product Name]],Product[Product Name],Product[Category],"ERROR",0)</f>
        <v xml:space="preserve">Drinks </v>
      </c>
      <c r="L598" t="str">
        <f>_xlfn.XLOOKUP(Table6[[#This Row],[Order ID]],Table5[OrderID],Table5[ShipmentMode],"Error",0)</f>
        <v>DHL Express</v>
      </c>
    </row>
    <row r="599" spans="2:12">
      <c r="B599">
        <v>598</v>
      </c>
      <c r="C599">
        <v>10472</v>
      </c>
      <c r="D599" t="s">
        <v>784</v>
      </c>
      <c r="E599">
        <v>18</v>
      </c>
      <c r="F599" t="s">
        <v>1281</v>
      </c>
      <c r="G599" s="1">
        <f>DATE(LEFT(Table6[[#This Row],[Shipment Date]],4), MID(Table6[[#This Row],[Shipment Date]],5,2), RIGHT(Table6[[#This Row],[Shipment Date]],2))</f>
        <v>42450</v>
      </c>
      <c r="H599" s="9">
        <f>_xlfn.XLOOKUP(Table6[[#This Row],[Order ID]],Table5[OrderID],Table5[OrderDate],"Error",0)</f>
        <v>42441</v>
      </c>
      <c r="I599" s="6">
        <f>Table6[[#This Row],['[Formatted'] Shipment Dates]]-Table6[[#This Row],[Order Dates]]</f>
        <v>9</v>
      </c>
      <c r="J599" t="str">
        <f>_xlfn.XLOOKUP(Table6[[#This Row],[Product ID]],Product[Product ID],Product[Product Name],"ERROR",0)</f>
        <v>Manjimup Dried Apples</v>
      </c>
      <c r="K599" t="str">
        <f>_xlfn.XLOOKUP(Table6[[#This Row],[Product Name]],Product[Product Name],Product[Category],"ERROR",0)</f>
        <v xml:space="preserve">Produce </v>
      </c>
      <c r="L599" t="str">
        <f>_xlfn.XLOOKUP(Table6[[#This Row],[Order ID]],Table5[OrderID],Table5[ShipmentMode],"Error",0)</f>
        <v>DHL Express</v>
      </c>
    </row>
    <row r="600" spans="2:12">
      <c r="B600">
        <v>599</v>
      </c>
      <c r="C600">
        <v>10473</v>
      </c>
      <c r="D600" t="s">
        <v>736</v>
      </c>
      <c r="E600">
        <v>12</v>
      </c>
      <c r="F600" t="s">
        <v>1281</v>
      </c>
      <c r="G600" s="1">
        <f>DATE(LEFT(Table6[[#This Row],[Shipment Date]],4), MID(Table6[[#This Row],[Shipment Date]],5,2), RIGHT(Table6[[#This Row],[Shipment Date]],2))</f>
        <v>42450</v>
      </c>
      <c r="H600" s="9">
        <f>_xlfn.XLOOKUP(Table6[[#This Row],[Order ID]],Table5[OrderID],Table5[OrderDate],"Error",0)</f>
        <v>42442</v>
      </c>
      <c r="I600" s="6">
        <f>Table6[[#This Row],['[Formatted'] Shipment Dates]]-Table6[[#This Row],[Order Dates]]</f>
        <v>8</v>
      </c>
      <c r="J600" t="str">
        <f>_xlfn.XLOOKUP(Table6[[#This Row],[Product ID]],Product[Product ID],Product[Product Name],"ERROR",0)</f>
        <v>Geitost</v>
      </c>
      <c r="K600" t="str">
        <f>_xlfn.XLOOKUP(Table6[[#This Row],[Product Name]],Product[Product Name],Product[Category],"ERROR",0)</f>
        <v>Dairy Products</v>
      </c>
      <c r="L600" t="str">
        <f>_xlfn.XLOOKUP(Table6[[#This Row],[Order ID]],Table5[OrderID],Table5[ShipmentMode],"Error",0)</f>
        <v>UPS</v>
      </c>
    </row>
    <row r="601" spans="2:12">
      <c r="B601">
        <v>600</v>
      </c>
      <c r="C601">
        <v>10473</v>
      </c>
      <c r="D601" t="s">
        <v>835</v>
      </c>
      <c r="E601">
        <v>12</v>
      </c>
      <c r="F601" t="s">
        <v>1281</v>
      </c>
      <c r="G601" s="1">
        <f>DATE(LEFT(Table6[[#This Row],[Shipment Date]],4), MID(Table6[[#This Row],[Shipment Date]],5,2), RIGHT(Table6[[#This Row],[Shipment Date]],2))</f>
        <v>42450</v>
      </c>
      <c r="H601" s="9">
        <f>_xlfn.XLOOKUP(Table6[[#This Row],[Order ID]],Table5[OrderID],Table5[OrderDate],"Error",0)</f>
        <v>42442</v>
      </c>
      <c r="I601" s="6">
        <f>Table6[[#This Row],['[Formatted'] Shipment Dates]]-Table6[[#This Row],[Order Dates]]</f>
        <v>8</v>
      </c>
      <c r="J601" t="str">
        <f>_xlfn.XLOOKUP(Table6[[#This Row],[Product ID]],Product[Product ID],Product[Product Name],"ERROR",0)</f>
        <v>Flotemysost</v>
      </c>
      <c r="K601" t="str">
        <f>_xlfn.XLOOKUP(Table6[[#This Row],[Product Name]],Product[Product Name],Product[Category],"ERROR",0)</f>
        <v>Dairy Products</v>
      </c>
      <c r="L601" t="str">
        <f>_xlfn.XLOOKUP(Table6[[#This Row],[Order ID]],Table5[OrderID],Table5[ShipmentMode],"Error",0)</f>
        <v>UPS</v>
      </c>
    </row>
    <row r="602" spans="2:12">
      <c r="B602">
        <v>601</v>
      </c>
      <c r="C602">
        <v>10474</v>
      </c>
      <c r="D602" t="s">
        <v>687</v>
      </c>
      <c r="E602">
        <v>12</v>
      </c>
      <c r="F602" t="s">
        <v>1281</v>
      </c>
      <c r="G602" s="1">
        <f>DATE(LEFT(Table6[[#This Row],[Shipment Date]],4), MID(Table6[[#This Row],[Shipment Date]],5,2), RIGHT(Table6[[#This Row],[Shipment Date]],2))</f>
        <v>42450</v>
      </c>
      <c r="H602" s="9">
        <f>_xlfn.XLOOKUP(Table6[[#This Row],[Order ID]],Table5[OrderID],Table5[OrderDate],"Error",0)</f>
        <v>42442</v>
      </c>
      <c r="I602" s="6">
        <f>Table6[[#This Row],['[Formatted'] Shipment Dates]]-Table6[[#This Row],[Order Dates]]</f>
        <v>8</v>
      </c>
      <c r="J602" t="str">
        <f>_xlfn.XLOOKUP(Table6[[#This Row],[Product ID]],Product[Product ID],Product[Product Name],"ERROR",0)</f>
        <v>Tofu</v>
      </c>
      <c r="K602" t="str">
        <f>_xlfn.XLOOKUP(Table6[[#This Row],[Product Name]],Product[Product Name],Product[Category],"ERROR",0)</f>
        <v xml:space="preserve">Produce </v>
      </c>
      <c r="L602" t="str">
        <f>_xlfn.XLOOKUP(Table6[[#This Row],[Order ID]],Table5[OrderID],Table5[ShipmentMode],"Error",0)</f>
        <v>DHL</v>
      </c>
    </row>
    <row r="603" spans="2:12">
      <c r="B603">
        <v>602</v>
      </c>
      <c r="C603">
        <v>10474</v>
      </c>
      <c r="D603" t="s">
        <v>723</v>
      </c>
      <c r="E603">
        <v>18</v>
      </c>
      <c r="F603" t="s">
        <v>1281</v>
      </c>
      <c r="G603" s="1">
        <f>DATE(LEFT(Table6[[#This Row],[Shipment Date]],4), MID(Table6[[#This Row],[Shipment Date]],5,2), RIGHT(Table6[[#This Row],[Shipment Date]],2))</f>
        <v>42450</v>
      </c>
      <c r="H603" s="9">
        <f>_xlfn.XLOOKUP(Table6[[#This Row],[Order ID]],Table5[OrderID],Table5[OrderDate],"Error",0)</f>
        <v>42442</v>
      </c>
      <c r="I603" s="6">
        <f>Table6[[#This Row],['[Formatted'] Shipment Dates]]-Table6[[#This Row],[Order Dates]]</f>
        <v>8</v>
      </c>
      <c r="J603" t="str">
        <f>_xlfn.XLOOKUP(Table6[[#This Row],[Product ID]],Product[Product ID],Product[Product Name],"ERROR",0)</f>
        <v>Rössle Sauerkraut</v>
      </c>
      <c r="K603" t="str">
        <f>_xlfn.XLOOKUP(Table6[[#This Row],[Product Name]],Product[Product Name],Product[Category],"ERROR",0)</f>
        <v xml:space="preserve">Produce </v>
      </c>
      <c r="L603" t="str">
        <f>_xlfn.XLOOKUP(Table6[[#This Row],[Order ID]],Table5[OrderID],Table5[ShipmentMode],"Error",0)</f>
        <v>DHL</v>
      </c>
    </row>
    <row r="604" spans="2:12">
      <c r="B604">
        <v>603</v>
      </c>
      <c r="C604">
        <v>10474</v>
      </c>
      <c r="D604" t="s">
        <v>754</v>
      </c>
      <c r="E604">
        <v>21</v>
      </c>
      <c r="F604" t="s">
        <v>1281</v>
      </c>
      <c r="G604" s="1">
        <f>DATE(LEFT(Table6[[#This Row],[Shipment Date]],4), MID(Table6[[#This Row],[Shipment Date]],5,2), RIGHT(Table6[[#This Row],[Shipment Date]],2))</f>
        <v>42450</v>
      </c>
      <c r="H604" s="9">
        <f>_xlfn.XLOOKUP(Table6[[#This Row],[Order ID]],Table5[OrderID],Table5[OrderDate],"Error",0)</f>
        <v>42442</v>
      </c>
      <c r="I604" s="6">
        <f>Table6[[#This Row],['[Formatted'] Shipment Dates]]-Table6[[#This Row],[Order Dates]]</f>
        <v>8</v>
      </c>
      <c r="J604" t="str">
        <f>_xlfn.XLOOKUP(Table6[[#This Row],[Product ID]],Product[Product ID],Product[Product Name],"ERROR",0)</f>
        <v>Boston Crab Meat</v>
      </c>
      <c r="K604" t="str">
        <f>_xlfn.XLOOKUP(Table6[[#This Row],[Product Name]],Product[Product Name],Product[Category],"ERROR",0)</f>
        <v>Seafood</v>
      </c>
      <c r="L604" t="str">
        <f>_xlfn.XLOOKUP(Table6[[#This Row],[Order ID]],Table5[OrderID],Table5[ShipmentMode],"Error",0)</f>
        <v>DHL</v>
      </c>
    </row>
    <row r="605" spans="2:12">
      <c r="B605">
        <v>604</v>
      </c>
      <c r="C605">
        <v>10474</v>
      </c>
      <c r="D605" t="s">
        <v>845</v>
      </c>
      <c r="E605">
        <v>10</v>
      </c>
      <c r="F605" t="s">
        <v>1282</v>
      </c>
      <c r="G605" s="1">
        <f>DATE(LEFT(Table6[[#This Row],[Shipment Date]],4), MID(Table6[[#This Row],[Shipment Date]],5,2), RIGHT(Table6[[#This Row],[Shipment Date]],2))</f>
        <v>42464</v>
      </c>
      <c r="H605" s="9">
        <f>_xlfn.XLOOKUP(Table6[[#This Row],[Order ID]],Table5[OrderID],Table5[OrderDate],"Error",0)</f>
        <v>42442</v>
      </c>
      <c r="I605" s="6">
        <f>Table6[[#This Row],['[Formatted'] Shipment Dates]]-Table6[[#This Row],[Order Dates]]</f>
        <v>22</v>
      </c>
      <c r="J605" t="str">
        <f>_xlfn.XLOOKUP(Table6[[#This Row],[Product ID]],Product[Product ID],Product[Product Name],"ERROR",0)</f>
        <v>Rhönbräu Klosterbier</v>
      </c>
      <c r="K605" t="str">
        <f>_xlfn.XLOOKUP(Table6[[#This Row],[Product Name]],Product[Product Name],Product[Category],"ERROR",0)</f>
        <v xml:space="preserve">Drinks </v>
      </c>
      <c r="L605" t="str">
        <f>_xlfn.XLOOKUP(Table6[[#This Row],[Order ID]],Table5[OrderID],Table5[ShipmentMode],"Error",0)</f>
        <v>DHL</v>
      </c>
    </row>
    <row r="606" spans="2:12">
      <c r="B606">
        <v>605</v>
      </c>
      <c r="C606">
        <v>10475</v>
      </c>
      <c r="D606" t="s">
        <v>731</v>
      </c>
      <c r="E606">
        <v>35</v>
      </c>
      <c r="F606" t="s">
        <v>1282</v>
      </c>
      <c r="G606" s="1">
        <f>DATE(LEFT(Table6[[#This Row],[Shipment Date]],4), MID(Table6[[#This Row],[Shipment Date]],5,2), RIGHT(Table6[[#This Row],[Shipment Date]],2))</f>
        <v>42464</v>
      </c>
      <c r="H606" s="9">
        <f>_xlfn.XLOOKUP(Table6[[#This Row],[Order ID]],Table5[OrderID],Table5[OrderDate],"Error",0)</f>
        <v>42443</v>
      </c>
      <c r="I606" s="6">
        <f>Table6[[#This Row],['[Formatted'] Shipment Dates]]-Table6[[#This Row],[Order Dates]]</f>
        <v>21</v>
      </c>
      <c r="J606" t="str">
        <f>_xlfn.XLOOKUP(Table6[[#This Row],[Product ID]],Product[Product ID],Product[Product Name],"ERROR",0)</f>
        <v>Gorgonzola Telino</v>
      </c>
      <c r="K606" t="str">
        <f>_xlfn.XLOOKUP(Table6[[#This Row],[Product Name]],Product[Product Name],Product[Category],"ERROR",0)</f>
        <v>Dairy Products</v>
      </c>
      <c r="L606" t="str">
        <f>_xlfn.XLOOKUP(Table6[[#This Row],[Order ID]],Table5[OrderID],Table5[ShipmentMode],"Error",0)</f>
        <v>DHL Express</v>
      </c>
    </row>
    <row r="607" spans="2:12">
      <c r="B607">
        <v>606</v>
      </c>
      <c r="C607">
        <v>10475</v>
      </c>
      <c r="D607" t="s">
        <v>823</v>
      </c>
      <c r="E607">
        <v>60</v>
      </c>
      <c r="F607" t="s">
        <v>1282</v>
      </c>
      <c r="G607" s="1">
        <f>DATE(LEFT(Table6[[#This Row],[Shipment Date]],4), MID(Table6[[#This Row],[Shipment Date]],5,2), RIGHT(Table6[[#This Row],[Shipment Date]],2))</f>
        <v>42464</v>
      </c>
      <c r="H607" s="9">
        <f>_xlfn.XLOOKUP(Table6[[#This Row],[Order ID]],Table5[OrderID],Table5[OrderDate],"Error",0)</f>
        <v>42443</v>
      </c>
      <c r="I607" s="6">
        <f>Table6[[#This Row],['[Formatted'] Shipment Dates]]-Table6[[#This Row],[Order Dates]]</f>
        <v>21</v>
      </c>
      <c r="J607" t="str">
        <f>_xlfn.XLOOKUP(Table6[[#This Row],[Product ID]],Product[Product ID],Product[Product Name],"ERROR",0)</f>
        <v>Louisiana Hot Spiced Okra</v>
      </c>
      <c r="K607" t="str">
        <f>_xlfn.XLOOKUP(Table6[[#This Row],[Product Name]],Product[Product Name],Product[Category],"ERROR",0)</f>
        <v>Condiments</v>
      </c>
      <c r="L607" t="str">
        <f>_xlfn.XLOOKUP(Table6[[#This Row],[Order ID]],Table5[OrderID],Table5[ShipmentMode],"Error",0)</f>
        <v>DHL Express</v>
      </c>
    </row>
    <row r="608" spans="2:12">
      <c r="B608">
        <v>607</v>
      </c>
      <c r="C608">
        <v>10475</v>
      </c>
      <c r="D608" t="s">
        <v>848</v>
      </c>
      <c r="E608">
        <v>42</v>
      </c>
      <c r="F608" t="s">
        <v>1283</v>
      </c>
      <c r="G608" s="1">
        <f>DATE(LEFT(Table6[[#This Row],[Shipment Date]],4), MID(Table6[[#This Row],[Shipment Date]],5,2), RIGHT(Table6[[#This Row],[Shipment Date]],2))</f>
        <v>42453</v>
      </c>
      <c r="H608" s="9">
        <f>_xlfn.XLOOKUP(Table6[[#This Row],[Order ID]],Table5[OrderID],Table5[OrderDate],"Error",0)</f>
        <v>42443</v>
      </c>
      <c r="I608" s="6">
        <f>Table6[[#This Row],['[Formatted'] Shipment Dates]]-Table6[[#This Row],[Order Dates]]</f>
        <v>10</v>
      </c>
      <c r="J608" t="str">
        <f>_xlfn.XLOOKUP(Table6[[#This Row],[Product ID]],Product[Product ID],Product[Product Name],"ERROR",0)</f>
        <v>Lakkalikööri</v>
      </c>
      <c r="K608" t="str">
        <f>_xlfn.XLOOKUP(Table6[[#This Row],[Product Name]],Product[Product Name],Product[Category],"ERROR",0)</f>
        <v xml:space="preserve">Drinks </v>
      </c>
      <c r="L608" t="str">
        <f>_xlfn.XLOOKUP(Table6[[#This Row],[Order ID]],Table5[OrderID],Table5[ShipmentMode],"Error",0)</f>
        <v>DHL Express</v>
      </c>
    </row>
    <row r="609" spans="2:12">
      <c r="B609">
        <v>608</v>
      </c>
      <c r="C609">
        <v>10476</v>
      </c>
      <c r="D609" t="s">
        <v>794</v>
      </c>
      <c r="E609">
        <v>2</v>
      </c>
      <c r="F609" t="s">
        <v>1283</v>
      </c>
      <c r="G609" s="1">
        <f>DATE(LEFT(Table6[[#This Row],[Shipment Date]],4), MID(Table6[[#This Row],[Shipment Date]],5,2), RIGHT(Table6[[#This Row],[Shipment Date]],2))</f>
        <v>42453</v>
      </c>
      <c r="H609" s="9">
        <f>_xlfn.XLOOKUP(Table6[[#This Row],[Order ID]],Table5[OrderID],Table5[OrderDate],"Error",0)</f>
        <v>42446</v>
      </c>
      <c r="I609" s="6">
        <f>Table6[[#This Row],['[Formatted'] Shipment Dates]]-Table6[[#This Row],[Order Dates]]</f>
        <v>7</v>
      </c>
      <c r="J609" t="str">
        <f>_xlfn.XLOOKUP(Table6[[#This Row],[Product ID]],Product[Product ID],Product[Product Name],"ERROR",0)</f>
        <v>Pâté chinois</v>
      </c>
      <c r="K609" t="str">
        <f>_xlfn.XLOOKUP(Table6[[#This Row],[Product Name]],Product[Product Name],Product[Category],"ERROR",0)</f>
        <v>Meat/ Poultry</v>
      </c>
      <c r="L609" t="str">
        <f>_xlfn.XLOOKUP(Table6[[#This Row],[Order ID]],Table5[OrderID],Table5[ShipmentMode],"Error",0)</f>
        <v>UPS</v>
      </c>
    </row>
    <row r="610" spans="2:12">
      <c r="B610">
        <v>609</v>
      </c>
      <c r="C610">
        <v>10476</v>
      </c>
      <c r="D610" t="s">
        <v>833</v>
      </c>
      <c r="E610">
        <v>12</v>
      </c>
      <c r="F610" t="s">
        <v>1284</v>
      </c>
      <c r="G610" s="1">
        <f>DATE(LEFT(Table6[[#This Row],[Shipment Date]],4), MID(Table6[[#This Row],[Shipment Date]],5,2), RIGHT(Table6[[#This Row],[Shipment Date]],2))</f>
        <v>42454</v>
      </c>
      <c r="H610" s="9">
        <f>_xlfn.XLOOKUP(Table6[[#This Row],[Order ID]],Table5[OrderID],Table5[OrderDate],"Error",0)</f>
        <v>42446</v>
      </c>
      <c r="I610" s="6">
        <f>Table6[[#This Row],['[Formatted'] Shipment Dates]]-Table6[[#This Row],[Order Dates]]</f>
        <v>8</v>
      </c>
      <c r="J610" t="str">
        <f>_xlfn.XLOOKUP(Table6[[#This Row],[Product ID]],Product[Product ID],Product[Product Name],"ERROR",0)</f>
        <v>Outback Lager</v>
      </c>
      <c r="K610" t="str">
        <f>_xlfn.XLOOKUP(Table6[[#This Row],[Product Name]],Product[Product Name],Product[Category],"ERROR",0)</f>
        <v xml:space="preserve">Drinks </v>
      </c>
      <c r="L610" t="str">
        <f>_xlfn.XLOOKUP(Table6[[#This Row],[Order ID]],Table5[OrderID],Table5[ShipmentMode],"Error",0)</f>
        <v>UPS</v>
      </c>
    </row>
    <row r="611" spans="2:12">
      <c r="B611">
        <v>610</v>
      </c>
      <c r="C611">
        <v>10477</v>
      </c>
      <c r="D611" t="s">
        <v>648</v>
      </c>
      <c r="E611">
        <v>15</v>
      </c>
      <c r="F611" t="s">
        <v>1284</v>
      </c>
      <c r="G611" s="1">
        <f>DATE(LEFT(Table6[[#This Row],[Shipment Date]],4), MID(Table6[[#This Row],[Shipment Date]],5,2), RIGHT(Table6[[#This Row],[Shipment Date]],2))</f>
        <v>42454</v>
      </c>
      <c r="H611" s="9">
        <f>_xlfn.XLOOKUP(Table6[[#This Row],[Order ID]],Table5[OrderID],Table5[OrderDate],"Error",0)</f>
        <v>42446</v>
      </c>
      <c r="I611" s="6">
        <f>Table6[[#This Row],['[Formatted'] Shipment Dates]]-Table6[[#This Row],[Order Dates]]</f>
        <v>8</v>
      </c>
      <c r="J611" t="str">
        <f>_xlfn.XLOOKUP(Table6[[#This Row],[Product ID]],Product[Product ID],Product[Product Name],"ERROR",0)</f>
        <v>Chai</v>
      </c>
      <c r="K611" t="str">
        <f>_xlfn.XLOOKUP(Table6[[#This Row],[Product Name]],Product[Product Name],Product[Category],"ERROR",0)</f>
        <v xml:space="preserve">Drinks </v>
      </c>
      <c r="L611" t="str">
        <f>_xlfn.XLOOKUP(Table6[[#This Row],[Order ID]],Table5[OrderID],Table5[ShipmentMode],"Error",0)</f>
        <v>DHL</v>
      </c>
    </row>
    <row r="612" spans="2:12">
      <c r="B612">
        <v>611</v>
      </c>
      <c r="C612">
        <v>10477</v>
      </c>
      <c r="D612" t="s">
        <v>703</v>
      </c>
      <c r="E612">
        <v>21</v>
      </c>
      <c r="F612" t="s">
        <v>1284</v>
      </c>
      <c r="G612" s="1">
        <f>DATE(LEFT(Table6[[#This Row],[Shipment Date]],4), MID(Table6[[#This Row],[Shipment Date]],5,2), RIGHT(Table6[[#This Row],[Shipment Date]],2))</f>
        <v>42454</v>
      </c>
      <c r="H612" s="9">
        <f>_xlfn.XLOOKUP(Table6[[#This Row],[Order ID]],Table5[OrderID],Table5[OrderDate],"Error",0)</f>
        <v>42446</v>
      </c>
      <c r="I612" s="6">
        <f>Table6[[#This Row],['[Formatted'] Shipment Dates]]-Table6[[#This Row],[Order Dates]]</f>
        <v>8</v>
      </c>
      <c r="J612" t="str">
        <f>_xlfn.XLOOKUP(Table6[[#This Row],[Product ID]],Product[Product ID],Product[Product Name],"ERROR",0)</f>
        <v>Sir Rodney's Scones</v>
      </c>
      <c r="K612" t="str">
        <f>_xlfn.XLOOKUP(Table6[[#This Row],[Product Name]],Product[Product Name],Product[Category],"ERROR",0)</f>
        <v>Desserts</v>
      </c>
      <c r="L612" t="str">
        <f>_xlfn.XLOOKUP(Table6[[#This Row],[Order ID]],Table5[OrderID],Table5[ShipmentMode],"Error",0)</f>
        <v>DHL</v>
      </c>
    </row>
    <row r="613" spans="2:12">
      <c r="B613">
        <v>612</v>
      </c>
      <c r="C613">
        <v>10477</v>
      </c>
      <c r="D613" t="s">
        <v>752</v>
      </c>
      <c r="E613">
        <v>20</v>
      </c>
      <c r="F613" t="s">
        <v>1285</v>
      </c>
      <c r="G613" s="1">
        <f>DATE(LEFT(Table6[[#This Row],[Shipment Date]],4), MID(Table6[[#This Row],[Shipment Date]],5,2), RIGHT(Table6[[#This Row],[Shipment Date]],2))</f>
        <v>42455</v>
      </c>
      <c r="H613" s="9">
        <f>_xlfn.XLOOKUP(Table6[[#This Row],[Order ID]],Table5[OrderID],Table5[OrderDate],"Error",0)</f>
        <v>42446</v>
      </c>
      <c r="I613" s="6">
        <f>Table6[[#This Row],['[Formatted'] Shipment Dates]]-Table6[[#This Row],[Order Dates]]</f>
        <v>9</v>
      </c>
      <c r="J613" t="str">
        <f>_xlfn.XLOOKUP(Table6[[#This Row],[Product ID]],Product[Product ID],Product[Product Name],"ERROR",0)</f>
        <v>Chartreuse verte</v>
      </c>
      <c r="K613" t="str">
        <f>_xlfn.XLOOKUP(Table6[[#This Row],[Product Name]],Product[Product Name],Product[Category],"ERROR",0)</f>
        <v xml:space="preserve">Drinks </v>
      </c>
      <c r="L613" t="str">
        <f>_xlfn.XLOOKUP(Table6[[#This Row],[Order ID]],Table5[OrderID],Table5[ShipmentMode],"Error",0)</f>
        <v>DHL</v>
      </c>
    </row>
    <row r="614" spans="2:12">
      <c r="B614">
        <v>613</v>
      </c>
      <c r="C614">
        <v>10478</v>
      </c>
      <c r="D614" t="s">
        <v>677</v>
      </c>
      <c r="E614">
        <v>20</v>
      </c>
      <c r="F614" t="s">
        <v>1281</v>
      </c>
      <c r="G614" s="1">
        <f>DATE(LEFT(Table6[[#This Row],[Shipment Date]],4), MID(Table6[[#This Row],[Shipment Date]],5,2), RIGHT(Table6[[#This Row],[Shipment Date]],2))</f>
        <v>42450</v>
      </c>
      <c r="H614" s="9">
        <f>_xlfn.XLOOKUP(Table6[[#This Row],[Order ID]],Table5[OrderID],Table5[OrderDate],"Error",0)</f>
        <v>42447</v>
      </c>
      <c r="I614" s="6">
        <f>Table6[[#This Row],['[Formatted'] Shipment Dates]]-Table6[[#This Row],[Order Dates]]</f>
        <v>3</v>
      </c>
      <c r="J614" t="str">
        <f>_xlfn.XLOOKUP(Table6[[#This Row],[Product ID]],Product[Product ID],Product[Product Name],"ERROR",0)</f>
        <v>Ikura</v>
      </c>
      <c r="K614" t="str">
        <f>_xlfn.XLOOKUP(Table6[[#This Row],[Product Name]],Product[Product Name],Product[Category],"ERROR",0)</f>
        <v>Seafood</v>
      </c>
      <c r="L614" t="str">
        <f>_xlfn.XLOOKUP(Table6[[#This Row],[Order ID]],Table5[OrderID],Table5[ShipmentMode],"Error",0)</f>
        <v>UPS</v>
      </c>
    </row>
    <row r="615" spans="2:12">
      <c r="B615">
        <v>614</v>
      </c>
      <c r="C615">
        <v>10479</v>
      </c>
      <c r="D615" t="s">
        <v>749</v>
      </c>
      <c r="E615">
        <v>30</v>
      </c>
      <c r="F615" t="s">
        <v>1281</v>
      </c>
      <c r="G615" s="1">
        <f>DATE(LEFT(Table6[[#This Row],[Shipment Date]],4), MID(Table6[[#This Row],[Shipment Date]],5,2), RIGHT(Table6[[#This Row],[Shipment Date]],2))</f>
        <v>42450</v>
      </c>
      <c r="H615" s="9">
        <f>_xlfn.XLOOKUP(Table6[[#This Row],[Order ID]],Table5[OrderID],Table5[OrderDate],"Error",0)</f>
        <v>42448</v>
      </c>
      <c r="I615" s="6">
        <f>Table6[[#This Row],['[Formatted'] Shipment Dates]]-Table6[[#This Row],[Order Dates]]</f>
        <v>2</v>
      </c>
      <c r="J615" t="str">
        <f>_xlfn.XLOOKUP(Table6[[#This Row],[Product ID]],Product[Product ID],Product[Product Name],"ERROR",0)</f>
        <v>Côte de Blaye</v>
      </c>
      <c r="K615" t="str">
        <f>_xlfn.XLOOKUP(Table6[[#This Row],[Product Name]],Product[Product Name],Product[Category],"ERROR",0)</f>
        <v xml:space="preserve">Drinks </v>
      </c>
      <c r="L615" t="str">
        <f>_xlfn.XLOOKUP(Table6[[#This Row],[Order ID]],Table5[OrderID],Table5[ShipmentMode],"Error",0)</f>
        <v>UPS</v>
      </c>
    </row>
    <row r="616" spans="2:12">
      <c r="B616">
        <v>615</v>
      </c>
      <c r="C616">
        <v>10479</v>
      </c>
      <c r="D616" t="s">
        <v>789</v>
      </c>
      <c r="E616">
        <v>28</v>
      </c>
      <c r="F616" t="s">
        <v>1281</v>
      </c>
      <c r="G616" s="1">
        <f>DATE(LEFT(Table6[[#This Row],[Shipment Date]],4), MID(Table6[[#This Row],[Shipment Date]],5,2), RIGHT(Table6[[#This Row],[Shipment Date]],2))</f>
        <v>42450</v>
      </c>
      <c r="H616" s="9">
        <f>_xlfn.XLOOKUP(Table6[[#This Row],[Order ID]],Table5[OrderID],Table5[OrderDate],"Error",0)</f>
        <v>42448</v>
      </c>
      <c r="I616" s="6">
        <f>Table6[[#This Row],['[Formatted'] Shipment Dates]]-Table6[[#This Row],[Order Dates]]</f>
        <v>2</v>
      </c>
      <c r="J616" t="str">
        <f>_xlfn.XLOOKUP(Table6[[#This Row],[Product ID]],Product[Product ID],Product[Product Name],"ERROR",0)</f>
        <v>Perth Pasties</v>
      </c>
      <c r="K616" t="str">
        <f>_xlfn.XLOOKUP(Table6[[#This Row],[Product Name]],Product[Product Name],Product[Category],"ERROR",0)</f>
        <v>Meat/ Poultry</v>
      </c>
      <c r="L616" t="str">
        <f>_xlfn.XLOOKUP(Table6[[#This Row],[Order ID]],Table5[OrderID],Table5[ShipmentMode],"Error",0)</f>
        <v>UPS</v>
      </c>
    </row>
    <row r="617" spans="2:12">
      <c r="B617">
        <v>616</v>
      </c>
      <c r="C617">
        <v>10479</v>
      </c>
      <c r="D617" t="s">
        <v>804</v>
      </c>
      <c r="E617">
        <v>60</v>
      </c>
      <c r="F617" t="s">
        <v>1281</v>
      </c>
      <c r="G617" s="1">
        <f>DATE(LEFT(Table6[[#This Row],[Shipment Date]],4), MID(Table6[[#This Row],[Shipment Date]],5,2), RIGHT(Table6[[#This Row],[Shipment Date]],2))</f>
        <v>42450</v>
      </c>
      <c r="H617" s="9">
        <f>_xlfn.XLOOKUP(Table6[[#This Row],[Order ID]],Table5[OrderID],Table5[OrderDate],"Error",0)</f>
        <v>42448</v>
      </c>
      <c r="I617" s="6">
        <f>Table6[[#This Row],['[Formatted'] Shipment Dates]]-Table6[[#This Row],[Order Dates]]</f>
        <v>2</v>
      </c>
      <c r="J617" t="str">
        <f>_xlfn.XLOOKUP(Table6[[#This Row],[Product ID]],Product[Product ID],Product[Product Name],"ERROR",0)</f>
        <v>Raclette Courdavault</v>
      </c>
      <c r="K617" t="str">
        <f>_xlfn.XLOOKUP(Table6[[#This Row],[Product Name]],Product[Product Name],Product[Category],"ERROR",0)</f>
        <v>Dairy Products</v>
      </c>
      <c r="L617" t="str">
        <f>_xlfn.XLOOKUP(Table6[[#This Row],[Order ID]],Table5[OrderID],Table5[ShipmentMode],"Error",0)</f>
        <v>UPS</v>
      </c>
    </row>
    <row r="618" spans="2:12">
      <c r="B618">
        <v>617</v>
      </c>
      <c r="C618">
        <v>10479</v>
      </c>
      <c r="D618" t="s">
        <v>819</v>
      </c>
      <c r="E618">
        <v>30</v>
      </c>
      <c r="F618" t="s">
        <v>1283</v>
      </c>
      <c r="G618" s="1">
        <f>DATE(LEFT(Table6[[#This Row],[Shipment Date]],4), MID(Table6[[#This Row],[Shipment Date]],5,2), RIGHT(Table6[[#This Row],[Shipment Date]],2))</f>
        <v>42453</v>
      </c>
      <c r="H618" s="9">
        <f>_xlfn.XLOOKUP(Table6[[#This Row],[Order ID]],Table5[OrderID],Table5[OrderDate],"Error",0)</f>
        <v>42448</v>
      </c>
      <c r="I618" s="6">
        <f>Table6[[#This Row],['[Formatted'] Shipment Dates]]-Table6[[#This Row],[Order Dates]]</f>
        <v>5</v>
      </c>
      <c r="J618" t="str">
        <f>_xlfn.XLOOKUP(Table6[[#This Row],[Product ID]],Product[Product ID],Product[Product Name],"ERROR",0)</f>
        <v>Wimmers gute Semmelknödel</v>
      </c>
      <c r="K618" t="str">
        <f>_xlfn.XLOOKUP(Table6[[#This Row],[Product Name]],Product[Product Name],Product[Category],"ERROR",0)</f>
        <v xml:space="preserve">Grains/ Cereals </v>
      </c>
      <c r="L618" t="str">
        <f>_xlfn.XLOOKUP(Table6[[#This Row],[Order ID]],Table5[OrderID],Table5[ShipmentMode],"Error",0)</f>
        <v>UPS</v>
      </c>
    </row>
    <row r="619" spans="2:12">
      <c r="B619">
        <v>618</v>
      </c>
      <c r="C619">
        <v>10480</v>
      </c>
      <c r="D619" t="s">
        <v>772</v>
      </c>
      <c r="E619">
        <v>30</v>
      </c>
      <c r="F619" t="s">
        <v>1283</v>
      </c>
      <c r="G619" s="1">
        <f>DATE(LEFT(Table6[[#This Row],[Shipment Date]],4), MID(Table6[[#This Row],[Shipment Date]],5,2), RIGHT(Table6[[#This Row],[Shipment Date]],2))</f>
        <v>42453</v>
      </c>
      <c r="H619" s="9">
        <f>_xlfn.XLOOKUP(Table6[[#This Row],[Order ID]],Table5[OrderID],Table5[OrderDate],"Error",0)</f>
        <v>42449</v>
      </c>
      <c r="I619" s="6">
        <f>Table6[[#This Row],['[Formatted'] Shipment Dates]]-Table6[[#This Row],[Order Dates]]</f>
        <v>4</v>
      </c>
      <c r="J619" t="str">
        <f>_xlfn.XLOOKUP(Table6[[#This Row],[Product ID]],Product[Product ID],Product[Product Name],"ERROR",0)</f>
        <v>Zaanse koeken</v>
      </c>
      <c r="K619" t="str">
        <f>_xlfn.XLOOKUP(Table6[[#This Row],[Product Name]],Product[Product Name],Product[Category],"ERROR",0)</f>
        <v>Desserts</v>
      </c>
      <c r="L619" t="str">
        <f>_xlfn.XLOOKUP(Table6[[#This Row],[Order ID]],Table5[OrderID],Table5[ShipmentMode],"Error",0)</f>
        <v>DHL</v>
      </c>
    </row>
    <row r="620" spans="2:12">
      <c r="B620">
        <v>619</v>
      </c>
      <c r="C620">
        <v>10480</v>
      </c>
      <c r="D620" t="s">
        <v>804</v>
      </c>
      <c r="E620">
        <v>12</v>
      </c>
      <c r="F620" t="s">
        <v>1284</v>
      </c>
      <c r="G620" s="1">
        <f>DATE(LEFT(Table6[[#This Row],[Shipment Date]],4), MID(Table6[[#This Row],[Shipment Date]],5,2), RIGHT(Table6[[#This Row],[Shipment Date]],2))</f>
        <v>42454</v>
      </c>
      <c r="H620" s="9">
        <f>_xlfn.XLOOKUP(Table6[[#This Row],[Order ID]],Table5[OrderID],Table5[OrderDate],"Error",0)</f>
        <v>42449</v>
      </c>
      <c r="I620" s="6">
        <f>Table6[[#This Row],['[Formatted'] Shipment Dates]]-Table6[[#This Row],[Order Dates]]</f>
        <v>5</v>
      </c>
      <c r="J620" t="str">
        <f>_xlfn.XLOOKUP(Table6[[#This Row],[Product ID]],Product[Product ID],Product[Product Name],"ERROR",0)</f>
        <v>Raclette Courdavault</v>
      </c>
      <c r="K620" t="str">
        <f>_xlfn.XLOOKUP(Table6[[#This Row],[Product Name]],Product[Product Name],Product[Category],"ERROR",0)</f>
        <v>Dairy Products</v>
      </c>
      <c r="L620" t="str">
        <f>_xlfn.XLOOKUP(Table6[[#This Row],[Order ID]],Table5[OrderID],Table5[ShipmentMode],"Error",0)</f>
        <v>DHL</v>
      </c>
    </row>
    <row r="621" spans="2:12">
      <c r="B621">
        <v>620</v>
      </c>
      <c r="C621">
        <v>10481</v>
      </c>
      <c r="D621" t="s">
        <v>778</v>
      </c>
      <c r="E621">
        <v>24</v>
      </c>
      <c r="F621" t="s">
        <v>1284</v>
      </c>
      <c r="G621" s="1">
        <f>DATE(LEFT(Table6[[#This Row],[Shipment Date]],4), MID(Table6[[#This Row],[Shipment Date]],5,2), RIGHT(Table6[[#This Row],[Shipment Date]],2))</f>
        <v>42454</v>
      </c>
      <c r="H621" s="9">
        <f>_xlfn.XLOOKUP(Table6[[#This Row],[Order ID]],Table5[OrderID],Table5[OrderDate],"Error",0)</f>
        <v>42449</v>
      </c>
      <c r="I621" s="6">
        <f>Table6[[#This Row],['[Formatted'] Shipment Dates]]-Table6[[#This Row],[Order Dates]]</f>
        <v>5</v>
      </c>
      <c r="J621" t="str">
        <f>_xlfn.XLOOKUP(Table6[[#This Row],[Product ID]],Product[Product ID],Product[Product Name],"ERROR",0)</f>
        <v>Maxilaku</v>
      </c>
      <c r="K621" t="str">
        <f>_xlfn.XLOOKUP(Table6[[#This Row],[Product Name]],Product[Product Name],Product[Category],"ERROR",0)</f>
        <v>Desserts</v>
      </c>
      <c r="L621" t="str">
        <f>_xlfn.XLOOKUP(Table6[[#This Row],[Order ID]],Table5[OrderID],Table5[ShipmentMode],"Error",0)</f>
        <v>DHL</v>
      </c>
    </row>
    <row r="622" spans="2:12">
      <c r="B622">
        <v>621</v>
      </c>
      <c r="C622">
        <v>10481</v>
      </c>
      <c r="D622" t="s">
        <v>808</v>
      </c>
      <c r="E622">
        <v>40</v>
      </c>
      <c r="F622" t="s">
        <v>1286</v>
      </c>
      <c r="G622" s="1">
        <f>DATE(LEFT(Table6[[#This Row],[Shipment Date]],4), MID(Table6[[#This Row],[Shipment Date]],5,2), RIGHT(Table6[[#This Row],[Shipment Date]],2))</f>
        <v>42470</v>
      </c>
      <c r="H622" s="9">
        <f>_xlfn.XLOOKUP(Table6[[#This Row],[Order ID]],Table5[OrderID],Table5[OrderDate],"Error",0)</f>
        <v>42449</v>
      </c>
      <c r="I622" s="6">
        <f>Table6[[#This Row],['[Formatted'] Shipment Dates]]-Table6[[#This Row],[Order Dates]]</f>
        <v>21</v>
      </c>
      <c r="J622" t="str">
        <f>_xlfn.XLOOKUP(Table6[[#This Row],[Product ID]],Product[Product ID],Product[Product Name],"ERROR",0)</f>
        <v>Camembert Pierrot</v>
      </c>
      <c r="K622" t="str">
        <f>_xlfn.XLOOKUP(Table6[[#This Row],[Product Name]],Product[Product Name],Product[Category],"ERROR",0)</f>
        <v>Dairy Products</v>
      </c>
      <c r="L622" t="str">
        <f>_xlfn.XLOOKUP(Table6[[#This Row],[Order ID]],Table5[OrderID],Table5[ShipmentMode],"Error",0)</f>
        <v>DHL</v>
      </c>
    </row>
    <row r="623" spans="2:12">
      <c r="B623">
        <v>622</v>
      </c>
      <c r="C623">
        <v>10482</v>
      </c>
      <c r="D623" t="s">
        <v>754</v>
      </c>
      <c r="E623">
        <v>10</v>
      </c>
      <c r="F623" t="s">
        <v>1287</v>
      </c>
      <c r="G623" s="1">
        <f>DATE(LEFT(Table6[[#This Row],[Shipment Date]],4), MID(Table6[[#This Row],[Shipment Date]],5,2), RIGHT(Table6[[#This Row],[Shipment Date]],2))</f>
        <v>42485</v>
      </c>
      <c r="H623" s="9">
        <f>_xlfn.XLOOKUP(Table6[[#This Row],[Order ID]],Table5[OrderID],Table5[OrderDate],"Error",0)</f>
        <v>42450</v>
      </c>
      <c r="I623" s="6">
        <f>Table6[[#This Row],['[Formatted'] Shipment Dates]]-Table6[[#This Row],[Order Dates]]</f>
        <v>35</v>
      </c>
      <c r="J623" t="str">
        <f>_xlfn.XLOOKUP(Table6[[#This Row],[Product ID]],Product[Product ID],Product[Product Name],"ERROR",0)</f>
        <v>Boston Crab Meat</v>
      </c>
      <c r="K623" t="str">
        <f>_xlfn.XLOOKUP(Table6[[#This Row],[Product Name]],Product[Product Name],Product[Category],"ERROR",0)</f>
        <v>Seafood</v>
      </c>
      <c r="L623" t="str">
        <f>_xlfn.XLOOKUP(Table6[[#This Row],[Order ID]],Table5[OrderID],Table5[ShipmentMode],"Error",0)</f>
        <v>UPS</v>
      </c>
    </row>
    <row r="624" spans="2:12">
      <c r="B624">
        <v>623</v>
      </c>
      <c r="C624">
        <v>10483</v>
      </c>
      <c r="D624" t="s">
        <v>739</v>
      </c>
      <c r="E624">
        <v>35</v>
      </c>
      <c r="F624" t="s">
        <v>1287</v>
      </c>
      <c r="G624" s="1">
        <f>DATE(LEFT(Table6[[#This Row],[Shipment Date]],4), MID(Table6[[#This Row],[Shipment Date]],5,2), RIGHT(Table6[[#This Row],[Shipment Date]],2))</f>
        <v>42485</v>
      </c>
      <c r="H624" s="9">
        <f>_xlfn.XLOOKUP(Table6[[#This Row],[Order ID]],Table5[OrderID],Table5[OrderDate],"Error",0)</f>
        <v>42453</v>
      </c>
      <c r="I624" s="6">
        <f>Table6[[#This Row],['[Formatted'] Shipment Dates]]-Table6[[#This Row],[Order Dates]]</f>
        <v>32</v>
      </c>
      <c r="J624" t="str">
        <f>_xlfn.XLOOKUP(Table6[[#This Row],[Product ID]],Product[Product ID],Product[Product Name],"ERROR",0)</f>
        <v>Sasquatch Ale</v>
      </c>
      <c r="K624" t="str">
        <f>_xlfn.XLOOKUP(Table6[[#This Row],[Product Name]],Product[Product Name],Product[Category],"ERROR",0)</f>
        <v xml:space="preserve">Drinks </v>
      </c>
      <c r="L624" t="str">
        <f>_xlfn.XLOOKUP(Table6[[#This Row],[Order ID]],Table5[OrderID],Table5[ShipmentMode],"Error",0)</f>
        <v>DHL</v>
      </c>
    </row>
    <row r="625" spans="2:12">
      <c r="B625">
        <v>624</v>
      </c>
      <c r="C625">
        <v>10483</v>
      </c>
      <c r="D625" t="s">
        <v>850</v>
      </c>
      <c r="E625">
        <v>30</v>
      </c>
      <c r="F625" t="s">
        <v>1288</v>
      </c>
      <c r="G625" s="1">
        <f>DATE(LEFT(Table6[[#This Row],[Shipment Date]],4), MID(Table6[[#This Row],[Shipment Date]],5,2), RIGHT(Table6[[#This Row],[Shipment Date]],2))</f>
        <v>42461</v>
      </c>
      <c r="H625" s="9">
        <f>_xlfn.XLOOKUP(Table6[[#This Row],[Order ID]],Table5[OrderID],Table5[OrderDate],"Error",0)</f>
        <v>42453</v>
      </c>
      <c r="I625" s="6">
        <f>Table6[[#This Row],['[Formatted'] Shipment Dates]]-Table6[[#This Row],[Order Dates]]</f>
        <v>8</v>
      </c>
      <c r="J625" t="str">
        <f>_xlfn.XLOOKUP(Table6[[#This Row],[Product ID]],Product[Product ID],Product[Product Name],"ERROR",0)</f>
        <v>Original Frankfurter grüne Soße</v>
      </c>
      <c r="K625" t="str">
        <f>_xlfn.XLOOKUP(Table6[[#This Row],[Product Name]],Product[Product Name],Product[Category],"ERROR",0)</f>
        <v>Condiments</v>
      </c>
      <c r="L625" t="str">
        <f>_xlfn.XLOOKUP(Table6[[#This Row],[Order ID]],Table5[OrderID],Table5[ShipmentMode],"Error",0)</f>
        <v>DHL</v>
      </c>
    </row>
    <row r="626" spans="2:12">
      <c r="B626">
        <v>625</v>
      </c>
      <c r="C626">
        <v>10484</v>
      </c>
      <c r="D626" t="s">
        <v>703</v>
      </c>
      <c r="E626">
        <v>14</v>
      </c>
      <c r="F626" t="s">
        <v>1288</v>
      </c>
      <c r="G626" s="1">
        <f>DATE(LEFT(Table6[[#This Row],[Shipment Date]],4), MID(Table6[[#This Row],[Shipment Date]],5,2), RIGHT(Table6[[#This Row],[Shipment Date]],2))</f>
        <v>42461</v>
      </c>
      <c r="H626" s="9">
        <f>_xlfn.XLOOKUP(Table6[[#This Row],[Order ID]],Table5[OrderID],Table5[OrderDate],"Error",0)</f>
        <v>42453</v>
      </c>
      <c r="I626" s="6">
        <f>Table6[[#This Row],['[Formatted'] Shipment Dates]]-Table6[[#This Row],[Order Dates]]</f>
        <v>8</v>
      </c>
      <c r="J626" t="str">
        <f>_xlfn.XLOOKUP(Table6[[#This Row],[Product ID]],Product[Product ID],Product[Product Name],"ERROR",0)</f>
        <v>Sir Rodney's Scones</v>
      </c>
      <c r="K626" t="str">
        <f>_xlfn.XLOOKUP(Table6[[#This Row],[Product Name]],Product[Product Name],Product[Category],"ERROR",0)</f>
        <v>Desserts</v>
      </c>
      <c r="L626" t="str">
        <f>_xlfn.XLOOKUP(Table6[[#This Row],[Order ID]],Table5[OrderID],Table5[ShipmentMode],"Error",0)</f>
        <v>UPS</v>
      </c>
    </row>
    <row r="627" spans="2:12">
      <c r="B627">
        <v>626</v>
      </c>
      <c r="C627">
        <v>10484</v>
      </c>
      <c r="D627" t="s">
        <v>754</v>
      </c>
      <c r="E627">
        <v>10</v>
      </c>
      <c r="F627" t="s">
        <v>1288</v>
      </c>
      <c r="G627" s="1">
        <f>DATE(LEFT(Table6[[#This Row],[Shipment Date]],4), MID(Table6[[#This Row],[Shipment Date]],5,2), RIGHT(Table6[[#This Row],[Shipment Date]],2))</f>
        <v>42461</v>
      </c>
      <c r="H627" s="9">
        <f>_xlfn.XLOOKUP(Table6[[#This Row],[Order ID]],Table5[OrderID],Table5[OrderDate],"Error",0)</f>
        <v>42453</v>
      </c>
      <c r="I627" s="6">
        <f>Table6[[#This Row],['[Formatted'] Shipment Dates]]-Table6[[#This Row],[Order Dates]]</f>
        <v>8</v>
      </c>
      <c r="J627" t="str">
        <f>_xlfn.XLOOKUP(Table6[[#This Row],[Product ID]],Product[Product ID],Product[Product Name],"ERROR",0)</f>
        <v>Boston Crab Meat</v>
      </c>
      <c r="K627" t="str">
        <f>_xlfn.XLOOKUP(Table6[[#This Row],[Product Name]],Product[Product Name],Product[Category],"ERROR",0)</f>
        <v>Seafood</v>
      </c>
      <c r="L627" t="str">
        <f>_xlfn.XLOOKUP(Table6[[#This Row],[Order ID]],Table5[OrderID],Table5[ShipmentMode],"Error",0)</f>
        <v>UPS</v>
      </c>
    </row>
    <row r="628" spans="2:12">
      <c r="B628">
        <v>627</v>
      </c>
      <c r="C628">
        <v>10484</v>
      </c>
      <c r="D628" t="s">
        <v>784</v>
      </c>
      <c r="E628">
        <v>3</v>
      </c>
      <c r="F628" t="s">
        <v>1289</v>
      </c>
      <c r="G628" s="1">
        <f>DATE(LEFT(Table6[[#This Row],[Shipment Date]],4), MID(Table6[[#This Row],[Shipment Date]],5,2), RIGHT(Table6[[#This Row],[Shipment Date]],2))</f>
        <v>42460</v>
      </c>
      <c r="H628" s="9">
        <f>_xlfn.XLOOKUP(Table6[[#This Row],[Order ID]],Table5[OrderID],Table5[OrderDate],"Error",0)</f>
        <v>42453</v>
      </c>
      <c r="I628" s="6">
        <f>Table6[[#This Row],['[Formatted'] Shipment Dates]]-Table6[[#This Row],[Order Dates]]</f>
        <v>7</v>
      </c>
      <c r="J628" t="str">
        <f>_xlfn.XLOOKUP(Table6[[#This Row],[Product ID]],Product[Product ID],Product[Product Name],"ERROR",0)</f>
        <v>Manjimup Dried Apples</v>
      </c>
      <c r="K628" t="str">
        <f>_xlfn.XLOOKUP(Table6[[#This Row],[Product Name]],Product[Product Name],Product[Category],"ERROR",0)</f>
        <v xml:space="preserve">Produce </v>
      </c>
      <c r="L628" t="str">
        <f>_xlfn.XLOOKUP(Table6[[#This Row],[Order ID]],Table5[OrderID],Table5[ShipmentMode],"Error",0)</f>
        <v>UPS</v>
      </c>
    </row>
    <row r="629" spans="2:12">
      <c r="B629">
        <v>628</v>
      </c>
      <c r="C629">
        <v>10485</v>
      </c>
      <c r="D629" t="s">
        <v>653</v>
      </c>
      <c r="E629">
        <v>20</v>
      </c>
      <c r="F629" t="s">
        <v>1289</v>
      </c>
      <c r="G629" s="1">
        <f>DATE(LEFT(Table6[[#This Row],[Shipment Date]],4), MID(Table6[[#This Row],[Shipment Date]],5,2), RIGHT(Table6[[#This Row],[Shipment Date]],2))</f>
        <v>42460</v>
      </c>
      <c r="H629" s="9">
        <f>_xlfn.XLOOKUP(Table6[[#This Row],[Order ID]],Table5[OrderID],Table5[OrderDate],"Error",0)</f>
        <v>42454</v>
      </c>
      <c r="I629" s="6">
        <f>Table6[[#This Row],['[Formatted'] Shipment Dates]]-Table6[[#This Row],[Order Dates]]</f>
        <v>6</v>
      </c>
      <c r="J629" t="str">
        <f>_xlfn.XLOOKUP(Table6[[#This Row],[Product ID]],Product[Product ID],Product[Product Name],"ERROR",0)</f>
        <v>Chang</v>
      </c>
      <c r="K629" t="str">
        <f>_xlfn.XLOOKUP(Table6[[#This Row],[Product Name]],Product[Product Name],Product[Category],"ERROR",0)</f>
        <v xml:space="preserve">Drinks </v>
      </c>
      <c r="L629" t="str">
        <f>_xlfn.XLOOKUP(Table6[[#This Row],[Order ID]],Table5[OrderID],Table5[ShipmentMode],"Error",0)</f>
        <v>DHL</v>
      </c>
    </row>
    <row r="630" spans="2:12">
      <c r="B630">
        <v>629</v>
      </c>
      <c r="C630">
        <v>10485</v>
      </c>
      <c r="D630" t="s">
        <v>658</v>
      </c>
      <c r="E630">
        <v>20</v>
      </c>
      <c r="F630" t="s">
        <v>1289</v>
      </c>
      <c r="G630" s="1">
        <f>DATE(LEFT(Table6[[#This Row],[Shipment Date]],4), MID(Table6[[#This Row],[Shipment Date]],5,2), RIGHT(Table6[[#This Row],[Shipment Date]],2))</f>
        <v>42460</v>
      </c>
      <c r="H630" s="9">
        <f>_xlfn.XLOOKUP(Table6[[#This Row],[Order ID]],Table5[OrderID],Table5[OrderDate],"Error",0)</f>
        <v>42454</v>
      </c>
      <c r="I630" s="6">
        <f>Table6[[#This Row],['[Formatted'] Shipment Dates]]-Table6[[#This Row],[Order Dates]]</f>
        <v>6</v>
      </c>
      <c r="J630" t="str">
        <f>_xlfn.XLOOKUP(Table6[[#This Row],[Product ID]],Product[Product ID],Product[Product Name],"ERROR",0)</f>
        <v>Aniseed Syrup</v>
      </c>
      <c r="K630" t="str">
        <f>_xlfn.XLOOKUP(Table6[[#This Row],[Product Name]],Product[Product Name],Product[Category],"ERROR",0)</f>
        <v>Condiments</v>
      </c>
      <c r="L630" t="str">
        <f>_xlfn.XLOOKUP(Table6[[#This Row],[Order ID]],Table5[OrderID],Table5[ShipmentMode],"Error",0)</f>
        <v>DHL</v>
      </c>
    </row>
    <row r="631" spans="2:12">
      <c r="B631">
        <v>630</v>
      </c>
      <c r="C631">
        <v>10485</v>
      </c>
      <c r="D631" t="s">
        <v>794</v>
      </c>
      <c r="E631">
        <v>30</v>
      </c>
      <c r="F631" t="s">
        <v>1289</v>
      </c>
      <c r="G631" s="1">
        <f>DATE(LEFT(Table6[[#This Row],[Shipment Date]],4), MID(Table6[[#This Row],[Shipment Date]],5,2), RIGHT(Table6[[#This Row],[Shipment Date]],2))</f>
        <v>42460</v>
      </c>
      <c r="H631" s="9">
        <f>_xlfn.XLOOKUP(Table6[[#This Row],[Order ID]],Table5[OrderID],Table5[OrderDate],"Error",0)</f>
        <v>42454</v>
      </c>
      <c r="I631" s="6">
        <f>Table6[[#This Row],['[Formatted'] Shipment Dates]]-Table6[[#This Row],[Order Dates]]</f>
        <v>6</v>
      </c>
      <c r="J631" t="str">
        <f>_xlfn.XLOOKUP(Table6[[#This Row],[Product ID]],Product[Product ID],Product[Product Name],"ERROR",0)</f>
        <v>Pâté chinois</v>
      </c>
      <c r="K631" t="str">
        <f>_xlfn.XLOOKUP(Table6[[#This Row],[Product Name]],Product[Product Name],Product[Category],"ERROR",0)</f>
        <v>Meat/ Poultry</v>
      </c>
      <c r="L631" t="str">
        <f>_xlfn.XLOOKUP(Table6[[#This Row],[Order ID]],Table5[OrderID],Table5[ShipmentMode],"Error",0)</f>
        <v>DHL</v>
      </c>
    </row>
    <row r="632" spans="2:12">
      <c r="B632">
        <v>631</v>
      </c>
      <c r="C632">
        <v>10485</v>
      </c>
      <c r="D632" t="s">
        <v>833</v>
      </c>
      <c r="E632">
        <v>60</v>
      </c>
      <c r="F632" t="s">
        <v>1290</v>
      </c>
      <c r="G632" s="1">
        <f>DATE(LEFT(Table6[[#This Row],[Shipment Date]],4), MID(Table6[[#This Row],[Shipment Date]],5,2), RIGHT(Table6[[#This Row],[Shipment Date]],2))</f>
        <v>42462</v>
      </c>
      <c r="H632" s="9">
        <f>_xlfn.XLOOKUP(Table6[[#This Row],[Order ID]],Table5[OrderID],Table5[OrderDate],"Error",0)</f>
        <v>42454</v>
      </c>
      <c r="I632" s="6">
        <f>Table6[[#This Row],['[Formatted'] Shipment Dates]]-Table6[[#This Row],[Order Dates]]</f>
        <v>8</v>
      </c>
      <c r="J632" t="str">
        <f>_xlfn.XLOOKUP(Table6[[#This Row],[Product ID]],Product[Product ID],Product[Product Name],"ERROR",0)</f>
        <v>Outback Lager</v>
      </c>
      <c r="K632" t="str">
        <f>_xlfn.XLOOKUP(Table6[[#This Row],[Product Name]],Product[Product Name],Product[Category],"ERROR",0)</f>
        <v xml:space="preserve">Drinks </v>
      </c>
      <c r="L632" t="str">
        <f>_xlfn.XLOOKUP(Table6[[#This Row],[Order ID]],Table5[OrderID],Table5[ShipmentMode],"Error",0)</f>
        <v>DHL</v>
      </c>
    </row>
    <row r="633" spans="2:12">
      <c r="B633">
        <v>632</v>
      </c>
      <c r="C633">
        <v>10486</v>
      </c>
      <c r="D633" t="s">
        <v>679</v>
      </c>
      <c r="E633">
        <v>5</v>
      </c>
      <c r="F633" t="s">
        <v>1290</v>
      </c>
      <c r="G633" s="1">
        <f>DATE(LEFT(Table6[[#This Row],[Shipment Date]],4), MID(Table6[[#This Row],[Shipment Date]],5,2), RIGHT(Table6[[#This Row],[Shipment Date]],2))</f>
        <v>42462</v>
      </c>
      <c r="H633" s="9">
        <f>_xlfn.XLOOKUP(Table6[[#This Row],[Order ID]],Table5[OrderID],Table5[OrderDate],"Error",0)</f>
        <v>42455</v>
      </c>
      <c r="I633" s="6">
        <f>Table6[[#This Row],['[Formatted'] Shipment Dates]]-Table6[[#This Row],[Order Dates]]</f>
        <v>7</v>
      </c>
      <c r="J633" t="str">
        <f>_xlfn.XLOOKUP(Table6[[#This Row],[Product ID]],Product[Product ID],Product[Product Name],"ERROR",0)</f>
        <v>Queso Cabrales</v>
      </c>
      <c r="K633" t="str">
        <f>_xlfn.XLOOKUP(Table6[[#This Row],[Product Name]],Product[Product Name],Product[Category],"ERROR",0)</f>
        <v>Dairy Products</v>
      </c>
      <c r="L633" t="str">
        <f>_xlfn.XLOOKUP(Table6[[#This Row],[Order ID]],Table5[OrderID],Table5[ShipmentMode],"Error",0)</f>
        <v>DHL</v>
      </c>
    </row>
    <row r="634" spans="2:12">
      <c r="B634">
        <v>633</v>
      </c>
      <c r="C634">
        <v>10486</v>
      </c>
      <c r="D634" t="s">
        <v>784</v>
      </c>
      <c r="E634">
        <v>25</v>
      </c>
      <c r="F634" t="s">
        <v>1290</v>
      </c>
      <c r="G634" s="1">
        <f>DATE(LEFT(Table6[[#This Row],[Shipment Date]],4), MID(Table6[[#This Row],[Shipment Date]],5,2), RIGHT(Table6[[#This Row],[Shipment Date]],2))</f>
        <v>42462</v>
      </c>
      <c r="H634" s="9">
        <f>_xlfn.XLOOKUP(Table6[[#This Row],[Order ID]],Table5[OrderID],Table5[OrderDate],"Error",0)</f>
        <v>42455</v>
      </c>
      <c r="I634" s="6">
        <f>Table6[[#This Row],['[Formatted'] Shipment Dates]]-Table6[[#This Row],[Order Dates]]</f>
        <v>7</v>
      </c>
      <c r="J634" t="str">
        <f>_xlfn.XLOOKUP(Table6[[#This Row],[Product ID]],Product[Product ID],Product[Product Name],"ERROR",0)</f>
        <v>Manjimup Dried Apples</v>
      </c>
      <c r="K634" t="str">
        <f>_xlfn.XLOOKUP(Table6[[#This Row],[Product Name]],Product[Product Name],Product[Category],"ERROR",0)</f>
        <v xml:space="preserve">Produce </v>
      </c>
      <c r="L634" t="str">
        <f>_xlfn.XLOOKUP(Table6[[#This Row],[Order ID]],Table5[OrderID],Table5[ShipmentMode],"Error",0)</f>
        <v>DHL</v>
      </c>
    </row>
    <row r="635" spans="2:12">
      <c r="B635">
        <v>634</v>
      </c>
      <c r="C635">
        <v>10486</v>
      </c>
      <c r="D635" t="s">
        <v>842</v>
      </c>
      <c r="E635">
        <v>16</v>
      </c>
      <c r="F635" t="s">
        <v>1291</v>
      </c>
      <c r="G635" s="1">
        <f>DATE(LEFT(Table6[[#This Row],[Shipment Date]],4), MID(Table6[[#This Row],[Shipment Date]],5,2), RIGHT(Table6[[#This Row],[Shipment Date]],2))</f>
        <v>42457</v>
      </c>
      <c r="H635" s="9">
        <f>_xlfn.XLOOKUP(Table6[[#This Row],[Order ID]],Table5[OrderID],Table5[OrderDate],"Error",0)</f>
        <v>42455</v>
      </c>
      <c r="I635" s="6">
        <f>Table6[[#This Row],['[Formatted'] Shipment Dates]]-Table6[[#This Row],[Order Dates]]</f>
        <v>2</v>
      </c>
      <c r="J635" t="str">
        <f>_xlfn.XLOOKUP(Table6[[#This Row],[Product ID]],Product[Product ID],Product[Product Name],"ERROR",0)</f>
        <v>Longlife Tofu</v>
      </c>
      <c r="K635" t="str">
        <f>_xlfn.XLOOKUP(Table6[[#This Row],[Product Name]],Product[Product Name],Product[Category],"ERROR",0)</f>
        <v xml:space="preserve">Produce </v>
      </c>
      <c r="L635" t="str">
        <f>_xlfn.XLOOKUP(Table6[[#This Row],[Order ID]],Table5[OrderID],Table5[ShipmentMode],"Error",0)</f>
        <v>DHL</v>
      </c>
    </row>
    <row r="636" spans="2:12">
      <c r="B636">
        <v>635</v>
      </c>
      <c r="C636">
        <v>10487</v>
      </c>
      <c r="D636" t="s">
        <v>698</v>
      </c>
      <c r="E636">
        <v>5</v>
      </c>
      <c r="F636" t="s">
        <v>1291</v>
      </c>
      <c r="G636" s="1">
        <f>DATE(LEFT(Table6[[#This Row],[Shipment Date]],4), MID(Table6[[#This Row],[Shipment Date]],5,2), RIGHT(Table6[[#This Row],[Shipment Date]],2))</f>
        <v>42457</v>
      </c>
      <c r="H636" s="9">
        <f>_xlfn.XLOOKUP(Table6[[#This Row],[Order ID]],Table5[OrderID],Table5[OrderDate],"Error",0)</f>
        <v>42455</v>
      </c>
      <c r="I636" s="6">
        <f>Table6[[#This Row],['[Formatted'] Shipment Dates]]-Table6[[#This Row],[Order Dates]]</f>
        <v>2</v>
      </c>
      <c r="J636" t="str">
        <f>_xlfn.XLOOKUP(Table6[[#This Row],[Product ID]],Product[Product ID],Product[Product Name],"ERROR",0)</f>
        <v>Teatime Chocolate Biscuits</v>
      </c>
      <c r="K636" t="str">
        <f>_xlfn.XLOOKUP(Table6[[#This Row],[Product Name]],Product[Product Name],Product[Category],"ERROR",0)</f>
        <v>Desserts</v>
      </c>
      <c r="L636" t="str">
        <f>_xlfn.XLOOKUP(Table6[[#This Row],[Order ID]],Table5[OrderID],Table5[ShipmentMode],"Error",0)</f>
        <v>DHL</v>
      </c>
    </row>
    <row r="637" spans="2:12">
      <c r="B637">
        <v>636</v>
      </c>
      <c r="C637">
        <v>10487</v>
      </c>
      <c r="D637" t="s">
        <v>717</v>
      </c>
      <c r="E637">
        <v>30</v>
      </c>
      <c r="F637" t="s">
        <v>1291</v>
      </c>
      <c r="G637" s="1">
        <f>DATE(LEFT(Table6[[#This Row],[Shipment Date]],4), MID(Table6[[#This Row],[Shipment Date]],5,2), RIGHT(Table6[[#This Row],[Shipment Date]],2))</f>
        <v>42457</v>
      </c>
      <c r="H637" s="9">
        <f>_xlfn.XLOOKUP(Table6[[#This Row],[Order ID]],Table5[OrderID],Table5[OrderDate],"Error",0)</f>
        <v>42455</v>
      </c>
      <c r="I637" s="6">
        <f>Table6[[#This Row],['[Formatted'] Shipment Dates]]-Table6[[#This Row],[Order Dates]]</f>
        <v>2</v>
      </c>
      <c r="J637" t="str">
        <f>_xlfn.XLOOKUP(Table6[[#This Row],[Product ID]],Product[Product ID],Product[Product Name],"ERROR",0)</f>
        <v>Gumbär Gummibärchen</v>
      </c>
      <c r="K637" t="str">
        <f>_xlfn.XLOOKUP(Table6[[#This Row],[Product Name]],Product[Product Name],Product[Category],"ERROR",0)</f>
        <v>Desserts</v>
      </c>
      <c r="L637" t="str">
        <f>_xlfn.XLOOKUP(Table6[[#This Row],[Order ID]],Table5[OrderID],Table5[ShipmentMode],"Error",0)</f>
        <v>DHL</v>
      </c>
    </row>
    <row r="638" spans="2:12">
      <c r="B638">
        <v>637</v>
      </c>
      <c r="C638">
        <v>10487</v>
      </c>
      <c r="D638" t="s">
        <v>791</v>
      </c>
      <c r="E638">
        <v>24</v>
      </c>
      <c r="F638" t="s">
        <v>1290</v>
      </c>
      <c r="G638" s="1">
        <f>DATE(LEFT(Table6[[#This Row],[Shipment Date]],4), MID(Table6[[#This Row],[Shipment Date]],5,2), RIGHT(Table6[[#This Row],[Shipment Date]],2))</f>
        <v>42462</v>
      </c>
      <c r="H638" s="9">
        <f>_xlfn.XLOOKUP(Table6[[#This Row],[Order ID]],Table5[OrderID],Table5[OrderDate],"Error",0)</f>
        <v>42455</v>
      </c>
      <c r="I638" s="6">
        <f>Table6[[#This Row],['[Formatted'] Shipment Dates]]-Table6[[#This Row],[Order Dates]]</f>
        <v>7</v>
      </c>
      <c r="J638" t="str">
        <f>_xlfn.XLOOKUP(Table6[[#This Row],[Product ID]],Product[Product ID],Product[Product Name],"ERROR",0)</f>
        <v>Tourtière</v>
      </c>
      <c r="K638" t="str">
        <f>_xlfn.XLOOKUP(Table6[[#This Row],[Product Name]],Product[Product Name],Product[Category],"ERROR",0)</f>
        <v>Meat/ Poultry</v>
      </c>
      <c r="L638" t="str">
        <f>_xlfn.XLOOKUP(Table6[[#This Row],[Order ID]],Table5[OrderID],Table5[ShipmentMode],"Error",0)</f>
        <v>DHL</v>
      </c>
    </row>
    <row r="639" spans="2:12">
      <c r="B639">
        <v>638</v>
      </c>
      <c r="C639">
        <v>10488</v>
      </c>
      <c r="D639" t="s">
        <v>804</v>
      </c>
      <c r="E639">
        <v>30</v>
      </c>
      <c r="F639" t="s">
        <v>1290</v>
      </c>
      <c r="G639" s="1">
        <f>DATE(LEFT(Table6[[#This Row],[Shipment Date]],4), MID(Table6[[#This Row],[Shipment Date]],5,2), RIGHT(Table6[[#This Row],[Shipment Date]],2))</f>
        <v>42462</v>
      </c>
      <c r="H639" s="9">
        <f>_xlfn.XLOOKUP(Table6[[#This Row],[Order ID]],Table5[OrderID],Table5[OrderDate],"Error",0)</f>
        <v>42456</v>
      </c>
      <c r="I639" s="6">
        <f>Table6[[#This Row],['[Formatted'] Shipment Dates]]-Table6[[#This Row],[Order Dates]]</f>
        <v>6</v>
      </c>
      <c r="J639" t="str">
        <f>_xlfn.XLOOKUP(Table6[[#This Row],[Product ID]],Product[Product ID],Product[Product Name],"ERROR",0)</f>
        <v>Raclette Courdavault</v>
      </c>
      <c r="K639" t="str">
        <f>_xlfn.XLOOKUP(Table6[[#This Row],[Product Name]],Product[Product Name],Product[Category],"ERROR",0)</f>
        <v>Dairy Products</v>
      </c>
      <c r="L639" t="str">
        <f>_xlfn.XLOOKUP(Table6[[#This Row],[Order ID]],Table5[OrderID],Table5[ShipmentMode],"Error",0)</f>
        <v>DHL</v>
      </c>
    </row>
    <row r="640" spans="2:12">
      <c r="B640">
        <v>639</v>
      </c>
      <c r="C640">
        <v>10488</v>
      </c>
      <c r="D640" t="s">
        <v>839</v>
      </c>
      <c r="E640">
        <v>20</v>
      </c>
      <c r="F640" t="s">
        <v>1292</v>
      </c>
      <c r="G640" s="1">
        <f>DATE(LEFT(Table6[[#This Row],[Shipment Date]],4), MID(Table6[[#This Row],[Shipment Date]],5,2), RIGHT(Table6[[#This Row],[Shipment Date]],2))</f>
        <v>42469</v>
      </c>
      <c r="H640" s="9">
        <f>_xlfn.XLOOKUP(Table6[[#This Row],[Order ID]],Table5[OrderID],Table5[OrderDate],"Error",0)</f>
        <v>42456</v>
      </c>
      <c r="I640" s="6">
        <f>Table6[[#This Row],['[Formatted'] Shipment Dates]]-Table6[[#This Row],[Order Dates]]</f>
        <v>13</v>
      </c>
      <c r="J640" t="str">
        <f>_xlfn.XLOOKUP(Table6[[#This Row],[Product ID]],Product[Product ID],Product[Product Name],"ERROR",0)</f>
        <v>Röd Kaviar</v>
      </c>
      <c r="K640" t="str">
        <f>_xlfn.XLOOKUP(Table6[[#This Row],[Product Name]],Product[Product Name],Product[Category],"ERROR",0)</f>
        <v>Seafood</v>
      </c>
      <c r="L640" t="str">
        <f>_xlfn.XLOOKUP(Table6[[#This Row],[Order ID]],Table5[OrderID],Table5[ShipmentMode],"Error",0)</f>
        <v>DHL</v>
      </c>
    </row>
    <row r="641" spans="2:12">
      <c r="B641">
        <v>640</v>
      </c>
      <c r="C641">
        <v>10489</v>
      </c>
      <c r="D641" t="s">
        <v>679</v>
      </c>
      <c r="E641">
        <v>15</v>
      </c>
      <c r="F641" t="s">
        <v>1292</v>
      </c>
      <c r="G641" s="1">
        <f>DATE(LEFT(Table6[[#This Row],[Shipment Date]],4), MID(Table6[[#This Row],[Shipment Date]],5,2), RIGHT(Table6[[#This Row],[Shipment Date]],2))</f>
        <v>42469</v>
      </c>
      <c r="H641" s="9">
        <f>_xlfn.XLOOKUP(Table6[[#This Row],[Order ID]],Table5[OrderID],Table5[OrderDate],"Error",0)</f>
        <v>42457</v>
      </c>
      <c r="I641" s="6">
        <f>Table6[[#This Row],['[Formatted'] Shipment Dates]]-Table6[[#This Row],[Order Dates]]</f>
        <v>12</v>
      </c>
      <c r="J641" t="str">
        <f>_xlfn.XLOOKUP(Table6[[#This Row],[Product ID]],Product[Product ID],Product[Product Name],"ERROR",0)</f>
        <v>Queso Cabrales</v>
      </c>
      <c r="K641" t="str">
        <f>_xlfn.XLOOKUP(Table6[[#This Row],[Product Name]],Product[Product Name],Product[Category],"ERROR",0)</f>
        <v>Dairy Products</v>
      </c>
      <c r="L641" t="str">
        <f>_xlfn.XLOOKUP(Table6[[#This Row],[Order ID]],Table5[OrderID],Table5[ShipmentMode],"Error",0)</f>
        <v>DHL</v>
      </c>
    </row>
    <row r="642" spans="2:12">
      <c r="B642">
        <v>641</v>
      </c>
      <c r="C642">
        <v>10489</v>
      </c>
      <c r="D642" t="s">
        <v>691</v>
      </c>
      <c r="E642">
        <v>18</v>
      </c>
      <c r="F642" t="s">
        <v>1293</v>
      </c>
      <c r="G642" s="1">
        <f>DATE(LEFT(Table6[[#This Row],[Shipment Date]],4), MID(Table6[[#This Row],[Shipment Date]],5,2), RIGHT(Table6[[#This Row],[Shipment Date]],2))</f>
        <v>42463</v>
      </c>
      <c r="H642" s="9">
        <f>_xlfn.XLOOKUP(Table6[[#This Row],[Order ID]],Table5[OrderID],Table5[OrderDate],"Error",0)</f>
        <v>42457</v>
      </c>
      <c r="I642" s="6">
        <f>Table6[[#This Row],['[Formatted'] Shipment Dates]]-Table6[[#This Row],[Order Dates]]</f>
        <v>6</v>
      </c>
      <c r="J642" t="str">
        <f>_xlfn.XLOOKUP(Table6[[#This Row],[Product ID]],Product[Product ID],Product[Product Name],"ERROR",0)</f>
        <v>Pavlova</v>
      </c>
      <c r="K642" t="str">
        <f>_xlfn.XLOOKUP(Table6[[#This Row],[Product Name]],Product[Product Name],Product[Category],"ERROR",0)</f>
        <v>Desserts</v>
      </c>
      <c r="L642" t="str">
        <f>_xlfn.XLOOKUP(Table6[[#This Row],[Order ID]],Table5[OrderID],Table5[ShipmentMode],"Error",0)</f>
        <v>DHL</v>
      </c>
    </row>
    <row r="643" spans="2:12">
      <c r="B643">
        <v>642</v>
      </c>
      <c r="C643">
        <v>10490</v>
      </c>
      <c r="D643" t="s">
        <v>804</v>
      </c>
      <c r="E643">
        <v>60</v>
      </c>
      <c r="F643" t="s">
        <v>1293</v>
      </c>
      <c r="G643" s="1">
        <f>DATE(LEFT(Table6[[#This Row],[Shipment Date]],4), MID(Table6[[#This Row],[Shipment Date]],5,2), RIGHT(Table6[[#This Row],[Shipment Date]],2))</f>
        <v>42463</v>
      </c>
      <c r="H643" s="9">
        <f>_xlfn.XLOOKUP(Table6[[#This Row],[Order ID]],Table5[OrderID],Table5[OrderDate],"Error",0)</f>
        <v>42460</v>
      </c>
      <c r="I643" s="6">
        <f>Table6[[#This Row],['[Formatted'] Shipment Dates]]-Table6[[#This Row],[Order Dates]]</f>
        <v>3</v>
      </c>
      <c r="J643" t="str">
        <f>_xlfn.XLOOKUP(Table6[[#This Row],[Product ID]],Product[Product ID],Product[Product Name],"ERROR",0)</f>
        <v>Raclette Courdavault</v>
      </c>
      <c r="K643" t="str">
        <f>_xlfn.XLOOKUP(Table6[[#This Row],[Product Name]],Product[Product Name],Product[Category],"ERROR",0)</f>
        <v>Dairy Products</v>
      </c>
      <c r="L643" t="str">
        <f>_xlfn.XLOOKUP(Table6[[#This Row],[Order ID]],Table5[OrderID],Table5[ShipmentMode],"Error",0)</f>
        <v>DHL</v>
      </c>
    </row>
    <row r="644" spans="2:12">
      <c r="B644">
        <v>643</v>
      </c>
      <c r="C644">
        <v>10490</v>
      </c>
      <c r="D644" t="s">
        <v>828</v>
      </c>
      <c r="E644">
        <v>30</v>
      </c>
      <c r="F644" t="s">
        <v>1293</v>
      </c>
      <c r="G644" s="1">
        <f>DATE(LEFT(Table6[[#This Row],[Shipment Date]],4), MID(Table6[[#This Row],[Shipment Date]],5,2), RIGHT(Table6[[#This Row],[Shipment Date]],2))</f>
        <v>42463</v>
      </c>
      <c r="H644" s="9">
        <f>_xlfn.XLOOKUP(Table6[[#This Row],[Order ID]],Table5[OrderID],Table5[OrderDate],"Error",0)</f>
        <v>42460</v>
      </c>
      <c r="I644" s="6">
        <f>Table6[[#This Row],['[Formatted'] Shipment Dates]]-Table6[[#This Row],[Order Dates]]</f>
        <v>3</v>
      </c>
      <c r="J644" t="str">
        <f>_xlfn.XLOOKUP(Table6[[#This Row],[Product ID]],Product[Product ID],Product[Product Name],"ERROR",0)</f>
        <v>Scottish Longbreads</v>
      </c>
      <c r="K644" t="str">
        <f>_xlfn.XLOOKUP(Table6[[#This Row],[Product Name]],Product[Product Name],Product[Category],"ERROR",0)</f>
        <v>Desserts</v>
      </c>
      <c r="L644" t="str">
        <f>_xlfn.XLOOKUP(Table6[[#This Row],[Order ID]],Table5[OrderID],Table5[ShipmentMode],"Error",0)</f>
        <v>DHL</v>
      </c>
    </row>
    <row r="645" spans="2:12">
      <c r="B645">
        <v>644</v>
      </c>
      <c r="C645">
        <v>10490</v>
      </c>
      <c r="D645" t="s">
        <v>845</v>
      </c>
      <c r="E645">
        <v>36</v>
      </c>
      <c r="F645" t="s">
        <v>1294</v>
      </c>
      <c r="G645" s="1">
        <f>DATE(LEFT(Table6[[#This Row],[Shipment Date]],4), MID(Table6[[#This Row],[Shipment Date]],5,2), RIGHT(Table6[[#This Row],[Shipment Date]],2))</f>
        <v>42468</v>
      </c>
      <c r="H645" s="9">
        <f>_xlfn.XLOOKUP(Table6[[#This Row],[Order ID]],Table5[OrderID],Table5[OrderDate],"Error",0)</f>
        <v>42460</v>
      </c>
      <c r="I645" s="6">
        <f>Table6[[#This Row],['[Formatted'] Shipment Dates]]-Table6[[#This Row],[Order Dates]]</f>
        <v>8</v>
      </c>
      <c r="J645" t="str">
        <f>_xlfn.XLOOKUP(Table6[[#This Row],[Product ID]],Product[Product ID],Product[Product Name],"ERROR",0)</f>
        <v>Rhönbräu Klosterbier</v>
      </c>
      <c r="K645" t="str">
        <f>_xlfn.XLOOKUP(Table6[[#This Row],[Product Name]],Product[Product Name],Product[Category],"ERROR",0)</f>
        <v xml:space="preserve">Drinks </v>
      </c>
      <c r="L645" t="str">
        <f>_xlfn.XLOOKUP(Table6[[#This Row],[Order ID]],Table5[OrderID],Table5[ShipmentMode],"Error",0)</f>
        <v>DHL</v>
      </c>
    </row>
    <row r="646" spans="2:12">
      <c r="B646">
        <v>645</v>
      </c>
      <c r="C646">
        <v>10491</v>
      </c>
      <c r="D646" t="s">
        <v>765</v>
      </c>
      <c r="E646">
        <v>15</v>
      </c>
      <c r="F646" t="s">
        <v>1294</v>
      </c>
      <c r="G646" s="1">
        <f>DATE(LEFT(Table6[[#This Row],[Shipment Date]],4), MID(Table6[[#This Row],[Shipment Date]],5,2), RIGHT(Table6[[#This Row],[Shipment Date]],2))</f>
        <v>42468</v>
      </c>
      <c r="H646" s="9">
        <f>_xlfn.XLOOKUP(Table6[[#This Row],[Order ID]],Table5[OrderID],Table5[OrderDate],"Error",0)</f>
        <v>42460</v>
      </c>
      <c r="I646" s="6">
        <f>Table6[[#This Row],['[Formatted'] Shipment Dates]]-Table6[[#This Row],[Order Dates]]</f>
        <v>8</v>
      </c>
      <c r="J646" t="str">
        <f>_xlfn.XLOOKUP(Table6[[#This Row],[Product ID]],Product[Product ID],Product[Product Name],"ERROR",0)</f>
        <v>Gula Malacca</v>
      </c>
      <c r="K646" t="str">
        <f>_xlfn.XLOOKUP(Table6[[#This Row],[Product Name]],Product[Product Name],Product[Category],"ERROR",0)</f>
        <v>Condiments</v>
      </c>
      <c r="L646" t="str">
        <f>_xlfn.XLOOKUP(Table6[[#This Row],[Order ID]],Table5[OrderID],Table5[ShipmentMode],"Error",0)</f>
        <v>UPS</v>
      </c>
    </row>
    <row r="647" spans="2:12">
      <c r="B647">
        <v>646</v>
      </c>
      <c r="C647">
        <v>10491</v>
      </c>
      <c r="D647" t="s">
        <v>850</v>
      </c>
      <c r="E647">
        <v>7</v>
      </c>
      <c r="F647" t="s">
        <v>1295</v>
      </c>
      <c r="G647" s="1">
        <f>DATE(LEFT(Table6[[#This Row],[Shipment Date]],4), MID(Table6[[#This Row],[Shipment Date]],5,2), RIGHT(Table6[[#This Row],[Shipment Date]],2))</f>
        <v>42471</v>
      </c>
      <c r="H647" s="9">
        <f>_xlfn.XLOOKUP(Table6[[#This Row],[Order ID]],Table5[OrderID],Table5[OrderDate],"Error",0)</f>
        <v>42460</v>
      </c>
      <c r="I647" s="6">
        <f>Table6[[#This Row],['[Formatted'] Shipment Dates]]-Table6[[#This Row],[Order Dates]]</f>
        <v>11</v>
      </c>
      <c r="J647" t="str">
        <f>_xlfn.XLOOKUP(Table6[[#This Row],[Product ID]],Product[Product ID],Product[Product Name],"ERROR",0)</f>
        <v>Original Frankfurter grüne Soße</v>
      </c>
      <c r="K647" t="str">
        <f>_xlfn.XLOOKUP(Table6[[#This Row],[Product Name]],Product[Product Name],Product[Category],"ERROR",0)</f>
        <v>Condiments</v>
      </c>
      <c r="L647" t="str">
        <f>_xlfn.XLOOKUP(Table6[[#This Row],[Order ID]],Table5[OrderID],Table5[ShipmentMode],"Error",0)</f>
        <v>UPS</v>
      </c>
    </row>
    <row r="648" spans="2:12">
      <c r="B648">
        <v>647</v>
      </c>
      <c r="C648">
        <v>10492</v>
      </c>
      <c r="D648" t="s">
        <v>714</v>
      </c>
      <c r="E648">
        <v>60</v>
      </c>
      <c r="F648" t="s">
        <v>1295</v>
      </c>
      <c r="G648" s="1">
        <f>DATE(LEFT(Table6[[#This Row],[Shipment Date]],4), MID(Table6[[#This Row],[Shipment Date]],5,2), RIGHT(Table6[[#This Row],[Shipment Date]],2))</f>
        <v>42471</v>
      </c>
      <c r="H648" s="9">
        <f>_xlfn.XLOOKUP(Table6[[#This Row],[Order ID]],Table5[OrderID],Table5[OrderDate],"Error",0)</f>
        <v>42461</v>
      </c>
      <c r="I648" s="6">
        <f>Table6[[#This Row],['[Formatted'] Shipment Dates]]-Table6[[#This Row],[Order Dates]]</f>
        <v>10</v>
      </c>
      <c r="J648" t="str">
        <f>_xlfn.XLOOKUP(Table6[[#This Row],[Product ID]],Product[Product ID],Product[Product Name],"ERROR",0)</f>
        <v>NuNuCa Nuß-Nougat-Creme</v>
      </c>
      <c r="K648" t="str">
        <f>_xlfn.XLOOKUP(Table6[[#This Row],[Product Name]],Product[Product Name],Product[Category],"ERROR",0)</f>
        <v>Desserts</v>
      </c>
      <c r="L648" t="str">
        <f>_xlfn.XLOOKUP(Table6[[#This Row],[Order ID]],Table5[OrderID],Table5[ShipmentMode],"Error",0)</f>
        <v>DHL Express</v>
      </c>
    </row>
    <row r="649" spans="2:12">
      <c r="B649">
        <v>648</v>
      </c>
      <c r="C649">
        <v>10492</v>
      </c>
      <c r="D649" t="s">
        <v>759</v>
      </c>
      <c r="E649">
        <v>20</v>
      </c>
      <c r="F649" t="s">
        <v>1286</v>
      </c>
      <c r="G649" s="1">
        <f>DATE(LEFT(Table6[[#This Row],[Shipment Date]],4), MID(Table6[[#This Row],[Shipment Date]],5,2), RIGHT(Table6[[#This Row],[Shipment Date]],2))</f>
        <v>42470</v>
      </c>
      <c r="H649" s="9">
        <f>_xlfn.XLOOKUP(Table6[[#This Row],[Order ID]],Table5[OrderID],Table5[OrderDate],"Error",0)</f>
        <v>42461</v>
      </c>
      <c r="I649" s="6">
        <f>Table6[[#This Row],['[Formatted'] Shipment Dates]]-Table6[[#This Row],[Order Dates]]</f>
        <v>9</v>
      </c>
      <c r="J649" t="str">
        <f>_xlfn.XLOOKUP(Table6[[#This Row],[Product ID]],Product[Product ID],Product[Product Name],"ERROR",0)</f>
        <v>Singaporean Hokkien Fried Mee</v>
      </c>
      <c r="K649" t="str">
        <f>_xlfn.XLOOKUP(Table6[[#This Row],[Product Name]],Product[Product Name],Product[Category],"ERROR",0)</f>
        <v xml:space="preserve">Grains/ Cereals </v>
      </c>
      <c r="L649" t="str">
        <f>_xlfn.XLOOKUP(Table6[[#This Row],[Order ID]],Table5[OrderID],Table5[ShipmentMode],"Error",0)</f>
        <v>DHL Express</v>
      </c>
    </row>
    <row r="650" spans="2:12">
      <c r="B650">
        <v>649</v>
      </c>
      <c r="C650">
        <v>10493</v>
      </c>
      <c r="D650" t="s">
        <v>821</v>
      </c>
      <c r="E650">
        <v>15</v>
      </c>
      <c r="F650" t="s">
        <v>1286</v>
      </c>
      <c r="G650" s="1">
        <f>DATE(LEFT(Table6[[#This Row],[Shipment Date]],4), MID(Table6[[#This Row],[Shipment Date]],5,2), RIGHT(Table6[[#This Row],[Shipment Date]],2))</f>
        <v>42470</v>
      </c>
      <c r="H650" s="9">
        <f>_xlfn.XLOOKUP(Table6[[#This Row],[Order ID]],Table5[OrderID],Table5[OrderDate],"Error",0)</f>
        <v>42462</v>
      </c>
      <c r="I650" s="6">
        <f>Table6[[#This Row],['[Formatted'] Shipment Dates]]-Table6[[#This Row],[Order Dates]]</f>
        <v>8</v>
      </c>
      <c r="J650" t="str">
        <f>_xlfn.XLOOKUP(Table6[[#This Row],[Product ID]],Product[Product ID],Product[Product Name],"ERROR",0)</f>
        <v>Louisiana Fiery Hot Pepper Sauce</v>
      </c>
      <c r="K650" t="str">
        <f>_xlfn.XLOOKUP(Table6[[#This Row],[Product Name]],Product[Product Name],Product[Category],"ERROR",0)</f>
        <v>Condiments</v>
      </c>
      <c r="L650" t="str">
        <f>_xlfn.XLOOKUP(Table6[[#This Row],[Order ID]],Table5[OrderID],Table5[ShipmentMode],"Error",0)</f>
        <v>UPS</v>
      </c>
    </row>
    <row r="651" spans="2:12">
      <c r="B651">
        <v>650</v>
      </c>
      <c r="C651">
        <v>10493</v>
      </c>
      <c r="D651" t="s">
        <v>823</v>
      </c>
      <c r="E651">
        <v>10</v>
      </c>
      <c r="F651" t="s">
        <v>1286</v>
      </c>
      <c r="G651" s="1">
        <f>DATE(LEFT(Table6[[#This Row],[Shipment Date]],4), MID(Table6[[#This Row],[Shipment Date]],5,2), RIGHT(Table6[[#This Row],[Shipment Date]],2))</f>
        <v>42470</v>
      </c>
      <c r="H651" s="9">
        <f>_xlfn.XLOOKUP(Table6[[#This Row],[Order ID]],Table5[OrderID],Table5[OrderDate],"Error",0)</f>
        <v>42462</v>
      </c>
      <c r="I651" s="6">
        <f>Table6[[#This Row],['[Formatted'] Shipment Dates]]-Table6[[#This Row],[Order Dates]]</f>
        <v>8</v>
      </c>
      <c r="J651" t="str">
        <f>_xlfn.XLOOKUP(Table6[[#This Row],[Product ID]],Product[Product ID],Product[Product Name],"ERROR",0)</f>
        <v>Louisiana Hot Spiced Okra</v>
      </c>
      <c r="K651" t="str">
        <f>_xlfn.XLOOKUP(Table6[[#This Row],[Product Name]],Product[Product Name],Product[Category],"ERROR",0)</f>
        <v>Condiments</v>
      </c>
      <c r="L651" t="str">
        <f>_xlfn.XLOOKUP(Table6[[#This Row],[Order ID]],Table5[OrderID],Table5[ShipmentMode],"Error",0)</f>
        <v>UPS</v>
      </c>
    </row>
    <row r="652" spans="2:12">
      <c r="B652">
        <v>651</v>
      </c>
      <c r="C652">
        <v>10493</v>
      </c>
      <c r="D652" t="s">
        <v>831</v>
      </c>
      <c r="E652">
        <v>10</v>
      </c>
      <c r="F652" t="s">
        <v>1292</v>
      </c>
      <c r="G652" s="1">
        <f>DATE(LEFT(Table6[[#This Row],[Shipment Date]],4), MID(Table6[[#This Row],[Shipment Date]],5,2), RIGHT(Table6[[#This Row],[Shipment Date]],2))</f>
        <v>42469</v>
      </c>
      <c r="H652" s="9">
        <f>_xlfn.XLOOKUP(Table6[[#This Row],[Order ID]],Table5[OrderID],Table5[OrderDate],"Error",0)</f>
        <v>42462</v>
      </c>
      <c r="I652" s="6">
        <f>Table6[[#This Row],['[Formatted'] Shipment Dates]]-Table6[[#This Row],[Order Dates]]</f>
        <v>7</v>
      </c>
      <c r="J652" t="str">
        <f>_xlfn.XLOOKUP(Table6[[#This Row],[Product ID]],Product[Product ID],Product[Product Name],"ERROR",0)</f>
        <v>Gudbrandsdalsost</v>
      </c>
      <c r="K652" t="str">
        <f>_xlfn.XLOOKUP(Table6[[#This Row],[Product Name]],Product[Product Name],Product[Category],"ERROR",0)</f>
        <v>Dairy Products</v>
      </c>
      <c r="L652" t="str">
        <f>_xlfn.XLOOKUP(Table6[[#This Row],[Order ID]],Table5[OrderID],Table5[ShipmentMode],"Error",0)</f>
        <v>UPS</v>
      </c>
    </row>
    <row r="653" spans="2:12">
      <c r="B653">
        <v>652</v>
      </c>
      <c r="C653">
        <v>10494</v>
      </c>
      <c r="D653" t="s">
        <v>796</v>
      </c>
      <c r="E653">
        <v>30</v>
      </c>
      <c r="F653" t="s">
        <v>1295</v>
      </c>
      <c r="G653" s="1">
        <f>DATE(LEFT(Table6[[#This Row],[Shipment Date]],4), MID(Table6[[#This Row],[Shipment Date]],5,2), RIGHT(Table6[[#This Row],[Shipment Date]],2))</f>
        <v>42471</v>
      </c>
      <c r="H653" s="9">
        <f>_xlfn.XLOOKUP(Table6[[#This Row],[Order ID]],Table5[OrderID],Table5[OrderDate],"Error",0)</f>
        <v>42462</v>
      </c>
      <c r="I653" s="6">
        <f>Table6[[#This Row],['[Formatted'] Shipment Dates]]-Table6[[#This Row],[Order Dates]]</f>
        <v>9</v>
      </c>
      <c r="J653" t="str">
        <f>_xlfn.XLOOKUP(Table6[[#This Row],[Product ID]],Product[Product ID],Product[Product Name],"ERROR",0)</f>
        <v>Gnocchi di nonna Alice</v>
      </c>
      <c r="K653" t="str">
        <f>_xlfn.XLOOKUP(Table6[[#This Row],[Product Name]],Product[Product Name],Product[Category],"ERROR",0)</f>
        <v xml:space="preserve">Grains/ Cereals </v>
      </c>
      <c r="L653" t="str">
        <f>_xlfn.XLOOKUP(Table6[[#This Row],[Order ID]],Table5[OrderID],Table5[ShipmentMode],"Error",0)</f>
        <v>DHL</v>
      </c>
    </row>
    <row r="654" spans="2:12">
      <c r="B654">
        <v>653</v>
      </c>
      <c r="C654">
        <v>10495</v>
      </c>
      <c r="D654" t="s">
        <v>709</v>
      </c>
      <c r="E654">
        <v>10</v>
      </c>
      <c r="F654" t="s">
        <v>1295</v>
      </c>
      <c r="G654" s="1">
        <f>DATE(LEFT(Table6[[#This Row],[Shipment Date]],4), MID(Table6[[#This Row],[Shipment Date]],5,2), RIGHT(Table6[[#This Row],[Shipment Date]],2))</f>
        <v>42471</v>
      </c>
      <c r="H654" s="9">
        <f>_xlfn.XLOOKUP(Table6[[#This Row],[Order ID]],Table5[OrderID],Table5[OrderDate],"Error",0)</f>
        <v>42463</v>
      </c>
      <c r="I654" s="6">
        <f>Table6[[#This Row],['[Formatted'] Shipment Dates]]-Table6[[#This Row],[Order Dates]]</f>
        <v>8</v>
      </c>
      <c r="J654" t="str">
        <f>_xlfn.XLOOKUP(Table6[[#This Row],[Product ID]],Product[Product ID],Product[Product Name],"ERROR",0)</f>
        <v>Tunnbröd</v>
      </c>
      <c r="K654" t="str">
        <f>_xlfn.XLOOKUP(Table6[[#This Row],[Product Name]],Product[Product Name],Product[Category],"ERROR",0)</f>
        <v xml:space="preserve">Grains/ Cereals </v>
      </c>
      <c r="L654" t="str">
        <f>_xlfn.XLOOKUP(Table6[[#This Row],[Order ID]],Table5[OrderID],Table5[ShipmentMode],"Error",0)</f>
        <v>UPS</v>
      </c>
    </row>
    <row r="655" spans="2:12">
      <c r="B655">
        <v>654</v>
      </c>
      <c r="C655">
        <v>10495</v>
      </c>
      <c r="D655" t="s">
        <v>757</v>
      </c>
      <c r="E655">
        <v>20</v>
      </c>
      <c r="F655" t="s">
        <v>1295</v>
      </c>
      <c r="G655" s="1">
        <f>DATE(LEFT(Table6[[#This Row],[Shipment Date]],4), MID(Table6[[#This Row],[Shipment Date]],5,2), RIGHT(Table6[[#This Row],[Shipment Date]],2))</f>
        <v>42471</v>
      </c>
      <c r="H655" s="9">
        <f>_xlfn.XLOOKUP(Table6[[#This Row],[Order ID]],Table5[OrderID],Table5[OrderDate],"Error",0)</f>
        <v>42463</v>
      </c>
      <c r="I655" s="6">
        <f>Table6[[#This Row],['[Formatted'] Shipment Dates]]-Table6[[#This Row],[Order Dates]]</f>
        <v>8</v>
      </c>
      <c r="J655" t="str">
        <f>_xlfn.XLOOKUP(Table6[[#This Row],[Product ID]],Product[Product ID],Product[Product Name],"ERROR",0)</f>
        <v>Jack's New England Clam Chowder</v>
      </c>
      <c r="K655" t="str">
        <f>_xlfn.XLOOKUP(Table6[[#This Row],[Product Name]],Product[Product Name],Product[Category],"ERROR",0)</f>
        <v>Seafood</v>
      </c>
      <c r="L655" t="str">
        <f>_xlfn.XLOOKUP(Table6[[#This Row],[Order ID]],Table5[OrderID],Table5[ShipmentMode],"Error",0)</f>
        <v>UPS</v>
      </c>
    </row>
    <row r="656" spans="2:12">
      <c r="B656">
        <v>655</v>
      </c>
      <c r="C656">
        <v>10495</v>
      </c>
      <c r="D656" t="s">
        <v>850</v>
      </c>
      <c r="E656">
        <v>5</v>
      </c>
      <c r="F656" t="s">
        <v>1296</v>
      </c>
      <c r="G656" s="1">
        <f>DATE(LEFT(Table6[[#This Row],[Shipment Date]],4), MID(Table6[[#This Row],[Shipment Date]],5,2), RIGHT(Table6[[#This Row],[Shipment Date]],2))</f>
        <v>42467</v>
      </c>
      <c r="H656" s="9">
        <f>_xlfn.XLOOKUP(Table6[[#This Row],[Order ID]],Table5[OrderID],Table5[OrderDate],"Error",0)</f>
        <v>42463</v>
      </c>
      <c r="I656" s="6">
        <f>Table6[[#This Row],['[Formatted'] Shipment Dates]]-Table6[[#This Row],[Order Dates]]</f>
        <v>4</v>
      </c>
      <c r="J656" t="str">
        <f>_xlfn.XLOOKUP(Table6[[#This Row],[Product ID]],Product[Product ID],Product[Product Name],"ERROR",0)</f>
        <v>Original Frankfurter grüne Soße</v>
      </c>
      <c r="K656" t="str">
        <f>_xlfn.XLOOKUP(Table6[[#This Row],[Product Name]],Product[Product Name],Product[Category],"ERROR",0)</f>
        <v>Condiments</v>
      </c>
      <c r="L656" t="str">
        <f>_xlfn.XLOOKUP(Table6[[#This Row],[Order ID]],Table5[OrderID],Table5[ShipmentMode],"Error",0)</f>
        <v>UPS</v>
      </c>
    </row>
    <row r="657" spans="2:12">
      <c r="B657">
        <v>656</v>
      </c>
      <c r="C657">
        <v>10496</v>
      </c>
      <c r="D657" t="s">
        <v>731</v>
      </c>
      <c r="E657">
        <v>20</v>
      </c>
      <c r="F657" t="s">
        <v>1296</v>
      </c>
      <c r="G657" s="1">
        <f>DATE(LEFT(Table6[[#This Row],[Shipment Date]],4), MID(Table6[[#This Row],[Shipment Date]],5,2), RIGHT(Table6[[#This Row],[Shipment Date]],2))</f>
        <v>42467</v>
      </c>
      <c r="H657" s="9">
        <f>_xlfn.XLOOKUP(Table6[[#This Row],[Order ID]],Table5[OrderID],Table5[OrderDate],"Error",0)</f>
        <v>42464</v>
      </c>
      <c r="I657" s="6">
        <f>Table6[[#This Row],['[Formatted'] Shipment Dates]]-Table6[[#This Row],[Order Dates]]</f>
        <v>3</v>
      </c>
      <c r="J657" t="str">
        <f>_xlfn.XLOOKUP(Table6[[#This Row],[Product ID]],Product[Product ID],Product[Product Name],"ERROR",0)</f>
        <v>Gorgonzola Telino</v>
      </c>
      <c r="K657" t="str">
        <f>_xlfn.XLOOKUP(Table6[[#This Row],[Product Name]],Product[Product Name],Product[Category],"ERROR",0)</f>
        <v>Dairy Products</v>
      </c>
      <c r="L657" t="str">
        <f>_xlfn.XLOOKUP(Table6[[#This Row],[Order ID]],Table5[OrderID],Table5[ShipmentMode],"Error",0)</f>
        <v>DHL</v>
      </c>
    </row>
    <row r="658" spans="2:12">
      <c r="B658">
        <v>657</v>
      </c>
      <c r="C658">
        <v>10497</v>
      </c>
      <c r="D658" t="s">
        <v>796</v>
      </c>
      <c r="E658">
        <v>14</v>
      </c>
      <c r="F658" t="s">
        <v>1296</v>
      </c>
      <c r="G658" s="1">
        <f>DATE(LEFT(Table6[[#This Row],[Shipment Date]],4), MID(Table6[[#This Row],[Shipment Date]],5,2), RIGHT(Table6[[#This Row],[Shipment Date]],2))</f>
        <v>42467</v>
      </c>
      <c r="H658" s="9">
        <f>_xlfn.XLOOKUP(Table6[[#This Row],[Order ID]],Table5[OrderID],Table5[OrderDate],"Error",0)</f>
        <v>42464</v>
      </c>
      <c r="I658" s="6">
        <f>Table6[[#This Row],['[Formatted'] Shipment Dates]]-Table6[[#This Row],[Order Dates]]</f>
        <v>3</v>
      </c>
      <c r="J658" t="str">
        <f>_xlfn.XLOOKUP(Table6[[#This Row],[Product ID]],Product[Product ID],Product[Product Name],"ERROR",0)</f>
        <v>Gnocchi di nonna Alice</v>
      </c>
      <c r="K658" t="str">
        <f>_xlfn.XLOOKUP(Table6[[#This Row],[Product Name]],Product[Product Name],Product[Category],"ERROR",0)</f>
        <v xml:space="preserve">Grains/ Cereals </v>
      </c>
      <c r="L658" t="str">
        <f>_xlfn.XLOOKUP(Table6[[#This Row],[Order ID]],Table5[OrderID],Table5[ShipmentMode],"Error",0)</f>
        <v>DHL Express</v>
      </c>
    </row>
    <row r="659" spans="2:12">
      <c r="B659">
        <v>658</v>
      </c>
      <c r="C659">
        <v>10497</v>
      </c>
      <c r="D659" t="s">
        <v>837</v>
      </c>
      <c r="E659">
        <v>25</v>
      </c>
      <c r="F659" t="s">
        <v>1296</v>
      </c>
      <c r="G659" s="1">
        <f>DATE(LEFT(Table6[[#This Row],[Shipment Date]],4), MID(Table6[[#This Row],[Shipment Date]],5,2), RIGHT(Table6[[#This Row],[Shipment Date]],2))</f>
        <v>42467</v>
      </c>
      <c r="H659" s="9">
        <f>_xlfn.XLOOKUP(Table6[[#This Row],[Order ID]],Table5[OrderID],Table5[OrderDate],"Error",0)</f>
        <v>42464</v>
      </c>
      <c r="I659" s="6">
        <f>Table6[[#This Row],['[Formatted'] Shipment Dates]]-Table6[[#This Row],[Order Dates]]</f>
        <v>3</v>
      </c>
      <c r="J659" t="str">
        <f>_xlfn.XLOOKUP(Table6[[#This Row],[Product ID]],Product[Product ID],Product[Product Name],"ERROR",0)</f>
        <v>Mozzarella di Giovanni</v>
      </c>
      <c r="K659" t="str">
        <f>_xlfn.XLOOKUP(Table6[[#This Row],[Product Name]],Product[Product Name],Product[Category],"ERROR",0)</f>
        <v>Dairy Products</v>
      </c>
      <c r="L659" t="str">
        <f>_xlfn.XLOOKUP(Table6[[#This Row],[Order ID]],Table5[OrderID],Table5[ShipmentMode],"Error",0)</f>
        <v>DHL Express</v>
      </c>
    </row>
    <row r="660" spans="2:12">
      <c r="B660">
        <v>659</v>
      </c>
      <c r="C660">
        <v>10497</v>
      </c>
      <c r="D660" t="s">
        <v>850</v>
      </c>
      <c r="E660">
        <v>25</v>
      </c>
      <c r="F660" t="s">
        <v>1295</v>
      </c>
      <c r="G660" s="1">
        <f>DATE(LEFT(Table6[[#This Row],[Shipment Date]],4), MID(Table6[[#This Row],[Shipment Date]],5,2), RIGHT(Table6[[#This Row],[Shipment Date]],2))</f>
        <v>42471</v>
      </c>
      <c r="H660" s="9">
        <f>_xlfn.XLOOKUP(Table6[[#This Row],[Order ID]],Table5[OrderID],Table5[OrderDate],"Error",0)</f>
        <v>42464</v>
      </c>
      <c r="I660" s="6">
        <f>Table6[[#This Row],['[Formatted'] Shipment Dates]]-Table6[[#This Row],[Order Dates]]</f>
        <v>7</v>
      </c>
      <c r="J660" t="str">
        <f>_xlfn.XLOOKUP(Table6[[#This Row],[Product ID]],Product[Product ID],Product[Product Name],"ERROR",0)</f>
        <v>Original Frankfurter grüne Soße</v>
      </c>
      <c r="K660" t="str">
        <f>_xlfn.XLOOKUP(Table6[[#This Row],[Product Name]],Product[Product Name],Product[Category],"ERROR",0)</f>
        <v>Condiments</v>
      </c>
      <c r="L660" t="str">
        <f>_xlfn.XLOOKUP(Table6[[#This Row],[Order ID]],Table5[OrderID],Table5[ShipmentMode],"Error",0)</f>
        <v>DHL Express</v>
      </c>
    </row>
    <row r="661" spans="2:12">
      <c r="B661">
        <v>660</v>
      </c>
      <c r="C661">
        <v>10498</v>
      </c>
      <c r="D661" t="s">
        <v>711</v>
      </c>
      <c r="E661">
        <v>14</v>
      </c>
      <c r="F661" t="s">
        <v>1295</v>
      </c>
      <c r="G661" s="1">
        <f>DATE(LEFT(Table6[[#This Row],[Shipment Date]],4), MID(Table6[[#This Row],[Shipment Date]],5,2), RIGHT(Table6[[#This Row],[Shipment Date]],2))</f>
        <v>42471</v>
      </c>
      <c r="H661" s="9">
        <f>_xlfn.XLOOKUP(Table6[[#This Row],[Order ID]],Table5[OrderID],Table5[OrderDate],"Error",0)</f>
        <v>42467</v>
      </c>
      <c r="I661" s="6">
        <f>Table6[[#This Row],['[Formatted'] Shipment Dates]]-Table6[[#This Row],[Order Dates]]</f>
        <v>4</v>
      </c>
      <c r="J661" t="str">
        <f>_xlfn.XLOOKUP(Table6[[#This Row],[Product ID]],Product[Product ID],Product[Product Name],"ERROR",0)</f>
        <v>Guaraná Fantástica</v>
      </c>
      <c r="K661" t="str">
        <f>_xlfn.XLOOKUP(Table6[[#This Row],[Product Name]],Product[Product Name],Product[Category],"ERROR",0)</f>
        <v xml:space="preserve">Drinks </v>
      </c>
      <c r="L661" t="str">
        <f>_xlfn.XLOOKUP(Table6[[#This Row],[Order ID]],Table5[OrderID],Table5[ShipmentMode],"Error",0)</f>
        <v>DHL</v>
      </c>
    </row>
    <row r="662" spans="2:12">
      <c r="B662">
        <v>661</v>
      </c>
      <c r="C662">
        <v>10498</v>
      </c>
      <c r="D662" t="s">
        <v>754</v>
      </c>
      <c r="E662">
        <v>5</v>
      </c>
      <c r="F662" t="s">
        <v>1295</v>
      </c>
      <c r="G662" s="1">
        <f>DATE(LEFT(Table6[[#This Row],[Shipment Date]],4), MID(Table6[[#This Row],[Shipment Date]],5,2), RIGHT(Table6[[#This Row],[Shipment Date]],2))</f>
        <v>42471</v>
      </c>
      <c r="H662" s="9">
        <f>_xlfn.XLOOKUP(Table6[[#This Row],[Order ID]],Table5[OrderID],Table5[OrderDate],"Error",0)</f>
        <v>42467</v>
      </c>
      <c r="I662" s="6">
        <f>Table6[[#This Row],['[Formatted'] Shipment Dates]]-Table6[[#This Row],[Order Dates]]</f>
        <v>4</v>
      </c>
      <c r="J662" t="str">
        <f>_xlfn.XLOOKUP(Table6[[#This Row],[Product ID]],Product[Product ID],Product[Product Name],"ERROR",0)</f>
        <v>Boston Crab Meat</v>
      </c>
      <c r="K662" t="str">
        <f>_xlfn.XLOOKUP(Table6[[#This Row],[Product Name]],Product[Product Name],Product[Category],"ERROR",0)</f>
        <v>Seafood</v>
      </c>
      <c r="L662" t="str">
        <f>_xlfn.XLOOKUP(Table6[[#This Row],[Order ID]],Table5[OrderID],Table5[ShipmentMode],"Error",0)</f>
        <v>DHL</v>
      </c>
    </row>
    <row r="663" spans="2:12">
      <c r="B663">
        <v>662</v>
      </c>
      <c r="C663">
        <v>10498</v>
      </c>
      <c r="D663" t="s">
        <v>759</v>
      </c>
      <c r="E663">
        <v>30</v>
      </c>
      <c r="F663" t="s">
        <v>1297</v>
      </c>
      <c r="G663" s="1">
        <f>DATE(LEFT(Table6[[#This Row],[Shipment Date]],4), MID(Table6[[#This Row],[Shipment Date]],5,2), RIGHT(Table6[[#This Row],[Shipment Date]],2))</f>
        <v>42476</v>
      </c>
      <c r="H663" s="9">
        <f>_xlfn.XLOOKUP(Table6[[#This Row],[Order ID]],Table5[OrderID],Table5[OrderDate],"Error",0)</f>
        <v>42467</v>
      </c>
      <c r="I663" s="6">
        <f>Table6[[#This Row],['[Formatted'] Shipment Dates]]-Table6[[#This Row],[Order Dates]]</f>
        <v>9</v>
      </c>
      <c r="J663" t="str">
        <f>_xlfn.XLOOKUP(Table6[[#This Row],[Product ID]],Product[Product ID],Product[Product Name],"ERROR",0)</f>
        <v>Singaporean Hokkien Fried Mee</v>
      </c>
      <c r="K663" t="str">
        <f>_xlfn.XLOOKUP(Table6[[#This Row],[Product Name]],Product[Product Name],Product[Category],"ERROR",0)</f>
        <v xml:space="preserve">Grains/ Cereals </v>
      </c>
      <c r="L663" t="str">
        <f>_xlfn.XLOOKUP(Table6[[#This Row],[Order ID]],Table5[OrderID],Table5[ShipmentMode],"Error",0)</f>
        <v>DHL</v>
      </c>
    </row>
    <row r="664" spans="2:12">
      <c r="B664">
        <v>663</v>
      </c>
      <c r="C664">
        <v>10499</v>
      </c>
      <c r="D664" t="s">
        <v>723</v>
      </c>
      <c r="E664">
        <v>20</v>
      </c>
      <c r="F664" t="s">
        <v>1297</v>
      </c>
      <c r="G664" s="1">
        <f>DATE(LEFT(Table6[[#This Row],[Shipment Date]],4), MID(Table6[[#This Row],[Shipment Date]],5,2), RIGHT(Table6[[#This Row],[Shipment Date]],2))</f>
        <v>42476</v>
      </c>
      <c r="H664" s="9">
        <f>_xlfn.XLOOKUP(Table6[[#This Row],[Order ID]],Table5[OrderID],Table5[OrderDate],"Error",0)</f>
        <v>42468</v>
      </c>
      <c r="I664" s="6">
        <f>Table6[[#This Row],['[Formatted'] Shipment Dates]]-Table6[[#This Row],[Order Dates]]</f>
        <v>8</v>
      </c>
      <c r="J664" t="str">
        <f>_xlfn.XLOOKUP(Table6[[#This Row],[Product ID]],Product[Product ID],Product[Product Name],"ERROR",0)</f>
        <v>Rössle Sauerkraut</v>
      </c>
      <c r="K664" t="str">
        <f>_xlfn.XLOOKUP(Table6[[#This Row],[Product Name]],Product[Product Name],Product[Category],"ERROR",0)</f>
        <v xml:space="preserve">Produce </v>
      </c>
      <c r="L664" t="str">
        <f>_xlfn.XLOOKUP(Table6[[#This Row],[Order ID]],Table5[OrderID],Table5[ShipmentMode],"Error",0)</f>
        <v>DHL</v>
      </c>
    </row>
    <row r="665" spans="2:12">
      <c r="B665">
        <v>664</v>
      </c>
      <c r="C665">
        <v>10499</v>
      </c>
      <c r="D665" t="s">
        <v>778</v>
      </c>
      <c r="E665">
        <v>25</v>
      </c>
      <c r="F665" t="s">
        <v>1298</v>
      </c>
      <c r="G665" s="1">
        <f>DATE(LEFT(Table6[[#This Row],[Shipment Date]],4), MID(Table6[[#This Row],[Shipment Date]],5,2), RIGHT(Table6[[#This Row],[Shipment Date]],2))</f>
        <v>42477</v>
      </c>
      <c r="H665" s="9">
        <f>_xlfn.XLOOKUP(Table6[[#This Row],[Order ID]],Table5[OrderID],Table5[OrderDate],"Error",0)</f>
        <v>42468</v>
      </c>
      <c r="I665" s="6">
        <f>Table6[[#This Row],['[Formatted'] Shipment Dates]]-Table6[[#This Row],[Order Dates]]</f>
        <v>9</v>
      </c>
      <c r="J665" t="str">
        <f>_xlfn.XLOOKUP(Table6[[#This Row],[Product ID]],Product[Product ID],Product[Product Name],"ERROR",0)</f>
        <v>Maxilaku</v>
      </c>
      <c r="K665" t="str">
        <f>_xlfn.XLOOKUP(Table6[[#This Row],[Product Name]],Product[Product Name],Product[Category],"ERROR",0)</f>
        <v>Desserts</v>
      </c>
      <c r="L665" t="str">
        <f>_xlfn.XLOOKUP(Table6[[#This Row],[Order ID]],Table5[OrderID],Table5[ShipmentMode],"Error",0)</f>
        <v>DHL</v>
      </c>
    </row>
    <row r="666" spans="2:12">
      <c r="B666">
        <v>665</v>
      </c>
      <c r="C666">
        <v>10500</v>
      </c>
      <c r="D666" t="s">
        <v>689</v>
      </c>
      <c r="E666">
        <v>12</v>
      </c>
      <c r="F666" t="s">
        <v>1298</v>
      </c>
      <c r="G666" s="1">
        <f>DATE(LEFT(Table6[[#This Row],[Shipment Date]],4), MID(Table6[[#This Row],[Shipment Date]],5,2), RIGHT(Table6[[#This Row],[Shipment Date]],2))</f>
        <v>42477</v>
      </c>
      <c r="H666" s="9">
        <f>_xlfn.XLOOKUP(Table6[[#This Row],[Order ID]],Table5[OrderID],Table5[OrderDate],"Error",0)</f>
        <v>42469</v>
      </c>
      <c r="I666" s="6">
        <f>Table6[[#This Row],['[Formatted'] Shipment Dates]]-Table6[[#This Row],[Order Dates]]</f>
        <v>8</v>
      </c>
      <c r="J666" t="str">
        <f>_xlfn.XLOOKUP(Table6[[#This Row],[Product ID]],Product[Product ID],Product[Product Name],"ERROR",0)</f>
        <v>Genen Shouyu</v>
      </c>
      <c r="K666" t="str">
        <f>_xlfn.XLOOKUP(Table6[[#This Row],[Product Name]],Product[Product Name],Product[Category],"ERROR",0)</f>
        <v>Condiments</v>
      </c>
      <c r="L666" t="str">
        <f>_xlfn.XLOOKUP(Table6[[#This Row],[Order ID]],Table5[OrderID],Table5[ShipmentMode],"Error",0)</f>
        <v>DHL Express</v>
      </c>
    </row>
    <row r="667" spans="2:12">
      <c r="B667">
        <v>666</v>
      </c>
      <c r="C667">
        <v>10500</v>
      </c>
      <c r="D667" t="s">
        <v>723</v>
      </c>
      <c r="E667">
        <v>8</v>
      </c>
      <c r="F667" t="s">
        <v>1297</v>
      </c>
      <c r="G667" s="1">
        <f>DATE(LEFT(Table6[[#This Row],[Shipment Date]],4), MID(Table6[[#This Row],[Shipment Date]],5,2), RIGHT(Table6[[#This Row],[Shipment Date]],2))</f>
        <v>42476</v>
      </c>
      <c r="H667" s="9">
        <f>_xlfn.XLOOKUP(Table6[[#This Row],[Order ID]],Table5[OrderID],Table5[OrderDate],"Error",0)</f>
        <v>42469</v>
      </c>
      <c r="I667" s="6">
        <f>Table6[[#This Row],['[Formatted'] Shipment Dates]]-Table6[[#This Row],[Order Dates]]</f>
        <v>7</v>
      </c>
      <c r="J667" t="str">
        <f>_xlfn.XLOOKUP(Table6[[#This Row],[Product ID]],Product[Product ID],Product[Product Name],"ERROR",0)</f>
        <v>Rössle Sauerkraut</v>
      </c>
      <c r="K667" t="str">
        <f>_xlfn.XLOOKUP(Table6[[#This Row],[Product Name]],Product[Product Name],Product[Category],"ERROR",0)</f>
        <v xml:space="preserve">Produce </v>
      </c>
      <c r="L667" t="str">
        <f>_xlfn.XLOOKUP(Table6[[#This Row],[Order ID]],Table5[OrderID],Table5[ShipmentMode],"Error",0)</f>
        <v>DHL Express</v>
      </c>
    </row>
    <row r="668" spans="2:12">
      <c r="B668">
        <v>667</v>
      </c>
      <c r="C668">
        <v>10501</v>
      </c>
      <c r="D668" t="s">
        <v>791</v>
      </c>
      <c r="E668">
        <v>20</v>
      </c>
      <c r="F668" t="s">
        <v>1299</v>
      </c>
      <c r="G668" s="1">
        <f>DATE(LEFT(Table6[[#This Row],[Shipment Date]],4), MID(Table6[[#This Row],[Shipment Date]],5,2), RIGHT(Table6[[#This Row],[Shipment Date]],2))</f>
        <v>42489</v>
      </c>
      <c r="H668" s="9">
        <f>_xlfn.XLOOKUP(Table6[[#This Row],[Order ID]],Table5[OrderID],Table5[OrderDate],"Error",0)</f>
        <v>42469</v>
      </c>
      <c r="I668" s="6">
        <f>Table6[[#This Row],['[Formatted'] Shipment Dates]]-Table6[[#This Row],[Order Dates]]</f>
        <v>20</v>
      </c>
      <c r="J668" t="str">
        <f>_xlfn.XLOOKUP(Table6[[#This Row],[Product ID]],Product[Product ID],Product[Product Name],"ERROR",0)</f>
        <v>Tourtière</v>
      </c>
      <c r="K668" t="str">
        <f>_xlfn.XLOOKUP(Table6[[#This Row],[Product Name]],Product[Product Name],Product[Category],"ERROR",0)</f>
        <v>Meat/ Poultry</v>
      </c>
      <c r="L668" t="str">
        <f>_xlfn.XLOOKUP(Table6[[#This Row],[Order ID]],Table5[OrderID],Table5[ShipmentMode],"Error",0)</f>
        <v>UPS</v>
      </c>
    </row>
    <row r="669" spans="2:12">
      <c r="B669">
        <v>668</v>
      </c>
      <c r="C669">
        <v>10502</v>
      </c>
      <c r="D669" t="s">
        <v>767</v>
      </c>
      <c r="E669">
        <v>21</v>
      </c>
      <c r="F669" t="s">
        <v>1299</v>
      </c>
      <c r="G669" s="1">
        <f>DATE(LEFT(Table6[[#This Row],[Shipment Date]],4), MID(Table6[[#This Row],[Shipment Date]],5,2), RIGHT(Table6[[#This Row],[Shipment Date]],2))</f>
        <v>42489</v>
      </c>
      <c r="H669" s="9">
        <f>_xlfn.XLOOKUP(Table6[[#This Row],[Order ID]],Table5[OrderID],Table5[OrderDate],"Error",0)</f>
        <v>42470</v>
      </c>
      <c r="I669" s="6">
        <f>Table6[[#This Row],['[Formatted'] Shipment Dates]]-Table6[[#This Row],[Order Dates]]</f>
        <v>19</v>
      </c>
      <c r="J669" t="str">
        <f>_xlfn.XLOOKUP(Table6[[#This Row],[Product ID]],Product[Product ID],Product[Product Name],"ERROR",0)</f>
        <v>Rogede sild</v>
      </c>
      <c r="K669" t="str">
        <f>_xlfn.XLOOKUP(Table6[[#This Row],[Product Name]],Product[Product Name],Product[Category],"ERROR",0)</f>
        <v>Seafood</v>
      </c>
      <c r="L669" t="str">
        <f>_xlfn.XLOOKUP(Table6[[#This Row],[Order ID]],Table5[OrderID],Table5[ShipmentMode],"Error",0)</f>
        <v>DHL Express</v>
      </c>
    </row>
    <row r="670" spans="2:12">
      <c r="B670">
        <v>669</v>
      </c>
      <c r="C670">
        <v>10502</v>
      </c>
      <c r="D670" t="s">
        <v>789</v>
      </c>
      <c r="E670">
        <v>6</v>
      </c>
      <c r="F670" t="s">
        <v>1299</v>
      </c>
      <c r="G670" s="1">
        <f>DATE(LEFT(Table6[[#This Row],[Shipment Date]],4), MID(Table6[[#This Row],[Shipment Date]],5,2), RIGHT(Table6[[#This Row],[Shipment Date]],2))</f>
        <v>42489</v>
      </c>
      <c r="H670" s="9">
        <f>_xlfn.XLOOKUP(Table6[[#This Row],[Order ID]],Table5[OrderID],Table5[OrderDate],"Error",0)</f>
        <v>42470</v>
      </c>
      <c r="I670" s="6">
        <f>Table6[[#This Row],['[Formatted'] Shipment Dates]]-Table6[[#This Row],[Order Dates]]</f>
        <v>19</v>
      </c>
      <c r="J670" t="str">
        <f>_xlfn.XLOOKUP(Table6[[#This Row],[Product ID]],Product[Product ID],Product[Product Name],"ERROR",0)</f>
        <v>Perth Pasties</v>
      </c>
      <c r="K670" t="str">
        <f>_xlfn.XLOOKUP(Table6[[#This Row],[Product Name]],Product[Product Name],Product[Category],"ERROR",0)</f>
        <v>Meat/ Poultry</v>
      </c>
      <c r="L670" t="str">
        <f>_xlfn.XLOOKUP(Table6[[#This Row],[Order ID]],Table5[OrderID],Table5[ShipmentMode],"Error",0)</f>
        <v>DHL Express</v>
      </c>
    </row>
    <row r="671" spans="2:12">
      <c r="B671">
        <v>670</v>
      </c>
      <c r="C671">
        <v>10502</v>
      </c>
      <c r="D671" t="s">
        <v>826</v>
      </c>
      <c r="E671">
        <v>30</v>
      </c>
      <c r="F671" t="s">
        <v>1297</v>
      </c>
      <c r="G671" s="1">
        <f>DATE(LEFT(Table6[[#This Row],[Shipment Date]],4), MID(Table6[[#This Row],[Shipment Date]],5,2), RIGHT(Table6[[#This Row],[Shipment Date]],2))</f>
        <v>42476</v>
      </c>
      <c r="H671" s="9">
        <f>_xlfn.XLOOKUP(Table6[[#This Row],[Order ID]],Table5[OrderID],Table5[OrderDate],"Error",0)</f>
        <v>42470</v>
      </c>
      <c r="I671" s="6">
        <f>Table6[[#This Row],['[Formatted'] Shipment Dates]]-Table6[[#This Row],[Order Dates]]</f>
        <v>6</v>
      </c>
      <c r="J671" t="str">
        <f>_xlfn.XLOOKUP(Table6[[#This Row],[Product ID]],Product[Product ID],Product[Product Name],"ERROR",0)</f>
        <v>Laughing Lumberjack Lager</v>
      </c>
      <c r="K671" t="str">
        <f>_xlfn.XLOOKUP(Table6[[#This Row],[Product Name]],Product[Product Name],Product[Category],"ERROR",0)</f>
        <v xml:space="preserve">Drinks </v>
      </c>
      <c r="L671" t="str">
        <f>_xlfn.XLOOKUP(Table6[[#This Row],[Order ID]],Table5[OrderID],Table5[ShipmentMode],"Error",0)</f>
        <v>DHL Express</v>
      </c>
    </row>
    <row r="672" spans="2:12">
      <c r="B672">
        <v>671</v>
      </c>
      <c r="C672">
        <v>10503</v>
      </c>
      <c r="D672" t="s">
        <v>687</v>
      </c>
      <c r="E672">
        <v>70</v>
      </c>
      <c r="F672" t="s">
        <v>1297</v>
      </c>
      <c r="G672" s="1">
        <f>DATE(LEFT(Table6[[#This Row],[Shipment Date]],4), MID(Table6[[#This Row],[Shipment Date]],5,2), RIGHT(Table6[[#This Row],[Shipment Date]],2))</f>
        <v>42476</v>
      </c>
      <c r="H672" s="9">
        <f>_xlfn.XLOOKUP(Table6[[#This Row],[Order ID]],Table5[OrderID],Table5[OrderDate],"Error",0)</f>
        <v>42471</v>
      </c>
      <c r="I672" s="6">
        <f>Table6[[#This Row],['[Formatted'] Shipment Dates]]-Table6[[#This Row],[Order Dates]]</f>
        <v>5</v>
      </c>
      <c r="J672" t="str">
        <f>_xlfn.XLOOKUP(Table6[[#This Row],[Product ID]],Product[Product ID],Product[Product Name],"ERROR",0)</f>
        <v>Tofu</v>
      </c>
      <c r="K672" t="str">
        <f>_xlfn.XLOOKUP(Table6[[#This Row],[Product Name]],Product[Product Name],Product[Category],"ERROR",0)</f>
        <v xml:space="preserve">Produce </v>
      </c>
      <c r="L672" t="str">
        <f>_xlfn.XLOOKUP(Table6[[#This Row],[Order ID]],Table5[OrderID],Table5[ShipmentMode],"Error",0)</f>
        <v>DHL</v>
      </c>
    </row>
    <row r="673" spans="2:12">
      <c r="B673">
        <v>672</v>
      </c>
      <c r="C673">
        <v>10503</v>
      </c>
      <c r="D673" t="s">
        <v>821</v>
      </c>
      <c r="E673">
        <v>20</v>
      </c>
      <c r="F673" t="s">
        <v>1300</v>
      </c>
      <c r="G673" s="1">
        <f>DATE(LEFT(Table6[[#This Row],[Shipment Date]],4), MID(Table6[[#This Row],[Shipment Date]],5,2), RIGHT(Table6[[#This Row],[Shipment Date]],2))</f>
        <v>42478</v>
      </c>
      <c r="H673" s="9">
        <f>_xlfn.XLOOKUP(Table6[[#This Row],[Order ID]],Table5[OrderID],Table5[OrderDate],"Error",0)</f>
        <v>42471</v>
      </c>
      <c r="I673" s="6">
        <f>Table6[[#This Row],['[Formatted'] Shipment Dates]]-Table6[[#This Row],[Order Dates]]</f>
        <v>7</v>
      </c>
      <c r="J673" t="str">
        <f>_xlfn.XLOOKUP(Table6[[#This Row],[Product ID]],Product[Product ID],Product[Product Name],"ERROR",0)</f>
        <v>Louisiana Fiery Hot Pepper Sauce</v>
      </c>
      <c r="K673" t="str">
        <f>_xlfn.XLOOKUP(Table6[[#This Row],[Product Name]],Product[Product Name],Product[Category],"ERROR",0)</f>
        <v>Condiments</v>
      </c>
      <c r="L673" t="str">
        <f>_xlfn.XLOOKUP(Table6[[#This Row],[Order ID]],Table5[OrderID],Table5[ShipmentMode],"Error",0)</f>
        <v>DHL</v>
      </c>
    </row>
    <row r="674" spans="2:12">
      <c r="B674">
        <v>673</v>
      </c>
      <c r="C674">
        <v>10504</v>
      </c>
      <c r="D674" t="s">
        <v>653</v>
      </c>
      <c r="E674">
        <v>12</v>
      </c>
      <c r="F674" t="s">
        <v>1300</v>
      </c>
      <c r="G674" s="1">
        <f>DATE(LEFT(Table6[[#This Row],[Shipment Date]],4), MID(Table6[[#This Row],[Shipment Date]],5,2), RIGHT(Table6[[#This Row],[Shipment Date]],2))</f>
        <v>42478</v>
      </c>
      <c r="H674" s="9">
        <f>_xlfn.XLOOKUP(Table6[[#This Row],[Order ID]],Table5[OrderID],Table5[OrderDate],"Error",0)</f>
        <v>42471</v>
      </c>
      <c r="I674" s="6">
        <f>Table6[[#This Row],['[Formatted'] Shipment Dates]]-Table6[[#This Row],[Order Dates]]</f>
        <v>7</v>
      </c>
      <c r="J674" t="str">
        <f>_xlfn.XLOOKUP(Table6[[#This Row],[Product ID]],Product[Product ID],Product[Product Name],"ERROR",0)</f>
        <v>Chang</v>
      </c>
      <c r="K674" t="str">
        <f>_xlfn.XLOOKUP(Table6[[#This Row],[Product Name]],Product[Product Name],Product[Category],"ERROR",0)</f>
        <v xml:space="preserve">Drinks </v>
      </c>
      <c r="L674" t="str">
        <f>_xlfn.XLOOKUP(Table6[[#This Row],[Order ID]],Table5[OrderID],Table5[ShipmentMode],"Error",0)</f>
        <v>UPS</v>
      </c>
    </row>
    <row r="675" spans="2:12">
      <c r="B675">
        <v>674</v>
      </c>
      <c r="C675">
        <v>10504</v>
      </c>
      <c r="D675" t="s">
        <v>703</v>
      </c>
      <c r="E675">
        <v>12</v>
      </c>
      <c r="F675" t="s">
        <v>1300</v>
      </c>
      <c r="G675" s="1">
        <f>DATE(LEFT(Table6[[#This Row],[Shipment Date]],4), MID(Table6[[#This Row],[Shipment Date]],5,2), RIGHT(Table6[[#This Row],[Shipment Date]],2))</f>
        <v>42478</v>
      </c>
      <c r="H675" s="9">
        <f>_xlfn.XLOOKUP(Table6[[#This Row],[Order ID]],Table5[OrderID],Table5[OrderDate],"Error",0)</f>
        <v>42471</v>
      </c>
      <c r="I675" s="6">
        <f>Table6[[#This Row],['[Formatted'] Shipment Dates]]-Table6[[#This Row],[Order Dates]]</f>
        <v>7</v>
      </c>
      <c r="J675" t="str">
        <f>_xlfn.XLOOKUP(Table6[[#This Row],[Product ID]],Product[Product ID],Product[Product Name],"ERROR",0)</f>
        <v>Sir Rodney's Scones</v>
      </c>
      <c r="K675" t="str">
        <f>_xlfn.XLOOKUP(Table6[[#This Row],[Product Name]],Product[Product Name],Product[Category],"ERROR",0)</f>
        <v>Desserts</v>
      </c>
      <c r="L675" t="str">
        <f>_xlfn.XLOOKUP(Table6[[#This Row],[Order ID]],Table5[OrderID],Table5[ShipmentMode],"Error",0)</f>
        <v>UPS</v>
      </c>
    </row>
    <row r="676" spans="2:12">
      <c r="B676">
        <v>675</v>
      </c>
      <c r="C676">
        <v>10504</v>
      </c>
      <c r="D676" t="s">
        <v>789</v>
      </c>
      <c r="E676">
        <v>10</v>
      </c>
      <c r="F676" t="s">
        <v>1300</v>
      </c>
      <c r="G676" s="1">
        <f>DATE(LEFT(Table6[[#This Row],[Shipment Date]],4), MID(Table6[[#This Row],[Shipment Date]],5,2), RIGHT(Table6[[#This Row],[Shipment Date]],2))</f>
        <v>42478</v>
      </c>
      <c r="H676" s="9">
        <f>_xlfn.XLOOKUP(Table6[[#This Row],[Order ID]],Table5[OrderID],Table5[OrderDate],"Error",0)</f>
        <v>42471</v>
      </c>
      <c r="I676" s="6">
        <f>Table6[[#This Row],['[Formatted'] Shipment Dates]]-Table6[[#This Row],[Order Dates]]</f>
        <v>7</v>
      </c>
      <c r="J676" t="str">
        <f>_xlfn.XLOOKUP(Table6[[#This Row],[Product ID]],Product[Product ID],Product[Product Name],"ERROR",0)</f>
        <v>Perth Pasties</v>
      </c>
      <c r="K676" t="str">
        <f>_xlfn.XLOOKUP(Table6[[#This Row],[Product Name]],Product[Product Name],Product[Category],"ERROR",0)</f>
        <v>Meat/ Poultry</v>
      </c>
      <c r="L676" t="str">
        <f>_xlfn.XLOOKUP(Table6[[#This Row],[Order ID]],Table5[OrderID],Table5[ShipmentMode],"Error",0)</f>
        <v>UPS</v>
      </c>
    </row>
    <row r="677" spans="2:12">
      <c r="B677">
        <v>676</v>
      </c>
      <c r="C677">
        <v>10504</v>
      </c>
      <c r="D677" t="s">
        <v>810</v>
      </c>
      <c r="E677">
        <v>25</v>
      </c>
      <c r="F677" t="s">
        <v>1301</v>
      </c>
      <c r="G677" s="1">
        <f>DATE(LEFT(Table6[[#This Row],[Shipment Date]],4), MID(Table6[[#This Row],[Shipment Date]],5,2), RIGHT(Table6[[#This Row],[Shipment Date]],2))</f>
        <v>42481</v>
      </c>
      <c r="H677" s="9">
        <f>_xlfn.XLOOKUP(Table6[[#This Row],[Order ID]],Table5[OrderID],Table5[OrderDate],"Error",0)</f>
        <v>42471</v>
      </c>
      <c r="I677" s="6">
        <f>Table6[[#This Row],['[Formatted'] Shipment Dates]]-Table6[[#This Row],[Order Dates]]</f>
        <v>10</v>
      </c>
      <c r="J677" t="str">
        <f>_xlfn.XLOOKUP(Table6[[#This Row],[Product ID]],Product[Product ID],Product[Product Name],"ERROR",0)</f>
        <v>Sirop d'érable</v>
      </c>
      <c r="K677" t="str">
        <f>_xlfn.XLOOKUP(Table6[[#This Row],[Product Name]],Product[Product Name],Product[Category],"ERROR",0)</f>
        <v>Condiments</v>
      </c>
      <c r="L677" t="str">
        <f>_xlfn.XLOOKUP(Table6[[#This Row],[Order ID]],Table5[OrderID],Table5[ShipmentMode],"Error",0)</f>
        <v>UPS</v>
      </c>
    </row>
    <row r="678" spans="2:12">
      <c r="B678">
        <v>677</v>
      </c>
      <c r="C678">
        <v>10505</v>
      </c>
      <c r="D678" t="s">
        <v>813</v>
      </c>
      <c r="E678">
        <v>3</v>
      </c>
      <c r="F678" t="s">
        <v>1302</v>
      </c>
      <c r="G678" s="1">
        <f>DATE(LEFT(Table6[[#This Row],[Shipment Date]],4), MID(Table6[[#This Row],[Shipment Date]],5,2), RIGHT(Table6[[#This Row],[Shipment Date]],2))</f>
        <v>42492</v>
      </c>
      <c r="H678" s="9">
        <f>_xlfn.XLOOKUP(Table6[[#This Row],[Order ID]],Table5[OrderID],Table5[OrderDate],"Error",0)</f>
        <v>42474</v>
      </c>
      <c r="I678" s="6">
        <f>Table6[[#This Row],['[Formatted'] Shipment Dates]]-Table6[[#This Row],[Order Dates]]</f>
        <v>18</v>
      </c>
      <c r="J678" t="str">
        <f>_xlfn.XLOOKUP(Table6[[#This Row],[Product ID]],Product[Product ID],Product[Product Name],"ERROR",0)</f>
        <v>Tarte au sucre</v>
      </c>
      <c r="K678" t="str">
        <f>_xlfn.XLOOKUP(Table6[[#This Row],[Product Name]],Product[Product Name],Product[Category],"ERROR",0)</f>
        <v>Desserts</v>
      </c>
      <c r="L678" t="str">
        <f>_xlfn.XLOOKUP(Table6[[#This Row],[Order ID]],Table5[OrderID],Table5[ShipmentMode],"Error",0)</f>
        <v>UPS</v>
      </c>
    </row>
    <row r="679" spans="2:12">
      <c r="B679">
        <v>678</v>
      </c>
      <c r="C679">
        <v>10506</v>
      </c>
      <c r="D679" t="s">
        <v>714</v>
      </c>
      <c r="E679">
        <v>18</v>
      </c>
      <c r="F679" t="s">
        <v>1302</v>
      </c>
      <c r="G679" s="1">
        <f>DATE(LEFT(Table6[[#This Row],[Shipment Date]],4), MID(Table6[[#This Row],[Shipment Date]],5,2), RIGHT(Table6[[#This Row],[Shipment Date]],2))</f>
        <v>42492</v>
      </c>
      <c r="H679" s="9">
        <f>_xlfn.XLOOKUP(Table6[[#This Row],[Order ID]],Table5[OrderID],Table5[OrderDate],"Error",0)</f>
        <v>42475</v>
      </c>
      <c r="I679" s="6">
        <f>Table6[[#This Row],['[Formatted'] Shipment Dates]]-Table6[[#This Row],[Order Dates]]</f>
        <v>17</v>
      </c>
      <c r="J679" t="str">
        <f>_xlfn.XLOOKUP(Table6[[#This Row],[Product ID]],Product[Product ID],Product[Product Name],"ERROR",0)</f>
        <v>NuNuCa Nuß-Nougat-Creme</v>
      </c>
      <c r="K679" t="str">
        <f>_xlfn.XLOOKUP(Table6[[#This Row],[Product Name]],Product[Product Name],Product[Category],"ERROR",0)</f>
        <v>Desserts</v>
      </c>
      <c r="L679" t="str">
        <f>_xlfn.XLOOKUP(Table6[[#This Row],[Order ID]],Table5[OrderID],Table5[ShipmentMode],"Error",0)</f>
        <v>DHL</v>
      </c>
    </row>
    <row r="680" spans="2:12">
      <c r="B680">
        <v>679</v>
      </c>
      <c r="C680">
        <v>10506</v>
      </c>
      <c r="D680" t="s">
        <v>833</v>
      </c>
      <c r="E680">
        <v>14</v>
      </c>
      <c r="F680" t="s">
        <v>1303</v>
      </c>
      <c r="G680" s="1">
        <f>DATE(LEFT(Table6[[#This Row],[Shipment Date]],4), MID(Table6[[#This Row],[Shipment Date]],5,2), RIGHT(Table6[[#This Row],[Shipment Date]],2))</f>
        <v>42482</v>
      </c>
      <c r="H680" s="9">
        <f>_xlfn.XLOOKUP(Table6[[#This Row],[Order ID]],Table5[OrderID],Table5[OrderDate],"Error",0)</f>
        <v>42475</v>
      </c>
      <c r="I680" s="6">
        <f>Table6[[#This Row],['[Formatted'] Shipment Dates]]-Table6[[#This Row],[Order Dates]]</f>
        <v>7</v>
      </c>
      <c r="J680" t="str">
        <f>_xlfn.XLOOKUP(Table6[[#This Row],[Product ID]],Product[Product ID],Product[Product Name],"ERROR",0)</f>
        <v>Outback Lager</v>
      </c>
      <c r="K680" t="str">
        <f>_xlfn.XLOOKUP(Table6[[#This Row],[Product Name]],Product[Product Name],Product[Category],"ERROR",0)</f>
        <v xml:space="preserve">Drinks </v>
      </c>
      <c r="L680" t="str">
        <f>_xlfn.XLOOKUP(Table6[[#This Row],[Order ID]],Table5[OrderID],Table5[ShipmentMode],"Error",0)</f>
        <v>DHL</v>
      </c>
    </row>
    <row r="681" spans="2:12">
      <c r="B681">
        <v>680</v>
      </c>
      <c r="C681">
        <v>10507</v>
      </c>
      <c r="D681" t="s">
        <v>762</v>
      </c>
      <c r="E681">
        <v>15</v>
      </c>
      <c r="F681" t="s">
        <v>1303</v>
      </c>
      <c r="G681" s="1">
        <f>DATE(LEFT(Table6[[#This Row],[Shipment Date]],4), MID(Table6[[#This Row],[Shipment Date]],5,2), RIGHT(Table6[[#This Row],[Shipment Date]],2))</f>
        <v>42482</v>
      </c>
      <c r="H681" s="9">
        <f>_xlfn.XLOOKUP(Table6[[#This Row],[Order ID]],Table5[OrderID],Table5[OrderDate],"Error",0)</f>
        <v>42475</v>
      </c>
      <c r="I681" s="6">
        <f>Table6[[#This Row],['[Formatted'] Shipment Dates]]-Table6[[#This Row],[Order Dates]]</f>
        <v>7</v>
      </c>
      <c r="J681" t="str">
        <f>_xlfn.XLOOKUP(Table6[[#This Row],[Product ID]],Product[Product ID],Product[Product Name],"ERROR",0)</f>
        <v>Ipoh Coffee</v>
      </c>
      <c r="K681" t="str">
        <f>_xlfn.XLOOKUP(Table6[[#This Row],[Product Name]],Product[Product Name],Product[Category],"ERROR",0)</f>
        <v xml:space="preserve">Drinks </v>
      </c>
      <c r="L681" t="str">
        <f>_xlfn.XLOOKUP(Table6[[#This Row],[Order ID]],Table5[OrderID],Table5[ShipmentMode],"Error",0)</f>
        <v>DHL Express</v>
      </c>
    </row>
    <row r="682" spans="2:12">
      <c r="B682">
        <v>681</v>
      </c>
      <c r="C682">
        <v>10507</v>
      </c>
      <c r="D682" t="s">
        <v>775</v>
      </c>
      <c r="E682">
        <v>15</v>
      </c>
      <c r="F682" t="s">
        <v>1304</v>
      </c>
      <c r="G682" s="1">
        <f>DATE(LEFT(Table6[[#This Row],[Shipment Date]],4), MID(Table6[[#This Row],[Shipment Date]],5,2), RIGHT(Table6[[#This Row],[Shipment Date]],2))</f>
        <v>42503</v>
      </c>
      <c r="H682" s="9">
        <f>_xlfn.XLOOKUP(Table6[[#This Row],[Order ID]],Table5[OrderID],Table5[OrderDate],"Error",0)</f>
        <v>42475</v>
      </c>
      <c r="I682" s="6">
        <f>Table6[[#This Row],['[Formatted'] Shipment Dates]]-Table6[[#This Row],[Order Dates]]</f>
        <v>28</v>
      </c>
      <c r="J682" t="str">
        <f>_xlfn.XLOOKUP(Table6[[#This Row],[Product ID]],Product[Product ID],Product[Product Name],"ERROR",0)</f>
        <v>Chocolade</v>
      </c>
      <c r="K682" t="str">
        <f>_xlfn.XLOOKUP(Table6[[#This Row],[Product Name]],Product[Product Name],Product[Category],"ERROR",0)</f>
        <v>Desserts</v>
      </c>
      <c r="L682" t="str">
        <f>_xlfn.XLOOKUP(Table6[[#This Row],[Order ID]],Table5[OrderID],Table5[ShipmentMode],"Error",0)</f>
        <v>DHL Express</v>
      </c>
    </row>
    <row r="683" spans="2:12">
      <c r="B683">
        <v>682</v>
      </c>
      <c r="C683">
        <v>10508</v>
      </c>
      <c r="D683" t="s">
        <v>684</v>
      </c>
      <c r="E683">
        <v>10</v>
      </c>
      <c r="F683" t="s">
        <v>1304</v>
      </c>
      <c r="G683" s="1">
        <f>DATE(LEFT(Table6[[#This Row],[Shipment Date]],4), MID(Table6[[#This Row],[Shipment Date]],5,2), RIGHT(Table6[[#This Row],[Shipment Date]],2))</f>
        <v>42503</v>
      </c>
      <c r="H683" s="9">
        <f>_xlfn.XLOOKUP(Table6[[#This Row],[Order ID]],Table5[OrderID],Table5[OrderDate],"Error",0)</f>
        <v>42476</v>
      </c>
      <c r="I683" s="6">
        <f>Table6[[#This Row],['[Formatted'] Shipment Dates]]-Table6[[#This Row],[Order Dates]]</f>
        <v>27</v>
      </c>
      <c r="J683" t="str">
        <f>_xlfn.XLOOKUP(Table6[[#This Row],[Product ID]],Product[Product ID],Product[Product Name],"ERROR",0)</f>
        <v>Konbu</v>
      </c>
      <c r="K683" t="str">
        <f>_xlfn.XLOOKUP(Table6[[#This Row],[Product Name]],Product[Product Name],Product[Category],"ERROR",0)</f>
        <v>Seafood</v>
      </c>
      <c r="L683" t="str">
        <f>_xlfn.XLOOKUP(Table6[[#This Row],[Order ID]],Table5[OrderID],Table5[ShipmentMode],"Error",0)</f>
        <v>DHL</v>
      </c>
    </row>
    <row r="684" spans="2:12">
      <c r="B684">
        <v>683</v>
      </c>
      <c r="C684">
        <v>10508</v>
      </c>
      <c r="D684" t="s">
        <v>752</v>
      </c>
      <c r="E684">
        <v>10</v>
      </c>
      <c r="F684" t="s">
        <v>1299</v>
      </c>
      <c r="G684" s="1">
        <f>DATE(LEFT(Table6[[#This Row],[Shipment Date]],4), MID(Table6[[#This Row],[Shipment Date]],5,2), RIGHT(Table6[[#This Row],[Shipment Date]],2))</f>
        <v>42489</v>
      </c>
      <c r="H684" s="9">
        <f>_xlfn.XLOOKUP(Table6[[#This Row],[Order ID]],Table5[OrderID],Table5[OrderDate],"Error",0)</f>
        <v>42476</v>
      </c>
      <c r="I684" s="6">
        <f>Table6[[#This Row],['[Formatted'] Shipment Dates]]-Table6[[#This Row],[Order Dates]]</f>
        <v>13</v>
      </c>
      <c r="J684" t="str">
        <f>_xlfn.XLOOKUP(Table6[[#This Row],[Product ID]],Product[Product ID],Product[Product Name],"ERROR",0)</f>
        <v>Chartreuse verte</v>
      </c>
      <c r="K684" t="str">
        <f>_xlfn.XLOOKUP(Table6[[#This Row],[Product Name]],Product[Product Name],Product[Category],"ERROR",0)</f>
        <v xml:space="preserve">Drinks </v>
      </c>
      <c r="L684" t="str">
        <f>_xlfn.XLOOKUP(Table6[[#This Row],[Order ID]],Table5[OrderID],Table5[ShipmentMode],"Error",0)</f>
        <v>DHL</v>
      </c>
    </row>
    <row r="685" spans="2:12">
      <c r="B685">
        <v>684</v>
      </c>
      <c r="C685">
        <v>10509</v>
      </c>
      <c r="D685" t="s">
        <v>723</v>
      </c>
      <c r="E685">
        <v>3</v>
      </c>
      <c r="F685" t="s">
        <v>1305</v>
      </c>
      <c r="G685" s="1">
        <f>DATE(LEFT(Table6[[#This Row],[Shipment Date]],4), MID(Table6[[#This Row],[Shipment Date]],5,2), RIGHT(Table6[[#This Row],[Shipment Date]],2))</f>
        <v>42488</v>
      </c>
      <c r="H685" s="9">
        <f>_xlfn.XLOOKUP(Table6[[#This Row],[Order ID]],Table5[OrderID],Table5[OrderDate],"Error",0)</f>
        <v>42477</v>
      </c>
      <c r="I685" s="6">
        <f>Table6[[#This Row],['[Formatted'] Shipment Dates]]-Table6[[#This Row],[Order Dates]]</f>
        <v>11</v>
      </c>
      <c r="J685" t="str">
        <f>_xlfn.XLOOKUP(Table6[[#This Row],[Product ID]],Product[Product ID],Product[Product Name],"ERROR",0)</f>
        <v>Rössle Sauerkraut</v>
      </c>
      <c r="K685" t="str">
        <f>_xlfn.XLOOKUP(Table6[[#This Row],[Product Name]],Product[Product Name],Product[Category],"ERROR",0)</f>
        <v xml:space="preserve">Produce </v>
      </c>
      <c r="L685" t="str">
        <f>_xlfn.XLOOKUP(Table6[[#This Row],[Order ID]],Table5[OrderID],Table5[ShipmentMode],"Error",0)</f>
        <v>DHL Express</v>
      </c>
    </row>
    <row r="686" spans="2:12">
      <c r="B686">
        <v>685</v>
      </c>
      <c r="C686">
        <v>10510</v>
      </c>
      <c r="D686" t="s">
        <v>726</v>
      </c>
      <c r="E686">
        <v>36</v>
      </c>
      <c r="F686" t="s">
        <v>1305</v>
      </c>
      <c r="G686" s="1">
        <f>DATE(LEFT(Table6[[#This Row],[Shipment Date]],4), MID(Table6[[#This Row],[Shipment Date]],5,2), RIGHT(Table6[[#This Row],[Shipment Date]],2))</f>
        <v>42488</v>
      </c>
      <c r="H686" s="9">
        <f>_xlfn.XLOOKUP(Table6[[#This Row],[Order ID]],Table5[OrderID],Table5[OrderDate],"Error",0)</f>
        <v>42478</v>
      </c>
      <c r="I686" s="6">
        <f>Table6[[#This Row],['[Formatted'] Shipment Dates]]-Table6[[#This Row],[Order Dates]]</f>
        <v>10</v>
      </c>
      <c r="J686" t="str">
        <f>_xlfn.XLOOKUP(Table6[[#This Row],[Product ID]],Product[Product ID],Product[Product Name],"ERROR",0)</f>
        <v>Thüringer Rostbratwurst</v>
      </c>
      <c r="K686" t="str">
        <f>_xlfn.XLOOKUP(Table6[[#This Row],[Product Name]],Product[Product Name],Product[Category],"ERROR",0)</f>
        <v>Meat/ Poultry</v>
      </c>
      <c r="L686" t="str">
        <f>_xlfn.XLOOKUP(Table6[[#This Row],[Order ID]],Table5[OrderID],Table5[ShipmentMode],"Error",0)</f>
        <v>UPS</v>
      </c>
    </row>
    <row r="687" spans="2:12">
      <c r="B687">
        <v>686</v>
      </c>
      <c r="C687">
        <v>10510</v>
      </c>
      <c r="D687" t="s">
        <v>845</v>
      </c>
      <c r="E687">
        <v>36</v>
      </c>
      <c r="F687" t="s">
        <v>1301</v>
      </c>
      <c r="G687" s="1">
        <f>DATE(LEFT(Table6[[#This Row],[Shipment Date]],4), MID(Table6[[#This Row],[Shipment Date]],5,2), RIGHT(Table6[[#This Row],[Shipment Date]],2))</f>
        <v>42481</v>
      </c>
      <c r="H687" s="9">
        <f>_xlfn.XLOOKUP(Table6[[#This Row],[Order ID]],Table5[OrderID],Table5[OrderDate],"Error",0)</f>
        <v>42478</v>
      </c>
      <c r="I687" s="6">
        <f>Table6[[#This Row],['[Formatted'] Shipment Dates]]-Table6[[#This Row],[Order Dates]]</f>
        <v>3</v>
      </c>
      <c r="J687" t="str">
        <f>_xlfn.XLOOKUP(Table6[[#This Row],[Product ID]],Product[Product ID],Product[Product Name],"ERROR",0)</f>
        <v>Rhönbräu Klosterbier</v>
      </c>
      <c r="K687" t="str">
        <f>_xlfn.XLOOKUP(Table6[[#This Row],[Product Name]],Product[Product Name],Product[Category],"ERROR",0)</f>
        <v xml:space="preserve">Drinks </v>
      </c>
      <c r="L687" t="str">
        <f>_xlfn.XLOOKUP(Table6[[#This Row],[Order ID]],Table5[OrderID],Table5[ShipmentMode],"Error",0)</f>
        <v>UPS</v>
      </c>
    </row>
    <row r="688" spans="2:12">
      <c r="B688">
        <v>687</v>
      </c>
      <c r="C688">
        <v>10511</v>
      </c>
      <c r="D688" t="s">
        <v>660</v>
      </c>
      <c r="E688">
        <v>50</v>
      </c>
      <c r="F688" t="s">
        <v>1301</v>
      </c>
      <c r="G688" s="1">
        <f>DATE(LEFT(Table6[[#This Row],[Shipment Date]],4), MID(Table6[[#This Row],[Shipment Date]],5,2), RIGHT(Table6[[#This Row],[Shipment Date]],2))</f>
        <v>42481</v>
      </c>
      <c r="H688" s="9">
        <f>_xlfn.XLOOKUP(Table6[[#This Row],[Order ID]],Table5[OrderID],Table5[OrderDate],"Error",0)</f>
        <v>42478</v>
      </c>
      <c r="I688" s="6">
        <f>Table6[[#This Row],['[Formatted'] Shipment Dates]]-Table6[[#This Row],[Order Dates]]</f>
        <v>3</v>
      </c>
      <c r="J688" t="str">
        <f>_xlfn.XLOOKUP(Table6[[#This Row],[Product ID]],Product[Product ID],Product[Product Name],"ERROR",0)</f>
        <v>Chef Anton's Cajun Seasoning</v>
      </c>
      <c r="K688" t="str">
        <f>_xlfn.XLOOKUP(Table6[[#This Row],[Product Name]],Product[Product Name],Product[Category],"ERROR",0)</f>
        <v>Condiments</v>
      </c>
      <c r="L688" t="str">
        <f>_xlfn.XLOOKUP(Table6[[#This Row],[Order ID]],Table5[OrderID],Table5[ShipmentMode],"Error",0)</f>
        <v>UPS</v>
      </c>
    </row>
    <row r="689" spans="2:12">
      <c r="B689">
        <v>688</v>
      </c>
      <c r="C689">
        <v>10511</v>
      </c>
      <c r="D689" t="s">
        <v>669</v>
      </c>
      <c r="E689">
        <v>50</v>
      </c>
      <c r="F689" t="s">
        <v>1301</v>
      </c>
      <c r="G689" s="1">
        <f>DATE(LEFT(Table6[[#This Row],[Shipment Date]],4), MID(Table6[[#This Row],[Shipment Date]],5,2), RIGHT(Table6[[#This Row],[Shipment Date]],2))</f>
        <v>42481</v>
      </c>
      <c r="H689" s="9">
        <f>_xlfn.XLOOKUP(Table6[[#This Row],[Order ID]],Table5[OrderID],Table5[OrderDate],"Error",0)</f>
        <v>42478</v>
      </c>
      <c r="I689" s="6">
        <f>Table6[[#This Row],['[Formatted'] Shipment Dates]]-Table6[[#This Row],[Order Dates]]</f>
        <v>3</v>
      </c>
      <c r="J689" t="str">
        <f>_xlfn.XLOOKUP(Table6[[#This Row],[Product ID]],Product[Product ID],Product[Product Name],"ERROR",0)</f>
        <v>Uncle Bob's Organic Dried Pears</v>
      </c>
      <c r="K689" t="str">
        <f>_xlfn.XLOOKUP(Table6[[#This Row],[Product Name]],Product[Product Name],Product[Category],"ERROR",0)</f>
        <v xml:space="preserve">Produce </v>
      </c>
      <c r="L689" t="str">
        <f>_xlfn.XLOOKUP(Table6[[#This Row],[Order ID]],Table5[OrderID],Table5[ShipmentMode],"Error",0)</f>
        <v>UPS</v>
      </c>
    </row>
    <row r="690" spans="2:12">
      <c r="B690">
        <v>689</v>
      </c>
      <c r="C690">
        <v>10511</v>
      </c>
      <c r="D690" t="s">
        <v>672</v>
      </c>
      <c r="E690">
        <v>10</v>
      </c>
      <c r="F690" t="s">
        <v>1306</v>
      </c>
      <c r="G690" s="1">
        <f>DATE(LEFT(Table6[[#This Row],[Shipment Date]],4), MID(Table6[[#This Row],[Shipment Date]],5,2), RIGHT(Table6[[#This Row],[Shipment Date]],2))</f>
        <v>42484</v>
      </c>
      <c r="H690" s="9">
        <f>_xlfn.XLOOKUP(Table6[[#This Row],[Order ID]],Table5[OrderID],Table5[OrderDate],"Error",0)</f>
        <v>42478</v>
      </c>
      <c r="I690" s="6">
        <f>Table6[[#This Row],['[Formatted'] Shipment Dates]]-Table6[[#This Row],[Order Dates]]</f>
        <v>6</v>
      </c>
      <c r="J690" t="str">
        <f>_xlfn.XLOOKUP(Table6[[#This Row],[Product ID]],Product[Product ID],Product[Product Name],"ERROR",0)</f>
        <v>Northwoods Cranberry Sauce</v>
      </c>
      <c r="K690" t="str">
        <f>_xlfn.XLOOKUP(Table6[[#This Row],[Product Name]],Product[Product Name],Product[Category],"ERROR",0)</f>
        <v>Condiments</v>
      </c>
      <c r="L690" t="str">
        <f>_xlfn.XLOOKUP(Table6[[#This Row],[Order ID]],Table5[OrderID],Table5[ShipmentMode],"Error",0)</f>
        <v>UPS</v>
      </c>
    </row>
    <row r="691" spans="2:12">
      <c r="B691">
        <v>690</v>
      </c>
      <c r="C691">
        <v>10512</v>
      </c>
      <c r="D691" t="s">
        <v>711</v>
      </c>
      <c r="E691">
        <v>10</v>
      </c>
      <c r="F691" t="s">
        <v>1306</v>
      </c>
      <c r="G691" s="1">
        <f>DATE(LEFT(Table6[[#This Row],[Shipment Date]],4), MID(Table6[[#This Row],[Shipment Date]],5,2), RIGHT(Table6[[#This Row],[Shipment Date]],2))</f>
        <v>42484</v>
      </c>
      <c r="H691" s="9">
        <f>_xlfn.XLOOKUP(Table6[[#This Row],[Order ID]],Table5[OrderID],Table5[OrderDate],"Error",0)</f>
        <v>42481</v>
      </c>
      <c r="I691" s="6">
        <f>Table6[[#This Row],['[Formatted'] Shipment Dates]]-Table6[[#This Row],[Order Dates]]</f>
        <v>3</v>
      </c>
      <c r="J691" t="str">
        <f>_xlfn.XLOOKUP(Table6[[#This Row],[Product ID]],Product[Product ID],Product[Product Name],"ERROR",0)</f>
        <v>Guaraná Fantástica</v>
      </c>
      <c r="K691" t="str">
        <f>_xlfn.XLOOKUP(Table6[[#This Row],[Product Name]],Product[Product Name],Product[Category],"ERROR",0)</f>
        <v xml:space="preserve">Drinks </v>
      </c>
      <c r="L691" t="str">
        <f>_xlfn.XLOOKUP(Table6[[#This Row],[Order ID]],Table5[OrderID],Table5[ShipmentMode],"Error",0)</f>
        <v>DHL</v>
      </c>
    </row>
    <row r="692" spans="2:12">
      <c r="B692">
        <v>691</v>
      </c>
      <c r="C692">
        <v>10512</v>
      </c>
      <c r="D692" t="s">
        <v>770</v>
      </c>
      <c r="E692">
        <v>9</v>
      </c>
      <c r="F692" t="s">
        <v>1306</v>
      </c>
      <c r="G692" s="1">
        <f>DATE(LEFT(Table6[[#This Row],[Shipment Date]],4), MID(Table6[[#This Row],[Shipment Date]],5,2), RIGHT(Table6[[#This Row],[Shipment Date]],2))</f>
        <v>42484</v>
      </c>
      <c r="H692" s="9">
        <f>_xlfn.XLOOKUP(Table6[[#This Row],[Order ID]],Table5[OrderID],Table5[OrderDate],"Error",0)</f>
        <v>42481</v>
      </c>
      <c r="I692" s="6">
        <f>Table6[[#This Row],['[Formatted'] Shipment Dates]]-Table6[[#This Row],[Order Dates]]</f>
        <v>3</v>
      </c>
      <c r="J692" t="str">
        <f>_xlfn.XLOOKUP(Table6[[#This Row],[Product ID]],Product[Product ID],Product[Product Name],"ERROR",0)</f>
        <v>Spegesild</v>
      </c>
      <c r="K692" t="str">
        <f>_xlfn.XLOOKUP(Table6[[#This Row],[Product Name]],Product[Product Name],Product[Category],"ERROR",0)</f>
        <v>Seafood</v>
      </c>
      <c r="L692" t="str">
        <f>_xlfn.XLOOKUP(Table6[[#This Row],[Order ID]],Table5[OrderID],Table5[ShipmentMode],"Error",0)</f>
        <v>DHL</v>
      </c>
    </row>
    <row r="693" spans="2:12">
      <c r="B693">
        <v>692</v>
      </c>
      <c r="C693">
        <v>10512</v>
      </c>
      <c r="D693" t="s">
        <v>772</v>
      </c>
      <c r="E693">
        <v>6</v>
      </c>
      <c r="F693" t="s">
        <v>1306</v>
      </c>
      <c r="G693" s="1">
        <f>DATE(LEFT(Table6[[#This Row],[Shipment Date]],4), MID(Table6[[#This Row],[Shipment Date]],5,2), RIGHT(Table6[[#This Row],[Shipment Date]],2))</f>
        <v>42484</v>
      </c>
      <c r="H693" s="9">
        <f>_xlfn.XLOOKUP(Table6[[#This Row],[Order ID]],Table5[OrderID],Table5[OrderDate],"Error",0)</f>
        <v>42481</v>
      </c>
      <c r="I693" s="6">
        <f>Table6[[#This Row],['[Formatted'] Shipment Dates]]-Table6[[#This Row],[Order Dates]]</f>
        <v>3</v>
      </c>
      <c r="J693" t="str">
        <f>_xlfn.XLOOKUP(Table6[[#This Row],[Product ID]],Product[Product ID],Product[Product Name],"ERROR",0)</f>
        <v>Zaanse koeken</v>
      </c>
      <c r="K693" t="str">
        <f>_xlfn.XLOOKUP(Table6[[#This Row],[Product Name]],Product[Product Name],Product[Category],"ERROR",0)</f>
        <v>Desserts</v>
      </c>
      <c r="L693" t="str">
        <f>_xlfn.XLOOKUP(Table6[[#This Row],[Order ID]],Table5[OrderID],Table5[ShipmentMode],"Error",0)</f>
        <v>DHL</v>
      </c>
    </row>
    <row r="694" spans="2:12">
      <c r="B694">
        <v>693</v>
      </c>
      <c r="C694">
        <v>10512</v>
      </c>
      <c r="D694" t="s">
        <v>808</v>
      </c>
      <c r="E694">
        <v>12</v>
      </c>
      <c r="F694" t="s">
        <v>1305</v>
      </c>
      <c r="G694" s="1">
        <f>DATE(LEFT(Table6[[#This Row],[Shipment Date]],4), MID(Table6[[#This Row],[Shipment Date]],5,2), RIGHT(Table6[[#This Row],[Shipment Date]],2))</f>
        <v>42488</v>
      </c>
      <c r="H694" s="9">
        <f>_xlfn.XLOOKUP(Table6[[#This Row],[Order ID]],Table5[OrderID],Table5[OrderDate],"Error",0)</f>
        <v>42481</v>
      </c>
      <c r="I694" s="6">
        <f>Table6[[#This Row],['[Formatted'] Shipment Dates]]-Table6[[#This Row],[Order Dates]]</f>
        <v>7</v>
      </c>
      <c r="J694" t="str">
        <f>_xlfn.XLOOKUP(Table6[[#This Row],[Product ID]],Product[Product ID],Product[Product Name],"ERROR",0)</f>
        <v>Camembert Pierrot</v>
      </c>
      <c r="K694" t="str">
        <f>_xlfn.XLOOKUP(Table6[[#This Row],[Product Name]],Product[Product Name],Product[Category],"ERROR",0)</f>
        <v>Dairy Products</v>
      </c>
      <c r="L694" t="str">
        <f>_xlfn.XLOOKUP(Table6[[#This Row],[Order ID]],Table5[OrderID],Table5[ShipmentMode],"Error",0)</f>
        <v>DHL</v>
      </c>
    </row>
    <row r="695" spans="2:12">
      <c r="B695">
        <v>694</v>
      </c>
      <c r="C695">
        <v>10513</v>
      </c>
      <c r="D695" t="s">
        <v>703</v>
      </c>
      <c r="E695">
        <v>40</v>
      </c>
      <c r="F695" t="s">
        <v>1305</v>
      </c>
      <c r="G695" s="1">
        <f>DATE(LEFT(Table6[[#This Row],[Shipment Date]],4), MID(Table6[[#This Row],[Shipment Date]],5,2), RIGHT(Table6[[#This Row],[Shipment Date]],2))</f>
        <v>42488</v>
      </c>
      <c r="H695" s="9">
        <f>_xlfn.XLOOKUP(Table6[[#This Row],[Order ID]],Table5[OrderID],Table5[OrderDate],"Error",0)</f>
        <v>42482</v>
      </c>
      <c r="I695" s="6">
        <f>Table6[[#This Row],['[Formatted'] Shipment Dates]]-Table6[[#This Row],[Order Dates]]</f>
        <v>6</v>
      </c>
      <c r="J695" t="str">
        <f>_xlfn.XLOOKUP(Table6[[#This Row],[Product ID]],Product[Product ID],Product[Product Name],"ERROR",0)</f>
        <v>Sir Rodney's Scones</v>
      </c>
      <c r="K695" t="str">
        <f>_xlfn.XLOOKUP(Table6[[#This Row],[Product Name]],Product[Product Name],Product[Category],"ERROR",0)</f>
        <v>Desserts</v>
      </c>
      <c r="L695" t="str">
        <f>_xlfn.XLOOKUP(Table6[[#This Row],[Order ID]],Table5[OrderID],Table5[ShipmentMode],"Error",0)</f>
        <v>DHL Express</v>
      </c>
    </row>
    <row r="696" spans="2:12">
      <c r="B696">
        <v>695</v>
      </c>
      <c r="C696">
        <v>10513</v>
      </c>
      <c r="D696" t="s">
        <v>734</v>
      </c>
      <c r="E696">
        <v>50</v>
      </c>
      <c r="F696" t="s">
        <v>1305</v>
      </c>
      <c r="G696" s="1">
        <f>DATE(LEFT(Table6[[#This Row],[Shipment Date]],4), MID(Table6[[#This Row],[Shipment Date]],5,2), RIGHT(Table6[[#This Row],[Shipment Date]],2))</f>
        <v>42488</v>
      </c>
      <c r="H696" s="9">
        <f>_xlfn.XLOOKUP(Table6[[#This Row],[Order ID]],Table5[OrderID],Table5[OrderDate],"Error",0)</f>
        <v>42482</v>
      </c>
      <c r="I696" s="6">
        <f>Table6[[#This Row],['[Formatted'] Shipment Dates]]-Table6[[#This Row],[Order Dates]]</f>
        <v>6</v>
      </c>
      <c r="J696" t="str">
        <f>_xlfn.XLOOKUP(Table6[[#This Row],[Product ID]],Product[Product ID],Product[Product Name],"ERROR",0)</f>
        <v>Mascarpone Fabioli</v>
      </c>
      <c r="K696" t="str">
        <f>_xlfn.XLOOKUP(Table6[[#This Row],[Product Name]],Product[Product Name],Product[Category],"ERROR",0)</f>
        <v>Dairy Products</v>
      </c>
      <c r="L696" t="str">
        <f>_xlfn.XLOOKUP(Table6[[#This Row],[Order ID]],Table5[OrderID],Table5[ShipmentMode],"Error",0)</f>
        <v>DHL Express</v>
      </c>
    </row>
    <row r="697" spans="2:12">
      <c r="B697">
        <v>696</v>
      </c>
      <c r="C697">
        <v>10513</v>
      </c>
      <c r="D697" t="s">
        <v>810</v>
      </c>
      <c r="E697">
        <v>15</v>
      </c>
      <c r="F697" t="s">
        <v>1307</v>
      </c>
      <c r="G697" s="1">
        <f>DATE(LEFT(Table6[[#This Row],[Shipment Date]],4), MID(Table6[[#This Row],[Shipment Date]],5,2), RIGHT(Table6[[#This Row],[Shipment Date]],2))</f>
        <v>42506</v>
      </c>
      <c r="H697" s="9">
        <f>_xlfn.XLOOKUP(Table6[[#This Row],[Order ID]],Table5[OrderID],Table5[OrderDate],"Error",0)</f>
        <v>42482</v>
      </c>
      <c r="I697" s="6">
        <f>Table6[[#This Row],['[Formatted'] Shipment Dates]]-Table6[[#This Row],[Order Dates]]</f>
        <v>24</v>
      </c>
      <c r="J697" t="str">
        <f>_xlfn.XLOOKUP(Table6[[#This Row],[Product ID]],Product[Product ID],Product[Product Name],"ERROR",0)</f>
        <v>Sirop d'érable</v>
      </c>
      <c r="K697" t="str">
        <f>_xlfn.XLOOKUP(Table6[[#This Row],[Product Name]],Product[Product Name],Product[Category],"ERROR",0)</f>
        <v>Condiments</v>
      </c>
      <c r="L697" t="str">
        <f>_xlfn.XLOOKUP(Table6[[#This Row],[Order ID]],Table5[OrderID],Table5[ShipmentMode],"Error",0)</f>
        <v>DHL Express</v>
      </c>
    </row>
    <row r="698" spans="2:12">
      <c r="B698">
        <v>697</v>
      </c>
      <c r="C698">
        <v>10514</v>
      </c>
      <c r="D698" t="s">
        <v>701</v>
      </c>
      <c r="E698">
        <v>39</v>
      </c>
      <c r="F698" t="s">
        <v>1307</v>
      </c>
      <c r="G698" s="1">
        <f>DATE(LEFT(Table6[[#This Row],[Shipment Date]],4), MID(Table6[[#This Row],[Shipment Date]],5,2), RIGHT(Table6[[#This Row],[Shipment Date]],2))</f>
        <v>42506</v>
      </c>
      <c r="H698" s="9">
        <f>_xlfn.XLOOKUP(Table6[[#This Row],[Order ID]],Table5[OrderID],Table5[OrderDate],"Error",0)</f>
        <v>42482</v>
      </c>
      <c r="I698" s="6">
        <f>Table6[[#This Row],['[Formatted'] Shipment Dates]]-Table6[[#This Row],[Order Dates]]</f>
        <v>24</v>
      </c>
      <c r="J698" t="str">
        <f>_xlfn.XLOOKUP(Table6[[#This Row],[Product ID]],Product[Product ID],Product[Product Name],"ERROR",0)</f>
        <v>Sir Rodney's Marmalade</v>
      </c>
      <c r="K698" t="str">
        <f>_xlfn.XLOOKUP(Table6[[#This Row],[Product Name]],Product[Product Name],Product[Category],"ERROR",0)</f>
        <v>Desserts</v>
      </c>
      <c r="L698" t="str">
        <f>_xlfn.XLOOKUP(Table6[[#This Row],[Order ID]],Table5[OrderID],Table5[ShipmentMode],"Error",0)</f>
        <v>DHL</v>
      </c>
    </row>
    <row r="699" spans="2:12">
      <c r="B699">
        <v>698</v>
      </c>
      <c r="C699">
        <v>10514</v>
      </c>
      <c r="D699" t="s">
        <v>723</v>
      </c>
      <c r="E699">
        <v>35</v>
      </c>
      <c r="F699" t="s">
        <v>1307</v>
      </c>
      <c r="G699" s="1">
        <f>DATE(LEFT(Table6[[#This Row],[Shipment Date]],4), MID(Table6[[#This Row],[Shipment Date]],5,2), RIGHT(Table6[[#This Row],[Shipment Date]],2))</f>
        <v>42506</v>
      </c>
      <c r="H699" s="9">
        <f>_xlfn.XLOOKUP(Table6[[#This Row],[Order ID]],Table5[OrderID],Table5[OrderDate],"Error",0)</f>
        <v>42482</v>
      </c>
      <c r="I699" s="6">
        <f>Table6[[#This Row],['[Formatted'] Shipment Dates]]-Table6[[#This Row],[Order Dates]]</f>
        <v>24</v>
      </c>
      <c r="J699" t="str">
        <f>_xlfn.XLOOKUP(Table6[[#This Row],[Product ID]],Product[Product ID],Product[Product Name],"ERROR",0)</f>
        <v>Rössle Sauerkraut</v>
      </c>
      <c r="K699" t="str">
        <f>_xlfn.XLOOKUP(Table6[[#This Row],[Product Name]],Product[Product Name],Product[Category],"ERROR",0)</f>
        <v xml:space="preserve">Produce </v>
      </c>
      <c r="L699" t="str">
        <f>_xlfn.XLOOKUP(Table6[[#This Row],[Order ID]],Table5[OrderID],Table5[ShipmentMode],"Error",0)</f>
        <v>DHL</v>
      </c>
    </row>
    <row r="700" spans="2:12">
      <c r="B700">
        <v>699</v>
      </c>
      <c r="C700">
        <v>10514</v>
      </c>
      <c r="D700" t="s">
        <v>796</v>
      </c>
      <c r="E700">
        <v>70</v>
      </c>
      <c r="F700" t="s">
        <v>1307</v>
      </c>
      <c r="G700" s="1">
        <f>DATE(LEFT(Table6[[#This Row],[Shipment Date]],4), MID(Table6[[#This Row],[Shipment Date]],5,2), RIGHT(Table6[[#This Row],[Shipment Date]],2))</f>
        <v>42506</v>
      </c>
      <c r="H700" s="9">
        <f>_xlfn.XLOOKUP(Table6[[#This Row],[Order ID]],Table5[OrderID],Table5[OrderDate],"Error",0)</f>
        <v>42482</v>
      </c>
      <c r="I700" s="6">
        <f>Table6[[#This Row],['[Formatted'] Shipment Dates]]-Table6[[#This Row],[Order Dates]]</f>
        <v>24</v>
      </c>
      <c r="J700" t="str">
        <f>_xlfn.XLOOKUP(Table6[[#This Row],[Product ID]],Product[Product ID],Product[Product Name],"ERROR",0)</f>
        <v>Gnocchi di nonna Alice</v>
      </c>
      <c r="K700" t="str">
        <f>_xlfn.XLOOKUP(Table6[[#This Row],[Product Name]],Product[Product Name],Product[Category],"ERROR",0)</f>
        <v xml:space="preserve">Grains/ Cereals </v>
      </c>
      <c r="L700" t="str">
        <f>_xlfn.XLOOKUP(Table6[[#This Row],[Order ID]],Table5[OrderID],Table5[ShipmentMode],"Error",0)</f>
        <v>DHL</v>
      </c>
    </row>
    <row r="701" spans="2:12">
      <c r="B701">
        <v>700</v>
      </c>
      <c r="C701">
        <v>10514</v>
      </c>
      <c r="D701" t="s">
        <v>821</v>
      </c>
      <c r="E701">
        <v>39</v>
      </c>
      <c r="F701" t="s">
        <v>1307</v>
      </c>
      <c r="G701" s="1">
        <f>DATE(LEFT(Table6[[#This Row],[Shipment Date]],4), MID(Table6[[#This Row],[Shipment Date]],5,2), RIGHT(Table6[[#This Row],[Shipment Date]],2))</f>
        <v>42506</v>
      </c>
      <c r="H701" s="9">
        <f>_xlfn.XLOOKUP(Table6[[#This Row],[Order ID]],Table5[OrderID],Table5[OrderDate],"Error",0)</f>
        <v>42482</v>
      </c>
      <c r="I701" s="6">
        <f>Table6[[#This Row],['[Formatted'] Shipment Dates]]-Table6[[#This Row],[Order Dates]]</f>
        <v>24</v>
      </c>
      <c r="J701" t="str">
        <f>_xlfn.XLOOKUP(Table6[[#This Row],[Product ID]],Product[Product ID],Product[Product Name],"ERROR",0)</f>
        <v>Louisiana Fiery Hot Pepper Sauce</v>
      </c>
      <c r="K701" t="str">
        <f>_xlfn.XLOOKUP(Table6[[#This Row],[Product Name]],Product[Product Name],Product[Category],"ERROR",0)</f>
        <v>Condiments</v>
      </c>
      <c r="L701" t="str">
        <f>_xlfn.XLOOKUP(Table6[[#This Row],[Order ID]],Table5[OrderID],Table5[ShipmentMode],"Error",0)</f>
        <v>DHL</v>
      </c>
    </row>
    <row r="702" spans="2:12">
      <c r="B702">
        <v>701</v>
      </c>
      <c r="C702">
        <v>10514</v>
      </c>
      <c r="D702" t="s">
        <v>845</v>
      </c>
      <c r="E702">
        <v>50</v>
      </c>
      <c r="F702" t="s">
        <v>1308</v>
      </c>
      <c r="G702" s="1">
        <f>DATE(LEFT(Table6[[#This Row],[Shipment Date]],4), MID(Table6[[#This Row],[Shipment Date]],5,2), RIGHT(Table6[[#This Row],[Shipment Date]],2))</f>
        <v>42513</v>
      </c>
      <c r="H702" s="9">
        <f>_xlfn.XLOOKUP(Table6[[#This Row],[Order ID]],Table5[OrderID],Table5[OrderDate],"Error",0)</f>
        <v>42482</v>
      </c>
      <c r="I702" s="6">
        <f>Table6[[#This Row],['[Formatted'] Shipment Dates]]-Table6[[#This Row],[Order Dates]]</f>
        <v>31</v>
      </c>
      <c r="J702" t="str">
        <f>_xlfn.XLOOKUP(Table6[[#This Row],[Product ID]],Product[Product ID],Product[Product Name],"ERROR",0)</f>
        <v>Rhönbräu Klosterbier</v>
      </c>
      <c r="K702" t="str">
        <f>_xlfn.XLOOKUP(Table6[[#This Row],[Product Name]],Product[Product Name],Product[Category],"ERROR",0)</f>
        <v xml:space="preserve">Drinks </v>
      </c>
      <c r="L702" t="str">
        <f>_xlfn.XLOOKUP(Table6[[#This Row],[Order ID]],Table5[OrderID],Table5[ShipmentMode],"Error",0)</f>
        <v>DHL</v>
      </c>
    </row>
    <row r="703" spans="2:12">
      <c r="B703">
        <v>702</v>
      </c>
      <c r="C703">
        <v>10515</v>
      </c>
      <c r="D703" t="s">
        <v>674</v>
      </c>
      <c r="E703">
        <v>16</v>
      </c>
      <c r="F703" t="s">
        <v>1308</v>
      </c>
      <c r="G703" s="1">
        <f>DATE(LEFT(Table6[[#This Row],[Shipment Date]],4), MID(Table6[[#This Row],[Shipment Date]],5,2), RIGHT(Table6[[#This Row],[Shipment Date]],2))</f>
        <v>42513</v>
      </c>
      <c r="H703" s="9">
        <f>_xlfn.XLOOKUP(Table6[[#This Row],[Order ID]],Table5[OrderID],Table5[OrderDate],"Error",0)</f>
        <v>42483</v>
      </c>
      <c r="I703" s="6">
        <f>Table6[[#This Row],['[Formatted'] Shipment Dates]]-Table6[[#This Row],[Order Dates]]</f>
        <v>30</v>
      </c>
      <c r="J703" t="str">
        <f>_xlfn.XLOOKUP(Table6[[#This Row],[Product ID]],Product[Product ID],Product[Product Name],"ERROR",0)</f>
        <v>Mishi Kobe Niku</v>
      </c>
      <c r="K703" t="str">
        <f>_xlfn.XLOOKUP(Table6[[#This Row],[Product Name]],Product[Product Name],Product[Category],"ERROR",0)</f>
        <v>Meat/ Poultry</v>
      </c>
      <c r="L703" t="str">
        <f>_xlfn.XLOOKUP(Table6[[#This Row],[Order ID]],Table5[OrderID],Table5[ShipmentMode],"Error",0)</f>
        <v>DHL Express</v>
      </c>
    </row>
    <row r="704" spans="2:12">
      <c r="B704">
        <v>703</v>
      </c>
      <c r="C704">
        <v>10515</v>
      </c>
      <c r="D704" t="s">
        <v>691</v>
      </c>
      <c r="E704">
        <v>50</v>
      </c>
      <c r="F704" t="s">
        <v>1308</v>
      </c>
      <c r="G704" s="1">
        <f>DATE(LEFT(Table6[[#This Row],[Shipment Date]],4), MID(Table6[[#This Row],[Shipment Date]],5,2), RIGHT(Table6[[#This Row],[Shipment Date]],2))</f>
        <v>42513</v>
      </c>
      <c r="H704" s="9">
        <f>_xlfn.XLOOKUP(Table6[[#This Row],[Order ID]],Table5[OrderID],Table5[OrderDate],"Error",0)</f>
        <v>42483</v>
      </c>
      <c r="I704" s="6">
        <f>Table6[[#This Row],['[Formatted'] Shipment Dates]]-Table6[[#This Row],[Order Dates]]</f>
        <v>30</v>
      </c>
      <c r="J704" t="str">
        <f>_xlfn.XLOOKUP(Table6[[#This Row],[Product ID]],Product[Product ID],Product[Product Name],"ERROR",0)</f>
        <v>Pavlova</v>
      </c>
      <c r="K704" t="str">
        <f>_xlfn.XLOOKUP(Table6[[#This Row],[Product Name]],Product[Product Name],Product[Category],"ERROR",0)</f>
        <v>Desserts</v>
      </c>
      <c r="L704" t="str">
        <f>_xlfn.XLOOKUP(Table6[[#This Row],[Order ID]],Table5[OrderID],Table5[ShipmentMode],"Error",0)</f>
        <v>DHL Express</v>
      </c>
    </row>
    <row r="705" spans="2:12">
      <c r="B705">
        <v>704</v>
      </c>
      <c r="C705">
        <v>10515</v>
      </c>
      <c r="D705" t="s">
        <v>720</v>
      </c>
      <c r="E705">
        <v>120</v>
      </c>
      <c r="F705" t="s">
        <v>1308</v>
      </c>
      <c r="G705" s="1">
        <f>DATE(LEFT(Table6[[#This Row],[Shipment Date]],4), MID(Table6[[#This Row],[Shipment Date]],5,2), RIGHT(Table6[[#This Row],[Shipment Date]],2))</f>
        <v>42513</v>
      </c>
      <c r="H705" s="9">
        <f>_xlfn.XLOOKUP(Table6[[#This Row],[Order ID]],Table5[OrderID],Table5[OrderDate],"Error",0)</f>
        <v>42483</v>
      </c>
      <c r="I705" s="6">
        <f>Table6[[#This Row],['[Formatted'] Shipment Dates]]-Table6[[#This Row],[Order Dates]]</f>
        <v>30</v>
      </c>
      <c r="J705" t="str">
        <f>_xlfn.XLOOKUP(Table6[[#This Row],[Product ID]],Product[Product ID],Product[Product Name],"ERROR",0)</f>
        <v>Schoggi Schokolade</v>
      </c>
      <c r="K705" t="str">
        <f>_xlfn.XLOOKUP(Table6[[#This Row],[Product Name]],Product[Product Name],Product[Category],"ERROR",0)</f>
        <v>Desserts</v>
      </c>
      <c r="L705" t="str">
        <f>_xlfn.XLOOKUP(Table6[[#This Row],[Order ID]],Table5[OrderID],Table5[ShipmentMode],"Error",0)</f>
        <v>DHL Express</v>
      </c>
    </row>
    <row r="706" spans="2:12">
      <c r="B706">
        <v>705</v>
      </c>
      <c r="C706">
        <v>10515</v>
      </c>
      <c r="D706" t="s">
        <v>736</v>
      </c>
      <c r="E706">
        <v>16</v>
      </c>
      <c r="F706" t="s">
        <v>1308</v>
      </c>
      <c r="G706" s="1">
        <f>DATE(LEFT(Table6[[#This Row],[Shipment Date]],4), MID(Table6[[#This Row],[Shipment Date]],5,2), RIGHT(Table6[[#This Row],[Shipment Date]],2))</f>
        <v>42513</v>
      </c>
      <c r="H706" s="9">
        <f>_xlfn.XLOOKUP(Table6[[#This Row],[Order ID]],Table5[OrderID],Table5[OrderDate],"Error",0)</f>
        <v>42483</v>
      </c>
      <c r="I706" s="6">
        <f>Table6[[#This Row],['[Formatted'] Shipment Dates]]-Table6[[#This Row],[Order Dates]]</f>
        <v>30</v>
      </c>
      <c r="J706" t="str">
        <f>_xlfn.XLOOKUP(Table6[[#This Row],[Product ID]],Product[Product ID],Product[Product Name],"ERROR",0)</f>
        <v>Geitost</v>
      </c>
      <c r="K706" t="str">
        <f>_xlfn.XLOOKUP(Table6[[#This Row],[Product Name]],Product[Product Name],Product[Category],"ERROR",0)</f>
        <v>Dairy Products</v>
      </c>
      <c r="L706" t="str">
        <f>_xlfn.XLOOKUP(Table6[[#This Row],[Order ID]],Table5[OrderID],Table5[ShipmentMode],"Error",0)</f>
        <v>DHL Express</v>
      </c>
    </row>
    <row r="707" spans="2:12">
      <c r="B707">
        <v>706</v>
      </c>
      <c r="C707">
        <v>10515</v>
      </c>
      <c r="D707" t="s">
        <v>808</v>
      </c>
      <c r="E707">
        <v>84</v>
      </c>
      <c r="F707" t="s">
        <v>1309</v>
      </c>
      <c r="G707" s="1">
        <f>DATE(LEFT(Table6[[#This Row],[Shipment Date]],4), MID(Table6[[#This Row],[Shipment Date]],5,2), RIGHT(Table6[[#This Row],[Shipment Date]],2))</f>
        <v>42491</v>
      </c>
      <c r="H707" s="9">
        <f>_xlfn.XLOOKUP(Table6[[#This Row],[Order ID]],Table5[OrderID],Table5[OrderDate],"Error",0)</f>
        <v>42483</v>
      </c>
      <c r="I707" s="6">
        <f>Table6[[#This Row],['[Formatted'] Shipment Dates]]-Table6[[#This Row],[Order Dates]]</f>
        <v>8</v>
      </c>
      <c r="J707" t="str">
        <f>_xlfn.XLOOKUP(Table6[[#This Row],[Product ID]],Product[Product ID],Product[Product Name],"ERROR",0)</f>
        <v>Camembert Pierrot</v>
      </c>
      <c r="K707" t="str">
        <f>_xlfn.XLOOKUP(Table6[[#This Row],[Product Name]],Product[Product Name],Product[Category],"ERROR",0)</f>
        <v>Dairy Products</v>
      </c>
      <c r="L707" t="str">
        <f>_xlfn.XLOOKUP(Table6[[#This Row],[Order ID]],Table5[OrderID],Table5[ShipmentMode],"Error",0)</f>
        <v>DHL Express</v>
      </c>
    </row>
    <row r="708" spans="2:12">
      <c r="B708">
        <v>707</v>
      </c>
      <c r="C708">
        <v>10516</v>
      </c>
      <c r="D708" t="s">
        <v>696</v>
      </c>
      <c r="E708">
        <v>25</v>
      </c>
      <c r="F708" t="s">
        <v>1309</v>
      </c>
      <c r="G708" s="1">
        <f>DATE(LEFT(Table6[[#This Row],[Shipment Date]],4), MID(Table6[[#This Row],[Shipment Date]],5,2), RIGHT(Table6[[#This Row],[Shipment Date]],2))</f>
        <v>42491</v>
      </c>
      <c r="H708" s="9">
        <f>_xlfn.XLOOKUP(Table6[[#This Row],[Order ID]],Table5[OrderID],Table5[OrderDate],"Error",0)</f>
        <v>42484</v>
      </c>
      <c r="I708" s="6">
        <f>Table6[[#This Row],['[Formatted'] Shipment Dates]]-Table6[[#This Row],[Order Dates]]</f>
        <v>7</v>
      </c>
      <c r="J708" t="str">
        <f>_xlfn.XLOOKUP(Table6[[#This Row],[Product ID]],Product[Product ID],Product[Product Name],"ERROR",0)</f>
        <v>Carnarvon Tigers</v>
      </c>
      <c r="K708" t="str">
        <f>_xlfn.XLOOKUP(Table6[[#This Row],[Product Name]],Product[Product Name],Product[Category],"ERROR",0)</f>
        <v>Seafood</v>
      </c>
      <c r="L708" t="str">
        <f>_xlfn.XLOOKUP(Table6[[#This Row],[Order ID]],Table5[OrderID],Table5[ShipmentMode],"Error",0)</f>
        <v>UPS</v>
      </c>
    </row>
    <row r="709" spans="2:12">
      <c r="B709">
        <v>708</v>
      </c>
      <c r="C709">
        <v>10516</v>
      </c>
      <c r="D709" t="s">
        <v>757</v>
      </c>
      <c r="E709">
        <v>80</v>
      </c>
      <c r="F709" t="s">
        <v>1309</v>
      </c>
      <c r="G709" s="1">
        <f>DATE(LEFT(Table6[[#This Row],[Shipment Date]],4), MID(Table6[[#This Row],[Shipment Date]],5,2), RIGHT(Table6[[#This Row],[Shipment Date]],2))</f>
        <v>42491</v>
      </c>
      <c r="H709" s="9">
        <f>_xlfn.XLOOKUP(Table6[[#This Row],[Order ID]],Table5[OrderID],Table5[OrderDate],"Error",0)</f>
        <v>42484</v>
      </c>
      <c r="I709" s="6">
        <f>Table6[[#This Row],['[Formatted'] Shipment Dates]]-Table6[[#This Row],[Order Dates]]</f>
        <v>7</v>
      </c>
      <c r="J709" t="str">
        <f>_xlfn.XLOOKUP(Table6[[#This Row],[Product ID]],Product[Product ID],Product[Product Name],"ERROR",0)</f>
        <v>Jack's New England Clam Chowder</v>
      </c>
      <c r="K709" t="str">
        <f>_xlfn.XLOOKUP(Table6[[#This Row],[Product Name]],Product[Product Name],Product[Category],"ERROR",0)</f>
        <v>Seafood</v>
      </c>
      <c r="L709" t="str">
        <f>_xlfn.XLOOKUP(Table6[[#This Row],[Order ID]],Table5[OrderID],Table5[ShipmentMode],"Error",0)</f>
        <v>UPS</v>
      </c>
    </row>
    <row r="710" spans="2:12">
      <c r="B710">
        <v>709</v>
      </c>
      <c r="C710">
        <v>10516</v>
      </c>
      <c r="D710" t="s">
        <v>759</v>
      </c>
      <c r="E710">
        <v>20</v>
      </c>
      <c r="F710" t="s">
        <v>1299</v>
      </c>
      <c r="G710" s="1">
        <f>DATE(LEFT(Table6[[#This Row],[Shipment Date]],4), MID(Table6[[#This Row],[Shipment Date]],5,2), RIGHT(Table6[[#This Row],[Shipment Date]],2))</f>
        <v>42489</v>
      </c>
      <c r="H710" s="9">
        <f>_xlfn.XLOOKUP(Table6[[#This Row],[Order ID]],Table5[OrderID],Table5[OrderDate],"Error",0)</f>
        <v>42484</v>
      </c>
      <c r="I710" s="6">
        <f>Table6[[#This Row],['[Formatted'] Shipment Dates]]-Table6[[#This Row],[Order Dates]]</f>
        <v>5</v>
      </c>
      <c r="J710" t="str">
        <f>_xlfn.XLOOKUP(Table6[[#This Row],[Product ID]],Product[Product ID],Product[Product Name],"ERROR",0)</f>
        <v>Singaporean Hokkien Fried Mee</v>
      </c>
      <c r="K710" t="str">
        <f>_xlfn.XLOOKUP(Table6[[#This Row],[Product Name]],Product[Product Name],Product[Category],"ERROR",0)</f>
        <v xml:space="preserve">Grains/ Cereals </v>
      </c>
      <c r="L710" t="str">
        <f>_xlfn.XLOOKUP(Table6[[#This Row],[Order ID]],Table5[OrderID],Table5[ShipmentMode],"Error",0)</f>
        <v>UPS</v>
      </c>
    </row>
    <row r="711" spans="2:12">
      <c r="B711">
        <v>710</v>
      </c>
      <c r="C711">
        <v>10517</v>
      </c>
      <c r="D711" t="s">
        <v>787</v>
      </c>
      <c r="E711">
        <v>6</v>
      </c>
      <c r="F711" t="s">
        <v>1299</v>
      </c>
      <c r="G711" s="1">
        <f>DATE(LEFT(Table6[[#This Row],[Shipment Date]],4), MID(Table6[[#This Row],[Shipment Date]],5,2), RIGHT(Table6[[#This Row],[Shipment Date]],2))</f>
        <v>42489</v>
      </c>
      <c r="H711" s="9">
        <f>_xlfn.XLOOKUP(Table6[[#This Row],[Order ID]],Table5[OrderID],Table5[OrderDate],"Error",0)</f>
        <v>42484</v>
      </c>
      <c r="I711" s="6">
        <f>Table6[[#This Row],['[Formatted'] Shipment Dates]]-Table6[[#This Row],[Order Dates]]</f>
        <v>5</v>
      </c>
      <c r="J711" t="str">
        <f>_xlfn.XLOOKUP(Table6[[#This Row],[Product ID]],Product[Product ID],Product[Product Name],"ERROR",0)</f>
        <v>Filo Mix</v>
      </c>
      <c r="K711" t="str">
        <f>_xlfn.XLOOKUP(Table6[[#This Row],[Product Name]],Product[Product Name],Product[Category],"ERROR",0)</f>
        <v xml:space="preserve">Grains/ Cereals </v>
      </c>
      <c r="L711" t="str">
        <f>_xlfn.XLOOKUP(Table6[[#This Row],[Order ID]],Table5[OrderID],Table5[ShipmentMode],"Error",0)</f>
        <v>UPS</v>
      </c>
    </row>
    <row r="712" spans="2:12">
      <c r="B712">
        <v>711</v>
      </c>
      <c r="C712">
        <v>10517</v>
      </c>
      <c r="D712" t="s">
        <v>804</v>
      </c>
      <c r="E712">
        <v>4</v>
      </c>
      <c r="F712" t="s">
        <v>1299</v>
      </c>
      <c r="G712" s="1">
        <f>DATE(LEFT(Table6[[#This Row],[Shipment Date]],4), MID(Table6[[#This Row],[Shipment Date]],5,2), RIGHT(Table6[[#This Row],[Shipment Date]],2))</f>
        <v>42489</v>
      </c>
      <c r="H712" s="9">
        <f>_xlfn.XLOOKUP(Table6[[#This Row],[Order ID]],Table5[OrderID],Table5[OrderDate],"Error",0)</f>
        <v>42484</v>
      </c>
      <c r="I712" s="6">
        <f>Table6[[#This Row],['[Formatted'] Shipment Dates]]-Table6[[#This Row],[Order Dates]]</f>
        <v>5</v>
      </c>
      <c r="J712" t="str">
        <f>_xlfn.XLOOKUP(Table6[[#This Row],[Product ID]],Product[Product ID],Product[Product Name],"ERROR",0)</f>
        <v>Raclette Courdavault</v>
      </c>
      <c r="K712" t="str">
        <f>_xlfn.XLOOKUP(Table6[[#This Row],[Product Name]],Product[Product Name],Product[Category],"ERROR",0)</f>
        <v>Dairy Products</v>
      </c>
      <c r="L712" t="str">
        <f>_xlfn.XLOOKUP(Table6[[#This Row],[Order ID]],Table5[OrderID],Table5[ShipmentMode],"Error",0)</f>
        <v>UPS</v>
      </c>
    </row>
    <row r="713" spans="2:12">
      <c r="B713">
        <v>712</v>
      </c>
      <c r="C713">
        <v>10517</v>
      </c>
      <c r="D713" t="s">
        <v>833</v>
      </c>
      <c r="E713">
        <v>6</v>
      </c>
      <c r="F713" t="s">
        <v>1310</v>
      </c>
      <c r="G713" s="1">
        <f>DATE(LEFT(Table6[[#This Row],[Shipment Date]],4), MID(Table6[[#This Row],[Shipment Date]],5,2), RIGHT(Table6[[#This Row],[Shipment Date]],2))</f>
        <v>42495</v>
      </c>
      <c r="H713" s="9">
        <f>_xlfn.XLOOKUP(Table6[[#This Row],[Order ID]],Table5[OrderID],Table5[OrderDate],"Error",0)</f>
        <v>42484</v>
      </c>
      <c r="I713" s="6">
        <f>Table6[[#This Row],['[Formatted'] Shipment Dates]]-Table6[[#This Row],[Order Dates]]</f>
        <v>11</v>
      </c>
      <c r="J713" t="str">
        <f>_xlfn.XLOOKUP(Table6[[#This Row],[Product ID]],Product[Product ID],Product[Product Name],"ERROR",0)</f>
        <v>Outback Lager</v>
      </c>
      <c r="K713" t="str">
        <f>_xlfn.XLOOKUP(Table6[[#This Row],[Product Name]],Product[Product Name],Product[Category],"ERROR",0)</f>
        <v xml:space="preserve">Drinks </v>
      </c>
      <c r="L713" t="str">
        <f>_xlfn.XLOOKUP(Table6[[#This Row],[Order ID]],Table5[OrderID],Table5[ShipmentMode],"Error",0)</f>
        <v>UPS</v>
      </c>
    </row>
    <row r="714" spans="2:12">
      <c r="B714">
        <v>713</v>
      </c>
      <c r="C714">
        <v>10518</v>
      </c>
      <c r="D714" t="s">
        <v>711</v>
      </c>
      <c r="E714">
        <v>5</v>
      </c>
      <c r="F714" t="s">
        <v>1310</v>
      </c>
      <c r="G714" s="1">
        <f>DATE(LEFT(Table6[[#This Row],[Shipment Date]],4), MID(Table6[[#This Row],[Shipment Date]],5,2), RIGHT(Table6[[#This Row],[Shipment Date]],2))</f>
        <v>42495</v>
      </c>
      <c r="H714" s="9">
        <f>_xlfn.XLOOKUP(Table6[[#This Row],[Order ID]],Table5[OrderID],Table5[OrderDate],"Error",0)</f>
        <v>42485</v>
      </c>
      <c r="I714" s="6">
        <f>Table6[[#This Row],['[Formatted'] Shipment Dates]]-Table6[[#This Row],[Order Dates]]</f>
        <v>10</v>
      </c>
      <c r="J714" t="str">
        <f>_xlfn.XLOOKUP(Table6[[#This Row],[Product ID]],Product[Product ID],Product[Product Name],"ERROR",0)</f>
        <v>Guaraná Fantástica</v>
      </c>
      <c r="K714" t="str">
        <f>_xlfn.XLOOKUP(Table6[[#This Row],[Product Name]],Product[Product Name],Product[Category],"ERROR",0)</f>
        <v xml:space="preserve">Drinks </v>
      </c>
      <c r="L714" t="str">
        <f>_xlfn.XLOOKUP(Table6[[#This Row],[Order ID]],Table5[OrderID],Table5[ShipmentMode],"Error",0)</f>
        <v>DHL</v>
      </c>
    </row>
    <row r="715" spans="2:12">
      <c r="B715">
        <v>714</v>
      </c>
      <c r="C715">
        <v>10518</v>
      </c>
      <c r="D715" t="s">
        <v>749</v>
      </c>
      <c r="E715">
        <v>15</v>
      </c>
      <c r="F715" t="s">
        <v>1310</v>
      </c>
      <c r="G715" s="1">
        <f>DATE(LEFT(Table6[[#This Row],[Shipment Date]],4), MID(Table6[[#This Row],[Shipment Date]],5,2), RIGHT(Table6[[#This Row],[Shipment Date]],2))</f>
        <v>42495</v>
      </c>
      <c r="H715" s="9">
        <f>_xlfn.XLOOKUP(Table6[[#This Row],[Order ID]],Table5[OrderID],Table5[OrderDate],"Error",0)</f>
        <v>42485</v>
      </c>
      <c r="I715" s="6">
        <f>Table6[[#This Row],['[Formatted'] Shipment Dates]]-Table6[[#This Row],[Order Dates]]</f>
        <v>10</v>
      </c>
      <c r="J715" t="str">
        <f>_xlfn.XLOOKUP(Table6[[#This Row],[Product ID]],Product[Product ID],Product[Product Name],"ERROR",0)</f>
        <v>Côte de Blaye</v>
      </c>
      <c r="K715" t="str">
        <f>_xlfn.XLOOKUP(Table6[[#This Row],[Product Name]],Product[Product Name],Product[Category],"ERROR",0)</f>
        <v xml:space="preserve">Drinks </v>
      </c>
      <c r="L715" t="str">
        <f>_xlfn.XLOOKUP(Table6[[#This Row],[Order ID]],Table5[OrderID],Table5[ShipmentMode],"Error",0)</f>
        <v>DHL</v>
      </c>
    </row>
    <row r="716" spans="2:12">
      <c r="B716">
        <v>715</v>
      </c>
      <c r="C716">
        <v>10518</v>
      </c>
      <c r="D716" t="s">
        <v>765</v>
      </c>
      <c r="E716">
        <v>9</v>
      </c>
      <c r="F716" t="s">
        <v>1309</v>
      </c>
      <c r="G716" s="1">
        <f>DATE(LEFT(Table6[[#This Row],[Shipment Date]],4), MID(Table6[[#This Row],[Shipment Date]],5,2), RIGHT(Table6[[#This Row],[Shipment Date]],2))</f>
        <v>42491</v>
      </c>
      <c r="H716" s="9">
        <f>_xlfn.XLOOKUP(Table6[[#This Row],[Order ID]],Table5[OrderID],Table5[OrderDate],"Error",0)</f>
        <v>42485</v>
      </c>
      <c r="I716" s="6">
        <f>Table6[[#This Row],['[Formatted'] Shipment Dates]]-Table6[[#This Row],[Order Dates]]</f>
        <v>6</v>
      </c>
      <c r="J716" t="str">
        <f>_xlfn.XLOOKUP(Table6[[#This Row],[Product ID]],Product[Product ID],Product[Product Name],"ERROR",0)</f>
        <v>Gula Malacca</v>
      </c>
      <c r="K716" t="str">
        <f>_xlfn.XLOOKUP(Table6[[#This Row],[Product Name]],Product[Product Name],Product[Category],"ERROR",0)</f>
        <v>Condiments</v>
      </c>
      <c r="L716" t="str">
        <f>_xlfn.XLOOKUP(Table6[[#This Row],[Order ID]],Table5[OrderID],Table5[ShipmentMode],"Error",0)</f>
        <v>DHL</v>
      </c>
    </row>
    <row r="717" spans="2:12">
      <c r="B717">
        <v>716</v>
      </c>
      <c r="C717">
        <v>10519</v>
      </c>
      <c r="D717" t="s">
        <v>677</v>
      </c>
      <c r="E717">
        <v>16</v>
      </c>
      <c r="F717" t="s">
        <v>1309</v>
      </c>
      <c r="G717" s="1">
        <f>DATE(LEFT(Table6[[#This Row],[Shipment Date]],4), MID(Table6[[#This Row],[Shipment Date]],5,2), RIGHT(Table6[[#This Row],[Shipment Date]],2))</f>
        <v>42491</v>
      </c>
      <c r="H717" s="9">
        <f>_xlfn.XLOOKUP(Table6[[#This Row],[Order ID]],Table5[OrderID],Table5[OrderDate],"Error",0)</f>
        <v>42488</v>
      </c>
      <c r="I717" s="6">
        <f>Table6[[#This Row],['[Formatted'] Shipment Dates]]-Table6[[#This Row],[Order Dates]]</f>
        <v>3</v>
      </c>
      <c r="J717" t="str">
        <f>_xlfn.XLOOKUP(Table6[[#This Row],[Product ID]],Product[Product ID],Product[Product Name],"ERROR",0)</f>
        <v>Ikura</v>
      </c>
      <c r="K717" t="str">
        <f>_xlfn.XLOOKUP(Table6[[#This Row],[Product Name]],Product[Product Name],Product[Category],"ERROR",0)</f>
        <v>Seafood</v>
      </c>
      <c r="L717" t="str">
        <f>_xlfn.XLOOKUP(Table6[[#This Row],[Order ID]],Table5[OrderID],Table5[ShipmentMode],"Error",0)</f>
        <v>UPS</v>
      </c>
    </row>
    <row r="718" spans="2:12">
      <c r="B718">
        <v>717</v>
      </c>
      <c r="C718">
        <v>10519</v>
      </c>
      <c r="D718" t="s">
        <v>796</v>
      </c>
      <c r="E718">
        <v>40</v>
      </c>
      <c r="F718" t="s">
        <v>1309</v>
      </c>
      <c r="G718" s="1">
        <f>DATE(LEFT(Table6[[#This Row],[Shipment Date]],4), MID(Table6[[#This Row],[Shipment Date]],5,2), RIGHT(Table6[[#This Row],[Shipment Date]],2))</f>
        <v>42491</v>
      </c>
      <c r="H718" s="9">
        <f>_xlfn.XLOOKUP(Table6[[#This Row],[Order ID]],Table5[OrderID],Table5[OrderDate],"Error",0)</f>
        <v>42488</v>
      </c>
      <c r="I718" s="6">
        <f>Table6[[#This Row],['[Formatted'] Shipment Dates]]-Table6[[#This Row],[Order Dates]]</f>
        <v>3</v>
      </c>
      <c r="J718" t="str">
        <f>_xlfn.XLOOKUP(Table6[[#This Row],[Product ID]],Product[Product ID],Product[Product Name],"ERROR",0)</f>
        <v>Gnocchi di nonna Alice</v>
      </c>
      <c r="K718" t="str">
        <f>_xlfn.XLOOKUP(Table6[[#This Row],[Product Name]],Product[Product Name],Product[Category],"ERROR",0)</f>
        <v xml:space="preserve">Grains/ Cereals </v>
      </c>
      <c r="L718" t="str">
        <f>_xlfn.XLOOKUP(Table6[[#This Row],[Order ID]],Table5[OrderID],Table5[ShipmentMode],"Error",0)</f>
        <v>UPS</v>
      </c>
    </row>
    <row r="719" spans="2:12">
      <c r="B719">
        <v>718</v>
      </c>
      <c r="C719">
        <v>10519</v>
      </c>
      <c r="D719" t="s">
        <v>808</v>
      </c>
      <c r="E719">
        <v>10</v>
      </c>
      <c r="F719" t="s">
        <v>1309</v>
      </c>
      <c r="G719" s="1">
        <f>DATE(LEFT(Table6[[#This Row],[Shipment Date]],4), MID(Table6[[#This Row],[Shipment Date]],5,2), RIGHT(Table6[[#This Row],[Shipment Date]],2))</f>
        <v>42491</v>
      </c>
      <c r="H719" s="9">
        <f>_xlfn.XLOOKUP(Table6[[#This Row],[Order ID]],Table5[OrderID],Table5[OrderDate],"Error",0)</f>
        <v>42488</v>
      </c>
      <c r="I719" s="6">
        <f>Table6[[#This Row],['[Formatted'] Shipment Dates]]-Table6[[#This Row],[Order Dates]]</f>
        <v>3</v>
      </c>
      <c r="J719" t="str">
        <f>_xlfn.XLOOKUP(Table6[[#This Row],[Product ID]],Product[Product ID],Product[Product Name],"ERROR",0)</f>
        <v>Camembert Pierrot</v>
      </c>
      <c r="K719" t="str">
        <f>_xlfn.XLOOKUP(Table6[[#This Row],[Product Name]],Product[Product Name],Product[Category],"ERROR",0)</f>
        <v>Dairy Products</v>
      </c>
      <c r="L719" t="str">
        <f>_xlfn.XLOOKUP(Table6[[#This Row],[Order ID]],Table5[OrderID],Table5[ShipmentMode],"Error",0)</f>
        <v>UPS</v>
      </c>
    </row>
    <row r="720" spans="2:12">
      <c r="B720">
        <v>719</v>
      </c>
      <c r="C720">
        <v>10520</v>
      </c>
      <c r="D720" t="s">
        <v>711</v>
      </c>
      <c r="E720">
        <v>8</v>
      </c>
      <c r="F720" t="s">
        <v>1309</v>
      </c>
      <c r="G720" s="1">
        <f>DATE(LEFT(Table6[[#This Row],[Shipment Date]],4), MID(Table6[[#This Row],[Shipment Date]],5,2), RIGHT(Table6[[#This Row],[Shipment Date]],2))</f>
        <v>42491</v>
      </c>
      <c r="H720" s="9">
        <f>_xlfn.XLOOKUP(Table6[[#This Row],[Order ID]],Table5[OrderID],Table5[OrderDate],"Error",0)</f>
        <v>42489</v>
      </c>
      <c r="I720" s="6">
        <f>Table6[[#This Row],['[Formatted'] Shipment Dates]]-Table6[[#This Row],[Order Dates]]</f>
        <v>2</v>
      </c>
      <c r="J720" t="str">
        <f>_xlfn.XLOOKUP(Table6[[#This Row],[Product ID]],Product[Product ID],Product[Product Name],"ERROR",0)</f>
        <v>Guaraná Fantástica</v>
      </c>
      <c r="K720" t="str">
        <f>_xlfn.XLOOKUP(Table6[[#This Row],[Product Name]],Product[Product Name],Product[Category],"ERROR",0)</f>
        <v xml:space="preserve">Drinks </v>
      </c>
      <c r="L720" t="str">
        <f>_xlfn.XLOOKUP(Table6[[#This Row],[Order ID]],Table5[OrderID],Table5[ShipmentMode],"Error",0)</f>
        <v>DHL Express</v>
      </c>
    </row>
    <row r="721" spans="2:12">
      <c r="B721">
        <v>720</v>
      </c>
      <c r="C721">
        <v>10520</v>
      </c>
      <c r="D721" t="s">
        <v>789</v>
      </c>
      <c r="E721">
        <v>5</v>
      </c>
      <c r="F721" t="s">
        <v>1302</v>
      </c>
      <c r="G721" s="1">
        <f>DATE(LEFT(Table6[[#This Row],[Shipment Date]],4), MID(Table6[[#This Row],[Shipment Date]],5,2), RIGHT(Table6[[#This Row],[Shipment Date]],2))</f>
        <v>42492</v>
      </c>
      <c r="H721" s="9">
        <f>_xlfn.XLOOKUP(Table6[[#This Row],[Order ID]],Table5[OrderID],Table5[OrderDate],"Error",0)</f>
        <v>42489</v>
      </c>
      <c r="I721" s="6">
        <f>Table6[[#This Row],['[Formatted'] Shipment Dates]]-Table6[[#This Row],[Order Dates]]</f>
        <v>3</v>
      </c>
      <c r="J721" t="str">
        <f>_xlfn.XLOOKUP(Table6[[#This Row],[Product ID]],Product[Product ID],Product[Product Name],"ERROR",0)</f>
        <v>Perth Pasties</v>
      </c>
      <c r="K721" t="str">
        <f>_xlfn.XLOOKUP(Table6[[#This Row],[Product Name]],Product[Product Name],Product[Category],"ERROR",0)</f>
        <v>Meat/ Poultry</v>
      </c>
      <c r="L721" t="str">
        <f>_xlfn.XLOOKUP(Table6[[#This Row],[Order ID]],Table5[OrderID],Table5[ShipmentMode],"Error",0)</f>
        <v>DHL Express</v>
      </c>
    </row>
    <row r="722" spans="2:12">
      <c r="B722">
        <v>721</v>
      </c>
      <c r="C722">
        <v>10521</v>
      </c>
      <c r="D722" t="s">
        <v>742</v>
      </c>
      <c r="E722">
        <v>3</v>
      </c>
      <c r="F722" t="s">
        <v>1302</v>
      </c>
      <c r="G722" s="1">
        <f>DATE(LEFT(Table6[[#This Row],[Shipment Date]],4), MID(Table6[[#This Row],[Shipment Date]],5,2), RIGHT(Table6[[#This Row],[Shipment Date]],2))</f>
        <v>42492</v>
      </c>
      <c r="H722" s="9">
        <f>_xlfn.XLOOKUP(Table6[[#This Row],[Order ID]],Table5[OrderID],Table5[OrderDate],"Error",0)</f>
        <v>42489</v>
      </c>
      <c r="I722" s="6">
        <f>Table6[[#This Row],['[Formatted'] Shipment Dates]]-Table6[[#This Row],[Order Dates]]</f>
        <v>3</v>
      </c>
      <c r="J722" t="str">
        <f>_xlfn.XLOOKUP(Table6[[#This Row],[Product ID]],Product[Product ID],Product[Product Name],"ERROR",0)</f>
        <v>Steeleye Stout</v>
      </c>
      <c r="K722" t="str">
        <f>_xlfn.XLOOKUP(Table6[[#This Row],[Product Name]],Product[Product Name],Product[Category],"ERROR",0)</f>
        <v xml:space="preserve">Drinks </v>
      </c>
      <c r="L722" t="str">
        <f>_xlfn.XLOOKUP(Table6[[#This Row],[Order ID]],Table5[OrderID],Table5[ShipmentMode],"Error",0)</f>
        <v>DHL</v>
      </c>
    </row>
    <row r="723" spans="2:12">
      <c r="B723">
        <v>722</v>
      </c>
      <c r="C723">
        <v>10521</v>
      </c>
      <c r="D723" t="s">
        <v>757</v>
      </c>
      <c r="E723">
        <v>10</v>
      </c>
      <c r="F723" t="s">
        <v>1302</v>
      </c>
      <c r="G723" s="1">
        <f>DATE(LEFT(Table6[[#This Row],[Shipment Date]],4), MID(Table6[[#This Row],[Shipment Date]],5,2), RIGHT(Table6[[#This Row],[Shipment Date]],2))</f>
        <v>42492</v>
      </c>
      <c r="H723" s="9">
        <f>_xlfn.XLOOKUP(Table6[[#This Row],[Order ID]],Table5[OrderID],Table5[OrderDate],"Error",0)</f>
        <v>42489</v>
      </c>
      <c r="I723" s="6">
        <f>Table6[[#This Row],['[Formatted'] Shipment Dates]]-Table6[[#This Row],[Order Dates]]</f>
        <v>3</v>
      </c>
      <c r="J723" t="str">
        <f>_xlfn.XLOOKUP(Table6[[#This Row],[Product ID]],Product[Product ID],Product[Product Name],"ERROR",0)</f>
        <v>Jack's New England Clam Chowder</v>
      </c>
      <c r="K723" t="str">
        <f>_xlfn.XLOOKUP(Table6[[#This Row],[Product Name]],Product[Product Name],Product[Category],"ERROR",0)</f>
        <v>Seafood</v>
      </c>
      <c r="L723" t="str">
        <f>_xlfn.XLOOKUP(Table6[[#This Row],[Order ID]],Table5[OrderID],Table5[ShipmentMode],"Error",0)</f>
        <v>DHL</v>
      </c>
    </row>
    <row r="724" spans="2:12">
      <c r="B724">
        <v>723</v>
      </c>
      <c r="C724">
        <v>10521</v>
      </c>
      <c r="D724" t="s">
        <v>828</v>
      </c>
      <c r="E724">
        <v>6</v>
      </c>
      <c r="F724" t="s">
        <v>1311</v>
      </c>
      <c r="G724" s="1">
        <f>DATE(LEFT(Table6[[#This Row],[Shipment Date]],4), MID(Table6[[#This Row],[Shipment Date]],5,2), RIGHT(Table6[[#This Row],[Shipment Date]],2))</f>
        <v>42496</v>
      </c>
      <c r="H724" s="9">
        <f>_xlfn.XLOOKUP(Table6[[#This Row],[Order ID]],Table5[OrderID],Table5[OrderDate],"Error",0)</f>
        <v>42489</v>
      </c>
      <c r="I724" s="6">
        <f>Table6[[#This Row],['[Formatted'] Shipment Dates]]-Table6[[#This Row],[Order Dates]]</f>
        <v>7</v>
      </c>
      <c r="J724" t="str">
        <f>_xlfn.XLOOKUP(Table6[[#This Row],[Product ID]],Product[Product ID],Product[Product Name],"ERROR",0)</f>
        <v>Scottish Longbreads</v>
      </c>
      <c r="K724" t="str">
        <f>_xlfn.XLOOKUP(Table6[[#This Row],[Product Name]],Product[Product Name],Product[Category],"ERROR",0)</f>
        <v>Desserts</v>
      </c>
      <c r="L724" t="str">
        <f>_xlfn.XLOOKUP(Table6[[#This Row],[Order ID]],Table5[OrderID],Table5[ShipmentMode],"Error",0)</f>
        <v>DHL</v>
      </c>
    </row>
    <row r="725" spans="2:12">
      <c r="B725">
        <v>724</v>
      </c>
      <c r="C725">
        <v>10522</v>
      </c>
      <c r="D725" t="s">
        <v>648</v>
      </c>
      <c r="E725">
        <v>40</v>
      </c>
      <c r="F725" t="s">
        <v>1311</v>
      </c>
      <c r="G725" s="1">
        <f>DATE(LEFT(Table6[[#This Row],[Shipment Date]],4), MID(Table6[[#This Row],[Shipment Date]],5,2), RIGHT(Table6[[#This Row],[Shipment Date]],2))</f>
        <v>42496</v>
      </c>
      <c r="H725" s="9">
        <f>_xlfn.XLOOKUP(Table6[[#This Row],[Order ID]],Table5[OrderID],Table5[OrderDate],"Error",0)</f>
        <v>42490</v>
      </c>
      <c r="I725" s="6">
        <f>Table6[[#This Row],['[Formatted'] Shipment Dates]]-Table6[[#This Row],[Order Dates]]</f>
        <v>6</v>
      </c>
      <c r="J725" t="str">
        <f>_xlfn.XLOOKUP(Table6[[#This Row],[Product ID]],Product[Product ID],Product[Product Name],"ERROR",0)</f>
        <v>Chai</v>
      </c>
      <c r="K725" t="str">
        <f>_xlfn.XLOOKUP(Table6[[#This Row],[Product Name]],Product[Product Name],Product[Category],"ERROR",0)</f>
        <v xml:space="preserve">Drinks </v>
      </c>
      <c r="L725" t="str">
        <f>_xlfn.XLOOKUP(Table6[[#This Row],[Order ID]],Table5[OrderID],Table5[ShipmentMode],"Error",0)</f>
        <v>DHL Express</v>
      </c>
    </row>
    <row r="726" spans="2:12">
      <c r="B726">
        <v>725</v>
      </c>
      <c r="C726">
        <v>10522</v>
      </c>
      <c r="D726" t="s">
        <v>672</v>
      </c>
      <c r="E726">
        <v>24</v>
      </c>
      <c r="F726" t="s">
        <v>1311</v>
      </c>
      <c r="G726" s="1">
        <f>DATE(LEFT(Table6[[#This Row],[Shipment Date]],4), MID(Table6[[#This Row],[Shipment Date]],5,2), RIGHT(Table6[[#This Row],[Shipment Date]],2))</f>
        <v>42496</v>
      </c>
      <c r="H726" s="9">
        <f>_xlfn.XLOOKUP(Table6[[#This Row],[Order ID]],Table5[OrderID],Table5[OrderDate],"Error",0)</f>
        <v>42490</v>
      </c>
      <c r="I726" s="6">
        <f>Table6[[#This Row],['[Formatted'] Shipment Dates]]-Table6[[#This Row],[Order Dates]]</f>
        <v>6</v>
      </c>
      <c r="J726" t="str">
        <f>_xlfn.XLOOKUP(Table6[[#This Row],[Product ID]],Product[Product ID],Product[Product Name],"ERROR",0)</f>
        <v>Northwoods Cranberry Sauce</v>
      </c>
      <c r="K726" t="str">
        <f>_xlfn.XLOOKUP(Table6[[#This Row],[Product Name]],Product[Product Name],Product[Category],"ERROR",0)</f>
        <v>Condiments</v>
      </c>
      <c r="L726" t="str">
        <f>_xlfn.XLOOKUP(Table6[[#This Row],[Order ID]],Table5[OrderID],Table5[ShipmentMode],"Error",0)</f>
        <v>DHL Express</v>
      </c>
    </row>
    <row r="727" spans="2:12">
      <c r="B727">
        <v>726</v>
      </c>
      <c r="C727">
        <v>10522</v>
      </c>
      <c r="D727" t="s">
        <v>728</v>
      </c>
      <c r="E727">
        <v>20</v>
      </c>
      <c r="F727" t="s">
        <v>1311</v>
      </c>
      <c r="G727" s="1">
        <f>DATE(LEFT(Table6[[#This Row],[Shipment Date]],4), MID(Table6[[#This Row],[Shipment Date]],5,2), RIGHT(Table6[[#This Row],[Shipment Date]],2))</f>
        <v>42496</v>
      </c>
      <c r="H727" s="9">
        <f>_xlfn.XLOOKUP(Table6[[#This Row],[Order ID]],Table5[OrderID],Table5[OrderDate],"Error",0)</f>
        <v>42490</v>
      </c>
      <c r="I727" s="6">
        <f>Table6[[#This Row],['[Formatted'] Shipment Dates]]-Table6[[#This Row],[Order Dates]]</f>
        <v>6</v>
      </c>
      <c r="J727" t="str">
        <f>_xlfn.XLOOKUP(Table6[[#This Row],[Product ID]],Product[Product ID],Product[Product Name],"ERROR",0)</f>
        <v>Nord-Ost Matjeshering</v>
      </c>
      <c r="K727" t="str">
        <f>_xlfn.XLOOKUP(Table6[[#This Row],[Product Name]],Product[Product Name],Product[Category],"ERROR",0)</f>
        <v>Seafood</v>
      </c>
      <c r="L727" t="str">
        <f>_xlfn.XLOOKUP(Table6[[#This Row],[Order ID]],Table5[OrderID],Table5[ShipmentMode],"Error",0)</f>
        <v>DHL Express</v>
      </c>
    </row>
    <row r="728" spans="2:12">
      <c r="B728">
        <v>727</v>
      </c>
      <c r="C728">
        <v>10522</v>
      </c>
      <c r="D728" t="s">
        <v>754</v>
      </c>
      <c r="E728">
        <v>25</v>
      </c>
      <c r="F728" t="s">
        <v>1312</v>
      </c>
      <c r="G728" s="1">
        <f>DATE(LEFT(Table6[[#This Row],[Shipment Date]],4), MID(Table6[[#This Row],[Shipment Date]],5,2), RIGHT(Table6[[#This Row],[Shipment Date]],2))</f>
        <v>42520</v>
      </c>
      <c r="H728" s="9">
        <f>_xlfn.XLOOKUP(Table6[[#This Row],[Order ID]],Table5[OrderID],Table5[OrderDate],"Error",0)</f>
        <v>42490</v>
      </c>
      <c r="I728" s="6">
        <f>Table6[[#This Row],['[Formatted'] Shipment Dates]]-Table6[[#This Row],[Order Dates]]</f>
        <v>30</v>
      </c>
      <c r="J728" t="str">
        <f>_xlfn.XLOOKUP(Table6[[#This Row],[Product ID]],Product[Product ID],Product[Product Name],"ERROR",0)</f>
        <v>Boston Crab Meat</v>
      </c>
      <c r="K728" t="str">
        <f>_xlfn.XLOOKUP(Table6[[#This Row],[Product Name]],Product[Product Name],Product[Category],"ERROR",0)</f>
        <v>Seafood</v>
      </c>
      <c r="L728" t="str">
        <f>_xlfn.XLOOKUP(Table6[[#This Row],[Order ID]],Table5[OrderID],Table5[ShipmentMode],"Error",0)</f>
        <v>DHL Express</v>
      </c>
    </row>
    <row r="729" spans="2:12">
      <c r="B729">
        <v>728</v>
      </c>
      <c r="C729">
        <v>10523</v>
      </c>
      <c r="D729" t="s">
        <v>694</v>
      </c>
      <c r="E729">
        <v>25</v>
      </c>
      <c r="F729" t="s">
        <v>1312</v>
      </c>
      <c r="G729" s="1">
        <f>DATE(LEFT(Table6[[#This Row],[Shipment Date]],4), MID(Table6[[#This Row],[Shipment Date]],5,2), RIGHT(Table6[[#This Row],[Shipment Date]],2))</f>
        <v>42520</v>
      </c>
      <c r="H729" s="9">
        <f>_xlfn.XLOOKUP(Table6[[#This Row],[Order ID]],Table5[OrderID],Table5[OrderDate],"Error",0)</f>
        <v>42491</v>
      </c>
      <c r="I729" s="6">
        <f>Table6[[#This Row],['[Formatted'] Shipment Dates]]-Table6[[#This Row],[Order Dates]]</f>
        <v>29</v>
      </c>
      <c r="J729" t="str">
        <f>_xlfn.XLOOKUP(Table6[[#This Row],[Product ID]],Product[Product ID],Product[Product Name],"ERROR",0)</f>
        <v>Alice Mutton</v>
      </c>
      <c r="K729" t="str">
        <f>_xlfn.XLOOKUP(Table6[[#This Row],[Product Name]],Product[Product Name],Product[Category],"ERROR",0)</f>
        <v>Meat/ Poultry</v>
      </c>
      <c r="L729" t="str">
        <f>_xlfn.XLOOKUP(Table6[[#This Row],[Order ID]],Table5[OrderID],Table5[ShipmentMode],"Error",0)</f>
        <v>DHL</v>
      </c>
    </row>
    <row r="730" spans="2:12">
      <c r="B730">
        <v>729</v>
      </c>
      <c r="C730">
        <v>10523</v>
      </c>
      <c r="D730" t="s">
        <v>701</v>
      </c>
      <c r="E730">
        <v>15</v>
      </c>
      <c r="F730" t="s">
        <v>1312</v>
      </c>
      <c r="G730" s="1">
        <f>DATE(LEFT(Table6[[#This Row],[Shipment Date]],4), MID(Table6[[#This Row],[Shipment Date]],5,2), RIGHT(Table6[[#This Row],[Shipment Date]],2))</f>
        <v>42520</v>
      </c>
      <c r="H730" s="9">
        <f>_xlfn.XLOOKUP(Table6[[#This Row],[Order ID]],Table5[OrderID],Table5[OrderDate],"Error",0)</f>
        <v>42491</v>
      </c>
      <c r="I730" s="6">
        <f>Table6[[#This Row],['[Formatted'] Shipment Dates]]-Table6[[#This Row],[Order Dates]]</f>
        <v>29</v>
      </c>
      <c r="J730" t="str">
        <f>_xlfn.XLOOKUP(Table6[[#This Row],[Product ID]],Product[Product ID],Product[Product Name],"ERROR",0)</f>
        <v>Sir Rodney's Marmalade</v>
      </c>
      <c r="K730" t="str">
        <f>_xlfn.XLOOKUP(Table6[[#This Row],[Product Name]],Product[Product Name],Product[Category],"ERROR",0)</f>
        <v>Desserts</v>
      </c>
      <c r="L730" t="str">
        <f>_xlfn.XLOOKUP(Table6[[#This Row],[Order ID]],Table5[OrderID],Table5[ShipmentMode],"Error",0)</f>
        <v>DHL</v>
      </c>
    </row>
    <row r="731" spans="2:12">
      <c r="B731">
        <v>730</v>
      </c>
      <c r="C731">
        <v>10523</v>
      </c>
      <c r="D731" t="s">
        <v>747</v>
      </c>
      <c r="E731">
        <v>18</v>
      </c>
      <c r="F731" t="s">
        <v>1312</v>
      </c>
      <c r="G731" s="1">
        <f>DATE(LEFT(Table6[[#This Row],[Shipment Date]],4), MID(Table6[[#This Row],[Shipment Date]],5,2), RIGHT(Table6[[#This Row],[Shipment Date]],2))</f>
        <v>42520</v>
      </c>
      <c r="H731" s="9">
        <f>_xlfn.XLOOKUP(Table6[[#This Row],[Order ID]],Table5[OrderID],Table5[OrderDate],"Error",0)</f>
        <v>42491</v>
      </c>
      <c r="I731" s="6">
        <f>Table6[[#This Row],['[Formatted'] Shipment Dates]]-Table6[[#This Row],[Order Dates]]</f>
        <v>29</v>
      </c>
      <c r="J731" t="str">
        <f>_xlfn.XLOOKUP(Table6[[#This Row],[Product ID]],Product[Product ID],Product[Product Name],"ERROR",0)</f>
        <v>Gravad lax</v>
      </c>
      <c r="K731" t="str">
        <f>_xlfn.XLOOKUP(Table6[[#This Row],[Product Name]],Product[Product Name],Product[Category],"ERROR",0)</f>
        <v>Seafood</v>
      </c>
      <c r="L731" t="str">
        <f>_xlfn.XLOOKUP(Table6[[#This Row],[Order ID]],Table5[OrderID],Table5[ShipmentMode],"Error",0)</f>
        <v>DHL</v>
      </c>
    </row>
    <row r="732" spans="2:12">
      <c r="B732">
        <v>731</v>
      </c>
      <c r="C732">
        <v>10523</v>
      </c>
      <c r="D732" t="s">
        <v>757</v>
      </c>
      <c r="E732">
        <v>6</v>
      </c>
      <c r="F732" t="s">
        <v>1313</v>
      </c>
      <c r="G732" s="1">
        <f>DATE(LEFT(Table6[[#This Row],[Shipment Date]],4), MID(Table6[[#This Row],[Shipment Date]],5,2), RIGHT(Table6[[#This Row],[Shipment Date]],2))</f>
        <v>42497</v>
      </c>
      <c r="H732" s="9">
        <f>_xlfn.XLOOKUP(Table6[[#This Row],[Order ID]],Table5[OrderID],Table5[OrderDate],"Error",0)</f>
        <v>42491</v>
      </c>
      <c r="I732" s="6">
        <f>Table6[[#This Row],['[Formatted'] Shipment Dates]]-Table6[[#This Row],[Order Dates]]</f>
        <v>6</v>
      </c>
      <c r="J732" t="str">
        <f>_xlfn.XLOOKUP(Table6[[#This Row],[Product ID]],Product[Product ID],Product[Product Name],"ERROR",0)</f>
        <v>Jack's New England Clam Chowder</v>
      </c>
      <c r="K732" t="str">
        <f>_xlfn.XLOOKUP(Table6[[#This Row],[Product Name]],Product[Product Name],Product[Category],"ERROR",0)</f>
        <v>Seafood</v>
      </c>
      <c r="L732" t="str">
        <f>_xlfn.XLOOKUP(Table6[[#This Row],[Order ID]],Table5[OrderID],Table5[ShipmentMode],"Error",0)</f>
        <v>DHL</v>
      </c>
    </row>
    <row r="733" spans="2:12">
      <c r="B733">
        <v>732</v>
      </c>
      <c r="C733">
        <v>10524</v>
      </c>
      <c r="D733" t="s">
        <v>677</v>
      </c>
      <c r="E733">
        <v>2</v>
      </c>
      <c r="F733" t="s">
        <v>1313</v>
      </c>
      <c r="G733" s="1">
        <f>DATE(LEFT(Table6[[#This Row],[Shipment Date]],4), MID(Table6[[#This Row],[Shipment Date]],5,2), RIGHT(Table6[[#This Row],[Shipment Date]],2))</f>
        <v>42497</v>
      </c>
      <c r="H733" s="9">
        <f>_xlfn.XLOOKUP(Table6[[#This Row],[Order ID]],Table5[OrderID],Table5[OrderDate],"Error",0)</f>
        <v>42491</v>
      </c>
      <c r="I733" s="6">
        <f>Table6[[#This Row],['[Formatted'] Shipment Dates]]-Table6[[#This Row],[Order Dates]]</f>
        <v>6</v>
      </c>
      <c r="J733" t="str">
        <f>_xlfn.XLOOKUP(Table6[[#This Row],[Product ID]],Product[Product ID],Product[Product Name],"ERROR",0)</f>
        <v>Ikura</v>
      </c>
      <c r="K733" t="str">
        <f>_xlfn.XLOOKUP(Table6[[#This Row],[Product Name]],Product[Product Name],Product[Category],"ERROR",0)</f>
        <v>Seafood</v>
      </c>
      <c r="L733" t="str">
        <f>_xlfn.XLOOKUP(Table6[[#This Row],[Order ID]],Table5[OrderID],Table5[ShipmentMode],"Error",0)</f>
        <v>DHL</v>
      </c>
    </row>
    <row r="734" spans="2:12">
      <c r="B734">
        <v>733</v>
      </c>
      <c r="C734">
        <v>10524</v>
      </c>
      <c r="D734" t="s">
        <v>728</v>
      </c>
      <c r="E734">
        <v>10</v>
      </c>
      <c r="F734" t="s">
        <v>1313</v>
      </c>
      <c r="G734" s="1">
        <f>DATE(LEFT(Table6[[#This Row],[Shipment Date]],4), MID(Table6[[#This Row],[Shipment Date]],5,2), RIGHT(Table6[[#This Row],[Shipment Date]],2))</f>
        <v>42497</v>
      </c>
      <c r="H734" s="9">
        <f>_xlfn.XLOOKUP(Table6[[#This Row],[Order ID]],Table5[OrderID],Table5[OrderDate],"Error",0)</f>
        <v>42491</v>
      </c>
      <c r="I734" s="6">
        <f>Table6[[#This Row],['[Formatted'] Shipment Dates]]-Table6[[#This Row],[Order Dates]]</f>
        <v>6</v>
      </c>
      <c r="J734" t="str">
        <f>_xlfn.XLOOKUP(Table6[[#This Row],[Product ID]],Product[Product ID],Product[Product Name],"ERROR",0)</f>
        <v>Nord-Ost Matjeshering</v>
      </c>
      <c r="K734" t="str">
        <f>_xlfn.XLOOKUP(Table6[[#This Row],[Product Name]],Product[Product Name],Product[Category],"ERROR",0)</f>
        <v>Seafood</v>
      </c>
      <c r="L734" t="str">
        <f>_xlfn.XLOOKUP(Table6[[#This Row],[Order ID]],Table5[OrderID],Table5[ShipmentMode],"Error",0)</f>
        <v>DHL</v>
      </c>
    </row>
    <row r="735" spans="2:12">
      <c r="B735">
        <v>734</v>
      </c>
      <c r="C735">
        <v>10524</v>
      </c>
      <c r="D735" t="s">
        <v>762</v>
      </c>
      <c r="E735">
        <v>60</v>
      </c>
      <c r="F735" t="s">
        <v>1313</v>
      </c>
      <c r="G735" s="1">
        <f>DATE(LEFT(Table6[[#This Row],[Shipment Date]],4), MID(Table6[[#This Row],[Shipment Date]],5,2), RIGHT(Table6[[#This Row],[Shipment Date]],2))</f>
        <v>42497</v>
      </c>
      <c r="H735" s="9">
        <f>_xlfn.XLOOKUP(Table6[[#This Row],[Order ID]],Table5[OrderID],Table5[OrderDate],"Error",0)</f>
        <v>42491</v>
      </c>
      <c r="I735" s="6">
        <f>Table6[[#This Row],['[Formatted'] Shipment Dates]]-Table6[[#This Row],[Order Dates]]</f>
        <v>6</v>
      </c>
      <c r="J735" t="str">
        <f>_xlfn.XLOOKUP(Table6[[#This Row],[Product ID]],Product[Product ID],Product[Product Name],"ERROR",0)</f>
        <v>Ipoh Coffee</v>
      </c>
      <c r="K735" t="str">
        <f>_xlfn.XLOOKUP(Table6[[#This Row],[Product Name]],Product[Product Name],Product[Category],"ERROR",0)</f>
        <v xml:space="preserve">Drinks </v>
      </c>
      <c r="L735" t="str">
        <f>_xlfn.XLOOKUP(Table6[[#This Row],[Order ID]],Table5[OrderID],Table5[ShipmentMode],"Error",0)</f>
        <v>DHL</v>
      </c>
    </row>
    <row r="736" spans="2:12">
      <c r="B736">
        <v>735</v>
      </c>
      <c r="C736">
        <v>10524</v>
      </c>
      <c r="D736" t="s">
        <v>791</v>
      </c>
      <c r="E736">
        <v>15</v>
      </c>
      <c r="F736" t="s">
        <v>1308</v>
      </c>
      <c r="G736" s="1">
        <f>DATE(LEFT(Table6[[#This Row],[Shipment Date]],4), MID(Table6[[#This Row],[Shipment Date]],5,2), RIGHT(Table6[[#This Row],[Shipment Date]],2))</f>
        <v>42513</v>
      </c>
      <c r="H736" s="9">
        <f>_xlfn.XLOOKUP(Table6[[#This Row],[Order ID]],Table5[OrderID],Table5[OrderDate],"Error",0)</f>
        <v>42491</v>
      </c>
      <c r="I736" s="6">
        <f>Table6[[#This Row],['[Formatted'] Shipment Dates]]-Table6[[#This Row],[Order Dates]]</f>
        <v>22</v>
      </c>
      <c r="J736" t="str">
        <f>_xlfn.XLOOKUP(Table6[[#This Row],[Product ID]],Product[Product ID],Product[Product Name],"ERROR",0)</f>
        <v>Tourtière</v>
      </c>
      <c r="K736" t="str">
        <f>_xlfn.XLOOKUP(Table6[[#This Row],[Product Name]],Product[Product Name],Product[Category],"ERROR",0)</f>
        <v>Meat/ Poultry</v>
      </c>
      <c r="L736" t="str">
        <f>_xlfn.XLOOKUP(Table6[[#This Row],[Order ID]],Table5[OrderID],Table5[ShipmentMode],"Error",0)</f>
        <v>DHL</v>
      </c>
    </row>
    <row r="737" spans="2:12">
      <c r="B737">
        <v>736</v>
      </c>
      <c r="C737">
        <v>10525</v>
      </c>
      <c r="D737" t="s">
        <v>744</v>
      </c>
      <c r="E737">
        <v>30</v>
      </c>
      <c r="F737" t="s">
        <v>1308</v>
      </c>
      <c r="G737" s="1">
        <f>DATE(LEFT(Table6[[#This Row],[Shipment Date]],4), MID(Table6[[#This Row],[Shipment Date]],5,2), RIGHT(Table6[[#This Row],[Shipment Date]],2))</f>
        <v>42513</v>
      </c>
      <c r="H737" s="9">
        <f>_xlfn.XLOOKUP(Table6[[#This Row],[Order ID]],Table5[OrderID],Table5[OrderDate],"Error",0)</f>
        <v>42492</v>
      </c>
      <c r="I737" s="6">
        <f>Table6[[#This Row],['[Formatted'] Shipment Dates]]-Table6[[#This Row],[Order Dates]]</f>
        <v>21</v>
      </c>
      <c r="J737" t="str">
        <f>_xlfn.XLOOKUP(Table6[[#This Row],[Product ID]],Product[Product ID],Product[Product Name],"ERROR",0)</f>
        <v>Inlagd Sill</v>
      </c>
      <c r="K737" t="str">
        <f>_xlfn.XLOOKUP(Table6[[#This Row],[Product Name]],Product[Product Name],Product[Category],"ERROR",0)</f>
        <v>Seafood</v>
      </c>
      <c r="L737" t="str">
        <f>_xlfn.XLOOKUP(Table6[[#This Row],[Order ID]],Table5[OrderID],Table5[ShipmentMode],"Error",0)</f>
        <v>DHL</v>
      </c>
    </row>
    <row r="738" spans="2:12">
      <c r="B738">
        <v>737</v>
      </c>
      <c r="C738">
        <v>10525</v>
      </c>
      <c r="D738" t="s">
        <v>754</v>
      </c>
      <c r="E738">
        <v>15</v>
      </c>
      <c r="F738" t="s">
        <v>1314</v>
      </c>
      <c r="G738" s="1">
        <f>DATE(LEFT(Table6[[#This Row],[Shipment Date]],4), MID(Table6[[#This Row],[Shipment Date]],5,2), RIGHT(Table6[[#This Row],[Shipment Date]],2))</f>
        <v>42505</v>
      </c>
      <c r="H738" s="9">
        <f>_xlfn.XLOOKUP(Table6[[#This Row],[Order ID]],Table5[OrderID],Table5[OrderDate],"Error",0)</f>
        <v>42492</v>
      </c>
      <c r="I738" s="6">
        <f>Table6[[#This Row],['[Formatted'] Shipment Dates]]-Table6[[#This Row],[Order Dates]]</f>
        <v>13</v>
      </c>
      <c r="J738" t="str">
        <f>_xlfn.XLOOKUP(Table6[[#This Row],[Product ID]],Product[Product ID],Product[Product Name],"ERROR",0)</f>
        <v>Boston Crab Meat</v>
      </c>
      <c r="K738" t="str">
        <f>_xlfn.XLOOKUP(Table6[[#This Row],[Product Name]],Product[Product Name],Product[Category],"ERROR",0)</f>
        <v>Seafood</v>
      </c>
      <c r="L738" t="str">
        <f>_xlfn.XLOOKUP(Table6[[#This Row],[Order ID]],Table5[OrderID],Table5[ShipmentMode],"Error",0)</f>
        <v>DHL</v>
      </c>
    </row>
    <row r="739" spans="2:12">
      <c r="B739">
        <v>738</v>
      </c>
      <c r="C739">
        <v>10526</v>
      </c>
      <c r="D739" t="s">
        <v>648</v>
      </c>
      <c r="E739">
        <v>8</v>
      </c>
      <c r="F739" t="s">
        <v>1314</v>
      </c>
      <c r="G739" s="1">
        <f>DATE(LEFT(Table6[[#This Row],[Shipment Date]],4), MID(Table6[[#This Row],[Shipment Date]],5,2), RIGHT(Table6[[#This Row],[Shipment Date]],2))</f>
        <v>42505</v>
      </c>
      <c r="H739" s="9">
        <f>_xlfn.XLOOKUP(Table6[[#This Row],[Order ID]],Table5[OrderID],Table5[OrderDate],"Error",0)</f>
        <v>42495</v>
      </c>
      <c r="I739" s="6">
        <f>Table6[[#This Row],['[Formatted'] Shipment Dates]]-Table6[[#This Row],[Order Dates]]</f>
        <v>10</v>
      </c>
      <c r="J739" t="str">
        <f>_xlfn.XLOOKUP(Table6[[#This Row],[Product ID]],Product[Product ID],Product[Product Name],"ERROR",0)</f>
        <v>Chai</v>
      </c>
      <c r="K739" t="str">
        <f>_xlfn.XLOOKUP(Table6[[#This Row],[Product Name]],Product[Product Name],Product[Category],"ERROR",0)</f>
        <v xml:space="preserve">Drinks </v>
      </c>
      <c r="L739" t="str">
        <f>_xlfn.XLOOKUP(Table6[[#This Row],[Order ID]],Table5[OrderID],Table5[ShipmentMode],"Error",0)</f>
        <v>DHL</v>
      </c>
    </row>
    <row r="740" spans="2:12">
      <c r="B740">
        <v>739</v>
      </c>
      <c r="C740">
        <v>10526</v>
      </c>
      <c r="D740" t="s">
        <v>684</v>
      </c>
      <c r="E740">
        <v>10</v>
      </c>
      <c r="F740" t="s">
        <v>1314</v>
      </c>
      <c r="G740" s="1">
        <f>DATE(LEFT(Table6[[#This Row],[Shipment Date]],4), MID(Table6[[#This Row],[Shipment Date]],5,2), RIGHT(Table6[[#This Row],[Shipment Date]],2))</f>
        <v>42505</v>
      </c>
      <c r="H740" s="9">
        <f>_xlfn.XLOOKUP(Table6[[#This Row],[Order ID]],Table5[OrderID],Table5[OrderDate],"Error",0)</f>
        <v>42495</v>
      </c>
      <c r="I740" s="6">
        <f>Table6[[#This Row],['[Formatted'] Shipment Dates]]-Table6[[#This Row],[Order Dates]]</f>
        <v>10</v>
      </c>
      <c r="J740" t="str">
        <f>_xlfn.XLOOKUP(Table6[[#This Row],[Product ID]],Product[Product ID],Product[Product Name],"ERROR",0)</f>
        <v>Konbu</v>
      </c>
      <c r="K740" t="str">
        <f>_xlfn.XLOOKUP(Table6[[#This Row],[Product Name]],Product[Product Name],Product[Category],"ERROR",0)</f>
        <v>Seafood</v>
      </c>
      <c r="L740" t="str">
        <f>_xlfn.XLOOKUP(Table6[[#This Row],[Order ID]],Table5[OrderID],Table5[ShipmentMode],"Error",0)</f>
        <v>DHL</v>
      </c>
    </row>
    <row r="741" spans="2:12">
      <c r="B741">
        <v>740</v>
      </c>
      <c r="C741">
        <v>10526</v>
      </c>
      <c r="D741" t="s">
        <v>796</v>
      </c>
      <c r="E741">
        <v>30</v>
      </c>
      <c r="F741" t="s">
        <v>1313</v>
      </c>
      <c r="G741" s="1">
        <f>DATE(LEFT(Table6[[#This Row],[Shipment Date]],4), MID(Table6[[#This Row],[Shipment Date]],5,2), RIGHT(Table6[[#This Row],[Shipment Date]],2))</f>
        <v>42497</v>
      </c>
      <c r="H741" s="9">
        <f>_xlfn.XLOOKUP(Table6[[#This Row],[Order ID]],Table5[OrderID],Table5[OrderDate],"Error",0)</f>
        <v>42495</v>
      </c>
      <c r="I741" s="6">
        <f>Table6[[#This Row],['[Formatted'] Shipment Dates]]-Table6[[#This Row],[Order Dates]]</f>
        <v>2</v>
      </c>
      <c r="J741" t="str">
        <f>_xlfn.XLOOKUP(Table6[[#This Row],[Product ID]],Product[Product ID],Product[Product Name],"ERROR",0)</f>
        <v>Gnocchi di nonna Alice</v>
      </c>
      <c r="K741" t="str">
        <f>_xlfn.XLOOKUP(Table6[[#This Row],[Product Name]],Product[Product Name],Product[Category],"ERROR",0)</f>
        <v xml:space="preserve">Grains/ Cereals </v>
      </c>
      <c r="L741" t="str">
        <f>_xlfn.XLOOKUP(Table6[[#This Row],[Order ID]],Table5[OrderID],Table5[ShipmentMode],"Error",0)</f>
        <v>DHL</v>
      </c>
    </row>
    <row r="742" spans="2:12">
      <c r="B742">
        <v>741</v>
      </c>
      <c r="C742">
        <v>10527</v>
      </c>
      <c r="D742" t="s">
        <v>660</v>
      </c>
      <c r="E742">
        <v>50</v>
      </c>
      <c r="F742" t="s">
        <v>1313</v>
      </c>
      <c r="G742" s="1">
        <f>DATE(LEFT(Table6[[#This Row],[Shipment Date]],4), MID(Table6[[#This Row],[Shipment Date]],5,2), RIGHT(Table6[[#This Row],[Shipment Date]],2))</f>
        <v>42497</v>
      </c>
      <c r="H742" s="9">
        <f>_xlfn.XLOOKUP(Table6[[#This Row],[Order ID]],Table5[OrderID],Table5[OrderDate],"Error",0)</f>
        <v>42495</v>
      </c>
      <c r="I742" s="6">
        <f>Table6[[#This Row],['[Formatted'] Shipment Dates]]-Table6[[#This Row],[Order Dates]]</f>
        <v>2</v>
      </c>
      <c r="J742" t="str">
        <f>_xlfn.XLOOKUP(Table6[[#This Row],[Product ID]],Product[Product ID],Product[Product Name],"ERROR",0)</f>
        <v>Chef Anton's Cajun Seasoning</v>
      </c>
      <c r="K742" t="str">
        <f>_xlfn.XLOOKUP(Table6[[#This Row],[Product Name]],Product[Product Name],Product[Category],"ERROR",0)</f>
        <v>Condiments</v>
      </c>
      <c r="L742" t="str">
        <f>_xlfn.XLOOKUP(Table6[[#This Row],[Order ID]],Table5[OrderID],Table5[ShipmentMode],"Error",0)</f>
        <v>DHL Express</v>
      </c>
    </row>
    <row r="743" spans="2:12">
      <c r="B743">
        <v>742</v>
      </c>
      <c r="C743">
        <v>10527</v>
      </c>
      <c r="D743" t="s">
        <v>744</v>
      </c>
      <c r="E743">
        <v>30</v>
      </c>
      <c r="F743" t="s">
        <v>1315</v>
      </c>
      <c r="G743" s="1">
        <f>DATE(LEFT(Table6[[#This Row],[Shipment Date]],4), MID(Table6[[#This Row],[Shipment Date]],5,2), RIGHT(Table6[[#This Row],[Shipment Date]],2))</f>
        <v>42499</v>
      </c>
      <c r="H743" s="9">
        <f>_xlfn.XLOOKUP(Table6[[#This Row],[Order ID]],Table5[OrderID],Table5[OrderDate],"Error",0)</f>
        <v>42495</v>
      </c>
      <c r="I743" s="6">
        <f>Table6[[#This Row],['[Formatted'] Shipment Dates]]-Table6[[#This Row],[Order Dates]]</f>
        <v>4</v>
      </c>
      <c r="J743" t="str">
        <f>_xlfn.XLOOKUP(Table6[[#This Row],[Product ID]],Product[Product ID],Product[Product Name],"ERROR",0)</f>
        <v>Inlagd Sill</v>
      </c>
      <c r="K743" t="str">
        <f>_xlfn.XLOOKUP(Table6[[#This Row],[Product Name]],Product[Product Name],Product[Category],"ERROR",0)</f>
        <v>Seafood</v>
      </c>
      <c r="L743" t="str">
        <f>_xlfn.XLOOKUP(Table6[[#This Row],[Order ID]],Table5[OrderID],Table5[ShipmentMode],"Error",0)</f>
        <v>DHL Express</v>
      </c>
    </row>
    <row r="744" spans="2:12">
      <c r="B744">
        <v>743</v>
      </c>
      <c r="C744">
        <v>10528</v>
      </c>
      <c r="D744" t="s">
        <v>679</v>
      </c>
      <c r="E744">
        <v>3</v>
      </c>
      <c r="F744" t="s">
        <v>1315</v>
      </c>
      <c r="G744" s="1">
        <f>DATE(LEFT(Table6[[#This Row],[Shipment Date]],4), MID(Table6[[#This Row],[Shipment Date]],5,2), RIGHT(Table6[[#This Row],[Shipment Date]],2))</f>
        <v>42499</v>
      </c>
      <c r="H744" s="9">
        <f>_xlfn.XLOOKUP(Table6[[#This Row],[Order ID]],Table5[OrderID],Table5[OrderDate],"Error",0)</f>
        <v>42496</v>
      </c>
      <c r="I744" s="6">
        <f>Table6[[#This Row],['[Formatted'] Shipment Dates]]-Table6[[#This Row],[Order Dates]]</f>
        <v>3</v>
      </c>
      <c r="J744" t="str">
        <f>_xlfn.XLOOKUP(Table6[[#This Row],[Product ID]],Product[Product ID],Product[Product Name],"ERROR",0)</f>
        <v>Queso Cabrales</v>
      </c>
      <c r="K744" t="str">
        <f>_xlfn.XLOOKUP(Table6[[#This Row],[Product Name]],Product[Product Name],Product[Category],"ERROR",0)</f>
        <v>Dairy Products</v>
      </c>
      <c r="L744" t="str">
        <f>_xlfn.XLOOKUP(Table6[[#This Row],[Order ID]],Table5[OrderID],Table5[ShipmentMode],"Error",0)</f>
        <v>DHL</v>
      </c>
    </row>
    <row r="745" spans="2:12">
      <c r="B745">
        <v>744</v>
      </c>
      <c r="C745">
        <v>10528</v>
      </c>
      <c r="D745" t="s">
        <v>736</v>
      </c>
      <c r="E745">
        <v>8</v>
      </c>
      <c r="F745" t="s">
        <v>1315</v>
      </c>
      <c r="G745" s="1">
        <f>DATE(LEFT(Table6[[#This Row],[Shipment Date]],4), MID(Table6[[#This Row],[Shipment Date]],5,2), RIGHT(Table6[[#This Row],[Shipment Date]],2))</f>
        <v>42499</v>
      </c>
      <c r="H745" s="9">
        <f>_xlfn.XLOOKUP(Table6[[#This Row],[Order ID]],Table5[OrderID],Table5[OrderDate],"Error",0)</f>
        <v>42496</v>
      </c>
      <c r="I745" s="6">
        <f>Table6[[#This Row],['[Formatted'] Shipment Dates]]-Table6[[#This Row],[Order Dates]]</f>
        <v>3</v>
      </c>
      <c r="J745" t="str">
        <f>_xlfn.XLOOKUP(Table6[[#This Row],[Product ID]],Product[Product ID],Product[Product Name],"ERROR",0)</f>
        <v>Geitost</v>
      </c>
      <c r="K745" t="str">
        <f>_xlfn.XLOOKUP(Table6[[#This Row],[Product Name]],Product[Product Name],Product[Category],"ERROR",0)</f>
        <v>Dairy Products</v>
      </c>
      <c r="L745" t="str">
        <f>_xlfn.XLOOKUP(Table6[[#This Row],[Order ID]],Table5[OrderID],Table5[ShipmentMode],"Error",0)</f>
        <v>DHL</v>
      </c>
    </row>
    <row r="746" spans="2:12">
      <c r="B746">
        <v>745</v>
      </c>
      <c r="C746">
        <v>10528</v>
      </c>
      <c r="D746" t="s">
        <v>837</v>
      </c>
      <c r="E746">
        <v>9</v>
      </c>
      <c r="F746" t="s">
        <v>1315</v>
      </c>
      <c r="G746" s="1">
        <f>DATE(LEFT(Table6[[#This Row],[Shipment Date]],4), MID(Table6[[#This Row],[Shipment Date]],5,2), RIGHT(Table6[[#This Row],[Shipment Date]],2))</f>
        <v>42499</v>
      </c>
      <c r="H746" s="9">
        <f>_xlfn.XLOOKUP(Table6[[#This Row],[Order ID]],Table5[OrderID],Table5[OrderDate],"Error",0)</f>
        <v>42496</v>
      </c>
      <c r="I746" s="6">
        <f>Table6[[#This Row],['[Formatted'] Shipment Dates]]-Table6[[#This Row],[Order Dates]]</f>
        <v>3</v>
      </c>
      <c r="J746" t="str">
        <f>_xlfn.XLOOKUP(Table6[[#This Row],[Product ID]],Product[Product ID],Product[Product Name],"ERROR",0)</f>
        <v>Mozzarella di Giovanni</v>
      </c>
      <c r="K746" t="str">
        <f>_xlfn.XLOOKUP(Table6[[#This Row],[Product Name]],Product[Product Name],Product[Category],"ERROR",0)</f>
        <v>Dairy Products</v>
      </c>
      <c r="L746" t="str">
        <f>_xlfn.XLOOKUP(Table6[[#This Row],[Order ID]],Table5[OrderID],Table5[ShipmentMode],"Error",0)</f>
        <v>DHL</v>
      </c>
    </row>
    <row r="747" spans="2:12">
      <c r="B747">
        <v>746</v>
      </c>
      <c r="C747">
        <v>10529</v>
      </c>
      <c r="D747" t="s">
        <v>794</v>
      </c>
      <c r="E747">
        <v>14</v>
      </c>
      <c r="F747" t="s">
        <v>1315</v>
      </c>
      <c r="G747" s="1">
        <f>DATE(LEFT(Table6[[#This Row],[Shipment Date]],4), MID(Table6[[#This Row],[Shipment Date]],5,2), RIGHT(Table6[[#This Row],[Shipment Date]],2))</f>
        <v>42499</v>
      </c>
      <c r="H747" s="9">
        <f>_xlfn.XLOOKUP(Table6[[#This Row],[Order ID]],Table5[OrderID],Table5[OrderDate],"Error",0)</f>
        <v>42497</v>
      </c>
      <c r="I747" s="6">
        <f>Table6[[#This Row],['[Formatted'] Shipment Dates]]-Table6[[#This Row],[Order Dates]]</f>
        <v>2</v>
      </c>
      <c r="J747" t="str">
        <f>_xlfn.XLOOKUP(Table6[[#This Row],[Product ID]],Product[Product ID],Product[Product Name],"ERROR",0)</f>
        <v>Pâté chinois</v>
      </c>
      <c r="K747" t="str">
        <f>_xlfn.XLOOKUP(Table6[[#This Row],[Product Name]],Product[Product Name],Product[Category],"ERROR",0)</f>
        <v>Meat/ Poultry</v>
      </c>
      <c r="L747" t="str">
        <f>_xlfn.XLOOKUP(Table6[[#This Row],[Order ID]],Table5[OrderID],Table5[ShipmentMode],"Error",0)</f>
        <v>DHL</v>
      </c>
    </row>
    <row r="748" spans="2:12">
      <c r="B748">
        <v>747</v>
      </c>
      <c r="C748">
        <v>10529</v>
      </c>
      <c r="D748" t="s">
        <v>828</v>
      </c>
      <c r="E748">
        <v>20</v>
      </c>
      <c r="F748" t="s">
        <v>1315</v>
      </c>
      <c r="G748" s="1">
        <f>DATE(LEFT(Table6[[#This Row],[Shipment Date]],4), MID(Table6[[#This Row],[Shipment Date]],5,2), RIGHT(Table6[[#This Row],[Shipment Date]],2))</f>
        <v>42499</v>
      </c>
      <c r="H748" s="9">
        <f>_xlfn.XLOOKUP(Table6[[#This Row],[Order ID]],Table5[OrderID],Table5[OrderDate],"Error",0)</f>
        <v>42497</v>
      </c>
      <c r="I748" s="6">
        <f>Table6[[#This Row],['[Formatted'] Shipment Dates]]-Table6[[#This Row],[Order Dates]]</f>
        <v>2</v>
      </c>
      <c r="J748" t="str">
        <f>_xlfn.XLOOKUP(Table6[[#This Row],[Product ID]],Product[Product ID],Product[Product Name],"ERROR",0)</f>
        <v>Scottish Longbreads</v>
      </c>
      <c r="K748" t="str">
        <f>_xlfn.XLOOKUP(Table6[[#This Row],[Product Name]],Product[Product Name],Product[Category],"ERROR",0)</f>
        <v>Desserts</v>
      </c>
      <c r="L748" t="str">
        <f>_xlfn.XLOOKUP(Table6[[#This Row],[Order ID]],Table5[OrderID],Table5[ShipmentMode],"Error",0)</f>
        <v>DHL</v>
      </c>
    </row>
    <row r="749" spans="2:12">
      <c r="B749">
        <v>748</v>
      </c>
      <c r="C749">
        <v>10529</v>
      </c>
      <c r="D749" t="s">
        <v>831</v>
      </c>
      <c r="E749">
        <v>10</v>
      </c>
      <c r="F749" t="s">
        <v>1316</v>
      </c>
      <c r="G749" s="1">
        <f>DATE(LEFT(Table6[[#This Row],[Shipment Date]],4), MID(Table6[[#This Row],[Shipment Date]],5,2), RIGHT(Table6[[#This Row],[Shipment Date]],2))</f>
        <v>42502</v>
      </c>
      <c r="H749" s="9">
        <f>_xlfn.XLOOKUP(Table6[[#This Row],[Order ID]],Table5[OrderID],Table5[OrderDate],"Error",0)</f>
        <v>42497</v>
      </c>
      <c r="I749" s="6">
        <f>Table6[[#This Row],['[Formatted'] Shipment Dates]]-Table6[[#This Row],[Order Dates]]</f>
        <v>5</v>
      </c>
      <c r="J749" t="str">
        <f>_xlfn.XLOOKUP(Table6[[#This Row],[Product ID]],Product[Product ID],Product[Product Name],"ERROR",0)</f>
        <v>Gudbrandsdalsost</v>
      </c>
      <c r="K749" t="str">
        <f>_xlfn.XLOOKUP(Table6[[#This Row],[Product Name]],Product[Product Name],Product[Category],"ERROR",0)</f>
        <v>Dairy Products</v>
      </c>
      <c r="L749" t="str">
        <f>_xlfn.XLOOKUP(Table6[[#This Row],[Order ID]],Table5[OrderID],Table5[ShipmentMode],"Error",0)</f>
        <v>DHL</v>
      </c>
    </row>
    <row r="750" spans="2:12">
      <c r="B750">
        <v>749</v>
      </c>
      <c r="C750">
        <v>10530</v>
      </c>
      <c r="D750" t="s">
        <v>694</v>
      </c>
      <c r="E750">
        <v>40</v>
      </c>
      <c r="F750" t="s">
        <v>1316</v>
      </c>
      <c r="G750" s="1">
        <f>DATE(LEFT(Table6[[#This Row],[Shipment Date]],4), MID(Table6[[#This Row],[Shipment Date]],5,2), RIGHT(Table6[[#This Row],[Shipment Date]],2))</f>
        <v>42502</v>
      </c>
      <c r="H750" s="9">
        <f>_xlfn.XLOOKUP(Table6[[#This Row],[Order ID]],Table5[OrderID],Table5[OrderDate],"Error",0)</f>
        <v>42498</v>
      </c>
      <c r="I750" s="6">
        <f>Table6[[#This Row],['[Formatted'] Shipment Dates]]-Table6[[#This Row],[Order Dates]]</f>
        <v>4</v>
      </c>
      <c r="J750" t="str">
        <f>_xlfn.XLOOKUP(Table6[[#This Row],[Product ID]],Product[Product ID],Product[Product Name],"ERROR",0)</f>
        <v>Alice Mutton</v>
      </c>
      <c r="K750" t="str">
        <f>_xlfn.XLOOKUP(Table6[[#This Row],[Product Name]],Product[Product Name],Product[Category],"ERROR",0)</f>
        <v>Meat/ Poultry</v>
      </c>
      <c r="L750" t="str">
        <f>_xlfn.XLOOKUP(Table6[[#This Row],[Order ID]],Table5[OrderID],Table5[ShipmentMode],"Error",0)</f>
        <v>DHL</v>
      </c>
    </row>
    <row r="751" spans="2:12">
      <c r="B751">
        <v>750</v>
      </c>
      <c r="C751">
        <v>10530</v>
      </c>
      <c r="D751" t="s">
        <v>762</v>
      </c>
      <c r="E751">
        <v>25</v>
      </c>
      <c r="F751" t="s">
        <v>1316</v>
      </c>
      <c r="G751" s="1">
        <f>DATE(LEFT(Table6[[#This Row],[Shipment Date]],4), MID(Table6[[#This Row],[Shipment Date]],5,2), RIGHT(Table6[[#This Row],[Shipment Date]],2))</f>
        <v>42502</v>
      </c>
      <c r="H751" s="9">
        <f>_xlfn.XLOOKUP(Table6[[#This Row],[Order ID]],Table5[OrderID],Table5[OrderDate],"Error",0)</f>
        <v>42498</v>
      </c>
      <c r="I751" s="6">
        <f>Table6[[#This Row],['[Formatted'] Shipment Dates]]-Table6[[#This Row],[Order Dates]]</f>
        <v>4</v>
      </c>
      <c r="J751" t="str">
        <f>_xlfn.XLOOKUP(Table6[[#This Row],[Product ID]],Product[Product ID],Product[Product Name],"ERROR",0)</f>
        <v>Ipoh Coffee</v>
      </c>
      <c r="K751" t="str">
        <f>_xlfn.XLOOKUP(Table6[[#This Row],[Product Name]],Product[Product Name],Product[Category],"ERROR",0)</f>
        <v xml:space="preserve">Drinks </v>
      </c>
      <c r="L751" t="str">
        <f>_xlfn.XLOOKUP(Table6[[#This Row],[Order ID]],Table5[OrderID],Table5[ShipmentMode],"Error",0)</f>
        <v>DHL</v>
      </c>
    </row>
    <row r="752" spans="2:12">
      <c r="B752">
        <v>751</v>
      </c>
      <c r="C752">
        <v>10530</v>
      </c>
      <c r="D752" t="s">
        <v>810</v>
      </c>
      <c r="E752">
        <v>20</v>
      </c>
      <c r="F752" t="s">
        <v>1316</v>
      </c>
      <c r="G752" s="1">
        <f>DATE(LEFT(Table6[[#This Row],[Shipment Date]],4), MID(Table6[[#This Row],[Shipment Date]],5,2), RIGHT(Table6[[#This Row],[Shipment Date]],2))</f>
        <v>42502</v>
      </c>
      <c r="H752" s="9">
        <f>_xlfn.XLOOKUP(Table6[[#This Row],[Order ID]],Table5[OrderID],Table5[OrderDate],"Error",0)</f>
        <v>42498</v>
      </c>
      <c r="I752" s="6">
        <f>Table6[[#This Row],['[Formatted'] Shipment Dates]]-Table6[[#This Row],[Order Dates]]</f>
        <v>4</v>
      </c>
      <c r="J752" t="str">
        <f>_xlfn.XLOOKUP(Table6[[#This Row],[Product ID]],Product[Product ID],Product[Product Name],"ERROR",0)</f>
        <v>Sirop d'érable</v>
      </c>
      <c r="K752" t="str">
        <f>_xlfn.XLOOKUP(Table6[[#This Row],[Product Name]],Product[Product Name],Product[Category],"ERROR",0)</f>
        <v>Condiments</v>
      </c>
      <c r="L752" t="str">
        <f>_xlfn.XLOOKUP(Table6[[#This Row],[Order ID]],Table5[OrderID],Table5[ShipmentMode],"Error",0)</f>
        <v>DHL</v>
      </c>
    </row>
    <row r="753" spans="2:12">
      <c r="B753">
        <v>752</v>
      </c>
      <c r="C753">
        <v>10530</v>
      </c>
      <c r="D753" t="s">
        <v>848</v>
      </c>
      <c r="E753">
        <v>50</v>
      </c>
      <c r="F753" t="s">
        <v>1317</v>
      </c>
      <c r="G753" s="1">
        <f>DATE(LEFT(Table6[[#This Row],[Shipment Date]],4), MID(Table6[[#This Row],[Shipment Date]],5,2), RIGHT(Table6[[#This Row],[Shipment Date]],2))</f>
        <v>42509</v>
      </c>
      <c r="H753" s="9">
        <f>_xlfn.XLOOKUP(Table6[[#This Row],[Order ID]],Table5[OrderID],Table5[OrderDate],"Error",0)</f>
        <v>42498</v>
      </c>
      <c r="I753" s="6">
        <f>Table6[[#This Row],['[Formatted'] Shipment Dates]]-Table6[[#This Row],[Order Dates]]</f>
        <v>11</v>
      </c>
      <c r="J753" t="str">
        <f>_xlfn.XLOOKUP(Table6[[#This Row],[Product ID]],Product[Product ID],Product[Product Name],"ERROR",0)</f>
        <v>Lakkalikööri</v>
      </c>
      <c r="K753" t="str">
        <f>_xlfn.XLOOKUP(Table6[[#This Row],[Product Name]],Product[Product Name],Product[Category],"ERROR",0)</f>
        <v xml:space="preserve">Drinks </v>
      </c>
      <c r="L753" t="str">
        <f>_xlfn.XLOOKUP(Table6[[#This Row],[Order ID]],Table5[OrderID],Table5[ShipmentMode],"Error",0)</f>
        <v>DHL</v>
      </c>
    </row>
    <row r="754" spans="2:12">
      <c r="B754">
        <v>753</v>
      </c>
      <c r="C754">
        <v>10531</v>
      </c>
      <c r="D754" t="s">
        <v>804</v>
      </c>
      <c r="E754">
        <v>2</v>
      </c>
      <c r="F754" t="s">
        <v>1316</v>
      </c>
      <c r="G754" s="1">
        <f>DATE(LEFT(Table6[[#This Row],[Shipment Date]],4), MID(Table6[[#This Row],[Shipment Date]],5,2), RIGHT(Table6[[#This Row],[Shipment Date]],2))</f>
        <v>42502</v>
      </c>
      <c r="H754" s="9">
        <f>_xlfn.XLOOKUP(Table6[[#This Row],[Order ID]],Table5[OrderID],Table5[OrderDate],"Error",0)</f>
        <v>42498</v>
      </c>
      <c r="I754" s="6">
        <f>Table6[[#This Row],['[Formatted'] Shipment Dates]]-Table6[[#This Row],[Order Dates]]</f>
        <v>4</v>
      </c>
      <c r="J754" t="str">
        <f>_xlfn.XLOOKUP(Table6[[#This Row],[Product ID]],Product[Product ID],Product[Product Name],"ERROR",0)</f>
        <v>Raclette Courdavault</v>
      </c>
      <c r="K754" t="str">
        <f>_xlfn.XLOOKUP(Table6[[#This Row],[Product Name]],Product[Product Name],Product[Category],"ERROR",0)</f>
        <v>Dairy Products</v>
      </c>
      <c r="L754" t="str">
        <f>_xlfn.XLOOKUP(Table6[[#This Row],[Order ID]],Table5[OrderID],Table5[ShipmentMode],"Error",0)</f>
        <v>DHL Express</v>
      </c>
    </row>
    <row r="755" spans="2:12">
      <c r="B755">
        <v>754</v>
      </c>
      <c r="C755">
        <v>10532</v>
      </c>
      <c r="D755" t="s">
        <v>728</v>
      </c>
      <c r="E755">
        <v>15</v>
      </c>
      <c r="F755" t="s">
        <v>1316</v>
      </c>
      <c r="G755" s="1">
        <f>DATE(LEFT(Table6[[#This Row],[Shipment Date]],4), MID(Table6[[#This Row],[Shipment Date]],5,2), RIGHT(Table6[[#This Row],[Shipment Date]],2))</f>
        <v>42502</v>
      </c>
      <c r="H755" s="9">
        <f>_xlfn.XLOOKUP(Table6[[#This Row],[Order ID]],Table5[OrderID],Table5[OrderDate],"Error",0)</f>
        <v>42499</v>
      </c>
      <c r="I755" s="6">
        <f>Table6[[#This Row],['[Formatted'] Shipment Dates]]-Table6[[#This Row],[Order Dates]]</f>
        <v>3</v>
      </c>
      <c r="J755" t="str">
        <f>_xlfn.XLOOKUP(Table6[[#This Row],[Product ID]],Product[Product ID],Product[Product Name],"ERROR",0)</f>
        <v>Nord-Ost Matjeshering</v>
      </c>
      <c r="K755" t="str">
        <f>_xlfn.XLOOKUP(Table6[[#This Row],[Product Name]],Product[Product Name],Product[Category],"ERROR",0)</f>
        <v>Seafood</v>
      </c>
      <c r="L755" t="str">
        <f>_xlfn.XLOOKUP(Table6[[#This Row],[Order ID]],Table5[OrderID],Table5[ShipmentMode],"Error",0)</f>
        <v>UPS</v>
      </c>
    </row>
    <row r="756" spans="2:12">
      <c r="B756">
        <v>755</v>
      </c>
      <c r="C756">
        <v>10532</v>
      </c>
      <c r="D756" t="s">
        <v>823</v>
      </c>
      <c r="E756">
        <v>24</v>
      </c>
      <c r="F756" t="s">
        <v>1318</v>
      </c>
      <c r="G756" s="1">
        <f>DATE(LEFT(Table6[[#This Row],[Shipment Date]],4), MID(Table6[[#This Row],[Shipment Date]],5,2), RIGHT(Table6[[#This Row],[Shipment Date]],2))</f>
        <v>42512</v>
      </c>
      <c r="H756" s="9">
        <f>_xlfn.XLOOKUP(Table6[[#This Row],[Order ID]],Table5[OrderID],Table5[OrderDate],"Error",0)</f>
        <v>42499</v>
      </c>
      <c r="I756" s="6">
        <f>Table6[[#This Row],['[Formatted'] Shipment Dates]]-Table6[[#This Row],[Order Dates]]</f>
        <v>13</v>
      </c>
      <c r="J756" t="str">
        <f>_xlfn.XLOOKUP(Table6[[#This Row],[Product ID]],Product[Product ID],Product[Product Name],"ERROR",0)</f>
        <v>Louisiana Hot Spiced Okra</v>
      </c>
      <c r="K756" t="str">
        <f>_xlfn.XLOOKUP(Table6[[#This Row],[Product Name]],Product[Product Name],Product[Category],"ERROR",0)</f>
        <v>Condiments</v>
      </c>
      <c r="L756" t="str">
        <f>_xlfn.XLOOKUP(Table6[[#This Row],[Order ID]],Table5[OrderID],Table5[ShipmentMode],"Error",0)</f>
        <v>UPS</v>
      </c>
    </row>
    <row r="757" spans="2:12">
      <c r="B757">
        <v>756</v>
      </c>
      <c r="C757">
        <v>10533</v>
      </c>
      <c r="D757" t="s">
        <v>660</v>
      </c>
      <c r="E757">
        <v>50</v>
      </c>
      <c r="F757" t="s">
        <v>1318</v>
      </c>
      <c r="G757" s="1">
        <f>DATE(LEFT(Table6[[#This Row],[Shipment Date]],4), MID(Table6[[#This Row],[Shipment Date]],5,2), RIGHT(Table6[[#This Row],[Shipment Date]],2))</f>
        <v>42512</v>
      </c>
      <c r="H757" s="9">
        <f>_xlfn.XLOOKUP(Table6[[#This Row],[Order ID]],Table5[OrderID],Table5[OrderDate],"Error",0)</f>
        <v>42502</v>
      </c>
      <c r="I757" s="6">
        <f>Table6[[#This Row],['[Formatted'] Shipment Dates]]-Table6[[#This Row],[Order Dates]]</f>
        <v>10</v>
      </c>
      <c r="J757" t="str">
        <f>_xlfn.XLOOKUP(Table6[[#This Row],[Product ID]],Product[Product ID],Product[Product Name],"ERROR",0)</f>
        <v>Chef Anton's Cajun Seasoning</v>
      </c>
      <c r="K757" t="str">
        <f>_xlfn.XLOOKUP(Table6[[#This Row],[Product Name]],Product[Product Name],Product[Category],"ERROR",0)</f>
        <v>Condiments</v>
      </c>
      <c r="L757" t="str">
        <f>_xlfn.XLOOKUP(Table6[[#This Row],[Order ID]],Table5[OrderID],Table5[ShipmentMode],"Error",0)</f>
        <v>DHL Express</v>
      </c>
    </row>
    <row r="758" spans="2:12">
      <c r="B758">
        <v>757</v>
      </c>
      <c r="C758">
        <v>10533</v>
      </c>
      <c r="D758" t="s">
        <v>837</v>
      </c>
      <c r="E758">
        <v>24</v>
      </c>
      <c r="F758" t="s">
        <v>1318</v>
      </c>
      <c r="G758" s="1">
        <f>DATE(LEFT(Table6[[#This Row],[Shipment Date]],4), MID(Table6[[#This Row],[Shipment Date]],5,2), RIGHT(Table6[[#This Row],[Shipment Date]],2))</f>
        <v>42512</v>
      </c>
      <c r="H758" s="9">
        <f>_xlfn.XLOOKUP(Table6[[#This Row],[Order ID]],Table5[OrderID],Table5[OrderDate],"Error",0)</f>
        <v>42502</v>
      </c>
      <c r="I758" s="6">
        <f>Table6[[#This Row],['[Formatted'] Shipment Dates]]-Table6[[#This Row],[Order Dates]]</f>
        <v>10</v>
      </c>
      <c r="J758" t="str">
        <f>_xlfn.XLOOKUP(Table6[[#This Row],[Product ID]],Product[Product ID],Product[Product Name],"ERROR",0)</f>
        <v>Mozzarella di Giovanni</v>
      </c>
      <c r="K758" t="str">
        <f>_xlfn.XLOOKUP(Table6[[#This Row],[Product Name]],Product[Product Name],Product[Category],"ERROR",0)</f>
        <v>Dairy Products</v>
      </c>
      <c r="L758" t="str">
        <f>_xlfn.XLOOKUP(Table6[[#This Row],[Order ID]],Table5[OrderID],Table5[ShipmentMode],"Error",0)</f>
        <v>DHL Express</v>
      </c>
    </row>
    <row r="759" spans="2:12">
      <c r="B759">
        <v>758</v>
      </c>
      <c r="C759">
        <v>10533</v>
      </c>
      <c r="D759" t="s">
        <v>839</v>
      </c>
      <c r="E759">
        <v>24</v>
      </c>
      <c r="F759" t="s">
        <v>1319</v>
      </c>
      <c r="G759" s="1">
        <f>DATE(LEFT(Table6[[#This Row],[Shipment Date]],4), MID(Table6[[#This Row],[Shipment Date]],5,2), RIGHT(Table6[[#This Row],[Shipment Date]],2))</f>
        <v>42504</v>
      </c>
      <c r="H759" s="9">
        <f>_xlfn.XLOOKUP(Table6[[#This Row],[Order ID]],Table5[OrderID],Table5[OrderDate],"Error",0)</f>
        <v>42502</v>
      </c>
      <c r="I759" s="6">
        <f>Table6[[#This Row],['[Formatted'] Shipment Dates]]-Table6[[#This Row],[Order Dates]]</f>
        <v>2</v>
      </c>
      <c r="J759" t="str">
        <f>_xlfn.XLOOKUP(Table6[[#This Row],[Product ID]],Product[Product ID],Product[Product Name],"ERROR",0)</f>
        <v>Röd Kaviar</v>
      </c>
      <c r="K759" t="str">
        <f>_xlfn.XLOOKUP(Table6[[#This Row],[Product Name]],Product[Product Name],Product[Category],"ERROR",0)</f>
        <v>Seafood</v>
      </c>
      <c r="L759" t="str">
        <f>_xlfn.XLOOKUP(Table6[[#This Row],[Order ID]],Table5[OrderID],Table5[ShipmentMode],"Error",0)</f>
        <v>DHL Express</v>
      </c>
    </row>
    <row r="760" spans="2:12">
      <c r="B760">
        <v>759</v>
      </c>
      <c r="C760">
        <v>10534</v>
      </c>
      <c r="D760" t="s">
        <v>728</v>
      </c>
      <c r="E760">
        <v>10</v>
      </c>
      <c r="F760" t="s">
        <v>1319</v>
      </c>
      <c r="G760" s="1">
        <f>DATE(LEFT(Table6[[#This Row],[Shipment Date]],4), MID(Table6[[#This Row],[Shipment Date]],5,2), RIGHT(Table6[[#This Row],[Shipment Date]],2))</f>
        <v>42504</v>
      </c>
      <c r="H760" s="9">
        <f>_xlfn.XLOOKUP(Table6[[#This Row],[Order ID]],Table5[OrderID],Table5[OrderDate],"Error",0)</f>
        <v>42502</v>
      </c>
      <c r="I760" s="6">
        <f>Table6[[#This Row],['[Formatted'] Shipment Dates]]-Table6[[#This Row],[Order Dates]]</f>
        <v>2</v>
      </c>
      <c r="J760" t="str">
        <f>_xlfn.XLOOKUP(Table6[[#This Row],[Product ID]],Product[Product ID],Product[Product Name],"ERROR",0)</f>
        <v>Nord-Ost Matjeshering</v>
      </c>
      <c r="K760" t="str">
        <f>_xlfn.XLOOKUP(Table6[[#This Row],[Product Name]],Product[Product Name],Product[Category],"ERROR",0)</f>
        <v>Seafood</v>
      </c>
      <c r="L760" t="str">
        <f>_xlfn.XLOOKUP(Table6[[#This Row],[Order ID]],Table5[OrderID],Table5[ShipmentMode],"Error",0)</f>
        <v>DHL</v>
      </c>
    </row>
    <row r="761" spans="2:12">
      <c r="B761">
        <v>760</v>
      </c>
      <c r="C761">
        <v>10534</v>
      </c>
      <c r="D761" t="s">
        <v>754</v>
      </c>
      <c r="E761">
        <v>10</v>
      </c>
      <c r="F761" t="s">
        <v>1319</v>
      </c>
      <c r="G761" s="1">
        <f>DATE(LEFT(Table6[[#This Row],[Shipment Date]],4), MID(Table6[[#This Row],[Shipment Date]],5,2), RIGHT(Table6[[#This Row],[Shipment Date]],2))</f>
        <v>42504</v>
      </c>
      <c r="H761" s="9">
        <f>_xlfn.XLOOKUP(Table6[[#This Row],[Order ID]],Table5[OrderID],Table5[OrderDate],"Error",0)</f>
        <v>42502</v>
      </c>
      <c r="I761" s="6">
        <f>Table6[[#This Row],['[Formatted'] Shipment Dates]]-Table6[[#This Row],[Order Dates]]</f>
        <v>2</v>
      </c>
      <c r="J761" t="str">
        <f>_xlfn.XLOOKUP(Table6[[#This Row],[Product ID]],Product[Product ID],Product[Product Name],"ERROR",0)</f>
        <v>Boston Crab Meat</v>
      </c>
      <c r="K761" t="str">
        <f>_xlfn.XLOOKUP(Table6[[#This Row],[Product Name]],Product[Product Name],Product[Category],"ERROR",0)</f>
        <v>Seafood</v>
      </c>
      <c r="L761" t="str">
        <f>_xlfn.XLOOKUP(Table6[[#This Row],[Order ID]],Table5[OrderID],Table5[ShipmentMode],"Error",0)</f>
        <v>DHL</v>
      </c>
    </row>
    <row r="762" spans="2:12">
      <c r="B762">
        <v>761</v>
      </c>
      <c r="C762">
        <v>10534</v>
      </c>
      <c r="D762" t="s">
        <v>791</v>
      </c>
      <c r="E762">
        <v>10</v>
      </c>
      <c r="F762" t="s">
        <v>1320</v>
      </c>
      <c r="G762" s="1">
        <f>DATE(LEFT(Table6[[#This Row],[Shipment Date]],4), MID(Table6[[#This Row],[Shipment Date]],5,2), RIGHT(Table6[[#This Row],[Shipment Date]],2))</f>
        <v>42511</v>
      </c>
      <c r="H762" s="9">
        <f>_xlfn.XLOOKUP(Table6[[#This Row],[Order ID]],Table5[OrderID],Table5[OrderDate],"Error",0)</f>
        <v>42502</v>
      </c>
      <c r="I762" s="6">
        <f>Table6[[#This Row],['[Formatted'] Shipment Dates]]-Table6[[#This Row],[Order Dates]]</f>
        <v>9</v>
      </c>
      <c r="J762" t="str">
        <f>_xlfn.XLOOKUP(Table6[[#This Row],[Product ID]],Product[Product ID],Product[Product Name],"ERROR",0)</f>
        <v>Tourtière</v>
      </c>
      <c r="K762" t="str">
        <f>_xlfn.XLOOKUP(Table6[[#This Row],[Product Name]],Product[Product Name],Product[Category],"ERROR",0)</f>
        <v>Meat/ Poultry</v>
      </c>
      <c r="L762" t="str">
        <f>_xlfn.XLOOKUP(Table6[[#This Row],[Order ID]],Table5[OrderID],Table5[ShipmentMode],"Error",0)</f>
        <v>DHL</v>
      </c>
    </row>
    <row r="763" spans="2:12">
      <c r="B763">
        <v>762</v>
      </c>
      <c r="C763">
        <v>10535</v>
      </c>
      <c r="D763" t="s">
        <v>679</v>
      </c>
      <c r="E763">
        <v>50</v>
      </c>
      <c r="F763" t="s">
        <v>1320</v>
      </c>
      <c r="G763" s="1">
        <f>DATE(LEFT(Table6[[#This Row],[Shipment Date]],4), MID(Table6[[#This Row],[Shipment Date]],5,2), RIGHT(Table6[[#This Row],[Shipment Date]],2))</f>
        <v>42511</v>
      </c>
      <c r="H763" s="9">
        <f>_xlfn.XLOOKUP(Table6[[#This Row],[Order ID]],Table5[OrderID],Table5[OrderDate],"Error",0)</f>
        <v>42503</v>
      </c>
      <c r="I763" s="6">
        <f>Table6[[#This Row],['[Formatted'] Shipment Dates]]-Table6[[#This Row],[Order Dates]]</f>
        <v>8</v>
      </c>
      <c r="J763" t="str">
        <f>_xlfn.XLOOKUP(Table6[[#This Row],[Product ID]],Product[Product ID],Product[Product Name],"ERROR",0)</f>
        <v>Queso Cabrales</v>
      </c>
      <c r="K763" t="str">
        <f>_xlfn.XLOOKUP(Table6[[#This Row],[Product Name]],Product[Product Name],Product[Category],"ERROR",0)</f>
        <v>Dairy Products</v>
      </c>
      <c r="L763" t="str">
        <f>_xlfn.XLOOKUP(Table6[[#This Row],[Order ID]],Table5[OrderID],Table5[ShipmentMode],"Error",0)</f>
        <v>DHL Express</v>
      </c>
    </row>
    <row r="764" spans="2:12">
      <c r="B764">
        <v>763</v>
      </c>
      <c r="C764">
        <v>10535</v>
      </c>
      <c r="D764" t="s">
        <v>754</v>
      </c>
      <c r="E764">
        <v>10</v>
      </c>
      <c r="F764" t="s">
        <v>1320</v>
      </c>
      <c r="G764" s="1">
        <f>DATE(LEFT(Table6[[#This Row],[Shipment Date]],4), MID(Table6[[#This Row],[Shipment Date]],5,2), RIGHT(Table6[[#This Row],[Shipment Date]],2))</f>
        <v>42511</v>
      </c>
      <c r="H764" s="9">
        <f>_xlfn.XLOOKUP(Table6[[#This Row],[Order ID]],Table5[OrderID],Table5[OrderDate],"Error",0)</f>
        <v>42503</v>
      </c>
      <c r="I764" s="6">
        <f>Table6[[#This Row],['[Formatted'] Shipment Dates]]-Table6[[#This Row],[Order Dates]]</f>
        <v>8</v>
      </c>
      <c r="J764" t="str">
        <f>_xlfn.XLOOKUP(Table6[[#This Row],[Product ID]],Product[Product ID],Product[Product Name],"ERROR",0)</f>
        <v>Boston Crab Meat</v>
      </c>
      <c r="K764" t="str">
        <f>_xlfn.XLOOKUP(Table6[[#This Row],[Product Name]],Product[Product Name],Product[Category],"ERROR",0)</f>
        <v>Seafood</v>
      </c>
      <c r="L764" t="str">
        <f>_xlfn.XLOOKUP(Table6[[#This Row],[Order ID]],Table5[OrderID],Table5[ShipmentMode],"Error",0)</f>
        <v>DHL Express</v>
      </c>
    </row>
    <row r="765" spans="2:12">
      <c r="B765">
        <v>764</v>
      </c>
      <c r="C765">
        <v>10535</v>
      </c>
      <c r="D765" t="s">
        <v>799</v>
      </c>
      <c r="E765">
        <v>5</v>
      </c>
      <c r="F765" t="s">
        <v>1320</v>
      </c>
      <c r="G765" s="1">
        <f>DATE(LEFT(Table6[[#This Row],[Shipment Date]],4), MID(Table6[[#This Row],[Shipment Date]],5,2), RIGHT(Table6[[#This Row],[Shipment Date]],2))</f>
        <v>42511</v>
      </c>
      <c r="H765" s="9">
        <f>_xlfn.XLOOKUP(Table6[[#This Row],[Order ID]],Table5[OrderID],Table5[OrderDate],"Error",0)</f>
        <v>42503</v>
      </c>
      <c r="I765" s="6">
        <f>Table6[[#This Row],['[Formatted'] Shipment Dates]]-Table6[[#This Row],[Order Dates]]</f>
        <v>8</v>
      </c>
      <c r="J765" t="str">
        <f>_xlfn.XLOOKUP(Table6[[#This Row],[Product ID]],Product[Product ID],Product[Product Name],"ERROR",0)</f>
        <v>Ravioli Angelo</v>
      </c>
      <c r="K765" t="str">
        <f>_xlfn.XLOOKUP(Table6[[#This Row],[Product Name]],Product[Product Name],Product[Category],"ERROR",0)</f>
        <v xml:space="preserve">Grains/ Cereals </v>
      </c>
      <c r="L765" t="str">
        <f>_xlfn.XLOOKUP(Table6[[#This Row],[Order ID]],Table5[OrderID],Table5[ShipmentMode],"Error",0)</f>
        <v>DHL Express</v>
      </c>
    </row>
    <row r="766" spans="2:12">
      <c r="B766">
        <v>765</v>
      </c>
      <c r="C766">
        <v>10535</v>
      </c>
      <c r="D766" t="s">
        <v>804</v>
      </c>
      <c r="E766">
        <v>15</v>
      </c>
      <c r="F766" t="s">
        <v>1321</v>
      </c>
      <c r="G766" s="1">
        <f>DATE(LEFT(Table6[[#This Row],[Shipment Date]],4), MID(Table6[[#This Row],[Shipment Date]],5,2), RIGHT(Table6[[#This Row],[Shipment Date]],2))</f>
        <v>42527</v>
      </c>
      <c r="H766" s="9">
        <f>_xlfn.XLOOKUP(Table6[[#This Row],[Order ID]],Table5[OrderID],Table5[OrderDate],"Error",0)</f>
        <v>42503</v>
      </c>
      <c r="I766" s="6">
        <f>Table6[[#This Row],['[Formatted'] Shipment Dates]]-Table6[[#This Row],[Order Dates]]</f>
        <v>24</v>
      </c>
      <c r="J766" t="str">
        <f>_xlfn.XLOOKUP(Table6[[#This Row],[Product ID]],Product[Product ID],Product[Product Name],"ERROR",0)</f>
        <v>Raclette Courdavault</v>
      </c>
      <c r="K766" t="str">
        <f>_xlfn.XLOOKUP(Table6[[#This Row],[Product Name]],Product[Product Name],Product[Category],"ERROR",0)</f>
        <v>Dairy Products</v>
      </c>
      <c r="L766" t="str">
        <f>_xlfn.XLOOKUP(Table6[[#This Row],[Order ID]],Table5[OrderID],Table5[ShipmentMode],"Error",0)</f>
        <v>DHL Express</v>
      </c>
    </row>
    <row r="767" spans="2:12">
      <c r="B767">
        <v>766</v>
      </c>
      <c r="C767">
        <v>10536</v>
      </c>
      <c r="D767" t="s">
        <v>682</v>
      </c>
      <c r="E767">
        <v>15</v>
      </c>
      <c r="F767" t="s">
        <v>1321</v>
      </c>
      <c r="G767" s="1">
        <f>DATE(LEFT(Table6[[#This Row],[Shipment Date]],4), MID(Table6[[#This Row],[Shipment Date]],5,2), RIGHT(Table6[[#This Row],[Shipment Date]],2))</f>
        <v>42527</v>
      </c>
      <c r="H767" s="9">
        <f>_xlfn.XLOOKUP(Table6[[#This Row],[Order ID]],Table5[OrderID],Table5[OrderDate],"Error",0)</f>
        <v>42504</v>
      </c>
      <c r="I767" s="6">
        <f>Table6[[#This Row],['[Formatted'] Shipment Dates]]-Table6[[#This Row],[Order Dates]]</f>
        <v>23</v>
      </c>
      <c r="J767" t="str">
        <f>_xlfn.XLOOKUP(Table6[[#This Row],[Product ID]],Product[Product ID],Product[Product Name],"ERROR",0)</f>
        <v>Queso Manchego La Pastora</v>
      </c>
      <c r="K767" t="str">
        <f>_xlfn.XLOOKUP(Table6[[#This Row],[Product Name]],Product[Product Name],Product[Category],"ERROR",0)</f>
        <v>Dairy Products</v>
      </c>
      <c r="L767" t="str">
        <f>_xlfn.XLOOKUP(Table6[[#This Row],[Order ID]],Table5[OrderID],Table5[ShipmentMode],"Error",0)</f>
        <v>DHL</v>
      </c>
    </row>
    <row r="768" spans="2:12">
      <c r="B768">
        <v>767</v>
      </c>
      <c r="C768">
        <v>10536</v>
      </c>
      <c r="D768" t="s">
        <v>731</v>
      </c>
      <c r="E768">
        <v>20</v>
      </c>
      <c r="F768" t="s">
        <v>1321</v>
      </c>
      <c r="G768" s="1">
        <f>DATE(LEFT(Table6[[#This Row],[Shipment Date]],4), MID(Table6[[#This Row],[Shipment Date]],5,2), RIGHT(Table6[[#This Row],[Shipment Date]],2))</f>
        <v>42527</v>
      </c>
      <c r="H768" s="9">
        <f>_xlfn.XLOOKUP(Table6[[#This Row],[Order ID]],Table5[OrderID],Table5[OrderDate],"Error",0)</f>
        <v>42504</v>
      </c>
      <c r="I768" s="6">
        <f>Table6[[#This Row],['[Formatted'] Shipment Dates]]-Table6[[#This Row],[Order Dates]]</f>
        <v>23</v>
      </c>
      <c r="J768" t="str">
        <f>_xlfn.XLOOKUP(Table6[[#This Row],[Product ID]],Product[Product ID],Product[Product Name],"ERROR",0)</f>
        <v>Gorgonzola Telino</v>
      </c>
      <c r="K768" t="str">
        <f>_xlfn.XLOOKUP(Table6[[#This Row],[Product Name]],Product[Product Name],Product[Category],"ERROR",0)</f>
        <v>Dairy Products</v>
      </c>
      <c r="L768" t="str">
        <f>_xlfn.XLOOKUP(Table6[[#This Row],[Order ID]],Table5[OrderID],Table5[ShipmentMode],"Error",0)</f>
        <v>DHL</v>
      </c>
    </row>
    <row r="769" spans="2:12">
      <c r="B769">
        <v>768</v>
      </c>
      <c r="C769">
        <v>10536</v>
      </c>
      <c r="D769" t="s">
        <v>736</v>
      </c>
      <c r="E769">
        <v>30</v>
      </c>
      <c r="F769" t="s">
        <v>1321</v>
      </c>
      <c r="G769" s="1">
        <f>DATE(LEFT(Table6[[#This Row],[Shipment Date]],4), MID(Table6[[#This Row],[Shipment Date]],5,2), RIGHT(Table6[[#This Row],[Shipment Date]],2))</f>
        <v>42527</v>
      </c>
      <c r="H769" s="9">
        <f>_xlfn.XLOOKUP(Table6[[#This Row],[Order ID]],Table5[OrderID],Table5[OrderDate],"Error",0)</f>
        <v>42504</v>
      </c>
      <c r="I769" s="6">
        <f>Table6[[#This Row],['[Formatted'] Shipment Dates]]-Table6[[#This Row],[Order Dates]]</f>
        <v>23</v>
      </c>
      <c r="J769" t="str">
        <f>_xlfn.XLOOKUP(Table6[[#This Row],[Product ID]],Product[Product ID],Product[Product Name],"ERROR",0)</f>
        <v>Geitost</v>
      </c>
      <c r="K769" t="str">
        <f>_xlfn.XLOOKUP(Table6[[#This Row],[Product Name]],Product[Product Name],Product[Category],"ERROR",0)</f>
        <v>Dairy Products</v>
      </c>
      <c r="L769" t="str">
        <f>_xlfn.XLOOKUP(Table6[[#This Row],[Order ID]],Table5[OrderID],Table5[ShipmentMode],"Error",0)</f>
        <v>DHL</v>
      </c>
    </row>
    <row r="770" spans="2:12">
      <c r="B770">
        <v>769</v>
      </c>
      <c r="C770">
        <v>10536</v>
      </c>
      <c r="D770" t="s">
        <v>808</v>
      </c>
      <c r="E770">
        <v>35</v>
      </c>
      <c r="F770" t="s">
        <v>1317</v>
      </c>
      <c r="G770" s="1">
        <f>DATE(LEFT(Table6[[#This Row],[Shipment Date]],4), MID(Table6[[#This Row],[Shipment Date]],5,2), RIGHT(Table6[[#This Row],[Shipment Date]],2))</f>
        <v>42509</v>
      </c>
      <c r="H770" s="9">
        <f>_xlfn.XLOOKUP(Table6[[#This Row],[Order ID]],Table5[OrderID],Table5[OrderDate],"Error",0)</f>
        <v>42504</v>
      </c>
      <c r="I770" s="6">
        <f>Table6[[#This Row],['[Formatted'] Shipment Dates]]-Table6[[#This Row],[Order Dates]]</f>
        <v>5</v>
      </c>
      <c r="J770" t="str">
        <f>_xlfn.XLOOKUP(Table6[[#This Row],[Product ID]],Product[Product ID],Product[Product Name],"ERROR",0)</f>
        <v>Camembert Pierrot</v>
      </c>
      <c r="K770" t="str">
        <f>_xlfn.XLOOKUP(Table6[[#This Row],[Product Name]],Product[Product Name],Product[Category],"ERROR",0)</f>
        <v>Dairy Products</v>
      </c>
      <c r="L770" t="str">
        <f>_xlfn.XLOOKUP(Table6[[#This Row],[Order ID]],Table5[OrderID],Table5[ShipmentMode],"Error",0)</f>
        <v>DHL</v>
      </c>
    </row>
    <row r="771" spans="2:12">
      <c r="B771">
        <v>770</v>
      </c>
      <c r="C771">
        <v>10537</v>
      </c>
      <c r="D771" t="s">
        <v>731</v>
      </c>
      <c r="E771">
        <v>30</v>
      </c>
      <c r="F771" t="s">
        <v>1317</v>
      </c>
      <c r="G771" s="1">
        <f>DATE(LEFT(Table6[[#This Row],[Shipment Date]],4), MID(Table6[[#This Row],[Shipment Date]],5,2), RIGHT(Table6[[#This Row],[Shipment Date]],2))</f>
        <v>42509</v>
      </c>
      <c r="H771" s="9">
        <f>_xlfn.XLOOKUP(Table6[[#This Row],[Order ID]],Table5[OrderID],Table5[OrderDate],"Error",0)</f>
        <v>42504</v>
      </c>
      <c r="I771" s="6">
        <f>Table6[[#This Row],['[Formatted'] Shipment Dates]]-Table6[[#This Row],[Order Dates]]</f>
        <v>5</v>
      </c>
      <c r="J771" t="str">
        <f>_xlfn.XLOOKUP(Table6[[#This Row],[Product ID]],Product[Product ID],Product[Product Name],"ERROR",0)</f>
        <v>Gorgonzola Telino</v>
      </c>
      <c r="K771" t="str">
        <f>_xlfn.XLOOKUP(Table6[[#This Row],[Product Name]],Product[Product Name],Product[Category],"ERROR",0)</f>
        <v>Dairy Products</v>
      </c>
      <c r="L771" t="str">
        <f>_xlfn.XLOOKUP(Table6[[#This Row],[Order ID]],Table5[OrderID],Table5[ShipmentMode],"Error",0)</f>
        <v>DHL Express</v>
      </c>
    </row>
    <row r="772" spans="2:12">
      <c r="B772">
        <v>771</v>
      </c>
      <c r="C772">
        <v>10537</v>
      </c>
      <c r="D772" t="s">
        <v>784</v>
      </c>
      <c r="E772">
        <v>6</v>
      </c>
      <c r="F772" t="s">
        <v>1317</v>
      </c>
      <c r="G772" s="1">
        <f>DATE(LEFT(Table6[[#This Row],[Shipment Date]],4), MID(Table6[[#This Row],[Shipment Date]],5,2), RIGHT(Table6[[#This Row],[Shipment Date]],2))</f>
        <v>42509</v>
      </c>
      <c r="H772" s="9">
        <f>_xlfn.XLOOKUP(Table6[[#This Row],[Order ID]],Table5[OrderID],Table5[OrderDate],"Error",0)</f>
        <v>42504</v>
      </c>
      <c r="I772" s="6">
        <f>Table6[[#This Row],['[Formatted'] Shipment Dates]]-Table6[[#This Row],[Order Dates]]</f>
        <v>5</v>
      </c>
      <c r="J772" t="str">
        <f>_xlfn.XLOOKUP(Table6[[#This Row],[Product ID]],Product[Product ID],Product[Product Name],"ERROR",0)</f>
        <v>Manjimup Dried Apples</v>
      </c>
      <c r="K772" t="str">
        <f>_xlfn.XLOOKUP(Table6[[#This Row],[Product Name]],Product[Product Name],Product[Category],"ERROR",0)</f>
        <v xml:space="preserve">Produce </v>
      </c>
      <c r="L772" t="str">
        <f>_xlfn.XLOOKUP(Table6[[#This Row],[Order ID]],Table5[OrderID],Table5[ShipmentMode],"Error",0)</f>
        <v>DHL Express</v>
      </c>
    </row>
    <row r="773" spans="2:12">
      <c r="B773">
        <v>772</v>
      </c>
      <c r="C773">
        <v>10537</v>
      </c>
      <c r="D773" t="s">
        <v>801</v>
      </c>
      <c r="E773">
        <v>20</v>
      </c>
      <c r="F773" t="s">
        <v>1317</v>
      </c>
      <c r="G773" s="1">
        <f>DATE(LEFT(Table6[[#This Row],[Shipment Date]],4), MID(Table6[[#This Row],[Shipment Date]],5,2), RIGHT(Table6[[#This Row],[Shipment Date]],2))</f>
        <v>42509</v>
      </c>
      <c r="H773" s="9">
        <f>_xlfn.XLOOKUP(Table6[[#This Row],[Order ID]],Table5[OrderID],Table5[OrderDate],"Error",0)</f>
        <v>42504</v>
      </c>
      <c r="I773" s="6">
        <f>Table6[[#This Row],['[Formatted'] Shipment Dates]]-Table6[[#This Row],[Order Dates]]</f>
        <v>5</v>
      </c>
      <c r="J773" t="str">
        <f>_xlfn.XLOOKUP(Table6[[#This Row],[Product ID]],Product[Product ID],Product[Product Name],"ERROR",0)</f>
        <v>Escargots de Bourgogne</v>
      </c>
      <c r="K773" t="str">
        <f>_xlfn.XLOOKUP(Table6[[#This Row],[Product Name]],Product[Product Name],Product[Category],"ERROR",0)</f>
        <v>Seafood</v>
      </c>
      <c r="L773" t="str">
        <f>_xlfn.XLOOKUP(Table6[[#This Row],[Order ID]],Table5[OrderID],Table5[ShipmentMode],"Error",0)</f>
        <v>DHL Express</v>
      </c>
    </row>
    <row r="774" spans="2:12">
      <c r="B774">
        <v>773</v>
      </c>
      <c r="C774">
        <v>10537</v>
      </c>
      <c r="D774" t="s">
        <v>837</v>
      </c>
      <c r="E774">
        <v>21</v>
      </c>
      <c r="F774" t="s">
        <v>1317</v>
      </c>
      <c r="G774" s="1">
        <f>DATE(LEFT(Table6[[#This Row],[Shipment Date]],4), MID(Table6[[#This Row],[Shipment Date]],5,2), RIGHT(Table6[[#This Row],[Shipment Date]],2))</f>
        <v>42509</v>
      </c>
      <c r="H774" s="9">
        <f>_xlfn.XLOOKUP(Table6[[#This Row],[Order ID]],Table5[OrderID],Table5[OrderDate],"Error",0)</f>
        <v>42504</v>
      </c>
      <c r="I774" s="6">
        <f>Table6[[#This Row],['[Formatted'] Shipment Dates]]-Table6[[#This Row],[Order Dates]]</f>
        <v>5</v>
      </c>
      <c r="J774" t="str">
        <f>_xlfn.XLOOKUP(Table6[[#This Row],[Product ID]],Product[Product ID],Product[Product Name],"ERROR",0)</f>
        <v>Mozzarella di Giovanni</v>
      </c>
      <c r="K774" t="str">
        <f>_xlfn.XLOOKUP(Table6[[#This Row],[Product Name]],Product[Product Name],Product[Category],"ERROR",0)</f>
        <v>Dairy Products</v>
      </c>
      <c r="L774" t="str">
        <f>_xlfn.XLOOKUP(Table6[[#This Row],[Order ID]],Table5[OrderID],Table5[ShipmentMode],"Error",0)</f>
        <v>DHL Express</v>
      </c>
    </row>
    <row r="775" spans="2:12">
      <c r="B775">
        <v>774</v>
      </c>
      <c r="C775">
        <v>10537</v>
      </c>
      <c r="D775" t="s">
        <v>839</v>
      </c>
      <c r="E775">
        <v>9</v>
      </c>
      <c r="F775" t="s">
        <v>1307</v>
      </c>
      <c r="G775" s="1">
        <f>DATE(LEFT(Table6[[#This Row],[Shipment Date]],4), MID(Table6[[#This Row],[Shipment Date]],5,2), RIGHT(Table6[[#This Row],[Shipment Date]],2))</f>
        <v>42506</v>
      </c>
      <c r="H775" s="9">
        <f>_xlfn.XLOOKUP(Table6[[#This Row],[Order ID]],Table5[OrderID],Table5[OrderDate],"Error",0)</f>
        <v>42504</v>
      </c>
      <c r="I775" s="6">
        <f>Table6[[#This Row],['[Formatted'] Shipment Dates]]-Table6[[#This Row],[Order Dates]]</f>
        <v>2</v>
      </c>
      <c r="J775" t="str">
        <f>_xlfn.XLOOKUP(Table6[[#This Row],[Product ID]],Product[Product ID],Product[Product Name],"ERROR",0)</f>
        <v>Röd Kaviar</v>
      </c>
      <c r="K775" t="str">
        <f>_xlfn.XLOOKUP(Table6[[#This Row],[Product Name]],Product[Product Name],Product[Category],"ERROR",0)</f>
        <v>Seafood</v>
      </c>
      <c r="L775" t="str">
        <f>_xlfn.XLOOKUP(Table6[[#This Row],[Order ID]],Table5[OrderID],Table5[ShipmentMode],"Error",0)</f>
        <v>DHL Express</v>
      </c>
    </row>
    <row r="776" spans="2:12">
      <c r="B776">
        <v>775</v>
      </c>
      <c r="C776">
        <v>10538</v>
      </c>
      <c r="D776" t="s">
        <v>833</v>
      </c>
      <c r="E776">
        <v>7</v>
      </c>
      <c r="F776" t="s">
        <v>1307</v>
      </c>
      <c r="G776" s="1">
        <f>DATE(LEFT(Table6[[#This Row],[Shipment Date]],4), MID(Table6[[#This Row],[Shipment Date]],5,2), RIGHT(Table6[[#This Row],[Shipment Date]],2))</f>
        <v>42506</v>
      </c>
      <c r="H776" s="9">
        <f>_xlfn.XLOOKUP(Table6[[#This Row],[Order ID]],Table5[OrderID],Table5[OrderDate],"Error",0)</f>
        <v>42505</v>
      </c>
      <c r="I776" s="6">
        <f>Table6[[#This Row],['[Formatted'] Shipment Dates]]-Table6[[#This Row],[Order Dates]]</f>
        <v>1</v>
      </c>
      <c r="J776" t="str">
        <f>_xlfn.XLOOKUP(Table6[[#This Row],[Product ID]],Product[Product ID],Product[Product Name],"ERROR",0)</f>
        <v>Outback Lager</v>
      </c>
      <c r="K776" t="str">
        <f>_xlfn.XLOOKUP(Table6[[#This Row],[Product Name]],Product[Product Name],Product[Category],"ERROR",0)</f>
        <v xml:space="preserve">Drinks </v>
      </c>
      <c r="L776" t="str">
        <f>_xlfn.XLOOKUP(Table6[[#This Row],[Order ID]],Table5[OrderID],Table5[ShipmentMode],"Error",0)</f>
        <v>UPS</v>
      </c>
    </row>
    <row r="777" spans="2:12">
      <c r="B777">
        <v>776</v>
      </c>
      <c r="C777">
        <v>10538</v>
      </c>
      <c r="D777" t="s">
        <v>837</v>
      </c>
      <c r="E777">
        <v>1</v>
      </c>
      <c r="F777" t="s">
        <v>1308</v>
      </c>
      <c r="G777" s="1">
        <f>DATE(LEFT(Table6[[#This Row],[Shipment Date]],4), MID(Table6[[#This Row],[Shipment Date]],5,2), RIGHT(Table6[[#This Row],[Shipment Date]],2))</f>
        <v>42513</v>
      </c>
      <c r="H777" s="9">
        <f>_xlfn.XLOOKUP(Table6[[#This Row],[Order ID]],Table5[OrderID],Table5[OrderDate],"Error",0)</f>
        <v>42505</v>
      </c>
      <c r="I777" s="6">
        <f>Table6[[#This Row],['[Formatted'] Shipment Dates]]-Table6[[#This Row],[Order Dates]]</f>
        <v>8</v>
      </c>
      <c r="J777" t="str">
        <f>_xlfn.XLOOKUP(Table6[[#This Row],[Product ID]],Product[Product ID],Product[Product Name],"ERROR",0)</f>
        <v>Mozzarella di Giovanni</v>
      </c>
      <c r="K777" t="str">
        <f>_xlfn.XLOOKUP(Table6[[#This Row],[Product Name]],Product[Product Name],Product[Category],"ERROR",0)</f>
        <v>Dairy Products</v>
      </c>
      <c r="L777" t="str">
        <f>_xlfn.XLOOKUP(Table6[[#This Row],[Order ID]],Table5[OrderID],Table5[ShipmentMode],"Error",0)</f>
        <v>UPS</v>
      </c>
    </row>
    <row r="778" spans="2:12">
      <c r="B778">
        <v>777</v>
      </c>
      <c r="C778">
        <v>10539</v>
      </c>
      <c r="D778" t="s">
        <v>684</v>
      </c>
      <c r="E778">
        <v>8</v>
      </c>
      <c r="F778" t="s">
        <v>1308</v>
      </c>
      <c r="G778" s="1">
        <f>DATE(LEFT(Table6[[#This Row],[Shipment Date]],4), MID(Table6[[#This Row],[Shipment Date]],5,2), RIGHT(Table6[[#This Row],[Shipment Date]],2))</f>
        <v>42513</v>
      </c>
      <c r="H778" s="9">
        <f>_xlfn.XLOOKUP(Table6[[#This Row],[Order ID]],Table5[OrderID],Table5[OrderDate],"Error",0)</f>
        <v>42506</v>
      </c>
      <c r="I778" s="6">
        <f>Table6[[#This Row],['[Formatted'] Shipment Dates]]-Table6[[#This Row],[Order Dates]]</f>
        <v>7</v>
      </c>
      <c r="J778" t="str">
        <f>_xlfn.XLOOKUP(Table6[[#This Row],[Product ID]],Product[Product ID],Product[Product Name],"ERROR",0)</f>
        <v>Konbu</v>
      </c>
      <c r="K778" t="str">
        <f>_xlfn.XLOOKUP(Table6[[#This Row],[Product Name]],Product[Product Name],Product[Category],"ERROR",0)</f>
        <v>Seafood</v>
      </c>
      <c r="L778" t="str">
        <f>_xlfn.XLOOKUP(Table6[[#This Row],[Order ID]],Table5[OrderID],Table5[ShipmentMode],"Error",0)</f>
        <v>UPS</v>
      </c>
    </row>
    <row r="779" spans="2:12">
      <c r="B779">
        <v>778</v>
      </c>
      <c r="C779">
        <v>10539</v>
      </c>
      <c r="D779" t="s">
        <v>703</v>
      </c>
      <c r="E779">
        <v>15</v>
      </c>
      <c r="F779" t="s">
        <v>1308</v>
      </c>
      <c r="G779" s="1">
        <f>DATE(LEFT(Table6[[#This Row],[Shipment Date]],4), MID(Table6[[#This Row],[Shipment Date]],5,2), RIGHT(Table6[[#This Row],[Shipment Date]],2))</f>
        <v>42513</v>
      </c>
      <c r="H779" s="9">
        <f>_xlfn.XLOOKUP(Table6[[#This Row],[Order ID]],Table5[OrderID],Table5[OrderDate],"Error",0)</f>
        <v>42506</v>
      </c>
      <c r="I779" s="6">
        <f>Table6[[#This Row],['[Formatted'] Shipment Dates]]-Table6[[#This Row],[Order Dates]]</f>
        <v>7</v>
      </c>
      <c r="J779" t="str">
        <f>_xlfn.XLOOKUP(Table6[[#This Row],[Product ID]],Product[Product ID],Product[Product Name],"ERROR",0)</f>
        <v>Sir Rodney's Scones</v>
      </c>
      <c r="K779" t="str">
        <f>_xlfn.XLOOKUP(Table6[[#This Row],[Product Name]],Product[Product Name],Product[Category],"ERROR",0)</f>
        <v>Desserts</v>
      </c>
      <c r="L779" t="str">
        <f>_xlfn.XLOOKUP(Table6[[#This Row],[Order ID]],Table5[OrderID],Table5[ShipmentMode],"Error",0)</f>
        <v>UPS</v>
      </c>
    </row>
    <row r="780" spans="2:12">
      <c r="B780">
        <v>779</v>
      </c>
      <c r="C780">
        <v>10539</v>
      </c>
      <c r="D780" t="s">
        <v>736</v>
      </c>
      <c r="E780">
        <v>15</v>
      </c>
      <c r="F780" t="s">
        <v>1308</v>
      </c>
      <c r="G780" s="1">
        <f>DATE(LEFT(Table6[[#This Row],[Shipment Date]],4), MID(Table6[[#This Row],[Shipment Date]],5,2), RIGHT(Table6[[#This Row],[Shipment Date]],2))</f>
        <v>42513</v>
      </c>
      <c r="H780" s="9">
        <f>_xlfn.XLOOKUP(Table6[[#This Row],[Order ID]],Table5[OrderID],Table5[OrderDate],"Error",0)</f>
        <v>42506</v>
      </c>
      <c r="I780" s="6">
        <f>Table6[[#This Row],['[Formatted'] Shipment Dates]]-Table6[[#This Row],[Order Dates]]</f>
        <v>7</v>
      </c>
      <c r="J780" t="str">
        <f>_xlfn.XLOOKUP(Table6[[#This Row],[Product ID]],Product[Product ID],Product[Product Name],"ERROR",0)</f>
        <v>Geitost</v>
      </c>
      <c r="K780" t="str">
        <f>_xlfn.XLOOKUP(Table6[[#This Row],[Product Name]],Product[Product Name],Product[Category],"ERROR",0)</f>
        <v>Dairy Products</v>
      </c>
      <c r="L780" t="str">
        <f>_xlfn.XLOOKUP(Table6[[#This Row],[Order ID]],Table5[OrderID],Table5[ShipmentMode],"Error",0)</f>
        <v>UPS</v>
      </c>
    </row>
    <row r="781" spans="2:12">
      <c r="B781">
        <v>780</v>
      </c>
      <c r="C781">
        <v>10539</v>
      </c>
      <c r="D781" t="s">
        <v>778</v>
      </c>
      <c r="E781">
        <v>6</v>
      </c>
      <c r="F781" t="s">
        <v>1322</v>
      </c>
      <c r="G781" s="1">
        <f>DATE(LEFT(Table6[[#This Row],[Shipment Date]],4), MID(Table6[[#This Row],[Shipment Date]],5,2), RIGHT(Table6[[#This Row],[Shipment Date]],2))</f>
        <v>42534</v>
      </c>
      <c r="H781" s="9">
        <f>_xlfn.XLOOKUP(Table6[[#This Row],[Order ID]],Table5[OrderID],Table5[OrderDate],"Error",0)</f>
        <v>42506</v>
      </c>
      <c r="I781" s="6">
        <f>Table6[[#This Row],['[Formatted'] Shipment Dates]]-Table6[[#This Row],[Order Dates]]</f>
        <v>28</v>
      </c>
      <c r="J781" t="str">
        <f>_xlfn.XLOOKUP(Table6[[#This Row],[Product ID]],Product[Product ID],Product[Product Name],"ERROR",0)</f>
        <v>Maxilaku</v>
      </c>
      <c r="K781" t="str">
        <f>_xlfn.XLOOKUP(Table6[[#This Row],[Product Name]],Product[Product Name],Product[Category],"ERROR",0)</f>
        <v>Desserts</v>
      </c>
      <c r="L781" t="str">
        <f>_xlfn.XLOOKUP(Table6[[#This Row],[Order ID]],Table5[OrderID],Table5[ShipmentMode],"Error",0)</f>
        <v>UPS</v>
      </c>
    </row>
    <row r="782" spans="2:12">
      <c r="B782">
        <v>781</v>
      </c>
      <c r="C782">
        <v>10540</v>
      </c>
      <c r="D782" t="s">
        <v>658</v>
      </c>
      <c r="E782">
        <v>60</v>
      </c>
      <c r="F782" t="s">
        <v>1322</v>
      </c>
      <c r="G782" s="1">
        <f>DATE(LEFT(Table6[[#This Row],[Shipment Date]],4), MID(Table6[[#This Row],[Shipment Date]],5,2), RIGHT(Table6[[#This Row],[Shipment Date]],2))</f>
        <v>42534</v>
      </c>
      <c r="H782" s="9">
        <f>_xlfn.XLOOKUP(Table6[[#This Row],[Order ID]],Table5[OrderID],Table5[OrderDate],"Error",0)</f>
        <v>42509</v>
      </c>
      <c r="I782" s="6">
        <f>Table6[[#This Row],['[Formatted'] Shipment Dates]]-Table6[[#This Row],[Order Dates]]</f>
        <v>25</v>
      </c>
      <c r="J782" t="str">
        <f>_xlfn.XLOOKUP(Table6[[#This Row],[Product ID]],Product[Product ID],Product[Product Name],"ERROR",0)</f>
        <v>Aniseed Syrup</v>
      </c>
      <c r="K782" t="str">
        <f>_xlfn.XLOOKUP(Table6[[#This Row],[Product Name]],Product[Product Name],Product[Category],"ERROR",0)</f>
        <v>Condiments</v>
      </c>
      <c r="L782" t="str">
        <f>_xlfn.XLOOKUP(Table6[[#This Row],[Order ID]],Table5[OrderID],Table5[ShipmentMode],"Error",0)</f>
        <v>UPS</v>
      </c>
    </row>
    <row r="783" spans="2:12">
      <c r="B783">
        <v>782</v>
      </c>
      <c r="C783">
        <v>10540</v>
      </c>
      <c r="D783" t="s">
        <v>717</v>
      </c>
      <c r="E783">
        <v>40</v>
      </c>
      <c r="F783" t="s">
        <v>1322</v>
      </c>
      <c r="G783" s="1">
        <f>DATE(LEFT(Table6[[#This Row],[Shipment Date]],4), MID(Table6[[#This Row],[Shipment Date]],5,2), RIGHT(Table6[[#This Row],[Shipment Date]],2))</f>
        <v>42534</v>
      </c>
      <c r="H783" s="9">
        <f>_xlfn.XLOOKUP(Table6[[#This Row],[Order ID]],Table5[OrderID],Table5[OrderDate],"Error",0)</f>
        <v>42509</v>
      </c>
      <c r="I783" s="6">
        <f>Table6[[#This Row],['[Formatted'] Shipment Dates]]-Table6[[#This Row],[Order Dates]]</f>
        <v>25</v>
      </c>
      <c r="J783" t="str">
        <f>_xlfn.XLOOKUP(Table6[[#This Row],[Product ID]],Product[Product ID],Product[Product Name],"ERROR",0)</f>
        <v>Gumbär Gummibärchen</v>
      </c>
      <c r="K783" t="str">
        <f>_xlfn.XLOOKUP(Table6[[#This Row],[Product Name]],Product[Product Name],Product[Category],"ERROR",0)</f>
        <v>Desserts</v>
      </c>
      <c r="L783" t="str">
        <f>_xlfn.XLOOKUP(Table6[[#This Row],[Order ID]],Table5[OrderID],Table5[ShipmentMode],"Error",0)</f>
        <v>UPS</v>
      </c>
    </row>
    <row r="784" spans="2:12">
      <c r="B784">
        <v>783</v>
      </c>
      <c r="C784">
        <v>10540</v>
      </c>
      <c r="D784" t="s">
        <v>749</v>
      </c>
      <c r="E784">
        <v>30</v>
      </c>
      <c r="F784" t="s">
        <v>1322</v>
      </c>
      <c r="G784" s="1">
        <f>DATE(LEFT(Table6[[#This Row],[Shipment Date]],4), MID(Table6[[#This Row],[Shipment Date]],5,2), RIGHT(Table6[[#This Row],[Shipment Date]],2))</f>
        <v>42534</v>
      </c>
      <c r="H784" s="9">
        <f>_xlfn.XLOOKUP(Table6[[#This Row],[Order ID]],Table5[OrderID],Table5[OrderDate],"Error",0)</f>
        <v>42509</v>
      </c>
      <c r="I784" s="6">
        <f>Table6[[#This Row],['[Formatted'] Shipment Dates]]-Table6[[#This Row],[Order Dates]]</f>
        <v>25</v>
      </c>
      <c r="J784" t="str">
        <f>_xlfn.XLOOKUP(Table6[[#This Row],[Product ID]],Product[Product ID],Product[Product Name],"ERROR",0)</f>
        <v>Côte de Blaye</v>
      </c>
      <c r="K784" t="str">
        <f>_xlfn.XLOOKUP(Table6[[#This Row],[Product Name]],Product[Product Name],Product[Category],"ERROR",0)</f>
        <v xml:space="preserve">Drinks </v>
      </c>
      <c r="L784" t="str">
        <f>_xlfn.XLOOKUP(Table6[[#This Row],[Order ID]],Table5[OrderID],Table5[ShipmentMode],"Error",0)</f>
        <v>UPS</v>
      </c>
    </row>
    <row r="785" spans="2:12">
      <c r="B785">
        <v>784</v>
      </c>
      <c r="C785">
        <v>10540</v>
      </c>
      <c r="D785" t="s">
        <v>828</v>
      </c>
      <c r="E785">
        <v>35</v>
      </c>
      <c r="F785" t="s">
        <v>1323</v>
      </c>
      <c r="G785" s="1">
        <f>DATE(LEFT(Table6[[#This Row],[Shipment Date]],4), MID(Table6[[#This Row],[Shipment Date]],5,2), RIGHT(Table6[[#This Row],[Shipment Date]],2))</f>
        <v>42519</v>
      </c>
      <c r="H785" s="9">
        <f>_xlfn.XLOOKUP(Table6[[#This Row],[Order ID]],Table5[OrderID],Table5[OrderDate],"Error",0)</f>
        <v>42509</v>
      </c>
      <c r="I785" s="6">
        <f>Table6[[#This Row],['[Formatted'] Shipment Dates]]-Table6[[#This Row],[Order Dates]]</f>
        <v>10</v>
      </c>
      <c r="J785" t="str">
        <f>_xlfn.XLOOKUP(Table6[[#This Row],[Product ID]],Product[Product ID],Product[Product Name],"ERROR",0)</f>
        <v>Scottish Longbreads</v>
      </c>
      <c r="K785" t="str">
        <f>_xlfn.XLOOKUP(Table6[[#This Row],[Product Name]],Product[Product Name],Product[Category],"ERROR",0)</f>
        <v>Desserts</v>
      </c>
      <c r="L785" t="str">
        <f>_xlfn.XLOOKUP(Table6[[#This Row],[Order ID]],Table5[OrderID],Table5[ShipmentMode],"Error",0)</f>
        <v>UPS</v>
      </c>
    </row>
    <row r="786" spans="2:12">
      <c r="B786">
        <v>785</v>
      </c>
      <c r="C786">
        <v>10541</v>
      </c>
      <c r="D786" t="s">
        <v>711</v>
      </c>
      <c r="E786">
        <v>35</v>
      </c>
      <c r="F786" t="s">
        <v>1323</v>
      </c>
      <c r="G786" s="1">
        <f>DATE(LEFT(Table6[[#This Row],[Shipment Date]],4), MID(Table6[[#This Row],[Shipment Date]],5,2), RIGHT(Table6[[#This Row],[Shipment Date]],2))</f>
        <v>42519</v>
      </c>
      <c r="H786" s="9">
        <f>_xlfn.XLOOKUP(Table6[[#This Row],[Order ID]],Table5[OrderID],Table5[OrderDate],"Error",0)</f>
        <v>42509</v>
      </c>
      <c r="I786" s="6">
        <f>Table6[[#This Row],['[Formatted'] Shipment Dates]]-Table6[[#This Row],[Order Dates]]</f>
        <v>10</v>
      </c>
      <c r="J786" t="str">
        <f>_xlfn.XLOOKUP(Table6[[#This Row],[Product ID]],Product[Product ID],Product[Product Name],"ERROR",0)</f>
        <v>Guaraná Fantástica</v>
      </c>
      <c r="K786" t="str">
        <f>_xlfn.XLOOKUP(Table6[[#This Row],[Product Name]],Product[Product Name],Product[Category],"ERROR",0)</f>
        <v xml:space="preserve">Drinks </v>
      </c>
      <c r="L786" t="str">
        <f>_xlfn.XLOOKUP(Table6[[#This Row],[Order ID]],Table5[OrderID],Table5[ShipmentMode],"Error",0)</f>
        <v>DHL Express</v>
      </c>
    </row>
    <row r="787" spans="2:12">
      <c r="B787">
        <v>786</v>
      </c>
      <c r="C787">
        <v>10541</v>
      </c>
      <c r="D787" t="s">
        <v>749</v>
      </c>
      <c r="E787">
        <v>4</v>
      </c>
      <c r="F787" t="s">
        <v>1323</v>
      </c>
      <c r="G787" s="1">
        <f>DATE(LEFT(Table6[[#This Row],[Shipment Date]],4), MID(Table6[[#This Row],[Shipment Date]],5,2), RIGHT(Table6[[#This Row],[Shipment Date]],2))</f>
        <v>42519</v>
      </c>
      <c r="H787" s="9">
        <f>_xlfn.XLOOKUP(Table6[[#This Row],[Order ID]],Table5[OrderID],Table5[OrderDate],"Error",0)</f>
        <v>42509</v>
      </c>
      <c r="I787" s="6">
        <f>Table6[[#This Row],['[Formatted'] Shipment Dates]]-Table6[[#This Row],[Order Dates]]</f>
        <v>10</v>
      </c>
      <c r="J787" t="str">
        <f>_xlfn.XLOOKUP(Table6[[#This Row],[Product ID]],Product[Product ID],Product[Product Name],"ERROR",0)</f>
        <v>Côte de Blaye</v>
      </c>
      <c r="K787" t="str">
        <f>_xlfn.XLOOKUP(Table6[[#This Row],[Product Name]],Product[Product Name],Product[Category],"ERROR",0)</f>
        <v xml:space="preserve">Drinks </v>
      </c>
      <c r="L787" t="str">
        <f>_xlfn.XLOOKUP(Table6[[#This Row],[Order ID]],Table5[OrderID],Table5[ShipmentMode],"Error",0)</f>
        <v>DHL Express</v>
      </c>
    </row>
    <row r="788" spans="2:12">
      <c r="B788">
        <v>787</v>
      </c>
      <c r="C788">
        <v>10541</v>
      </c>
      <c r="D788" t="s">
        <v>821</v>
      </c>
      <c r="E788">
        <v>36</v>
      </c>
      <c r="F788" t="s">
        <v>1323</v>
      </c>
      <c r="G788" s="1">
        <f>DATE(LEFT(Table6[[#This Row],[Shipment Date]],4), MID(Table6[[#This Row],[Shipment Date]],5,2), RIGHT(Table6[[#This Row],[Shipment Date]],2))</f>
        <v>42519</v>
      </c>
      <c r="H788" s="9">
        <f>_xlfn.XLOOKUP(Table6[[#This Row],[Order ID]],Table5[OrderID],Table5[OrderDate],"Error",0)</f>
        <v>42509</v>
      </c>
      <c r="I788" s="6">
        <f>Table6[[#This Row],['[Formatted'] Shipment Dates]]-Table6[[#This Row],[Order Dates]]</f>
        <v>10</v>
      </c>
      <c r="J788" t="str">
        <f>_xlfn.XLOOKUP(Table6[[#This Row],[Product ID]],Product[Product ID],Product[Product Name],"ERROR",0)</f>
        <v>Louisiana Fiery Hot Pepper Sauce</v>
      </c>
      <c r="K788" t="str">
        <f>_xlfn.XLOOKUP(Table6[[#This Row],[Product Name]],Product[Product Name],Product[Category],"ERROR",0)</f>
        <v>Condiments</v>
      </c>
      <c r="L788" t="str">
        <f>_xlfn.XLOOKUP(Table6[[#This Row],[Order ID]],Table5[OrderID],Table5[ShipmentMode],"Error",0)</f>
        <v>DHL Express</v>
      </c>
    </row>
    <row r="789" spans="2:12">
      <c r="B789">
        <v>788</v>
      </c>
      <c r="C789">
        <v>10541</v>
      </c>
      <c r="D789" t="s">
        <v>835</v>
      </c>
      <c r="E789">
        <v>9</v>
      </c>
      <c r="F789" t="s">
        <v>1324</v>
      </c>
      <c r="G789" s="1">
        <f>DATE(LEFT(Table6[[#This Row],[Shipment Date]],4), MID(Table6[[#This Row],[Shipment Date]],5,2), RIGHT(Table6[[#This Row],[Shipment Date]],2))</f>
        <v>42516</v>
      </c>
      <c r="H789" s="9">
        <f>_xlfn.XLOOKUP(Table6[[#This Row],[Order ID]],Table5[OrderID],Table5[OrderDate],"Error",0)</f>
        <v>42509</v>
      </c>
      <c r="I789" s="6">
        <f>Table6[[#This Row],['[Formatted'] Shipment Dates]]-Table6[[#This Row],[Order Dates]]</f>
        <v>7</v>
      </c>
      <c r="J789" t="str">
        <f>_xlfn.XLOOKUP(Table6[[#This Row],[Product ID]],Product[Product ID],Product[Product Name],"ERROR",0)</f>
        <v>Flotemysost</v>
      </c>
      <c r="K789" t="str">
        <f>_xlfn.XLOOKUP(Table6[[#This Row],[Product Name]],Product[Product Name],Product[Category],"ERROR",0)</f>
        <v>Dairy Products</v>
      </c>
      <c r="L789" t="str">
        <f>_xlfn.XLOOKUP(Table6[[#This Row],[Order ID]],Table5[OrderID],Table5[ShipmentMode],"Error",0)</f>
        <v>DHL Express</v>
      </c>
    </row>
    <row r="790" spans="2:12">
      <c r="B790">
        <v>789</v>
      </c>
      <c r="C790">
        <v>10542</v>
      </c>
      <c r="D790" t="s">
        <v>679</v>
      </c>
      <c r="E790">
        <v>15</v>
      </c>
      <c r="F790" t="s">
        <v>1324</v>
      </c>
      <c r="G790" s="1">
        <f>DATE(LEFT(Table6[[#This Row],[Shipment Date]],4), MID(Table6[[#This Row],[Shipment Date]],5,2), RIGHT(Table6[[#This Row],[Shipment Date]],2))</f>
        <v>42516</v>
      </c>
      <c r="H790" s="9">
        <f>_xlfn.XLOOKUP(Table6[[#This Row],[Order ID]],Table5[OrderID],Table5[OrderDate],"Error",0)</f>
        <v>42510</v>
      </c>
      <c r="I790" s="6">
        <f>Table6[[#This Row],['[Formatted'] Shipment Dates]]-Table6[[#This Row],[Order Dates]]</f>
        <v>6</v>
      </c>
      <c r="J790" t="str">
        <f>_xlfn.XLOOKUP(Table6[[#This Row],[Product ID]],Product[Product ID],Product[Product Name],"ERROR",0)</f>
        <v>Queso Cabrales</v>
      </c>
      <c r="K790" t="str">
        <f>_xlfn.XLOOKUP(Table6[[#This Row],[Product Name]],Product[Product Name],Product[Category],"ERROR",0)</f>
        <v>Dairy Products</v>
      </c>
      <c r="L790" t="str">
        <f>_xlfn.XLOOKUP(Table6[[#This Row],[Order ID]],Table5[OrderID],Table5[ShipmentMode],"Error",0)</f>
        <v>UPS</v>
      </c>
    </row>
    <row r="791" spans="2:12">
      <c r="B791">
        <v>790</v>
      </c>
      <c r="C791">
        <v>10542</v>
      </c>
      <c r="D791" t="s">
        <v>791</v>
      </c>
      <c r="E791">
        <v>24</v>
      </c>
      <c r="F791" t="s">
        <v>1308</v>
      </c>
      <c r="G791" s="1">
        <f>DATE(LEFT(Table6[[#This Row],[Shipment Date]],4), MID(Table6[[#This Row],[Shipment Date]],5,2), RIGHT(Table6[[#This Row],[Shipment Date]],2))</f>
        <v>42513</v>
      </c>
      <c r="H791" s="9">
        <f>_xlfn.XLOOKUP(Table6[[#This Row],[Order ID]],Table5[OrderID],Table5[OrderDate],"Error",0)</f>
        <v>42510</v>
      </c>
      <c r="I791" s="6">
        <f>Table6[[#This Row],['[Formatted'] Shipment Dates]]-Table6[[#This Row],[Order Dates]]</f>
        <v>3</v>
      </c>
      <c r="J791" t="str">
        <f>_xlfn.XLOOKUP(Table6[[#This Row],[Product ID]],Product[Product ID],Product[Product Name],"ERROR",0)</f>
        <v>Tourtière</v>
      </c>
      <c r="K791" t="str">
        <f>_xlfn.XLOOKUP(Table6[[#This Row],[Product Name]],Product[Product Name],Product[Category],"ERROR",0)</f>
        <v>Meat/ Poultry</v>
      </c>
      <c r="L791" t="str">
        <f>_xlfn.XLOOKUP(Table6[[#This Row],[Order ID]],Table5[OrderID],Table5[ShipmentMode],"Error",0)</f>
        <v>UPS</v>
      </c>
    </row>
    <row r="792" spans="2:12">
      <c r="B792">
        <v>791</v>
      </c>
      <c r="C792">
        <v>10543</v>
      </c>
      <c r="D792" t="s">
        <v>682</v>
      </c>
      <c r="E792">
        <v>30</v>
      </c>
      <c r="F792" t="s">
        <v>1308</v>
      </c>
      <c r="G792" s="1">
        <f>DATE(LEFT(Table6[[#This Row],[Shipment Date]],4), MID(Table6[[#This Row],[Shipment Date]],5,2), RIGHT(Table6[[#This Row],[Shipment Date]],2))</f>
        <v>42513</v>
      </c>
      <c r="H792" s="9">
        <f>_xlfn.XLOOKUP(Table6[[#This Row],[Order ID]],Table5[OrderID],Table5[OrderDate],"Error",0)</f>
        <v>42511</v>
      </c>
      <c r="I792" s="6">
        <f>Table6[[#This Row],['[Formatted'] Shipment Dates]]-Table6[[#This Row],[Order Dates]]</f>
        <v>2</v>
      </c>
      <c r="J792" t="str">
        <f>_xlfn.XLOOKUP(Table6[[#This Row],[Product ID]],Product[Product ID],Product[Product Name],"ERROR",0)</f>
        <v>Queso Manchego La Pastora</v>
      </c>
      <c r="K792" t="str">
        <f>_xlfn.XLOOKUP(Table6[[#This Row],[Product Name]],Product[Product Name],Product[Category],"ERROR",0)</f>
        <v>Dairy Products</v>
      </c>
      <c r="L792" t="str">
        <f>_xlfn.XLOOKUP(Table6[[#This Row],[Order ID]],Table5[OrderID],Table5[ShipmentMode],"Error",0)</f>
        <v>DHL</v>
      </c>
    </row>
    <row r="793" spans="2:12">
      <c r="B793">
        <v>792</v>
      </c>
      <c r="C793">
        <v>10543</v>
      </c>
      <c r="D793" t="s">
        <v>709</v>
      </c>
      <c r="E793">
        <v>70</v>
      </c>
      <c r="F793" t="s">
        <v>1312</v>
      </c>
      <c r="G793" s="1">
        <f>DATE(LEFT(Table6[[#This Row],[Shipment Date]],4), MID(Table6[[#This Row],[Shipment Date]],5,2), RIGHT(Table6[[#This Row],[Shipment Date]],2))</f>
        <v>42520</v>
      </c>
      <c r="H793" s="9">
        <f>_xlfn.XLOOKUP(Table6[[#This Row],[Order ID]],Table5[OrderID],Table5[OrderDate],"Error",0)</f>
        <v>42511</v>
      </c>
      <c r="I793" s="6">
        <f>Table6[[#This Row],['[Formatted'] Shipment Dates]]-Table6[[#This Row],[Order Dates]]</f>
        <v>9</v>
      </c>
      <c r="J793" t="str">
        <f>_xlfn.XLOOKUP(Table6[[#This Row],[Product ID]],Product[Product ID],Product[Product Name],"ERROR",0)</f>
        <v>Tunnbröd</v>
      </c>
      <c r="K793" t="str">
        <f>_xlfn.XLOOKUP(Table6[[#This Row],[Product Name]],Product[Product Name],Product[Category],"ERROR",0)</f>
        <v xml:space="preserve">Grains/ Cereals </v>
      </c>
      <c r="L793" t="str">
        <f>_xlfn.XLOOKUP(Table6[[#This Row],[Order ID]],Table5[OrderID],Table5[ShipmentMode],"Error",0)</f>
        <v>DHL</v>
      </c>
    </row>
    <row r="794" spans="2:12">
      <c r="B794">
        <v>793</v>
      </c>
      <c r="C794">
        <v>10544</v>
      </c>
      <c r="D794" t="s">
        <v>723</v>
      </c>
      <c r="E794">
        <v>7</v>
      </c>
      <c r="F794" t="s">
        <v>1312</v>
      </c>
      <c r="G794" s="1">
        <f>DATE(LEFT(Table6[[#This Row],[Shipment Date]],4), MID(Table6[[#This Row],[Shipment Date]],5,2), RIGHT(Table6[[#This Row],[Shipment Date]],2))</f>
        <v>42520</v>
      </c>
      <c r="H794" s="9">
        <f>_xlfn.XLOOKUP(Table6[[#This Row],[Order ID]],Table5[OrderID],Table5[OrderDate],"Error",0)</f>
        <v>42511</v>
      </c>
      <c r="I794" s="6">
        <f>Table6[[#This Row],['[Formatted'] Shipment Dates]]-Table6[[#This Row],[Order Dates]]</f>
        <v>9</v>
      </c>
      <c r="J794" t="str">
        <f>_xlfn.XLOOKUP(Table6[[#This Row],[Product ID]],Product[Product ID],Product[Product Name],"ERROR",0)</f>
        <v>Rössle Sauerkraut</v>
      </c>
      <c r="K794" t="str">
        <f>_xlfn.XLOOKUP(Table6[[#This Row],[Product Name]],Product[Product Name],Product[Category],"ERROR",0)</f>
        <v xml:space="preserve">Produce </v>
      </c>
      <c r="L794" t="str">
        <f>_xlfn.XLOOKUP(Table6[[#This Row],[Order ID]],Table5[OrderID],Table5[ShipmentMode],"Error",0)</f>
        <v>DHL Express</v>
      </c>
    </row>
    <row r="795" spans="2:12">
      <c r="B795">
        <v>794</v>
      </c>
      <c r="C795">
        <v>10544</v>
      </c>
      <c r="D795" t="s">
        <v>826</v>
      </c>
      <c r="E795">
        <v>7</v>
      </c>
      <c r="F795" t="s">
        <v>1325</v>
      </c>
      <c r="G795" s="1">
        <f>DATE(LEFT(Table6[[#This Row],[Shipment Date]],4), MID(Table6[[#This Row],[Shipment Date]],5,2), RIGHT(Table6[[#This Row],[Shipment Date]],2))</f>
        <v>42547</v>
      </c>
      <c r="H795" s="9">
        <f>_xlfn.XLOOKUP(Table6[[#This Row],[Order ID]],Table5[OrderID],Table5[OrderDate],"Error",0)</f>
        <v>42511</v>
      </c>
      <c r="I795" s="6">
        <f>Table6[[#This Row],['[Formatted'] Shipment Dates]]-Table6[[#This Row],[Order Dates]]</f>
        <v>36</v>
      </c>
      <c r="J795" t="str">
        <f>_xlfn.XLOOKUP(Table6[[#This Row],[Product ID]],Product[Product ID],Product[Product Name],"ERROR",0)</f>
        <v>Laughing Lumberjack Lager</v>
      </c>
      <c r="K795" t="str">
        <f>_xlfn.XLOOKUP(Table6[[#This Row],[Product Name]],Product[Product Name],Product[Category],"ERROR",0)</f>
        <v xml:space="preserve">Drinks </v>
      </c>
      <c r="L795" t="str">
        <f>_xlfn.XLOOKUP(Table6[[#This Row],[Order ID]],Table5[OrderID],Table5[ShipmentMode],"Error",0)</f>
        <v>DHL Express</v>
      </c>
    </row>
    <row r="796" spans="2:12">
      <c r="B796">
        <v>795</v>
      </c>
      <c r="C796">
        <v>10545</v>
      </c>
      <c r="D796" t="s">
        <v>679</v>
      </c>
      <c r="E796">
        <v>10</v>
      </c>
      <c r="F796" t="s">
        <v>1326</v>
      </c>
      <c r="G796" s="1">
        <f>DATE(LEFT(Table6[[#This Row],[Shipment Date]],4), MID(Table6[[#This Row],[Shipment Date]],5,2), RIGHT(Table6[[#This Row],[Shipment Date]],2))</f>
        <v>42517</v>
      </c>
      <c r="H796" s="9">
        <f>_xlfn.XLOOKUP(Table6[[#This Row],[Order ID]],Table5[OrderID],Table5[OrderDate],"Error",0)</f>
        <v>42512</v>
      </c>
      <c r="I796" s="6">
        <f>Table6[[#This Row],['[Formatted'] Shipment Dates]]-Table6[[#This Row],[Order Dates]]</f>
        <v>5</v>
      </c>
      <c r="J796" t="str">
        <f>_xlfn.XLOOKUP(Table6[[#This Row],[Product ID]],Product[Product ID],Product[Product Name],"ERROR",0)</f>
        <v>Queso Cabrales</v>
      </c>
      <c r="K796" t="str">
        <f>_xlfn.XLOOKUP(Table6[[#This Row],[Product Name]],Product[Product Name],Product[Category],"ERROR",0)</f>
        <v>Dairy Products</v>
      </c>
      <c r="L796" t="str">
        <f>_xlfn.XLOOKUP(Table6[[#This Row],[Order ID]],Table5[OrderID],Table5[ShipmentMode],"Error",0)</f>
        <v>DHL</v>
      </c>
    </row>
    <row r="797" spans="2:12">
      <c r="B797">
        <v>796</v>
      </c>
      <c r="C797">
        <v>10546</v>
      </c>
      <c r="D797" t="s">
        <v>669</v>
      </c>
      <c r="E797">
        <v>10</v>
      </c>
      <c r="F797" t="s">
        <v>1326</v>
      </c>
      <c r="G797" s="1">
        <f>DATE(LEFT(Table6[[#This Row],[Shipment Date]],4), MID(Table6[[#This Row],[Shipment Date]],5,2), RIGHT(Table6[[#This Row],[Shipment Date]],2))</f>
        <v>42517</v>
      </c>
      <c r="H797" s="9">
        <f>_xlfn.XLOOKUP(Table6[[#This Row],[Order ID]],Table5[OrderID],Table5[OrderDate],"Error",0)</f>
        <v>42513</v>
      </c>
      <c r="I797" s="6">
        <f>Table6[[#This Row],['[Formatted'] Shipment Dates]]-Table6[[#This Row],[Order Dates]]</f>
        <v>4</v>
      </c>
      <c r="J797" t="str">
        <f>_xlfn.XLOOKUP(Table6[[#This Row],[Product ID]],Product[Product ID],Product[Product Name],"ERROR",0)</f>
        <v>Uncle Bob's Organic Dried Pears</v>
      </c>
      <c r="K797" t="str">
        <f>_xlfn.XLOOKUP(Table6[[#This Row],[Product Name]],Product[Product Name],Product[Category],"ERROR",0)</f>
        <v xml:space="preserve">Produce </v>
      </c>
      <c r="L797" t="str">
        <f>_xlfn.XLOOKUP(Table6[[#This Row],[Order ID]],Table5[OrderID],Table5[ShipmentMode],"Error",0)</f>
        <v>UPS</v>
      </c>
    </row>
    <row r="798" spans="2:12">
      <c r="B798">
        <v>797</v>
      </c>
      <c r="C798">
        <v>10546</v>
      </c>
      <c r="D798" t="s">
        <v>742</v>
      </c>
      <c r="E798">
        <v>30</v>
      </c>
      <c r="F798" t="s">
        <v>1326</v>
      </c>
      <c r="G798" s="1">
        <f>DATE(LEFT(Table6[[#This Row],[Shipment Date]],4), MID(Table6[[#This Row],[Shipment Date]],5,2), RIGHT(Table6[[#This Row],[Shipment Date]],2))</f>
        <v>42517</v>
      </c>
      <c r="H798" s="9">
        <f>_xlfn.XLOOKUP(Table6[[#This Row],[Order ID]],Table5[OrderID],Table5[OrderDate],"Error",0)</f>
        <v>42513</v>
      </c>
      <c r="I798" s="6">
        <f>Table6[[#This Row],['[Formatted'] Shipment Dates]]-Table6[[#This Row],[Order Dates]]</f>
        <v>4</v>
      </c>
      <c r="J798" t="str">
        <f>_xlfn.XLOOKUP(Table6[[#This Row],[Product ID]],Product[Product ID],Product[Product Name],"ERROR",0)</f>
        <v>Steeleye Stout</v>
      </c>
      <c r="K798" t="str">
        <f>_xlfn.XLOOKUP(Table6[[#This Row],[Product Name]],Product[Product Name],Product[Category],"ERROR",0)</f>
        <v xml:space="preserve">Drinks </v>
      </c>
      <c r="L798" t="str">
        <f>_xlfn.XLOOKUP(Table6[[#This Row],[Order ID]],Table5[OrderID],Table5[ShipmentMode],"Error",0)</f>
        <v>UPS</v>
      </c>
    </row>
    <row r="799" spans="2:12">
      <c r="B799">
        <v>798</v>
      </c>
      <c r="C799">
        <v>10546</v>
      </c>
      <c r="D799" t="s">
        <v>813</v>
      </c>
      <c r="E799">
        <v>40</v>
      </c>
      <c r="F799" t="s">
        <v>1327</v>
      </c>
      <c r="G799" s="1">
        <f>DATE(LEFT(Table6[[#This Row],[Shipment Date]],4), MID(Table6[[#This Row],[Shipment Date]],5,2), RIGHT(Table6[[#This Row],[Shipment Date]],2))</f>
        <v>42523</v>
      </c>
      <c r="H799" s="9">
        <f>_xlfn.XLOOKUP(Table6[[#This Row],[Order ID]],Table5[OrderID],Table5[OrderDate],"Error",0)</f>
        <v>42513</v>
      </c>
      <c r="I799" s="6">
        <f>Table6[[#This Row],['[Formatted'] Shipment Dates]]-Table6[[#This Row],[Order Dates]]</f>
        <v>10</v>
      </c>
      <c r="J799" t="str">
        <f>_xlfn.XLOOKUP(Table6[[#This Row],[Product ID]],Product[Product ID],Product[Product Name],"ERROR",0)</f>
        <v>Tarte au sucre</v>
      </c>
      <c r="K799" t="str">
        <f>_xlfn.XLOOKUP(Table6[[#This Row],[Product Name]],Product[Product Name],Product[Category],"ERROR",0)</f>
        <v>Desserts</v>
      </c>
      <c r="L799" t="str">
        <f>_xlfn.XLOOKUP(Table6[[#This Row],[Order ID]],Table5[OrderID],Table5[ShipmentMode],"Error",0)</f>
        <v>UPS</v>
      </c>
    </row>
    <row r="800" spans="2:12">
      <c r="B800">
        <v>799</v>
      </c>
      <c r="C800">
        <v>10547</v>
      </c>
      <c r="D800" t="s">
        <v>734</v>
      </c>
      <c r="E800">
        <v>24</v>
      </c>
      <c r="F800" t="s">
        <v>1327</v>
      </c>
      <c r="G800" s="1">
        <f>DATE(LEFT(Table6[[#This Row],[Shipment Date]],4), MID(Table6[[#This Row],[Shipment Date]],5,2), RIGHT(Table6[[#This Row],[Shipment Date]],2))</f>
        <v>42523</v>
      </c>
      <c r="H800" s="9">
        <f>_xlfn.XLOOKUP(Table6[[#This Row],[Order ID]],Table5[OrderID],Table5[OrderDate],"Error",0)</f>
        <v>42513</v>
      </c>
      <c r="I800" s="6">
        <f>Table6[[#This Row],['[Formatted'] Shipment Dates]]-Table6[[#This Row],[Order Dates]]</f>
        <v>10</v>
      </c>
      <c r="J800" t="str">
        <f>_xlfn.XLOOKUP(Table6[[#This Row],[Product ID]],Product[Product ID],Product[Product Name],"ERROR",0)</f>
        <v>Mascarpone Fabioli</v>
      </c>
      <c r="K800" t="str">
        <f>_xlfn.XLOOKUP(Table6[[#This Row],[Product Name]],Product[Product Name],Product[Category],"ERROR",0)</f>
        <v>Dairy Products</v>
      </c>
      <c r="L800" t="str">
        <f>_xlfn.XLOOKUP(Table6[[#This Row],[Order ID]],Table5[OrderID],Table5[ShipmentMode],"Error",0)</f>
        <v>DHL</v>
      </c>
    </row>
    <row r="801" spans="2:12">
      <c r="B801">
        <v>800</v>
      </c>
      <c r="C801">
        <v>10547</v>
      </c>
      <c r="D801" t="s">
        <v>744</v>
      </c>
      <c r="E801">
        <v>60</v>
      </c>
      <c r="F801" t="s">
        <v>1327</v>
      </c>
      <c r="G801" s="1">
        <f>DATE(LEFT(Table6[[#This Row],[Shipment Date]],4), MID(Table6[[#This Row],[Shipment Date]],5,2), RIGHT(Table6[[#This Row],[Shipment Date]],2))</f>
        <v>42523</v>
      </c>
      <c r="H801" s="9">
        <f>_xlfn.XLOOKUP(Table6[[#This Row],[Order ID]],Table5[OrderID],Table5[OrderDate],"Error",0)</f>
        <v>42513</v>
      </c>
      <c r="I801" s="6">
        <f>Table6[[#This Row],['[Formatted'] Shipment Dates]]-Table6[[#This Row],[Order Dates]]</f>
        <v>10</v>
      </c>
      <c r="J801" t="str">
        <f>_xlfn.XLOOKUP(Table6[[#This Row],[Product ID]],Product[Product ID],Product[Product Name],"ERROR",0)</f>
        <v>Inlagd Sill</v>
      </c>
      <c r="K801" t="str">
        <f>_xlfn.XLOOKUP(Table6[[#This Row],[Product Name]],Product[Product Name],Product[Category],"ERROR",0)</f>
        <v>Seafood</v>
      </c>
      <c r="L801" t="str">
        <f>_xlfn.XLOOKUP(Table6[[#This Row],[Order ID]],Table5[OrderID],Table5[ShipmentMode],"Error",0)</f>
        <v>DHL</v>
      </c>
    </row>
    <row r="802" spans="2:12">
      <c r="B802">
        <v>801</v>
      </c>
      <c r="C802">
        <v>10548</v>
      </c>
      <c r="D802" t="s">
        <v>739</v>
      </c>
      <c r="E802">
        <v>10</v>
      </c>
      <c r="F802" t="s">
        <v>1327</v>
      </c>
      <c r="G802" s="1">
        <f>DATE(LEFT(Table6[[#This Row],[Shipment Date]],4), MID(Table6[[#This Row],[Shipment Date]],5,2), RIGHT(Table6[[#This Row],[Shipment Date]],2))</f>
        <v>42523</v>
      </c>
      <c r="H802" s="9">
        <f>_xlfn.XLOOKUP(Table6[[#This Row],[Order ID]],Table5[OrderID],Table5[OrderDate],"Error",0)</f>
        <v>42516</v>
      </c>
      <c r="I802" s="6">
        <f>Table6[[#This Row],['[Formatted'] Shipment Dates]]-Table6[[#This Row],[Order Dates]]</f>
        <v>7</v>
      </c>
      <c r="J802" t="str">
        <f>_xlfn.XLOOKUP(Table6[[#This Row],[Product ID]],Product[Product ID],Product[Product Name],"ERROR",0)</f>
        <v>Sasquatch Ale</v>
      </c>
      <c r="K802" t="str">
        <f>_xlfn.XLOOKUP(Table6[[#This Row],[Product Name]],Product[Product Name],Product[Category],"ERROR",0)</f>
        <v xml:space="preserve">Drinks </v>
      </c>
      <c r="L802" t="str">
        <f>_xlfn.XLOOKUP(Table6[[#This Row],[Order ID]],Table5[OrderID],Table5[ShipmentMode],"Error",0)</f>
        <v>DHL</v>
      </c>
    </row>
    <row r="803" spans="2:12">
      <c r="B803">
        <v>802</v>
      </c>
      <c r="C803">
        <v>10548</v>
      </c>
      <c r="D803" t="s">
        <v>757</v>
      </c>
      <c r="E803">
        <v>14</v>
      </c>
      <c r="F803" t="s">
        <v>1312</v>
      </c>
      <c r="G803" s="1">
        <f>DATE(LEFT(Table6[[#This Row],[Shipment Date]],4), MID(Table6[[#This Row],[Shipment Date]],5,2), RIGHT(Table6[[#This Row],[Shipment Date]],2))</f>
        <v>42520</v>
      </c>
      <c r="H803" s="9">
        <f>_xlfn.XLOOKUP(Table6[[#This Row],[Order ID]],Table5[OrderID],Table5[OrderDate],"Error",0)</f>
        <v>42516</v>
      </c>
      <c r="I803" s="6">
        <f>Table6[[#This Row],['[Formatted'] Shipment Dates]]-Table6[[#This Row],[Order Dates]]</f>
        <v>4</v>
      </c>
      <c r="J803" t="str">
        <f>_xlfn.XLOOKUP(Table6[[#This Row],[Product ID]],Product[Product ID],Product[Product Name],"ERROR",0)</f>
        <v>Jack's New England Clam Chowder</v>
      </c>
      <c r="K803" t="str">
        <f>_xlfn.XLOOKUP(Table6[[#This Row],[Product Name]],Product[Product Name],Product[Category],"ERROR",0)</f>
        <v>Seafood</v>
      </c>
      <c r="L803" t="str">
        <f>_xlfn.XLOOKUP(Table6[[#This Row],[Order ID]],Table5[OrderID],Table5[ShipmentMode],"Error",0)</f>
        <v>DHL</v>
      </c>
    </row>
    <row r="804" spans="2:12">
      <c r="B804">
        <v>803</v>
      </c>
      <c r="C804">
        <v>10549</v>
      </c>
      <c r="D804" t="s">
        <v>731</v>
      </c>
      <c r="E804">
        <v>55</v>
      </c>
      <c r="F804" t="s">
        <v>1312</v>
      </c>
      <c r="G804" s="1">
        <f>DATE(LEFT(Table6[[#This Row],[Shipment Date]],4), MID(Table6[[#This Row],[Shipment Date]],5,2), RIGHT(Table6[[#This Row],[Shipment Date]],2))</f>
        <v>42520</v>
      </c>
      <c r="H804" s="9">
        <f>_xlfn.XLOOKUP(Table6[[#This Row],[Order ID]],Table5[OrderID],Table5[OrderDate],"Error",0)</f>
        <v>42517</v>
      </c>
      <c r="I804" s="6">
        <f>Table6[[#This Row],['[Formatted'] Shipment Dates]]-Table6[[#This Row],[Order Dates]]</f>
        <v>3</v>
      </c>
      <c r="J804" t="str">
        <f>_xlfn.XLOOKUP(Table6[[#This Row],[Product ID]],Product[Product ID],Product[Product Name],"ERROR",0)</f>
        <v>Gorgonzola Telino</v>
      </c>
      <c r="K804" t="str">
        <f>_xlfn.XLOOKUP(Table6[[#This Row],[Product Name]],Product[Product Name],Product[Category],"ERROR",0)</f>
        <v>Dairy Products</v>
      </c>
      <c r="L804" t="str">
        <f>_xlfn.XLOOKUP(Table6[[#This Row],[Order ID]],Table5[OrderID],Table5[ShipmentMode],"Error",0)</f>
        <v>DHL Express</v>
      </c>
    </row>
    <row r="805" spans="2:12">
      <c r="B805">
        <v>804</v>
      </c>
      <c r="C805">
        <v>10549</v>
      </c>
      <c r="D805" t="s">
        <v>767</v>
      </c>
      <c r="E805">
        <v>100</v>
      </c>
      <c r="F805" t="s">
        <v>1312</v>
      </c>
      <c r="G805" s="1">
        <f>DATE(LEFT(Table6[[#This Row],[Shipment Date]],4), MID(Table6[[#This Row],[Shipment Date]],5,2), RIGHT(Table6[[#This Row],[Shipment Date]],2))</f>
        <v>42520</v>
      </c>
      <c r="H805" s="9">
        <f>_xlfn.XLOOKUP(Table6[[#This Row],[Order ID]],Table5[OrderID],Table5[OrderDate],"Error",0)</f>
        <v>42517</v>
      </c>
      <c r="I805" s="6">
        <f>Table6[[#This Row],['[Formatted'] Shipment Dates]]-Table6[[#This Row],[Order Dates]]</f>
        <v>3</v>
      </c>
      <c r="J805" t="str">
        <f>_xlfn.XLOOKUP(Table6[[#This Row],[Product ID]],Product[Product ID],Product[Product Name],"ERROR",0)</f>
        <v>Rogede sild</v>
      </c>
      <c r="K805" t="str">
        <f>_xlfn.XLOOKUP(Table6[[#This Row],[Product Name]],Product[Product Name],Product[Category],"ERROR",0)</f>
        <v>Seafood</v>
      </c>
      <c r="L805" t="str">
        <f>_xlfn.XLOOKUP(Table6[[#This Row],[Order ID]],Table5[OrderID],Table5[ShipmentMode],"Error",0)</f>
        <v>DHL Express</v>
      </c>
    </row>
    <row r="806" spans="2:12">
      <c r="B806">
        <v>805</v>
      </c>
      <c r="C806">
        <v>10549</v>
      </c>
      <c r="D806" t="s">
        <v>784</v>
      </c>
      <c r="E806">
        <v>48</v>
      </c>
      <c r="F806" t="s">
        <v>1321</v>
      </c>
      <c r="G806" s="1">
        <f>DATE(LEFT(Table6[[#This Row],[Shipment Date]],4), MID(Table6[[#This Row],[Shipment Date]],5,2), RIGHT(Table6[[#This Row],[Shipment Date]],2))</f>
        <v>42527</v>
      </c>
      <c r="H806" s="9">
        <f>_xlfn.XLOOKUP(Table6[[#This Row],[Order ID]],Table5[OrderID],Table5[OrderDate],"Error",0)</f>
        <v>42517</v>
      </c>
      <c r="I806" s="6">
        <f>Table6[[#This Row],['[Formatted'] Shipment Dates]]-Table6[[#This Row],[Order Dates]]</f>
        <v>10</v>
      </c>
      <c r="J806" t="str">
        <f>_xlfn.XLOOKUP(Table6[[#This Row],[Product ID]],Product[Product ID],Product[Product Name],"ERROR",0)</f>
        <v>Manjimup Dried Apples</v>
      </c>
      <c r="K806" t="str">
        <f>_xlfn.XLOOKUP(Table6[[#This Row],[Product Name]],Product[Product Name],Product[Category],"ERROR",0)</f>
        <v xml:space="preserve">Produce </v>
      </c>
      <c r="L806" t="str">
        <f>_xlfn.XLOOKUP(Table6[[#This Row],[Order ID]],Table5[OrderID],Table5[ShipmentMode],"Error",0)</f>
        <v>DHL Express</v>
      </c>
    </row>
    <row r="807" spans="2:12">
      <c r="B807">
        <v>806</v>
      </c>
      <c r="C807">
        <v>10550</v>
      </c>
      <c r="D807" t="s">
        <v>694</v>
      </c>
      <c r="E807">
        <v>8</v>
      </c>
      <c r="F807" t="s">
        <v>1321</v>
      </c>
      <c r="G807" s="1">
        <f>DATE(LEFT(Table6[[#This Row],[Shipment Date]],4), MID(Table6[[#This Row],[Shipment Date]],5,2), RIGHT(Table6[[#This Row],[Shipment Date]],2))</f>
        <v>42527</v>
      </c>
      <c r="H807" s="9">
        <f>_xlfn.XLOOKUP(Table6[[#This Row],[Order ID]],Table5[OrderID],Table5[OrderDate],"Error",0)</f>
        <v>42518</v>
      </c>
      <c r="I807" s="6">
        <f>Table6[[#This Row],['[Formatted'] Shipment Dates]]-Table6[[#This Row],[Order Dates]]</f>
        <v>9</v>
      </c>
      <c r="J807" t="str">
        <f>_xlfn.XLOOKUP(Table6[[#This Row],[Product ID]],Product[Product ID],Product[Product Name],"ERROR",0)</f>
        <v>Alice Mutton</v>
      </c>
      <c r="K807" t="str">
        <f>_xlfn.XLOOKUP(Table6[[#This Row],[Product Name]],Product[Product Name],Product[Category],"ERROR",0)</f>
        <v>Meat/ Poultry</v>
      </c>
      <c r="L807" t="str">
        <f>_xlfn.XLOOKUP(Table6[[#This Row],[Order ID]],Table5[OrderID],Table5[ShipmentMode],"Error",0)</f>
        <v>UPS</v>
      </c>
    </row>
    <row r="808" spans="2:12">
      <c r="B808">
        <v>807</v>
      </c>
      <c r="C808">
        <v>10550</v>
      </c>
      <c r="D808" t="s">
        <v>698</v>
      </c>
      <c r="E808">
        <v>10</v>
      </c>
      <c r="F808" t="s">
        <v>1321</v>
      </c>
      <c r="G808" s="1">
        <f>DATE(LEFT(Table6[[#This Row],[Shipment Date]],4), MID(Table6[[#This Row],[Shipment Date]],5,2), RIGHT(Table6[[#This Row],[Shipment Date]],2))</f>
        <v>42527</v>
      </c>
      <c r="H808" s="9">
        <f>_xlfn.XLOOKUP(Table6[[#This Row],[Order ID]],Table5[OrderID],Table5[OrderDate],"Error",0)</f>
        <v>42518</v>
      </c>
      <c r="I808" s="6">
        <f>Table6[[#This Row],['[Formatted'] Shipment Dates]]-Table6[[#This Row],[Order Dates]]</f>
        <v>9</v>
      </c>
      <c r="J808" t="str">
        <f>_xlfn.XLOOKUP(Table6[[#This Row],[Product ID]],Product[Product ID],Product[Product Name],"ERROR",0)</f>
        <v>Teatime Chocolate Biscuits</v>
      </c>
      <c r="K808" t="str">
        <f>_xlfn.XLOOKUP(Table6[[#This Row],[Product Name]],Product[Product Name],Product[Category],"ERROR",0)</f>
        <v>Desserts</v>
      </c>
      <c r="L808" t="str">
        <f>_xlfn.XLOOKUP(Table6[[#This Row],[Order ID]],Table5[OrderID],Table5[ShipmentMode],"Error",0)</f>
        <v>UPS</v>
      </c>
    </row>
    <row r="809" spans="2:12">
      <c r="B809">
        <v>808</v>
      </c>
      <c r="C809">
        <v>10550</v>
      </c>
      <c r="D809" t="s">
        <v>703</v>
      </c>
      <c r="E809">
        <v>6</v>
      </c>
      <c r="F809" t="s">
        <v>1321</v>
      </c>
      <c r="G809" s="1">
        <f>DATE(LEFT(Table6[[#This Row],[Shipment Date]],4), MID(Table6[[#This Row],[Shipment Date]],5,2), RIGHT(Table6[[#This Row],[Shipment Date]],2))</f>
        <v>42527</v>
      </c>
      <c r="H809" s="9">
        <f>_xlfn.XLOOKUP(Table6[[#This Row],[Order ID]],Table5[OrderID],Table5[OrderDate],"Error",0)</f>
        <v>42518</v>
      </c>
      <c r="I809" s="6">
        <f>Table6[[#This Row],['[Formatted'] Shipment Dates]]-Table6[[#This Row],[Order Dates]]</f>
        <v>9</v>
      </c>
      <c r="J809" t="str">
        <f>_xlfn.XLOOKUP(Table6[[#This Row],[Product ID]],Product[Product ID],Product[Product Name],"ERROR",0)</f>
        <v>Sir Rodney's Scones</v>
      </c>
      <c r="K809" t="str">
        <f>_xlfn.XLOOKUP(Table6[[#This Row],[Product Name]],Product[Product Name],Product[Category],"ERROR",0)</f>
        <v>Desserts</v>
      </c>
      <c r="L809" t="str">
        <f>_xlfn.XLOOKUP(Table6[[#This Row],[Order ID]],Table5[OrderID],Table5[ShipmentMode],"Error",0)</f>
        <v>UPS</v>
      </c>
    </row>
    <row r="810" spans="2:12">
      <c r="B810">
        <v>809</v>
      </c>
      <c r="C810">
        <v>10550</v>
      </c>
      <c r="D810" t="s">
        <v>810</v>
      </c>
      <c r="E810">
        <v>10</v>
      </c>
      <c r="F810" t="s">
        <v>1321</v>
      </c>
      <c r="G810" s="1">
        <f>DATE(LEFT(Table6[[#This Row],[Shipment Date]],4), MID(Table6[[#This Row],[Shipment Date]],5,2), RIGHT(Table6[[#This Row],[Shipment Date]],2))</f>
        <v>42527</v>
      </c>
      <c r="H810" s="9">
        <f>_xlfn.XLOOKUP(Table6[[#This Row],[Order ID]],Table5[OrderID],Table5[OrderDate],"Error",0)</f>
        <v>42518</v>
      </c>
      <c r="I810" s="6">
        <f>Table6[[#This Row],['[Formatted'] Shipment Dates]]-Table6[[#This Row],[Order Dates]]</f>
        <v>9</v>
      </c>
      <c r="J810" t="str">
        <f>_xlfn.XLOOKUP(Table6[[#This Row],[Product ID]],Product[Product ID],Product[Product Name],"ERROR",0)</f>
        <v>Sirop d'érable</v>
      </c>
      <c r="K810" t="str">
        <f>_xlfn.XLOOKUP(Table6[[#This Row],[Product Name]],Product[Product Name],Product[Category],"ERROR",0)</f>
        <v>Condiments</v>
      </c>
      <c r="L810" t="str">
        <f>_xlfn.XLOOKUP(Table6[[#This Row],[Order ID]],Table5[OrderID],Table5[ShipmentMode],"Error",0)</f>
        <v>UPS</v>
      </c>
    </row>
    <row r="811" spans="2:12">
      <c r="B811">
        <v>810</v>
      </c>
      <c r="C811">
        <v>10551</v>
      </c>
      <c r="D811" t="s">
        <v>691</v>
      </c>
      <c r="E811">
        <v>40</v>
      </c>
      <c r="F811" t="s">
        <v>1321</v>
      </c>
      <c r="G811" s="1">
        <f>DATE(LEFT(Table6[[#This Row],[Shipment Date]],4), MID(Table6[[#This Row],[Shipment Date]],5,2), RIGHT(Table6[[#This Row],[Shipment Date]],2))</f>
        <v>42527</v>
      </c>
      <c r="H811" s="9">
        <f>_xlfn.XLOOKUP(Table6[[#This Row],[Order ID]],Table5[OrderID],Table5[OrderDate],"Error",0)</f>
        <v>42518</v>
      </c>
      <c r="I811" s="6">
        <f>Table6[[#This Row],['[Formatted'] Shipment Dates]]-Table6[[#This Row],[Order Dates]]</f>
        <v>9</v>
      </c>
      <c r="J811" t="str">
        <f>_xlfn.XLOOKUP(Table6[[#This Row],[Product ID]],Product[Product ID],Product[Product Name],"ERROR",0)</f>
        <v>Pavlova</v>
      </c>
      <c r="K811" t="str">
        <f>_xlfn.XLOOKUP(Table6[[#This Row],[Product Name]],Product[Product Name],Product[Category],"ERROR",0)</f>
        <v>Desserts</v>
      </c>
      <c r="L811" t="str">
        <f>_xlfn.XLOOKUP(Table6[[#This Row],[Order ID]],Table5[OrderID],Table5[ShipmentMode],"Error",0)</f>
        <v>UPS</v>
      </c>
    </row>
    <row r="812" spans="2:12">
      <c r="B812">
        <v>811</v>
      </c>
      <c r="C812">
        <v>10551</v>
      </c>
      <c r="D812" t="s">
        <v>742</v>
      </c>
      <c r="E812">
        <v>20</v>
      </c>
      <c r="F812" t="s">
        <v>1321</v>
      </c>
      <c r="G812" s="1">
        <f>DATE(LEFT(Table6[[#This Row],[Shipment Date]],4), MID(Table6[[#This Row],[Shipment Date]],5,2), RIGHT(Table6[[#This Row],[Shipment Date]],2))</f>
        <v>42527</v>
      </c>
      <c r="H812" s="9">
        <f>_xlfn.XLOOKUP(Table6[[#This Row],[Order ID]],Table5[OrderID],Table5[OrderDate],"Error",0)</f>
        <v>42518</v>
      </c>
      <c r="I812" s="6">
        <f>Table6[[#This Row],['[Formatted'] Shipment Dates]]-Table6[[#This Row],[Order Dates]]</f>
        <v>9</v>
      </c>
      <c r="J812" t="str">
        <f>_xlfn.XLOOKUP(Table6[[#This Row],[Product ID]],Product[Product ID],Product[Product Name],"ERROR",0)</f>
        <v>Steeleye Stout</v>
      </c>
      <c r="K812" t="str">
        <f>_xlfn.XLOOKUP(Table6[[#This Row],[Product Name]],Product[Product Name],Product[Category],"ERROR",0)</f>
        <v xml:space="preserve">Drinks </v>
      </c>
      <c r="L812" t="str">
        <f>_xlfn.XLOOKUP(Table6[[#This Row],[Order ID]],Table5[OrderID],Table5[ShipmentMode],"Error",0)</f>
        <v>UPS</v>
      </c>
    </row>
    <row r="813" spans="2:12">
      <c r="B813">
        <v>812</v>
      </c>
      <c r="C813">
        <v>10551</v>
      </c>
      <c r="D813" t="s">
        <v>765</v>
      </c>
      <c r="E813">
        <v>40</v>
      </c>
      <c r="F813" t="s">
        <v>1328</v>
      </c>
      <c r="G813" s="1">
        <f>DATE(LEFT(Table6[[#This Row],[Shipment Date]],4), MID(Table6[[#This Row],[Shipment Date]],5,2), RIGHT(Table6[[#This Row],[Shipment Date]],2))</f>
        <v>42526</v>
      </c>
      <c r="H813" s="9">
        <f>_xlfn.XLOOKUP(Table6[[#This Row],[Order ID]],Table5[OrderID],Table5[OrderDate],"Error",0)</f>
        <v>42518</v>
      </c>
      <c r="I813" s="6">
        <f>Table6[[#This Row],['[Formatted'] Shipment Dates]]-Table6[[#This Row],[Order Dates]]</f>
        <v>8</v>
      </c>
      <c r="J813" t="str">
        <f>_xlfn.XLOOKUP(Table6[[#This Row],[Product ID]],Product[Product ID],Product[Product Name],"ERROR",0)</f>
        <v>Gula Malacca</v>
      </c>
      <c r="K813" t="str">
        <f>_xlfn.XLOOKUP(Table6[[#This Row],[Product Name]],Product[Product Name],Product[Category],"ERROR",0)</f>
        <v>Condiments</v>
      </c>
      <c r="L813" t="str">
        <f>_xlfn.XLOOKUP(Table6[[#This Row],[Order ID]],Table5[OrderID],Table5[ShipmentMode],"Error",0)</f>
        <v>UPS</v>
      </c>
    </row>
    <row r="814" spans="2:12">
      <c r="B814">
        <v>813</v>
      </c>
      <c r="C814">
        <v>10552</v>
      </c>
      <c r="D814" t="s">
        <v>831</v>
      </c>
      <c r="E814">
        <v>18</v>
      </c>
      <c r="F814" t="s">
        <v>1328</v>
      </c>
      <c r="G814" s="1">
        <f>DATE(LEFT(Table6[[#This Row],[Shipment Date]],4), MID(Table6[[#This Row],[Shipment Date]],5,2), RIGHT(Table6[[#This Row],[Shipment Date]],2))</f>
        <v>42526</v>
      </c>
      <c r="H814" s="9">
        <f>_xlfn.XLOOKUP(Table6[[#This Row],[Order ID]],Table5[OrderID],Table5[OrderDate],"Error",0)</f>
        <v>42519</v>
      </c>
      <c r="I814" s="6">
        <f>Table6[[#This Row],['[Formatted'] Shipment Dates]]-Table6[[#This Row],[Order Dates]]</f>
        <v>7</v>
      </c>
      <c r="J814" t="str">
        <f>_xlfn.XLOOKUP(Table6[[#This Row],[Product ID]],Product[Product ID],Product[Product Name],"ERROR",0)</f>
        <v>Gudbrandsdalsost</v>
      </c>
      <c r="K814" t="str">
        <f>_xlfn.XLOOKUP(Table6[[#This Row],[Product Name]],Product[Product Name],Product[Category],"ERROR",0)</f>
        <v>Dairy Products</v>
      </c>
      <c r="L814" t="str">
        <f>_xlfn.XLOOKUP(Table6[[#This Row],[Order ID]],Table5[OrderID],Table5[ShipmentMode],"Error",0)</f>
        <v>DHL Express</v>
      </c>
    </row>
    <row r="815" spans="2:12">
      <c r="B815">
        <v>814</v>
      </c>
      <c r="C815">
        <v>10552</v>
      </c>
      <c r="D815" t="s">
        <v>845</v>
      </c>
      <c r="E815">
        <v>30</v>
      </c>
      <c r="F815" t="s">
        <v>1329</v>
      </c>
      <c r="G815" s="1">
        <f>DATE(LEFT(Table6[[#This Row],[Shipment Date]],4), MID(Table6[[#This Row],[Shipment Date]],5,2), RIGHT(Table6[[#This Row],[Shipment Date]],2))</f>
        <v>42524</v>
      </c>
      <c r="H815" s="9">
        <f>_xlfn.XLOOKUP(Table6[[#This Row],[Order ID]],Table5[OrderID],Table5[OrderDate],"Error",0)</f>
        <v>42519</v>
      </c>
      <c r="I815" s="6">
        <f>Table6[[#This Row],['[Formatted'] Shipment Dates]]-Table6[[#This Row],[Order Dates]]</f>
        <v>5</v>
      </c>
      <c r="J815" t="str">
        <f>_xlfn.XLOOKUP(Table6[[#This Row],[Product ID]],Product[Product ID],Product[Product Name],"ERROR",0)</f>
        <v>Rhönbräu Klosterbier</v>
      </c>
      <c r="K815" t="str">
        <f>_xlfn.XLOOKUP(Table6[[#This Row],[Product Name]],Product[Product Name],Product[Category],"ERROR",0)</f>
        <v xml:space="preserve">Drinks </v>
      </c>
      <c r="L815" t="str">
        <f>_xlfn.XLOOKUP(Table6[[#This Row],[Order ID]],Table5[OrderID],Table5[ShipmentMode],"Error",0)</f>
        <v>DHL Express</v>
      </c>
    </row>
    <row r="816" spans="2:12">
      <c r="B816">
        <v>815</v>
      </c>
      <c r="C816">
        <v>10553</v>
      </c>
      <c r="D816" t="s">
        <v>679</v>
      </c>
      <c r="E816">
        <v>15</v>
      </c>
      <c r="F816" t="s">
        <v>1329</v>
      </c>
      <c r="G816" s="1">
        <f>DATE(LEFT(Table6[[#This Row],[Shipment Date]],4), MID(Table6[[#This Row],[Shipment Date]],5,2), RIGHT(Table6[[#This Row],[Shipment Date]],2))</f>
        <v>42524</v>
      </c>
      <c r="H816" s="9">
        <f>_xlfn.XLOOKUP(Table6[[#This Row],[Order ID]],Table5[OrderID],Table5[OrderDate],"Error",0)</f>
        <v>42520</v>
      </c>
      <c r="I816" s="6">
        <f>Table6[[#This Row],['[Formatted'] Shipment Dates]]-Table6[[#This Row],[Order Dates]]</f>
        <v>4</v>
      </c>
      <c r="J816" t="str">
        <f>_xlfn.XLOOKUP(Table6[[#This Row],[Product ID]],Product[Product ID],Product[Product Name],"ERROR",0)</f>
        <v>Queso Cabrales</v>
      </c>
      <c r="K816" t="str">
        <f>_xlfn.XLOOKUP(Table6[[#This Row],[Product Name]],Product[Product Name],Product[Category],"ERROR",0)</f>
        <v>Dairy Products</v>
      </c>
      <c r="L816" t="str">
        <f>_xlfn.XLOOKUP(Table6[[#This Row],[Order ID]],Table5[OrderID],Table5[ShipmentMode],"Error",0)</f>
        <v>DHL</v>
      </c>
    </row>
    <row r="817" spans="2:12">
      <c r="B817">
        <v>816</v>
      </c>
      <c r="C817">
        <v>10553</v>
      </c>
      <c r="D817" t="s">
        <v>691</v>
      </c>
      <c r="E817">
        <v>14</v>
      </c>
      <c r="F817" t="s">
        <v>1329</v>
      </c>
      <c r="G817" s="1">
        <f>DATE(LEFT(Table6[[#This Row],[Shipment Date]],4), MID(Table6[[#This Row],[Shipment Date]],5,2), RIGHT(Table6[[#This Row],[Shipment Date]],2))</f>
        <v>42524</v>
      </c>
      <c r="H817" s="9">
        <f>_xlfn.XLOOKUP(Table6[[#This Row],[Order ID]],Table5[OrderID],Table5[OrderDate],"Error",0)</f>
        <v>42520</v>
      </c>
      <c r="I817" s="6">
        <f>Table6[[#This Row],['[Formatted'] Shipment Dates]]-Table6[[#This Row],[Order Dates]]</f>
        <v>4</v>
      </c>
      <c r="J817" t="str">
        <f>_xlfn.XLOOKUP(Table6[[#This Row],[Product ID]],Product[Product ID],Product[Product Name],"ERROR",0)</f>
        <v>Pavlova</v>
      </c>
      <c r="K817" t="str">
        <f>_xlfn.XLOOKUP(Table6[[#This Row],[Product Name]],Product[Product Name],Product[Category],"ERROR",0)</f>
        <v>Desserts</v>
      </c>
      <c r="L817" t="str">
        <f>_xlfn.XLOOKUP(Table6[[#This Row],[Order ID]],Table5[OrderID],Table5[ShipmentMode],"Error",0)</f>
        <v>DHL</v>
      </c>
    </row>
    <row r="818" spans="2:12">
      <c r="B818">
        <v>817</v>
      </c>
      <c r="C818">
        <v>10553</v>
      </c>
      <c r="D818" t="s">
        <v>705</v>
      </c>
      <c r="E818">
        <v>24</v>
      </c>
      <c r="F818" t="s">
        <v>1329</v>
      </c>
      <c r="G818" s="1">
        <f>DATE(LEFT(Table6[[#This Row],[Shipment Date]],4), MID(Table6[[#This Row],[Shipment Date]],5,2), RIGHT(Table6[[#This Row],[Shipment Date]],2))</f>
        <v>42524</v>
      </c>
      <c r="H818" s="9">
        <f>_xlfn.XLOOKUP(Table6[[#This Row],[Order ID]],Table5[OrderID],Table5[OrderDate],"Error",0)</f>
        <v>42520</v>
      </c>
      <c r="I818" s="6">
        <f>Table6[[#This Row],['[Formatted'] Shipment Dates]]-Table6[[#This Row],[Order Dates]]</f>
        <v>4</v>
      </c>
      <c r="J818" t="str">
        <f>_xlfn.XLOOKUP(Table6[[#This Row],[Product ID]],Product[Product ID],Product[Product Name],"ERROR",0)</f>
        <v>Gustaf's Knäckebröd</v>
      </c>
      <c r="K818" t="str">
        <f>_xlfn.XLOOKUP(Table6[[#This Row],[Product Name]],Product[Product Name],Product[Category],"ERROR",0)</f>
        <v xml:space="preserve">Grains/ Cereals </v>
      </c>
      <c r="L818" t="str">
        <f>_xlfn.XLOOKUP(Table6[[#This Row],[Order ID]],Table5[OrderID],Table5[ShipmentMode],"Error",0)</f>
        <v>DHL</v>
      </c>
    </row>
    <row r="819" spans="2:12">
      <c r="B819">
        <v>818</v>
      </c>
      <c r="C819">
        <v>10553</v>
      </c>
      <c r="D819" t="s">
        <v>731</v>
      </c>
      <c r="E819">
        <v>30</v>
      </c>
      <c r="F819" t="s">
        <v>1329</v>
      </c>
      <c r="G819" s="1">
        <f>DATE(LEFT(Table6[[#This Row],[Shipment Date]],4), MID(Table6[[#This Row],[Shipment Date]],5,2), RIGHT(Table6[[#This Row],[Shipment Date]],2))</f>
        <v>42524</v>
      </c>
      <c r="H819" s="9">
        <f>_xlfn.XLOOKUP(Table6[[#This Row],[Order ID]],Table5[OrderID],Table5[OrderDate],"Error",0)</f>
        <v>42520</v>
      </c>
      <c r="I819" s="6">
        <f>Table6[[#This Row],['[Formatted'] Shipment Dates]]-Table6[[#This Row],[Order Dates]]</f>
        <v>4</v>
      </c>
      <c r="J819" t="str">
        <f>_xlfn.XLOOKUP(Table6[[#This Row],[Product ID]],Product[Product ID],Product[Product Name],"ERROR",0)</f>
        <v>Gorgonzola Telino</v>
      </c>
      <c r="K819" t="str">
        <f>_xlfn.XLOOKUP(Table6[[#This Row],[Product Name]],Product[Product Name],Product[Category],"ERROR",0)</f>
        <v>Dairy Products</v>
      </c>
      <c r="L819" t="str">
        <f>_xlfn.XLOOKUP(Table6[[#This Row],[Order ID]],Table5[OrderID],Table5[ShipmentMode],"Error",0)</f>
        <v>DHL</v>
      </c>
    </row>
    <row r="820" spans="2:12">
      <c r="B820">
        <v>819</v>
      </c>
      <c r="C820">
        <v>10553</v>
      </c>
      <c r="D820" t="s">
        <v>742</v>
      </c>
      <c r="E820">
        <v>6</v>
      </c>
      <c r="F820" t="s">
        <v>1328</v>
      </c>
      <c r="G820" s="1">
        <f>DATE(LEFT(Table6[[#This Row],[Shipment Date]],4), MID(Table6[[#This Row],[Shipment Date]],5,2), RIGHT(Table6[[#This Row],[Shipment Date]],2))</f>
        <v>42526</v>
      </c>
      <c r="H820" s="9">
        <f>_xlfn.XLOOKUP(Table6[[#This Row],[Order ID]],Table5[OrderID],Table5[OrderDate],"Error",0)</f>
        <v>42520</v>
      </c>
      <c r="I820" s="6">
        <f>Table6[[#This Row],['[Formatted'] Shipment Dates]]-Table6[[#This Row],[Order Dates]]</f>
        <v>6</v>
      </c>
      <c r="J820" t="str">
        <f>_xlfn.XLOOKUP(Table6[[#This Row],[Product ID]],Product[Product ID],Product[Product Name],"ERROR",0)</f>
        <v>Steeleye Stout</v>
      </c>
      <c r="K820" t="str">
        <f>_xlfn.XLOOKUP(Table6[[#This Row],[Product Name]],Product[Product Name],Product[Category],"ERROR",0)</f>
        <v xml:space="preserve">Drinks </v>
      </c>
      <c r="L820" t="str">
        <f>_xlfn.XLOOKUP(Table6[[#This Row],[Order ID]],Table5[OrderID],Table5[ShipmentMode],"Error",0)</f>
        <v>DHL</v>
      </c>
    </row>
    <row r="821" spans="2:12">
      <c r="B821">
        <v>820</v>
      </c>
      <c r="C821">
        <v>10554</v>
      </c>
      <c r="D821" t="s">
        <v>691</v>
      </c>
      <c r="E821">
        <v>30</v>
      </c>
      <c r="F821" t="s">
        <v>1328</v>
      </c>
      <c r="G821" s="1">
        <f>DATE(LEFT(Table6[[#This Row],[Shipment Date]],4), MID(Table6[[#This Row],[Shipment Date]],5,2), RIGHT(Table6[[#This Row],[Shipment Date]],2))</f>
        <v>42526</v>
      </c>
      <c r="H821" s="9">
        <f>_xlfn.XLOOKUP(Table6[[#This Row],[Order ID]],Table5[OrderID],Table5[OrderDate],"Error",0)</f>
        <v>42520</v>
      </c>
      <c r="I821" s="6">
        <f>Table6[[#This Row],['[Formatted'] Shipment Dates]]-Table6[[#This Row],[Order Dates]]</f>
        <v>6</v>
      </c>
      <c r="J821" t="str">
        <f>_xlfn.XLOOKUP(Table6[[#This Row],[Product ID]],Product[Product ID],Product[Product Name],"ERROR",0)</f>
        <v>Pavlova</v>
      </c>
      <c r="K821" t="str">
        <f>_xlfn.XLOOKUP(Table6[[#This Row],[Product Name]],Product[Product Name],Product[Category],"ERROR",0)</f>
        <v>Desserts</v>
      </c>
      <c r="L821" t="str">
        <f>_xlfn.XLOOKUP(Table6[[#This Row],[Order ID]],Table5[OrderID],Table5[ShipmentMode],"Error",0)</f>
        <v>UPS</v>
      </c>
    </row>
    <row r="822" spans="2:12">
      <c r="B822">
        <v>821</v>
      </c>
      <c r="C822">
        <v>10554</v>
      </c>
      <c r="D822" t="s">
        <v>709</v>
      </c>
      <c r="E822">
        <v>20</v>
      </c>
      <c r="F822" t="s">
        <v>1328</v>
      </c>
      <c r="G822" s="1">
        <f>DATE(LEFT(Table6[[#This Row],[Shipment Date]],4), MID(Table6[[#This Row],[Shipment Date]],5,2), RIGHT(Table6[[#This Row],[Shipment Date]],2))</f>
        <v>42526</v>
      </c>
      <c r="H822" s="9">
        <f>_xlfn.XLOOKUP(Table6[[#This Row],[Order ID]],Table5[OrderID],Table5[OrderDate],"Error",0)</f>
        <v>42520</v>
      </c>
      <c r="I822" s="6">
        <f>Table6[[#This Row],['[Formatted'] Shipment Dates]]-Table6[[#This Row],[Order Dates]]</f>
        <v>6</v>
      </c>
      <c r="J822" t="str">
        <f>_xlfn.XLOOKUP(Table6[[#This Row],[Product ID]],Product[Product ID],Product[Product Name],"ERROR",0)</f>
        <v>Tunnbröd</v>
      </c>
      <c r="K822" t="str">
        <f>_xlfn.XLOOKUP(Table6[[#This Row],[Product Name]],Product[Product Name],Product[Category],"ERROR",0)</f>
        <v xml:space="preserve">Grains/ Cereals </v>
      </c>
      <c r="L822" t="str">
        <f>_xlfn.XLOOKUP(Table6[[#This Row],[Order ID]],Table5[OrderID],Table5[ShipmentMode],"Error",0)</f>
        <v>UPS</v>
      </c>
    </row>
    <row r="823" spans="2:12">
      <c r="B823">
        <v>822</v>
      </c>
      <c r="C823">
        <v>10554</v>
      </c>
      <c r="D823" t="s">
        <v>813</v>
      </c>
      <c r="E823">
        <v>20</v>
      </c>
      <c r="F823" t="s">
        <v>1328</v>
      </c>
      <c r="G823" s="1">
        <f>DATE(LEFT(Table6[[#This Row],[Shipment Date]],4), MID(Table6[[#This Row],[Shipment Date]],5,2), RIGHT(Table6[[#This Row],[Shipment Date]],2))</f>
        <v>42526</v>
      </c>
      <c r="H823" s="9">
        <f>_xlfn.XLOOKUP(Table6[[#This Row],[Order ID]],Table5[OrderID],Table5[OrderDate],"Error",0)</f>
        <v>42520</v>
      </c>
      <c r="I823" s="6">
        <f>Table6[[#This Row],['[Formatted'] Shipment Dates]]-Table6[[#This Row],[Order Dates]]</f>
        <v>6</v>
      </c>
      <c r="J823" t="str">
        <f>_xlfn.XLOOKUP(Table6[[#This Row],[Product ID]],Product[Product ID],Product[Product Name],"ERROR",0)</f>
        <v>Tarte au sucre</v>
      </c>
      <c r="K823" t="str">
        <f>_xlfn.XLOOKUP(Table6[[#This Row],[Product Name]],Product[Product Name],Product[Category],"ERROR",0)</f>
        <v>Desserts</v>
      </c>
      <c r="L823" t="str">
        <f>_xlfn.XLOOKUP(Table6[[#This Row],[Order ID]],Table5[OrderID],Table5[ShipmentMode],"Error",0)</f>
        <v>UPS</v>
      </c>
    </row>
    <row r="824" spans="2:12">
      <c r="B824">
        <v>823</v>
      </c>
      <c r="C824">
        <v>10554</v>
      </c>
      <c r="D824" t="s">
        <v>850</v>
      </c>
      <c r="E824">
        <v>10</v>
      </c>
      <c r="F824" t="s">
        <v>1330</v>
      </c>
      <c r="G824" s="1">
        <f>DATE(LEFT(Table6[[#This Row],[Shipment Date]],4), MID(Table6[[#This Row],[Shipment Date]],5,2), RIGHT(Table6[[#This Row],[Shipment Date]],2))</f>
        <v>42525</v>
      </c>
      <c r="H824" s="9">
        <f>_xlfn.XLOOKUP(Table6[[#This Row],[Order ID]],Table5[OrderID],Table5[OrderDate],"Error",0)</f>
        <v>42520</v>
      </c>
      <c r="I824" s="6">
        <f>Table6[[#This Row],['[Formatted'] Shipment Dates]]-Table6[[#This Row],[Order Dates]]</f>
        <v>5</v>
      </c>
      <c r="J824" t="str">
        <f>_xlfn.XLOOKUP(Table6[[#This Row],[Product ID]],Product[Product ID],Product[Product Name],"ERROR",0)</f>
        <v>Original Frankfurter grüne Soße</v>
      </c>
      <c r="K824" t="str">
        <f>_xlfn.XLOOKUP(Table6[[#This Row],[Product Name]],Product[Product Name],Product[Category],"ERROR",0)</f>
        <v>Condiments</v>
      </c>
      <c r="L824" t="str">
        <f>_xlfn.XLOOKUP(Table6[[#This Row],[Order ID]],Table5[OrderID],Table5[ShipmentMode],"Error",0)</f>
        <v>UPS</v>
      </c>
    </row>
    <row r="825" spans="2:12">
      <c r="B825">
        <v>824</v>
      </c>
      <c r="C825">
        <v>10555</v>
      </c>
      <c r="D825" t="s">
        <v>687</v>
      </c>
      <c r="E825">
        <v>30</v>
      </c>
      <c r="F825" t="s">
        <v>1330</v>
      </c>
      <c r="G825" s="1">
        <f>DATE(LEFT(Table6[[#This Row],[Shipment Date]],4), MID(Table6[[#This Row],[Shipment Date]],5,2), RIGHT(Table6[[#This Row],[Shipment Date]],2))</f>
        <v>42525</v>
      </c>
      <c r="H825" s="9">
        <f>_xlfn.XLOOKUP(Table6[[#This Row],[Order ID]],Table5[OrderID],Table5[OrderDate],"Error",0)</f>
        <v>42523</v>
      </c>
      <c r="I825" s="6">
        <f>Table6[[#This Row],['[Formatted'] Shipment Dates]]-Table6[[#This Row],[Order Dates]]</f>
        <v>2</v>
      </c>
      <c r="J825" t="str">
        <f>_xlfn.XLOOKUP(Table6[[#This Row],[Product ID]],Product[Product ID],Product[Product Name],"ERROR",0)</f>
        <v>Tofu</v>
      </c>
      <c r="K825" t="str">
        <f>_xlfn.XLOOKUP(Table6[[#This Row],[Product Name]],Product[Product Name],Product[Category],"ERROR",0)</f>
        <v xml:space="preserve">Produce </v>
      </c>
      <c r="L825" t="str">
        <f>_xlfn.XLOOKUP(Table6[[#This Row],[Order ID]],Table5[OrderID],Table5[ShipmentMode],"Error",0)</f>
        <v>UPS</v>
      </c>
    </row>
    <row r="826" spans="2:12">
      <c r="B826">
        <v>825</v>
      </c>
      <c r="C826">
        <v>10555</v>
      </c>
      <c r="D826" t="s">
        <v>698</v>
      </c>
      <c r="E826">
        <v>35</v>
      </c>
      <c r="F826" t="s">
        <v>1330</v>
      </c>
      <c r="G826" s="1">
        <f>DATE(LEFT(Table6[[#This Row],[Shipment Date]],4), MID(Table6[[#This Row],[Shipment Date]],5,2), RIGHT(Table6[[#This Row],[Shipment Date]],2))</f>
        <v>42525</v>
      </c>
      <c r="H826" s="9">
        <f>_xlfn.XLOOKUP(Table6[[#This Row],[Order ID]],Table5[OrderID],Table5[OrderDate],"Error",0)</f>
        <v>42523</v>
      </c>
      <c r="I826" s="6">
        <f>Table6[[#This Row],['[Formatted'] Shipment Dates]]-Table6[[#This Row],[Order Dates]]</f>
        <v>2</v>
      </c>
      <c r="J826" t="str">
        <f>_xlfn.XLOOKUP(Table6[[#This Row],[Product ID]],Product[Product ID],Product[Product Name],"ERROR",0)</f>
        <v>Teatime Chocolate Biscuits</v>
      </c>
      <c r="K826" t="str">
        <f>_xlfn.XLOOKUP(Table6[[#This Row],[Product Name]],Product[Product Name],Product[Category],"ERROR",0)</f>
        <v>Desserts</v>
      </c>
      <c r="L826" t="str">
        <f>_xlfn.XLOOKUP(Table6[[#This Row],[Order ID]],Table5[OrderID],Table5[ShipmentMode],"Error",0)</f>
        <v>UPS</v>
      </c>
    </row>
    <row r="827" spans="2:12">
      <c r="B827">
        <v>826</v>
      </c>
      <c r="C827">
        <v>10555</v>
      </c>
      <c r="D827" t="s">
        <v>711</v>
      </c>
      <c r="E827">
        <v>18</v>
      </c>
      <c r="F827" t="s">
        <v>1330</v>
      </c>
      <c r="G827" s="1">
        <f>DATE(LEFT(Table6[[#This Row],[Shipment Date]],4), MID(Table6[[#This Row],[Shipment Date]],5,2), RIGHT(Table6[[#This Row],[Shipment Date]],2))</f>
        <v>42525</v>
      </c>
      <c r="H827" s="9">
        <f>_xlfn.XLOOKUP(Table6[[#This Row],[Order ID]],Table5[OrderID],Table5[OrderDate],"Error",0)</f>
        <v>42523</v>
      </c>
      <c r="I827" s="6">
        <f>Table6[[#This Row],['[Formatted'] Shipment Dates]]-Table6[[#This Row],[Order Dates]]</f>
        <v>2</v>
      </c>
      <c r="J827" t="str">
        <f>_xlfn.XLOOKUP(Table6[[#This Row],[Product ID]],Product[Product ID],Product[Product Name],"ERROR",0)</f>
        <v>Guaraná Fantástica</v>
      </c>
      <c r="K827" t="str">
        <f>_xlfn.XLOOKUP(Table6[[#This Row],[Product Name]],Product[Product Name],Product[Category],"ERROR",0)</f>
        <v xml:space="preserve">Drinks </v>
      </c>
      <c r="L827" t="str">
        <f>_xlfn.XLOOKUP(Table6[[#This Row],[Order ID]],Table5[OrderID],Table5[ShipmentMode],"Error",0)</f>
        <v>UPS</v>
      </c>
    </row>
    <row r="828" spans="2:12">
      <c r="B828">
        <v>827</v>
      </c>
      <c r="C828">
        <v>10555</v>
      </c>
      <c r="D828" t="s">
        <v>784</v>
      </c>
      <c r="E828">
        <v>20</v>
      </c>
      <c r="F828" t="s">
        <v>1330</v>
      </c>
      <c r="G828" s="1">
        <f>DATE(LEFT(Table6[[#This Row],[Shipment Date]],4), MID(Table6[[#This Row],[Shipment Date]],5,2), RIGHT(Table6[[#This Row],[Shipment Date]],2))</f>
        <v>42525</v>
      </c>
      <c r="H828" s="9">
        <f>_xlfn.XLOOKUP(Table6[[#This Row],[Order ID]],Table5[OrderID],Table5[OrderDate],"Error",0)</f>
        <v>42523</v>
      </c>
      <c r="I828" s="6">
        <f>Table6[[#This Row],['[Formatted'] Shipment Dates]]-Table6[[#This Row],[Order Dates]]</f>
        <v>2</v>
      </c>
      <c r="J828" t="str">
        <f>_xlfn.XLOOKUP(Table6[[#This Row],[Product ID]],Product[Product ID],Product[Product Name],"ERROR",0)</f>
        <v>Manjimup Dried Apples</v>
      </c>
      <c r="K828" t="str">
        <f>_xlfn.XLOOKUP(Table6[[#This Row],[Product Name]],Product[Product Name],Product[Category],"ERROR",0)</f>
        <v xml:space="preserve">Produce </v>
      </c>
      <c r="L828" t="str">
        <f>_xlfn.XLOOKUP(Table6[[#This Row],[Order ID]],Table5[OrderID],Table5[ShipmentMode],"Error",0)</f>
        <v>UPS</v>
      </c>
    </row>
    <row r="829" spans="2:12">
      <c r="B829">
        <v>828</v>
      </c>
      <c r="C829">
        <v>10555</v>
      </c>
      <c r="D829" t="s">
        <v>796</v>
      </c>
      <c r="E829">
        <v>40</v>
      </c>
      <c r="F829" t="s">
        <v>1322</v>
      </c>
      <c r="G829" s="1">
        <f>DATE(LEFT(Table6[[#This Row],[Shipment Date]],4), MID(Table6[[#This Row],[Shipment Date]],5,2), RIGHT(Table6[[#This Row],[Shipment Date]],2))</f>
        <v>42534</v>
      </c>
      <c r="H829" s="9">
        <f>_xlfn.XLOOKUP(Table6[[#This Row],[Order ID]],Table5[OrderID],Table5[OrderDate],"Error",0)</f>
        <v>42523</v>
      </c>
      <c r="I829" s="6">
        <f>Table6[[#This Row],['[Formatted'] Shipment Dates]]-Table6[[#This Row],[Order Dates]]</f>
        <v>11</v>
      </c>
      <c r="J829" t="str">
        <f>_xlfn.XLOOKUP(Table6[[#This Row],[Product ID]],Product[Product ID],Product[Product Name],"ERROR",0)</f>
        <v>Gnocchi di nonna Alice</v>
      </c>
      <c r="K829" t="str">
        <f>_xlfn.XLOOKUP(Table6[[#This Row],[Product Name]],Product[Product Name],Product[Category],"ERROR",0)</f>
        <v xml:space="preserve">Grains/ Cereals </v>
      </c>
      <c r="L829" t="str">
        <f>_xlfn.XLOOKUP(Table6[[#This Row],[Order ID]],Table5[OrderID],Table5[ShipmentMode],"Error",0)</f>
        <v>UPS</v>
      </c>
    </row>
    <row r="830" spans="2:12">
      <c r="B830">
        <v>829</v>
      </c>
      <c r="C830">
        <v>10556</v>
      </c>
      <c r="D830" t="s">
        <v>837</v>
      </c>
      <c r="E830">
        <v>24</v>
      </c>
      <c r="F830" t="s">
        <v>1321</v>
      </c>
      <c r="G830" s="1">
        <f>DATE(LEFT(Table6[[#This Row],[Shipment Date]],4), MID(Table6[[#This Row],[Shipment Date]],5,2), RIGHT(Table6[[#This Row],[Shipment Date]],2))</f>
        <v>42527</v>
      </c>
      <c r="H830" s="9">
        <f>_xlfn.XLOOKUP(Table6[[#This Row],[Order ID]],Table5[OrderID],Table5[OrderDate],"Error",0)</f>
        <v>42524</v>
      </c>
      <c r="I830" s="6">
        <f>Table6[[#This Row],['[Formatted'] Shipment Dates]]-Table6[[#This Row],[Order Dates]]</f>
        <v>3</v>
      </c>
      <c r="J830" t="str">
        <f>_xlfn.XLOOKUP(Table6[[#This Row],[Product ID]],Product[Product ID],Product[Product Name],"ERROR",0)</f>
        <v>Mozzarella di Giovanni</v>
      </c>
      <c r="K830" t="str">
        <f>_xlfn.XLOOKUP(Table6[[#This Row],[Product Name]],Product[Product Name],Product[Category],"ERROR",0)</f>
        <v>Dairy Products</v>
      </c>
      <c r="L830" t="str">
        <f>_xlfn.XLOOKUP(Table6[[#This Row],[Order ID]],Table5[OrderID],Table5[ShipmentMode],"Error",0)</f>
        <v>DHL Express</v>
      </c>
    </row>
    <row r="831" spans="2:12">
      <c r="B831">
        <v>830</v>
      </c>
      <c r="C831">
        <v>10557</v>
      </c>
      <c r="D831" t="s">
        <v>819</v>
      </c>
      <c r="E831">
        <v>30</v>
      </c>
      <c r="F831" t="s">
        <v>1321</v>
      </c>
      <c r="G831" s="1">
        <f>DATE(LEFT(Table6[[#This Row],[Shipment Date]],4), MID(Table6[[#This Row],[Shipment Date]],5,2), RIGHT(Table6[[#This Row],[Shipment Date]],2))</f>
        <v>42527</v>
      </c>
      <c r="H831" s="9">
        <f>_xlfn.XLOOKUP(Table6[[#This Row],[Order ID]],Table5[OrderID],Table5[OrderDate],"Error",0)</f>
        <v>42524</v>
      </c>
      <c r="I831" s="6">
        <f>Table6[[#This Row],['[Formatted'] Shipment Dates]]-Table6[[#This Row],[Order Dates]]</f>
        <v>3</v>
      </c>
      <c r="J831" t="str">
        <f>_xlfn.XLOOKUP(Table6[[#This Row],[Product ID]],Product[Product ID],Product[Product Name],"ERROR",0)</f>
        <v>Wimmers gute Semmelknödel</v>
      </c>
      <c r="K831" t="str">
        <f>_xlfn.XLOOKUP(Table6[[#This Row],[Product Name]],Product[Product Name],Product[Category],"ERROR",0)</f>
        <v xml:space="preserve">Grains/ Cereals </v>
      </c>
      <c r="L831" t="str">
        <f>_xlfn.XLOOKUP(Table6[[#This Row],[Order ID]],Table5[OrderID],Table5[ShipmentMode],"Error",0)</f>
        <v>DHL</v>
      </c>
    </row>
    <row r="832" spans="2:12">
      <c r="B832">
        <v>831</v>
      </c>
      <c r="C832">
        <v>10557</v>
      </c>
      <c r="D832" t="s">
        <v>845</v>
      </c>
      <c r="E832">
        <v>20</v>
      </c>
      <c r="F832" t="s">
        <v>1331</v>
      </c>
      <c r="G832" s="1">
        <f>DATE(LEFT(Table6[[#This Row],[Shipment Date]],4), MID(Table6[[#This Row],[Shipment Date]],5,2), RIGHT(Table6[[#This Row],[Shipment Date]],2))</f>
        <v>42531</v>
      </c>
      <c r="H832" s="9">
        <f>_xlfn.XLOOKUP(Table6[[#This Row],[Order ID]],Table5[OrderID],Table5[OrderDate],"Error",0)</f>
        <v>42524</v>
      </c>
      <c r="I832" s="6">
        <f>Table6[[#This Row],['[Formatted'] Shipment Dates]]-Table6[[#This Row],[Order Dates]]</f>
        <v>7</v>
      </c>
      <c r="J832" t="str">
        <f>_xlfn.XLOOKUP(Table6[[#This Row],[Product ID]],Product[Product ID],Product[Product Name],"ERROR",0)</f>
        <v>Rhönbräu Klosterbier</v>
      </c>
      <c r="K832" t="str">
        <f>_xlfn.XLOOKUP(Table6[[#This Row],[Product Name]],Product[Product Name],Product[Category],"ERROR",0)</f>
        <v xml:space="preserve">Drinks </v>
      </c>
      <c r="L832" t="str">
        <f>_xlfn.XLOOKUP(Table6[[#This Row],[Order ID]],Table5[OrderID],Table5[ShipmentMode],"Error",0)</f>
        <v>DHL</v>
      </c>
    </row>
    <row r="833" spans="2:12">
      <c r="B833">
        <v>832</v>
      </c>
      <c r="C833">
        <v>10558</v>
      </c>
      <c r="D833" t="s">
        <v>772</v>
      </c>
      <c r="E833">
        <v>25</v>
      </c>
      <c r="F833" t="s">
        <v>1331</v>
      </c>
      <c r="G833" s="1">
        <f>DATE(LEFT(Table6[[#This Row],[Shipment Date]],4), MID(Table6[[#This Row],[Shipment Date]],5,2), RIGHT(Table6[[#This Row],[Shipment Date]],2))</f>
        <v>42531</v>
      </c>
      <c r="H833" s="9">
        <f>_xlfn.XLOOKUP(Table6[[#This Row],[Order ID]],Table5[OrderID],Table5[OrderDate],"Error",0)</f>
        <v>42525</v>
      </c>
      <c r="I833" s="6">
        <f>Table6[[#This Row],['[Formatted'] Shipment Dates]]-Table6[[#This Row],[Order Dates]]</f>
        <v>6</v>
      </c>
      <c r="J833" t="str">
        <f>_xlfn.XLOOKUP(Table6[[#This Row],[Product ID]],Product[Product ID],Product[Product Name],"ERROR",0)</f>
        <v>Zaanse koeken</v>
      </c>
      <c r="K833" t="str">
        <f>_xlfn.XLOOKUP(Table6[[#This Row],[Product Name]],Product[Product Name],Product[Category],"ERROR",0)</f>
        <v>Desserts</v>
      </c>
      <c r="L833" t="str">
        <f>_xlfn.XLOOKUP(Table6[[#This Row],[Order ID]],Table5[OrderID],Table5[ShipmentMode],"Error",0)</f>
        <v>DHL</v>
      </c>
    </row>
    <row r="834" spans="2:12">
      <c r="B834">
        <v>833</v>
      </c>
      <c r="C834">
        <v>10558</v>
      </c>
      <c r="D834" t="s">
        <v>784</v>
      </c>
      <c r="E834">
        <v>20</v>
      </c>
      <c r="F834" t="s">
        <v>1331</v>
      </c>
      <c r="G834" s="1">
        <f>DATE(LEFT(Table6[[#This Row],[Shipment Date]],4), MID(Table6[[#This Row],[Shipment Date]],5,2), RIGHT(Table6[[#This Row],[Shipment Date]],2))</f>
        <v>42531</v>
      </c>
      <c r="H834" s="9">
        <f>_xlfn.XLOOKUP(Table6[[#This Row],[Order ID]],Table5[OrderID],Table5[OrderDate],"Error",0)</f>
        <v>42525</v>
      </c>
      <c r="I834" s="6">
        <f>Table6[[#This Row],['[Formatted'] Shipment Dates]]-Table6[[#This Row],[Order Dates]]</f>
        <v>6</v>
      </c>
      <c r="J834" t="str">
        <f>_xlfn.XLOOKUP(Table6[[#This Row],[Product ID]],Product[Product ID],Product[Product Name],"ERROR",0)</f>
        <v>Manjimup Dried Apples</v>
      </c>
      <c r="K834" t="str">
        <f>_xlfn.XLOOKUP(Table6[[#This Row],[Product Name]],Product[Product Name],Product[Category],"ERROR",0)</f>
        <v xml:space="preserve">Produce </v>
      </c>
      <c r="L834" t="str">
        <f>_xlfn.XLOOKUP(Table6[[#This Row],[Order ID]],Table5[OrderID],Table5[ShipmentMode],"Error",0)</f>
        <v>DHL</v>
      </c>
    </row>
    <row r="835" spans="2:12">
      <c r="B835">
        <v>834</v>
      </c>
      <c r="C835">
        <v>10558</v>
      </c>
      <c r="D835" t="s">
        <v>787</v>
      </c>
      <c r="E835">
        <v>30</v>
      </c>
      <c r="F835" t="s">
        <v>1331</v>
      </c>
      <c r="G835" s="1">
        <f>DATE(LEFT(Table6[[#This Row],[Shipment Date]],4), MID(Table6[[#This Row],[Shipment Date]],5,2), RIGHT(Table6[[#This Row],[Shipment Date]],2))</f>
        <v>42531</v>
      </c>
      <c r="H835" s="9">
        <f>_xlfn.XLOOKUP(Table6[[#This Row],[Order ID]],Table5[OrderID],Table5[OrderDate],"Error",0)</f>
        <v>42525</v>
      </c>
      <c r="I835" s="6">
        <f>Table6[[#This Row],['[Formatted'] Shipment Dates]]-Table6[[#This Row],[Order Dates]]</f>
        <v>6</v>
      </c>
      <c r="J835" t="str">
        <f>_xlfn.XLOOKUP(Table6[[#This Row],[Product ID]],Product[Product ID],Product[Product Name],"ERROR",0)</f>
        <v>Filo Mix</v>
      </c>
      <c r="K835" t="str">
        <f>_xlfn.XLOOKUP(Table6[[#This Row],[Product Name]],Product[Product Name],Product[Category],"ERROR",0)</f>
        <v xml:space="preserve">Grains/ Cereals </v>
      </c>
      <c r="L835" t="str">
        <f>_xlfn.XLOOKUP(Table6[[#This Row],[Order ID]],Table5[OrderID],Table5[ShipmentMode],"Error",0)</f>
        <v>DHL</v>
      </c>
    </row>
    <row r="836" spans="2:12">
      <c r="B836">
        <v>835</v>
      </c>
      <c r="C836">
        <v>10558</v>
      </c>
      <c r="D836" t="s">
        <v>789</v>
      </c>
      <c r="E836">
        <v>18</v>
      </c>
      <c r="F836" t="s">
        <v>1331</v>
      </c>
      <c r="G836" s="1">
        <f>DATE(LEFT(Table6[[#This Row],[Shipment Date]],4), MID(Table6[[#This Row],[Shipment Date]],5,2), RIGHT(Table6[[#This Row],[Shipment Date]],2))</f>
        <v>42531</v>
      </c>
      <c r="H836" s="9">
        <f>_xlfn.XLOOKUP(Table6[[#This Row],[Order ID]],Table5[OrderID],Table5[OrderDate],"Error",0)</f>
        <v>42525</v>
      </c>
      <c r="I836" s="6">
        <f>Table6[[#This Row],['[Formatted'] Shipment Dates]]-Table6[[#This Row],[Order Dates]]</f>
        <v>6</v>
      </c>
      <c r="J836" t="str">
        <f>_xlfn.XLOOKUP(Table6[[#This Row],[Product ID]],Product[Product ID],Product[Product Name],"ERROR",0)</f>
        <v>Perth Pasties</v>
      </c>
      <c r="K836" t="str">
        <f>_xlfn.XLOOKUP(Table6[[#This Row],[Product Name]],Product[Product Name],Product[Category],"ERROR",0)</f>
        <v>Meat/ Poultry</v>
      </c>
      <c r="L836" t="str">
        <f>_xlfn.XLOOKUP(Table6[[#This Row],[Order ID]],Table5[OrderID],Table5[ShipmentMode],"Error",0)</f>
        <v>DHL</v>
      </c>
    </row>
    <row r="837" spans="2:12">
      <c r="B837">
        <v>836</v>
      </c>
      <c r="C837">
        <v>10558</v>
      </c>
      <c r="D837" t="s">
        <v>839</v>
      </c>
      <c r="E837">
        <v>3</v>
      </c>
      <c r="F837" t="s">
        <v>1322</v>
      </c>
      <c r="G837" s="1">
        <f>DATE(LEFT(Table6[[#This Row],[Shipment Date]],4), MID(Table6[[#This Row],[Shipment Date]],5,2), RIGHT(Table6[[#This Row],[Shipment Date]],2))</f>
        <v>42534</v>
      </c>
      <c r="H837" s="9">
        <f>_xlfn.XLOOKUP(Table6[[#This Row],[Order ID]],Table5[OrderID],Table5[OrderDate],"Error",0)</f>
        <v>42525</v>
      </c>
      <c r="I837" s="6">
        <f>Table6[[#This Row],['[Formatted'] Shipment Dates]]-Table6[[#This Row],[Order Dates]]</f>
        <v>9</v>
      </c>
      <c r="J837" t="str">
        <f>_xlfn.XLOOKUP(Table6[[#This Row],[Product ID]],Product[Product ID],Product[Product Name],"ERROR",0)</f>
        <v>Röd Kaviar</v>
      </c>
      <c r="K837" t="str">
        <f>_xlfn.XLOOKUP(Table6[[#This Row],[Product Name]],Product[Product Name],Product[Category],"ERROR",0)</f>
        <v>Seafood</v>
      </c>
      <c r="L837" t="str">
        <f>_xlfn.XLOOKUP(Table6[[#This Row],[Order ID]],Table5[OrderID],Table5[ShipmentMode],"Error",0)</f>
        <v>DHL</v>
      </c>
    </row>
    <row r="838" spans="2:12">
      <c r="B838">
        <v>837</v>
      </c>
      <c r="C838">
        <v>10559</v>
      </c>
      <c r="D838" t="s">
        <v>757</v>
      </c>
      <c r="E838">
        <v>12</v>
      </c>
      <c r="F838" t="s">
        <v>1322</v>
      </c>
      <c r="G838" s="1">
        <f>DATE(LEFT(Table6[[#This Row],[Shipment Date]],4), MID(Table6[[#This Row],[Shipment Date]],5,2), RIGHT(Table6[[#This Row],[Shipment Date]],2))</f>
        <v>42534</v>
      </c>
      <c r="H838" s="9">
        <f>_xlfn.XLOOKUP(Table6[[#This Row],[Order ID]],Table5[OrderID],Table5[OrderDate],"Error",0)</f>
        <v>42526</v>
      </c>
      <c r="I838" s="6">
        <f>Table6[[#This Row],['[Formatted'] Shipment Dates]]-Table6[[#This Row],[Order Dates]]</f>
        <v>8</v>
      </c>
      <c r="J838" t="str">
        <f>_xlfn.XLOOKUP(Table6[[#This Row],[Product ID]],Product[Product ID],Product[Product Name],"ERROR",0)</f>
        <v>Jack's New England Clam Chowder</v>
      </c>
      <c r="K838" t="str">
        <f>_xlfn.XLOOKUP(Table6[[#This Row],[Product Name]],Product[Product Name],Product[Category],"ERROR",0)</f>
        <v>Seafood</v>
      </c>
      <c r="L838" t="str">
        <f>_xlfn.XLOOKUP(Table6[[#This Row],[Order ID]],Table5[OrderID],Table5[ShipmentMode],"Error",0)</f>
        <v>DHL Express</v>
      </c>
    </row>
    <row r="839" spans="2:12">
      <c r="B839">
        <v>838</v>
      </c>
      <c r="C839">
        <v>10559</v>
      </c>
      <c r="D839" t="s">
        <v>794</v>
      </c>
      <c r="E839">
        <v>18</v>
      </c>
      <c r="F839" t="s">
        <v>1332</v>
      </c>
      <c r="G839" s="1">
        <f>DATE(LEFT(Table6[[#This Row],[Shipment Date]],4), MID(Table6[[#This Row],[Shipment Date]],5,2), RIGHT(Table6[[#This Row],[Shipment Date]],2))</f>
        <v>42530</v>
      </c>
      <c r="H839" s="9">
        <f>_xlfn.XLOOKUP(Table6[[#This Row],[Order ID]],Table5[OrderID],Table5[OrderDate],"Error",0)</f>
        <v>42526</v>
      </c>
      <c r="I839" s="6">
        <f>Table6[[#This Row],['[Formatted'] Shipment Dates]]-Table6[[#This Row],[Order Dates]]</f>
        <v>4</v>
      </c>
      <c r="J839" t="str">
        <f>_xlfn.XLOOKUP(Table6[[#This Row],[Product ID]],Product[Product ID],Product[Product Name],"ERROR",0)</f>
        <v>Pâté chinois</v>
      </c>
      <c r="K839" t="str">
        <f>_xlfn.XLOOKUP(Table6[[#This Row],[Product Name]],Product[Product Name],Product[Category],"ERROR",0)</f>
        <v>Meat/ Poultry</v>
      </c>
      <c r="L839" t="str">
        <f>_xlfn.XLOOKUP(Table6[[#This Row],[Order ID]],Table5[OrderID],Table5[ShipmentMode],"Error",0)</f>
        <v>DHL Express</v>
      </c>
    </row>
    <row r="840" spans="2:12">
      <c r="B840">
        <v>839</v>
      </c>
      <c r="C840">
        <v>10560</v>
      </c>
      <c r="D840" t="s">
        <v>728</v>
      </c>
      <c r="E840">
        <v>20</v>
      </c>
      <c r="F840" t="s">
        <v>1332</v>
      </c>
      <c r="G840" s="1">
        <f>DATE(LEFT(Table6[[#This Row],[Shipment Date]],4), MID(Table6[[#This Row],[Shipment Date]],5,2), RIGHT(Table6[[#This Row],[Shipment Date]],2))</f>
        <v>42530</v>
      </c>
      <c r="H840" s="9">
        <f>_xlfn.XLOOKUP(Table6[[#This Row],[Order ID]],Table5[OrderID],Table5[OrderDate],"Error",0)</f>
        <v>42527</v>
      </c>
      <c r="I840" s="6">
        <f>Table6[[#This Row],['[Formatted'] Shipment Dates]]-Table6[[#This Row],[Order Dates]]</f>
        <v>3</v>
      </c>
      <c r="J840" t="str">
        <f>_xlfn.XLOOKUP(Table6[[#This Row],[Product ID]],Product[Product ID],Product[Product Name],"ERROR",0)</f>
        <v>Nord-Ost Matjeshering</v>
      </c>
      <c r="K840" t="str">
        <f>_xlfn.XLOOKUP(Table6[[#This Row],[Product Name]],Product[Product Name],Product[Category],"ERROR",0)</f>
        <v>Seafood</v>
      </c>
      <c r="L840" t="str">
        <f>_xlfn.XLOOKUP(Table6[[#This Row],[Order ID]],Table5[OrderID],Table5[ShipmentMode],"Error",0)</f>
        <v>DHL Express</v>
      </c>
    </row>
    <row r="841" spans="2:12">
      <c r="B841">
        <v>840</v>
      </c>
      <c r="C841">
        <v>10560</v>
      </c>
      <c r="D841" t="s">
        <v>813</v>
      </c>
      <c r="E841">
        <v>15</v>
      </c>
      <c r="F841" t="s">
        <v>1332</v>
      </c>
      <c r="G841" s="1">
        <f>DATE(LEFT(Table6[[#This Row],[Shipment Date]],4), MID(Table6[[#This Row],[Shipment Date]],5,2), RIGHT(Table6[[#This Row],[Shipment Date]],2))</f>
        <v>42530</v>
      </c>
      <c r="H841" s="9">
        <f>_xlfn.XLOOKUP(Table6[[#This Row],[Order ID]],Table5[OrderID],Table5[OrderDate],"Error",0)</f>
        <v>42527</v>
      </c>
      <c r="I841" s="6">
        <f>Table6[[#This Row],['[Formatted'] Shipment Dates]]-Table6[[#This Row],[Order Dates]]</f>
        <v>3</v>
      </c>
      <c r="J841" t="str">
        <f>_xlfn.XLOOKUP(Table6[[#This Row],[Product ID]],Product[Product ID],Product[Product Name],"ERROR",0)</f>
        <v>Tarte au sucre</v>
      </c>
      <c r="K841" t="str">
        <f>_xlfn.XLOOKUP(Table6[[#This Row],[Product Name]],Product[Product Name],Product[Category],"ERROR",0)</f>
        <v>Desserts</v>
      </c>
      <c r="L841" t="str">
        <f>_xlfn.XLOOKUP(Table6[[#This Row],[Order ID]],Table5[OrderID],Table5[ShipmentMode],"Error",0)</f>
        <v>DHL Express</v>
      </c>
    </row>
    <row r="842" spans="2:12">
      <c r="B842">
        <v>841</v>
      </c>
      <c r="C842">
        <v>10561</v>
      </c>
      <c r="D842" t="s">
        <v>765</v>
      </c>
      <c r="E842">
        <v>10</v>
      </c>
      <c r="F842" t="s">
        <v>1332</v>
      </c>
      <c r="G842" s="1">
        <f>DATE(LEFT(Table6[[#This Row],[Shipment Date]],4), MID(Table6[[#This Row],[Shipment Date]],5,2), RIGHT(Table6[[#This Row],[Shipment Date]],2))</f>
        <v>42530</v>
      </c>
      <c r="H842" s="9">
        <f>_xlfn.XLOOKUP(Table6[[#This Row],[Order ID]],Table5[OrderID],Table5[OrderDate],"Error",0)</f>
        <v>42527</v>
      </c>
      <c r="I842" s="6">
        <f>Table6[[#This Row],['[Formatted'] Shipment Dates]]-Table6[[#This Row],[Order Dates]]</f>
        <v>3</v>
      </c>
      <c r="J842" t="str">
        <f>_xlfn.XLOOKUP(Table6[[#This Row],[Product ID]],Product[Product ID],Product[Product Name],"ERROR",0)</f>
        <v>Gula Malacca</v>
      </c>
      <c r="K842" t="str">
        <f>_xlfn.XLOOKUP(Table6[[#This Row],[Product Name]],Product[Product Name],Product[Category],"ERROR",0)</f>
        <v>Condiments</v>
      </c>
      <c r="L842" t="str">
        <f>_xlfn.XLOOKUP(Table6[[#This Row],[Order ID]],Table5[OrderID],Table5[ShipmentMode],"Error",0)</f>
        <v>DHL</v>
      </c>
    </row>
    <row r="843" spans="2:12">
      <c r="B843">
        <v>842</v>
      </c>
      <c r="C843">
        <v>10561</v>
      </c>
      <c r="D843" t="s">
        <v>784</v>
      </c>
      <c r="E843">
        <v>50</v>
      </c>
      <c r="F843" t="s">
        <v>1333</v>
      </c>
      <c r="G843" s="1">
        <f>DATE(LEFT(Table6[[#This Row],[Shipment Date]],4), MID(Table6[[#This Row],[Shipment Date]],5,2), RIGHT(Table6[[#This Row],[Shipment Date]],2))</f>
        <v>42533</v>
      </c>
      <c r="H843" s="9">
        <f>_xlfn.XLOOKUP(Table6[[#This Row],[Order ID]],Table5[OrderID],Table5[OrderDate],"Error",0)</f>
        <v>42527</v>
      </c>
      <c r="I843" s="6">
        <f>Table6[[#This Row],['[Formatted'] Shipment Dates]]-Table6[[#This Row],[Order Dates]]</f>
        <v>6</v>
      </c>
      <c r="J843" t="str">
        <f>_xlfn.XLOOKUP(Table6[[#This Row],[Product ID]],Product[Product ID],Product[Product Name],"ERROR",0)</f>
        <v>Manjimup Dried Apples</v>
      </c>
      <c r="K843" t="str">
        <f>_xlfn.XLOOKUP(Table6[[#This Row],[Product Name]],Product[Product Name],Product[Category],"ERROR",0)</f>
        <v xml:space="preserve">Produce </v>
      </c>
      <c r="L843" t="str">
        <f>_xlfn.XLOOKUP(Table6[[#This Row],[Order ID]],Table5[OrderID],Table5[ShipmentMode],"Error",0)</f>
        <v>DHL</v>
      </c>
    </row>
    <row r="844" spans="2:12">
      <c r="B844">
        <v>843</v>
      </c>
      <c r="C844">
        <v>10562</v>
      </c>
      <c r="D844" t="s">
        <v>736</v>
      </c>
      <c r="E844">
        <v>20</v>
      </c>
      <c r="F844" t="s">
        <v>1333</v>
      </c>
      <c r="G844" s="1">
        <f>DATE(LEFT(Table6[[#This Row],[Shipment Date]],4), MID(Table6[[#This Row],[Shipment Date]],5,2), RIGHT(Table6[[#This Row],[Shipment Date]],2))</f>
        <v>42533</v>
      </c>
      <c r="H844" s="9">
        <f>_xlfn.XLOOKUP(Table6[[#This Row],[Order ID]],Table5[OrderID],Table5[OrderDate],"Error",0)</f>
        <v>42530</v>
      </c>
      <c r="I844" s="6">
        <f>Table6[[#This Row],['[Formatted'] Shipment Dates]]-Table6[[#This Row],[Order Dates]]</f>
        <v>3</v>
      </c>
      <c r="J844" t="str">
        <f>_xlfn.XLOOKUP(Table6[[#This Row],[Product ID]],Product[Product ID],Product[Product Name],"ERROR",0)</f>
        <v>Geitost</v>
      </c>
      <c r="K844" t="str">
        <f>_xlfn.XLOOKUP(Table6[[#This Row],[Product Name]],Product[Product Name],Product[Category],"ERROR",0)</f>
        <v>Dairy Products</v>
      </c>
      <c r="L844" t="str">
        <f>_xlfn.XLOOKUP(Table6[[#This Row],[Order ID]],Table5[OrderID],Table5[ShipmentMode],"Error",0)</f>
        <v>DHL Express</v>
      </c>
    </row>
    <row r="845" spans="2:12">
      <c r="B845">
        <v>844</v>
      </c>
      <c r="C845">
        <v>10562</v>
      </c>
      <c r="D845" t="s">
        <v>813</v>
      </c>
      <c r="E845">
        <v>10</v>
      </c>
      <c r="F845" t="s">
        <v>1334</v>
      </c>
      <c r="G845" s="1">
        <f>DATE(LEFT(Table6[[#This Row],[Shipment Date]],4), MID(Table6[[#This Row],[Shipment Date]],5,2), RIGHT(Table6[[#This Row],[Shipment Date]],2))</f>
        <v>42545</v>
      </c>
      <c r="H845" s="9">
        <f>_xlfn.XLOOKUP(Table6[[#This Row],[Order ID]],Table5[OrderID],Table5[OrderDate],"Error",0)</f>
        <v>42530</v>
      </c>
      <c r="I845" s="6">
        <f>Table6[[#This Row],['[Formatted'] Shipment Dates]]-Table6[[#This Row],[Order Dates]]</f>
        <v>15</v>
      </c>
      <c r="J845" t="str">
        <f>_xlfn.XLOOKUP(Table6[[#This Row],[Product ID]],Product[Product ID],Product[Product Name],"ERROR",0)</f>
        <v>Tarte au sucre</v>
      </c>
      <c r="K845" t="str">
        <f>_xlfn.XLOOKUP(Table6[[#This Row],[Product Name]],Product[Product Name],Product[Category],"ERROR",0)</f>
        <v>Desserts</v>
      </c>
      <c r="L845" t="str">
        <f>_xlfn.XLOOKUP(Table6[[#This Row],[Order ID]],Table5[OrderID],Table5[ShipmentMode],"Error",0)</f>
        <v>DHL Express</v>
      </c>
    </row>
    <row r="846" spans="2:12">
      <c r="B846">
        <v>845</v>
      </c>
      <c r="C846">
        <v>10563</v>
      </c>
      <c r="D846" t="s">
        <v>744</v>
      </c>
      <c r="E846">
        <v>25</v>
      </c>
      <c r="F846" t="s">
        <v>1334</v>
      </c>
      <c r="G846" s="1">
        <f>DATE(LEFT(Table6[[#This Row],[Shipment Date]],4), MID(Table6[[#This Row],[Shipment Date]],5,2), RIGHT(Table6[[#This Row],[Shipment Date]],2))</f>
        <v>42545</v>
      </c>
      <c r="H846" s="9">
        <f>_xlfn.XLOOKUP(Table6[[#This Row],[Order ID]],Table5[OrderID],Table5[OrderDate],"Error",0)</f>
        <v>42531</v>
      </c>
      <c r="I846" s="6">
        <f>Table6[[#This Row],['[Formatted'] Shipment Dates]]-Table6[[#This Row],[Order Dates]]</f>
        <v>14</v>
      </c>
      <c r="J846" t="str">
        <f>_xlfn.XLOOKUP(Table6[[#This Row],[Product ID]],Product[Product ID],Product[Product Name],"ERROR",0)</f>
        <v>Inlagd Sill</v>
      </c>
      <c r="K846" t="str">
        <f>_xlfn.XLOOKUP(Table6[[#This Row],[Product Name]],Product[Product Name],Product[Category],"ERROR",0)</f>
        <v>Seafood</v>
      </c>
      <c r="L846" t="str">
        <f>_xlfn.XLOOKUP(Table6[[#This Row],[Order ID]],Table5[OrderID],Table5[ShipmentMode],"Error",0)</f>
        <v>DHL</v>
      </c>
    </row>
    <row r="847" spans="2:12">
      <c r="B847">
        <v>846</v>
      </c>
      <c r="C847">
        <v>10563</v>
      </c>
      <c r="D847" t="s">
        <v>787</v>
      </c>
      <c r="E847">
        <v>70</v>
      </c>
      <c r="F847" t="s">
        <v>1335</v>
      </c>
      <c r="G847" s="1">
        <f>DATE(LEFT(Table6[[#This Row],[Shipment Date]],4), MID(Table6[[#This Row],[Shipment Date]],5,2), RIGHT(Table6[[#This Row],[Shipment Date]],2))</f>
        <v>42537</v>
      </c>
      <c r="H847" s="9">
        <f>_xlfn.XLOOKUP(Table6[[#This Row],[Order ID]],Table5[OrderID],Table5[OrderDate],"Error",0)</f>
        <v>42531</v>
      </c>
      <c r="I847" s="6">
        <f>Table6[[#This Row],['[Formatted'] Shipment Dates]]-Table6[[#This Row],[Order Dates]]</f>
        <v>6</v>
      </c>
      <c r="J847" t="str">
        <f>_xlfn.XLOOKUP(Table6[[#This Row],[Product ID]],Product[Product ID],Product[Product Name],"ERROR",0)</f>
        <v>Filo Mix</v>
      </c>
      <c r="K847" t="str">
        <f>_xlfn.XLOOKUP(Table6[[#This Row],[Product Name]],Product[Product Name],Product[Category],"ERROR",0)</f>
        <v xml:space="preserve">Grains/ Cereals </v>
      </c>
      <c r="L847" t="str">
        <f>_xlfn.XLOOKUP(Table6[[#This Row],[Order ID]],Table5[OrderID],Table5[ShipmentMode],"Error",0)</f>
        <v>DHL</v>
      </c>
    </row>
    <row r="848" spans="2:12">
      <c r="B848">
        <v>847</v>
      </c>
      <c r="C848">
        <v>10564</v>
      </c>
      <c r="D848" t="s">
        <v>694</v>
      </c>
      <c r="E848">
        <v>16</v>
      </c>
      <c r="F848" t="s">
        <v>1335</v>
      </c>
      <c r="G848" s="1">
        <f>DATE(LEFT(Table6[[#This Row],[Shipment Date]],4), MID(Table6[[#This Row],[Shipment Date]],5,2), RIGHT(Table6[[#This Row],[Shipment Date]],2))</f>
        <v>42537</v>
      </c>
      <c r="H848" s="9">
        <f>_xlfn.XLOOKUP(Table6[[#This Row],[Order ID]],Table5[OrderID],Table5[OrderDate],"Error",0)</f>
        <v>42531</v>
      </c>
      <c r="I848" s="6">
        <f>Table6[[#This Row],['[Formatted'] Shipment Dates]]-Table6[[#This Row],[Order Dates]]</f>
        <v>6</v>
      </c>
      <c r="J848" t="str">
        <f>_xlfn.XLOOKUP(Table6[[#This Row],[Product ID]],Product[Product ID],Product[Product Name],"ERROR",0)</f>
        <v>Alice Mutton</v>
      </c>
      <c r="K848" t="str">
        <f>_xlfn.XLOOKUP(Table6[[#This Row],[Product Name]],Product[Product Name],Product[Category],"ERROR",0)</f>
        <v>Meat/ Poultry</v>
      </c>
      <c r="L848" t="str">
        <f>_xlfn.XLOOKUP(Table6[[#This Row],[Order ID]],Table5[OrderID],Table5[ShipmentMode],"Error",0)</f>
        <v>UPS</v>
      </c>
    </row>
    <row r="849" spans="2:12">
      <c r="B849">
        <v>848</v>
      </c>
      <c r="C849">
        <v>10564</v>
      </c>
      <c r="D849" t="s">
        <v>731</v>
      </c>
      <c r="E849">
        <v>6</v>
      </c>
      <c r="F849" t="s">
        <v>1335</v>
      </c>
      <c r="G849" s="1">
        <f>DATE(LEFT(Table6[[#This Row],[Shipment Date]],4), MID(Table6[[#This Row],[Shipment Date]],5,2), RIGHT(Table6[[#This Row],[Shipment Date]],2))</f>
        <v>42537</v>
      </c>
      <c r="H849" s="9">
        <f>_xlfn.XLOOKUP(Table6[[#This Row],[Order ID]],Table5[OrderID],Table5[OrderDate],"Error",0)</f>
        <v>42531</v>
      </c>
      <c r="I849" s="6">
        <f>Table6[[#This Row],['[Formatted'] Shipment Dates]]-Table6[[#This Row],[Order Dates]]</f>
        <v>6</v>
      </c>
      <c r="J849" t="str">
        <f>_xlfn.XLOOKUP(Table6[[#This Row],[Product ID]],Product[Product ID],Product[Product Name],"ERROR",0)</f>
        <v>Gorgonzola Telino</v>
      </c>
      <c r="K849" t="str">
        <f>_xlfn.XLOOKUP(Table6[[#This Row],[Product Name]],Product[Product Name],Product[Category],"ERROR",0)</f>
        <v>Dairy Products</v>
      </c>
      <c r="L849" t="str">
        <f>_xlfn.XLOOKUP(Table6[[#This Row],[Order ID]],Table5[OrderID],Table5[ShipmentMode],"Error",0)</f>
        <v>UPS</v>
      </c>
    </row>
    <row r="850" spans="2:12">
      <c r="B850">
        <v>849</v>
      </c>
      <c r="C850">
        <v>10564</v>
      </c>
      <c r="D850" t="s">
        <v>794</v>
      </c>
      <c r="E850">
        <v>25</v>
      </c>
      <c r="F850" t="s">
        <v>1336</v>
      </c>
      <c r="G850" s="1">
        <f>DATE(LEFT(Table6[[#This Row],[Shipment Date]],4), MID(Table6[[#This Row],[Shipment Date]],5,2), RIGHT(Table6[[#This Row],[Shipment Date]],2))</f>
        <v>42539</v>
      </c>
      <c r="H850" s="9">
        <f>_xlfn.XLOOKUP(Table6[[#This Row],[Order ID]],Table5[OrderID],Table5[OrderDate],"Error",0)</f>
        <v>42531</v>
      </c>
      <c r="I850" s="6">
        <f>Table6[[#This Row],['[Formatted'] Shipment Dates]]-Table6[[#This Row],[Order Dates]]</f>
        <v>8</v>
      </c>
      <c r="J850" t="str">
        <f>_xlfn.XLOOKUP(Table6[[#This Row],[Product ID]],Product[Product ID],Product[Product Name],"ERROR",0)</f>
        <v>Pâté chinois</v>
      </c>
      <c r="K850" t="str">
        <f>_xlfn.XLOOKUP(Table6[[#This Row],[Product Name]],Product[Product Name],Product[Category],"ERROR",0)</f>
        <v>Meat/ Poultry</v>
      </c>
      <c r="L850" t="str">
        <f>_xlfn.XLOOKUP(Table6[[#This Row],[Order ID]],Table5[OrderID],Table5[ShipmentMode],"Error",0)</f>
        <v>UPS</v>
      </c>
    </row>
    <row r="851" spans="2:12">
      <c r="B851">
        <v>850</v>
      </c>
      <c r="C851">
        <v>10565</v>
      </c>
      <c r="D851" t="s">
        <v>711</v>
      </c>
      <c r="E851">
        <v>25</v>
      </c>
      <c r="F851" t="s">
        <v>1336</v>
      </c>
      <c r="G851" s="1">
        <f>DATE(LEFT(Table6[[#This Row],[Shipment Date]],4), MID(Table6[[#This Row],[Shipment Date]],5,2), RIGHT(Table6[[#This Row],[Shipment Date]],2))</f>
        <v>42539</v>
      </c>
      <c r="H851" s="9">
        <f>_xlfn.XLOOKUP(Table6[[#This Row],[Order ID]],Table5[OrderID],Table5[OrderDate],"Error",0)</f>
        <v>42532</v>
      </c>
      <c r="I851" s="6">
        <f>Table6[[#This Row],['[Formatted'] Shipment Dates]]-Table6[[#This Row],[Order Dates]]</f>
        <v>7</v>
      </c>
      <c r="J851" t="str">
        <f>_xlfn.XLOOKUP(Table6[[#This Row],[Product ID]],Product[Product ID],Product[Product Name],"ERROR",0)</f>
        <v>Guaraná Fantástica</v>
      </c>
      <c r="K851" t="str">
        <f>_xlfn.XLOOKUP(Table6[[#This Row],[Product Name]],Product[Product Name],Product[Category],"ERROR",0)</f>
        <v xml:space="preserve">Drinks </v>
      </c>
      <c r="L851" t="str">
        <f>_xlfn.XLOOKUP(Table6[[#This Row],[Order ID]],Table5[OrderID],Table5[ShipmentMode],"Error",0)</f>
        <v>DHL</v>
      </c>
    </row>
    <row r="852" spans="2:12">
      <c r="B852">
        <v>851</v>
      </c>
      <c r="C852">
        <v>10565</v>
      </c>
      <c r="D852" t="s">
        <v>819</v>
      </c>
      <c r="E852">
        <v>18</v>
      </c>
      <c r="F852" t="s">
        <v>1336</v>
      </c>
      <c r="G852" s="1">
        <f>DATE(LEFT(Table6[[#This Row],[Shipment Date]],4), MID(Table6[[#This Row],[Shipment Date]],5,2), RIGHT(Table6[[#This Row],[Shipment Date]],2))</f>
        <v>42539</v>
      </c>
      <c r="H852" s="9">
        <f>_xlfn.XLOOKUP(Table6[[#This Row],[Order ID]],Table5[OrderID],Table5[OrderDate],"Error",0)</f>
        <v>42532</v>
      </c>
      <c r="I852" s="6">
        <f>Table6[[#This Row],['[Formatted'] Shipment Dates]]-Table6[[#This Row],[Order Dates]]</f>
        <v>7</v>
      </c>
      <c r="J852" t="str">
        <f>_xlfn.XLOOKUP(Table6[[#This Row],[Product ID]],Product[Product ID],Product[Product Name],"ERROR",0)</f>
        <v>Wimmers gute Semmelknödel</v>
      </c>
      <c r="K852" t="str">
        <f>_xlfn.XLOOKUP(Table6[[#This Row],[Product Name]],Product[Product Name],Product[Category],"ERROR",0)</f>
        <v xml:space="preserve">Grains/ Cereals </v>
      </c>
      <c r="L852" t="str">
        <f>_xlfn.XLOOKUP(Table6[[#This Row],[Order ID]],Table5[OrderID],Table5[ShipmentMode],"Error",0)</f>
        <v>DHL</v>
      </c>
    </row>
    <row r="853" spans="2:12">
      <c r="B853">
        <v>852</v>
      </c>
      <c r="C853">
        <v>10566</v>
      </c>
      <c r="D853" t="s">
        <v>679</v>
      </c>
      <c r="E853">
        <v>35</v>
      </c>
      <c r="F853" t="s">
        <v>1336</v>
      </c>
      <c r="G853" s="1">
        <f>DATE(LEFT(Table6[[#This Row],[Shipment Date]],4), MID(Table6[[#This Row],[Shipment Date]],5,2), RIGHT(Table6[[#This Row],[Shipment Date]],2))</f>
        <v>42539</v>
      </c>
      <c r="H853" s="9">
        <f>_xlfn.XLOOKUP(Table6[[#This Row],[Order ID]],Table5[OrderID],Table5[OrderDate],"Error",0)</f>
        <v>42533</v>
      </c>
      <c r="I853" s="6">
        <f>Table6[[#This Row],['[Formatted'] Shipment Dates]]-Table6[[#This Row],[Order Dates]]</f>
        <v>6</v>
      </c>
      <c r="J853" t="str">
        <f>_xlfn.XLOOKUP(Table6[[#This Row],[Product ID]],Product[Product ID],Product[Product Name],"ERROR",0)</f>
        <v>Queso Cabrales</v>
      </c>
      <c r="K853" t="str">
        <f>_xlfn.XLOOKUP(Table6[[#This Row],[Product Name]],Product[Product Name],Product[Category],"ERROR",0)</f>
        <v>Dairy Products</v>
      </c>
      <c r="L853" t="str">
        <f>_xlfn.XLOOKUP(Table6[[#This Row],[Order ID]],Table5[OrderID],Table5[ShipmentMode],"Error",0)</f>
        <v>DHL Express</v>
      </c>
    </row>
    <row r="854" spans="2:12">
      <c r="B854">
        <v>853</v>
      </c>
      <c r="C854">
        <v>10566</v>
      </c>
      <c r="D854" t="s">
        <v>696</v>
      </c>
      <c r="E854">
        <v>18</v>
      </c>
      <c r="F854" t="s">
        <v>1336</v>
      </c>
      <c r="G854" s="1">
        <f>DATE(LEFT(Table6[[#This Row],[Shipment Date]],4), MID(Table6[[#This Row],[Shipment Date]],5,2), RIGHT(Table6[[#This Row],[Shipment Date]],2))</f>
        <v>42539</v>
      </c>
      <c r="H854" s="9">
        <f>_xlfn.XLOOKUP(Table6[[#This Row],[Order ID]],Table5[OrderID],Table5[OrderDate],"Error",0)</f>
        <v>42533</v>
      </c>
      <c r="I854" s="6">
        <f>Table6[[#This Row],['[Formatted'] Shipment Dates]]-Table6[[#This Row],[Order Dates]]</f>
        <v>6</v>
      </c>
      <c r="J854" t="str">
        <f>_xlfn.XLOOKUP(Table6[[#This Row],[Product ID]],Product[Product ID],Product[Product Name],"ERROR",0)</f>
        <v>Carnarvon Tigers</v>
      </c>
      <c r="K854" t="str">
        <f>_xlfn.XLOOKUP(Table6[[#This Row],[Product Name]],Product[Product Name],Product[Category],"ERROR",0)</f>
        <v>Seafood</v>
      </c>
      <c r="L854" t="str">
        <f>_xlfn.XLOOKUP(Table6[[#This Row],[Order ID]],Table5[OrderID],Table5[ShipmentMode],"Error",0)</f>
        <v>DHL Express</v>
      </c>
    </row>
    <row r="855" spans="2:12">
      <c r="B855">
        <v>854</v>
      </c>
      <c r="C855">
        <v>10566</v>
      </c>
      <c r="D855" t="s">
        <v>848</v>
      </c>
      <c r="E855">
        <v>10</v>
      </c>
      <c r="F855" t="s">
        <v>1337</v>
      </c>
      <c r="G855" s="1">
        <f>DATE(LEFT(Table6[[#This Row],[Shipment Date]],4), MID(Table6[[#This Row],[Shipment Date]],5,2), RIGHT(Table6[[#This Row],[Shipment Date]],2))</f>
        <v>42538</v>
      </c>
      <c r="H855" s="9">
        <f>_xlfn.XLOOKUP(Table6[[#This Row],[Order ID]],Table5[OrderID],Table5[OrderDate],"Error",0)</f>
        <v>42533</v>
      </c>
      <c r="I855" s="6">
        <f>Table6[[#This Row],['[Formatted'] Shipment Dates]]-Table6[[#This Row],[Order Dates]]</f>
        <v>5</v>
      </c>
      <c r="J855" t="str">
        <f>_xlfn.XLOOKUP(Table6[[#This Row],[Product ID]],Product[Product ID],Product[Product Name],"ERROR",0)</f>
        <v>Lakkalikööri</v>
      </c>
      <c r="K855" t="str">
        <f>_xlfn.XLOOKUP(Table6[[#This Row],[Product Name]],Product[Product Name],Product[Category],"ERROR",0)</f>
        <v xml:space="preserve">Drinks </v>
      </c>
      <c r="L855" t="str">
        <f>_xlfn.XLOOKUP(Table6[[#This Row],[Order ID]],Table5[OrderID],Table5[ShipmentMode],"Error",0)</f>
        <v>DHL Express</v>
      </c>
    </row>
    <row r="856" spans="2:12">
      <c r="B856">
        <v>855</v>
      </c>
      <c r="C856">
        <v>10567</v>
      </c>
      <c r="D856" t="s">
        <v>731</v>
      </c>
      <c r="E856">
        <v>60</v>
      </c>
      <c r="F856" t="s">
        <v>1337</v>
      </c>
      <c r="G856" s="1">
        <f>DATE(LEFT(Table6[[#This Row],[Shipment Date]],4), MID(Table6[[#This Row],[Shipment Date]],5,2), RIGHT(Table6[[#This Row],[Shipment Date]],2))</f>
        <v>42538</v>
      </c>
      <c r="H856" s="9">
        <f>_xlfn.XLOOKUP(Table6[[#This Row],[Order ID]],Table5[OrderID],Table5[OrderDate],"Error",0)</f>
        <v>42533</v>
      </c>
      <c r="I856" s="6">
        <f>Table6[[#This Row],['[Formatted'] Shipment Dates]]-Table6[[#This Row],[Order Dates]]</f>
        <v>5</v>
      </c>
      <c r="J856" t="str">
        <f>_xlfn.XLOOKUP(Table6[[#This Row],[Product ID]],Product[Product ID],Product[Product Name],"ERROR",0)</f>
        <v>Gorgonzola Telino</v>
      </c>
      <c r="K856" t="str">
        <f>_xlfn.XLOOKUP(Table6[[#This Row],[Product Name]],Product[Product Name],Product[Category],"ERROR",0)</f>
        <v>Dairy Products</v>
      </c>
      <c r="L856" t="str">
        <f>_xlfn.XLOOKUP(Table6[[#This Row],[Order ID]],Table5[OrderID],Table5[ShipmentMode],"Error",0)</f>
        <v>DHL Express</v>
      </c>
    </row>
    <row r="857" spans="2:12">
      <c r="B857">
        <v>856</v>
      </c>
      <c r="C857">
        <v>10567</v>
      </c>
      <c r="D857" t="s">
        <v>784</v>
      </c>
      <c r="E857">
        <v>3</v>
      </c>
      <c r="F857" t="s">
        <v>1337</v>
      </c>
      <c r="G857" s="1">
        <f>DATE(LEFT(Table6[[#This Row],[Shipment Date]],4), MID(Table6[[#This Row],[Shipment Date]],5,2), RIGHT(Table6[[#This Row],[Shipment Date]],2))</f>
        <v>42538</v>
      </c>
      <c r="H857" s="9">
        <f>_xlfn.XLOOKUP(Table6[[#This Row],[Order ID]],Table5[OrderID],Table5[OrderDate],"Error",0)</f>
        <v>42533</v>
      </c>
      <c r="I857" s="6">
        <f>Table6[[#This Row],['[Formatted'] Shipment Dates]]-Table6[[#This Row],[Order Dates]]</f>
        <v>5</v>
      </c>
      <c r="J857" t="str">
        <f>_xlfn.XLOOKUP(Table6[[#This Row],[Product ID]],Product[Product ID],Product[Product Name],"ERROR",0)</f>
        <v>Manjimup Dried Apples</v>
      </c>
      <c r="K857" t="str">
        <f>_xlfn.XLOOKUP(Table6[[#This Row],[Product Name]],Product[Product Name],Product[Category],"ERROR",0)</f>
        <v xml:space="preserve">Produce </v>
      </c>
      <c r="L857" t="str">
        <f>_xlfn.XLOOKUP(Table6[[#This Row],[Order ID]],Table5[OrderID],Table5[ShipmentMode],"Error",0)</f>
        <v>DHL Express</v>
      </c>
    </row>
    <row r="858" spans="2:12">
      <c r="B858">
        <v>857</v>
      </c>
      <c r="C858">
        <v>10567</v>
      </c>
      <c r="D858" t="s">
        <v>804</v>
      </c>
      <c r="E858">
        <v>40</v>
      </c>
      <c r="F858" t="s">
        <v>1338</v>
      </c>
      <c r="G858" s="1">
        <f>DATE(LEFT(Table6[[#This Row],[Shipment Date]],4), MID(Table6[[#This Row],[Shipment Date]],5,2), RIGHT(Table6[[#This Row],[Shipment Date]],2))</f>
        <v>42560</v>
      </c>
      <c r="H858" s="9">
        <f>_xlfn.XLOOKUP(Table6[[#This Row],[Order ID]],Table5[OrderID],Table5[OrderDate],"Error",0)</f>
        <v>42533</v>
      </c>
      <c r="I858" s="6">
        <f>Table6[[#This Row],['[Formatted'] Shipment Dates]]-Table6[[#This Row],[Order Dates]]</f>
        <v>27</v>
      </c>
      <c r="J858" t="str">
        <f>_xlfn.XLOOKUP(Table6[[#This Row],[Product ID]],Product[Product ID],Product[Product Name],"ERROR",0)</f>
        <v>Raclette Courdavault</v>
      </c>
      <c r="K858" t="str">
        <f>_xlfn.XLOOKUP(Table6[[#This Row],[Product Name]],Product[Product Name],Product[Category],"ERROR",0)</f>
        <v>Dairy Products</v>
      </c>
      <c r="L858" t="str">
        <f>_xlfn.XLOOKUP(Table6[[#This Row],[Order ID]],Table5[OrderID],Table5[ShipmentMode],"Error",0)</f>
        <v>DHL Express</v>
      </c>
    </row>
    <row r="859" spans="2:12">
      <c r="B859">
        <v>858</v>
      </c>
      <c r="C859">
        <v>10568</v>
      </c>
      <c r="D859" t="s">
        <v>677</v>
      </c>
      <c r="E859">
        <v>5</v>
      </c>
      <c r="F859" t="s">
        <v>1339</v>
      </c>
      <c r="G859" s="1">
        <f>DATE(LEFT(Table6[[#This Row],[Shipment Date]],4), MID(Table6[[#This Row],[Shipment Date]],5,2), RIGHT(Table6[[#This Row],[Shipment Date]],2))</f>
        <v>42562</v>
      </c>
      <c r="H859" s="9">
        <f>_xlfn.XLOOKUP(Table6[[#This Row],[Order ID]],Table5[OrderID],Table5[OrderDate],"Error",0)</f>
        <v>42534</v>
      </c>
      <c r="I859" s="6">
        <f>Table6[[#This Row],['[Formatted'] Shipment Dates]]-Table6[[#This Row],[Order Dates]]</f>
        <v>28</v>
      </c>
      <c r="J859" t="str">
        <f>_xlfn.XLOOKUP(Table6[[#This Row],[Product ID]],Product[Product ID],Product[Product Name],"ERROR",0)</f>
        <v>Ikura</v>
      </c>
      <c r="K859" t="str">
        <f>_xlfn.XLOOKUP(Table6[[#This Row],[Product Name]],Product[Product Name],Product[Category],"ERROR",0)</f>
        <v>Seafood</v>
      </c>
      <c r="L859" t="str">
        <f>_xlfn.XLOOKUP(Table6[[#This Row],[Order ID]],Table5[OrderID],Table5[ShipmentMode],"Error",0)</f>
        <v>UPS</v>
      </c>
    </row>
    <row r="860" spans="2:12">
      <c r="B860">
        <v>859</v>
      </c>
      <c r="C860">
        <v>10569</v>
      </c>
      <c r="D860" t="s">
        <v>731</v>
      </c>
      <c r="E860">
        <v>35</v>
      </c>
      <c r="F860" t="s">
        <v>1339</v>
      </c>
      <c r="G860" s="1">
        <f>DATE(LEFT(Table6[[#This Row],[Shipment Date]],4), MID(Table6[[#This Row],[Shipment Date]],5,2), RIGHT(Table6[[#This Row],[Shipment Date]],2))</f>
        <v>42562</v>
      </c>
      <c r="H860" s="9">
        <f>_xlfn.XLOOKUP(Table6[[#This Row],[Order ID]],Table5[OrderID],Table5[OrderDate],"Error",0)</f>
        <v>42537</v>
      </c>
      <c r="I860" s="6">
        <f>Table6[[#This Row],['[Formatted'] Shipment Dates]]-Table6[[#This Row],[Order Dates]]</f>
        <v>25</v>
      </c>
      <c r="J860" t="str">
        <f>_xlfn.XLOOKUP(Table6[[#This Row],[Product ID]],Product[Product ID],Product[Product Name],"ERROR",0)</f>
        <v>Gorgonzola Telino</v>
      </c>
      <c r="K860" t="str">
        <f>_xlfn.XLOOKUP(Table6[[#This Row],[Product Name]],Product[Product Name],Product[Category],"ERROR",0)</f>
        <v>Dairy Products</v>
      </c>
      <c r="L860" t="str">
        <f>_xlfn.XLOOKUP(Table6[[#This Row],[Order ID]],Table5[OrderID],Table5[ShipmentMode],"Error",0)</f>
        <v>DHL Express</v>
      </c>
    </row>
    <row r="861" spans="2:12">
      <c r="B861">
        <v>860</v>
      </c>
      <c r="C861">
        <v>10569</v>
      </c>
      <c r="D861" t="s">
        <v>848</v>
      </c>
      <c r="E861">
        <v>30</v>
      </c>
      <c r="F861" t="s">
        <v>1340</v>
      </c>
      <c r="G861" s="1">
        <f>DATE(LEFT(Table6[[#This Row],[Shipment Date]],4), MID(Table6[[#This Row],[Shipment Date]],5,2), RIGHT(Table6[[#This Row],[Shipment Date]],2))</f>
        <v>42540</v>
      </c>
      <c r="H861" s="9">
        <f>_xlfn.XLOOKUP(Table6[[#This Row],[Order ID]],Table5[OrderID],Table5[OrderDate],"Error",0)</f>
        <v>42537</v>
      </c>
      <c r="I861" s="6">
        <f>Table6[[#This Row],['[Formatted'] Shipment Dates]]-Table6[[#This Row],[Order Dates]]</f>
        <v>3</v>
      </c>
      <c r="J861" t="str">
        <f>_xlfn.XLOOKUP(Table6[[#This Row],[Product ID]],Product[Product ID],Product[Product Name],"ERROR",0)</f>
        <v>Lakkalikööri</v>
      </c>
      <c r="K861" t="str">
        <f>_xlfn.XLOOKUP(Table6[[#This Row],[Product Name]],Product[Product Name],Product[Category],"ERROR",0)</f>
        <v xml:space="preserve">Drinks </v>
      </c>
      <c r="L861" t="str">
        <f>_xlfn.XLOOKUP(Table6[[#This Row],[Order ID]],Table5[OrderID],Table5[ShipmentMode],"Error",0)</f>
        <v>DHL Express</v>
      </c>
    </row>
    <row r="862" spans="2:12">
      <c r="B862">
        <v>861</v>
      </c>
      <c r="C862">
        <v>10570</v>
      </c>
      <c r="D862" t="s">
        <v>679</v>
      </c>
      <c r="E862">
        <v>15</v>
      </c>
      <c r="F862" t="s">
        <v>1340</v>
      </c>
      <c r="G862" s="1">
        <f>DATE(LEFT(Table6[[#This Row],[Shipment Date]],4), MID(Table6[[#This Row],[Shipment Date]],5,2), RIGHT(Table6[[#This Row],[Shipment Date]],2))</f>
        <v>42540</v>
      </c>
      <c r="H862" s="9">
        <f>_xlfn.XLOOKUP(Table6[[#This Row],[Order ID]],Table5[OrderID],Table5[OrderDate],"Error",0)</f>
        <v>42538</v>
      </c>
      <c r="I862" s="6">
        <f>Table6[[#This Row],['[Formatted'] Shipment Dates]]-Table6[[#This Row],[Order Dates]]</f>
        <v>2</v>
      </c>
      <c r="J862" t="str">
        <f>_xlfn.XLOOKUP(Table6[[#This Row],[Product ID]],Product[Product ID],Product[Product Name],"ERROR",0)</f>
        <v>Queso Cabrales</v>
      </c>
      <c r="K862" t="str">
        <f>_xlfn.XLOOKUP(Table6[[#This Row],[Product Name]],Product[Product Name],Product[Category],"ERROR",0)</f>
        <v>Dairy Products</v>
      </c>
      <c r="L862" t="str">
        <f>_xlfn.XLOOKUP(Table6[[#This Row],[Order ID]],Table5[OrderID],Table5[ShipmentMode],"Error",0)</f>
        <v>UPS</v>
      </c>
    </row>
    <row r="863" spans="2:12">
      <c r="B863">
        <v>862</v>
      </c>
      <c r="C863">
        <v>10570</v>
      </c>
      <c r="D863" t="s">
        <v>796</v>
      </c>
      <c r="E863">
        <v>60</v>
      </c>
      <c r="F863" t="s">
        <v>1341</v>
      </c>
      <c r="G863" s="1">
        <f>DATE(LEFT(Table6[[#This Row],[Shipment Date]],4), MID(Table6[[#This Row],[Shipment Date]],5,2), RIGHT(Table6[[#This Row],[Shipment Date]],2))</f>
        <v>42555</v>
      </c>
      <c r="H863" s="9">
        <f>_xlfn.XLOOKUP(Table6[[#This Row],[Order ID]],Table5[OrderID],Table5[OrderDate],"Error",0)</f>
        <v>42538</v>
      </c>
      <c r="I863" s="6">
        <f>Table6[[#This Row],['[Formatted'] Shipment Dates]]-Table6[[#This Row],[Order Dates]]</f>
        <v>17</v>
      </c>
      <c r="J863" t="str">
        <f>_xlfn.XLOOKUP(Table6[[#This Row],[Product ID]],Product[Product ID],Product[Product Name],"ERROR",0)</f>
        <v>Gnocchi di nonna Alice</v>
      </c>
      <c r="K863" t="str">
        <f>_xlfn.XLOOKUP(Table6[[#This Row],[Product Name]],Product[Product Name],Product[Category],"ERROR",0)</f>
        <v xml:space="preserve">Grains/ Cereals </v>
      </c>
      <c r="L863" t="str">
        <f>_xlfn.XLOOKUP(Table6[[#This Row],[Order ID]],Table5[OrderID],Table5[ShipmentMode],"Error",0)</f>
        <v>UPS</v>
      </c>
    </row>
    <row r="864" spans="2:12">
      <c r="B864">
        <v>863</v>
      </c>
      <c r="C864">
        <v>10571</v>
      </c>
      <c r="D864" t="s">
        <v>687</v>
      </c>
      <c r="E864">
        <v>11</v>
      </c>
      <c r="F864" t="s">
        <v>1341</v>
      </c>
      <c r="G864" s="1">
        <f>DATE(LEFT(Table6[[#This Row],[Shipment Date]],4), MID(Table6[[#This Row],[Shipment Date]],5,2), RIGHT(Table6[[#This Row],[Shipment Date]],2))</f>
        <v>42555</v>
      </c>
      <c r="H864" s="9">
        <f>_xlfn.XLOOKUP(Table6[[#This Row],[Order ID]],Table5[OrderID],Table5[OrderDate],"Error",0)</f>
        <v>42538</v>
      </c>
      <c r="I864" s="6">
        <f>Table6[[#This Row],['[Formatted'] Shipment Dates]]-Table6[[#This Row],[Order Dates]]</f>
        <v>17</v>
      </c>
      <c r="J864" t="str">
        <f>_xlfn.XLOOKUP(Table6[[#This Row],[Product ID]],Product[Product ID],Product[Product Name],"ERROR",0)</f>
        <v>Tofu</v>
      </c>
      <c r="K864" t="str">
        <f>_xlfn.XLOOKUP(Table6[[#This Row],[Product Name]],Product[Product Name],Product[Category],"ERROR",0)</f>
        <v xml:space="preserve">Produce </v>
      </c>
      <c r="L864" t="str">
        <f>_xlfn.XLOOKUP(Table6[[#This Row],[Order ID]],Table5[OrderID],Table5[ShipmentMode],"Error",0)</f>
        <v>UPS</v>
      </c>
    </row>
    <row r="865" spans="2:12">
      <c r="B865">
        <v>864</v>
      </c>
      <c r="C865">
        <v>10571</v>
      </c>
      <c r="D865" t="s">
        <v>759</v>
      </c>
      <c r="E865">
        <v>28</v>
      </c>
      <c r="F865" t="s">
        <v>1342</v>
      </c>
      <c r="G865" s="1">
        <f>DATE(LEFT(Table6[[#This Row],[Shipment Date]],4), MID(Table6[[#This Row],[Shipment Date]],5,2), RIGHT(Table6[[#This Row],[Shipment Date]],2))</f>
        <v>42546</v>
      </c>
      <c r="H865" s="9">
        <f>_xlfn.XLOOKUP(Table6[[#This Row],[Order ID]],Table5[OrderID],Table5[OrderDate],"Error",0)</f>
        <v>42538</v>
      </c>
      <c r="I865" s="6">
        <f>Table6[[#This Row],['[Formatted'] Shipment Dates]]-Table6[[#This Row],[Order Dates]]</f>
        <v>8</v>
      </c>
      <c r="J865" t="str">
        <f>_xlfn.XLOOKUP(Table6[[#This Row],[Product ID]],Product[Product ID],Product[Product Name],"ERROR",0)</f>
        <v>Singaporean Hokkien Fried Mee</v>
      </c>
      <c r="K865" t="str">
        <f>_xlfn.XLOOKUP(Table6[[#This Row],[Product Name]],Product[Product Name],Product[Category],"ERROR",0)</f>
        <v xml:space="preserve">Grains/ Cereals </v>
      </c>
      <c r="L865" t="str">
        <f>_xlfn.XLOOKUP(Table6[[#This Row],[Order ID]],Table5[OrderID],Table5[ShipmentMode],"Error",0)</f>
        <v>UPS</v>
      </c>
    </row>
    <row r="866" spans="2:12">
      <c r="B866">
        <v>865</v>
      </c>
      <c r="C866">
        <v>10572</v>
      </c>
      <c r="D866" t="s">
        <v>691</v>
      </c>
      <c r="E866">
        <v>12</v>
      </c>
      <c r="F866" t="s">
        <v>1342</v>
      </c>
      <c r="G866" s="1">
        <f>DATE(LEFT(Table6[[#This Row],[Shipment Date]],4), MID(Table6[[#This Row],[Shipment Date]],5,2), RIGHT(Table6[[#This Row],[Shipment Date]],2))</f>
        <v>42546</v>
      </c>
      <c r="H866" s="9">
        <f>_xlfn.XLOOKUP(Table6[[#This Row],[Order ID]],Table5[OrderID],Table5[OrderDate],"Error",0)</f>
        <v>42539</v>
      </c>
      <c r="I866" s="6">
        <f>Table6[[#This Row],['[Formatted'] Shipment Dates]]-Table6[[#This Row],[Order Dates]]</f>
        <v>7</v>
      </c>
      <c r="J866" t="str">
        <f>_xlfn.XLOOKUP(Table6[[#This Row],[Product ID]],Product[Product ID],Product[Product Name],"ERROR",0)</f>
        <v>Pavlova</v>
      </c>
      <c r="K866" t="str">
        <f>_xlfn.XLOOKUP(Table6[[#This Row],[Product Name]],Product[Product Name],Product[Category],"ERROR",0)</f>
        <v>Desserts</v>
      </c>
      <c r="L866" t="str">
        <f>_xlfn.XLOOKUP(Table6[[#This Row],[Order ID]],Table5[OrderID],Table5[ShipmentMode],"Error",0)</f>
        <v>DHL</v>
      </c>
    </row>
    <row r="867" spans="2:12">
      <c r="B867">
        <v>866</v>
      </c>
      <c r="C867">
        <v>10572</v>
      </c>
      <c r="D867" t="s">
        <v>734</v>
      </c>
      <c r="E867">
        <v>10</v>
      </c>
      <c r="F867" t="s">
        <v>1342</v>
      </c>
      <c r="G867" s="1">
        <f>DATE(LEFT(Table6[[#This Row],[Shipment Date]],4), MID(Table6[[#This Row],[Shipment Date]],5,2), RIGHT(Table6[[#This Row],[Shipment Date]],2))</f>
        <v>42546</v>
      </c>
      <c r="H867" s="9">
        <f>_xlfn.XLOOKUP(Table6[[#This Row],[Order ID]],Table5[OrderID],Table5[OrderDate],"Error",0)</f>
        <v>42539</v>
      </c>
      <c r="I867" s="6">
        <f>Table6[[#This Row],['[Formatted'] Shipment Dates]]-Table6[[#This Row],[Order Dates]]</f>
        <v>7</v>
      </c>
      <c r="J867" t="str">
        <f>_xlfn.XLOOKUP(Table6[[#This Row],[Product ID]],Product[Product ID],Product[Product Name],"ERROR",0)</f>
        <v>Mascarpone Fabioli</v>
      </c>
      <c r="K867" t="str">
        <f>_xlfn.XLOOKUP(Table6[[#This Row],[Product Name]],Product[Product Name],Product[Category],"ERROR",0)</f>
        <v>Dairy Products</v>
      </c>
      <c r="L867" t="str">
        <f>_xlfn.XLOOKUP(Table6[[#This Row],[Order ID]],Table5[OrderID],Table5[ShipmentMode],"Error",0)</f>
        <v>DHL</v>
      </c>
    </row>
    <row r="868" spans="2:12">
      <c r="B868">
        <v>867</v>
      </c>
      <c r="C868">
        <v>10572</v>
      </c>
      <c r="D868" t="s">
        <v>754</v>
      </c>
      <c r="E868">
        <v>50</v>
      </c>
      <c r="F868" t="s">
        <v>1342</v>
      </c>
      <c r="G868" s="1">
        <f>DATE(LEFT(Table6[[#This Row],[Shipment Date]],4), MID(Table6[[#This Row],[Shipment Date]],5,2), RIGHT(Table6[[#This Row],[Shipment Date]],2))</f>
        <v>42546</v>
      </c>
      <c r="H868" s="9">
        <f>_xlfn.XLOOKUP(Table6[[#This Row],[Order ID]],Table5[OrderID],Table5[OrderDate],"Error",0)</f>
        <v>42539</v>
      </c>
      <c r="I868" s="6">
        <f>Table6[[#This Row],['[Formatted'] Shipment Dates]]-Table6[[#This Row],[Order Dates]]</f>
        <v>7</v>
      </c>
      <c r="J868" t="str">
        <f>_xlfn.XLOOKUP(Table6[[#This Row],[Product ID]],Product[Product ID],Product[Product Name],"ERROR",0)</f>
        <v>Boston Crab Meat</v>
      </c>
      <c r="K868" t="str">
        <f>_xlfn.XLOOKUP(Table6[[#This Row],[Product Name]],Product[Product Name],Product[Category],"ERROR",0)</f>
        <v>Seafood</v>
      </c>
      <c r="L868" t="str">
        <f>_xlfn.XLOOKUP(Table6[[#This Row],[Order ID]],Table5[OrderID],Table5[ShipmentMode],"Error",0)</f>
        <v>DHL</v>
      </c>
    </row>
    <row r="869" spans="2:12">
      <c r="B869">
        <v>868</v>
      </c>
      <c r="C869">
        <v>10572</v>
      </c>
      <c r="D869" t="s">
        <v>845</v>
      </c>
      <c r="E869">
        <v>15</v>
      </c>
      <c r="F869" t="s">
        <v>1343</v>
      </c>
      <c r="G869" s="1">
        <f>DATE(LEFT(Table6[[#This Row],[Shipment Date]],4), MID(Table6[[#This Row],[Shipment Date]],5,2), RIGHT(Table6[[#This Row],[Shipment Date]],2))</f>
        <v>42541</v>
      </c>
      <c r="H869" s="9">
        <f>_xlfn.XLOOKUP(Table6[[#This Row],[Order ID]],Table5[OrderID],Table5[OrderDate],"Error",0)</f>
        <v>42539</v>
      </c>
      <c r="I869" s="6">
        <f>Table6[[#This Row],['[Formatted'] Shipment Dates]]-Table6[[#This Row],[Order Dates]]</f>
        <v>2</v>
      </c>
      <c r="J869" t="str">
        <f>_xlfn.XLOOKUP(Table6[[#This Row],[Product ID]],Product[Product ID],Product[Product Name],"ERROR",0)</f>
        <v>Rhönbräu Klosterbier</v>
      </c>
      <c r="K869" t="str">
        <f>_xlfn.XLOOKUP(Table6[[#This Row],[Product Name]],Product[Product Name],Product[Category],"ERROR",0)</f>
        <v xml:space="preserve">Drinks </v>
      </c>
      <c r="L869" t="str">
        <f>_xlfn.XLOOKUP(Table6[[#This Row],[Order ID]],Table5[OrderID],Table5[ShipmentMode],"Error",0)</f>
        <v>DHL</v>
      </c>
    </row>
    <row r="870" spans="2:12">
      <c r="B870">
        <v>869</v>
      </c>
      <c r="C870">
        <v>10573</v>
      </c>
      <c r="D870" t="s">
        <v>694</v>
      </c>
      <c r="E870">
        <v>18</v>
      </c>
      <c r="F870" t="s">
        <v>1343</v>
      </c>
      <c r="G870" s="1">
        <f>DATE(LEFT(Table6[[#This Row],[Shipment Date]],4), MID(Table6[[#This Row],[Shipment Date]],5,2), RIGHT(Table6[[#This Row],[Shipment Date]],2))</f>
        <v>42541</v>
      </c>
      <c r="H870" s="9">
        <f>_xlfn.XLOOKUP(Table6[[#This Row],[Order ID]],Table5[OrderID],Table5[OrderDate],"Error",0)</f>
        <v>42540</v>
      </c>
      <c r="I870" s="6">
        <f>Table6[[#This Row],['[Formatted'] Shipment Dates]]-Table6[[#This Row],[Order Dates]]</f>
        <v>1</v>
      </c>
      <c r="J870" t="str">
        <f>_xlfn.XLOOKUP(Table6[[#This Row],[Product ID]],Product[Product ID],Product[Product Name],"ERROR",0)</f>
        <v>Alice Mutton</v>
      </c>
      <c r="K870" t="str">
        <f>_xlfn.XLOOKUP(Table6[[#This Row],[Product Name]],Product[Product Name],Product[Category],"ERROR",0)</f>
        <v>Meat/ Poultry</v>
      </c>
      <c r="L870" t="str">
        <f>_xlfn.XLOOKUP(Table6[[#This Row],[Order ID]],Table5[OrderID],Table5[ShipmentMode],"Error",0)</f>
        <v>UPS</v>
      </c>
    </row>
    <row r="871" spans="2:12">
      <c r="B871">
        <v>870</v>
      </c>
      <c r="C871">
        <v>10573</v>
      </c>
      <c r="D871" t="s">
        <v>739</v>
      </c>
      <c r="E871">
        <v>40</v>
      </c>
      <c r="F871" t="s">
        <v>1343</v>
      </c>
      <c r="G871" s="1">
        <f>DATE(LEFT(Table6[[#This Row],[Shipment Date]],4), MID(Table6[[#This Row],[Shipment Date]],5,2), RIGHT(Table6[[#This Row],[Shipment Date]],2))</f>
        <v>42541</v>
      </c>
      <c r="H871" s="9">
        <f>_xlfn.XLOOKUP(Table6[[#This Row],[Order ID]],Table5[OrderID],Table5[OrderDate],"Error",0)</f>
        <v>42540</v>
      </c>
      <c r="I871" s="6">
        <f>Table6[[#This Row],['[Formatted'] Shipment Dates]]-Table6[[#This Row],[Order Dates]]</f>
        <v>1</v>
      </c>
      <c r="J871" t="str">
        <f>_xlfn.XLOOKUP(Table6[[#This Row],[Product ID]],Product[Product ID],Product[Product Name],"ERROR",0)</f>
        <v>Sasquatch Ale</v>
      </c>
      <c r="K871" t="str">
        <f>_xlfn.XLOOKUP(Table6[[#This Row],[Product Name]],Product[Product Name],Product[Category],"ERROR",0)</f>
        <v xml:space="preserve">Drinks </v>
      </c>
      <c r="L871" t="str">
        <f>_xlfn.XLOOKUP(Table6[[#This Row],[Order ID]],Table5[OrderID],Table5[ShipmentMode],"Error",0)</f>
        <v>UPS</v>
      </c>
    </row>
    <row r="872" spans="2:12">
      <c r="B872">
        <v>871</v>
      </c>
      <c r="C872">
        <v>10573</v>
      </c>
      <c r="D872" t="s">
        <v>789</v>
      </c>
      <c r="E872">
        <v>25</v>
      </c>
      <c r="F872" t="s">
        <v>1344</v>
      </c>
      <c r="G872" s="1">
        <f>DATE(LEFT(Table6[[#This Row],[Shipment Date]],4), MID(Table6[[#This Row],[Shipment Date]],5,2), RIGHT(Table6[[#This Row],[Shipment Date]],2))</f>
        <v>42551</v>
      </c>
      <c r="H872" s="9">
        <f>_xlfn.XLOOKUP(Table6[[#This Row],[Order ID]],Table5[OrderID],Table5[OrderDate],"Error",0)</f>
        <v>42540</v>
      </c>
      <c r="I872" s="6">
        <f>Table6[[#This Row],['[Formatted'] Shipment Dates]]-Table6[[#This Row],[Order Dates]]</f>
        <v>11</v>
      </c>
      <c r="J872" t="str">
        <f>_xlfn.XLOOKUP(Table6[[#This Row],[Product ID]],Product[Product ID],Product[Product Name],"ERROR",0)</f>
        <v>Perth Pasties</v>
      </c>
      <c r="K872" t="str">
        <f>_xlfn.XLOOKUP(Table6[[#This Row],[Product Name]],Product[Product Name],Product[Category],"ERROR",0)</f>
        <v>Meat/ Poultry</v>
      </c>
      <c r="L872" t="str">
        <f>_xlfn.XLOOKUP(Table6[[#This Row],[Order ID]],Table5[OrderID],Table5[ShipmentMode],"Error",0)</f>
        <v>UPS</v>
      </c>
    </row>
    <row r="873" spans="2:12">
      <c r="B873">
        <v>872</v>
      </c>
      <c r="C873">
        <v>10574</v>
      </c>
      <c r="D873" t="s">
        <v>736</v>
      </c>
      <c r="E873">
        <v>14</v>
      </c>
      <c r="F873" t="s">
        <v>1344</v>
      </c>
      <c r="G873" s="1">
        <f>DATE(LEFT(Table6[[#This Row],[Shipment Date]],4), MID(Table6[[#This Row],[Shipment Date]],5,2), RIGHT(Table6[[#This Row],[Shipment Date]],2))</f>
        <v>42551</v>
      </c>
      <c r="H873" s="9">
        <f>_xlfn.XLOOKUP(Table6[[#This Row],[Order ID]],Table5[OrderID],Table5[OrderDate],"Error",0)</f>
        <v>42540</v>
      </c>
      <c r="I873" s="6">
        <f>Table6[[#This Row],['[Formatted'] Shipment Dates]]-Table6[[#This Row],[Order Dates]]</f>
        <v>11</v>
      </c>
      <c r="J873" t="str">
        <f>_xlfn.XLOOKUP(Table6[[#This Row],[Product ID]],Product[Product ID],Product[Product Name],"ERROR",0)</f>
        <v>Geitost</v>
      </c>
      <c r="K873" t="str">
        <f>_xlfn.XLOOKUP(Table6[[#This Row],[Product Name]],Product[Product Name],Product[Category],"ERROR",0)</f>
        <v>Dairy Products</v>
      </c>
      <c r="L873" t="str">
        <f>_xlfn.XLOOKUP(Table6[[#This Row],[Order ID]],Table5[OrderID],Table5[ShipmentMode],"Error",0)</f>
        <v>DHL</v>
      </c>
    </row>
    <row r="874" spans="2:12">
      <c r="B874">
        <v>873</v>
      </c>
      <c r="C874">
        <v>10574</v>
      </c>
      <c r="D874" t="s">
        <v>754</v>
      </c>
      <c r="E874">
        <v>2</v>
      </c>
      <c r="F874" t="s">
        <v>1344</v>
      </c>
      <c r="G874" s="1">
        <f>DATE(LEFT(Table6[[#This Row],[Shipment Date]],4), MID(Table6[[#This Row],[Shipment Date]],5,2), RIGHT(Table6[[#This Row],[Shipment Date]],2))</f>
        <v>42551</v>
      </c>
      <c r="H874" s="9">
        <f>_xlfn.XLOOKUP(Table6[[#This Row],[Order ID]],Table5[OrderID],Table5[OrderDate],"Error",0)</f>
        <v>42540</v>
      </c>
      <c r="I874" s="6">
        <f>Table6[[#This Row],['[Formatted'] Shipment Dates]]-Table6[[#This Row],[Order Dates]]</f>
        <v>11</v>
      </c>
      <c r="J874" t="str">
        <f>_xlfn.XLOOKUP(Table6[[#This Row],[Product ID]],Product[Product ID],Product[Product Name],"ERROR",0)</f>
        <v>Boston Crab Meat</v>
      </c>
      <c r="K874" t="str">
        <f>_xlfn.XLOOKUP(Table6[[#This Row],[Product Name]],Product[Product Name],Product[Category],"ERROR",0)</f>
        <v>Seafood</v>
      </c>
      <c r="L874" t="str">
        <f>_xlfn.XLOOKUP(Table6[[#This Row],[Order ID]],Table5[OrderID],Table5[ShipmentMode],"Error",0)</f>
        <v>DHL</v>
      </c>
    </row>
    <row r="875" spans="2:12">
      <c r="B875">
        <v>874</v>
      </c>
      <c r="C875">
        <v>10574</v>
      </c>
      <c r="D875" t="s">
        <v>813</v>
      </c>
      <c r="E875">
        <v>10</v>
      </c>
      <c r="F875" t="s">
        <v>1344</v>
      </c>
      <c r="G875" s="1">
        <f>DATE(LEFT(Table6[[#This Row],[Shipment Date]],4), MID(Table6[[#This Row],[Shipment Date]],5,2), RIGHT(Table6[[#This Row],[Shipment Date]],2))</f>
        <v>42551</v>
      </c>
      <c r="H875" s="9">
        <f>_xlfn.XLOOKUP(Table6[[#This Row],[Order ID]],Table5[OrderID],Table5[OrderDate],"Error",0)</f>
        <v>42540</v>
      </c>
      <c r="I875" s="6">
        <f>Table6[[#This Row],['[Formatted'] Shipment Dates]]-Table6[[#This Row],[Order Dates]]</f>
        <v>11</v>
      </c>
      <c r="J875" t="str">
        <f>_xlfn.XLOOKUP(Table6[[#This Row],[Product ID]],Product[Product ID],Product[Product Name],"ERROR",0)</f>
        <v>Tarte au sucre</v>
      </c>
      <c r="K875" t="str">
        <f>_xlfn.XLOOKUP(Table6[[#This Row],[Product Name]],Product[Product Name],Product[Category],"ERROR",0)</f>
        <v>Desserts</v>
      </c>
      <c r="L875" t="str">
        <f>_xlfn.XLOOKUP(Table6[[#This Row],[Order ID]],Table5[OrderID],Table5[ShipmentMode],"Error",0)</f>
        <v>DHL</v>
      </c>
    </row>
    <row r="876" spans="2:12">
      <c r="B876">
        <v>875</v>
      </c>
      <c r="C876">
        <v>10574</v>
      </c>
      <c r="D876" t="s">
        <v>819</v>
      </c>
      <c r="E876">
        <v>6</v>
      </c>
      <c r="F876" t="s">
        <v>1344</v>
      </c>
      <c r="G876" s="1">
        <f>DATE(LEFT(Table6[[#This Row],[Shipment Date]],4), MID(Table6[[#This Row],[Shipment Date]],5,2), RIGHT(Table6[[#This Row],[Shipment Date]],2))</f>
        <v>42551</v>
      </c>
      <c r="H876" s="9">
        <f>_xlfn.XLOOKUP(Table6[[#This Row],[Order ID]],Table5[OrderID],Table5[OrderDate],"Error",0)</f>
        <v>42540</v>
      </c>
      <c r="I876" s="6">
        <f>Table6[[#This Row],['[Formatted'] Shipment Dates]]-Table6[[#This Row],[Order Dates]]</f>
        <v>11</v>
      </c>
      <c r="J876" t="str">
        <f>_xlfn.XLOOKUP(Table6[[#This Row],[Product ID]],Product[Product ID],Product[Product Name],"ERROR",0)</f>
        <v>Wimmers gute Semmelknödel</v>
      </c>
      <c r="K876" t="str">
        <f>_xlfn.XLOOKUP(Table6[[#This Row],[Product Name]],Product[Product Name],Product[Category],"ERROR",0)</f>
        <v xml:space="preserve">Grains/ Cereals </v>
      </c>
      <c r="L876" t="str">
        <f>_xlfn.XLOOKUP(Table6[[#This Row],[Order ID]],Table5[OrderID],Table5[ShipmentMode],"Error",0)</f>
        <v>DHL</v>
      </c>
    </row>
    <row r="877" spans="2:12">
      <c r="B877">
        <v>876</v>
      </c>
      <c r="C877">
        <v>10575</v>
      </c>
      <c r="D877" t="s">
        <v>804</v>
      </c>
      <c r="E877">
        <v>12</v>
      </c>
      <c r="F877" t="s">
        <v>1344</v>
      </c>
      <c r="G877" s="1">
        <f>DATE(LEFT(Table6[[#This Row],[Shipment Date]],4), MID(Table6[[#This Row],[Shipment Date]],5,2), RIGHT(Table6[[#This Row],[Shipment Date]],2))</f>
        <v>42551</v>
      </c>
      <c r="H877" s="9">
        <f>_xlfn.XLOOKUP(Table6[[#This Row],[Order ID]],Table5[OrderID],Table5[OrderDate],"Error",0)</f>
        <v>42541</v>
      </c>
      <c r="I877" s="6">
        <f>Table6[[#This Row],['[Formatted'] Shipment Dates]]-Table6[[#This Row],[Order Dates]]</f>
        <v>10</v>
      </c>
      <c r="J877" t="str">
        <f>_xlfn.XLOOKUP(Table6[[#This Row],[Product ID]],Product[Product ID],Product[Product Name],"ERROR",0)</f>
        <v>Raclette Courdavault</v>
      </c>
      <c r="K877" t="str">
        <f>_xlfn.XLOOKUP(Table6[[#This Row],[Product Name]],Product[Product Name],Product[Category],"ERROR",0)</f>
        <v>Dairy Products</v>
      </c>
      <c r="L877" t="str">
        <f>_xlfn.XLOOKUP(Table6[[#This Row],[Order ID]],Table5[OrderID],Table5[ShipmentMode],"Error",0)</f>
        <v>DHL Express</v>
      </c>
    </row>
    <row r="878" spans="2:12">
      <c r="B878">
        <v>877</v>
      </c>
      <c r="C878">
        <v>10575</v>
      </c>
      <c r="D878" t="s">
        <v>817</v>
      </c>
      <c r="E878">
        <v>6</v>
      </c>
      <c r="F878" t="s">
        <v>1344</v>
      </c>
      <c r="G878" s="1">
        <f>DATE(LEFT(Table6[[#This Row],[Shipment Date]],4), MID(Table6[[#This Row],[Shipment Date]],5,2), RIGHT(Table6[[#This Row],[Shipment Date]],2))</f>
        <v>42551</v>
      </c>
      <c r="H878" s="9">
        <f>_xlfn.XLOOKUP(Table6[[#This Row],[Order ID]],Table5[OrderID],Table5[OrderDate],"Error",0)</f>
        <v>42541</v>
      </c>
      <c r="I878" s="6">
        <f>Table6[[#This Row],['[Formatted'] Shipment Dates]]-Table6[[#This Row],[Order Dates]]</f>
        <v>10</v>
      </c>
      <c r="J878" t="str">
        <f>_xlfn.XLOOKUP(Table6[[#This Row],[Product ID]],Product[Product ID],Product[Product Name],"ERROR",0)</f>
        <v>Vegie-spread</v>
      </c>
      <c r="K878" t="str">
        <f>_xlfn.XLOOKUP(Table6[[#This Row],[Product Name]],Product[Product Name],Product[Category],"ERROR",0)</f>
        <v>Condiments</v>
      </c>
      <c r="L878" t="str">
        <f>_xlfn.XLOOKUP(Table6[[#This Row],[Order ID]],Table5[OrderID],Table5[ShipmentMode],"Error",0)</f>
        <v>DHL Express</v>
      </c>
    </row>
    <row r="879" spans="2:12">
      <c r="B879">
        <v>878</v>
      </c>
      <c r="C879">
        <v>10575</v>
      </c>
      <c r="D879" t="s">
        <v>837</v>
      </c>
      <c r="E879">
        <v>30</v>
      </c>
      <c r="F879" t="s">
        <v>1344</v>
      </c>
      <c r="G879" s="1">
        <f>DATE(LEFT(Table6[[#This Row],[Shipment Date]],4), MID(Table6[[#This Row],[Shipment Date]],5,2), RIGHT(Table6[[#This Row],[Shipment Date]],2))</f>
        <v>42551</v>
      </c>
      <c r="H879" s="9">
        <f>_xlfn.XLOOKUP(Table6[[#This Row],[Order ID]],Table5[OrderID],Table5[OrderDate],"Error",0)</f>
        <v>42541</v>
      </c>
      <c r="I879" s="6">
        <f>Table6[[#This Row],['[Formatted'] Shipment Dates]]-Table6[[#This Row],[Order Dates]]</f>
        <v>10</v>
      </c>
      <c r="J879" t="str">
        <f>_xlfn.XLOOKUP(Table6[[#This Row],[Product ID]],Product[Product ID],Product[Product Name],"ERROR",0)</f>
        <v>Mozzarella di Giovanni</v>
      </c>
      <c r="K879" t="str">
        <f>_xlfn.XLOOKUP(Table6[[#This Row],[Product Name]],Product[Product Name],Product[Category],"ERROR",0)</f>
        <v>Dairy Products</v>
      </c>
      <c r="L879" t="str">
        <f>_xlfn.XLOOKUP(Table6[[#This Row],[Order ID]],Table5[OrderID],Table5[ShipmentMode],"Error",0)</f>
        <v>DHL Express</v>
      </c>
    </row>
    <row r="880" spans="2:12">
      <c r="B880">
        <v>879</v>
      </c>
      <c r="C880">
        <v>10575</v>
      </c>
      <c r="D880" t="s">
        <v>848</v>
      </c>
      <c r="E880">
        <v>10</v>
      </c>
      <c r="F880" t="s">
        <v>1344</v>
      </c>
      <c r="G880" s="1">
        <f>DATE(LEFT(Table6[[#This Row],[Shipment Date]],4), MID(Table6[[#This Row],[Shipment Date]],5,2), RIGHT(Table6[[#This Row],[Shipment Date]],2))</f>
        <v>42551</v>
      </c>
      <c r="H880" s="9">
        <f>_xlfn.XLOOKUP(Table6[[#This Row],[Order ID]],Table5[OrderID],Table5[OrderDate],"Error",0)</f>
        <v>42541</v>
      </c>
      <c r="I880" s="6">
        <f>Table6[[#This Row],['[Formatted'] Shipment Dates]]-Table6[[#This Row],[Order Dates]]</f>
        <v>10</v>
      </c>
      <c r="J880" t="str">
        <f>_xlfn.XLOOKUP(Table6[[#This Row],[Product ID]],Product[Product ID],Product[Product Name],"ERROR",0)</f>
        <v>Lakkalikööri</v>
      </c>
      <c r="K880" t="str">
        <f>_xlfn.XLOOKUP(Table6[[#This Row],[Product Name]],Product[Product Name],Product[Category],"ERROR",0)</f>
        <v xml:space="preserve">Drinks </v>
      </c>
      <c r="L880" t="str">
        <f>_xlfn.XLOOKUP(Table6[[#This Row],[Order ID]],Table5[OrderID],Table5[ShipmentMode],"Error",0)</f>
        <v>DHL Express</v>
      </c>
    </row>
    <row r="881" spans="2:12">
      <c r="B881">
        <v>880</v>
      </c>
      <c r="C881">
        <v>10576</v>
      </c>
      <c r="D881" t="s">
        <v>648</v>
      </c>
      <c r="E881">
        <v>10</v>
      </c>
      <c r="F881" t="s">
        <v>1344</v>
      </c>
      <c r="G881" s="1">
        <f>DATE(LEFT(Table6[[#This Row],[Shipment Date]],4), MID(Table6[[#This Row],[Shipment Date]],5,2), RIGHT(Table6[[#This Row],[Shipment Date]],2))</f>
        <v>42551</v>
      </c>
      <c r="H881" s="9">
        <f>_xlfn.XLOOKUP(Table6[[#This Row],[Order ID]],Table5[OrderID],Table5[OrderDate],"Error",0)</f>
        <v>42544</v>
      </c>
      <c r="I881" s="6">
        <f>Table6[[#This Row],['[Formatted'] Shipment Dates]]-Table6[[#This Row],[Order Dates]]</f>
        <v>7</v>
      </c>
      <c r="J881" t="str">
        <f>_xlfn.XLOOKUP(Table6[[#This Row],[Product ID]],Product[Product ID],Product[Product Name],"ERROR",0)</f>
        <v>Chai</v>
      </c>
      <c r="K881" t="str">
        <f>_xlfn.XLOOKUP(Table6[[#This Row],[Product Name]],Product[Product Name],Product[Category],"ERROR",0)</f>
        <v xml:space="preserve">Drinks </v>
      </c>
      <c r="L881" t="str">
        <f>_xlfn.XLOOKUP(Table6[[#This Row],[Order ID]],Table5[OrderID],Table5[ShipmentMode],"Error",0)</f>
        <v>UPS</v>
      </c>
    </row>
    <row r="882" spans="2:12">
      <c r="B882">
        <v>881</v>
      </c>
      <c r="C882">
        <v>10576</v>
      </c>
      <c r="D882" t="s">
        <v>731</v>
      </c>
      <c r="E882">
        <v>20</v>
      </c>
      <c r="F882" t="s">
        <v>1344</v>
      </c>
      <c r="G882" s="1">
        <f>DATE(LEFT(Table6[[#This Row],[Shipment Date]],4), MID(Table6[[#This Row],[Shipment Date]],5,2), RIGHT(Table6[[#This Row],[Shipment Date]],2))</f>
        <v>42551</v>
      </c>
      <c r="H882" s="9">
        <f>_xlfn.XLOOKUP(Table6[[#This Row],[Order ID]],Table5[OrderID],Table5[OrderDate],"Error",0)</f>
        <v>42544</v>
      </c>
      <c r="I882" s="6">
        <f>Table6[[#This Row],['[Formatted'] Shipment Dates]]-Table6[[#This Row],[Order Dates]]</f>
        <v>7</v>
      </c>
      <c r="J882" t="str">
        <f>_xlfn.XLOOKUP(Table6[[#This Row],[Product ID]],Product[Product ID],Product[Product Name],"ERROR",0)</f>
        <v>Gorgonzola Telino</v>
      </c>
      <c r="K882" t="str">
        <f>_xlfn.XLOOKUP(Table6[[#This Row],[Product Name]],Product[Product Name],Product[Category],"ERROR",0)</f>
        <v>Dairy Products</v>
      </c>
      <c r="L882" t="str">
        <f>_xlfn.XLOOKUP(Table6[[#This Row],[Order ID]],Table5[OrderID],Table5[ShipmentMode],"Error",0)</f>
        <v>UPS</v>
      </c>
    </row>
    <row r="883" spans="2:12">
      <c r="B883">
        <v>882</v>
      </c>
      <c r="C883">
        <v>10576</v>
      </c>
      <c r="D883" t="s">
        <v>765</v>
      </c>
      <c r="E883">
        <v>21</v>
      </c>
      <c r="F883" t="s">
        <v>1344</v>
      </c>
      <c r="G883" s="1">
        <f>DATE(LEFT(Table6[[#This Row],[Shipment Date]],4), MID(Table6[[#This Row],[Shipment Date]],5,2), RIGHT(Table6[[#This Row],[Shipment Date]],2))</f>
        <v>42551</v>
      </c>
      <c r="H883" s="9">
        <f>_xlfn.XLOOKUP(Table6[[#This Row],[Order ID]],Table5[OrderID],Table5[OrderDate],"Error",0)</f>
        <v>42544</v>
      </c>
      <c r="I883" s="6">
        <f>Table6[[#This Row],['[Formatted'] Shipment Dates]]-Table6[[#This Row],[Order Dates]]</f>
        <v>7</v>
      </c>
      <c r="J883" t="str">
        <f>_xlfn.XLOOKUP(Table6[[#This Row],[Product ID]],Product[Product ID],Product[Product Name],"ERROR",0)</f>
        <v>Gula Malacca</v>
      </c>
      <c r="K883" t="str">
        <f>_xlfn.XLOOKUP(Table6[[#This Row],[Product Name]],Product[Product Name],Product[Category],"ERROR",0)</f>
        <v>Condiments</v>
      </c>
      <c r="L883" t="str">
        <f>_xlfn.XLOOKUP(Table6[[#This Row],[Order ID]],Table5[OrderID],Table5[ShipmentMode],"Error",0)</f>
        <v>UPS</v>
      </c>
    </row>
    <row r="884" spans="2:12">
      <c r="B884">
        <v>883</v>
      </c>
      <c r="C884">
        <v>10577</v>
      </c>
      <c r="D884" t="s">
        <v>752</v>
      </c>
      <c r="E884">
        <v>10</v>
      </c>
      <c r="F884" t="s">
        <v>1344</v>
      </c>
      <c r="G884" s="1">
        <f>DATE(LEFT(Table6[[#This Row],[Shipment Date]],4), MID(Table6[[#This Row],[Shipment Date]],5,2), RIGHT(Table6[[#This Row],[Shipment Date]],2))</f>
        <v>42551</v>
      </c>
      <c r="H884" s="9">
        <f>_xlfn.XLOOKUP(Table6[[#This Row],[Order ID]],Table5[OrderID],Table5[OrderDate],"Error",0)</f>
        <v>42544</v>
      </c>
      <c r="I884" s="6">
        <f>Table6[[#This Row],['[Formatted'] Shipment Dates]]-Table6[[#This Row],[Order Dates]]</f>
        <v>7</v>
      </c>
      <c r="J884" t="str">
        <f>_xlfn.XLOOKUP(Table6[[#This Row],[Product ID]],Product[Product ID],Product[Product Name],"ERROR",0)</f>
        <v>Chartreuse verte</v>
      </c>
      <c r="K884" t="str">
        <f>_xlfn.XLOOKUP(Table6[[#This Row],[Product Name]],Product[Product Name],Product[Category],"ERROR",0)</f>
        <v xml:space="preserve">Drinks </v>
      </c>
      <c r="L884" t="str">
        <f>_xlfn.XLOOKUP(Table6[[#This Row],[Order ID]],Table5[OrderID],Table5[ShipmentMode],"Error",0)</f>
        <v>DHL</v>
      </c>
    </row>
    <row r="885" spans="2:12">
      <c r="B885">
        <v>884</v>
      </c>
      <c r="C885">
        <v>10577</v>
      </c>
      <c r="D885" t="s">
        <v>845</v>
      </c>
      <c r="E885">
        <v>20</v>
      </c>
      <c r="F885" t="s">
        <v>1344</v>
      </c>
      <c r="G885" s="1">
        <f>DATE(LEFT(Table6[[#This Row],[Shipment Date]],4), MID(Table6[[#This Row],[Shipment Date]],5,2), RIGHT(Table6[[#This Row],[Shipment Date]],2))</f>
        <v>42551</v>
      </c>
      <c r="H885" s="9">
        <f>_xlfn.XLOOKUP(Table6[[#This Row],[Order ID]],Table5[OrderID],Table5[OrderDate],"Error",0)</f>
        <v>42544</v>
      </c>
      <c r="I885" s="6">
        <f>Table6[[#This Row],['[Formatted'] Shipment Dates]]-Table6[[#This Row],[Order Dates]]</f>
        <v>7</v>
      </c>
      <c r="J885" t="str">
        <f>_xlfn.XLOOKUP(Table6[[#This Row],[Product ID]],Product[Product ID],Product[Product Name],"ERROR",0)</f>
        <v>Rhönbräu Klosterbier</v>
      </c>
      <c r="K885" t="str">
        <f>_xlfn.XLOOKUP(Table6[[#This Row],[Product Name]],Product[Product Name],Product[Category],"ERROR",0)</f>
        <v xml:space="preserve">Drinks </v>
      </c>
      <c r="L885" t="str">
        <f>_xlfn.XLOOKUP(Table6[[#This Row],[Order ID]],Table5[OrderID],Table5[ShipmentMode],"Error",0)</f>
        <v>DHL</v>
      </c>
    </row>
    <row r="886" spans="2:12">
      <c r="B886">
        <v>885</v>
      </c>
      <c r="C886">
        <v>10577</v>
      </c>
      <c r="D886" t="s">
        <v>850</v>
      </c>
      <c r="E886">
        <v>18</v>
      </c>
      <c r="F886" t="s">
        <v>1345</v>
      </c>
      <c r="G886" s="1">
        <f>DATE(LEFT(Table6[[#This Row],[Shipment Date]],4), MID(Table6[[#This Row],[Shipment Date]],5,2), RIGHT(Table6[[#This Row],[Shipment Date]],2))</f>
        <v>42576</v>
      </c>
      <c r="H886" s="9">
        <f>_xlfn.XLOOKUP(Table6[[#This Row],[Order ID]],Table5[OrderID],Table5[OrderDate],"Error",0)</f>
        <v>42544</v>
      </c>
      <c r="I886" s="6">
        <f>Table6[[#This Row],['[Formatted'] Shipment Dates]]-Table6[[#This Row],[Order Dates]]</f>
        <v>32</v>
      </c>
      <c r="J886" t="str">
        <f>_xlfn.XLOOKUP(Table6[[#This Row],[Product ID]],Product[Product ID],Product[Product Name],"ERROR",0)</f>
        <v>Original Frankfurter grüne Soße</v>
      </c>
      <c r="K886" t="str">
        <f>_xlfn.XLOOKUP(Table6[[#This Row],[Product Name]],Product[Product Name],Product[Category],"ERROR",0)</f>
        <v>Condiments</v>
      </c>
      <c r="L886" t="str">
        <f>_xlfn.XLOOKUP(Table6[[#This Row],[Order ID]],Table5[OrderID],Table5[ShipmentMode],"Error",0)</f>
        <v>DHL</v>
      </c>
    </row>
    <row r="887" spans="2:12">
      <c r="B887">
        <v>886</v>
      </c>
      <c r="C887">
        <v>10578</v>
      </c>
      <c r="D887" t="s">
        <v>742</v>
      </c>
      <c r="E887">
        <v>20</v>
      </c>
      <c r="F887" t="s">
        <v>1345</v>
      </c>
      <c r="G887" s="1">
        <f>DATE(LEFT(Table6[[#This Row],[Shipment Date]],4), MID(Table6[[#This Row],[Shipment Date]],5,2), RIGHT(Table6[[#This Row],[Shipment Date]],2))</f>
        <v>42576</v>
      </c>
      <c r="H887" s="9">
        <f>_xlfn.XLOOKUP(Table6[[#This Row],[Order ID]],Table5[OrderID],Table5[OrderDate],"Error",0)</f>
        <v>42545</v>
      </c>
      <c r="I887" s="6">
        <f>Table6[[#This Row],['[Formatted'] Shipment Dates]]-Table6[[#This Row],[Order Dates]]</f>
        <v>31</v>
      </c>
      <c r="J887" t="str">
        <f>_xlfn.XLOOKUP(Table6[[#This Row],[Product ID]],Product[Product ID],Product[Product Name],"ERROR",0)</f>
        <v>Steeleye Stout</v>
      </c>
      <c r="K887" t="str">
        <f>_xlfn.XLOOKUP(Table6[[#This Row],[Product Name]],Product[Product Name],Product[Category],"ERROR",0)</f>
        <v xml:space="preserve">Drinks </v>
      </c>
      <c r="L887" t="str">
        <f>_xlfn.XLOOKUP(Table6[[#This Row],[Order ID]],Table5[OrderID],Table5[ShipmentMode],"Error",0)</f>
        <v>UPS</v>
      </c>
    </row>
    <row r="888" spans="2:12">
      <c r="B888">
        <v>887</v>
      </c>
      <c r="C888">
        <v>10578</v>
      </c>
      <c r="D888" t="s">
        <v>799</v>
      </c>
      <c r="E888">
        <v>6</v>
      </c>
      <c r="F888" t="s">
        <v>1341</v>
      </c>
      <c r="G888" s="1">
        <f>DATE(LEFT(Table6[[#This Row],[Shipment Date]],4), MID(Table6[[#This Row],[Shipment Date]],5,2), RIGHT(Table6[[#This Row],[Shipment Date]],2))</f>
        <v>42555</v>
      </c>
      <c r="H888" s="9">
        <f>_xlfn.XLOOKUP(Table6[[#This Row],[Order ID]],Table5[OrderID],Table5[OrderDate],"Error",0)</f>
        <v>42545</v>
      </c>
      <c r="I888" s="6">
        <f>Table6[[#This Row],['[Formatted'] Shipment Dates]]-Table6[[#This Row],[Order Dates]]</f>
        <v>10</v>
      </c>
      <c r="J888" t="str">
        <f>_xlfn.XLOOKUP(Table6[[#This Row],[Product ID]],Product[Product ID],Product[Product Name],"ERROR",0)</f>
        <v>Ravioli Angelo</v>
      </c>
      <c r="K888" t="str">
        <f>_xlfn.XLOOKUP(Table6[[#This Row],[Product Name]],Product[Product Name],Product[Category],"ERROR",0)</f>
        <v xml:space="preserve">Grains/ Cereals </v>
      </c>
      <c r="L888" t="str">
        <f>_xlfn.XLOOKUP(Table6[[#This Row],[Order ID]],Table5[OrderID],Table5[ShipmentMode],"Error",0)</f>
        <v>UPS</v>
      </c>
    </row>
    <row r="889" spans="2:12">
      <c r="B889">
        <v>888</v>
      </c>
      <c r="C889">
        <v>10579</v>
      </c>
      <c r="D889" t="s">
        <v>689</v>
      </c>
      <c r="E889">
        <v>10</v>
      </c>
      <c r="F889" t="s">
        <v>1341</v>
      </c>
      <c r="G889" s="1">
        <f>DATE(LEFT(Table6[[#This Row],[Shipment Date]],4), MID(Table6[[#This Row],[Shipment Date]],5,2), RIGHT(Table6[[#This Row],[Shipment Date]],2))</f>
        <v>42555</v>
      </c>
      <c r="H889" s="9">
        <f>_xlfn.XLOOKUP(Table6[[#This Row],[Order ID]],Table5[OrderID],Table5[OrderDate],"Error",0)</f>
        <v>42546</v>
      </c>
      <c r="I889" s="6">
        <f>Table6[[#This Row],['[Formatted'] Shipment Dates]]-Table6[[#This Row],[Order Dates]]</f>
        <v>9</v>
      </c>
      <c r="J889" t="str">
        <f>_xlfn.XLOOKUP(Table6[[#This Row],[Product ID]],Product[Product ID],Product[Product Name],"ERROR",0)</f>
        <v>Genen Shouyu</v>
      </c>
      <c r="K889" t="str">
        <f>_xlfn.XLOOKUP(Table6[[#This Row],[Product Name]],Product[Product Name],Product[Category],"ERROR",0)</f>
        <v>Condiments</v>
      </c>
      <c r="L889" t="str">
        <f>_xlfn.XLOOKUP(Table6[[#This Row],[Order ID]],Table5[OrderID],Table5[ShipmentMode],"Error",0)</f>
        <v>DHL</v>
      </c>
    </row>
    <row r="890" spans="2:12">
      <c r="B890">
        <v>889</v>
      </c>
      <c r="C890">
        <v>10579</v>
      </c>
      <c r="D890" t="s">
        <v>845</v>
      </c>
      <c r="E890">
        <v>21</v>
      </c>
      <c r="F890" t="s">
        <v>1346</v>
      </c>
      <c r="G890" s="1">
        <f>DATE(LEFT(Table6[[#This Row],[Shipment Date]],4), MID(Table6[[#This Row],[Shipment Date]],5,2), RIGHT(Table6[[#This Row],[Shipment Date]],2))</f>
        <v>42552</v>
      </c>
      <c r="H890" s="9">
        <f>_xlfn.XLOOKUP(Table6[[#This Row],[Order ID]],Table5[OrderID],Table5[OrderDate],"Error",0)</f>
        <v>42546</v>
      </c>
      <c r="I890" s="6">
        <f>Table6[[#This Row],['[Formatted'] Shipment Dates]]-Table6[[#This Row],[Order Dates]]</f>
        <v>6</v>
      </c>
      <c r="J890" t="str">
        <f>_xlfn.XLOOKUP(Table6[[#This Row],[Product ID]],Product[Product ID],Product[Product Name],"ERROR",0)</f>
        <v>Rhönbräu Klosterbier</v>
      </c>
      <c r="K890" t="str">
        <f>_xlfn.XLOOKUP(Table6[[#This Row],[Product Name]],Product[Product Name],Product[Category],"ERROR",0)</f>
        <v xml:space="preserve">Drinks </v>
      </c>
      <c r="L890" t="str">
        <f>_xlfn.XLOOKUP(Table6[[#This Row],[Order ID]],Table5[OrderID],Table5[ShipmentMode],"Error",0)</f>
        <v>DHL</v>
      </c>
    </row>
    <row r="891" spans="2:12">
      <c r="B891">
        <v>890</v>
      </c>
      <c r="C891">
        <v>10580</v>
      </c>
      <c r="D891" t="s">
        <v>687</v>
      </c>
      <c r="E891">
        <v>15</v>
      </c>
      <c r="F891" t="s">
        <v>1346</v>
      </c>
      <c r="G891" s="1">
        <f>DATE(LEFT(Table6[[#This Row],[Shipment Date]],4), MID(Table6[[#This Row],[Shipment Date]],5,2), RIGHT(Table6[[#This Row],[Shipment Date]],2))</f>
        <v>42552</v>
      </c>
      <c r="H891" s="9">
        <f>_xlfn.XLOOKUP(Table6[[#This Row],[Order ID]],Table5[OrderID],Table5[OrderDate],"Error",0)</f>
        <v>42547</v>
      </c>
      <c r="I891" s="6">
        <f>Table6[[#This Row],['[Formatted'] Shipment Dates]]-Table6[[#This Row],[Order Dates]]</f>
        <v>5</v>
      </c>
      <c r="J891" t="str">
        <f>_xlfn.XLOOKUP(Table6[[#This Row],[Product ID]],Product[Product ID],Product[Product Name],"ERROR",0)</f>
        <v>Tofu</v>
      </c>
      <c r="K891" t="str">
        <f>_xlfn.XLOOKUP(Table6[[#This Row],[Product Name]],Product[Product Name],Product[Category],"ERROR",0)</f>
        <v xml:space="preserve">Produce </v>
      </c>
      <c r="L891" t="str">
        <f>_xlfn.XLOOKUP(Table6[[#This Row],[Order ID]],Table5[OrderID],Table5[ShipmentMode],"Error",0)</f>
        <v>UPS</v>
      </c>
    </row>
    <row r="892" spans="2:12">
      <c r="B892">
        <v>891</v>
      </c>
      <c r="C892">
        <v>10580</v>
      </c>
      <c r="D892" t="s">
        <v>757</v>
      </c>
      <c r="E892">
        <v>9</v>
      </c>
      <c r="F892" t="s">
        <v>1346</v>
      </c>
      <c r="G892" s="1">
        <f>DATE(LEFT(Table6[[#This Row],[Shipment Date]],4), MID(Table6[[#This Row],[Shipment Date]],5,2), RIGHT(Table6[[#This Row],[Shipment Date]],2))</f>
        <v>42552</v>
      </c>
      <c r="H892" s="9">
        <f>_xlfn.XLOOKUP(Table6[[#This Row],[Order ID]],Table5[OrderID],Table5[OrderDate],"Error",0)</f>
        <v>42547</v>
      </c>
      <c r="I892" s="6">
        <f>Table6[[#This Row],['[Formatted'] Shipment Dates]]-Table6[[#This Row],[Order Dates]]</f>
        <v>5</v>
      </c>
      <c r="J892" t="str">
        <f>_xlfn.XLOOKUP(Table6[[#This Row],[Product ID]],Product[Product ID],Product[Product Name],"ERROR",0)</f>
        <v>Jack's New England Clam Chowder</v>
      </c>
      <c r="K892" t="str">
        <f>_xlfn.XLOOKUP(Table6[[#This Row],[Product Name]],Product[Product Name],Product[Category],"ERROR",0)</f>
        <v>Seafood</v>
      </c>
      <c r="L892" t="str">
        <f>_xlfn.XLOOKUP(Table6[[#This Row],[Order ID]],Table5[OrderID],Table5[ShipmentMode],"Error",0)</f>
        <v>UPS</v>
      </c>
    </row>
    <row r="893" spans="2:12">
      <c r="B893">
        <v>892</v>
      </c>
      <c r="C893">
        <v>10580</v>
      </c>
      <c r="D893" t="s">
        <v>821</v>
      </c>
      <c r="E893">
        <v>30</v>
      </c>
      <c r="F893" t="s">
        <v>1347</v>
      </c>
      <c r="G893" s="1">
        <f>DATE(LEFT(Table6[[#This Row],[Shipment Date]],4), MID(Table6[[#This Row],[Shipment Date]],5,2), RIGHT(Table6[[#This Row],[Shipment Date]],2))</f>
        <v>42553</v>
      </c>
      <c r="H893" s="9">
        <f>_xlfn.XLOOKUP(Table6[[#This Row],[Order ID]],Table5[OrderID],Table5[OrderDate],"Error",0)</f>
        <v>42547</v>
      </c>
      <c r="I893" s="6">
        <f>Table6[[#This Row],['[Formatted'] Shipment Dates]]-Table6[[#This Row],[Order Dates]]</f>
        <v>6</v>
      </c>
      <c r="J893" t="str">
        <f>_xlfn.XLOOKUP(Table6[[#This Row],[Product ID]],Product[Product ID],Product[Product Name],"ERROR",0)</f>
        <v>Louisiana Fiery Hot Pepper Sauce</v>
      </c>
      <c r="K893" t="str">
        <f>_xlfn.XLOOKUP(Table6[[#This Row],[Product Name]],Product[Product Name],Product[Category],"ERROR",0)</f>
        <v>Condiments</v>
      </c>
      <c r="L893" t="str">
        <f>_xlfn.XLOOKUP(Table6[[#This Row],[Order ID]],Table5[OrderID],Table5[ShipmentMode],"Error",0)</f>
        <v>UPS</v>
      </c>
    </row>
    <row r="894" spans="2:12">
      <c r="B894">
        <v>893</v>
      </c>
      <c r="C894">
        <v>10581</v>
      </c>
      <c r="D894" t="s">
        <v>845</v>
      </c>
      <c r="E894">
        <v>50</v>
      </c>
      <c r="F894" t="s">
        <v>1348</v>
      </c>
      <c r="G894" s="1">
        <f>DATE(LEFT(Table6[[#This Row],[Shipment Date]],4), MID(Table6[[#This Row],[Shipment Date]],5,2), RIGHT(Table6[[#This Row],[Shipment Date]],2))</f>
        <v>42565</v>
      </c>
      <c r="H894" s="9">
        <f>_xlfn.XLOOKUP(Table6[[#This Row],[Order ID]],Table5[OrderID],Table5[OrderDate],"Error",0)</f>
        <v>42547</v>
      </c>
      <c r="I894" s="6">
        <f>Table6[[#This Row],['[Formatted'] Shipment Dates]]-Table6[[#This Row],[Order Dates]]</f>
        <v>18</v>
      </c>
      <c r="J894" t="str">
        <f>_xlfn.XLOOKUP(Table6[[#This Row],[Product ID]],Product[Product ID],Product[Product Name],"ERROR",0)</f>
        <v>Rhönbräu Klosterbier</v>
      </c>
      <c r="K894" t="str">
        <f>_xlfn.XLOOKUP(Table6[[#This Row],[Product Name]],Product[Product Name],Product[Category],"ERROR",0)</f>
        <v xml:space="preserve">Drinks </v>
      </c>
      <c r="L894" t="str">
        <f>_xlfn.XLOOKUP(Table6[[#This Row],[Order ID]],Table5[OrderID],Table5[ShipmentMode],"Error",0)</f>
        <v>DHL Express</v>
      </c>
    </row>
    <row r="895" spans="2:12">
      <c r="B895">
        <v>894</v>
      </c>
      <c r="C895">
        <v>10582</v>
      </c>
      <c r="D895" t="s">
        <v>799</v>
      </c>
      <c r="E895">
        <v>4</v>
      </c>
      <c r="F895" t="s">
        <v>1348</v>
      </c>
      <c r="G895" s="1">
        <f>DATE(LEFT(Table6[[#This Row],[Shipment Date]],4), MID(Table6[[#This Row],[Shipment Date]],5,2), RIGHT(Table6[[#This Row],[Shipment Date]],2))</f>
        <v>42565</v>
      </c>
      <c r="H895" s="9">
        <f>_xlfn.XLOOKUP(Table6[[#This Row],[Order ID]],Table5[OrderID],Table5[OrderDate],"Error",0)</f>
        <v>42548</v>
      </c>
      <c r="I895" s="6">
        <f>Table6[[#This Row],['[Formatted'] Shipment Dates]]-Table6[[#This Row],[Order Dates]]</f>
        <v>17</v>
      </c>
      <c r="J895" t="str">
        <f>_xlfn.XLOOKUP(Table6[[#This Row],[Product ID]],Product[Product ID],Product[Product Name],"ERROR",0)</f>
        <v>Ravioli Angelo</v>
      </c>
      <c r="K895" t="str">
        <f>_xlfn.XLOOKUP(Table6[[#This Row],[Product Name]],Product[Product Name],Product[Category],"ERROR",0)</f>
        <v xml:space="preserve">Grains/ Cereals </v>
      </c>
      <c r="L895" t="str">
        <f>_xlfn.XLOOKUP(Table6[[#This Row],[Order ID]],Table5[OrderID],Table5[ShipmentMode],"Error",0)</f>
        <v>DHL</v>
      </c>
    </row>
    <row r="896" spans="2:12">
      <c r="B896">
        <v>895</v>
      </c>
      <c r="C896">
        <v>10582</v>
      </c>
      <c r="D896" t="s">
        <v>848</v>
      </c>
      <c r="E896">
        <v>14</v>
      </c>
      <c r="F896" t="s">
        <v>1341</v>
      </c>
      <c r="G896" s="1">
        <f>DATE(LEFT(Table6[[#This Row],[Shipment Date]],4), MID(Table6[[#This Row],[Shipment Date]],5,2), RIGHT(Table6[[#This Row],[Shipment Date]],2))</f>
        <v>42555</v>
      </c>
      <c r="H896" s="9">
        <f>_xlfn.XLOOKUP(Table6[[#This Row],[Order ID]],Table5[OrderID],Table5[OrderDate],"Error",0)</f>
        <v>42548</v>
      </c>
      <c r="I896" s="6">
        <f>Table6[[#This Row],['[Formatted'] Shipment Dates]]-Table6[[#This Row],[Order Dates]]</f>
        <v>7</v>
      </c>
      <c r="J896" t="str">
        <f>_xlfn.XLOOKUP(Table6[[#This Row],[Product ID]],Product[Product ID],Product[Product Name],"ERROR",0)</f>
        <v>Lakkalikööri</v>
      </c>
      <c r="K896" t="str">
        <f>_xlfn.XLOOKUP(Table6[[#This Row],[Product Name]],Product[Product Name],Product[Category],"ERROR",0)</f>
        <v xml:space="preserve">Drinks </v>
      </c>
      <c r="L896" t="str">
        <f>_xlfn.XLOOKUP(Table6[[#This Row],[Order ID]],Table5[OrderID],Table5[ShipmentMode],"Error",0)</f>
        <v>DHL</v>
      </c>
    </row>
    <row r="897" spans="2:12">
      <c r="B897">
        <v>896</v>
      </c>
      <c r="C897">
        <v>10583</v>
      </c>
      <c r="D897" t="s">
        <v>726</v>
      </c>
      <c r="E897">
        <v>10</v>
      </c>
      <c r="F897" t="s">
        <v>1341</v>
      </c>
      <c r="G897" s="1">
        <f>DATE(LEFT(Table6[[#This Row],[Shipment Date]],4), MID(Table6[[#This Row],[Shipment Date]],5,2), RIGHT(Table6[[#This Row],[Shipment Date]],2))</f>
        <v>42555</v>
      </c>
      <c r="H897" s="9">
        <f>_xlfn.XLOOKUP(Table6[[#This Row],[Order ID]],Table5[OrderID],Table5[OrderDate],"Error",0)</f>
        <v>42551</v>
      </c>
      <c r="I897" s="6">
        <f>Table6[[#This Row],['[Formatted'] Shipment Dates]]-Table6[[#This Row],[Order Dates]]</f>
        <v>4</v>
      </c>
      <c r="J897" t="str">
        <f>_xlfn.XLOOKUP(Table6[[#This Row],[Product ID]],Product[Product ID],Product[Product Name],"ERROR",0)</f>
        <v>Thüringer Rostbratwurst</v>
      </c>
      <c r="K897" t="str">
        <f>_xlfn.XLOOKUP(Table6[[#This Row],[Product Name]],Product[Product Name],Product[Category],"ERROR",0)</f>
        <v>Meat/ Poultry</v>
      </c>
      <c r="L897" t="str">
        <f>_xlfn.XLOOKUP(Table6[[#This Row],[Order ID]],Table5[OrderID],Table5[ShipmentMode],"Error",0)</f>
        <v>DHL</v>
      </c>
    </row>
    <row r="898" spans="2:12">
      <c r="B898">
        <v>897</v>
      </c>
      <c r="C898">
        <v>10583</v>
      </c>
      <c r="D898" t="s">
        <v>808</v>
      </c>
      <c r="E898">
        <v>24</v>
      </c>
      <c r="F898" t="s">
        <v>1341</v>
      </c>
      <c r="G898" s="1">
        <f>DATE(LEFT(Table6[[#This Row],[Shipment Date]],4), MID(Table6[[#This Row],[Shipment Date]],5,2), RIGHT(Table6[[#This Row],[Shipment Date]],2))</f>
        <v>42555</v>
      </c>
      <c r="H898" s="9">
        <f>_xlfn.XLOOKUP(Table6[[#This Row],[Order ID]],Table5[OrderID],Table5[OrderDate],"Error",0)</f>
        <v>42551</v>
      </c>
      <c r="I898" s="6">
        <f>Table6[[#This Row],['[Formatted'] Shipment Dates]]-Table6[[#This Row],[Order Dates]]</f>
        <v>4</v>
      </c>
      <c r="J898" t="str">
        <f>_xlfn.XLOOKUP(Table6[[#This Row],[Product ID]],Product[Product ID],Product[Product Name],"ERROR",0)</f>
        <v>Camembert Pierrot</v>
      </c>
      <c r="K898" t="str">
        <f>_xlfn.XLOOKUP(Table6[[#This Row],[Product Name]],Product[Product Name],Product[Category],"ERROR",0)</f>
        <v>Dairy Products</v>
      </c>
      <c r="L898" t="str">
        <f>_xlfn.XLOOKUP(Table6[[#This Row],[Order ID]],Table5[OrderID],Table5[ShipmentMode],"Error",0)</f>
        <v>DHL</v>
      </c>
    </row>
    <row r="899" spans="2:12">
      <c r="B899">
        <v>898</v>
      </c>
      <c r="C899">
        <v>10583</v>
      </c>
      <c r="D899" t="s">
        <v>831</v>
      </c>
      <c r="E899">
        <v>10</v>
      </c>
      <c r="F899" t="s">
        <v>1341</v>
      </c>
      <c r="G899" s="1">
        <f>DATE(LEFT(Table6[[#This Row],[Shipment Date]],4), MID(Table6[[#This Row],[Shipment Date]],5,2), RIGHT(Table6[[#This Row],[Shipment Date]],2))</f>
        <v>42555</v>
      </c>
      <c r="H899" s="9">
        <f>_xlfn.XLOOKUP(Table6[[#This Row],[Order ID]],Table5[OrderID],Table5[OrderDate],"Error",0)</f>
        <v>42551</v>
      </c>
      <c r="I899" s="6">
        <f>Table6[[#This Row],['[Formatted'] Shipment Dates]]-Table6[[#This Row],[Order Dates]]</f>
        <v>4</v>
      </c>
      <c r="J899" t="str">
        <f>_xlfn.XLOOKUP(Table6[[#This Row],[Product ID]],Product[Product ID],Product[Product Name],"ERROR",0)</f>
        <v>Gudbrandsdalsost</v>
      </c>
      <c r="K899" t="str">
        <f>_xlfn.XLOOKUP(Table6[[#This Row],[Product Name]],Product[Product Name],Product[Category],"ERROR",0)</f>
        <v>Dairy Products</v>
      </c>
      <c r="L899" t="str">
        <f>_xlfn.XLOOKUP(Table6[[#This Row],[Order ID]],Table5[OrderID],Table5[ShipmentMode],"Error",0)</f>
        <v>DHL</v>
      </c>
    </row>
    <row r="900" spans="2:12">
      <c r="B900">
        <v>899</v>
      </c>
      <c r="C900">
        <v>10584</v>
      </c>
      <c r="D900" t="s">
        <v>731</v>
      </c>
      <c r="E900">
        <v>50</v>
      </c>
      <c r="F900" t="s">
        <v>1349</v>
      </c>
      <c r="G900" s="1">
        <f>DATE(LEFT(Table6[[#This Row],[Shipment Date]],4), MID(Table6[[#This Row],[Shipment Date]],5,2), RIGHT(Table6[[#This Row],[Shipment Date]],2))</f>
        <v>42561</v>
      </c>
      <c r="H900" s="9">
        <f>_xlfn.XLOOKUP(Table6[[#This Row],[Order ID]],Table5[OrderID],Table5[OrderDate],"Error",0)</f>
        <v>42551</v>
      </c>
      <c r="I900" s="6">
        <f>Table6[[#This Row],['[Formatted'] Shipment Dates]]-Table6[[#This Row],[Order Dates]]</f>
        <v>10</v>
      </c>
      <c r="J900" t="str">
        <f>_xlfn.XLOOKUP(Table6[[#This Row],[Product ID]],Product[Product ID],Product[Product Name],"ERROR",0)</f>
        <v>Gorgonzola Telino</v>
      </c>
      <c r="K900" t="str">
        <f>_xlfn.XLOOKUP(Table6[[#This Row],[Product Name]],Product[Product Name],Product[Category],"ERROR",0)</f>
        <v>Dairy Products</v>
      </c>
      <c r="L900" t="str">
        <f>_xlfn.XLOOKUP(Table6[[#This Row],[Order ID]],Table5[OrderID],Table5[ShipmentMode],"Error",0)</f>
        <v>DHL Express</v>
      </c>
    </row>
    <row r="901" spans="2:12">
      <c r="B901">
        <v>900</v>
      </c>
      <c r="C901">
        <v>10585</v>
      </c>
      <c r="D901" t="s">
        <v>772</v>
      </c>
      <c r="E901">
        <v>15</v>
      </c>
      <c r="F901" t="s">
        <v>1338</v>
      </c>
      <c r="G901" s="1">
        <f>DATE(LEFT(Table6[[#This Row],[Shipment Date]],4), MID(Table6[[#This Row],[Shipment Date]],5,2), RIGHT(Table6[[#This Row],[Shipment Date]],2))</f>
        <v>42560</v>
      </c>
      <c r="H901" s="9">
        <f>_xlfn.XLOOKUP(Table6[[#This Row],[Order ID]],Table5[OrderID],Table5[OrderDate],"Error",0)</f>
        <v>42552</v>
      </c>
      <c r="I901" s="6">
        <f>Table6[[#This Row],['[Formatted'] Shipment Dates]]-Table6[[#This Row],[Order Dates]]</f>
        <v>8</v>
      </c>
      <c r="J901" t="str">
        <f>_xlfn.XLOOKUP(Table6[[#This Row],[Product ID]],Product[Product ID],Product[Product Name],"ERROR",0)</f>
        <v>Zaanse koeken</v>
      </c>
      <c r="K901" t="str">
        <f>_xlfn.XLOOKUP(Table6[[#This Row],[Product Name]],Product[Product Name],Product[Category],"ERROR",0)</f>
        <v>Desserts</v>
      </c>
      <c r="L901" t="str">
        <f>_xlfn.XLOOKUP(Table6[[#This Row],[Order ID]],Table5[OrderID],Table5[ShipmentMode],"Error",0)</f>
        <v>DHL Express</v>
      </c>
    </row>
    <row r="902" spans="2:12">
      <c r="B902">
        <v>901</v>
      </c>
      <c r="C902">
        <v>10586</v>
      </c>
      <c r="D902" t="s">
        <v>787</v>
      </c>
      <c r="E902">
        <v>4</v>
      </c>
      <c r="F902" t="s">
        <v>1338</v>
      </c>
      <c r="G902" s="1">
        <f>DATE(LEFT(Table6[[#This Row],[Shipment Date]],4), MID(Table6[[#This Row],[Shipment Date]],5,2), RIGHT(Table6[[#This Row],[Shipment Date]],2))</f>
        <v>42560</v>
      </c>
      <c r="H902" s="9">
        <f>_xlfn.XLOOKUP(Table6[[#This Row],[Order ID]],Table5[OrderID],Table5[OrderDate],"Error",0)</f>
        <v>42553</v>
      </c>
      <c r="I902" s="6">
        <f>Table6[[#This Row],['[Formatted'] Shipment Dates]]-Table6[[#This Row],[Order Dates]]</f>
        <v>7</v>
      </c>
      <c r="J902" t="str">
        <f>_xlfn.XLOOKUP(Table6[[#This Row],[Product ID]],Product[Product ID],Product[Product Name],"ERROR",0)</f>
        <v>Filo Mix</v>
      </c>
      <c r="K902" t="str">
        <f>_xlfn.XLOOKUP(Table6[[#This Row],[Product Name]],Product[Product Name],Product[Category],"ERROR",0)</f>
        <v xml:space="preserve">Grains/ Cereals </v>
      </c>
      <c r="L902" t="str">
        <f>_xlfn.XLOOKUP(Table6[[#This Row],[Order ID]],Table5[OrderID],Table5[ShipmentMode],"Error",0)</f>
        <v>DHL Express</v>
      </c>
    </row>
    <row r="903" spans="2:12">
      <c r="B903">
        <v>902</v>
      </c>
      <c r="C903">
        <v>10587</v>
      </c>
      <c r="D903" t="s">
        <v>717</v>
      </c>
      <c r="E903">
        <v>6</v>
      </c>
      <c r="F903" t="s">
        <v>1338</v>
      </c>
      <c r="G903" s="1">
        <f>DATE(LEFT(Table6[[#This Row],[Shipment Date]],4), MID(Table6[[#This Row],[Shipment Date]],5,2), RIGHT(Table6[[#This Row],[Shipment Date]],2))</f>
        <v>42560</v>
      </c>
      <c r="H903" s="9">
        <f>_xlfn.XLOOKUP(Table6[[#This Row],[Order ID]],Table5[OrderID],Table5[OrderDate],"Error",0)</f>
        <v>42553</v>
      </c>
      <c r="I903" s="6">
        <f>Table6[[#This Row],['[Formatted'] Shipment Dates]]-Table6[[#This Row],[Order Dates]]</f>
        <v>7</v>
      </c>
      <c r="J903" t="str">
        <f>_xlfn.XLOOKUP(Table6[[#This Row],[Product ID]],Product[Product ID],Product[Product Name],"ERROR",0)</f>
        <v>Gumbär Gummibärchen</v>
      </c>
      <c r="K903" t="str">
        <f>_xlfn.XLOOKUP(Table6[[#This Row],[Product Name]],Product[Product Name],Product[Category],"ERROR",0)</f>
        <v>Desserts</v>
      </c>
      <c r="L903" t="str">
        <f>_xlfn.XLOOKUP(Table6[[#This Row],[Order ID]],Table5[OrderID],Table5[ShipmentMode],"Error",0)</f>
        <v>DHL Express</v>
      </c>
    </row>
    <row r="904" spans="2:12">
      <c r="B904">
        <v>903</v>
      </c>
      <c r="C904">
        <v>10587</v>
      </c>
      <c r="D904" t="s">
        <v>742</v>
      </c>
      <c r="E904">
        <v>20</v>
      </c>
      <c r="F904" t="s">
        <v>1338</v>
      </c>
      <c r="G904" s="1">
        <f>DATE(LEFT(Table6[[#This Row],[Shipment Date]],4), MID(Table6[[#This Row],[Shipment Date]],5,2), RIGHT(Table6[[#This Row],[Shipment Date]],2))</f>
        <v>42560</v>
      </c>
      <c r="H904" s="9">
        <f>_xlfn.XLOOKUP(Table6[[#This Row],[Order ID]],Table5[OrderID],Table5[OrderDate],"Error",0)</f>
        <v>42553</v>
      </c>
      <c r="I904" s="6">
        <f>Table6[[#This Row],['[Formatted'] Shipment Dates]]-Table6[[#This Row],[Order Dates]]</f>
        <v>7</v>
      </c>
      <c r="J904" t="str">
        <f>_xlfn.XLOOKUP(Table6[[#This Row],[Product ID]],Product[Product ID],Product[Product Name],"ERROR",0)</f>
        <v>Steeleye Stout</v>
      </c>
      <c r="K904" t="str">
        <f>_xlfn.XLOOKUP(Table6[[#This Row],[Product Name]],Product[Product Name],Product[Category],"ERROR",0)</f>
        <v xml:space="preserve">Drinks </v>
      </c>
      <c r="L904" t="str">
        <f>_xlfn.XLOOKUP(Table6[[#This Row],[Order ID]],Table5[OrderID],Table5[ShipmentMode],"Error",0)</f>
        <v>DHL Express</v>
      </c>
    </row>
    <row r="905" spans="2:12">
      <c r="B905">
        <v>904</v>
      </c>
      <c r="C905">
        <v>10587</v>
      </c>
      <c r="D905" t="s">
        <v>850</v>
      </c>
      <c r="E905">
        <v>20</v>
      </c>
      <c r="F905" t="s">
        <v>1349</v>
      </c>
      <c r="G905" s="1">
        <f>DATE(LEFT(Table6[[#This Row],[Shipment Date]],4), MID(Table6[[#This Row],[Shipment Date]],5,2), RIGHT(Table6[[#This Row],[Shipment Date]],2))</f>
        <v>42561</v>
      </c>
      <c r="H905" s="9">
        <f>_xlfn.XLOOKUP(Table6[[#This Row],[Order ID]],Table5[OrderID],Table5[OrderDate],"Error",0)</f>
        <v>42553</v>
      </c>
      <c r="I905" s="6">
        <f>Table6[[#This Row],['[Formatted'] Shipment Dates]]-Table6[[#This Row],[Order Dates]]</f>
        <v>8</v>
      </c>
      <c r="J905" t="str">
        <f>_xlfn.XLOOKUP(Table6[[#This Row],[Product ID]],Product[Product ID],Product[Product Name],"ERROR",0)</f>
        <v>Original Frankfurter grüne Soße</v>
      </c>
      <c r="K905" t="str">
        <f>_xlfn.XLOOKUP(Table6[[#This Row],[Product Name]],Product[Product Name],Product[Category],"ERROR",0)</f>
        <v>Condiments</v>
      </c>
      <c r="L905" t="str">
        <f>_xlfn.XLOOKUP(Table6[[#This Row],[Order ID]],Table5[OrderID],Table5[ShipmentMode],"Error",0)</f>
        <v>DHL Express</v>
      </c>
    </row>
    <row r="906" spans="2:12">
      <c r="B906">
        <v>905</v>
      </c>
      <c r="C906">
        <v>10588</v>
      </c>
      <c r="D906" t="s">
        <v>696</v>
      </c>
      <c r="E906">
        <v>40</v>
      </c>
      <c r="F906" t="s">
        <v>1349</v>
      </c>
      <c r="G906" s="1">
        <f>DATE(LEFT(Table6[[#This Row],[Shipment Date]],4), MID(Table6[[#This Row],[Shipment Date]],5,2), RIGHT(Table6[[#This Row],[Shipment Date]],2))</f>
        <v>42561</v>
      </c>
      <c r="H906" s="9">
        <f>_xlfn.XLOOKUP(Table6[[#This Row],[Order ID]],Table5[OrderID],Table5[OrderDate],"Error",0)</f>
        <v>42554</v>
      </c>
      <c r="I906" s="6">
        <f>Table6[[#This Row],['[Formatted'] Shipment Dates]]-Table6[[#This Row],[Order Dates]]</f>
        <v>7</v>
      </c>
      <c r="J906" t="str">
        <f>_xlfn.XLOOKUP(Table6[[#This Row],[Product ID]],Product[Product ID],Product[Product Name],"ERROR",0)</f>
        <v>Carnarvon Tigers</v>
      </c>
      <c r="K906" t="str">
        <f>_xlfn.XLOOKUP(Table6[[#This Row],[Product Name]],Product[Product Name],Product[Category],"ERROR",0)</f>
        <v>Seafood</v>
      </c>
      <c r="L906" t="str">
        <f>_xlfn.XLOOKUP(Table6[[#This Row],[Order ID]],Table5[OrderID],Table5[ShipmentMode],"Error",0)</f>
        <v>UPS</v>
      </c>
    </row>
    <row r="907" spans="2:12">
      <c r="B907">
        <v>906</v>
      </c>
      <c r="C907">
        <v>10588</v>
      </c>
      <c r="D907" t="s">
        <v>759</v>
      </c>
      <c r="E907">
        <v>100</v>
      </c>
      <c r="F907" t="s">
        <v>1348</v>
      </c>
      <c r="G907" s="1">
        <f>DATE(LEFT(Table6[[#This Row],[Shipment Date]],4), MID(Table6[[#This Row],[Shipment Date]],5,2), RIGHT(Table6[[#This Row],[Shipment Date]],2))</f>
        <v>42565</v>
      </c>
      <c r="H907" s="9">
        <f>_xlfn.XLOOKUP(Table6[[#This Row],[Order ID]],Table5[OrderID],Table5[OrderDate],"Error",0)</f>
        <v>42554</v>
      </c>
      <c r="I907" s="6">
        <f>Table6[[#This Row],['[Formatted'] Shipment Dates]]-Table6[[#This Row],[Order Dates]]</f>
        <v>11</v>
      </c>
      <c r="J907" t="str">
        <f>_xlfn.XLOOKUP(Table6[[#This Row],[Product ID]],Product[Product ID],Product[Product Name],"ERROR",0)</f>
        <v>Singaporean Hokkien Fried Mee</v>
      </c>
      <c r="K907" t="str">
        <f>_xlfn.XLOOKUP(Table6[[#This Row],[Product Name]],Product[Product Name],Product[Category],"ERROR",0)</f>
        <v xml:space="preserve">Grains/ Cereals </v>
      </c>
      <c r="L907" t="str">
        <f>_xlfn.XLOOKUP(Table6[[#This Row],[Order ID]],Table5[OrderID],Table5[ShipmentMode],"Error",0)</f>
        <v>UPS</v>
      </c>
    </row>
    <row r="908" spans="2:12">
      <c r="B908">
        <v>907</v>
      </c>
      <c r="C908">
        <v>10589</v>
      </c>
      <c r="D908" t="s">
        <v>742</v>
      </c>
      <c r="E908">
        <v>4</v>
      </c>
      <c r="F908" t="s">
        <v>1348</v>
      </c>
      <c r="G908" s="1">
        <f>DATE(LEFT(Table6[[#This Row],[Shipment Date]],4), MID(Table6[[#This Row],[Shipment Date]],5,2), RIGHT(Table6[[#This Row],[Shipment Date]],2))</f>
        <v>42565</v>
      </c>
      <c r="H908" s="9">
        <f>_xlfn.XLOOKUP(Table6[[#This Row],[Order ID]],Table5[OrderID],Table5[OrderDate],"Error",0)</f>
        <v>42555</v>
      </c>
      <c r="I908" s="6">
        <f>Table6[[#This Row],['[Formatted'] Shipment Dates]]-Table6[[#This Row],[Order Dates]]</f>
        <v>10</v>
      </c>
      <c r="J908" t="str">
        <f>_xlfn.XLOOKUP(Table6[[#This Row],[Product ID]],Product[Product ID],Product[Product Name],"ERROR",0)</f>
        <v>Steeleye Stout</v>
      </c>
      <c r="K908" t="str">
        <f>_xlfn.XLOOKUP(Table6[[#This Row],[Product Name]],Product[Product Name],Product[Category],"ERROR",0)</f>
        <v xml:space="preserve">Drinks </v>
      </c>
      <c r="L908" t="str">
        <f>_xlfn.XLOOKUP(Table6[[#This Row],[Order ID]],Table5[OrderID],Table5[ShipmentMode],"Error",0)</f>
        <v>DHL</v>
      </c>
    </row>
    <row r="909" spans="2:12">
      <c r="B909">
        <v>908</v>
      </c>
      <c r="C909">
        <v>10590</v>
      </c>
      <c r="D909" t="s">
        <v>648</v>
      </c>
      <c r="E909">
        <v>20</v>
      </c>
      <c r="F909" t="s">
        <v>1348</v>
      </c>
      <c r="G909" s="1">
        <f>DATE(LEFT(Table6[[#This Row],[Shipment Date]],4), MID(Table6[[#This Row],[Shipment Date]],5,2), RIGHT(Table6[[#This Row],[Shipment Date]],2))</f>
        <v>42565</v>
      </c>
      <c r="H909" s="9">
        <f>_xlfn.XLOOKUP(Table6[[#This Row],[Order ID]],Table5[OrderID],Table5[OrderDate],"Error",0)</f>
        <v>42558</v>
      </c>
      <c r="I909" s="6">
        <f>Table6[[#This Row],['[Formatted'] Shipment Dates]]-Table6[[#This Row],[Order Dates]]</f>
        <v>7</v>
      </c>
      <c r="J909" t="str">
        <f>_xlfn.XLOOKUP(Table6[[#This Row],[Product ID]],Product[Product ID],Product[Product Name],"ERROR",0)</f>
        <v>Chai</v>
      </c>
      <c r="K909" t="str">
        <f>_xlfn.XLOOKUP(Table6[[#This Row],[Product Name]],Product[Product Name],Product[Category],"ERROR",0)</f>
        <v xml:space="preserve">Drinks </v>
      </c>
      <c r="L909" t="str">
        <f>_xlfn.XLOOKUP(Table6[[#This Row],[Order ID]],Table5[OrderID],Table5[ShipmentMode],"Error",0)</f>
        <v>UPS</v>
      </c>
    </row>
    <row r="910" spans="2:12">
      <c r="B910">
        <v>909</v>
      </c>
      <c r="C910">
        <v>10590</v>
      </c>
      <c r="D910" t="s">
        <v>850</v>
      </c>
      <c r="E910">
        <v>60</v>
      </c>
      <c r="F910" t="s">
        <v>1350</v>
      </c>
      <c r="G910" s="1">
        <f>DATE(LEFT(Table6[[#This Row],[Shipment Date]],4), MID(Table6[[#This Row],[Shipment Date]],5,2), RIGHT(Table6[[#This Row],[Shipment Date]],2))</f>
        <v>42567</v>
      </c>
      <c r="H910" s="9">
        <f>_xlfn.XLOOKUP(Table6[[#This Row],[Order ID]],Table5[OrderID],Table5[OrderDate],"Error",0)</f>
        <v>42558</v>
      </c>
      <c r="I910" s="6">
        <f>Table6[[#This Row],['[Formatted'] Shipment Dates]]-Table6[[#This Row],[Order Dates]]</f>
        <v>9</v>
      </c>
      <c r="J910" t="str">
        <f>_xlfn.XLOOKUP(Table6[[#This Row],[Product ID]],Product[Product ID],Product[Product Name],"ERROR",0)</f>
        <v>Original Frankfurter grüne Soße</v>
      </c>
      <c r="K910" t="str">
        <f>_xlfn.XLOOKUP(Table6[[#This Row],[Product Name]],Product[Product Name],Product[Category],"ERROR",0)</f>
        <v>Condiments</v>
      </c>
      <c r="L910" t="str">
        <f>_xlfn.XLOOKUP(Table6[[#This Row],[Order ID]],Table5[OrderID],Table5[ShipmentMode],"Error",0)</f>
        <v>UPS</v>
      </c>
    </row>
    <row r="911" spans="2:12">
      <c r="B911">
        <v>910</v>
      </c>
      <c r="C911">
        <v>10591</v>
      </c>
      <c r="D911" t="s">
        <v>658</v>
      </c>
      <c r="E911">
        <v>14</v>
      </c>
      <c r="F911" t="s">
        <v>1350</v>
      </c>
      <c r="G911" s="1">
        <f>DATE(LEFT(Table6[[#This Row],[Shipment Date]],4), MID(Table6[[#This Row],[Shipment Date]],5,2), RIGHT(Table6[[#This Row],[Shipment Date]],2))</f>
        <v>42567</v>
      </c>
      <c r="H911" s="9">
        <f>_xlfn.XLOOKUP(Table6[[#This Row],[Order ID]],Table5[OrderID],Table5[OrderDate],"Error",0)</f>
        <v>42558</v>
      </c>
      <c r="I911" s="6">
        <f>Table6[[#This Row],['[Formatted'] Shipment Dates]]-Table6[[#This Row],[Order Dates]]</f>
        <v>9</v>
      </c>
      <c r="J911" t="str">
        <f>_xlfn.XLOOKUP(Table6[[#This Row],[Product ID]],Product[Product ID],Product[Product Name],"ERROR",0)</f>
        <v>Aniseed Syrup</v>
      </c>
      <c r="K911" t="str">
        <f>_xlfn.XLOOKUP(Table6[[#This Row],[Product Name]],Product[Product Name],Product[Category],"ERROR",0)</f>
        <v>Condiments</v>
      </c>
      <c r="L911" t="str">
        <f>_xlfn.XLOOKUP(Table6[[#This Row],[Order ID]],Table5[OrderID],Table5[ShipmentMode],"Error",0)</f>
        <v>DHL Express</v>
      </c>
    </row>
    <row r="912" spans="2:12">
      <c r="B912">
        <v>911</v>
      </c>
      <c r="C912">
        <v>10591</v>
      </c>
      <c r="D912" t="s">
        <v>669</v>
      </c>
      <c r="E912">
        <v>10</v>
      </c>
      <c r="F912" t="s">
        <v>1350</v>
      </c>
      <c r="G912" s="1">
        <f>DATE(LEFT(Table6[[#This Row],[Shipment Date]],4), MID(Table6[[#This Row],[Shipment Date]],5,2), RIGHT(Table6[[#This Row],[Shipment Date]],2))</f>
        <v>42567</v>
      </c>
      <c r="H912" s="9">
        <f>_xlfn.XLOOKUP(Table6[[#This Row],[Order ID]],Table5[OrderID],Table5[OrderDate],"Error",0)</f>
        <v>42558</v>
      </c>
      <c r="I912" s="6">
        <f>Table6[[#This Row],['[Formatted'] Shipment Dates]]-Table6[[#This Row],[Order Dates]]</f>
        <v>9</v>
      </c>
      <c r="J912" t="str">
        <f>_xlfn.XLOOKUP(Table6[[#This Row],[Product ID]],Product[Product ID],Product[Product Name],"ERROR",0)</f>
        <v>Uncle Bob's Organic Dried Pears</v>
      </c>
      <c r="K912" t="str">
        <f>_xlfn.XLOOKUP(Table6[[#This Row],[Product Name]],Product[Product Name],Product[Category],"ERROR",0)</f>
        <v xml:space="preserve">Produce </v>
      </c>
      <c r="L912" t="str">
        <f>_xlfn.XLOOKUP(Table6[[#This Row],[Order ID]],Table5[OrderID],Table5[ShipmentMode],"Error",0)</f>
        <v>DHL Express</v>
      </c>
    </row>
    <row r="913" spans="2:12">
      <c r="B913">
        <v>912</v>
      </c>
      <c r="C913">
        <v>10591</v>
      </c>
      <c r="D913" t="s">
        <v>791</v>
      </c>
      <c r="E913">
        <v>50</v>
      </c>
      <c r="F913" t="s">
        <v>1350</v>
      </c>
      <c r="G913" s="1">
        <f>DATE(LEFT(Table6[[#This Row],[Shipment Date]],4), MID(Table6[[#This Row],[Shipment Date]],5,2), RIGHT(Table6[[#This Row],[Shipment Date]],2))</f>
        <v>42567</v>
      </c>
      <c r="H913" s="9">
        <f>_xlfn.XLOOKUP(Table6[[#This Row],[Order ID]],Table5[OrderID],Table5[OrderDate],"Error",0)</f>
        <v>42558</v>
      </c>
      <c r="I913" s="6">
        <f>Table6[[#This Row],['[Formatted'] Shipment Dates]]-Table6[[#This Row],[Order Dates]]</f>
        <v>9</v>
      </c>
      <c r="J913" t="str">
        <f>_xlfn.XLOOKUP(Table6[[#This Row],[Product ID]],Product[Product ID],Product[Product Name],"ERROR",0)</f>
        <v>Tourtière</v>
      </c>
      <c r="K913" t="str">
        <f>_xlfn.XLOOKUP(Table6[[#This Row],[Product Name]],Product[Product Name],Product[Category],"ERROR",0)</f>
        <v>Meat/ Poultry</v>
      </c>
      <c r="L913" t="str">
        <f>_xlfn.XLOOKUP(Table6[[#This Row],[Order ID]],Table5[OrderID],Table5[ShipmentMode],"Error",0)</f>
        <v>DHL Express</v>
      </c>
    </row>
    <row r="914" spans="2:12">
      <c r="B914">
        <v>913</v>
      </c>
      <c r="C914">
        <v>10592</v>
      </c>
      <c r="D914" t="s">
        <v>689</v>
      </c>
      <c r="E914">
        <v>25</v>
      </c>
      <c r="F914" t="s">
        <v>1350</v>
      </c>
      <c r="G914" s="1">
        <f>DATE(LEFT(Table6[[#This Row],[Shipment Date]],4), MID(Table6[[#This Row],[Shipment Date]],5,2), RIGHT(Table6[[#This Row],[Shipment Date]],2))</f>
        <v>42567</v>
      </c>
      <c r="H914" s="9">
        <f>_xlfn.XLOOKUP(Table6[[#This Row],[Order ID]],Table5[OrderID],Table5[OrderDate],"Error",0)</f>
        <v>42559</v>
      </c>
      <c r="I914" s="6">
        <f>Table6[[#This Row],['[Formatted'] Shipment Dates]]-Table6[[#This Row],[Order Dates]]</f>
        <v>8</v>
      </c>
      <c r="J914" t="str">
        <f>_xlfn.XLOOKUP(Table6[[#This Row],[Product ID]],Product[Product ID],Product[Product Name],"ERROR",0)</f>
        <v>Genen Shouyu</v>
      </c>
      <c r="K914" t="str">
        <f>_xlfn.XLOOKUP(Table6[[#This Row],[Product Name]],Product[Product Name],Product[Category],"ERROR",0)</f>
        <v>Condiments</v>
      </c>
      <c r="L914" t="str">
        <f>_xlfn.XLOOKUP(Table6[[#This Row],[Order ID]],Table5[OrderID],Table5[ShipmentMode],"Error",0)</f>
        <v>DHL Express</v>
      </c>
    </row>
    <row r="915" spans="2:12">
      <c r="B915">
        <v>914</v>
      </c>
      <c r="C915">
        <v>10592</v>
      </c>
      <c r="D915" t="s">
        <v>717</v>
      </c>
      <c r="E915">
        <v>5</v>
      </c>
      <c r="F915" t="s">
        <v>1351</v>
      </c>
      <c r="G915" s="1">
        <f>DATE(LEFT(Table6[[#This Row],[Shipment Date]],4), MID(Table6[[#This Row],[Shipment Date]],5,2), RIGHT(Table6[[#This Row],[Shipment Date]],2))</f>
        <v>42595</v>
      </c>
      <c r="H915" s="9">
        <f>_xlfn.XLOOKUP(Table6[[#This Row],[Order ID]],Table5[OrderID],Table5[OrderDate],"Error",0)</f>
        <v>42559</v>
      </c>
      <c r="I915" s="6">
        <f>Table6[[#This Row],['[Formatted'] Shipment Dates]]-Table6[[#This Row],[Order Dates]]</f>
        <v>36</v>
      </c>
      <c r="J915" t="str">
        <f>_xlfn.XLOOKUP(Table6[[#This Row],[Product ID]],Product[Product ID],Product[Product Name],"ERROR",0)</f>
        <v>Gumbär Gummibärchen</v>
      </c>
      <c r="K915" t="str">
        <f>_xlfn.XLOOKUP(Table6[[#This Row],[Product Name]],Product[Product Name],Product[Category],"ERROR",0)</f>
        <v>Desserts</v>
      </c>
      <c r="L915" t="str">
        <f>_xlfn.XLOOKUP(Table6[[#This Row],[Order ID]],Table5[OrderID],Table5[ShipmentMode],"Error",0)</f>
        <v>DHL Express</v>
      </c>
    </row>
    <row r="916" spans="2:12">
      <c r="B916">
        <v>915</v>
      </c>
      <c r="C916">
        <v>10593</v>
      </c>
      <c r="D916" t="s">
        <v>701</v>
      </c>
      <c r="E916">
        <v>21</v>
      </c>
      <c r="F916" t="s">
        <v>1351</v>
      </c>
      <c r="G916" s="1">
        <f>DATE(LEFT(Table6[[#This Row],[Shipment Date]],4), MID(Table6[[#This Row],[Shipment Date]],5,2), RIGHT(Table6[[#This Row],[Shipment Date]],2))</f>
        <v>42595</v>
      </c>
      <c r="H916" s="9">
        <f>_xlfn.XLOOKUP(Table6[[#This Row],[Order ID]],Table5[OrderID],Table5[OrderDate],"Error",0)</f>
        <v>42560</v>
      </c>
      <c r="I916" s="6">
        <f>Table6[[#This Row],['[Formatted'] Shipment Dates]]-Table6[[#This Row],[Order Dates]]</f>
        <v>35</v>
      </c>
      <c r="J916" t="str">
        <f>_xlfn.XLOOKUP(Table6[[#This Row],[Product ID]],Product[Product ID],Product[Product Name],"ERROR",0)</f>
        <v>Sir Rodney's Marmalade</v>
      </c>
      <c r="K916" t="str">
        <f>_xlfn.XLOOKUP(Table6[[#This Row],[Product Name]],Product[Product Name],Product[Category],"ERROR",0)</f>
        <v>Desserts</v>
      </c>
      <c r="L916" t="str">
        <f>_xlfn.XLOOKUP(Table6[[#This Row],[Order ID]],Table5[OrderID],Table5[ShipmentMode],"Error",0)</f>
        <v>DHL</v>
      </c>
    </row>
    <row r="917" spans="2:12">
      <c r="B917">
        <v>916</v>
      </c>
      <c r="C917">
        <v>10593</v>
      </c>
      <c r="D917" t="s">
        <v>831</v>
      </c>
      <c r="E917">
        <v>20</v>
      </c>
      <c r="F917" t="s">
        <v>1351</v>
      </c>
      <c r="G917" s="1">
        <f>DATE(LEFT(Table6[[#This Row],[Shipment Date]],4), MID(Table6[[#This Row],[Shipment Date]],5,2), RIGHT(Table6[[#This Row],[Shipment Date]],2))</f>
        <v>42595</v>
      </c>
      <c r="H917" s="9">
        <f>_xlfn.XLOOKUP(Table6[[#This Row],[Order ID]],Table5[OrderID],Table5[OrderDate],"Error",0)</f>
        <v>42560</v>
      </c>
      <c r="I917" s="6">
        <f>Table6[[#This Row],['[Formatted'] Shipment Dates]]-Table6[[#This Row],[Order Dates]]</f>
        <v>35</v>
      </c>
      <c r="J917" t="str">
        <f>_xlfn.XLOOKUP(Table6[[#This Row],[Product ID]],Product[Product ID],Product[Product Name],"ERROR",0)</f>
        <v>Gudbrandsdalsost</v>
      </c>
      <c r="K917" t="str">
        <f>_xlfn.XLOOKUP(Table6[[#This Row],[Product Name]],Product[Product Name],Product[Category],"ERROR",0)</f>
        <v>Dairy Products</v>
      </c>
      <c r="L917" t="str">
        <f>_xlfn.XLOOKUP(Table6[[#This Row],[Order ID]],Table5[OrderID],Table5[ShipmentMode],"Error",0)</f>
        <v>DHL</v>
      </c>
    </row>
    <row r="918" spans="2:12">
      <c r="B918">
        <v>917</v>
      </c>
      <c r="C918">
        <v>10593</v>
      </c>
      <c r="D918" t="s">
        <v>848</v>
      </c>
      <c r="E918">
        <v>4</v>
      </c>
      <c r="F918" t="s">
        <v>1350</v>
      </c>
      <c r="G918" s="1">
        <f>DATE(LEFT(Table6[[#This Row],[Shipment Date]],4), MID(Table6[[#This Row],[Shipment Date]],5,2), RIGHT(Table6[[#This Row],[Shipment Date]],2))</f>
        <v>42567</v>
      </c>
      <c r="H918" s="9">
        <f>_xlfn.XLOOKUP(Table6[[#This Row],[Order ID]],Table5[OrderID],Table5[OrderDate],"Error",0)</f>
        <v>42560</v>
      </c>
      <c r="I918" s="6">
        <f>Table6[[#This Row],['[Formatted'] Shipment Dates]]-Table6[[#This Row],[Order Dates]]</f>
        <v>7</v>
      </c>
      <c r="J918" t="str">
        <f>_xlfn.XLOOKUP(Table6[[#This Row],[Product ID]],Product[Product ID],Product[Product Name],"ERROR",0)</f>
        <v>Lakkalikööri</v>
      </c>
      <c r="K918" t="str">
        <f>_xlfn.XLOOKUP(Table6[[#This Row],[Product Name]],Product[Product Name],Product[Category],"ERROR",0)</f>
        <v xml:space="preserve">Drinks </v>
      </c>
      <c r="L918" t="str">
        <f>_xlfn.XLOOKUP(Table6[[#This Row],[Order ID]],Table5[OrderID],Table5[ShipmentMode],"Error",0)</f>
        <v>DHL</v>
      </c>
    </row>
    <row r="919" spans="2:12">
      <c r="B919">
        <v>918</v>
      </c>
      <c r="C919">
        <v>10594</v>
      </c>
      <c r="D919" t="s">
        <v>787</v>
      </c>
      <c r="E919">
        <v>24</v>
      </c>
      <c r="F919" t="s">
        <v>1350</v>
      </c>
      <c r="G919" s="1">
        <f>DATE(LEFT(Table6[[#This Row],[Shipment Date]],4), MID(Table6[[#This Row],[Shipment Date]],5,2), RIGHT(Table6[[#This Row],[Shipment Date]],2))</f>
        <v>42567</v>
      </c>
      <c r="H919" s="9">
        <f>_xlfn.XLOOKUP(Table6[[#This Row],[Order ID]],Table5[OrderID],Table5[OrderDate],"Error",0)</f>
        <v>42560</v>
      </c>
      <c r="I919" s="6">
        <f>Table6[[#This Row],['[Formatted'] Shipment Dates]]-Table6[[#This Row],[Order Dates]]</f>
        <v>7</v>
      </c>
      <c r="J919" t="str">
        <f>_xlfn.XLOOKUP(Table6[[#This Row],[Product ID]],Product[Product ID],Product[Product Name],"ERROR",0)</f>
        <v>Filo Mix</v>
      </c>
      <c r="K919" t="str">
        <f>_xlfn.XLOOKUP(Table6[[#This Row],[Product Name]],Product[Product Name],Product[Category],"ERROR",0)</f>
        <v xml:space="preserve">Grains/ Cereals </v>
      </c>
      <c r="L919" t="str">
        <f>_xlfn.XLOOKUP(Table6[[#This Row],[Order ID]],Table5[OrderID],Table5[ShipmentMode],"Error",0)</f>
        <v>DHL</v>
      </c>
    </row>
    <row r="920" spans="2:12">
      <c r="B920">
        <v>919</v>
      </c>
      <c r="C920">
        <v>10594</v>
      </c>
      <c r="D920" t="s">
        <v>801</v>
      </c>
      <c r="E920">
        <v>30</v>
      </c>
      <c r="F920" t="s">
        <v>1348</v>
      </c>
      <c r="G920" s="1">
        <f>DATE(LEFT(Table6[[#This Row],[Shipment Date]],4), MID(Table6[[#This Row],[Shipment Date]],5,2), RIGHT(Table6[[#This Row],[Shipment Date]],2))</f>
        <v>42565</v>
      </c>
      <c r="H920" s="9">
        <f>_xlfn.XLOOKUP(Table6[[#This Row],[Order ID]],Table5[OrderID],Table5[OrderDate],"Error",0)</f>
        <v>42560</v>
      </c>
      <c r="I920" s="6">
        <f>Table6[[#This Row],['[Formatted'] Shipment Dates]]-Table6[[#This Row],[Order Dates]]</f>
        <v>5</v>
      </c>
      <c r="J920" t="str">
        <f>_xlfn.XLOOKUP(Table6[[#This Row],[Product ID]],Product[Product ID],Product[Product Name],"ERROR",0)</f>
        <v>Escargots de Bourgogne</v>
      </c>
      <c r="K920" t="str">
        <f>_xlfn.XLOOKUP(Table6[[#This Row],[Product Name]],Product[Product Name],Product[Category],"ERROR",0)</f>
        <v>Seafood</v>
      </c>
      <c r="L920" t="str">
        <f>_xlfn.XLOOKUP(Table6[[#This Row],[Order ID]],Table5[OrderID],Table5[ShipmentMode],"Error",0)</f>
        <v>DHL</v>
      </c>
    </row>
    <row r="921" spans="2:12">
      <c r="B921">
        <v>920</v>
      </c>
      <c r="C921">
        <v>10595</v>
      </c>
      <c r="D921" t="s">
        <v>742</v>
      </c>
      <c r="E921">
        <v>30</v>
      </c>
      <c r="F921" t="s">
        <v>1348</v>
      </c>
      <c r="G921" s="1">
        <f>DATE(LEFT(Table6[[#This Row],[Shipment Date]],4), MID(Table6[[#This Row],[Shipment Date]],5,2), RIGHT(Table6[[#This Row],[Shipment Date]],2))</f>
        <v>42565</v>
      </c>
      <c r="H921" s="9">
        <f>_xlfn.XLOOKUP(Table6[[#This Row],[Order ID]],Table5[OrderID],Table5[OrderDate],"Error",0)</f>
        <v>42561</v>
      </c>
      <c r="I921" s="6">
        <f>Table6[[#This Row],['[Formatted'] Shipment Dates]]-Table6[[#This Row],[Order Dates]]</f>
        <v>4</v>
      </c>
      <c r="J921" t="str">
        <f>_xlfn.XLOOKUP(Table6[[#This Row],[Product ID]],Product[Product ID],Product[Product Name],"ERROR",0)</f>
        <v>Steeleye Stout</v>
      </c>
      <c r="K921" t="str">
        <f>_xlfn.XLOOKUP(Table6[[#This Row],[Product Name]],Product[Product Name],Product[Category],"ERROR",0)</f>
        <v xml:space="preserve">Drinks </v>
      </c>
      <c r="L921" t="str">
        <f>_xlfn.XLOOKUP(Table6[[#This Row],[Order ID]],Table5[OrderID],Table5[ShipmentMode],"Error",0)</f>
        <v>DHL Express</v>
      </c>
    </row>
    <row r="922" spans="2:12">
      <c r="B922">
        <v>921</v>
      </c>
      <c r="C922">
        <v>10595</v>
      </c>
      <c r="D922" t="s">
        <v>810</v>
      </c>
      <c r="E922">
        <v>120</v>
      </c>
      <c r="F922" t="s">
        <v>1348</v>
      </c>
      <c r="G922" s="1">
        <f>DATE(LEFT(Table6[[#This Row],[Shipment Date]],4), MID(Table6[[#This Row],[Shipment Date]],5,2), RIGHT(Table6[[#This Row],[Shipment Date]],2))</f>
        <v>42565</v>
      </c>
      <c r="H922" s="9">
        <f>_xlfn.XLOOKUP(Table6[[#This Row],[Order ID]],Table5[OrderID],Table5[OrderDate],"Error",0)</f>
        <v>42561</v>
      </c>
      <c r="I922" s="6">
        <f>Table6[[#This Row],['[Formatted'] Shipment Dates]]-Table6[[#This Row],[Order Dates]]</f>
        <v>4</v>
      </c>
      <c r="J922" t="str">
        <f>_xlfn.XLOOKUP(Table6[[#This Row],[Product ID]],Product[Product ID],Product[Product Name],"ERROR",0)</f>
        <v>Sirop d'érable</v>
      </c>
      <c r="K922" t="str">
        <f>_xlfn.XLOOKUP(Table6[[#This Row],[Product Name]],Product[Product Name],Product[Category],"ERROR",0)</f>
        <v>Condiments</v>
      </c>
      <c r="L922" t="str">
        <f>_xlfn.XLOOKUP(Table6[[#This Row],[Order ID]],Table5[OrderID],Table5[ShipmentMode],"Error",0)</f>
        <v>DHL Express</v>
      </c>
    </row>
    <row r="923" spans="2:12">
      <c r="B923">
        <v>922</v>
      </c>
      <c r="C923">
        <v>10595</v>
      </c>
      <c r="D923" t="s">
        <v>831</v>
      </c>
      <c r="E923">
        <v>65</v>
      </c>
      <c r="F923" t="s">
        <v>1352</v>
      </c>
      <c r="G923" s="1">
        <f>DATE(LEFT(Table6[[#This Row],[Shipment Date]],4), MID(Table6[[#This Row],[Shipment Date]],5,2), RIGHT(Table6[[#This Row],[Shipment Date]],2))</f>
        <v>42594</v>
      </c>
      <c r="H923" s="9">
        <f>_xlfn.XLOOKUP(Table6[[#This Row],[Order ID]],Table5[OrderID],Table5[OrderDate],"Error",0)</f>
        <v>42561</v>
      </c>
      <c r="I923" s="6">
        <f>Table6[[#This Row],['[Formatted'] Shipment Dates]]-Table6[[#This Row],[Order Dates]]</f>
        <v>33</v>
      </c>
      <c r="J923" t="str">
        <f>_xlfn.XLOOKUP(Table6[[#This Row],[Product ID]],Product[Product ID],Product[Product Name],"ERROR",0)</f>
        <v>Gudbrandsdalsost</v>
      </c>
      <c r="K923" t="str">
        <f>_xlfn.XLOOKUP(Table6[[#This Row],[Product Name]],Product[Product Name],Product[Category],"ERROR",0)</f>
        <v>Dairy Products</v>
      </c>
      <c r="L923" t="str">
        <f>_xlfn.XLOOKUP(Table6[[#This Row],[Order ID]],Table5[OrderID],Table5[ShipmentMode],"Error",0)</f>
        <v>DHL Express</v>
      </c>
    </row>
    <row r="924" spans="2:12">
      <c r="B924">
        <v>923</v>
      </c>
      <c r="C924">
        <v>10596</v>
      </c>
      <c r="D924" t="s">
        <v>796</v>
      </c>
      <c r="E924">
        <v>5</v>
      </c>
      <c r="F924" t="s">
        <v>1352</v>
      </c>
      <c r="G924" s="1">
        <f>DATE(LEFT(Table6[[#This Row],[Shipment Date]],4), MID(Table6[[#This Row],[Shipment Date]],5,2), RIGHT(Table6[[#This Row],[Shipment Date]],2))</f>
        <v>42594</v>
      </c>
      <c r="H924" s="9">
        <f>_xlfn.XLOOKUP(Table6[[#This Row],[Order ID]],Table5[OrderID],Table5[OrderDate],"Error",0)</f>
        <v>42562</v>
      </c>
      <c r="I924" s="6">
        <f>Table6[[#This Row],['[Formatted'] Shipment Dates]]-Table6[[#This Row],[Order Dates]]</f>
        <v>32</v>
      </c>
      <c r="J924" t="str">
        <f>_xlfn.XLOOKUP(Table6[[#This Row],[Product ID]],Product[Product ID],Product[Product Name],"ERROR",0)</f>
        <v>Gnocchi di nonna Alice</v>
      </c>
      <c r="K924" t="str">
        <f>_xlfn.XLOOKUP(Table6[[#This Row],[Product Name]],Product[Product Name],Product[Category],"ERROR",0)</f>
        <v xml:space="preserve">Grains/ Cereals </v>
      </c>
      <c r="L924" t="str">
        <f>_xlfn.XLOOKUP(Table6[[#This Row],[Order ID]],Table5[OrderID],Table5[ShipmentMode],"Error",0)</f>
        <v>DHL Express</v>
      </c>
    </row>
    <row r="925" spans="2:12">
      <c r="B925">
        <v>924</v>
      </c>
      <c r="C925">
        <v>10596</v>
      </c>
      <c r="D925" t="s">
        <v>817</v>
      </c>
      <c r="E925">
        <v>24</v>
      </c>
      <c r="F925" t="s">
        <v>1352</v>
      </c>
      <c r="G925" s="1">
        <f>DATE(LEFT(Table6[[#This Row],[Shipment Date]],4), MID(Table6[[#This Row],[Shipment Date]],5,2), RIGHT(Table6[[#This Row],[Shipment Date]],2))</f>
        <v>42594</v>
      </c>
      <c r="H925" s="9">
        <f>_xlfn.XLOOKUP(Table6[[#This Row],[Order ID]],Table5[OrderID],Table5[OrderDate],"Error",0)</f>
        <v>42562</v>
      </c>
      <c r="I925" s="6">
        <f>Table6[[#This Row],['[Formatted'] Shipment Dates]]-Table6[[#This Row],[Order Dates]]</f>
        <v>32</v>
      </c>
      <c r="J925" t="str">
        <f>_xlfn.XLOOKUP(Table6[[#This Row],[Product ID]],Product[Product ID],Product[Product Name],"ERROR",0)</f>
        <v>Vegie-spread</v>
      </c>
      <c r="K925" t="str">
        <f>_xlfn.XLOOKUP(Table6[[#This Row],[Product Name]],Product[Product Name],Product[Category],"ERROR",0)</f>
        <v>Condiments</v>
      </c>
      <c r="L925" t="str">
        <f>_xlfn.XLOOKUP(Table6[[#This Row],[Order ID]],Table5[OrderID],Table5[ShipmentMode],"Error",0)</f>
        <v>DHL Express</v>
      </c>
    </row>
    <row r="926" spans="2:12">
      <c r="B926">
        <v>925</v>
      </c>
      <c r="C926">
        <v>10596</v>
      </c>
      <c r="D926" t="s">
        <v>845</v>
      </c>
      <c r="E926">
        <v>30</v>
      </c>
      <c r="F926" t="s">
        <v>1353</v>
      </c>
      <c r="G926" s="1">
        <f>DATE(LEFT(Table6[[#This Row],[Shipment Date]],4), MID(Table6[[#This Row],[Shipment Date]],5,2), RIGHT(Table6[[#This Row],[Shipment Date]],2))</f>
        <v>42569</v>
      </c>
      <c r="H926" s="9">
        <f>_xlfn.XLOOKUP(Table6[[#This Row],[Order ID]],Table5[OrderID],Table5[OrderDate],"Error",0)</f>
        <v>42562</v>
      </c>
      <c r="I926" s="6">
        <f>Table6[[#This Row],['[Formatted'] Shipment Dates]]-Table6[[#This Row],[Order Dates]]</f>
        <v>7</v>
      </c>
      <c r="J926" t="str">
        <f>_xlfn.XLOOKUP(Table6[[#This Row],[Product ID]],Product[Product ID],Product[Product Name],"ERROR",0)</f>
        <v>Rhönbräu Klosterbier</v>
      </c>
      <c r="K926" t="str">
        <f>_xlfn.XLOOKUP(Table6[[#This Row],[Product Name]],Product[Product Name],Product[Category],"ERROR",0)</f>
        <v xml:space="preserve">Drinks </v>
      </c>
      <c r="L926" t="str">
        <f>_xlfn.XLOOKUP(Table6[[#This Row],[Order ID]],Table5[OrderID],Table5[ShipmentMode],"Error",0)</f>
        <v>DHL Express</v>
      </c>
    </row>
    <row r="927" spans="2:12">
      <c r="B927">
        <v>926</v>
      </c>
      <c r="C927">
        <v>10597</v>
      </c>
      <c r="D927" t="s">
        <v>711</v>
      </c>
      <c r="E927">
        <v>35</v>
      </c>
      <c r="F927" t="s">
        <v>1353</v>
      </c>
      <c r="G927" s="1">
        <f>DATE(LEFT(Table6[[#This Row],[Shipment Date]],4), MID(Table6[[#This Row],[Shipment Date]],5,2), RIGHT(Table6[[#This Row],[Shipment Date]],2))</f>
        <v>42569</v>
      </c>
      <c r="H927" s="9">
        <f>_xlfn.XLOOKUP(Table6[[#This Row],[Order ID]],Table5[OrderID],Table5[OrderDate],"Error",0)</f>
        <v>42562</v>
      </c>
      <c r="I927" s="6">
        <f>Table6[[#This Row],['[Formatted'] Shipment Dates]]-Table6[[#This Row],[Order Dates]]</f>
        <v>7</v>
      </c>
      <c r="J927" t="str">
        <f>_xlfn.XLOOKUP(Table6[[#This Row],[Product ID]],Product[Product ID],Product[Product Name],"ERROR",0)</f>
        <v>Guaraná Fantástica</v>
      </c>
      <c r="K927" t="str">
        <f>_xlfn.XLOOKUP(Table6[[#This Row],[Product Name]],Product[Product Name],Product[Category],"ERROR",0)</f>
        <v xml:space="preserve">Drinks </v>
      </c>
      <c r="L927" t="str">
        <f>_xlfn.XLOOKUP(Table6[[#This Row],[Order ID]],Table5[OrderID],Table5[ShipmentMode],"Error",0)</f>
        <v>UPS</v>
      </c>
    </row>
    <row r="928" spans="2:12">
      <c r="B928">
        <v>927</v>
      </c>
      <c r="C928">
        <v>10597</v>
      </c>
      <c r="D928" t="s">
        <v>799</v>
      </c>
      <c r="E928">
        <v>20</v>
      </c>
      <c r="F928" t="s">
        <v>1353</v>
      </c>
      <c r="G928" s="1">
        <f>DATE(LEFT(Table6[[#This Row],[Shipment Date]],4), MID(Table6[[#This Row],[Shipment Date]],5,2), RIGHT(Table6[[#This Row],[Shipment Date]],2))</f>
        <v>42569</v>
      </c>
      <c r="H928" s="9">
        <f>_xlfn.XLOOKUP(Table6[[#This Row],[Order ID]],Table5[OrderID],Table5[OrderDate],"Error",0)</f>
        <v>42562</v>
      </c>
      <c r="I928" s="6">
        <f>Table6[[#This Row],['[Formatted'] Shipment Dates]]-Table6[[#This Row],[Order Dates]]</f>
        <v>7</v>
      </c>
      <c r="J928" t="str">
        <f>_xlfn.XLOOKUP(Table6[[#This Row],[Product ID]],Product[Product ID],Product[Product Name],"ERROR",0)</f>
        <v>Ravioli Angelo</v>
      </c>
      <c r="K928" t="str">
        <f>_xlfn.XLOOKUP(Table6[[#This Row],[Product Name]],Product[Product Name],Product[Category],"ERROR",0)</f>
        <v xml:space="preserve">Grains/ Cereals </v>
      </c>
      <c r="L928" t="str">
        <f>_xlfn.XLOOKUP(Table6[[#This Row],[Order ID]],Table5[OrderID],Table5[ShipmentMode],"Error",0)</f>
        <v>UPS</v>
      </c>
    </row>
    <row r="929" spans="2:12">
      <c r="B929">
        <v>928</v>
      </c>
      <c r="C929">
        <v>10597</v>
      </c>
      <c r="D929" t="s">
        <v>821</v>
      </c>
      <c r="E929">
        <v>12</v>
      </c>
      <c r="F929" t="s">
        <v>1353</v>
      </c>
      <c r="G929" s="1">
        <f>DATE(LEFT(Table6[[#This Row],[Shipment Date]],4), MID(Table6[[#This Row],[Shipment Date]],5,2), RIGHT(Table6[[#This Row],[Shipment Date]],2))</f>
        <v>42569</v>
      </c>
      <c r="H929" s="9">
        <f>_xlfn.XLOOKUP(Table6[[#This Row],[Order ID]],Table5[OrderID],Table5[OrderDate],"Error",0)</f>
        <v>42562</v>
      </c>
      <c r="I929" s="6">
        <f>Table6[[#This Row],['[Formatted'] Shipment Dates]]-Table6[[#This Row],[Order Dates]]</f>
        <v>7</v>
      </c>
      <c r="J929" t="str">
        <f>_xlfn.XLOOKUP(Table6[[#This Row],[Product ID]],Product[Product ID],Product[Product Name],"ERROR",0)</f>
        <v>Louisiana Fiery Hot Pepper Sauce</v>
      </c>
      <c r="K929" t="str">
        <f>_xlfn.XLOOKUP(Table6[[#This Row],[Product Name]],Product[Product Name],Product[Category],"ERROR",0)</f>
        <v>Condiments</v>
      </c>
      <c r="L929" t="str">
        <f>_xlfn.XLOOKUP(Table6[[#This Row],[Order ID]],Table5[OrderID],Table5[ShipmentMode],"Error",0)</f>
        <v>UPS</v>
      </c>
    </row>
    <row r="930" spans="2:12">
      <c r="B930">
        <v>929</v>
      </c>
      <c r="C930">
        <v>10598</v>
      </c>
      <c r="D930" t="s">
        <v>720</v>
      </c>
      <c r="E930">
        <v>50</v>
      </c>
      <c r="F930" t="s">
        <v>1353</v>
      </c>
      <c r="G930" s="1">
        <f>DATE(LEFT(Table6[[#This Row],[Shipment Date]],4), MID(Table6[[#This Row],[Shipment Date]],5,2), RIGHT(Table6[[#This Row],[Shipment Date]],2))</f>
        <v>42569</v>
      </c>
      <c r="H930" s="9">
        <f>_xlfn.XLOOKUP(Table6[[#This Row],[Order ID]],Table5[OrderID],Table5[OrderDate],"Error",0)</f>
        <v>42565</v>
      </c>
      <c r="I930" s="6">
        <f>Table6[[#This Row],['[Formatted'] Shipment Dates]]-Table6[[#This Row],[Order Dates]]</f>
        <v>4</v>
      </c>
      <c r="J930" t="str">
        <f>_xlfn.XLOOKUP(Table6[[#This Row],[Product ID]],Product[Product ID],Product[Product Name],"ERROR",0)</f>
        <v>Schoggi Schokolade</v>
      </c>
      <c r="K930" t="str">
        <f>_xlfn.XLOOKUP(Table6[[#This Row],[Product Name]],Product[Product Name],Product[Category],"ERROR",0)</f>
        <v>Desserts</v>
      </c>
      <c r="L930" t="str">
        <f>_xlfn.XLOOKUP(Table6[[#This Row],[Order ID]],Table5[OrderID],Table5[ShipmentMode],"Error",0)</f>
        <v>UPS</v>
      </c>
    </row>
    <row r="931" spans="2:12">
      <c r="B931">
        <v>930</v>
      </c>
      <c r="C931">
        <v>10598</v>
      </c>
      <c r="D931" t="s">
        <v>835</v>
      </c>
      <c r="E931">
        <v>9</v>
      </c>
      <c r="F931" t="s">
        <v>1354</v>
      </c>
      <c r="G931" s="1">
        <f>DATE(LEFT(Table6[[#This Row],[Shipment Date]],4), MID(Table6[[#This Row],[Shipment Date]],5,2), RIGHT(Table6[[#This Row],[Shipment Date]],2))</f>
        <v>42572</v>
      </c>
      <c r="H931" s="9">
        <f>_xlfn.XLOOKUP(Table6[[#This Row],[Order ID]],Table5[OrderID],Table5[OrderDate],"Error",0)</f>
        <v>42565</v>
      </c>
      <c r="I931" s="6">
        <f>Table6[[#This Row],['[Formatted'] Shipment Dates]]-Table6[[#This Row],[Order Dates]]</f>
        <v>7</v>
      </c>
      <c r="J931" t="str">
        <f>_xlfn.XLOOKUP(Table6[[#This Row],[Product ID]],Product[Product ID],Product[Product Name],"ERROR",0)</f>
        <v>Flotemysost</v>
      </c>
      <c r="K931" t="str">
        <f>_xlfn.XLOOKUP(Table6[[#This Row],[Product Name]],Product[Product Name],Product[Category],"ERROR",0)</f>
        <v>Dairy Products</v>
      </c>
      <c r="L931" t="str">
        <f>_xlfn.XLOOKUP(Table6[[#This Row],[Order ID]],Table5[OrderID],Table5[ShipmentMode],"Error",0)</f>
        <v>UPS</v>
      </c>
    </row>
    <row r="932" spans="2:12">
      <c r="B932">
        <v>931</v>
      </c>
      <c r="C932">
        <v>10599</v>
      </c>
      <c r="D932" t="s">
        <v>813</v>
      </c>
      <c r="E932">
        <v>10</v>
      </c>
      <c r="F932" t="s">
        <v>1354</v>
      </c>
      <c r="G932" s="1">
        <f>DATE(LEFT(Table6[[#This Row],[Shipment Date]],4), MID(Table6[[#This Row],[Shipment Date]],5,2), RIGHT(Table6[[#This Row],[Shipment Date]],2))</f>
        <v>42572</v>
      </c>
      <c r="H932" s="9">
        <f>_xlfn.XLOOKUP(Table6[[#This Row],[Order ID]],Table5[OrderID],Table5[OrderDate],"Error",0)</f>
        <v>42566</v>
      </c>
      <c r="I932" s="6">
        <f>Table6[[#This Row],['[Formatted'] Shipment Dates]]-Table6[[#This Row],[Order Dates]]</f>
        <v>6</v>
      </c>
      <c r="J932" t="str">
        <f>_xlfn.XLOOKUP(Table6[[#This Row],[Product ID]],Product[Product ID],Product[Product Name],"ERROR",0)</f>
        <v>Tarte au sucre</v>
      </c>
      <c r="K932" t="str">
        <f>_xlfn.XLOOKUP(Table6[[#This Row],[Product Name]],Product[Product Name],Product[Category],"ERROR",0)</f>
        <v>Desserts</v>
      </c>
      <c r="L932" t="str">
        <f>_xlfn.XLOOKUP(Table6[[#This Row],[Order ID]],Table5[OrderID],Table5[ShipmentMode],"Error",0)</f>
        <v>UPS</v>
      </c>
    </row>
    <row r="933" spans="2:12">
      <c r="B933">
        <v>932</v>
      </c>
      <c r="C933">
        <v>10600</v>
      </c>
      <c r="D933" t="s">
        <v>791</v>
      </c>
      <c r="E933">
        <v>4</v>
      </c>
      <c r="F933" t="s">
        <v>1354</v>
      </c>
      <c r="G933" s="1">
        <f>DATE(LEFT(Table6[[#This Row],[Shipment Date]],4), MID(Table6[[#This Row],[Shipment Date]],5,2), RIGHT(Table6[[#This Row],[Shipment Date]],2))</f>
        <v>42572</v>
      </c>
      <c r="H933" s="9">
        <f>_xlfn.XLOOKUP(Table6[[#This Row],[Order ID]],Table5[OrderID],Table5[OrderDate],"Error",0)</f>
        <v>42567</v>
      </c>
      <c r="I933" s="6">
        <f>Table6[[#This Row],['[Formatted'] Shipment Dates]]-Table6[[#This Row],[Order Dates]]</f>
        <v>5</v>
      </c>
      <c r="J933" t="str">
        <f>_xlfn.XLOOKUP(Table6[[#This Row],[Product ID]],Product[Product ID],Product[Product Name],"ERROR",0)</f>
        <v>Tourtière</v>
      </c>
      <c r="K933" t="str">
        <f>_xlfn.XLOOKUP(Table6[[#This Row],[Product Name]],Product[Product Name],Product[Category],"ERROR",0)</f>
        <v>Meat/ Poultry</v>
      </c>
      <c r="L933" t="str">
        <f>_xlfn.XLOOKUP(Table6[[#This Row],[Order ID]],Table5[OrderID],Table5[ShipmentMode],"Error",0)</f>
        <v>DHL Express</v>
      </c>
    </row>
    <row r="934" spans="2:12">
      <c r="B934">
        <v>933</v>
      </c>
      <c r="C934">
        <v>10600</v>
      </c>
      <c r="D934" t="s">
        <v>839</v>
      </c>
      <c r="E934">
        <v>30</v>
      </c>
      <c r="F934" t="s">
        <v>1355</v>
      </c>
      <c r="G934" s="1">
        <f>DATE(LEFT(Table6[[#This Row],[Shipment Date]],4), MID(Table6[[#This Row],[Shipment Date]],5,2), RIGHT(Table6[[#This Row],[Shipment Date]],2))</f>
        <v>42573</v>
      </c>
      <c r="H934" s="9">
        <f>_xlfn.XLOOKUP(Table6[[#This Row],[Order ID]],Table5[OrderID],Table5[OrderDate],"Error",0)</f>
        <v>42567</v>
      </c>
      <c r="I934" s="6">
        <f>Table6[[#This Row],['[Formatted'] Shipment Dates]]-Table6[[#This Row],[Order Dates]]</f>
        <v>6</v>
      </c>
      <c r="J934" t="str">
        <f>_xlfn.XLOOKUP(Table6[[#This Row],[Product ID]],Product[Product ID],Product[Product Name],"ERROR",0)</f>
        <v>Röd Kaviar</v>
      </c>
      <c r="K934" t="str">
        <f>_xlfn.XLOOKUP(Table6[[#This Row],[Product Name]],Product[Product Name],Product[Category],"ERROR",0)</f>
        <v>Seafood</v>
      </c>
      <c r="L934" t="str">
        <f>_xlfn.XLOOKUP(Table6[[#This Row],[Order ID]],Table5[OrderID],Table5[ShipmentMode],"Error",0)</f>
        <v>DHL Express</v>
      </c>
    </row>
    <row r="935" spans="2:12">
      <c r="B935">
        <v>934</v>
      </c>
      <c r="C935">
        <v>10601</v>
      </c>
      <c r="D935" t="s">
        <v>684</v>
      </c>
      <c r="E935">
        <v>60</v>
      </c>
      <c r="F935" t="s">
        <v>1355</v>
      </c>
      <c r="G935" s="1">
        <f>DATE(LEFT(Table6[[#This Row],[Shipment Date]],4), MID(Table6[[#This Row],[Shipment Date]],5,2), RIGHT(Table6[[#This Row],[Shipment Date]],2))</f>
        <v>42573</v>
      </c>
      <c r="H935" s="9">
        <f>_xlfn.XLOOKUP(Table6[[#This Row],[Order ID]],Table5[OrderID],Table5[OrderDate],"Error",0)</f>
        <v>42567</v>
      </c>
      <c r="I935" s="6">
        <f>Table6[[#This Row],['[Formatted'] Shipment Dates]]-Table6[[#This Row],[Order Dates]]</f>
        <v>6</v>
      </c>
      <c r="J935" t="str">
        <f>_xlfn.XLOOKUP(Table6[[#This Row],[Product ID]],Product[Product ID],Product[Product Name],"ERROR",0)</f>
        <v>Konbu</v>
      </c>
      <c r="K935" t="str">
        <f>_xlfn.XLOOKUP(Table6[[#This Row],[Product Name]],Product[Product Name],Product[Category],"ERROR",0)</f>
        <v>Seafood</v>
      </c>
      <c r="L935" t="str">
        <f>_xlfn.XLOOKUP(Table6[[#This Row],[Order ID]],Table5[OrderID],Table5[ShipmentMode],"Error",0)</f>
        <v>DHL Express</v>
      </c>
    </row>
    <row r="936" spans="2:12">
      <c r="B936">
        <v>935</v>
      </c>
      <c r="C936">
        <v>10601</v>
      </c>
      <c r="D936" t="s">
        <v>804</v>
      </c>
      <c r="E936">
        <v>35</v>
      </c>
      <c r="F936" t="s">
        <v>1355</v>
      </c>
      <c r="G936" s="1">
        <f>DATE(LEFT(Table6[[#This Row],[Shipment Date]],4), MID(Table6[[#This Row],[Shipment Date]],5,2), RIGHT(Table6[[#This Row],[Shipment Date]],2))</f>
        <v>42573</v>
      </c>
      <c r="H936" s="9">
        <f>_xlfn.XLOOKUP(Table6[[#This Row],[Order ID]],Table5[OrderID],Table5[OrderDate],"Error",0)</f>
        <v>42567</v>
      </c>
      <c r="I936" s="6">
        <f>Table6[[#This Row],['[Formatted'] Shipment Dates]]-Table6[[#This Row],[Order Dates]]</f>
        <v>6</v>
      </c>
      <c r="J936" t="str">
        <f>_xlfn.XLOOKUP(Table6[[#This Row],[Product ID]],Product[Product ID],Product[Product Name],"ERROR",0)</f>
        <v>Raclette Courdavault</v>
      </c>
      <c r="K936" t="str">
        <f>_xlfn.XLOOKUP(Table6[[#This Row],[Product Name]],Product[Product Name],Product[Category],"ERROR",0)</f>
        <v>Dairy Products</v>
      </c>
      <c r="L936" t="str">
        <f>_xlfn.XLOOKUP(Table6[[#This Row],[Order ID]],Table5[OrderID],Table5[ShipmentMode],"Error",0)</f>
        <v>DHL Express</v>
      </c>
    </row>
    <row r="937" spans="2:12">
      <c r="B937">
        <v>936</v>
      </c>
      <c r="C937">
        <v>10602</v>
      </c>
      <c r="D937" t="s">
        <v>850</v>
      </c>
      <c r="E937">
        <v>5</v>
      </c>
      <c r="F937" t="s">
        <v>1356</v>
      </c>
      <c r="G937" s="1">
        <f>DATE(LEFT(Table6[[#This Row],[Shipment Date]],4), MID(Table6[[#This Row],[Shipment Date]],5,2), RIGHT(Table6[[#This Row],[Shipment Date]],2))</f>
        <v>42590</v>
      </c>
      <c r="H937" s="9">
        <f>_xlfn.XLOOKUP(Table6[[#This Row],[Order ID]],Table5[OrderID],Table5[OrderDate],"Error",0)</f>
        <v>42568</v>
      </c>
      <c r="I937" s="6">
        <f>Table6[[#This Row],['[Formatted'] Shipment Dates]]-Table6[[#This Row],[Order Dates]]</f>
        <v>22</v>
      </c>
      <c r="J937" t="str">
        <f>_xlfn.XLOOKUP(Table6[[#This Row],[Product ID]],Product[Product ID],Product[Product Name],"ERROR",0)</f>
        <v>Original Frankfurter grüne Soße</v>
      </c>
      <c r="K937" t="str">
        <f>_xlfn.XLOOKUP(Table6[[#This Row],[Product Name]],Product[Product Name],Product[Category],"ERROR",0)</f>
        <v>Condiments</v>
      </c>
      <c r="L937" t="str">
        <f>_xlfn.XLOOKUP(Table6[[#This Row],[Order ID]],Table5[OrderID],Table5[ShipmentMode],"Error",0)</f>
        <v>DHL</v>
      </c>
    </row>
    <row r="938" spans="2:12">
      <c r="B938">
        <v>937</v>
      </c>
      <c r="C938">
        <v>10603</v>
      </c>
      <c r="D938" t="s">
        <v>705</v>
      </c>
      <c r="E938">
        <v>48</v>
      </c>
      <c r="F938" t="s">
        <v>1356</v>
      </c>
      <c r="G938" s="1">
        <f>DATE(LEFT(Table6[[#This Row],[Shipment Date]],4), MID(Table6[[#This Row],[Shipment Date]],5,2), RIGHT(Table6[[#This Row],[Shipment Date]],2))</f>
        <v>42590</v>
      </c>
      <c r="H938" s="9">
        <f>_xlfn.XLOOKUP(Table6[[#This Row],[Order ID]],Table5[OrderID],Table5[OrderDate],"Error",0)</f>
        <v>42569</v>
      </c>
      <c r="I938" s="6">
        <f>Table6[[#This Row],['[Formatted'] Shipment Dates]]-Table6[[#This Row],[Order Dates]]</f>
        <v>21</v>
      </c>
      <c r="J938" t="str">
        <f>_xlfn.XLOOKUP(Table6[[#This Row],[Product ID]],Product[Product ID],Product[Product Name],"ERROR",0)</f>
        <v>Gustaf's Knäckebröd</v>
      </c>
      <c r="K938" t="str">
        <f>_xlfn.XLOOKUP(Table6[[#This Row],[Product Name]],Product[Product Name],Product[Category],"ERROR",0)</f>
        <v xml:space="preserve">Grains/ Cereals </v>
      </c>
      <c r="L938" t="str">
        <f>_xlfn.XLOOKUP(Table6[[#This Row],[Order ID]],Table5[OrderID],Table5[ShipmentMode],"Error",0)</f>
        <v>DHL</v>
      </c>
    </row>
    <row r="939" spans="2:12">
      <c r="B939">
        <v>938</v>
      </c>
      <c r="C939">
        <v>10603</v>
      </c>
      <c r="D939" t="s">
        <v>778</v>
      </c>
      <c r="E939">
        <v>25</v>
      </c>
      <c r="F939" t="s">
        <v>1357</v>
      </c>
      <c r="G939" s="1">
        <f>DATE(LEFT(Table6[[#This Row],[Shipment Date]],4), MID(Table6[[#This Row],[Shipment Date]],5,2), RIGHT(Table6[[#This Row],[Shipment Date]],2))</f>
        <v>42580</v>
      </c>
      <c r="H939" s="9">
        <f>_xlfn.XLOOKUP(Table6[[#This Row],[Order ID]],Table5[OrderID],Table5[OrderDate],"Error",0)</f>
        <v>42569</v>
      </c>
      <c r="I939" s="6">
        <f>Table6[[#This Row],['[Formatted'] Shipment Dates]]-Table6[[#This Row],[Order Dates]]</f>
        <v>11</v>
      </c>
      <c r="J939" t="str">
        <f>_xlfn.XLOOKUP(Table6[[#This Row],[Product ID]],Product[Product ID],Product[Product Name],"ERROR",0)</f>
        <v>Maxilaku</v>
      </c>
      <c r="K939" t="str">
        <f>_xlfn.XLOOKUP(Table6[[#This Row],[Product Name]],Product[Product Name],Product[Category],"ERROR",0)</f>
        <v>Desserts</v>
      </c>
      <c r="L939" t="str">
        <f>_xlfn.XLOOKUP(Table6[[#This Row],[Order ID]],Table5[OrderID],Table5[ShipmentMode],"Error",0)</f>
        <v>DHL</v>
      </c>
    </row>
    <row r="940" spans="2:12">
      <c r="B940">
        <v>939</v>
      </c>
      <c r="C940">
        <v>10604</v>
      </c>
      <c r="D940" t="s">
        <v>775</v>
      </c>
      <c r="E940">
        <v>6</v>
      </c>
      <c r="F940" t="s">
        <v>1357</v>
      </c>
      <c r="G940" s="1">
        <f>DATE(LEFT(Table6[[#This Row],[Shipment Date]],4), MID(Table6[[#This Row],[Shipment Date]],5,2), RIGHT(Table6[[#This Row],[Shipment Date]],2))</f>
        <v>42580</v>
      </c>
      <c r="H940" s="9">
        <f>_xlfn.XLOOKUP(Table6[[#This Row],[Order ID]],Table5[OrderID],Table5[OrderDate],"Error",0)</f>
        <v>42569</v>
      </c>
      <c r="I940" s="6">
        <f>Table6[[#This Row],['[Formatted'] Shipment Dates]]-Table6[[#This Row],[Order Dates]]</f>
        <v>11</v>
      </c>
      <c r="J940" t="str">
        <f>_xlfn.XLOOKUP(Table6[[#This Row],[Product ID]],Product[Product ID],Product[Product Name],"ERROR",0)</f>
        <v>Chocolade</v>
      </c>
      <c r="K940" t="str">
        <f>_xlfn.XLOOKUP(Table6[[#This Row],[Product Name]],Product[Product Name],Product[Category],"ERROR",0)</f>
        <v>Desserts</v>
      </c>
      <c r="L940" t="str">
        <f>_xlfn.XLOOKUP(Table6[[#This Row],[Order ID]],Table5[OrderID],Table5[ShipmentMode],"Error",0)</f>
        <v>DHL Express</v>
      </c>
    </row>
    <row r="941" spans="2:12">
      <c r="B941">
        <v>940</v>
      </c>
      <c r="C941">
        <v>10604</v>
      </c>
      <c r="D941" t="s">
        <v>848</v>
      </c>
      <c r="E941">
        <v>10</v>
      </c>
      <c r="F941" t="s">
        <v>1357</v>
      </c>
      <c r="G941" s="1">
        <f>DATE(LEFT(Table6[[#This Row],[Shipment Date]],4), MID(Table6[[#This Row],[Shipment Date]],5,2), RIGHT(Table6[[#This Row],[Shipment Date]],2))</f>
        <v>42580</v>
      </c>
      <c r="H941" s="9">
        <f>_xlfn.XLOOKUP(Table6[[#This Row],[Order ID]],Table5[OrderID],Table5[OrderDate],"Error",0)</f>
        <v>42569</v>
      </c>
      <c r="I941" s="6">
        <f>Table6[[#This Row],['[Formatted'] Shipment Dates]]-Table6[[#This Row],[Order Dates]]</f>
        <v>11</v>
      </c>
      <c r="J941" t="str">
        <f>_xlfn.XLOOKUP(Table6[[#This Row],[Product ID]],Product[Product ID],Product[Product Name],"ERROR",0)</f>
        <v>Lakkalikööri</v>
      </c>
      <c r="K941" t="str">
        <f>_xlfn.XLOOKUP(Table6[[#This Row],[Product Name]],Product[Product Name],Product[Category],"ERROR",0)</f>
        <v xml:space="preserve">Drinks </v>
      </c>
      <c r="L941" t="str">
        <f>_xlfn.XLOOKUP(Table6[[#This Row],[Order ID]],Table5[OrderID],Table5[ShipmentMode],"Error",0)</f>
        <v>DHL Express</v>
      </c>
    </row>
    <row r="942" spans="2:12">
      <c r="B942">
        <v>941</v>
      </c>
      <c r="C942">
        <v>10605</v>
      </c>
      <c r="D942" t="s">
        <v>691</v>
      </c>
      <c r="E942">
        <v>30</v>
      </c>
      <c r="F942" t="s">
        <v>1357</v>
      </c>
      <c r="G942" s="1">
        <f>DATE(LEFT(Table6[[#This Row],[Shipment Date]],4), MID(Table6[[#This Row],[Shipment Date]],5,2), RIGHT(Table6[[#This Row],[Shipment Date]],2))</f>
        <v>42580</v>
      </c>
      <c r="H942" s="9">
        <f>_xlfn.XLOOKUP(Table6[[#This Row],[Order ID]],Table5[OrderID],Table5[OrderDate],"Error",0)</f>
        <v>42572</v>
      </c>
      <c r="I942" s="6">
        <f>Table6[[#This Row],['[Formatted'] Shipment Dates]]-Table6[[#This Row],[Order Dates]]</f>
        <v>8</v>
      </c>
      <c r="J942" t="str">
        <f>_xlfn.XLOOKUP(Table6[[#This Row],[Product ID]],Product[Product ID],Product[Product Name],"ERROR",0)</f>
        <v>Pavlova</v>
      </c>
      <c r="K942" t="str">
        <f>_xlfn.XLOOKUP(Table6[[#This Row],[Product Name]],Product[Product Name],Product[Category],"ERROR",0)</f>
        <v>Desserts</v>
      </c>
      <c r="L942" t="str">
        <f>_xlfn.XLOOKUP(Table6[[#This Row],[Order ID]],Table5[OrderID],Table5[ShipmentMode],"Error",0)</f>
        <v>DHL</v>
      </c>
    </row>
    <row r="943" spans="2:12">
      <c r="B943">
        <v>942</v>
      </c>
      <c r="C943">
        <v>10605</v>
      </c>
      <c r="D943" t="s">
        <v>804</v>
      </c>
      <c r="E943">
        <v>20</v>
      </c>
      <c r="F943" t="s">
        <v>1357</v>
      </c>
      <c r="G943" s="1">
        <f>DATE(LEFT(Table6[[#This Row],[Shipment Date]],4), MID(Table6[[#This Row],[Shipment Date]],5,2), RIGHT(Table6[[#This Row],[Shipment Date]],2))</f>
        <v>42580</v>
      </c>
      <c r="H943" s="9">
        <f>_xlfn.XLOOKUP(Table6[[#This Row],[Order ID]],Table5[OrderID],Table5[OrderDate],"Error",0)</f>
        <v>42572</v>
      </c>
      <c r="I943" s="6">
        <f>Table6[[#This Row],['[Formatted'] Shipment Dates]]-Table6[[#This Row],[Order Dates]]</f>
        <v>8</v>
      </c>
      <c r="J943" t="str">
        <f>_xlfn.XLOOKUP(Table6[[#This Row],[Product ID]],Product[Product ID],Product[Product Name],"ERROR",0)</f>
        <v>Raclette Courdavault</v>
      </c>
      <c r="K943" t="str">
        <f>_xlfn.XLOOKUP(Table6[[#This Row],[Product Name]],Product[Product Name],Product[Category],"ERROR",0)</f>
        <v>Dairy Products</v>
      </c>
      <c r="L943" t="str">
        <f>_xlfn.XLOOKUP(Table6[[#This Row],[Order ID]],Table5[OrderID],Table5[ShipmentMode],"Error",0)</f>
        <v>DHL</v>
      </c>
    </row>
    <row r="944" spans="2:12">
      <c r="B944">
        <v>943</v>
      </c>
      <c r="C944">
        <v>10605</v>
      </c>
      <c r="D944" t="s">
        <v>808</v>
      </c>
      <c r="E944">
        <v>70</v>
      </c>
      <c r="F944" t="s">
        <v>1357</v>
      </c>
      <c r="G944" s="1">
        <f>DATE(LEFT(Table6[[#This Row],[Shipment Date]],4), MID(Table6[[#This Row],[Shipment Date]],5,2), RIGHT(Table6[[#This Row],[Shipment Date]],2))</f>
        <v>42580</v>
      </c>
      <c r="H944" s="9">
        <f>_xlfn.XLOOKUP(Table6[[#This Row],[Order ID]],Table5[OrderID],Table5[OrderDate],"Error",0)</f>
        <v>42572</v>
      </c>
      <c r="I944" s="6">
        <f>Table6[[#This Row],['[Formatted'] Shipment Dates]]-Table6[[#This Row],[Order Dates]]</f>
        <v>8</v>
      </c>
      <c r="J944" t="str">
        <f>_xlfn.XLOOKUP(Table6[[#This Row],[Product ID]],Product[Product ID],Product[Product Name],"ERROR",0)</f>
        <v>Camembert Pierrot</v>
      </c>
      <c r="K944" t="str">
        <f>_xlfn.XLOOKUP(Table6[[#This Row],[Product Name]],Product[Product Name],Product[Category],"ERROR",0)</f>
        <v>Dairy Products</v>
      </c>
      <c r="L944" t="str">
        <f>_xlfn.XLOOKUP(Table6[[#This Row],[Order ID]],Table5[OrderID],Table5[ShipmentMode],"Error",0)</f>
        <v>DHL</v>
      </c>
    </row>
    <row r="945" spans="2:12">
      <c r="B945">
        <v>944</v>
      </c>
      <c r="C945">
        <v>10605</v>
      </c>
      <c r="D945" t="s">
        <v>835</v>
      </c>
      <c r="E945">
        <v>15</v>
      </c>
      <c r="F945" t="s">
        <v>1358</v>
      </c>
      <c r="G945" s="1">
        <f>DATE(LEFT(Table6[[#This Row],[Shipment Date]],4), MID(Table6[[#This Row],[Shipment Date]],5,2), RIGHT(Table6[[#This Row],[Shipment Date]],2))</f>
        <v>42582</v>
      </c>
      <c r="H945" s="9">
        <f>_xlfn.XLOOKUP(Table6[[#This Row],[Order ID]],Table5[OrderID],Table5[OrderDate],"Error",0)</f>
        <v>42572</v>
      </c>
      <c r="I945" s="6">
        <f>Table6[[#This Row],['[Formatted'] Shipment Dates]]-Table6[[#This Row],[Order Dates]]</f>
        <v>10</v>
      </c>
      <c r="J945" t="str">
        <f>_xlfn.XLOOKUP(Table6[[#This Row],[Product ID]],Product[Product ID],Product[Product Name],"ERROR",0)</f>
        <v>Flotemysost</v>
      </c>
      <c r="K945" t="str">
        <f>_xlfn.XLOOKUP(Table6[[#This Row],[Product Name]],Product[Product Name],Product[Category],"ERROR",0)</f>
        <v>Dairy Products</v>
      </c>
      <c r="L945" t="str">
        <f>_xlfn.XLOOKUP(Table6[[#This Row],[Order ID]],Table5[OrderID],Table5[ShipmentMode],"Error",0)</f>
        <v>DHL</v>
      </c>
    </row>
    <row r="946" spans="2:12">
      <c r="B946">
        <v>945</v>
      </c>
      <c r="C946">
        <v>10606</v>
      </c>
      <c r="D946" t="s">
        <v>660</v>
      </c>
      <c r="E946">
        <v>20</v>
      </c>
      <c r="F946" t="s">
        <v>1358</v>
      </c>
      <c r="G946" s="1">
        <f>DATE(LEFT(Table6[[#This Row],[Shipment Date]],4), MID(Table6[[#This Row],[Shipment Date]],5,2), RIGHT(Table6[[#This Row],[Shipment Date]],2))</f>
        <v>42582</v>
      </c>
      <c r="H946" s="9">
        <f>_xlfn.XLOOKUP(Table6[[#This Row],[Order ID]],Table5[OrderID],Table5[OrderDate],"Error",0)</f>
        <v>42573</v>
      </c>
      <c r="I946" s="6">
        <f>Table6[[#This Row],['[Formatted'] Shipment Dates]]-Table6[[#This Row],[Order Dates]]</f>
        <v>9</v>
      </c>
      <c r="J946" t="str">
        <f>_xlfn.XLOOKUP(Table6[[#This Row],[Product ID]],Product[Product ID],Product[Product Name],"ERROR",0)</f>
        <v>Chef Anton's Cajun Seasoning</v>
      </c>
      <c r="K946" t="str">
        <f>_xlfn.XLOOKUP(Table6[[#This Row],[Product Name]],Product[Product Name],Product[Category],"ERROR",0)</f>
        <v>Condiments</v>
      </c>
      <c r="L946" t="str">
        <f>_xlfn.XLOOKUP(Table6[[#This Row],[Order ID]],Table5[OrderID],Table5[ShipmentMode],"Error",0)</f>
        <v>UPS</v>
      </c>
    </row>
    <row r="947" spans="2:12">
      <c r="B947">
        <v>946</v>
      </c>
      <c r="C947">
        <v>10606</v>
      </c>
      <c r="D947" t="s">
        <v>794</v>
      </c>
      <c r="E947">
        <v>20</v>
      </c>
      <c r="F947" t="s">
        <v>1358</v>
      </c>
      <c r="G947" s="1">
        <f>DATE(LEFT(Table6[[#This Row],[Shipment Date]],4), MID(Table6[[#This Row],[Shipment Date]],5,2), RIGHT(Table6[[#This Row],[Shipment Date]],2))</f>
        <v>42582</v>
      </c>
      <c r="H947" s="9">
        <f>_xlfn.XLOOKUP(Table6[[#This Row],[Order ID]],Table5[OrderID],Table5[OrderDate],"Error",0)</f>
        <v>42573</v>
      </c>
      <c r="I947" s="6">
        <f>Table6[[#This Row],['[Formatted'] Shipment Dates]]-Table6[[#This Row],[Order Dates]]</f>
        <v>9</v>
      </c>
      <c r="J947" t="str">
        <f>_xlfn.XLOOKUP(Table6[[#This Row],[Product ID]],Product[Product ID],Product[Product Name],"ERROR",0)</f>
        <v>Pâté chinois</v>
      </c>
      <c r="K947" t="str">
        <f>_xlfn.XLOOKUP(Table6[[#This Row],[Product Name]],Product[Product Name],Product[Category],"ERROR",0)</f>
        <v>Meat/ Poultry</v>
      </c>
      <c r="L947" t="str">
        <f>_xlfn.XLOOKUP(Table6[[#This Row],[Order ID]],Table5[OrderID],Table5[ShipmentMode],"Error",0)</f>
        <v>UPS</v>
      </c>
    </row>
    <row r="948" spans="2:12">
      <c r="B948">
        <v>947</v>
      </c>
      <c r="C948">
        <v>10606</v>
      </c>
      <c r="D948" t="s">
        <v>813</v>
      </c>
      <c r="E948">
        <v>10</v>
      </c>
      <c r="F948" t="s">
        <v>1345</v>
      </c>
      <c r="G948" s="1">
        <f>DATE(LEFT(Table6[[#This Row],[Shipment Date]],4), MID(Table6[[#This Row],[Shipment Date]],5,2), RIGHT(Table6[[#This Row],[Shipment Date]],2))</f>
        <v>42576</v>
      </c>
      <c r="H948" s="9">
        <f>_xlfn.XLOOKUP(Table6[[#This Row],[Order ID]],Table5[OrderID],Table5[OrderDate],"Error",0)</f>
        <v>42573</v>
      </c>
      <c r="I948" s="6">
        <f>Table6[[#This Row],['[Formatted'] Shipment Dates]]-Table6[[#This Row],[Order Dates]]</f>
        <v>3</v>
      </c>
      <c r="J948" t="str">
        <f>_xlfn.XLOOKUP(Table6[[#This Row],[Product ID]],Product[Product ID],Product[Product Name],"ERROR",0)</f>
        <v>Tarte au sucre</v>
      </c>
      <c r="K948" t="str">
        <f>_xlfn.XLOOKUP(Table6[[#This Row],[Product Name]],Product[Product Name],Product[Category],"ERROR",0)</f>
        <v>Desserts</v>
      </c>
      <c r="L948" t="str">
        <f>_xlfn.XLOOKUP(Table6[[#This Row],[Order ID]],Table5[OrderID],Table5[ShipmentMode],"Error",0)</f>
        <v>UPS</v>
      </c>
    </row>
    <row r="949" spans="2:12">
      <c r="B949">
        <v>948</v>
      </c>
      <c r="C949">
        <v>10607</v>
      </c>
      <c r="D949" t="s">
        <v>669</v>
      </c>
      <c r="E949">
        <v>45</v>
      </c>
      <c r="F949" t="s">
        <v>1345</v>
      </c>
      <c r="G949" s="1">
        <f>DATE(LEFT(Table6[[#This Row],[Shipment Date]],4), MID(Table6[[#This Row],[Shipment Date]],5,2), RIGHT(Table6[[#This Row],[Shipment Date]],2))</f>
        <v>42576</v>
      </c>
      <c r="H949" s="9">
        <f>_xlfn.XLOOKUP(Table6[[#This Row],[Order ID]],Table5[OrderID],Table5[OrderDate],"Error",0)</f>
        <v>42573</v>
      </c>
      <c r="I949" s="6">
        <f>Table6[[#This Row],['[Formatted'] Shipment Dates]]-Table6[[#This Row],[Order Dates]]</f>
        <v>3</v>
      </c>
      <c r="J949" t="str">
        <f>_xlfn.XLOOKUP(Table6[[#This Row],[Product ID]],Product[Product ID],Product[Product Name],"ERROR",0)</f>
        <v>Uncle Bob's Organic Dried Pears</v>
      </c>
      <c r="K949" t="str">
        <f>_xlfn.XLOOKUP(Table6[[#This Row],[Product Name]],Product[Product Name],Product[Category],"ERROR",0)</f>
        <v xml:space="preserve">Produce </v>
      </c>
      <c r="L949" t="str">
        <f>_xlfn.XLOOKUP(Table6[[#This Row],[Order ID]],Table5[OrderID],Table5[ShipmentMode],"Error",0)</f>
        <v>DHL Express</v>
      </c>
    </row>
    <row r="950" spans="2:12">
      <c r="B950">
        <v>949</v>
      </c>
      <c r="C950">
        <v>10607</v>
      </c>
      <c r="D950" t="s">
        <v>694</v>
      </c>
      <c r="E950">
        <v>100</v>
      </c>
      <c r="F950" t="s">
        <v>1345</v>
      </c>
      <c r="G950" s="1">
        <f>DATE(LEFT(Table6[[#This Row],[Shipment Date]],4), MID(Table6[[#This Row],[Shipment Date]],5,2), RIGHT(Table6[[#This Row],[Shipment Date]],2))</f>
        <v>42576</v>
      </c>
      <c r="H950" s="9">
        <f>_xlfn.XLOOKUP(Table6[[#This Row],[Order ID]],Table5[OrderID],Table5[OrderDate],"Error",0)</f>
        <v>42573</v>
      </c>
      <c r="I950" s="6">
        <f>Table6[[#This Row],['[Formatted'] Shipment Dates]]-Table6[[#This Row],[Order Dates]]</f>
        <v>3</v>
      </c>
      <c r="J950" t="str">
        <f>_xlfn.XLOOKUP(Table6[[#This Row],[Product ID]],Product[Product ID],Product[Product Name],"ERROR",0)</f>
        <v>Alice Mutton</v>
      </c>
      <c r="K950" t="str">
        <f>_xlfn.XLOOKUP(Table6[[#This Row],[Product Name]],Product[Product Name],Product[Category],"ERROR",0)</f>
        <v>Meat/ Poultry</v>
      </c>
      <c r="L950" t="str">
        <f>_xlfn.XLOOKUP(Table6[[#This Row],[Order ID]],Table5[OrderID],Table5[ShipmentMode],"Error",0)</f>
        <v>DHL Express</v>
      </c>
    </row>
    <row r="951" spans="2:12">
      <c r="B951">
        <v>950</v>
      </c>
      <c r="C951">
        <v>10607</v>
      </c>
      <c r="D951" t="s">
        <v>736</v>
      </c>
      <c r="E951">
        <v>14</v>
      </c>
      <c r="F951" t="s">
        <v>1345</v>
      </c>
      <c r="G951" s="1">
        <f>DATE(LEFT(Table6[[#This Row],[Shipment Date]],4), MID(Table6[[#This Row],[Shipment Date]],5,2), RIGHT(Table6[[#This Row],[Shipment Date]],2))</f>
        <v>42576</v>
      </c>
      <c r="H951" s="9">
        <f>_xlfn.XLOOKUP(Table6[[#This Row],[Order ID]],Table5[OrderID],Table5[OrderDate],"Error",0)</f>
        <v>42573</v>
      </c>
      <c r="I951" s="6">
        <f>Table6[[#This Row],['[Formatted'] Shipment Dates]]-Table6[[#This Row],[Order Dates]]</f>
        <v>3</v>
      </c>
      <c r="J951" t="str">
        <f>_xlfn.XLOOKUP(Table6[[#This Row],[Product ID]],Product[Product ID],Product[Product Name],"ERROR",0)</f>
        <v>Geitost</v>
      </c>
      <c r="K951" t="str">
        <f>_xlfn.XLOOKUP(Table6[[#This Row],[Product Name]],Product[Product Name],Product[Category],"ERROR",0)</f>
        <v>Dairy Products</v>
      </c>
      <c r="L951" t="str">
        <f>_xlfn.XLOOKUP(Table6[[#This Row],[Order ID]],Table5[OrderID],Table5[ShipmentMode],"Error",0)</f>
        <v>DHL Express</v>
      </c>
    </row>
    <row r="952" spans="2:12">
      <c r="B952">
        <v>951</v>
      </c>
      <c r="C952">
        <v>10607</v>
      </c>
      <c r="D952" t="s">
        <v>754</v>
      </c>
      <c r="E952">
        <v>42</v>
      </c>
      <c r="F952" t="s">
        <v>1345</v>
      </c>
      <c r="G952" s="1">
        <f>DATE(LEFT(Table6[[#This Row],[Shipment Date]],4), MID(Table6[[#This Row],[Shipment Date]],5,2), RIGHT(Table6[[#This Row],[Shipment Date]],2))</f>
        <v>42576</v>
      </c>
      <c r="H952" s="9">
        <f>_xlfn.XLOOKUP(Table6[[#This Row],[Order ID]],Table5[OrderID],Table5[OrderDate],"Error",0)</f>
        <v>42573</v>
      </c>
      <c r="I952" s="6">
        <f>Table6[[#This Row],['[Formatted'] Shipment Dates]]-Table6[[#This Row],[Order Dates]]</f>
        <v>3</v>
      </c>
      <c r="J952" t="str">
        <f>_xlfn.XLOOKUP(Table6[[#This Row],[Product ID]],Product[Product ID],Product[Product Name],"ERROR",0)</f>
        <v>Boston Crab Meat</v>
      </c>
      <c r="K952" t="str">
        <f>_xlfn.XLOOKUP(Table6[[#This Row],[Product Name]],Product[Product Name],Product[Category],"ERROR",0)</f>
        <v>Seafood</v>
      </c>
      <c r="L952" t="str">
        <f>_xlfn.XLOOKUP(Table6[[#This Row],[Order ID]],Table5[OrderID],Table5[ShipmentMode],"Error",0)</f>
        <v>DHL Express</v>
      </c>
    </row>
    <row r="953" spans="2:12">
      <c r="B953">
        <v>952</v>
      </c>
      <c r="C953">
        <v>10607</v>
      </c>
      <c r="D953" t="s">
        <v>837</v>
      </c>
      <c r="E953">
        <v>12</v>
      </c>
      <c r="F953" t="s">
        <v>1359</v>
      </c>
      <c r="G953" s="1">
        <f>DATE(LEFT(Table6[[#This Row],[Shipment Date]],4), MID(Table6[[#This Row],[Shipment Date]],5,2), RIGHT(Table6[[#This Row],[Shipment Date]],2))</f>
        <v>42583</v>
      </c>
      <c r="H953" s="9">
        <f>_xlfn.XLOOKUP(Table6[[#This Row],[Order ID]],Table5[OrderID],Table5[OrderDate],"Error",0)</f>
        <v>42573</v>
      </c>
      <c r="I953" s="6">
        <f>Table6[[#This Row],['[Formatted'] Shipment Dates]]-Table6[[#This Row],[Order Dates]]</f>
        <v>10</v>
      </c>
      <c r="J953" t="str">
        <f>_xlfn.XLOOKUP(Table6[[#This Row],[Product ID]],Product[Product ID],Product[Product Name],"ERROR",0)</f>
        <v>Mozzarella di Giovanni</v>
      </c>
      <c r="K953" t="str">
        <f>_xlfn.XLOOKUP(Table6[[#This Row],[Product Name]],Product[Product Name],Product[Category],"ERROR",0)</f>
        <v>Dairy Products</v>
      </c>
      <c r="L953" t="str">
        <f>_xlfn.XLOOKUP(Table6[[#This Row],[Order ID]],Table5[OrderID],Table5[ShipmentMode],"Error",0)</f>
        <v>DHL Express</v>
      </c>
    </row>
    <row r="954" spans="2:12">
      <c r="B954">
        <v>953</v>
      </c>
      <c r="C954">
        <v>10608</v>
      </c>
      <c r="D954" t="s">
        <v>796</v>
      </c>
      <c r="E954">
        <v>28</v>
      </c>
      <c r="F954" t="s">
        <v>1360</v>
      </c>
      <c r="G954" s="1">
        <f>DATE(LEFT(Table6[[#This Row],[Shipment Date]],4), MID(Table6[[#This Row],[Shipment Date]],5,2), RIGHT(Table6[[#This Row],[Shipment Date]],2))</f>
        <v>42581</v>
      </c>
      <c r="H954" s="9">
        <f>_xlfn.XLOOKUP(Table6[[#This Row],[Order ID]],Table5[OrderID],Table5[OrderDate],"Error",0)</f>
        <v>42574</v>
      </c>
      <c r="I954" s="6">
        <f>Table6[[#This Row],['[Formatted'] Shipment Dates]]-Table6[[#This Row],[Order Dates]]</f>
        <v>7</v>
      </c>
      <c r="J954" t="str">
        <f>_xlfn.XLOOKUP(Table6[[#This Row],[Product ID]],Product[Product ID],Product[Product Name],"ERROR",0)</f>
        <v>Gnocchi di nonna Alice</v>
      </c>
      <c r="K954" t="str">
        <f>_xlfn.XLOOKUP(Table6[[#This Row],[Product Name]],Product[Product Name],Product[Category],"ERROR",0)</f>
        <v xml:space="preserve">Grains/ Cereals </v>
      </c>
      <c r="L954" t="str">
        <f>_xlfn.XLOOKUP(Table6[[#This Row],[Order ID]],Table5[OrderID],Table5[ShipmentMode],"Error",0)</f>
        <v>DHL</v>
      </c>
    </row>
    <row r="955" spans="2:12">
      <c r="B955">
        <v>954</v>
      </c>
      <c r="C955">
        <v>10609</v>
      </c>
      <c r="D955" t="s">
        <v>648</v>
      </c>
      <c r="E955">
        <v>3</v>
      </c>
      <c r="F955" t="s">
        <v>1360</v>
      </c>
      <c r="G955" s="1">
        <f>DATE(LEFT(Table6[[#This Row],[Shipment Date]],4), MID(Table6[[#This Row],[Shipment Date]],5,2), RIGHT(Table6[[#This Row],[Shipment Date]],2))</f>
        <v>42581</v>
      </c>
      <c r="H955" s="9">
        <f>_xlfn.XLOOKUP(Table6[[#This Row],[Order ID]],Table5[OrderID],Table5[OrderDate],"Error",0)</f>
        <v>42575</v>
      </c>
      <c r="I955" s="6">
        <f>Table6[[#This Row],['[Formatted'] Shipment Dates]]-Table6[[#This Row],[Order Dates]]</f>
        <v>6</v>
      </c>
      <c r="J955" t="str">
        <f>_xlfn.XLOOKUP(Table6[[#This Row],[Product ID]],Product[Product ID],Product[Product Name],"ERROR",0)</f>
        <v>Chai</v>
      </c>
      <c r="K955" t="str">
        <f>_xlfn.XLOOKUP(Table6[[#This Row],[Product Name]],Product[Product Name],Product[Category],"ERROR",0)</f>
        <v xml:space="preserve">Drinks </v>
      </c>
      <c r="L955" t="str">
        <f>_xlfn.XLOOKUP(Table6[[#This Row],[Order ID]],Table5[OrderID],Table5[ShipmentMode],"Error",0)</f>
        <v>DHL</v>
      </c>
    </row>
    <row r="956" spans="2:12">
      <c r="B956">
        <v>955</v>
      </c>
      <c r="C956">
        <v>10609</v>
      </c>
      <c r="D956" t="s">
        <v>677</v>
      </c>
      <c r="E956">
        <v>10</v>
      </c>
      <c r="F956" t="s">
        <v>1360</v>
      </c>
      <c r="G956" s="1">
        <f>DATE(LEFT(Table6[[#This Row],[Shipment Date]],4), MID(Table6[[#This Row],[Shipment Date]],5,2), RIGHT(Table6[[#This Row],[Shipment Date]],2))</f>
        <v>42581</v>
      </c>
      <c r="H956" s="9">
        <f>_xlfn.XLOOKUP(Table6[[#This Row],[Order ID]],Table5[OrderID],Table5[OrderDate],"Error",0)</f>
        <v>42575</v>
      </c>
      <c r="I956" s="6">
        <f>Table6[[#This Row],['[Formatted'] Shipment Dates]]-Table6[[#This Row],[Order Dates]]</f>
        <v>6</v>
      </c>
      <c r="J956" t="str">
        <f>_xlfn.XLOOKUP(Table6[[#This Row],[Product ID]],Product[Product ID],Product[Product Name],"ERROR",0)</f>
        <v>Ikura</v>
      </c>
      <c r="K956" t="str">
        <f>_xlfn.XLOOKUP(Table6[[#This Row],[Product Name]],Product[Product Name],Product[Category],"ERROR",0)</f>
        <v>Seafood</v>
      </c>
      <c r="L956" t="str">
        <f>_xlfn.XLOOKUP(Table6[[#This Row],[Order ID]],Table5[OrderID],Table5[ShipmentMode],"Error",0)</f>
        <v>DHL</v>
      </c>
    </row>
    <row r="957" spans="2:12">
      <c r="B957">
        <v>956</v>
      </c>
      <c r="C957">
        <v>10609</v>
      </c>
      <c r="D957" t="s">
        <v>703</v>
      </c>
      <c r="E957">
        <v>6</v>
      </c>
      <c r="F957" t="s">
        <v>1361</v>
      </c>
      <c r="G957" s="1">
        <f>DATE(LEFT(Table6[[#This Row],[Shipment Date]],4), MID(Table6[[#This Row],[Shipment Date]],5,2), RIGHT(Table6[[#This Row],[Shipment Date]],2))</f>
        <v>42588</v>
      </c>
      <c r="H957" s="9">
        <f>_xlfn.XLOOKUP(Table6[[#This Row],[Order ID]],Table5[OrderID],Table5[OrderDate],"Error",0)</f>
        <v>42575</v>
      </c>
      <c r="I957" s="6">
        <f>Table6[[#This Row],['[Formatted'] Shipment Dates]]-Table6[[#This Row],[Order Dates]]</f>
        <v>13</v>
      </c>
      <c r="J957" t="str">
        <f>_xlfn.XLOOKUP(Table6[[#This Row],[Product ID]],Product[Product ID],Product[Product Name],"ERROR",0)</f>
        <v>Sir Rodney's Scones</v>
      </c>
      <c r="K957" t="str">
        <f>_xlfn.XLOOKUP(Table6[[#This Row],[Product Name]],Product[Product Name],Product[Category],"ERROR",0)</f>
        <v>Desserts</v>
      </c>
      <c r="L957" t="str">
        <f>_xlfn.XLOOKUP(Table6[[#This Row],[Order ID]],Table5[OrderID],Table5[ShipmentMode],"Error",0)</f>
        <v>DHL</v>
      </c>
    </row>
    <row r="958" spans="2:12">
      <c r="B958">
        <v>957</v>
      </c>
      <c r="C958">
        <v>10610</v>
      </c>
      <c r="D958" t="s">
        <v>744</v>
      </c>
      <c r="E958">
        <v>21</v>
      </c>
      <c r="F958" t="s">
        <v>1359</v>
      </c>
      <c r="G958" s="1">
        <f>DATE(LEFT(Table6[[#This Row],[Shipment Date]],4), MID(Table6[[#This Row],[Shipment Date]],5,2), RIGHT(Table6[[#This Row],[Shipment Date]],2))</f>
        <v>42583</v>
      </c>
      <c r="H958" s="9">
        <f>_xlfn.XLOOKUP(Table6[[#This Row],[Order ID]],Table5[OrderID],Table5[OrderDate],"Error",0)</f>
        <v>42576</v>
      </c>
      <c r="I958" s="6">
        <f>Table6[[#This Row],['[Formatted'] Shipment Dates]]-Table6[[#This Row],[Order Dates]]</f>
        <v>7</v>
      </c>
      <c r="J958" t="str">
        <f>_xlfn.XLOOKUP(Table6[[#This Row],[Product ID]],Product[Product ID],Product[Product Name],"ERROR",0)</f>
        <v>Inlagd Sill</v>
      </c>
      <c r="K958" t="str">
        <f>_xlfn.XLOOKUP(Table6[[#This Row],[Product Name]],Product[Product Name],Product[Category],"ERROR",0)</f>
        <v>Seafood</v>
      </c>
      <c r="L958" t="str">
        <f>_xlfn.XLOOKUP(Table6[[#This Row],[Order ID]],Table5[OrderID],Table5[ShipmentMode],"Error",0)</f>
        <v>DHL Express</v>
      </c>
    </row>
    <row r="959" spans="2:12">
      <c r="B959">
        <v>958</v>
      </c>
      <c r="C959">
        <v>10611</v>
      </c>
      <c r="D959" t="s">
        <v>648</v>
      </c>
      <c r="E959">
        <v>6</v>
      </c>
      <c r="F959" t="s">
        <v>1359</v>
      </c>
      <c r="G959" s="1">
        <f>DATE(LEFT(Table6[[#This Row],[Shipment Date]],4), MID(Table6[[#This Row],[Shipment Date]],5,2), RIGHT(Table6[[#This Row],[Shipment Date]],2))</f>
        <v>42583</v>
      </c>
      <c r="H959" s="9">
        <f>_xlfn.XLOOKUP(Table6[[#This Row],[Order ID]],Table5[OrderID],Table5[OrderDate],"Error",0)</f>
        <v>42576</v>
      </c>
      <c r="I959" s="6">
        <f>Table6[[#This Row],['[Formatted'] Shipment Dates]]-Table6[[#This Row],[Order Dates]]</f>
        <v>7</v>
      </c>
      <c r="J959" t="str">
        <f>_xlfn.XLOOKUP(Table6[[#This Row],[Product ID]],Product[Product ID],Product[Product Name],"ERROR",0)</f>
        <v>Chai</v>
      </c>
      <c r="K959" t="str">
        <f>_xlfn.XLOOKUP(Table6[[#This Row],[Product Name]],Product[Product Name],Product[Category],"ERROR",0)</f>
        <v xml:space="preserve">Drinks </v>
      </c>
      <c r="L959" t="str">
        <f>_xlfn.XLOOKUP(Table6[[#This Row],[Order ID]],Table5[OrderID],Table5[ShipmentMode],"Error",0)</f>
        <v>DHL</v>
      </c>
    </row>
    <row r="960" spans="2:12">
      <c r="B960">
        <v>959</v>
      </c>
      <c r="C960">
        <v>10611</v>
      </c>
      <c r="D960" t="s">
        <v>653</v>
      </c>
      <c r="E960">
        <v>10</v>
      </c>
      <c r="F960" t="s">
        <v>1359</v>
      </c>
      <c r="G960" s="1">
        <f>DATE(LEFT(Table6[[#This Row],[Shipment Date]],4), MID(Table6[[#This Row],[Shipment Date]],5,2), RIGHT(Table6[[#This Row],[Shipment Date]],2))</f>
        <v>42583</v>
      </c>
      <c r="H960" s="9">
        <f>_xlfn.XLOOKUP(Table6[[#This Row],[Order ID]],Table5[OrderID],Table5[OrderDate],"Error",0)</f>
        <v>42576</v>
      </c>
      <c r="I960" s="6">
        <f>Table6[[#This Row],['[Formatted'] Shipment Dates]]-Table6[[#This Row],[Order Dates]]</f>
        <v>7</v>
      </c>
      <c r="J960" t="str">
        <f>_xlfn.XLOOKUP(Table6[[#This Row],[Product ID]],Product[Product ID],Product[Product Name],"ERROR",0)</f>
        <v>Chang</v>
      </c>
      <c r="K960" t="str">
        <f>_xlfn.XLOOKUP(Table6[[#This Row],[Product Name]],Product[Product Name],Product[Category],"ERROR",0)</f>
        <v xml:space="preserve">Drinks </v>
      </c>
      <c r="L960" t="str">
        <f>_xlfn.XLOOKUP(Table6[[#This Row],[Order ID]],Table5[OrderID],Table5[ShipmentMode],"Error",0)</f>
        <v>DHL</v>
      </c>
    </row>
    <row r="961" spans="2:12">
      <c r="B961">
        <v>960</v>
      </c>
      <c r="C961">
        <v>10611</v>
      </c>
      <c r="D961" t="s">
        <v>808</v>
      </c>
      <c r="E961">
        <v>15</v>
      </c>
      <c r="F961" t="s">
        <v>1359</v>
      </c>
      <c r="G961" s="1">
        <f>DATE(LEFT(Table6[[#This Row],[Shipment Date]],4), MID(Table6[[#This Row],[Shipment Date]],5,2), RIGHT(Table6[[#This Row],[Shipment Date]],2))</f>
        <v>42583</v>
      </c>
      <c r="H961" s="9">
        <f>_xlfn.XLOOKUP(Table6[[#This Row],[Order ID]],Table5[OrderID],Table5[OrderDate],"Error",0)</f>
        <v>42576</v>
      </c>
      <c r="I961" s="6">
        <f>Table6[[#This Row],['[Formatted'] Shipment Dates]]-Table6[[#This Row],[Order Dates]]</f>
        <v>7</v>
      </c>
      <c r="J961" t="str">
        <f>_xlfn.XLOOKUP(Table6[[#This Row],[Product ID]],Product[Product ID],Product[Product Name],"ERROR",0)</f>
        <v>Camembert Pierrot</v>
      </c>
      <c r="K961" t="str">
        <f>_xlfn.XLOOKUP(Table6[[#This Row],[Product Name]],Product[Product Name],Product[Category],"ERROR",0)</f>
        <v>Dairy Products</v>
      </c>
      <c r="L961" t="str">
        <f>_xlfn.XLOOKUP(Table6[[#This Row],[Order ID]],Table5[OrderID],Table5[ShipmentMode],"Error",0)</f>
        <v>DHL</v>
      </c>
    </row>
    <row r="962" spans="2:12">
      <c r="B962">
        <v>961</v>
      </c>
      <c r="C962">
        <v>10612</v>
      </c>
      <c r="D962" t="s">
        <v>677</v>
      </c>
      <c r="E962">
        <v>70</v>
      </c>
      <c r="F962" t="s">
        <v>1359</v>
      </c>
      <c r="G962" s="1">
        <f>DATE(LEFT(Table6[[#This Row],[Shipment Date]],4), MID(Table6[[#This Row],[Shipment Date]],5,2), RIGHT(Table6[[#This Row],[Shipment Date]],2))</f>
        <v>42583</v>
      </c>
      <c r="H962" s="9">
        <f>_xlfn.XLOOKUP(Table6[[#This Row],[Order ID]],Table5[OrderID],Table5[OrderDate],"Error",0)</f>
        <v>42579</v>
      </c>
      <c r="I962" s="6">
        <f>Table6[[#This Row],['[Formatted'] Shipment Dates]]-Table6[[#This Row],[Order Dates]]</f>
        <v>4</v>
      </c>
      <c r="J962" t="str">
        <f>_xlfn.XLOOKUP(Table6[[#This Row],[Product ID]],Product[Product ID],Product[Product Name],"ERROR",0)</f>
        <v>Ikura</v>
      </c>
      <c r="K962" t="str">
        <f>_xlfn.XLOOKUP(Table6[[#This Row],[Product Name]],Product[Product Name],Product[Category],"ERROR",0)</f>
        <v>Seafood</v>
      </c>
      <c r="L962" t="str">
        <f>_xlfn.XLOOKUP(Table6[[#This Row],[Order ID]],Table5[OrderID],Table5[ShipmentMode],"Error",0)</f>
        <v>DHL</v>
      </c>
    </row>
    <row r="963" spans="2:12">
      <c r="B963">
        <v>962</v>
      </c>
      <c r="C963">
        <v>10612</v>
      </c>
      <c r="D963" t="s">
        <v>744</v>
      </c>
      <c r="E963">
        <v>55</v>
      </c>
      <c r="F963" t="s">
        <v>1359</v>
      </c>
      <c r="G963" s="1">
        <f>DATE(LEFT(Table6[[#This Row],[Shipment Date]],4), MID(Table6[[#This Row],[Shipment Date]],5,2), RIGHT(Table6[[#This Row],[Shipment Date]],2))</f>
        <v>42583</v>
      </c>
      <c r="H963" s="9">
        <f>_xlfn.XLOOKUP(Table6[[#This Row],[Order ID]],Table5[OrderID],Table5[OrderDate],"Error",0)</f>
        <v>42579</v>
      </c>
      <c r="I963" s="6">
        <f>Table6[[#This Row],['[Formatted'] Shipment Dates]]-Table6[[#This Row],[Order Dates]]</f>
        <v>4</v>
      </c>
      <c r="J963" t="str">
        <f>_xlfn.XLOOKUP(Table6[[#This Row],[Product ID]],Product[Product ID],Product[Product Name],"ERROR",0)</f>
        <v>Inlagd Sill</v>
      </c>
      <c r="K963" t="str">
        <f>_xlfn.XLOOKUP(Table6[[#This Row],[Product Name]],Product[Product Name],Product[Category],"ERROR",0)</f>
        <v>Seafood</v>
      </c>
      <c r="L963" t="str">
        <f>_xlfn.XLOOKUP(Table6[[#This Row],[Order ID]],Table5[OrderID],Table5[ShipmentMode],"Error",0)</f>
        <v>DHL</v>
      </c>
    </row>
    <row r="964" spans="2:12">
      <c r="B964">
        <v>963</v>
      </c>
      <c r="C964">
        <v>10612</v>
      </c>
      <c r="D964" t="s">
        <v>778</v>
      </c>
      <c r="E964">
        <v>18</v>
      </c>
      <c r="F964" t="s">
        <v>1359</v>
      </c>
      <c r="G964" s="1">
        <f>DATE(LEFT(Table6[[#This Row],[Shipment Date]],4), MID(Table6[[#This Row],[Shipment Date]],5,2), RIGHT(Table6[[#This Row],[Shipment Date]],2))</f>
        <v>42583</v>
      </c>
      <c r="H964" s="9">
        <f>_xlfn.XLOOKUP(Table6[[#This Row],[Order ID]],Table5[OrderID],Table5[OrderDate],"Error",0)</f>
        <v>42579</v>
      </c>
      <c r="I964" s="6">
        <f>Table6[[#This Row],['[Formatted'] Shipment Dates]]-Table6[[#This Row],[Order Dates]]</f>
        <v>4</v>
      </c>
      <c r="J964" t="str">
        <f>_xlfn.XLOOKUP(Table6[[#This Row],[Product ID]],Product[Product ID],Product[Product Name],"ERROR",0)</f>
        <v>Maxilaku</v>
      </c>
      <c r="K964" t="str">
        <f>_xlfn.XLOOKUP(Table6[[#This Row],[Product Name]],Product[Product Name],Product[Category],"ERROR",0)</f>
        <v>Desserts</v>
      </c>
      <c r="L964" t="str">
        <f>_xlfn.XLOOKUP(Table6[[#This Row],[Order ID]],Table5[OrderID],Table5[ShipmentMode],"Error",0)</f>
        <v>DHL</v>
      </c>
    </row>
    <row r="965" spans="2:12">
      <c r="B965">
        <v>964</v>
      </c>
      <c r="C965">
        <v>10612</v>
      </c>
      <c r="D965" t="s">
        <v>808</v>
      </c>
      <c r="E965">
        <v>40</v>
      </c>
      <c r="F965" t="s">
        <v>1359</v>
      </c>
      <c r="G965" s="1">
        <f>DATE(LEFT(Table6[[#This Row],[Shipment Date]],4), MID(Table6[[#This Row],[Shipment Date]],5,2), RIGHT(Table6[[#This Row],[Shipment Date]],2))</f>
        <v>42583</v>
      </c>
      <c r="H965" s="9">
        <f>_xlfn.XLOOKUP(Table6[[#This Row],[Order ID]],Table5[OrderID],Table5[OrderDate],"Error",0)</f>
        <v>42579</v>
      </c>
      <c r="I965" s="6">
        <f>Table6[[#This Row],['[Formatted'] Shipment Dates]]-Table6[[#This Row],[Order Dates]]</f>
        <v>4</v>
      </c>
      <c r="J965" t="str">
        <f>_xlfn.XLOOKUP(Table6[[#This Row],[Product ID]],Product[Product ID],Product[Product Name],"ERROR",0)</f>
        <v>Camembert Pierrot</v>
      </c>
      <c r="K965" t="str">
        <f>_xlfn.XLOOKUP(Table6[[#This Row],[Product Name]],Product[Product Name],Product[Category],"ERROR",0)</f>
        <v>Dairy Products</v>
      </c>
      <c r="L965" t="str">
        <f>_xlfn.XLOOKUP(Table6[[#This Row],[Order ID]],Table5[OrderID],Table5[ShipmentMode],"Error",0)</f>
        <v>DHL</v>
      </c>
    </row>
    <row r="966" spans="2:12">
      <c r="B966">
        <v>965</v>
      </c>
      <c r="C966">
        <v>10612</v>
      </c>
      <c r="D966" t="s">
        <v>848</v>
      </c>
      <c r="E966">
        <v>80</v>
      </c>
      <c r="F966" t="s">
        <v>1359</v>
      </c>
      <c r="G966" s="1">
        <f>DATE(LEFT(Table6[[#This Row],[Shipment Date]],4), MID(Table6[[#This Row],[Shipment Date]],5,2), RIGHT(Table6[[#This Row],[Shipment Date]],2))</f>
        <v>42583</v>
      </c>
      <c r="H966" s="9">
        <f>_xlfn.XLOOKUP(Table6[[#This Row],[Order ID]],Table5[OrderID],Table5[OrderDate],"Error",0)</f>
        <v>42579</v>
      </c>
      <c r="I966" s="6">
        <f>Table6[[#This Row],['[Formatted'] Shipment Dates]]-Table6[[#This Row],[Order Dates]]</f>
        <v>4</v>
      </c>
      <c r="J966" t="str">
        <f>_xlfn.XLOOKUP(Table6[[#This Row],[Product ID]],Product[Product ID],Product[Product Name],"ERROR",0)</f>
        <v>Lakkalikööri</v>
      </c>
      <c r="K966" t="str">
        <f>_xlfn.XLOOKUP(Table6[[#This Row],[Product Name]],Product[Product Name],Product[Category],"ERROR",0)</f>
        <v xml:space="preserve">Drinks </v>
      </c>
      <c r="L966" t="str">
        <f>_xlfn.XLOOKUP(Table6[[#This Row],[Order ID]],Table5[OrderID],Table5[ShipmentMode],"Error",0)</f>
        <v>DHL</v>
      </c>
    </row>
    <row r="967" spans="2:12">
      <c r="B967">
        <v>966</v>
      </c>
      <c r="C967">
        <v>10613</v>
      </c>
      <c r="D967" t="s">
        <v>684</v>
      </c>
      <c r="E967">
        <v>8</v>
      </c>
      <c r="F967" t="s">
        <v>1359</v>
      </c>
      <c r="G967" s="1">
        <f>DATE(LEFT(Table6[[#This Row],[Shipment Date]],4), MID(Table6[[#This Row],[Shipment Date]],5,2), RIGHT(Table6[[#This Row],[Shipment Date]],2))</f>
        <v>42583</v>
      </c>
      <c r="H967" s="9">
        <f>_xlfn.XLOOKUP(Table6[[#This Row],[Order ID]],Table5[OrderID],Table5[OrderDate],"Error",0)</f>
        <v>42580</v>
      </c>
      <c r="I967" s="6">
        <f>Table6[[#This Row],['[Formatted'] Shipment Dates]]-Table6[[#This Row],[Order Dates]]</f>
        <v>3</v>
      </c>
      <c r="J967" t="str">
        <f>_xlfn.XLOOKUP(Table6[[#This Row],[Product ID]],Product[Product ID],Product[Product Name],"ERROR",0)</f>
        <v>Konbu</v>
      </c>
      <c r="K967" t="str">
        <f>_xlfn.XLOOKUP(Table6[[#This Row],[Product Name]],Product[Product Name],Product[Category],"ERROR",0)</f>
        <v>Seafood</v>
      </c>
      <c r="L967" t="str">
        <f>_xlfn.XLOOKUP(Table6[[#This Row],[Order ID]],Table5[OrderID],Table5[ShipmentMode],"Error",0)</f>
        <v>DHL</v>
      </c>
    </row>
    <row r="968" spans="2:12">
      <c r="B968">
        <v>967</v>
      </c>
      <c r="C968">
        <v>10613</v>
      </c>
      <c r="D968" t="s">
        <v>845</v>
      </c>
      <c r="E968">
        <v>40</v>
      </c>
      <c r="F968" t="s">
        <v>1359</v>
      </c>
      <c r="G968" s="1">
        <f>DATE(LEFT(Table6[[#This Row],[Shipment Date]],4), MID(Table6[[#This Row],[Shipment Date]],5,2), RIGHT(Table6[[#This Row],[Shipment Date]],2))</f>
        <v>42583</v>
      </c>
      <c r="H968" s="9">
        <f>_xlfn.XLOOKUP(Table6[[#This Row],[Order ID]],Table5[OrderID],Table5[OrderDate],"Error",0)</f>
        <v>42580</v>
      </c>
      <c r="I968" s="6">
        <f>Table6[[#This Row],['[Formatted'] Shipment Dates]]-Table6[[#This Row],[Order Dates]]</f>
        <v>3</v>
      </c>
      <c r="J968" t="str">
        <f>_xlfn.XLOOKUP(Table6[[#This Row],[Product ID]],Product[Product ID],Product[Product Name],"ERROR",0)</f>
        <v>Rhönbräu Klosterbier</v>
      </c>
      <c r="K968" t="str">
        <f>_xlfn.XLOOKUP(Table6[[#This Row],[Product Name]],Product[Product Name],Product[Category],"ERROR",0)</f>
        <v xml:space="preserve">Drinks </v>
      </c>
      <c r="L968" t="str">
        <f>_xlfn.XLOOKUP(Table6[[#This Row],[Order ID]],Table5[OrderID],Table5[ShipmentMode],"Error",0)</f>
        <v>DHL</v>
      </c>
    </row>
    <row r="969" spans="2:12">
      <c r="B969">
        <v>968</v>
      </c>
      <c r="C969">
        <v>10614</v>
      </c>
      <c r="D969" t="s">
        <v>679</v>
      </c>
      <c r="E969">
        <v>14</v>
      </c>
      <c r="F969" t="s">
        <v>1359</v>
      </c>
      <c r="G969" s="1">
        <f>DATE(LEFT(Table6[[#This Row],[Shipment Date]],4), MID(Table6[[#This Row],[Shipment Date]],5,2), RIGHT(Table6[[#This Row],[Shipment Date]],2))</f>
        <v>42583</v>
      </c>
      <c r="H969" s="9">
        <f>_xlfn.XLOOKUP(Table6[[#This Row],[Order ID]],Table5[OrderID],Table5[OrderDate],"Error",0)</f>
        <v>42580</v>
      </c>
      <c r="I969" s="6">
        <f>Table6[[#This Row],['[Formatted'] Shipment Dates]]-Table6[[#This Row],[Order Dates]]</f>
        <v>3</v>
      </c>
      <c r="J969" t="str">
        <f>_xlfn.XLOOKUP(Table6[[#This Row],[Product ID]],Product[Product ID],Product[Product Name],"ERROR",0)</f>
        <v>Queso Cabrales</v>
      </c>
      <c r="K969" t="str">
        <f>_xlfn.XLOOKUP(Table6[[#This Row],[Product Name]],Product[Product Name],Product[Category],"ERROR",0)</f>
        <v>Dairy Products</v>
      </c>
      <c r="L969" t="str">
        <f>_xlfn.XLOOKUP(Table6[[#This Row],[Order ID]],Table5[OrderID],Table5[ShipmentMode],"Error",0)</f>
        <v>UPS</v>
      </c>
    </row>
    <row r="970" spans="2:12">
      <c r="B970">
        <v>969</v>
      </c>
      <c r="C970">
        <v>10614</v>
      </c>
      <c r="D970" t="s">
        <v>703</v>
      </c>
      <c r="E970">
        <v>8</v>
      </c>
      <c r="F970" t="s">
        <v>1359</v>
      </c>
      <c r="G970" s="1">
        <f>DATE(LEFT(Table6[[#This Row],[Shipment Date]],4), MID(Table6[[#This Row],[Shipment Date]],5,2), RIGHT(Table6[[#This Row],[Shipment Date]],2))</f>
        <v>42583</v>
      </c>
      <c r="H970" s="9">
        <f>_xlfn.XLOOKUP(Table6[[#This Row],[Order ID]],Table5[OrderID],Table5[OrderDate],"Error",0)</f>
        <v>42580</v>
      </c>
      <c r="I970" s="6">
        <f>Table6[[#This Row],['[Formatted'] Shipment Dates]]-Table6[[#This Row],[Order Dates]]</f>
        <v>3</v>
      </c>
      <c r="J970" t="str">
        <f>_xlfn.XLOOKUP(Table6[[#This Row],[Product ID]],Product[Product ID],Product[Product Name],"ERROR",0)</f>
        <v>Sir Rodney's Scones</v>
      </c>
      <c r="K970" t="str">
        <f>_xlfn.XLOOKUP(Table6[[#This Row],[Product Name]],Product[Product Name],Product[Category],"ERROR",0)</f>
        <v>Desserts</v>
      </c>
      <c r="L970" t="str">
        <f>_xlfn.XLOOKUP(Table6[[#This Row],[Order ID]],Table5[OrderID],Table5[ShipmentMode],"Error",0)</f>
        <v>UPS</v>
      </c>
    </row>
    <row r="971" spans="2:12">
      <c r="B971">
        <v>970</v>
      </c>
      <c r="C971">
        <v>10614</v>
      </c>
      <c r="D971" t="s">
        <v>752</v>
      </c>
      <c r="E971">
        <v>5</v>
      </c>
      <c r="F971" t="s">
        <v>1361</v>
      </c>
      <c r="G971" s="1">
        <f>DATE(LEFT(Table6[[#This Row],[Shipment Date]],4), MID(Table6[[#This Row],[Shipment Date]],5,2), RIGHT(Table6[[#This Row],[Shipment Date]],2))</f>
        <v>42588</v>
      </c>
      <c r="H971" s="9">
        <f>_xlfn.XLOOKUP(Table6[[#This Row],[Order ID]],Table5[OrderID],Table5[OrderDate],"Error",0)</f>
        <v>42580</v>
      </c>
      <c r="I971" s="6">
        <f>Table6[[#This Row],['[Formatted'] Shipment Dates]]-Table6[[#This Row],[Order Dates]]</f>
        <v>8</v>
      </c>
      <c r="J971" t="str">
        <f>_xlfn.XLOOKUP(Table6[[#This Row],[Product ID]],Product[Product ID],Product[Product Name],"ERROR",0)</f>
        <v>Chartreuse verte</v>
      </c>
      <c r="K971" t="str">
        <f>_xlfn.XLOOKUP(Table6[[#This Row],[Product Name]],Product[Product Name],Product[Category],"ERROR",0)</f>
        <v xml:space="preserve">Drinks </v>
      </c>
      <c r="L971" t="str">
        <f>_xlfn.XLOOKUP(Table6[[#This Row],[Order ID]],Table5[OrderID],Table5[ShipmentMode],"Error",0)</f>
        <v>UPS</v>
      </c>
    </row>
    <row r="972" spans="2:12">
      <c r="B972">
        <v>971</v>
      </c>
      <c r="C972">
        <v>10615</v>
      </c>
      <c r="D972" t="s">
        <v>794</v>
      </c>
      <c r="E972">
        <v>5</v>
      </c>
      <c r="F972" t="s">
        <v>1362</v>
      </c>
      <c r="G972" s="1">
        <f>DATE(LEFT(Table6[[#This Row],[Shipment Date]],4), MID(Table6[[#This Row],[Shipment Date]],5,2), RIGHT(Table6[[#This Row],[Shipment Date]],2))</f>
        <v>42587</v>
      </c>
      <c r="H972" s="9">
        <f>_xlfn.XLOOKUP(Table6[[#This Row],[Order ID]],Table5[OrderID],Table5[OrderDate],"Error",0)</f>
        <v>42581</v>
      </c>
      <c r="I972" s="6">
        <f>Table6[[#This Row],['[Formatted'] Shipment Dates]]-Table6[[#This Row],[Order Dates]]</f>
        <v>6</v>
      </c>
      <c r="J972" t="str">
        <f>_xlfn.XLOOKUP(Table6[[#This Row],[Product ID]],Product[Product ID],Product[Product Name],"ERROR",0)</f>
        <v>Pâté chinois</v>
      </c>
      <c r="K972" t="str">
        <f>_xlfn.XLOOKUP(Table6[[#This Row],[Product Name]],Product[Product Name],Product[Category],"ERROR",0)</f>
        <v>Meat/ Poultry</v>
      </c>
      <c r="L972" t="str">
        <f>_xlfn.XLOOKUP(Table6[[#This Row],[Order ID]],Table5[OrderID],Table5[ShipmentMode],"Error",0)</f>
        <v>UPS</v>
      </c>
    </row>
    <row r="973" spans="2:12">
      <c r="B973">
        <v>972</v>
      </c>
      <c r="C973">
        <v>10616</v>
      </c>
      <c r="D973" t="s">
        <v>749</v>
      </c>
      <c r="E973">
        <v>15</v>
      </c>
      <c r="F973" t="s">
        <v>1362</v>
      </c>
      <c r="G973" s="1">
        <f>DATE(LEFT(Table6[[#This Row],[Shipment Date]],4), MID(Table6[[#This Row],[Shipment Date]],5,2), RIGHT(Table6[[#This Row],[Shipment Date]],2))</f>
        <v>42587</v>
      </c>
      <c r="H973" s="9">
        <f>_xlfn.XLOOKUP(Table6[[#This Row],[Order ID]],Table5[OrderID],Table5[OrderDate],"Error",0)</f>
        <v>42582</v>
      </c>
      <c r="I973" s="6">
        <f>Table6[[#This Row],['[Formatted'] Shipment Dates]]-Table6[[#This Row],[Order Dates]]</f>
        <v>5</v>
      </c>
      <c r="J973" t="str">
        <f>_xlfn.XLOOKUP(Table6[[#This Row],[Product ID]],Product[Product ID],Product[Product Name],"ERROR",0)</f>
        <v>Côte de Blaye</v>
      </c>
      <c r="K973" t="str">
        <f>_xlfn.XLOOKUP(Table6[[#This Row],[Product Name]],Product[Product Name],Product[Category],"ERROR",0)</f>
        <v xml:space="preserve">Drinks </v>
      </c>
      <c r="L973" t="str">
        <f>_xlfn.XLOOKUP(Table6[[#This Row],[Order ID]],Table5[OrderID],Table5[ShipmentMode],"Error",0)</f>
        <v>DHL</v>
      </c>
    </row>
    <row r="974" spans="2:12">
      <c r="B974">
        <v>973</v>
      </c>
      <c r="C974">
        <v>10616</v>
      </c>
      <c r="D974" t="s">
        <v>796</v>
      </c>
      <c r="E974">
        <v>14</v>
      </c>
      <c r="F974" t="s">
        <v>1362</v>
      </c>
      <c r="G974" s="1">
        <f>DATE(LEFT(Table6[[#This Row],[Shipment Date]],4), MID(Table6[[#This Row],[Shipment Date]],5,2), RIGHT(Table6[[#This Row],[Shipment Date]],2))</f>
        <v>42587</v>
      </c>
      <c r="H974" s="9">
        <f>_xlfn.XLOOKUP(Table6[[#This Row],[Order ID]],Table5[OrderID],Table5[OrderDate],"Error",0)</f>
        <v>42582</v>
      </c>
      <c r="I974" s="6">
        <f>Table6[[#This Row],['[Formatted'] Shipment Dates]]-Table6[[#This Row],[Order Dates]]</f>
        <v>5</v>
      </c>
      <c r="J974" t="str">
        <f>_xlfn.XLOOKUP(Table6[[#This Row],[Product ID]],Product[Product ID],Product[Product Name],"ERROR",0)</f>
        <v>Gnocchi di nonna Alice</v>
      </c>
      <c r="K974" t="str">
        <f>_xlfn.XLOOKUP(Table6[[#This Row],[Product Name]],Product[Product Name],Product[Category],"ERROR",0)</f>
        <v xml:space="preserve">Grains/ Cereals </v>
      </c>
      <c r="L974" t="str">
        <f>_xlfn.XLOOKUP(Table6[[#This Row],[Order ID]],Table5[OrderID],Table5[ShipmentMode],"Error",0)</f>
        <v>DHL</v>
      </c>
    </row>
    <row r="975" spans="2:12">
      <c r="B975">
        <v>974</v>
      </c>
      <c r="C975">
        <v>10616</v>
      </c>
      <c r="D975" t="s">
        <v>833</v>
      </c>
      <c r="E975">
        <v>15</v>
      </c>
      <c r="F975" t="s">
        <v>1362</v>
      </c>
      <c r="G975" s="1">
        <f>DATE(LEFT(Table6[[#This Row],[Shipment Date]],4), MID(Table6[[#This Row],[Shipment Date]],5,2), RIGHT(Table6[[#This Row],[Shipment Date]],2))</f>
        <v>42587</v>
      </c>
      <c r="H975" s="9">
        <f>_xlfn.XLOOKUP(Table6[[#This Row],[Order ID]],Table5[OrderID],Table5[OrderDate],"Error",0)</f>
        <v>42582</v>
      </c>
      <c r="I975" s="6">
        <f>Table6[[#This Row],['[Formatted'] Shipment Dates]]-Table6[[#This Row],[Order Dates]]</f>
        <v>5</v>
      </c>
      <c r="J975" t="str">
        <f>_xlfn.XLOOKUP(Table6[[#This Row],[Product ID]],Product[Product ID],Product[Product Name],"ERROR",0)</f>
        <v>Outback Lager</v>
      </c>
      <c r="K975" t="str">
        <f>_xlfn.XLOOKUP(Table6[[#This Row],[Product Name]],Product[Product Name],Product[Category],"ERROR",0)</f>
        <v xml:space="preserve">Drinks </v>
      </c>
      <c r="L975" t="str">
        <f>_xlfn.XLOOKUP(Table6[[#This Row],[Order ID]],Table5[OrderID],Table5[ShipmentMode],"Error",0)</f>
        <v>DHL</v>
      </c>
    </row>
    <row r="976" spans="2:12">
      <c r="B976">
        <v>975</v>
      </c>
      <c r="C976">
        <v>10616</v>
      </c>
      <c r="D976" t="s">
        <v>835</v>
      </c>
      <c r="E976">
        <v>15</v>
      </c>
      <c r="F976" t="s">
        <v>1363</v>
      </c>
      <c r="G976" s="1">
        <f>DATE(LEFT(Table6[[#This Row],[Shipment Date]],4), MID(Table6[[#This Row],[Shipment Date]],5,2), RIGHT(Table6[[#This Row],[Shipment Date]],2))</f>
        <v>42586</v>
      </c>
      <c r="H976" s="9">
        <f>_xlfn.XLOOKUP(Table6[[#This Row],[Order ID]],Table5[OrderID],Table5[OrderDate],"Error",0)</f>
        <v>42582</v>
      </c>
      <c r="I976" s="6">
        <f>Table6[[#This Row],['[Formatted'] Shipment Dates]]-Table6[[#This Row],[Order Dates]]</f>
        <v>4</v>
      </c>
      <c r="J976" t="str">
        <f>_xlfn.XLOOKUP(Table6[[#This Row],[Product ID]],Product[Product ID],Product[Product Name],"ERROR",0)</f>
        <v>Flotemysost</v>
      </c>
      <c r="K976" t="str">
        <f>_xlfn.XLOOKUP(Table6[[#This Row],[Product Name]],Product[Product Name],Product[Category],"ERROR",0)</f>
        <v>Dairy Products</v>
      </c>
      <c r="L976" t="str">
        <f>_xlfn.XLOOKUP(Table6[[#This Row],[Order ID]],Table5[OrderID],Table5[ShipmentMode],"Error",0)</f>
        <v>DHL</v>
      </c>
    </row>
    <row r="977" spans="2:12">
      <c r="B977">
        <v>976</v>
      </c>
      <c r="C977">
        <v>10617</v>
      </c>
      <c r="D977" t="s">
        <v>804</v>
      </c>
      <c r="E977">
        <v>30</v>
      </c>
      <c r="F977" t="s">
        <v>1356</v>
      </c>
      <c r="G977" s="1">
        <f>DATE(LEFT(Table6[[#This Row],[Shipment Date]],4), MID(Table6[[#This Row],[Shipment Date]],5,2), RIGHT(Table6[[#This Row],[Shipment Date]],2))</f>
        <v>42590</v>
      </c>
      <c r="H977" s="9">
        <f>_xlfn.XLOOKUP(Table6[[#This Row],[Order ID]],Table5[OrderID],Table5[OrderDate],"Error",0)</f>
        <v>42582</v>
      </c>
      <c r="I977" s="6">
        <f>Table6[[#This Row],['[Formatted'] Shipment Dates]]-Table6[[#This Row],[Order Dates]]</f>
        <v>8</v>
      </c>
      <c r="J977" t="str">
        <f>_xlfn.XLOOKUP(Table6[[#This Row],[Product ID]],Product[Product ID],Product[Product Name],"ERROR",0)</f>
        <v>Raclette Courdavault</v>
      </c>
      <c r="K977" t="str">
        <f>_xlfn.XLOOKUP(Table6[[#This Row],[Product Name]],Product[Product Name],Product[Category],"ERROR",0)</f>
        <v>Dairy Products</v>
      </c>
      <c r="L977" t="str">
        <f>_xlfn.XLOOKUP(Table6[[#This Row],[Order ID]],Table5[OrderID],Table5[ShipmentMode],"Error",0)</f>
        <v>DHL</v>
      </c>
    </row>
    <row r="978" spans="2:12">
      <c r="B978">
        <v>977</v>
      </c>
      <c r="C978">
        <v>10618</v>
      </c>
      <c r="D978" t="s">
        <v>666</v>
      </c>
      <c r="E978">
        <v>70</v>
      </c>
      <c r="F978" t="s">
        <v>1356</v>
      </c>
      <c r="G978" s="1">
        <f>DATE(LEFT(Table6[[#This Row],[Shipment Date]],4), MID(Table6[[#This Row],[Shipment Date]],5,2), RIGHT(Table6[[#This Row],[Shipment Date]],2))</f>
        <v>42590</v>
      </c>
      <c r="H978" s="9">
        <f>_xlfn.XLOOKUP(Table6[[#This Row],[Order ID]],Table5[OrderID],Table5[OrderDate],"Error",0)</f>
        <v>42583</v>
      </c>
      <c r="I978" s="6">
        <f>Table6[[#This Row],['[Formatted'] Shipment Dates]]-Table6[[#This Row],[Order Dates]]</f>
        <v>7</v>
      </c>
      <c r="J978" t="str">
        <f>_xlfn.XLOOKUP(Table6[[#This Row],[Product ID]],Product[Product ID],Product[Product Name],"ERROR",0)</f>
        <v>Grandma's Boysenberry Spread</v>
      </c>
      <c r="K978" t="str">
        <f>_xlfn.XLOOKUP(Table6[[#This Row],[Product Name]],Product[Product Name],Product[Category],"ERROR",0)</f>
        <v>Condiments</v>
      </c>
      <c r="L978" t="str">
        <f>_xlfn.XLOOKUP(Table6[[#This Row],[Order ID]],Table5[OrderID],Table5[ShipmentMode],"Error",0)</f>
        <v>DHL Express</v>
      </c>
    </row>
    <row r="979" spans="2:12">
      <c r="B979">
        <v>978</v>
      </c>
      <c r="C979">
        <v>10618</v>
      </c>
      <c r="D979" t="s">
        <v>796</v>
      </c>
      <c r="E979">
        <v>20</v>
      </c>
      <c r="F979" t="s">
        <v>1356</v>
      </c>
      <c r="G979" s="1">
        <f>DATE(LEFT(Table6[[#This Row],[Shipment Date]],4), MID(Table6[[#This Row],[Shipment Date]],5,2), RIGHT(Table6[[#This Row],[Shipment Date]],2))</f>
        <v>42590</v>
      </c>
      <c r="H979" s="9">
        <f>_xlfn.XLOOKUP(Table6[[#This Row],[Order ID]],Table5[OrderID],Table5[OrderDate],"Error",0)</f>
        <v>42583</v>
      </c>
      <c r="I979" s="6">
        <f>Table6[[#This Row],['[Formatted'] Shipment Dates]]-Table6[[#This Row],[Order Dates]]</f>
        <v>7</v>
      </c>
      <c r="J979" t="str">
        <f>_xlfn.XLOOKUP(Table6[[#This Row],[Product ID]],Product[Product ID],Product[Product Name],"ERROR",0)</f>
        <v>Gnocchi di nonna Alice</v>
      </c>
      <c r="K979" t="str">
        <f>_xlfn.XLOOKUP(Table6[[#This Row],[Product Name]],Product[Product Name],Product[Category],"ERROR",0)</f>
        <v xml:space="preserve">Grains/ Cereals </v>
      </c>
      <c r="L979" t="str">
        <f>_xlfn.XLOOKUP(Table6[[#This Row],[Order ID]],Table5[OrderID],Table5[ShipmentMode],"Error",0)</f>
        <v>DHL Express</v>
      </c>
    </row>
    <row r="980" spans="2:12">
      <c r="B980">
        <v>979</v>
      </c>
      <c r="C980">
        <v>10618</v>
      </c>
      <c r="D980" t="s">
        <v>828</v>
      </c>
      <c r="E980">
        <v>15</v>
      </c>
      <c r="F980" t="s">
        <v>1364</v>
      </c>
      <c r="G980" s="1">
        <f>DATE(LEFT(Table6[[#This Row],[Shipment Date]],4), MID(Table6[[#This Row],[Shipment Date]],5,2), RIGHT(Table6[[#This Row],[Shipment Date]],2))</f>
        <v>42589</v>
      </c>
      <c r="H980" s="9">
        <f>_xlfn.XLOOKUP(Table6[[#This Row],[Order ID]],Table5[OrderID],Table5[OrderDate],"Error",0)</f>
        <v>42583</v>
      </c>
      <c r="I980" s="6">
        <f>Table6[[#This Row],['[Formatted'] Shipment Dates]]-Table6[[#This Row],[Order Dates]]</f>
        <v>6</v>
      </c>
      <c r="J980" t="str">
        <f>_xlfn.XLOOKUP(Table6[[#This Row],[Product ID]],Product[Product ID],Product[Product Name],"ERROR",0)</f>
        <v>Scottish Longbreads</v>
      </c>
      <c r="K980" t="str">
        <f>_xlfn.XLOOKUP(Table6[[#This Row],[Product Name]],Product[Product Name],Product[Category],"ERROR",0)</f>
        <v>Desserts</v>
      </c>
      <c r="L980" t="str">
        <f>_xlfn.XLOOKUP(Table6[[#This Row],[Order ID]],Table5[OrderID],Table5[ShipmentMode],"Error",0)</f>
        <v>DHL Express</v>
      </c>
    </row>
    <row r="981" spans="2:12">
      <c r="B981">
        <v>980</v>
      </c>
      <c r="C981">
        <v>10619</v>
      </c>
      <c r="D981" t="s">
        <v>703</v>
      </c>
      <c r="E981">
        <v>42</v>
      </c>
      <c r="F981" t="s">
        <v>1364</v>
      </c>
      <c r="G981" s="1">
        <f>DATE(LEFT(Table6[[#This Row],[Shipment Date]],4), MID(Table6[[#This Row],[Shipment Date]],5,2), RIGHT(Table6[[#This Row],[Shipment Date]],2))</f>
        <v>42589</v>
      </c>
      <c r="H981" s="9">
        <f>_xlfn.XLOOKUP(Table6[[#This Row],[Order ID]],Table5[OrderID],Table5[OrderDate],"Error",0)</f>
        <v>42586</v>
      </c>
      <c r="I981" s="6">
        <f>Table6[[#This Row],['[Formatted'] Shipment Dates]]-Table6[[#This Row],[Order Dates]]</f>
        <v>3</v>
      </c>
      <c r="J981" t="str">
        <f>_xlfn.XLOOKUP(Table6[[#This Row],[Product ID]],Product[Product ID],Product[Product Name],"ERROR",0)</f>
        <v>Sir Rodney's Scones</v>
      </c>
      <c r="K981" t="str">
        <f>_xlfn.XLOOKUP(Table6[[#This Row],[Product Name]],Product[Product Name],Product[Category],"ERROR",0)</f>
        <v>Desserts</v>
      </c>
      <c r="L981" t="str">
        <f>_xlfn.XLOOKUP(Table6[[#This Row],[Order ID]],Table5[OrderID],Table5[ShipmentMode],"Error",0)</f>
        <v>UPS</v>
      </c>
    </row>
    <row r="982" spans="2:12">
      <c r="B982">
        <v>981</v>
      </c>
      <c r="C982">
        <v>10619</v>
      </c>
      <c r="D982" t="s">
        <v>705</v>
      </c>
      <c r="E982">
        <v>40</v>
      </c>
      <c r="F982" t="s">
        <v>1365</v>
      </c>
      <c r="G982" s="1">
        <f>DATE(LEFT(Table6[[#This Row],[Shipment Date]],4), MID(Table6[[#This Row],[Shipment Date]],5,2), RIGHT(Table6[[#This Row],[Shipment Date]],2))</f>
        <v>42596</v>
      </c>
      <c r="H982" s="9">
        <f>_xlfn.XLOOKUP(Table6[[#This Row],[Order ID]],Table5[OrderID],Table5[OrderDate],"Error",0)</f>
        <v>42586</v>
      </c>
      <c r="I982" s="6">
        <f>Table6[[#This Row],['[Formatted'] Shipment Dates]]-Table6[[#This Row],[Order Dates]]</f>
        <v>10</v>
      </c>
      <c r="J982" t="str">
        <f>_xlfn.XLOOKUP(Table6[[#This Row],[Product ID]],Product[Product ID],Product[Product Name],"ERROR",0)</f>
        <v>Gustaf's Knäckebröd</v>
      </c>
      <c r="K982" t="str">
        <f>_xlfn.XLOOKUP(Table6[[#This Row],[Product Name]],Product[Product Name],Product[Category],"ERROR",0)</f>
        <v xml:space="preserve">Grains/ Cereals </v>
      </c>
      <c r="L982" t="str">
        <f>_xlfn.XLOOKUP(Table6[[#This Row],[Order ID]],Table5[OrderID],Table5[ShipmentMode],"Error",0)</f>
        <v>UPS</v>
      </c>
    </row>
    <row r="983" spans="2:12">
      <c r="B983">
        <v>982</v>
      </c>
      <c r="C983">
        <v>10620</v>
      </c>
      <c r="D983" t="s">
        <v>711</v>
      </c>
      <c r="E983">
        <v>5</v>
      </c>
      <c r="F983" t="s">
        <v>1365</v>
      </c>
      <c r="G983" s="1">
        <f>DATE(LEFT(Table6[[#This Row],[Shipment Date]],4), MID(Table6[[#This Row],[Shipment Date]],5,2), RIGHT(Table6[[#This Row],[Shipment Date]],2))</f>
        <v>42596</v>
      </c>
      <c r="H983" s="9">
        <f>_xlfn.XLOOKUP(Table6[[#This Row],[Order ID]],Table5[OrderID],Table5[OrderDate],"Error",0)</f>
        <v>42587</v>
      </c>
      <c r="I983" s="6">
        <f>Table6[[#This Row],['[Formatted'] Shipment Dates]]-Table6[[#This Row],[Order Dates]]</f>
        <v>9</v>
      </c>
      <c r="J983" t="str">
        <f>_xlfn.XLOOKUP(Table6[[#This Row],[Product ID]],Product[Product ID],Product[Product Name],"ERROR",0)</f>
        <v>Guaraná Fantástica</v>
      </c>
      <c r="K983" t="str">
        <f>_xlfn.XLOOKUP(Table6[[#This Row],[Product Name]],Product[Product Name],Product[Category],"ERROR",0)</f>
        <v xml:space="preserve">Drinks </v>
      </c>
      <c r="L983" t="str">
        <f>_xlfn.XLOOKUP(Table6[[#This Row],[Order ID]],Table5[OrderID],Table5[ShipmentMode],"Error",0)</f>
        <v>UPS</v>
      </c>
    </row>
    <row r="984" spans="2:12">
      <c r="B984">
        <v>983</v>
      </c>
      <c r="C984">
        <v>10620</v>
      </c>
      <c r="D984" t="s">
        <v>787</v>
      </c>
      <c r="E984">
        <v>5</v>
      </c>
      <c r="F984" t="s">
        <v>1366</v>
      </c>
      <c r="G984" s="1">
        <f>DATE(LEFT(Table6[[#This Row],[Shipment Date]],4), MID(Table6[[#This Row],[Shipment Date]],5,2), RIGHT(Table6[[#This Row],[Shipment Date]],2))</f>
        <v>42593</v>
      </c>
      <c r="H984" s="9">
        <f>_xlfn.XLOOKUP(Table6[[#This Row],[Order ID]],Table5[OrderID],Table5[OrderDate],"Error",0)</f>
        <v>42587</v>
      </c>
      <c r="I984" s="6">
        <f>Table6[[#This Row],['[Formatted'] Shipment Dates]]-Table6[[#This Row],[Order Dates]]</f>
        <v>6</v>
      </c>
      <c r="J984" t="str">
        <f>_xlfn.XLOOKUP(Table6[[#This Row],[Product ID]],Product[Product ID],Product[Product Name],"ERROR",0)</f>
        <v>Filo Mix</v>
      </c>
      <c r="K984" t="str">
        <f>_xlfn.XLOOKUP(Table6[[#This Row],[Product Name]],Product[Product Name],Product[Category],"ERROR",0)</f>
        <v xml:space="preserve">Grains/ Cereals </v>
      </c>
      <c r="L984" t="str">
        <f>_xlfn.XLOOKUP(Table6[[#This Row],[Order ID]],Table5[OrderID],Table5[ShipmentMode],"Error",0)</f>
        <v>UPS</v>
      </c>
    </row>
    <row r="985" spans="2:12">
      <c r="B985">
        <v>984</v>
      </c>
      <c r="C985">
        <v>10621</v>
      </c>
      <c r="D985" t="s">
        <v>698</v>
      </c>
      <c r="E985">
        <v>5</v>
      </c>
      <c r="F985" t="s">
        <v>1366</v>
      </c>
      <c r="G985" s="1">
        <f>DATE(LEFT(Table6[[#This Row],[Shipment Date]],4), MID(Table6[[#This Row],[Shipment Date]],5,2), RIGHT(Table6[[#This Row],[Shipment Date]],2))</f>
        <v>42593</v>
      </c>
      <c r="H985" s="9">
        <f>_xlfn.XLOOKUP(Table6[[#This Row],[Order ID]],Table5[OrderID],Table5[OrderDate],"Error",0)</f>
        <v>42587</v>
      </c>
      <c r="I985" s="6">
        <f>Table6[[#This Row],['[Formatted'] Shipment Dates]]-Table6[[#This Row],[Order Dates]]</f>
        <v>6</v>
      </c>
      <c r="J985" t="str">
        <f>_xlfn.XLOOKUP(Table6[[#This Row],[Product ID]],Product[Product ID],Product[Product Name],"ERROR",0)</f>
        <v>Teatime Chocolate Biscuits</v>
      </c>
      <c r="K985" t="str">
        <f>_xlfn.XLOOKUP(Table6[[#This Row],[Product Name]],Product[Product Name],Product[Category],"ERROR",0)</f>
        <v>Desserts</v>
      </c>
      <c r="L985" t="str">
        <f>_xlfn.XLOOKUP(Table6[[#This Row],[Order ID]],Table5[OrderID],Table5[ShipmentMode],"Error",0)</f>
        <v>DHL</v>
      </c>
    </row>
    <row r="986" spans="2:12">
      <c r="B986">
        <v>985</v>
      </c>
      <c r="C986">
        <v>10621</v>
      </c>
      <c r="D986" t="s">
        <v>709</v>
      </c>
      <c r="E986">
        <v>10</v>
      </c>
      <c r="F986" t="s">
        <v>1366</v>
      </c>
      <c r="G986" s="1">
        <f>DATE(LEFT(Table6[[#This Row],[Shipment Date]],4), MID(Table6[[#This Row],[Shipment Date]],5,2), RIGHT(Table6[[#This Row],[Shipment Date]],2))</f>
        <v>42593</v>
      </c>
      <c r="H986" s="9">
        <f>_xlfn.XLOOKUP(Table6[[#This Row],[Order ID]],Table5[OrderID],Table5[OrderDate],"Error",0)</f>
        <v>42587</v>
      </c>
      <c r="I986" s="6">
        <f>Table6[[#This Row],['[Formatted'] Shipment Dates]]-Table6[[#This Row],[Order Dates]]</f>
        <v>6</v>
      </c>
      <c r="J986" t="str">
        <f>_xlfn.XLOOKUP(Table6[[#This Row],[Product ID]],Product[Product ID],Product[Product Name],"ERROR",0)</f>
        <v>Tunnbröd</v>
      </c>
      <c r="K986" t="str">
        <f>_xlfn.XLOOKUP(Table6[[#This Row],[Product Name]],Product[Product Name],Product[Category],"ERROR",0)</f>
        <v xml:space="preserve">Grains/ Cereals </v>
      </c>
      <c r="L986" t="str">
        <f>_xlfn.XLOOKUP(Table6[[#This Row],[Order ID]],Table5[OrderID],Table5[ShipmentMode],"Error",0)</f>
        <v>DHL</v>
      </c>
    </row>
    <row r="987" spans="2:12">
      <c r="B987">
        <v>986</v>
      </c>
      <c r="C987">
        <v>10621</v>
      </c>
      <c r="D987" t="s">
        <v>833</v>
      </c>
      <c r="E987">
        <v>20</v>
      </c>
      <c r="F987" t="s">
        <v>1366</v>
      </c>
      <c r="G987" s="1">
        <f>DATE(LEFT(Table6[[#This Row],[Shipment Date]],4), MID(Table6[[#This Row],[Shipment Date]],5,2), RIGHT(Table6[[#This Row],[Shipment Date]],2))</f>
        <v>42593</v>
      </c>
      <c r="H987" s="9">
        <f>_xlfn.XLOOKUP(Table6[[#This Row],[Order ID]],Table5[OrderID],Table5[OrderDate],"Error",0)</f>
        <v>42587</v>
      </c>
      <c r="I987" s="6">
        <f>Table6[[#This Row],['[Formatted'] Shipment Dates]]-Table6[[#This Row],[Order Dates]]</f>
        <v>6</v>
      </c>
      <c r="J987" t="str">
        <f>_xlfn.XLOOKUP(Table6[[#This Row],[Product ID]],Product[Product ID],Product[Product Name],"ERROR",0)</f>
        <v>Outback Lager</v>
      </c>
      <c r="K987" t="str">
        <f>_xlfn.XLOOKUP(Table6[[#This Row],[Product Name]],Product[Product Name],Product[Category],"ERROR",0)</f>
        <v xml:space="preserve">Drinks </v>
      </c>
      <c r="L987" t="str">
        <f>_xlfn.XLOOKUP(Table6[[#This Row],[Order ID]],Table5[OrderID],Table5[ShipmentMode],"Error",0)</f>
        <v>DHL</v>
      </c>
    </row>
    <row r="988" spans="2:12">
      <c r="B988">
        <v>987</v>
      </c>
      <c r="C988">
        <v>10621</v>
      </c>
      <c r="D988" t="s">
        <v>835</v>
      </c>
      <c r="E988">
        <v>15</v>
      </c>
      <c r="F988" t="s">
        <v>1366</v>
      </c>
      <c r="G988" s="1">
        <f>DATE(LEFT(Table6[[#This Row],[Shipment Date]],4), MID(Table6[[#This Row],[Shipment Date]],5,2), RIGHT(Table6[[#This Row],[Shipment Date]],2))</f>
        <v>42593</v>
      </c>
      <c r="H988" s="9">
        <f>_xlfn.XLOOKUP(Table6[[#This Row],[Order ID]],Table5[OrderID],Table5[OrderDate],"Error",0)</f>
        <v>42587</v>
      </c>
      <c r="I988" s="6">
        <f>Table6[[#This Row],['[Formatted'] Shipment Dates]]-Table6[[#This Row],[Order Dates]]</f>
        <v>6</v>
      </c>
      <c r="J988" t="str">
        <f>_xlfn.XLOOKUP(Table6[[#This Row],[Product ID]],Product[Product ID],Product[Product Name],"ERROR",0)</f>
        <v>Flotemysost</v>
      </c>
      <c r="K988" t="str">
        <f>_xlfn.XLOOKUP(Table6[[#This Row],[Product Name]],Product[Product Name],Product[Category],"ERROR",0)</f>
        <v>Dairy Products</v>
      </c>
      <c r="L988" t="str">
        <f>_xlfn.XLOOKUP(Table6[[#This Row],[Order ID]],Table5[OrderID],Table5[ShipmentMode],"Error",0)</f>
        <v>DHL</v>
      </c>
    </row>
    <row r="989" spans="2:12">
      <c r="B989">
        <v>988</v>
      </c>
      <c r="C989">
        <v>10622</v>
      </c>
      <c r="D989" t="s">
        <v>653</v>
      </c>
      <c r="E989">
        <v>20</v>
      </c>
      <c r="F989" t="s">
        <v>1366</v>
      </c>
      <c r="G989" s="1">
        <f>DATE(LEFT(Table6[[#This Row],[Shipment Date]],4), MID(Table6[[#This Row],[Shipment Date]],5,2), RIGHT(Table6[[#This Row],[Shipment Date]],2))</f>
        <v>42593</v>
      </c>
      <c r="H989" s="9">
        <f>_xlfn.XLOOKUP(Table6[[#This Row],[Order ID]],Table5[OrderID],Table5[OrderDate],"Error",0)</f>
        <v>42588</v>
      </c>
      <c r="I989" s="6">
        <f>Table6[[#This Row],['[Formatted'] Shipment Dates]]-Table6[[#This Row],[Order Dates]]</f>
        <v>5</v>
      </c>
      <c r="J989" t="str">
        <f>_xlfn.XLOOKUP(Table6[[#This Row],[Product ID]],Product[Product ID],Product[Product Name],"ERROR",0)</f>
        <v>Chang</v>
      </c>
      <c r="K989" t="str">
        <f>_xlfn.XLOOKUP(Table6[[#This Row],[Product Name]],Product[Product Name],Product[Category],"ERROR",0)</f>
        <v xml:space="preserve">Drinks </v>
      </c>
      <c r="L989" t="str">
        <f>_xlfn.XLOOKUP(Table6[[#This Row],[Order ID]],Table5[OrderID],Table5[ShipmentMode],"Error",0)</f>
        <v>UPS</v>
      </c>
    </row>
    <row r="990" spans="2:12">
      <c r="B990">
        <v>989</v>
      </c>
      <c r="C990">
        <v>10622</v>
      </c>
      <c r="D990" t="s">
        <v>828</v>
      </c>
      <c r="E990">
        <v>18</v>
      </c>
      <c r="F990" t="s">
        <v>1352</v>
      </c>
      <c r="G990" s="1">
        <f>DATE(LEFT(Table6[[#This Row],[Shipment Date]],4), MID(Table6[[#This Row],[Shipment Date]],5,2), RIGHT(Table6[[#This Row],[Shipment Date]],2))</f>
        <v>42594</v>
      </c>
      <c r="H990" s="9">
        <f>_xlfn.XLOOKUP(Table6[[#This Row],[Order ID]],Table5[OrderID],Table5[OrderDate],"Error",0)</f>
        <v>42588</v>
      </c>
      <c r="I990" s="6">
        <f>Table6[[#This Row],['[Formatted'] Shipment Dates]]-Table6[[#This Row],[Order Dates]]</f>
        <v>6</v>
      </c>
      <c r="J990" t="str">
        <f>_xlfn.XLOOKUP(Table6[[#This Row],[Product ID]],Product[Product ID],Product[Product Name],"ERROR",0)</f>
        <v>Scottish Longbreads</v>
      </c>
      <c r="K990" t="str">
        <f>_xlfn.XLOOKUP(Table6[[#This Row],[Product Name]],Product[Product Name],Product[Category],"ERROR",0)</f>
        <v>Desserts</v>
      </c>
      <c r="L990" t="str">
        <f>_xlfn.XLOOKUP(Table6[[#This Row],[Order ID]],Table5[OrderID],Table5[ShipmentMode],"Error",0)</f>
        <v>UPS</v>
      </c>
    </row>
    <row r="991" spans="2:12">
      <c r="B991">
        <v>990</v>
      </c>
      <c r="C991">
        <v>10623</v>
      </c>
      <c r="D991" t="s">
        <v>687</v>
      </c>
      <c r="E991">
        <v>21</v>
      </c>
      <c r="F991" t="s">
        <v>1352</v>
      </c>
      <c r="G991" s="1">
        <f>DATE(LEFT(Table6[[#This Row],[Shipment Date]],4), MID(Table6[[#This Row],[Shipment Date]],5,2), RIGHT(Table6[[#This Row],[Shipment Date]],2))</f>
        <v>42594</v>
      </c>
      <c r="H991" s="9">
        <f>_xlfn.XLOOKUP(Table6[[#This Row],[Order ID]],Table5[OrderID],Table5[OrderDate],"Error",0)</f>
        <v>42589</v>
      </c>
      <c r="I991" s="6">
        <f>Table6[[#This Row],['[Formatted'] Shipment Dates]]-Table6[[#This Row],[Order Dates]]</f>
        <v>5</v>
      </c>
      <c r="J991" t="str">
        <f>_xlfn.XLOOKUP(Table6[[#This Row],[Product ID]],Product[Product ID],Product[Product Name],"ERROR",0)</f>
        <v>Tofu</v>
      </c>
      <c r="K991" t="str">
        <f>_xlfn.XLOOKUP(Table6[[#This Row],[Product Name]],Product[Product Name],Product[Category],"ERROR",0)</f>
        <v xml:space="preserve">Produce </v>
      </c>
      <c r="L991" t="str">
        <f>_xlfn.XLOOKUP(Table6[[#This Row],[Order ID]],Table5[OrderID],Table5[ShipmentMode],"Error",0)</f>
        <v>DHL</v>
      </c>
    </row>
    <row r="992" spans="2:12">
      <c r="B992">
        <v>991</v>
      </c>
      <c r="C992">
        <v>10623</v>
      </c>
      <c r="D992" t="s">
        <v>698</v>
      </c>
      <c r="E992">
        <v>15</v>
      </c>
      <c r="F992" t="s">
        <v>1352</v>
      </c>
      <c r="G992" s="1">
        <f>DATE(LEFT(Table6[[#This Row],[Shipment Date]],4), MID(Table6[[#This Row],[Shipment Date]],5,2), RIGHT(Table6[[#This Row],[Shipment Date]],2))</f>
        <v>42594</v>
      </c>
      <c r="H992" s="9">
        <f>_xlfn.XLOOKUP(Table6[[#This Row],[Order ID]],Table5[OrderID],Table5[OrderDate],"Error",0)</f>
        <v>42589</v>
      </c>
      <c r="I992" s="6">
        <f>Table6[[#This Row],['[Formatted'] Shipment Dates]]-Table6[[#This Row],[Order Dates]]</f>
        <v>5</v>
      </c>
      <c r="J992" t="str">
        <f>_xlfn.XLOOKUP(Table6[[#This Row],[Product ID]],Product[Product ID],Product[Product Name],"ERROR",0)</f>
        <v>Teatime Chocolate Biscuits</v>
      </c>
      <c r="K992" t="str">
        <f>_xlfn.XLOOKUP(Table6[[#This Row],[Product Name]],Product[Product Name],Product[Category],"ERROR",0)</f>
        <v>Desserts</v>
      </c>
      <c r="L992" t="str">
        <f>_xlfn.XLOOKUP(Table6[[#This Row],[Order ID]],Table5[OrderID],Table5[ShipmentMode],"Error",0)</f>
        <v>DHL</v>
      </c>
    </row>
    <row r="993" spans="2:12">
      <c r="B993">
        <v>992</v>
      </c>
      <c r="C993">
        <v>10623</v>
      </c>
      <c r="D993" t="s">
        <v>703</v>
      </c>
      <c r="E993">
        <v>25</v>
      </c>
      <c r="F993" t="s">
        <v>1352</v>
      </c>
      <c r="G993" s="1">
        <f>DATE(LEFT(Table6[[#This Row],[Shipment Date]],4), MID(Table6[[#This Row],[Shipment Date]],5,2), RIGHT(Table6[[#This Row],[Shipment Date]],2))</f>
        <v>42594</v>
      </c>
      <c r="H993" s="9">
        <f>_xlfn.XLOOKUP(Table6[[#This Row],[Order ID]],Table5[OrderID],Table5[OrderDate],"Error",0)</f>
        <v>42589</v>
      </c>
      <c r="I993" s="6">
        <f>Table6[[#This Row],['[Formatted'] Shipment Dates]]-Table6[[#This Row],[Order Dates]]</f>
        <v>5</v>
      </c>
      <c r="J993" t="str">
        <f>_xlfn.XLOOKUP(Table6[[#This Row],[Product ID]],Product[Product ID],Product[Product Name],"ERROR",0)</f>
        <v>Sir Rodney's Scones</v>
      </c>
      <c r="K993" t="str">
        <f>_xlfn.XLOOKUP(Table6[[#This Row],[Product Name]],Product[Product Name],Product[Category],"ERROR",0)</f>
        <v>Desserts</v>
      </c>
      <c r="L993" t="str">
        <f>_xlfn.XLOOKUP(Table6[[#This Row],[Order ID]],Table5[OrderID],Table5[ShipmentMode],"Error",0)</f>
        <v>DHL</v>
      </c>
    </row>
    <row r="994" spans="2:12">
      <c r="B994">
        <v>993</v>
      </c>
      <c r="C994">
        <v>10623</v>
      </c>
      <c r="D994" t="s">
        <v>711</v>
      </c>
      <c r="E994">
        <v>3</v>
      </c>
      <c r="F994" t="s">
        <v>1352</v>
      </c>
      <c r="G994" s="1">
        <f>DATE(LEFT(Table6[[#This Row],[Shipment Date]],4), MID(Table6[[#This Row],[Shipment Date]],5,2), RIGHT(Table6[[#This Row],[Shipment Date]],2))</f>
        <v>42594</v>
      </c>
      <c r="H994" s="9">
        <f>_xlfn.XLOOKUP(Table6[[#This Row],[Order ID]],Table5[OrderID],Table5[OrderDate],"Error",0)</f>
        <v>42589</v>
      </c>
      <c r="I994" s="6">
        <f>Table6[[#This Row],['[Formatted'] Shipment Dates]]-Table6[[#This Row],[Order Dates]]</f>
        <v>5</v>
      </c>
      <c r="J994" t="str">
        <f>_xlfn.XLOOKUP(Table6[[#This Row],[Product ID]],Product[Product ID],Product[Product Name],"ERROR",0)</f>
        <v>Guaraná Fantástica</v>
      </c>
      <c r="K994" t="str">
        <f>_xlfn.XLOOKUP(Table6[[#This Row],[Product Name]],Product[Product Name],Product[Category],"ERROR",0)</f>
        <v xml:space="preserve">Drinks </v>
      </c>
      <c r="L994" t="str">
        <f>_xlfn.XLOOKUP(Table6[[#This Row],[Order ID]],Table5[OrderID],Table5[ShipmentMode],"Error",0)</f>
        <v>DHL</v>
      </c>
    </row>
    <row r="995" spans="2:12">
      <c r="B995">
        <v>994</v>
      </c>
      <c r="C995">
        <v>10623</v>
      </c>
      <c r="D995" t="s">
        <v>742</v>
      </c>
      <c r="E995">
        <v>30</v>
      </c>
      <c r="F995" t="s">
        <v>1367</v>
      </c>
      <c r="G995" s="1">
        <f>DATE(LEFT(Table6[[#This Row],[Shipment Date]],4), MID(Table6[[#This Row],[Shipment Date]],5,2), RIGHT(Table6[[#This Row],[Shipment Date]],2))</f>
        <v>42601</v>
      </c>
      <c r="H995" s="9">
        <f>_xlfn.XLOOKUP(Table6[[#This Row],[Order ID]],Table5[OrderID],Table5[OrderDate],"Error",0)</f>
        <v>42589</v>
      </c>
      <c r="I995" s="6">
        <f>Table6[[#This Row],['[Formatted'] Shipment Dates]]-Table6[[#This Row],[Order Dates]]</f>
        <v>12</v>
      </c>
      <c r="J995" t="str">
        <f>_xlfn.XLOOKUP(Table6[[#This Row],[Product ID]],Product[Product ID],Product[Product Name],"ERROR",0)</f>
        <v>Steeleye Stout</v>
      </c>
      <c r="K995" t="str">
        <f>_xlfn.XLOOKUP(Table6[[#This Row],[Product Name]],Product[Product Name],Product[Category],"ERROR",0)</f>
        <v xml:space="preserve">Drinks </v>
      </c>
      <c r="L995" t="str">
        <f>_xlfn.XLOOKUP(Table6[[#This Row],[Order ID]],Table5[OrderID],Table5[ShipmentMode],"Error",0)</f>
        <v>DHL</v>
      </c>
    </row>
    <row r="996" spans="2:12">
      <c r="B996">
        <v>995</v>
      </c>
      <c r="C996">
        <v>10624</v>
      </c>
      <c r="D996" t="s">
        <v>723</v>
      </c>
      <c r="E996">
        <v>10</v>
      </c>
      <c r="F996" t="s">
        <v>1367</v>
      </c>
      <c r="G996" s="1">
        <f>DATE(LEFT(Table6[[#This Row],[Shipment Date]],4), MID(Table6[[#This Row],[Shipment Date]],5,2), RIGHT(Table6[[#This Row],[Shipment Date]],2))</f>
        <v>42601</v>
      </c>
      <c r="H996" s="9">
        <f>_xlfn.XLOOKUP(Table6[[#This Row],[Order ID]],Table5[OrderID],Table5[OrderDate],"Error",0)</f>
        <v>42589</v>
      </c>
      <c r="I996" s="6">
        <f>Table6[[#This Row],['[Formatted'] Shipment Dates]]-Table6[[#This Row],[Order Dates]]</f>
        <v>12</v>
      </c>
      <c r="J996" t="str">
        <f>_xlfn.XLOOKUP(Table6[[#This Row],[Product ID]],Product[Product ID],Product[Product Name],"ERROR",0)</f>
        <v>Rössle Sauerkraut</v>
      </c>
      <c r="K996" t="str">
        <f>_xlfn.XLOOKUP(Table6[[#This Row],[Product Name]],Product[Product Name],Product[Category],"ERROR",0)</f>
        <v xml:space="preserve">Produce </v>
      </c>
      <c r="L996" t="str">
        <f>_xlfn.XLOOKUP(Table6[[#This Row],[Order ID]],Table5[OrderID],Table5[ShipmentMode],"Error",0)</f>
        <v>DHL</v>
      </c>
    </row>
    <row r="997" spans="2:12">
      <c r="B997">
        <v>996</v>
      </c>
      <c r="C997">
        <v>10624</v>
      </c>
      <c r="D997" t="s">
        <v>726</v>
      </c>
      <c r="E997">
        <v>6</v>
      </c>
      <c r="F997" t="s">
        <v>1367</v>
      </c>
      <c r="G997" s="1">
        <f>DATE(LEFT(Table6[[#This Row],[Shipment Date]],4), MID(Table6[[#This Row],[Shipment Date]],5,2), RIGHT(Table6[[#This Row],[Shipment Date]],2))</f>
        <v>42601</v>
      </c>
      <c r="H997" s="9">
        <f>_xlfn.XLOOKUP(Table6[[#This Row],[Order ID]],Table5[OrderID],Table5[OrderDate],"Error",0)</f>
        <v>42589</v>
      </c>
      <c r="I997" s="6">
        <f>Table6[[#This Row],['[Formatted'] Shipment Dates]]-Table6[[#This Row],[Order Dates]]</f>
        <v>12</v>
      </c>
      <c r="J997" t="str">
        <f>_xlfn.XLOOKUP(Table6[[#This Row],[Product ID]],Product[Product ID],Product[Product Name],"ERROR",0)</f>
        <v>Thüringer Rostbratwurst</v>
      </c>
      <c r="K997" t="str">
        <f>_xlfn.XLOOKUP(Table6[[#This Row],[Product Name]],Product[Product Name],Product[Category],"ERROR",0)</f>
        <v>Meat/ Poultry</v>
      </c>
      <c r="L997" t="str">
        <f>_xlfn.XLOOKUP(Table6[[#This Row],[Order ID]],Table5[OrderID],Table5[ShipmentMode],"Error",0)</f>
        <v>DHL</v>
      </c>
    </row>
    <row r="998" spans="2:12">
      <c r="B998">
        <v>997</v>
      </c>
      <c r="C998">
        <v>10624</v>
      </c>
      <c r="D998" t="s">
        <v>765</v>
      </c>
      <c r="E998">
        <v>10</v>
      </c>
      <c r="F998" t="s">
        <v>1365</v>
      </c>
      <c r="G998" s="1">
        <f>DATE(LEFT(Table6[[#This Row],[Shipment Date]],4), MID(Table6[[#This Row],[Shipment Date]],5,2), RIGHT(Table6[[#This Row],[Shipment Date]],2))</f>
        <v>42596</v>
      </c>
      <c r="H998" s="9">
        <f>_xlfn.XLOOKUP(Table6[[#This Row],[Order ID]],Table5[OrderID],Table5[OrderDate],"Error",0)</f>
        <v>42589</v>
      </c>
      <c r="I998" s="6">
        <f>Table6[[#This Row],['[Formatted'] Shipment Dates]]-Table6[[#This Row],[Order Dates]]</f>
        <v>7</v>
      </c>
      <c r="J998" t="str">
        <f>_xlfn.XLOOKUP(Table6[[#This Row],[Product ID]],Product[Product ID],Product[Product Name],"ERROR",0)</f>
        <v>Gula Malacca</v>
      </c>
      <c r="K998" t="str">
        <f>_xlfn.XLOOKUP(Table6[[#This Row],[Product Name]],Product[Product Name],Product[Category],"ERROR",0)</f>
        <v>Condiments</v>
      </c>
      <c r="L998" t="str">
        <f>_xlfn.XLOOKUP(Table6[[#This Row],[Order ID]],Table5[OrderID],Table5[ShipmentMode],"Error",0)</f>
        <v>DHL</v>
      </c>
    </row>
    <row r="999" spans="2:12">
      <c r="B999">
        <v>998</v>
      </c>
      <c r="C999">
        <v>10625</v>
      </c>
      <c r="D999" t="s">
        <v>687</v>
      </c>
      <c r="E999">
        <v>3</v>
      </c>
      <c r="F999" t="s">
        <v>1365</v>
      </c>
      <c r="G999" s="1">
        <f>DATE(LEFT(Table6[[#This Row],[Shipment Date]],4), MID(Table6[[#This Row],[Shipment Date]],5,2), RIGHT(Table6[[#This Row],[Shipment Date]],2))</f>
        <v>42596</v>
      </c>
      <c r="H999" s="9">
        <f>_xlfn.XLOOKUP(Table6[[#This Row],[Order ID]],Table5[OrderID],Table5[OrderDate],"Error",0)</f>
        <v>42590</v>
      </c>
      <c r="I999" s="6">
        <f>Table6[[#This Row],['[Formatted'] Shipment Dates]]-Table6[[#This Row],[Order Dates]]</f>
        <v>6</v>
      </c>
      <c r="J999" t="str">
        <f>_xlfn.XLOOKUP(Table6[[#This Row],[Product ID]],Product[Product ID],Product[Product Name],"ERROR",0)</f>
        <v>Tofu</v>
      </c>
      <c r="K999" t="str">
        <f>_xlfn.XLOOKUP(Table6[[#This Row],[Product Name]],Product[Product Name],Product[Category],"ERROR",0)</f>
        <v xml:space="preserve">Produce </v>
      </c>
      <c r="L999" t="str">
        <f>_xlfn.XLOOKUP(Table6[[#This Row],[Order ID]],Table5[OrderID],Table5[ShipmentMode],"Error",0)</f>
        <v>DHL Express</v>
      </c>
    </row>
    <row r="1000" spans="2:12">
      <c r="B1000">
        <v>999</v>
      </c>
      <c r="C1000">
        <v>10625</v>
      </c>
      <c r="D1000" t="s">
        <v>759</v>
      </c>
      <c r="E1000">
        <v>5</v>
      </c>
      <c r="F1000" t="s">
        <v>1365</v>
      </c>
      <c r="G1000" s="1">
        <f>DATE(LEFT(Table6[[#This Row],[Shipment Date]],4), MID(Table6[[#This Row],[Shipment Date]],5,2), RIGHT(Table6[[#This Row],[Shipment Date]],2))</f>
        <v>42596</v>
      </c>
      <c r="H1000" s="9">
        <f>_xlfn.XLOOKUP(Table6[[#This Row],[Order ID]],Table5[OrderID],Table5[OrderDate],"Error",0)</f>
        <v>42590</v>
      </c>
      <c r="I1000" s="6">
        <f>Table6[[#This Row],['[Formatted'] Shipment Dates]]-Table6[[#This Row],[Order Dates]]</f>
        <v>6</v>
      </c>
      <c r="J1000" t="str">
        <f>_xlfn.XLOOKUP(Table6[[#This Row],[Product ID]],Product[Product ID],Product[Product Name],"ERROR",0)</f>
        <v>Singaporean Hokkien Fried Mee</v>
      </c>
      <c r="K1000" t="str">
        <f>_xlfn.XLOOKUP(Table6[[#This Row],[Product Name]],Product[Product Name],Product[Category],"ERROR",0)</f>
        <v xml:space="preserve">Grains/ Cereals </v>
      </c>
      <c r="L1000" t="str">
        <f>_xlfn.XLOOKUP(Table6[[#This Row],[Order ID]],Table5[OrderID],Table5[ShipmentMode],"Error",0)</f>
        <v>DHL Express</v>
      </c>
    </row>
    <row r="1001" spans="2:12">
      <c r="B1001">
        <v>1000</v>
      </c>
      <c r="C1001">
        <v>10625</v>
      </c>
      <c r="D1001" t="s">
        <v>808</v>
      </c>
      <c r="E1001">
        <v>10</v>
      </c>
      <c r="F1001" t="s">
        <v>1368</v>
      </c>
      <c r="G1001" s="1">
        <f>DATE(LEFT(Table6[[#This Row],[Shipment Date]],4), MID(Table6[[#This Row],[Shipment Date]],5,2), RIGHT(Table6[[#This Row],[Shipment Date]],2))</f>
        <v>42602</v>
      </c>
      <c r="H1001" s="9">
        <f>_xlfn.XLOOKUP(Table6[[#This Row],[Order ID]],Table5[OrderID],Table5[OrderDate],"Error",0)</f>
        <v>42590</v>
      </c>
      <c r="I1001" s="6">
        <f>Table6[[#This Row],['[Formatted'] Shipment Dates]]-Table6[[#This Row],[Order Dates]]</f>
        <v>12</v>
      </c>
      <c r="J1001" t="str">
        <f>_xlfn.XLOOKUP(Table6[[#This Row],[Product ID]],Product[Product ID],Product[Product Name],"ERROR",0)</f>
        <v>Camembert Pierrot</v>
      </c>
      <c r="K1001" t="str">
        <f>_xlfn.XLOOKUP(Table6[[#This Row],[Product Name]],Product[Product Name],Product[Category],"ERROR",0)</f>
        <v>Dairy Products</v>
      </c>
      <c r="L1001" t="str">
        <f>_xlfn.XLOOKUP(Table6[[#This Row],[Order ID]],Table5[OrderID],Table5[ShipmentMode],"Error",0)</f>
        <v>DHL Express</v>
      </c>
    </row>
    <row r="1002" spans="2:12">
      <c r="B1002">
        <v>1001</v>
      </c>
      <c r="C1002">
        <v>10626</v>
      </c>
      <c r="D1002" t="s">
        <v>789</v>
      </c>
      <c r="E1002">
        <v>12</v>
      </c>
      <c r="F1002" t="s">
        <v>1368</v>
      </c>
      <c r="G1002" s="1">
        <f>DATE(LEFT(Table6[[#This Row],[Shipment Date]],4), MID(Table6[[#This Row],[Shipment Date]],5,2), RIGHT(Table6[[#This Row],[Shipment Date]],2))</f>
        <v>42602</v>
      </c>
      <c r="H1002" s="9">
        <f>_xlfn.XLOOKUP(Table6[[#This Row],[Order ID]],Table5[OrderID],Table5[OrderDate],"Error",0)</f>
        <v>42593</v>
      </c>
      <c r="I1002" s="6">
        <f>Table6[[#This Row],['[Formatted'] Shipment Dates]]-Table6[[#This Row],[Order Dates]]</f>
        <v>9</v>
      </c>
      <c r="J1002" t="str">
        <f>_xlfn.XLOOKUP(Table6[[#This Row],[Product ID]],Product[Product ID],Product[Product Name],"ERROR",0)</f>
        <v>Perth Pasties</v>
      </c>
      <c r="K1002" t="str">
        <f>_xlfn.XLOOKUP(Table6[[#This Row],[Product Name]],Product[Product Name],Product[Category],"ERROR",0)</f>
        <v>Meat/ Poultry</v>
      </c>
      <c r="L1002" t="str">
        <f>_xlfn.XLOOKUP(Table6[[#This Row],[Order ID]],Table5[OrderID],Table5[ShipmentMode],"Error",0)</f>
        <v>DHL</v>
      </c>
    </row>
    <row r="1003" spans="2:12">
      <c r="B1003">
        <v>1002</v>
      </c>
      <c r="C1003">
        <v>10626</v>
      </c>
      <c r="D1003" t="s">
        <v>808</v>
      </c>
      <c r="E1003">
        <v>20</v>
      </c>
      <c r="F1003" t="s">
        <v>1368</v>
      </c>
      <c r="G1003" s="1">
        <f>DATE(LEFT(Table6[[#This Row],[Shipment Date]],4), MID(Table6[[#This Row],[Shipment Date]],5,2), RIGHT(Table6[[#This Row],[Shipment Date]],2))</f>
        <v>42602</v>
      </c>
      <c r="H1003" s="9">
        <f>_xlfn.XLOOKUP(Table6[[#This Row],[Order ID]],Table5[OrderID],Table5[OrderDate],"Error",0)</f>
        <v>42593</v>
      </c>
      <c r="I1003" s="6">
        <f>Table6[[#This Row],['[Formatted'] Shipment Dates]]-Table6[[#This Row],[Order Dates]]</f>
        <v>9</v>
      </c>
      <c r="J1003" t="str">
        <f>_xlfn.XLOOKUP(Table6[[#This Row],[Product ID]],Product[Product ID],Product[Product Name],"ERROR",0)</f>
        <v>Camembert Pierrot</v>
      </c>
      <c r="K1003" t="str">
        <f>_xlfn.XLOOKUP(Table6[[#This Row],[Product Name]],Product[Product Name],Product[Category],"ERROR",0)</f>
        <v>Dairy Products</v>
      </c>
      <c r="L1003" t="str">
        <f>_xlfn.XLOOKUP(Table6[[#This Row],[Order ID]],Table5[OrderID],Table5[ShipmentMode],"Error",0)</f>
        <v>DHL</v>
      </c>
    </row>
    <row r="1004" spans="2:12">
      <c r="B1004">
        <v>1003</v>
      </c>
      <c r="C1004">
        <v>10626</v>
      </c>
      <c r="D1004" t="s">
        <v>835</v>
      </c>
      <c r="E1004">
        <v>20</v>
      </c>
      <c r="F1004" t="s">
        <v>1369</v>
      </c>
      <c r="G1004" s="1">
        <f>DATE(LEFT(Table6[[#This Row],[Shipment Date]],4), MID(Table6[[#This Row],[Shipment Date]],5,2), RIGHT(Table6[[#This Row],[Shipment Date]],2))</f>
        <v>42603</v>
      </c>
      <c r="H1004" s="9">
        <f>_xlfn.XLOOKUP(Table6[[#This Row],[Order ID]],Table5[OrderID],Table5[OrderDate],"Error",0)</f>
        <v>42593</v>
      </c>
      <c r="I1004" s="6">
        <f>Table6[[#This Row],['[Formatted'] Shipment Dates]]-Table6[[#This Row],[Order Dates]]</f>
        <v>10</v>
      </c>
      <c r="J1004" t="str">
        <f>_xlfn.XLOOKUP(Table6[[#This Row],[Product ID]],Product[Product ID],Product[Product Name],"ERROR",0)</f>
        <v>Flotemysost</v>
      </c>
      <c r="K1004" t="str">
        <f>_xlfn.XLOOKUP(Table6[[#This Row],[Product Name]],Product[Product Name],Product[Category],"ERROR",0)</f>
        <v>Dairy Products</v>
      </c>
      <c r="L1004" t="str">
        <f>_xlfn.XLOOKUP(Table6[[#This Row],[Order ID]],Table5[OrderID],Table5[ShipmentMode],"Error",0)</f>
        <v>DHL</v>
      </c>
    </row>
    <row r="1005" spans="2:12">
      <c r="B1005">
        <v>1004</v>
      </c>
      <c r="C1005">
        <v>10627</v>
      </c>
      <c r="D1005" t="s">
        <v>813</v>
      </c>
      <c r="E1005">
        <v>15</v>
      </c>
      <c r="F1005" t="s">
        <v>1369</v>
      </c>
      <c r="G1005" s="1">
        <f>DATE(LEFT(Table6[[#This Row],[Shipment Date]],4), MID(Table6[[#This Row],[Shipment Date]],5,2), RIGHT(Table6[[#This Row],[Shipment Date]],2))</f>
        <v>42603</v>
      </c>
      <c r="H1005" s="9">
        <f>_xlfn.XLOOKUP(Table6[[#This Row],[Order ID]],Table5[OrderID],Table5[OrderDate],"Error",0)</f>
        <v>42593</v>
      </c>
      <c r="I1005" s="6">
        <f>Table6[[#This Row],['[Formatted'] Shipment Dates]]-Table6[[#This Row],[Order Dates]]</f>
        <v>10</v>
      </c>
      <c r="J1005" t="str">
        <f>_xlfn.XLOOKUP(Table6[[#This Row],[Product ID]],Product[Product ID],Product[Product Name],"ERROR",0)</f>
        <v>Tarte au sucre</v>
      </c>
      <c r="K1005" t="str">
        <f>_xlfn.XLOOKUP(Table6[[#This Row],[Product Name]],Product[Product Name],Product[Category],"ERROR",0)</f>
        <v>Desserts</v>
      </c>
      <c r="L1005" t="str">
        <f>_xlfn.XLOOKUP(Table6[[#This Row],[Order ID]],Table5[OrderID],Table5[ShipmentMode],"Error",0)</f>
        <v>UPS</v>
      </c>
    </row>
    <row r="1006" spans="2:12">
      <c r="B1006">
        <v>1005</v>
      </c>
      <c r="C1006">
        <v>10627</v>
      </c>
      <c r="D1006" t="s">
        <v>839</v>
      </c>
      <c r="E1006">
        <v>35</v>
      </c>
      <c r="F1006" t="s">
        <v>1368</v>
      </c>
      <c r="G1006" s="1">
        <f>DATE(LEFT(Table6[[#This Row],[Shipment Date]],4), MID(Table6[[#This Row],[Shipment Date]],5,2), RIGHT(Table6[[#This Row],[Shipment Date]],2))</f>
        <v>42602</v>
      </c>
      <c r="H1006" s="9">
        <f>_xlfn.XLOOKUP(Table6[[#This Row],[Order ID]],Table5[OrderID],Table5[OrderDate],"Error",0)</f>
        <v>42593</v>
      </c>
      <c r="I1006" s="6">
        <f>Table6[[#This Row],['[Formatted'] Shipment Dates]]-Table6[[#This Row],[Order Dates]]</f>
        <v>9</v>
      </c>
      <c r="J1006" t="str">
        <f>_xlfn.XLOOKUP(Table6[[#This Row],[Product ID]],Product[Product ID],Product[Product Name],"ERROR",0)</f>
        <v>Röd Kaviar</v>
      </c>
      <c r="K1006" t="str">
        <f>_xlfn.XLOOKUP(Table6[[#This Row],[Product Name]],Product[Product Name],Product[Category],"ERROR",0)</f>
        <v>Seafood</v>
      </c>
      <c r="L1006" t="str">
        <f>_xlfn.XLOOKUP(Table6[[#This Row],[Order ID]],Table5[OrderID],Table5[ShipmentMode],"Error",0)</f>
        <v>UPS</v>
      </c>
    </row>
    <row r="1007" spans="2:12">
      <c r="B1007">
        <v>1006</v>
      </c>
      <c r="C1007">
        <v>10628</v>
      </c>
      <c r="D1007" t="s">
        <v>648</v>
      </c>
      <c r="E1007">
        <v>25</v>
      </c>
      <c r="F1007" t="s">
        <v>1368</v>
      </c>
      <c r="G1007" s="1">
        <f>DATE(LEFT(Table6[[#This Row],[Shipment Date]],4), MID(Table6[[#This Row],[Shipment Date]],5,2), RIGHT(Table6[[#This Row],[Shipment Date]],2))</f>
        <v>42602</v>
      </c>
      <c r="H1007" s="9">
        <f>_xlfn.XLOOKUP(Table6[[#This Row],[Order ID]],Table5[OrderID],Table5[OrderDate],"Error",0)</f>
        <v>42594</v>
      </c>
      <c r="I1007" s="6">
        <f>Table6[[#This Row],['[Formatted'] Shipment Dates]]-Table6[[#This Row],[Order Dates]]</f>
        <v>8</v>
      </c>
      <c r="J1007" t="str">
        <f>_xlfn.XLOOKUP(Table6[[#This Row],[Product ID]],Product[Product ID],Product[Product Name],"ERROR",0)</f>
        <v>Chai</v>
      </c>
      <c r="K1007" t="str">
        <f>_xlfn.XLOOKUP(Table6[[#This Row],[Product Name]],Product[Product Name],Product[Category],"ERROR",0)</f>
        <v xml:space="preserve">Drinks </v>
      </c>
      <c r="L1007" t="str">
        <f>_xlfn.XLOOKUP(Table6[[#This Row],[Order ID]],Table5[OrderID],Table5[ShipmentMode],"Error",0)</f>
        <v>UPS</v>
      </c>
    </row>
    <row r="1008" spans="2:12">
      <c r="B1008">
        <v>1007</v>
      </c>
      <c r="C1008">
        <v>10629</v>
      </c>
      <c r="D1008" t="s">
        <v>726</v>
      </c>
      <c r="E1008">
        <v>20</v>
      </c>
      <c r="F1008" t="s">
        <v>1368</v>
      </c>
      <c r="G1008" s="1">
        <f>DATE(LEFT(Table6[[#This Row],[Shipment Date]],4), MID(Table6[[#This Row],[Shipment Date]],5,2), RIGHT(Table6[[#This Row],[Shipment Date]],2))</f>
        <v>42602</v>
      </c>
      <c r="H1008" s="9">
        <f>_xlfn.XLOOKUP(Table6[[#This Row],[Order ID]],Table5[OrderID],Table5[OrderDate],"Error",0)</f>
        <v>42594</v>
      </c>
      <c r="I1008" s="6">
        <f>Table6[[#This Row],['[Formatted'] Shipment Dates]]-Table6[[#This Row],[Order Dates]]</f>
        <v>8</v>
      </c>
      <c r="J1008" t="str">
        <f>_xlfn.XLOOKUP(Table6[[#This Row],[Product ID]],Product[Product ID],Product[Product Name],"ERROR",0)</f>
        <v>Thüringer Rostbratwurst</v>
      </c>
      <c r="K1008" t="str">
        <f>_xlfn.XLOOKUP(Table6[[#This Row],[Product Name]],Product[Product Name],Product[Category],"ERROR",0)</f>
        <v>Meat/ Poultry</v>
      </c>
      <c r="L1008" t="str">
        <f>_xlfn.XLOOKUP(Table6[[#This Row],[Order ID]],Table5[OrderID],Table5[ShipmentMode],"Error",0)</f>
        <v>UPS</v>
      </c>
    </row>
    <row r="1009" spans="2:12">
      <c r="B1009">
        <v>1008</v>
      </c>
      <c r="C1009">
        <v>10629</v>
      </c>
      <c r="D1009" t="s">
        <v>819</v>
      </c>
      <c r="E1009">
        <v>9</v>
      </c>
      <c r="F1009" t="s">
        <v>1367</v>
      </c>
      <c r="G1009" s="1">
        <f>DATE(LEFT(Table6[[#This Row],[Shipment Date]],4), MID(Table6[[#This Row],[Shipment Date]],5,2), RIGHT(Table6[[#This Row],[Shipment Date]],2))</f>
        <v>42601</v>
      </c>
      <c r="H1009" s="9">
        <f>_xlfn.XLOOKUP(Table6[[#This Row],[Order ID]],Table5[OrderID],Table5[OrderDate],"Error",0)</f>
        <v>42594</v>
      </c>
      <c r="I1009" s="6">
        <f>Table6[[#This Row],['[Formatted'] Shipment Dates]]-Table6[[#This Row],[Order Dates]]</f>
        <v>7</v>
      </c>
      <c r="J1009" t="str">
        <f>_xlfn.XLOOKUP(Table6[[#This Row],[Product ID]],Product[Product ID],Product[Product Name],"ERROR",0)</f>
        <v>Wimmers gute Semmelknödel</v>
      </c>
      <c r="K1009" t="str">
        <f>_xlfn.XLOOKUP(Table6[[#This Row],[Product Name]],Product[Product Name],Product[Category],"ERROR",0)</f>
        <v xml:space="preserve">Grains/ Cereals </v>
      </c>
      <c r="L1009" t="str">
        <f>_xlfn.XLOOKUP(Table6[[#This Row],[Order ID]],Table5[OrderID],Table5[ShipmentMode],"Error",0)</f>
        <v>UPS</v>
      </c>
    </row>
    <row r="1010" spans="2:12">
      <c r="B1010">
        <v>1009</v>
      </c>
      <c r="C1010">
        <v>10630</v>
      </c>
      <c r="D1010" t="s">
        <v>794</v>
      </c>
      <c r="E1010">
        <v>12</v>
      </c>
      <c r="F1010" t="s">
        <v>1367</v>
      </c>
      <c r="G1010" s="1">
        <f>DATE(LEFT(Table6[[#This Row],[Shipment Date]],4), MID(Table6[[#This Row],[Shipment Date]],5,2), RIGHT(Table6[[#This Row],[Shipment Date]],2))</f>
        <v>42601</v>
      </c>
      <c r="H1010" s="9">
        <f>_xlfn.XLOOKUP(Table6[[#This Row],[Order ID]],Table5[OrderID],Table5[OrderDate],"Error",0)</f>
        <v>42595</v>
      </c>
      <c r="I1010" s="6">
        <f>Table6[[#This Row],['[Formatted'] Shipment Dates]]-Table6[[#This Row],[Order Dates]]</f>
        <v>6</v>
      </c>
      <c r="J1010" t="str">
        <f>_xlfn.XLOOKUP(Table6[[#This Row],[Product ID]],Product[Product ID],Product[Product Name],"ERROR",0)</f>
        <v>Pâté chinois</v>
      </c>
      <c r="K1010" t="str">
        <f>_xlfn.XLOOKUP(Table6[[#This Row],[Product Name]],Product[Product Name],Product[Category],"ERROR",0)</f>
        <v>Meat/ Poultry</v>
      </c>
      <c r="L1010" t="str">
        <f>_xlfn.XLOOKUP(Table6[[#This Row],[Order ID]],Table5[OrderID],Table5[ShipmentMode],"Error",0)</f>
        <v>DHL</v>
      </c>
    </row>
    <row r="1011" spans="2:12">
      <c r="B1011">
        <v>1010</v>
      </c>
      <c r="C1011">
        <v>10630</v>
      </c>
      <c r="D1011" t="s">
        <v>848</v>
      </c>
      <c r="E1011">
        <v>35</v>
      </c>
      <c r="F1011" t="s">
        <v>1370</v>
      </c>
      <c r="G1011" s="1">
        <f>DATE(LEFT(Table6[[#This Row],[Shipment Date]],4), MID(Table6[[#This Row],[Shipment Date]],5,2), RIGHT(Table6[[#This Row],[Shipment Date]],2))</f>
        <v>42597</v>
      </c>
      <c r="H1011" s="9">
        <f>_xlfn.XLOOKUP(Table6[[#This Row],[Order ID]],Table5[OrderID],Table5[OrderDate],"Error",0)</f>
        <v>42595</v>
      </c>
      <c r="I1011" s="6">
        <f>Table6[[#This Row],['[Formatted'] Shipment Dates]]-Table6[[#This Row],[Order Dates]]</f>
        <v>2</v>
      </c>
      <c r="J1011" t="str">
        <f>_xlfn.XLOOKUP(Table6[[#This Row],[Product ID]],Product[Product ID],Product[Product Name],"ERROR",0)</f>
        <v>Lakkalikööri</v>
      </c>
      <c r="K1011" t="str">
        <f>_xlfn.XLOOKUP(Table6[[#This Row],[Product Name]],Product[Product Name],Product[Category],"ERROR",0)</f>
        <v xml:space="preserve">Drinks </v>
      </c>
      <c r="L1011" t="str">
        <f>_xlfn.XLOOKUP(Table6[[#This Row],[Order ID]],Table5[OrderID],Table5[ShipmentMode],"Error",0)</f>
        <v>DHL</v>
      </c>
    </row>
    <row r="1012" spans="2:12">
      <c r="B1012">
        <v>1011</v>
      </c>
      <c r="C1012">
        <v>10631</v>
      </c>
      <c r="D1012" t="s">
        <v>845</v>
      </c>
      <c r="E1012">
        <v>8</v>
      </c>
      <c r="F1012" t="s">
        <v>1367</v>
      </c>
      <c r="G1012" s="1">
        <f>DATE(LEFT(Table6[[#This Row],[Shipment Date]],4), MID(Table6[[#This Row],[Shipment Date]],5,2), RIGHT(Table6[[#This Row],[Shipment Date]],2))</f>
        <v>42601</v>
      </c>
      <c r="H1012" s="9">
        <f>_xlfn.XLOOKUP(Table6[[#This Row],[Order ID]],Table5[OrderID],Table5[OrderDate],"Error",0)</f>
        <v>42596</v>
      </c>
      <c r="I1012" s="6">
        <f>Table6[[#This Row],['[Formatted'] Shipment Dates]]-Table6[[#This Row],[Order Dates]]</f>
        <v>5</v>
      </c>
      <c r="J1012" t="str">
        <f>_xlfn.XLOOKUP(Table6[[#This Row],[Product ID]],Product[Product ID],Product[Product Name],"ERROR",0)</f>
        <v>Rhönbräu Klosterbier</v>
      </c>
      <c r="K1012" t="str">
        <f>_xlfn.XLOOKUP(Table6[[#This Row],[Product Name]],Product[Product Name],Product[Category],"ERROR",0)</f>
        <v xml:space="preserve">Drinks </v>
      </c>
      <c r="L1012" t="str">
        <f>_xlfn.XLOOKUP(Table6[[#This Row],[Order ID]],Table5[OrderID],Table5[ShipmentMode],"Error",0)</f>
        <v>DHL Express</v>
      </c>
    </row>
    <row r="1013" spans="2:12">
      <c r="B1013">
        <v>1012</v>
      </c>
      <c r="C1013">
        <v>10632</v>
      </c>
      <c r="D1013" t="s">
        <v>653</v>
      </c>
      <c r="E1013">
        <v>30</v>
      </c>
      <c r="F1013" t="s">
        <v>1367</v>
      </c>
      <c r="G1013" s="1">
        <f>DATE(LEFT(Table6[[#This Row],[Shipment Date]],4), MID(Table6[[#This Row],[Shipment Date]],5,2), RIGHT(Table6[[#This Row],[Shipment Date]],2))</f>
        <v>42601</v>
      </c>
      <c r="H1013" s="9">
        <f>_xlfn.XLOOKUP(Table6[[#This Row],[Order ID]],Table5[OrderID],Table5[OrderDate],"Error",0)</f>
        <v>42596</v>
      </c>
      <c r="I1013" s="6">
        <f>Table6[[#This Row],['[Formatted'] Shipment Dates]]-Table6[[#This Row],[Order Dates]]</f>
        <v>5</v>
      </c>
      <c r="J1013" t="str">
        <f>_xlfn.XLOOKUP(Table6[[#This Row],[Product ID]],Product[Product ID],Product[Product Name],"ERROR",0)</f>
        <v>Chang</v>
      </c>
      <c r="K1013" t="str">
        <f>_xlfn.XLOOKUP(Table6[[#This Row],[Product Name]],Product[Product Name],Product[Category],"ERROR",0)</f>
        <v xml:space="preserve">Drinks </v>
      </c>
      <c r="L1013" t="str">
        <f>_xlfn.XLOOKUP(Table6[[#This Row],[Order ID]],Table5[OrderID],Table5[ShipmentMode],"Error",0)</f>
        <v>DHL Express</v>
      </c>
    </row>
    <row r="1014" spans="2:12">
      <c r="B1014">
        <v>1013</v>
      </c>
      <c r="C1014">
        <v>10632</v>
      </c>
      <c r="D1014" t="s">
        <v>736</v>
      </c>
      <c r="E1014">
        <v>20</v>
      </c>
      <c r="F1014" t="s">
        <v>1371</v>
      </c>
      <c r="G1014" s="1">
        <f>DATE(LEFT(Table6[[#This Row],[Shipment Date]],4), MID(Table6[[#This Row],[Shipment Date]],5,2), RIGHT(Table6[[#This Row],[Shipment Date]],2))</f>
        <v>42600</v>
      </c>
      <c r="H1014" s="9">
        <f>_xlfn.XLOOKUP(Table6[[#This Row],[Order ID]],Table5[OrderID],Table5[OrderDate],"Error",0)</f>
        <v>42596</v>
      </c>
      <c r="I1014" s="6">
        <f>Table6[[#This Row],['[Formatted'] Shipment Dates]]-Table6[[#This Row],[Order Dates]]</f>
        <v>4</v>
      </c>
      <c r="J1014" t="str">
        <f>_xlfn.XLOOKUP(Table6[[#This Row],[Product ID]],Product[Product ID],Product[Product Name],"ERROR",0)</f>
        <v>Geitost</v>
      </c>
      <c r="K1014" t="str">
        <f>_xlfn.XLOOKUP(Table6[[#This Row],[Product Name]],Product[Product Name],Product[Category],"ERROR",0)</f>
        <v>Dairy Products</v>
      </c>
      <c r="L1014" t="str">
        <f>_xlfn.XLOOKUP(Table6[[#This Row],[Order ID]],Table5[OrderID],Table5[ShipmentMode],"Error",0)</f>
        <v>DHL Express</v>
      </c>
    </row>
    <row r="1015" spans="2:12">
      <c r="B1015">
        <v>1014</v>
      </c>
      <c r="C1015">
        <v>10633</v>
      </c>
      <c r="D1015" t="s">
        <v>682</v>
      </c>
      <c r="E1015">
        <v>36</v>
      </c>
      <c r="F1015" t="s">
        <v>1371</v>
      </c>
      <c r="G1015" s="1">
        <f>DATE(LEFT(Table6[[#This Row],[Shipment Date]],4), MID(Table6[[#This Row],[Shipment Date]],5,2), RIGHT(Table6[[#This Row],[Shipment Date]],2))</f>
        <v>42600</v>
      </c>
      <c r="H1015" s="9">
        <f>_xlfn.XLOOKUP(Table6[[#This Row],[Order ID]],Table5[OrderID],Table5[OrderDate],"Error",0)</f>
        <v>42597</v>
      </c>
      <c r="I1015" s="6">
        <f>Table6[[#This Row],['[Formatted'] Shipment Dates]]-Table6[[#This Row],[Order Dates]]</f>
        <v>3</v>
      </c>
      <c r="J1015" t="str">
        <f>_xlfn.XLOOKUP(Table6[[#This Row],[Product ID]],Product[Product ID],Product[Product Name],"ERROR",0)</f>
        <v>Queso Manchego La Pastora</v>
      </c>
      <c r="K1015" t="str">
        <f>_xlfn.XLOOKUP(Table6[[#This Row],[Product Name]],Product[Product Name],Product[Category],"ERROR",0)</f>
        <v>Dairy Products</v>
      </c>
      <c r="L1015" t="str">
        <f>_xlfn.XLOOKUP(Table6[[#This Row],[Order ID]],Table5[OrderID],Table5[ShipmentMode],"Error",0)</f>
        <v>UPS</v>
      </c>
    </row>
    <row r="1016" spans="2:12">
      <c r="B1016">
        <v>1015</v>
      </c>
      <c r="C1016">
        <v>10633</v>
      </c>
      <c r="D1016" t="s">
        <v>684</v>
      </c>
      <c r="E1016">
        <v>13</v>
      </c>
      <c r="F1016" t="s">
        <v>1371</v>
      </c>
      <c r="G1016" s="1">
        <f>DATE(LEFT(Table6[[#This Row],[Shipment Date]],4), MID(Table6[[#This Row],[Shipment Date]],5,2), RIGHT(Table6[[#This Row],[Shipment Date]],2))</f>
        <v>42600</v>
      </c>
      <c r="H1016" s="9">
        <f>_xlfn.XLOOKUP(Table6[[#This Row],[Order ID]],Table5[OrderID],Table5[OrderDate],"Error",0)</f>
        <v>42597</v>
      </c>
      <c r="I1016" s="6">
        <f>Table6[[#This Row],['[Formatted'] Shipment Dates]]-Table6[[#This Row],[Order Dates]]</f>
        <v>3</v>
      </c>
      <c r="J1016" t="str">
        <f>_xlfn.XLOOKUP(Table6[[#This Row],[Product ID]],Product[Product ID],Product[Product Name],"ERROR",0)</f>
        <v>Konbu</v>
      </c>
      <c r="K1016" t="str">
        <f>_xlfn.XLOOKUP(Table6[[#This Row],[Product Name]],Product[Product Name],Product[Category],"ERROR",0)</f>
        <v>Seafood</v>
      </c>
      <c r="L1016" t="str">
        <f>_xlfn.XLOOKUP(Table6[[#This Row],[Order ID]],Table5[OrderID],Table5[ShipmentMode],"Error",0)</f>
        <v>UPS</v>
      </c>
    </row>
    <row r="1017" spans="2:12">
      <c r="B1017">
        <v>1016</v>
      </c>
      <c r="C1017">
        <v>10633</v>
      </c>
      <c r="D1017" t="s">
        <v>717</v>
      </c>
      <c r="E1017">
        <v>35</v>
      </c>
      <c r="F1017" t="s">
        <v>1371</v>
      </c>
      <c r="G1017" s="1">
        <f>DATE(LEFT(Table6[[#This Row],[Shipment Date]],4), MID(Table6[[#This Row],[Shipment Date]],5,2), RIGHT(Table6[[#This Row],[Shipment Date]],2))</f>
        <v>42600</v>
      </c>
      <c r="H1017" s="9">
        <f>_xlfn.XLOOKUP(Table6[[#This Row],[Order ID]],Table5[OrderID],Table5[OrderDate],"Error",0)</f>
        <v>42597</v>
      </c>
      <c r="I1017" s="6">
        <f>Table6[[#This Row],['[Formatted'] Shipment Dates]]-Table6[[#This Row],[Order Dates]]</f>
        <v>3</v>
      </c>
      <c r="J1017" t="str">
        <f>_xlfn.XLOOKUP(Table6[[#This Row],[Product ID]],Product[Product ID],Product[Product Name],"ERROR",0)</f>
        <v>Gumbär Gummibärchen</v>
      </c>
      <c r="K1017" t="str">
        <f>_xlfn.XLOOKUP(Table6[[#This Row],[Product Name]],Product[Product Name],Product[Category],"ERROR",0)</f>
        <v>Desserts</v>
      </c>
      <c r="L1017" t="str">
        <f>_xlfn.XLOOKUP(Table6[[#This Row],[Order ID]],Table5[OrderID],Table5[ShipmentMode],"Error",0)</f>
        <v>UPS</v>
      </c>
    </row>
    <row r="1018" spans="2:12">
      <c r="B1018">
        <v>1017</v>
      </c>
      <c r="C1018">
        <v>10633</v>
      </c>
      <c r="D1018" t="s">
        <v>813</v>
      </c>
      <c r="E1018">
        <v>80</v>
      </c>
      <c r="F1018" t="s">
        <v>1369</v>
      </c>
      <c r="G1018" s="1">
        <f>DATE(LEFT(Table6[[#This Row],[Shipment Date]],4), MID(Table6[[#This Row],[Shipment Date]],5,2), RIGHT(Table6[[#This Row],[Shipment Date]],2))</f>
        <v>42603</v>
      </c>
      <c r="H1018" s="9">
        <f>_xlfn.XLOOKUP(Table6[[#This Row],[Order ID]],Table5[OrderID],Table5[OrderDate],"Error",0)</f>
        <v>42597</v>
      </c>
      <c r="I1018" s="6">
        <f>Table6[[#This Row],['[Formatted'] Shipment Dates]]-Table6[[#This Row],[Order Dates]]</f>
        <v>6</v>
      </c>
      <c r="J1018" t="str">
        <f>_xlfn.XLOOKUP(Table6[[#This Row],[Product ID]],Product[Product ID],Product[Product Name],"ERROR",0)</f>
        <v>Tarte au sucre</v>
      </c>
      <c r="K1018" t="str">
        <f>_xlfn.XLOOKUP(Table6[[#This Row],[Product Name]],Product[Product Name],Product[Category],"ERROR",0)</f>
        <v>Desserts</v>
      </c>
      <c r="L1018" t="str">
        <f>_xlfn.XLOOKUP(Table6[[#This Row],[Order ID]],Table5[OrderID],Table5[ShipmentMode],"Error",0)</f>
        <v>UPS</v>
      </c>
    </row>
    <row r="1019" spans="2:12">
      <c r="B1019">
        <v>1018</v>
      </c>
      <c r="C1019">
        <v>10634</v>
      </c>
      <c r="D1019" t="s">
        <v>669</v>
      </c>
      <c r="E1019">
        <v>35</v>
      </c>
      <c r="F1019" t="s">
        <v>1369</v>
      </c>
      <c r="G1019" s="1">
        <f>DATE(LEFT(Table6[[#This Row],[Shipment Date]],4), MID(Table6[[#This Row],[Shipment Date]],5,2), RIGHT(Table6[[#This Row],[Shipment Date]],2))</f>
        <v>42603</v>
      </c>
      <c r="H1019" s="9">
        <f>_xlfn.XLOOKUP(Table6[[#This Row],[Order ID]],Table5[OrderID],Table5[OrderDate],"Error",0)</f>
        <v>42597</v>
      </c>
      <c r="I1019" s="6">
        <f>Table6[[#This Row],['[Formatted'] Shipment Dates]]-Table6[[#This Row],[Order Dates]]</f>
        <v>6</v>
      </c>
      <c r="J1019" t="str">
        <f>_xlfn.XLOOKUP(Table6[[#This Row],[Product ID]],Product[Product ID],Product[Product Name],"ERROR",0)</f>
        <v>Uncle Bob's Organic Dried Pears</v>
      </c>
      <c r="K1019" t="str">
        <f>_xlfn.XLOOKUP(Table6[[#This Row],[Product Name]],Product[Product Name],Product[Category],"ERROR",0)</f>
        <v xml:space="preserve">Produce </v>
      </c>
      <c r="L1019" t="str">
        <f>_xlfn.XLOOKUP(Table6[[#This Row],[Order ID]],Table5[OrderID],Table5[ShipmentMode],"Error",0)</f>
        <v>UPS</v>
      </c>
    </row>
    <row r="1020" spans="2:12">
      <c r="B1020">
        <v>1019</v>
      </c>
      <c r="C1020">
        <v>10634</v>
      </c>
      <c r="D1020" t="s">
        <v>696</v>
      </c>
      <c r="E1020">
        <v>50</v>
      </c>
      <c r="F1020" t="s">
        <v>1369</v>
      </c>
      <c r="G1020" s="1">
        <f>DATE(LEFT(Table6[[#This Row],[Shipment Date]],4), MID(Table6[[#This Row],[Shipment Date]],5,2), RIGHT(Table6[[#This Row],[Shipment Date]],2))</f>
        <v>42603</v>
      </c>
      <c r="H1020" s="9">
        <f>_xlfn.XLOOKUP(Table6[[#This Row],[Order ID]],Table5[OrderID],Table5[OrderDate],"Error",0)</f>
        <v>42597</v>
      </c>
      <c r="I1020" s="6">
        <f>Table6[[#This Row],['[Formatted'] Shipment Dates]]-Table6[[#This Row],[Order Dates]]</f>
        <v>6</v>
      </c>
      <c r="J1020" t="str">
        <f>_xlfn.XLOOKUP(Table6[[#This Row],[Product ID]],Product[Product ID],Product[Product Name],"ERROR",0)</f>
        <v>Carnarvon Tigers</v>
      </c>
      <c r="K1020" t="str">
        <f>_xlfn.XLOOKUP(Table6[[#This Row],[Product Name]],Product[Product Name],Product[Category],"ERROR",0)</f>
        <v>Seafood</v>
      </c>
      <c r="L1020" t="str">
        <f>_xlfn.XLOOKUP(Table6[[#This Row],[Order ID]],Table5[OrderID],Table5[ShipmentMode],"Error",0)</f>
        <v>UPS</v>
      </c>
    </row>
    <row r="1021" spans="2:12">
      <c r="B1021">
        <v>1020</v>
      </c>
      <c r="C1021">
        <v>10634</v>
      </c>
      <c r="D1021" t="s">
        <v>784</v>
      </c>
      <c r="E1021">
        <v>15</v>
      </c>
      <c r="F1021" t="s">
        <v>1369</v>
      </c>
      <c r="G1021" s="1">
        <f>DATE(LEFT(Table6[[#This Row],[Shipment Date]],4), MID(Table6[[#This Row],[Shipment Date]],5,2), RIGHT(Table6[[#This Row],[Shipment Date]],2))</f>
        <v>42603</v>
      </c>
      <c r="H1021" s="9">
        <f>_xlfn.XLOOKUP(Table6[[#This Row],[Order ID]],Table5[OrderID],Table5[OrderDate],"Error",0)</f>
        <v>42597</v>
      </c>
      <c r="I1021" s="6">
        <f>Table6[[#This Row],['[Formatted'] Shipment Dates]]-Table6[[#This Row],[Order Dates]]</f>
        <v>6</v>
      </c>
      <c r="J1021" t="str">
        <f>_xlfn.XLOOKUP(Table6[[#This Row],[Product ID]],Product[Product ID],Product[Product Name],"ERROR",0)</f>
        <v>Manjimup Dried Apples</v>
      </c>
      <c r="K1021" t="str">
        <f>_xlfn.XLOOKUP(Table6[[#This Row],[Product Name]],Product[Product Name],Product[Category],"ERROR",0)</f>
        <v xml:space="preserve">Produce </v>
      </c>
      <c r="L1021" t="str">
        <f>_xlfn.XLOOKUP(Table6[[#This Row],[Order ID]],Table5[OrderID],Table5[ShipmentMode],"Error",0)</f>
        <v>UPS</v>
      </c>
    </row>
    <row r="1022" spans="2:12">
      <c r="B1022">
        <v>1021</v>
      </c>
      <c r="C1022">
        <v>10634</v>
      </c>
      <c r="D1022" t="s">
        <v>845</v>
      </c>
      <c r="E1022">
        <v>2</v>
      </c>
      <c r="F1022" t="s">
        <v>1369</v>
      </c>
      <c r="G1022" s="1">
        <f>DATE(LEFT(Table6[[#This Row],[Shipment Date]],4), MID(Table6[[#This Row],[Shipment Date]],5,2), RIGHT(Table6[[#This Row],[Shipment Date]],2))</f>
        <v>42603</v>
      </c>
      <c r="H1022" s="9">
        <f>_xlfn.XLOOKUP(Table6[[#This Row],[Order ID]],Table5[OrderID],Table5[OrderDate],"Error",0)</f>
        <v>42597</v>
      </c>
      <c r="I1022" s="6">
        <f>Table6[[#This Row],['[Formatted'] Shipment Dates]]-Table6[[#This Row],[Order Dates]]</f>
        <v>6</v>
      </c>
      <c r="J1022" t="str">
        <f>_xlfn.XLOOKUP(Table6[[#This Row],[Product ID]],Product[Product ID],Product[Product Name],"ERROR",0)</f>
        <v>Rhönbräu Klosterbier</v>
      </c>
      <c r="K1022" t="str">
        <f>_xlfn.XLOOKUP(Table6[[#This Row],[Product Name]],Product[Product Name],Product[Category],"ERROR",0)</f>
        <v xml:space="preserve">Drinks </v>
      </c>
      <c r="L1022" t="str">
        <f>_xlfn.XLOOKUP(Table6[[#This Row],[Order ID]],Table5[OrderID],Table5[ShipmentMode],"Error",0)</f>
        <v>UPS</v>
      </c>
    </row>
    <row r="1023" spans="2:12">
      <c r="B1023">
        <v>1022</v>
      </c>
      <c r="C1023">
        <v>10635</v>
      </c>
      <c r="D1023" t="s">
        <v>660</v>
      </c>
      <c r="E1023">
        <v>10</v>
      </c>
      <c r="F1023" t="s">
        <v>1369</v>
      </c>
      <c r="G1023" s="1">
        <f>DATE(LEFT(Table6[[#This Row],[Shipment Date]],4), MID(Table6[[#This Row],[Shipment Date]],5,2), RIGHT(Table6[[#This Row],[Shipment Date]],2))</f>
        <v>42603</v>
      </c>
      <c r="H1023" s="9">
        <f>_xlfn.XLOOKUP(Table6[[#This Row],[Order ID]],Table5[OrderID],Table5[OrderDate],"Error",0)</f>
        <v>42600</v>
      </c>
      <c r="I1023" s="6">
        <f>Table6[[#This Row],['[Formatted'] Shipment Dates]]-Table6[[#This Row],[Order Dates]]</f>
        <v>3</v>
      </c>
      <c r="J1023" t="str">
        <f>_xlfn.XLOOKUP(Table6[[#This Row],[Product ID]],Product[Product ID],Product[Product Name],"ERROR",0)</f>
        <v>Chef Anton's Cajun Seasoning</v>
      </c>
      <c r="K1023" t="str">
        <f>_xlfn.XLOOKUP(Table6[[#This Row],[Product Name]],Product[Product Name],Product[Category],"ERROR",0)</f>
        <v>Condiments</v>
      </c>
      <c r="L1023" t="str">
        <f>_xlfn.XLOOKUP(Table6[[#This Row],[Order ID]],Table5[OrderID],Table5[ShipmentMode],"Error",0)</f>
        <v>UPS</v>
      </c>
    </row>
    <row r="1024" spans="2:12">
      <c r="B1024">
        <v>1023</v>
      </c>
      <c r="C1024">
        <v>10635</v>
      </c>
      <c r="D1024" t="s">
        <v>664</v>
      </c>
      <c r="E1024">
        <v>15</v>
      </c>
      <c r="F1024" t="s">
        <v>1369</v>
      </c>
      <c r="G1024" s="1">
        <f>DATE(LEFT(Table6[[#This Row],[Shipment Date]],4), MID(Table6[[#This Row],[Shipment Date]],5,2), RIGHT(Table6[[#This Row],[Shipment Date]],2))</f>
        <v>42603</v>
      </c>
      <c r="H1024" s="9">
        <f>_xlfn.XLOOKUP(Table6[[#This Row],[Order ID]],Table5[OrderID],Table5[OrderDate],"Error",0)</f>
        <v>42600</v>
      </c>
      <c r="I1024" s="6">
        <f>Table6[[#This Row],['[Formatted'] Shipment Dates]]-Table6[[#This Row],[Order Dates]]</f>
        <v>3</v>
      </c>
      <c r="J1024" t="str">
        <f>_xlfn.XLOOKUP(Table6[[#This Row],[Product ID]],Product[Product ID],Product[Product Name],"ERROR",0)</f>
        <v>Chef Anton's Gumbo Mix</v>
      </c>
      <c r="K1024" t="str">
        <f>_xlfn.XLOOKUP(Table6[[#This Row],[Product Name]],Product[Product Name],Product[Category],"ERROR",0)</f>
        <v>Condiments</v>
      </c>
      <c r="L1024" t="str">
        <f>_xlfn.XLOOKUP(Table6[[#This Row],[Order ID]],Table5[OrderID],Table5[ShipmentMode],"Error",0)</f>
        <v>UPS</v>
      </c>
    </row>
    <row r="1025" spans="2:12">
      <c r="B1025">
        <v>1024</v>
      </c>
      <c r="C1025">
        <v>10635</v>
      </c>
      <c r="D1025" t="s">
        <v>705</v>
      </c>
      <c r="E1025">
        <v>40</v>
      </c>
      <c r="F1025" t="s">
        <v>1372</v>
      </c>
      <c r="G1025" s="1">
        <f>DATE(LEFT(Table6[[#This Row],[Shipment Date]],4), MID(Table6[[#This Row],[Shipment Date]],5,2), RIGHT(Table6[[#This Row],[Shipment Date]],2))</f>
        <v>42608</v>
      </c>
      <c r="H1025" s="9">
        <f>_xlfn.XLOOKUP(Table6[[#This Row],[Order ID]],Table5[OrderID],Table5[OrderDate],"Error",0)</f>
        <v>42600</v>
      </c>
      <c r="I1025" s="6">
        <f>Table6[[#This Row],['[Formatted'] Shipment Dates]]-Table6[[#This Row],[Order Dates]]</f>
        <v>8</v>
      </c>
      <c r="J1025" t="str">
        <f>_xlfn.XLOOKUP(Table6[[#This Row],[Product ID]],Product[Product ID],Product[Product Name],"ERROR",0)</f>
        <v>Gustaf's Knäckebröd</v>
      </c>
      <c r="K1025" t="str">
        <f>_xlfn.XLOOKUP(Table6[[#This Row],[Product Name]],Product[Product Name],Product[Category],"ERROR",0)</f>
        <v xml:space="preserve">Grains/ Cereals </v>
      </c>
      <c r="L1025" t="str">
        <f>_xlfn.XLOOKUP(Table6[[#This Row],[Order ID]],Table5[OrderID],Table5[ShipmentMode],"Error",0)</f>
        <v>UPS</v>
      </c>
    </row>
    <row r="1026" spans="2:12">
      <c r="B1026">
        <v>1025</v>
      </c>
      <c r="C1026">
        <v>10636</v>
      </c>
      <c r="D1026" t="s">
        <v>660</v>
      </c>
      <c r="E1026">
        <v>25</v>
      </c>
      <c r="F1026" t="s">
        <v>1372</v>
      </c>
      <c r="G1026" s="1">
        <f>DATE(LEFT(Table6[[#This Row],[Shipment Date]],4), MID(Table6[[#This Row],[Shipment Date]],5,2), RIGHT(Table6[[#This Row],[Shipment Date]],2))</f>
        <v>42608</v>
      </c>
      <c r="H1026" s="9">
        <f>_xlfn.XLOOKUP(Table6[[#This Row],[Order ID]],Table5[OrderID],Table5[OrderDate],"Error",0)</f>
        <v>42601</v>
      </c>
      <c r="I1026" s="6">
        <f>Table6[[#This Row],['[Formatted'] Shipment Dates]]-Table6[[#This Row],[Order Dates]]</f>
        <v>7</v>
      </c>
      <c r="J1026" t="str">
        <f>_xlfn.XLOOKUP(Table6[[#This Row],[Product ID]],Product[Product ID],Product[Product Name],"ERROR",0)</f>
        <v>Chef Anton's Cajun Seasoning</v>
      </c>
      <c r="K1026" t="str">
        <f>_xlfn.XLOOKUP(Table6[[#This Row],[Product Name]],Product[Product Name],Product[Category],"ERROR",0)</f>
        <v>Condiments</v>
      </c>
      <c r="L1026" t="str">
        <f>_xlfn.XLOOKUP(Table6[[#This Row],[Order ID]],Table5[OrderID],Table5[ShipmentMode],"Error",0)</f>
        <v>DHL Express</v>
      </c>
    </row>
    <row r="1027" spans="2:12">
      <c r="B1027">
        <v>1026</v>
      </c>
      <c r="C1027">
        <v>10636</v>
      </c>
      <c r="D1027" t="s">
        <v>801</v>
      </c>
      <c r="E1027">
        <v>6</v>
      </c>
      <c r="F1027" t="s">
        <v>1372</v>
      </c>
      <c r="G1027" s="1">
        <f>DATE(LEFT(Table6[[#This Row],[Shipment Date]],4), MID(Table6[[#This Row],[Shipment Date]],5,2), RIGHT(Table6[[#This Row],[Shipment Date]],2))</f>
        <v>42608</v>
      </c>
      <c r="H1027" s="9">
        <f>_xlfn.XLOOKUP(Table6[[#This Row],[Order ID]],Table5[OrderID],Table5[OrderDate],"Error",0)</f>
        <v>42601</v>
      </c>
      <c r="I1027" s="6">
        <f>Table6[[#This Row],['[Formatted'] Shipment Dates]]-Table6[[#This Row],[Order Dates]]</f>
        <v>7</v>
      </c>
      <c r="J1027" t="str">
        <f>_xlfn.XLOOKUP(Table6[[#This Row],[Product ID]],Product[Product ID],Product[Product Name],"ERROR",0)</f>
        <v>Escargots de Bourgogne</v>
      </c>
      <c r="K1027" t="str">
        <f>_xlfn.XLOOKUP(Table6[[#This Row],[Product Name]],Product[Product Name],Product[Category],"ERROR",0)</f>
        <v>Seafood</v>
      </c>
      <c r="L1027" t="str">
        <f>_xlfn.XLOOKUP(Table6[[#This Row],[Order ID]],Table5[OrderID],Table5[ShipmentMode],"Error",0)</f>
        <v>DHL Express</v>
      </c>
    </row>
    <row r="1028" spans="2:12">
      <c r="B1028">
        <v>1027</v>
      </c>
      <c r="C1028">
        <v>10637</v>
      </c>
      <c r="D1028" t="s">
        <v>679</v>
      </c>
      <c r="E1028">
        <v>10</v>
      </c>
      <c r="F1028" t="s">
        <v>1372</v>
      </c>
      <c r="G1028" s="1">
        <f>DATE(LEFT(Table6[[#This Row],[Shipment Date]],4), MID(Table6[[#This Row],[Shipment Date]],5,2), RIGHT(Table6[[#This Row],[Shipment Date]],2))</f>
        <v>42608</v>
      </c>
      <c r="H1028" s="9">
        <f>_xlfn.XLOOKUP(Table6[[#This Row],[Order ID]],Table5[OrderID],Table5[OrderDate],"Error",0)</f>
        <v>42601</v>
      </c>
      <c r="I1028" s="6">
        <f>Table6[[#This Row],['[Formatted'] Shipment Dates]]-Table6[[#This Row],[Order Dates]]</f>
        <v>7</v>
      </c>
      <c r="J1028" t="str">
        <f>_xlfn.XLOOKUP(Table6[[#This Row],[Product ID]],Product[Product ID],Product[Product Name],"ERROR",0)</f>
        <v>Queso Cabrales</v>
      </c>
      <c r="K1028" t="str">
        <f>_xlfn.XLOOKUP(Table6[[#This Row],[Product Name]],Product[Product Name],Product[Category],"ERROR",0)</f>
        <v>Dairy Products</v>
      </c>
      <c r="L1028" t="str">
        <f>_xlfn.XLOOKUP(Table6[[#This Row],[Order ID]],Table5[OrderID],Table5[ShipmentMode],"Error",0)</f>
        <v>DHL Express</v>
      </c>
    </row>
    <row r="1029" spans="2:12">
      <c r="B1029">
        <v>1028</v>
      </c>
      <c r="C1029">
        <v>10637</v>
      </c>
      <c r="D1029" t="s">
        <v>781</v>
      </c>
      <c r="E1029">
        <v>25</v>
      </c>
      <c r="F1029" t="s">
        <v>1372</v>
      </c>
      <c r="G1029" s="1">
        <f>DATE(LEFT(Table6[[#This Row],[Shipment Date]],4), MID(Table6[[#This Row],[Shipment Date]],5,2), RIGHT(Table6[[#This Row],[Shipment Date]],2))</f>
        <v>42608</v>
      </c>
      <c r="H1029" s="9">
        <f>_xlfn.XLOOKUP(Table6[[#This Row],[Order ID]],Table5[OrderID],Table5[OrderDate],"Error",0)</f>
        <v>42601</v>
      </c>
      <c r="I1029" s="6">
        <f>Table6[[#This Row],['[Formatted'] Shipment Dates]]-Table6[[#This Row],[Order Dates]]</f>
        <v>7</v>
      </c>
      <c r="J1029" t="str">
        <f>_xlfn.XLOOKUP(Table6[[#This Row],[Product ID]],Product[Product ID],Product[Product Name],"ERROR",0)</f>
        <v>Valkoinen suklaa</v>
      </c>
      <c r="K1029" t="str">
        <f>_xlfn.XLOOKUP(Table6[[#This Row],[Product Name]],Product[Product Name],Product[Category],"ERROR",0)</f>
        <v>Desserts</v>
      </c>
      <c r="L1029" t="str">
        <f>_xlfn.XLOOKUP(Table6[[#This Row],[Order ID]],Table5[OrderID],Table5[ShipmentMode],"Error",0)</f>
        <v>DHL Express</v>
      </c>
    </row>
    <row r="1030" spans="2:12">
      <c r="B1030">
        <v>1029</v>
      </c>
      <c r="C1030">
        <v>10637</v>
      </c>
      <c r="D1030" t="s">
        <v>796</v>
      </c>
      <c r="E1030">
        <v>60</v>
      </c>
      <c r="F1030" t="s">
        <v>1373</v>
      </c>
      <c r="G1030" s="1">
        <f>DATE(LEFT(Table6[[#This Row],[Shipment Date]],4), MID(Table6[[#This Row],[Shipment Date]],5,2), RIGHT(Table6[[#This Row],[Shipment Date]],2))</f>
        <v>42614</v>
      </c>
      <c r="H1030" s="9">
        <f>_xlfn.XLOOKUP(Table6[[#This Row],[Order ID]],Table5[OrderID],Table5[OrderDate],"Error",0)</f>
        <v>42601</v>
      </c>
      <c r="I1030" s="6">
        <f>Table6[[#This Row],['[Formatted'] Shipment Dates]]-Table6[[#This Row],[Order Dates]]</f>
        <v>13</v>
      </c>
      <c r="J1030" t="str">
        <f>_xlfn.XLOOKUP(Table6[[#This Row],[Product ID]],Product[Product ID],Product[Product Name],"ERROR",0)</f>
        <v>Gnocchi di nonna Alice</v>
      </c>
      <c r="K1030" t="str">
        <f>_xlfn.XLOOKUP(Table6[[#This Row],[Product Name]],Product[Product Name],Product[Category],"ERROR",0)</f>
        <v xml:space="preserve">Grains/ Cereals </v>
      </c>
      <c r="L1030" t="str">
        <f>_xlfn.XLOOKUP(Table6[[#This Row],[Order ID]],Table5[OrderID],Table5[ShipmentMode],"Error",0)</f>
        <v>DHL Express</v>
      </c>
    </row>
    <row r="1031" spans="2:12">
      <c r="B1031">
        <v>1030</v>
      </c>
      <c r="C1031">
        <v>10638</v>
      </c>
      <c r="D1031" t="s">
        <v>767</v>
      </c>
      <c r="E1031">
        <v>20</v>
      </c>
      <c r="F1031" t="s">
        <v>1373</v>
      </c>
      <c r="G1031" s="1">
        <f>DATE(LEFT(Table6[[#This Row],[Shipment Date]],4), MID(Table6[[#This Row],[Shipment Date]],5,2), RIGHT(Table6[[#This Row],[Shipment Date]],2))</f>
        <v>42614</v>
      </c>
      <c r="H1031" s="9">
        <f>_xlfn.XLOOKUP(Table6[[#This Row],[Order ID]],Table5[OrderID],Table5[OrderDate],"Error",0)</f>
        <v>42602</v>
      </c>
      <c r="I1031" s="6">
        <f>Table6[[#This Row],['[Formatted'] Shipment Dates]]-Table6[[#This Row],[Order Dates]]</f>
        <v>12</v>
      </c>
      <c r="J1031" t="str">
        <f>_xlfn.XLOOKUP(Table6[[#This Row],[Product ID]],Product[Product ID],Product[Product Name],"ERROR",0)</f>
        <v>Rogede sild</v>
      </c>
      <c r="K1031" t="str">
        <f>_xlfn.XLOOKUP(Table6[[#This Row],[Product Name]],Product[Product Name],Product[Category],"ERROR",0)</f>
        <v>Seafood</v>
      </c>
      <c r="L1031" t="str">
        <f>_xlfn.XLOOKUP(Table6[[#This Row],[Order ID]],Table5[OrderID],Table5[ShipmentMode],"Error",0)</f>
        <v>DHL Express</v>
      </c>
    </row>
    <row r="1032" spans="2:12">
      <c r="B1032">
        <v>1031</v>
      </c>
      <c r="C1032">
        <v>10638</v>
      </c>
      <c r="D1032" t="s">
        <v>821</v>
      </c>
      <c r="E1032">
        <v>21</v>
      </c>
      <c r="F1032" t="s">
        <v>1373</v>
      </c>
      <c r="G1032" s="1">
        <f>DATE(LEFT(Table6[[#This Row],[Shipment Date]],4), MID(Table6[[#This Row],[Shipment Date]],5,2), RIGHT(Table6[[#This Row],[Shipment Date]],2))</f>
        <v>42614</v>
      </c>
      <c r="H1032" s="9">
        <f>_xlfn.XLOOKUP(Table6[[#This Row],[Order ID]],Table5[OrderID],Table5[OrderDate],"Error",0)</f>
        <v>42602</v>
      </c>
      <c r="I1032" s="6">
        <f>Table6[[#This Row],['[Formatted'] Shipment Dates]]-Table6[[#This Row],[Order Dates]]</f>
        <v>12</v>
      </c>
      <c r="J1032" t="str">
        <f>_xlfn.XLOOKUP(Table6[[#This Row],[Product ID]],Product[Product ID],Product[Product Name],"ERROR",0)</f>
        <v>Louisiana Fiery Hot Pepper Sauce</v>
      </c>
      <c r="K1032" t="str">
        <f>_xlfn.XLOOKUP(Table6[[#This Row],[Product Name]],Product[Product Name],Product[Category],"ERROR",0)</f>
        <v>Condiments</v>
      </c>
      <c r="L1032" t="str">
        <f>_xlfn.XLOOKUP(Table6[[#This Row],[Order ID]],Table5[OrderID],Table5[ShipmentMode],"Error",0)</f>
        <v>DHL Express</v>
      </c>
    </row>
    <row r="1033" spans="2:12">
      <c r="B1033">
        <v>1032</v>
      </c>
      <c r="C1033">
        <v>10638</v>
      </c>
      <c r="D1033" t="s">
        <v>837</v>
      </c>
      <c r="E1033">
        <v>60</v>
      </c>
      <c r="F1033" t="s">
        <v>1374</v>
      </c>
      <c r="G1033" s="1">
        <f>DATE(LEFT(Table6[[#This Row],[Shipment Date]],4), MID(Table6[[#This Row],[Shipment Date]],5,2), RIGHT(Table6[[#This Row],[Shipment Date]],2))</f>
        <v>42609</v>
      </c>
      <c r="H1033" s="9">
        <f>_xlfn.XLOOKUP(Table6[[#This Row],[Order ID]],Table5[OrderID],Table5[OrderDate],"Error",0)</f>
        <v>42602</v>
      </c>
      <c r="I1033" s="6">
        <f>Table6[[#This Row],['[Formatted'] Shipment Dates]]-Table6[[#This Row],[Order Dates]]</f>
        <v>7</v>
      </c>
      <c r="J1033" t="str">
        <f>_xlfn.XLOOKUP(Table6[[#This Row],[Product ID]],Product[Product ID],Product[Product Name],"ERROR",0)</f>
        <v>Mozzarella di Giovanni</v>
      </c>
      <c r="K1033" t="str">
        <f>_xlfn.XLOOKUP(Table6[[#This Row],[Product Name]],Product[Product Name],Product[Category],"ERROR",0)</f>
        <v>Dairy Products</v>
      </c>
      <c r="L1033" t="str">
        <f>_xlfn.XLOOKUP(Table6[[#This Row],[Order ID]],Table5[OrderID],Table5[ShipmentMode],"Error",0)</f>
        <v>DHL Express</v>
      </c>
    </row>
    <row r="1034" spans="2:12">
      <c r="B1034">
        <v>1033</v>
      </c>
      <c r="C1034">
        <v>10639</v>
      </c>
      <c r="D1034" t="s">
        <v>696</v>
      </c>
      <c r="E1034">
        <v>8</v>
      </c>
      <c r="F1034" t="s">
        <v>1375</v>
      </c>
      <c r="G1034" s="1">
        <f>DATE(LEFT(Table6[[#This Row],[Shipment Date]],4), MID(Table6[[#This Row],[Shipment Date]],5,2), RIGHT(Table6[[#This Row],[Shipment Date]],2))</f>
        <v>42610</v>
      </c>
      <c r="H1034" s="9">
        <f>_xlfn.XLOOKUP(Table6[[#This Row],[Order ID]],Table5[OrderID],Table5[OrderDate],"Error",0)</f>
        <v>42602</v>
      </c>
      <c r="I1034" s="6">
        <f>Table6[[#This Row],['[Formatted'] Shipment Dates]]-Table6[[#This Row],[Order Dates]]</f>
        <v>8</v>
      </c>
      <c r="J1034" t="str">
        <f>_xlfn.XLOOKUP(Table6[[#This Row],[Product ID]],Product[Product ID],Product[Product Name],"ERROR",0)</f>
        <v>Carnarvon Tigers</v>
      </c>
      <c r="K1034" t="str">
        <f>_xlfn.XLOOKUP(Table6[[#This Row],[Product Name]],Product[Product Name],Product[Category],"ERROR",0)</f>
        <v>Seafood</v>
      </c>
      <c r="L1034" t="str">
        <f>_xlfn.XLOOKUP(Table6[[#This Row],[Order ID]],Table5[OrderID],Table5[ShipmentMode],"Error",0)</f>
        <v>UPS</v>
      </c>
    </row>
    <row r="1035" spans="2:12">
      <c r="B1035">
        <v>1034</v>
      </c>
      <c r="C1035">
        <v>10640</v>
      </c>
      <c r="D1035" t="s">
        <v>831</v>
      </c>
      <c r="E1035">
        <v>20</v>
      </c>
      <c r="F1035" t="s">
        <v>1375</v>
      </c>
      <c r="G1035" s="1">
        <f>DATE(LEFT(Table6[[#This Row],[Shipment Date]],4), MID(Table6[[#This Row],[Shipment Date]],5,2), RIGHT(Table6[[#This Row],[Shipment Date]],2))</f>
        <v>42610</v>
      </c>
      <c r="H1035" s="9">
        <f>_xlfn.XLOOKUP(Table6[[#This Row],[Order ID]],Table5[OrderID],Table5[OrderDate],"Error",0)</f>
        <v>42603</v>
      </c>
      <c r="I1035" s="6">
        <f>Table6[[#This Row],['[Formatted'] Shipment Dates]]-Table6[[#This Row],[Order Dates]]</f>
        <v>7</v>
      </c>
      <c r="J1035" t="str">
        <f>_xlfn.XLOOKUP(Table6[[#This Row],[Product ID]],Product[Product ID],Product[Product Name],"ERROR",0)</f>
        <v>Gudbrandsdalsost</v>
      </c>
      <c r="K1035" t="str">
        <f>_xlfn.XLOOKUP(Table6[[#This Row],[Product Name]],Product[Product Name],Product[Category],"ERROR",0)</f>
        <v>Dairy Products</v>
      </c>
      <c r="L1035" t="str">
        <f>_xlfn.XLOOKUP(Table6[[#This Row],[Order ID]],Table5[OrderID],Table5[ShipmentMode],"Error",0)</f>
        <v>DHL Express</v>
      </c>
    </row>
    <row r="1036" spans="2:12">
      <c r="B1036">
        <v>1035</v>
      </c>
      <c r="C1036">
        <v>10640</v>
      </c>
      <c r="D1036" t="s">
        <v>833</v>
      </c>
      <c r="E1036">
        <v>15</v>
      </c>
      <c r="F1036" t="s">
        <v>1372</v>
      </c>
      <c r="G1036" s="1">
        <f>DATE(LEFT(Table6[[#This Row],[Shipment Date]],4), MID(Table6[[#This Row],[Shipment Date]],5,2), RIGHT(Table6[[#This Row],[Shipment Date]],2))</f>
        <v>42608</v>
      </c>
      <c r="H1036" s="9">
        <f>_xlfn.XLOOKUP(Table6[[#This Row],[Order ID]],Table5[OrderID],Table5[OrderDate],"Error",0)</f>
        <v>42603</v>
      </c>
      <c r="I1036" s="6">
        <f>Table6[[#This Row],['[Formatted'] Shipment Dates]]-Table6[[#This Row],[Order Dates]]</f>
        <v>5</v>
      </c>
      <c r="J1036" t="str">
        <f>_xlfn.XLOOKUP(Table6[[#This Row],[Product ID]],Product[Product ID],Product[Product Name],"ERROR",0)</f>
        <v>Outback Lager</v>
      </c>
      <c r="K1036" t="str">
        <f>_xlfn.XLOOKUP(Table6[[#This Row],[Product Name]],Product[Product Name],Product[Category],"ERROR",0)</f>
        <v xml:space="preserve">Drinks </v>
      </c>
      <c r="L1036" t="str">
        <f>_xlfn.XLOOKUP(Table6[[#This Row],[Order ID]],Table5[OrderID],Table5[ShipmentMode],"Error",0)</f>
        <v>DHL Express</v>
      </c>
    </row>
    <row r="1037" spans="2:12">
      <c r="B1037">
        <v>1036</v>
      </c>
      <c r="C1037">
        <v>10641</v>
      </c>
      <c r="D1037" t="s">
        <v>653</v>
      </c>
      <c r="E1037">
        <v>50</v>
      </c>
      <c r="F1037" t="s">
        <v>1372</v>
      </c>
      <c r="G1037" s="1">
        <f>DATE(LEFT(Table6[[#This Row],[Shipment Date]],4), MID(Table6[[#This Row],[Shipment Date]],5,2), RIGHT(Table6[[#This Row],[Shipment Date]],2))</f>
        <v>42608</v>
      </c>
      <c r="H1037" s="9">
        <f>_xlfn.XLOOKUP(Table6[[#This Row],[Order ID]],Table5[OrderID],Table5[OrderDate],"Error",0)</f>
        <v>42604</v>
      </c>
      <c r="I1037" s="6">
        <f>Table6[[#This Row],['[Formatted'] Shipment Dates]]-Table6[[#This Row],[Order Dates]]</f>
        <v>4</v>
      </c>
      <c r="J1037" t="str">
        <f>_xlfn.XLOOKUP(Table6[[#This Row],[Product ID]],Product[Product ID],Product[Product Name],"ERROR",0)</f>
        <v>Chang</v>
      </c>
      <c r="K1037" t="str">
        <f>_xlfn.XLOOKUP(Table6[[#This Row],[Product Name]],Product[Product Name],Product[Category],"ERROR",0)</f>
        <v xml:space="preserve">Drinks </v>
      </c>
      <c r="L1037" t="str">
        <f>_xlfn.XLOOKUP(Table6[[#This Row],[Order ID]],Table5[OrderID],Table5[ShipmentMode],"Error",0)</f>
        <v>DHL</v>
      </c>
    </row>
    <row r="1038" spans="2:12">
      <c r="B1038">
        <v>1037</v>
      </c>
      <c r="C1038">
        <v>10641</v>
      </c>
      <c r="D1038" t="s">
        <v>754</v>
      </c>
      <c r="E1038">
        <v>60</v>
      </c>
      <c r="F1038" t="s">
        <v>1376</v>
      </c>
      <c r="G1038" s="1">
        <f>DATE(LEFT(Table6[[#This Row],[Shipment Date]],4), MID(Table6[[#This Row],[Shipment Date]],5,2), RIGHT(Table6[[#This Row],[Shipment Date]],2))</f>
        <v>42618</v>
      </c>
      <c r="H1038" s="9">
        <f>_xlfn.XLOOKUP(Table6[[#This Row],[Order ID]],Table5[OrderID],Table5[OrderDate],"Error",0)</f>
        <v>42604</v>
      </c>
      <c r="I1038" s="6">
        <f>Table6[[#This Row],['[Formatted'] Shipment Dates]]-Table6[[#This Row],[Order Dates]]</f>
        <v>14</v>
      </c>
      <c r="J1038" t="str">
        <f>_xlfn.XLOOKUP(Table6[[#This Row],[Product ID]],Product[Product ID],Product[Product Name],"ERROR",0)</f>
        <v>Boston Crab Meat</v>
      </c>
      <c r="K1038" t="str">
        <f>_xlfn.XLOOKUP(Table6[[#This Row],[Product Name]],Product[Product Name],Product[Category],"ERROR",0)</f>
        <v>Seafood</v>
      </c>
      <c r="L1038" t="str">
        <f>_xlfn.XLOOKUP(Table6[[#This Row],[Order ID]],Table5[OrderID],Table5[ShipmentMode],"Error",0)</f>
        <v>DHL</v>
      </c>
    </row>
    <row r="1039" spans="2:12">
      <c r="B1039">
        <v>1038</v>
      </c>
      <c r="C1039">
        <v>10642</v>
      </c>
      <c r="D1039" t="s">
        <v>703</v>
      </c>
      <c r="E1039">
        <v>30</v>
      </c>
      <c r="F1039" t="s">
        <v>1376</v>
      </c>
      <c r="G1039" s="1">
        <f>DATE(LEFT(Table6[[#This Row],[Shipment Date]],4), MID(Table6[[#This Row],[Shipment Date]],5,2), RIGHT(Table6[[#This Row],[Shipment Date]],2))</f>
        <v>42618</v>
      </c>
      <c r="H1039" s="9">
        <f>_xlfn.XLOOKUP(Table6[[#This Row],[Order ID]],Table5[OrderID],Table5[OrderDate],"Error",0)</f>
        <v>42604</v>
      </c>
      <c r="I1039" s="6">
        <f>Table6[[#This Row],['[Formatted'] Shipment Dates]]-Table6[[#This Row],[Order Dates]]</f>
        <v>14</v>
      </c>
      <c r="J1039" t="str">
        <f>_xlfn.XLOOKUP(Table6[[#This Row],[Product ID]],Product[Product ID],Product[Product Name],"ERROR",0)</f>
        <v>Sir Rodney's Scones</v>
      </c>
      <c r="K1039" t="str">
        <f>_xlfn.XLOOKUP(Table6[[#This Row],[Product Name]],Product[Product Name],Product[Category],"ERROR",0)</f>
        <v>Desserts</v>
      </c>
      <c r="L1039" t="str">
        <f>_xlfn.XLOOKUP(Table6[[#This Row],[Order ID]],Table5[OrderID],Table5[ShipmentMode],"Error",0)</f>
        <v>UPS</v>
      </c>
    </row>
    <row r="1040" spans="2:12">
      <c r="B1040">
        <v>1039</v>
      </c>
      <c r="C1040">
        <v>10642</v>
      </c>
      <c r="D1040" t="s">
        <v>810</v>
      </c>
      <c r="E1040">
        <v>20</v>
      </c>
      <c r="F1040" t="s">
        <v>1377</v>
      </c>
      <c r="G1040" s="1">
        <f>DATE(LEFT(Table6[[#This Row],[Shipment Date]],4), MID(Table6[[#This Row],[Shipment Date]],5,2), RIGHT(Table6[[#This Row],[Shipment Date]],2))</f>
        <v>42615</v>
      </c>
      <c r="H1040" s="9">
        <f>_xlfn.XLOOKUP(Table6[[#This Row],[Order ID]],Table5[OrderID],Table5[OrderDate],"Error",0)</f>
        <v>42604</v>
      </c>
      <c r="I1040" s="6">
        <f>Table6[[#This Row],['[Formatted'] Shipment Dates]]-Table6[[#This Row],[Order Dates]]</f>
        <v>11</v>
      </c>
      <c r="J1040" t="str">
        <f>_xlfn.XLOOKUP(Table6[[#This Row],[Product ID]],Product[Product ID],Product[Product Name],"ERROR",0)</f>
        <v>Sirop d'érable</v>
      </c>
      <c r="K1040" t="str">
        <f>_xlfn.XLOOKUP(Table6[[#This Row],[Product Name]],Product[Product Name],Product[Category],"ERROR",0)</f>
        <v>Condiments</v>
      </c>
      <c r="L1040" t="str">
        <f>_xlfn.XLOOKUP(Table6[[#This Row],[Order ID]],Table5[OrderID],Table5[ShipmentMode],"Error",0)</f>
        <v>UPS</v>
      </c>
    </row>
    <row r="1041" spans="2:12">
      <c r="B1041">
        <v>1040</v>
      </c>
      <c r="C1041">
        <v>10643</v>
      </c>
      <c r="D1041" t="s">
        <v>723</v>
      </c>
      <c r="E1041">
        <v>15</v>
      </c>
      <c r="F1041" t="s">
        <v>1377</v>
      </c>
      <c r="G1041" s="1">
        <f>DATE(LEFT(Table6[[#This Row],[Shipment Date]],4), MID(Table6[[#This Row],[Shipment Date]],5,2), RIGHT(Table6[[#This Row],[Shipment Date]],2))</f>
        <v>42615</v>
      </c>
      <c r="H1041" s="9">
        <f>_xlfn.XLOOKUP(Table6[[#This Row],[Order ID]],Table5[OrderID],Table5[OrderDate],"Error",0)</f>
        <v>42607</v>
      </c>
      <c r="I1041" s="6">
        <f>Table6[[#This Row],['[Formatted'] Shipment Dates]]-Table6[[#This Row],[Order Dates]]</f>
        <v>8</v>
      </c>
      <c r="J1041" t="str">
        <f>_xlfn.XLOOKUP(Table6[[#This Row],[Product ID]],Product[Product ID],Product[Product Name],"ERROR",0)</f>
        <v>Rössle Sauerkraut</v>
      </c>
      <c r="K1041" t="str">
        <f>_xlfn.XLOOKUP(Table6[[#This Row],[Product Name]],Product[Product Name],Product[Category],"ERROR",0)</f>
        <v xml:space="preserve">Produce </v>
      </c>
      <c r="L1041" t="str">
        <f>_xlfn.XLOOKUP(Table6[[#This Row],[Order ID]],Table5[OrderID],Table5[ShipmentMode],"Error",0)</f>
        <v>DHL Express</v>
      </c>
    </row>
    <row r="1042" spans="2:12">
      <c r="B1042">
        <v>1041</v>
      </c>
      <c r="C1042">
        <v>10643</v>
      </c>
      <c r="D1042" t="s">
        <v>752</v>
      </c>
      <c r="E1042">
        <v>21</v>
      </c>
      <c r="F1042" t="s">
        <v>1377</v>
      </c>
      <c r="G1042" s="1">
        <f>DATE(LEFT(Table6[[#This Row],[Shipment Date]],4), MID(Table6[[#This Row],[Shipment Date]],5,2), RIGHT(Table6[[#This Row],[Shipment Date]],2))</f>
        <v>42615</v>
      </c>
      <c r="H1042" s="9">
        <f>_xlfn.XLOOKUP(Table6[[#This Row],[Order ID]],Table5[OrderID],Table5[OrderDate],"Error",0)</f>
        <v>42607</v>
      </c>
      <c r="I1042" s="6">
        <f>Table6[[#This Row],['[Formatted'] Shipment Dates]]-Table6[[#This Row],[Order Dates]]</f>
        <v>8</v>
      </c>
      <c r="J1042" t="str">
        <f>_xlfn.XLOOKUP(Table6[[#This Row],[Product ID]],Product[Product ID],Product[Product Name],"ERROR",0)</f>
        <v>Chartreuse verte</v>
      </c>
      <c r="K1042" t="str">
        <f>_xlfn.XLOOKUP(Table6[[#This Row],[Product Name]],Product[Product Name],Product[Category],"ERROR",0)</f>
        <v xml:space="preserve">Drinks </v>
      </c>
      <c r="L1042" t="str">
        <f>_xlfn.XLOOKUP(Table6[[#This Row],[Order ID]],Table5[OrderID],Table5[ShipmentMode],"Error",0)</f>
        <v>DHL Express</v>
      </c>
    </row>
    <row r="1043" spans="2:12">
      <c r="B1043">
        <v>1042</v>
      </c>
      <c r="C1043">
        <v>10643</v>
      </c>
      <c r="D1043" t="s">
        <v>770</v>
      </c>
      <c r="E1043">
        <v>2</v>
      </c>
      <c r="F1043" t="s">
        <v>1373</v>
      </c>
      <c r="G1043" s="1">
        <f>DATE(LEFT(Table6[[#This Row],[Shipment Date]],4), MID(Table6[[#This Row],[Shipment Date]],5,2), RIGHT(Table6[[#This Row],[Shipment Date]],2))</f>
        <v>42614</v>
      </c>
      <c r="H1043" s="9">
        <f>_xlfn.XLOOKUP(Table6[[#This Row],[Order ID]],Table5[OrderID],Table5[OrderDate],"Error",0)</f>
        <v>42607</v>
      </c>
      <c r="I1043" s="6">
        <f>Table6[[#This Row],['[Formatted'] Shipment Dates]]-Table6[[#This Row],[Order Dates]]</f>
        <v>7</v>
      </c>
      <c r="J1043" t="str">
        <f>_xlfn.XLOOKUP(Table6[[#This Row],[Product ID]],Product[Product ID],Product[Product Name],"ERROR",0)</f>
        <v>Spegesild</v>
      </c>
      <c r="K1043" t="str">
        <f>_xlfn.XLOOKUP(Table6[[#This Row],[Product Name]],Product[Product Name],Product[Category],"ERROR",0)</f>
        <v>Seafood</v>
      </c>
      <c r="L1043" t="str">
        <f>_xlfn.XLOOKUP(Table6[[#This Row],[Order ID]],Table5[OrderID],Table5[ShipmentMode],"Error",0)</f>
        <v>DHL Express</v>
      </c>
    </row>
    <row r="1044" spans="2:12">
      <c r="B1044">
        <v>1043</v>
      </c>
      <c r="C1044">
        <v>10644</v>
      </c>
      <c r="D1044" t="s">
        <v>696</v>
      </c>
      <c r="E1044">
        <v>4</v>
      </c>
      <c r="F1044" t="s">
        <v>1373</v>
      </c>
      <c r="G1044" s="1">
        <f>DATE(LEFT(Table6[[#This Row],[Shipment Date]],4), MID(Table6[[#This Row],[Shipment Date]],5,2), RIGHT(Table6[[#This Row],[Shipment Date]],2))</f>
        <v>42614</v>
      </c>
      <c r="H1044" s="9">
        <f>_xlfn.XLOOKUP(Table6[[#This Row],[Order ID]],Table5[OrderID],Table5[OrderDate],"Error",0)</f>
        <v>42607</v>
      </c>
      <c r="I1044" s="6">
        <f>Table6[[#This Row],['[Formatted'] Shipment Dates]]-Table6[[#This Row],[Order Dates]]</f>
        <v>7</v>
      </c>
      <c r="J1044" t="str">
        <f>_xlfn.XLOOKUP(Table6[[#This Row],[Product ID]],Product[Product ID],Product[Product Name],"ERROR",0)</f>
        <v>Carnarvon Tigers</v>
      </c>
      <c r="K1044" t="str">
        <f>_xlfn.XLOOKUP(Table6[[#This Row],[Product Name]],Product[Product Name],Product[Category],"ERROR",0)</f>
        <v>Seafood</v>
      </c>
      <c r="L1044" t="str">
        <f>_xlfn.XLOOKUP(Table6[[#This Row],[Order ID]],Table5[OrderID],Table5[ShipmentMode],"Error",0)</f>
        <v>DHL</v>
      </c>
    </row>
    <row r="1045" spans="2:12">
      <c r="B1045">
        <v>1044</v>
      </c>
      <c r="C1045">
        <v>10644</v>
      </c>
      <c r="D1045" t="s">
        <v>762</v>
      </c>
      <c r="E1045">
        <v>20</v>
      </c>
      <c r="F1045" t="s">
        <v>1373</v>
      </c>
      <c r="G1045" s="1">
        <f>DATE(LEFT(Table6[[#This Row],[Shipment Date]],4), MID(Table6[[#This Row],[Shipment Date]],5,2), RIGHT(Table6[[#This Row],[Shipment Date]],2))</f>
        <v>42614</v>
      </c>
      <c r="H1045" s="9">
        <f>_xlfn.XLOOKUP(Table6[[#This Row],[Order ID]],Table5[OrderID],Table5[OrderDate],"Error",0)</f>
        <v>42607</v>
      </c>
      <c r="I1045" s="6">
        <f>Table6[[#This Row],['[Formatted'] Shipment Dates]]-Table6[[#This Row],[Order Dates]]</f>
        <v>7</v>
      </c>
      <c r="J1045" t="str">
        <f>_xlfn.XLOOKUP(Table6[[#This Row],[Product ID]],Product[Product ID],Product[Product Name],"ERROR",0)</f>
        <v>Ipoh Coffee</v>
      </c>
      <c r="K1045" t="str">
        <f>_xlfn.XLOOKUP(Table6[[#This Row],[Product Name]],Product[Product Name],Product[Category],"ERROR",0)</f>
        <v xml:space="preserve">Drinks </v>
      </c>
      <c r="L1045" t="str">
        <f>_xlfn.XLOOKUP(Table6[[#This Row],[Order ID]],Table5[OrderID],Table5[ShipmentMode],"Error",0)</f>
        <v>DHL</v>
      </c>
    </row>
    <row r="1046" spans="2:12">
      <c r="B1046">
        <v>1045</v>
      </c>
      <c r="C1046">
        <v>10644</v>
      </c>
      <c r="D1046" t="s">
        <v>770</v>
      </c>
      <c r="E1046">
        <v>21</v>
      </c>
      <c r="F1046" t="s">
        <v>1377</v>
      </c>
      <c r="G1046" s="1">
        <f>DATE(LEFT(Table6[[#This Row],[Shipment Date]],4), MID(Table6[[#This Row],[Shipment Date]],5,2), RIGHT(Table6[[#This Row],[Shipment Date]],2))</f>
        <v>42615</v>
      </c>
      <c r="H1046" s="9">
        <f>_xlfn.XLOOKUP(Table6[[#This Row],[Order ID]],Table5[OrderID],Table5[OrderDate],"Error",0)</f>
        <v>42607</v>
      </c>
      <c r="I1046" s="6">
        <f>Table6[[#This Row],['[Formatted'] Shipment Dates]]-Table6[[#This Row],[Order Dates]]</f>
        <v>8</v>
      </c>
      <c r="J1046" t="str">
        <f>_xlfn.XLOOKUP(Table6[[#This Row],[Product ID]],Product[Product ID],Product[Product Name],"ERROR",0)</f>
        <v>Spegesild</v>
      </c>
      <c r="K1046" t="str">
        <f>_xlfn.XLOOKUP(Table6[[#This Row],[Product Name]],Product[Product Name],Product[Category],"ERROR",0)</f>
        <v>Seafood</v>
      </c>
      <c r="L1046" t="str">
        <f>_xlfn.XLOOKUP(Table6[[#This Row],[Order ID]],Table5[OrderID],Table5[ShipmentMode],"Error",0)</f>
        <v>DHL</v>
      </c>
    </row>
    <row r="1047" spans="2:12">
      <c r="B1047">
        <v>1046</v>
      </c>
      <c r="C1047">
        <v>10645</v>
      </c>
      <c r="D1047" t="s">
        <v>696</v>
      </c>
      <c r="E1047">
        <v>20</v>
      </c>
      <c r="F1047" t="s">
        <v>1377</v>
      </c>
      <c r="G1047" s="1">
        <f>DATE(LEFT(Table6[[#This Row],[Shipment Date]],4), MID(Table6[[#This Row],[Shipment Date]],5,2), RIGHT(Table6[[#This Row],[Shipment Date]],2))</f>
        <v>42615</v>
      </c>
      <c r="H1047" s="9">
        <f>_xlfn.XLOOKUP(Table6[[#This Row],[Order ID]],Table5[OrderID],Table5[OrderDate],"Error",0)</f>
        <v>42608</v>
      </c>
      <c r="I1047" s="6">
        <f>Table6[[#This Row],['[Formatted'] Shipment Dates]]-Table6[[#This Row],[Order Dates]]</f>
        <v>7</v>
      </c>
      <c r="J1047" t="str">
        <f>_xlfn.XLOOKUP(Table6[[#This Row],[Product ID]],Product[Product ID],Product[Product Name],"ERROR",0)</f>
        <v>Carnarvon Tigers</v>
      </c>
      <c r="K1047" t="str">
        <f>_xlfn.XLOOKUP(Table6[[#This Row],[Product Name]],Product[Product Name],Product[Category],"ERROR",0)</f>
        <v>Seafood</v>
      </c>
      <c r="L1047" t="str">
        <f>_xlfn.XLOOKUP(Table6[[#This Row],[Order ID]],Table5[OrderID],Table5[ShipmentMode],"Error",0)</f>
        <v>DHL Express</v>
      </c>
    </row>
    <row r="1048" spans="2:12">
      <c r="B1048">
        <v>1047</v>
      </c>
      <c r="C1048">
        <v>10645</v>
      </c>
      <c r="D1048" t="s">
        <v>744</v>
      </c>
      <c r="E1048">
        <v>15</v>
      </c>
      <c r="F1048" t="s">
        <v>1378</v>
      </c>
      <c r="G1048" s="1">
        <f>DATE(LEFT(Table6[[#This Row],[Shipment Date]],4), MID(Table6[[#This Row],[Shipment Date]],5,2), RIGHT(Table6[[#This Row],[Shipment Date]],2))</f>
        <v>42616</v>
      </c>
      <c r="H1048" s="9">
        <f>_xlfn.XLOOKUP(Table6[[#This Row],[Order ID]],Table5[OrderID],Table5[OrderDate],"Error",0)</f>
        <v>42608</v>
      </c>
      <c r="I1048" s="6">
        <f>Table6[[#This Row],['[Formatted'] Shipment Dates]]-Table6[[#This Row],[Order Dates]]</f>
        <v>8</v>
      </c>
      <c r="J1048" t="str">
        <f>_xlfn.XLOOKUP(Table6[[#This Row],[Product ID]],Product[Product ID],Product[Product Name],"ERROR",0)</f>
        <v>Inlagd Sill</v>
      </c>
      <c r="K1048" t="str">
        <f>_xlfn.XLOOKUP(Table6[[#This Row],[Product Name]],Product[Product Name],Product[Category],"ERROR",0)</f>
        <v>Seafood</v>
      </c>
      <c r="L1048" t="str">
        <f>_xlfn.XLOOKUP(Table6[[#This Row],[Order ID]],Table5[OrderID],Table5[ShipmentMode],"Error",0)</f>
        <v>DHL Express</v>
      </c>
    </row>
    <row r="1049" spans="2:12">
      <c r="B1049">
        <v>1048</v>
      </c>
      <c r="C1049">
        <v>10646</v>
      </c>
      <c r="D1049" t="s">
        <v>648</v>
      </c>
      <c r="E1049">
        <v>15</v>
      </c>
      <c r="F1049" t="s">
        <v>1378</v>
      </c>
      <c r="G1049" s="1">
        <f>DATE(LEFT(Table6[[#This Row],[Shipment Date]],4), MID(Table6[[#This Row],[Shipment Date]],5,2), RIGHT(Table6[[#This Row],[Shipment Date]],2))</f>
        <v>42616</v>
      </c>
      <c r="H1049" s="9">
        <f>_xlfn.XLOOKUP(Table6[[#This Row],[Order ID]],Table5[OrderID],Table5[OrderDate],"Error",0)</f>
        <v>42609</v>
      </c>
      <c r="I1049" s="6">
        <f>Table6[[#This Row],['[Formatted'] Shipment Dates]]-Table6[[#This Row],[Order Dates]]</f>
        <v>7</v>
      </c>
      <c r="J1049" t="str">
        <f>_xlfn.XLOOKUP(Table6[[#This Row],[Product ID]],Product[Product ID],Product[Product Name],"ERROR",0)</f>
        <v>Chai</v>
      </c>
      <c r="K1049" t="str">
        <f>_xlfn.XLOOKUP(Table6[[#This Row],[Product Name]],Product[Product Name],Product[Category],"ERROR",0)</f>
        <v xml:space="preserve">Drinks </v>
      </c>
      <c r="L1049" t="str">
        <f>_xlfn.XLOOKUP(Table6[[#This Row],[Order ID]],Table5[OrderID],Table5[ShipmentMode],"Error",0)</f>
        <v>UPS</v>
      </c>
    </row>
    <row r="1050" spans="2:12">
      <c r="B1050">
        <v>1049</v>
      </c>
      <c r="C1050">
        <v>10646</v>
      </c>
      <c r="D1050" t="s">
        <v>677</v>
      </c>
      <c r="E1050">
        <v>18</v>
      </c>
      <c r="F1050" t="s">
        <v>1378</v>
      </c>
      <c r="G1050" s="1">
        <f>DATE(LEFT(Table6[[#This Row],[Shipment Date]],4), MID(Table6[[#This Row],[Shipment Date]],5,2), RIGHT(Table6[[#This Row],[Shipment Date]],2))</f>
        <v>42616</v>
      </c>
      <c r="H1050" s="9">
        <f>_xlfn.XLOOKUP(Table6[[#This Row],[Order ID]],Table5[OrderID],Table5[OrderDate],"Error",0)</f>
        <v>42609</v>
      </c>
      <c r="I1050" s="6">
        <f>Table6[[#This Row],['[Formatted'] Shipment Dates]]-Table6[[#This Row],[Order Dates]]</f>
        <v>7</v>
      </c>
      <c r="J1050" t="str">
        <f>_xlfn.XLOOKUP(Table6[[#This Row],[Product ID]],Product[Product ID],Product[Product Name],"ERROR",0)</f>
        <v>Ikura</v>
      </c>
      <c r="K1050" t="str">
        <f>_xlfn.XLOOKUP(Table6[[#This Row],[Product Name]],Product[Product Name],Product[Category],"ERROR",0)</f>
        <v>Seafood</v>
      </c>
      <c r="L1050" t="str">
        <f>_xlfn.XLOOKUP(Table6[[#This Row],[Order ID]],Table5[OrderID],Table5[ShipmentMode],"Error",0)</f>
        <v>UPS</v>
      </c>
    </row>
    <row r="1051" spans="2:12">
      <c r="B1051">
        <v>1050</v>
      </c>
      <c r="C1051">
        <v>10646</v>
      </c>
      <c r="D1051" t="s">
        <v>835</v>
      </c>
      <c r="E1051">
        <v>30</v>
      </c>
      <c r="F1051" t="s">
        <v>1378</v>
      </c>
      <c r="G1051" s="1">
        <f>DATE(LEFT(Table6[[#This Row],[Shipment Date]],4), MID(Table6[[#This Row],[Shipment Date]],5,2), RIGHT(Table6[[#This Row],[Shipment Date]],2))</f>
        <v>42616</v>
      </c>
      <c r="H1051" s="9">
        <f>_xlfn.XLOOKUP(Table6[[#This Row],[Order ID]],Table5[OrderID],Table5[OrderDate],"Error",0)</f>
        <v>42609</v>
      </c>
      <c r="I1051" s="6">
        <f>Table6[[#This Row],['[Formatted'] Shipment Dates]]-Table6[[#This Row],[Order Dates]]</f>
        <v>7</v>
      </c>
      <c r="J1051" t="str">
        <f>_xlfn.XLOOKUP(Table6[[#This Row],[Product ID]],Product[Product ID],Product[Product Name],"ERROR",0)</f>
        <v>Flotemysost</v>
      </c>
      <c r="K1051" t="str">
        <f>_xlfn.XLOOKUP(Table6[[#This Row],[Product Name]],Product[Product Name],Product[Category],"ERROR",0)</f>
        <v>Dairy Products</v>
      </c>
      <c r="L1051" t="str">
        <f>_xlfn.XLOOKUP(Table6[[#This Row],[Order ID]],Table5[OrderID],Table5[ShipmentMode],"Error",0)</f>
        <v>UPS</v>
      </c>
    </row>
    <row r="1052" spans="2:12">
      <c r="B1052">
        <v>1051</v>
      </c>
      <c r="C1052">
        <v>10646</v>
      </c>
      <c r="D1052" t="s">
        <v>850</v>
      </c>
      <c r="E1052">
        <v>35</v>
      </c>
      <c r="F1052" t="s">
        <v>1378</v>
      </c>
      <c r="G1052" s="1">
        <f>DATE(LEFT(Table6[[#This Row],[Shipment Date]],4), MID(Table6[[#This Row],[Shipment Date]],5,2), RIGHT(Table6[[#This Row],[Shipment Date]],2))</f>
        <v>42616</v>
      </c>
      <c r="H1052" s="9">
        <f>_xlfn.XLOOKUP(Table6[[#This Row],[Order ID]],Table5[OrderID],Table5[OrderDate],"Error",0)</f>
        <v>42609</v>
      </c>
      <c r="I1052" s="6">
        <f>Table6[[#This Row],['[Formatted'] Shipment Dates]]-Table6[[#This Row],[Order Dates]]</f>
        <v>7</v>
      </c>
      <c r="J1052" t="str">
        <f>_xlfn.XLOOKUP(Table6[[#This Row],[Product ID]],Product[Product ID],Product[Product Name],"ERROR",0)</f>
        <v>Original Frankfurter grüne Soße</v>
      </c>
      <c r="K1052" t="str">
        <f>_xlfn.XLOOKUP(Table6[[#This Row],[Product Name]],Product[Product Name],Product[Category],"ERROR",0)</f>
        <v>Condiments</v>
      </c>
      <c r="L1052" t="str">
        <f>_xlfn.XLOOKUP(Table6[[#This Row],[Order ID]],Table5[OrderID],Table5[ShipmentMode],"Error",0)</f>
        <v>UPS</v>
      </c>
    </row>
    <row r="1053" spans="2:12">
      <c r="B1053">
        <v>1052</v>
      </c>
      <c r="C1053">
        <v>10647</v>
      </c>
      <c r="D1053" t="s">
        <v>698</v>
      </c>
      <c r="E1053">
        <v>30</v>
      </c>
      <c r="F1053" t="s">
        <v>1378</v>
      </c>
      <c r="G1053" s="1">
        <f>DATE(LEFT(Table6[[#This Row],[Shipment Date]],4), MID(Table6[[#This Row],[Shipment Date]],5,2), RIGHT(Table6[[#This Row],[Shipment Date]],2))</f>
        <v>42616</v>
      </c>
      <c r="H1053" s="9">
        <f>_xlfn.XLOOKUP(Table6[[#This Row],[Order ID]],Table5[OrderID],Table5[OrderDate],"Error",0)</f>
        <v>42609</v>
      </c>
      <c r="I1053" s="6">
        <f>Table6[[#This Row],['[Formatted'] Shipment Dates]]-Table6[[#This Row],[Order Dates]]</f>
        <v>7</v>
      </c>
      <c r="J1053" t="str">
        <f>_xlfn.XLOOKUP(Table6[[#This Row],[Product ID]],Product[Product ID],Product[Product Name],"ERROR",0)</f>
        <v>Teatime Chocolate Biscuits</v>
      </c>
      <c r="K1053" t="str">
        <f>_xlfn.XLOOKUP(Table6[[#This Row],[Product Name]],Product[Product Name],Product[Category],"ERROR",0)</f>
        <v>Desserts</v>
      </c>
      <c r="L1053" t="str">
        <f>_xlfn.XLOOKUP(Table6[[#This Row],[Order ID]],Table5[OrderID],Table5[ShipmentMode],"Error",0)</f>
        <v>DHL</v>
      </c>
    </row>
    <row r="1054" spans="2:12">
      <c r="B1054">
        <v>1053</v>
      </c>
      <c r="C1054">
        <v>10647</v>
      </c>
      <c r="D1054" t="s">
        <v>752</v>
      </c>
      <c r="E1054">
        <v>20</v>
      </c>
      <c r="F1054" t="s">
        <v>1379</v>
      </c>
      <c r="G1054" s="1">
        <f>DATE(LEFT(Table6[[#This Row],[Shipment Date]],4), MID(Table6[[#This Row],[Shipment Date]],5,2), RIGHT(Table6[[#This Row],[Shipment Date]],2))</f>
        <v>42622</v>
      </c>
      <c r="H1054" s="9">
        <f>_xlfn.XLOOKUP(Table6[[#This Row],[Order ID]],Table5[OrderID],Table5[OrderDate],"Error",0)</f>
        <v>42609</v>
      </c>
      <c r="I1054" s="6">
        <f>Table6[[#This Row],['[Formatted'] Shipment Dates]]-Table6[[#This Row],[Order Dates]]</f>
        <v>13</v>
      </c>
      <c r="J1054" t="str">
        <f>_xlfn.XLOOKUP(Table6[[#This Row],[Product ID]],Product[Product ID],Product[Product Name],"ERROR",0)</f>
        <v>Chartreuse verte</v>
      </c>
      <c r="K1054" t="str">
        <f>_xlfn.XLOOKUP(Table6[[#This Row],[Product Name]],Product[Product Name],Product[Category],"ERROR",0)</f>
        <v xml:space="preserve">Drinks </v>
      </c>
      <c r="L1054" t="str">
        <f>_xlfn.XLOOKUP(Table6[[#This Row],[Order ID]],Table5[OrderID],Table5[ShipmentMode],"Error",0)</f>
        <v>DHL</v>
      </c>
    </row>
    <row r="1055" spans="2:12">
      <c r="B1055">
        <v>1054</v>
      </c>
      <c r="C1055">
        <v>10648</v>
      </c>
      <c r="D1055" t="s">
        <v>705</v>
      </c>
      <c r="E1055">
        <v>15</v>
      </c>
      <c r="F1055" t="s">
        <v>1379</v>
      </c>
      <c r="G1055" s="1">
        <f>DATE(LEFT(Table6[[#This Row],[Shipment Date]],4), MID(Table6[[#This Row],[Shipment Date]],5,2), RIGHT(Table6[[#This Row],[Shipment Date]],2))</f>
        <v>42622</v>
      </c>
      <c r="H1055" s="9">
        <f>_xlfn.XLOOKUP(Table6[[#This Row],[Order ID]],Table5[OrderID],Table5[OrderDate],"Error",0)</f>
        <v>42610</v>
      </c>
      <c r="I1055" s="6">
        <f>Table6[[#This Row],['[Formatted'] Shipment Dates]]-Table6[[#This Row],[Order Dates]]</f>
        <v>12</v>
      </c>
      <c r="J1055" t="str">
        <f>_xlfn.XLOOKUP(Table6[[#This Row],[Product ID]],Product[Product ID],Product[Product Name],"ERROR",0)</f>
        <v>Gustaf's Knäckebröd</v>
      </c>
      <c r="K1055" t="str">
        <f>_xlfn.XLOOKUP(Table6[[#This Row],[Product Name]],Product[Product Name],Product[Category],"ERROR",0)</f>
        <v xml:space="preserve">Grains/ Cereals </v>
      </c>
      <c r="L1055" t="str">
        <f>_xlfn.XLOOKUP(Table6[[#This Row],[Order ID]],Table5[OrderID],Table5[ShipmentMode],"Error",0)</f>
        <v>DHL</v>
      </c>
    </row>
    <row r="1056" spans="2:12">
      <c r="B1056">
        <v>1055</v>
      </c>
      <c r="C1056">
        <v>10648</v>
      </c>
      <c r="D1056" t="s">
        <v>711</v>
      </c>
      <c r="E1056">
        <v>15</v>
      </c>
      <c r="F1056" t="s">
        <v>1380</v>
      </c>
      <c r="G1056" s="1">
        <f>DATE(LEFT(Table6[[#This Row],[Shipment Date]],4), MID(Table6[[#This Row],[Shipment Date]],5,2), RIGHT(Table6[[#This Row],[Shipment Date]],2))</f>
        <v>42611</v>
      </c>
      <c r="H1056" s="9">
        <f>_xlfn.XLOOKUP(Table6[[#This Row],[Order ID]],Table5[OrderID],Table5[OrderDate],"Error",0)</f>
        <v>42610</v>
      </c>
      <c r="I1056" s="6">
        <f>Table6[[#This Row],['[Formatted'] Shipment Dates]]-Table6[[#This Row],[Order Dates]]</f>
        <v>1</v>
      </c>
      <c r="J1056" t="str">
        <f>_xlfn.XLOOKUP(Table6[[#This Row],[Product ID]],Product[Product ID],Product[Product Name],"ERROR",0)</f>
        <v>Guaraná Fantástica</v>
      </c>
      <c r="K1056" t="str">
        <f>_xlfn.XLOOKUP(Table6[[#This Row],[Product Name]],Product[Product Name],Product[Category],"ERROR",0)</f>
        <v xml:space="preserve">Drinks </v>
      </c>
      <c r="L1056" t="str">
        <f>_xlfn.XLOOKUP(Table6[[#This Row],[Order ID]],Table5[OrderID],Table5[ShipmentMode],"Error",0)</f>
        <v>DHL</v>
      </c>
    </row>
    <row r="1057" spans="2:12">
      <c r="B1057">
        <v>1056</v>
      </c>
      <c r="C1057">
        <v>10649</v>
      </c>
      <c r="D1057" t="s">
        <v>723</v>
      </c>
      <c r="E1057">
        <v>20</v>
      </c>
      <c r="F1057" t="s">
        <v>1380</v>
      </c>
      <c r="G1057" s="1">
        <f>DATE(LEFT(Table6[[#This Row],[Shipment Date]],4), MID(Table6[[#This Row],[Shipment Date]],5,2), RIGHT(Table6[[#This Row],[Shipment Date]],2))</f>
        <v>42611</v>
      </c>
      <c r="H1057" s="9">
        <f>_xlfn.XLOOKUP(Table6[[#This Row],[Order ID]],Table5[OrderID],Table5[OrderDate],"Error",0)</f>
        <v>42610</v>
      </c>
      <c r="I1057" s="6">
        <f>Table6[[#This Row],['[Formatted'] Shipment Dates]]-Table6[[#This Row],[Order Dates]]</f>
        <v>1</v>
      </c>
      <c r="J1057" t="str">
        <f>_xlfn.XLOOKUP(Table6[[#This Row],[Product ID]],Product[Product ID],Product[Product Name],"ERROR",0)</f>
        <v>Rössle Sauerkraut</v>
      </c>
      <c r="K1057" t="str">
        <f>_xlfn.XLOOKUP(Table6[[#This Row],[Product Name]],Product[Product Name],Product[Category],"ERROR",0)</f>
        <v xml:space="preserve">Produce </v>
      </c>
      <c r="L1057" t="str">
        <f>_xlfn.XLOOKUP(Table6[[#This Row],[Order ID]],Table5[OrderID],Table5[ShipmentMode],"Error",0)</f>
        <v>UPS</v>
      </c>
    </row>
    <row r="1058" spans="2:12">
      <c r="B1058">
        <v>1057</v>
      </c>
      <c r="C1058">
        <v>10649</v>
      </c>
      <c r="D1058" t="s">
        <v>837</v>
      </c>
      <c r="E1058">
        <v>15</v>
      </c>
      <c r="F1058" t="s">
        <v>1378</v>
      </c>
      <c r="G1058" s="1">
        <f>DATE(LEFT(Table6[[#This Row],[Shipment Date]],4), MID(Table6[[#This Row],[Shipment Date]],5,2), RIGHT(Table6[[#This Row],[Shipment Date]],2))</f>
        <v>42616</v>
      </c>
      <c r="H1058" s="9">
        <f>_xlfn.XLOOKUP(Table6[[#This Row],[Order ID]],Table5[OrderID],Table5[OrderDate],"Error",0)</f>
        <v>42610</v>
      </c>
      <c r="I1058" s="6">
        <f>Table6[[#This Row],['[Formatted'] Shipment Dates]]-Table6[[#This Row],[Order Dates]]</f>
        <v>6</v>
      </c>
      <c r="J1058" t="str">
        <f>_xlfn.XLOOKUP(Table6[[#This Row],[Product ID]],Product[Product ID],Product[Product Name],"ERROR",0)</f>
        <v>Mozzarella di Giovanni</v>
      </c>
      <c r="K1058" t="str">
        <f>_xlfn.XLOOKUP(Table6[[#This Row],[Product Name]],Product[Product Name],Product[Category],"ERROR",0)</f>
        <v>Dairy Products</v>
      </c>
      <c r="L1058" t="str">
        <f>_xlfn.XLOOKUP(Table6[[#This Row],[Order ID]],Table5[OrderID],Table5[ShipmentMode],"Error",0)</f>
        <v>UPS</v>
      </c>
    </row>
    <row r="1059" spans="2:12">
      <c r="B1059">
        <v>1058</v>
      </c>
      <c r="C1059">
        <v>10650</v>
      </c>
      <c r="D1059" t="s">
        <v>728</v>
      </c>
      <c r="E1059">
        <v>30</v>
      </c>
      <c r="F1059" t="s">
        <v>1378</v>
      </c>
      <c r="G1059" s="1">
        <f>DATE(LEFT(Table6[[#This Row],[Shipment Date]],4), MID(Table6[[#This Row],[Shipment Date]],5,2), RIGHT(Table6[[#This Row],[Shipment Date]],2))</f>
        <v>42616</v>
      </c>
      <c r="H1059" s="9">
        <f>_xlfn.XLOOKUP(Table6[[#This Row],[Order ID]],Table5[OrderID],Table5[OrderDate],"Error",0)</f>
        <v>42611</v>
      </c>
      <c r="I1059" s="6">
        <f>Table6[[#This Row],['[Formatted'] Shipment Dates]]-Table6[[#This Row],[Order Dates]]</f>
        <v>5</v>
      </c>
      <c r="J1059" t="str">
        <f>_xlfn.XLOOKUP(Table6[[#This Row],[Product ID]],Product[Product ID],Product[Product Name],"ERROR",0)</f>
        <v>Nord-Ost Matjeshering</v>
      </c>
      <c r="K1059" t="str">
        <f>_xlfn.XLOOKUP(Table6[[#This Row],[Product Name]],Product[Product Name],Product[Category],"ERROR",0)</f>
        <v>Seafood</v>
      </c>
      <c r="L1059" t="str">
        <f>_xlfn.XLOOKUP(Table6[[#This Row],[Order ID]],Table5[OrderID],Table5[ShipmentMode],"Error",0)</f>
        <v>UPS</v>
      </c>
    </row>
    <row r="1060" spans="2:12">
      <c r="B1060">
        <v>1059</v>
      </c>
      <c r="C1060">
        <v>10650</v>
      </c>
      <c r="D1060" t="s">
        <v>789</v>
      </c>
      <c r="E1060">
        <v>25</v>
      </c>
      <c r="F1060" t="s">
        <v>1378</v>
      </c>
      <c r="G1060" s="1">
        <f>DATE(LEFT(Table6[[#This Row],[Shipment Date]],4), MID(Table6[[#This Row],[Shipment Date]],5,2), RIGHT(Table6[[#This Row],[Shipment Date]],2))</f>
        <v>42616</v>
      </c>
      <c r="H1060" s="9">
        <f>_xlfn.XLOOKUP(Table6[[#This Row],[Order ID]],Table5[OrderID],Table5[OrderDate],"Error",0)</f>
        <v>42611</v>
      </c>
      <c r="I1060" s="6">
        <f>Table6[[#This Row],['[Formatted'] Shipment Dates]]-Table6[[#This Row],[Order Dates]]</f>
        <v>5</v>
      </c>
      <c r="J1060" t="str">
        <f>_xlfn.XLOOKUP(Table6[[#This Row],[Product ID]],Product[Product ID],Product[Product Name],"ERROR",0)</f>
        <v>Perth Pasties</v>
      </c>
      <c r="K1060" t="str">
        <f>_xlfn.XLOOKUP(Table6[[#This Row],[Product Name]],Product[Product Name],Product[Category],"ERROR",0)</f>
        <v>Meat/ Poultry</v>
      </c>
      <c r="L1060" t="str">
        <f>_xlfn.XLOOKUP(Table6[[#This Row],[Order ID]],Table5[OrderID],Table5[ShipmentMode],"Error",0)</f>
        <v>UPS</v>
      </c>
    </row>
    <row r="1061" spans="2:12">
      <c r="B1061">
        <v>1060</v>
      </c>
      <c r="C1061">
        <v>10650</v>
      </c>
      <c r="D1061" t="s">
        <v>791</v>
      </c>
      <c r="E1061">
        <v>30</v>
      </c>
      <c r="F1061" t="s">
        <v>1381</v>
      </c>
      <c r="G1061" s="1">
        <f>DATE(LEFT(Table6[[#This Row],[Shipment Date]],4), MID(Table6[[#This Row],[Shipment Date]],5,2), RIGHT(Table6[[#This Row],[Shipment Date]],2))</f>
        <v>42624</v>
      </c>
      <c r="H1061" s="9">
        <f>_xlfn.XLOOKUP(Table6[[#This Row],[Order ID]],Table5[OrderID],Table5[OrderDate],"Error",0)</f>
        <v>42611</v>
      </c>
      <c r="I1061" s="6">
        <f>Table6[[#This Row],['[Formatted'] Shipment Dates]]-Table6[[#This Row],[Order Dates]]</f>
        <v>13</v>
      </c>
      <c r="J1061" t="str">
        <f>_xlfn.XLOOKUP(Table6[[#This Row],[Product ID]],Product[Product ID],Product[Product Name],"ERROR",0)</f>
        <v>Tourtière</v>
      </c>
      <c r="K1061" t="str">
        <f>_xlfn.XLOOKUP(Table6[[#This Row],[Product Name]],Product[Product Name],Product[Category],"ERROR",0)</f>
        <v>Meat/ Poultry</v>
      </c>
      <c r="L1061" t="str">
        <f>_xlfn.XLOOKUP(Table6[[#This Row],[Order ID]],Table5[OrderID],Table5[ShipmentMode],"Error",0)</f>
        <v>UPS</v>
      </c>
    </row>
    <row r="1062" spans="2:12">
      <c r="B1062">
        <v>1061</v>
      </c>
      <c r="C1062">
        <v>10651</v>
      </c>
      <c r="D1062" t="s">
        <v>698</v>
      </c>
      <c r="E1062">
        <v>12</v>
      </c>
      <c r="F1062" t="s">
        <v>1381</v>
      </c>
      <c r="G1062" s="1">
        <f>DATE(LEFT(Table6[[#This Row],[Shipment Date]],4), MID(Table6[[#This Row],[Shipment Date]],5,2), RIGHT(Table6[[#This Row],[Shipment Date]],2))</f>
        <v>42624</v>
      </c>
      <c r="H1062" s="9">
        <f>_xlfn.XLOOKUP(Table6[[#This Row],[Order ID]],Table5[OrderID],Table5[OrderDate],"Error",0)</f>
        <v>42614</v>
      </c>
      <c r="I1062" s="6">
        <f>Table6[[#This Row],['[Formatted'] Shipment Dates]]-Table6[[#This Row],[Order Dates]]</f>
        <v>10</v>
      </c>
      <c r="J1062" t="str">
        <f>_xlfn.XLOOKUP(Table6[[#This Row],[Product ID]],Product[Product ID],Product[Product Name],"ERROR",0)</f>
        <v>Teatime Chocolate Biscuits</v>
      </c>
      <c r="K1062" t="str">
        <f>_xlfn.XLOOKUP(Table6[[#This Row],[Product Name]],Product[Product Name],Product[Category],"ERROR",0)</f>
        <v>Desserts</v>
      </c>
      <c r="L1062" t="str">
        <f>_xlfn.XLOOKUP(Table6[[#This Row],[Order ID]],Table5[OrderID],Table5[ShipmentMode],"Error",0)</f>
        <v>DHL</v>
      </c>
    </row>
    <row r="1063" spans="2:12">
      <c r="B1063">
        <v>1062</v>
      </c>
      <c r="C1063">
        <v>10651</v>
      </c>
      <c r="D1063" t="s">
        <v>705</v>
      </c>
      <c r="E1063">
        <v>20</v>
      </c>
      <c r="F1063" t="s">
        <v>1382</v>
      </c>
      <c r="G1063" s="1">
        <f>DATE(LEFT(Table6[[#This Row],[Shipment Date]],4), MID(Table6[[#This Row],[Shipment Date]],5,2), RIGHT(Table6[[#This Row],[Shipment Date]],2))</f>
        <v>42621</v>
      </c>
      <c r="H1063" s="9">
        <f>_xlfn.XLOOKUP(Table6[[#This Row],[Order ID]],Table5[OrderID],Table5[OrderDate],"Error",0)</f>
        <v>42614</v>
      </c>
      <c r="I1063" s="6">
        <f>Table6[[#This Row],['[Formatted'] Shipment Dates]]-Table6[[#This Row],[Order Dates]]</f>
        <v>7</v>
      </c>
      <c r="J1063" t="str">
        <f>_xlfn.XLOOKUP(Table6[[#This Row],[Product ID]],Product[Product ID],Product[Product Name],"ERROR",0)</f>
        <v>Gustaf's Knäckebröd</v>
      </c>
      <c r="K1063" t="str">
        <f>_xlfn.XLOOKUP(Table6[[#This Row],[Product Name]],Product[Product Name],Product[Category],"ERROR",0)</f>
        <v xml:space="preserve">Grains/ Cereals </v>
      </c>
      <c r="L1063" t="str">
        <f>_xlfn.XLOOKUP(Table6[[#This Row],[Order ID]],Table5[OrderID],Table5[ShipmentMode],"Error",0)</f>
        <v>DHL</v>
      </c>
    </row>
    <row r="1064" spans="2:12">
      <c r="B1064">
        <v>1063</v>
      </c>
      <c r="C1064">
        <v>10652</v>
      </c>
      <c r="D1064" t="s">
        <v>728</v>
      </c>
      <c r="E1064">
        <v>2</v>
      </c>
      <c r="F1064" t="s">
        <v>1382</v>
      </c>
      <c r="G1064" s="1">
        <f>DATE(LEFT(Table6[[#This Row],[Shipment Date]],4), MID(Table6[[#This Row],[Shipment Date]],5,2), RIGHT(Table6[[#This Row],[Shipment Date]],2))</f>
        <v>42621</v>
      </c>
      <c r="H1064" s="9">
        <f>_xlfn.XLOOKUP(Table6[[#This Row],[Order ID]],Table5[OrderID],Table5[OrderDate],"Error",0)</f>
        <v>42614</v>
      </c>
      <c r="I1064" s="6">
        <f>Table6[[#This Row],['[Formatted'] Shipment Dates]]-Table6[[#This Row],[Order Dates]]</f>
        <v>7</v>
      </c>
      <c r="J1064" t="str">
        <f>_xlfn.XLOOKUP(Table6[[#This Row],[Product ID]],Product[Product ID],Product[Product Name],"ERROR",0)</f>
        <v>Nord-Ost Matjeshering</v>
      </c>
      <c r="K1064" t="str">
        <f>_xlfn.XLOOKUP(Table6[[#This Row],[Product Name]],Product[Product Name],Product[Category],"ERROR",0)</f>
        <v>Seafood</v>
      </c>
      <c r="L1064" t="str">
        <f>_xlfn.XLOOKUP(Table6[[#This Row],[Order ID]],Table5[OrderID],Table5[ShipmentMode],"Error",0)</f>
        <v>DHL</v>
      </c>
    </row>
    <row r="1065" spans="2:12">
      <c r="B1065">
        <v>1064</v>
      </c>
      <c r="C1065">
        <v>10652</v>
      </c>
      <c r="D1065" t="s">
        <v>759</v>
      </c>
      <c r="E1065">
        <v>20</v>
      </c>
      <c r="F1065" t="s">
        <v>1383</v>
      </c>
      <c r="G1065" s="1">
        <f>DATE(LEFT(Table6[[#This Row],[Shipment Date]],4), MID(Table6[[#This Row],[Shipment Date]],5,2), RIGHT(Table6[[#This Row],[Shipment Date]],2))</f>
        <v>42632</v>
      </c>
      <c r="H1065" s="9">
        <f>_xlfn.XLOOKUP(Table6[[#This Row],[Order ID]],Table5[OrderID],Table5[OrderDate],"Error",0)</f>
        <v>42614</v>
      </c>
      <c r="I1065" s="6">
        <f>Table6[[#This Row],['[Formatted'] Shipment Dates]]-Table6[[#This Row],[Order Dates]]</f>
        <v>18</v>
      </c>
      <c r="J1065" t="str">
        <f>_xlfn.XLOOKUP(Table6[[#This Row],[Product ID]],Product[Product ID],Product[Product Name],"ERROR",0)</f>
        <v>Singaporean Hokkien Fried Mee</v>
      </c>
      <c r="K1065" t="str">
        <f>_xlfn.XLOOKUP(Table6[[#This Row],[Product Name]],Product[Product Name],Product[Category],"ERROR",0)</f>
        <v xml:space="preserve">Grains/ Cereals </v>
      </c>
      <c r="L1065" t="str">
        <f>_xlfn.XLOOKUP(Table6[[#This Row],[Order ID]],Table5[OrderID],Table5[ShipmentMode],"Error",0)</f>
        <v>DHL</v>
      </c>
    </row>
    <row r="1066" spans="2:12">
      <c r="B1066">
        <v>1065</v>
      </c>
      <c r="C1066">
        <v>10653</v>
      </c>
      <c r="D1066" t="s">
        <v>691</v>
      </c>
      <c r="E1066">
        <v>30</v>
      </c>
      <c r="F1066" t="s">
        <v>1383</v>
      </c>
      <c r="G1066" s="1">
        <f>DATE(LEFT(Table6[[#This Row],[Shipment Date]],4), MID(Table6[[#This Row],[Shipment Date]],5,2), RIGHT(Table6[[#This Row],[Shipment Date]],2))</f>
        <v>42632</v>
      </c>
      <c r="H1066" s="9">
        <f>_xlfn.XLOOKUP(Table6[[#This Row],[Order ID]],Table5[OrderID],Table5[OrderDate],"Error",0)</f>
        <v>42615</v>
      </c>
      <c r="I1066" s="6">
        <f>Table6[[#This Row],['[Formatted'] Shipment Dates]]-Table6[[#This Row],[Order Dates]]</f>
        <v>17</v>
      </c>
      <c r="J1066" t="str">
        <f>_xlfn.XLOOKUP(Table6[[#This Row],[Product ID]],Product[Product ID],Product[Product Name],"ERROR",0)</f>
        <v>Pavlova</v>
      </c>
      <c r="K1066" t="str">
        <f>_xlfn.XLOOKUP(Table6[[#This Row],[Product Name]],Product[Product Name],Product[Category],"ERROR",0)</f>
        <v>Desserts</v>
      </c>
      <c r="L1066" t="str">
        <f>_xlfn.XLOOKUP(Table6[[#This Row],[Order ID]],Table5[OrderID],Table5[ShipmentMode],"Error",0)</f>
        <v>DHL Express</v>
      </c>
    </row>
    <row r="1067" spans="2:12">
      <c r="B1067">
        <v>1066</v>
      </c>
      <c r="C1067">
        <v>10653</v>
      </c>
      <c r="D1067" t="s">
        <v>808</v>
      </c>
      <c r="E1067">
        <v>20</v>
      </c>
      <c r="F1067" t="s">
        <v>1381</v>
      </c>
      <c r="G1067" s="1">
        <f>DATE(LEFT(Table6[[#This Row],[Shipment Date]],4), MID(Table6[[#This Row],[Shipment Date]],5,2), RIGHT(Table6[[#This Row],[Shipment Date]],2))</f>
        <v>42624</v>
      </c>
      <c r="H1067" s="9">
        <f>_xlfn.XLOOKUP(Table6[[#This Row],[Order ID]],Table5[OrderID],Table5[OrderDate],"Error",0)</f>
        <v>42615</v>
      </c>
      <c r="I1067" s="6">
        <f>Table6[[#This Row],['[Formatted'] Shipment Dates]]-Table6[[#This Row],[Order Dates]]</f>
        <v>9</v>
      </c>
      <c r="J1067" t="str">
        <f>_xlfn.XLOOKUP(Table6[[#This Row],[Product ID]],Product[Product ID],Product[Product Name],"ERROR",0)</f>
        <v>Camembert Pierrot</v>
      </c>
      <c r="K1067" t="str">
        <f>_xlfn.XLOOKUP(Table6[[#This Row],[Product Name]],Product[Product Name],Product[Category],"ERROR",0)</f>
        <v>Dairy Products</v>
      </c>
      <c r="L1067" t="str">
        <f>_xlfn.XLOOKUP(Table6[[#This Row],[Order ID]],Table5[OrderID],Table5[ShipmentMode],"Error",0)</f>
        <v>DHL Express</v>
      </c>
    </row>
    <row r="1068" spans="2:12">
      <c r="B1068">
        <v>1067</v>
      </c>
      <c r="C1068">
        <v>10654</v>
      </c>
      <c r="D1068" t="s">
        <v>660</v>
      </c>
      <c r="E1068">
        <v>12</v>
      </c>
      <c r="F1068" t="s">
        <v>1381</v>
      </c>
      <c r="G1068" s="1">
        <f>DATE(LEFT(Table6[[#This Row],[Shipment Date]],4), MID(Table6[[#This Row],[Shipment Date]],5,2), RIGHT(Table6[[#This Row],[Shipment Date]],2))</f>
        <v>42624</v>
      </c>
      <c r="H1068" s="9">
        <f>_xlfn.XLOOKUP(Table6[[#This Row],[Order ID]],Table5[OrderID],Table5[OrderDate],"Error",0)</f>
        <v>42615</v>
      </c>
      <c r="I1068" s="6">
        <f>Table6[[#This Row],['[Formatted'] Shipment Dates]]-Table6[[#This Row],[Order Dates]]</f>
        <v>9</v>
      </c>
      <c r="J1068" t="str">
        <f>_xlfn.XLOOKUP(Table6[[#This Row],[Product ID]],Product[Product ID],Product[Product Name],"ERROR",0)</f>
        <v>Chef Anton's Cajun Seasoning</v>
      </c>
      <c r="K1068" t="str">
        <f>_xlfn.XLOOKUP(Table6[[#This Row],[Product Name]],Product[Product Name],Product[Category],"ERROR",0)</f>
        <v>Condiments</v>
      </c>
      <c r="L1068" t="str">
        <f>_xlfn.XLOOKUP(Table6[[#This Row],[Order ID]],Table5[OrderID],Table5[ShipmentMode],"Error",0)</f>
        <v>DHL Express</v>
      </c>
    </row>
    <row r="1069" spans="2:12">
      <c r="B1069">
        <v>1068</v>
      </c>
      <c r="C1069">
        <v>10654</v>
      </c>
      <c r="D1069" t="s">
        <v>752</v>
      </c>
      <c r="E1069">
        <v>20</v>
      </c>
      <c r="F1069" t="s">
        <v>1381</v>
      </c>
      <c r="G1069" s="1">
        <f>DATE(LEFT(Table6[[#This Row],[Shipment Date]],4), MID(Table6[[#This Row],[Shipment Date]],5,2), RIGHT(Table6[[#This Row],[Shipment Date]],2))</f>
        <v>42624</v>
      </c>
      <c r="H1069" s="9">
        <f>_xlfn.XLOOKUP(Table6[[#This Row],[Order ID]],Table5[OrderID],Table5[OrderDate],"Error",0)</f>
        <v>42615</v>
      </c>
      <c r="I1069" s="6">
        <f>Table6[[#This Row],['[Formatted'] Shipment Dates]]-Table6[[#This Row],[Order Dates]]</f>
        <v>9</v>
      </c>
      <c r="J1069" t="str">
        <f>_xlfn.XLOOKUP(Table6[[#This Row],[Product ID]],Product[Product ID],Product[Product Name],"ERROR",0)</f>
        <v>Chartreuse verte</v>
      </c>
      <c r="K1069" t="str">
        <f>_xlfn.XLOOKUP(Table6[[#This Row],[Product Name]],Product[Product Name],Product[Category],"ERROR",0)</f>
        <v xml:space="preserve">Drinks </v>
      </c>
      <c r="L1069" t="str">
        <f>_xlfn.XLOOKUP(Table6[[#This Row],[Order ID]],Table5[OrderID],Table5[ShipmentMode],"Error",0)</f>
        <v>DHL Express</v>
      </c>
    </row>
    <row r="1070" spans="2:12">
      <c r="B1070">
        <v>1069</v>
      </c>
      <c r="C1070">
        <v>10654</v>
      </c>
      <c r="D1070" t="s">
        <v>791</v>
      </c>
      <c r="E1070">
        <v>6</v>
      </c>
      <c r="F1070" t="s">
        <v>1381</v>
      </c>
      <c r="G1070" s="1">
        <f>DATE(LEFT(Table6[[#This Row],[Shipment Date]],4), MID(Table6[[#This Row],[Shipment Date]],5,2), RIGHT(Table6[[#This Row],[Shipment Date]],2))</f>
        <v>42624</v>
      </c>
      <c r="H1070" s="9">
        <f>_xlfn.XLOOKUP(Table6[[#This Row],[Order ID]],Table5[OrderID],Table5[OrderDate],"Error",0)</f>
        <v>42615</v>
      </c>
      <c r="I1070" s="6">
        <f>Table6[[#This Row],['[Formatted'] Shipment Dates]]-Table6[[#This Row],[Order Dates]]</f>
        <v>9</v>
      </c>
      <c r="J1070" t="str">
        <f>_xlfn.XLOOKUP(Table6[[#This Row],[Product ID]],Product[Product ID],Product[Product Name],"ERROR",0)</f>
        <v>Tourtière</v>
      </c>
      <c r="K1070" t="str">
        <f>_xlfn.XLOOKUP(Table6[[#This Row],[Product Name]],Product[Product Name],Product[Category],"ERROR",0)</f>
        <v>Meat/ Poultry</v>
      </c>
      <c r="L1070" t="str">
        <f>_xlfn.XLOOKUP(Table6[[#This Row],[Order ID]],Table5[OrderID],Table5[ShipmentMode],"Error",0)</f>
        <v>DHL Express</v>
      </c>
    </row>
    <row r="1071" spans="2:12">
      <c r="B1071">
        <v>1070</v>
      </c>
      <c r="C1071">
        <v>10655</v>
      </c>
      <c r="D1071" t="s">
        <v>757</v>
      </c>
      <c r="E1071">
        <v>20</v>
      </c>
      <c r="F1071" t="s">
        <v>1384</v>
      </c>
      <c r="G1071" s="1">
        <f>DATE(LEFT(Table6[[#This Row],[Shipment Date]],4), MID(Table6[[#This Row],[Shipment Date]],5,2), RIGHT(Table6[[#This Row],[Shipment Date]],2))</f>
        <v>42623</v>
      </c>
      <c r="H1071" s="9">
        <f>_xlfn.XLOOKUP(Table6[[#This Row],[Order ID]],Table5[OrderID],Table5[OrderDate],"Error",0)</f>
        <v>42616</v>
      </c>
      <c r="I1071" s="6">
        <f>Table6[[#This Row],['[Formatted'] Shipment Dates]]-Table6[[#This Row],[Order Dates]]</f>
        <v>7</v>
      </c>
      <c r="J1071" t="str">
        <f>_xlfn.XLOOKUP(Table6[[#This Row],[Product ID]],Product[Product ID],Product[Product Name],"ERROR",0)</f>
        <v>Jack's New England Clam Chowder</v>
      </c>
      <c r="K1071" t="str">
        <f>_xlfn.XLOOKUP(Table6[[#This Row],[Product Name]],Product[Product Name],Product[Category],"ERROR",0)</f>
        <v>Seafood</v>
      </c>
      <c r="L1071" t="str">
        <f>_xlfn.XLOOKUP(Table6[[#This Row],[Order ID]],Table5[OrderID],Table5[ShipmentMode],"Error",0)</f>
        <v>DHL</v>
      </c>
    </row>
    <row r="1072" spans="2:12">
      <c r="B1072">
        <v>1071</v>
      </c>
      <c r="C1072">
        <v>10656</v>
      </c>
      <c r="D1072" t="s">
        <v>687</v>
      </c>
      <c r="E1072">
        <v>3</v>
      </c>
      <c r="F1072" t="s">
        <v>1384</v>
      </c>
      <c r="G1072" s="1">
        <f>DATE(LEFT(Table6[[#This Row],[Shipment Date]],4), MID(Table6[[#This Row],[Shipment Date]],5,2), RIGHT(Table6[[#This Row],[Shipment Date]],2))</f>
        <v>42623</v>
      </c>
      <c r="H1072" s="9">
        <f>_xlfn.XLOOKUP(Table6[[#This Row],[Order ID]],Table5[OrderID],Table5[OrderDate],"Error",0)</f>
        <v>42617</v>
      </c>
      <c r="I1072" s="6">
        <f>Table6[[#This Row],['[Formatted'] Shipment Dates]]-Table6[[#This Row],[Order Dates]]</f>
        <v>6</v>
      </c>
      <c r="J1072" t="str">
        <f>_xlfn.XLOOKUP(Table6[[#This Row],[Product ID]],Product[Product ID],Product[Product Name],"ERROR",0)</f>
        <v>Tofu</v>
      </c>
      <c r="K1072" t="str">
        <f>_xlfn.XLOOKUP(Table6[[#This Row],[Product Name]],Product[Product Name],Product[Category],"ERROR",0)</f>
        <v xml:space="preserve">Produce </v>
      </c>
      <c r="L1072" t="str">
        <f>_xlfn.XLOOKUP(Table6[[#This Row],[Order ID]],Table5[OrderID],Table5[ShipmentMode],"Error",0)</f>
        <v>DHL Express</v>
      </c>
    </row>
    <row r="1073" spans="2:12">
      <c r="B1073">
        <v>1072</v>
      </c>
      <c r="C1073">
        <v>10656</v>
      </c>
      <c r="D1073" t="s">
        <v>765</v>
      </c>
      <c r="E1073">
        <v>28</v>
      </c>
      <c r="F1073" t="s">
        <v>1384</v>
      </c>
      <c r="G1073" s="1">
        <f>DATE(LEFT(Table6[[#This Row],[Shipment Date]],4), MID(Table6[[#This Row],[Shipment Date]],5,2), RIGHT(Table6[[#This Row],[Shipment Date]],2))</f>
        <v>42623</v>
      </c>
      <c r="H1073" s="9">
        <f>_xlfn.XLOOKUP(Table6[[#This Row],[Order ID]],Table5[OrderID],Table5[OrderDate],"Error",0)</f>
        <v>42617</v>
      </c>
      <c r="I1073" s="6">
        <f>Table6[[#This Row],['[Formatted'] Shipment Dates]]-Table6[[#This Row],[Order Dates]]</f>
        <v>6</v>
      </c>
      <c r="J1073" t="str">
        <f>_xlfn.XLOOKUP(Table6[[#This Row],[Product ID]],Product[Product ID],Product[Product Name],"ERROR",0)</f>
        <v>Gula Malacca</v>
      </c>
      <c r="K1073" t="str">
        <f>_xlfn.XLOOKUP(Table6[[#This Row],[Product Name]],Product[Product Name],Product[Category],"ERROR",0)</f>
        <v>Condiments</v>
      </c>
      <c r="L1073" t="str">
        <f>_xlfn.XLOOKUP(Table6[[#This Row],[Order ID]],Table5[OrderID],Table5[ShipmentMode],"Error",0)</f>
        <v>DHL Express</v>
      </c>
    </row>
    <row r="1074" spans="2:12">
      <c r="B1074">
        <v>1073</v>
      </c>
      <c r="C1074">
        <v>10656</v>
      </c>
      <c r="D1074" t="s">
        <v>772</v>
      </c>
      <c r="E1074">
        <v>6</v>
      </c>
      <c r="F1074" t="s">
        <v>1385</v>
      </c>
      <c r="G1074" s="1">
        <f>DATE(LEFT(Table6[[#This Row],[Shipment Date]],4), MID(Table6[[#This Row],[Shipment Date]],5,2), RIGHT(Table6[[#This Row],[Shipment Date]],2))</f>
        <v>42628</v>
      </c>
      <c r="H1074" s="9">
        <f>_xlfn.XLOOKUP(Table6[[#This Row],[Order ID]],Table5[OrderID],Table5[OrderDate],"Error",0)</f>
        <v>42617</v>
      </c>
      <c r="I1074" s="6">
        <f>Table6[[#This Row],['[Formatted'] Shipment Dates]]-Table6[[#This Row],[Order Dates]]</f>
        <v>11</v>
      </c>
      <c r="J1074" t="str">
        <f>_xlfn.XLOOKUP(Table6[[#This Row],[Product ID]],Product[Product ID],Product[Product Name],"ERROR",0)</f>
        <v>Zaanse koeken</v>
      </c>
      <c r="K1074" t="str">
        <f>_xlfn.XLOOKUP(Table6[[#This Row],[Product Name]],Product[Product Name],Product[Category],"ERROR",0)</f>
        <v>Desserts</v>
      </c>
      <c r="L1074" t="str">
        <f>_xlfn.XLOOKUP(Table6[[#This Row],[Order ID]],Table5[OrderID],Table5[ShipmentMode],"Error",0)</f>
        <v>DHL Express</v>
      </c>
    </row>
    <row r="1075" spans="2:12">
      <c r="B1075">
        <v>1074</v>
      </c>
      <c r="C1075">
        <v>10657</v>
      </c>
      <c r="D1075" t="s">
        <v>689</v>
      </c>
      <c r="E1075">
        <v>50</v>
      </c>
      <c r="F1075" t="s">
        <v>1385</v>
      </c>
      <c r="G1075" s="1">
        <f>DATE(LEFT(Table6[[#This Row],[Shipment Date]],4), MID(Table6[[#This Row],[Shipment Date]],5,2), RIGHT(Table6[[#This Row],[Shipment Date]],2))</f>
        <v>42628</v>
      </c>
      <c r="H1075" s="9">
        <f>_xlfn.XLOOKUP(Table6[[#This Row],[Order ID]],Table5[OrderID],Table5[OrderDate],"Error",0)</f>
        <v>42617</v>
      </c>
      <c r="I1075" s="6">
        <f>Table6[[#This Row],['[Formatted'] Shipment Dates]]-Table6[[#This Row],[Order Dates]]</f>
        <v>11</v>
      </c>
      <c r="J1075" t="str">
        <f>_xlfn.XLOOKUP(Table6[[#This Row],[Product ID]],Product[Product ID],Product[Product Name],"ERROR",0)</f>
        <v>Genen Shouyu</v>
      </c>
      <c r="K1075" t="str">
        <f>_xlfn.XLOOKUP(Table6[[#This Row],[Product Name]],Product[Product Name],Product[Category],"ERROR",0)</f>
        <v>Condiments</v>
      </c>
      <c r="L1075" t="str">
        <f>_xlfn.XLOOKUP(Table6[[#This Row],[Order ID]],Table5[OrderID],Table5[ShipmentMode],"Error",0)</f>
        <v>DHL</v>
      </c>
    </row>
    <row r="1076" spans="2:12">
      <c r="B1076">
        <v>1075</v>
      </c>
      <c r="C1076">
        <v>10657</v>
      </c>
      <c r="D1076" t="s">
        <v>757</v>
      </c>
      <c r="E1076">
        <v>24</v>
      </c>
      <c r="F1076" t="s">
        <v>1385</v>
      </c>
      <c r="G1076" s="1">
        <f>DATE(LEFT(Table6[[#This Row],[Shipment Date]],4), MID(Table6[[#This Row],[Shipment Date]],5,2), RIGHT(Table6[[#This Row],[Shipment Date]],2))</f>
        <v>42628</v>
      </c>
      <c r="H1076" s="9">
        <f>_xlfn.XLOOKUP(Table6[[#This Row],[Order ID]],Table5[OrderID],Table5[OrderDate],"Error",0)</f>
        <v>42617</v>
      </c>
      <c r="I1076" s="6">
        <f>Table6[[#This Row],['[Formatted'] Shipment Dates]]-Table6[[#This Row],[Order Dates]]</f>
        <v>11</v>
      </c>
      <c r="J1076" t="str">
        <f>_xlfn.XLOOKUP(Table6[[#This Row],[Product ID]],Product[Product ID],Product[Product Name],"ERROR",0)</f>
        <v>Jack's New England Clam Chowder</v>
      </c>
      <c r="K1076" t="str">
        <f>_xlfn.XLOOKUP(Table6[[#This Row],[Product Name]],Product[Product Name],Product[Category],"ERROR",0)</f>
        <v>Seafood</v>
      </c>
      <c r="L1076" t="str">
        <f>_xlfn.XLOOKUP(Table6[[#This Row],[Order ID]],Table5[OrderID],Table5[ShipmentMode],"Error",0)</f>
        <v>DHL</v>
      </c>
    </row>
    <row r="1077" spans="2:12">
      <c r="B1077">
        <v>1076</v>
      </c>
      <c r="C1077">
        <v>10657</v>
      </c>
      <c r="D1077" t="s">
        <v>770</v>
      </c>
      <c r="E1077">
        <v>45</v>
      </c>
      <c r="F1077" t="s">
        <v>1385</v>
      </c>
      <c r="G1077" s="1">
        <f>DATE(LEFT(Table6[[#This Row],[Shipment Date]],4), MID(Table6[[#This Row],[Shipment Date]],5,2), RIGHT(Table6[[#This Row],[Shipment Date]],2))</f>
        <v>42628</v>
      </c>
      <c r="H1077" s="9">
        <f>_xlfn.XLOOKUP(Table6[[#This Row],[Order ID]],Table5[OrderID],Table5[OrderDate],"Error",0)</f>
        <v>42617</v>
      </c>
      <c r="I1077" s="6">
        <f>Table6[[#This Row],['[Formatted'] Shipment Dates]]-Table6[[#This Row],[Order Dates]]</f>
        <v>11</v>
      </c>
      <c r="J1077" t="str">
        <f>_xlfn.XLOOKUP(Table6[[#This Row],[Product ID]],Product[Product ID],Product[Product Name],"ERROR",0)</f>
        <v>Spegesild</v>
      </c>
      <c r="K1077" t="str">
        <f>_xlfn.XLOOKUP(Table6[[#This Row],[Product Name]],Product[Product Name],Product[Category],"ERROR",0)</f>
        <v>Seafood</v>
      </c>
      <c r="L1077" t="str">
        <f>_xlfn.XLOOKUP(Table6[[#This Row],[Order ID]],Table5[OrderID],Table5[ShipmentMode],"Error",0)</f>
        <v>DHL</v>
      </c>
    </row>
    <row r="1078" spans="2:12">
      <c r="B1078">
        <v>1077</v>
      </c>
      <c r="C1078">
        <v>10657</v>
      </c>
      <c r="D1078" t="s">
        <v>772</v>
      </c>
      <c r="E1078">
        <v>10</v>
      </c>
      <c r="F1078" t="s">
        <v>1385</v>
      </c>
      <c r="G1078" s="1">
        <f>DATE(LEFT(Table6[[#This Row],[Shipment Date]],4), MID(Table6[[#This Row],[Shipment Date]],5,2), RIGHT(Table6[[#This Row],[Shipment Date]],2))</f>
        <v>42628</v>
      </c>
      <c r="H1078" s="9">
        <f>_xlfn.XLOOKUP(Table6[[#This Row],[Order ID]],Table5[OrderID],Table5[OrderDate],"Error",0)</f>
        <v>42617</v>
      </c>
      <c r="I1078" s="6">
        <f>Table6[[#This Row],['[Formatted'] Shipment Dates]]-Table6[[#This Row],[Order Dates]]</f>
        <v>11</v>
      </c>
      <c r="J1078" t="str">
        <f>_xlfn.XLOOKUP(Table6[[#This Row],[Product ID]],Product[Product ID],Product[Product Name],"ERROR",0)</f>
        <v>Zaanse koeken</v>
      </c>
      <c r="K1078" t="str">
        <f>_xlfn.XLOOKUP(Table6[[#This Row],[Product Name]],Product[Product Name],Product[Category],"ERROR",0)</f>
        <v>Desserts</v>
      </c>
      <c r="L1078" t="str">
        <f>_xlfn.XLOOKUP(Table6[[#This Row],[Order ID]],Table5[OrderID],Table5[ShipmentMode],"Error",0)</f>
        <v>DHL</v>
      </c>
    </row>
    <row r="1079" spans="2:12">
      <c r="B1079">
        <v>1078</v>
      </c>
      <c r="C1079">
        <v>10657</v>
      </c>
      <c r="D1079" t="s">
        <v>796</v>
      </c>
      <c r="E1079">
        <v>45</v>
      </c>
      <c r="F1079" t="s">
        <v>1385</v>
      </c>
      <c r="G1079" s="1">
        <f>DATE(LEFT(Table6[[#This Row],[Shipment Date]],4), MID(Table6[[#This Row],[Shipment Date]],5,2), RIGHT(Table6[[#This Row],[Shipment Date]],2))</f>
        <v>42628</v>
      </c>
      <c r="H1079" s="9">
        <f>_xlfn.XLOOKUP(Table6[[#This Row],[Order ID]],Table5[OrderID],Table5[OrderDate],"Error",0)</f>
        <v>42617</v>
      </c>
      <c r="I1079" s="6">
        <f>Table6[[#This Row],['[Formatted'] Shipment Dates]]-Table6[[#This Row],[Order Dates]]</f>
        <v>11</v>
      </c>
      <c r="J1079" t="str">
        <f>_xlfn.XLOOKUP(Table6[[#This Row],[Product ID]],Product[Product ID],Product[Product Name],"ERROR",0)</f>
        <v>Gnocchi di nonna Alice</v>
      </c>
      <c r="K1079" t="str">
        <f>_xlfn.XLOOKUP(Table6[[#This Row],[Product Name]],Product[Product Name],Product[Category],"ERROR",0)</f>
        <v xml:space="preserve">Grains/ Cereals </v>
      </c>
      <c r="L1079" t="str">
        <f>_xlfn.XLOOKUP(Table6[[#This Row],[Order ID]],Table5[OrderID],Table5[ShipmentMode],"Error",0)</f>
        <v>DHL</v>
      </c>
    </row>
    <row r="1080" spans="2:12">
      <c r="B1080">
        <v>1079</v>
      </c>
      <c r="C1080">
        <v>10657</v>
      </c>
      <c r="D1080" t="s">
        <v>808</v>
      </c>
      <c r="E1080">
        <v>30</v>
      </c>
      <c r="F1080" t="s">
        <v>1382</v>
      </c>
      <c r="G1080" s="1">
        <f>DATE(LEFT(Table6[[#This Row],[Shipment Date]],4), MID(Table6[[#This Row],[Shipment Date]],5,2), RIGHT(Table6[[#This Row],[Shipment Date]],2))</f>
        <v>42621</v>
      </c>
      <c r="H1080" s="9">
        <f>_xlfn.XLOOKUP(Table6[[#This Row],[Order ID]],Table5[OrderID],Table5[OrderDate],"Error",0)</f>
        <v>42617</v>
      </c>
      <c r="I1080" s="6">
        <f>Table6[[#This Row],['[Formatted'] Shipment Dates]]-Table6[[#This Row],[Order Dates]]</f>
        <v>4</v>
      </c>
      <c r="J1080" t="str">
        <f>_xlfn.XLOOKUP(Table6[[#This Row],[Product ID]],Product[Product ID],Product[Product Name],"ERROR",0)</f>
        <v>Camembert Pierrot</v>
      </c>
      <c r="K1080" t="str">
        <f>_xlfn.XLOOKUP(Table6[[#This Row],[Product Name]],Product[Product Name],Product[Category],"ERROR",0)</f>
        <v>Dairy Products</v>
      </c>
      <c r="L1080" t="str">
        <f>_xlfn.XLOOKUP(Table6[[#This Row],[Order ID]],Table5[OrderID],Table5[ShipmentMode],"Error",0)</f>
        <v>DHL</v>
      </c>
    </row>
    <row r="1081" spans="2:12">
      <c r="B1081">
        <v>1080</v>
      </c>
      <c r="C1081">
        <v>10658</v>
      </c>
      <c r="D1081" t="s">
        <v>703</v>
      </c>
      <c r="E1081">
        <v>60</v>
      </c>
      <c r="F1081" t="s">
        <v>1382</v>
      </c>
      <c r="G1081" s="1">
        <f>DATE(LEFT(Table6[[#This Row],[Shipment Date]],4), MID(Table6[[#This Row],[Shipment Date]],5,2), RIGHT(Table6[[#This Row],[Shipment Date]],2))</f>
        <v>42621</v>
      </c>
      <c r="H1081" s="9">
        <f>_xlfn.XLOOKUP(Table6[[#This Row],[Order ID]],Table5[OrderID],Table5[OrderDate],"Error",0)</f>
        <v>42618</v>
      </c>
      <c r="I1081" s="6">
        <f>Table6[[#This Row],['[Formatted'] Shipment Dates]]-Table6[[#This Row],[Order Dates]]</f>
        <v>3</v>
      </c>
      <c r="J1081" t="str">
        <f>_xlfn.XLOOKUP(Table6[[#This Row],[Product ID]],Product[Product ID],Product[Product Name],"ERROR",0)</f>
        <v>Sir Rodney's Scones</v>
      </c>
      <c r="K1081" t="str">
        <f>_xlfn.XLOOKUP(Table6[[#This Row],[Product Name]],Product[Product Name],Product[Category],"ERROR",0)</f>
        <v>Desserts</v>
      </c>
      <c r="L1081" t="str">
        <f>_xlfn.XLOOKUP(Table6[[#This Row],[Order ID]],Table5[OrderID],Table5[ShipmentMode],"Error",0)</f>
        <v>DHL Express</v>
      </c>
    </row>
    <row r="1082" spans="2:12">
      <c r="B1082">
        <v>1081</v>
      </c>
      <c r="C1082">
        <v>10658</v>
      </c>
      <c r="D1082" t="s">
        <v>754</v>
      </c>
      <c r="E1082">
        <v>70</v>
      </c>
      <c r="F1082" t="s">
        <v>1382</v>
      </c>
      <c r="G1082" s="1">
        <f>DATE(LEFT(Table6[[#This Row],[Shipment Date]],4), MID(Table6[[#This Row],[Shipment Date]],5,2), RIGHT(Table6[[#This Row],[Shipment Date]],2))</f>
        <v>42621</v>
      </c>
      <c r="H1082" s="9">
        <f>_xlfn.XLOOKUP(Table6[[#This Row],[Order ID]],Table5[OrderID],Table5[OrderDate],"Error",0)</f>
        <v>42618</v>
      </c>
      <c r="I1082" s="6">
        <f>Table6[[#This Row],['[Formatted'] Shipment Dates]]-Table6[[#This Row],[Order Dates]]</f>
        <v>3</v>
      </c>
      <c r="J1082" t="str">
        <f>_xlfn.XLOOKUP(Table6[[#This Row],[Product ID]],Product[Product ID],Product[Product Name],"ERROR",0)</f>
        <v>Boston Crab Meat</v>
      </c>
      <c r="K1082" t="str">
        <f>_xlfn.XLOOKUP(Table6[[#This Row],[Product Name]],Product[Product Name],Product[Category],"ERROR",0)</f>
        <v>Seafood</v>
      </c>
      <c r="L1082" t="str">
        <f>_xlfn.XLOOKUP(Table6[[#This Row],[Order ID]],Table5[OrderID],Table5[ShipmentMode],"Error",0)</f>
        <v>DHL Express</v>
      </c>
    </row>
    <row r="1083" spans="2:12">
      <c r="B1083">
        <v>1082</v>
      </c>
      <c r="C1083">
        <v>10658</v>
      </c>
      <c r="D1083" t="s">
        <v>808</v>
      </c>
      <c r="E1083">
        <v>55</v>
      </c>
      <c r="F1083" t="s">
        <v>1382</v>
      </c>
      <c r="G1083" s="1">
        <f>DATE(LEFT(Table6[[#This Row],[Shipment Date]],4), MID(Table6[[#This Row],[Shipment Date]],5,2), RIGHT(Table6[[#This Row],[Shipment Date]],2))</f>
        <v>42621</v>
      </c>
      <c r="H1083" s="9">
        <f>_xlfn.XLOOKUP(Table6[[#This Row],[Order ID]],Table5[OrderID],Table5[OrderDate],"Error",0)</f>
        <v>42618</v>
      </c>
      <c r="I1083" s="6">
        <f>Table6[[#This Row],['[Formatted'] Shipment Dates]]-Table6[[#This Row],[Order Dates]]</f>
        <v>3</v>
      </c>
      <c r="J1083" t="str">
        <f>_xlfn.XLOOKUP(Table6[[#This Row],[Product ID]],Product[Product ID],Product[Product Name],"ERROR",0)</f>
        <v>Camembert Pierrot</v>
      </c>
      <c r="K1083" t="str">
        <f>_xlfn.XLOOKUP(Table6[[#This Row],[Product Name]],Product[Product Name],Product[Category],"ERROR",0)</f>
        <v>Dairy Products</v>
      </c>
      <c r="L1083" t="str">
        <f>_xlfn.XLOOKUP(Table6[[#This Row],[Order ID]],Table5[OrderID],Table5[ShipmentMode],"Error",0)</f>
        <v>DHL Express</v>
      </c>
    </row>
    <row r="1084" spans="2:12">
      <c r="B1084">
        <v>1083</v>
      </c>
      <c r="C1084">
        <v>10658</v>
      </c>
      <c r="D1084" t="s">
        <v>850</v>
      </c>
      <c r="E1084">
        <v>70</v>
      </c>
      <c r="F1084" t="s">
        <v>1384</v>
      </c>
      <c r="G1084" s="1">
        <f>DATE(LEFT(Table6[[#This Row],[Shipment Date]],4), MID(Table6[[#This Row],[Shipment Date]],5,2), RIGHT(Table6[[#This Row],[Shipment Date]],2))</f>
        <v>42623</v>
      </c>
      <c r="H1084" s="9">
        <f>_xlfn.XLOOKUP(Table6[[#This Row],[Order ID]],Table5[OrderID],Table5[OrderDate],"Error",0)</f>
        <v>42618</v>
      </c>
      <c r="I1084" s="6">
        <f>Table6[[#This Row],['[Formatted'] Shipment Dates]]-Table6[[#This Row],[Order Dates]]</f>
        <v>5</v>
      </c>
      <c r="J1084" t="str">
        <f>_xlfn.XLOOKUP(Table6[[#This Row],[Product ID]],Product[Product ID],Product[Product Name],"ERROR",0)</f>
        <v>Original Frankfurter grüne Soße</v>
      </c>
      <c r="K1084" t="str">
        <f>_xlfn.XLOOKUP(Table6[[#This Row],[Product Name]],Product[Product Name],Product[Category],"ERROR",0)</f>
        <v>Condiments</v>
      </c>
      <c r="L1084" t="str">
        <f>_xlfn.XLOOKUP(Table6[[#This Row],[Order ID]],Table5[OrderID],Table5[ShipmentMode],"Error",0)</f>
        <v>DHL Express</v>
      </c>
    </row>
    <row r="1085" spans="2:12">
      <c r="B1085">
        <v>1084</v>
      </c>
      <c r="C1085">
        <v>10659</v>
      </c>
      <c r="D1085" t="s">
        <v>731</v>
      </c>
      <c r="E1085">
        <v>20</v>
      </c>
      <c r="F1085" t="s">
        <v>1384</v>
      </c>
      <c r="G1085" s="1">
        <f>DATE(LEFT(Table6[[#This Row],[Shipment Date]],4), MID(Table6[[#This Row],[Shipment Date]],5,2), RIGHT(Table6[[#This Row],[Shipment Date]],2))</f>
        <v>42623</v>
      </c>
      <c r="H1085" s="9">
        <f>_xlfn.XLOOKUP(Table6[[#This Row],[Order ID]],Table5[OrderID],Table5[OrderDate],"Error",0)</f>
        <v>42618</v>
      </c>
      <c r="I1085" s="6">
        <f>Table6[[#This Row],['[Formatted'] Shipment Dates]]-Table6[[#This Row],[Order Dates]]</f>
        <v>5</v>
      </c>
      <c r="J1085" t="str">
        <f>_xlfn.XLOOKUP(Table6[[#This Row],[Product ID]],Product[Product ID],Product[Product Name],"ERROR",0)</f>
        <v>Gorgonzola Telino</v>
      </c>
      <c r="K1085" t="str">
        <f>_xlfn.XLOOKUP(Table6[[#This Row],[Product Name]],Product[Product Name],Product[Category],"ERROR",0)</f>
        <v>Dairy Products</v>
      </c>
      <c r="L1085" t="str">
        <f>_xlfn.XLOOKUP(Table6[[#This Row],[Order ID]],Table5[OrderID],Table5[ShipmentMode],"Error",0)</f>
        <v>DHL</v>
      </c>
    </row>
    <row r="1086" spans="2:12">
      <c r="B1086">
        <v>1085</v>
      </c>
      <c r="C1086">
        <v>10659</v>
      </c>
      <c r="D1086" t="s">
        <v>754</v>
      </c>
      <c r="E1086">
        <v>24</v>
      </c>
      <c r="F1086" t="s">
        <v>1384</v>
      </c>
      <c r="G1086" s="1">
        <f>DATE(LEFT(Table6[[#This Row],[Shipment Date]],4), MID(Table6[[#This Row],[Shipment Date]],5,2), RIGHT(Table6[[#This Row],[Shipment Date]],2))</f>
        <v>42623</v>
      </c>
      <c r="H1086" s="9">
        <f>_xlfn.XLOOKUP(Table6[[#This Row],[Order ID]],Table5[OrderID],Table5[OrderDate],"Error",0)</f>
        <v>42618</v>
      </c>
      <c r="I1086" s="6">
        <f>Table6[[#This Row],['[Formatted'] Shipment Dates]]-Table6[[#This Row],[Order Dates]]</f>
        <v>5</v>
      </c>
      <c r="J1086" t="str">
        <f>_xlfn.XLOOKUP(Table6[[#This Row],[Product ID]],Product[Product ID],Product[Product Name],"ERROR",0)</f>
        <v>Boston Crab Meat</v>
      </c>
      <c r="K1086" t="str">
        <f>_xlfn.XLOOKUP(Table6[[#This Row],[Product Name]],Product[Product Name],Product[Category],"ERROR",0)</f>
        <v>Seafood</v>
      </c>
      <c r="L1086" t="str">
        <f>_xlfn.XLOOKUP(Table6[[#This Row],[Order ID]],Table5[OrderID],Table5[ShipmentMode],"Error",0)</f>
        <v>DHL</v>
      </c>
    </row>
    <row r="1087" spans="2:12">
      <c r="B1087">
        <v>1086</v>
      </c>
      <c r="C1087">
        <v>10659</v>
      </c>
      <c r="D1087" t="s">
        <v>833</v>
      </c>
      <c r="E1087">
        <v>40</v>
      </c>
      <c r="F1087" t="s">
        <v>1386</v>
      </c>
      <c r="G1087" s="1">
        <f>DATE(LEFT(Table6[[#This Row],[Shipment Date]],4), MID(Table6[[#This Row],[Shipment Date]],5,2), RIGHT(Table6[[#This Row],[Shipment Date]],2))</f>
        <v>42658</v>
      </c>
      <c r="H1087" s="9">
        <f>_xlfn.XLOOKUP(Table6[[#This Row],[Order ID]],Table5[OrderID],Table5[OrderDate],"Error",0)</f>
        <v>42618</v>
      </c>
      <c r="I1087" s="6">
        <f>Table6[[#This Row],['[Formatted'] Shipment Dates]]-Table6[[#This Row],[Order Dates]]</f>
        <v>40</v>
      </c>
      <c r="J1087" t="str">
        <f>_xlfn.XLOOKUP(Table6[[#This Row],[Product ID]],Product[Product ID],Product[Product Name],"ERROR",0)</f>
        <v>Outback Lager</v>
      </c>
      <c r="K1087" t="str">
        <f>_xlfn.XLOOKUP(Table6[[#This Row],[Product Name]],Product[Product Name],Product[Category],"ERROR",0)</f>
        <v xml:space="preserve">Drinks </v>
      </c>
      <c r="L1087" t="str">
        <f>_xlfn.XLOOKUP(Table6[[#This Row],[Order ID]],Table5[OrderID],Table5[ShipmentMode],"Error",0)</f>
        <v>DHL</v>
      </c>
    </row>
    <row r="1088" spans="2:12">
      <c r="B1088">
        <v>1087</v>
      </c>
      <c r="C1088">
        <v>10660</v>
      </c>
      <c r="D1088" t="s">
        <v>701</v>
      </c>
      <c r="E1088">
        <v>21</v>
      </c>
      <c r="F1088" t="s">
        <v>1385</v>
      </c>
      <c r="G1088" s="1">
        <f>DATE(LEFT(Table6[[#This Row],[Shipment Date]],4), MID(Table6[[#This Row],[Shipment Date]],5,2), RIGHT(Table6[[#This Row],[Shipment Date]],2))</f>
        <v>42628</v>
      </c>
      <c r="H1088" s="9">
        <f>_xlfn.XLOOKUP(Table6[[#This Row],[Order ID]],Table5[OrderID],Table5[OrderDate],"Error",0)</f>
        <v>42621</v>
      </c>
      <c r="I1088" s="6">
        <f>Table6[[#This Row],['[Formatted'] Shipment Dates]]-Table6[[#This Row],[Order Dates]]</f>
        <v>7</v>
      </c>
      <c r="J1088" t="str">
        <f>_xlfn.XLOOKUP(Table6[[#This Row],[Product ID]],Product[Product ID],Product[Product Name],"ERROR",0)</f>
        <v>Sir Rodney's Marmalade</v>
      </c>
      <c r="K1088" t="str">
        <f>_xlfn.XLOOKUP(Table6[[#This Row],[Product Name]],Product[Product Name],Product[Category],"ERROR",0)</f>
        <v>Desserts</v>
      </c>
      <c r="L1088" t="str">
        <f>_xlfn.XLOOKUP(Table6[[#This Row],[Order ID]],Table5[OrderID],Table5[ShipmentMode],"Error",0)</f>
        <v>DHL Express</v>
      </c>
    </row>
    <row r="1089" spans="2:12">
      <c r="B1089">
        <v>1088</v>
      </c>
      <c r="C1089">
        <v>10661</v>
      </c>
      <c r="D1089" t="s">
        <v>752</v>
      </c>
      <c r="E1089">
        <v>3</v>
      </c>
      <c r="F1089" t="s">
        <v>1385</v>
      </c>
      <c r="G1089" s="1">
        <f>DATE(LEFT(Table6[[#This Row],[Shipment Date]],4), MID(Table6[[#This Row],[Shipment Date]],5,2), RIGHT(Table6[[#This Row],[Shipment Date]],2))</f>
        <v>42628</v>
      </c>
      <c r="H1089" s="9">
        <f>_xlfn.XLOOKUP(Table6[[#This Row],[Order ID]],Table5[OrderID],Table5[OrderDate],"Error",0)</f>
        <v>42622</v>
      </c>
      <c r="I1089" s="6">
        <f>Table6[[#This Row],['[Formatted'] Shipment Dates]]-Table6[[#This Row],[Order Dates]]</f>
        <v>6</v>
      </c>
      <c r="J1089" t="str">
        <f>_xlfn.XLOOKUP(Table6[[#This Row],[Product ID]],Product[Product ID],Product[Product Name],"ERROR",0)</f>
        <v>Chartreuse verte</v>
      </c>
      <c r="K1089" t="str">
        <f>_xlfn.XLOOKUP(Table6[[#This Row],[Product Name]],Product[Product Name],Product[Category],"ERROR",0)</f>
        <v xml:space="preserve">Drinks </v>
      </c>
      <c r="L1089" t="str">
        <f>_xlfn.XLOOKUP(Table6[[#This Row],[Order ID]],Table5[OrderID],Table5[ShipmentMode],"Error",0)</f>
        <v>UPS</v>
      </c>
    </row>
    <row r="1090" spans="2:12">
      <c r="B1090">
        <v>1089</v>
      </c>
      <c r="C1090">
        <v>10661</v>
      </c>
      <c r="D1090" t="s">
        <v>801</v>
      </c>
      <c r="E1090">
        <v>49</v>
      </c>
      <c r="F1090" t="s">
        <v>1387</v>
      </c>
      <c r="G1090" s="1">
        <f>DATE(LEFT(Table6[[#This Row],[Shipment Date]],4), MID(Table6[[#This Row],[Shipment Date]],5,2), RIGHT(Table6[[#This Row],[Shipment Date]],2))</f>
        <v>42631</v>
      </c>
      <c r="H1090" s="9">
        <f>_xlfn.XLOOKUP(Table6[[#This Row],[Order ID]],Table5[OrderID],Table5[OrderDate],"Error",0)</f>
        <v>42622</v>
      </c>
      <c r="I1090" s="6">
        <f>Table6[[#This Row],['[Formatted'] Shipment Dates]]-Table6[[#This Row],[Order Dates]]</f>
        <v>9</v>
      </c>
      <c r="J1090" t="str">
        <f>_xlfn.XLOOKUP(Table6[[#This Row],[Product ID]],Product[Product ID],Product[Product Name],"ERROR",0)</f>
        <v>Escargots de Bourgogne</v>
      </c>
      <c r="K1090" t="str">
        <f>_xlfn.XLOOKUP(Table6[[#This Row],[Product Name]],Product[Product Name],Product[Category],"ERROR",0)</f>
        <v>Seafood</v>
      </c>
      <c r="L1090" t="str">
        <f>_xlfn.XLOOKUP(Table6[[#This Row],[Order ID]],Table5[OrderID],Table5[ShipmentMode],"Error",0)</f>
        <v>UPS</v>
      </c>
    </row>
    <row r="1091" spans="2:12">
      <c r="B1091">
        <v>1090</v>
      </c>
      <c r="C1091">
        <v>10662</v>
      </c>
      <c r="D1091" t="s">
        <v>828</v>
      </c>
      <c r="E1091">
        <v>10</v>
      </c>
      <c r="F1091" t="s">
        <v>1388</v>
      </c>
      <c r="G1091" s="1">
        <f>DATE(LEFT(Table6[[#This Row],[Shipment Date]],4), MID(Table6[[#This Row],[Shipment Date]],5,2), RIGHT(Table6[[#This Row],[Shipment Date]],2))</f>
        <v>42646</v>
      </c>
      <c r="H1091" s="9">
        <f>_xlfn.XLOOKUP(Table6[[#This Row],[Order ID]],Table5[OrderID],Table5[OrderDate],"Error",0)</f>
        <v>42622</v>
      </c>
      <c r="I1091" s="6">
        <f>Table6[[#This Row],['[Formatted'] Shipment Dates]]-Table6[[#This Row],[Order Dates]]</f>
        <v>24</v>
      </c>
      <c r="J1091" t="str">
        <f>_xlfn.XLOOKUP(Table6[[#This Row],[Product ID]],Product[Product ID],Product[Product Name],"ERROR",0)</f>
        <v>Scottish Longbreads</v>
      </c>
      <c r="K1091" t="str">
        <f>_xlfn.XLOOKUP(Table6[[#This Row],[Product Name]],Product[Product Name],Product[Category],"ERROR",0)</f>
        <v>Desserts</v>
      </c>
      <c r="L1091" t="str">
        <f>_xlfn.XLOOKUP(Table6[[#This Row],[Order ID]],Table5[OrderID],Table5[ShipmentMode],"Error",0)</f>
        <v>DHL</v>
      </c>
    </row>
    <row r="1092" spans="2:12">
      <c r="B1092">
        <v>1091</v>
      </c>
      <c r="C1092">
        <v>10663</v>
      </c>
      <c r="D1092" t="s">
        <v>754</v>
      </c>
      <c r="E1092">
        <v>30</v>
      </c>
      <c r="F1092" t="s">
        <v>1388</v>
      </c>
      <c r="G1092" s="1">
        <f>DATE(LEFT(Table6[[#This Row],[Shipment Date]],4), MID(Table6[[#This Row],[Shipment Date]],5,2), RIGHT(Table6[[#This Row],[Shipment Date]],2))</f>
        <v>42646</v>
      </c>
      <c r="H1092" s="9">
        <f>_xlfn.XLOOKUP(Table6[[#This Row],[Order ID]],Table5[OrderID],Table5[OrderDate],"Error",0)</f>
        <v>42623</v>
      </c>
      <c r="I1092" s="6">
        <f>Table6[[#This Row],['[Formatted'] Shipment Dates]]-Table6[[#This Row],[Order Dates]]</f>
        <v>23</v>
      </c>
      <c r="J1092" t="str">
        <f>_xlfn.XLOOKUP(Table6[[#This Row],[Product ID]],Product[Product ID],Product[Product Name],"ERROR",0)</f>
        <v>Boston Crab Meat</v>
      </c>
      <c r="K1092" t="str">
        <f>_xlfn.XLOOKUP(Table6[[#This Row],[Product Name]],Product[Product Name],Product[Category],"ERROR",0)</f>
        <v>Seafood</v>
      </c>
      <c r="L1092" t="str">
        <f>_xlfn.XLOOKUP(Table6[[#This Row],[Order ID]],Table5[OrderID],Table5[ShipmentMode],"Error",0)</f>
        <v>DHL</v>
      </c>
    </row>
    <row r="1093" spans="2:12">
      <c r="B1093">
        <v>1092</v>
      </c>
      <c r="C1093">
        <v>10663</v>
      </c>
      <c r="D1093" t="s">
        <v>759</v>
      </c>
      <c r="E1093">
        <v>30</v>
      </c>
      <c r="F1093" t="s">
        <v>1388</v>
      </c>
      <c r="G1093" s="1">
        <f>DATE(LEFT(Table6[[#This Row],[Shipment Date]],4), MID(Table6[[#This Row],[Shipment Date]],5,2), RIGHT(Table6[[#This Row],[Shipment Date]],2))</f>
        <v>42646</v>
      </c>
      <c r="H1093" s="9">
        <f>_xlfn.XLOOKUP(Table6[[#This Row],[Order ID]],Table5[OrderID],Table5[OrderDate],"Error",0)</f>
        <v>42623</v>
      </c>
      <c r="I1093" s="6">
        <f>Table6[[#This Row],['[Formatted'] Shipment Dates]]-Table6[[#This Row],[Order Dates]]</f>
        <v>23</v>
      </c>
      <c r="J1093" t="str">
        <f>_xlfn.XLOOKUP(Table6[[#This Row],[Product ID]],Product[Product ID],Product[Product Name],"ERROR",0)</f>
        <v>Singaporean Hokkien Fried Mee</v>
      </c>
      <c r="K1093" t="str">
        <f>_xlfn.XLOOKUP(Table6[[#This Row],[Product Name]],Product[Product Name],Product[Category],"ERROR",0)</f>
        <v xml:space="preserve">Grains/ Cereals </v>
      </c>
      <c r="L1093" t="str">
        <f>_xlfn.XLOOKUP(Table6[[#This Row],[Order ID]],Table5[OrderID],Table5[ShipmentMode],"Error",0)</f>
        <v>DHL</v>
      </c>
    </row>
    <row r="1094" spans="2:12">
      <c r="B1094">
        <v>1093</v>
      </c>
      <c r="C1094">
        <v>10663</v>
      </c>
      <c r="D1094" t="s">
        <v>784</v>
      </c>
      <c r="E1094">
        <v>20</v>
      </c>
      <c r="F1094" t="s">
        <v>1383</v>
      </c>
      <c r="G1094" s="1">
        <f>DATE(LEFT(Table6[[#This Row],[Shipment Date]],4), MID(Table6[[#This Row],[Shipment Date]],5,2), RIGHT(Table6[[#This Row],[Shipment Date]],2))</f>
        <v>42632</v>
      </c>
      <c r="H1094" s="9">
        <f>_xlfn.XLOOKUP(Table6[[#This Row],[Order ID]],Table5[OrderID],Table5[OrderDate],"Error",0)</f>
        <v>42623</v>
      </c>
      <c r="I1094" s="6">
        <f>Table6[[#This Row],['[Formatted'] Shipment Dates]]-Table6[[#This Row],[Order Dates]]</f>
        <v>9</v>
      </c>
      <c r="J1094" t="str">
        <f>_xlfn.XLOOKUP(Table6[[#This Row],[Product ID]],Product[Product ID],Product[Product Name],"ERROR",0)</f>
        <v>Manjimup Dried Apples</v>
      </c>
      <c r="K1094" t="str">
        <f>_xlfn.XLOOKUP(Table6[[#This Row],[Product Name]],Product[Product Name],Product[Category],"ERROR",0)</f>
        <v xml:space="preserve">Produce </v>
      </c>
      <c r="L1094" t="str">
        <f>_xlfn.XLOOKUP(Table6[[#This Row],[Order ID]],Table5[OrderID],Table5[ShipmentMode],"Error",0)</f>
        <v>DHL</v>
      </c>
    </row>
    <row r="1095" spans="2:12">
      <c r="B1095">
        <v>1094</v>
      </c>
      <c r="C1095">
        <v>10664</v>
      </c>
      <c r="D1095" t="s">
        <v>677</v>
      </c>
      <c r="E1095">
        <v>24</v>
      </c>
      <c r="F1095" t="s">
        <v>1383</v>
      </c>
      <c r="G1095" s="1">
        <f>DATE(LEFT(Table6[[#This Row],[Shipment Date]],4), MID(Table6[[#This Row],[Shipment Date]],5,2), RIGHT(Table6[[#This Row],[Shipment Date]],2))</f>
        <v>42632</v>
      </c>
      <c r="H1095" s="9">
        <f>_xlfn.XLOOKUP(Table6[[#This Row],[Order ID]],Table5[OrderID],Table5[OrderDate],"Error",0)</f>
        <v>42623</v>
      </c>
      <c r="I1095" s="6">
        <f>Table6[[#This Row],['[Formatted'] Shipment Dates]]-Table6[[#This Row],[Order Dates]]</f>
        <v>9</v>
      </c>
      <c r="J1095" t="str">
        <f>_xlfn.XLOOKUP(Table6[[#This Row],[Product ID]],Product[Product ID],Product[Product Name],"ERROR",0)</f>
        <v>Ikura</v>
      </c>
      <c r="K1095" t="str">
        <f>_xlfn.XLOOKUP(Table6[[#This Row],[Product Name]],Product[Product Name],Product[Category],"ERROR",0)</f>
        <v>Seafood</v>
      </c>
      <c r="L1095" t="str">
        <f>_xlfn.XLOOKUP(Table6[[#This Row],[Order ID]],Table5[OrderID],Table5[ShipmentMode],"Error",0)</f>
        <v>UPS</v>
      </c>
    </row>
    <row r="1096" spans="2:12">
      <c r="B1096">
        <v>1095</v>
      </c>
      <c r="C1096">
        <v>10664</v>
      </c>
      <c r="D1096" t="s">
        <v>796</v>
      </c>
      <c r="E1096">
        <v>12</v>
      </c>
      <c r="F1096" t="s">
        <v>1383</v>
      </c>
      <c r="G1096" s="1">
        <f>DATE(LEFT(Table6[[#This Row],[Shipment Date]],4), MID(Table6[[#This Row],[Shipment Date]],5,2), RIGHT(Table6[[#This Row],[Shipment Date]],2))</f>
        <v>42632</v>
      </c>
      <c r="H1096" s="9">
        <f>_xlfn.XLOOKUP(Table6[[#This Row],[Order ID]],Table5[OrderID],Table5[OrderDate],"Error",0)</f>
        <v>42623</v>
      </c>
      <c r="I1096" s="6">
        <f>Table6[[#This Row],['[Formatted'] Shipment Dates]]-Table6[[#This Row],[Order Dates]]</f>
        <v>9</v>
      </c>
      <c r="J1096" t="str">
        <f>_xlfn.XLOOKUP(Table6[[#This Row],[Product ID]],Product[Product ID],Product[Product Name],"ERROR",0)</f>
        <v>Gnocchi di nonna Alice</v>
      </c>
      <c r="K1096" t="str">
        <f>_xlfn.XLOOKUP(Table6[[#This Row],[Product Name]],Product[Product Name],Product[Category],"ERROR",0)</f>
        <v xml:space="preserve">Grains/ Cereals </v>
      </c>
      <c r="L1096" t="str">
        <f>_xlfn.XLOOKUP(Table6[[#This Row],[Order ID]],Table5[OrderID],Table5[ShipmentMode],"Error",0)</f>
        <v>UPS</v>
      </c>
    </row>
    <row r="1097" spans="2:12">
      <c r="B1097">
        <v>1096</v>
      </c>
      <c r="C1097">
        <v>10664</v>
      </c>
      <c r="D1097" t="s">
        <v>821</v>
      </c>
      <c r="E1097">
        <v>15</v>
      </c>
      <c r="F1097" t="s">
        <v>1389</v>
      </c>
      <c r="G1097" s="1">
        <f>DATE(LEFT(Table6[[#This Row],[Shipment Date]],4), MID(Table6[[#This Row],[Shipment Date]],5,2), RIGHT(Table6[[#This Row],[Shipment Date]],2))</f>
        <v>42630</v>
      </c>
      <c r="H1097" s="9">
        <f>_xlfn.XLOOKUP(Table6[[#This Row],[Order ID]],Table5[OrderID],Table5[OrderDate],"Error",0)</f>
        <v>42623</v>
      </c>
      <c r="I1097" s="6">
        <f>Table6[[#This Row],['[Formatted'] Shipment Dates]]-Table6[[#This Row],[Order Dates]]</f>
        <v>7</v>
      </c>
      <c r="J1097" t="str">
        <f>_xlfn.XLOOKUP(Table6[[#This Row],[Product ID]],Product[Product ID],Product[Product Name],"ERROR",0)</f>
        <v>Louisiana Fiery Hot Pepper Sauce</v>
      </c>
      <c r="K1097" t="str">
        <f>_xlfn.XLOOKUP(Table6[[#This Row],[Product Name]],Product[Product Name],Product[Category],"ERROR",0)</f>
        <v>Condiments</v>
      </c>
      <c r="L1097" t="str">
        <f>_xlfn.XLOOKUP(Table6[[#This Row],[Order ID]],Table5[OrderID],Table5[ShipmentMode],"Error",0)</f>
        <v>UPS</v>
      </c>
    </row>
    <row r="1098" spans="2:12">
      <c r="B1098">
        <v>1097</v>
      </c>
      <c r="C1098">
        <v>10665</v>
      </c>
      <c r="D1098" t="s">
        <v>784</v>
      </c>
      <c r="E1098">
        <v>20</v>
      </c>
      <c r="F1098" t="s">
        <v>1389</v>
      </c>
      <c r="G1098" s="1">
        <f>DATE(LEFT(Table6[[#This Row],[Shipment Date]],4), MID(Table6[[#This Row],[Shipment Date]],5,2), RIGHT(Table6[[#This Row],[Shipment Date]],2))</f>
        <v>42630</v>
      </c>
      <c r="H1098" s="9">
        <f>_xlfn.XLOOKUP(Table6[[#This Row],[Order ID]],Table5[OrderID],Table5[OrderDate],"Error",0)</f>
        <v>42624</v>
      </c>
      <c r="I1098" s="6">
        <f>Table6[[#This Row],['[Formatted'] Shipment Dates]]-Table6[[#This Row],[Order Dates]]</f>
        <v>6</v>
      </c>
      <c r="J1098" t="str">
        <f>_xlfn.XLOOKUP(Table6[[#This Row],[Product ID]],Product[Product ID],Product[Product Name],"ERROR",0)</f>
        <v>Manjimup Dried Apples</v>
      </c>
      <c r="K1098" t="str">
        <f>_xlfn.XLOOKUP(Table6[[#This Row],[Product Name]],Product[Product Name],Product[Category],"ERROR",0)</f>
        <v xml:space="preserve">Produce </v>
      </c>
      <c r="L1098" t="str">
        <f>_xlfn.XLOOKUP(Table6[[#This Row],[Order ID]],Table5[OrderID],Table5[ShipmentMode],"Error",0)</f>
        <v>DHL</v>
      </c>
    </row>
    <row r="1099" spans="2:12">
      <c r="B1099">
        <v>1098</v>
      </c>
      <c r="C1099">
        <v>10665</v>
      </c>
      <c r="D1099" t="s">
        <v>804</v>
      </c>
      <c r="E1099">
        <v>1</v>
      </c>
      <c r="F1099" t="s">
        <v>1389</v>
      </c>
      <c r="G1099" s="1">
        <f>DATE(LEFT(Table6[[#This Row],[Shipment Date]],4), MID(Table6[[#This Row],[Shipment Date]],5,2), RIGHT(Table6[[#This Row],[Shipment Date]],2))</f>
        <v>42630</v>
      </c>
      <c r="H1099" s="9">
        <f>_xlfn.XLOOKUP(Table6[[#This Row],[Order ID]],Table5[OrderID],Table5[OrderDate],"Error",0)</f>
        <v>42624</v>
      </c>
      <c r="I1099" s="6">
        <f>Table6[[#This Row],['[Formatted'] Shipment Dates]]-Table6[[#This Row],[Order Dates]]</f>
        <v>6</v>
      </c>
      <c r="J1099" t="str">
        <f>_xlfn.XLOOKUP(Table6[[#This Row],[Product ID]],Product[Product ID],Product[Product Name],"ERROR",0)</f>
        <v>Raclette Courdavault</v>
      </c>
      <c r="K1099" t="str">
        <f>_xlfn.XLOOKUP(Table6[[#This Row],[Product Name]],Product[Product Name],Product[Category],"ERROR",0)</f>
        <v>Dairy Products</v>
      </c>
      <c r="L1099" t="str">
        <f>_xlfn.XLOOKUP(Table6[[#This Row],[Order ID]],Table5[OrderID],Table5[ShipmentMode],"Error",0)</f>
        <v>DHL</v>
      </c>
    </row>
    <row r="1100" spans="2:12">
      <c r="B1100">
        <v>1099</v>
      </c>
      <c r="C1100">
        <v>10665</v>
      </c>
      <c r="D1100" t="s">
        <v>848</v>
      </c>
      <c r="E1100">
        <v>10</v>
      </c>
      <c r="F1100" t="s">
        <v>1390</v>
      </c>
      <c r="G1100" s="1">
        <f>DATE(LEFT(Table6[[#This Row],[Shipment Date]],4), MID(Table6[[#This Row],[Shipment Date]],5,2), RIGHT(Table6[[#This Row],[Shipment Date]],2))</f>
        <v>42635</v>
      </c>
      <c r="H1100" s="9">
        <f>_xlfn.XLOOKUP(Table6[[#This Row],[Order ID]],Table5[OrderID],Table5[OrderDate],"Error",0)</f>
        <v>42624</v>
      </c>
      <c r="I1100" s="6">
        <f>Table6[[#This Row],['[Formatted'] Shipment Dates]]-Table6[[#This Row],[Order Dates]]</f>
        <v>11</v>
      </c>
      <c r="J1100" t="str">
        <f>_xlfn.XLOOKUP(Table6[[#This Row],[Product ID]],Product[Product ID],Product[Product Name],"ERROR",0)</f>
        <v>Lakkalikööri</v>
      </c>
      <c r="K1100" t="str">
        <f>_xlfn.XLOOKUP(Table6[[#This Row],[Product Name]],Product[Product Name],Product[Category],"ERROR",0)</f>
        <v xml:space="preserve">Drinks </v>
      </c>
      <c r="L1100" t="str">
        <f>_xlfn.XLOOKUP(Table6[[#This Row],[Order ID]],Table5[OrderID],Table5[ShipmentMode],"Error",0)</f>
        <v>DHL</v>
      </c>
    </row>
    <row r="1101" spans="2:12">
      <c r="B1101">
        <v>1100</v>
      </c>
      <c r="C1101">
        <v>10666</v>
      </c>
      <c r="D1101" t="s">
        <v>726</v>
      </c>
      <c r="E1101">
        <v>36</v>
      </c>
      <c r="F1101" t="s">
        <v>1390</v>
      </c>
      <c r="G1101" s="1">
        <f>DATE(LEFT(Table6[[#This Row],[Shipment Date]],4), MID(Table6[[#This Row],[Shipment Date]],5,2), RIGHT(Table6[[#This Row],[Shipment Date]],2))</f>
        <v>42635</v>
      </c>
      <c r="H1101" s="9">
        <f>_xlfn.XLOOKUP(Table6[[#This Row],[Order ID]],Table5[OrderID],Table5[OrderDate],"Error",0)</f>
        <v>42625</v>
      </c>
      <c r="I1101" s="6">
        <f>Table6[[#This Row],['[Formatted'] Shipment Dates]]-Table6[[#This Row],[Order Dates]]</f>
        <v>10</v>
      </c>
      <c r="J1101" t="str">
        <f>_xlfn.XLOOKUP(Table6[[#This Row],[Product ID]],Product[Product ID],Product[Product Name],"ERROR",0)</f>
        <v>Thüringer Rostbratwurst</v>
      </c>
      <c r="K1101" t="str">
        <f>_xlfn.XLOOKUP(Table6[[#This Row],[Product Name]],Product[Product Name],Product[Category],"ERROR",0)</f>
        <v>Meat/ Poultry</v>
      </c>
      <c r="L1101" t="str">
        <f>_xlfn.XLOOKUP(Table6[[#This Row],[Order ID]],Table5[OrderID],Table5[ShipmentMode],"Error",0)</f>
        <v>DHL</v>
      </c>
    </row>
    <row r="1102" spans="2:12">
      <c r="B1102">
        <v>1101</v>
      </c>
      <c r="C1102">
        <v>10666</v>
      </c>
      <c r="D1102" t="s">
        <v>821</v>
      </c>
      <c r="E1102">
        <v>10</v>
      </c>
      <c r="F1102" t="s">
        <v>1383</v>
      </c>
      <c r="G1102" s="1">
        <f>DATE(LEFT(Table6[[#This Row],[Shipment Date]],4), MID(Table6[[#This Row],[Shipment Date]],5,2), RIGHT(Table6[[#This Row],[Shipment Date]],2))</f>
        <v>42632</v>
      </c>
      <c r="H1102" s="9">
        <f>_xlfn.XLOOKUP(Table6[[#This Row],[Order ID]],Table5[OrderID],Table5[OrderDate],"Error",0)</f>
        <v>42625</v>
      </c>
      <c r="I1102" s="6">
        <f>Table6[[#This Row],['[Formatted'] Shipment Dates]]-Table6[[#This Row],[Order Dates]]</f>
        <v>7</v>
      </c>
      <c r="J1102" t="str">
        <f>_xlfn.XLOOKUP(Table6[[#This Row],[Product ID]],Product[Product ID],Product[Product Name],"ERROR",0)</f>
        <v>Louisiana Fiery Hot Pepper Sauce</v>
      </c>
      <c r="K1102" t="str">
        <f>_xlfn.XLOOKUP(Table6[[#This Row],[Product Name]],Product[Product Name],Product[Category],"ERROR",0)</f>
        <v>Condiments</v>
      </c>
      <c r="L1102" t="str">
        <f>_xlfn.XLOOKUP(Table6[[#This Row],[Order ID]],Table5[OrderID],Table5[ShipmentMode],"Error",0)</f>
        <v>DHL</v>
      </c>
    </row>
    <row r="1103" spans="2:12">
      <c r="B1103">
        <v>1102</v>
      </c>
      <c r="C1103">
        <v>10667</v>
      </c>
      <c r="D1103" t="s">
        <v>831</v>
      </c>
      <c r="E1103">
        <v>45</v>
      </c>
      <c r="F1103" t="s">
        <v>1383</v>
      </c>
      <c r="G1103" s="1">
        <f>DATE(LEFT(Table6[[#This Row],[Shipment Date]],4), MID(Table6[[#This Row],[Shipment Date]],5,2), RIGHT(Table6[[#This Row],[Shipment Date]],2))</f>
        <v>42632</v>
      </c>
      <c r="H1103" s="9">
        <f>_xlfn.XLOOKUP(Table6[[#This Row],[Order ID]],Table5[OrderID],Table5[OrderDate],"Error",0)</f>
        <v>42625</v>
      </c>
      <c r="I1103" s="6">
        <f>Table6[[#This Row],['[Formatted'] Shipment Dates]]-Table6[[#This Row],[Order Dates]]</f>
        <v>7</v>
      </c>
      <c r="J1103" t="str">
        <f>_xlfn.XLOOKUP(Table6[[#This Row],[Product ID]],Product[Product ID],Product[Product Name],"ERROR",0)</f>
        <v>Gudbrandsdalsost</v>
      </c>
      <c r="K1103" t="str">
        <f>_xlfn.XLOOKUP(Table6[[#This Row],[Product Name]],Product[Product Name],Product[Category],"ERROR",0)</f>
        <v>Dairy Products</v>
      </c>
      <c r="L1103" t="str">
        <f>_xlfn.XLOOKUP(Table6[[#This Row],[Order ID]],Table5[OrderID],Table5[ShipmentMode],"Error",0)</f>
        <v>DHL Express</v>
      </c>
    </row>
    <row r="1104" spans="2:12">
      <c r="B1104">
        <v>1103</v>
      </c>
      <c r="C1104">
        <v>10667</v>
      </c>
      <c r="D1104" t="s">
        <v>835</v>
      </c>
      <c r="E1104">
        <v>14</v>
      </c>
      <c r="F1104" t="s">
        <v>1391</v>
      </c>
      <c r="G1104" s="1">
        <f>DATE(LEFT(Table6[[#This Row],[Shipment Date]],4), MID(Table6[[#This Row],[Shipment Date]],5,2), RIGHT(Table6[[#This Row],[Shipment Date]],2))</f>
        <v>42636</v>
      </c>
      <c r="H1104" s="9">
        <f>_xlfn.XLOOKUP(Table6[[#This Row],[Order ID]],Table5[OrderID],Table5[OrderDate],"Error",0)</f>
        <v>42625</v>
      </c>
      <c r="I1104" s="6">
        <f>Table6[[#This Row],['[Formatted'] Shipment Dates]]-Table6[[#This Row],[Order Dates]]</f>
        <v>11</v>
      </c>
      <c r="J1104" t="str">
        <f>_xlfn.XLOOKUP(Table6[[#This Row],[Product ID]],Product[Product ID],Product[Product Name],"ERROR",0)</f>
        <v>Flotemysost</v>
      </c>
      <c r="K1104" t="str">
        <f>_xlfn.XLOOKUP(Table6[[#This Row],[Product Name]],Product[Product Name],Product[Category],"ERROR",0)</f>
        <v>Dairy Products</v>
      </c>
      <c r="L1104" t="str">
        <f>_xlfn.XLOOKUP(Table6[[#This Row],[Order ID]],Table5[OrderID],Table5[ShipmentMode],"Error",0)</f>
        <v>DHL Express</v>
      </c>
    </row>
    <row r="1105" spans="2:12">
      <c r="B1105">
        <v>1104</v>
      </c>
      <c r="C1105">
        <v>10668</v>
      </c>
      <c r="D1105" t="s">
        <v>731</v>
      </c>
      <c r="E1105">
        <v>8</v>
      </c>
      <c r="F1105" t="s">
        <v>1391</v>
      </c>
      <c r="G1105" s="1">
        <f>DATE(LEFT(Table6[[#This Row],[Shipment Date]],4), MID(Table6[[#This Row],[Shipment Date]],5,2), RIGHT(Table6[[#This Row],[Shipment Date]],2))</f>
        <v>42636</v>
      </c>
      <c r="H1105" s="9">
        <f>_xlfn.XLOOKUP(Table6[[#This Row],[Order ID]],Table5[OrderID],Table5[OrderDate],"Error",0)</f>
        <v>42628</v>
      </c>
      <c r="I1105" s="6">
        <f>Table6[[#This Row],['[Formatted'] Shipment Dates]]-Table6[[#This Row],[Order Dates]]</f>
        <v>8</v>
      </c>
      <c r="J1105" t="str">
        <f>_xlfn.XLOOKUP(Table6[[#This Row],[Product ID]],Product[Product ID],Product[Product Name],"ERROR",0)</f>
        <v>Gorgonzola Telino</v>
      </c>
      <c r="K1105" t="str">
        <f>_xlfn.XLOOKUP(Table6[[#This Row],[Product Name]],Product[Product Name],Product[Category],"ERROR",0)</f>
        <v>Dairy Products</v>
      </c>
      <c r="L1105" t="str">
        <f>_xlfn.XLOOKUP(Table6[[#This Row],[Order ID]],Table5[OrderID],Table5[ShipmentMode],"Error",0)</f>
        <v>DHL</v>
      </c>
    </row>
    <row r="1106" spans="2:12">
      <c r="B1106">
        <v>1105</v>
      </c>
      <c r="C1106">
        <v>10668</v>
      </c>
      <c r="D1106" t="s">
        <v>794</v>
      </c>
      <c r="E1106">
        <v>4</v>
      </c>
      <c r="F1106" t="s">
        <v>1391</v>
      </c>
      <c r="G1106" s="1">
        <f>DATE(LEFT(Table6[[#This Row],[Shipment Date]],4), MID(Table6[[#This Row],[Shipment Date]],5,2), RIGHT(Table6[[#This Row],[Shipment Date]],2))</f>
        <v>42636</v>
      </c>
      <c r="H1106" s="9">
        <f>_xlfn.XLOOKUP(Table6[[#This Row],[Order ID]],Table5[OrderID],Table5[OrderDate],"Error",0)</f>
        <v>42628</v>
      </c>
      <c r="I1106" s="6">
        <f>Table6[[#This Row],['[Formatted'] Shipment Dates]]-Table6[[#This Row],[Order Dates]]</f>
        <v>8</v>
      </c>
      <c r="J1106" t="str">
        <f>_xlfn.XLOOKUP(Table6[[#This Row],[Product ID]],Product[Product ID],Product[Product Name],"ERROR",0)</f>
        <v>Pâté chinois</v>
      </c>
      <c r="K1106" t="str">
        <f>_xlfn.XLOOKUP(Table6[[#This Row],[Product Name]],Product[Product Name],Product[Category],"ERROR",0)</f>
        <v>Meat/ Poultry</v>
      </c>
      <c r="L1106" t="str">
        <f>_xlfn.XLOOKUP(Table6[[#This Row],[Order ID]],Table5[OrderID],Table5[ShipmentMode],"Error",0)</f>
        <v>DHL</v>
      </c>
    </row>
    <row r="1107" spans="2:12">
      <c r="B1107">
        <v>1106</v>
      </c>
      <c r="C1107">
        <v>10668</v>
      </c>
      <c r="D1107" t="s">
        <v>819</v>
      </c>
      <c r="E1107">
        <v>15</v>
      </c>
      <c r="F1107" t="s">
        <v>1390</v>
      </c>
      <c r="G1107" s="1">
        <f>DATE(LEFT(Table6[[#This Row],[Shipment Date]],4), MID(Table6[[#This Row],[Shipment Date]],5,2), RIGHT(Table6[[#This Row],[Shipment Date]],2))</f>
        <v>42635</v>
      </c>
      <c r="H1107" s="9">
        <f>_xlfn.XLOOKUP(Table6[[#This Row],[Order ID]],Table5[OrderID],Table5[OrderDate],"Error",0)</f>
        <v>42628</v>
      </c>
      <c r="I1107" s="6">
        <f>Table6[[#This Row],['[Formatted'] Shipment Dates]]-Table6[[#This Row],[Order Dates]]</f>
        <v>7</v>
      </c>
      <c r="J1107" t="str">
        <f>_xlfn.XLOOKUP(Table6[[#This Row],[Product ID]],Product[Product ID],Product[Product Name],"ERROR",0)</f>
        <v>Wimmers gute Semmelknödel</v>
      </c>
      <c r="K1107" t="str">
        <f>_xlfn.XLOOKUP(Table6[[#This Row],[Product Name]],Product[Product Name],Product[Category],"ERROR",0)</f>
        <v xml:space="preserve">Grains/ Cereals </v>
      </c>
      <c r="L1107" t="str">
        <f>_xlfn.XLOOKUP(Table6[[#This Row],[Order ID]],Table5[OrderID],Table5[ShipmentMode],"Error",0)</f>
        <v>DHL</v>
      </c>
    </row>
    <row r="1108" spans="2:12">
      <c r="B1108">
        <v>1107</v>
      </c>
      <c r="C1108">
        <v>10669</v>
      </c>
      <c r="D1108" t="s">
        <v>744</v>
      </c>
      <c r="E1108">
        <v>30</v>
      </c>
      <c r="F1108" t="s">
        <v>1387</v>
      </c>
      <c r="G1108" s="1">
        <f>DATE(LEFT(Table6[[#This Row],[Shipment Date]],4), MID(Table6[[#This Row],[Shipment Date]],5,2), RIGHT(Table6[[#This Row],[Shipment Date]],2))</f>
        <v>42631</v>
      </c>
      <c r="H1108" s="9">
        <f>_xlfn.XLOOKUP(Table6[[#This Row],[Order ID]],Table5[OrderID],Table5[OrderDate],"Error",0)</f>
        <v>42628</v>
      </c>
      <c r="I1108" s="6">
        <f>Table6[[#This Row],['[Formatted'] Shipment Dates]]-Table6[[#This Row],[Order Dates]]</f>
        <v>3</v>
      </c>
      <c r="J1108" t="str">
        <f>_xlfn.XLOOKUP(Table6[[#This Row],[Product ID]],Product[Product ID],Product[Product Name],"ERROR",0)</f>
        <v>Inlagd Sill</v>
      </c>
      <c r="K1108" t="str">
        <f>_xlfn.XLOOKUP(Table6[[#This Row],[Product Name]],Product[Product Name],Product[Category],"ERROR",0)</f>
        <v>Seafood</v>
      </c>
      <c r="L1108" t="str">
        <f>_xlfn.XLOOKUP(Table6[[#This Row],[Order ID]],Table5[OrderID],Table5[ShipmentMode],"Error",0)</f>
        <v>DHL Express</v>
      </c>
    </row>
    <row r="1109" spans="2:12">
      <c r="B1109">
        <v>1108</v>
      </c>
      <c r="C1109">
        <v>10670</v>
      </c>
      <c r="D1109" t="s">
        <v>709</v>
      </c>
      <c r="E1109">
        <v>32</v>
      </c>
      <c r="F1109" t="s">
        <v>1387</v>
      </c>
      <c r="G1109" s="1">
        <f>DATE(LEFT(Table6[[#This Row],[Shipment Date]],4), MID(Table6[[#This Row],[Shipment Date]],5,2), RIGHT(Table6[[#This Row],[Shipment Date]],2))</f>
        <v>42631</v>
      </c>
      <c r="H1109" s="9">
        <f>_xlfn.XLOOKUP(Table6[[#This Row],[Order ID]],Table5[OrderID],Table5[OrderDate],"Error",0)</f>
        <v>42629</v>
      </c>
      <c r="I1109" s="6">
        <f>Table6[[#This Row],['[Formatted'] Shipment Dates]]-Table6[[#This Row],[Order Dates]]</f>
        <v>2</v>
      </c>
      <c r="J1109" t="str">
        <f>_xlfn.XLOOKUP(Table6[[#This Row],[Product ID]],Product[Product ID],Product[Product Name],"ERROR",0)</f>
        <v>Tunnbröd</v>
      </c>
      <c r="K1109" t="str">
        <f>_xlfn.XLOOKUP(Table6[[#This Row],[Product Name]],Product[Product Name],Product[Category],"ERROR",0)</f>
        <v xml:space="preserve">Grains/ Cereals </v>
      </c>
      <c r="L1109" t="str">
        <f>_xlfn.XLOOKUP(Table6[[#This Row],[Order ID]],Table5[OrderID],Table5[ShipmentMode],"Error",0)</f>
        <v>DHL Express</v>
      </c>
    </row>
    <row r="1110" spans="2:12">
      <c r="B1110">
        <v>1109</v>
      </c>
      <c r="C1110">
        <v>10670</v>
      </c>
      <c r="D1110" t="s">
        <v>770</v>
      </c>
      <c r="E1110">
        <v>60</v>
      </c>
      <c r="F1110" t="s">
        <v>1387</v>
      </c>
      <c r="G1110" s="1">
        <f>DATE(LEFT(Table6[[#This Row],[Shipment Date]],4), MID(Table6[[#This Row],[Shipment Date]],5,2), RIGHT(Table6[[#This Row],[Shipment Date]],2))</f>
        <v>42631</v>
      </c>
      <c r="H1110" s="9">
        <f>_xlfn.XLOOKUP(Table6[[#This Row],[Order ID]],Table5[OrderID],Table5[OrderDate],"Error",0)</f>
        <v>42629</v>
      </c>
      <c r="I1110" s="6">
        <f>Table6[[#This Row],['[Formatted'] Shipment Dates]]-Table6[[#This Row],[Order Dates]]</f>
        <v>2</v>
      </c>
      <c r="J1110" t="str">
        <f>_xlfn.XLOOKUP(Table6[[#This Row],[Product ID]],Product[Product ID],Product[Product Name],"ERROR",0)</f>
        <v>Spegesild</v>
      </c>
      <c r="K1110" t="str">
        <f>_xlfn.XLOOKUP(Table6[[#This Row],[Product Name]],Product[Product Name],Product[Category],"ERROR",0)</f>
        <v>Seafood</v>
      </c>
      <c r="L1110" t="str">
        <f>_xlfn.XLOOKUP(Table6[[#This Row],[Order ID]],Table5[OrderID],Table5[ShipmentMode],"Error",0)</f>
        <v>DHL Express</v>
      </c>
    </row>
    <row r="1111" spans="2:12">
      <c r="B1111">
        <v>1110</v>
      </c>
      <c r="C1111">
        <v>10670</v>
      </c>
      <c r="D1111" t="s">
        <v>826</v>
      </c>
      <c r="E1111">
        <v>25</v>
      </c>
      <c r="F1111" t="s">
        <v>1387</v>
      </c>
      <c r="G1111" s="1">
        <f>DATE(LEFT(Table6[[#This Row],[Shipment Date]],4), MID(Table6[[#This Row],[Shipment Date]],5,2), RIGHT(Table6[[#This Row],[Shipment Date]],2))</f>
        <v>42631</v>
      </c>
      <c r="H1111" s="9">
        <f>_xlfn.XLOOKUP(Table6[[#This Row],[Order ID]],Table5[OrderID],Table5[OrderDate],"Error",0)</f>
        <v>42629</v>
      </c>
      <c r="I1111" s="6">
        <f>Table6[[#This Row],['[Formatted'] Shipment Dates]]-Table6[[#This Row],[Order Dates]]</f>
        <v>2</v>
      </c>
      <c r="J1111" t="str">
        <f>_xlfn.XLOOKUP(Table6[[#This Row],[Product ID]],Product[Product ID],Product[Product Name],"ERROR",0)</f>
        <v>Laughing Lumberjack Lager</v>
      </c>
      <c r="K1111" t="str">
        <f>_xlfn.XLOOKUP(Table6[[#This Row],[Product Name]],Product[Product Name],Product[Category],"ERROR",0)</f>
        <v xml:space="preserve">Drinks </v>
      </c>
      <c r="L1111" t="str">
        <f>_xlfn.XLOOKUP(Table6[[#This Row],[Order ID]],Table5[OrderID],Table5[ShipmentMode],"Error",0)</f>
        <v>DHL Express</v>
      </c>
    </row>
    <row r="1112" spans="2:12">
      <c r="B1112">
        <v>1111</v>
      </c>
      <c r="C1112">
        <v>10670</v>
      </c>
      <c r="D1112" t="s">
        <v>839</v>
      </c>
      <c r="E1112">
        <v>50</v>
      </c>
      <c r="F1112" t="s">
        <v>1387</v>
      </c>
      <c r="G1112" s="1">
        <f>DATE(LEFT(Table6[[#This Row],[Shipment Date]],4), MID(Table6[[#This Row],[Shipment Date]],5,2), RIGHT(Table6[[#This Row],[Shipment Date]],2))</f>
        <v>42631</v>
      </c>
      <c r="H1112" s="9">
        <f>_xlfn.XLOOKUP(Table6[[#This Row],[Order ID]],Table5[OrderID],Table5[OrderDate],"Error",0)</f>
        <v>42629</v>
      </c>
      <c r="I1112" s="6">
        <f>Table6[[#This Row],['[Formatted'] Shipment Dates]]-Table6[[#This Row],[Order Dates]]</f>
        <v>2</v>
      </c>
      <c r="J1112" t="str">
        <f>_xlfn.XLOOKUP(Table6[[#This Row],[Product ID]],Product[Product ID],Product[Product Name],"ERROR",0)</f>
        <v>Röd Kaviar</v>
      </c>
      <c r="K1112" t="str">
        <f>_xlfn.XLOOKUP(Table6[[#This Row],[Product Name]],Product[Product Name],Product[Category],"ERROR",0)</f>
        <v>Seafood</v>
      </c>
      <c r="L1112" t="str">
        <f>_xlfn.XLOOKUP(Table6[[#This Row],[Order ID]],Table5[OrderID],Table5[ShipmentMode],"Error",0)</f>
        <v>DHL Express</v>
      </c>
    </row>
    <row r="1113" spans="2:12">
      <c r="B1113">
        <v>1112</v>
      </c>
      <c r="C1113">
        <v>10670</v>
      </c>
      <c r="D1113" t="s">
        <v>845</v>
      </c>
      <c r="E1113">
        <v>25</v>
      </c>
      <c r="F1113" t="s">
        <v>1392</v>
      </c>
      <c r="G1113" s="1">
        <f>DATE(LEFT(Table6[[#This Row],[Shipment Date]],4), MID(Table6[[#This Row],[Shipment Date]],5,2), RIGHT(Table6[[#This Row],[Shipment Date]],2))</f>
        <v>42637</v>
      </c>
      <c r="H1113" s="9">
        <f>_xlfn.XLOOKUP(Table6[[#This Row],[Order ID]],Table5[OrderID],Table5[OrderDate],"Error",0)</f>
        <v>42629</v>
      </c>
      <c r="I1113" s="6">
        <f>Table6[[#This Row],['[Formatted'] Shipment Dates]]-Table6[[#This Row],[Order Dates]]</f>
        <v>8</v>
      </c>
      <c r="J1113" t="str">
        <f>_xlfn.XLOOKUP(Table6[[#This Row],[Product ID]],Product[Product ID],Product[Product Name],"ERROR",0)</f>
        <v>Rhönbräu Klosterbier</v>
      </c>
      <c r="K1113" t="str">
        <f>_xlfn.XLOOKUP(Table6[[#This Row],[Product Name]],Product[Product Name],Product[Category],"ERROR",0)</f>
        <v xml:space="preserve">Drinks </v>
      </c>
      <c r="L1113" t="str">
        <f>_xlfn.XLOOKUP(Table6[[#This Row],[Order ID]],Table5[OrderID],Table5[ShipmentMode],"Error",0)</f>
        <v>DHL Express</v>
      </c>
    </row>
    <row r="1114" spans="2:12">
      <c r="B1114">
        <v>1113</v>
      </c>
      <c r="C1114">
        <v>10671</v>
      </c>
      <c r="D1114" t="s">
        <v>691</v>
      </c>
      <c r="E1114">
        <v>10</v>
      </c>
      <c r="F1114" t="s">
        <v>1392</v>
      </c>
      <c r="G1114" s="1">
        <f>DATE(LEFT(Table6[[#This Row],[Shipment Date]],4), MID(Table6[[#This Row],[Shipment Date]],5,2), RIGHT(Table6[[#This Row],[Shipment Date]],2))</f>
        <v>42637</v>
      </c>
      <c r="H1114" s="9">
        <f>_xlfn.XLOOKUP(Table6[[#This Row],[Order ID]],Table5[OrderID],Table5[OrderDate],"Error",0)</f>
        <v>42630</v>
      </c>
      <c r="I1114" s="6">
        <f>Table6[[#This Row],['[Formatted'] Shipment Dates]]-Table6[[#This Row],[Order Dates]]</f>
        <v>7</v>
      </c>
      <c r="J1114" t="str">
        <f>_xlfn.XLOOKUP(Table6[[#This Row],[Product ID]],Product[Product ID],Product[Product Name],"ERROR",0)</f>
        <v>Pavlova</v>
      </c>
      <c r="K1114" t="str">
        <f>_xlfn.XLOOKUP(Table6[[#This Row],[Product Name]],Product[Product Name],Product[Category],"ERROR",0)</f>
        <v>Desserts</v>
      </c>
      <c r="L1114" t="str">
        <f>_xlfn.XLOOKUP(Table6[[#This Row],[Order ID]],Table5[OrderID],Table5[ShipmentMode],"Error",0)</f>
        <v>DHL Express</v>
      </c>
    </row>
    <row r="1115" spans="2:12">
      <c r="B1115">
        <v>1114</v>
      </c>
      <c r="C1115">
        <v>10671</v>
      </c>
      <c r="D1115" t="s">
        <v>813</v>
      </c>
      <c r="E1115">
        <v>10</v>
      </c>
      <c r="F1115" t="s">
        <v>1392</v>
      </c>
      <c r="G1115" s="1">
        <f>DATE(LEFT(Table6[[#This Row],[Shipment Date]],4), MID(Table6[[#This Row],[Shipment Date]],5,2), RIGHT(Table6[[#This Row],[Shipment Date]],2))</f>
        <v>42637</v>
      </c>
      <c r="H1115" s="9">
        <f>_xlfn.XLOOKUP(Table6[[#This Row],[Order ID]],Table5[OrderID],Table5[OrderDate],"Error",0)</f>
        <v>42630</v>
      </c>
      <c r="I1115" s="6">
        <f>Table6[[#This Row],['[Formatted'] Shipment Dates]]-Table6[[#This Row],[Order Dates]]</f>
        <v>7</v>
      </c>
      <c r="J1115" t="str">
        <f>_xlfn.XLOOKUP(Table6[[#This Row],[Product ID]],Product[Product ID],Product[Product Name],"ERROR",0)</f>
        <v>Tarte au sucre</v>
      </c>
      <c r="K1115" t="str">
        <f>_xlfn.XLOOKUP(Table6[[#This Row],[Product Name]],Product[Product Name],Product[Category],"ERROR",0)</f>
        <v>Desserts</v>
      </c>
      <c r="L1115" t="str">
        <f>_xlfn.XLOOKUP(Table6[[#This Row],[Order ID]],Table5[OrderID],Table5[ShipmentMode],"Error",0)</f>
        <v>DHL Express</v>
      </c>
    </row>
    <row r="1116" spans="2:12">
      <c r="B1116">
        <v>1115</v>
      </c>
      <c r="C1116">
        <v>10671</v>
      </c>
      <c r="D1116" t="s">
        <v>821</v>
      </c>
      <c r="E1116">
        <v>12</v>
      </c>
      <c r="F1116" t="s">
        <v>1393</v>
      </c>
      <c r="G1116" s="1">
        <f>DATE(LEFT(Table6[[#This Row],[Shipment Date]],4), MID(Table6[[#This Row],[Shipment Date]],5,2), RIGHT(Table6[[#This Row],[Shipment Date]],2))</f>
        <v>42639</v>
      </c>
      <c r="H1116" s="9">
        <f>_xlfn.XLOOKUP(Table6[[#This Row],[Order ID]],Table5[OrderID],Table5[OrderDate],"Error",0)</f>
        <v>42630</v>
      </c>
      <c r="I1116" s="6">
        <f>Table6[[#This Row],['[Formatted'] Shipment Dates]]-Table6[[#This Row],[Order Dates]]</f>
        <v>9</v>
      </c>
      <c r="J1116" t="str">
        <f>_xlfn.XLOOKUP(Table6[[#This Row],[Product ID]],Product[Product ID],Product[Product Name],"ERROR",0)</f>
        <v>Louisiana Fiery Hot Pepper Sauce</v>
      </c>
      <c r="K1116" t="str">
        <f>_xlfn.XLOOKUP(Table6[[#This Row],[Product Name]],Product[Product Name],Product[Category],"ERROR",0)</f>
        <v>Condiments</v>
      </c>
      <c r="L1116" t="str">
        <f>_xlfn.XLOOKUP(Table6[[#This Row],[Order ID]],Table5[OrderID],Table5[ShipmentMode],"Error",0)</f>
        <v>DHL Express</v>
      </c>
    </row>
    <row r="1117" spans="2:12">
      <c r="B1117">
        <v>1116</v>
      </c>
      <c r="C1117">
        <v>10672</v>
      </c>
      <c r="D1117" t="s">
        <v>749</v>
      </c>
      <c r="E1117">
        <v>15</v>
      </c>
      <c r="F1117" t="s">
        <v>1393</v>
      </c>
      <c r="G1117" s="1">
        <f>DATE(LEFT(Table6[[#This Row],[Shipment Date]],4), MID(Table6[[#This Row],[Shipment Date]],5,2), RIGHT(Table6[[#This Row],[Shipment Date]],2))</f>
        <v>42639</v>
      </c>
      <c r="H1117" s="9">
        <f>_xlfn.XLOOKUP(Table6[[#This Row],[Order ID]],Table5[OrderID],Table5[OrderDate],"Error",0)</f>
        <v>42630</v>
      </c>
      <c r="I1117" s="6">
        <f>Table6[[#This Row],['[Formatted'] Shipment Dates]]-Table6[[#This Row],[Order Dates]]</f>
        <v>9</v>
      </c>
      <c r="J1117" t="str">
        <f>_xlfn.XLOOKUP(Table6[[#This Row],[Product ID]],Product[Product ID],Product[Product Name],"ERROR",0)</f>
        <v>Côte de Blaye</v>
      </c>
      <c r="K1117" t="str">
        <f>_xlfn.XLOOKUP(Table6[[#This Row],[Product Name]],Product[Product Name],Product[Category],"ERROR",0)</f>
        <v xml:space="preserve">Drinks </v>
      </c>
      <c r="L1117" t="str">
        <f>_xlfn.XLOOKUP(Table6[[#This Row],[Order ID]],Table5[OrderID],Table5[ShipmentMode],"Error",0)</f>
        <v>DHL</v>
      </c>
    </row>
    <row r="1118" spans="2:12">
      <c r="B1118">
        <v>1117</v>
      </c>
      <c r="C1118">
        <v>10672</v>
      </c>
      <c r="D1118" t="s">
        <v>835</v>
      </c>
      <c r="E1118">
        <v>12</v>
      </c>
      <c r="F1118" t="s">
        <v>1383</v>
      </c>
      <c r="G1118" s="1">
        <f>DATE(LEFT(Table6[[#This Row],[Shipment Date]],4), MID(Table6[[#This Row],[Shipment Date]],5,2), RIGHT(Table6[[#This Row],[Shipment Date]],2))</f>
        <v>42632</v>
      </c>
      <c r="H1118" s="9">
        <f>_xlfn.XLOOKUP(Table6[[#This Row],[Order ID]],Table5[OrderID],Table5[OrderDate],"Error",0)</f>
        <v>42630</v>
      </c>
      <c r="I1118" s="6">
        <f>Table6[[#This Row],['[Formatted'] Shipment Dates]]-Table6[[#This Row],[Order Dates]]</f>
        <v>2</v>
      </c>
      <c r="J1118" t="str">
        <f>_xlfn.XLOOKUP(Table6[[#This Row],[Product ID]],Product[Product ID],Product[Product Name],"ERROR",0)</f>
        <v>Flotemysost</v>
      </c>
      <c r="K1118" t="str">
        <f>_xlfn.XLOOKUP(Table6[[#This Row],[Product Name]],Product[Product Name],Product[Category],"ERROR",0)</f>
        <v>Dairy Products</v>
      </c>
      <c r="L1118" t="str">
        <f>_xlfn.XLOOKUP(Table6[[#This Row],[Order ID]],Table5[OrderID],Table5[ShipmentMode],"Error",0)</f>
        <v>DHL</v>
      </c>
    </row>
    <row r="1119" spans="2:12">
      <c r="B1119">
        <v>1118</v>
      </c>
      <c r="C1119">
        <v>10673</v>
      </c>
      <c r="D1119" t="s">
        <v>691</v>
      </c>
      <c r="E1119">
        <v>3</v>
      </c>
      <c r="F1119" t="s">
        <v>1383</v>
      </c>
      <c r="G1119" s="1">
        <f>DATE(LEFT(Table6[[#This Row],[Shipment Date]],4), MID(Table6[[#This Row],[Shipment Date]],5,2), RIGHT(Table6[[#This Row],[Shipment Date]],2))</f>
        <v>42632</v>
      </c>
      <c r="H1119" s="9">
        <f>_xlfn.XLOOKUP(Table6[[#This Row],[Order ID]],Table5[OrderID],Table5[OrderDate],"Error",0)</f>
        <v>42631</v>
      </c>
      <c r="I1119" s="6">
        <f>Table6[[#This Row],['[Formatted'] Shipment Dates]]-Table6[[#This Row],[Order Dates]]</f>
        <v>1</v>
      </c>
      <c r="J1119" t="str">
        <f>_xlfn.XLOOKUP(Table6[[#This Row],[Product ID]],Product[Product ID],Product[Product Name],"ERROR",0)</f>
        <v>Pavlova</v>
      </c>
      <c r="K1119" t="str">
        <f>_xlfn.XLOOKUP(Table6[[#This Row],[Product Name]],Product[Product Name],Product[Category],"ERROR",0)</f>
        <v>Desserts</v>
      </c>
      <c r="L1119" t="str">
        <f>_xlfn.XLOOKUP(Table6[[#This Row],[Order ID]],Table5[OrderID],Table5[ShipmentMode],"Error",0)</f>
        <v>DHL Express</v>
      </c>
    </row>
    <row r="1120" spans="2:12">
      <c r="B1120">
        <v>1119</v>
      </c>
      <c r="C1120">
        <v>10673</v>
      </c>
      <c r="D1120" t="s">
        <v>759</v>
      </c>
      <c r="E1120">
        <v>6</v>
      </c>
      <c r="F1120" t="s">
        <v>1383</v>
      </c>
      <c r="G1120" s="1">
        <f>DATE(LEFT(Table6[[#This Row],[Shipment Date]],4), MID(Table6[[#This Row],[Shipment Date]],5,2), RIGHT(Table6[[#This Row],[Shipment Date]],2))</f>
        <v>42632</v>
      </c>
      <c r="H1120" s="9">
        <f>_xlfn.XLOOKUP(Table6[[#This Row],[Order ID]],Table5[OrderID],Table5[OrderDate],"Error",0)</f>
        <v>42631</v>
      </c>
      <c r="I1120" s="6">
        <f>Table6[[#This Row],['[Formatted'] Shipment Dates]]-Table6[[#This Row],[Order Dates]]</f>
        <v>1</v>
      </c>
      <c r="J1120" t="str">
        <f>_xlfn.XLOOKUP(Table6[[#This Row],[Product ID]],Product[Product ID],Product[Product Name],"ERROR",0)</f>
        <v>Singaporean Hokkien Fried Mee</v>
      </c>
      <c r="K1120" t="str">
        <f>_xlfn.XLOOKUP(Table6[[#This Row],[Product Name]],Product[Product Name],Product[Category],"ERROR",0)</f>
        <v xml:space="preserve">Grains/ Cereals </v>
      </c>
      <c r="L1120" t="str">
        <f>_xlfn.XLOOKUP(Table6[[#This Row],[Order ID]],Table5[OrderID],Table5[ShipmentMode],"Error",0)</f>
        <v>DHL Express</v>
      </c>
    </row>
    <row r="1121" spans="2:12">
      <c r="B1121">
        <v>1120</v>
      </c>
      <c r="C1121">
        <v>10673</v>
      </c>
      <c r="D1121" t="s">
        <v>762</v>
      </c>
      <c r="E1121">
        <v>6</v>
      </c>
      <c r="F1121" t="s">
        <v>1394</v>
      </c>
      <c r="G1121" s="1">
        <f>DATE(LEFT(Table6[[#This Row],[Shipment Date]],4), MID(Table6[[#This Row],[Shipment Date]],5,2), RIGHT(Table6[[#This Row],[Shipment Date]],2))</f>
        <v>42643</v>
      </c>
      <c r="H1121" s="9">
        <f>_xlfn.XLOOKUP(Table6[[#This Row],[Order ID]],Table5[OrderID],Table5[OrderDate],"Error",0)</f>
        <v>42631</v>
      </c>
      <c r="I1121" s="6">
        <f>Table6[[#This Row],['[Formatted'] Shipment Dates]]-Table6[[#This Row],[Order Dates]]</f>
        <v>12</v>
      </c>
      <c r="J1121" t="str">
        <f>_xlfn.XLOOKUP(Table6[[#This Row],[Product ID]],Product[Product ID],Product[Product Name],"ERROR",0)</f>
        <v>Ipoh Coffee</v>
      </c>
      <c r="K1121" t="str">
        <f>_xlfn.XLOOKUP(Table6[[#This Row],[Product Name]],Product[Product Name],Product[Category],"ERROR",0)</f>
        <v xml:space="preserve">Drinks </v>
      </c>
      <c r="L1121" t="str">
        <f>_xlfn.XLOOKUP(Table6[[#This Row],[Order ID]],Table5[OrderID],Table5[ShipmentMode],"Error",0)</f>
        <v>DHL Express</v>
      </c>
    </row>
    <row r="1122" spans="2:12">
      <c r="B1122">
        <v>1121</v>
      </c>
      <c r="C1122">
        <v>10674</v>
      </c>
      <c r="D1122" t="s">
        <v>709</v>
      </c>
      <c r="E1122">
        <v>5</v>
      </c>
      <c r="F1122" t="s">
        <v>1391</v>
      </c>
      <c r="G1122" s="1">
        <f>DATE(LEFT(Table6[[#This Row],[Shipment Date]],4), MID(Table6[[#This Row],[Shipment Date]],5,2), RIGHT(Table6[[#This Row],[Shipment Date]],2))</f>
        <v>42636</v>
      </c>
      <c r="H1122" s="9">
        <f>_xlfn.XLOOKUP(Table6[[#This Row],[Order ID]],Table5[OrderID],Table5[OrderDate],"Error",0)</f>
        <v>42631</v>
      </c>
      <c r="I1122" s="6">
        <f>Table6[[#This Row],['[Formatted'] Shipment Dates]]-Table6[[#This Row],[Order Dates]]</f>
        <v>5</v>
      </c>
      <c r="J1122" t="str">
        <f>_xlfn.XLOOKUP(Table6[[#This Row],[Product ID]],Product[Product ID],Product[Product Name],"ERROR",0)</f>
        <v>Tunnbröd</v>
      </c>
      <c r="K1122" t="str">
        <f>_xlfn.XLOOKUP(Table6[[#This Row],[Product Name]],Product[Product Name],Product[Category],"ERROR",0)</f>
        <v xml:space="preserve">Grains/ Cereals </v>
      </c>
      <c r="L1122" t="str">
        <f>_xlfn.XLOOKUP(Table6[[#This Row],[Order ID]],Table5[OrderID],Table5[ShipmentMode],"Error",0)</f>
        <v>DHL</v>
      </c>
    </row>
    <row r="1123" spans="2:12">
      <c r="B1123">
        <v>1122</v>
      </c>
      <c r="C1123">
        <v>10675</v>
      </c>
      <c r="D1123" t="s">
        <v>687</v>
      </c>
      <c r="E1123">
        <v>30</v>
      </c>
      <c r="F1123" t="s">
        <v>1391</v>
      </c>
      <c r="G1123" s="1">
        <f>DATE(LEFT(Table6[[#This Row],[Shipment Date]],4), MID(Table6[[#This Row],[Shipment Date]],5,2), RIGHT(Table6[[#This Row],[Shipment Date]],2))</f>
        <v>42636</v>
      </c>
      <c r="H1123" s="9">
        <f>_xlfn.XLOOKUP(Table6[[#This Row],[Order ID]],Table5[OrderID],Table5[OrderDate],"Error",0)</f>
        <v>42632</v>
      </c>
      <c r="I1123" s="6">
        <f>Table6[[#This Row],['[Formatted'] Shipment Dates]]-Table6[[#This Row],[Order Dates]]</f>
        <v>4</v>
      </c>
      <c r="J1123" t="str">
        <f>_xlfn.XLOOKUP(Table6[[#This Row],[Product ID]],Product[Product ID],Product[Product Name],"ERROR",0)</f>
        <v>Tofu</v>
      </c>
      <c r="K1123" t="str">
        <f>_xlfn.XLOOKUP(Table6[[#This Row],[Product Name]],Product[Product Name],Product[Category],"ERROR",0)</f>
        <v xml:space="preserve">Produce </v>
      </c>
      <c r="L1123" t="str">
        <f>_xlfn.XLOOKUP(Table6[[#This Row],[Order ID]],Table5[OrderID],Table5[ShipmentMode],"Error",0)</f>
        <v>DHL</v>
      </c>
    </row>
    <row r="1124" spans="2:12">
      <c r="B1124">
        <v>1123</v>
      </c>
      <c r="C1124">
        <v>10675</v>
      </c>
      <c r="D1124" t="s">
        <v>789</v>
      </c>
      <c r="E1124">
        <v>10</v>
      </c>
      <c r="F1124" t="s">
        <v>1391</v>
      </c>
      <c r="G1124" s="1">
        <f>DATE(LEFT(Table6[[#This Row],[Shipment Date]],4), MID(Table6[[#This Row],[Shipment Date]],5,2), RIGHT(Table6[[#This Row],[Shipment Date]],2))</f>
        <v>42636</v>
      </c>
      <c r="H1124" s="9">
        <f>_xlfn.XLOOKUP(Table6[[#This Row],[Order ID]],Table5[OrderID],Table5[OrderDate],"Error",0)</f>
        <v>42632</v>
      </c>
      <c r="I1124" s="6">
        <f>Table6[[#This Row],['[Formatted'] Shipment Dates]]-Table6[[#This Row],[Order Dates]]</f>
        <v>4</v>
      </c>
      <c r="J1124" t="str">
        <f>_xlfn.XLOOKUP(Table6[[#This Row],[Product ID]],Product[Product ID],Product[Product Name],"ERROR",0)</f>
        <v>Perth Pasties</v>
      </c>
      <c r="K1124" t="str">
        <f>_xlfn.XLOOKUP(Table6[[#This Row],[Product Name]],Product[Product Name],Product[Category],"ERROR",0)</f>
        <v>Meat/ Poultry</v>
      </c>
      <c r="L1124" t="str">
        <f>_xlfn.XLOOKUP(Table6[[#This Row],[Order ID]],Table5[OrderID],Table5[ShipmentMode],"Error",0)</f>
        <v>DHL</v>
      </c>
    </row>
    <row r="1125" spans="2:12">
      <c r="B1125">
        <v>1124</v>
      </c>
      <c r="C1125">
        <v>10675</v>
      </c>
      <c r="D1125" t="s">
        <v>801</v>
      </c>
      <c r="E1125">
        <v>30</v>
      </c>
      <c r="F1125" t="s">
        <v>1395</v>
      </c>
      <c r="G1125" s="1">
        <f>DATE(LEFT(Table6[[#This Row],[Shipment Date]],4), MID(Table6[[#This Row],[Shipment Date]],5,2), RIGHT(Table6[[#This Row],[Shipment Date]],2))</f>
        <v>42642</v>
      </c>
      <c r="H1125" s="9">
        <f>_xlfn.XLOOKUP(Table6[[#This Row],[Order ID]],Table5[OrderID],Table5[OrderDate],"Error",0)</f>
        <v>42632</v>
      </c>
      <c r="I1125" s="6">
        <f>Table6[[#This Row],['[Formatted'] Shipment Dates]]-Table6[[#This Row],[Order Dates]]</f>
        <v>10</v>
      </c>
      <c r="J1125" t="str">
        <f>_xlfn.XLOOKUP(Table6[[#This Row],[Product ID]],Product[Product ID],Product[Product Name],"ERROR",0)</f>
        <v>Escargots de Bourgogne</v>
      </c>
      <c r="K1125" t="str">
        <f>_xlfn.XLOOKUP(Table6[[#This Row],[Product Name]],Product[Product Name],Product[Category],"ERROR",0)</f>
        <v>Seafood</v>
      </c>
      <c r="L1125" t="str">
        <f>_xlfn.XLOOKUP(Table6[[#This Row],[Order ID]],Table5[OrderID],Table5[ShipmentMode],"Error",0)</f>
        <v>DHL</v>
      </c>
    </row>
    <row r="1126" spans="2:12">
      <c r="B1126">
        <v>1125</v>
      </c>
      <c r="C1126">
        <v>10676</v>
      </c>
      <c r="D1126" t="s">
        <v>677</v>
      </c>
      <c r="E1126">
        <v>2</v>
      </c>
      <c r="F1126" t="s">
        <v>1395</v>
      </c>
      <c r="G1126" s="1">
        <f>DATE(LEFT(Table6[[#This Row],[Shipment Date]],4), MID(Table6[[#This Row],[Shipment Date]],5,2), RIGHT(Table6[[#This Row],[Shipment Date]],2))</f>
        <v>42642</v>
      </c>
      <c r="H1126" s="9">
        <f>_xlfn.XLOOKUP(Table6[[#This Row],[Order ID]],Table5[OrderID],Table5[OrderDate],"Error",0)</f>
        <v>42635</v>
      </c>
      <c r="I1126" s="6">
        <f>Table6[[#This Row],['[Formatted'] Shipment Dates]]-Table6[[#This Row],[Order Dates]]</f>
        <v>7</v>
      </c>
      <c r="J1126" t="str">
        <f>_xlfn.XLOOKUP(Table6[[#This Row],[Product ID]],Product[Product ID],Product[Product Name],"ERROR",0)</f>
        <v>Ikura</v>
      </c>
      <c r="K1126" t="str">
        <f>_xlfn.XLOOKUP(Table6[[#This Row],[Product Name]],Product[Product Name],Product[Category],"ERROR",0)</f>
        <v>Seafood</v>
      </c>
      <c r="L1126" t="str">
        <f>_xlfn.XLOOKUP(Table6[[#This Row],[Order ID]],Table5[OrderID],Table5[ShipmentMode],"Error",0)</f>
        <v>DHL</v>
      </c>
    </row>
    <row r="1127" spans="2:12">
      <c r="B1127">
        <v>1126</v>
      </c>
      <c r="C1127">
        <v>10676</v>
      </c>
      <c r="D1127" t="s">
        <v>698</v>
      </c>
      <c r="E1127">
        <v>7</v>
      </c>
      <c r="F1127" t="s">
        <v>1395</v>
      </c>
      <c r="G1127" s="1">
        <f>DATE(LEFT(Table6[[#This Row],[Shipment Date]],4), MID(Table6[[#This Row],[Shipment Date]],5,2), RIGHT(Table6[[#This Row],[Shipment Date]],2))</f>
        <v>42642</v>
      </c>
      <c r="H1127" s="9">
        <f>_xlfn.XLOOKUP(Table6[[#This Row],[Order ID]],Table5[OrderID],Table5[OrderDate],"Error",0)</f>
        <v>42635</v>
      </c>
      <c r="I1127" s="6">
        <f>Table6[[#This Row],['[Formatted'] Shipment Dates]]-Table6[[#This Row],[Order Dates]]</f>
        <v>7</v>
      </c>
      <c r="J1127" t="str">
        <f>_xlfn.XLOOKUP(Table6[[#This Row],[Product ID]],Product[Product ID],Product[Product Name],"ERROR",0)</f>
        <v>Teatime Chocolate Biscuits</v>
      </c>
      <c r="K1127" t="str">
        <f>_xlfn.XLOOKUP(Table6[[#This Row],[Product Name]],Product[Product Name],Product[Category],"ERROR",0)</f>
        <v>Desserts</v>
      </c>
      <c r="L1127" t="str">
        <f>_xlfn.XLOOKUP(Table6[[#This Row],[Order ID]],Table5[OrderID],Table5[ShipmentMode],"Error",0)</f>
        <v>DHL</v>
      </c>
    </row>
    <row r="1128" spans="2:12">
      <c r="B1128">
        <v>1127</v>
      </c>
      <c r="C1128">
        <v>10676</v>
      </c>
      <c r="D1128" t="s">
        <v>765</v>
      </c>
      <c r="E1128">
        <v>21</v>
      </c>
      <c r="F1128" t="s">
        <v>1393</v>
      </c>
      <c r="G1128" s="1">
        <f>DATE(LEFT(Table6[[#This Row],[Shipment Date]],4), MID(Table6[[#This Row],[Shipment Date]],5,2), RIGHT(Table6[[#This Row],[Shipment Date]],2))</f>
        <v>42639</v>
      </c>
      <c r="H1128" s="9">
        <f>_xlfn.XLOOKUP(Table6[[#This Row],[Order ID]],Table5[OrderID],Table5[OrderDate],"Error",0)</f>
        <v>42635</v>
      </c>
      <c r="I1128" s="6">
        <f>Table6[[#This Row],['[Formatted'] Shipment Dates]]-Table6[[#This Row],[Order Dates]]</f>
        <v>4</v>
      </c>
      <c r="J1128" t="str">
        <f>_xlfn.XLOOKUP(Table6[[#This Row],[Product ID]],Product[Product ID],Product[Product Name],"ERROR",0)</f>
        <v>Gula Malacca</v>
      </c>
      <c r="K1128" t="str">
        <f>_xlfn.XLOOKUP(Table6[[#This Row],[Product Name]],Product[Product Name],Product[Category],"ERROR",0)</f>
        <v>Condiments</v>
      </c>
      <c r="L1128" t="str">
        <f>_xlfn.XLOOKUP(Table6[[#This Row],[Order ID]],Table5[OrderID],Table5[ShipmentMode],"Error",0)</f>
        <v>DHL</v>
      </c>
    </row>
    <row r="1129" spans="2:12">
      <c r="B1129">
        <v>1128</v>
      </c>
      <c r="C1129">
        <v>10677</v>
      </c>
      <c r="D1129" t="s">
        <v>717</v>
      </c>
      <c r="E1129">
        <v>30</v>
      </c>
      <c r="F1129" t="s">
        <v>1393</v>
      </c>
      <c r="G1129" s="1">
        <f>DATE(LEFT(Table6[[#This Row],[Shipment Date]],4), MID(Table6[[#This Row],[Shipment Date]],5,2), RIGHT(Table6[[#This Row],[Shipment Date]],2))</f>
        <v>42639</v>
      </c>
      <c r="H1129" s="9">
        <f>_xlfn.XLOOKUP(Table6[[#This Row],[Order ID]],Table5[OrderID],Table5[OrderDate],"Error",0)</f>
        <v>42635</v>
      </c>
      <c r="I1129" s="6">
        <f>Table6[[#This Row],['[Formatted'] Shipment Dates]]-Table6[[#This Row],[Order Dates]]</f>
        <v>4</v>
      </c>
      <c r="J1129" t="str">
        <f>_xlfn.XLOOKUP(Table6[[#This Row],[Product ID]],Product[Product ID],Product[Product Name],"ERROR",0)</f>
        <v>Gumbär Gummibärchen</v>
      </c>
      <c r="K1129" t="str">
        <f>_xlfn.XLOOKUP(Table6[[#This Row],[Product Name]],Product[Product Name],Product[Category],"ERROR",0)</f>
        <v>Desserts</v>
      </c>
      <c r="L1129" t="str">
        <f>_xlfn.XLOOKUP(Table6[[#This Row],[Order ID]],Table5[OrderID],Table5[ShipmentMode],"Error",0)</f>
        <v>UPS</v>
      </c>
    </row>
    <row r="1130" spans="2:12">
      <c r="B1130">
        <v>1129</v>
      </c>
      <c r="C1130">
        <v>10677</v>
      </c>
      <c r="D1130" t="s">
        <v>736</v>
      </c>
      <c r="E1130">
        <v>8</v>
      </c>
      <c r="F1130" t="s">
        <v>1396</v>
      </c>
      <c r="G1130" s="1">
        <f>DATE(LEFT(Table6[[#This Row],[Shipment Date]],4), MID(Table6[[#This Row],[Shipment Date]],5,2), RIGHT(Table6[[#This Row],[Shipment Date]],2))</f>
        <v>42659</v>
      </c>
      <c r="H1130" s="9">
        <f>_xlfn.XLOOKUP(Table6[[#This Row],[Order ID]],Table5[OrderID],Table5[OrderDate],"Error",0)</f>
        <v>42635</v>
      </c>
      <c r="I1130" s="6">
        <f>Table6[[#This Row],['[Formatted'] Shipment Dates]]-Table6[[#This Row],[Order Dates]]</f>
        <v>24</v>
      </c>
      <c r="J1130" t="str">
        <f>_xlfn.XLOOKUP(Table6[[#This Row],[Product ID]],Product[Product ID],Product[Product Name],"ERROR",0)</f>
        <v>Geitost</v>
      </c>
      <c r="K1130" t="str">
        <f>_xlfn.XLOOKUP(Table6[[#This Row],[Product Name]],Product[Product Name],Product[Category],"ERROR",0)</f>
        <v>Dairy Products</v>
      </c>
      <c r="L1130" t="str">
        <f>_xlfn.XLOOKUP(Table6[[#This Row],[Order ID]],Table5[OrderID],Table5[ShipmentMode],"Error",0)</f>
        <v>UPS</v>
      </c>
    </row>
    <row r="1131" spans="2:12">
      <c r="B1131">
        <v>1130</v>
      </c>
      <c r="C1131">
        <v>10678</v>
      </c>
      <c r="D1131" t="s">
        <v>682</v>
      </c>
      <c r="E1131">
        <v>100</v>
      </c>
      <c r="F1131" t="s">
        <v>1396</v>
      </c>
      <c r="G1131" s="1">
        <f>DATE(LEFT(Table6[[#This Row],[Shipment Date]],4), MID(Table6[[#This Row],[Shipment Date]],5,2), RIGHT(Table6[[#This Row],[Shipment Date]],2))</f>
        <v>42659</v>
      </c>
      <c r="H1131" s="9">
        <f>_xlfn.XLOOKUP(Table6[[#This Row],[Order ID]],Table5[OrderID],Table5[OrderDate],"Error",0)</f>
        <v>42636</v>
      </c>
      <c r="I1131" s="6">
        <f>Table6[[#This Row],['[Formatted'] Shipment Dates]]-Table6[[#This Row],[Order Dates]]</f>
        <v>23</v>
      </c>
      <c r="J1131" t="str">
        <f>_xlfn.XLOOKUP(Table6[[#This Row],[Product ID]],Product[Product ID],Product[Product Name],"ERROR",0)</f>
        <v>Queso Manchego La Pastora</v>
      </c>
      <c r="K1131" t="str">
        <f>_xlfn.XLOOKUP(Table6[[#This Row],[Product Name]],Product[Product Name],Product[Category],"ERROR",0)</f>
        <v>Dairy Products</v>
      </c>
      <c r="L1131" t="str">
        <f>_xlfn.XLOOKUP(Table6[[#This Row],[Order ID]],Table5[OrderID],Table5[ShipmentMode],"Error",0)</f>
        <v>UPS</v>
      </c>
    </row>
    <row r="1132" spans="2:12">
      <c r="B1132">
        <v>1131</v>
      </c>
      <c r="C1132">
        <v>10678</v>
      </c>
      <c r="D1132" t="s">
        <v>736</v>
      </c>
      <c r="E1132">
        <v>30</v>
      </c>
      <c r="F1132" t="s">
        <v>1396</v>
      </c>
      <c r="G1132" s="1">
        <f>DATE(LEFT(Table6[[#This Row],[Shipment Date]],4), MID(Table6[[#This Row],[Shipment Date]],5,2), RIGHT(Table6[[#This Row],[Shipment Date]],2))</f>
        <v>42659</v>
      </c>
      <c r="H1132" s="9">
        <f>_xlfn.XLOOKUP(Table6[[#This Row],[Order ID]],Table5[OrderID],Table5[OrderDate],"Error",0)</f>
        <v>42636</v>
      </c>
      <c r="I1132" s="6">
        <f>Table6[[#This Row],['[Formatted'] Shipment Dates]]-Table6[[#This Row],[Order Dates]]</f>
        <v>23</v>
      </c>
      <c r="J1132" t="str">
        <f>_xlfn.XLOOKUP(Table6[[#This Row],[Product ID]],Product[Product ID],Product[Product Name],"ERROR",0)</f>
        <v>Geitost</v>
      </c>
      <c r="K1132" t="str">
        <f>_xlfn.XLOOKUP(Table6[[#This Row],[Product Name]],Product[Product Name],Product[Category],"ERROR",0)</f>
        <v>Dairy Products</v>
      </c>
      <c r="L1132" t="str">
        <f>_xlfn.XLOOKUP(Table6[[#This Row],[Order ID]],Table5[OrderID],Table5[ShipmentMode],"Error",0)</f>
        <v>UPS</v>
      </c>
    </row>
    <row r="1133" spans="2:12">
      <c r="B1133">
        <v>1132</v>
      </c>
      <c r="C1133">
        <v>10678</v>
      </c>
      <c r="D1133" t="s">
        <v>757</v>
      </c>
      <c r="E1133">
        <v>120</v>
      </c>
      <c r="F1133" t="s">
        <v>1396</v>
      </c>
      <c r="G1133" s="1">
        <f>DATE(LEFT(Table6[[#This Row],[Shipment Date]],4), MID(Table6[[#This Row],[Shipment Date]],5,2), RIGHT(Table6[[#This Row],[Shipment Date]],2))</f>
        <v>42659</v>
      </c>
      <c r="H1133" s="9">
        <f>_xlfn.XLOOKUP(Table6[[#This Row],[Order ID]],Table5[OrderID],Table5[OrderDate],"Error",0)</f>
        <v>42636</v>
      </c>
      <c r="I1133" s="6">
        <f>Table6[[#This Row],['[Formatted'] Shipment Dates]]-Table6[[#This Row],[Order Dates]]</f>
        <v>23</v>
      </c>
      <c r="J1133" t="str">
        <f>_xlfn.XLOOKUP(Table6[[#This Row],[Product ID]],Product[Product ID],Product[Product Name],"ERROR",0)</f>
        <v>Jack's New England Clam Chowder</v>
      </c>
      <c r="K1133" t="str">
        <f>_xlfn.XLOOKUP(Table6[[#This Row],[Product Name]],Product[Product Name],Product[Category],"ERROR",0)</f>
        <v>Seafood</v>
      </c>
      <c r="L1133" t="str">
        <f>_xlfn.XLOOKUP(Table6[[#This Row],[Order ID]],Table5[OrderID],Table5[ShipmentMode],"Error",0)</f>
        <v>UPS</v>
      </c>
    </row>
    <row r="1134" spans="2:12">
      <c r="B1134">
        <v>1133</v>
      </c>
      <c r="C1134">
        <v>10678</v>
      </c>
      <c r="D1134" t="s">
        <v>791</v>
      </c>
      <c r="E1134">
        <v>30</v>
      </c>
      <c r="F1134" t="s">
        <v>1394</v>
      </c>
      <c r="G1134" s="1">
        <f>DATE(LEFT(Table6[[#This Row],[Shipment Date]],4), MID(Table6[[#This Row],[Shipment Date]],5,2), RIGHT(Table6[[#This Row],[Shipment Date]],2))</f>
        <v>42643</v>
      </c>
      <c r="H1134" s="9">
        <f>_xlfn.XLOOKUP(Table6[[#This Row],[Order ID]],Table5[OrderID],Table5[OrderDate],"Error",0)</f>
        <v>42636</v>
      </c>
      <c r="I1134" s="6">
        <f>Table6[[#This Row],['[Formatted'] Shipment Dates]]-Table6[[#This Row],[Order Dates]]</f>
        <v>7</v>
      </c>
      <c r="J1134" t="str">
        <f>_xlfn.XLOOKUP(Table6[[#This Row],[Product ID]],Product[Product ID],Product[Product Name],"ERROR",0)</f>
        <v>Tourtière</v>
      </c>
      <c r="K1134" t="str">
        <f>_xlfn.XLOOKUP(Table6[[#This Row],[Product Name]],Product[Product Name],Product[Category],"ERROR",0)</f>
        <v>Meat/ Poultry</v>
      </c>
      <c r="L1134" t="str">
        <f>_xlfn.XLOOKUP(Table6[[#This Row],[Order ID]],Table5[OrderID],Table5[ShipmentMode],"Error",0)</f>
        <v>UPS</v>
      </c>
    </row>
    <row r="1135" spans="2:12">
      <c r="B1135">
        <v>1134</v>
      </c>
      <c r="C1135">
        <v>10679</v>
      </c>
      <c r="D1135" t="s">
        <v>804</v>
      </c>
      <c r="E1135">
        <v>12</v>
      </c>
      <c r="F1135" t="s">
        <v>1393</v>
      </c>
      <c r="G1135" s="1">
        <f>DATE(LEFT(Table6[[#This Row],[Shipment Date]],4), MID(Table6[[#This Row],[Shipment Date]],5,2), RIGHT(Table6[[#This Row],[Shipment Date]],2))</f>
        <v>42639</v>
      </c>
      <c r="H1135" s="9">
        <f>_xlfn.XLOOKUP(Table6[[#This Row],[Order ID]],Table5[OrderID],Table5[OrderDate],"Error",0)</f>
        <v>42636</v>
      </c>
      <c r="I1135" s="6">
        <f>Table6[[#This Row],['[Formatted'] Shipment Dates]]-Table6[[#This Row],[Order Dates]]</f>
        <v>3</v>
      </c>
      <c r="J1135" t="str">
        <f>_xlfn.XLOOKUP(Table6[[#This Row],[Product ID]],Product[Product ID],Product[Product Name],"ERROR",0)</f>
        <v>Raclette Courdavault</v>
      </c>
      <c r="K1135" t="str">
        <f>_xlfn.XLOOKUP(Table6[[#This Row],[Product Name]],Product[Product Name],Product[Category],"ERROR",0)</f>
        <v>Dairy Products</v>
      </c>
      <c r="L1135" t="str">
        <f>_xlfn.XLOOKUP(Table6[[#This Row],[Order ID]],Table5[OrderID],Table5[ShipmentMode],"Error",0)</f>
        <v>UPS</v>
      </c>
    </row>
    <row r="1136" spans="2:12">
      <c r="B1136">
        <v>1135</v>
      </c>
      <c r="C1136">
        <v>10680</v>
      </c>
      <c r="D1136" t="s">
        <v>691</v>
      </c>
      <c r="E1136">
        <v>50</v>
      </c>
      <c r="F1136" t="s">
        <v>1393</v>
      </c>
      <c r="G1136" s="1">
        <f>DATE(LEFT(Table6[[#This Row],[Shipment Date]],4), MID(Table6[[#This Row],[Shipment Date]],5,2), RIGHT(Table6[[#This Row],[Shipment Date]],2))</f>
        <v>42639</v>
      </c>
      <c r="H1136" s="9">
        <f>_xlfn.XLOOKUP(Table6[[#This Row],[Order ID]],Table5[OrderID],Table5[OrderDate],"Error",0)</f>
        <v>42637</v>
      </c>
      <c r="I1136" s="6">
        <f>Table6[[#This Row],['[Formatted'] Shipment Dates]]-Table6[[#This Row],[Order Dates]]</f>
        <v>2</v>
      </c>
      <c r="J1136" t="str">
        <f>_xlfn.XLOOKUP(Table6[[#This Row],[Product ID]],Product[Product ID],Product[Product Name],"ERROR",0)</f>
        <v>Pavlova</v>
      </c>
      <c r="K1136" t="str">
        <f>_xlfn.XLOOKUP(Table6[[#This Row],[Product Name]],Product[Product Name],Product[Category],"ERROR",0)</f>
        <v>Desserts</v>
      </c>
      <c r="L1136" t="str">
        <f>_xlfn.XLOOKUP(Table6[[#This Row],[Order ID]],Table5[OrderID],Table5[ShipmentMode],"Error",0)</f>
        <v>DHL Express</v>
      </c>
    </row>
    <row r="1137" spans="2:12">
      <c r="B1137">
        <v>1136</v>
      </c>
      <c r="C1137">
        <v>10680</v>
      </c>
      <c r="D1137" t="s">
        <v>731</v>
      </c>
      <c r="E1137">
        <v>20</v>
      </c>
      <c r="F1137" t="s">
        <v>1393</v>
      </c>
      <c r="G1137" s="1">
        <f>DATE(LEFT(Table6[[#This Row],[Shipment Date]],4), MID(Table6[[#This Row],[Shipment Date]],5,2), RIGHT(Table6[[#This Row],[Shipment Date]],2))</f>
        <v>42639</v>
      </c>
      <c r="H1137" s="9">
        <f>_xlfn.XLOOKUP(Table6[[#This Row],[Order ID]],Table5[OrderID],Table5[OrderDate],"Error",0)</f>
        <v>42637</v>
      </c>
      <c r="I1137" s="6">
        <f>Table6[[#This Row],['[Formatted'] Shipment Dates]]-Table6[[#This Row],[Order Dates]]</f>
        <v>2</v>
      </c>
      <c r="J1137" t="str">
        <f>_xlfn.XLOOKUP(Table6[[#This Row],[Product ID]],Product[Product ID],Product[Product Name],"ERROR",0)</f>
        <v>Gorgonzola Telino</v>
      </c>
      <c r="K1137" t="str">
        <f>_xlfn.XLOOKUP(Table6[[#This Row],[Product Name]],Product[Product Name],Product[Category],"ERROR",0)</f>
        <v>Dairy Products</v>
      </c>
      <c r="L1137" t="str">
        <f>_xlfn.XLOOKUP(Table6[[#This Row],[Order ID]],Table5[OrderID],Table5[ShipmentMode],"Error",0)</f>
        <v>DHL Express</v>
      </c>
    </row>
    <row r="1138" spans="2:12">
      <c r="B1138">
        <v>1137</v>
      </c>
      <c r="C1138">
        <v>10680</v>
      </c>
      <c r="D1138" t="s">
        <v>759</v>
      </c>
      <c r="E1138">
        <v>40</v>
      </c>
      <c r="F1138" t="s">
        <v>1394</v>
      </c>
      <c r="G1138" s="1">
        <f>DATE(LEFT(Table6[[#This Row],[Shipment Date]],4), MID(Table6[[#This Row],[Shipment Date]],5,2), RIGHT(Table6[[#This Row],[Shipment Date]],2))</f>
        <v>42643</v>
      </c>
      <c r="H1138" s="9">
        <f>_xlfn.XLOOKUP(Table6[[#This Row],[Order ID]],Table5[OrderID],Table5[OrderDate],"Error",0)</f>
        <v>42637</v>
      </c>
      <c r="I1138" s="6">
        <f>Table6[[#This Row],['[Formatted'] Shipment Dates]]-Table6[[#This Row],[Order Dates]]</f>
        <v>6</v>
      </c>
      <c r="J1138" t="str">
        <f>_xlfn.XLOOKUP(Table6[[#This Row],[Product ID]],Product[Product ID],Product[Product Name],"ERROR",0)</f>
        <v>Singaporean Hokkien Fried Mee</v>
      </c>
      <c r="K1138" t="str">
        <f>_xlfn.XLOOKUP(Table6[[#This Row],[Product Name]],Product[Product Name],Product[Category],"ERROR",0)</f>
        <v xml:space="preserve">Grains/ Cereals </v>
      </c>
      <c r="L1138" t="str">
        <f>_xlfn.XLOOKUP(Table6[[#This Row],[Order ID]],Table5[OrderID],Table5[ShipmentMode],"Error",0)</f>
        <v>DHL Express</v>
      </c>
    </row>
    <row r="1139" spans="2:12">
      <c r="B1139">
        <v>1138</v>
      </c>
      <c r="C1139">
        <v>10681</v>
      </c>
      <c r="D1139" t="s">
        <v>698</v>
      </c>
      <c r="E1139">
        <v>30</v>
      </c>
      <c r="F1139" t="s">
        <v>1394</v>
      </c>
      <c r="G1139" s="1">
        <f>DATE(LEFT(Table6[[#This Row],[Shipment Date]],4), MID(Table6[[#This Row],[Shipment Date]],5,2), RIGHT(Table6[[#This Row],[Shipment Date]],2))</f>
        <v>42643</v>
      </c>
      <c r="H1139" s="9">
        <f>_xlfn.XLOOKUP(Table6[[#This Row],[Order ID]],Table5[OrderID],Table5[OrderDate],"Error",0)</f>
        <v>42638</v>
      </c>
      <c r="I1139" s="6">
        <f>Table6[[#This Row],['[Formatted'] Shipment Dates]]-Table6[[#This Row],[Order Dates]]</f>
        <v>5</v>
      </c>
      <c r="J1139" t="str">
        <f>_xlfn.XLOOKUP(Table6[[#This Row],[Product ID]],Product[Product ID],Product[Product Name],"ERROR",0)</f>
        <v>Teatime Chocolate Biscuits</v>
      </c>
      <c r="K1139" t="str">
        <f>_xlfn.XLOOKUP(Table6[[#This Row],[Product Name]],Product[Product Name],Product[Category],"ERROR",0)</f>
        <v>Desserts</v>
      </c>
      <c r="L1139" t="str">
        <f>_xlfn.XLOOKUP(Table6[[#This Row],[Order ID]],Table5[OrderID],Table5[ShipmentMode],"Error",0)</f>
        <v>UPS</v>
      </c>
    </row>
    <row r="1140" spans="2:12">
      <c r="B1140">
        <v>1139</v>
      </c>
      <c r="C1140">
        <v>10681</v>
      </c>
      <c r="D1140" t="s">
        <v>703</v>
      </c>
      <c r="E1140">
        <v>12</v>
      </c>
      <c r="F1140" t="s">
        <v>1394</v>
      </c>
      <c r="G1140" s="1">
        <f>DATE(LEFT(Table6[[#This Row],[Shipment Date]],4), MID(Table6[[#This Row],[Shipment Date]],5,2), RIGHT(Table6[[#This Row],[Shipment Date]],2))</f>
        <v>42643</v>
      </c>
      <c r="H1140" s="9">
        <f>_xlfn.XLOOKUP(Table6[[#This Row],[Order ID]],Table5[OrderID],Table5[OrderDate],"Error",0)</f>
        <v>42638</v>
      </c>
      <c r="I1140" s="6">
        <f>Table6[[#This Row],['[Formatted'] Shipment Dates]]-Table6[[#This Row],[Order Dates]]</f>
        <v>5</v>
      </c>
      <c r="J1140" t="str">
        <f>_xlfn.XLOOKUP(Table6[[#This Row],[Product ID]],Product[Product ID],Product[Product Name],"ERROR",0)</f>
        <v>Sir Rodney's Scones</v>
      </c>
      <c r="K1140" t="str">
        <f>_xlfn.XLOOKUP(Table6[[#This Row],[Product Name]],Product[Product Name],Product[Category],"ERROR",0)</f>
        <v>Desserts</v>
      </c>
      <c r="L1140" t="str">
        <f>_xlfn.XLOOKUP(Table6[[#This Row],[Order ID]],Table5[OrderID],Table5[ShipmentMode],"Error",0)</f>
        <v>UPS</v>
      </c>
    </row>
    <row r="1141" spans="2:12">
      <c r="B1141">
        <v>1140</v>
      </c>
      <c r="C1141">
        <v>10681</v>
      </c>
      <c r="D1141" t="s">
        <v>819</v>
      </c>
      <c r="E1141">
        <v>28</v>
      </c>
      <c r="F1141" t="s">
        <v>1397</v>
      </c>
      <c r="G1141" s="1">
        <f>DATE(LEFT(Table6[[#This Row],[Shipment Date]],4), MID(Table6[[#This Row],[Shipment Date]],5,2), RIGHT(Table6[[#This Row],[Shipment Date]],2))</f>
        <v>42644</v>
      </c>
      <c r="H1141" s="9">
        <f>_xlfn.XLOOKUP(Table6[[#This Row],[Order ID]],Table5[OrderID],Table5[OrderDate],"Error",0)</f>
        <v>42638</v>
      </c>
      <c r="I1141" s="6">
        <f>Table6[[#This Row],['[Formatted'] Shipment Dates]]-Table6[[#This Row],[Order Dates]]</f>
        <v>6</v>
      </c>
      <c r="J1141" t="str">
        <f>_xlfn.XLOOKUP(Table6[[#This Row],[Product ID]],Product[Product ID],Product[Product Name],"ERROR",0)</f>
        <v>Wimmers gute Semmelknödel</v>
      </c>
      <c r="K1141" t="str">
        <f>_xlfn.XLOOKUP(Table6[[#This Row],[Product Name]],Product[Product Name],Product[Category],"ERROR",0)</f>
        <v xml:space="preserve">Grains/ Cereals </v>
      </c>
      <c r="L1141" t="str">
        <f>_xlfn.XLOOKUP(Table6[[#This Row],[Order ID]],Table5[OrderID],Table5[ShipmentMode],"Error",0)</f>
        <v>UPS</v>
      </c>
    </row>
    <row r="1142" spans="2:12">
      <c r="B1142">
        <v>1141</v>
      </c>
      <c r="C1142">
        <v>10682</v>
      </c>
      <c r="D1142" t="s">
        <v>736</v>
      </c>
      <c r="E1142">
        <v>30</v>
      </c>
      <c r="F1142" t="s">
        <v>1397</v>
      </c>
      <c r="G1142" s="1">
        <f>DATE(LEFT(Table6[[#This Row],[Shipment Date]],4), MID(Table6[[#This Row],[Shipment Date]],5,2), RIGHT(Table6[[#This Row],[Shipment Date]],2))</f>
        <v>42644</v>
      </c>
      <c r="H1142" s="9">
        <f>_xlfn.XLOOKUP(Table6[[#This Row],[Order ID]],Table5[OrderID],Table5[OrderDate],"Error",0)</f>
        <v>42638</v>
      </c>
      <c r="I1142" s="6">
        <f>Table6[[#This Row],['[Formatted'] Shipment Dates]]-Table6[[#This Row],[Order Dates]]</f>
        <v>6</v>
      </c>
      <c r="J1142" t="str">
        <f>_xlfn.XLOOKUP(Table6[[#This Row],[Product ID]],Product[Product ID],Product[Product Name],"ERROR",0)</f>
        <v>Geitost</v>
      </c>
      <c r="K1142" t="str">
        <f>_xlfn.XLOOKUP(Table6[[#This Row],[Product Name]],Product[Product Name],Product[Category],"ERROR",0)</f>
        <v>Dairy Products</v>
      </c>
      <c r="L1142" t="str">
        <f>_xlfn.XLOOKUP(Table6[[#This Row],[Order ID]],Table5[OrderID],Table5[ShipmentMode],"Error",0)</f>
        <v>DHL</v>
      </c>
    </row>
    <row r="1143" spans="2:12">
      <c r="B1143">
        <v>1142</v>
      </c>
      <c r="C1143">
        <v>10682</v>
      </c>
      <c r="D1143" t="s">
        <v>823</v>
      </c>
      <c r="E1143">
        <v>4</v>
      </c>
      <c r="F1143" t="s">
        <v>1397</v>
      </c>
      <c r="G1143" s="1">
        <f>DATE(LEFT(Table6[[#This Row],[Shipment Date]],4), MID(Table6[[#This Row],[Shipment Date]],5,2), RIGHT(Table6[[#This Row],[Shipment Date]],2))</f>
        <v>42644</v>
      </c>
      <c r="H1143" s="9">
        <f>_xlfn.XLOOKUP(Table6[[#This Row],[Order ID]],Table5[OrderID],Table5[OrderDate],"Error",0)</f>
        <v>42638</v>
      </c>
      <c r="I1143" s="6">
        <f>Table6[[#This Row],['[Formatted'] Shipment Dates]]-Table6[[#This Row],[Order Dates]]</f>
        <v>6</v>
      </c>
      <c r="J1143" t="str">
        <f>_xlfn.XLOOKUP(Table6[[#This Row],[Product ID]],Product[Product ID],Product[Product Name],"ERROR",0)</f>
        <v>Louisiana Hot Spiced Okra</v>
      </c>
      <c r="K1143" t="str">
        <f>_xlfn.XLOOKUP(Table6[[#This Row],[Product Name]],Product[Product Name],Product[Category],"ERROR",0)</f>
        <v>Condiments</v>
      </c>
      <c r="L1143" t="str">
        <f>_xlfn.XLOOKUP(Table6[[#This Row],[Order ID]],Table5[OrderID],Table5[ShipmentMode],"Error",0)</f>
        <v>DHL</v>
      </c>
    </row>
    <row r="1144" spans="2:12">
      <c r="B1144">
        <v>1143</v>
      </c>
      <c r="C1144">
        <v>10682</v>
      </c>
      <c r="D1144" t="s">
        <v>845</v>
      </c>
      <c r="E1144">
        <v>30</v>
      </c>
      <c r="F1144" t="s">
        <v>1397</v>
      </c>
      <c r="G1144" s="1">
        <f>DATE(LEFT(Table6[[#This Row],[Shipment Date]],4), MID(Table6[[#This Row],[Shipment Date]],5,2), RIGHT(Table6[[#This Row],[Shipment Date]],2))</f>
        <v>42644</v>
      </c>
      <c r="H1144" s="9">
        <f>_xlfn.XLOOKUP(Table6[[#This Row],[Order ID]],Table5[OrderID],Table5[OrderDate],"Error",0)</f>
        <v>42638</v>
      </c>
      <c r="I1144" s="6">
        <f>Table6[[#This Row],['[Formatted'] Shipment Dates]]-Table6[[#This Row],[Order Dates]]</f>
        <v>6</v>
      </c>
      <c r="J1144" t="str">
        <f>_xlfn.XLOOKUP(Table6[[#This Row],[Product ID]],Product[Product ID],Product[Product Name],"ERROR",0)</f>
        <v>Rhönbräu Klosterbier</v>
      </c>
      <c r="K1144" t="str">
        <f>_xlfn.XLOOKUP(Table6[[#This Row],[Product Name]],Product[Product Name],Product[Category],"ERROR",0)</f>
        <v xml:space="preserve">Drinks </v>
      </c>
      <c r="L1144" t="str">
        <f>_xlfn.XLOOKUP(Table6[[#This Row],[Order ID]],Table5[OrderID],Table5[ShipmentMode],"Error",0)</f>
        <v>DHL</v>
      </c>
    </row>
    <row r="1145" spans="2:12">
      <c r="B1145">
        <v>1144</v>
      </c>
      <c r="C1145">
        <v>10683</v>
      </c>
      <c r="D1145" t="s">
        <v>787</v>
      </c>
      <c r="E1145">
        <v>9</v>
      </c>
      <c r="F1145" t="s">
        <v>1394</v>
      </c>
      <c r="G1145" s="1">
        <f>DATE(LEFT(Table6[[#This Row],[Shipment Date]],4), MID(Table6[[#This Row],[Shipment Date]],5,2), RIGHT(Table6[[#This Row],[Shipment Date]],2))</f>
        <v>42643</v>
      </c>
      <c r="H1145" s="9">
        <f>_xlfn.XLOOKUP(Table6[[#This Row],[Order ID]],Table5[OrderID],Table5[OrderDate],"Error",0)</f>
        <v>42639</v>
      </c>
      <c r="I1145" s="6">
        <f>Table6[[#This Row],['[Formatted'] Shipment Dates]]-Table6[[#This Row],[Order Dates]]</f>
        <v>4</v>
      </c>
      <c r="J1145" t="str">
        <f>_xlfn.XLOOKUP(Table6[[#This Row],[Product ID]],Product[Product ID],Product[Product Name],"ERROR",0)</f>
        <v>Filo Mix</v>
      </c>
      <c r="K1145" t="str">
        <f>_xlfn.XLOOKUP(Table6[[#This Row],[Product Name]],Product[Product Name],Product[Category],"ERROR",0)</f>
        <v xml:space="preserve">Grains/ Cereals </v>
      </c>
      <c r="L1145" t="str">
        <f>_xlfn.XLOOKUP(Table6[[#This Row],[Order ID]],Table5[OrderID],Table5[ShipmentMode],"Error",0)</f>
        <v>DHL Express</v>
      </c>
    </row>
    <row r="1146" spans="2:12">
      <c r="B1146">
        <v>1145</v>
      </c>
      <c r="C1146">
        <v>10684</v>
      </c>
      <c r="D1146" t="s">
        <v>754</v>
      </c>
      <c r="E1146">
        <v>20</v>
      </c>
      <c r="F1146" t="s">
        <v>1394</v>
      </c>
      <c r="G1146" s="1">
        <f>DATE(LEFT(Table6[[#This Row],[Shipment Date]],4), MID(Table6[[#This Row],[Shipment Date]],5,2), RIGHT(Table6[[#This Row],[Shipment Date]],2))</f>
        <v>42643</v>
      </c>
      <c r="H1146" s="9">
        <f>_xlfn.XLOOKUP(Table6[[#This Row],[Order ID]],Table5[OrderID],Table5[OrderDate],"Error",0)</f>
        <v>42639</v>
      </c>
      <c r="I1146" s="6">
        <f>Table6[[#This Row],['[Formatted'] Shipment Dates]]-Table6[[#This Row],[Order Dates]]</f>
        <v>4</v>
      </c>
      <c r="J1146" t="str">
        <f>_xlfn.XLOOKUP(Table6[[#This Row],[Product ID]],Product[Product ID],Product[Product Name],"ERROR",0)</f>
        <v>Boston Crab Meat</v>
      </c>
      <c r="K1146" t="str">
        <f>_xlfn.XLOOKUP(Table6[[#This Row],[Product Name]],Product[Product Name],Product[Category],"ERROR",0)</f>
        <v>Seafood</v>
      </c>
      <c r="L1146" t="str">
        <f>_xlfn.XLOOKUP(Table6[[#This Row],[Order ID]],Table5[OrderID],Table5[ShipmentMode],"Error",0)</f>
        <v>DHL Express</v>
      </c>
    </row>
    <row r="1147" spans="2:12">
      <c r="B1147">
        <v>1146</v>
      </c>
      <c r="C1147">
        <v>10684</v>
      </c>
      <c r="D1147" t="s">
        <v>772</v>
      </c>
      <c r="E1147">
        <v>40</v>
      </c>
      <c r="F1147" t="s">
        <v>1394</v>
      </c>
      <c r="G1147" s="1">
        <f>DATE(LEFT(Table6[[#This Row],[Shipment Date]],4), MID(Table6[[#This Row],[Shipment Date]],5,2), RIGHT(Table6[[#This Row],[Shipment Date]],2))</f>
        <v>42643</v>
      </c>
      <c r="H1147" s="9">
        <f>_xlfn.XLOOKUP(Table6[[#This Row],[Order ID]],Table5[OrderID],Table5[OrderDate],"Error",0)</f>
        <v>42639</v>
      </c>
      <c r="I1147" s="6">
        <f>Table6[[#This Row],['[Formatted'] Shipment Dates]]-Table6[[#This Row],[Order Dates]]</f>
        <v>4</v>
      </c>
      <c r="J1147" t="str">
        <f>_xlfn.XLOOKUP(Table6[[#This Row],[Product ID]],Product[Product ID],Product[Product Name],"ERROR",0)</f>
        <v>Zaanse koeken</v>
      </c>
      <c r="K1147" t="str">
        <f>_xlfn.XLOOKUP(Table6[[#This Row],[Product Name]],Product[Product Name],Product[Category],"ERROR",0)</f>
        <v>Desserts</v>
      </c>
      <c r="L1147" t="str">
        <f>_xlfn.XLOOKUP(Table6[[#This Row],[Order ID]],Table5[OrderID],Table5[ShipmentMode],"Error",0)</f>
        <v>DHL Express</v>
      </c>
    </row>
    <row r="1148" spans="2:12">
      <c r="B1148">
        <v>1147</v>
      </c>
      <c r="C1148">
        <v>10684</v>
      </c>
      <c r="D1148" t="s">
        <v>808</v>
      </c>
      <c r="E1148">
        <v>30</v>
      </c>
      <c r="F1148" t="s">
        <v>1388</v>
      </c>
      <c r="G1148" s="1">
        <f>DATE(LEFT(Table6[[#This Row],[Shipment Date]],4), MID(Table6[[#This Row],[Shipment Date]],5,2), RIGHT(Table6[[#This Row],[Shipment Date]],2))</f>
        <v>42646</v>
      </c>
      <c r="H1148" s="9">
        <f>_xlfn.XLOOKUP(Table6[[#This Row],[Order ID]],Table5[OrderID],Table5[OrderDate],"Error",0)</f>
        <v>42639</v>
      </c>
      <c r="I1148" s="6">
        <f>Table6[[#This Row],['[Formatted'] Shipment Dates]]-Table6[[#This Row],[Order Dates]]</f>
        <v>7</v>
      </c>
      <c r="J1148" t="str">
        <f>_xlfn.XLOOKUP(Table6[[#This Row],[Product ID]],Product[Product ID],Product[Product Name],"ERROR",0)</f>
        <v>Camembert Pierrot</v>
      </c>
      <c r="K1148" t="str">
        <f>_xlfn.XLOOKUP(Table6[[#This Row],[Product Name]],Product[Product Name],Product[Category],"ERROR",0)</f>
        <v>Dairy Products</v>
      </c>
      <c r="L1148" t="str">
        <f>_xlfn.XLOOKUP(Table6[[#This Row],[Order ID]],Table5[OrderID],Table5[ShipmentMode],"Error",0)</f>
        <v>DHL Express</v>
      </c>
    </row>
    <row r="1149" spans="2:12">
      <c r="B1149">
        <v>1148</v>
      </c>
      <c r="C1149">
        <v>10685</v>
      </c>
      <c r="D1149" t="s">
        <v>677</v>
      </c>
      <c r="E1149">
        <v>20</v>
      </c>
      <c r="F1149" t="s">
        <v>1388</v>
      </c>
      <c r="G1149" s="1">
        <f>DATE(LEFT(Table6[[#This Row],[Shipment Date]],4), MID(Table6[[#This Row],[Shipment Date]],5,2), RIGHT(Table6[[#This Row],[Shipment Date]],2))</f>
        <v>42646</v>
      </c>
      <c r="H1149" s="9">
        <f>_xlfn.XLOOKUP(Table6[[#This Row],[Order ID]],Table5[OrderID],Table5[OrderDate],"Error",0)</f>
        <v>42642</v>
      </c>
      <c r="I1149" s="6">
        <f>Table6[[#This Row],['[Formatted'] Shipment Dates]]-Table6[[#This Row],[Order Dates]]</f>
        <v>4</v>
      </c>
      <c r="J1149" t="str">
        <f>_xlfn.XLOOKUP(Table6[[#This Row],[Product ID]],Product[Product ID],Product[Product Name],"ERROR",0)</f>
        <v>Ikura</v>
      </c>
      <c r="K1149" t="str">
        <f>_xlfn.XLOOKUP(Table6[[#This Row],[Product Name]],Product[Product Name],Product[Category],"ERROR",0)</f>
        <v>Seafood</v>
      </c>
      <c r="L1149" t="str">
        <f>_xlfn.XLOOKUP(Table6[[#This Row],[Order ID]],Table5[OrderID],Table5[ShipmentMode],"Error",0)</f>
        <v>DHL</v>
      </c>
    </row>
    <row r="1150" spans="2:12">
      <c r="B1150">
        <v>1149</v>
      </c>
      <c r="C1150">
        <v>10685</v>
      </c>
      <c r="D1150" t="s">
        <v>757</v>
      </c>
      <c r="E1150">
        <v>4</v>
      </c>
      <c r="F1150" t="s">
        <v>1388</v>
      </c>
      <c r="G1150" s="1">
        <f>DATE(LEFT(Table6[[#This Row],[Shipment Date]],4), MID(Table6[[#This Row],[Shipment Date]],5,2), RIGHT(Table6[[#This Row],[Shipment Date]],2))</f>
        <v>42646</v>
      </c>
      <c r="H1150" s="9">
        <f>_xlfn.XLOOKUP(Table6[[#This Row],[Order ID]],Table5[OrderID],Table5[OrderDate],"Error",0)</f>
        <v>42642</v>
      </c>
      <c r="I1150" s="6">
        <f>Table6[[#This Row],['[Formatted'] Shipment Dates]]-Table6[[#This Row],[Order Dates]]</f>
        <v>4</v>
      </c>
      <c r="J1150" t="str">
        <f>_xlfn.XLOOKUP(Table6[[#This Row],[Product ID]],Product[Product ID],Product[Product Name],"ERROR",0)</f>
        <v>Jack's New England Clam Chowder</v>
      </c>
      <c r="K1150" t="str">
        <f>_xlfn.XLOOKUP(Table6[[#This Row],[Product Name]],Product[Product Name],Product[Category],"ERROR",0)</f>
        <v>Seafood</v>
      </c>
      <c r="L1150" t="str">
        <f>_xlfn.XLOOKUP(Table6[[#This Row],[Order ID]],Table5[OrderID],Table5[ShipmentMode],"Error",0)</f>
        <v>DHL</v>
      </c>
    </row>
    <row r="1151" spans="2:12">
      <c r="B1151">
        <v>1150</v>
      </c>
      <c r="C1151">
        <v>10685</v>
      </c>
      <c r="D1151" t="s">
        <v>772</v>
      </c>
      <c r="E1151">
        <v>15</v>
      </c>
      <c r="F1151" t="s">
        <v>1398</v>
      </c>
      <c r="G1151" s="1">
        <f>DATE(LEFT(Table6[[#This Row],[Shipment Date]],4), MID(Table6[[#This Row],[Shipment Date]],5,2), RIGHT(Table6[[#This Row],[Shipment Date]],2))</f>
        <v>42651</v>
      </c>
      <c r="H1151" s="9">
        <f>_xlfn.XLOOKUP(Table6[[#This Row],[Order ID]],Table5[OrderID],Table5[OrderDate],"Error",0)</f>
        <v>42642</v>
      </c>
      <c r="I1151" s="6">
        <f>Table6[[#This Row],['[Formatted'] Shipment Dates]]-Table6[[#This Row],[Order Dates]]</f>
        <v>9</v>
      </c>
      <c r="J1151" t="str">
        <f>_xlfn.XLOOKUP(Table6[[#This Row],[Product ID]],Product[Product ID],Product[Product Name],"ERROR",0)</f>
        <v>Zaanse koeken</v>
      </c>
      <c r="K1151" t="str">
        <f>_xlfn.XLOOKUP(Table6[[#This Row],[Product Name]],Product[Product Name],Product[Category],"ERROR",0)</f>
        <v>Desserts</v>
      </c>
      <c r="L1151" t="str">
        <f>_xlfn.XLOOKUP(Table6[[#This Row],[Order ID]],Table5[OrderID],Table5[ShipmentMode],"Error",0)</f>
        <v>DHL</v>
      </c>
    </row>
    <row r="1152" spans="2:12">
      <c r="B1152">
        <v>1151</v>
      </c>
      <c r="C1152">
        <v>10686</v>
      </c>
      <c r="D1152" t="s">
        <v>694</v>
      </c>
      <c r="E1152">
        <v>30</v>
      </c>
      <c r="F1152" t="s">
        <v>1398</v>
      </c>
      <c r="G1152" s="1">
        <f>DATE(LEFT(Table6[[#This Row],[Shipment Date]],4), MID(Table6[[#This Row],[Shipment Date]],5,2), RIGHT(Table6[[#This Row],[Shipment Date]],2))</f>
        <v>42651</v>
      </c>
      <c r="H1152" s="9">
        <f>_xlfn.XLOOKUP(Table6[[#This Row],[Order ID]],Table5[OrderID],Table5[OrderDate],"Error",0)</f>
        <v>42643</v>
      </c>
      <c r="I1152" s="6">
        <f>Table6[[#This Row],['[Formatted'] Shipment Dates]]-Table6[[#This Row],[Order Dates]]</f>
        <v>8</v>
      </c>
      <c r="J1152" t="str">
        <f>_xlfn.XLOOKUP(Table6[[#This Row],[Product ID]],Product[Product ID],Product[Product Name],"ERROR",0)</f>
        <v>Alice Mutton</v>
      </c>
      <c r="K1152" t="str">
        <f>_xlfn.XLOOKUP(Table6[[#This Row],[Product Name]],Product[Product Name],Product[Category],"ERROR",0)</f>
        <v>Meat/ Poultry</v>
      </c>
      <c r="L1152" t="str">
        <f>_xlfn.XLOOKUP(Table6[[#This Row],[Order ID]],Table5[OrderID],Table5[ShipmentMode],"Error",0)</f>
        <v>DHL Express</v>
      </c>
    </row>
    <row r="1153" spans="2:12">
      <c r="B1153">
        <v>1152</v>
      </c>
      <c r="C1153">
        <v>10686</v>
      </c>
      <c r="D1153" t="s">
        <v>717</v>
      </c>
      <c r="E1153">
        <v>15</v>
      </c>
      <c r="F1153" t="s">
        <v>1399</v>
      </c>
      <c r="G1153" s="1">
        <f>DATE(LEFT(Table6[[#This Row],[Shipment Date]],4), MID(Table6[[#This Row],[Shipment Date]],5,2), RIGHT(Table6[[#This Row],[Shipment Date]],2))</f>
        <v>42673</v>
      </c>
      <c r="H1153" s="9">
        <f>_xlfn.XLOOKUP(Table6[[#This Row],[Order ID]],Table5[OrderID],Table5[OrderDate],"Error",0)</f>
        <v>42643</v>
      </c>
      <c r="I1153" s="6">
        <f>Table6[[#This Row],['[Formatted'] Shipment Dates]]-Table6[[#This Row],[Order Dates]]</f>
        <v>30</v>
      </c>
      <c r="J1153" t="str">
        <f>_xlfn.XLOOKUP(Table6[[#This Row],[Product ID]],Product[Product ID],Product[Product Name],"ERROR",0)</f>
        <v>Gumbär Gummibärchen</v>
      </c>
      <c r="K1153" t="str">
        <f>_xlfn.XLOOKUP(Table6[[#This Row],[Product Name]],Product[Product Name],Product[Category],"ERROR",0)</f>
        <v>Desserts</v>
      </c>
      <c r="L1153" t="str">
        <f>_xlfn.XLOOKUP(Table6[[#This Row],[Order ID]],Table5[OrderID],Table5[ShipmentMode],"Error",0)</f>
        <v>DHL Express</v>
      </c>
    </row>
    <row r="1154" spans="2:12">
      <c r="B1154">
        <v>1153</v>
      </c>
      <c r="C1154">
        <v>10687</v>
      </c>
      <c r="D1154" t="s">
        <v>674</v>
      </c>
      <c r="E1154">
        <v>50</v>
      </c>
      <c r="F1154" t="s">
        <v>1399</v>
      </c>
      <c r="G1154" s="1">
        <f>DATE(LEFT(Table6[[#This Row],[Shipment Date]],4), MID(Table6[[#This Row],[Shipment Date]],5,2), RIGHT(Table6[[#This Row],[Shipment Date]],2))</f>
        <v>42673</v>
      </c>
      <c r="H1154" s="9">
        <f>_xlfn.XLOOKUP(Table6[[#This Row],[Order ID]],Table5[OrderID],Table5[OrderDate],"Error",0)</f>
        <v>42643</v>
      </c>
      <c r="I1154" s="6">
        <f>Table6[[#This Row],['[Formatted'] Shipment Dates]]-Table6[[#This Row],[Order Dates]]</f>
        <v>30</v>
      </c>
      <c r="J1154" t="str">
        <f>_xlfn.XLOOKUP(Table6[[#This Row],[Product ID]],Product[Product ID],Product[Product Name],"ERROR",0)</f>
        <v>Mishi Kobe Niku</v>
      </c>
      <c r="K1154" t="str">
        <f>_xlfn.XLOOKUP(Table6[[#This Row],[Product Name]],Product[Product Name],Product[Category],"ERROR",0)</f>
        <v>Meat/ Poultry</v>
      </c>
      <c r="L1154" t="str">
        <f>_xlfn.XLOOKUP(Table6[[#This Row],[Order ID]],Table5[OrderID],Table5[ShipmentMode],"Error",0)</f>
        <v>DHL</v>
      </c>
    </row>
    <row r="1155" spans="2:12">
      <c r="B1155">
        <v>1154</v>
      </c>
      <c r="C1155">
        <v>10687</v>
      </c>
      <c r="D1155" t="s">
        <v>726</v>
      </c>
      <c r="E1155">
        <v>10</v>
      </c>
      <c r="F1155" t="s">
        <v>1399</v>
      </c>
      <c r="G1155" s="1">
        <f>DATE(LEFT(Table6[[#This Row],[Shipment Date]],4), MID(Table6[[#This Row],[Shipment Date]],5,2), RIGHT(Table6[[#This Row],[Shipment Date]],2))</f>
        <v>42673</v>
      </c>
      <c r="H1155" s="9">
        <f>_xlfn.XLOOKUP(Table6[[#This Row],[Order ID]],Table5[OrderID],Table5[OrderDate],"Error",0)</f>
        <v>42643</v>
      </c>
      <c r="I1155" s="6">
        <f>Table6[[#This Row],['[Formatted'] Shipment Dates]]-Table6[[#This Row],[Order Dates]]</f>
        <v>30</v>
      </c>
      <c r="J1155" t="str">
        <f>_xlfn.XLOOKUP(Table6[[#This Row],[Product ID]],Product[Product ID],Product[Product Name],"ERROR",0)</f>
        <v>Thüringer Rostbratwurst</v>
      </c>
      <c r="K1155" t="str">
        <f>_xlfn.XLOOKUP(Table6[[#This Row],[Product Name]],Product[Product Name],Product[Category],"ERROR",0)</f>
        <v>Meat/ Poultry</v>
      </c>
      <c r="L1155" t="str">
        <f>_xlfn.XLOOKUP(Table6[[#This Row],[Order ID]],Table5[OrderID],Table5[ShipmentMode],"Error",0)</f>
        <v>DHL</v>
      </c>
    </row>
    <row r="1156" spans="2:12">
      <c r="B1156">
        <v>1155</v>
      </c>
      <c r="C1156">
        <v>10687</v>
      </c>
      <c r="D1156" t="s">
        <v>744</v>
      </c>
      <c r="E1156">
        <v>6</v>
      </c>
      <c r="F1156" t="s">
        <v>1400</v>
      </c>
      <c r="G1156" s="1">
        <f>DATE(LEFT(Table6[[#This Row],[Shipment Date]],4), MID(Table6[[#This Row],[Shipment Date]],5,2), RIGHT(Table6[[#This Row],[Shipment Date]],2))</f>
        <v>42650</v>
      </c>
      <c r="H1156" s="9">
        <f>_xlfn.XLOOKUP(Table6[[#This Row],[Order ID]],Table5[OrderID],Table5[OrderDate],"Error",0)</f>
        <v>42643</v>
      </c>
      <c r="I1156" s="6">
        <f>Table6[[#This Row],['[Formatted'] Shipment Dates]]-Table6[[#This Row],[Order Dates]]</f>
        <v>7</v>
      </c>
      <c r="J1156" t="str">
        <f>_xlfn.XLOOKUP(Table6[[#This Row],[Product ID]],Product[Product ID],Product[Product Name],"ERROR",0)</f>
        <v>Inlagd Sill</v>
      </c>
      <c r="K1156" t="str">
        <f>_xlfn.XLOOKUP(Table6[[#This Row],[Product Name]],Product[Product Name],Product[Category],"ERROR",0)</f>
        <v>Seafood</v>
      </c>
      <c r="L1156" t="str">
        <f>_xlfn.XLOOKUP(Table6[[#This Row],[Order ID]],Table5[OrderID],Table5[ShipmentMode],"Error",0)</f>
        <v>DHL</v>
      </c>
    </row>
    <row r="1157" spans="2:12">
      <c r="B1157">
        <v>1156</v>
      </c>
      <c r="C1157">
        <v>10688</v>
      </c>
      <c r="D1157" t="s">
        <v>677</v>
      </c>
      <c r="E1157">
        <v>18</v>
      </c>
      <c r="F1157" t="s">
        <v>1400</v>
      </c>
      <c r="G1157" s="1">
        <f>DATE(LEFT(Table6[[#This Row],[Shipment Date]],4), MID(Table6[[#This Row],[Shipment Date]],5,2), RIGHT(Table6[[#This Row],[Shipment Date]],2))</f>
        <v>42650</v>
      </c>
      <c r="H1157" s="9">
        <f>_xlfn.XLOOKUP(Table6[[#This Row],[Order ID]],Table5[OrderID],Table5[OrderDate],"Error",0)</f>
        <v>42644</v>
      </c>
      <c r="I1157" s="6">
        <f>Table6[[#This Row],['[Formatted'] Shipment Dates]]-Table6[[#This Row],[Order Dates]]</f>
        <v>6</v>
      </c>
      <c r="J1157" t="str">
        <f>_xlfn.XLOOKUP(Table6[[#This Row],[Product ID]],Product[Product ID],Product[Product Name],"ERROR",0)</f>
        <v>Ikura</v>
      </c>
      <c r="K1157" t="str">
        <f>_xlfn.XLOOKUP(Table6[[#This Row],[Product Name]],Product[Product Name],Product[Category],"ERROR",0)</f>
        <v>Seafood</v>
      </c>
      <c r="L1157" t="str">
        <f>_xlfn.XLOOKUP(Table6[[#This Row],[Order ID]],Table5[OrderID],Table5[ShipmentMode],"Error",0)</f>
        <v>DHL</v>
      </c>
    </row>
    <row r="1158" spans="2:12">
      <c r="B1158">
        <v>1157</v>
      </c>
      <c r="C1158">
        <v>10688</v>
      </c>
      <c r="D1158" t="s">
        <v>723</v>
      </c>
      <c r="E1158">
        <v>60</v>
      </c>
      <c r="F1158" t="s">
        <v>1400</v>
      </c>
      <c r="G1158" s="1">
        <f>DATE(LEFT(Table6[[#This Row],[Shipment Date]],4), MID(Table6[[#This Row],[Shipment Date]],5,2), RIGHT(Table6[[#This Row],[Shipment Date]],2))</f>
        <v>42650</v>
      </c>
      <c r="H1158" s="9">
        <f>_xlfn.XLOOKUP(Table6[[#This Row],[Order ID]],Table5[OrderID],Table5[OrderDate],"Error",0)</f>
        <v>42644</v>
      </c>
      <c r="I1158" s="6">
        <f>Table6[[#This Row],['[Formatted'] Shipment Dates]]-Table6[[#This Row],[Order Dates]]</f>
        <v>6</v>
      </c>
      <c r="J1158" t="str">
        <f>_xlfn.XLOOKUP(Table6[[#This Row],[Product ID]],Product[Product ID],Product[Product Name],"ERROR",0)</f>
        <v>Rössle Sauerkraut</v>
      </c>
      <c r="K1158" t="str">
        <f>_xlfn.XLOOKUP(Table6[[#This Row],[Product Name]],Product[Product Name],Product[Category],"ERROR",0)</f>
        <v xml:space="preserve">Produce </v>
      </c>
      <c r="L1158" t="str">
        <f>_xlfn.XLOOKUP(Table6[[#This Row],[Order ID]],Table5[OrderID],Table5[ShipmentMode],"Error",0)</f>
        <v>DHL</v>
      </c>
    </row>
    <row r="1159" spans="2:12">
      <c r="B1159">
        <v>1158</v>
      </c>
      <c r="C1159">
        <v>10688</v>
      </c>
      <c r="D1159" t="s">
        <v>739</v>
      </c>
      <c r="E1159">
        <v>14</v>
      </c>
      <c r="F1159" t="s">
        <v>1400</v>
      </c>
      <c r="G1159" s="1">
        <f>DATE(LEFT(Table6[[#This Row],[Shipment Date]],4), MID(Table6[[#This Row],[Shipment Date]],5,2), RIGHT(Table6[[#This Row],[Shipment Date]],2))</f>
        <v>42650</v>
      </c>
      <c r="H1159" s="9">
        <f>_xlfn.XLOOKUP(Table6[[#This Row],[Order ID]],Table5[OrderID],Table5[OrderDate],"Error",0)</f>
        <v>42644</v>
      </c>
      <c r="I1159" s="6">
        <f>Table6[[#This Row],['[Formatted'] Shipment Dates]]-Table6[[#This Row],[Order Dates]]</f>
        <v>6</v>
      </c>
      <c r="J1159" t="str">
        <f>_xlfn.XLOOKUP(Table6[[#This Row],[Product ID]],Product[Product ID],Product[Product Name],"ERROR",0)</f>
        <v>Sasquatch Ale</v>
      </c>
      <c r="K1159" t="str">
        <f>_xlfn.XLOOKUP(Table6[[#This Row],[Product Name]],Product[Product Name],Product[Category],"ERROR",0)</f>
        <v xml:space="preserve">Drinks </v>
      </c>
      <c r="L1159" t="str">
        <f>_xlfn.XLOOKUP(Table6[[#This Row],[Order ID]],Table5[OrderID],Table5[ShipmentMode],"Error",0)</f>
        <v>DHL</v>
      </c>
    </row>
    <row r="1160" spans="2:12">
      <c r="B1160">
        <v>1159</v>
      </c>
      <c r="C1160">
        <v>10689</v>
      </c>
      <c r="D1160" t="s">
        <v>648</v>
      </c>
      <c r="E1160">
        <v>35</v>
      </c>
      <c r="F1160" t="s">
        <v>1388</v>
      </c>
      <c r="G1160" s="1">
        <f>DATE(LEFT(Table6[[#This Row],[Shipment Date]],4), MID(Table6[[#This Row],[Shipment Date]],5,2), RIGHT(Table6[[#This Row],[Shipment Date]],2))</f>
        <v>42646</v>
      </c>
      <c r="H1160" s="9">
        <f>_xlfn.XLOOKUP(Table6[[#This Row],[Order ID]],Table5[OrderID],Table5[OrderDate],"Error",0)</f>
        <v>42644</v>
      </c>
      <c r="I1160" s="6">
        <f>Table6[[#This Row],['[Formatted'] Shipment Dates]]-Table6[[#This Row],[Order Dates]]</f>
        <v>2</v>
      </c>
      <c r="J1160" t="str">
        <f>_xlfn.XLOOKUP(Table6[[#This Row],[Product ID]],Product[Product ID],Product[Product Name],"ERROR",0)</f>
        <v>Chai</v>
      </c>
      <c r="K1160" t="str">
        <f>_xlfn.XLOOKUP(Table6[[#This Row],[Product Name]],Product[Product Name],Product[Category],"ERROR",0)</f>
        <v xml:space="preserve">Drinks </v>
      </c>
      <c r="L1160" t="str">
        <f>_xlfn.XLOOKUP(Table6[[#This Row],[Order ID]],Table5[OrderID],Table5[ShipmentMode],"Error",0)</f>
        <v>DHL</v>
      </c>
    </row>
    <row r="1161" spans="2:12">
      <c r="B1161">
        <v>1160</v>
      </c>
      <c r="C1161">
        <v>10690</v>
      </c>
      <c r="D1161" t="s">
        <v>796</v>
      </c>
      <c r="E1161">
        <v>20</v>
      </c>
      <c r="F1161" t="s">
        <v>1388</v>
      </c>
      <c r="G1161" s="1">
        <f>DATE(LEFT(Table6[[#This Row],[Shipment Date]],4), MID(Table6[[#This Row],[Shipment Date]],5,2), RIGHT(Table6[[#This Row],[Shipment Date]],2))</f>
        <v>42646</v>
      </c>
      <c r="H1161" s="9">
        <f>_xlfn.XLOOKUP(Table6[[#This Row],[Order ID]],Table5[OrderID],Table5[OrderDate],"Error",0)</f>
        <v>42645</v>
      </c>
      <c r="I1161" s="6">
        <f>Table6[[#This Row],['[Formatted'] Shipment Dates]]-Table6[[#This Row],[Order Dates]]</f>
        <v>1</v>
      </c>
      <c r="J1161" t="str">
        <f>_xlfn.XLOOKUP(Table6[[#This Row],[Product ID]],Product[Product ID],Product[Product Name],"ERROR",0)</f>
        <v>Gnocchi di nonna Alice</v>
      </c>
      <c r="K1161" t="str">
        <f>_xlfn.XLOOKUP(Table6[[#This Row],[Product Name]],Product[Product Name],Product[Category],"ERROR",0)</f>
        <v xml:space="preserve">Grains/ Cereals </v>
      </c>
      <c r="L1161" t="str">
        <f>_xlfn.XLOOKUP(Table6[[#This Row],[Order ID]],Table5[OrderID],Table5[ShipmentMode],"Error",0)</f>
        <v>DHL Express</v>
      </c>
    </row>
    <row r="1162" spans="2:12">
      <c r="B1162">
        <v>1161</v>
      </c>
      <c r="C1162">
        <v>10690</v>
      </c>
      <c r="D1162" t="s">
        <v>850</v>
      </c>
      <c r="E1162">
        <v>30</v>
      </c>
      <c r="F1162" t="s">
        <v>1401</v>
      </c>
      <c r="G1162" s="1">
        <f>DATE(LEFT(Table6[[#This Row],[Shipment Date]],4), MID(Table6[[#This Row],[Shipment Date]],5,2), RIGHT(Table6[[#This Row],[Shipment Date]],2))</f>
        <v>42665</v>
      </c>
      <c r="H1162" s="9">
        <f>_xlfn.XLOOKUP(Table6[[#This Row],[Order ID]],Table5[OrderID],Table5[OrderDate],"Error",0)</f>
        <v>42645</v>
      </c>
      <c r="I1162" s="6">
        <f>Table6[[#This Row],['[Formatted'] Shipment Dates]]-Table6[[#This Row],[Order Dates]]</f>
        <v>20</v>
      </c>
      <c r="J1162" t="str">
        <f>_xlfn.XLOOKUP(Table6[[#This Row],[Product ID]],Product[Product ID],Product[Product Name],"ERROR",0)</f>
        <v>Original Frankfurter grüne Soße</v>
      </c>
      <c r="K1162" t="str">
        <f>_xlfn.XLOOKUP(Table6[[#This Row],[Product Name]],Product[Product Name],Product[Category],"ERROR",0)</f>
        <v>Condiments</v>
      </c>
      <c r="L1162" t="str">
        <f>_xlfn.XLOOKUP(Table6[[#This Row],[Order ID]],Table5[OrderID],Table5[ShipmentMode],"Error",0)</f>
        <v>DHL Express</v>
      </c>
    </row>
    <row r="1163" spans="2:12">
      <c r="B1163">
        <v>1162</v>
      </c>
      <c r="C1163">
        <v>10691</v>
      </c>
      <c r="D1163" t="s">
        <v>648</v>
      </c>
      <c r="E1163">
        <v>30</v>
      </c>
      <c r="F1163" t="s">
        <v>1401</v>
      </c>
      <c r="G1163" s="1">
        <f>DATE(LEFT(Table6[[#This Row],[Shipment Date]],4), MID(Table6[[#This Row],[Shipment Date]],5,2), RIGHT(Table6[[#This Row],[Shipment Date]],2))</f>
        <v>42665</v>
      </c>
      <c r="H1163" s="9">
        <f>_xlfn.XLOOKUP(Table6[[#This Row],[Order ID]],Table5[OrderID],Table5[OrderDate],"Error",0)</f>
        <v>42646</v>
      </c>
      <c r="I1163" s="6">
        <f>Table6[[#This Row],['[Formatted'] Shipment Dates]]-Table6[[#This Row],[Order Dates]]</f>
        <v>19</v>
      </c>
      <c r="J1163" t="str">
        <f>_xlfn.XLOOKUP(Table6[[#This Row],[Product ID]],Product[Product ID],Product[Product Name],"ERROR",0)</f>
        <v>Chai</v>
      </c>
      <c r="K1163" t="str">
        <f>_xlfn.XLOOKUP(Table6[[#This Row],[Product Name]],Product[Product Name],Product[Category],"ERROR",0)</f>
        <v xml:space="preserve">Drinks </v>
      </c>
      <c r="L1163" t="str">
        <f>_xlfn.XLOOKUP(Table6[[#This Row],[Order ID]],Table5[OrderID],Table5[ShipmentMode],"Error",0)</f>
        <v>DHL</v>
      </c>
    </row>
    <row r="1164" spans="2:12">
      <c r="B1164">
        <v>1163</v>
      </c>
      <c r="C1164">
        <v>10691</v>
      </c>
      <c r="D1164" t="s">
        <v>726</v>
      </c>
      <c r="E1164">
        <v>40</v>
      </c>
      <c r="F1164" t="s">
        <v>1401</v>
      </c>
      <c r="G1164" s="1">
        <f>DATE(LEFT(Table6[[#This Row],[Shipment Date]],4), MID(Table6[[#This Row],[Shipment Date]],5,2), RIGHT(Table6[[#This Row],[Shipment Date]],2))</f>
        <v>42665</v>
      </c>
      <c r="H1164" s="9">
        <f>_xlfn.XLOOKUP(Table6[[#This Row],[Order ID]],Table5[OrderID],Table5[OrderDate],"Error",0)</f>
        <v>42646</v>
      </c>
      <c r="I1164" s="6">
        <f>Table6[[#This Row],['[Formatted'] Shipment Dates]]-Table6[[#This Row],[Order Dates]]</f>
        <v>19</v>
      </c>
      <c r="J1164" t="str">
        <f>_xlfn.XLOOKUP(Table6[[#This Row],[Product ID]],Product[Product ID],Product[Product Name],"ERROR",0)</f>
        <v>Thüringer Rostbratwurst</v>
      </c>
      <c r="K1164" t="str">
        <f>_xlfn.XLOOKUP(Table6[[#This Row],[Product Name]],Product[Product Name],Product[Category],"ERROR",0)</f>
        <v>Meat/ Poultry</v>
      </c>
      <c r="L1164" t="str">
        <f>_xlfn.XLOOKUP(Table6[[#This Row],[Order ID]],Table5[OrderID],Table5[ShipmentMode],"Error",0)</f>
        <v>DHL</v>
      </c>
    </row>
    <row r="1165" spans="2:12">
      <c r="B1165">
        <v>1164</v>
      </c>
      <c r="C1165">
        <v>10691</v>
      </c>
      <c r="D1165" t="s">
        <v>762</v>
      </c>
      <c r="E1165">
        <v>40</v>
      </c>
      <c r="F1165" t="s">
        <v>1401</v>
      </c>
      <c r="G1165" s="1">
        <f>DATE(LEFT(Table6[[#This Row],[Shipment Date]],4), MID(Table6[[#This Row],[Shipment Date]],5,2), RIGHT(Table6[[#This Row],[Shipment Date]],2))</f>
        <v>42665</v>
      </c>
      <c r="H1165" s="9">
        <f>_xlfn.XLOOKUP(Table6[[#This Row],[Order ID]],Table5[OrderID],Table5[OrderDate],"Error",0)</f>
        <v>42646</v>
      </c>
      <c r="I1165" s="6">
        <f>Table6[[#This Row],['[Formatted'] Shipment Dates]]-Table6[[#This Row],[Order Dates]]</f>
        <v>19</v>
      </c>
      <c r="J1165" t="str">
        <f>_xlfn.XLOOKUP(Table6[[#This Row],[Product ID]],Product[Product ID],Product[Product Name],"ERROR",0)</f>
        <v>Ipoh Coffee</v>
      </c>
      <c r="K1165" t="str">
        <f>_xlfn.XLOOKUP(Table6[[#This Row],[Product Name]],Product[Product Name],Product[Category],"ERROR",0)</f>
        <v xml:space="preserve">Drinks </v>
      </c>
      <c r="L1165" t="str">
        <f>_xlfn.XLOOKUP(Table6[[#This Row],[Order ID]],Table5[OrderID],Table5[ShipmentMode],"Error",0)</f>
        <v>DHL</v>
      </c>
    </row>
    <row r="1166" spans="2:12">
      <c r="B1166">
        <v>1165</v>
      </c>
      <c r="C1166">
        <v>10691</v>
      </c>
      <c r="D1166" t="s">
        <v>765</v>
      </c>
      <c r="E1166">
        <v>24</v>
      </c>
      <c r="F1166" t="s">
        <v>1401</v>
      </c>
      <c r="G1166" s="1">
        <f>DATE(LEFT(Table6[[#This Row],[Shipment Date]],4), MID(Table6[[#This Row],[Shipment Date]],5,2), RIGHT(Table6[[#This Row],[Shipment Date]],2))</f>
        <v>42665</v>
      </c>
      <c r="H1166" s="9">
        <f>_xlfn.XLOOKUP(Table6[[#This Row],[Order ID]],Table5[OrderID],Table5[OrderDate],"Error",0)</f>
        <v>42646</v>
      </c>
      <c r="I1166" s="6">
        <f>Table6[[#This Row],['[Formatted'] Shipment Dates]]-Table6[[#This Row],[Order Dates]]</f>
        <v>19</v>
      </c>
      <c r="J1166" t="str">
        <f>_xlfn.XLOOKUP(Table6[[#This Row],[Product ID]],Product[Product ID],Product[Product Name],"ERROR",0)</f>
        <v>Gula Malacca</v>
      </c>
      <c r="K1166" t="str">
        <f>_xlfn.XLOOKUP(Table6[[#This Row],[Product Name]],Product[Product Name],Product[Category],"ERROR",0)</f>
        <v>Condiments</v>
      </c>
      <c r="L1166" t="str">
        <f>_xlfn.XLOOKUP(Table6[[#This Row],[Order ID]],Table5[OrderID],Table5[ShipmentMode],"Error",0)</f>
        <v>DHL</v>
      </c>
    </row>
    <row r="1167" spans="2:12">
      <c r="B1167">
        <v>1166</v>
      </c>
      <c r="C1167">
        <v>10691</v>
      </c>
      <c r="D1167" t="s">
        <v>813</v>
      </c>
      <c r="E1167">
        <v>48</v>
      </c>
      <c r="F1167" t="s">
        <v>1402</v>
      </c>
      <c r="G1167" s="1">
        <f>DATE(LEFT(Table6[[#This Row],[Shipment Date]],4), MID(Table6[[#This Row],[Shipment Date]],5,2), RIGHT(Table6[[#This Row],[Shipment Date]],2))</f>
        <v>42656</v>
      </c>
      <c r="H1167" s="9">
        <f>_xlfn.XLOOKUP(Table6[[#This Row],[Order ID]],Table5[OrderID],Table5[OrderDate],"Error",0)</f>
        <v>42646</v>
      </c>
      <c r="I1167" s="6">
        <f>Table6[[#This Row],['[Formatted'] Shipment Dates]]-Table6[[#This Row],[Order Dates]]</f>
        <v>10</v>
      </c>
      <c r="J1167" t="str">
        <f>_xlfn.XLOOKUP(Table6[[#This Row],[Product ID]],Product[Product ID],Product[Product Name],"ERROR",0)</f>
        <v>Tarte au sucre</v>
      </c>
      <c r="K1167" t="str">
        <f>_xlfn.XLOOKUP(Table6[[#This Row],[Product Name]],Product[Product Name],Product[Category],"ERROR",0)</f>
        <v>Desserts</v>
      </c>
      <c r="L1167" t="str">
        <f>_xlfn.XLOOKUP(Table6[[#This Row],[Order ID]],Table5[OrderID],Table5[ShipmentMode],"Error",0)</f>
        <v>DHL</v>
      </c>
    </row>
    <row r="1168" spans="2:12">
      <c r="B1168">
        <v>1167</v>
      </c>
      <c r="C1168">
        <v>10692</v>
      </c>
      <c r="D1168" t="s">
        <v>817</v>
      </c>
      <c r="E1168">
        <v>20</v>
      </c>
      <c r="F1168" t="s">
        <v>1403</v>
      </c>
      <c r="G1168" s="1">
        <f>DATE(LEFT(Table6[[#This Row],[Shipment Date]],4), MID(Table6[[#This Row],[Shipment Date]],5,2), RIGHT(Table6[[#This Row],[Shipment Date]],2))</f>
        <v>42653</v>
      </c>
      <c r="H1168" s="9">
        <f>_xlfn.XLOOKUP(Table6[[#This Row],[Order ID]],Table5[OrderID],Table5[OrderDate],"Error",0)</f>
        <v>42646</v>
      </c>
      <c r="I1168" s="6">
        <f>Table6[[#This Row],['[Formatted'] Shipment Dates]]-Table6[[#This Row],[Order Dates]]</f>
        <v>7</v>
      </c>
      <c r="J1168" t="str">
        <f>_xlfn.XLOOKUP(Table6[[#This Row],[Product ID]],Product[Product ID],Product[Product Name],"ERROR",0)</f>
        <v>Vegie-spread</v>
      </c>
      <c r="K1168" t="str">
        <f>_xlfn.XLOOKUP(Table6[[#This Row],[Product Name]],Product[Product Name],Product[Category],"ERROR",0)</f>
        <v>Condiments</v>
      </c>
      <c r="L1168" t="str">
        <f>_xlfn.XLOOKUP(Table6[[#This Row],[Order ID]],Table5[OrderID],Table5[ShipmentMode],"Error",0)</f>
        <v>DHL</v>
      </c>
    </row>
    <row r="1169" spans="2:12">
      <c r="B1169">
        <v>1168</v>
      </c>
      <c r="C1169">
        <v>10693</v>
      </c>
      <c r="D1169" t="s">
        <v>674</v>
      </c>
      <c r="E1169">
        <v>6</v>
      </c>
      <c r="F1169" t="s">
        <v>1403</v>
      </c>
      <c r="G1169" s="1">
        <f>DATE(LEFT(Table6[[#This Row],[Shipment Date]],4), MID(Table6[[#This Row],[Shipment Date]],5,2), RIGHT(Table6[[#This Row],[Shipment Date]],2))</f>
        <v>42653</v>
      </c>
      <c r="H1169" s="9">
        <f>_xlfn.XLOOKUP(Table6[[#This Row],[Order ID]],Table5[OrderID],Table5[OrderDate],"Error",0)</f>
        <v>42649</v>
      </c>
      <c r="I1169" s="6">
        <f>Table6[[#This Row],['[Formatted'] Shipment Dates]]-Table6[[#This Row],[Order Dates]]</f>
        <v>4</v>
      </c>
      <c r="J1169" t="str">
        <f>_xlfn.XLOOKUP(Table6[[#This Row],[Product ID]],Product[Product ID],Product[Product Name],"ERROR",0)</f>
        <v>Mishi Kobe Niku</v>
      </c>
      <c r="K1169" t="str">
        <f>_xlfn.XLOOKUP(Table6[[#This Row],[Product Name]],Product[Product Name],Product[Category],"ERROR",0)</f>
        <v>Meat/ Poultry</v>
      </c>
      <c r="L1169" t="str">
        <f>_xlfn.XLOOKUP(Table6[[#This Row],[Order ID]],Table5[OrderID],Table5[ShipmentMode],"Error",0)</f>
        <v>UPS</v>
      </c>
    </row>
    <row r="1170" spans="2:12">
      <c r="B1170">
        <v>1169</v>
      </c>
      <c r="C1170">
        <v>10693</v>
      </c>
      <c r="D1170" t="s">
        <v>791</v>
      </c>
      <c r="E1170">
        <v>60</v>
      </c>
      <c r="F1170" t="s">
        <v>1403</v>
      </c>
      <c r="G1170" s="1">
        <f>DATE(LEFT(Table6[[#This Row],[Shipment Date]],4), MID(Table6[[#This Row],[Shipment Date]],5,2), RIGHT(Table6[[#This Row],[Shipment Date]],2))</f>
        <v>42653</v>
      </c>
      <c r="H1170" s="9">
        <f>_xlfn.XLOOKUP(Table6[[#This Row],[Order ID]],Table5[OrderID],Table5[OrderDate],"Error",0)</f>
        <v>42649</v>
      </c>
      <c r="I1170" s="6">
        <f>Table6[[#This Row],['[Formatted'] Shipment Dates]]-Table6[[#This Row],[Order Dates]]</f>
        <v>4</v>
      </c>
      <c r="J1170" t="str">
        <f>_xlfn.XLOOKUP(Table6[[#This Row],[Product ID]],Product[Product ID],Product[Product Name],"ERROR",0)</f>
        <v>Tourtière</v>
      </c>
      <c r="K1170" t="str">
        <f>_xlfn.XLOOKUP(Table6[[#This Row],[Product Name]],Product[Product Name],Product[Category],"ERROR",0)</f>
        <v>Meat/ Poultry</v>
      </c>
      <c r="L1170" t="str">
        <f>_xlfn.XLOOKUP(Table6[[#This Row],[Order ID]],Table5[OrderID],Table5[ShipmentMode],"Error",0)</f>
        <v>UPS</v>
      </c>
    </row>
    <row r="1171" spans="2:12">
      <c r="B1171">
        <v>1170</v>
      </c>
      <c r="C1171">
        <v>10693</v>
      </c>
      <c r="D1171" t="s">
        <v>831</v>
      </c>
      <c r="E1171">
        <v>30</v>
      </c>
      <c r="F1171" t="s">
        <v>1403</v>
      </c>
      <c r="G1171" s="1">
        <f>DATE(LEFT(Table6[[#This Row],[Shipment Date]],4), MID(Table6[[#This Row],[Shipment Date]],5,2), RIGHT(Table6[[#This Row],[Shipment Date]],2))</f>
        <v>42653</v>
      </c>
      <c r="H1171" s="9">
        <f>_xlfn.XLOOKUP(Table6[[#This Row],[Order ID]],Table5[OrderID],Table5[OrderDate],"Error",0)</f>
        <v>42649</v>
      </c>
      <c r="I1171" s="6">
        <f>Table6[[#This Row],['[Formatted'] Shipment Dates]]-Table6[[#This Row],[Order Dates]]</f>
        <v>4</v>
      </c>
      <c r="J1171" t="str">
        <f>_xlfn.XLOOKUP(Table6[[#This Row],[Product ID]],Product[Product ID],Product[Product Name],"ERROR",0)</f>
        <v>Gudbrandsdalsost</v>
      </c>
      <c r="K1171" t="str">
        <f>_xlfn.XLOOKUP(Table6[[#This Row],[Product Name]],Product[Product Name],Product[Category],"ERROR",0)</f>
        <v>Dairy Products</v>
      </c>
      <c r="L1171" t="str">
        <f>_xlfn.XLOOKUP(Table6[[#This Row],[Order ID]],Table5[OrderID],Table5[ShipmentMode],"Error",0)</f>
        <v>UPS</v>
      </c>
    </row>
    <row r="1172" spans="2:12">
      <c r="B1172">
        <v>1171</v>
      </c>
      <c r="C1172">
        <v>10693</v>
      </c>
      <c r="D1172" t="s">
        <v>839</v>
      </c>
      <c r="E1172">
        <v>15</v>
      </c>
      <c r="F1172" t="s">
        <v>1404</v>
      </c>
      <c r="G1172" s="1">
        <f>DATE(LEFT(Table6[[#This Row],[Shipment Date]],4), MID(Table6[[#This Row],[Shipment Date]],5,2), RIGHT(Table6[[#This Row],[Shipment Date]],2))</f>
        <v>42652</v>
      </c>
      <c r="H1172" s="9">
        <f>_xlfn.XLOOKUP(Table6[[#This Row],[Order ID]],Table5[OrderID],Table5[OrderDate],"Error",0)</f>
        <v>42649</v>
      </c>
      <c r="I1172" s="6">
        <f>Table6[[#This Row],['[Formatted'] Shipment Dates]]-Table6[[#This Row],[Order Dates]]</f>
        <v>3</v>
      </c>
      <c r="J1172" t="str">
        <f>_xlfn.XLOOKUP(Table6[[#This Row],[Product ID]],Product[Product ID],Product[Product Name],"ERROR",0)</f>
        <v>Röd Kaviar</v>
      </c>
      <c r="K1172" t="str">
        <f>_xlfn.XLOOKUP(Table6[[#This Row],[Product Name]],Product[Product Name],Product[Category],"ERROR",0)</f>
        <v>Seafood</v>
      </c>
      <c r="L1172" t="str">
        <f>_xlfn.XLOOKUP(Table6[[#This Row],[Order ID]],Table5[OrderID],Table5[ShipmentMode],"Error",0)</f>
        <v>UPS</v>
      </c>
    </row>
    <row r="1173" spans="2:12">
      <c r="B1173">
        <v>1172</v>
      </c>
      <c r="C1173">
        <v>10694</v>
      </c>
      <c r="D1173" t="s">
        <v>669</v>
      </c>
      <c r="E1173">
        <v>90</v>
      </c>
      <c r="F1173" t="s">
        <v>1404</v>
      </c>
      <c r="G1173" s="1">
        <f>DATE(LEFT(Table6[[#This Row],[Shipment Date]],4), MID(Table6[[#This Row],[Shipment Date]],5,2), RIGHT(Table6[[#This Row],[Shipment Date]],2))</f>
        <v>42652</v>
      </c>
      <c r="H1173" s="9">
        <f>_xlfn.XLOOKUP(Table6[[#This Row],[Order ID]],Table5[OrderID],Table5[OrderDate],"Error",0)</f>
        <v>42649</v>
      </c>
      <c r="I1173" s="6">
        <f>Table6[[#This Row],['[Formatted'] Shipment Dates]]-Table6[[#This Row],[Order Dates]]</f>
        <v>3</v>
      </c>
      <c r="J1173" t="str">
        <f>_xlfn.XLOOKUP(Table6[[#This Row],[Product ID]],Product[Product ID],Product[Product Name],"ERROR",0)</f>
        <v>Uncle Bob's Organic Dried Pears</v>
      </c>
      <c r="K1173" t="str">
        <f>_xlfn.XLOOKUP(Table6[[#This Row],[Product Name]],Product[Product Name],Product[Category],"ERROR",0)</f>
        <v xml:space="preserve">Produce </v>
      </c>
      <c r="L1173" t="str">
        <f>_xlfn.XLOOKUP(Table6[[#This Row],[Order ID]],Table5[OrderID],Table5[ShipmentMode],"Error",0)</f>
        <v>UPS</v>
      </c>
    </row>
    <row r="1174" spans="2:12">
      <c r="B1174">
        <v>1173</v>
      </c>
      <c r="C1174">
        <v>10694</v>
      </c>
      <c r="D1174" t="s">
        <v>804</v>
      </c>
      <c r="E1174">
        <v>25</v>
      </c>
      <c r="F1174" t="s">
        <v>1404</v>
      </c>
      <c r="G1174" s="1">
        <f>DATE(LEFT(Table6[[#This Row],[Shipment Date]],4), MID(Table6[[#This Row],[Shipment Date]],5,2), RIGHT(Table6[[#This Row],[Shipment Date]],2))</f>
        <v>42652</v>
      </c>
      <c r="H1174" s="9">
        <f>_xlfn.XLOOKUP(Table6[[#This Row],[Order ID]],Table5[OrderID],Table5[OrderDate],"Error",0)</f>
        <v>42649</v>
      </c>
      <c r="I1174" s="6">
        <f>Table6[[#This Row],['[Formatted'] Shipment Dates]]-Table6[[#This Row],[Order Dates]]</f>
        <v>3</v>
      </c>
      <c r="J1174" t="str">
        <f>_xlfn.XLOOKUP(Table6[[#This Row],[Product ID]],Product[Product ID],Product[Product Name],"ERROR",0)</f>
        <v>Raclette Courdavault</v>
      </c>
      <c r="K1174" t="str">
        <f>_xlfn.XLOOKUP(Table6[[#This Row],[Product Name]],Product[Product Name],Product[Category],"ERROR",0)</f>
        <v>Dairy Products</v>
      </c>
      <c r="L1174" t="str">
        <f>_xlfn.XLOOKUP(Table6[[#This Row],[Order ID]],Table5[OrderID],Table5[ShipmentMode],"Error",0)</f>
        <v>UPS</v>
      </c>
    </row>
    <row r="1175" spans="2:12">
      <c r="B1175">
        <v>1174</v>
      </c>
      <c r="C1175">
        <v>10694</v>
      </c>
      <c r="D1175" t="s">
        <v>833</v>
      </c>
      <c r="E1175">
        <v>50</v>
      </c>
      <c r="F1175" t="s">
        <v>1405</v>
      </c>
      <c r="G1175" s="1">
        <f>DATE(LEFT(Table6[[#This Row],[Shipment Date]],4), MID(Table6[[#This Row],[Shipment Date]],5,2), RIGHT(Table6[[#This Row],[Shipment Date]],2))</f>
        <v>42657</v>
      </c>
      <c r="H1175" s="9">
        <f>_xlfn.XLOOKUP(Table6[[#This Row],[Order ID]],Table5[OrderID],Table5[OrderDate],"Error",0)</f>
        <v>42649</v>
      </c>
      <c r="I1175" s="6">
        <f>Table6[[#This Row],['[Formatted'] Shipment Dates]]-Table6[[#This Row],[Order Dates]]</f>
        <v>8</v>
      </c>
      <c r="J1175" t="str">
        <f>_xlfn.XLOOKUP(Table6[[#This Row],[Product ID]],Product[Product ID],Product[Product Name],"ERROR",0)</f>
        <v>Outback Lager</v>
      </c>
      <c r="K1175" t="str">
        <f>_xlfn.XLOOKUP(Table6[[#This Row],[Product Name]],Product[Product Name],Product[Category],"ERROR",0)</f>
        <v xml:space="preserve">Drinks </v>
      </c>
      <c r="L1175" t="str">
        <f>_xlfn.XLOOKUP(Table6[[#This Row],[Order ID]],Table5[OrderID],Table5[ShipmentMode],"Error",0)</f>
        <v>UPS</v>
      </c>
    </row>
    <row r="1176" spans="2:12">
      <c r="B1176">
        <v>1175</v>
      </c>
      <c r="C1176">
        <v>10695</v>
      </c>
      <c r="D1176" t="s">
        <v>672</v>
      </c>
      <c r="E1176">
        <v>10</v>
      </c>
      <c r="F1176" t="s">
        <v>1405</v>
      </c>
      <c r="G1176" s="1">
        <f>DATE(LEFT(Table6[[#This Row],[Shipment Date]],4), MID(Table6[[#This Row],[Shipment Date]],5,2), RIGHT(Table6[[#This Row],[Shipment Date]],2))</f>
        <v>42657</v>
      </c>
      <c r="H1176" s="9">
        <f>_xlfn.XLOOKUP(Table6[[#This Row],[Order ID]],Table5[OrderID],Table5[OrderDate],"Error",0)</f>
        <v>42650</v>
      </c>
      <c r="I1176" s="6">
        <f>Table6[[#This Row],['[Formatted'] Shipment Dates]]-Table6[[#This Row],[Order Dates]]</f>
        <v>7</v>
      </c>
      <c r="J1176" t="str">
        <f>_xlfn.XLOOKUP(Table6[[#This Row],[Product ID]],Product[Product ID],Product[Product Name],"ERROR",0)</f>
        <v>Northwoods Cranberry Sauce</v>
      </c>
      <c r="K1176" t="str">
        <f>_xlfn.XLOOKUP(Table6[[#This Row],[Product Name]],Product[Product Name],Product[Category],"ERROR",0)</f>
        <v>Condiments</v>
      </c>
      <c r="L1176" t="str">
        <f>_xlfn.XLOOKUP(Table6[[#This Row],[Order ID]],Table5[OrderID],Table5[ShipmentMode],"Error",0)</f>
        <v>DHL Express</v>
      </c>
    </row>
    <row r="1177" spans="2:12">
      <c r="B1177">
        <v>1176</v>
      </c>
      <c r="C1177">
        <v>10695</v>
      </c>
      <c r="D1177" t="s">
        <v>682</v>
      </c>
      <c r="E1177">
        <v>4</v>
      </c>
      <c r="F1177" t="s">
        <v>1405</v>
      </c>
      <c r="G1177" s="1">
        <f>DATE(LEFT(Table6[[#This Row],[Shipment Date]],4), MID(Table6[[#This Row],[Shipment Date]],5,2), RIGHT(Table6[[#This Row],[Shipment Date]],2))</f>
        <v>42657</v>
      </c>
      <c r="H1177" s="9">
        <f>_xlfn.XLOOKUP(Table6[[#This Row],[Order ID]],Table5[OrderID],Table5[OrderDate],"Error",0)</f>
        <v>42650</v>
      </c>
      <c r="I1177" s="6">
        <f>Table6[[#This Row],['[Formatted'] Shipment Dates]]-Table6[[#This Row],[Order Dates]]</f>
        <v>7</v>
      </c>
      <c r="J1177" t="str">
        <f>_xlfn.XLOOKUP(Table6[[#This Row],[Product ID]],Product[Product ID],Product[Product Name],"ERROR",0)</f>
        <v>Queso Manchego La Pastora</v>
      </c>
      <c r="K1177" t="str">
        <f>_xlfn.XLOOKUP(Table6[[#This Row],[Product Name]],Product[Product Name],Product[Category],"ERROR",0)</f>
        <v>Dairy Products</v>
      </c>
      <c r="L1177" t="str">
        <f>_xlfn.XLOOKUP(Table6[[#This Row],[Order ID]],Table5[OrderID],Table5[ShipmentMode],"Error",0)</f>
        <v>DHL Express</v>
      </c>
    </row>
    <row r="1178" spans="2:12">
      <c r="B1178">
        <v>1177</v>
      </c>
      <c r="C1178">
        <v>10695</v>
      </c>
      <c r="D1178" t="s">
        <v>711</v>
      </c>
      <c r="E1178">
        <v>20</v>
      </c>
      <c r="F1178" t="s">
        <v>1405</v>
      </c>
      <c r="G1178" s="1">
        <f>DATE(LEFT(Table6[[#This Row],[Shipment Date]],4), MID(Table6[[#This Row],[Shipment Date]],5,2), RIGHT(Table6[[#This Row],[Shipment Date]],2))</f>
        <v>42657</v>
      </c>
      <c r="H1178" s="9">
        <f>_xlfn.XLOOKUP(Table6[[#This Row],[Order ID]],Table5[OrderID],Table5[OrderDate],"Error",0)</f>
        <v>42650</v>
      </c>
      <c r="I1178" s="6">
        <f>Table6[[#This Row],['[Formatted'] Shipment Dates]]-Table6[[#This Row],[Order Dates]]</f>
        <v>7</v>
      </c>
      <c r="J1178" t="str">
        <f>_xlfn.XLOOKUP(Table6[[#This Row],[Product ID]],Product[Product ID],Product[Product Name],"ERROR",0)</f>
        <v>Guaraná Fantástica</v>
      </c>
      <c r="K1178" t="str">
        <f>_xlfn.XLOOKUP(Table6[[#This Row],[Product Name]],Product[Product Name],Product[Category],"ERROR",0)</f>
        <v xml:space="preserve">Drinks </v>
      </c>
      <c r="L1178" t="str">
        <f>_xlfn.XLOOKUP(Table6[[#This Row],[Order ID]],Table5[OrderID],Table5[ShipmentMode],"Error",0)</f>
        <v>DHL Express</v>
      </c>
    </row>
    <row r="1179" spans="2:12">
      <c r="B1179">
        <v>1178</v>
      </c>
      <c r="C1179">
        <v>10696</v>
      </c>
      <c r="D1179" t="s">
        <v>694</v>
      </c>
      <c r="E1179">
        <v>20</v>
      </c>
      <c r="F1179" t="s">
        <v>1405</v>
      </c>
      <c r="G1179" s="1">
        <f>DATE(LEFT(Table6[[#This Row],[Shipment Date]],4), MID(Table6[[#This Row],[Shipment Date]],5,2), RIGHT(Table6[[#This Row],[Shipment Date]],2))</f>
        <v>42657</v>
      </c>
      <c r="H1179" s="9">
        <f>_xlfn.XLOOKUP(Table6[[#This Row],[Order ID]],Table5[OrderID],Table5[OrderDate],"Error",0)</f>
        <v>42651</v>
      </c>
      <c r="I1179" s="6">
        <f>Table6[[#This Row],['[Formatted'] Shipment Dates]]-Table6[[#This Row],[Order Dates]]</f>
        <v>6</v>
      </c>
      <c r="J1179" t="str">
        <f>_xlfn.XLOOKUP(Table6[[#This Row],[Product ID]],Product[Product ID],Product[Product Name],"ERROR",0)</f>
        <v>Alice Mutton</v>
      </c>
      <c r="K1179" t="str">
        <f>_xlfn.XLOOKUP(Table6[[#This Row],[Product Name]],Product[Product Name],Product[Category],"ERROR",0)</f>
        <v>Meat/ Poultry</v>
      </c>
      <c r="L1179" t="str">
        <f>_xlfn.XLOOKUP(Table6[[#This Row],[Order ID]],Table5[OrderID],Table5[ShipmentMode],"Error",0)</f>
        <v>UPS</v>
      </c>
    </row>
    <row r="1180" spans="2:12">
      <c r="B1180">
        <v>1179</v>
      </c>
      <c r="C1180">
        <v>10696</v>
      </c>
      <c r="D1180" t="s">
        <v>770</v>
      </c>
      <c r="E1180">
        <v>18</v>
      </c>
      <c r="F1180" t="s">
        <v>1405</v>
      </c>
      <c r="G1180" s="1">
        <f>DATE(LEFT(Table6[[#This Row],[Shipment Date]],4), MID(Table6[[#This Row],[Shipment Date]],5,2), RIGHT(Table6[[#This Row],[Shipment Date]],2))</f>
        <v>42657</v>
      </c>
      <c r="H1180" s="9">
        <f>_xlfn.XLOOKUP(Table6[[#This Row],[Order ID]],Table5[OrderID],Table5[OrderDate],"Error",0)</f>
        <v>42651</v>
      </c>
      <c r="I1180" s="6">
        <f>Table6[[#This Row],['[Formatted'] Shipment Dates]]-Table6[[#This Row],[Order Dates]]</f>
        <v>6</v>
      </c>
      <c r="J1180" t="str">
        <f>_xlfn.XLOOKUP(Table6[[#This Row],[Product ID]],Product[Product ID],Product[Product Name],"ERROR",0)</f>
        <v>Spegesild</v>
      </c>
      <c r="K1180" t="str">
        <f>_xlfn.XLOOKUP(Table6[[#This Row],[Product Name]],Product[Product Name],Product[Category],"ERROR",0)</f>
        <v>Seafood</v>
      </c>
      <c r="L1180" t="str">
        <f>_xlfn.XLOOKUP(Table6[[#This Row],[Order ID]],Table5[OrderID],Table5[ShipmentMode],"Error",0)</f>
        <v>UPS</v>
      </c>
    </row>
    <row r="1181" spans="2:12">
      <c r="B1181">
        <v>1180</v>
      </c>
      <c r="C1181">
        <v>10697</v>
      </c>
      <c r="D1181" t="s">
        <v>698</v>
      </c>
      <c r="E1181">
        <v>7</v>
      </c>
      <c r="F1181" t="s">
        <v>1405</v>
      </c>
      <c r="G1181" s="1">
        <f>DATE(LEFT(Table6[[#This Row],[Shipment Date]],4), MID(Table6[[#This Row],[Shipment Date]],5,2), RIGHT(Table6[[#This Row],[Shipment Date]],2))</f>
        <v>42657</v>
      </c>
      <c r="H1181" s="9">
        <f>_xlfn.XLOOKUP(Table6[[#This Row],[Order ID]],Table5[OrderID],Table5[OrderDate],"Error",0)</f>
        <v>42651</v>
      </c>
      <c r="I1181" s="6">
        <f>Table6[[#This Row],['[Formatted'] Shipment Dates]]-Table6[[#This Row],[Order Dates]]</f>
        <v>6</v>
      </c>
      <c r="J1181" t="str">
        <f>_xlfn.XLOOKUP(Table6[[#This Row],[Product ID]],Product[Product ID],Product[Product Name],"ERROR",0)</f>
        <v>Teatime Chocolate Biscuits</v>
      </c>
      <c r="K1181" t="str">
        <f>_xlfn.XLOOKUP(Table6[[#This Row],[Product Name]],Product[Product Name],Product[Category],"ERROR",0)</f>
        <v>Desserts</v>
      </c>
      <c r="L1181" t="str">
        <f>_xlfn.XLOOKUP(Table6[[#This Row],[Order ID]],Table5[OrderID],Table5[ShipmentMode],"Error",0)</f>
        <v>DHL Express</v>
      </c>
    </row>
    <row r="1182" spans="2:12">
      <c r="B1182">
        <v>1181</v>
      </c>
      <c r="C1182">
        <v>10697</v>
      </c>
      <c r="D1182" t="s">
        <v>742</v>
      </c>
      <c r="E1182">
        <v>9</v>
      </c>
      <c r="F1182" t="s">
        <v>1405</v>
      </c>
      <c r="G1182" s="1">
        <f>DATE(LEFT(Table6[[#This Row],[Shipment Date]],4), MID(Table6[[#This Row],[Shipment Date]],5,2), RIGHT(Table6[[#This Row],[Shipment Date]],2))</f>
        <v>42657</v>
      </c>
      <c r="H1182" s="9">
        <f>_xlfn.XLOOKUP(Table6[[#This Row],[Order ID]],Table5[OrderID],Table5[OrderDate],"Error",0)</f>
        <v>42651</v>
      </c>
      <c r="I1182" s="6">
        <f>Table6[[#This Row],['[Formatted'] Shipment Dates]]-Table6[[#This Row],[Order Dates]]</f>
        <v>6</v>
      </c>
      <c r="J1182" t="str">
        <f>_xlfn.XLOOKUP(Table6[[#This Row],[Product ID]],Product[Product ID],Product[Product Name],"ERROR",0)</f>
        <v>Steeleye Stout</v>
      </c>
      <c r="K1182" t="str">
        <f>_xlfn.XLOOKUP(Table6[[#This Row],[Product Name]],Product[Product Name],Product[Category],"ERROR",0)</f>
        <v xml:space="preserve">Drinks </v>
      </c>
      <c r="L1182" t="str">
        <f>_xlfn.XLOOKUP(Table6[[#This Row],[Order ID]],Table5[OrderID],Table5[ShipmentMode],"Error",0)</f>
        <v>DHL Express</v>
      </c>
    </row>
    <row r="1183" spans="2:12">
      <c r="B1183">
        <v>1182</v>
      </c>
      <c r="C1183">
        <v>10697</v>
      </c>
      <c r="D1183" t="s">
        <v>801</v>
      </c>
      <c r="E1183">
        <v>30</v>
      </c>
      <c r="F1183" t="s">
        <v>1405</v>
      </c>
      <c r="G1183" s="1">
        <f>DATE(LEFT(Table6[[#This Row],[Shipment Date]],4), MID(Table6[[#This Row],[Shipment Date]],5,2), RIGHT(Table6[[#This Row],[Shipment Date]],2))</f>
        <v>42657</v>
      </c>
      <c r="H1183" s="9">
        <f>_xlfn.XLOOKUP(Table6[[#This Row],[Order ID]],Table5[OrderID],Table5[OrderDate],"Error",0)</f>
        <v>42651</v>
      </c>
      <c r="I1183" s="6">
        <f>Table6[[#This Row],['[Formatted'] Shipment Dates]]-Table6[[#This Row],[Order Dates]]</f>
        <v>6</v>
      </c>
      <c r="J1183" t="str">
        <f>_xlfn.XLOOKUP(Table6[[#This Row],[Product ID]],Product[Product ID],Product[Product Name],"ERROR",0)</f>
        <v>Escargots de Bourgogne</v>
      </c>
      <c r="K1183" t="str">
        <f>_xlfn.XLOOKUP(Table6[[#This Row],[Product Name]],Product[Product Name],Product[Category],"ERROR",0)</f>
        <v>Seafood</v>
      </c>
      <c r="L1183" t="str">
        <f>_xlfn.XLOOKUP(Table6[[#This Row],[Order ID]],Table5[OrderID],Table5[ShipmentMode],"Error",0)</f>
        <v>DHL Express</v>
      </c>
    </row>
    <row r="1184" spans="2:12">
      <c r="B1184">
        <v>1183</v>
      </c>
      <c r="C1184">
        <v>10697</v>
      </c>
      <c r="D1184" t="s">
        <v>833</v>
      </c>
      <c r="E1184">
        <v>30</v>
      </c>
      <c r="F1184" t="s">
        <v>1406</v>
      </c>
      <c r="G1184" s="1">
        <f>DATE(LEFT(Table6[[#This Row],[Shipment Date]],4), MID(Table6[[#This Row],[Shipment Date]],5,2), RIGHT(Table6[[#This Row],[Shipment Date]],2))</f>
        <v>42660</v>
      </c>
      <c r="H1184" s="9">
        <f>_xlfn.XLOOKUP(Table6[[#This Row],[Order ID]],Table5[OrderID],Table5[OrderDate],"Error",0)</f>
        <v>42651</v>
      </c>
      <c r="I1184" s="6">
        <f>Table6[[#This Row],['[Formatted'] Shipment Dates]]-Table6[[#This Row],[Order Dates]]</f>
        <v>9</v>
      </c>
      <c r="J1184" t="str">
        <f>_xlfn.XLOOKUP(Table6[[#This Row],[Product ID]],Product[Product ID],Product[Product Name],"ERROR",0)</f>
        <v>Outback Lager</v>
      </c>
      <c r="K1184" t="str">
        <f>_xlfn.XLOOKUP(Table6[[#This Row],[Product Name]],Product[Product Name],Product[Category],"ERROR",0)</f>
        <v xml:space="preserve">Drinks </v>
      </c>
      <c r="L1184" t="str">
        <f>_xlfn.XLOOKUP(Table6[[#This Row],[Order ID]],Table5[OrderID],Table5[ShipmentMode],"Error",0)</f>
        <v>DHL Express</v>
      </c>
    </row>
    <row r="1185" spans="2:12">
      <c r="B1185">
        <v>1184</v>
      </c>
      <c r="C1185">
        <v>10698</v>
      </c>
      <c r="D1185" t="s">
        <v>679</v>
      </c>
      <c r="E1185">
        <v>15</v>
      </c>
      <c r="F1185" t="s">
        <v>1406</v>
      </c>
      <c r="G1185" s="1">
        <f>DATE(LEFT(Table6[[#This Row],[Shipment Date]],4), MID(Table6[[#This Row],[Shipment Date]],5,2), RIGHT(Table6[[#This Row],[Shipment Date]],2))</f>
        <v>42660</v>
      </c>
      <c r="H1185" s="9">
        <f>_xlfn.XLOOKUP(Table6[[#This Row],[Order ID]],Table5[OrderID],Table5[OrderDate],"Error",0)</f>
        <v>42652</v>
      </c>
      <c r="I1185" s="6">
        <f>Table6[[#This Row],['[Formatted'] Shipment Dates]]-Table6[[#This Row],[Order Dates]]</f>
        <v>8</v>
      </c>
      <c r="J1185" t="str">
        <f>_xlfn.XLOOKUP(Table6[[#This Row],[Product ID]],Product[Product ID],Product[Product Name],"ERROR",0)</f>
        <v>Queso Cabrales</v>
      </c>
      <c r="K1185" t="str">
        <f>_xlfn.XLOOKUP(Table6[[#This Row],[Product Name]],Product[Product Name],Product[Category],"ERROR",0)</f>
        <v>Dairy Products</v>
      </c>
      <c r="L1185" t="str">
        <f>_xlfn.XLOOKUP(Table6[[#This Row],[Order ID]],Table5[OrderID],Table5[ShipmentMode],"Error",0)</f>
        <v>DHL Express</v>
      </c>
    </row>
    <row r="1186" spans="2:12">
      <c r="B1186">
        <v>1185</v>
      </c>
      <c r="C1186">
        <v>10698</v>
      </c>
      <c r="D1186" t="s">
        <v>694</v>
      </c>
      <c r="E1186">
        <v>8</v>
      </c>
      <c r="F1186" t="s">
        <v>1406</v>
      </c>
      <c r="G1186" s="1">
        <f>DATE(LEFT(Table6[[#This Row],[Shipment Date]],4), MID(Table6[[#This Row],[Shipment Date]],5,2), RIGHT(Table6[[#This Row],[Shipment Date]],2))</f>
        <v>42660</v>
      </c>
      <c r="H1186" s="9">
        <f>_xlfn.XLOOKUP(Table6[[#This Row],[Order ID]],Table5[OrderID],Table5[OrderDate],"Error",0)</f>
        <v>42652</v>
      </c>
      <c r="I1186" s="6">
        <f>Table6[[#This Row],['[Formatted'] Shipment Dates]]-Table6[[#This Row],[Order Dates]]</f>
        <v>8</v>
      </c>
      <c r="J1186" t="str">
        <f>_xlfn.XLOOKUP(Table6[[#This Row],[Product ID]],Product[Product ID],Product[Product Name],"ERROR",0)</f>
        <v>Alice Mutton</v>
      </c>
      <c r="K1186" t="str">
        <f>_xlfn.XLOOKUP(Table6[[#This Row],[Product Name]],Product[Product Name],Product[Category],"ERROR",0)</f>
        <v>Meat/ Poultry</v>
      </c>
      <c r="L1186" t="str">
        <f>_xlfn.XLOOKUP(Table6[[#This Row],[Order ID]],Table5[OrderID],Table5[ShipmentMode],"Error",0)</f>
        <v>DHL Express</v>
      </c>
    </row>
    <row r="1187" spans="2:12">
      <c r="B1187">
        <v>1186</v>
      </c>
      <c r="C1187">
        <v>10698</v>
      </c>
      <c r="D1187" t="s">
        <v>726</v>
      </c>
      <c r="E1187">
        <v>12</v>
      </c>
      <c r="F1187" t="s">
        <v>1406</v>
      </c>
      <c r="G1187" s="1">
        <f>DATE(LEFT(Table6[[#This Row],[Shipment Date]],4), MID(Table6[[#This Row],[Shipment Date]],5,2), RIGHT(Table6[[#This Row],[Shipment Date]],2))</f>
        <v>42660</v>
      </c>
      <c r="H1187" s="9">
        <f>_xlfn.XLOOKUP(Table6[[#This Row],[Order ID]],Table5[OrderID],Table5[OrderDate],"Error",0)</f>
        <v>42652</v>
      </c>
      <c r="I1187" s="6">
        <f>Table6[[#This Row],['[Formatted'] Shipment Dates]]-Table6[[#This Row],[Order Dates]]</f>
        <v>8</v>
      </c>
      <c r="J1187" t="str">
        <f>_xlfn.XLOOKUP(Table6[[#This Row],[Product ID]],Product[Product ID],Product[Product Name],"ERROR",0)</f>
        <v>Thüringer Rostbratwurst</v>
      </c>
      <c r="K1187" t="str">
        <f>_xlfn.XLOOKUP(Table6[[#This Row],[Product Name]],Product[Product Name],Product[Category],"ERROR",0)</f>
        <v>Meat/ Poultry</v>
      </c>
      <c r="L1187" t="str">
        <f>_xlfn.XLOOKUP(Table6[[#This Row],[Order ID]],Table5[OrderID],Table5[ShipmentMode],"Error",0)</f>
        <v>DHL Express</v>
      </c>
    </row>
    <row r="1188" spans="2:12">
      <c r="B1188">
        <v>1187</v>
      </c>
      <c r="C1188">
        <v>10698</v>
      </c>
      <c r="D1188" t="s">
        <v>821</v>
      </c>
      <c r="E1188">
        <v>65</v>
      </c>
      <c r="F1188" t="s">
        <v>1406</v>
      </c>
      <c r="G1188" s="1">
        <f>DATE(LEFT(Table6[[#This Row],[Shipment Date]],4), MID(Table6[[#This Row],[Shipment Date]],5,2), RIGHT(Table6[[#This Row],[Shipment Date]],2))</f>
        <v>42660</v>
      </c>
      <c r="H1188" s="9">
        <f>_xlfn.XLOOKUP(Table6[[#This Row],[Order ID]],Table5[OrderID],Table5[OrderDate],"Error",0)</f>
        <v>42652</v>
      </c>
      <c r="I1188" s="6">
        <f>Table6[[#This Row],['[Formatted'] Shipment Dates]]-Table6[[#This Row],[Order Dates]]</f>
        <v>8</v>
      </c>
      <c r="J1188" t="str">
        <f>_xlfn.XLOOKUP(Table6[[#This Row],[Product ID]],Product[Product ID],Product[Product Name],"ERROR",0)</f>
        <v>Louisiana Fiery Hot Pepper Sauce</v>
      </c>
      <c r="K1188" t="str">
        <f>_xlfn.XLOOKUP(Table6[[#This Row],[Product Name]],Product[Product Name],Product[Category],"ERROR",0)</f>
        <v>Condiments</v>
      </c>
      <c r="L1188" t="str">
        <f>_xlfn.XLOOKUP(Table6[[#This Row],[Order ID]],Table5[OrderID],Table5[ShipmentMode],"Error",0)</f>
        <v>DHL Express</v>
      </c>
    </row>
    <row r="1189" spans="2:12">
      <c r="B1189">
        <v>1188</v>
      </c>
      <c r="C1189">
        <v>10698</v>
      </c>
      <c r="D1189" t="s">
        <v>833</v>
      </c>
      <c r="E1189">
        <v>8</v>
      </c>
      <c r="F1189" t="s">
        <v>1402</v>
      </c>
      <c r="G1189" s="1">
        <f>DATE(LEFT(Table6[[#This Row],[Shipment Date]],4), MID(Table6[[#This Row],[Shipment Date]],5,2), RIGHT(Table6[[#This Row],[Shipment Date]],2))</f>
        <v>42656</v>
      </c>
      <c r="H1189" s="9">
        <f>_xlfn.XLOOKUP(Table6[[#This Row],[Order ID]],Table5[OrderID],Table5[OrderDate],"Error",0)</f>
        <v>42652</v>
      </c>
      <c r="I1189" s="6">
        <f>Table6[[#This Row],['[Formatted'] Shipment Dates]]-Table6[[#This Row],[Order Dates]]</f>
        <v>4</v>
      </c>
      <c r="J1189" t="str">
        <f>_xlfn.XLOOKUP(Table6[[#This Row],[Product ID]],Product[Product ID],Product[Product Name],"ERROR",0)</f>
        <v>Outback Lager</v>
      </c>
      <c r="K1189" t="str">
        <f>_xlfn.XLOOKUP(Table6[[#This Row],[Product Name]],Product[Product Name],Product[Category],"ERROR",0)</f>
        <v xml:space="preserve">Drinks </v>
      </c>
      <c r="L1189" t="str">
        <f>_xlfn.XLOOKUP(Table6[[#This Row],[Order ID]],Table5[OrderID],Table5[ShipmentMode],"Error",0)</f>
        <v>DHL Express</v>
      </c>
    </row>
    <row r="1190" spans="2:12">
      <c r="B1190">
        <v>1189</v>
      </c>
      <c r="C1190">
        <v>10699</v>
      </c>
      <c r="D1190" t="s">
        <v>772</v>
      </c>
      <c r="E1190">
        <v>12</v>
      </c>
      <c r="F1190" t="s">
        <v>1396</v>
      </c>
      <c r="G1190" s="1">
        <f>DATE(LEFT(Table6[[#This Row],[Shipment Date]],4), MID(Table6[[#This Row],[Shipment Date]],5,2), RIGHT(Table6[[#This Row],[Shipment Date]],2))</f>
        <v>42659</v>
      </c>
      <c r="H1190" s="9">
        <f>_xlfn.XLOOKUP(Table6[[#This Row],[Order ID]],Table5[OrderID],Table5[OrderDate],"Error",0)</f>
        <v>42652</v>
      </c>
      <c r="I1190" s="6">
        <f>Table6[[#This Row],['[Formatted'] Shipment Dates]]-Table6[[#This Row],[Order Dates]]</f>
        <v>7</v>
      </c>
      <c r="J1190" t="str">
        <f>_xlfn.XLOOKUP(Table6[[#This Row],[Product ID]],Product[Product ID],Product[Product Name],"ERROR",0)</f>
        <v>Zaanse koeken</v>
      </c>
      <c r="K1190" t="str">
        <f>_xlfn.XLOOKUP(Table6[[#This Row],[Product Name]],Product[Product Name],Product[Category],"ERROR",0)</f>
        <v>Desserts</v>
      </c>
      <c r="L1190" t="str">
        <f>_xlfn.XLOOKUP(Table6[[#This Row],[Order ID]],Table5[OrderID],Table5[ShipmentMode],"Error",0)</f>
        <v>UPS</v>
      </c>
    </row>
    <row r="1191" spans="2:12">
      <c r="B1191">
        <v>1190</v>
      </c>
      <c r="C1191">
        <v>10700</v>
      </c>
      <c r="D1191" t="s">
        <v>648</v>
      </c>
      <c r="E1191">
        <v>5</v>
      </c>
      <c r="F1191" t="s">
        <v>1396</v>
      </c>
      <c r="G1191" s="1">
        <f>DATE(LEFT(Table6[[#This Row],[Shipment Date]],4), MID(Table6[[#This Row],[Shipment Date]],5,2), RIGHT(Table6[[#This Row],[Shipment Date]],2))</f>
        <v>42659</v>
      </c>
      <c r="H1191" s="9">
        <f>_xlfn.XLOOKUP(Table6[[#This Row],[Order ID]],Table5[OrderID],Table5[OrderDate],"Error",0)</f>
        <v>42653</v>
      </c>
      <c r="I1191" s="6">
        <f>Table6[[#This Row],['[Formatted'] Shipment Dates]]-Table6[[#This Row],[Order Dates]]</f>
        <v>6</v>
      </c>
      <c r="J1191" t="str">
        <f>_xlfn.XLOOKUP(Table6[[#This Row],[Product ID]],Product[Product ID],Product[Product Name],"ERROR",0)</f>
        <v>Chai</v>
      </c>
      <c r="K1191" t="str">
        <f>_xlfn.XLOOKUP(Table6[[#This Row],[Product Name]],Product[Product Name],Product[Category],"ERROR",0)</f>
        <v xml:space="preserve">Drinks </v>
      </c>
      <c r="L1191" t="str">
        <f>_xlfn.XLOOKUP(Table6[[#This Row],[Order ID]],Table5[OrderID],Table5[ShipmentMode],"Error",0)</f>
        <v>DHL Express</v>
      </c>
    </row>
    <row r="1192" spans="2:12">
      <c r="B1192">
        <v>1191</v>
      </c>
      <c r="C1192">
        <v>10700</v>
      </c>
      <c r="D1192" t="s">
        <v>739</v>
      </c>
      <c r="E1192">
        <v>12</v>
      </c>
      <c r="F1192" t="s">
        <v>1396</v>
      </c>
      <c r="G1192" s="1">
        <f>DATE(LEFT(Table6[[#This Row],[Shipment Date]],4), MID(Table6[[#This Row],[Shipment Date]],5,2), RIGHT(Table6[[#This Row],[Shipment Date]],2))</f>
        <v>42659</v>
      </c>
      <c r="H1192" s="9">
        <f>_xlfn.XLOOKUP(Table6[[#This Row],[Order ID]],Table5[OrderID],Table5[OrderDate],"Error",0)</f>
        <v>42653</v>
      </c>
      <c r="I1192" s="6">
        <f>Table6[[#This Row],['[Formatted'] Shipment Dates]]-Table6[[#This Row],[Order Dates]]</f>
        <v>6</v>
      </c>
      <c r="J1192" t="str">
        <f>_xlfn.XLOOKUP(Table6[[#This Row],[Product ID]],Product[Product ID],Product[Product Name],"ERROR",0)</f>
        <v>Sasquatch Ale</v>
      </c>
      <c r="K1192" t="str">
        <f>_xlfn.XLOOKUP(Table6[[#This Row],[Product Name]],Product[Product Name],Product[Category],"ERROR",0)</f>
        <v xml:space="preserve">Drinks </v>
      </c>
      <c r="L1192" t="str">
        <f>_xlfn.XLOOKUP(Table6[[#This Row],[Order ID]],Table5[OrderID],Table5[ShipmentMode],"Error",0)</f>
        <v>DHL Express</v>
      </c>
    </row>
    <row r="1193" spans="2:12">
      <c r="B1193">
        <v>1192</v>
      </c>
      <c r="C1193">
        <v>10700</v>
      </c>
      <c r="D1193" t="s">
        <v>828</v>
      </c>
      <c r="E1193">
        <v>40</v>
      </c>
      <c r="F1193" t="s">
        <v>1396</v>
      </c>
      <c r="G1193" s="1">
        <f>DATE(LEFT(Table6[[#This Row],[Shipment Date]],4), MID(Table6[[#This Row],[Shipment Date]],5,2), RIGHT(Table6[[#This Row],[Shipment Date]],2))</f>
        <v>42659</v>
      </c>
      <c r="H1193" s="9">
        <f>_xlfn.XLOOKUP(Table6[[#This Row],[Order ID]],Table5[OrderID],Table5[OrderDate],"Error",0)</f>
        <v>42653</v>
      </c>
      <c r="I1193" s="6">
        <f>Table6[[#This Row],['[Formatted'] Shipment Dates]]-Table6[[#This Row],[Order Dates]]</f>
        <v>6</v>
      </c>
      <c r="J1193" t="str">
        <f>_xlfn.XLOOKUP(Table6[[#This Row],[Product ID]],Product[Product ID],Product[Product Name],"ERROR",0)</f>
        <v>Scottish Longbreads</v>
      </c>
      <c r="K1193" t="str">
        <f>_xlfn.XLOOKUP(Table6[[#This Row],[Product Name]],Product[Product Name],Product[Category],"ERROR",0)</f>
        <v>Desserts</v>
      </c>
      <c r="L1193" t="str">
        <f>_xlfn.XLOOKUP(Table6[[#This Row],[Order ID]],Table5[OrderID],Table5[ShipmentMode],"Error",0)</f>
        <v>DHL Express</v>
      </c>
    </row>
    <row r="1194" spans="2:12">
      <c r="B1194">
        <v>1193</v>
      </c>
      <c r="C1194">
        <v>10700</v>
      </c>
      <c r="D1194" t="s">
        <v>835</v>
      </c>
      <c r="E1194">
        <v>60</v>
      </c>
      <c r="F1194" t="s">
        <v>1386</v>
      </c>
      <c r="G1194" s="1">
        <f>DATE(LEFT(Table6[[#This Row],[Shipment Date]],4), MID(Table6[[#This Row],[Shipment Date]],5,2), RIGHT(Table6[[#This Row],[Shipment Date]],2))</f>
        <v>42658</v>
      </c>
      <c r="H1194" s="9">
        <f>_xlfn.XLOOKUP(Table6[[#This Row],[Order ID]],Table5[OrderID],Table5[OrderDate],"Error",0)</f>
        <v>42653</v>
      </c>
      <c r="I1194" s="6">
        <f>Table6[[#This Row],['[Formatted'] Shipment Dates]]-Table6[[#This Row],[Order Dates]]</f>
        <v>5</v>
      </c>
      <c r="J1194" t="str">
        <f>_xlfn.XLOOKUP(Table6[[#This Row],[Product ID]],Product[Product ID],Product[Product Name],"ERROR",0)</f>
        <v>Flotemysost</v>
      </c>
      <c r="K1194" t="str">
        <f>_xlfn.XLOOKUP(Table6[[#This Row],[Product Name]],Product[Product Name],Product[Category],"ERROR",0)</f>
        <v>Dairy Products</v>
      </c>
      <c r="L1194" t="str">
        <f>_xlfn.XLOOKUP(Table6[[#This Row],[Order ID]],Table5[OrderID],Table5[ShipmentMode],"Error",0)</f>
        <v>DHL Express</v>
      </c>
    </row>
    <row r="1195" spans="2:12">
      <c r="B1195">
        <v>1194</v>
      </c>
      <c r="C1195">
        <v>10701</v>
      </c>
      <c r="D1195" t="s">
        <v>804</v>
      </c>
      <c r="E1195">
        <v>42</v>
      </c>
      <c r="F1195" t="s">
        <v>1386</v>
      </c>
      <c r="G1195" s="1">
        <f>DATE(LEFT(Table6[[#This Row],[Shipment Date]],4), MID(Table6[[#This Row],[Shipment Date]],5,2), RIGHT(Table6[[#This Row],[Shipment Date]],2))</f>
        <v>42658</v>
      </c>
      <c r="H1195" s="9">
        <f>_xlfn.XLOOKUP(Table6[[#This Row],[Order ID]],Table5[OrderID],Table5[OrderDate],"Error",0)</f>
        <v>42656</v>
      </c>
      <c r="I1195" s="6">
        <f>Table6[[#This Row],['[Formatted'] Shipment Dates]]-Table6[[#This Row],[Order Dates]]</f>
        <v>2</v>
      </c>
      <c r="J1195" t="str">
        <f>_xlfn.XLOOKUP(Table6[[#This Row],[Product ID]],Product[Product ID],Product[Product Name],"ERROR",0)</f>
        <v>Raclette Courdavault</v>
      </c>
      <c r="K1195" t="str">
        <f>_xlfn.XLOOKUP(Table6[[#This Row],[Product Name]],Product[Product Name],Product[Category],"ERROR",0)</f>
        <v>Dairy Products</v>
      </c>
      <c r="L1195" t="str">
        <f>_xlfn.XLOOKUP(Table6[[#This Row],[Order ID]],Table5[OrderID],Table5[ShipmentMode],"Error",0)</f>
        <v>UPS</v>
      </c>
    </row>
    <row r="1196" spans="2:12">
      <c r="B1196">
        <v>1195</v>
      </c>
      <c r="C1196">
        <v>10701</v>
      </c>
      <c r="D1196" t="s">
        <v>835</v>
      </c>
      <c r="E1196">
        <v>20</v>
      </c>
      <c r="F1196" t="s">
        <v>1386</v>
      </c>
      <c r="G1196" s="1">
        <f>DATE(LEFT(Table6[[#This Row],[Shipment Date]],4), MID(Table6[[#This Row],[Shipment Date]],5,2), RIGHT(Table6[[#This Row],[Shipment Date]],2))</f>
        <v>42658</v>
      </c>
      <c r="H1196" s="9">
        <f>_xlfn.XLOOKUP(Table6[[#This Row],[Order ID]],Table5[OrderID],Table5[OrderDate],"Error",0)</f>
        <v>42656</v>
      </c>
      <c r="I1196" s="6">
        <f>Table6[[#This Row],['[Formatted'] Shipment Dates]]-Table6[[#This Row],[Order Dates]]</f>
        <v>2</v>
      </c>
      <c r="J1196" t="str">
        <f>_xlfn.XLOOKUP(Table6[[#This Row],[Product ID]],Product[Product ID],Product[Product Name],"ERROR",0)</f>
        <v>Flotemysost</v>
      </c>
      <c r="K1196" t="str">
        <f>_xlfn.XLOOKUP(Table6[[#This Row],[Product Name]],Product[Product Name],Product[Category],"ERROR",0)</f>
        <v>Dairy Products</v>
      </c>
      <c r="L1196" t="str">
        <f>_xlfn.XLOOKUP(Table6[[#This Row],[Order ID]],Table5[OrderID],Table5[ShipmentMode],"Error",0)</f>
        <v>UPS</v>
      </c>
    </row>
    <row r="1197" spans="2:12">
      <c r="B1197">
        <v>1196</v>
      </c>
      <c r="C1197">
        <v>10701</v>
      </c>
      <c r="D1197" t="s">
        <v>848</v>
      </c>
      <c r="E1197">
        <v>35</v>
      </c>
      <c r="F1197" t="s">
        <v>1407</v>
      </c>
      <c r="G1197" s="1">
        <f>DATE(LEFT(Table6[[#This Row],[Shipment Date]],4), MID(Table6[[#This Row],[Shipment Date]],5,2), RIGHT(Table6[[#This Row],[Shipment Date]],2))</f>
        <v>42664</v>
      </c>
      <c r="H1197" s="9">
        <f>_xlfn.XLOOKUP(Table6[[#This Row],[Order ID]],Table5[OrderID],Table5[OrderDate],"Error",0)</f>
        <v>42656</v>
      </c>
      <c r="I1197" s="6">
        <f>Table6[[#This Row],['[Formatted'] Shipment Dates]]-Table6[[#This Row],[Order Dates]]</f>
        <v>8</v>
      </c>
      <c r="J1197" t="str">
        <f>_xlfn.XLOOKUP(Table6[[#This Row],[Product ID]],Product[Product ID],Product[Product Name],"ERROR",0)</f>
        <v>Lakkalikööri</v>
      </c>
      <c r="K1197" t="str">
        <f>_xlfn.XLOOKUP(Table6[[#This Row],[Product Name]],Product[Product Name],Product[Category],"ERROR",0)</f>
        <v xml:space="preserve">Drinks </v>
      </c>
      <c r="L1197" t="str">
        <f>_xlfn.XLOOKUP(Table6[[#This Row],[Order ID]],Table5[OrderID],Table5[ShipmentMode],"Error",0)</f>
        <v>UPS</v>
      </c>
    </row>
    <row r="1198" spans="2:12">
      <c r="B1198">
        <v>1197</v>
      </c>
      <c r="C1198">
        <v>10702</v>
      </c>
      <c r="D1198" t="s">
        <v>658</v>
      </c>
      <c r="E1198">
        <v>6</v>
      </c>
      <c r="F1198" t="s">
        <v>1407</v>
      </c>
      <c r="G1198" s="1">
        <f>DATE(LEFT(Table6[[#This Row],[Shipment Date]],4), MID(Table6[[#This Row],[Shipment Date]],5,2), RIGHT(Table6[[#This Row],[Shipment Date]],2))</f>
        <v>42664</v>
      </c>
      <c r="H1198" s="9">
        <f>_xlfn.XLOOKUP(Table6[[#This Row],[Order ID]],Table5[OrderID],Table5[OrderDate],"Error",0)</f>
        <v>42656</v>
      </c>
      <c r="I1198" s="6">
        <f>Table6[[#This Row],['[Formatted'] Shipment Dates]]-Table6[[#This Row],[Order Dates]]</f>
        <v>8</v>
      </c>
      <c r="J1198" t="str">
        <f>_xlfn.XLOOKUP(Table6[[#This Row],[Product ID]],Product[Product ID],Product[Product Name],"ERROR",0)</f>
        <v>Aniseed Syrup</v>
      </c>
      <c r="K1198" t="str">
        <f>_xlfn.XLOOKUP(Table6[[#This Row],[Product Name]],Product[Product Name],Product[Category],"ERROR",0)</f>
        <v>Condiments</v>
      </c>
      <c r="L1198" t="str">
        <f>_xlfn.XLOOKUP(Table6[[#This Row],[Order ID]],Table5[OrderID],Table5[ShipmentMode],"Error",0)</f>
        <v>DHL Express</v>
      </c>
    </row>
    <row r="1199" spans="2:12">
      <c r="B1199">
        <v>1198</v>
      </c>
      <c r="C1199">
        <v>10702</v>
      </c>
      <c r="D1199" t="s">
        <v>848</v>
      </c>
      <c r="E1199">
        <v>15</v>
      </c>
      <c r="F1199" t="s">
        <v>1408</v>
      </c>
      <c r="G1199" s="1">
        <f>DATE(LEFT(Table6[[#This Row],[Shipment Date]],4), MID(Table6[[#This Row],[Shipment Date]],5,2), RIGHT(Table6[[#This Row],[Shipment Date]],2))</f>
        <v>42663</v>
      </c>
      <c r="H1199" s="9">
        <f>_xlfn.XLOOKUP(Table6[[#This Row],[Order ID]],Table5[OrderID],Table5[OrderDate],"Error",0)</f>
        <v>42656</v>
      </c>
      <c r="I1199" s="6">
        <f>Table6[[#This Row],['[Formatted'] Shipment Dates]]-Table6[[#This Row],[Order Dates]]</f>
        <v>7</v>
      </c>
      <c r="J1199" t="str">
        <f>_xlfn.XLOOKUP(Table6[[#This Row],[Product ID]],Product[Product ID],Product[Product Name],"ERROR",0)</f>
        <v>Lakkalikööri</v>
      </c>
      <c r="K1199" t="str">
        <f>_xlfn.XLOOKUP(Table6[[#This Row],[Product Name]],Product[Product Name],Product[Category],"ERROR",0)</f>
        <v xml:space="preserve">Drinks </v>
      </c>
      <c r="L1199" t="str">
        <f>_xlfn.XLOOKUP(Table6[[#This Row],[Order ID]],Table5[OrderID],Table5[ShipmentMode],"Error",0)</f>
        <v>DHL Express</v>
      </c>
    </row>
    <row r="1200" spans="2:12">
      <c r="B1200">
        <v>1199</v>
      </c>
      <c r="C1200">
        <v>10703</v>
      </c>
      <c r="D1200" t="s">
        <v>653</v>
      </c>
      <c r="E1200">
        <v>5</v>
      </c>
      <c r="F1200" t="s">
        <v>1408</v>
      </c>
      <c r="G1200" s="1">
        <f>DATE(LEFT(Table6[[#This Row],[Shipment Date]],4), MID(Table6[[#This Row],[Shipment Date]],5,2), RIGHT(Table6[[#This Row],[Shipment Date]],2))</f>
        <v>42663</v>
      </c>
      <c r="H1200" s="9">
        <f>_xlfn.XLOOKUP(Table6[[#This Row],[Order ID]],Table5[OrderID],Table5[OrderDate],"Error",0)</f>
        <v>42657</v>
      </c>
      <c r="I1200" s="6">
        <f>Table6[[#This Row],['[Formatted'] Shipment Dates]]-Table6[[#This Row],[Order Dates]]</f>
        <v>6</v>
      </c>
      <c r="J1200" t="str">
        <f>_xlfn.XLOOKUP(Table6[[#This Row],[Product ID]],Product[Product ID],Product[Product Name],"ERROR",0)</f>
        <v>Chang</v>
      </c>
      <c r="K1200" t="str">
        <f>_xlfn.XLOOKUP(Table6[[#This Row],[Product Name]],Product[Product Name],Product[Category],"ERROR",0)</f>
        <v xml:space="preserve">Drinks </v>
      </c>
      <c r="L1200" t="str">
        <f>_xlfn.XLOOKUP(Table6[[#This Row],[Order ID]],Table5[OrderID],Table5[ShipmentMode],"Error",0)</f>
        <v>DHL</v>
      </c>
    </row>
    <row r="1201" spans="2:12">
      <c r="B1201">
        <v>1200</v>
      </c>
      <c r="C1201">
        <v>10703</v>
      </c>
      <c r="D1201" t="s">
        <v>804</v>
      </c>
      <c r="E1201">
        <v>35</v>
      </c>
      <c r="F1201" t="s">
        <v>1408</v>
      </c>
      <c r="G1201" s="1">
        <f>DATE(LEFT(Table6[[#This Row],[Shipment Date]],4), MID(Table6[[#This Row],[Shipment Date]],5,2), RIGHT(Table6[[#This Row],[Shipment Date]],2))</f>
        <v>42663</v>
      </c>
      <c r="H1201" s="9">
        <f>_xlfn.XLOOKUP(Table6[[#This Row],[Order ID]],Table5[OrderID],Table5[OrderDate],"Error",0)</f>
        <v>42657</v>
      </c>
      <c r="I1201" s="6">
        <f>Table6[[#This Row],['[Formatted'] Shipment Dates]]-Table6[[#This Row],[Order Dates]]</f>
        <v>6</v>
      </c>
      <c r="J1201" t="str">
        <f>_xlfn.XLOOKUP(Table6[[#This Row],[Product ID]],Product[Product ID],Product[Product Name],"ERROR",0)</f>
        <v>Raclette Courdavault</v>
      </c>
      <c r="K1201" t="str">
        <f>_xlfn.XLOOKUP(Table6[[#This Row],[Product Name]],Product[Product Name],Product[Category],"ERROR",0)</f>
        <v>Dairy Products</v>
      </c>
      <c r="L1201" t="str">
        <f>_xlfn.XLOOKUP(Table6[[#This Row],[Order ID]],Table5[OrderID],Table5[ShipmentMode],"Error",0)</f>
        <v>DHL</v>
      </c>
    </row>
    <row r="1202" spans="2:12">
      <c r="B1202">
        <v>1201</v>
      </c>
      <c r="C1202">
        <v>10703</v>
      </c>
      <c r="D1202" t="s">
        <v>839</v>
      </c>
      <c r="E1202">
        <v>35</v>
      </c>
      <c r="F1202" t="s">
        <v>1409</v>
      </c>
      <c r="G1202" s="1">
        <f>DATE(LEFT(Table6[[#This Row],[Shipment Date]],4), MID(Table6[[#This Row],[Shipment Date]],5,2), RIGHT(Table6[[#This Row],[Shipment Date]],2))</f>
        <v>42681</v>
      </c>
      <c r="H1202" s="9">
        <f>_xlfn.XLOOKUP(Table6[[#This Row],[Order ID]],Table5[OrderID],Table5[OrderDate],"Error",0)</f>
        <v>42657</v>
      </c>
      <c r="I1202" s="6">
        <f>Table6[[#This Row],['[Formatted'] Shipment Dates]]-Table6[[#This Row],[Order Dates]]</f>
        <v>24</v>
      </c>
      <c r="J1202" t="str">
        <f>_xlfn.XLOOKUP(Table6[[#This Row],[Product ID]],Product[Product ID],Product[Product Name],"ERROR",0)</f>
        <v>Röd Kaviar</v>
      </c>
      <c r="K1202" t="str">
        <f>_xlfn.XLOOKUP(Table6[[#This Row],[Product Name]],Product[Product Name],Product[Category],"ERROR",0)</f>
        <v>Seafood</v>
      </c>
      <c r="L1202" t="str">
        <f>_xlfn.XLOOKUP(Table6[[#This Row],[Order ID]],Table5[OrderID],Table5[ShipmentMode],"Error",0)</f>
        <v>DHL</v>
      </c>
    </row>
    <row r="1203" spans="2:12">
      <c r="B1203">
        <v>1202</v>
      </c>
      <c r="C1203">
        <v>10704</v>
      </c>
      <c r="D1203" t="s">
        <v>660</v>
      </c>
      <c r="E1203">
        <v>6</v>
      </c>
      <c r="F1203" t="s">
        <v>1409</v>
      </c>
      <c r="G1203" s="1">
        <f>DATE(LEFT(Table6[[#This Row],[Shipment Date]],4), MID(Table6[[#This Row],[Shipment Date]],5,2), RIGHT(Table6[[#This Row],[Shipment Date]],2))</f>
        <v>42681</v>
      </c>
      <c r="H1203" s="9">
        <f>_xlfn.XLOOKUP(Table6[[#This Row],[Order ID]],Table5[OrderID],Table5[OrderDate],"Error",0)</f>
        <v>42657</v>
      </c>
      <c r="I1203" s="6">
        <f>Table6[[#This Row],['[Formatted'] Shipment Dates]]-Table6[[#This Row],[Order Dates]]</f>
        <v>24</v>
      </c>
      <c r="J1203" t="str">
        <f>_xlfn.XLOOKUP(Table6[[#This Row],[Product ID]],Product[Product ID],Product[Product Name],"ERROR",0)</f>
        <v>Chef Anton's Cajun Seasoning</v>
      </c>
      <c r="K1203" t="str">
        <f>_xlfn.XLOOKUP(Table6[[#This Row],[Product Name]],Product[Product Name],Product[Category],"ERROR",0)</f>
        <v>Condiments</v>
      </c>
      <c r="L1203" t="str">
        <f>_xlfn.XLOOKUP(Table6[[#This Row],[Order ID]],Table5[OrderID],Table5[ShipmentMode],"Error",0)</f>
        <v>DHL Express</v>
      </c>
    </row>
    <row r="1204" spans="2:12">
      <c r="B1204">
        <v>1203</v>
      </c>
      <c r="C1204">
        <v>10704</v>
      </c>
      <c r="D1204" t="s">
        <v>711</v>
      </c>
      <c r="E1204">
        <v>35</v>
      </c>
      <c r="F1204" t="s">
        <v>1409</v>
      </c>
      <c r="G1204" s="1">
        <f>DATE(LEFT(Table6[[#This Row],[Shipment Date]],4), MID(Table6[[#This Row],[Shipment Date]],5,2), RIGHT(Table6[[#This Row],[Shipment Date]],2))</f>
        <v>42681</v>
      </c>
      <c r="H1204" s="9">
        <f>_xlfn.XLOOKUP(Table6[[#This Row],[Order ID]],Table5[OrderID],Table5[OrderDate],"Error",0)</f>
        <v>42657</v>
      </c>
      <c r="I1204" s="6">
        <f>Table6[[#This Row],['[Formatted'] Shipment Dates]]-Table6[[#This Row],[Order Dates]]</f>
        <v>24</v>
      </c>
      <c r="J1204" t="str">
        <f>_xlfn.XLOOKUP(Table6[[#This Row],[Product ID]],Product[Product ID],Product[Product Name],"ERROR",0)</f>
        <v>Guaraná Fantástica</v>
      </c>
      <c r="K1204" t="str">
        <f>_xlfn.XLOOKUP(Table6[[#This Row],[Product Name]],Product[Product Name],Product[Category],"ERROR",0)</f>
        <v xml:space="preserve">Drinks </v>
      </c>
      <c r="L1204" t="str">
        <f>_xlfn.XLOOKUP(Table6[[#This Row],[Order ID]],Table5[OrderID],Table5[ShipmentMode],"Error",0)</f>
        <v>DHL Express</v>
      </c>
    </row>
    <row r="1205" spans="2:12">
      <c r="B1205">
        <v>1204</v>
      </c>
      <c r="C1205">
        <v>10704</v>
      </c>
      <c r="D1205" t="s">
        <v>775</v>
      </c>
      <c r="E1205">
        <v>24</v>
      </c>
      <c r="F1205" t="s">
        <v>1410</v>
      </c>
      <c r="G1205" s="1">
        <f>DATE(LEFT(Table6[[#This Row],[Shipment Date]],4), MID(Table6[[#This Row],[Shipment Date]],5,2), RIGHT(Table6[[#This Row],[Shipment Date]],2))</f>
        <v>42692</v>
      </c>
      <c r="H1205" s="9">
        <f>_xlfn.XLOOKUP(Table6[[#This Row],[Order ID]],Table5[OrderID],Table5[OrderDate],"Error",0)</f>
        <v>42657</v>
      </c>
      <c r="I1205" s="6">
        <f>Table6[[#This Row],['[Formatted'] Shipment Dates]]-Table6[[#This Row],[Order Dates]]</f>
        <v>35</v>
      </c>
      <c r="J1205" t="str">
        <f>_xlfn.XLOOKUP(Table6[[#This Row],[Product ID]],Product[Product ID],Product[Product Name],"ERROR",0)</f>
        <v>Chocolade</v>
      </c>
      <c r="K1205" t="str">
        <f>_xlfn.XLOOKUP(Table6[[#This Row],[Product Name]],Product[Product Name],Product[Category],"ERROR",0)</f>
        <v>Desserts</v>
      </c>
      <c r="L1205" t="str">
        <f>_xlfn.XLOOKUP(Table6[[#This Row],[Order ID]],Table5[OrderID],Table5[ShipmentMode],"Error",0)</f>
        <v>DHL Express</v>
      </c>
    </row>
    <row r="1206" spans="2:12">
      <c r="B1206">
        <v>1205</v>
      </c>
      <c r="C1206">
        <v>10705</v>
      </c>
      <c r="D1206" t="s">
        <v>731</v>
      </c>
      <c r="E1206">
        <v>20</v>
      </c>
      <c r="F1206" t="s">
        <v>1410</v>
      </c>
      <c r="G1206" s="1">
        <f>DATE(LEFT(Table6[[#This Row],[Shipment Date]],4), MID(Table6[[#This Row],[Shipment Date]],5,2), RIGHT(Table6[[#This Row],[Shipment Date]],2))</f>
        <v>42692</v>
      </c>
      <c r="H1206" s="9">
        <f>_xlfn.XLOOKUP(Table6[[#This Row],[Order ID]],Table5[OrderID],Table5[OrderDate],"Error",0)</f>
        <v>42658</v>
      </c>
      <c r="I1206" s="6">
        <f>Table6[[#This Row],['[Formatted'] Shipment Dates]]-Table6[[#This Row],[Order Dates]]</f>
        <v>34</v>
      </c>
      <c r="J1206" t="str">
        <f>_xlfn.XLOOKUP(Table6[[#This Row],[Product ID]],Product[Product ID],Product[Product Name],"ERROR",0)</f>
        <v>Gorgonzola Telino</v>
      </c>
      <c r="K1206" t="str">
        <f>_xlfn.XLOOKUP(Table6[[#This Row],[Product Name]],Product[Product Name],Product[Category],"ERROR",0)</f>
        <v>Dairy Products</v>
      </c>
      <c r="L1206" t="str">
        <f>_xlfn.XLOOKUP(Table6[[#This Row],[Order ID]],Table5[OrderID],Table5[ShipmentMode],"Error",0)</f>
        <v>DHL</v>
      </c>
    </row>
    <row r="1207" spans="2:12">
      <c r="B1207">
        <v>1206</v>
      </c>
      <c r="C1207">
        <v>10705</v>
      </c>
      <c r="D1207" t="s">
        <v>734</v>
      </c>
      <c r="E1207">
        <v>4</v>
      </c>
      <c r="F1207" t="s">
        <v>1407</v>
      </c>
      <c r="G1207" s="1">
        <f>DATE(LEFT(Table6[[#This Row],[Shipment Date]],4), MID(Table6[[#This Row],[Shipment Date]],5,2), RIGHT(Table6[[#This Row],[Shipment Date]],2))</f>
        <v>42664</v>
      </c>
      <c r="H1207" s="9">
        <f>_xlfn.XLOOKUP(Table6[[#This Row],[Order ID]],Table5[OrderID],Table5[OrderDate],"Error",0)</f>
        <v>42658</v>
      </c>
      <c r="I1207" s="6">
        <f>Table6[[#This Row],['[Formatted'] Shipment Dates]]-Table6[[#This Row],[Order Dates]]</f>
        <v>6</v>
      </c>
      <c r="J1207" t="str">
        <f>_xlfn.XLOOKUP(Table6[[#This Row],[Product ID]],Product[Product ID],Product[Product Name],"ERROR",0)</f>
        <v>Mascarpone Fabioli</v>
      </c>
      <c r="K1207" t="str">
        <f>_xlfn.XLOOKUP(Table6[[#This Row],[Product Name]],Product[Product Name],Product[Category],"ERROR",0)</f>
        <v>Dairy Products</v>
      </c>
      <c r="L1207" t="str">
        <f>_xlfn.XLOOKUP(Table6[[#This Row],[Order ID]],Table5[OrderID],Table5[ShipmentMode],"Error",0)</f>
        <v>DHL</v>
      </c>
    </row>
    <row r="1208" spans="2:12">
      <c r="B1208">
        <v>1207</v>
      </c>
      <c r="C1208">
        <v>10706</v>
      </c>
      <c r="D1208" t="s">
        <v>691</v>
      </c>
      <c r="E1208">
        <v>20</v>
      </c>
      <c r="F1208" t="s">
        <v>1407</v>
      </c>
      <c r="G1208" s="1">
        <f>DATE(LEFT(Table6[[#This Row],[Shipment Date]],4), MID(Table6[[#This Row],[Shipment Date]],5,2), RIGHT(Table6[[#This Row],[Shipment Date]],2))</f>
        <v>42664</v>
      </c>
      <c r="H1208" s="9">
        <f>_xlfn.XLOOKUP(Table6[[#This Row],[Order ID]],Table5[OrderID],Table5[OrderDate],"Error",0)</f>
        <v>42659</v>
      </c>
      <c r="I1208" s="6">
        <f>Table6[[#This Row],['[Formatted'] Shipment Dates]]-Table6[[#This Row],[Order Dates]]</f>
        <v>5</v>
      </c>
      <c r="J1208" t="str">
        <f>_xlfn.XLOOKUP(Table6[[#This Row],[Product ID]],Product[Product ID],Product[Product Name],"ERROR",0)</f>
        <v>Pavlova</v>
      </c>
      <c r="K1208" t="str">
        <f>_xlfn.XLOOKUP(Table6[[#This Row],[Product Name]],Product[Product Name],Product[Category],"ERROR",0)</f>
        <v>Desserts</v>
      </c>
      <c r="L1208" t="str">
        <f>_xlfn.XLOOKUP(Table6[[#This Row],[Order ID]],Table5[OrderID],Table5[ShipmentMode],"Error",0)</f>
        <v>UPS</v>
      </c>
    </row>
    <row r="1209" spans="2:12">
      <c r="B1209">
        <v>1208</v>
      </c>
      <c r="C1209">
        <v>10706</v>
      </c>
      <c r="D1209" t="s">
        <v>762</v>
      </c>
      <c r="E1209">
        <v>24</v>
      </c>
      <c r="F1209" t="s">
        <v>1407</v>
      </c>
      <c r="G1209" s="1">
        <f>DATE(LEFT(Table6[[#This Row],[Shipment Date]],4), MID(Table6[[#This Row],[Shipment Date]],5,2), RIGHT(Table6[[#This Row],[Shipment Date]],2))</f>
        <v>42664</v>
      </c>
      <c r="H1209" s="9">
        <f>_xlfn.XLOOKUP(Table6[[#This Row],[Order ID]],Table5[OrderID],Table5[OrderDate],"Error",0)</f>
        <v>42659</v>
      </c>
      <c r="I1209" s="6">
        <f>Table6[[#This Row],['[Formatted'] Shipment Dates]]-Table6[[#This Row],[Order Dates]]</f>
        <v>5</v>
      </c>
      <c r="J1209" t="str">
        <f>_xlfn.XLOOKUP(Table6[[#This Row],[Product ID]],Product[Product ID],Product[Product Name],"ERROR",0)</f>
        <v>Ipoh Coffee</v>
      </c>
      <c r="K1209" t="str">
        <f>_xlfn.XLOOKUP(Table6[[#This Row],[Product Name]],Product[Product Name],Product[Category],"ERROR",0)</f>
        <v xml:space="preserve">Drinks </v>
      </c>
      <c r="L1209" t="str">
        <f>_xlfn.XLOOKUP(Table6[[#This Row],[Order ID]],Table5[OrderID],Table5[ShipmentMode],"Error",0)</f>
        <v>UPS</v>
      </c>
    </row>
    <row r="1210" spans="2:12">
      <c r="B1210">
        <v>1209</v>
      </c>
      <c r="C1210">
        <v>10706</v>
      </c>
      <c r="D1210" t="s">
        <v>804</v>
      </c>
      <c r="E1210">
        <v>8</v>
      </c>
      <c r="F1210" t="s">
        <v>1411</v>
      </c>
      <c r="G1210" s="1">
        <f>DATE(LEFT(Table6[[#This Row],[Shipment Date]],4), MID(Table6[[#This Row],[Shipment Date]],5,2), RIGHT(Table6[[#This Row],[Shipment Date]],2))</f>
        <v>42666</v>
      </c>
      <c r="H1210" s="9">
        <f>_xlfn.XLOOKUP(Table6[[#This Row],[Order ID]],Table5[OrderID],Table5[OrderDate],"Error",0)</f>
        <v>42659</v>
      </c>
      <c r="I1210" s="6">
        <f>Table6[[#This Row],['[Formatted'] Shipment Dates]]-Table6[[#This Row],[Order Dates]]</f>
        <v>7</v>
      </c>
      <c r="J1210" t="str">
        <f>_xlfn.XLOOKUP(Table6[[#This Row],[Product ID]],Product[Product ID],Product[Product Name],"ERROR",0)</f>
        <v>Raclette Courdavault</v>
      </c>
      <c r="K1210" t="str">
        <f>_xlfn.XLOOKUP(Table6[[#This Row],[Product Name]],Product[Product Name],Product[Category],"ERROR",0)</f>
        <v>Dairy Products</v>
      </c>
      <c r="L1210" t="str">
        <f>_xlfn.XLOOKUP(Table6[[#This Row],[Order ID]],Table5[OrderID],Table5[ShipmentMode],"Error",0)</f>
        <v>UPS</v>
      </c>
    </row>
    <row r="1211" spans="2:12">
      <c r="B1211">
        <v>1210</v>
      </c>
      <c r="C1211">
        <v>10707</v>
      </c>
      <c r="D1211" t="s">
        <v>794</v>
      </c>
      <c r="E1211">
        <v>21</v>
      </c>
      <c r="F1211" t="s">
        <v>1411</v>
      </c>
      <c r="G1211" s="1">
        <f>DATE(LEFT(Table6[[#This Row],[Shipment Date]],4), MID(Table6[[#This Row],[Shipment Date]],5,2), RIGHT(Table6[[#This Row],[Shipment Date]],2))</f>
        <v>42666</v>
      </c>
      <c r="H1211" s="9">
        <f>_xlfn.XLOOKUP(Table6[[#This Row],[Order ID]],Table5[OrderID],Table5[OrderDate],"Error",0)</f>
        <v>42659</v>
      </c>
      <c r="I1211" s="6">
        <f>Table6[[#This Row],['[Formatted'] Shipment Dates]]-Table6[[#This Row],[Order Dates]]</f>
        <v>7</v>
      </c>
      <c r="J1211" t="str">
        <f>_xlfn.XLOOKUP(Table6[[#This Row],[Product ID]],Product[Product ID],Product[Product Name],"ERROR",0)</f>
        <v>Pâté chinois</v>
      </c>
      <c r="K1211" t="str">
        <f>_xlfn.XLOOKUP(Table6[[#This Row],[Product Name]],Product[Product Name],Product[Category],"ERROR",0)</f>
        <v>Meat/ Poultry</v>
      </c>
      <c r="L1211" t="str">
        <f>_xlfn.XLOOKUP(Table6[[#This Row],[Order ID]],Table5[OrderID],Table5[ShipmentMode],"Error",0)</f>
        <v>UPS</v>
      </c>
    </row>
    <row r="1212" spans="2:12">
      <c r="B1212">
        <v>1211</v>
      </c>
      <c r="C1212">
        <v>10707</v>
      </c>
      <c r="D1212" t="s">
        <v>799</v>
      </c>
      <c r="E1212">
        <v>40</v>
      </c>
      <c r="F1212" t="s">
        <v>1411</v>
      </c>
      <c r="G1212" s="1">
        <f>DATE(LEFT(Table6[[#This Row],[Shipment Date]],4), MID(Table6[[#This Row],[Shipment Date]],5,2), RIGHT(Table6[[#This Row],[Shipment Date]],2))</f>
        <v>42666</v>
      </c>
      <c r="H1212" s="9">
        <f>_xlfn.XLOOKUP(Table6[[#This Row],[Order ID]],Table5[OrderID],Table5[OrderDate],"Error",0)</f>
        <v>42659</v>
      </c>
      <c r="I1212" s="6">
        <f>Table6[[#This Row],['[Formatted'] Shipment Dates]]-Table6[[#This Row],[Order Dates]]</f>
        <v>7</v>
      </c>
      <c r="J1212" t="str">
        <f>_xlfn.XLOOKUP(Table6[[#This Row],[Product ID]],Product[Product ID],Product[Product Name],"ERROR",0)</f>
        <v>Ravioli Angelo</v>
      </c>
      <c r="K1212" t="str">
        <f>_xlfn.XLOOKUP(Table6[[#This Row],[Product Name]],Product[Product Name],Product[Category],"ERROR",0)</f>
        <v xml:space="preserve">Grains/ Cereals </v>
      </c>
      <c r="L1212" t="str">
        <f>_xlfn.XLOOKUP(Table6[[#This Row],[Order ID]],Table5[OrderID],Table5[ShipmentMode],"Error",0)</f>
        <v>UPS</v>
      </c>
    </row>
    <row r="1213" spans="2:12">
      <c r="B1213">
        <v>1212</v>
      </c>
      <c r="C1213">
        <v>10707</v>
      </c>
      <c r="D1213" t="s">
        <v>833</v>
      </c>
      <c r="E1213">
        <v>28</v>
      </c>
      <c r="F1213" t="s">
        <v>1412</v>
      </c>
      <c r="G1213" s="1">
        <f>DATE(LEFT(Table6[[#This Row],[Shipment Date]],4), MID(Table6[[#This Row],[Shipment Date]],5,2), RIGHT(Table6[[#This Row],[Shipment Date]],2))</f>
        <v>42679</v>
      </c>
      <c r="H1213" s="9">
        <f>_xlfn.XLOOKUP(Table6[[#This Row],[Order ID]],Table5[OrderID],Table5[OrderDate],"Error",0)</f>
        <v>42659</v>
      </c>
      <c r="I1213" s="6">
        <f>Table6[[#This Row],['[Formatted'] Shipment Dates]]-Table6[[#This Row],[Order Dates]]</f>
        <v>20</v>
      </c>
      <c r="J1213" t="str">
        <f>_xlfn.XLOOKUP(Table6[[#This Row],[Product ID]],Product[Product ID],Product[Product Name],"ERROR",0)</f>
        <v>Outback Lager</v>
      </c>
      <c r="K1213" t="str">
        <f>_xlfn.XLOOKUP(Table6[[#This Row],[Product Name]],Product[Product Name],Product[Category],"ERROR",0)</f>
        <v xml:space="preserve">Drinks </v>
      </c>
      <c r="L1213" t="str">
        <f>_xlfn.XLOOKUP(Table6[[#This Row],[Order ID]],Table5[OrderID],Table5[ShipmentMode],"Error",0)</f>
        <v>UPS</v>
      </c>
    </row>
    <row r="1214" spans="2:12">
      <c r="B1214">
        <v>1213</v>
      </c>
      <c r="C1214">
        <v>10708</v>
      </c>
      <c r="D1214" t="s">
        <v>664</v>
      </c>
      <c r="E1214">
        <v>4</v>
      </c>
      <c r="F1214" t="s">
        <v>1412</v>
      </c>
      <c r="G1214" s="1">
        <f>DATE(LEFT(Table6[[#This Row],[Shipment Date]],4), MID(Table6[[#This Row],[Shipment Date]],5,2), RIGHT(Table6[[#This Row],[Shipment Date]],2))</f>
        <v>42679</v>
      </c>
      <c r="H1214" s="9">
        <f>_xlfn.XLOOKUP(Table6[[#This Row],[Order ID]],Table5[OrderID],Table5[OrderDate],"Error",0)</f>
        <v>42660</v>
      </c>
      <c r="I1214" s="6">
        <f>Table6[[#This Row],['[Formatted'] Shipment Dates]]-Table6[[#This Row],[Order Dates]]</f>
        <v>19</v>
      </c>
      <c r="J1214" t="str">
        <f>_xlfn.XLOOKUP(Table6[[#This Row],[Product ID]],Product[Product ID],Product[Product Name],"ERROR",0)</f>
        <v>Chef Anton's Gumbo Mix</v>
      </c>
      <c r="K1214" t="str">
        <f>_xlfn.XLOOKUP(Table6[[#This Row],[Product Name]],Product[Product Name],Product[Category],"ERROR",0)</f>
        <v>Condiments</v>
      </c>
      <c r="L1214" t="str">
        <f>_xlfn.XLOOKUP(Table6[[#This Row],[Order ID]],Table5[OrderID],Table5[ShipmentMode],"Error",0)</f>
        <v>DHL</v>
      </c>
    </row>
    <row r="1215" spans="2:12">
      <c r="B1215">
        <v>1214</v>
      </c>
      <c r="C1215">
        <v>10708</v>
      </c>
      <c r="D1215" t="s">
        <v>744</v>
      </c>
      <c r="E1215">
        <v>5</v>
      </c>
      <c r="F1215" t="s">
        <v>1413</v>
      </c>
      <c r="G1215" s="1">
        <f>DATE(LEFT(Table6[[#This Row],[Shipment Date]],4), MID(Table6[[#This Row],[Shipment Date]],5,2), RIGHT(Table6[[#This Row],[Shipment Date]],2))</f>
        <v>42694</v>
      </c>
      <c r="H1215" s="9">
        <f>_xlfn.XLOOKUP(Table6[[#This Row],[Order ID]],Table5[OrderID],Table5[OrderDate],"Error",0)</f>
        <v>42660</v>
      </c>
      <c r="I1215" s="6">
        <f>Table6[[#This Row],['[Formatted'] Shipment Dates]]-Table6[[#This Row],[Order Dates]]</f>
        <v>34</v>
      </c>
      <c r="J1215" t="str">
        <f>_xlfn.XLOOKUP(Table6[[#This Row],[Product ID]],Product[Product ID],Product[Product Name],"ERROR",0)</f>
        <v>Inlagd Sill</v>
      </c>
      <c r="K1215" t="str">
        <f>_xlfn.XLOOKUP(Table6[[#This Row],[Product Name]],Product[Product Name],Product[Category],"ERROR",0)</f>
        <v>Seafood</v>
      </c>
      <c r="L1215" t="str">
        <f>_xlfn.XLOOKUP(Table6[[#This Row],[Order ID]],Table5[OrderID],Table5[ShipmentMode],"Error",0)</f>
        <v>DHL</v>
      </c>
    </row>
    <row r="1216" spans="2:12">
      <c r="B1216">
        <v>1215</v>
      </c>
      <c r="C1216">
        <v>10709</v>
      </c>
      <c r="D1216" t="s">
        <v>672</v>
      </c>
      <c r="E1216">
        <v>40</v>
      </c>
      <c r="F1216" t="s">
        <v>1413</v>
      </c>
      <c r="G1216" s="1">
        <f>DATE(LEFT(Table6[[#This Row],[Shipment Date]],4), MID(Table6[[#This Row],[Shipment Date]],5,2), RIGHT(Table6[[#This Row],[Shipment Date]],2))</f>
        <v>42694</v>
      </c>
      <c r="H1216" s="9">
        <f>_xlfn.XLOOKUP(Table6[[#This Row],[Order ID]],Table5[OrderID],Table5[OrderDate],"Error",0)</f>
        <v>42660</v>
      </c>
      <c r="I1216" s="6">
        <f>Table6[[#This Row],['[Formatted'] Shipment Dates]]-Table6[[#This Row],[Order Dates]]</f>
        <v>34</v>
      </c>
      <c r="J1216" t="str">
        <f>_xlfn.XLOOKUP(Table6[[#This Row],[Product ID]],Product[Product ID],Product[Product Name],"ERROR",0)</f>
        <v>Northwoods Cranberry Sauce</v>
      </c>
      <c r="K1216" t="str">
        <f>_xlfn.XLOOKUP(Table6[[#This Row],[Product Name]],Product[Product Name],Product[Category],"ERROR",0)</f>
        <v>Condiments</v>
      </c>
      <c r="L1216" t="str">
        <f>_xlfn.XLOOKUP(Table6[[#This Row],[Order ID]],Table5[OrderID],Table5[ShipmentMode],"Error",0)</f>
        <v>UPS</v>
      </c>
    </row>
    <row r="1217" spans="2:12">
      <c r="B1217">
        <v>1216</v>
      </c>
      <c r="C1217">
        <v>10709</v>
      </c>
      <c r="D1217" t="s">
        <v>784</v>
      </c>
      <c r="E1217">
        <v>28</v>
      </c>
      <c r="F1217" t="s">
        <v>1413</v>
      </c>
      <c r="G1217" s="1">
        <f>DATE(LEFT(Table6[[#This Row],[Shipment Date]],4), MID(Table6[[#This Row],[Shipment Date]],5,2), RIGHT(Table6[[#This Row],[Shipment Date]],2))</f>
        <v>42694</v>
      </c>
      <c r="H1217" s="9">
        <f>_xlfn.XLOOKUP(Table6[[#This Row],[Order ID]],Table5[OrderID],Table5[OrderDate],"Error",0)</f>
        <v>42660</v>
      </c>
      <c r="I1217" s="6">
        <f>Table6[[#This Row],['[Formatted'] Shipment Dates]]-Table6[[#This Row],[Order Dates]]</f>
        <v>34</v>
      </c>
      <c r="J1217" t="str">
        <f>_xlfn.XLOOKUP(Table6[[#This Row],[Product ID]],Product[Product ID],Product[Product Name],"ERROR",0)</f>
        <v>Manjimup Dried Apples</v>
      </c>
      <c r="K1217" t="str">
        <f>_xlfn.XLOOKUP(Table6[[#This Row],[Product Name]],Product[Product Name],Product[Category],"ERROR",0)</f>
        <v xml:space="preserve">Produce </v>
      </c>
      <c r="L1217" t="str">
        <f>_xlfn.XLOOKUP(Table6[[#This Row],[Order ID]],Table5[OrderID],Table5[ShipmentMode],"Error",0)</f>
        <v>UPS</v>
      </c>
    </row>
    <row r="1218" spans="2:12">
      <c r="B1218">
        <v>1217</v>
      </c>
      <c r="C1218">
        <v>10709</v>
      </c>
      <c r="D1218" t="s">
        <v>808</v>
      </c>
      <c r="E1218">
        <v>10</v>
      </c>
      <c r="F1218" t="s">
        <v>1411</v>
      </c>
      <c r="G1218" s="1">
        <f>DATE(LEFT(Table6[[#This Row],[Shipment Date]],4), MID(Table6[[#This Row],[Shipment Date]],5,2), RIGHT(Table6[[#This Row],[Shipment Date]],2))</f>
        <v>42666</v>
      </c>
      <c r="H1218" s="9">
        <f>_xlfn.XLOOKUP(Table6[[#This Row],[Order ID]],Table5[OrderID],Table5[OrderDate],"Error",0)</f>
        <v>42660</v>
      </c>
      <c r="I1218" s="6">
        <f>Table6[[#This Row],['[Formatted'] Shipment Dates]]-Table6[[#This Row],[Order Dates]]</f>
        <v>6</v>
      </c>
      <c r="J1218" t="str">
        <f>_xlfn.XLOOKUP(Table6[[#This Row],[Product ID]],Product[Product ID],Product[Product Name],"ERROR",0)</f>
        <v>Camembert Pierrot</v>
      </c>
      <c r="K1218" t="str">
        <f>_xlfn.XLOOKUP(Table6[[#This Row],[Product Name]],Product[Product Name],Product[Category],"ERROR",0)</f>
        <v>Dairy Products</v>
      </c>
      <c r="L1218" t="str">
        <f>_xlfn.XLOOKUP(Table6[[#This Row],[Order ID]],Table5[OrderID],Table5[ShipmentMode],"Error",0)</f>
        <v>UPS</v>
      </c>
    </row>
    <row r="1219" spans="2:12">
      <c r="B1219">
        <v>1218</v>
      </c>
      <c r="C1219">
        <v>10710</v>
      </c>
      <c r="D1219" t="s">
        <v>698</v>
      </c>
      <c r="E1219">
        <v>5</v>
      </c>
      <c r="F1219" t="s">
        <v>1411</v>
      </c>
      <c r="G1219" s="1">
        <f>DATE(LEFT(Table6[[#This Row],[Shipment Date]],4), MID(Table6[[#This Row],[Shipment Date]],5,2), RIGHT(Table6[[#This Row],[Shipment Date]],2))</f>
        <v>42666</v>
      </c>
      <c r="H1219" s="9">
        <f>_xlfn.XLOOKUP(Table6[[#This Row],[Order ID]],Table5[OrderID],Table5[OrderDate],"Error",0)</f>
        <v>42663</v>
      </c>
      <c r="I1219" s="6">
        <f>Table6[[#This Row],['[Formatted'] Shipment Dates]]-Table6[[#This Row],[Order Dates]]</f>
        <v>3</v>
      </c>
      <c r="J1219" t="str">
        <f>_xlfn.XLOOKUP(Table6[[#This Row],[Product ID]],Product[Product ID],Product[Product Name],"ERROR",0)</f>
        <v>Teatime Chocolate Biscuits</v>
      </c>
      <c r="K1219" t="str">
        <f>_xlfn.XLOOKUP(Table6[[#This Row],[Product Name]],Product[Product Name],Product[Category],"ERROR",0)</f>
        <v>Desserts</v>
      </c>
      <c r="L1219" t="str">
        <f>_xlfn.XLOOKUP(Table6[[#This Row],[Order ID]],Table5[OrderID],Table5[ShipmentMode],"Error",0)</f>
        <v>DHL Express</v>
      </c>
    </row>
    <row r="1220" spans="2:12">
      <c r="B1220">
        <v>1219</v>
      </c>
      <c r="C1220">
        <v>10710</v>
      </c>
      <c r="D1220" t="s">
        <v>772</v>
      </c>
      <c r="E1220">
        <v>5</v>
      </c>
      <c r="F1220" t="s">
        <v>1414</v>
      </c>
      <c r="G1220" s="1">
        <f>DATE(LEFT(Table6[[#This Row],[Shipment Date]],4), MID(Table6[[#This Row],[Shipment Date]],5,2), RIGHT(Table6[[#This Row],[Shipment Date]],2))</f>
        <v>42672</v>
      </c>
      <c r="H1220" s="9">
        <f>_xlfn.XLOOKUP(Table6[[#This Row],[Order ID]],Table5[OrderID],Table5[OrderDate],"Error",0)</f>
        <v>42663</v>
      </c>
      <c r="I1220" s="6">
        <f>Table6[[#This Row],['[Formatted'] Shipment Dates]]-Table6[[#This Row],[Order Dates]]</f>
        <v>9</v>
      </c>
      <c r="J1220" t="str">
        <f>_xlfn.XLOOKUP(Table6[[#This Row],[Product ID]],Product[Product ID],Product[Product Name],"ERROR",0)</f>
        <v>Zaanse koeken</v>
      </c>
      <c r="K1220" t="str">
        <f>_xlfn.XLOOKUP(Table6[[#This Row],[Product Name]],Product[Product Name],Product[Category],"ERROR",0)</f>
        <v>Desserts</v>
      </c>
      <c r="L1220" t="str">
        <f>_xlfn.XLOOKUP(Table6[[#This Row],[Order ID]],Table5[OrderID],Table5[ShipmentMode],"Error",0)</f>
        <v>DHL Express</v>
      </c>
    </row>
    <row r="1221" spans="2:12">
      <c r="B1221">
        <v>1220</v>
      </c>
      <c r="C1221">
        <v>10711</v>
      </c>
      <c r="D1221" t="s">
        <v>698</v>
      </c>
      <c r="E1221">
        <v>12</v>
      </c>
      <c r="F1221" t="s">
        <v>1414</v>
      </c>
      <c r="G1221" s="1">
        <f>DATE(LEFT(Table6[[#This Row],[Shipment Date]],4), MID(Table6[[#This Row],[Shipment Date]],5,2), RIGHT(Table6[[#This Row],[Shipment Date]],2))</f>
        <v>42672</v>
      </c>
      <c r="H1221" s="9">
        <f>_xlfn.XLOOKUP(Table6[[#This Row],[Order ID]],Table5[OrderID],Table5[OrderDate],"Error",0)</f>
        <v>42664</v>
      </c>
      <c r="I1221" s="6">
        <f>Table6[[#This Row],['[Formatted'] Shipment Dates]]-Table6[[#This Row],[Order Dates]]</f>
        <v>8</v>
      </c>
      <c r="J1221" t="str">
        <f>_xlfn.XLOOKUP(Table6[[#This Row],[Product ID]],Product[Product ID],Product[Product Name],"ERROR",0)</f>
        <v>Teatime Chocolate Biscuits</v>
      </c>
      <c r="K1221" t="str">
        <f>_xlfn.XLOOKUP(Table6[[#This Row],[Product Name]],Product[Product Name],Product[Category],"ERROR",0)</f>
        <v>Desserts</v>
      </c>
      <c r="L1221" t="str">
        <f>_xlfn.XLOOKUP(Table6[[#This Row],[Order ID]],Table5[OrderID],Table5[ShipmentMode],"Error",0)</f>
        <v>DHL</v>
      </c>
    </row>
    <row r="1222" spans="2:12">
      <c r="B1222">
        <v>1221</v>
      </c>
      <c r="C1222">
        <v>10711</v>
      </c>
      <c r="D1222" t="s">
        <v>757</v>
      </c>
      <c r="E1222">
        <v>42</v>
      </c>
      <c r="F1222" t="s">
        <v>1414</v>
      </c>
      <c r="G1222" s="1">
        <f>DATE(LEFT(Table6[[#This Row],[Shipment Date]],4), MID(Table6[[#This Row],[Shipment Date]],5,2), RIGHT(Table6[[#This Row],[Shipment Date]],2))</f>
        <v>42672</v>
      </c>
      <c r="H1222" s="9">
        <f>_xlfn.XLOOKUP(Table6[[#This Row],[Order ID]],Table5[OrderID],Table5[OrderDate],"Error",0)</f>
        <v>42664</v>
      </c>
      <c r="I1222" s="6">
        <f>Table6[[#This Row],['[Formatted'] Shipment Dates]]-Table6[[#This Row],[Order Dates]]</f>
        <v>8</v>
      </c>
      <c r="J1222" t="str">
        <f>_xlfn.XLOOKUP(Table6[[#This Row],[Product ID]],Product[Product ID],Product[Product Name],"ERROR",0)</f>
        <v>Jack's New England Clam Chowder</v>
      </c>
      <c r="K1222" t="str">
        <f>_xlfn.XLOOKUP(Table6[[#This Row],[Product Name]],Product[Product Name],Product[Category],"ERROR",0)</f>
        <v>Seafood</v>
      </c>
      <c r="L1222" t="str">
        <f>_xlfn.XLOOKUP(Table6[[#This Row],[Order ID]],Table5[OrderID],Table5[ShipmentMode],"Error",0)</f>
        <v>DHL</v>
      </c>
    </row>
    <row r="1223" spans="2:12">
      <c r="B1223">
        <v>1222</v>
      </c>
      <c r="C1223">
        <v>10711</v>
      </c>
      <c r="D1223" t="s">
        <v>789</v>
      </c>
      <c r="E1223">
        <v>120</v>
      </c>
      <c r="F1223" t="s">
        <v>1415</v>
      </c>
      <c r="G1223" s="1">
        <f>DATE(LEFT(Table6[[#This Row],[Shipment Date]],4), MID(Table6[[#This Row],[Shipment Date]],5,2), RIGHT(Table6[[#This Row],[Shipment Date]],2))</f>
        <v>42674</v>
      </c>
      <c r="H1223" s="9">
        <f>_xlfn.XLOOKUP(Table6[[#This Row],[Order ID]],Table5[OrderID],Table5[OrderDate],"Error",0)</f>
        <v>42664</v>
      </c>
      <c r="I1223" s="6">
        <f>Table6[[#This Row],['[Formatted'] Shipment Dates]]-Table6[[#This Row],[Order Dates]]</f>
        <v>10</v>
      </c>
      <c r="J1223" t="str">
        <f>_xlfn.XLOOKUP(Table6[[#This Row],[Product ID]],Product[Product ID],Product[Product Name],"ERROR",0)</f>
        <v>Perth Pasties</v>
      </c>
      <c r="K1223" t="str">
        <f>_xlfn.XLOOKUP(Table6[[#This Row],[Product Name]],Product[Product Name],Product[Category],"ERROR",0)</f>
        <v>Meat/ Poultry</v>
      </c>
      <c r="L1223" t="str">
        <f>_xlfn.XLOOKUP(Table6[[#This Row],[Order ID]],Table5[OrderID],Table5[ShipmentMode],"Error",0)</f>
        <v>DHL</v>
      </c>
    </row>
    <row r="1224" spans="2:12">
      <c r="B1224">
        <v>1223</v>
      </c>
      <c r="C1224">
        <v>10712</v>
      </c>
      <c r="D1224" t="s">
        <v>789</v>
      </c>
      <c r="E1224">
        <v>3</v>
      </c>
      <c r="F1224" t="s">
        <v>1415</v>
      </c>
      <c r="G1224" s="1">
        <f>DATE(LEFT(Table6[[#This Row],[Shipment Date]],4), MID(Table6[[#This Row],[Shipment Date]],5,2), RIGHT(Table6[[#This Row],[Shipment Date]],2))</f>
        <v>42674</v>
      </c>
      <c r="H1224" s="9">
        <f>_xlfn.XLOOKUP(Table6[[#This Row],[Order ID]],Table5[OrderID],Table5[OrderDate],"Error",0)</f>
        <v>42664</v>
      </c>
      <c r="I1224" s="6">
        <f>Table6[[#This Row],['[Formatted'] Shipment Dates]]-Table6[[#This Row],[Order Dates]]</f>
        <v>10</v>
      </c>
      <c r="J1224" t="str">
        <f>_xlfn.XLOOKUP(Table6[[#This Row],[Product ID]],Product[Product ID],Product[Product Name],"ERROR",0)</f>
        <v>Perth Pasties</v>
      </c>
      <c r="K1224" t="str">
        <f>_xlfn.XLOOKUP(Table6[[#This Row],[Product Name]],Product[Product Name],Product[Category],"ERROR",0)</f>
        <v>Meat/ Poultry</v>
      </c>
      <c r="L1224" t="str">
        <f>_xlfn.XLOOKUP(Table6[[#This Row],[Order ID]],Table5[OrderID],Table5[ShipmentMode],"Error",0)</f>
        <v>DHL Express</v>
      </c>
    </row>
    <row r="1225" spans="2:12">
      <c r="B1225">
        <v>1224</v>
      </c>
      <c r="C1225">
        <v>10712</v>
      </c>
      <c r="D1225" t="s">
        <v>796</v>
      </c>
      <c r="E1225">
        <v>30</v>
      </c>
      <c r="F1225" t="s">
        <v>1416</v>
      </c>
      <c r="G1225" s="1">
        <f>DATE(LEFT(Table6[[#This Row],[Shipment Date]],4), MID(Table6[[#This Row],[Shipment Date]],5,2), RIGHT(Table6[[#This Row],[Shipment Date]],2))</f>
        <v>42667</v>
      </c>
      <c r="H1225" s="9">
        <f>_xlfn.XLOOKUP(Table6[[#This Row],[Order ID]],Table5[OrderID],Table5[OrderDate],"Error",0)</f>
        <v>42664</v>
      </c>
      <c r="I1225" s="6">
        <f>Table6[[#This Row],['[Formatted'] Shipment Dates]]-Table6[[#This Row],[Order Dates]]</f>
        <v>3</v>
      </c>
      <c r="J1225" t="str">
        <f>_xlfn.XLOOKUP(Table6[[#This Row],[Product ID]],Product[Product ID],Product[Product Name],"ERROR",0)</f>
        <v>Gnocchi di nonna Alice</v>
      </c>
      <c r="K1225" t="str">
        <f>_xlfn.XLOOKUP(Table6[[#This Row],[Product Name]],Product[Product Name],Product[Category],"ERROR",0)</f>
        <v xml:space="preserve">Grains/ Cereals </v>
      </c>
      <c r="L1225" t="str">
        <f>_xlfn.XLOOKUP(Table6[[#This Row],[Order ID]],Table5[OrderID],Table5[ShipmentMode],"Error",0)</f>
        <v>DHL Express</v>
      </c>
    </row>
    <row r="1226" spans="2:12">
      <c r="B1226">
        <v>1225</v>
      </c>
      <c r="C1226">
        <v>10713</v>
      </c>
      <c r="D1226" t="s">
        <v>677</v>
      </c>
      <c r="E1226">
        <v>18</v>
      </c>
      <c r="F1226" t="s">
        <v>1416</v>
      </c>
      <c r="G1226" s="1">
        <f>DATE(LEFT(Table6[[#This Row],[Shipment Date]],4), MID(Table6[[#This Row],[Shipment Date]],5,2), RIGHT(Table6[[#This Row],[Shipment Date]],2))</f>
        <v>42667</v>
      </c>
      <c r="H1226" s="9">
        <f>_xlfn.XLOOKUP(Table6[[#This Row],[Order ID]],Table5[OrderID],Table5[OrderDate],"Error",0)</f>
        <v>42665</v>
      </c>
      <c r="I1226" s="6">
        <f>Table6[[#This Row],['[Formatted'] Shipment Dates]]-Table6[[#This Row],[Order Dates]]</f>
        <v>2</v>
      </c>
      <c r="J1226" t="str">
        <f>_xlfn.XLOOKUP(Table6[[#This Row],[Product ID]],Product[Product ID],Product[Product Name],"ERROR",0)</f>
        <v>Ikura</v>
      </c>
      <c r="K1226" t="str">
        <f>_xlfn.XLOOKUP(Table6[[#This Row],[Product Name]],Product[Product Name],Product[Category],"ERROR",0)</f>
        <v>Seafood</v>
      </c>
      <c r="L1226" t="str">
        <f>_xlfn.XLOOKUP(Table6[[#This Row],[Order ID]],Table5[OrderID],Table5[ShipmentMode],"Error",0)</f>
        <v>DHL Express</v>
      </c>
    </row>
    <row r="1227" spans="2:12">
      <c r="B1227">
        <v>1226</v>
      </c>
      <c r="C1227">
        <v>10713</v>
      </c>
      <c r="D1227" t="s">
        <v>717</v>
      </c>
      <c r="E1227">
        <v>30</v>
      </c>
      <c r="F1227" t="s">
        <v>1416</v>
      </c>
      <c r="G1227" s="1">
        <f>DATE(LEFT(Table6[[#This Row],[Shipment Date]],4), MID(Table6[[#This Row],[Shipment Date]],5,2), RIGHT(Table6[[#This Row],[Shipment Date]],2))</f>
        <v>42667</v>
      </c>
      <c r="H1227" s="9">
        <f>_xlfn.XLOOKUP(Table6[[#This Row],[Order ID]],Table5[OrderID],Table5[OrderDate],"Error",0)</f>
        <v>42665</v>
      </c>
      <c r="I1227" s="6">
        <f>Table6[[#This Row],['[Formatted'] Shipment Dates]]-Table6[[#This Row],[Order Dates]]</f>
        <v>2</v>
      </c>
      <c r="J1227" t="str">
        <f>_xlfn.XLOOKUP(Table6[[#This Row],[Product ID]],Product[Product ID],Product[Product Name],"ERROR",0)</f>
        <v>Gumbär Gummibärchen</v>
      </c>
      <c r="K1227" t="str">
        <f>_xlfn.XLOOKUP(Table6[[#This Row],[Product Name]],Product[Product Name],Product[Category],"ERROR",0)</f>
        <v>Desserts</v>
      </c>
      <c r="L1227" t="str">
        <f>_xlfn.XLOOKUP(Table6[[#This Row],[Order ID]],Table5[OrderID],Table5[ShipmentMode],"Error",0)</f>
        <v>DHL Express</v>
      </c>
    </row>
    <row r="1228" spans="2:12">
      <c r="B1228">
        <v>1227</v>
      </c>
      <c r="C1228">
        <v>10713</v>
      </c>
      <c r="D1228" t="s">
        <v>767</v>
      </c>
      <c r="E1228">
        <v>110</v>
      </c>
      <c r="F1228" t="s">
        <v>1416</v>
      </c>
      <c r="G1228" s="1">
        <f>DATE(LEFT(Table6[[#This Row],[Shipment Date]],4), MID(Table6[[#This Row],[Shipment Date]],5,2), RIGHT(Table6[[#This Row],[Shipment Date]],2))</f>
        <v>42667</v>
      </c>
      <c r="H1228" s="9">
        <f>_xlfn.XLOOKUP(Table6[[#This Row],[Order ID]],Table5[OrderID],Table5[OrderDate],"Error",0)</f>
        <v>42665</v>
      </c>
      <c r="I1228" s="6">
        <f>Table6[[#This Row],['[Formatted'] Shipment Dates]]-Table6[[#This Row],[Order Dates]]</f>
        <v>2</v>
      </c>
      <c r="J1228" t="str">
        <f>_xlfn.XLOOKUP(Table6[[#This Row],[Product ID]],Product[Product ID],Product[Product Name],"ERROR",0)</f>
        <v>Rogede sild</v>
      </c>
      <c r="K1228" t="str">
        <f>_xlfn.XLOOKUP(Table6[[#This Row],[Product Name]],Product[Product Name],Product[Category],"ERROR",0)</f>
        <v>Seafood</v>
      </c>
      <c r="L1228" t="str">
        <f>_xlfn.XLOOKUP(Table6[[#This Row],[Order ID]],Table5[OrderID],Table5[ShipmentMode],"Error",0)</f>
        <v>DHL Express</v>
      </c>
    </row>
    <row r="1229" spans="2:12">
      <c r="B1229">
        <v>1228</v>
      </c>
      <c r="C1229">
        <v>10713</v>
      </c>
      <c r="D1229" t="s">
        <v>770</v>
      </c>
      <c r="E1229">
        <v>24</v>
      </c>
      <c r="F1229" t="s">
        <v>1417</v>
      </c>
      <c r="G1229" s="1">
        <f>DATE(LEFT(Table6[[#This Row],[Shipment Date]],4), MID(Table6[[#This Row],[Shipment Date]],5,2), RIGHT(Table6[[#This Row],[Shipment Date]],2))</f>
        <v>42670</v>
      </c>
      <c r="H1229" s="9">
        <f>_xlfn.XLOOKUP(Table6[[#This Row],[Order ID]],Table5[OrderID],Table5[OrderDate],"Error",0)</f>
        <v>42665</v>
      </c>
      <c r="I1229" s="6">
        <f>Table6[[#This Row],['[Formatted'] Shipment Dates]]-Table6[[#This Row],[Order Dates]]</f>
        <v>5</v>
      </c>
      <c r="J1229" t="str">
        <f>_xlfn.XLOOKUP(Table6[[#This Row],[Product ID]],Product[Product ID],Product[Product Name],"ERROR",0)</f>
        <v>Spegesild</v>
      </c>
      <c r="K1229" t="str">
        <f>_xlfn.XLOOKUP(Table6[[#This Row],[Product Name]],Product[Product Name],Product[Category],"ERROR",0)</f>
        <v>Seafood</v>
      </c>
      <c r="L1229" t="str">
        <f>_xlfn.XLOOKUP(Table6[[#This Row],[Order ID]],Table5[OrderID],Table5[ShipmentMode],"Error",0)</f>
        <v>DHL Express</v>
      </c>
    </row>
    <row r="1230" spans="2:12">
      <c r="B1230">
        <v>1229</v>
      </c>
      <c r="C1230">
        <v>10714</v>
      </c>
      <c r="D1230" t="s">
        <v>653</v>
      </c>
      <c r="E1230">
        <v>30</v>
      </c>
      <c r="F1230" t="s">
        <v>1417</v>
      </c>
      <c r="G1230" s="1">
        <f>DATE(LEFT(Table6[[#This Row],[Shipment Date]],4), MID(Table6[[#This Row],[Shipment Date]],5,2), RIGHT(Table6[[#This Row],[Shipment Date]],2))</f>
        <v>42670</v>
      </c>
      <c r="H1230" s="9">
        <f>_xlfn.XLOOKUP(Table6[[#This Row],[Order ID]],Table5[OrderID],Table5[OrderDate],"Error",0)</f>
        <v>42665</v>
      </c>
      <c r="I1230" s="6">
        <f>Table6[[#This Row],['[Formatted'] Shipment Dates]]-Table6[[#This Row],[Order Dates]]</f>
        <v>5</v>
      </c>
      <c r="J1230" t="str">
        <f>_xlfn.XLOOKUP(Table6[[#This Row],[Product ID]],Product[Product ID],Product[Product Name],"ERROR",0)</f>
        <v>Chang</v>
      </c>
      <c r="K1230" t="str">
        <f>_xlfn.XLOOKUP(Table6[[#This Row],[Product Name]],Product[Product Name],Product[Category],"ERROR",0)</f>
        <v xml:space="preserve">Drinks </v>
      </c>
      <c r="L1230" t="str">
        <f>_xlfn.XLOOKUP(Table6[[#This Row],[Order ID]],Table5[OrderID],Table5[ShipmentMode],"Error",0)</f>
        <v>UPS</v>
      </c>
    </row>
    <row r="1231" spans="2:12">
      <c r="B1231">
        <v>1230</v>
      </c>
      <c r="C1231">
        <v>10714</v>
      </c>
      <c r="D1231" t="s">
        <v>694</v>
      </c>
      <c r="E1231">
        <v>27</v>
      </c>
      <c r="F1231" t="s">
        <v>1417</v>
      </c>
      <c r="G1231" s="1">
        <f>DATE(LEFT(Table6[[#This Row],[Shipment Date]],4), MID(Table6[[#This Row],[Shipment Date]],5,2), RIGHT(Table6[[#This Row],[Shipment Date]],2))</f>
        <v>42670</v>
      </c>
      <c r="H1231" s="9">
        <f>_xlfn.XLOOKUP(Table6[[#This Row],[Order ID]],Table5[OrderID],Table5[OrderDate],"Error",0)</f>
        <v>42665</v>
      </c>
      <c r="I1231" s="6">
        <f>Table6[[#This Row],['[Formatted'] Shipment Dates]]-Table6[[#This Row],[Order Dates]]</f>
        <v>5</v>
      </c>
      <c r="J1231" t="str">
        <f>_xlfn.XLOOKUP(Table6[[#This Row],[Product ID]],Product[Product ID],Product[Product Name],"ERROR",0)</f>
        <v>Alice Mutton</v>
      </c>
      <c r="K1231" t="str">
        <f>_xlfn.XLOOKUP(Table6[[#This Row],[Product Name]],Product[Product Name],Product[Category],"ERROR",0)</f>
        <v>Meat/ Poultry</v>
      </c>
      <c r="L1231" t="str">
        <f>_xlfn.XLOOKUP(Table6[[#This Row],[Order ID]],Table5[OrderID],Table5[ShipmentMode],"Error",0)</f>
        <v>UPS</v>
      </c>
    </row>
    <row r="1232" spans="2:12">
      <c r="B1232">
        <v>1231</v>
      </c>
      <c r="C1232">
        <v>10714</v>
      </c>
      <c r="D1232" t="s">
        <v>772</v>
      </c>
      <c r="E1232">
        <v>50</v>
      </c>
      <c r="F1232" t="s">
        <v>1417</v>
      </c>
      <c r="G1232" s="1">
        <f>DATE(LEFT(Table6[[#This Row],[Shipment Date]],4), MID(Table6[[#This Row],[Shipment Date]],5,2), RIGHT(Table6[[#This Row],[Shipment Date]],2))</f>
        <v>42670</v>
      </c>
      <c r="H1232" s="9">
        <f>_xlfn.XLOOKUP(Table6[[#This Row],[Order ID]],Table5[OrderID],Table5[OrderDate],"Error",0)</f>
        <v>42665</v>
      </c>
      <c r="I1232" s="6">
        <f>Table6[[#This Row],['[Formatted'] Shipment Dates]]-Table6[[#This Row],[Order Dates]]</f>
        <v>5</v>
      </c>
      <c r="J1232" t="str">
        <f>_xlfn.XLOOKUP(Table6[[#This Row],[Product ID]],Product[Product ID],Product[Product Name],"ERROR",0)</f>
        <v>Zaanse koeken</v>
      </c>
      <c r="K1232" t="str">
        <f>_xlfn.XLOOKUP(Table6[[#This Row],[Product Name]],Product[Product Name],Product[Category],"ERROR",0)</f>
        <v>Desserts</v>
      </c>
      <c r="L1232" t="str">
        <f>_xlfn.XLOOKUP(Table6[[#This Row],[Order ID]],Table5[OrderID],Table5[ShipmentMode],"Error",0)</f>
        <v>UPS</v>
      </c>
    </row>
    <row r="1233" spans="2:12">
      <c r="B1233">
        <v>1232</v>
      </c>
      <c r="C1233">
        <v>10714</v>
      </c>
      <c r="D1233" t="s">
        <v>796</v>
      </c>
      <c r="E1233">
        <v>18</v>
      </c>
      <c r="F1233" t="s">
        <v>1417</v>
      </c>
      <c r="G1233" s="1">
        <f>DATE(LEFT(Table6[[#This Row],[Shipment Date]],4), MID(Table6[[#This Row],[Shipment Date]],5,2), RIGHT(Table6[[#This Row],[Shipment Date]],2))</f>
        <v>42670</v>
      </c>
      <c r="H1233" s="9">
        <f>_xlfn.XLOOKUP(Table6[[#This Row],[Order ID]],Table5[OrderID],Table5[OrderDate],"Error",0)</f>
        <v>42665</v>
      </c>
      <c r="I1233" s="6">
        <f>Table6[[#This Row],['[Formatted'] Shipment Dates]]-Table6[[#This Row],[Order Dates]]</f>
        <v>5</v>
      </c>
      <c r="J1233" t="str">
        <f>_xlfn.XLOOKUP(Table6[[#This Row],[Product ID]],Product[Product ID],Product[Product Name],"ERROR",0)</f>
        <v>Gnocchi di nonna Alice</v>
      </c>
      <c r="K1233" t="str">
        <f>_xlfn.XLOOKUP(Table6[[#This Row],[Product Name]],Product[Product Name],Product[Category],"ERROR",0)</f>
        <v xml:space="preserve">Grains/ Cereals </v>
      </c>
      <c r="L1233" t="str">
        <f>_xlfn.XLOOKUP(Table6[[#This Row],[Order ID]],Table5[OrderID],Table5[ShipmentMode],"Error",0)</f>
        <v>UPS</v>
      </c>
    </row>
    <row r="1234" spans="2:12">
      <c r="B1234">
        <v>1233</v>
      </c>
      <c r="C1234">
        <v>10714</v>
      </c>
      <c r="D1234" t="s">
        <v>801</v>
      </c>
      <c r="E1234">
        <v>12</v>
      </c>
      <c r="F1234" t="s">
        <v>1414</v>
      </c>
      <c r="G1234" s="1">
        <f>DATE(LEFT(Table6[[#This Row],[Shipment Date]],4), MID(Table6[[#This Row],[Shipment Date]],5,2), RIGHT(Table6[[#This Row],[Shipment Date]],2))</f>
        <v>42672</v>
      </c>
      <c r="H1234" s="9">
        <f>_xlfn.XLOOKUP(Table6[[#This Row],[Order ID]],Table5[OrderID],Table5[OrderDate],"Error",0)</f>
        <v>42665</v>
      </c>
      <c r="I1234" s="6">
        <f>Table6[[#This Row],['[Formatted'] Shipment Dates]]-Table6[[#This Row],[Order Dates]]</f>
        <v>7</v>
      </c>
      <c r="J1234" t="str">
        <f>_xlfn.XLOOKUP(Table6[[#This Row],[Product ID]],Product[Product ID],Product[Product Name],"ERROR",0)</f>
        <v>Escargots de Bourgogne</v>
      </c>
      <c r="K1234" t="str">
        <f>_xlfn.XLOOKUP(Table6[[#This Row],[Product Name]],Product[Product Name],Product[Category],"ERROR",0)</f>
        <v>Seafood</v>
      </c>
      <c r="L1234" t="str">
        <f>_xlfn.XLOOKUP(Table6[[#This Row],[Order ID]],Table5[OrderID],Table5[ShipmentMode],"Error",0)</f>
        <v>UPS</v>
      </c>
    </row>
    <row r="1235" spans="2:12">
      <c r="B1235">
        <v>1234</v>
      </c>
      <c r="C1235">
        <v>10715</v>
      </c>
      <c r="D1235" t="s">
        <v>677</v>
      </c>
      <c r="E1235">
        <v>21</v>
      </c>
      <c r="F1235" t="s">
        <v>1414</v>
      </c>
      <c r="G1235" s="1">
        <f>DATE(LEFT(Table6[[#This Row],[Shipment Date]],4), MID(Table6[[#This Row],[Shipment Date]],5,2), RIGHT(Table6[[#This Row],[Shipment Date]],2))</f>
        <v>42672</v>
      </c>
      <c r="H1235" s="9">
        <f>_xlfn.XLOOKUP(Table6[[#This Row],[Order ID]],Table5[OrderID],Table5[OrderDate],"Error",0)</f>
        <v>42666</v>
      </c>
      <c r="I1235" s="6">
        <f>Table6[[#This Row],['[Formatted'] Shipment Dates]]-Table6[[#This Row],[Order Dates]]</f>
        <v>6</v>
      </c>
      <c r="J1235" t="str">
        <f>_xlfn.XLOOKUP(Table6[[#This Row],[Product ID]],Product[Product ID],Product[Product Name],"ERROR",0)</f>
        <v>Ikura</v>
      </c>
      <c r="K1235" t="str">
        <f>_xlfn.XLOOKUP(Table6[[#This Row],[Product Name]],Product[Product Name],Product[Category],"ERROR",0)</f>
        <v>Seafood</v>
      </c>
      <c r="L1235" t="str">
        <f>_xlfn.XLOOKUP(Table6[[#This Row],[Order ID]],Table5[OrderID],Table5[ShipmentMode],"Error",0)</f>
        <v>DHL Express</v>
      </c>
    </row>
    <row r="1236" spans="2:12">
      <c r="B1236">
        <v>1235</v>
      </c>
      <c r="C1236">
        <v>10715</v>
      </c>
      <c r="D1236" t="s">
        <v>835</v>
      </c>
      <c r="E1236">
        <v>30</v>
      </c>
      <c r="F1236" t="s">
        <v>1417</v>
      </c>
      <c r="G1236" s="1">
        <f>DATE(LEFT(Table6[[#This Row],[Shipment Date]],4), MID(Table6[[#This Row],[Shipment Date]],5,2), RIGHT(Table6[[#This Row],[Shipment Date]],2))</f>
        <v>42670</v>
      </c>
      <c r="H1236" s="9">
        <f>_xlfn.XLOOKUP(Table6[[#This Row],[Order ID]],Table5[OrderID],Table5[OrderDate],"Error",0)</f>
        <v>42666</v>
      </c>
      <c r="I1236" s="6">
        <f>Table6[[#This Row],['[Formatted'] Shipment Dates]]-Table6[[#This Row],[Order Dates]]</f>
        <v>4</v>
      </c>
      <c r="J1236" t="str">
        <f>_xlfn.XLOOKUP(Table6[[#This Row],[Product ID]],Product[Product ID],Product[Product Name],"ERROR",0)</f>
        <v>Flotemysost</v>
      </c>
      <c r="K1236" t="str">
        <f>_xlfn.XLOOKUP(Table6[[#This Row],[Product Name]],Product[Product Name],Product[Category],"ERROR",0)</f>
        <v>Dairy Products</v>
      </c>
      <c r="L1236" t="str">
        <f>_xlfn.XLOOKUP(Table6[[#This Row],[Order ID]],Table5[OrderID],Table5[ShipmentMode],"Error",0)</f>
        <v>DHL Express</v>
      </c>
    </row>
    <row r="1237" spans="2:12">
      <c r="B1237">
        <v>1236</v>
      </c>
      <c r="C1237">
        <v>10716</v>
      </c>
      <c r="D1237" t="s">
        <v>703</v>
      </c>
      <c r="E1237">
        <v>5</v>
      </c>
      <c r="F1237" t="s">
        <v>1417</v>
      </c>
      <c r="G1237" s="1">
        <f>DATE(LEFT(Table6[[#This Row],[Shipment Date]],4), MID(Table6[[#This Row],[Shipment Date]],5,2), RIGHT(Table6[[#This Row],[Shipment Date]],2))</f>
        <v>42670</v>
      </c>
      <c r="H1237" s="9">
        <f>_xlfn.XLOOKUP(Table6[[#This Row],[Order ID]],Table5[OrderID],Table5[OrderDate],"Error",0)</f>
        <v>42667</v>
      </c>
      <c r="I1237" s="6">
        <f>Table6[[#This Row],['[Formatted'] Shipment Dates]]-Table6[[#This Row],[Order Dates]]</f>
        <v>3</v>
      </c>
      <c r="J1237" t="str">
        <f>_xlfn.XLOOKUP(Table6[[#This Row],[Product ID]],Product[Product ID],Product[Product Name],"ERROR",0)</f>
        <v>Sir Rodney's Scones</v>
      </c>
      <c r="K1237" t="str">
        <f>_xlfn.XLOOKUP(Table6[[#This Row],[Product Name]],Product[Product Name],Product[Category],"ERROR",0)</f>
        <v>Desserts</v>
      </c>
      <c r="L1237" t="str">
        <f>_xlfn.XLOOKUP(Table6[[#This Row],[Order ID]],Table5[OrderID],Table5[ShipmentMode],"Error",0)</f>
        <v>DHL</v>
      </c>
    </row>
    <row r="1238" spans="2:12">
      <c r="B1238">
        <v>1237</v>
      </c>
      <c r="C1238">
        <v>10716</v>
      </c>
      <c r="D1238" t="s">
        <v>784</v>
      </c>
      <c r="E1238">
        <v>7</v>
      </c>
      <c r="F1238" t="s">
        <v>1417</v>
      </c>
      <c r="G1238" s="1">
        <f>DATE(LEFT(Table6[[#This Row],[Shipment Date]],4), MID(Table6[[#This Row],[Shipment Date]],5,2), RIGHT(Table6[[#This Row],[Shipment Date]],2))</f>
        <v>42670</v>
      </c>
      <c r="H1238" s="9">
        <f>_xlfn.XLOOKUP(Table6[[#This Row],[Order ID]],Table5[OrderID],Table5[OrderDate],"Error",0)</f>
        <v>42667</v>
      </c>
      <c r="I1238" s="6">
        <f>Table6[[#This Row],['[Formatted'] Shipment Dates]]-Table6[[#This Row],[Order Dates]]</f>
        <v>3</v>
      </c>
      <c r="J1238" t="str">
        <f>_xlfn.XLOOKUP(Table6[[#This Row],[Product ID]],Product[Product ID],Product[Product Name],"ERROR",0)</f>
        <v>Manjimup Dried Apples</v>
      </c>
      <c r="K1238" t="str">
        <f>_xlfn.XLOOKUP(Table6[[#This Row],[Product Name]],Product[Product Name],Product[Category],"ERROR",0)</f>
        <v xml:space="preserve">Produce </v>
      </c>
      <c r="L1238" t="str">
        <f>_xlfn.XLOOKUP(Table6[[#This Row],[Order ID]],Table5[OrderID],Table5[ShipmentMode],"Error",0)</f>
        <v>DHL</v>
      </c>
    </row>
    <row r="1239" spans="2:12">
      <c r="B1239">
        <v>1238</v>
      </c>
      <c r="C1239">
        <v>10716</v>
      </c>
      <c r="D1239" t="s">
        <v>810</v>
      </c>
      <c r="E1239">
        <v>10</v>
      </c>
      <c r="F1239" t="s">
        <v>1414</v>
      </c>
      <c r="G1239" s="1">
        <f>DATE(LEFT(Table6[[#This Row],[Shipment Date]],4), MID(Table6[[#This Row],[Shipment Date]],5,2), RIGHT(Table6[[#This Row],[Shipment Date]],2))</f>
        <v>42672</v>
      </c>
      <c r="H1239" s="9">
        <f>_xlfn.XLOOKUP(Table6[[#This Row],[Order ID]],Table5[OrderID],Table5[OrderDate],"Error",0)</f>
        <v>42667</v>
      </c>
      <c r="I1239" s="6">
        <f>Table6[[#This Row],['[Formatted'] Shipment Dates]]-Table6[[#This Row],[Order Dates]]</f>
        <v>5</v>
      </c>
      <c r="J1239" t="str">
        <f>_xlfn.XLOOKUP(Table6[[#This Row],[Product ID]],Product[Product ID],Product[Product Name],"ERROR",0)</f>
        <v>Sirop d'érable</v>
      </c>
      <c r="K1239" t="str">
        <f>_xlfn.XLOOKUP(Table6[[#This Row],[Product Name]],Product[Product Name],Product[Category],"ERROR",0)</f>
        <v>Condiments</v>
      </c>
      <c r="L1239" t="str">
        <f>_xlfn.XLOOKUP(Table6[[#This Row],[Order ID]],Table5[OrderID],Table5[ShipmentMode],"Error",0)</f>
        <v>DHL</v>
      </c>
    </row>
    <row r="1240" spans="2:12">
      <c r="B1240">
        <v>1239</v>
      </c>
      <c r="C1240">
        <v>10717</v>
      </c>
      <c r="D1240" t="s">
        <v>703</v>
      </c>
      <c r="E1240">
        <v>32</v>
      </c>
      <c r="F1240" t="s">
        <v>1414</v>
      </c>
      <c r="G1240" s="1">
        <f>DATE(LEFT(Table6[[#This Row],[Shipment Date]],4), MID(Table6[[#This Row],[Shipment Date]],5,2), RIGHT(Table6[[#This Row],[Shipment Date]],2))</f>
        <v>42672</v>
      </c>
      <c r="H1240" s="9">
        <f>_xlfn.XLOOKUP(Table6[[#This Row],[Order ID]],Table5[OrderID],Table5[OrderDate],"Error",0)</f>
        <v>42667</v>
      </c>
      <c r="I1240" s="6">
        <f>Table6[[#This Row],['[Formatted'] Shipment Dates]]-Table6[[#This Row],[Order Dates]]</f>
        <v>5</v>
      </c>
      <c r="J1240" t="str">
        <f>_xlfn.XLOOKUP(Table6[[#This Row],[Product ID]],Product[Product ID],Product[Product Name],"ERROR",0)</f>
        <v>Sir Rodney's Scones</v>
      </c>
      <c r="K1240" t="str">
        <f>_xlfn.XLOOKUP(Table6[[#This Row],[Product Name]],Product[Product Name],Product[Category],"ERROR",0)</f>
        <v>Desserts</v>
      </c>
      <c r="L1240" t="str">
        <f>_xlfn.XLOOKUP(Table6[[#This Row],[Order ID]],Table5[OrderID],Table5[ShipmentMode],"Error",0)</f>
        <v>DHL</v>
      </c>
    </row>
    <row r="1241" spans="2:12">
      <c r="B1241">
        <v>1240</v>
      </c>
      <c r="C1241">
        <v>10717</v>
      </c>
      <c r="D1241" t="s">
        <v>791</v>
      </c>
      <c r="E1241">
        <v>15</v>
      </c>
      <c r="F1241" t="s">
        <v>1414</v>
      </c>
      <c r="G1241" s="1">
        <f>DATE(LEFT(Table6[[#This Row],[Shipment Date]],4), MID(Table6[[#This Row],[Shipment Date]],5,2), RIGHT(Table6[[#This Row],[Shipment Date]],2))</f>
        <v>42672</v>
      </c>
      <c r="H1241" s="9">
        <f>_xlfn.XLOOKUP(Table6[[#This Row],[Order ID]],Table5[OrderID],Table5[OrderDate],"Error",0)</f>
        <v>42667</v>
      </c>
      <c r="I1241" s="6">
        <f>Table6[[#This Row],['[Formatted'] Shipment Dates]]-Table6[[#This Row],[Order Dates]]</f>
        <v>5</v>
      </c>
      <c r="J1241" t="str">
        <f>_xlfn.XLOOKUP(Table6[[#This Row],[Product ID]],Product[Product ID],Product[Product Name],"ERROR",0)</f>
        <v>Tourtière</v>
      </c>
      <c r="K1241" t="str">
        <f>_xlfn.XLOOKUP(Table6[[#This Row],[Product Name]],Product[Product Name],Product[Category],"ERROR",0)</f>
        <v>Meat/ Poultry</v>
      </c>
      <c r="L1241" t="str">
        <f>_xlfn.XLOOKUP(Table6[[#This Row],[Order ID]],Table5[OrderID],Table5[ShipmentMode],"Error",0)</f>
        <v>DHL</v>
      </c>
    </row>
    <row r="1242" spans="2:12">
      <c r="B1242">
        <v>1241</v>
      </c>
      <c r="C1242">
        <v>10717</v>
      </c>
      <c r="D1242" t="s">
        <v>831</v>
      </c>
      <c r="E1242">
        <v>25</v>
      </c>
      <c r="F1242" t="s">
        <v>1414</v>
      </c>
      <c r="G1242" s="1">
        <f>DATE(LEFT(Table6[[#This Row],[Shipment Date]],4), MID(Table6[[#This Row],[Shipment Date]],5,2), RIGHT(Table6[[#This Row],[Shipment Date]],2))</f>
        <v>42672</v>
      </c>
      <c r="H1242" s="9">
        <f>_xlfn.XLOOKUP(Table6[[#This Row],[Order ID]],Table5[OrderID],Table5[OrderDate],"Error",0)</f>
        <v>42667</v>
      </c>
      <c r="I1242" s="6">
        <f>Table6[[#This Row],['[Formatted'] Shipment Dates]]-Table6[[#This Row],[Order Dates]]</f>
        <v>5</v>
      </c>
      <c r="J1242" t="str">
        <f>_xlfn.XLOOKUP(Table6[[#This Row],[Product ID]],Product[Product ID],Product[Product Name],"ERROR",0)</f>
        <v>Gudbrandsdalsost</v>
      </c>
      <c r="K1242" t="str">
        <f>_xlfn.XLOOKUP(Table6[[#This Row],[Product Name]],Product[Product Name],Product[Category],"ERROR",0)</f>
        <v>Dairy Products</v>
      </c>
      <c r="L1242" t="str">
        <f>_xlfn.XLOOKUP(Table6[[#This Row],[Order ID]],Table5[OrderID],Table5[ShipmentMode],"Error",0)</f>
        <v>DHL</v>
      </c>
    </row>
    <row r="1243" spans="2:12">
      <c r="B1243">
        <v>1242</v>
      </c>
      <c r="C1243">
        <v>10718</v>
      </c>
      <c r="D1243" t="s">
        <v>682</v>
      </c>
      <c r="E1243">
        <v>36</v>
      </c>
      <c r="F1243" t="s">
        <v>1414</v>
      </c>
      <c r="G1243" s="1">
        <f>DATE(LEFT(Table6[[#This Row],[Shipment Date]],4), MID(Table6[[#This Row],[Shipment Date]],5,2), RIGHT(Table6[[#This Row],[Shipment Date]],2))</f>
        <v>42672</v>
      </c>
      <c r="H1243" s="9">
        <f>_xlfn.XLOOKUP(Table6[[#This Row],[Order ID]],Table5[OrderID],Table5[OrderDate],"Error",0)</f>
        <v>42670</v>
      </c>
      <c r="I1243" s="6">
        <f>Table6[[#This Row],['[Formatted'] Shipment Dates]]-Table6[[#This Row],[Order Dates]]</f>
        <v>2</v>
      </c>
      <c r="J1243" t="str">
        <f>_xlfn.XLOOKUP(Table6[[#This Row],[Product ID]],Product[Product ID],Product[Product Name],"ERROR",0)</f>
        <v>Queso Manchego La Pastora</v>
      </c>
      <c r="K1243" t="str">
        <f>_xlfn.XLOOKUP(Table6[[#This Row],[Product Name]],Product[Product Name],Product[Category],"ERROR",0)</f>
        <v>Dairy Products</v>
      </c>
      <c r="L1243" t="str">
        <f>_xlfn.XLOOKUP(Table6[[#This Row],[Order ID]],Table5[OrderID],Table5[ShipmentMode],"Error",0)</f>
        <v>UPS</v>
      </c>
    </row>
    <row r="1244" spans="2:12">
      <c r="B1244">
        <v>1243</v>
      </c>
      <c r="C1244">
        <v>10718</v>
      </c>
      <c r="D1244" t="s">
        <v>691</v>
      </c>
      <c r="E1244">
        <v>20</v>
      </c>
      <c r="F1244" t="s">
        <v>1414</v>
      </c>
      <c r="G1244" s="1">
        <f>DATE(LEFT(Table6[[#This Row],[Shipment Date]],4), MID(Table6[[#This Row],[Shipment Date]],5,2), RIGHT(Table6[[#This Row],[Shipment Date]],2))</f>
        <v>42672</v>
      </c>
      <c r="H1244" s="9">
        <f>_xlfn.XLOOKUP(Table6[[#This Row],[Order ID]],Table5[OrderID],Table5[OrderDate],"Error",0)</f>
        <v>42670</v>
      </c>
      <c r="I1244" s="6">
        <f>Table6[[#This Row],['[Formatted'] Shipment Dates]]-Table6[[#This Row],[Order Dates]]</f>
        <v>2</v>
      </c>
      <c r="J1244" t="str">
        <f>_xlfn.XLOOKUP(Table6[[#This Row],[Product ID]],Product[Product ID],Product[Product Name],"ERROR",0)</f>
        <v>Pavlova</v>
      </c>
      <c r="K1244" t="str">
        <f>_xlfn.XLOOKUP(Table6[[#This Row],[Product Name]],Product[Product Name],Product[Category],"ERROR",0)</f>
        <v>Desserts</v>
      </c>
      <c r="L1244" t="str">
        <f>_xlfn.XLOOKUP(Table6[[#This Row],[Order ID]],Table5[OrderID],Table5[ShipmentMode],"Error",0)</f>
        <v>UPS</v>
      </c>
    </row>
    <row r="1245" spans="2:12">
      <c r="B1245">
        <v>1244</v>
      </c>
      <c r="C1245">
        <v>10718</v>
      </c>
      <c r="D1245" t="s">
        <v>744</v>
      </c>
      <c r="E1245">
        <v>40</v>
      </c>
      <c r="F1245" t="s">
        <v>1414</v>
      </c>
      <c r="G1245" s="1">
        <f>DATE(LEFT(Table6[[#This Row],[Shipment Date]],4), MID(Table6[[#This Row],[Shipment Date]],5,2), RIGHT(Table6[[#This Row],[Shipment Date]],2))</f>
        <v>42672</v>
      </c>
      <c r="H1245" s="9">
        <f>_xlfn.XLOOKUP(Table6[[#This Row],[Order ID]],Table5[OrderID],Table5[OrderDate],"Error",0)</f>
        <v>42670</v>
      </c>
      <c r="I1245" s="6">
        <f>Table6[[#This Row],['[Formatted'] Shipment Dates]]-Table6[[#This Row],[Order Dates]]</f>
        <v>2</v>
      </c>
      <c r="J1245" t="str">
        <f>_xlfn.XLOOKUP(Table6[[#This Row],[Product ID]],Product[Product ID],Product[Product Name],"ERROR",0)</f>
        <v>Inlagd Sill</v>
      </c>
      <c r="K1245" t="str">
        <f>_xlfn.XLOOKUP(Table6[[#This Row],[Product Name]],Product[Product Name],Product[Category],"ERROR",0)</f>
        <v>Seafood</v>
      </c>
      <c r="L1245" t="str">
        <f>_xlfn.XLOOKUP(Table6[[#This Row],[Order ID]],Table5[OrderID],Table5[ShipmentMode],"Error",0)</f>
        <v>UPS</v>
      </c>
    </row>
    <row r="1246" spans="2:12">
      <c r="B1246">
        <v>1245</v>
      </c>
      <c r="C1246">
        <v>10718</v>
      </c>
      <c r="D1246" t="s">
        <v>813</v>
      </c>
      <c r="E1246">
        <v>20</v>
      </c>
      <c r="F1246" t="s">
        <v>1412</v>
      </c>
      <c r="G1246" s="1">
        <f>DATE(LEFT(Table6[[#This Row],[Shipment Date]],4), MID(Table6[[#This Row],[Shipment Date]],5,2), RIGHT(Table6[[#This Row],[Shipment Date]],2))</f>
        <v>42679</v>
      </c>
      <c r="H1246" s="9">
        <f>_xlfn.XLOOKUP(Table6[[#This Row],[Order ID]],Table5[OrderID],Table5[OrderDate],"Error",0)</f>
        <v>42670</v>
      </c>
      <c r="I1246" s="6">
        <f>Table6[[#This Row],['[Formatted'] Shipment Dates]]-Table6[[#This Row],[Order Dates]]</f>
        <v>9</v>
      </c>
      <c r="J1246" t="str">
        <f>_xlfn.XLOOKUP(Table6[[#This Row],[Product ID]],Product[Product ID],Product[Product Name],"ERROR",0)</f>
        <v>Tarte au sucre</v>
      </c>
      <c r="K1246" t="str">
        <f>_xlfn.XLOOKUP(Table6[[#This Row],[Product Name]],Product[Product Name],Product[Category],"ERROR",0)</f>
        <v>Desserts</v>
      </c>
      <c r="L1246" t="str">
        <f>_xlfn.XLOOKUP(Table6[[#This Row],[Order ID]],Table5[OrderID],Table5[ShipmentMode],"Error",0)</f>
        <v>UPS</v>
      </c>
    </row>
    <row r="1247" spans="2:12">
      <c r="B1247">
        <v>1246</v>
      </c>
      <c r="C1247">
        <v>10719</v>
      </c>
      <c r="D1247" t="s">
        <v>696</v>
      </c>
      <c r="E1247">
        <v>12</v>
      </c>
      <c r="F1247" t="s">
        <v>1412</v>
      </c>
      <c r="G1247" s="1">
        <f>DATE(LEFT(Table6[[#This Row],[Shipment Date]],4), MID(Table6[[#This Row],[Shipment Date]],5,2), RIGHT(Table6[[#This Row],[Shipment Date]],2))</f>
        <v>42679</v>
      </c>
      <c r="H1247" s="9">
        <f>_xlfn.XLOOKUP(Table6[[#This Row],[Order ID]],Table5[OrderID],Table5[OrderDate],"Error",0)</f>
        <v>42670</v>
      </c>
      <c r="I1247" s="6">
        <f>Table6[[#This Row],['[Formatted'] Shipment Dates]]-Table6[[#This Row],[Order Dates]]</f>
        <v>9</v>
      </c>
      <c r="J1247" t="str">
        <f>_xlfn.XLOOKUP(Table6[[#This Row],[Product ID]],Product[Product ID],Product[Product Name],"ERROR",0)</f>
        <v>Carnarvon Tigers</v>
      </c>
      <c r="K1247" t="str">
        <f>_xlfn.XLOOKUP(Table6[[#This Row],[Product Name]],Product[Product Name],Product[Category],"ERROR",0)</f>
        <v>Seafood</v>
      </c>
      <c r="L1247" t="str">
        <f>_xlfn.XLOOKUP(Table6[[#This Row],[Order ID]],Table5[OrderID],Table5[ShipmentMode],"Error",0)</f>
        <v>DHL</v>
      </c>
    </row>
    <row r="1248" spans="2:12">
      <c r="B1248">
        <v>1247</v>
      </c>
      <c r="C1248">
        <v>10719</v>
      </c>
      <c r="D1248" t="s">
        <v>728</v>
      </c>
      <c r="E1248">
        <v>3</v>
      </c>
      <c r="F1248" t="s">
        <v>1412</v>
      </c>
      <c r="G1248" s="1">
        <f>DATE(LEFT(Table6[[#This Row],[Shipment Date]],4), MID(Table6[[#This Row],[Shipment Date]],5,2), RIGHT(Table6[[#This Row],[Shipment Date]],2))</f>
        <v>42679</v>
      </c>
      <c r="H1248" s="9">
        <f>_xlfn.XLOOKUP(Table6[[#This Row],[Order ID]],Table5[OrderID],Table5[OrderDate],"Error",0)</f>
        <v>42670</v>
      </c>
      <c r="I1248" s="6">
        <f>Table6[[#This Row],['[Formatted'] Shipment Dates]]-Table6[[#This Row],[Order Dates]]</f>
        <v>9</v>
      </c>
      <c r="J1248" t="str">
        <f>_xlfn.XLOOKUP(Table6[[#This Row],[Product ID]],Product[Product ID],Product[Product Name],"ERROR",0)</f>
        <v>Nord-Ost Matjeshering</v>
      </c>
      <c r="K1248" t="str">
        <f>_xlfn.XLOOKUP(Table6[[#This Row],[Product Name]],Product[Product Name],Product[Category],"ERROR",0)</f>
        <v>Seafood</v>
      </c>
      <c r="L1248" t="str">
        <f>_xlfn.XLOOKUP(Table6[[#This Row],[Order ID]],Table5[OrderID],Table5[ShipmentMode],"Error",0)</f>
        <v>DHL</v>
      </c>
    </row>
    <row r="1249" spans="2:12">
      <c r="B1249">
        <v>1248</v>
      </c>
      <c r="C1249">
        <v>10719</v>
      </c>
      <c r="D1249" t="s">
        <v>791</v>
      </c>
      <c r="E1249">
        <v>40</v>
      </c>
      <c r="F1249" t="s">
        <v>1412</v>
      </c>
      <c r="G1249" s="1">
        <f>DATE(LEFT(Table6[[#This Row],[Shipment Date]],4), MID(Table6[[#This Row],[Shipment Date]],5,2), RIGHT(Table6[[#This Row],[Shipment Date]],2))</f>
        <v>42679</v>
      </c>
      <c r="H1249" s="9">
        <f>_xlfn.XLOOKUP(Table6[[#This Row],[Order ID]],Table5[OrderID],Table5[OrderDate],"Error",0)</f>
        <v>42670</v>
      </c>
      <c r="I1249" s="6">
        <f>Table6[[#This Row],['[Formatted'] Shipment Dates]]-Table6[[#This Row],[Order Dates]]</f>
        <v>9</v>
      </c>
      <c r="J1249" t="str">
        <f>_xlfn.XLOOKUP(Table6[[#This Row],[Product ID]],Product[Product ID],Product[Product Name],"ERROR",0)</f>
        <v>Tourtière</v>
      </c>
      <c r="K1249" t="str">
        <f>_xlfn.XLOOKUP(Table6[[#This Row],[Product Name]],Product[Product Name],Product[Category],"ERROR",0)</f>
        <v>Meat/ Poultry</v>
      </c>
      <c r="L1249" t="str">
        <f>_xlfn.XLOOKUP(Table6[[#This Row],[Order ID]],Table5[OrderID],Table5[ShipmentMode],"Error",0)</f>
        <v>DHL</v>
      </c>
    </row>
    <row r="1250" spans="2:12">
      <c r="B1250">
        <v>1249</v>
      </c>
      <c r="C1250">
        <v>10720</v>
      </c>
      <c r="D1250" t="s">
        <v>742</v>
      </c>
      <c r="E1250">
        <v>21</v>
      </c>
      <c r="F1250" t="s">
        <v>1412</v>
      </c>
      <c r="G1250" s="1">
        <f>DATE(LEFT(Table6[[#This Row],[Shipment Date]],4), MID(Table6[[#This Row],[Shipment Date]],5,2), RIGHT(Table6[[#This Row],[Shipment Date]],2))</f>
        <v>42679</v>
      </c>
      <c r="H1250" s="9">
        <f>_xlfn.XLOOKUP(Table6[[#This Row],[Order ID]],Table5[OrderID],Table5[OrderDate],"Error",0)</f>
        <v>42671</v>
      </c>
      <c r="I1250" s="6">
        <f>Table6[[#This Row],['[Formatted'] Shipment Dates]]-Table6[[#This Row],[Order Dates]]</f>
        <v>8</v>
      </c>
      <c r="J1250" t="str">
        <f>_xlfn.XLOOKUP(Table6[[#This Row],[Product ID]],Product[Product ID],Product[Product Name],"ERROR",0)</f>
        <v>Steeleye Stout</v>
      </c>
      <c r="K1250" t="str">
        <f>_xlfn.XLOOKUP(Table6[[#This Row],[Product Name]],Product[Product Name],Product[Category],"ERROR",0)</f>
        <v xml:space="preserve">Drinks </v>
      </c>
      <c r="L1250" t="str">
        <f>_xlfn.XLOOKUP(Table6[[#This Row],[Order ID]],Table5[OrderID],Table5[ShipmentMode],"Error",0)</f>
        <v>DHL</v>
      </c>
    </row>
    <row r="1251" spans="2:12">
      <c r="B1251">
        <v>1250</v>
      </c>
      <c r="C1251">
        <v>10720</v>
      </c>
      <c r="D1251" t="s">
        <v>835</v>
      </c>
      <c r="E1251">
        <v>8</v>
      </c>
      <c r="F1251" t="s">
        <v>1415</v>
      </c>
      <c r="G1251" s="1">
        <f>DATE(LEFT(Table6[[#This Row],[Shipment Date]],4), MID(Table6[[#This Row],[Shipment Date]],5,2), RIGHT(Table6[[#This Row],[Shipment Date]],2))</f>
        <v>42674</v>
      </c>
      <c r="H1251" s="9">
        <f>_xlfn.XLOOKUP(Table6[[#This Row],[Order ID]],Table5[OrderID],Table5[OrderDate],"Error",0)</f>
        <v>42671</v>
      </c>
      <c r="I1251" s="6">
        <f>Table6[[#This Row],['[Formatted'] Shipment Dates]]-Table6[[#This Row],[Order Dates]]</f>
        <v>3</v>
      </c>
      <c r="J1251" t="str">
        <f>_xlfn.XLOOKUP(Table6[[#This Row],[Product ID]],Product[Product ID],Product[Product Name],"ERROR",0)</f>
        <v>Flotemysost</v>
      </c>
      <c r="K1251" t="str">
        <f>_xlfn.XLOOKUP(Table6[[#This Row],[Product Name]],Product[Product Name],Product[Category],"ERROR",0)</f>
        <v>Dairy Products</v>
      </c>
      <c r="L1251" t="str">
        <f>_xlfn.XLOOKUP(Table6[[#This Row],[Order ID]],Table5[OrderID],Table5[ShipmentMode],"Error",0)</f>
        <v>DHL</v>
      </c>
    </row>
    <row r="1252" spans="2:12">
      <c r="B1252">
        <v>1251</v>
      </c>
      <c r="C1252">
        <v>10721</v>
      </c>
      <c r="D1252" t="s">
        <v>765</v>
      </c>
      <c r="E1252">
        <v>50</v>
      </c>
      <c r="F1252" t="s">
        <v>1418</v>
      </c>
      <c r="G1252" s="1">
        <f>DATE(LEFT(Table6[[#This Row],[Shipment Date]],4), MID(Table6[[#This Row],[Shipment Date]],5,2), RIGHT(Table6[[#This Row],[Shipment Date]],2))</f>
        <v>42678</v>
      </c>
      <c r="H1252" s="9">
        <f>_xlfn.XLOOKUP(Table6[[#This Row],[Order ID]],Table5[OrderID],Table5[OrderDate],"Error",0)</f>
        <v>42672</v>
      </c>
      <c r="I1252" s="6">
        <f>Table6[[#This Row],['[Formatted'] Shipment Dates]]-Table6[[#This Row],[Order Dates]]</f>
        <v>6</v>
      </c>
      <c r="J1252" t="str">
        <f>_xlfn.XLOOKUP(Table6[[#This Row],[Product ID]],Product[Product ID],Product[Product Name],"ERROR",0)</f>
        <v>Gula Malacca</v>
      </c>
      <c r="K1252" t="str">
        <f>_xlfn.XLOOKUP(Table6[[#This Row],[Product Name]],Product[Product Name],Product[Category],"ERROR",0)</f>
        <v>Condiments</v>
      </c>
      <c r="L1252" t="str">
        <f>_xlfn.XLOOKUP(Table6[[#This Row],[Order ID]],Table5[OrderID],Table5[ShipmentMode],"Error",0)</f>
        <v>UPS</v>
      </c>
    </row>
    <row r="1253" spans="2:12">
      <c r="B1253">
        <v>1252</v>
      </c>
      <c r="C1253">
        <v>10722</v>
      </c>
      <c r="D1253" t="s">
        <v>653</v>
      </c>
      <c r="E1253">
        <v>3</v>
      </c>
      <c r="F1253" t="s">
        <v>1418</v>
      </c>
      <c r="G1253" s="1">
        <f>DATE(LEFT(Table6[[#This Row],[Shipment Date]],4), MID(Table6[[#This Row],[Shipment Date]],5,2), RIGHT(Table6[[#This Row],[Shipment Date]],2))</f>
        <v>42678</v>
      </c>
      <c r="H1253" s="9">
        <f>_xlfn.XLOOKUP(Table6[[#This Row],[Order ID]],Table5[OrderID],Table5[OrderDate],"Error",0)</f>
        <v>42672</v>
      </c>
      <c r="I1253" s="6">
        <f>Table6[[#This Row],['[Formatted'] Shipment Dates]]-Table6[[#This Row],[Order Dates]]</f>
        <v>6</v>
      </c>
      <c r="J1253" t="str">
        <f>_xlfn.XLOOKUP(Table6[[#This Row],[Product ID]],Product[Product ID],Product[Product Name],"ERROR",0)</f>
        <v>Chang</v>
      </c>
      <c r="K1253" t="str">
        <f>_xlfn.XLOOKUP(Table6[[#This Row],[Product Name]],Product[Product Name],Product[Category],"ERROR",0)</f>
        <v xml:space="preserve">Drinks </v>
      </c>
      <c r="L1253" t="str">
        <f>_xlfn.XLOOKUP(Table6[[#This Row],[Order ID]],Table5[OrderID],Table5[ShipmentMode],"Error",0)</f>
        <v>DHL Express</v>
      </c>
    </row>
    <row r="1254" spans="2:12">
      <c r="B1254">
        <v>1253</v>
      </c>
      <c r="C1254">
        <v>10722</v>
      </c>
      <c r="D1254" t="s">
        <v>731</v>
      </c>
      <c r="E1254">
        <v>50</v>
      </c>
      <c r="F1254" t="s">
        <v>1418</v>
      </c>
      <c r="G1254" s="1">
        <f>DATE(LEFT(Table6[[#This Row],[Shipment Date]],4), MID(Table6[[#This Row],[Shipment Date]],5,2), RIGHT(Table6[[#This Row],[Shipment Date]],2))</f>
        <v>42678</v>
      </c>
      <c r="H1254" s="9">
        <f>_xlfn.XLOOKUP(Table6[[#This Row],[Order ID]],Table5[OrderID],Table5[OrderDate],"Error",0)</f>
        <v>42672</v>
      </c>
      <c r="I1254" s="6">
        <f>Table6[[#This Row],['[Formatted'] Shipment Dates]]-Table6[[#This Row],[Order Dates]]</f>
        <v>6</v>
      </c>
      <c r="J1254" t="str">
        <f>_xlfn.XLOOKUP(Table6[[#This Row],[Product ID]],Product[Product ID],Product[Product Name],"ERROR",0)</f>
        <v>Gorgonzola Telino</v>
      </c>
      <c r="K1254" t="str">
        <f>_xlfn.XLOOKUP(Table6[[#This Row],[Product Name]],Product[Product Name],Product[Category],"ERROR",0)</f>
        <v>Dairy Products</v>
      </c>
      <c r="L1254" t="str">
        <f>_xlfn.XLOOKUP(Table6[[#This Row],[Order ID]],Table5[OrderID],Table5[ShipmentMode],"Error",0)</f>
        <v>DHL Express</v>
      </c>
    </row>
    <row r="1255" spans="2:12">
      <c r="B1255">
        <v>1254</v>
      </c>
      <c r="C1255">
        <v>10722</v>
      </c>
      <c r="D1255" t="s">
        <v>828</v>
      </c>
      <c r="E1255">
        <v>45</v>
      </c>
      <c r="F1255" t="s">
        <v>1418</v>
      </c>
      <c r="G1255" s="1">
        <f>DATE(LEFT(Table6[[#This Row],[Shipment Date]],4), MID(Table6[[#This Row],[Shipment Date]],5,2), RIGHT(Table6[[#This Row],[Shipment Date]],2))</f>
        <v>42678</v>
      </c>
      <c r="H1255" s="9">
        <f>_xlfn.XLOOKUP(Table6[[#This Row],[Order ID]],Table5[OrderID],Table5[OrderDate],"Error",0)</f>
        <v>42672</v>
      </c>
      <c r="I1255" s="6">
        <f>Table6[[#This Row],['[Formatted'] Shipment Dates]]-Table6[[#This Row],[Order Dates]]</f>
        <v>6</v>
      </c>
      <c r="J1255" t="str">
        <f>_xlfn.XLOOKUP(Table6[[#This Row],[Product ID]],Product[Product ID],Product[Product Name],"ERROR",0)</f>
        <v>Scottish Longbreads</v>
      </c>
      <c r="K1255" t="str">
        <f>_xlfn.XLOOKUP(Table6[[#This Row],[Product Name]],Product[Product Name],Product[Category],"ERROR",0)</f>
        <v>Desserts</v>
      </c>
      <c r="L1255" t="str">
        <f>_xlfn.XLOOKUP(Table6[[#This Row],[Order ID]],Table5[OrderID],Table5[ShipmentMode],"Error",0)</f>
        <v>DHL Express</v>
      </c>
    </row>
    <row r="1256" spans="2:12">
      <c r="B1256">
        <v>1255</v>
      </c>
      <c r="C1256">
        <v>10722</v>
      </c>
      <c r="D1256" t="s">
        <v>845</v>
      </c>
      <c r="E1256">
        <v>42</v>
      </c>
      <c r="F1256" t="s">
        <v>1419</v>
      </c>
      <c r="G1256" s="1">
        <f>DATE(LEFT(Table6[[#This Row],[Shipment Date]],4), MID(Table6[[#This Row],[Shipment Date]],5,2), RIGHT(Table6[[#This Row],[Shipment Date]],2))</f>
        <v>42699</v>
      </c>
      <c r="H1256" s="9">
        <f>_xlfn.XLOOKUP(Table6[[#This Row],[Order ID]],Table5[OrderID],Table5[OrderDate],"Error",0)</f>
        <v>42672</v>
      </c>
      <c r="I1256" s="6">
        <f>Table6[[#This Row],['[Formatted'] Shipment Dates]]-Table6[[#This Row],[Order Dates]]</f>
        <v>27</v>
      </c>
      <c r="J1256" t="str">
        <f>_xlfn.XLOOKUP(Table6[[#This Row],[Product ID]],Product[Product ID],Product[Product Name],"ERROR",0)</f>
        <v>Rhönbräu Klosterbier</v>
      </c>
      <c r="K1256" t="str">
        <f>_xlfn.XLOOKUP(Table6[[#This Row],[Product Name]],Product[Product Name],Product[Category],"ERROR",0)</f>
        <v xml:space="preserve">Drinks </v>
      </c>
      <c r="L1256" t="str">
        <f>_xlfn.XLOOKUP(Table6[[#This Row],[Order ID]],Table5[OrderID],Table5[ShipmentMode],"Error",0)</f>
        <v>DHL Express</v>
      </c>
    </row>
    <row r="1257" spans="2:12">
      <c r="B1257">
        <v>1256</v>
      </c>
      <c r="C1257">
        <v>10723</v>
      </c>
      <c r="D1257" t="s">
        <v>717</v>
      </c>
      <c r="E1257">
        <v>15</v>
      </c>
      <c r="F1257" t="s">
        <v>1412</v>
      </c>
      <c r="G1257" s="1">
        <f>DATE(LEFT(Table6[[#This Row],[Shipment Date]],4), MID(Table6[[#This Row],[Shipment Date]],5,2), RIGHT(Table6[[#This Row],[Shipment Date]],2))</f>
        <v>42679</v>
      </c>
      <c r="H1257" s="9">
        <f>_xlfn.XLOOKUP(Table6[[#This Row],[Order ID]],Table5[OrderID],Table5[OrderDate],"Error",0)</f>
        <v>42673</v>
      </c>
      <c r="I1257" s="6">
        <f>Table6[[#This Row],['[Formatted'] Shipment Dates]]-Table6[[#This Row],[Order Dates]]</f>
        <v>6</v>
      </c>
      <c r="J1257" t="str">
        <f>_xlfn.XLOOKUP(Table6[[#This Row],[Product ID]],Product[Product ID],Product[Product Name],"ERROR",0)</f>
        <v>Gumbär Gummibärchen</v>
      </c>
      <c r="K1257" t="str">
        <f>_xlfn.XLOOKUP(Table6[[#This Row],[Product Name]],Product[Product Name],Product[Category],"ERROR",0)</f>
        <v>Desserts</v>
      </c>
      <c r="L1257" t="str">
        <f>_xlfn.XLOOKUP(Table6[[#This Row],[Order ID]],Table5[OrderID],Table5[ShipmentMode],"Error",0)</f>
        <v>DHL Express</v>
      </c>
    </row>
    <row r="1258" spans="2:12">
      <c r="B1258">
        <v>1257</v>
      </c>
      <c r="C1258">
        <v>10724</v>
      </c>
      <c r="D1258" t="s">
        <v>677</v>
      </c>
      <c r="E1258">
        <v>16</v>
      </c>
      <c r="F1258" t="s">
        <v>1412</v>
      </c>
      <c r="G1258" s="1">
        <f>DATE(LEFT(Table6[[#This Row],[Shipment Date]],4), MID(Table6[[#This Row],[Shipment Date]],5,2), RIGHT(Table6[[#This Row],[Shipment Date]],2))</f>
        <v>42679</v>
      </c>
      <c r="H1258" s="9">
        <f>_xlfn.XLOOKUP(Table6[[#This Row],[Order ID]],Table5[OrderID],Table5[OrderDate],"Error",0)</f>
        <v>42673</v>
      </c>
      <c r="I1258" s="6">
        <f>Table6[[#This Row],['[Formatted'] Shipment Dates]]-Table6[[#This Row],[Order Dates]]</f>
        <v>6</v>
      </c>
      <c r="J1258" t="str">
        <f>_xlfn.XLOOKUP(Table6[[#This Row],[Product ID]],Product[Product ID],Product[Product Name],"ERROR",0)</f>
        <v>Ikura</v>
      </c>
      <c r="K1258" t="str">
        <f>_xlfn.XLOOKUP(Table6[[#This Row],[Product Name]],Product[Product Name],Product[Category],"ERROR",0)</f>
        <v>Seafood</v>
      </c>
      <c r="L1258" t="str">
        <f>_xlfn.XLOOKUP(Table6[[#This Row],[Order ID]],Table5[OrderID],Table5[ShipmentMode],"Error",0)</f>
        <v>DHL</v>
      </c>
    </row>
    <row r="1259" spans="2:12">
      <c r="B1259">
        <v>1258</v>
      </c>
      <c r="C1259">
        <v>10724</v>
      </c>
      <c r="D1259" t="s">
        <v>810</v>
      </c>
      <c r="E1259">
        <v>5</v>
      </c>
      <c r="F1259" t="s">
        <v>1412</v>
      </c>
      <c r="G1259" s="1">
        <f>DATE(LEFT(Table6[[#This Row],[Shipment Date]],4), MID(Table6[[#This Row],[Shipment Date]],5,2), RIGHT(Table6[[#This Row],[Shipment Date]],2))</f>
        <v>42679</v>
      </c>
      <c r="H1259" s="9">
        <f>_xlfn.XLOOKUP(Table6[[#This Row],[Order ID]],Table5[OrderID],Table5[OrderDate],"Error",0)</f>
        <v>42673</v>
      </c>
      <c r="I1259" s="6">
        <f>Table6[[#This Row],['[Formatted'] Shipment Dates]]-Table6[[#This Row],[Order Dates]]</f>
        <v>6</v>
      </c>
      <c r="J1259" t="str">
        <f>_xlfn.XLOOKUP(Table6[[#This Row],[Product ID]],Product[Product ID],Product[Product Name],"ERROR",0)</f>
        <v>Sirop d'érable</v>
      </c>
      <c r="K1259" t="str">
        <f>_xlfn.XLOOKUP(Table6[[#This Row],[Product Name]],Product[Product Name],Product[Category],"ERROR",0)</f>
        <v>Condiments</v>
      </c>
      <c r="L1259" t="str">
        <f>_xlfn.XLOOKUP(Table6[[#This Row],[Order ID]],Table5[OrderID],Table5[ShipmentMode],"Error",0)</f>
        <v>DHL</v>
      </c>
    </row>
    <row r="1260" spans="2:12">
      <c r="B1260">
        <v>1259</v>
      </c>
      <c r="C1260">
        <v>10725</v>
      </c>
      <c r="D1260" t="s">
        <v>757</v>
      </c>
      <c r="E1260">
        <v>12</v>
      </c>
      <c r="F1260" t="s">
        <v>1412</v>
      </c>
      <c r="G1260" s="1">
        <f>DATE(LEFT(Table6[[#This Row],[Shipment Date]],4), MID(Table6[[#This Row],[Shipment Date]],5,2), RIGHT(Table6[[#This Row],[Shipment Date]],2))</f>
        <v>42679</v>
      </c>
      <c r="H1260" s="9">
        <f>_xlfn.XLOOKUP(Table6[[#This Row],[Order ID]],Table5[OrderID],Table5[OrderDate],"Error",0)</f>
        <v>42674</v>
      </c>
      <c r="I1260" s="6">
        <f>Table6[[#This Row],['[Formatted'] Shipment Dates]]-Table6[[#This Row],[Order Dates]]</f>
        <v>5</v>
      </c>
      <c r="J1260" t="str">
        <f>_xlfn.XLOOKUP(Table6[[#This Row],[Product ID]],Product[Product ID],Product[Product Name],"ERROR",0)</f>
        <v>Jack's New England Clam Chowder</v>
      </c>
      <c r="K1260" t="str">
        <f>_xlfn.XLOOKUP(Table6[[#This Row],[Product Name]],Product[Product Name],Product[Category],"ERROR",0)</f>
        <v>Seafood</v>
      </c>
      <c r="L1260" t="str">
        <f>_xlfn.XLOOKUP(Table6[[#This Row],[Order ID]],Table5[OrderID],Table5[ShipmentMode],"Error",0)</f>
        <v>UPS</v>
      </c>
    </row>
    <row r="1261" spans="2:12">
      <c r="B1261">
        <v>1260</v>
      </c>
      <c r="C1261">
        <v>10725</v>
      </c>
      <c r="D1261" t="s">
        <v>787</v>
      </c>
      <c r="E1261">
        <v>4</v>
      </c>
      <c r="F1261" t="s">
        <v>1412</v>
      </c>
      <c r="G1261" s="1">
        <f>DATE(LEFT(Table6[[#This Row],[Shipment Date]],4), MID(Table6[[#This Row],[Shipment Date]],5,2), RIGHT(Table6[[#This Row],[Shipment Date]],2))</f>
        <v>42679</v>
      </c>
      <c r="H1261" s="9">
        <f>_xlfn.XLOOKUP(Table6[[#This Row],[Order ID]],Table5[OrderID],Table5[OrderDate],"Error",0)</f>
        <v>42674</v>
      </c>
      <c r="I1261" s="6">
        <f>Table6[[#This Row],['[Formatted'] Shipment Dates]]-Table6[[#This Row],[Order Dates]]</f>
        <v>5</v>
      </c>
      <c r="J1261" t="str">
        <f>_xlfn.XLOOKUP(Table6[[#This Row],[Product ID]],Product[Product ID],Product[Product Name],"ERROR",0)</f>
        <v>Filo Mix</v>
      </c>
      <c r="K1261" t="str">
        <f>_xlfn.XLOOKUP(Table6[[#This Row],[Product Name]],Product[Product Name],Product[Category],"ERROR",0)</f>
        <v xml:space="preserve">Grains/ Cereals </v>
      </c>
      <c r="L1261" t="str">
        <f>_xlfn.XLOOKUP(Table6[[#This Row],[Order ID]],Table5[OrderID],Table5[ShipmentMode],"Error",0)</f>
        <v>UPS</v>
      </c>
    </row>
    <row r="1262" spans="2:12">
      <c r="B1262">
        <v>1261</v>
      </c>
      <c r="C1262">
        <v>10725</v>
      </c>
      <c r="D1262" t="s">
        <v>794</v>
      </c>
      <c r="E1262">
        <v>6</v>
      </c>
      <c r="F1262" t="s">
        <v>1420</v>
      </c>
      <c r="G1262" s="1">
        <f>DATE(LEFT(Table6[[#This Row],[Shipment Date]],4), MID(Table6[[#This Row],[Shipment Date]],5,2), RIGHT(Table6[[#This Row],[Shipment Date]],2))</f>
        <v>42709</v>
      </c>
      <c r="H1262" s="9">
        <f>_xlfn.XLOOKUP(Table6[[#This Row],[Order ID]],Table5[OrderID],Table5[OrderDate],"Error",0)</f>
        <v>42674</v>
      </c>
      <c r="I1262" s="6">
        <f>Table6[[#This Row],['[Formatted'] Shipment Dates]]-Table6[[#This Row],[Order Dates]]</f>
        <v>35</v>
      </c>
      <c r="J1262" t="str">
        <f>_xlfn.XLOOKUP(Table6[[#This Row],[Product ID]],Product[Product ID],Product[Product Name],"ERROR",0)</f>
        <v>Pâté chinois</v>
      </c>
      <c r="K1262" t="str">
        <f>_xlfn.XLOOKUP(Table6[[#This Row],[Product Name]],Product[Product Name],Product[Category],"ERROR",0)</f>
        <v>Meat/ Poultry</v>
      </c>
      <c r="L1262" t="str">
        <f>_xlfn.XLOOKUP(Table6[[#This Row],[Order ID]],Table5[OrderID],Table5[ShipmentMode],"Error",0)</f>
        <v>UPS</v>
      </c>
    </row>
    <row r="1263" spans="2:12">
      <c r="B1263">
        <v>1262</v>
      </c>
      <c r="C1263">
        <v>10726</v>
      </c>
      <c r="D1263" t="s">
        <v>660</v>
      </c>
      <c r="E1263">
        <v>25</v>
      </c>
      <c r="F1263" t="s">
        <v>1420</v>
      </c>
      <c r="G1263" s="1">
        <f>DATE(LEFT(Table6[[#This Row],[Shipment Date]],4), MID(Table6[[#This Row],[Shipment Date]],5,2), RIGHT(Table6[[#This Row],[Shipment Date]],2))</f>
        <v>42709</v>
      </c>
      <c r="H1263" s="9">
        <f>_xlfn.XLOOKUP(Table6[[#This Row],[Order ID]],Table5[OrderID],Table5[OrderDate],"Error",0)</f>
        <v>42677</v>
      </c>
      <c r="I1263" s="6">
        <f>Table6[[#This Row],['[Formatted'] Shipment Dates]]-Table6[[#This Row],[Order Dates]]</f>
        <v>32</v>
      </c>
      <c r="J1263" t="str">
        <f>_xlfn.XLOOKUP(Table6[[#This Row],[Product ID]],Product[Product ID],Product[Product Name],"ERROR",0)</f>
        <v>Chef Anton's Cajun Seasoning</v>
      </c>
      <c r="K1263" t="str">
        <f>_xlfn.XLOOKUP(Table6[[#This Row],[Product Name]],Product[Product Name],Product[Category],"ERROR",0)</f>
        <v>Condiments</v>
      </c>
      <c r="L1263" t="str">
        <f>_xlfn.XLOOKUP(Table6[[#This Row],[Order ID]],Table5[OrderID],Table5[ShipmentMode],"Error",0)</f>
        <v>DHL Express</v>
      </c>
    </row>
    <row r="1264" spans="2:12">
      <c r="B1264">
        <v>1263</v>
      </c>
      <c r="C1264">
        <v>10726</v>
      </c>
      <c r="D1264" t="s">
        <v>679</v>
      </c>
      <c r="E1264">
        <v>5</v>
      </c>
      <c r="F1264" t="s">
        <v>1420</v>
      </c>
      <c r="G1264" s="1">
        <f>DATE(LEFT(Table6[[#This Row],[Shipment Date]],4), MID(Table6[[#This Row],[Shipment Date]],5,2), RIGHT(Table6[[#This Row],[Shipment Date]],2))</f>
        <v>42709</v>
      </c>
      <c r="H1264" s="9">
        <f>_xlfn.XLOOKUP(Table6[[#This Row],[Order ID]],Table5[OrderID],Table5[OrderDate],"Error",0)</f>
        <v>42677</v>
      </c>
      <c r="I1264" s="6">
        <f>Table6[[#This Row],['[Formatted'] Shipment Dates]]-Table6[[#This Row],[Order Dates]]</f>
        <v>32</v>
      </c>
      <c r="J1264" t="str">
        <f>_xlfn.XLOOKUP(Table6[[#This Row],[Product ID]],Product[Product ID],Product[Product Name],"ERROR",0)</f>
        <v>Queso Cabrales</v>
      </c>
      <c r="K1264" t="str">
        <f>_xlfn.XLOOKUP(Table6[[#This Row],[Product Name]],Product[Product Name],Product[Category],"ERROR",0)</f>
        <v>Dairy Products</v>
      </c>
      <c r="L1264" t="str">
        <f>_xlfn.XLOOKUP(Table6[[#This Row],[Order ID]],Table5[OrderID],Table5[ShipmentMode],"Error",0)</f>
        <v>DHL Express</v>
      </c>
    </row>
    <row r="1265" spans="2:12">
      <c r="B1265">
        <v>1264</v>
      </c>
      <c r="C1265">
        <v>10727</v>
      </c>
      <c r="D1265" t="s">
        <v>694</v>
      </c>
      <c r="E1265">
        <v>20</v>
      </c>
      <c r="F1265" t="s">
        <v>1420</v>
      </c>
      <c r="G1265" s="1">
        <f>DATE(LEFT(Table6[[#This Row],[Shipment Date]],4), MID(Table6[[#This Row],[Shipment Date]],5,2), RIGHT(Table6[[#This Row],[Shipment Date]],2))</f>
        <v>42709</v>
      </c>
      <c r="H1265" s="9">
        <f>_xlfn.XLOOKUP(Table6[[#This Row],[Order ID]],Table5[OrderID],Table5[OrderDate],"Error",0)</f>
        <v>42677</v>
      </c>
      <c r="I1265" s="6">
        <f>Table6[[#This Row],['[Formatted'] Shipment Dates]]-Table6[[#This Row],[Order Dates]]</f>
        <v>32</v>
      </c>
      <c r="J1265" t="str">
        <f>_xlfn.XLOOKUP(Table6[[#This Row],[Product ID]],Product[Product ID],Product[Product Name],"ERROR",0)</f>
        <v>Alice Mutton</v>
      </c>
      <c r="K1265" t="str">
        <f>_xlfn.XLOOKUP(Table6[[#This Row],[Product Name]],Product[Product Name],Product[Category],"ERROR",0)</f>
        <v>Meat/ Poultry</v>
      </c>
      <c r="L1265" t="str">
        <f>_xlfn.XLOOKUP(Table6[[#This Row],[Order ID]],Table5[OrderID],Table5[ShipmentMode],"Error",0)</f>
        <v>DHL Express</v>
      </c>
    </row>
    <row r="1266" spans="2:12">
      <c r="B1266">
        <v>1265</v>
      </c>
      <c r="C1266">
        <v>10727</v>
      </c>
      <c r="D1266" t="s">
        <v>796</v>
      </c>
      <c r="E1266">
        <v>10</v>
      </c>
      <c r="F1266" t="s">
        <v>1420</v>
      </c>
      <c r="G1266" s="1">
        <f>DATE(LEFT(Table6[[#This Row],[Shipment Date]],4), MID(Table6[[#This Row],[Shipment Date]],5,2), RIGHT(Table6[[#This Row],[Shipment Date]],2))</f>
        <v>42709</v>
      </c>
      <c r="H1266" s="9">
        <f>_xlfn.XLOOKUP(Table6[[#This Row],[Order ID]],Table5[OrderID],Table5[OrderDate],"Error",0)</f>
        <v>42677</v>
      </c>
      <c r="I1266" s="6">
        <f>Table6[[#This Row],['[Formatted'] Shipment Dates]]-Table6[[#This Row],[Order Dates]]</f>
        <v>32</v>
      </c>
      <c r="J1266" t="str">
        <f>_xlfn.XLOOKUP(Table6[[#This Row],[Product ID]],Product[Product ID],Product[Product Name],"ERROR",0)</f>
        <v>Gnocchi di nonna Alice</v>
      </c>
      <c r="K1266" t="str">
        <f>_xlfn.XLOOKUP(Table6[[#This Row],[Product Name]],Product[Product Name],Product[Category],"ERROR",0)</f>
        <v xml:space="preserve">Grains/ Cereals </v>
      </c>
      <c r="L1266" t="str">
        <f>_xlfn.XLOOKUP(Table6[[#This Row],[Order ID]],Table5[OrderID],Table5[ShipmentMode],"Error",0)</f>
        <v>DHL Express</v>
      </c>
    </row>
    <row r="1267" spans="2:12">
      <c r="B1267">
        <v>1266</v>
      </c>
      <c r="C1267">
        <v>10727</v>
      </c>
      <c r="D1267" t="s">
        <v>804</v>
      </c>
      <c r="E1267">
        <v>10</v>
      </c>
      <c r="F1267" t="s">
        <v>1421</v>
      </c>
      <c r="G1267" s="1">
        <f>DATE(LEFT(Table6[[#This Row],[Shipment Date]],4), MID(Table6[[#This Row],[Shipment Date]],5,2), RIGHT(Table6[[#This Row],[Shipment Date]],2))</f>
        <v>42685</v>
      </c>
      <c r="H1267" s="9">
        <f>_xlfn.XLOOKUP(Table6[[#This Row],[Order ID]],Table5[OrderID],Table5[OrderDate],"Error",0)</f>
        <v>42677</v>
      </c>
      <c r="I1267" s="6">
        <f>Table6[[#This Row],['[Formatted'] Shipment Dates]]-Table6[[#This Row],[Order Dates]]</f>
        <v>8</v>
      </c>
      <c r="J1267" t="str">
        <f>_xlfn.XLOOKUP(Table6[[#This Row],[Product ID]],Product[Product ID],Product[Product Name],"ERROR",0)</f>
        <v>Raclette Courdavault</v>
      </c>
      <c r="K1267" t="str">
        <f>_xlfn.XLOOKUP(Table6[[#This Row],[Product Name]],Product[Product Name],Product[Category],"ERROR",0)</f>
        <v>Dairy Products</v>
      </c>
      <c r="L1267" t="str">
        <f>_xlfn.XLOOKUP(Table6[[#This Row],[Order ID]],Table5[OrderID],Table5[ShipmentMode],"Error",0)</f>
        <v>DHL Express</v>
      </c>
    </row>
    <row r="1268" spans="2:12">
      <c r="B1268">
        <v>1267</v>
      </c>
      <c r="C1268">
        <v>10728</v>
      </c>
      <c r="D1268" t="s">
        <v>728</v>
      </c>
      <c r="E1268">
        <v>15</v>
      </c>
      <c r="F1268" t="s">
        <v>1421</v>
      </c>
      <c r="G1268" s="1">
        <f>DATE(LEFT(Table6[[#This Row],[Shipment Date]],4), MID(Table6[[#This Row],[Shipment Date]],5,2), RIGHT(Table6[[#This Row],[Shipment Date]],2))</f>
        <v>42685</v>
      </c>
      <c r="H1268" s="9">
        <f>_xlfn.XLOOKUP(Table6[[#This Row],[Order ID]],Table5[OrderID],Table5[OrderDate],"Error",0)</f>
        <v>42678</v>
      </c>
      <c r="I1268" s="6">
        <f>Table6[[#This Row],['[Formatted'] Shipment Dates]]-Table6[[#This Row],[Order Dates]]</f>
        <v>7</v>
      </c>
      <c r="J1268" t="str">
        <f>_xlfn.XLOOKUP(Table6[[#This Row],[Product ID]],Product[Product ID],Product[Product Name],"ERROR",0)</f>
        <v>Nord-Ost Matjeshering</v>
      </c>
      <c r="K1268" t="str">
        <f>_xlfn.XLOOKUP(Table6[[#This Row],[Product Name]],Product[Product Name],Product[Category],"ERROR",0)</f>
        <v>Seafood</v>
      </c>
      <c r="L1268" t="str">
        <f>_xlfn.XLOOKUP(Table6[[#This Row],[Order ID]],Table5[OrderID],Table5[ShipmentMode],"Error",0)</f>
        <v>DHL</v>
      </c>
    </row>
    <row r="1269" spans="2:12">
      <c r="B1269">
        <v>1268</v>
      </c>
      <c r="C1269">
        <v>10728</v>
      </c>
      <c r="D1269" t="s">
        <v>754</v>
      </c>
      <c r="E1269">
        <v>6</v>
      </c>
      <c r="F1269" t="s">
        <v>1421</v>
      </c>
      <c r="G1269" s="1">
        <f>DATE(LEFT(Table6[[#This Row],[Shipment Date]],4), MID(Table6[[#This Row],[Shipment Date]],5,2), RIGHT(Table6[[#This Row],[Shipment Date]],2))</f>
        <v>42685</v>
      </c>
      <c r="H1269" s="9">
        <f>_xlfn.XLOOKUP(Table6[[#This Row],[Order ID]],Table5[OrderID],Table5[OrderDate],"Error",0)</f>
        <v>42678</v>
      </c>
      <c r="I1269" s="6">
        <f>Table6[[#This Row],['[Formatted'] Shipment Dates]]-Table6[[#This Row],[Order Dates]]</f>
        <v>7</v>
      </c>
      <c r="J1269" t="str">
        <f>_xlfn.XLOOKUP(Table6[[#This Row],[Product ID]],Product[Product ID],Product[Product Name],"ERROR",0)</f>
        <v>Boston Crab Meat</v>
      </c>
      <c r="K1269" t="str">
        <f>_xlfn.XLOOKUP(Table6[[#This Row],[Product Name]],Product[Product Name],Product[Category],"ERROR",0)</f>
        <v>Seafood</v>
      </c>
      <c r="L1269" t="str">
        <f>_xlfn.XLOOKUP(Table6[[#This Row],[Order ID]],Table5[OrderID],Table5[ShipmentMode],"Error",0)</f>
        <v>DHL</v>
      </c>
    </row>
    <row r="1270" spans="2:12">
      <c r="B1270">
        <v>1269</v>
      </c>
      <c r="C1270">
        <v>10728</v>
      </c>
      <c r="D1270" t="s">
        <v>794</v>
      </c>
      <c r="E1270">
        <v>12</v>
      </c>
      <c r="F1270" t="s">
        <v>1421</v>
      </c>
      <c r="G1270" s="1">
        <f>DATE(LEFT(Table6[[#This Row],[Shipment Date]],4), MID(Table6[[#This Row],[Shipment Date]],5,2), RIGHT(Table6[[#This Row],[Shipment Date]],2))</f>
        <v>42685</v>
      </c>
      <c r="H1270" s="9">
        <f>_xlfn.XLOOKUP(Table6[[#This Row],[Order ID]],Table5[OrderID],Table5[OrderDate],"Error",0)</f>
        <v>42678</v>
      </c>
      <c r="I1270" s="6">
        <f>Table6[[#This Row],['[Formatted'] Shipment Dates]]-Table6[[#This Row],[Order Dates]]</f>
        <v>7</v>
      </c>
      <c r="J1270" t="str">
        <f>_xlfn.XLOOKUP(Table6[[#This Row],[Product ID]],Product[Product ID],Product[Product Name],"ERROR",0)</f>
        <v>Pâté chinois</v>
      </c>
      <c r="K1270" t="str">
        <f>_xlfn.XLOOKUP(Table6[[#This Row],[Product Name]],Product[Product Name],Product[Category],"ERROR",0)</f>
        <v>Meat/ Poultry</v>
      </c>
      <c r="L1270" t="str">
        <f>_xlfn.XLOOKUP(Table6[[#This Row],[Order ID]],Table5[OrderID],Table5[ShipmentMode],"Error",0)</f>
        <v>DHL</v>
      </c>
    </row>
    <row r="1271" spans="2:12">
      <c r="B1271">
        <v>1270</v>
      </c>
      <c r="C1271">
        <v>10728</v>
      </c>
      <c r="D1271" t="s">
        <v>808</v>
      </c>
      <c r="E1271">
        <v>15</v>
      </c>
      <c r="F1271" t="s">
        <v>1422</v>
      </c>
      <c r="G1271" s="1">
        <f>DATE(LEFT(Table6[[#This Row],[Shipment Date]],4), MID(Table6[[#This Row],[Shipment Date]],5,2), RIGHT(Table6[[#This Row],[Shipment Date]],2))</f>
        <v>42688</v>
      </c>
      <c r="H1271" s="9">
        <f>_xlfn.XLOOKUP(Table6[[#This Row],[Order ID]],Table5[OrderID],Table5[OrderDate],"Error",0)</f>
        <v>42678</v>
      </c>
      <c r="I1271" s="6">
        <f>Table6[[#This Row],['[Formatted'] Shipment Dates]]-Table6[[#This Row],[Order Dates]]</f>
        <v>10</v>
      </c>
      <c r="J1271" t="str">
        <f>_xlfn.XLOOKUP(Table6[[#This Row],[Product ID]],Product[Product ID],Product[Product Name],"ERROR",0)</f>
        <v>Camembert Pierrot</v>
      </c>
      <c r="K1271" t="str">
        <f>_xlfn.XLOOKUP(Table6[[#This Row],[Product Name]],Product[Product Name],Product[Category],"ERROR",0)</f>
        <v>Dairy Products</v>
      </c>
      <c r="L1271" t="str">
        <f>_xlfn.XLOOKUP(Table6[[#This Row],[Order ID]],Table5[OrderID],Table5[ShipmentMode],"Error",0)</f>
        <v>DHL</v>
      </c>
    </row>
    <row r="1272" spans="2:12">
      <c r="B1272">
        <v>1271</v>
      </c>
      <c r="C1272">
        <v>10729</v>
      </c>
      <c r="D1272" t="s">
        <v>648</v>
      </c>
      <c r="E1272">
        <v>50</v>
      </c>
      <c r="F1272" t="s">
        <v>1422</v>
      </c>
      <c r="G1272" s="1">
        <f>DATE(LEFT(Table6[[#This Row],[Shipment Date]],4), MID(Table6[[#This Row],[Shipment Date]],5,2), RIGHT(Table6[[#This Row],[Shipment Date]],2))</f>
        <v>42688</v>
      </c>
      <c r="H1272" s="9">
        <f>_xlfn.XLOOKUP(Table6[[#This Row],[Order ID]],Table5[OrderID],Table5[OrderDate],"Error",0)</f>
        <v>42678</v>
      </c>
      <c r="I1272" s="6">
        <f>Table6[[#This Row],['[Formatted'] Shipment Dates]]-Table6[[#This Row],[Order Dates]]</f>
        <v>10</v>
      </c>
      <c r="J1272" t="str">
        <f>_xlfn.XLOOKUP(Table6[[#This Row],[Product ID]],Product[Product ID],Product[Product Name],"ERROR",0)</f>
        <v>Chai</v>
      </c>
      <c r="K1272" t="str">
        <f>_xlfn.XLOOKUP(Table6[[#This Row],[Product Name]],Product[Product Name],Product[Category],"ERROR",0)</f>
        <v xml:space="preserve">Drinks </v>
      </c>
      <c r="L1272" t="str">
        <f>_xlfn.XLOOKUP(Table6[[#This Row],[Order ID]],Table5[OrderID],Table5[ShipmentMode],"Error",0)</f>
        <v>UPS</v>
      </c>
    </row>
    <row r="1273" spans="2:12">
      <c r="B1273">
        <v>1272</v>
      </c>
      <c r="C1273">
        <v>10729</v>
      </c>
      <c r="D1273" t="s">
        <v>703</v>
      </c>
      <c r="E1273">
        <v>30</v>
      </c>
      <c r="F1273" t="s">
        <v>1422</v>
      </c>
      <c r="G1273" s="1">
        <f>DATE(LEFT(Table6[[#This Row],[Shipment Date]],4), MID(Table6[[#This Row],[Shipment Date]],5,2), RIGHT(Table6[[#This Row],[Shipment Date]],2))</f>
        <v>42688</v>
      </c>
      <c r="H1273" s="9">
        <f>_xlfn.XLOOKUP(Table6[[#This Row],[Order ID]],Table5[OrderID],Table5[OrderDate],"Error",0)</f>
        <v>42678</v>
      </c>
      <c r="I1273" s="6">
        <f>Table6[[#This Row],['[Formatted'] Shipment Dates]]-Table6[[#This Row],[Order Dates]]</f>
        <v>10</v>
      </c>
      <c r="J1273" t="str">
        <f>_xlfn.XLOOKUP(Table6[[#This Row],[Product ID]],Product[Product ID],Product[Product Name],"ERROR",0)</f>
        <v>Sir Rodney's Scones</v>
      </c>
      <c r="K1273" t="str">
        <f>_xlfn.XLOOKUP(Table6[[#This Row],[Product Name]],Product[Product Name],Product[Category],"ERROR",0)</f>
        <v>Desserts</v>
      </c>
      <c r="L1273" t="str">
        <f>_xlfn.XLOOKUP(Table6[[#This Row],[Order ID]],Table5[OrderID],Table5[ShipmentMode],"Error",0)</f>
        <v>UPS</v>
      </c>
    </row>
    <row r="1274" spans="2:12">
      <c r="B1274">
        <v>1273</v>
      </c>
      <c r="C1274">
        <v>10729</v>
      </c>
      <c r="D1274" t="s">
        <v>781</v>
      </c>
      <c r="E1274">
        <v>40</v>
      </c>
      <c r="F1274" t="s">
        <v>1422</v>
      </c>
      <c r="G1274" s="1">
        <f>DATE(LEFT(Table6[[#This Row],[Shipment Date]],4), MID(Table6[[#This Row],[Shipment Date]],5,2), RIGHT(Table6[[#This Row],[Shipment Date]],2))</f>
        <v>42688</v>
      </c>
      <c r="H1274" s="9">
        <f>_xlfn.XLOOKUP(Table6[[#This Row],[Order ID]],Table5[OrderID],Table5[OrderDate],"Error",0)</f>
        <v>42678</v>
      </c>
      <c r="I1274" s="6">
        <f>Table6[[#This Row],['[Formatted'] Shipment Dates]]-Table6[[#This Row],[Order Dates]]</f>
        <v>10</v>
      </c>
      <c r="J1274" t="str">
        <f>_xlfn.XLOOKUP(Table6[[#This Row],[Product ID]],Product[Product ID],Product[Product Name],"ERROR",0)</f>
        <v>Valkoinen suklaa</v>
      </c>
      <c r="K1274" t="str">
        <f>_xlfn.XLOOKUP(Table6[[#This Row],[Product Name]],Product[Product Name],Product[Category],"ERROR",0)</f>
        <v>Desserts</v>
      </c>
      <c r="L1274" t="str">
        <f>_xlfn.XLOOKUP(Table6[[#This Row],[Order ID]],Table5[OrderID],Table5[ShipmentMode],"Error",0)</f>
        <v>UPS</v>
      </c>
    </row>
    <row r="1275" spans="2:12">
      <c r="B1275">
        <v>1274</v>
      </c>
      <c r="C1275">
        <v>10730</v>
      </c>
      <c r="D1275" t="s">
        <v>691</v>
      </c>
      <c r="E1275">
        <v>15</v>
      </c>
      <c r="F1275" t="s">
        <v>1422</v>
      </c>
      <c r="G1275" s="1">
        <f>DATE(LEFT(Table6[[#This Row],[Shipment Date]],4), MID(Table6[[#This Row],[Shipment Date]],5,2), RIGHT(Table6[[#This Row],[Shipment Date]],2))</f>
        <v>42688</v>
      </c>
      <c r="H1275" s="9">
        <f>_xlfn.XLOOKUP(Table6[[#This Row],[Order ID]],Table5[OrderID],Table5[OrderDate],"Error",0)</f>
        <v>42679</v>
      </c>
      <c r="I1275" s="6">
        <f>Table6[[#This Row],['[Formatted'] Shipment Dates]]-Table6[[#This Row],[Order Dates]]</f>
        <v>9</v>
      </c>
      <c r="J1275" t="str">
        <f>_xlfn.XLOOKUP(Table6[[#This Row],[Product ID]],Product[Product ID],Product[Product Name],"ERROR",0)</f>
        <v>Pavlova</v>
      </c>
      <c r="K1275" t="str">
        <f>_xlfn.XLOOKUP(Table6[[#This Row],[Product Name]],Product[Product Name],Product[Category],"ERROR",0)</f>
        <v>Desserts</v>
      </c>
      <c r="L1275" t="str">
        <f>_xlfn.XLOOKUP(Table6[[#This Row],[Order ID]],Table5[OrderID],Table5[ShipmentMode],"Error",0)</f>
        <v>DHL Express</v>
      </c>
    </row>
    <row r="1276" spans="2:12">
      <c r="B1276">
        <v>1275</v>
      </c>
      <c r="C1276">
        <v>10730</v>
      </c>
      <c r="D1276" t="s">
        <v>731</v>
      </c>
      <c r="E1276">
        <v>3</v>
      </c>
      <c r="F1276" t="s">
        <v>1422</v>
      </c>
      <c r="G1276" s="1">
        <f>DATE(LEFT(Table6[[#This Row],[Shipment Date]],4), MID(Table6[[#This Row],[Shipment Date]],5,2), RIGHT(Table6[[#This Row],[Shipment Date]],2))</f>
        <v>42688</v>
      </c>
      <c r="H1276" s="9">
        <f>_xlfn.XLOOKUP(Table6[[#This Row],[Order ID]],Table5[OrderID],Table5[OrderDate],"Error",0)</f>
        <v>42679</v>
      </c>
      <c r="I1276" s="6">
        <f>Table6[[#This Row],['[Formatted'] Shipment Dates]]-Table6[[#This Row],[Order Dates]]</f>
        <v>9</v>
      </c>
      <c r="J1276" t="str">
        <f>_xlfn.XLOOKUP(Table6[[#This Row],[Product ID]],Product[Product ID],Product[Product Name],"ERROR",0)</f>
        <v>Gorgonzola Telino</v>
      </c>
      <c r="K1276" t="str">
        <f>_xlfn.XLOOKUP(Table6[[#This Row],[Product Name]],Product[Product Name],Product[Category],"ERROR",0)</f>
        <v>Dairy Products</v>
      </c>
      <c r="L1276" t="str">
        <f>_xlfn.XLOOKUP(Table6[[#This Row],[Order ID]],Table5[OrderID],Table5[ShipmentMode],"Error",0)</f>
        <v>DHL Express</v>
      </c>
    </row>
    <row r="1277" spans="2:12">
      <c r="B1277">
        <v>1276</v>
      </c>
      <c r="C1277">
        <v>10730</v>
      </c>
      <c r="D1277" t="s">
        <v>821</v>
      </c>
      <c r="E1277">
        <v>10</v>
      </c>
      <c r="F1277" t="s">
        <v>1422</v>
      </c>
      <c r="G1277" s="1">
        <f>DATE(LEFT(Table6[[#This Row],[Shipment Date]],4), MID(Table6[[#This Row],[Shipment Date]],5,2), RIGHT(Table6[[#This Row],[Shipment Date]],2))</f>
        <v>42688</v>
      </c>
      <c r="H1277" s="9">
        <f>_xlfn.XLOOKUP(Table6[[#This Row],[Order ID]],Table5[OrderID],Table5[OrderDate],"Error",0)</f>
        <v>42679</v>
      </c>
      <c r="I1277" s="6">
        <f>Table6[[#This Row],['[Formatted'] Shipment Dates]]-Table6[[#This Row],[Order Dates]]</f>
        <v>9</v>
      </c>
      <c r="J1277" t="str">
        <f>_xlfn.XLOOKUP(Table6[[#This Row],[Product ID]],Product[Product ID],Product[Product Name],"ERROR",0)</f>
        <v>Louisiana Fiery Hot Pepper Sauce</v>
      </c>
      <c r="K1277" t="str">
        <f>_xlfn.XLOOKUP(Table6[[#This Row],[Product Name]],Product[Product Name],Product[Category],"ERROR",0)</f>
        <v>Condiments</v>
      </c>
      <c r="L1277" t="str">
        <f>_xlfn.XLOOKUP(Table6[[#This Row],[Order ID]],Table5[OrderID],Table5[ShipmentMode],"Error",0)</f>
        <v>DHL Express</v>
      </c>
    </row>
    <row r="1278" spans="2:12">
      <c r="B1278">
        <v>1277</v>
      </c>
      <c r="C1278">
        <v>10731</v>
      </c>
      <c r="D1278" t="s">
        <v>703</v>
      </c>
      <c r="E1278">
        <v>40</v>
      </c>
      <c r="F1278" t="s">
        <v>1422</v>
      </c>
      <c r="G1278" s="1">
        <f>DATE(LEFT(Table6[[#This Row],[Shipment Date]],4), MID(Table6[[#This Row],[Shipment Date]],5,2), RIGHT(Table6[[#This Row],[Shipment Date]],2))</f>
        <v>42688</v>
      </c>
      <c r="H1278" s="9">
        <f>_xlfn.XLOOKUP(Table6[[#This Row],[Order ID]],Table5[OrderID],Table5[OrderDate],"Error",0)</f>
        <v>42680</v>
      </c>
      <c r="I1278" s="6">
        <f>Table6[[#This Row],['[Formatted'] Shipment Dates]]-Table6[[#This Row],[Order Dates]]</f>
        <v>8</v>
      </c>
      <c r="J1278" t="str">
        <f>_xlfn.XLOOKUP(Table6[[#This Row],[Product ID]],Product[Product ID],Product[Product Name],"ERROR",0)</f>
        <v>Sir Rodney's Scones</v>
      </c>
      <c r="K1278" t="str">
        <f>_xlfn.XLOOKUP(Table6[[#This Row],[Product Name]],Product[Product Name],Product[Category],"ERROR",0)</f>
        <v>Desserts</v>
      </c>
      <c r="L1278" t="str">
        <f>_xlfn.XLOOKUP(Table6[[#This Row],[Order ID]],Table5[OrderID],Table5[ShipmentMode],"Error",0)</f>
        <v>DHL Express</v>
      </c>
    </row>
    <row r="1279" spans="2:12">
      <c r="B1279">
        <v>1278</v>
      </c>
      <c r="C1279">
        <v>10731</v>
      </c>
      <c r="D1279" t="s">
        <v>784</v>
      </c>
      <c r="E1279">
        <v>30</v>
      </c>
      <c r="F1279" t="s">
        <v>1409</v>
      </c>
      <c r="G1279" s="1">
        <f>DATE(LEFT(Table6[[#This Row],[Shipment Date]],4), MID(Table6[[#This Row],[Shipment Date]],5,2), RIGHT(Table6[[#This Row],[Shipment Date]],2))</f>
        <v>42681</v>
      </c>
      <c r="H1279" s="9">
        <f>_xlfn.XLOOKUP(Table6[[#This Row],[Order ID]],Table5[OrderID],Table5[OrderDate],"Error",0)</f>
        <v>42680</v>
      </c>
      <c r="I1279" s="6">
        <f>Table6[[#This Row],['[Formatted'] Shipment Dates]]-Table6[[#This Row],[Order Dates]]</f>
        <v>1</v>
      </c>
      <c r="J1279" t="str">
        <f>_xlfn.XLOOKUP(Table6[[#This Row],[Product ID]],Product[Product ID],Product[Product Name],"ERROR",0)</f>
        <v>Manjimup Dried Apples</v>
      </c>
      <c r="K1279" t="str">
        <f>_xlfn.XLOOKUP(Table6[[#This Row],[Product Name]],Product[Product Name],Product[Category],"ERROR",0)</f>
        <v xml:space="preserve">Produce </v>
      </c>
      <c r="L1279" t="str">
        <f>_xlfn.XLOOKUP(Table6[[#This Row],[Order ID]],Table5[OrderID],Table5[ShipmentMode],"Error",0)</f>
        <v>DHL Express</v>
      </c>
    </row>
    <row r="1280" spans="2:12">
      <c r="B1280">
        <v>1279</v>
      </c>
      <c r="C1280">
        <v>10732</v>
      </c>
      <c r="D1280" t="s">
        <v>848</v>
      </c>
      <c r="E1280">
        <v>20</v>
      </c>
      <c r="F1280" t="s">
        <v>1423</v>
      </c>
      <c r="G1280" s="1">
        <f>DATE(LEFT(Table6[[#This Row],[Shipment Date]],4), MID(Table6[[#This Row],[Shipment Date]],5,2), RIGHT(Table6[[#This Row],[Shipment Date]],2))</f>
        <v>42684</v>
      </c>
      <c r="H1280" s="9">
        <f>_xlfn.XLOOKUP(Table6[[#This Row],[Order ID]],Table5[OrderID],Table5[OrderDate],"Error",0)</f>
        <v>42680</v>
      </c>
      <c r="I1280" s="6">
        <f>Table6[[#This Row],['[Formatted'] Shipment Dates]]-Table6[[#This Row],[Order Dates]]</f>
        <v>4</v>
      </c>
      <c r="J1280" t="str">
        <f>_xlfn.XLOOKUP(Table6[[#This Row],[Product ID]],Product[Product ID],Product[Product Name],"ERROR",0)</f>
        <v>Lakkalikööri</v>
      </c>
      <c r="K1280" t="str">
        <f>_xlfn.XLOOKUP(Table6[[#This Row],[Product Name]],Product[Product Name],Product[Category],"ERROR",0)</f>
        <v xml:space="preserve">Drinks </v>
      </c>
      <c r="L1280" t="str">
        <f>_xlfn.XLOOKUP(Table6[[#This Row],[Order ID]],Table5[OrderID],Table5[ShipmentMode],"Error",0)</f>
        <v>DHL Express</v>
      </c>
    </row>
    <row r="1281" spans="2:12">
      <c r="B1281">
        <v>1280</v>
      </c>
      <c r="C1281">
        <v>10733</v>
      </c>
      <c r="D1281" t="s">
        <v>687</v>
      </c>
      <c r="E1281">
        <v>16</v>
      </c>
      <c r="F1281" t="s">
        <v>1423</v>
      </c>
      <c r="G1281" s="1">
        <f>DATE(LEFT(Table6[[#This Row],[Shipment Date]],4), MID(Table6[[#This Row],[Shipment Date]],5,2), RIGHT(Table6[[#This Row],[Shipment Date]],2))</f>
        <v>42684</v>
      </c>
      <c r="H1281" s="9">
        <f>_xlfn.XLOOKUP(Table6[[#This Row],[Order ID]],Table5[OrderID],Table5[OrderDate],"Error",0)</f>
        <v>42681</v>
      </c>
      <c r="I1281" s="6">
        <f>Table6[[#This Row],['[Formatted'] Shipment Dates]]-Table6[[#This Row],[Order Dates]]</f>
        <v>3</v>
      </c>
      <c r="J1281" t="str">
        <f>_xlfn.XLOOKUP(Table6[[#This Row],[Product ID]],Product[Product ID],Product[Product Name],"ERROR",0)</f>
        <v>Tofu</v>
      </c>
      <c r="K1281" t="str">
        <f>_xlfn.XLOOKUP(Table6[[#This Row],[Product Name]],Product[Product Name],Product[Category],"ERROR",0)</f>
        <v xml:space="preserve">Produce </v>
      </c>
      <c r="L1281" t="str">
        <f>_xlfn.XLOOKUP(Table6[[#This Row],[Order ID]],Table5[OrderID],Table5[ShipmentMode],"Error",0)</f>
        <v>UPS</v>
      </c>
    </row>
    <row r="1282" spans="2:12">
      <c r="B1282">
        <v>1281</v>
      </c>
      <c r="C1282">
        <v>10733</v>
      </c>
      <c r="D1282" t="s">
        <v>723</v>
      </c>
      <c r="E1282">
        <v>20</v>
      </c>
      <c r="F1282" t="s">
        <v>1423</v>
      </c>
      <c r="G1282" s="1">
        <f>DATE(LEFT(Table6[[#This Row],[Shipment Date]],4), MID(Table6[[#This Row],[Shipment Date]],5,2), RIGHT(Table6[[#This Row],[Shipment Date]],2))</f>
        <v>42684</v>
      </c>
      <c r="H1282" s="9">
        <f>_xlfn.XLOOKUP(Table6[[#This Row],[Order ID]],Table5[OrderID],Table5[OrderDate],"Error",0)</f>
        <v>42681</v>
      </c>
      <c r="I1282" s="6">
        <f>Table6[[#This Row],['[Formatted'] Shipment Dates]]-Table6[[#This Row],[Order Dates]]</f>
        <v>3</v>
      </c>
      <c r="J1282" t="str">
        <f>_xlfn.XLOOKUP(Table6[[#This Row],[Product ID]],Product[Product ID],Product[Product Name],"ERROR",0)</f>
        <v>Rössle Sauerkraut</v>
      </c>
      <c r="K1282" t="str">
        <f>_xlfn.XLOOKUP(Table6[[#This Row],[Product Name]],Product[Product Name],Product[Category],"ERROR",0)</f>
        <v xml:space="preserve">Produce </v>
      </c>
      <c r="L1282" t="str">
        <f>_xlfn.XLOOKUP(Table6[[#This Row],[Order ID]],Table5[OrderID],Table5[ShipmentMode],"Error",0)</f>
        <v>UPS</v>
      </c>
    </row>
    <row r="1283" spans="2:12">
      <c r="B1283">
        <v>1282</v>
      </c>
      <c r="C1283">
        <v>10733</v>
      </c>
      <c r="D1283" t="s">
        <v>787</v>
      </c>
      <c r="E1283">
        <v>25</v>
      </c>
      <c r="F1283" t="s">
        <v>1424</v>
      </c>
      <c r="G1283" s="1">
        <f>DATE(LEFT(Table6[[#This Row],[Shipment Date]],4), MID(Table6[[#This Row],[Shipment Date]],5,2), RIGHT(Table6[[#This Row],[Shipment Date]],2))</f>
        <v>42686</v>
      </c>
      <c r="H1283" s="9">
        <f>_xlfn.XLOOKUP(Table6[[#This Row],[Order ID]],Table5[OrderID],Table5[OrderDate],"Error",0)</f>
        <v>42681</v>
      </c>
      <c r="I1283" s="6">
        <f>Table6[[#This Row],['[Formatted'] Shipment Dates]]-Table6[[#This Row],[Order Dates]]</f>
        <v>5</v>
      </c>
      <c r="J1283" t="str">
        <f>_xlfn.XLOOKUP(Table6[[#This Row],[Product ID]],Product[Product ID],Product[Product Name],"ERROR",0)</f>
        <v>Filo Mix</v>
      </c>
      <c r="K1283" t="str">
        <f>_xlfn.XLOOKUP(Table6[[#This Row],[Product Name]],Product[Product Name],Product[Category],"ERROR",0)</f>
        <v xml:space="preserve">Grains/ Cereals </v>
      </c>
      <c r="L1283" t="str">
        <f>_xlfn.XLOOKUP(Table6[[#This Row],[Order ID]],Table5[OrderID],Table5[ShipmentMode],"Error",0)</f>
        <v>UPS</v>
      </c>
    </row>
    <row r="1284" spans="2:12">
      <c r="B1284">
        <v>1283</v>
      </c>
      <c r="C1284">
        <v>10734</v>
      </c>
      <c r="D1284" t="s">
        <v>666</v>
      </c>
      <c r="E1284">
        <v>30</v>
      </c>
      <c r="F1284" t="s">
        <v>1424</v>
      </c>
      <c r="G1284" s="1">
        <f>DATE(LEFT(Table6[[#This Row],[Shipment Date]],4), MID(Table6[[#This Row],[Shipment Date]],5,2), RIGHT(Table6[[#This Row],[Shipment Date]],2))</f>
        <v>42686</v>
      </c>
      <c r="H1284" s="9">
        <f>_xlfn.XLOOKUP(Table6[[#This Row],[Order ID]],Table5[OrderID],Table5[OrderDate],"Error",0)</f>
        <v>42681</v>
      </c>
      <c r="I1284" s="6">
        <f>Table6[[#This Row],['[Formatted'] Shipment Dates]]-Table6[[#This Row],[Order Dates]]</f>
        <v>5</v>
      </c>
      <c r="J1284" t="str">
        <f>_xlfn.XLOOKUP(Table6[[#This Row],[Product ID]],Product[Product ID],Product[Product Name],"ERROR",0)</f>
        <v>Grandma's Boysenberry Spread</v>
      </c>
      <c r="K1284" t="str">
        <f>_xlfn.XLOOKUP(Table6[[#This Row],[Product Name]],Product[Product Name],Product[Category],"ERROR",0)</f>
        <v>Condiments</v>
      </c>
      <c r="L1284" t="str">
        <f>_xlfn.XLOOKUP(Table6[[#This Row],[Order ID]],Table5[OrderID],Table5[ShipmentMode],"Error",0)</f>
        <v>UPS</v>
      </c>
    </row>
    <row r="1285" spans="2:12">
      <c r="B1285">
        <v>1284</v>
      </c>
      <c r="C1285">
        <v>10734</v>
      </c>
      <c r="D1285" t="s">
        <v>728</v>
      </c>
      <c r="E1285">
        <v>15</v>
      </c>
      <c r="F1285" t="s">
        <v>1424</v>
      </c>
      <c r="G1285" s="1">
        <f>DATE(LEFT(Table6[[#This Row],[Shipment Date]],4), MID(Table6[[#This Row],[Shipment Date]],5,2), RIGHT(Table6[[#This Row],[Shipment Date]],2))</f>
        <v>42686</v>
      </c>
      <c r="H1285" s="9">
        <f>_xlfn.XLOOKUP(Table6[[#This Row],[Order ID]],Table5[OrderID],Table5[OrderDate],"Error",0)</f>
        <v>42681</v>
      </c>
      <c r="I1285" s="6">
        <f>Table6[[#This Row],['[Formatted'] Shipment Dates]]-Table6[[#This Row],[Order Dates]]</f>
        <v>5</v>
      </c>
      <c r="J1285" t="str">
        <f>_xlfn.XLOOKUP(Table6[[#This Row],[Product ID]],Product[Product ID],Product[Product Name],"ERROR",0)</f>
        <v>Nord-Ost Matjeshering</v>
      </c>
      <c r="K1285" t="str">
        <f>_xlfn.XLOOKUP(Table6[[#This Row],[Product Name]],Product[Product Name],Product[Category],"ERROR",0)</f>
        <v>Seafood</v>
      </c>
      <c r="L1285" t="str">
        <f>_xlfn.XLOOKUP(Table6[[#This Row],[Order ID]],Table5[OrderID],Table5[ShipmentMode],"Error",0)</f>
        <v>UPS</v>
      </c>
    </row>
    <row r="1286" spans="2:12">
      <c r="B1286">
        <v>1285</v>
      </c>
      <c r="C1286">
        <v>10734</v>
      </c>
      <c r="D1286" t="s">
        <v>848</v>
      </c>
      <c r="E1286">
        <v>20</v>
      </c>
      <c r="F1286" t="s">
        <v>1425</v>
      </c>
      <c r="G1286" s="1">
        <f>DATE(LEFT(Table6[[#This Row],[Shipment Date]],4), MID(Table6[[#This Row],[Shipment Date]],5,2), RIGHT(Table6[[#This Row],[Shipment Date]],2))</f>
        <v>42695</v>
      </c>
      <c r="H1286" s="9">
        <f>_xlfn.XLOOKUP(Table6[[#This Row],[Order ID]],Table5[OrderID],Table5[OrderDate],"Error",0)</f>
        <v>42681</v>
      </c>
      <c r="I1286" s="6">
        <f>Table6[[#This Row],['[Formatted'] Shipment Dates]]-Table6[[#This Row],[Order Dates]]</f>
        <v>14</v>
      </c>
      <c r="J1286" t="str">
        <f>_xlfn.XLOOKUP(Table6[[#This Row],[Product ID]],Product[Product ID],Product[Product Name],"ERROR",0)</f>
        <v>Lakkalikööri</v>
      </c>
      <c r="K1286" t="str">
        <f>_xlfn.XLOOKUP(Table6[[#This Row],[Product Name]],Product[Product Name],Product[Category],"ERROR",0)</f>
        <v xml:space="preserve">Drinks </v>
      </c>
      <c r="L1286" t="str">
        <f>_xlfn.XLOOKUP(Table6[[#This Row],[Order ID]],Table5[OrderID],Table5[ShipmentMode],"Error",0)</f>
        <v>UPS</v>
      </c>
    </row>
    <row r="1287" spans="2:12">
      <c r="B1287">
        <v>1286</v>
      </c>
      <c r="C1287">
        <v>10735</v>
      </c>
      <c r="D1287" t="s">
        <v>810</v>
      </c>
      <c r="E1287">
        <v>20</v>
      </c>
      <c r="F1287" t="s">
        <v>1425</v>
      </c>
      <c r="G1287" s="1">
        <f>DATE(LEFT(Table6[[#This Row],[Shipment Date]],4), MID(Table6[[#This Row],[Shipment Date]],5,2), RIGHT(Table6[[#This Row],[Shipment Date]],2))</f>
        <v>42695</v>
      </c>
      <c r="H1287" s="9">
        <f>_xlfn.XLOOKUP(Table6[[#This Row],[Order ID]],Table5[OrderID],Table5[OrderDate],"Error",0)</f>
        <v>42684</v>
      </c>
      <c r="I1287" s="6">
        <f>Table6[[#This Row],['[Formatted'] Shipment Dates]]-Table6[[#This Row],[Order Dates]]</f>
        <v>11</v>
      </c>
      <c r="J1287" t="str">
        <f>_xlfn.XLOOKUP(Table6[[#This Row],[Product ID]],Product[Product ID],Product[Product Name],"ERROR",0)</f>
        <v>Sirop d'érable</v>
      </c>
      <c r="K1287" t="str">
        <f>_xlfn.XLOOKUP(Table6[[#This Row],[Product Name]],Product[Product Name],Product[Category],"ERROR",0)</f>
        <v>Condiments</v>
      </c>
      <c r="L1287" t="str">
        <f>_xlfn.XLOOKUP(Table6[[#This Row],[Order ID]],Table5[OrderID],Table5[ShipmentMode],"Error",0)</f>
        <v>DHL</v>
      </c>
    </row>
    <row r="1288" spans="2:12">
      <c r="B1288">
        <v>1287</v>
      </c>
      <c r="C1288">
        <v>10735</v>
      </c>
      <c r="D1288" t="s">
        <v>850</v>
      </c>
      <c r="E1288">
        <v>2</v>
      </c>
      <c r="F1288" t="s">
        <v>1425</v>
      </c>
      <c r="G1288" s="1">
        <f>DATE(LEFT(Table6[[#This Row],[Shipment Date]],4), MID(Table6[[#This Row],[Shipment Date]],5,2), RIGHT(Table6[[#This Row],[Shipment Date]],2))</f>
        <v>42695</v>
      </c>
      <c r="H1288" s="9">
        <f>_xlfn.XLOOKUP(Table6[[#This Row],[Order ID]],Table5[OrderID],Table5[OrderDate],"Error",0)</f>
        <v>42684</v>
      </c>
      <c r="I1288" s="6">
        <f>Table6[[#This Row],['[Formatted'] Shipment Dates]]-Table6[[#This Row],[Order Dates]]</f>
        <v>11</v>
      </c>
      <c r="J1288" t="str">
        <f>_xlfn.XLOOKUP(Table6[[#This Row],[Product ID]],Product[Product ID],Product[Product Name],"ERROR",0)</f>
        <v>Original Frankfurter grüne Soße</v>
      </c>
      <c r="K1288" t="str">
        <f>_xlfn.XLOOKUP(Table6[[#This Row],[Product Name]],Product[Product Name],Product[Category],"ERROR",0)</f>
        <v>Condiments</v>
      </c>
      <c r="L1288" t="str">
        <f>_xlfn.XLOOKUP(Table6[[#This Row],[Order ID]],Table5[OrderID],Table5[ShipmentMode],"Error",0)</f>
        <v>DHL</v>
      </c>
    </row>
    <row r="1289" spans="2:12">
      <c r="B1289">
        <v>1288</v>
      </c>
      <c r="C1289">
        <v>10736</v>
      </c>
      <c r="D1289" t="s">
        <v>821</v>
      </c>
      <c r="E1289">
        <v>40</v>
      </c>
      <c r="F1289" t="s">
        <v>1425</v>
      </c>
      <c r="G1289" s="1">
        <f>DATE(LEFT(Table6[[#This Row],[Shipment Date]],4), MID(Table6[[#This Row],[Shipment Date]],5,2), RIGHT(Table6[[#This Row],[Shipment Date]],2))</f>
        <v>42695</v>
      </c>
      <c r="H1289" s="9">
        <f>_xlfn.XLOOKUP(Table6[[#This Row],[Order ID]],Table5[OrderID],Table5[OrderDate],"Error",0)</f>
        <v>42685</v>
      </c>
      <c r="I1289" s="6">
        <f>Table6[[#This Row],['[Formatted'] Shipment Dates]]-Table6[[#This Row],[Order Dates]]</f>
        <v>10</v>
      </c>
      <c r="J1289" t="str">
        <f>_xlfn.XLOOKUP(Table6[[#This Row],[Product ID]],Product[Product ID],Product[Product Name],"ERROR",0)</f>
        <v>Louisiana Fiery Hot Pepper Sauce</v>
      </c>
      <c r="K1289" t="str">
        <f>_xlfn.XLOOKUP(Table6[[#This Row],[Product Name]],Product[Product Name],Product[Category],"ERROR",0)</f>
        <v>Condiments</v>
      </c>
      <c r="L1289" t="str">
        <f>_xlfn.XLOOKUP(Table6[[#This Row],[Order ID]],Table5[OrderID],Table5[ShipmentMode],"Error",0)</f>
        <v>DHL</v>
      </c>
    </row>
    <row r="1290" spans="2:12">
      <c r="B1290">
        <v>1289</v>
      </c>
      <c r="C1290">
        <v>10736</v>
      </c>
      <c r="D1290" t="s">
        <v>845</v>
      </c>
      <c r="E1290">
        <v>20</v>
      </c>
      <c r="F1290" t="s">
        <v>1410</v>
      </c>
      <c r="G1290" s="1">
        <f>DATE(LEFT(Table6[[#This Row],[Shipment Date]],4), MID(Table6[[#This Row],[Shipment Date]],5,2), RIGHT(Table6[[#This Row],[Shipment Date]],2))</f>
        <v>42692</v>
      </c>
      <c r="H1290" s="9">
        <f>_xlfn.XLOOKUP(Table6[[#This Row],[Order ID]],Table5[OrderID],Table5[OrderDate],"Error",0)</f>
        <v>42685</v>
      </c>
      <c r="I1290" s="6">
        <f>Table6[[#This Row],['[Formatted'] Shipment Dates]]-Table6[[#This Row],[Order Dates]]</f>
        <v>7</v>
      </c>
      <c r="J1290" t="str">
        <f>_xlfn.XLOOKUP(Table6[[#This Row],[Product ID]],Product[Product ID],Product[Product Name],"ERROR",0)</f>
        <v>Rhönbräu Klosterbier</v>
      </c>
      <c r="K1290" t="str">
        <f>_xlfn.XLOOKUP(Table6[[#This Row],[Product Name]],Product[Product Name],Product[Category],"ERROR",0)</f>
        <v xml:space="preserve">Drinks </v>
      </c>
      <c r="L1290" t="str">
        <f>_xlfn.XLOOKUP(Table6[[#This Row],[Order ID]],Table5[OrderID],Table5[ShipmentMode],"Error",0)</f>
        <v>DHL</v>
      </c>
    </row>
    <row r="1291" spans="2:12">
      <c r="B1291">
        <v>1290</v>
      </c>
      <c r="C1291">
        <v>10737</v>
      </c>
      <c r="D1291" t="s">
        <v>684</v>
      </c>
      <c r="E1291">
        <v>4</v>
      </c>
      <c r="F1291" t="s">
        <v>1410</v>
      </c>
      <c r="G1291" s="1">
        <f>DATE(LEFT(Table6[[#This Row],[Shipment Date]],4), MID(Table6[[#This Row],[Shipment Date]],5,2), RIGHT(Table6[[#This Row],[Shipment Date]],2))</f>
        <v>42692</v>
      </c>
      <c r="H1291" s="9">
        <f>_xlfn.XLOOKUP(Table6[[#This Row],[Order ID]],Table5[OrderID],Table5[OrderDate],"Error",0)</f>
        <v>42685</v>
      </c>
      <c r="I1291" s="6">
        <f>Table6[[#This Row],['[Formatted'] Shipment Dates]]-Table6[[#This Row],[Order Dates]]</f>
        <v>7</v>
      </c>
      <c r="J1291" t="str">
        <f>_xlfn.XLOOKUP(Table6[[#This Row],[Product ID]],Product[Product ID],Product[Product Name],"ERROR",0)</f>
        <v>Konbu</v>
      </c>
      <c r="K1291" t="str">
        <f>_xlfn.XLOOKUP(Table6[[#This Row],[Product Name]],Product[Product Name],Product[Category],"ERROR",0)</f>
        <v>Seafood</v>
      </c>
      <c r="L1291" t="str">
        <f>_xlfn.XLOOKUP(Table6[[#This Row],[Order ID]],Table5[OrderID],Table5[ShipmentMode],"Error",0)</f>
        <v>DHL</v>
      </c>
    </row>
    <row r="1292" spans="2:12">
      <c r="B1292">
        <v>1291</v>
      </c>
      <c r="C1292">
        <v>10737</v>
      </c>
      <c r="D1292" t="s">
        <v>757</v>
      </c>
      <c r="E1292">
        <v>12</v>
      </c>
      <c r="F1292" t="s">
        <v>1410</v>
      </c>
      <c r="G1292" s="1">
        <f>DATE(LEFT(Table6[[#This Row],[Shipment Date]],4), MID(Table6[[#This Row],[Shipment Date]],5,2), RIGHT(Table6[[#This Row],[Shipment Date]],2))</f>
        <v>42692</v>
      </c>
      <c r="H1292" s="9">
        <f>_xlfn.XLOOKUP(Table6[[#This Row],[Order ID]],Table5[OrderID],Table5[OrderDate],"Error",0)</f>
        <v>42685</v>
      </c>
      <c r="I1292" s="6">
        <f>Table6[[#This Row],['[Formatted'] Shipment Dates]]-Table6[[#This Row],[Order Dates]]</f>
        <v>7</v>
      </c>
      <c r="J1292" t="str">
        <f>_xlfn.XLOOKUP(Table6[[#This Row],[Product ID]],Product[Product ID],Product[Product Name],"ERROR",0)</f>
        <v>Jack's New England Clam Chowder</v>
      </c>
      <c r="K1292" t="str">
        <f>_xlfn.XLOOKUP(Table6[[#This Row],[Product Name]],Product[Product Name],Product[Category],"ERROR",0)</f>
        <v>Seafood</v>
      </c>
      <c r="L1292" t="str">
        <f>_xlfn.XLOOKUP(Table6[[#This Row],[Order ID]],Table5[OrderID],Table5[ShipmentMode],"Error",0)</f>
        <v>DHL</v>
      </c>
    </row>
    <row r="1293" spans="2:12">
      <c r="B1293">
        <v>1292</v>
      </c>
      <c r="C1293">
        <v>10738</v>
      </c>
      <c r="D1293" t="s">
        <v>691</v>
      </c>
      <c r="E1293">
        <v>3</v>
      </c>
      <c r="F1293" t="s">
        <v>1426</v>
      </c>
      <c r="G1293" s="1">
        <f>DATE(LEFT(Table6[[#This Row],[Shipment Date]],4), MID(Table6[[#This Row],[Shipment Date]],5,2), RIGHT(Table6[[#This Row],[Shipment Date]],2))</f>
        <v>42691</v>
      </c>
      <c r="H1293" s="9">
        <f>_xlfn.XLOOKUP(Table6[[#This Row],[Order ID]],Table5[OrderID],Table5[OrderDate],"Error",0)</f>
        <v>42686</v>
      </c>
      <c r="I1293" s="6">
        <f>Table6[[#This Row],['[Formatted'] Shipment Dates]]-Table6[[#This Row],[Order Dates]]</f>
        <v>5</v>
      </c>
      <c r="J1293" t="str">
        <f>_xlfn.XLOOKUP(Table6[[#This Row],[Product ID]],Product[Product ID],Product[Product Name],"ERROR",0)</f>
        <v>Pavlova</v>
      </c>
      <c r="K1293" t="str">
        <f>_xlfn.XLOOKUP(Table6[[#This Row],[Product Name]],Product[Product Name],Product[Category],"ERROR",0)</f>
        <v>Desserts</v>
      </c>
      <c r="L1293" t="str">
        <f>_xlfn.XLOOKUP(Table6[[#This Row],[Order ID]],Table5[OrderID],Table5[ShipmentMode],"Error",0)</f>
        <v>DHL Express</v>
      </c>
    </row>
    <row r="1294" spans="2:12">
      <c r="B1294">
        <v>1293</v>
      </c>
      <c r="C1294">
        <v>10739</v>
      </c>
      <c r="D1294" t="s">
        <v>744</v>
      </c>
      <c r="E1294">
        <v>6</v>
      </c>
      <c r="F1294" t="s">
        <v>1426</v>
      </c>
      <c r="G1294" s="1">
        <f>DATE(LEFT(Table6[[#This Row],[Shipment Date]],4), MID(Table6[[#This Row],[Shipment Date]],5,2), RIGHT(Table6[[#This Row],[Shipment Date]],2))</f>
        <v>42691</v>
      </c>
      <c r="H1294" s="9">
        <f>_xlfn.XLOOKUP(Table6[[#This Row],[Order ID]],Table5[OrderID],Table5[OrderDate],"Error",0)</f>
        <v>42686</v>
      </c>
      <c r="I1294" s="6">
        <f>Table6[[#This Row],['[Formatted'] Shipment Dates]]-Table6[[#This Row],[Order Dates]]</f>
        <v>5</v>
      </c>
      <c r="J1294" t="str">
        <f>_xlfn.XLOOKUP(Table6[[#This Row],[Product ID]],Product[Product ID],Product[Product Name],"ERROR",0)</f>
        <v>Inlagd Sill</v>
      </c>
      <c r="K1294" t="str">
        <f>_xlfn.XLOOKUP(Table6[[#This Row],[Product Name]],Product[Product Name],Product[Category],"ERROR",0)</f>
        <v>Seafood</v>
      </c>
      <c r="L1294" t="str">
        <f>_xlfn.XLOOKUP(Table6[[#This Row],[Order ID]],Table5[OrderID],Table5[ShipmentMode],"Error",0)</f>
        <v>UPS</v>
      </c>
    </row>
    <row r="1295" spans="2:12">
      <c r="B1295">
        <v>1294</v>
      </c>
      <c r="C1295">
        <v>10739</v>
      </c>
      <c r="D1295" t="s">
        <v>787</v>
      </c>
      <c r="E1295">
        <v>18</v>
      </c>
      <c r="F1295" t="s">
        <v>1419</v>
      </c>
      <c r="G1295" s="1">
        <f>DATE(LEFT(Table6[[#This Row],[Shipment Date]],4), MID(Table6[[#This Row],[Shipment Date]],5,2), RIGHT(Table6[[#This Row],[Shipment Date]],2))</f>
        <v>42699</v>
      </c>
      <c r="H1295" s="9">
        <f>_xlfn.XLOOKUP(Table6[[#This Row],[Order ID]],Table5[OrderID],Table5[OrderDate],"Error",0)</f>
        <v>42686</v>
      </c>
      <c r="I1295" s="6">
        <f>Table6[[#This Row],['[Formatted'] Shipment Dates]]-Table6[[#This Row],[Order Dates]]</f>
        <v>13</v>
      </c>
      <c r="J1295" t="str">
        <f>_xlfn.XLOOKUP(Table6[[#This Row],[Product ID]],Product[Product ID],Product[Product Name],"ERROR",0)</f>
        <v>Filo Mix</v>
      </c>
      <c r="K1295" t="str">
        <f>_xlfn.XLOOKUP(Table6[[#This Row],[Product Name]],Product[Product Name],Product[Category],"ERROR",0)</f>
        <v xml:space="preserve">Grains/ Cereals </v>
      </c>
      <c r="L1295" t="str">
        <f>_xlfn.XLOOKUP(Table6[[#This Row],[Order ID]],Table5[OrderID],Table5[ShipmentMode],"Error",0)</f>
        <v>UPS</v>
      </c>
    </row>
    <row r="1296" spans="2:12">
      <c r="B1296">
        <v>1295</v>
      </c>
      <c r="C1296">
        <v>10740</v>
      </c>
      <c r="D1296" t="s">
        <v>723</v>
      </c>
      <c r="E1296">
        <v>5</v>
      </c>
      <c r="F1296" t="s">
        <v>1419</v>
      </c>
      <c r="G1296" s="1">
        <f>DATE(LEFT(Table6[[#This Row],[Shipment Date]],4), MID(Table6[[#This Row],[Shipment Date]],5,2), RIGHT(Table6[[#This Row],[Shipment Date]],2))</f>
        <v>42699</v>
      </c>
      <c r="H1296" s="9">
        <f>_xlfn.XLOOKUP(Table6[[#This Row],[Order ID]],Table5[OrderID],Table5[OrderDate],"Error",0)</f>
        <v>42687</v>
      </c>
      <c r="I1296" s="6">
        <f>Table6[[#This Row],['[Formatted'] Shipment Dates]]-Table6[[#This Row],[Order Dates]]</f>
        <v>12</v>
      </c>
      <c r="J1296" t="str">
        <f>_xlfn.XLOOKUP(Table6[[#This Row],[Product ID]],Product[Product ID],Product[Product Name],"ERROR",0)</f>
        <v>Rössle Sauerkraut</v>
      </c>
      <c r="K1296" t="str">
        <f>_xlfn.XLOOKUP(Table6[[#This Row],[Product Name]],Product[Product Name],Product[Category],"ERROR",0)</f>
        <v xml:space="preserve">Produce </v>
      </c>
      <c r="L1296" t="str">
        <f>_xlfn.XLOOKUP(Table6[[#This Row],[Order ID]],Table5[OrderID],Table5[ShipmentMode],"Error",0)</f>
        <v>DHL</v>
      </c>
    </row>
    <row r="1297" spans="2:12">
      <c r="B1297">
        <v>1296</v>
      </c>
      <c r="C1297">
        <v>10740</v>
      </c>
      <c r="D1297" t="s">
        <v>742</v>
      </c>
      <c r="E1297">
        <v>35</v>
      </c>
      <c r="F1297" t="s">
        <v>1419</v>
      </c>
      <c r="G1297" s="1">
        <f>DATE(LEFT(Table6[[#This Row],[Shipment Date]],4), MID(Table6[[#This Row],[Shipment Date]],5,2), RIGHT(Table6[[#This Row],[Shipment Date]],2))</f>
        <v>42699</v>
      </c>
      <c r="H1297" s="9">
        <f>_xlfn.XLOOKUP(Table6[[#This Row],[Order ID]],Table5[OrderID],Table5[OrderDate],"Error",0)</f>
        <v>42687</v>
      </c>
      <c r="I1297" s="6">
        <f>Table6[[#This Row],['[Formatted'] Shipment Dates]]-Table6[[#This Row],[Order Dates]]</f>
        <v>12</v>
      </c>
      <c r="J1297" t="str">
        <f>_xlfn.XLOOKUP(Table6[[#This Row],[Product ID]],Product[Product ID],Product[Product Name],"ERROR",0)</f>
        <v>Steeleye Stout</v>
      </c>
      <c r="K1297" t="str">
        <f>_xlfn.XLOOKUP(Table6[[#This Row],[Product Name]],Product[Product Name],Product[Category],"ERROR",0)</f>
        <v xml:space="preserve">Drinks </v>
      </c>
      <c r="L1297" t="str">
        <f>_xlfn.XLOOKUP(Table6[[#This Row],[Order ID]],Table5[OrderID],Table5[ShipmentMode],"Error",0)</f>
        <v>DHL</v>
      </c>
    </row>
    <row r="1298" spans="2:12">
      <c r="B1298">
        <v>1297</v>
      </c>
      <c r="C1298">
        <v>10740</v>
      </c>
      <c r="D1298" t="s">
        <v>767</v>
      </c>
      <c r="E1298">
        <v>40</v>
      </c>
      <c r="F1298" t="s">
        <v>1419</v>
      </c>
      <c r="G1298" s="1">
        <f>DATE(LEFT(Table6[[#This Row],[Shipment Date]],4), MID(Table6[[#This Row],[Shipment Date]],5,2), RIGHT(Table6[[#This Row],[Shipment Date]],2))</f>
        <v>42699</v>
      </c>
      <c r="H1298" s="9">
        <f>_xlfn.XLOOKUP(Table6[[#This Row],[Order ID]],Table5[OrderID],Table5[OrderDate],"Error",0)</f>
        <v>42687</v>
      </c>
      <c r="I1298" s="6">
        <f>Table6[[#This Row],['[Formatted'] Shipment Dates]]-Table6[[#This Row],[Order Dates]]</f>
        <v>12</v>
      </c>
      <c r="J1298" t="str">
        <f>_xlfn.XLOOKUP(Table6[[#This Row],[Product ID]],Product[Product ID],Product[Product Name],"ERROR",0)</f>
        <v>Rogede sild</v>
      </c>
      <c r="K1298" t="str">
        <f>_xlfn.XLOOKUP(Table6[[#This Row],[Product Name]],Product[Product Name],Product[Category],"ERROR",0)</f>
        <v>Seafood</v>
      </c>
      <c r="L1298" t="str">
        <f>_xlfn.XLOOKUP(Table6[[#This Row],[Order ID]],Table5[OrderID],Table5[ShipmentMode],"Error",0)</f>
        <v>DHL</v>
      </c>
    </row>
    <row r="1299" spans="2:12">
      <c r="B1299">
        <v>1298</v>
      </c>
      <c r="C1299">
        <v>10740</v>
      </c>
      <c r="D1299" t="s">
        <v>796</v>
      </c>
      <c r="E1299">
        <v>14</v>
      </c>
      <c r="F1299" t="s">
        <v>1410</v>
      </c>
      <c r="G1299" s="1">
        <f>DATE(LEFT(Table6[[#This Row],[Shipment Date]],4), MID(Table6[[#This Row],[Shipment Date]],5,2), RIGHT(Table6[[#This Row],[Shipment Date]],2))</f>
        <v>42692</v>
      </c>
      <c r="H1299" s="9">
        <f>_xlfn.XLOOKUP(Table6[[#This Row],[Order ID]],Table5[OrderID],Table5[OrderDate],"Error",0)</f>
        <v>42687</v>
      </c>
      <c r="I1299" s="6">
        <f>Table6[[#This Row],['[Formatted'] Shipment Dates]]-Table6[[#This Row],[Order Dates]]</f>
        <v>5</v>
      </c>
      <c r="J1299" t="str">
        <f>_xlfn.XLOOKUP(Table6[[#This Row],[Product ID]],Product[Product ID],Product[Product Name],"ERROR",0)</f>
        <v>Gnocchi di nonna Alice</v>
      </c>
      <c r="K1299" t="str">
        <f>_xlfn.XLOOKUP(Table6[[#This Row],[Product Name]],Product[Product Name],Product[Category],"ERROR",0)</f>
        <v xml:space="preserve">Grains/ Cereals </v>
      </c>
      <c r="L1299" t="str">
        <f>_xlfn.XLOOKUP(Table6[[#This Row],[Order ID]],Table5[OrderID],Table5[ShipmentMode],"Error",0)</f>
        <v>DHL</v>
      </c>
    </row>
    <row r="1300" spans="2:12">
      <c r="B1300">
        <v>1299</v>
      </c>
      <c r="C1300">
        <v>10741</v>
      </c>
      <c r="D1300" t="s">
        <v>653</v>
      </c>
      <c r="E1300">
        <v>15</v>
      </c>
      <c r="F1300" t="s">
        <v>1410</v>
      </c>
      <c r="G1300" s="1">
        <f>DATE(LEFT(Table6[[#This Row],[Shipment Date]],4), MID(Table6[[#This Row],[Shipment Date]],5,2), RIGHT(Table6[[#This Row],[Shipment Date]],2))</f>
        <v>42692</v>
      </c>
      <c r="H1300" s="9">
        <f>_xlfn.XLOOKUP(Table6[[#This Row],[Order ID]],Table5[OrderID],Table5[OrderDate],"Error",0)</f>
        <v>42688</v>
      </c>
      <c r="I1300" s="6">
        <f>Table6[[#This Row],['[Formatted'] Shipment Dates]]-Table6[[#This Row],[Order Dates]]</f>
        <v>4</v>
      </c>
      <c r="J1300" t="str">
        <f>_xlfn.XLOOKUP(Table6[[#This Row],[Product ID]],Product[Product ID],Product[Product Name],"ERROR",0)</f>
        <v>Chang</v>
      </c>
      <c r="K1300" t="str">
        <f>_xlfn.XLOOKUP(Table6[[#This Row],[Product Name]],Product[Product Name],Product[Category],"ERROR",0)</f>
        <v xml:space="preserve">Drinks </v>
      </c>
      <c r="L1300" t="str">
        <f>_xlfn.XLOOKUP(Table6[[#This Row],[Order ID]],Table5[OrderID],Table5[ShipmentMode],"Error",0)</f>
        <v>UPS</v>
      </c>
    </row>
    <row r="1301" spans="2:12">
      <c r="B1301">
        <v>1300</v>
      </c>
      <c r="C1301">
        <v>10742</v>
      </c>
      <c r="D1301" t="s">
        <v>658</v>
      </c>
      <c r="E1301">
        <v>20</v>
      </c>
      <c r="F1301" t="s">
        <v>1410</v>
      </c>
      <c r="G1301" s="1">
        <f>DATE(LEFT(Table6[[#This Row],[Shipment Date]],4), MID(Table6[[#This Row],[Shipment Date]],5,2), RIGHT(Table6[[#This Row],[Shipment Date]],2))</f>
        <v>42692</v>
      </c>
      <c r="H1301" s="9">
        <f>_xlfn.XLOOKUP(Table6[[#This Row],[Order ID]],Table5[OrderID],Table5[OrderDate],"Error",0)</f>
        <v>42688</v>
      </c>
      <c r="I1301" s="6">
        <f>Table6[[#This Row],['[Formatted'] Shipment Dates]]-Table6[[#This Row],[Order Dates]]</f>
        <v>4</v>
      </c>
      <c r="J1301" t="str">
        <f>_xlfn.XLOOKUP(Table6[[#This Row],[Product ID]],Product[Product ID],Product[Product Name],"ERROR",0)</f>
        <v>Aniseed Syrup</v>
      </c>
      <c r="K1301" t="str">
        <f>_xlfn.XLOOKUP(Table6[[#This Row],[Product Name]],Product[Product Name],Product[Category],"ERROR",0)</f>
        <v>Condiments</v>
      </c>
      <c r="L1301" t="str">
        <f>_xlfn.XLOOKUP(Table6[[#This Row],[Order ID]],Table5[OrderID],Table5[ShipmentMode],"Error",0)</f>
        <v>UPS</v>
      </c>
    </row>
    <row r="1302" spans="2:12">
      <c r="B1302">
        <v>1301</v>
      </c>
      <c r="C1302">
        <v>10742</v>
      </c>
      <c r="D1302" t="s">
        <v>808</v>
      </c>
      <c r="E1302">
        <v>50</v>
      </c>
      <c r="F1302" t="s">
        <v>1410</v>
      </c>
      <c r="G1302" s="1">
        <f>DATE(LEFT(Table6[[#This Row],[Shipment Date]],4), MID(Table6[[#This Row],[Shipment Date]],5,2), RIGHT(Table6[[#This Row],[Shipment Date]],2))</f>
        <v>42692</v>
      </c>
      <c r="H1302" s="9">
        <f>_xlfn.XLOOKUP(Table6[[#This Row],[Order ID]],Table5[OrderID],Table5[OrderDate],"Error",0)</f>
        <v>42688</v>
      </c>
      <c r="I1302" s="6">
        <f>Table6[[#This Row],['[Formatted'] Shipment Dates]]-Table6[[#This Row],[Order Dates]]</f>
        <v>4</v>
      </c>
      <c r="J1302" t="str">
        <f>_xlfn.XLOOKUP(Table6[[#This Row],[Product ID]],Product[Product ID],Product[Product Name],"ERROR",0)</f>
        <v>Camembert Pierrot</v>
      </c>
      <c r="K1302" t="str">
        <f>_xlfn.XLOOKUP(Table6[[#This Row],[Product Name]],Product[Product Name],Product[Category],"ERROR",0)</f>
        <v>Dairy Products</v>
      </c>
      <c r="L1302" t="str">
        <f>_xlfn.XLOOKUP(Table6[[#This Row],[Order ID]],Table5[OrderID],Table5[ShipmentMode],"Error",0)</f>
        <v>UPS</v>
      </c>
    </row>
    <row r="1303" spans="2:12">
      <c r="B1303">
        <v>1302</v>
      </c>
      <c r="C1303">
        <v>10742</v>
      </c>
      <c r="D1303" t="s">
        <v>837</v>
      </c>
      <c r="E1303">
        <v>35</v>
      </c>
      <c r="F1303" t="s">
        <v>1425</v>
      </c>
      <c r="G1303" s="1">
        <f>DATE(LEFT(Table6[[#This Row],[Shipment Date]],4), MID(Table6[[#This Row],[Shipment Date]],5,2), RIGHT(Table6[[#This Row],[Shipment Date]],2))</f>
        <v>42695</v>
      </c>
      <c r="H1303" s="9">
        <f>_xlfn.XLOOKUP(Table6[[#This Row],[Order ID]],Table5[OrderID],Table5[OrderDate],"Error",0)</f>
        <v>42688</v>
      </c>
      <c r="I1303" s="6">
        <f>Table6[[#This Row],['[Formatted'] Shipment Dates]]-Table6[[#This Row],[Order Dates]]</f>
        <v>7</v>
      </c>
      <c r="J1303" t="str">
        <f>_xlfn.XLOOKUP(Table6[[#This Row],[Product ID]],Product[Product ID],Product[Product Name],"ERROR",0)</f>
        <v>Mozzarella di Giovanni</v>
      </c>
      <c r="K1303" t="str">
        <f>_xlfn.XLOOKUP(Table6[[#This Row],[Product Name]],Product[Product Name],Product[Category],"ERROR",0)</f>
        <v>Dairy Products</v>
      </c>
      <c r="L1303" t="str">
        <f>_xlfn.XLOOKUP(Table6[[#This Row],[Order ID]],Table5[OrderID],Table5[ShipmentMode],"Error",0)</f>
        <v>UPS</v>
      </c>
    </row>
    <row r="1304" spans="2:12">
      <c r="B1304">
        <v>1303</v>
      </c>
      <c r="C1304">
        <v>10743</v>
      </c>
      <c r="D1304" t="s">
        <v>770</v>
      </c>
      <c r="E1304">
        <v>28</v>
      </c>
      <c r="F1304" t="s">
        <v>1427</v>
      </c>
      <c r="G1304" s="1">
        <f>DATE(LEFT(Table6[[#This Row],[Shipment Date]],4), MID(Table6[[#This Row],[Shipment Date]],5,2), RIGHT(Table6[[#This Row],[Shipment Date]],2))</f>
        <v>42698</v>
      </c>
      <c r="H1304" s="9">
        <f>_xlfn.XLOOKUP(Table6[[#This Row],[Order ID]],Table5[OrderID],Table5[OrderDate],"Error",0)</f>
        <v>42691</v>
      </c>
      <c r="I1304" s="6">
        <f>Table6[[#This Row],['[Formatted'] Shipment Dates]]-Table6[[#This Row],[Order Dates]]</f>
        <v>7</v>
      </c>
      <c r="J1304" t="str">
        <f>_xlfn.XLOOKUP(Table6[[#This Row],[Product ID]],Product[Product ID],Product[Product Name],"ERROR",0)</f>
        <v>Spegesild</v>
      </c>
      <c r="K1304" t="str">
        <f>_xlfn.XLOOKUP(Table6[[#This Row],[Product Name]],Product[Product Name],Product[Category],"ERROR",0)</f>
        <v>Seafood</v>
      </c>
      <c r="L1304" t="str">
        <f>_xlfn.XLOOKUP(Table6[[#This Row],[Order ID]],Table5[OrderID],Table5[ShipmentMode],"Error",0)</f>
        <v>DHL</v>
      </c>
    </row>
    <row r="1305" spans="2:12">
      <c r="B1305">
        <v>1304</v>
      </c>
      <c r="C1305">
        <v>10744</v>
      </c>
      <c r="D1305" t="s">
        <v>754</v>
      </c>
      <c r="E1305">
        <v>50</v>
      </c>
      <c r="F1305" t="s">
        <v>1428</v>
      </c>
      <c r="G1305" s="1">
        <f>DATE(LEFT(Table6[[#This Row],[Shipment Date]],4), MID(Table6[[#This Row],[Shipment Date]],5,2), RIGHT(Table6[[#This Row],[Shipment Date]],2))</f>
        <v>42701</v>
      </c>
      <c r="H1305" s="9">
        <f>_xlfn.XLOOKUP(Table6[[#This Row],[Order ID]],Table5[OrderID],Table5[OrderDate],"Error",0)</f>
        <v>42691</v>
      </c>
      <c r="I1305" s="6">
        <f>Table6[[#This Row],['[Formatted'] Shipment Dates]]-Table6[[#This Row],[Order Dates]]</f>
        <v>10</v>
      </c>
      <c r="J1305" t="str">
        <f>_xlfn.XLOOKUP(Table6[[#This Row],[Product ID]],Product[Product ID],Product[Product Name],"ERROR",0)</f>
        <v>Boston Crab Meat</v>
      </c>
      <c r="K1305" t="str">
        <f>_xlfn.XLOOKUP(Table6[[#This Row],[Product Name]],Product[Product Name],Product[Category],"ERROR",0)</f>
        <v>Seafood</v>
      </c>
      <c r="L1305" t="str">
        <f>_xlfn.XLOOKUP(Table6[[#This Row],[Order ID]],Table5[OrderID],Table5[ShipmentMode],"Error",0)</f>
        <v>DHL Express</v>
      </c>
    </row>
    <row r="1306" spans="2:12">
      <c r="B1306">
        <v>1305</v>
      </c>
      <c r="C1306">
        <v>10745</v>
      </c>
      <c r="D1306" t="s">
        <v>696</v>
      </c>
      <c r="E1306">
        <v>24</v>
      </c>
      <c r="F1306" t="s">
        <v>1428</v>
      </c>
      <c r="G1306" s="1">
        <f>DATE(LEFT(Table6[[#This Row],[Shipment Date]],4), MID(Table6[[#This Row],[Shipment Date]],5,2), RIGHT(Table6[[#This Row],[Shipment Date]],2))</f>
        <v>42701</v>
      </c>
      <c r="H1306" s="9">
        <f>_xlfn.XLOOKUP(Table6[[#This Row],[Order ID]],Table5[OrderID],Table5[OrderDate],"Error",0)</f>
        <v>42692</v>
      </c>
      <c r="I1306" s="6">
        <f>Table6[[#This Row],['[Formatted'] Shipment Dates]]-Table6[[#This Row],[Order Dates]]</f>
        <v>9</v>
      </c>
      <c r="J1306" t="str">
        <f>_xlfn.XLOOKUP(Table6[[#This Row],[Product ID]],Product[Product ID],Product[Product Name],"ERROR",0)</f>
        <v>Carnarvon Tigers</v>
      </c>
      <c r="K1306" t="str">
        <f>_xlfn.XLOOKUP(Table6[[#This Row],[Product Name]],Product[Product Name],Product[Category],"ERROR",0)</f>
        <v>Seafood</v>
      </c>
      <c r="L1306" t="str">
        <f>_xlfn.XLOOKUP(Table6[[#This Row],[Order ID]],Table5[OrderID],Table5[ShipmentMode],"Error",0)</f>
        <v>DHL Express</v>
      </c>
    </row>
    <row r="1307" spans="2:12">
      <c r="B1307">
        <v>1306</v>
      </c>
      <c r="C1307">
        <v>10745</v>
      </c>
      <c r="D1307" t="s">
        <v>765</v>
      </c>
      <c r="E1307">
        <v>16</v>
      </c>
      <c r="F1307" t="s">
        <v>1428</v>
      </c>
      <c r="G1307" s="1">
        <f>DATE(LEFT(Table6[[#This Row],[Shipment Date]],4), MID(Table6[[#This Row],[Shipment Date]],5,2), RIGHT(Table6[[#This Row],[Shipment Date]],2))</f>
        <v>42701</v>
      </c>
      <c r="H1307" s="9">
        <f>_xlfn.XLOOKUP(Table6[[#This Row],[Order ID]],Table5[OrderID],Table5[OrderDate],"Error",0)</f>
        <v>42692</v>
      </c>
      <c r="I1307" s="6">
        <f>Table6[[#This Row],['[Formatted'] Shipment Dates]]-Table6[[#This Row],[Order Dates]]</f>
        <v>9</v>
      </c>
      <c r="J1307" t="str">
        <f>_xlfn.XLOOKUP(Table6[[#This Row],[Product ID]],Product[Product ID],Product[Product Name],"ERROR",0)</f>
        <v>Gula Malacca</v>
      </c>
      <c r="K1307" t="str">
        <f>_xlfn.XLOOKUP(Table6[[#This Row],[Product Name]],Product[Product Name],Product[Category],"ERROR",0)</f>
        <v>Condiments</v>
      </c>
      <c r="L1307" t="str">
        <f>_xlfn.XLOOKUP(Table6[[#This Row],[Order ID]],Table5[OrderID],Table5[ShipmentMode],"Error",0)</f>
        <v>DHL Express</v>
      </c>
    </row>
    <row r="1308" spans="2:12">
      <c r="B1308">
        <v>1307</v>
      </c>
      <c r="C1308">
        <v>10745</v>
      </c>
      <c r="D1308" t="s">
        <v>804</v>
      </c>
      <c r="E1308">
        <v>45</v>
      </c>
      <c r="F1308" t="s">
        <v>1428</v>
      </c>
      <c r="G1308" s="1">
        <f>DATE(LEFT(Table6[[#This Row],[Shipment Date]],4), MID(Table6[[#This Row],[Shipment Date]],5,2), RIGHT(Table6[[#This Row],[Shipment Date]],2))</f>
        <v>42701</v>
      </c>
      <c r="H1308" s="9">
        <f>_xlfn.XLOOKUP(Table6[[#This Row],[Order ID]],Table5[OrderID],Table5[OrderDate],"Error",0)</f>
        <v>42692</v>
      </c>
      <c r="I1308" s="6">
        <f>Table6[[#This Row],['[Formatted'] Shipment Dates]]-Table6[[#This Row],[Order Dates]]</f>
        <v>9</v>
      </c>
      <c r="J1308" t="str">
        <f>_xlfn.XLOOKUP(Table6[[#This Row],[Product ID]],Product[Product ID],Product[Product Name],"ERROR",0)</f>
        <v>Raclette Courdavault</v>
      </c>
      <c r="K1308" t="str">
        <f>_xlfn.XLOOKUP(Table6[[#This Row],[Product Name]],Product[Product Name],Product[Category],"ERROR",0)</f>
        <v>Dairy Products</v>
      </c>
      <c r="L1308" t="str">
        <f>_xlfn.XLOOKUP(Table6[[#This Row],[Order ID]],Table5[OrderID],Table5[ShipmentMode],"Error",0)</f>
        <v>DHL Express</v>
      </c>
    </row>
    <row r="1309" spans="2:12">
      <c r="B1309">
        <v>1308</v>
      </c>
      <c r="C1309">
        <v>10745</v>
      </c>
      <c r="D1309" t="s">
        <v>837</v>
      </c>
      <c r="E1309">
        <v>7</v>
      </c>
      <c r="F1309" t="s">
        <v>1425</v>
      </c>
      <c r="G1309" s="1">
        <f>DATE(LEFT(Table6[[#This Row],[Shipment Date]],4), MID(Table6[[#This Row],[Shipment Date]],5,2), RIGHT(Table6[[#This Row],[Shipment Date]],2))</f>
        <v>42695</v>
      </c>
      <c r="H1309" s="9">
        <f>_xlfn.XLOOKUP(Table6[[#This Row],[Order ID]],Table5[OrderID],Table5[OrderDate],"Error",0)</f>
        <v>42692</v>
      </c>
      <c r="I1309" s="6">
        <f>Table6[[#This Row],['[Formatted'] Shipment Dates]]-Table6[[#This Row],[Order Dates]]</f>
        <v>3</v>
      </c>
      <c r="J1309" t="str">
        <f>_xlfn.XLOOKUP(Table6[[#This Row],[Product ID]],Product[Product ID],Product[Product Name],"ERROR",0)</f>
        <v>Mozzarella di Giovanni</v>
      </c>
      <c r="K1309" t="str">
        <f>_xlfn.XLOOKUP(Table6[[#This Row],[Product Name]],Product[Product Name],Product[Category],"ERROR",0)</f>
        <v>Dairy Products</v>
      </c>
      <c r="L1309" t="str">
        <f>_xlfn.XLOOKUP(Table6[[#This Row],[Order ID]],Table5[OrderID],Table5[ShipmentMode],"Error",0)</f>
        <v>DHL Express</v>
      </c>
    </row>
    <row r="1310" spans="2:12">
      <c r="B1310">
        <v>1309</v>
      </c>
      <c r="C1310">
        <v>10746</v>
      </c>
      <c r="D1310" t="s">
        <v>684</v>
      </c>
      <c r="E1310">
        <v>6</v>
      </c>
      <c r="F1310" t="s">
        <v>1425</v>
      </c>
      <c r="G1310" s="1">
        <f>DATE(LEFT(Table6[[#This Row],[Shipment Date]],4), MID(Table6[[#This Row],[Shipment Date]],5,2), RIGHT(Table6[[#This Row],[Shipment Date]],2))</f>
        <v>42695</v>
      </c>
      <c r="H1310" s="9">
        <f>_xlfn.XLOOKUP(Table6[[#This Row],[Order ID]],Table5[OrderID],Table5[OrderDate],"Error",0)</f>
        <v>42693</v>
      </c>
      <c r="I1310" s="6">
        <f>Table6[[#This Row],['[Formatted'] Shipment Dates]]-Table6[[#This Row],[Order Dates]]</f>
        <v>2</v>
      </c>
      <c r="J1310" t="str">
        <f>_xlfn.XLOOKUP(Table6[[#This Row],[Product ID]],Product[Product ID],Product[Product Name],"ERROR",0)</f>
        <v>Konbu</v>
      </c>
      <c r="K1310" t="str">
        <f>_xlfn.XLOOKUP(Table6[[#This Row],[Product Name]],Product[Product Name],Product[Category],"ERROR",0)</f>
        <v>Seafood</v>
      </c>
      <c r="L1310" t="str">
        <f>_xlfn.XLOOKUP(Table6[[#This Row],[Order ID]],Table5[OrderID],Table5[ShipmentMode],"Error",0)</f>
        <v>UPS</v>
      </c>
    </row>
    <row r="1311" spans="2:12">
      <c r="B1311">
        <v>1310</v>
      </c>
      <c r="C1311">
        <v>10746</v>
      </c>
      <c r="D1311" t="s">
        <v>759</v>
      </c>
      <c r="E1311">
        <v>28</v>
      </c>
      <c r="F1311" t="s">
        <v>1425</v>
      </c>
      <c r="G1311" s="1">
        <f>DATE(LEFT(Table6[[#This Row],[Shipment Date]],4), MID(Table6[[#This Row],[Shipment Date]],5,2), RIGHT(Table6[[#This Row],[Shipment Date]],2))</f>
        <v>42695</v>
      </c>
      <c r="H1311" s="9">
        <f>_xlfn.XLOOKUP(Table6[[#This Row],[Order ID]],Table5[OrderID],Table5[OrderDate],"Error",0)</f>
        <v>42693</v>
      </c>
      <c r="I1311" s="6">
        <f>Table6[[#This Row],['[Formatted'] Shipment Dates]]-Table6[[#This Row],[Order Dates]]</f>
        <v>2</v>
      </c>
      <c r="J1311" t="str">
        <f>_xlfn.XLOOKUP(Table6[[#This Row],[Product ID]],Product[Product ID],Product[Product Name],"ERROR",0)</f>
        <v>Singaporean Hokkien Fried Mee</v>
      </c>
      <c r="K1311" t="str">
        <f>_xlfn.XLOOKUP(Table6[[#This Row],[Product Name]],Product[Product Name],Product[Category],"ERROR",0)</f>
        <v xml:space="preserve">Grains/ Cereals </v>
      </c>
      <c r="L1311" t="str">
        <f>_xlfn.XLOOKUP(Table6[[#This Row],[Order ID]],Table5[OrderID],Table5[ShipmentMode],"Error",0)</f>
        <v>UPS</v>
      </c>
    </row>
    <row r="1312" spans="2:12">
      <c r="B1312">
        <v>1311</v>
      </c>
      <c r="C1312">
        <v>10746</v>
      </c>
      <c r="D1312" t="s">
        <v>813</v>
      </c>
      <c r="E1312">
        <v>9</v>
      </c>
      <c r="F1312" t="s">
        <v>1425</v>
      </c>
      <c r="G1312" s="1">
        <f>DATE(LEFT(Table6[[#This Row],[Shipment Date]],4), MID(Table6[[#This Row],[Shipment Date]],5,2), RIGHT(Table6[[#This Row],[Shipment Date]],2))</f>
        <v>42695</v>
      </c>
      <c r="H1312" s="9">
        <f>_xlfn.XLOOKUP(Table6[[#This Row],[Order ID]],Table5[OrderID],Table5[OrderDate],"Error",0)</f>
        <v>42693</v>
      </c>
      <c r="I1312" s="6">
        <f>Table6[[#This Row],['[Formatted'] Shipment Dates]]-Table6[[#This Row],[Order Dates]]</f>
        <v>2</v>
      </c>
      <c r="J1312" t="str">
        <f>_xlfn.XLOOKUP(Table6[[#This Row],[Product ID]],Product[Product ID],Product[Product Name],"ERROR",0)</f>
        <v>Tarte au sucre</v>
      </c>
      <c r="K1312" t="str">
        <f>_xlfn.XLOOKUP(Table6[[#This Row],[Product Name]],Product[Product Name],Product[Category],"ERROR",0)</f>
        <v>Desserts</v>
      </c>
      <c r="L1312" t="str">
        <f>_xlfn.XLOOKUP(Table6[[#This Row],[Order ID]],Table5[OrderID],Table5[ShipmentMode],"Error",0)</f>
        <v>UPS</v>
      </c>
    </row>
    <row r="1313" spans="2:12">
      <c r="B1313">
        <v>1312</v>
      </c>
      <c r="C1313">
        <v>10746</v>
      </c>
      <c r="D1313" t="s">
        <v>831</v>
      </c>
      <c r="E1313">
        <v>40</v>
      </c>
      <c r="F1313" t="s">
        <v>1429</v>
      </c>
      <c r="G1313" s="1">
        <f>DATE(LEFT(Table6[[#This Row],[Shipment Date]],4), MID(Table6[[#This Row],[Shipment Date]],5,2), RIGHT(Table6[[#This Row],[Shipment Date]],2))</f>
        <v>42700</v>
      </c>
      <c r="H1313" s="9">
        <f>_xlfn.XLOOKUP(Table6[[#This Row],[Order ID]],Table5[OrderID],Table5[OrderDate],"Error",0)</f>
        <v>42693</v>
      </c>
      <c r="I1313" s="6">
        <f>Table6[[#This Row],['[Formatted'] Shipment Dates]]-Table6[[#This Row],[Order Dates]]</f>
        <v>7</v>
      </c>
      <c r="J1313" t="str">
        <f>_xlfn.XLOOKUP(Table6[[#This Row],[Product ID]],Product[Product ID],Product[Product Name],"ERROR",0)</f>
        <v>Gudbrandsdalsost</v>
      </c>
      <c r="K1313" t="str">
        <f>_xlfn.XLOOKUP(Table6[[#This Row],[Product Name]],Product[Product Name],Product[Category],"ERROR",0)</f>
        <v>Dairy Products</v>
      </c>
      <c r="L1313" t="str">
        <f>_xlfn.XLOOKUP(Table6[[#This Row],[Order ID]],Table5[OrderID],Table5[ShipmentMode],"Error",0)</f>
        <v>UPS</v>
      </c>
    </row>
    <row r="1314" spans="2:12">
      <c r="B1314">
        <v>1313</v>
      </c>
      <c r="C1314">
        <v>10747</v>
      </c>
      <c r="D1314" t="s">
        <v>731</v>
      </c>
      <c r="E1314">
        <v>8</v>
      </c>
      <c r="F1314" t="s">
        <v>1429</v>
      </c>
      <c r="G1314" s="1">
        <f>DATE(LEFT(Table6[[#This Row],[Shipment Date]],4), MID(Table6[[#This Row],[Shipment Date]],5,2), RIGHT(Table6[[#This Row],[Shipment Date]],2))</f>
        <v>42700</v>
      </c>
      <c r="H1314" s="9">
        <f>_xlfn.XLOOKUP(Table6[[#This Row],[Order ID]],Table5[OrderID],Table5[OrderDate],"Error",0)</f>
        <v>42693</v>
      </c>
      <c r="I1314" s="6">
        <f>Table6[[#This Row],['[Formatted'] Shipment Dates]]-Table6[[#This Row],[Order Dates]]</f>
        <v>7</v>
      </c>
      <c r="J1314" t="str">
        <f>_xlfn.XLOOKUP(Table6[[#This Row],[Product ID]],Product[Product ID],Product[Product Name],"ERROR",0)</f>
        <v>Gorgonzola Telino</v>
      </c>
      <c r="K1314" t="str">
        <f>_xlfn.XLOOKUP(Table6[[#This Row],[Product Name]],Product[Product Name],Product[Category],"ERROR",0)</f>
        <v>Dairy Products</v>
      </c>
      <c r="L1314" t="str">
        <f>_xlfn.XLOOKUP(Table6[[#This Row],[Order ID]],Table5[OrderID],Table5[ShipmentMode],"Error",0)</f>
        <v>DHL Express</v>
      </c>
    </row>
    <row r="1315" spans="2:12">
      <c r="B1315">
        <v>1314</v>
      </c>
      <c r="C1315">
        <v>10747</v>
      </c>
      <c r="D1315" t="s">
        <v>757</v>
      </c>
      <c r="E1315">
        <v>35</v>
      </c>
      <c r="F1315" t="s">
        <v>1429</v>
      </c>
      <c r="G1315" s="1">
        <f>DATE(LEFT(Table6[[#This Row],[Shipment Date]],4), MID(Table6[[#This Row],[Shipment Date]],5,2), RIGHT(Table6[[#This Row],[Shipment Date]],2))</f>
        <v>42700</v>
      </c>
      <c r="H1315" s="9">
        <f>_xlfn.XLOOKUP(Table6[[#This Row],[Order ID]],Table5[OrderID],Table5[OrderDate],"Error",0)</f>
        <v>42693</v>
      </c>
      <c r="I1315" s="6">
        <f>Table6[[#This Row],['[Formatted'] Shipment Dates]]-Table6[[#This Row],[Order Dates]]</f>
        <v>7</v>
      </c>
      <c r="J1315" t="str">
        <f>_xlfn.XLOOKUP(Table6[[#This Row],[Product ID]],Product[Product ID],Product[Product Name],"ERROR",0)</f>
        <v>Jack's New England Clam Chowder</v>
      </c>
      <c r="K1315" t="str">
        <f>_xlfn.XLOOKUP(Table6[[#This Row],[Product Name]],Product[Product Name],Product[Category],"ERROR",0)</f>
        <v>Seafood</v>
      </c>
      <c r="L1315" t="str">
        <f>_xlfn.XLOOKUP(Table6[[#This Row],[Order ID]],Table5[OrderID],Table5[ShipmentMode],"Error",0)</f>
        <v>DHL Express</v>
      </c>
    </row>
    <row r="1316" spans="2:12">
      <c r="B1316">
        <v>1315</v>
      </c>
      <c r="C1316">
        <v>10747</v>
      </c>
      <c r="D1316" t="s">
        <v>817</v>
      </c>
      <c r="E1316">
        <v>9</v>
      </c>
      <c r="F1316" t="s">
        <v>1429</v>
      </c>
      <c r="G1316" s="1">
        <f>DATE(LEFT(Table6[[#This Row],[Shipment Date]],4), MID(Table6[[#This Row],[Shipment Date]],5,2), RIGHT(Table6[[#This Row],[Shipment Date]],2))</f>
        <v>42700</v>
      </c>
      <c r="H1316" s="9">
        <f>_xlfn.XLOOKUP(Table6[[#This Row],[Order ID]],Table5[OrderID],Table5[OrderDate],"Error",0)</f>
        <v>42693</v>
      </c>
      <c r="I1316" s="6">
        <f>Table6[[#This Row],['[Formatted'] Shipment Dates]]-Table6[[#This Row],[Order Dates]]</f>
        <v>7</v>
      </c>
      <c r="J1316" t="str">
        <f>_xlfn.XLOOKUP(Table6[[#This Row],[Product ID]],Product[Product ID],Product[Product Name],"ERROR",0)</f>
        <v>Vegie-spread</v>
      </c>
      <c r="K1316" t="str">
        <f>_xlfn.XLOOKUP(Table6[[#This Row],[Product Name]],Product[Product Name],Product[Category],"ERROR",0)</f>
        <v>Condiments</v>
      </c>
      <c r="L1316" t="str">
        <f>_xlfn.XLOOKUP(Table6[[#This Row],[Order ID]],Table5[OrderID],Table5[ShipmentMode],"Error",0)</f>
        <v>DHL Express</v>
      </c>
    </row>
    <row r="1317" spans="2:12">
      <c r="B1317">
        <v>1316</v>
      </c>
      <c r="C1317">
        <v>10747</v>
      </c>
      <c r="D1317" t="s">
        <v>831</v>
      </c>
      <c r="E1317">
        <v>30</v>
      </c>
      <c r="F1317" t="s">
        <v>1430</v>
      </c>
      <c r="G1317" s="1">
        <f>DATE(LEFT(Table6[[#This Row],[Shipment Date]],4), MID(Table6[[#This Row],[Shipment Date]],5,2), RIGHT(Table6[[#This Row],[Shipment Date]],2))</f>
        <v>42702</v>
      </c>
      <c r="H1317" s="9">
        <f>_xlfn.XLOOKUP(Table6[[#This Row],[Order ID]],Table5[OrderID],Table5[OrderDate],"Error",0)</f>
        <v>42693</v>
      </c>
      <c r="I1317" s="6">
        <f>Table6[[#This Row],['[Formatted'] Shipment Dates]]-Table6[[#This Row],[Order Dates]]</f>
        <v>9</v>
      </c>
      <c r="J1317" t="str">
        <f>_xlfn.XLOOKUP(Table6[[#This Row],[Product ID]],Product[Product ID],Product[Product Name],"ERROR",0)</f>
        <v>Gudbrandsdalsost</v>
      </c>
      <c r="K1317" t="str">
        <f>_xlfn.XLOOKUP(Table6[[#This Row],[Product Name]],Product[Product Name],Product[Category],"ERROR",0)</f>
        <v>Dairy Products</v>
      </c>
      <c r="L1317" t="str">
        <f>_xlfn.XLOOKUP(Table6[[#This Row],[Order ID]],Table5[OrderID],Table5[ShipmentMode],"Error",0)</f>
        <v>DHL Express</v>
      </c>
    </row>
    <row r="1318" spans="2:12">
      <c r="B1318">
        <v>1317</v>
      </c>
      <c r="C1318">
        <v>10748</v>
      </c>
      <c r="D1318" t="s">
        <v>709</v>
      </c>
      <c r="E1318">
        <v>44</v>
      </c>
      <c r="F1318" t="s">
        <v>1430</v>
      </c>
      <c r="G1318" s="1">
        <f>DATE(LEFT(Table6[[#This Row],[Shipment Date]],4), MID(Table6[[#This Row],[Shipment Date]],5,2), RIGHT(Table6[[#This Row],[Shipment Date]],2))</f>
        <v>42702</v>
      </c>
      <c r="H1318" s="9">
        <f>_xlfn.XLOOKUP(Table6[[#This Row],[Order ID]],Table5[OrderID],Table5[OrderDate],"Error",0)</f>
        <v>42694</v>
      </c>
      <c r="I1318" s="6">
        <f>Table6[[#This Row],['[Formatted'] Shipment Dates]]-Table6[[#This Row],[Order Dates]]</f>
        <v>8</v>
      </c>
      <c r="J1318" t="str">
        <f>_xlfn.XLOOKUP(Table6[[#This Row],[Product ID]],Product[Product ID],Product[Product Name],"ERROR",0)</f>
        <v>Tunnbröd</v>
      </c>
      <c r="K1318" t="str">
        <f>_xlfn.XLOOKUP(Table6[[#This Row],[Product Name]],Product[Product Name],Product[Category],"ERROR",0)</f>
        <v xml:space="preserve">Grains/ Cereals </v>
      </c>
      <c r="L1318" t="str">
        <f>_xlfn.XLOOKUP(Table6[[#This Row],[Order ID]],Table5[OrderID],Table5[ShipmentMode],"Error",0)</f>
        <v>DHL Express</v>
      </c>
    </row>
    <row r="1319" spans="2:12">
      <c r="B1319">
        <v>1318</v>
      </c>
      <c r="C1319">
        <v>10748</v>
      </c>
      <c r="D1319" t="s">
        <v>754</v>
      </c>
      <c r="E1319">
        <v>40</v>
      </c>
      <c r="F1319" t="s">
        <v>1430</v>
      </c>
      <c r="G1319" s="1">
        <f>DATE(LEFT(Table6[[#This Row],[Shipment Date]],4), MID(Table6[[#This Row],[Shipment Date]],5,2), RIGHT(Table6[[#This Row],[Shipment Date]],2))</f>
        <v>42702</v>
      </c>
      <c r="H1319" s="9">
        <f>_xlfn.XLOOKUP(Table6[[#This Row],[Order ID]],Table5[OrderID],Table5[OrderDate],"Error",0)</f>
        <v>42694</v>
      </c>
      <c r="I1319" s="6">
        <f>Table6[[#This Row],['[Formatted'] Shipment Dates]]-Table6[[#This Row],[Order Dates]]</f>
        <v>8</v>
      </c>
      <c r="J1319" t="str">
        <f>_xlfn.XLOOKUP(Table6[[#This Row],[Product ID]],Product[Product ID],Product[Product Name],"ERROR",0)</f>
        <v>Boston Crab Meat</v>
      </c>
      <c r="K1319" t="str">
        <f>_xlfn.XLOOKUP(Table6[[#This Row],[Product Name]],Product[Product Name],Product[Category],"ERROR",0)</f>
        <v>Seafood</v>
      </c>
      <c r="L1319" t="str">
        <f>_xlfn.XLOOKUP(Table6[[#This Row],[Order ID]],Table5[OrderID],Table5[ShipmentMode],"Error",0)</f>
        <v>DHL Express</v>
      </c>
    </row>
    <row r="1320" spans="2:12">
      <c r="B1320">
        <v>1319</v>
      </c>
      <c r="C1320">
        <v>10748</v>
      </c>
      <c r="D1320" t="s">
        <v>796</v>
      </c>
      <c r="E1320">
        <v>28</v>
      </c>
      <c r="F1320" t="s">
        <v>1431</v>
      </c>
      <c r="G1320" s="1">
        <f>DATE(LEFT(Table6[[#This Row],[Shipment Date]],4), MID(Table6[[#This Row],[Shipment Date]],5,2), RIGHT(Table6[[#This Row],[Shipment Date]],2))</f>
        <v>42723</v>
      </c>
      <c r="H1320" s="9">
        <f>_xlfn.XLOOKUP(Table6[[#This Row],[Order ID]],Table5[OrderID],Table5[OrderDate],"Error",0)</f>
        <v>42694</v>
      </c>
      <c r="I1320" s="6">
        <f>Table6[[#This Row],['[Formatted'] Shipment Dates]]-Table6[[#This Row],[Order Dates]]</f>
        <v>29</v>
      </c>
      <c r="J1320" t="str">
        <f>_xlfn.XLOOKUP(Table6[[#This Row],[Product ID]],Product[Product ID],Product[Product Name],"ERROR",0)</f>
        <v>Gnocchi di nonna Alice</v>
      </c>
      <c r="K1320" t="str">
        <f>_xlfn.XLOOKUP(Table6[[#This Row],[Product Name]],Product[Product Name],Product[Category],"ERROR",0)</f>
        <v xml:space="preserve">Grains/ Cereals </v>
      </c>
      <c r="L1320" t="str">
        <f>_xlfn.XLOOKUP(Table6[[#This Row],[Order ID]],Table5[OrderID],Table5[ShipmentMode],"Error",0)</f>
        <v>DHL Express</v>
      </c>
    </row>
    <row r="1321" spans="2:12">
      <c r="B1321">
        <v>1320</v>
      </c>
      <c r="C1321">
        <v>10749</v>
      </c>
      <c r="D1321" t="s">
        <v>796</v>
      </c>
      <c r="E1321">
        <v>15</v>
      </c>
      <c r="F1321" t="s">
        <v>1431</v>
      </c>
      <c r="G1321" s="1">
        <f>DATE(LEFT(Table6[[#This Row],[Shipment Date]],4), MID(Table6[[#This Row],[Shipment Date]],5,2), RIGHT(Table6[[#This Row],[Shipment Date]],2))</f>
        <v>42723</v>
      </c>
      <c r="H1321" s="9">
        <f>_xlfn.XLOOKUP(Table6[[#This Row],[Order ID]],Table5[OrderID],Table5[OrderDate],"Error",0)</f>
        <v>42694</v>
      </c>
      <c r="I1321" s="6">
        <f>Table6[[#This Row],['[Formatted'] Shipment Dates]]-Table6[[#This Row],[Order Dates]]</f>
        <v>29</v>
      </c>
      <c r="J1321" t="str">
        <f>_xlfn.XLOOKUP(Table6[[#This Row],[Product ID]],Product[Product ID],Product[Product Name],"ERROR",0)</f>
        <v>Gnocchi di nonna Alice</v>
      </c>
      <c r="K1321" t="str">
        <f>_xlfn.XLOOKUP(Table6[[#This Row],[Product Name]],Product[Product Name],Product[Category],"ERROR",0)</f>
        <v xml:space="preserve">Grains/ Cereals </v>
      </c>
      <c r="L1321" t="str">
        <f>_xlfn.XLOOKUP(Table6[[#This Row],[Order ID]],Table5[OrderID],Table5[ShipmentMode],"Error",0)</f>
        <v>DHL</v>
      </c>
    </row>
    <row r="1322" spans="2:12">
      <c r="B1322">
        <v>1321</v>
      </c>
      <c r="C1322">
        <v>10749</v>
      </c>
      <c r="D1322" t="s">
        <v>804</v>
      </c>
      <c r="E1322">
        <v>6</v>
      </c>
      <c r="F1322" t="s">
        <v>1431</v>
      </c>
      <c r="G1322" s="1">
        <f>DATE(LEFT(Table6[[#This Row],[Shipment Date]],4), MID(Table6[[#This Row],[Shipment Date]],5,2), RIGHT(Table6[[#This Row],[Shipment Date]],2))</f>
        <v>42723</v>
      </c>
      <c r="H1322" s="9">
        <f>_xlfn.XLOOKUP(Table6[[#This Row],[Order ID]],Table5[OrderID],Table5[OrderDate],"Error",0)</f>
        <v>42694</v>
      </c>
      <c r="I1322" s="6">
        <f>Table6[[#This Row],['[Formatted'] Shipment Dates]]-Table6[[#This Row],[Order Dates]]</f>
        <v>29</v>
      </c>
      <c r="J1322" t="str">
        <f>_xlfn.XLOOKUP(Table6[[#This Row],[Product ID]],Product[Product ID],Product[Product Name],"ERROR",0)</f>
        <v>Raclette Courdavault</v>
      </c>
      <c r="K1322" t="str">
        <f>_xlfn.XLOOKUP(Table6[[#This Row],[Product Name]],Product[Product Name],Product[Category],"ERROR",0)</f>
        <v>Dairy Products</v>
      </c>
      <c r="L1322" t="str">
        <f>_xlfn.XLOOKUP(Table6[[#This Row],[Order ID]],Table5[OrderID],Table5[ShipmentMode],"Error",0)</f>
        <v>DHL</v>
      </c>
    </row>
    <row r="1323" spans="2:12">
      <c r="B1323">
        <v>1322</v>
      </c>
      <c r="C1323">
        <v>10749</v>
      </c>
      <c r="D1323" t="s">
        <v>848</v>
      </c>
      <c r="E1323">
        <v>10</v>
      </c>
      <c r="F1323" t="s">
        <v>1427</v>
      </c>
      <c r="G1323" s="1">
        <f>DATE(LEFT(Table6[[#This Row],[Shipment Date]],4), MID(Table6[[#This Row],[Shipment Date]],5,2), RIGHT(Table6[[#This Row],[Shipment Date]],2))</f>
        <v>42698</v>
      </c>
      <c r="H1323" s="9">
        <f>_xlfn.XLOOKUP(Table6[[#This Row],[Order ID]],Table5[OrderID],Table5[OrderDate],"Error",0)</f>
        <v>42694</v>
      </c>
      <c r="I1323" s="6">
        <f>Table6[[#This Row],['[Formatted'] Shipment Dates]]-Table6[[#This Row],[Order Dates]]</f>
        <v>4</v>
      </c>
      <c r="J1323" t="str">
        <f>_xlfn.XLOOKUP(Table6[[#This Row],[Product ID]],Product[Product ID],Product[Product Name],"ERROR",0)</f>
        <v>Lakkalikööri</v>
      </c>
      <c r="K1323" t="str">
        <f>_xlfn.XLOOKUP(Table6[[#This Row],[Product Name]],Product[Product Name],Product[Category],"ERROR",0)</f>
        <v xml:space="preserve">Drinks </v>
      </c>
      <c r="L1323" t="str">
        <f>_xlfn.XLOOKUP(Table6[[#This Row],[Order ID]],Table5[OrderID],Table5[ShipmentMode],"Error",0)</f>
        <v>DHL</v>
      </c>
    </row>
    <row r="1324" spans="2:12">
      <c r="B1324">
        <v>1323</v>
      </c>
      <c r="C1324">
        <v>10750</v>
      </c>
      <c r="D1324" t="s">
        <v>687</v>
      </c>
      <c r="E1324">
        <v>5</v>
      </c>
      <c r="F1324" t="s">
        <v>1427</v>
      </c>
      <c r="G1324" s="1">
        <f>DATE(LEFT(Table6[[#This Row],[Shipment Date]],4), MID(Table6[[#This Row],[Shipment Date]],5,2), RIGHT(Table6[[#This Row],[Shipment Date]],2))</f>
        <v>42698</v>
      </c>
      <c r="H1324" s="9">
        <f>_xlfn.XLOOKUP(Table6[[#This Row],[Order ID]],Table5[OrderID],Table5[OrderDate],"Error",0)</f>
        <v>42695</v>
      </c>
      <c r="I1324" s="6">
        <f>Table6[[#This Row],['[Formatted'] Shipment Dates]]-Table6[[#This Row],[Order Dates]]</f>
        <v>3</v>
      </c>
      <c r="J1324" t="str">
        <f>_xlfn.XLOOKUP(Table6[[#This Row],[Product ID]],Product[Product ID],Product[Product Name],"ERROR",0)</f>
        <v>Tofu</v>
      </c>
      <c r="K1324" t="str">
        <f>_xlfn.XLOOKUP(Table6[[#This Row],[Product Name]],Product[Product Name],Product[Category],"ERROR",0)</f>
        <v xml:space="preserve">Produce </v>
      </c>
      <c r="L1324" t="str">
        <f>_xlfn.XLOOKUP(Table6[[#This Row],[Order ID]],Table5[OrderID],Table5[ShipmentMode],"Error",0)</f>
        <v>DHL Express</v>
      </c>
    </row>
    <row r="1325" spans="2:12">
      <c r="B1325">
        <v>1324</v>
      </c>
      <c r="C1325">
        <v>10750</v>
      </c>
      <c r="D1325" t="s">
        <v>767</v>
      </c>
      <c r="E1325">
        <v>40</v>
      </c>
      <c r="F1325" t="s">
        <v>1427</v>
      </c>
      <c r="G1325" s="1">
        <f>DATE(LEFT(Table6[[#This Row],[Shipment Date]],4), MID(Table6[[#This Row],[Shipment Date]],5,2), RIGHT(Table6[[#This Row],[Shipment Date]],2))</f>
        <v>42698</v>
      </c>
      <c r="H1325" s="9">
        <f>_xlfn.XLOOKUP(Table6[[#This Row],[Order ID]],Table5[OrderID],Table5[OrderDate],"Error",0)</f>
        <v>42695</v>
      </c>
      <c r="I1325" s="6">
        <f>Table6[[#This Row],['[Formatted'] Shipment Dates]]-Table6[[#This Row],[Order Dates]]</f>
        <v>3</v>
      </c>
      <c r="J1325" t="str">
        <f>_xlfn.XLOOKUP(Table6[[#This Row],[Product ID]],Product[Product ID],Product[Product Name],"ERROR",0)</f>
        <v>Rogede sild</v>
      </c>
      <c r="K1325" t="str">
        <f>_xlfn.XLOOKUP(Table6[[#This Row],[Product Name]],Product[Product Name],Product[Category],"ERROR",0)</f>
        <v>Seafood</v>
      </c>
      <c r="L1325" t="str">
        <f>_xlfn.XLOOKUP(Table6[[#This Row],[Order ID]],Table5[OrderID],Table5[ShipmentMode],"Error",0)</f>
        <v>DHL Express</v>
      </c>
    </row>
    <row r="1326" spans="2:12">
      <c r="B1326">
        <v>1325</v>
      </c>
      <c r="C1326">
        <v>10750</v>
      </c>
      <c r="D1326" t="s">
        <v>804</v>
      </c>
      <c r="E1326">
        <v>25</v>
      </c>
      <c r="F1326" t="s">
        <v>1432</v>
      </c>
      <c r="G1326" s="1">
        <f>DATE(LEFT(Table6[[#This Row],[Shipment Date]],4), MID(Table6[[#This Row],[Shipment Date]],5,2), RIGHT(Table6[[#This Row],[Shipment Date]],2))</f>
        <v>42707</v>
      </c>
      <c r="H1326" s="9">
        <f>_xlfn.XLOOKUP(Table6[[#This Row],[Order ID]],Table5[OrderID],Table5[OrderDate],"Error",0)</f>
        <v>42695</v>
      </c>
      <c r="I1326" s="6">
        <f>Table6[[#This Row],['[Formatted'] Shipment Dates]]-Table6[[#This Row],[Order Dates]]</f>
        <v>12</v>
      </c>
      <c r="J1326" t="str">
        <f>_xlfn.XLOOKUP(Table6[[#This Row],[Product ID]],Product[Product ID],Product[Product Name],"ERROR",0)</f>
        <v>Raclette Courdavault</v>
      </c>
      <c r="K1326" t="str">
        <f>_xlfn.XLOOKUP(Table6[[#This Row],[Product Name]],Product[Product Name],Product[Category],"ERROR",0)</f>
        <v>Dairy Products</v>
      </c>
      <c r="L1326" t="str">
        <f>_xlfn.XLOOKUP(Table6[[#This Row],[Order ID]],Table5[OrderID],Table5[ShipmentMode],"Error",0)</f>
        <v>DHL Express</v>
      </c>
    </row>
    <row r="1327" spans="2:12">
      <c r="B1327">
        <v>1326</v>
      </c>
      <c r="C1327">
        <v>10751</v>
      </c>
      <c r="D1327" t="s">
        <v>717</v>
      </c>
      <c r="E1327">
        <v>12</v>
      </c>
      <c r="F1327" t="s">
        <v>1432</v>
      </c>
      <c r="G1327" s="1">
        <f>DATE(LEFT(Table6[[#This Row],[Shipment Date]],4), MID(Table6[[#This Row],[Shipment Date]],5,2), RIGHT(Table6[[#This Row],[Shipment Date]],2))</f>
        <v>42707</v>
      </c>
      <c r="H1327" s="9">
        <f>_xlfn.XLOOKUP(Table6[[#This Row],[Order ID]],Table5[OrderID],Table5[OrderDate],"Error",0)</f>
        <v>42698</v>
      </c>
      <c r="I1327" s="6">
        <f>Table6[[#This Row],['[Formatted'] Shipment Dates]]-Table6[[#This Row],[Order Dates]]</f>
        <v>9</v>
      </c>
      <c r="J1327" t="str">
        <f>_xlfn.XLOOKUP(Table6[[#This Row],[Product ID]],Product[Product ID],Product[Product Name],"ERROR",0)</f>
        <v>Gumbär Gummibärchen</v>
      </c>
      <c r="K1327" t="str">
        <f>_xlfn.XLOOKUP(Table6[[#This Row],[Product Name]],Product[Product Name],Product[Category],"ERROR",0)</f>
        <v>Desserts</v>
      </c>
      <c r="L1327" t="str">
        <f>_xlfn.XLOOKUP(Table6[[#This Row],[Order ID]],Table5[OrderID],Table5[ShipmentMode],"Error",0)</f>
        <v>UPS</v>
      </c>
    </row>
    <row r="1328" spans="2:12">
      <c r="B1328">
        <v>1327</v>
      </c>
      <c r="C1328">
        <v>10751</v>
      </c>
      <c r="D1328" t="s">
        <v>728</v>
      </c>
      <c r="E1328">
        <v>30</v>
      </c>
      <c r="F1328" t="s">
        <v>1432</v>
      </c>
      <c r="G1328" s="1">
        <f>DATE(LEFT(Table6[[#This Row],[Shipment Date]],4), MID(Table6[[#This Row],[Shipment Date]],5,2), RIGHT(Table6[[#This Row],[Shipment Date]],2))</f>
        <v>42707</v>
      </c>
      <c r="H1328" s="9">
        <f>_xlfn.XLOOKUP(Table6[[#This Row],[Order ID]],Table5[OrderID],Table5[OrderDate],"Error",0)</f>
        <v>42698</v>
      </c>
      <c r="I1328" s="6">
        <f>Table6[[#This Row],['[Formatted'] Shipment Dates]]-Table6[[#This Row],[Order Dates]]</f>
        <v>9</v>
      </c>
      <c r="J1328" t="str">
        <f>_xlfn.XLOOKUP(Table6[[#This Row],[Product ID]],Product[Product ID],Product[Product Name],"ERROR",0)</f>
        <v>Nord-Ost Matjeshering</v>
      </c>
      <c r="K1328" t="str">
        <f>_xlfn.XLOOKUP(Table6[[#This Row],[Product Name]],Product[Product Name],Product[Category],"ERROR",0)</f>
        <v>Seafood</v>
      </c>
      <c r="L1328" t="str">
        <f>_xlfn.XLOOKUP(Table6[[#This Row],[Order ID]],Table5[OrderID],Table5[ShipmentMode],"Error",0)</f>
        <v>UPS</v>
      </c>
    </row>
    <row r="1329" spans="2:12">
      <c r="B1329">
        <v>1328</v>
      </c>
      <c r="C1329">
        <v>10751</v>
      </c>
      <c r="D1329" t="s">
        <v>781</v>
      </c>
      <c r="E1329">
        <v>20</v>
      </c>
      <c r="F1329" t="s">
        <v>1432</v>
      </c>
      <c r="G1329" s="1">
        <f>DATE(LEFT(Table6[[#This Row],[Shipment Date]],4), MID(Table6[[#This Row],[Shipment Date]],5,2), RIGHT(Table6[[#This Row],[Shipment Date]],2))</f>
        <v>42707</v>
      </c>
      <c r="H1329" s="9">
        <f>_xlfn.XLOOKUP(Table6[[#This Row],[Order ID]],Table5[OrderID],Table5[OrderDate],"Error",0)</f>
        <v>42698</v>
      </c>
      <c r="I1329" s="6">
        <f>Table6[[#This Row],['[Formatted'] Shipment Dates]]-Table6[[#This Row],[Order Dates]]</f>
        <v>9</v>
      </c>
      <c r="J1329" t="str">
        <f>_xlfn.XLOOKUP(Table6[[#This Row],[Product ID]],Product[Product ID],Product[Product Name],"ERROR",0)</f>
        <v>Valkoinen suklaa</v>
      </c>
      <c r="K1329" t="str">
        <f>_xlfn.XLOOKUP(Table6[[#This Row],[Product Name]],Product[Product Name],Product[Category],"ERROR",0)</f>
        <v>Desserts</v>
      </c>
      <c r="L1329" t="str">
        <f>_xlfn.XLOOKUP(Table6[[#This Row],[Order ID]],Table5[OrderID],Table5[ShipmentMode],"Error",0)</f>
        <v>UPS</v>
      </c>
    </row>
    <row r="1330" spans="2:12">
      <c r="B1330">
        <v>1329</v>
      </c>
      <c r="C1330">
        <v>10751</v>
      </c>
      <c r="D1330" t="s">
        <v>839</v>
      </c>
      <c r="E1330">
        <v>15</v>
      </c>
      <c r="F1330" t="s">
        <v>1430</v>
      </c>
      <c r="G1330" s="1">
        <f>DATE(LEFT(Table6[[#This Row],[Shipment Date]],4), MID(Table6[[#This Row],[Shipment Date]],5,2), RIGHT(Table6[[#This Row],[Shipment Date]],2))</f>
        <v>42702</v>
      </c>
      <c r="H1330" s="9">
        <f>_xlfn.XLOOKUP(Table6[[#This Row],[Order ID]],Table5[OrderID],Table5[OrderDate],"Error",0)</f>
        <v>42698</v>
      </c>
      <c r="I1330" s="6">
        <f>Table6[[#This Row],['[Formatted'] Shipment Dates]]-Table6[[#This Row],[Order Dates]]</f>
        <v>4</v>
      </c>
      <c r="J1330" t="str">
        <f>_xlfn.XLOOKUP(Table6[[#This Row],[Product ID]],Product[Product ID],Product[Product Name],"ERROR",0)</f>
        <v>Röd Kaviar</v>
      </c>
      <c r="K1330" t="str">
        <f>_xlfn.XLOOKUP(Table6[[#This Row],[Product Name]],Product[Product Name],Product[Category],"ERROR",0)</f>
        <v>Seafood</v>
      </c>
      <c r="L1330" t="str">
        <f>_xlfn.XLOOKUP(Table6[[#This Row],[Order ID]],Table5[OrderID],Table5[ShipmentMode],"Error",0)</f>
        <v>UPS</v>
      </c>
    </row>
    <row r="1331" spans="2:12">
      <c r="B1331">
        <v>1330</v>
      </c>
      <c r="C1331">
        <v>10752</v>
      </c>
      <c r="D1331" t="s">
        <v>648</v>
      </c>
      <c r="E1331">
        <v>8</v>
      </c>
      <c r="F1331" t="s">
        <v>1430</v>
      </c>
      <c r="G1331" s="1">
        <f>DATE(LEFT(Table6[[#This Row],[Shipment Date]],4), MID(Table6[[#This Row],[Shipment Date]],5,2), RIGHT(Table6[[#This Row],[Shipment Date]],2))</f>
        <v>42702</v>
      </c>
      <c r="H1331" s="9">
        <f>_xlfn.XLOOKUP(Table6[[#This Row],[Order ID]],Table5[OrderID],Table5[OrderDate],"Error",0)</f>
        <v>42698</v>
      </c>
      <c r="I1331" s="6">
        <f>Table6[[#This Row],['[Formatted'] Shipment Dates]]-Table6[[#This Row],[Order Dates]]</f>
        <v>4</v>
      </c>
      <c r="J1331" t="str">
        <f>_xlfn.XLOOKUP(Table6[[#This Row],[Product ID]],Product[Product ID],Product[Product Name],"ERROR",0)</f>
        <v>Chai</v>
      </c>
      <c r="K1331" t="str">
        <f>_xlfn.XLOOKUP(Table6[[#This Row],[Product Name]],Product[Product Name],Product[Category],"ERROR",0)</f>
        <v xml:space="preserve">Drinks </v>
      </c>
      <c r="L1331" t="str">
        <f>_xlfn.XLOOKUP(Table6[[#This Row],[Order ID]],Table5[OrderID],Table5[ShipmentMode],"Error",0)</f>
        <v>UPS</v>
      </c>
    </row>
    <row r="1332" spans="2:12">
      <c r="B1332">
        <v>1331</v>
      </c>
      <c r="C1332">
        <v>10752</v>
      </c>
      <c r="D1332" t="s">
        <v>831</v>
      </c>
      <c r="E1332">
        <v>3</v>
      </c>
      <c r="F1332" t="s">
        <v>1428</v>
      </c>
      <c r="G1332" s="1">
        <f>DATE(LEFT(Table6[[#This Row],[Shipment Date]],4), MID(Table6[[#This Row],[Shipment Date]],5,2), RIGHT(Table6[[#This Row],[Shipment Date]],2))</f>
        <v>42701</v>
      </c>
      <c r="H1332" s="9">
        <f>_xlfn.XLOOKUP(Table6[[#This Row],[Order ID]],Table5[OrderID],Table5[OrderDate],"Error",0)</f>
        <v>42698</v>
      </c>
      <c r="I1332" s="6">
        <f>Table6[[#This Row],['[Formatted'] Shipment Dates]]-Table6[[#This Row],[Order Dates]]</f>
        <v>3</v>
      </c>
      <c r="J1332" t="str">
        <f>_xlfn.XLOOKUP(Table6[[#This Row],[Product ID]],Product[Product ID],Product[Product Name],"ERROR",0)</f>
        <v>Gudbrandsdalsost</v>
      </c>
      <c r="K1332" t="str">
        <f>_xlfn.XLOOKUP(Table6[[#This Row],[Product Name]],Product[Product Name],Product[Category],"ERROR",0)</f>
        <v>Dairy Products</v>
      </c>
      <c r="L1332" t="str">
        <f>_xlfn.XLOOKUP(Table6[[#This Row],[Order ID]],Table5[OrderID],Table5[ShipmentMode],"Error",0)</f>
        <v>UPS</v>
      </c>
    </row>
    <row r="1333" spans="2:12">
      <c r="B1333">
        <v>1332</v>
      </c>
      <c r="C1333">
        <v>10753</v>
      </c>
      <c r="D1333" t="s">
        <v>767</v>
      </c>
      <c r="E1333">
        <v>4</v>
      </c>
      <c r="F1333" t="s">
        <v>1428</v>
      </c>
      <c r="G1333" s="1">
        <f>DATE(LEFT(Table6[[#This Row],[Shipment Date]],4), MID(Table6[[#This Row],[Shipment Date]],5,2), RIGHT(Table6[[#This Row],[Shipment Date]],2))</f>
        <v>42701</v>
      </c>
      <c r="H1333" s="9">
        <f>_xlfn.XLOOKUP(Table6[[#This Row],[Order ID]],Table5[OrderID],Table5[OrderDate],"Error",0)</f>
        <v>42699</v>
      </c>
      <c r="I1333" s="6">
        <f>Table6[[#This Row],['[Formatted'] Shipment Dates]]-Table6[[#This Row],[Order Dates]]</f>
        <v>2</v>
      </c>
      <c r="J1333" t="str">
        <f>_xlfn.XLOOKUP(Table6[[#This Row],[Product ID]],Product[Product ID],Product[Product Name],"ERROR",0)</f>
        <v>Rogede sild</v>
      </c>
      <c r="K1333" t="str">
        <f>_xlfn.XLOOKUP(Table6[[#This Row],[Product Name]],Product[Product Name],Product[Category],"ERROR",0)</f>
        <v>Seafood</v>
      </c>
      <c r="L1333" t="str">
        <f>_xlfn.XLOOKUP(Table6[[#This Row],[Order ID]],Table5[OrderID],Table5[ShipmentMode],"Error",0)</f>
        <v>DHL Express</v>
      </c>
    </row>
    <row r="1334" spans="2:12">
      <c r="B1334">
        <v>1333</v>
      </c>
      <c r="C1334">
        <v>10753</v>
      </c>
      <c r="D1334" t="s">
        <v>842</v>
      </c>
      <c r="E1334">
        <v>5</v>
      </c>
      <c r="F1334" t="s">
        <v>1428</v>
      </c>
      <c r="G1334" s="1">
        <f>DATE(LEFT(Table6[[#This Row],[Shipment Date]],4), MID(Table6[[#This Row],[Shipment Date]],5,2), RIGHT(Table6[[#This Row],[Shipment Date]],2))</f>
        <v>42701</v>
      </c>
      <c r="H1334" s="9">
        <f>_xlfn.XLOOKUP(Table6[[#This Row],[Order ID]],Table5[OrderID],Table5[OrderDate],"Error",0)</f>
        <v>42699</v>
      </c>
      <c r="I1334" s="6">
        <f>Table6[[#This Row],['[Formatted'] Shipment Dates]]-Table6[[#This Row],[Order Dates]]</f>
        <v>2</v>
      </c>
      <c r="J1334" t="str">
        <f>_xlfn.XLOOKUP(Table6[[#This Row],[Product ID]],Product[Product ID],Product[Product Name],"ERROR",0)</f>
        <v>Longlife Tofu</v>
      </c>
      <c r="K1334" t="str">
        <f>_xlfn.XLOOKUP(Table6[[#This Row],[Product Name]],Product[Product Name],Product[Category],"ERROR",0)</f>
        <v xml:space="preserve">Produce </v>
      </c>
      <c r="L1334" t="str">
        <f>_xlfn.XLOOKUP(Table6[[#This Row],[Order ID]],Table5[OrderID],Table5[ShipmentMode],"Error",0)</f>
        <v>DHL Express</v>
      </c>
    </row>
    <row r="1335" spans="2:12">
      <c r="B1335">
        <v>1334</v>
      </c>
      <c r="C1335">
        <v>10754</v>
      </c>
      <c r="D1335" t="s">
        <v>754</v>
      </c>
      <c r="E1335">
        <v>3</v>
      </c>
      <c r="F1335" t="s">
        <v>1430</v>
      </c>
      <c r="G1335" s="1">
        <f>DATE(LEFT(Table6[[#This Row],[Shipment Date]],4), MID(Table6[[#This Row],[Shipment Date]],5,2), RIGHT(Table6[[#This Row],[Shipment Date]],2))</f>
        <v>42702</v>
      </c>
      <c r="H1335" s="9">
        <f>_xlfn.XLOOKUP(Table6[[#This Row],[Order ID]],Table5[OrderID],Table5[OrderDate],"Error",0)</f>
        <v>42699</v>
      </c>
      <c r="I1335" s="6">
        <f>Table6[[#This Row],['[Formatted'] Shipment Dates]]-Table6[[#This Row],[Order Dates]]</f>
        <v>3</v>
      </c>
      <c r="J1335" t="str">
        <f>_xlfn.XLOOKUP(Table6[[#This Row],[Product ID]],Product[Product ID],Product[Product Name],"ERROR",0)</f>
        <v>Boston Crab Meat</v>
      </c>
      <c r="K1335" t="str">
        <f>_xlfn.XLOOKUP(Table6[[#This Row],[Product Name]],Product[Product Name],Product[Category],"ERROR",0)</f>
        <v>Seafood</v>
      </c>
      <c r="L1335" t="str">
        <f>_xlfn.XLOOKUP(Table6[[#This Row],[Order ID]],Table5[OrderID],Table5[ShipmentMode],"Error",0)</f>
        <v>UPS</v>
      </c>
    </row>
    <row r="1336" spans="2:12">
      <c r="B1336">
        <v>1335</v>
      </c>
      <c r="C1336">
        <v>10755</v>
      </c>
      <c r="D1336" t="s">
        <v>772</v>
      </c>
      <c r="E1336">
        <v>30</v>
      </c>
      <c r="F1336" t="s">
        <v>1430</v>
      </c>
      <c r="G1336" s="1">
        <f>DATE(LEFT(Table6[[#This Row],[Shipment Date]],4), MID(Table6[[#This Row],[Shipment Date]],5,2), RIGHT(Table6[[#This Row],[Shipment Date]],2))</f>
        <v>42702</v>
      </c>
      <c r="H1336" s="9">
        <f>_xlfn.XLOOKUP(Table6[[#This Row],[Order ID]],Table5[OrderID],Table5[OrderDate],"Error",0)</f>
        <v>42700</v>
      </c>
      <c r="I1336" s="6">
        <f>Table6[[#This Row],['[Formatted'] Shipment Dates]]-Table6[[#This Row],[Order Dates]]</f>
        <v>2</v>
      </c>
      <c r="J1336" t="str">
        <f>_xlfn.XLOOKUP(Table6[[#This Row],[Product ID]],Product[Product ID],Product[Product Name],"ERROR",0)</f>
        <v>Zaanse koeken</v>
      </c>
      <c r="K1336" t="str">
        <f>_xlfn.XLOOKUP(Table6[[#This Row],[Product Name]],Product[Product Name],Product[Category],"ERROR",0)</f>
        <v>Desserts</v>
      </c>
      <c r="L1336" t="str">
        <f>_xlfn.XLOOKUP(Table6[[#This Row],[Order ID]],Table5[OrderID],Table5[ShipmentMode],"Error",0)</f>
        <v>DHL</v>
      </c>
    </row>
    <row r="1337" spans="2:12">
      <c r="B1337">
        <v>1336</v>
      </c>
      <c r="C1337">
        <v>10755</v>
      </c>
      <c r="D1337" t="s">
        <v>796</v>
      </c>
      <c r="E1337">
        <v>30</v>
      </c>
      <c r="F1337" t="s">
        <v>1430</v>
      </c>
      <c r="G1337" s="1">
        <f>DATE(LEFT(Table6[[#This Row],[Shipment Date]],4), MID(Table6[[#This Row],[Shipment Date]],5,2), RIGHT(Table6[[#This Row],[Shipment Date]],2))</f>
        <v>42702</v>
      </c>
      <c r="H1337" s="9">
        <f>_xlfn.XLOOKUP(Table6[[#This Row],[Order ID]],Table5[OrderID],Table5[OrderDate],"Error",0)</f>
        <v>42700</v>
      </c>
      <c r="I1337" s="6">
        <f>Table6[[#This Row],['[Formatted'] Shipment Dates]]-Table6[[#This Row],[Order Dates]]</f>
        <v>2</v>
      </c>
      <c r="J1337" t="str">
        <f>_xlfn.XLOOKUP(Table6[[#This Row],[Product ID]],Product[Product ID],Product[Product Name],"ERROR",0)</f>
        <v>Gnocchi di nonna Alice</v>
      </c>
      <c r="K1337" t="str">
        <f>_xlfn.XLOOKUP(Table6[[#This Row],[Product Name]],Product[Product Name],Product[Category],"ERROR",0)</f>
        <v xml:space="preserve">Grains/ Cereals </v>
      </c>
      <c r="L1337" t="str">
        <f>_xlfn.XLOOKUP(Table6[[#This Row],[Order ID]],Table5[OrderID],Table5[ShipmentMode],"Error",0)</f>
        <v>DHL</v>
      </c>
    </row>
    <row r="1338" spans="2:12">
      <c r="B1338">
        <v>1337</v>
      </c>
      <c r="C1338">
        <v>10755</v>
      </c>
      <c r="D1338" t="s">
        <v>799</v>
      </c>
      <c r="E1338">
        <v>14</v>
      </c>
      <c r="F1338" t="s">
        <v>1430</v>
      </c>
      <c r="G1338" s="1">
        <f>DATE(LEFT(Table6[[#This Row],[Shipment Date]],4), MID(Table6[[#This Row],[Shipment Date]],5,2), RIGHT(Table6[[#This Row],[Shipment Date]],2))</f>
        <v>42702</v>
      </c>
      <c r="H1338" s="9">
        <f>_xlfn.XLOOKUP(Table6[[#This Row],[Order ID]],Table5[OrderID],Table5[OrderDate],"Error",0)</f>
        <v>42700</v>
      </c>
      <c r="I1338" s="6">
        <f>Table6[[#This Row],['[Formatted'] Shipment Dates]]-Table6[[#This Row],[Order Dates]]</f>
        <v>2</v>
      </c>
      <c r="J1338" t="str">
        <f>_xlfn.XLOOKUP(Table6[[#This Row],[Product ID]],Product[Product ID],Product[Product Name],"ERROR",0)</f>
        <v>Ravioli Angelo</v>
      </c>
      <c r="K1338" t="str">
        <f>_xlfn.XLOOKUP(Table6[[#This Row],[Product Name]],Product[Product Name],Product[Category],"ERROR",0)</f>
        <v xml:space="preserve">Grains/ Cereals </v>
      </c>
      <c r="L1338" t="str">
        <f>_xlfn.XLOOKUP(Table6[[#This Row],[Order ID]],Table5[OrderID],Table5[ShipmentMode],"Error",0)</f>
        <v>DHL</v>
      </c>
    </row>
    <row r="1339" spans="2:12">
      <c r="B1339">
        <v>1338</v>
      </c>
      <c r="C1339">
        <v>10755</v>
      </c>
      <c r="D1339" t="s">
        <v>831</v>
      </c>
      <c r="E1339">
        <v>25</v>
      </c>
      <c r="F1339" t="s">
        <v>1433</v>
      </c>
      <c r="G1339" s="1">
        <f>DATE(LEFT(Table6[[#This Row],[Shipment Date]],4), MID(Table6[[#This Row],[Shipment Date]],5,2), RIGHT(Table6[[#This Row],[Shipment Date]],2))</f>
        <v>42706</v>
      </c>
      <c r="H1339" s="9">
        <f>_xlfn.XLOOKUP(Table6[[#This Row],[Order ID]],Table5[OrderID],Table5[OrderDate],"Error",0)</f>
        <v>42700</v>
      </c>
      <c r="I1339" s="6">
        <f>Table6[[#This Row],['[Formatted'] Shipment Dates]]-Table6[[#This Row],[Order Dates]]</f>
        <v>6</v>
      </c>
      <c r="J1339" t="str">
        <f>_xlfn.XLOOKUP(Table6[[#This Row],[Product ID]],Product[Product ID],Product[Product Name],"ERROR",0)</f>
        <v>Gudbrandsdalsost</v>
      </c>
      <c r="K1339" t="str">
        <f>_xlfn.XLOOKUP(Table6[[#This Row],[Product Name]],Product[Product Name],Product[Category],"ERROR",0)</f>
        <v>Dairy Products</v>
      </c>
      <c r="L1339" t="str">
        <f>_xlfn.XLOOKUP(Table6[[#This Row],[Order ID]],Table5[OrderID],Table5[ShipmentMode],"Error",0)</f>
        <v>DHL</v>
      </c>
    </row>
    <row r="1340" spans="2:12">
      <c r="B1340">
        <v>1339</v>
      </c>
      <c r="C1340">
        <v>10756</v>
      </c>
      <c r="D1340" t="s">
        <v>696</v>
      </c>
      <c r="E1340">
        <v>21</v>
      </c>
      <c r="F1340" t="s">
        <v>1433</v>
      </c>
      <c r="G1340" s="1">
        <f>DATE(LEFT(Table6[[#This Row],[Shipment Date]],4), MID(Table6[[#This Row],[Shipment Date]],5,2), RIGHT(Table6[[#This Row],[Shipment Date]],2))</f>
        <v>42706</v>
      </c>
      <c r="H1340" s="9">
        <f>_xlfn.XLOOKUP(Table6[[#This Row],[Order ID]],Table5[OrderID],Table5[OrderDate],"Error",0)</f>
        <v>42701</v>
      </c>
      <c r="I1340" s="6">
        <f>Table6[[#This Row],['[Formatted'] Shipment Dates]]-Table6[[#This Row],[Order Dates]]</f>
        <v>5</v>
      </c>
      <c r="J1340" t="str">
        <f>_xlfn.XLOOKUP(Table6[[#This Row],[Product ID]],Product[Product ID],Product[Product Name],"ERROR",0)</f>
        <v>Carnarvon Tigers</v>
      </c>
      <c r="K1340" t="str">
        <f>_xlfn.XLOOKUP(Table6[[#This Row],[Product Name]],Product[Product Name],Product[Category],"ERROR",0)</f>
        <v>Seafood</v>
      </c>
      <c r="L1340" t="str">
        <f>_xlfn.XLOOKUP(Table6[[#This Row],[Order ID]],Table5[OrderID],Table5[ShipmentMode],"Error",0)</f>
        <v>DHL</v>
      </c>
    </row>
    <row r="1341" spans="2:12">
      <c r="B1341">
        <v>1340</v>
      </c>
      <c r="C1341">
        <v>10756</v>
      </c>
      <c r="D1341" t="s">
        <v>744</v>
      </c>
      <c r="E1341">
        <v>20</v>
      </c>
      <c r="F1341" t="s">
        <v>1433</v>
      </c>
      <c r="G1341" s="1">
        <f>DATE(LEFT(Table6[[#This Row],[Shipment Date]],4), MID(Table6[[#This Row],[Shipment Date]],5,2), RIGHT(Table6[[#This Row],[Shipment Date]],2))</f>
        <v>42706</v>
      </c>
      <c r="H1341" s="9">
        <f>_xlfn.XLOOKUP(Table6[[#This Row],[Order ID]],Table5[OrderID],Table5[OrderDate],"Error",0)</f>
        <v>42701</v>
      </c>
      <c r="I1341" s="6">
        <f>Table6[[#This Row],['[Formatted'] Shipment Dates]]-Table6[[#This Row],[Order Dates]]</f>
        <v>5</v>
      </c>
      <c r="J1341" t="str">
        <f>_xlfn.XLOOKUP(Table6[[#This Row],[Product ID]],Product[Product ID],Product[Product Name],"ERROR",0)</f>
        <v>Inlagd Sill</v>
      </c>
      <c r="K1341" t="str">
        <f>_xlfn.XLOOKUP(Table6[[#This Row],[Product Name]],Product[Product Name],Product[Category],"ERROR",0)</f>
        <v>Seafood</v>
      </c>
      <c r="L1341" t="str">
        <f>_xlfn.XLOOKUP(Table6[[#This Row],[Order ID]],Table5[OrderID],Table5[ShipmentMode],"Error",0)</f>
        <v>DHL</v>
      </c>
    </row>
    <row r="1342" spans="2:12">
      <c r="B1342">
        <v>1341</v>
      </c>
      <c r="C1342">
        <v>10756</v>
      </c>
      <c r="D1342" t="s">
        <v>828</v>
      </c>
      <c r="E1342">
        <v>6</v>
      </c>
      <c r="F1342" t="s">
        <v>1433</v>
      </c>
      <c r="G1342" s="1">
        <f>DATE(LEFT(Table6[[#This Row],[Shipment Date]],4), MID(Table6[[#This Row],[Shipment Date]],5,2), RIGHT(Table6[[#This Row],[Shipment Date]],2))</f>
        <v>42706</v>
      </c>
      <c r="H1342" s="9">
        <f>_xlfn.XLOOKUP(Table6[[#This Row],[Order ID]],Table5[OrderID],Table5[OrderDate],"Error",0)</f>
        <v>42701</v>
      </c>
      <c r="I1342" s="6">
        <f>Table6[[#This Row],['[Formatted'] Shipment Dates]]-Table6[[#This Row],[Order Dates]]</f>
        <v>5</v>
      </c>
      <c r="J1342" t="str">
        <f>_xlfn.XLOOKUP(Table6[[#This Row],[Product ID]],Product[Product ID],Product[Product Name],"ERROR",0)</f>
        <v>Scottish Longbreads</v>
      </c>
      <c r="K1342" t="str">
        <f>_xlfn.XLOOKUP(Table6[[#This Row],[Product Name]],Product[Product Name],Product[Category],"ERROR",0)</f>
        <v>Desserts</v>
      </c>
      <c r="L1342" t="str">
        <f>_xlfn.XLOOKUP(Table6[[#This Row],[Order ID]],Table5[OrderID],Table5[ShipmentMode],"Error",0)</f>
        <v>DHL</v>
      </c>
    </row>
    <row r="1343" spans="2:12">
      <c r="B1343">
        <v>1342</v>
      </c>
      <c r="C1343">
        <v>10756</v>
      </c>
      <c r="D1343" t="s">
        <v>831</v>
      </c>
      <c r="E1343">
        <v>20</v>
      </c>
      <c r="F1343" t="s">
        <v>1434</v>
      </c>
      <c r="G1343" s="1">
        <f>DATE(LEFT(Table6[[#This Row],[Shipment Date]],4), MID(Table6[[#This Row],[Shipment Date]],5,2), RIGHT(Table6[[#This Row],[Shipment Date]],2))</f>
        <v>42719</v>
      </c>
      <c r="H1343" s="9">
        <f>_xlfn.XLOOKUP(Table6[[#This Row],[Order ID]],Table5[OrderID],Table5[OrderDate],"Error",0)</f>
        <v>42701</v>
      </c>
      <c r="I1343" s="6">
        <f>Table6[[#This Row],['[Formatted'] Shipment Dates]]-Table6[[#This Row],[Order Dates]]</f>
        <v>18</v>
      </c>
      <c r="J1343" t="str">
        <f>_xlfn.XLOOKUP(Table6[[#This Row],[Product ID]],Product[Product ID],Product[Product Name],"ERROR",0)</f>
        <v>Gudbrandsdalsost</v>
      </c>
      <c r="K1343" t="str">
        <f>_xlfn.XLOOKUP(Table6[[#This Row],[Product Name]],Product[Product Name],Product[Category],"ERROR",0)</f>
        <v>Dairy Products</v>
      </c>
      <c r="L1343" t="str">
        <f>_xlfn.XLOOKUP(Table6[[#This Row],[Order ID]],Table5[OrderID],Table5[ShipmentMode],"Error",0)</f>
        <v>DHL</v>
      </c>
    </row>
    <row r="1344" spans="2:12">
      <c r="B1344">
        <v>1343</v>
      </c>
      <c r="C1344">
        <v>10757</v>
      </c>
      <c r="D1344" t="s">
        <v>739</v>
      </c>
      <c r="E1344">
        <v>30</v>
      </c>
      <c r="F1344" t="s">
        <v>1434</v>
      </c>
      <c r="G1344" s="1">
        <f>DATE(LEFT(Table6[[#This Row],[Shipment Date]],4), MID(Table6[[#This Row],[Shipment Date]],5,2), RIGHT(Table6[[#This Row],[Shipment Date]],2))</f>
        <v>42719</v>
      </c>
      <c r="H1344" s="9">
        <f>_xlfn.XLOOKUP(Table6[[#This Row],[Order ID]],Table5[OrderID],Table5[OrderDate],"Error",0)</f>
        <v>42701</v>
      </c>
      <c r="I1344" s="6">
        <f>Table6[[#This Row],['[Formatted'] Shipment Dates]]-Table6[[#This Row],[Order Dates]]</f>
        <v>18</v>
      </c>
      <c r="J1344" t="str">
        <f>_xlfn.XLOOKUP(Table6[[#This Row],[Product ID]],Product[Product ID],Product[Product Name],"ERROR",0)</f>
        <v>Sasquatch Ale</v>
      </c>
      <c r="K1344" t="str">
        <f>_xlfn.XLOOKUP(Table6[[#This Row],[Product Name]],Product[Product Name],Product[Category],"ERROR",0)</f>
        <v xml:space="preserve">Drinks </v>
      </c>
      <c r="L1344" t="str">
        <f>_xlfn.XLOOKUP(Table6[[#This Row],[Order ID]],Table5[OrderID],Table5[ShipmentMode],"Error",0)</f>
        <v>DHL Express</v>
      </c>
    </row>
    <row r="1345" spans="2:12">
      <c r="B1345">
        <v>1344</v>
      </c>
      <c r="C1345">
        <v>10757</v>
      </c>
      <c r="D1345" t="s">
        <v>804</v>
      </c>
      <c r="E1345">
        <v>7</v>
      </c>
      <c r="F1345" t="s">
        <v>1434</v>
      </c>
      <c r="G1345" s="1">
        <f>DATE(LEFT(Table6[[#This Row],[Shipment Date]],4), MID(Table6[[#This Row],[Shipment Date]],5,2), RIGHT(Table6[[#This Row],[Shipment Date]],2))</f>
        <v>42719</v>
      </c>
      <c r="H1345" s="9">
        <f>_xlfn.XLOOKUP(Table6[[#This Row],[Order ID]],Table5[OrderID],Table5[OrderDate],"Error",0)</f>
        <v>42701</v>
      </c>
      <c r="I1345" s="6">
        <f>Table6[[#This Row],['[Formatted'] Shipment Dates]]-Table6[[#This Row],[Order Dates]]</f>
        <v>18</v>
      </c>
      <c r="J1345" t="str">
        <f>_xlfn.XLOOKUP(Table6[[#This Row],[Product ID]],Product[Product ID],Product[Product Name],"ERROR",0)</f>
        <v>Raclette Courdavault</v>
      </c>
      <c r="K1345" t="str">
        <f>_xlfn.XLOOKUP(Table6[[#This Row],[Product Name]],Product[Product Name],Product[Category],"ERROR",0)</f>
        <v>Dairy Products</v>
      </c>
      <c r="L1345" t="str">
        <f>_xlfn.XLOOKUP(Table6[[#This Row],[Order ID]],Table5[OrderID],Table5[ShipmentMode],"Error",0)</f>
        <v>DHL Express</v>
      </c>
    </row>
    <row r="1346" spans="2:12">
      <c r="B1346">
        <v>1345</v>
      </c>
      <c r="C1346">
        <v>10757</v>
      </c>
      <c r="D1346" t="s">
        <v>813</v>
      </c>
      <c r="E1346">
        <v>30</v>
      </c>
      <c r="F1346" t="s">
        <v>1434</v>
      </c>
      <c r="G1346" s="1">
        <f>DATE(LEFT(Table6[[#This Row],[Shipment Date]],4), MID(Table6[[#This Row],[Shipment Date]],5,2), RIGHT(Table6[[#This Row],[Shipment Date]],2))</f>
        <v>42719</v>
      </c>
      <c r="H1346" s="9">
        <f>_xlfn.XLOOKUP(Table6[[#This Row],[Order ID]],Table5[OrderID],Table5[OrderDate],"Error",0)</f>
        <v>42701</v>
      </c>
      <c r="I1346" s="6">
        <f>Table6[[#This Row],['[Formatted'] Shipment Dates]]-Table6[[#This Row],[Order Dates]]</f>
        <v>18</v>
      </c>
      <c r="J1346" t="str">
        <f>_xlfn.XLOOKUP(Table6[[#This Row],[Product ID]],Product[Product ID],Product[Product Name],"ERROR",0)</f>
        <v>Tarte au sucre</v>
      </c>
      <c r="K1346" t="str">
        <f>_xlfn.XLOOKUP(Table6[[#This Row],[Product Name]],Product[Product Name],Product[Category],"ERROR",0)</f>
        <v>Desserts</v>
      </c>
      <c r="L1346" t="str">
        <f>_xlfn.XLOOKUP(Table6[[#This Row],[Order ID]],Table5[OrderID],Table5[ShipmentMode],"Error",0)</f>
        <v>DHL Express</v>
      </c>
    </row>
    <row r="1347" spans="2:12">
      <c r="B1347">
        <v>1346</v>
      </c>
      <c r="C1347">
        <v>10757</v>
      </c>
      <c r="D1347" t="s">
        <v>819</v>
      </c>
      <c r="E1347">
        <v>24</v>
      </c>
      <c r="F1347" t="s">
        <v>1435</v>
      </c>
      <c r="G1347" s="1">
        <f>DATE(LEFT(Table6[[#This Row],[Shipment Date]],4), MID(Table6[[#This Row],[Shipment Date]],5,2), RIGHT(Table6[[#This Row],[Shipment Date]],2))</f>
        <v>42708</v>
      </c>
      <c r="H1347" s="9">
        <f>_xlfn.XLOOKUP(Table6[[#This Row],[Order ID]],Table5[OrderID],Table5[OrderDate],"Error",0)</f>
        <v>42701</v>
      </c>
      <c r="I1347" s="6">
        <f>Table6[[#This Row],['[Formatted'] Shipment Dates]]-Table6[[#This Row],[Order Dates]]</f>
        <v>7</v>
      </c>
      <c r="J1347" t="str">
        <f>_xlfn.XLOOKUP(Table6[[#This Row],[Product ID]],Product[Product ID],Product[Product Name],"ERROR",0)</f>
        <v>Wimmers gute Semmelknödel</v>
      </c>
      <c r="K1347" t="str">
        <f>_xlfn.XLOOKUP(Table6[[#This Row],[Product Name]],Product[Product Name],Product[Category],"ERROR",0)</f>
        <v xml:space="preserve">Grains/ Cereals </v>
      </c>
      <c r="L1347" t="str">
        <f>_xlfn.XLOOKUP(Table6[[#This Row],[Order ID]],Table5[OrderID],Table5[ShipmentMode],"Error",0)</f>
        <v>DHL Express</v>
      </c>
    </row>
    <row r="1348" spans="2:12">
      <c r="B1348">
        <v>1347</v>
      </c>
      <c r="C1348">
        <v>10758</v>
      </c>
      <c r="D1348" t="s">
        <v>717</v>
      </c>
      <c r="E1348">
        <v>20</v>
      </c>
      <c r="F1348" t="s">
        <v>1435</v>
      </c>
      <c r="G1348" s="1">
        <f>DATE(LEFT(Table6[[#This Row],[Shipment Date]],4), MID(Table6[[#This Row],[Shipment Date]],5,2), RIGHT(Table6[[#This Row],[Shipment Date]],2))</f>
        <v>42708</v>
      </c>
      <c r="H1348" s="9">
        <f>_xlfn.XLOOKUP(Table6[[#This Row],[Order ID]],Table5[OrderID],Table5[OrderDate],"Error",0)</f>
        <v>42702</v>
      </c>
      <c r="I1348" s="6">
        <f>Table6[[#This Row],['[Formatted'] Shipment Dates]]-Table6[[#This Row],[Order Dates]]</f>
        <v>6</v>
      </c>
      <c r="J1348" t="str">
        <f>_xlfn.XLOOKUP(Table6[[#This Row],[Product ID]],Product[Product ID],Product[Product Name],"ERROR",0)</f>
        <v>Gumbär Gummibärchen</v>
      </c>
      <c r="K1348" t="str">
        <f>_xlfn.XLOOKUP(Table6[[#This Row],[Product Name]],Product[Product Name],Product[Category],"ERROR",0)</f>
        <v>Desserts</v>
      </c>
      <c r="L1348" t="str">
        <f>_xlfn.XLOOKUP(Table6[[#This Row],[Order ID]],Table5[OrderID],Table5[ShipmentMode],"Error",0)</f>
        <v>UPS</v>
      </c>
    </row>
    <row r="1349" spans="2:12">
      <c r="B1349">
        <v>1348</v>
      </c>
      <c r="C1349">
        <v>10758</v>
      </c>
      <c r="D1349" t="s">
        <v>787</v>
      </c>
      <c r="E1349">
        <v>60</v>
      </c>
      <c r="F1349" t="s">
        <v>1435</v>
      </c>
      <c r="G1349" s="1">
        <f>DATE(LEFT(Table6[[#This Row],[Shipment Date]],4), MID(Table6[[#This Row],[Shipment Date]],5,2), RIGHT(Table6[[#This Row],[Shipment Date]],2))</f>
        <v>42708</v>
      </c>
      <c r="H1349" s="9">
        <f>_xlfn.XLOOKUP(Table6[[#This Row],[Order ID]],Table5[OrderID],Table5[OrderDate],"Error",0)</f>
        <v>42702</v>
      </c>
      <c r="I1349" s="6">
        <f>Table6[[#This Row],['[Formatted'] Shipment Dates]]-Table6[[#This Row],[Order Dates]]</f>
        <v>6</v>
      </c>
      <c r="J1349" t="str">
        <f>_xlfn.XLOOKUP(Table6[[#This Row],[Product ID]],Product[Product ID],Product[Product Name],"ERROR",0)</f>
        <v>Filo Mix</v>
      </c>
      <c r="K1349" t="str">
        <f>_xlfn.XLOOKUP(Table6[[#This Row],[Product Name]],Product[Product Name],Product[Category],"ERROR",0)</f>
        <v xml:space="preserve">Grains/ Cereals </v>
      </c>
      <c r="L1349" t="str">
        <f>_xlfn.XLOOKUP(Table6[[#This Row],[Order ID]],Table5[OrderID],Table5[ShipmentMode],"Error",0)</f>
        <v>UPS</v>
      </c>
    </row>
    <row r="1350" spans="2:12">
      <c r="B1350">
        <v>1349</v>
      </c>
      <c r="C1350">
        <v>10758</v>
      </c>
      <c r="D1350" t="s">
        <v>833</v>
      </c>
      <c r="E1350">
        <v>40</v>
      </c>
      <c r="F1350" t="s">
        <v>1436</v>
      </c>
      <c r="G1350" s="1">
        <f>DATE(LEFT(Table6[[#This Row],[Shipment Date]],4), MID(Table6[[#This Row],[Shipment Date]],5,2), RIGHT(Table6[[#This Row],[Shipment Date]],2))</f>
        <v>42716</v>
      </c>
      <c r="H1350" s="9">
        <f>_xlfn.XLOOKUP(Table6[[#This Row],[Order ID]],Table5[OrderID],Table5[OrderDate],"Error",0)</f>
        <v>42702</v>
      </c>
      <c r="I1350" s="6">
        <f>Table6[[#This Row],['[Formatted'] Shipment Dates]]-Table6[[#This Row],[Order Dates]]</f>
        <v>14</v>
      </c>
      <c r="J1350" t="str">
        <f>_xlfn.XLOOKUP(Table6[[#This Row],[Product ID]],Product[Product ID],Product[Product Name],"ERROR",0)</f>
        <v>Outback Lager</v>
      </c>
      <c r="K1350" t="str">
        <f>_xlfn.XLOOKUP(Table6[[#This Row],[Product Name]],Product[Product Name],Product[Category],"ERROR",0)</f>
        <v xml:space="preserve">Drinks </v>
      </c>
      <c r="L1350" t="str">
        <f>_xlfn.XLOOKUP(Table6[[#This Row],[Order ID]],Table5[OrderID],Table5[ShipmentMode],"Error",0)</f>
        <v>UPS</v>
      </c>
    </row>
    <row r="1351" spans="2:12">
      <c r="B1351">
        <v>1350</v>
      </c>
      <c r="C1351">
        <v>10759</v>
      </c>
      <c r="D1351" t="s">
        <v>734</v>
      </c>
      <c r="E1351">
        <v>10</v>
      </c>
      <c r="F1351" t="s">
        <v>1437</v>
      </c>
      <c r="G1351" s="1">
        <f>DATE(LEFT(Table6[[#This Row],[Shipment Date]],4), MID(Table6[[#This Row],[Shipment Date]],5,2), RIGHT(Table6[[#This Row],[Shipment Date]],2))</f>
        <v>42714</v>
      </c>
      <c r="H1351" s="9">
        <f>_xlfn.XLOOKUP(Table6[[#This Row],[Order ID]],Table5[OrderID],Table5[OrderDate],"Error",0)</f>
        <v>42702</v>
      </c>
      <c r="I1351" s="6">
        <f>Table6[[#This Row],['[Formatted'] Shipment Dates]]-Table6[[#This Row],[Order Dates]]</f>
        <v>12</v>
      </c>
      <c r="J1351" t="str">
        <f>_xlfn.XLOOKUP(Table6[[#This Row],[Product ID]],Product[Product ID],Product[Product Name],"ERROR",0)</f>
        <v>Mascarpone Fabioli</v>
      </c>
      <c r="K1351" t="str">
        <f>_xlfn.XLOOKUP(Table6[[#This Row],[Product Name]],Product[Product Name],Product[Category],"ERROR",0)</f>
        <v>Dairy Products</v>
      </c>
      <c r="L1351" t="str">
        <f>_xlfn.XLOOKUP(Table6[[#This Row],[Order ID]],Table5[OrderID],Table5[ShipmentMode],"Error",0)</f>
        <v>UPS</v>
      </c>
    </row>
    <row r="1352" spans="2:12">
      <c r="B1352">
        <v>1351</v>
      </c>
      <c r="C1352">
        <v>10760</v>
      </c>
      <c r="D1352" t="s">
        <v>714</v>
      </c>
      <c r="E1352">
        <v>12</v>
      </c>
      <c r="F1352" t="s">
        <v>1437</v>
      </c>
      <c r="G1352" s="1">
        <f>DATE(LEFT(Table6[[#This Row],[Shipment Date]],4), MID(Table6[[#This Row],[Shipment Date]],5,2), RIGHT(Table6[[#This Row],[Shipment Date]],2))</f>
        <v>42714</v>
      </c>
      <c r="H1352" s="9">
        <f>_xlfn.XLOOKUP(Table6[[#This Row],[Order ID]],Table5[OrderID],Table5[OrderDate],"Error",0)</f>
        <v>42705</v>
      </c>
      <c r="I1352" s="6">
        <f>Table6[[#This Row],['[Formatted'] Shipment Dates]]-Table6[[#This Row],[Order Dates]]</f>
        <v>9</v>
      </c>
      <c r="J1352" t="str">
        <f>_xlfn.XLOOKUP(Table6[[#This Row],[Product ID]],Product[Product ID],Product[Product Name],"ERROR",0)</f>
        <v>NuNuCa Nuß-Nougat-Creme</v>
      </c>
      <c r="K1352" t="str">
        <f>_xlfn.XLOOKUP(Table6[[#This Row],[Product Name]],Product[Product Name],Product[Category],"ERROR",0)</f>
        <v>Desserts</v>
      </c>
      <c r="L1352" t="str">
        <f>_xlfn.XLOOKUP(Table6[[#This Row],[Order ID]],Table5[OrderID],Table5[ShipmentMode],"Error",0)</f>
        <v>DHL Express</v>
      </c>
    </row>
    <row r="1353" spans="2:12">
      <c r="B1353">
        <v>1352</v>
      </c>
      <c r="C1353">
        <v>10760</v>
      </c>
      <c r="D1353" t="s">
        <v>720</v>
      </c>
      <c r="E1353">
        <v>40</v>
      </c>
      <c r="F1353" t="s">
        <v>1437</v>
      </c>
      <c r="G1353" s="1">
        <f>DATE(LEFT(Table6[[#This Row],[Shipment Date]],4), MID(Table6[[#This Row],[Shipment Date]],5,2), RIGHT(Table6[[#This Row],[Shipment Date]],2))</f>
        <v>42714</v>
      </c>
      <c r="H1353" s="9">
        <f>_xlfn.XLOOKUP(Table6[[#This Row],[Order ID]],Table5[OrderID],Table5[OrderDate],"Error",0)</f>
        <v>42705</v>
      </c>
      <c r="I1353" s="6">
        <f>Table6[[#This Row],['[Formatted'] Shipment Dates]]-Table6[[#This Row],[Order Dates]]</f>
        <v>9</v>
      </c>
      <c r="J1353" t="str">
        <f>_xlfn.XLOOKUP(Table6[[#This Row],[Product ID]],Product[Product ID],Product[Product Name],"ERROR",0)</f>
        <v>Schoggi Schokolade</v>
      </c>
      <c r="K1353" t="str">
        <f>_xlfn.XLOOKUP(Table6[[#This Row],[Product Name]],Product[Product Name],Product[Category],"ERROR",0)</f>
        <v>Desserts</v>
      </c>
      <c r="L1353" t="str">
        <f>_xlfn.XLOOKUP(Table6[[#This Row],[Order ID]],Table5[OrderID],Table5[ShipmentMode],"Error",0)</f>
        <v>DHL Express</v>
      </c>
    </row>
    <row r="1354" spans="2:12">
      <c r="B1354">
        <v>1353</v>
      </c>
      <c r="C1354">
        <v>10760</v>
      </c>
      <c r="D1354" t="s">
        <v>762</v>
      </c>
      <c r="E1354">
        <v>30</v>
      </c>
      <c r="F1354" t="s">
        <v>1438</v>
      </c>
      <c r="G1354" s="1">
        <f>DATE(LEFT(Table6[[#This Row],[Shipment Date]],4), MID(Table6[[#This Row],[Shipment Date]],5,2), RIGHT(Table6[[#This Row],[Shipment Date]],2))</f>
        <v>42712</v>
      </c>
      <c r="H1354" s="9">
        <f>_xlfn.XLOOKUP(Table6[[#This Row],[Order ID]],Table5[OrderID],Table5[OrderDate],"Error",0)</f>
        <v>42705</v>
      </c>
      <c r="I1354" s="6">
        <f>Table6[[#This Row],['[Formatted'] Shipment Dates]]-Table6[[#This Row],[Order Dates]]</f>
        <v>7</v>
      </c>
      <c r="J1354" t="str">
        <f>_xlfn.XLOOKUP(Table6[[#This Row],[Product ID]],Product[Product ID],Product[Product Name],"ERROR",0)</f>
        <v>Ipoh Coffee</v>
      </c>
      <c r="K1354" t="str">
        <f>_xlfn.XLOOKUP(Table6[[#This Row],[Product Name]],Product[Product Name],Product[Category],"ERROR",0)</f>
        <v xml:space="preserve">Drinks </v>
      </c>
      <c r="L1354" t="str">
        <f>_xlfn.XLOOKUP(Table6[[#This Row],[Order ID]],Table5[OrderID],Table5[ShipmentMode],"Error",0)</f>
        <v>DHL Express</v>
      </c>
    </row>
    <row r="1355" spans="2:12">
      <c r="B1355">
        <v>1354</v>
      </c>
      <c r="C1355">
        <v>10761</v>
      </c>
      <c r="D1355" t="s">
        <v>714</v>
      </c>
      <c r="E1355">
        <v>35</v>
      </c>
      <c r="F1355" t="s">
        <v>1438</v>
      </c>
      <c r="G1355" s="1">
        <f>DATE(LEFT(Table6[[#This Row],[Shipment Date]],4), MID(Table6[[#This Row],[Shipment Date]],5,2), RIGHT(Table6[[#This Row],[Shipment Date]],2))</f>
        <v>42712</v>
      </c>
      <c r="H1355" s="9">
        <f>_xlfn.XLOOKUP(Table6[[#This Row],[Order ID]],Table5[OrderID],Table5[OrderDate],"Error",0)</f>
        <v>42706</v>
      </c>
      <c r="I1355" s="6">
        <f>Table6[[#This Row],['[Formatted'] Shipment Dates]]-Table6[[#This Row],[Order Dates]]</f>
        <v>6</v>
      </c>
      <c r="J1355" t="str">
        <f>_xlfn.XLOOKUP(Table6[[#This Row],[Product ID]],Product[Product ID],Product[Product Name],"ERROR",0)</f>
        <v>NuNuCa Nuß-Nougat-Creme</v>
      </c>
      <c r="K1355" t="str">
        <f>_xlfn.XLOOKUP(Table6[[#This Row],[Product Name]],Product[Product Name],Product[Category],"ERROR",0)</f>
        <v>Desserts</v>
      </c>
      <c r="L1355" t="str">
        <f>_xlfn.XLOOKUP(Table6[[#This Row],[Order ID]],Table5[OrderID],Table5[ShipmentMode],"Error",0)</f>
        <v>DHL</v>
      </c>
    </row>
    <row r="1356" spans="2:12">
      <c r="B1356">
        <v>1355</v>
      </c>
      <c r="C1356">
        <v>10761</v>
      </c>
      <c r="D1356" t="s">
        <v>845</v>
      </c>
      <c r="E1356">
        <v>18</v>
      </c>
      <c r="F1356" t="s">
        <v>1439</v>
      </c>
      <c r="G1356" s="1">
        <f>DATE(LEFT(Table6[[#This Row],[Shipment Date]],4), MID(Table6[[#This Row],[Shipment Date]],5,2), RIGHT(Table6[[#This Row],[Shipment Date]],2))</f>
        <v>42713</v>
      </c>
      <c r="H1356" s="9">
        <f>_xlfn.XLOOKUP(Table6[[#This Row],[Order ID]],Table5[OrderID],Table5[OrderDate],"Error",0)</f>
        <v>42706</v>
      </c>
      <c r="I1356" s="6">
        <f>Table6[[#This Row],['[Formatted'] Shipment Dates]]-Table6[[#This Row],[Order Dates]]</f>
        <v>7</v>
      </c>
      <c r="J1356" t="str">
        <f>_xlfn.XLOOKUP(Table6[[#This Row],[Product ID]],Product[Product ID],Product[Product Name],"ERROR",0)</f>
        <v>Rhönbräu Klosterbier</v>
      </c>
      <c r="K1356" t="str">
        <f>_xlfn.XLOOKUP(Table6[[#This Row],[Product Name]],Product[Product Name],Product[Category],"ERROR",0)</f>
        <v xml:space="preserve">Drinks </v>
      </c>
      <c r="L1356" t="str">
        <f>_xlfn.XLOOKUP(Table6[[#This Row],[Order ID]],Table5[OrderID],Table5[ShipmentMode],"Error",0)</f>
        <v>DHL</v>
      </c>
    </row>
    <row r="1357" spans="2:12">
      <c r="B1357">
        <v>1356</v>
      </c>
      <c r="C1357">
        <v>10762</v>
      </c>
      <c r="D1357" t="s">
        <v>752</v>
      </c>
      <c r="E1357">
        <v>16</v>
      </c>
      <c r="F1357" t="s">
        <v>1439</v>
      </c>
      <c r="G1357" s="1">
        <f>DATE(LEFT(Table6[[#This Row],[Shipment Date]],4), MID(Table6[[#This Row],[Shipment Date]],5,2), RIGHT(Table6[[#This Row],[Shipment Date]],2))</f>
        <v>42713</v>
      </c>
      <c r="H1357" s="9">
        <f>_xlfn.XLOOKUP(Table6[[#This Row],[Order ID]],Table5[OrderID],Table5[OrderDate],"Error",0)</f>
        <v>42706</v>
      </c>
      <c r="I1357" s="6">
        <f>Table6[[#This Row],['[Formatted'] Shipment Dates]]-Table6[[#This Row],[Order Dates]]</f>
        <v>7</v>
      </c>
      <c r="J1357" t="str">
        <f>_xlfn.XLOOKUP(Table6[[#This Row],[Product ID]],Product[Product ID],Product[Product Name],"ERROR",0)</f>
        <v>Chartreuse verte</v>
      </c>
      <c r="K1357" t="str">
        <f>_xlfn.XLOOKUP(Table6[[#This Row],[Product Name]],Product[Product Name],Product[Category],"ERROR",0)</f>
        <v xml:space="preserve">Drinks </v>
      </c>
      <c r="L1357" t="str">
        <f>_xlfn.XLOOKUP(Table6[[#This Row],[Order ID]],Table5[OrderID],Table5[ShipmentMode],"Error",0)</f>
        <v>DHL Express</v>
      </c>
    </row>
    <row r="1358" spans="2:12">
      <c r="B1358">
        <v>1357</v>
      </c>
      <c r="C1358">
        <v>10762</v>
      </c>
      <c r="D1358" t="s">
        <v>772</v>
      </c>
      <c r="E1358">
        <v>30</v>
      </c>
      <c r="F1358" t="s">
        <v>1439</v>
      </c>
      <c r="G1358" s="1">
        <f>DATE(LEFT(Table6[[#This Row],[Shipment Date]],4), MID(Table6[[#This Row],[Shipment Date]],5,2), RIGHT(Table6[[#This Row],[Shipment Date]],2))</f>
        <v>42713</v>
      </c>
      <c r="H1358" s="9">
        <f>_xlfn.XLOOKUP(Table6[[#This Row],[Order ID]],Table5[OrderID],Table5[OrderDate],"Error",0)</f>
        <v>42706</v>
      </c>
      <c r="I1358" s="6">
        <f>Table6[[#This Row],['[Formatted'] Shipment Dates]]-Table6[[#This Row],[Order Dates]]</f>
        <v>7</v>
      </c>
      <c r="J1358" t="str">
        <f>_xlfn.XLOOKUP(Table6[[#This Row],[Product ID]],Product[Product ID],Product[Product Name],"ERROR",0)</f>
        <v>Zaanse koeken</v>
      </c>
      <c r="K1358" t="str">
        <f>_xlfn.XLOOKUP(Table6[[#This Row],[Product Name]],Product[Product Name],Product[Category],"ERROR",0)</f>
        <v>Desserts</v>
      </c>
      <c r="L1358" t="str">
        <f>_xlfn.XLOOKUP(Table6[[#This Row],[Order ID]],Table5[OrderID],Table5[ShipmentMode],"Error",0)</f>
        <v>DHL Express</v>
      </c>
    </row>
    <row r="1359" spans="2:12">
      <c r="B1359">
        <v>1358</v>
      </c>
      <c r="C1359">
        <v>10762</v>
      </c>
      <c r="D1359" t="s">
        <v>784</v>
      </c>
      <c r="E1359">
        <v>28</v>
      </c>
      <c r="F1359" t="s">
        <v>1439</v>
      </c>
      <c r="G1359" s="1">
        <f>DATE(LEFT(Table6[[#This Row],[Shipment Date]],4), MID(Table6[[#This Row],[Shipment Date]],5,2), RIGHT(Table6[[#This Row],[Shipment Date]],2))</f>
        <v>42713</v>
      </c>
      <c r="H1359" s="9">
        <f>_xlfn.XLOOKUP(Table6[[#This Row],[Order ID]],Table5[OrderID],Table5[OrderDate],"Error",0)</f>
        <v>42706</v>
      </c>
      <c r="I1359" s="6">
        <f>Table6[[#This Row],['[Formatted'] Shipment Dates]]-Table6[[#This Row],[Order Dates]]</f>
        <v>7</v>
      </c>
      <c r="J1359" t="str">
        <f>_xlfn.XLOOKUP(Table6[[#This Row],[Product ID]],Product[Product ID],Product[Product Name],"ERROR",0)</f>
        <v>Manjimup Dried Apples</v>
      </c>
      <c r="K1359" t="str">
        <f>_xlfn.XLOOKUP(Table6[[#This Row],[Product Name]],Product[Product Name],Product[Category],"ERROR",0)</f>
        <v xml:space="preserve">Produce </v>
      </c>
      <c r="L1359" t="str">
        <f>_xlfn.XLOOKUP(Table6[[#This Row],[Order ID]],Table5[OrderID],Table5[ShipmentMode],"Error",0)</f>
        <v>DHL Express</v>
      </c>
    </row>
    <row r="1360" spans="2:12">
      <c r="B1360">
        <v>1359</v>
      </c>
      <c r="C1360">
        <v>10762</v>
      </c>
      <c r="D1360" t="s">
        <v>796</v>
      </c>
      <c r="E1360">
        <v>60</v>
      </c>
      <c r="F1360" t="s">
        <v>1438</v>
      </c>
      <c r="G1360" s="1">
        <f>DATE(LEFT(Table6[[#This Row],[Shipment Date]],4), MID(Table6[[#This Row],[Shipment Date]],5,2), RIGHT(Table6[[#This Row],[Shipment Date]],2))</f>
        <v>42712</v>
      </c>
      <c r="H1360" s="9">
        <f>_xlfn.XLOOKUP(Table6[[#This Row],[Order ID]],Table5[OrderID],Table5[OrderDate],"Error",0)</f>
        <v>42706</v>
      </c>
      <c r="I1360" s="6">
        <f>Table6[[#This Row],['[Formatted'] Shipment Dates]]-Table6[[#This Row],[Order Dates]]</f>
        <v>6</v>
      </c>
      <c r="J1360" t="str">
        <f>_xlfn.XLOOKUP(Table6[[#This Row],[Product ID]],Product[Product ID],Product[Product Name],"ERROR",0)</f>
        <v>Gnocchi di nonna Alice</v>
      </c>
      <c r="K1360" t="str">
        <f>_xlfn.XLOOKUP(Table6[[#This Row],[Product Name]],Product[Product Name],Product[Category],"ERROR",0)</f>
        <v xml:space="preserve">Grains/ Cereals </v>
      </c>
      <c r="L1360" t="str">
        <f>_xlfn.XLOOKUP(Table6[[#This Row],[Order ID]],Table5[OrderID],Table5[ShipmentMode],"Error",0)</f>
        <v>DHL Express</v>
      </c>
    </row>
    <row r="1361" spans="2:12">
      <c r="B1361">
        <v>1360</v>
      </c>
      <c r="C1361">
        <v>10763</v>
      </c>
      <c r="D1361" t="s">
        <v>703</v>
      </c>
      <c r="E1361">
        <v>40</v>
      </c>
      <c r="F1361" t="s">
        <v>1438</v>
      </c>
      <c r="G1361" s="1">
        <f>DATE(LEFT(Table6[[#This Row],[Shipment Date]],4), MID(Table6[[#This Row],[Shipment Date]],5,2), RIGHT(Table6[[#This Row],[Shipment Date]],2))</f>
        <v>42712</v>
      </c>
      <c r="H1361" s="9">
        <f>_xlfn.XLOOKUP(Table6[[#This Row],[Order ID]],Table5[OrderID],Table5[OrderDate],"Error",0)</f>
        <v>42707</v>
      </c>
      <c r="I1361" s="6">
        <f>Table6[[#This Row],['[Formatted'] Shipment Dates]]-Table6[[#This Row],[Order Dates]]</f>
        <v>5</v>
      </c>
      <c r="J1361" t="str">
        <f>_xlfn.XLOOKUP(Table6[[#This Row],[Product ID]],Product[Product ID],Product[Product Name],"ERROR",0)</f>
        <v>Sir Rodney's Scones</v>
      </c>
      <c r="K1361" t="str">
        <f>_xlfn.XLOOKUP(Table6[[#This Row],[Product Name]],Product[Product Name],Product[Category],"ERROR",0)</f>
        <v>Desserts</v>
      </c>
      <c r="L1361" t="str">
        <f>_xlfn.XLOOKUP(Table6[[#This Row],[Order ID]],Table5[OrderID],Table5[ShipmentMode],"Error",0)</f>
        <v>UPS</v>
      </c>
    </row>
    <row r="1362" spans="2:12">
      <c r="B1362">
        <v>1361</v>
      </c>
      <c r="C1362">
        <v>10763</v>
      </c>
      <c r="D1362" t="s">
        <v>705</v>
      </c>
      <c r="E1362">
        <v>6</v>
      </c>
      <c r="F1362" t="s">
        <v>1438</v>
      </c>
      <c r="G1362" s="1">
        <f>DATE(LEFT(Table6[[#This Row],[Shipment Date]],4), MID(Table6[[#This Row],[Shipment Date]],5,2), RIGHT(Table6[[#This Row],[Shipment Date]],2))</f>
        <v>42712</v>
      </c>
      <c r="H1362" s="9">
        <f>_xlfn.XLOOKUP(Table6[[#This Row],[Order ID]],Table5[OrderID],Table5[OrderDate],"Error",0)</f>
        <v>42707</v>
      </c>
      <c r="I1362" s="6">
        <f>Table6[[#This Row],['[Formatted'] Shipment Dates]]-Table6[[#This Row],[Order Dates]]</f>
        <v>5</v>
      </c>
      <c r="J1362" t="str">
        <f>_xlfn.XLOOKUP(Table6[[#This Row],[Product ID]],Product[Product ID],Product[Product Name],"ERROR",0)</f>
        <v>Gustaf's Knäckebröd</v>
      </c>
      <c r="K1362" t="str">
        <f>_xlfn.XLOOKUP(Table6[[#This Row],[Product Name]],Product[Product Name],Product[Category],"ERROR",0)</f>
        <v xml:space="preserve">Grains/ Cereals </v>
      </c>
      <c r="L1362" t="str">
        <f>_xlfn.XLOOKUP(Table6[[#This Row],[Order ID]],Table5[OrderID],Table5[ShipmentMode],"Error",0)</f>
        <v>UPS</v>
      </c>
    </row>
    <row r="1363" spans="2:12">
      <c r="B1363">
        <v>1362</v>
      </c>
      <c r="C1363">
        <v>10763</v>
      </c>
      <c r="D1363" t="s">
        <v>711</v>
      </c>
      <c r="E1363">
        <v>20</v>
      </c>
      <c r="F1363" t="s">
        <v>1438</v>
      </c>
      <c r="G1363" s="1">
        <f>DATE(LEFT(Table6[[#This Row],[Shipment Date]],4), MID(Table6[[#This Row],[Shipment Date]],5,2), RIGHT(Table6[[#This Row],[Shipment Date]],2))</f>
        <v>42712</v>
      </c>
      <c r="H1363" s="9">
        <f>_xlfn.XLOOKUP(Table6[[#This Row],[Order ID]],Table5[OrderID],Table5[OrderDate],"Error",0)</f>
        <v>42707</v>
      </c>
      <c r="I1363" s="6">
        <f>Table6[[#This Row],['[Formatted'] Shipment Dates]]-Table6[[#This Row],[Order Dates]]</f>
        <v>5</v>
      </c>
      <c r="J1363" t="str">
        <f>_xlfn.XLOOKUP(Table6[[#This Row],[Product ID]],Product[Product ID],Product[Product Name],"ERROR",0)</f>
        <v>Guaraná Fantástica</v>
      </c>
      <c r="K1363" t="str">
        <f>_xlfn.XLOOKUP(Table6[[#This Row],[Product Name]],Product[Product Name],Product[Category],"ERROR",0)</f>
        <v xml:space="preserve">Drinks </v>
      </c>
      <c r="L1363" t="str">
        <f>_xlfn.XLOOKUP(Table6[[#This Row],[Order ID]],Table5[OrderID],Table5[ShipmentMode],"Error",0)</f>
        <v>UPS</v>
      </c>
    </row>
    <row r="1364" spans="2:12">
      <c r="B1364">
        <v>1363</v>
      </c>
      <c r="C1364">
        <v>10764</v>
      </c>
      <c r="D1364" t="s">
        <v>658</v>
      </c>
      <c r="E1364">
        <v>20</v>
      </c>
      <c r="F1364" t="s">
        <v>1438</v>
      </c>
      <c r="G1364" s="1">
        <f>DATE(LEFT(Table6[[#This Row],[Shipment Date]],4), MID(Table6[[#This Row],[Shipment Date]],5,2), RIGHT(Table6[[#This Row],[Shipment Date]],2))</f>
        <v>42712</v>
      </c>
      <c r="H1364" s="9">
        <f>_xlfn.XLOOKUP(Table6[[#This Row],[Order ID]],Table5[OrderID],Table5[OrderDate],"Error",0)</f>
        <v>42707</v>
      </c>
      <c r="I1364" s="6">
        <f>Table6[[#This Row],['[Formatted'] Shipment Dates]]-Table6[[#This Row],[Order Dates]]</f>
        <v>5</v>
      </c>
      <c r="J1364" t="str">
        <f>_xlfn.XLOOKUP(Table6[[#This Row],[Product ID]],Product[Product ID],Product[Product Name],"ERROR",0)</f>
        <v>Aniseed Syrup</v>
      </c>
      <c r="K1364" t="str">
        <f>_xlfn.XLOOKUP(Table6[[#This Row],[Product Name]],Product[Product Name],Product[Category],"ERROR",0)</f>
        <v>Condiments</v>
      </c>
      <c r="L1364" t="str">
        <f>_xlfn.XLOOKUP(Table6[[#This Row],[Order ID]],Table5[OrderID],Table5[ShipmentMode],"Error",0)</f>
        <v>UPS</v>
      </c>
    </row>
    <row r="1365" spans="2:12">
      <c r="B1365">
        <v>1364</v>
      </c>
      <c r="C1365">
        <v>10764</v>
      </c>
      <c r="D1365" t="s">
        <v>752</v>
      </c>
      <c r="E1365">
        <v>130</v>
      </c>
      <c r="F1365" t="s">
        <v>1439</v>
      </c>
      <c r="G1365" s="1">
        <f>DATE(LEFT(Table6[[#This Row],[Shipment Date]],4), MID(Table6[[#This Row],[Shipment Date]],5,2), RIGHT(Table6[[#This Row],[Shipment Date]],2))</f>
        <v>42713</v>
      </c>
      <c r="H1365" s="9">
        <f>_xlfn.XLOOKUP(Table6[[#This Row],[Order ID]],Table5[OrderID],Table5[OrderDate],"Error",0)</f>
        <v>42707</v>
      </c>
      <c r="I1365" s="6">
        <f>Table6[[#This Row],['[Formatted'] Shipment Dates]]-Table6[[#This Row],[Order Dates]]</f>
        <v>6</v>
      </c>
      <c r="J1365" t="str">
        <f>_xlfn.XLOOKUP(Table6[[#This Row],[Product ID]],Product[Product ID],Product[Product Name],"ERROR",0)</f>
        <v>Chartreuse verte</v>
      </c>
      <c r="K1365" t="str">
        <f>_xlfn.XLOOKUP(Table6[[#This Row],[Product Name]],Product[Product Name],Product[Category],"ERROR",0)</f>
        <v xml:space="preserve">Drinks </v>
      </c>
      <c r="L1365" t="str">
        <f>_xlfn.XLOOKUP(Table6[[#This Row],[Order ID]],Table5[OrderID],Table5[ShipmentMode],"Error",0)</f>
        <v>UPS</v>
      </c>
    </row>
    <row r="1366" spans="2:12">
      <c r="B1366">
        <v>1365</v>
      </c>
      <c r="C1366">
        <v>10765</v>
      </c>
      <c r="D1366" t="s">
        <v>821</v>
      </c>
      <c r="E1366">
        <v>80</v>
      </c>
      <c r="F1366" t="s">
        <v>1439</v>
      </c>
      <c r="G1366" s="1">
        <f>DATE(LEFT(Table6[[#This Row],[Shipment Date]],4), MID(Table6[[#This Row],[Shipment Date]],5,2), RIGHT(Table6[[#This Row],[Shipment Date]],2))</f>
        <v>42713</v>
      </c>
      <c r="H1366" s="9">
        <f>_xlfn.XLOOKUP(Table6[[#This Row],[Order ID]],Table5[OrderID],Table5[OrderDate],"Error",0)</f>
        <v>42708</v>
      </c>
      <c r="I1366" s="6">
        <f>Table6[[#This Row],['[Formatted'] Shipment Dates]]-Table6[[#This Row],[Order Dates]]</f>
        <v>5</v>
      </c>
      <c r="J1366" t="str">
        <f>_xlfn.XLOOKUP(Table6[[#This Row],[Product ID]],Product[Product ID],Product[Product Name],"ERROR",0)</f>
        <v>Louisiana Fiery Hot Pepper Sauce</v>
      </c>
      <c r="K1366" t="str">
        <f>_xlfn.XLOOKUP(Table6[[#This Row],[Product Name]],Product[Product Name],Product[Category],"ERROR",0)</f>
        <v>Condiments</v>
      </c>
      <c r="L1366" t="str">
        <f>_xlfn.XLOOKUP(Table6[[#This Row],[Order ID]],Table5[OrderID],Table5[ShipmentMode],"Error",0)</f>
        <v>UPS</v>
      </c>
    </row>
    <row r="1367" spans="2:12">
      <c r="B1367">
        <v>1366</v>
      </c>
      <c r="C1367">
        <v>10766</v>
      </c>
      <c r="D1367" t="s">
        <v>653</v>
      </c>
      <c r="E1367">
        <v>40</v>
      </c>
      <c r="F1367" t="s">
        <v>1439</v>
      </c>
      <c r="G1367" s="1">
        <f>DATE(LEFT(Table6[[#This Row],[Shipment Date]],4), MID(Table6[[#This Row],[Shipment Date]],5,2), RIGHT(Table6[[#This Row],[Shipment Date]],2))</f>
        <v>42713</v>
      </c>
      <c r="H1367" s="9">
        <f>_xlfn.XLOOKUP(Table6[[#This Row],[Order ID]],Table5[OrderID],Table5[OrderDate],"Error",0)</f>
        <v>42709</v>
      </c>
      <c r="I1367" s="6">
        <f>Table6[[#This Row],['[Formatted'] Shipment Dates]]-Table6[[#This Row],[Order Dates]]</f>
        <v>4</v>
      </c>
      <c r="J1367" t="str">
        <f>_xlfn.XLOOKUP(Table6[[#This Row],[Product ID]],Product[Product ID],Product[Product Name],"ERROR",0)</f>
        <v>Chang</v>
      </c>
      <c r="K1367" t="str">
        <f>_xlfn.XLOOKUP(Table6[[#This Row],[Product Name]],Product[Product Name],Product[Category],"ERROR",0)</f>
        <v xml:space="preserve">Drinks </v>
      </c>
      <c r="L1367" t="str">
        <f>_xlfn.XLOOKUP(Table6[[#This Row],[Order ID]],Table5[OrderID],Table5[ShipmentMode],"Error",0)</f>
        <v>DHL Express</v>
      </c>
    </row>
    <row r="1368" spans="2:12">
      <c r="B1368">
        <v>1367</v>
      </c>
      <c r="C1368">
        <v>10766</v>
      </c>
      <c r="D1368" t="s">
        <v>669</v>
      </c>
      <c r="E1368">
        <v>35</v>
      </c>
      <c r="F1368" t="s">
        <v>1439</v>
      </c>
      <c r="G1368" s="1">
        <f>DATE(LEFT(Table6[[#This Row],[Shipment Date]],4), MID(Table6[[#This Row],[Shipment Date]],5,2), RIGHT(Table6[[#This Row],[Shipment Date]],2))</f>
        <v>42713</v>
      </c>
      <c r="H1368" s="9">
        <f>_xlfn.XLOOKUP(Table6[[#This Row],[Order ID]],Table5[OrderID],Table5[OrderDate],"Error",0)</f>
        <v>42709</v>
      </c>
      <c r="I1368" s="6">
        <f>Table6[[#This Row],['[Formatted'] Shipment Dates]]-Table6[[#This Row],[Order Dates]]</f>
        <v>4</v>
      </c>
      <c r="J1368" t="str">
        <f>_xlfn.XLOOKUP(Table6[[#This Row],[Product ID]],Product[Product ID],Product[Product Name],"ERROR",0)</f>
        <v>Uncle Bob's Organic Dried Pears</v>
      </c>
      <c r="K1368" t="str">
        <f>_xlfn.XLOOKUP(Table6[[#This Row],[Product Name]],Product[Product Name],Product[Category],"ERROR",0)</f>
        <v xml:space="preserve">Produce </v>
      </c>
      <c r="L1368" t="str">
        <f>_xlfn.XLOOKUP(Table6[[#This Row],[Order ID]],Table5[OrderID],Table5[ShipmentMode],"Error",0)</f>
        <v>DHL Express</v>
      </c>
    </row>
    <row r="1369" spans="2:12">
      <c r="B1369">
        <v>1368</v>
      </c>
      <c r="C1369">
        <v>10766</v>
      </c>
      <c r="D1369" t="s">
        <v>828</v>
      </c>
      <c r="E1369">
        <v>40</v>
      </c>
      <c r="F1369" t="s">
        <v>1434</v>
      </c>
      <c r="G1369" s="1">
        <f>DATE(LEFT(Table6[[#This Row],[Shipment Date]],4), MID(Table6[[#This Row],[Shipment Date]],5,2), RIGHT(Table6[[#This Row],[Shipment Date]],2))</f>
        <v>42719</v>
      </c>
      <c r="H1369" s="9">
        <f>_xlfn.XLOOKUP(Table6[[#This Row],[Order ID]],Table5[OrderID],Table5[OrderDate],"Error",0)</f>
        <v>42709</v>
      </c>
      <c r="I1369" s="6">
        <f>Table6[[#This Row],['[Formatted'] Shipment Dates]]-Table6[[#This Row],[Order Dates]]</f>
        <v>10</v>
      </c>
      <c r="J1369" t="str">
        <f>_xlfn.XLOOKUP(Table6[[#This Row],[Product ID]],Product[Product ID],Product[Product Name],"ERROR",0)</f>
        <v>Scottish Longbreads</v>
      </c>
      <c r="K1369" t="str">
        <f>_xlfn.XLOOKUP(Table6[[#This Row],[Product Name]],Product[Product Name],Product[Category],"ERROR",0)</f>
        <v>Desserts</v>
      </c>
      <c r="L1369" t="str">
        <f>_xlfn.XLOOKUP(Table6[[#This Row],[Order ID]],Table5[OrderID],Table5[ShipmentMode],"Error",0)</f>
        <v>DHL Express</v>
      </c>
    </row>
    <row r="1370" spans="2:12">
      <c r="B1370">
        <v>1369</v>
      </c>
      <c r="C1370">
        <v>10767</v>
      </c>
      <c r="D1370" t="s">
        <v>759</v>
      </c>
      <c r="E1370">
        <v>2</v>
      </c>
      <c r="F1370" t="s">
        <v>1434</v>
      </c>
      <c r="G1370" s="1">
        <f>DATE(LEFT(Table6[[#This Row],[Shipment Date]],4), MID(Table6[[#This Row],[Shipment Date]],5,2), RIGHT(Table6[[#This Row],[Shipment Date]],2))</f>
        <v>42719</v>
      </c>
      <c r="H1370" s="9">
        <f>_xlfn.XLOOKUP(Table6[[#This Row],[Order ID]],Table5[OrderID],Table5[OrderDate],"Error",0)</f>
        <v>42709</v>
      </c>
      <c r="I1370" s="6">
        <f>Table6[[#This Row],['[Formatted'] Shipment Dates]]-Table6[[#This Row],[Order Dates]]</f>
        <v>10</v>
      </c>
      <c r="J1370" t="str">
        <f>_xlfn.XLOOKUP(Table6[[#This Row],[Product ID]],Product[Product ID],Product[Product Name],"ERROR",0)</f>
        <v>Singaporean Hokkien Fried Mee</v>
      </c>
      <c r="K1370" t="str">
        <f>_xlfn.XLOOKUP(Table6[[#This Row],[Product Name]],Product[Product Name],Product[Category],"ERROR",0)</f>
        <v xml:space="preserve">Grains/ Cereals </v>
      </c>
      <c r="L1370" t="str">
        <f>_xlfn.XLOOKUP(Table6[[#This Row],[Order ID]],Table5[OrderID],Table5[ShipmentMode],"Error",0)</f>
        <v>UPS</v>
      </c>
    </row>
    <row r="1371" spans="2:12">
      <c r="B1371">
        <v>1370</v>
      </c>
      <c r="C1371">
        <v>10768</v>
      </c>
      <c r="D1371" t="s">
        <v>705</v>
      </c>
      <c r="E1371">
        <v>4</v>
      </c>
      <c r="F1371" t="s">
        <v>1434</v>
      </c>
      <c r="G1371" s="1">
        <f>DATE(LEFT(Table6[[#This Row],[Shipment Date]],4), MID(Table6[[#This Row],[Shipment Date]],5,2), RIGHT(Table6[[#This Row],[Shipment Date]],2))</f>
        <v>42719</v>
      </c>
      <c r="H1371" s="9">
        <f>_xlfn.XLOOKUP(Table6[[#This Row],[Order ID]],Table5[OrderID],Table5[OrderDate],"Error",0)</f>
        <v>42712</v>
      </c>
      <c r="I1371" s="6">
        <f>Table6[[#This Row],['[Formatted'] Shipment Dates]]-Table6[[#This Row],[Order Dates]]</f>
        <v>7</v>
      </c>
      <c r="J1371" t="str">
        <f>_xlfn.XLOOKUP(Table6[[#This Row],[Product ID]],Product[Product ID],Product[Product Name],"ERROR",0)</f>
        <v>Gustaf's Knäckebröd</v>
      </c>
      <c r="K1371" t="str">
        <f>_xlfn.XLOOKUP(Table6[[#This Row],[Product Name]],Product[Product Name],Product[Category],"ERROR",0)</f>
        <v xml:space="preserve">Grains/ Cereals </v>
      </c>
      <c r="L1371" t="str">
        <f>_xlfn.XLOOKUP(Table6[[#This Row],[Order ID]],Table5[OrderID],Table5[ShipmentMode],"Error",0)</f>
        <v>DHL</v>
      </c>
    </row>
    <row r="1372" spans="2:12">
      <c r="B1372">
        <v>1371</v>
      </c>
      <c r="C1372">
        <v>10768</v>
      </c>
      <c r="D1372" t="s">
        <v>731</v>
      </c>
      <c r="E1372">
        <v>50</v>
      </c>
      <c r="F1372" t="s">
        <v>1434</v>
      </c>
      <c r="G1372" s="1">
        <f>DATE(LEFT(Table6[[#This Row],[Shipment Date]],4), MID(Table6[[#This Row],[Shipment Date]],5,2), RIGHT(Table6[[#This Row],[Shipment Date]],2))</f>
        <v>42719</v>
      </c>
      <c r="H1372" s="9">
        <f>_xlfn.XLOOKUP(Table6[[#This Row],[Order ID]],Table5[OrderID],Table5[OrderDate],"Error",0)</f>
        <v>42712</v>
      </c>
      <c r="I1372" s="6">
        <f>Table6[[#This Row],['[Formatted'] Shipment Dates]]-Table6[[#This Row],[Order Dates]]</f>
        <v>7</v>
      </c>
      <c r="J1372" t="str">
        <f>_xlfn.XLOOKUP(Table6[[#This Row],[Product ID]],Product[Product ID],Product[Product Name],"ERROR",0)</f>
        <v>Gorgonzola Telino</v>
      </c>
      <c r="K1372" t="str">
        <f>_xlfn.XLOOKUP(Table6[[#This Row],[Product Name]],Product[Product Name],Product[Category],"ERROR",0)</f>
        <v>Dairy Products</v>
      </c>
      <c r="L1372" t="str">
        <f>_xlfn.XLOOKUP(Table6[[#This Row],[Order ID]],Table5[OrderID],Table5[ShipmentMode],"Error",0)</f>
        <v>DHL</v>
      </c>
    </row>
    <row r="1373" spans="2:12">
      <c r="B1373">
        <v>1372</v>
      </c>
      <c r="C1373">
        <v>10768</v>
      </c>
      <c r="D1373" t="s">
        <v>808</v>
      </c>
      <c r="E1373">
        <v>15</v>
      </c>
      <c r="F1373" t="s">
        <v>1434</v>
      </c>
      <c r="G1373" s="1">
        <f>DATE(LEFT(Table6[[#This Row],[Shipment Date]],4), MID(Table6[[#This Row],[Shipment Date]],5,2), RIGHT(Table6[[#This Row],[Shipment Date]],2))</f>
        <v>42719</v>
      </c>
      <c r="H1373" s="9">
        <f>_xlfn.XLOOKUP(Table6[[#This Row],[Order ID]],Table5[OrderID],Table5[OrderDate],"Error",0)</f>
        <v>42712</v>
      </c>
      <c r="I1373" s="6">
        <f>Table6[[#This Row],['[Formatted'] Shipment Dates]]-Table6[[#This Row],[Order Dates]]</f>
        <v>7</v>
      </c>
      <c r="J1373" t="str">
        <f>_xlfn.XLOOKUP(Table6[[#This Row],[Product ID]],Product[Product ID],Product[Product Name],"ERROR",0)</f>
        <v>Camembert Pierrot</v>
      </c>
      <c r="K1373" t="str">
        <f>_xlfn.XLOOKUP(Table6[[#This Row],[Product Name]],Product[Product Name],Product[Category],"ERROR",0)</f>
        <v>Dairy Products</v>
      </c>
      <c r="L1373" t="str">
        <f>_xlfn.XLOOKUP(Table6[[#This Row],[Order ID]],Table5[OrderID],Table5[ShipmentMode],"Error",0)</f>
        <v>DHL</v>
      </c>
    </row>
    <row r="1374" spans="2:12">
      <c r="B1374">
        <v>1373</v>
      </c>
      <c r="C1374">
        <v>10768</v>
      </c>
      <c r="D1374" t="s">
        <v>835</v>
      </c>
      <c r="E1374">
        <v>12</v>
      </c>
      <c r="F1374" t="s">
        <v>1436</v>
      </c>
      <c r="G1374" s="1">
        <f>DATE(LEFT(Table6[[#This Row],[Shipment Date]],4), MID(Table6[[#This Row],[Shipment Date]],5,2), RIGHT(Table6[[#This Row],[Shipment Date]],2))</f>
        <v>42716</v>
      </c>
      <c r="H1374" s="9">
        <f>_xlfn.XLOOKUP(Table6[[#This Row],[Order ID]],Table5[OrderID],Table5[OrderDate],"Error",0)</f>
        <v>42712</v>
      </c>
      <c r="I1374" s="6">
        <f>Table6[[#This Row],['[Formatted'] Shipment Dates]]-Table6[[#This Row],[Order Dates]]</f>
        <v>4</v>
      </c>
      <c r="J1374" t="str">
        <f>_xlfn.XLOOKUP(Table6[[#This Row],[Product ID]],Product[Product ID],Product[Product Name],"ERROR",0)</f>
        <v>Flotemysost</v>
      </c>
      <c r="K1374" t="str">
        <f>_xlfn.XLOOKUP(Table6[[#This Row],[Product Name]],Product[Product Name],Product[Category],"ERROR",0)</f>
        <v>Dairy Products</v>
      </c>
      <c r="L1374" t="str">
        <f>_xlfn.XLOOKUP(Table6[[#This Row],[Order ID]],Table5[OrderID],Table5[ShipmentMode],"Error",0)</f>
        <v>DHL</v>
      </c>
    </row>
    <row r="1375" spans="2:12">
      <c r="B1375">
        <v>1374</v>
      </c>
      <c r="C1375">
        <v>10769</v>
      </c>
      <c r="D1375" t="s">
        <v>757</v>
      </c>
      <c r="E1375">
        <v>30</v>
      </c>
      <c r="F1375" t="s">
        <v>1436</v>
      </c>
      <c r="G1375" s="1">
        <f>DATE(LEFT(Table6[[#This Row],[Shipment Date]],4), MID(Table6[[#This Row],[Shipment Date]],5,2), RIGHT(Table6[[#This Row],[Shipment Date]],2))</f>
        <v>42716</v>
      </c>
      <c r="H1375" s="9">
        <f>_xlfn.XLOOKUP(Table6[[#This Row],[Order ID]],Table5[OrderID],Table5[OrderDate],"Error",0)</f>
        <v>42712</v>
      </c>
      <c r="I1375" s="6">
        <f>Table6[[#This Row],['[Formatted'] Shipment Dates]]-Table6[[#This Row],[Order Dates]]</f>
        <v>4</v>
      </c>
      <c r="J1375" t="str">
        <f>_xlfn.XLOOKUP(Table6[[#This Row],[Product ID]],Product[Product ID],Product[Product Name],"ERROR",0)</f>
        <v>Jack's New England Clam Chowder</v>
      </c>
      <c r="K1375" t="str">
        <f>_xlfn.XLOOKUP(Table6[[#This Row],[Product Name]],Product[Product Name],Product[Category],"ERROR",0)</f>
        <v>Seafood</v>
      </c>
      <c r="L1375" t="str">
        <f>_xlfn.XLOOKUP(Table6[[#This Row],[Order ID]],Table5[OrderID],Table5[ShipmentMode],"Error",0)</f>
        <v>DHL Express</v>
      </c>
    </row>
    <row r="1376" spans="2:12">
      <c r="B1376">
        <v>1375</v>
      </c>
      <c r="C1376">
        <v>10769</v>
      </c>
      <c r="D1376" t="s">
        <v>787</v>
      </c>
      <c r="E1376">
        <v>15</v>
      </c>
      <c r="F1376" t="s">
        <v>1436</v>
      </c>
      <c r="G1376" s="1">
        <f>DATE(LEFT(Table6[[#This Row],[Shipment Date]],4), MID(Table6[[#This Row],[Shipment Date]],5,2), RIGHT(Table6[[#This Row],[Shipment Date]],2))</f>
        <v>42716</v>
      </c>
      <c r="H1376" s="9">
        <f>_xlfn.XLOOKUP(Table6[[#This Row],[Order ID]],Table5[OrderID],Table5[OrderDate],"Error",0)</f>
        <v>42712</v>
      </c>
      <c r="I1376" s="6">
        <f>Table6[[#This Row],['[Formatted'] Shipment Dates]]-Table6[[#This Row],[Order Dates]]</f>
        <v>4</v>
      </c>
      <c r="J1376" t="str">
        <f>_xlfn.XLOOKUP(Table6[[#This Row],[Product ID]],Product[Product ID],Product[Product Name],"ERROR",0)</f>
        <v>Filo Mix</v>
      </c>
      <c r="K1376" t="str">
        <f>_xlfn.XLOOKUP(Table6[[#This Row],[Product Name]],Product[Product Name],Product[Category],"ERROR",0)</f>
        <v xml:space="preserve">Grains/ Cereals </v>
      </c>
      <c r="L1376" t="str">
        <f>_xlfn.XLOOKUP(Table6[[#This Row],[Order ID]],Table5[OrderID],Table5[ShipmentMode],"Error",0)</f>
        <v>DHL Express</v>
      </c>
    </row>
    <row r="1377" spans="2:12">
      <c r="B1377">
        <v>1376</v>
      </c>
      <c r="C1377">
        <v>10769</v>
      </c>
      <c r="D1377" t="s">
        <v>810</v>
      </c>
      <c r="E1377">
        <v>20</v>
      </c>
      <c r="F1377" t="s">
        <v>1436</v>
      </c>
      <c r="G1377" s="1">
        <f>DATE(LEFT(Table6[[#This Row],[Shipment Date]],4), MID(Table6[[#This Row],[Shipment Date]],5,2), RIGHT(Table6[[#This Row],[Shipment Date]],2))</f>
        <v>42716</v>
      </c>
      <c r="H1377" s="9">
        <f>_xlfn.XLOOKUP(Table6[[#This Row],[Order ID]],Table5[OrderID],Table5[OrderDate],"Error",0)</f>
        <v>42712</v>
      </c>
      <c r="I1377" s="6">
        <f>Table6[[#This Row],['[Formatted'] Shipment Dates]]-Table6[[#This Row],[Order Dates]]</f>
        <v>4</v>
      </c>
      <c r="J1377" t="str">
        <f>_xlfn.XLOOKUP(Table6[[#This Row],[Product ID]],Product[Product ID],Product[Product Name],"ERROR",0)</f>
        <v>Sirop d'érable</v>
      </c>
      <c r="K1377" t="str">
        <f>_xlfn.XLOOKUP(Table6[[#This Row],[Product Name]],Product[Product Name],Product[Category],"ERROR",0)</f>
        <v>Condiments</v>
      </c>
      <c r="L1377" t="str">
        <f>_xlfn.XLOOKUP(Table6[[#This Row],[Order ID]],Table5[OrderID],Table5[ShipmentMode],"Error",0)</f>
        <v>DHL Express</v>
      </c>
    </row>
    <row r="1378" spans="2:12">
      <c r="B1378">
        <v>1377</v>
      </c>
      <c r="C1378">
        <v>10769</v>
      </c>
      <c r="D1378" t="s">
        <v>813</v>
      </c>
      <c r="E1378">
        <v>15</v>
      </c>
      <c r="F1378" t="s">
        <v>1440</v>
      </c>
      <c r="G1378" s="1">
        <f>DATE(LEFT(Table6[[#This Row],[Shipment Date]],4), MID(Table6[[#This Row],[Shipment Date]],5,2), RIGHT(Table6[[#This Row],[Shipment Date]],2))</f>
        <v>42721</v>
      </c>
      <c r="H1378" s="9">
        <f>_xlfn.XLOOKUP(Table6[[#This Row],[Order ID]],Table5[OrderID],Table5[OrderDate],"Error",0)</f>
        <v>42712</v>
      </c>
      <c r="I1378" s="6">
        <f>Table6[[#This Row],['[Formatted'] Shipment Dates]]-Table6[[#This Row],[Order Dates]]</f>
        <v>9</v>
      </c>
      <c r="J1378" t="str">
        <f>_xlfn.XLOOKUP(Table6[[#This Row],[Product ID]],Product[Product ID],Product[Product Name],"ERROR",0)</f>
        <v>Tarte au sucre</v>
      </c>
      <c r="K1378" t="str">
        <f>_xlfn.XLOOKUP(Table6[[#This Row],[Product Name]],Product[Product Name],Product[Category],"ERROR",0)</f>
        <v>Desserts</v>
      </c>
      <c r="L1378" t="str">
        <f>_xlfn.XLOOKUP(Table6[[#This Row],[Order ID]],Table5[OrderID],Table5[ShipmentMode],"Error",0)</f>
        <v>DHL Express</v>
      </c>
    </row>
    <row r="1379" spans="2:12">
      <c r="B1379">
        <v>1378</v>
      </c>
      <c r="C1379">
        <v>10770</v>
      </c>
      <c r="D1379" t="s">
        <v>679</v>
      </c>
      <c r="E1379">
        <v>15</v>
      </c>
      <c r="F1379" t="s">
        <v>1441</v>
      </c>
      <c r="G1379" s="1">
        <f>DATE(LEFT(Table6[[#This Row],[Shipment Date]],4), MID(Table6[[#This Row],[Shipment Date]],5,2), RIGHT(Table6[[#This Row],[Shipment Date]],2))</f>
        <v>42737</v>
      </c>
      <c r="H1379" s="9">
        <f>_xlfn.XLOOKUP(Table6[[#This Row],[Order ID]],Table5[OrderID],Table5[OrderDate],"Error",0)</f>
        <v>42713</v>
      </c>
      <c r="I1379" s="6">
        <f>Table6[[#This Row],['[Formatted'] Shipment Dates]]-Table6[[#This Row],[Order Dates]]</f>
        <v>24</v>
      </c>
      <c r="J1379" t="str">
        <f>_xlfn.XLOOKUP(Table6[[#This Row],[Product ID]],Product[Product ID],Product[Product Name],"ERROR",0)</f>
        <v>Queso Cabrales</v>
      </c>
      <c r="K1379" t="str">
        <f>_xlfn.XLOOKUP(Table6[[#This Row],[Product Name]],Product[Product Name],Product[Category],"ERROR",0)</f>
        <v>Dairy Products</v>
      </c>
      <c r="L1379" t="str">
        <f>_xlfn.XLOOKUP(Table6[[#This Row],[Order ID]],Table5[OrderID],Table5[ShipmentMode],"Error",0)</f>
        <v>UPS</v>
      </c>
    </row>
    <row r="1380" spans="2:12">
      <c r="B1380">
        <v>1379</v>
      </c>
      <c r="C1380">
        <v>10771</v>
      </c>
      <c r="D1380" t="s">
        <v>835</v>
      </c>
      <c r="E1380">
        <v>16</v>
      </c>
      <c r="F1380" t="s">
        <v>1431</v>
      </c>
      <c r="G1380" s="1">
        <f>DATE(LEFT(Table6[[#This Row],[Shipment Date]],4), MID(Table6[[#This Row],[Shipment Date]],5,2), RIGHT(Table6[[#This Row],[Shipment Date]],2))</f>
        <v>42723</v>
      </c>
      <c r="H1380" s="9">
        <f>_xlfn.XLOOKUP(Table6[[#This Row],[Order ID]],Table5[OrderID],Table5[OrderDate],"Error",0)</f>
        <v>42714</v>
      </c>
      <c r="I1380" s="6">
        <f>Table6[[#This Row],['[Formatted'] Shipment Dates]]-Table6[[#This Row],[Order Dates]]</f>
        <v>9</v>
      </c>
      <c r="J1380" t="str">
        <f>_xlfn.XLOOKUP(Table6[[#This Row],[Product ID]],Product[Product ID],Product[Product Name],"ERROR",0)</f>
        <v>Flotemysost</v>
      </c>
      <c r="K1380" t="str">
        <f>_xlfn.XLOOKUP(Table6[[#This Row],[Product Name]],Product[Product Name],Product[Category],"ERROR",0)</f>
        <v>Dairy Products</v>
      </c>
      <c r="L1380" t="str">
        <f>_xlfn.XLOOKUP(Table6[[#This Row],[Order ID]],Table5[OrderID],Table5[ShipmentMode],"Error",0)</f>
        <v>DHL</v>
      </c>
    </row>
    <row r="1381" spans="2:12">
      <c r="B1381">
        <v>1380</v>
      </c>
      <c r="C1381">
        <v>10772</v>
      </c>
      <c r="D1381" t="s">
        <v>726</v>
      </c>
      <c r="E1381">
        <v>18</v>
      </c>
      <c r="F1381" t="s">
        <v>1431</v>
      </c>
      <c r="G1381" s="1">
        <f>DATE(LEFT(Table6[[#This Row],[Shipment Date]],4), MID(Table6[[#This Row],[Shipment Date]],5,2), RIGHT(Table6[[#This Row],[Shipment Date]],2))</f>
        <v>42723</v>
      </c>
      <c r="H1381" s="9">
        <f>_xlfn.XLOOKUP(Table6[[#This Row],[Order ID]],Table5[OrderID],Table5[OrderDate],"Error",0)</f>
        <v>42714</v>
      </c>
      <c r="I1381" s="6">
        <f>Table6[[#This Row],['[Formatted'] Shipment Dates]]-Table6[[#This Row],[Order Dates]]</f>
        <v>9</v>
      </c>
      <c r="J1381" t="str">
        <f>_xlfn.XLOOKUP(Table6[[#This Row],[Product ID]],Product[Product ID],Product[Product Name],"ERROR",0)</f>
        <v>Thüringer Rostbratwurst</v>
      </c>
      <c r="K1381" t="str">
        <f>_xlfn.XLOOKUP(Table6[[#This Row],[Product Name]],Product[Product Name],Product[Category],"ERROR",0)</f>
        <v>Meat/ Poultry</v>
      </c>
      <c r="L1381" t="str">
        <f>_xlfn.XLOOKUP(Table6[[#This Row],[Order ID]],Table5[OrderID],Table5[ShipmentMode],"Error",0)</f>
        <v>DHL</v>
      </c>
    </row>
    <row r="1382" spans="2:12">
      <c r="B1382">
        <v>1381</v>
      </c>
      <c r="C1382">
        <v>10772</v>
      </c>
      <c r="D1382" t="s">
        <v>804</v>
      </c>
      <c r="E1382">
        <v>25</v>
      </c>
      <c r="F1382" t="s">
        <v>1442</v>
      </c>
      <c r="G1382" s="1">
        <f>DATE(LEFT(Table6[[#This Row],[Shipment Date]],4), MID(Table6[[#This Row],[Shipment Date]],5,2), RIGHT(Table6[[#This Row],[Shipment Date]],2))</f>
        <v>42720</v>
      </c>
      <c r="H1382" s="9">
        <f>_xlfn.XLOOKUP(Table6[[#This Row],[Order ID]],Table5[OrderID],Table5[OrderDate],"Error",0)</f>
        <v>42714</v>
      </c>
      <c r="I1382" s="6">
        <f>Table6[[#This Row],['[Formatted'] Shipment Dates]]-Table6[[#This Row],[Order Dates]]</f>
        <v>6</v>
      </c>
      <c r="J1382" t="str">
        <f>_xlfn.XLOOKUP(Table6[[#This Row],[Product ID]],Product[Product ID],Product[Product Name],"ERROR",0)</f>
        <v>Raclette Courdavault</v>
      </c>
      <c r="K1382" t="str">
        <f>_xlfn.XLOOKUP(Table6[[#This Row],[Product Name]],Product[Product Name],Product[Category],"ERROR",0)</f>
        <v>Dairy Products</v>
      </c>
      <c r="L1382" t="str">
        <f>_xlfn.XLOOKUP(Table6[[#This Row],[Order ID]],Table5[OrderID],Table5[ShipmentMode],"Error",0)</f>
        <v>DHL</v>
      </c>
    </row>
    <row r="1383" spans="2:12">
      <c r="B1383">
        <v>1382</v>
      </c>
      <c r="C1383">
        <v>10773</v>
      </c>
      <c r="D1383" t="s">
        <v>694</v>
      </c>
      <c r="E1383">
        <v>33</v>
      </c>
      <c r="F1383" t="s">
        <v>1442</v>
      </c>
      <c r="G1383" s="1">
        <f>DATE(LEFT(Table6[[#This Row],[Shipment Date]],4), MID(Table6[[#This Row],[Shipment Date]],5,2), RIGHT(Table6[[#This Row],[Shipment Date]],2))</f>
        <v>42720</v>
      </c>
      <c r="H1383" s="9">
        <f>_xlfn.XLOOKUP(Table6[[#This Row],[Order ID]],Table5[OrderID],Table5[OrderDate],"Error",0)</f>
        <v>42715</v>
      </c>
      <c r="I1383" s="6">
        <f>Table6[[#This Row],['[Formatted'] Shipment Dates]]-Table6[[#This Row],[Order Dates]]</f>
        <v>5</v>
      </c>
      <c r="J1383" t="str">
        <f>_xlfn.XLOOKUP(Table6[[#This Row],[Product ID]],Product[Product ID],Product[Product Name],"ERROR",0)</f>
        <v>Alice Mutton</v>
      </c>
      <c r="K1383" t="str">
        <f>_xlfn.XLOOKUP(Table6[[#This Row],[Product Name]],Product[Product Name],Product[Category],"ERROR",0)</f>
        <v>Meat/ Poultry</v>
      </c>
      <c r="L1383" t="str">
        <f>_xlfn.XLOOKUP(Table6[[#This Row],[Order ID]],Table5[OrderID],Table5[ShipmentMode],"Error",0)</f>
        <v>UPS</v>
      </c>
    </row>
    <row r="1384" spans="2:12">
      <c r="B1384">
        <v>1383</v>
      </c>
      <c r="C1384">
        <v>10773</v>
      </c>
      <c r="D1384" t="s">
        <v>731</v>
      </c>
      <c r="E1384">
        <v>70</v>
      </c>
      <c r="F1384" t="s">
        <v>1442</v>
      </c>
      <c r="G1384" s="1">
        <f>DATE(LEFT(Table6[[#This Row],[Shipment Date]],4), MID(Table6[[#This Row],[Shipment Date]],5,2), RIGHT(Table6[[#This Row],[Shipment Date]],2))</f>
        <v>42720</v>
      </c>
      <c r="H1384" s="9">
        <f>_xlfn.XLOOKUP(Table6[[#This Row],[Order ID]],Table5[OrderID],Table5[OrderDate],"Error",0)</f>
        <v>42715</v>
      </c>
      <c r="I1384" s="6">
        <f>Table6[[#This Row],['[Formatted'] Shipment Dates]]-Table6[[#This Row],[Order Dates]]</f>
        <v>5</v>
      </c>
      <c r="J1384" t="str">
        <f>_xlfn.XLOOKUP(Table6[[#This Row],[Product ID]],Product[Product ID],Product[Product Name],"ERROR",0)</f>
        <v>Gorgonzola Telino</v>
      </c>
      <c r="K1384" t="str">
        <f>_xlfn.XLOOKUP(Table6[[#This Row],[Product Name]],Product[Product Name],Product[Category],"ERROR",0)</f>
        <v>Dairy Products</v>
      </c>
      <c r="L1384" t="str">
        <f>_xlfn.XLOOKUP(Table6[[#This Row],[Order ID]],Table5[OrderID],Table5[ShipmentMode],"Error",0)</f>
        <v>UPS</v>
      </c>
    </row>
    <row r="1385" spans="2:12">
      <c r="B1385">
        <v>1384</v>
      </c>
      <c r="C1385">
        <v>10773</v>
      </c>
      <c r="D1385" t="s">
        <v>845</v>
      </c>
      <c r="E1385">
        <v>7</v>
      </c>
      <c r="F1385" t="s">
        <v>1436</v>
      </c>
      <c r="G1385" s="1">
        <f>DATE(LEFT(Table6[[#This Row],[Shipment Date]],4), MID(Table6[[#This Row],[Shipment Date]],5,2), RIGHT(Table6[[#This Row],[Shipment Date]],2))</f>
        <v>42716</v>
      </c>
      <c r="H1385" s="9">
        <f>_xlfn.XLOOKUP(Table6[[#This Row],[Order ID]],Table5[OrderID],Table5[OrderDate],"Error",0)</f>
        <v>42715</v>
      </c>
      <c r="I1385" s="6">
        <f>Table6[[#This Row],['[Formatted'] Shipment Dates]]-Table6[[#This Row],[Order Dates]]</f>
        <v>1</v>
      </c>
      <c r="J1385" t="str">
        <f>_xlfn.XLOOKUP(Table6[[#This Row],[Product ID]],Product[Product ID],Product[Product Name],"ERROR",0)</f>
        <v>Rhönbräu Klosterbier</v>
      </c>
      <c r="K1385" t="str">
        <f>_xlfn.XLOOKUP(Table6[[#This Row],[Product Name]],Product[Product Name],Product[Category],"ERROR",0)</f>
        <v xml:space="preserve">Drinks </v>
      </c>
      <c r="L1385" t="str">
        <f>_xlfn.XLOOKUP(Table6[[#This Row],[Order ID]],Table5[OrderID],Table5[ShipmentMode],"Error",0)</f>
        <v>UPS</v>
      </c>
    </row>
    <row r="1386" spans="2:12">
      <c r="B1386">
        <v>1385</v>
      </c>
      <c r="C1386">
        <v>10774</v>
      </c>
      <c r="D1386" t="s">
        <v>731</v>
      </c>
      <c r="E1386">
        <v>2</v>
      </c>
      <c r="F1386" t="s">
        <v>1436</v>
      </c>
      <c r="G1386" s="1">
        <f>DATE(LEFT(Table6[[#This Row],[Shipment Date]],4), MID(Table6[[#This Row],[Shipment Date]],5,2), RIGHT(Table6[[#This Row],[Shipment Date]],2))</f>
        <v>42716</v>
      </c>
      <c r="H1386" s="9">
        <f>_xlfn.XLOOKUP(Table6[[#This Row],[Order ID]],Table5[OrderID],Table5[OrderDate],"Error",0)</f>
        <v>42715</v>
      </c>
      <c r="I1386" s="6">
        <f>Table6[[#This Row],['[Formatted'] Shipment Dates]]-Table6[[#This Row],[Order Dates]]</f>
        <v>1</v>
      </c>
      <c r="J1386" t="str">
        <f>_xlfn.XLOOKUP(Table6[[#This Row],[Product ID]],Product[Product ID],Product[Product Name],"ERROR",0)</f>
        <v>Gorgonzola Telino</v>
      </c>
      <c r="K1386" t="str">
        <f>_xlfn.XLOOKUP(Table6[[#This Row],[Product Name]],Product[Product Name],Product[Category],"ERROR",0)</f>
        <v>Dairy Products</v>
      </c>
      <c r="L1386" t="str">
        <f>_xlfn.XLOOKUP(Table6[[#This Row],[Order ID]],Table5[OrderID],Table5[ShipmentMode],"Error",0)</f>
        <v>DHL Express</v>
      </c>
    </row>
    <row r="1387" spans="2:12">
      <c r="B1387">
        <v>1386</v>
      </c>
      <c r="C1387">
        <v>10774</v>
      </c>
      <c r="D1387" t="s">
        <v>823</v>
      </c>
      <c r="E1387">
        <v>50</v>
      </c>
      <c r="F1387" t="s">
        <v>1443</v>
      </c>
      <c r="G1387" s="1">
        <f>DATE(LEFT(Table6[[#This Row],[Shipment Date]],4), MID(Table6[[#This Row],[Shipment Date]],5,2), RIGHT(Table6[[#This Row],[Shipment Date]],2))</f>
        <v>42730</v>
      </c>
      <c r="H1387" s="9">
        <f>_xlfn.XLOOKUP(Table6[[#This Row],[Order ID]],Table5[OrderID],Table5[OrderDate],"Error",0)</f>
        <v>42715</v>
      </c>
      <c r="I1387" s="6">
        <f>Table6[[#This Row],['[Formatted'] Shipment Dates]]-Table6[[#This Row],[Order Dates]]</f>
        <v>15</v>
      </c>
      <c r="J1387" t="str">
        <f>_xlfn.XLOOKUP(Table6[[#This Row],[Product ID]],Product[Product ID],Product[Product Name],"ERROR",0)</f>
        <v>Louisiana Hot Spiced Okra</v>
      </c>
      <c r="K1387" t="str">
        <f>_xlfn.XLOOKUP(Table6[[#This Row],[Product Name]],Product[Product Name],Product[Category],"ERROR",0)</f>
        <v>Condiments</v>
      </c>
      <c r="L1387" t="str">
        <f>_xlfn.XLOOKUP(Table6[[#This Row],[Order ID]],Table5[OrderID],Table5[ShipmentMode],"Error",0)</f>
        <v>DHL Express</v>
      </c>
    </row>
    <row r="1388" spans="2:12">
      <c r="B1388">
        <v>1387</v>
      </c>
      <c r="C1388">
        <v>10775</v>
      </c>
      <c r="D1388" t="s">
        <v>677</v>
      </c>
      <c r="E1388">
        <v>6</v>
      </c>
      <c r="F1388" t="s">
        <v>1443</v>
      </c>
      <c r="G1388" s="1">
        <f>DATE(LEFT(Table6[[#This Row],[Shipment Date]],4), MID(Table6[[#This Row],[Shipment Date]],5,2), RIGHT(Table6[[#This Row],[Shipment Date]],2))</f>
        <v>42730</v>
      </c>
      <c r="H1388" s="9">
        <f>_xlfn.XLOOKUP(Table6[[#This Row],[Order ID]],Table5[OrderID],Table5[OrderDate],"Error",0)</f>
        <v>42716</v>
      </c>
      <c r="I1388" s="6">
        <f>Table6[[#This Row],['[Formatted'] Shipment Dates]]-Table6[[#This Row],[Order Dates]]</f>
        <v>14</v>
      </c>
      <c r="J1388" t="str">
        <f>_xlfn.XLOOKUP(Table6[[#This Row],[Product ID]],Product[Product ID],Product[Product Name],"ERROR",0)</f>
        <v>Ikura</v>
      </c>
      <c r="K1388" t="str">
        <f>_xlfn.XLOOKUP(Table6[[#This Row],[Product Name]],Product[Product Name],Product[Category],"ERROR",0)</f>
        <v>Seafood</v>
      </c>
      <c r="L1388" t="str">
        <f>_xlfn.XLOOKUP(Table6[[#This Row],[Order ID]],Table5[OrderID],Table5[ShipmentMode],"Error",0)</f>
        <v>DHL Express</v>
      </c>
    </row>
    <row r="1389" spans="2:12">
      <c r="B1389">
        <v>1388</v>
      </c>
      <c r="C1389">
        <v>10775</v>
      </c>
      <c r="D1389" t="s">
        <v>826</v>
      </c>
      <c r="E1389">
        <v>3</v>
      </c>
      <c r="F1389" t="s">
        <v>1444</v>
      </c>
      <c r="G1389" s="1">
        <f>DATE(LEFT(Table6[[#This Row],[Shipment Date]],4), MID(Table6[[#This Row],[Shipment Date]],5,2), RIGHT(Table6[[#This Row],[Shipment Date]],2))</f>
        <v>42722</v>
      </c>
      <c r="H1389" s="9">
        <f>_xlfn.XLOOKUP(Table6[[#This Row],[Order ID]],Table5[OrderID],Table5[OrderDate],"Error",0)</f>
        <v>42716</v>
      </c>
      <c r="I1389" s="6">
        <f>Table6[[#This Row],['[Formatted'] Shipment Dates]]-Table6[[#This Row],[Order Dates]]</f>
        <v>6</v>
      </c>
      <c r="J1389" t="str">
        <f>_xlfn.XLOOKUP(Table6[[#This Row],[Product ID]],Product[Product ID],Product[Product Name],"ERROR",0)</f>
        <v>Laughing Lumberjack Lager</v>
      </c>
      <c r="K1389" t="str">
        <f>_xlfn.XLOOKUP(Table6[[#This Row],[Product Name]],Product[Product Name],Product[Category],"ERROR",0)</f>
        <v xml:space="preserve">Drinks </v>
      </c>
      <c r="L1389" t="str">
        <f>_xlfn.XLOOKUP(Table6[[#This Row],[Order ID]],Table5[OrderID],Table5[ShipmentMode],"Error",0)</f>
        <v>DHL Express</v>
      </c>
    </row>
    <row r="1390" spans="2:12">
      <c r="B1390">
        <v>1389</v>
      </c>
      <c r="C1390">
        <v>10776</v>
      </c>
      <c r="D1390" t="s">
        <v>731</v>
      </c>
      <c r="E1390">
        <v>16</v>
      </c>
      <c r="F1390" t="s">
        <v>1444</v>
      </c>
      <c r="G1390" s="1">
        <f>DATE(LEFT(Table6[[#This Row],[Shipment Date]],4), MID(Table6[[#This Row],[Shipment Date]],5,2), RIGHT(Table6[[#This Row],[Shipment Date]],2))</f>
        <v>42722</v>
      </c>
      <c r="H1390" s="9">
        <f>_xlfn.XLOOKUP(Table6[[#This Row],[Order ID]],Table5[OrderID],Table5[OrderDate],"Error",0)</f>
        <v>42719</v>
      </c>
      <c r="I1390" s="6">
        <f>Table6[[#This Row],['[Formatted'] Shipment Dates]]-Table6[[#This Row],[Order Dates]]</f>
        <v>3</v>
      </c>
      <c r="J1390" t="str">
        <f>_xlfn.XLOOKUP(Table6[[#This Row],[Product ID]],Product[Product ID],Product[Product Name],"ERROR",0)</f>
        <v>Gorgonzola Telino</v>
      </c>
      <c r="K1390" t="str">
        <f>_xlfn.XLOOKUP(Table6[[#This Row],[Product Name]],Product[Product Name],Product[Category],"ERROR",0)</f>
        <v>Dairy Products</v>
      </c>
      <c r="L1390" t="str">
        <f>_xlfn.XLOOKUP(Table6[[#This Row],[Order ID]],Table5[OrderID],Table5[ShipmentMode],"Error",0)</f>
        <v>UPS</v>
      </c>
    </row>
    <row r="1391" spans="2:12">
      <c r="B1391">
        <v>1390</v>
      </c>
      <c r="C1391">
        <v>10776</v>
      </c>
      <c r="D1391" t="s">
        <v>759</v>
      </c>
      <c r="E1391">
        <v>12</v>
      </c>
      <c r="F1391" t="s">
        <v>1444</v>
      </c>
      <c r="G1391" s="1">
        <f>DATE(LEFT(Table6[[#This Row],[Shipment Date]],4), MID(Table6[[#This Row],[Shipment Date]],5,2), RIGHT(Table6[[#This Row],[Shipment Date]],2))</f>
        <v>42722</v>
      </c>
      <c r="H1391" s="9">
        <f>_xlfn.XLOOKUP(Table6[[#This Row],[Order ID]],Table5[OrderID],Table5[OrderDate],"Error",0)</f>
        <v>42719</v>
      </c>
      <c r="I1391" s="6">
        <f>Table6[[#This Row],['[Formatted'] Shipment Dates]]-Table6[[#This Row],[Order Dates]]</f>
        <v>3</v>
      </c>
      <c r="J1391" t="str">
        <f>_xlfn.XLOOKUP(Table6[[#This Row],[Product ID]],Product[Product ID],Product[Product Name],"ERROR",0)</f>
        <v>Singaporean Hokkien Fried Mee</v>
      </c>
      <c r="K1391" t="str">
        <f>_xlfn.XLOOKUP(Table6[[#This Row],[Product Name]],Product[Product Name],Product[Category],"ERROR",0)</f>
        <v xml:space="preserve">Grains/ Cereals </v>
      </c>
      <c r="L1391" t="str">
        <f>_xlfn.XLOOKUP(Table6[[#This Row],[Order ID]],Table5[OrderID],Table5[ShipmentMode],"Error",0)</f>
        <v>UPS</v>
      </c>
    </row>
    <row r="1392" spans="2:12">
      <c r="B1392">
        <v>1391</v>
      </c>
      <c r="C1392">
        <v>10776</v>
      </c>
      <c r="D1392" t="s">
        <v>767</v>
      </c>
      <c r="E1392">
        <v>27</v>
      </c>
      <c r="F1392" t="s">
        <v>1444</v>
      </c>
      <c r="G1392" s="1">
        <f>DATE(LEFT(Table6[[#This Row],[Shipment Date]],4), MID(Table6[[#This Row],[Shipment Date]],5,2), RIGHT(Table6[[#This Row],[Shipment Date]],2))</f>
        <v>42722</v>
      </c>
      <c r="H1392" s="9">
        <f>_xlfn.XLOOKUP(Table6[[#This Row],[Order ID]],Table5[OrderID],Table5[OrderDate],"Error",0)</f>
        <v>42719</v>
      </c>
      <c r="I1392" s="6">
        <f>Table6[[#This Row],['[Formatted'] Shipment Dates]]-Table6[[#This Row],[Order Dates]]</f>
        <v>3</v>
      </c>
      <c r="J1392" t="str">
        <f>_xlfn.XLOOKUP(Table6[[#This Row],[Product ID]],Product[Product ID],Product[Product Name],"ERROR",0)</f>
        <v>Rogede sild</v>
      </c>
      <c r="K1392" t="str">
        <f>_xlfn.XLOOKUP(Table6[[#This Row],[Product Name]],Product[Product Name],Product[Category],"ERROR",0)</f>
        <v>Seafood</v>
      </c>
      <c r="L1392" t="str">
        <f>_xlfn.XLOOKUP(Table6[[#This Row],[Order ID]],Table5[OrderID],Table5[ShipmentMode],"Error",0)</f>
        <v>UPS</v>
      </c>
    </row>
    <row r="1393" spans="2:12">
      <c r="B1393">
        <v>1392</v>
      </c>
      <c r="C1393">
        <v>10776</v>
      </c>
      <c r="D1393" t="s">
        <v>784</v>
      </c>
      <c r="E1393">
        <v>120</v>
      </c>
      <c r="F1393" t="s">
        <v>1445</v>
      </c>
      <c r="G1393" s="1">
        <f>DATE(LEFT(Table6[[#This Row],[Shipment Date]],4), MID(Table6[[#This Row],[Shipment Date]],5,2), RIGHT(Table6[[#This Row],[Shipment Date]],2))</f>
        <v>42756</v>
      </c>
      <c r="H1393" s="9">
        <f>_xlfn.XLOOKUP(Table6[[#This Row],[Order ID]],Table5[OrderID],Table5[OrderDate],"Error",0)</f>
        <v>42719</v>
      </c>
      <c r="I1393" s="6">
        <f>Table6[[#This Row],['[Formatted'] Shipment Dates]]-Table6[[#This Row],[Order Dates]]</f>
        <v>37</v>
      </c>
      <c r="J1393" t="str">
        <f>_xlfn.XLOOKUP(Table6[[#This Row],[Product ID]],Product[Product ID],Product[Product Name],"ERROR",0)</f>
        <v>Manjimup Dried Apples</v>
      </c>
      <c r="K1393" t="str">
        <f>_xlfn.XLOOKUP(Table6[[#This Row],[Product Name]],Product[Product Name],Product[Category],"ERROR",0)</f>
        <v xml:space="preserve">Produce </v>
      </c>
      <c r="L1393" t="str">
        <f>_xlfn.XLOOKUP(Table6[[#This Row],[Order ID]],Table5[OrderID],Table5[ShipmentMode],"Error",0)</f>
        <v>UPS</v>
      </c>
    </row>
    <row r="1394" spans="2:12">
      <c r="B1394">
        <v>1393</v>
      </c>
      <c r="C1394">
        <v>10777</v>
      </c>
      <c r="D1394" t="s">
        <v>759</v>
      </c>
      <c r="E1394">
        <v>20</v>
      </c>
      <c r="F1394" t="s">
        <v>1446</v>
      </c>
      <c r="G1394" s="1">
        <f>DATE(LEFT(Table6[[#This Row],[Shipment Date]],4), MID(Table6[[#This Row],[Shipment Date]],5,2), RIGHT(Table6[[#This Row],[Shipment Date]],2))</f>
        <v>42728</v>
      </c>
      <c r="H1394" s="9">
        <f>_xlfn.XLOOKUP(Table6[[#This Row],[Order ID]],Table5[OrderID],Table5[OrderDate],"Error",0)</f>
        <v>42719</v>
      </c>
      <c r="I1394" s="6">
        <f>Table6[[#This Row],['[Formatted'] Shipment Dates]]-Table6[[#This Row],[Order Dates]]</f>
        <v>9</v>
      </c>
      <c r="J1394" t="str">
        <f>_xlfn.XLOOKUP(Table6[[#This Row],[Product ID]],Product[Product ID],Product[Product Name],"ERROR",0)</f>
        <v>Singaporean Hokkien Fried Mee</v>
      </c>
      <c r="K1394" t="str">
        <f>_xlfn.XLOOKUP(Table6[[#This Row],[Product Name]],Product[Product Name],Product[Category],"ERROR",0)</f>
        <v xml:space="preserve">Grains/ Cereals </v>
      </c>
      <c r="L1394" t="str">
        <f>_xlfn.XLOOKUP(Table6[[#This Row],[Order ID]],Table5[OrderID],Table5[ShipmentMode],"Error",0)</f>
        <v>DHL</v>
      </c>
    </row>
    <row r="1395" spans="2:12">
      <c r="B1395">
        <v>1394</v>
      </c>
      <c r="C1395">
        <v>10778</v>
      </c>
      <c r="D1395" t="s">
        <v>757</v>
      </c>
      <c r="E1395">
        <v>10</v>
      </c>
      <c r="F1395" t="s">
        <v>1447</v>
      </c>
      <c r="G1395" s="1">
        <f>DATE(LEFT(Table6[[#This Row],[Shipment Date]],4), MID(Table6[[#This Row],[Shipment Date]],5,2), RIGHT(Table6[[#This Row],[Shipment Date]],2))</f>
        <v>42749</v>
      </c>
      <c r="H1395" s="9">
        <f>_xlfn.XLOOKUP(Table6[[#This Row],[Order ID]],Table5[OrderID],Table5[OrderDate],"Error",0)</f>
        <v>42720</v>
      </c>
      <c r="I1395" s="6">
        <f>Table6[[#This Row],['[Formatted'] Shipment Dates]]-Table6[[#This Row],[Order Dates]]</f>
        <v>29</v>
      </c>
      <c r="J1395" t="str">
        <f>_xlfn.XLOOKUP(Table6[[#This Row],[Product ID]],Product[Product ID],Product[Product Name],"ERROR",0)</f>
        <v>Jack's New England Clam Chowder</v>
      </c>
      <c r="K1395" t="str">
        <f>_xlfn.XLOOKUP(Table6[[#This Row],[Product Name]],Product[Product Name],Product[Category],"ERROR",0)</f>
        <v>Seafood</v>
      </c>
      <c r="L1395" t="str">
        <f>_xlfn.XLOOKUP(Table6[[#This Row],[Order ID]],Table5[OrderID],Table5[ShipmentMode],"Error",0)</f>
        <v>DHL Express</v>
      </c>
    </row>
    <row r="1396" spans="2:12">
      <c r="B1396">
        <v>1395</v>
      </c>
      <c r="C1396">
        <v>10779</v>
      </c>
      <c r="D1396" t="s">
        <v>691</v>
      </c>
      <c r="E1396">
        <v>20</v>
      </c>
      <c r="F1396" t="s">
        <v>1447</v>
      </c>
      <c r="G1396" s="1">
        <f>DATE(LEFT(Table6[[#This Row],[Shipment Date]],4), MID(Table6[[#This Row],[Shipment Date]],5,2), RIGHT(Table6[[#This Row],[Shipment Date]],2))</f>
        <v>42749</v>
      </c>
      <c r="H1396" s="9">
        <f>_xlfn.XLOOKUP(Table6[[#This Row],[Order ID]],Table5[OrderID],Table5[OrderDate],"Error",0)</f>
        <v>42720</v>
      </c>
      <c r="I1396" s="6">
        <f>Table6[[#This Row],['[Formatted'] Shipment Dates]]-Table6[[#This Row],[Order Dates]]</f>
        <v>29</v>
      </c>
      <c r="J1396" t="str">
        <f>_xlfn.XLOOKUP(Table6[[#This Row],[Product ID]],Product[Product ID],Product[Product Name],"ERROR",0)</f>
        <v>Pavlova</v>
      </c>
      <c r="K1396" t="str">
        <f>_xlfn.XLOOKUP(Table6[[#This Row],[Product Name]],Product[Product Name],Product[Category],"ERROR",0)</f>
        <v>Desserts</v>
      </c>
      <c r="L1396" t="str">
        <f>_xlfn.XLOOKUP(Table6[[#This Row],[Order ID]],Table5[OrderID],Table5[ShipmentMode],"Error",0)</f>
        <v>DHL</v>
      </c>
    </row>
    <row r="1397" spans="2:12">
      <c r="B1397">
        <v>1396</v>
      </c>
      <c r="C1397">
        <v>10779</v>
      </c>
      <c r="D1397" t="s">
        <v>813</v>
      </c>
      <c r="E1397">
        <v>20</v>
      </c>
      <c r="F1397" t="s">
        <v>1448</v>
      </c>
      <c r="G1397" s="1">
        <f>DATE(LEFT(Table6[[#This Row],[Shipment Date]],4), MID(Table6[[#This Row],[Shipment Date]],5,2), RIGHT(Table6[[#This Row],[Shipment Date]],2))</f>
        <v>42729</v>
      </c>
      <c r="H1397" s="9">
        <f>_xlfn.XLOOKUP(Table6[[#This Row],[Order ID]],Table5[OrderID],Table5[OrderDate],"Error",0)</f>
        <v>42720</v>
      </c>
      <c r="I1397" s="6">
        <f>Table6[[#This Row],['[Formatted'] Shipment Dates]]-Table6[[#This Row],[Order Dates]]</f>
        <v>9</v>
      </c>
      <c r="J1397" t="str">
        <f>_xlfn.XLOOKUP(Table6[[#This Row],[Product ID]],Product[Product ID],Product[Product Name],"ERROR",0)</f>
        <v>Tarte au sucre</v>
      </c>
      <c r="K1397" t="str">
        <f>_xlfn.XLOOKUP(Table6[[#This Row],[Product Name]],Product[Product Name],Product[Category],"ERROR",0)</f>
        <v>Desserts</v>
      </c>
      <c r="L1397" t="str">
        <f>_xlfn.XLOOKUP(Table6[[#This Row],[Order ID]],Table5[OrderID],Table5[ShipmentMode],"Error",0)</f>
        <v>DHL</v>
      </c>
    </row>
    <row r="1398" spans="2:12">
      <c r="B1398">
        <v>1397</v>
      </c>
      <c r="C1398">
        <v>10780</v>
      </c>
      <c r="D1398" t="s">
        <v>833</v>
      </c>
      <c r="E1398">
        <v>35</v>
      </c>
      <c r="F1398" t="s">
        <v>1448</v>
      </c>
      <c r="G1398" s="1">
        <f>DATE(LEFT(Table6[[#This Row],[Shipment Date]],4), MID(Table6[[#This Row],[Shipment Date]],5,2), RIGHT(Table6[[#This Row],[Shipment Date]],2))</f>
        <v>42729</v>
      </c>
      <c r="H1398" s="9">
        <f>_xlfn.XLOOKUP(Table6[[#This Row],[Order ID]],Table5[OrderID],Table5[OrderDate],"Error",0)</f>
        <v>42720</v>
      </c>
      <c r="I1398" s="6">
        <f>Table6[[#This Row],['[Formatted'] Shipment Dates]]-Table6[[#This Row],[Order Dates]]</f>
        <v>9</v>
      </c>
      <c r="J1398" t="str">
        <f>_xlfn.XLOOKUP(Table6[[#This Row],[Product ID]],Product[Product ID],Product[Product Name],"ERROR",0)</f>
        <v>Outback Lager</v>
      </c>
      <c r="K1398" t="str">
        <f>_xlfn.XLOOKUP(Table6[[#This Row],[Product Name]],Product[Product Name],Product[Category],"ERROR",0)</f>
        <v xml:space="preserve">Drinks </v>
      </c>
      <c r="L1398" t="str">
        <f>_xlfn.XLOOKUP(Table6[[#This Row],[Order ID]],Table5[OrderID],Table5[ShipmentMode],"Error",0)</f>
        <v>DHL Express</v>
      </c>
    </row>
    <row r="1399" spans="2:12">
      <c r="B1399">
        <v>1398</v>
      </c>
      <c r="C1399">
        <v>10780</v>
      </c>
      <c r="D1399" t="s">
        <v>850</v>
      </c>
      <c r="E1399">
        <v>15</v>
      </c>
      <c r="F1399" t="s">
        <v>1431</v>
      </c>
      <c r="G1399" s="1">
        <f>DATE(LEFT(Table6[[#This Row],[Shipment Date]],4), MID(Table6[[#This Row],[Shipment Date]],5,2), RIGHT(Table6[[#This Row],[Shipment Date]],2))</f>
        <v>42723</v>
      </c>
      <c r="H1399" s="9">
        <f>_xlfn.XLOOKUP(Table6[[#This Row],[Order ID]],Table5[OrderID],Table5[OrderDate],"Error",0)</f>
        <v>42720</v>
      </c>
      <c r="I1399" s="6">
        <f>Table6[[#This Row],['[Formatted'] Shipment Dates]]-Table6[[#This Row],[Order Dates]]</f>
        <v>3</v>
      </c>
      <c r="J1399" t="str">
        <f>_xlfn.XLOOKUP(Table6[[#This Row],[Product ID]],Product[Product ID],Product[Product Name],"ERROR",0)</f>
        <v>Original Frankfurter grüne Soße</v>
      </c>
      <c r="K1399" t="str">
        <f>_xlfn.XLOOKUP(Table6[[#This Row],[Product Name]],Product[Product Name],Product[Category],"ERROR",0)</f>
        <v>Condiments</v>
      </c>
      <c r="L1399" t="str">
        <f>_xlfn.XLOOKUP(Table6[[#This Row],[Order ID]],Table5[OrderID],Table5[ShipmentMode],"Error",0)</f>
        <v>DHL Express</v>
      </c>
    </row>
    <row r="1400" spans="2:12">
      <c r="B1400">
        <v>1399</v>
      </c>
      <c r="C1400">
        <v>10781</v>
      </c>
      <c r="D1400" t="s">
        <v>791</v>
      </c>
      <c r="E1400">
        <v>3</v>
      </c>
      <c r="F1400" t="s">
        <v>1431</v>
      </c>
      <c r="G1400" s="1">
        <f>DATE(LEFT(Table6[[#This Row],[Shipment Date]],4), MID(Table6[[#This Row],[Shipment Date]],5,2), RIGHT(Table6[[#This Row],[Shipment Date]],2))</f>
        <v>42723</v>
      </c>
      <c r="H1400" s="9">
        <f>_xlfn.XLOOKUP(Table6[[#This Row],[Order ID]],Table5[OrderID],Table5[OrderDate],"Error",0)</f>
        <v>42721</v>
      </c>
      <c r="I1400" s="6">
        <f>Table6[[#This Row],['[Formatted'] Shipment Dates]]-Table6[[#This Row],[Order Dates]]</f>
        <v>2</v>
      </c>
      <c r="J1400" t="str">
        <f>_xlfn.XLOOKUP(Table6[[#This Row],[Product ID]],Product[Product ID],Product[Product Name],"ERROR",0)</f>
        <v>Tourtière</v>
      </c>
      <c r="K1400" t="str">
        <f>_xlfn.XLOOKUP(Table6[[#This Row],[Product Name]],Product[Product Name],Product[Category],"ERROR",0)</f>
        <v>Meat/ Poultry</v>
      </c>
      <c r="L1400" t="str">
        <f>_xlfn.XLOOKUP(Table6[[#This Row],[Order ID]],Table5[OrderID],Table5[ShipmentMode],"Error",0)</f>
        <v>UPS</v>
      </c>
    </row>
    <row r="1401" spans="2:12">
      <c r="B1401">
        <v>1400</v>
      </c>
      <c r="C1401">
        <v>10781</v>
      </c>
      <c r="D1401" t="s">
        <v>796</v>
      </c>
      <c r="E1401">
        <v>20</v>
      </c>
      <c r="F1401" t="s">
        <v>1431</v>
      </c>
      <c r="G1401" s="1">
        <f>DATE(LEFT(Table6[[#This Row],[Shipment Date]],4), MID(Table6[[#This Row],[Shipment Date]],5,2), RIGHT(Table6[[#This Row],[Shipment Date]],2))</f>
        <v>42723</v>
      </c>
      <c r="H1401" s="9">
        <f>_xlfn.XLOOKUP(Table6[[#This Row],[Order ID]],Table5[OrderID],Table5[OrderDate],"Error",0)</f>
        <v>42721</v>
      </c>
      <c r="I1401" s="6">
        <f>Table6[[#This Row],['[Formatted'] Shipment Dates]]-Table6[[#This Row],[Order Dates]]</f>
        <v>2</v>
      </c>
      <c r="J1401" t="str">
        <f>_xlfn.XLOOKUP(Table6[[#This Row],[Product ID]],Product[Product ID],Product[Product Name],"ERROR",0)</f>
        <v>Gnocchi di nonna Alice</v>
      </c>
      <c r="K1401" t="str">
        <f>_xlfn.XLOOKUP(Table6[[#This Row],[Product Name]],Product[Product Name],Product[Category],"ERROR",0)</f>
        <v xml:space="preserve">Grains/ Cereals </v>
      </c>
      <c r="L1401" t="str">
        <f>_xlfn.XLOOKUP(Table6[[#This Row],[Order ID]],Table5[OrderID],Table5[ShipmentMode],"Error",0)</f>
        <v>UPS</v>
      </c>
    </row>
    <row r="1402" spans="2:12">
      <c r="B1402">
        <v>1401</v>
      </c>
      <c r="C1402">
        <v>10781</v>
      </c>
      <c r="D1402" t="s">
        <v>842</v>
      </c>
      <c r="E1402">
        <v>35</v>
      </c>
      <c r="F1402" t="s">
        <v>1449</v>
      </c>
      <c r="G1402" s="1">
        <f>DATE(LEFT(Table6[[#This Row],[Shipment Date]],4), MID(Table6[[#This Row],[Shipment Date]],5,2), RIGHT(Table6[[#This Row],[Shipment Date]],2))</f>
        <v>42726</v>
      </c>
      <c r="H1402" s="9">
        <f>_xlfn.XLOOKUP(Table6[[#This Row],[Order ID]],Table5[OrderID],Table5[OrderDate],"Error",0)</f>
        <v>42721</v>
      </c>
      <c r="I1402" s="6">
        <f>Table6[[#This Row],['[Formatted'] Shipment Dates]]-Table6[[#This Row],[Order Dates]]</f>
        <v>5</v>
      </c>
      <c r="J1402" t="str">
        <f>_xlfn.XLOOKUP(Table6[[#This Row],[Product ID]],Product[Product ID],Product[Product Name],"ERROR",0)</f>
        <v>Longlife Tofu</v>
      </c>
      <c r="K1402" t="str">
        <f>_xlfn.XLOOKUP(Table6[[#This Row],[Product Name]],Product[Product Name],Product[Category],"ERROR",0)</f>
        <v xml:space="preserve">Produce </v>
      </c>
      <c r="L1402" t="str">
        <f>_xlfn.XLOOKUP(Table6[[#This Row],[Order ID]],Table5[OrderID],Table5[ShipmentMode],"Error",0)</f>
        <v>UPS</v>
      </c>
    </row>
    <row r="1403" spans="2:12">
      <c r="B1403">
        <v>1402</v>
      </c>
      <c r="C1403">
        <v>10782</v>
      </c>
      <c r="D1403" t="s">
        <v>731</v>
      </c>
      <c r="E1403">
        <v>1</v>
      </c>
      <c r="F1403" t="s">
        <v>1431</v>
      </c>
      <c r="G1403" s="1">
        <f>DATE(LEFT(Table6[[#This Row],[Shipment Date]],4), MID(Table6[[#This Row],[Shipment Date]],5,2), RIGHT(Table6[[#This Row],[Shipment Date]],2))</f>
        <v>42723</v>
      </c>
      <c r="H1403" s="9">
        <f>_xlfn.XLOOKUP(Table6[[#This Row],[Order ID]],Table5[OrderID],Table5[OrderDate],"Error",0)</f>
        <v>42721</v>
      </c>
      <c r="I1403" s="6">
        <f>Table6[[#This Row],['[Formatted'] Shipment Dates]]-Table6[[#This Row],[Order Dates]]</f>
        <v>2</v>
      </c>
      <c r="J1403" t="str">
        <f>_xlfn.XLOOKUP(Table6[[#This Row],[Product ID]],Product[Product ID],Product[Product Name],"ERROR",0)</f>
        <v>Gorgonzola Telino</v>
      </c>
      <c r="K1403" t="str">
        <f>_xlfn.XLOOKUP(Table6[[#This Row],[Product Name]],Product[Product Name],Product[Category],"ERROR",0)</f>
        <v>Dairy Products</v>
      </c>
      <c r="L1403" t="str">
        <f>_xlfn.XLOOKUP(Table6[[#This Row],[Order ID]],Table5[OrderID],Table5[ShipmentMode],"Error",0)</f>
        <v>UPS</v>
      </c>
    </row>
    <row r="1404" spans="2:12">
      <c r="B1404">
        <v>1403</v>
      </c>
      <c r="C1404">
        <v>10783</v>
      </c>
      <c r="D1404" t="s">
        <v>731</v>
      </c>
      <c r="E1404">
        <v>10</v>
      </c>
      <c r="F1404" t="s">
        <v>1431</v>
      </c>
      <c r="G1404" s="1">
        <f>DATE(LEFT(Table6[[#This Row],[Shipment Date]],4), MID(Table6[[#This Row],[Shipment Date]],5,2), RIGHT(Table6[[#This Row],[Shipment Date]],2))</f>
        <v>42723</v>
      </c>
      <c r="H1404" s="9">
        <f>_xlfn.XLOOKUP(Table6[[#This Row],[Order ID]],Table5[OrderID],Table5[OrderDate],"Error",0)</f>
        <v>42722</v>
      </c>
      <c r="I1404" s="6">
        <f>Table6[[#This Row],['[Formatted'] Shipment Dates]]-Table6[[#This Row],[Order Dates]]</f>
        <v>1</v>
      </c>
      <c r="J1404" t="str">
        <f>_xlfn.XLOOKUP(Table6[[#This Row],[Product ID]],Product[Product ID],Product[Product Name],"ERROR",0)</f>
        <v>Gorgonzola Telino</v>
      </c>
      <c r="K1404" t="str">
        <f>_xlfn.XLOOKUP(Table6[[#This Row],[Product Name]],Product[Product Name],Product[Category],"ERROR",0)</f>
        <v>Dairy Products</v>
      </c>
      <c r="L1404" t="str">
        <f>_xlfn.XLOOKUP(Table6[[#This Row],[Order ID]],Table5[OrderID],Table5[ShipmentMode],"Error",0)</f>
        <v>DHL</v>
      </c>
    </row>
    <row r="1405" spans="2:12">
      <c r="B1405">
        <v>1404</v>
      </c>
      <c r="C1405">
        <v>10783</v>
      </c>
      <c r="D1405" t="s">
        <v>749</v>
      </c>
      <c r="E1405">
        <v>5</v>
      </c>
      <c r="F1405" t="s">
        <v>1449</v>
      </c>
      <c r="G1405" s="1">
        <f>DATE(LEFT(Table6[[#This Row],[Shipment Date]],4), MID(Table6[[#This Row],[Shipment Date]],5,2), RIGHT(Table6[[#This Row],[Shipment Date]],2))</f>
        <v>42726</v>
      </c>
      <c r="H1405" s="9">
        <f>_xlfn.XLOOKUP(Table6[[#This Row],[Order ID]],Table5[OrderID],Table5[OrderDate],"Error",0)</f>
        <v>42722</v>
      </c>
      <c r="I1405" s="6">
        <f>Table6[[#This Row],['[Formatted'] Shipment Dates]]-Table6[[#This Row],[Order Dates]]</f>
        <v>4</v>
      </c>
      <c r="J1405" t="str">
        <f>_xlfn.XLOOKUP(Table6[[#This Row],[Product ID]],Product[Product ID],Product[Product Name],"ERROR",0)</f>
        <v>Côte de Blaye</v>
      </c>
      <c r="K1405" t="str">
        <f>_xlfn.XLOOKUP(Table6[[#This Row],[Product Name]],Product[Product Name],Product[Category],"ERROR",0)</f>
        <v xml:space="preserve">Drinks </v>
      </c>
      <c r="L1405" t="str">
        <f>_xlfn.XLOOKUP(Table6[[#This Row],[Order ID]],Table5[OrderID],Table5[ShipmentMode],"Error",0)</f>
        <v>DHL</v>
      </c>
    </row>
    <row r="1406" spans="2:12">
      <c r="B1406">
        <v>1405</v>
      </c>
      <c r="C1406">
        <v>10784</v>
      </c>
      <c r="D1406" t="s">
        <v>744</v>
      </c>
      <c r="E1406">
        <v>30</v>
      </c>
      <c r="F1406" t="s">
        <v>1449</v>
      </c>
      <c r="G1406" s="1">
        <f>DATE(LEFT(Table6[[#This Row],[Shipment Date]],4), MID(Table6[[#This Row],[Shipment Date]],5,2), RIGHT(Table6[[#This Row],[Shipment Date]],2))</f>
        <v>42726</v>
      </c>
      <c r="H1406" s="9">
        <f>_xlfn.XLOOKUP(Table6[[#This Row],[Order ID]],Table5[OrderID],Table5[OrderDate],"Error",0)</f>
        <v>42722</v>
      </c>
      <c r="I1406" s="6">
        <f>Table6[[#This Row],['[Formatted'] Shipment Dates]]-Table6[[#This Row],[Order Dates]]</f>
        <v>4</v>
      </c>
      <c r="J1406" t="str">
        <f>_xlfn.XLOOKUP(Table6[[#This Row],[Product ID]],Product[Product ID],Product[Product Name],"ERROR",0)</f>
        <v>Inlagd Sill</v>
      </c>
      <c r="K1406" t="str">
        <f>_xlfn.XLOOKUP(Table6[[#This Row],[Product Name]],Product[Product Name],Product[Category],"ERROR",0)</f>
        <v>Seafood</v>
      </c>
      <c r="L1406" t="str">
        <f>_xlfn.XLOOKUP(Table6[[#This Row],[Order ID]],Table5[OrderID],Table5[ShipmentMode],"Error",0)</f>
        <v>UPS</v>
      </c>
    </row>
    <row r="1407" spans="2:12">
      <c r="B1407">
        <v>1406</v>
      </c>
      <c r="C1407">
        <v>10784</v>
      </c>
      <c r="D1407" t="s">
        <v>752</v>
      </c>
      <c r="E1407">
        <v>2</v>
      </c>
      <c r="F1407" t="s">
        <v>1449</v>
      </c>
      <c r="G1407" s="1">
        <f>DATE(LEFT(Table6[[#This Row],[Shipment Date]],4), MID(Table6[[#This Row],[Shipment Date]],5,2), RIGHT(Table6[[#This Row],[Shipment Date]],2))</f>
        <v>42726</v>
      </c>
      <c r="H1407" s="9">
        <f>_xlfn.XLOOKUP(Table6[[#This Row],[Order ID]],Table5[OrderID],Table5[OrderDate],"Error",0)</f>
        <v>42722</v>
      </c>
      <c r="I1407" s="6">
        <f>Table6[[#This Row],['[Formatted'] Shipment Dates]]-Table6[[#This Row],[Order Dates]]</f>
        <v>4</v>
      </c>
      <c r="J1407" t="str">
        <f>_xlfn.XLOOKUP(Table6[[#This Row],[Product ID]],Product[Product ID],Product[Product Name],"ERROR",0)</f>
        <v>Chartreuse verte</v>
      </c>
      <c r="K1407" t="str">
        <f>_xlfn.XLOOKUP(Table6[[#This Row],[Product Name]],Product[Product Name],Product[Category],"ERROR",0)</f>
        <v xml:space="preserve">Drinks </v>
      </c>
      <c r="L1407" t="str">
        <f>_xlfn.XLOOKUP(Table6[[#This Row],[Order ID]],Table5[OrderID],Table5[ShipmentMode],"Error",0)</f>
        <v>UPS</v>
      </c>
    </row>
    <row r="1408" spans="2:12">
      <c r="B1408">
        <v>1407</v>
      </c>
      <c r="C1408">
        <v>10784</v>
      </c>
      <c r="D1408" t="s">
        <v>837</v>
      </c>
      <c r="E1408">
        <v>30</v>
      </c>
      <c r="F1408" t="s">
        <v>1446</v>
      </c>
      <c r="G1408" s="1">
        <f>DATE(LEFT(Table6[[#This Row],[Shipment Date]],4), MID(Table6[[#This Row],[Shipment Date]],5,2), RIGHT(Table6[[#This Row],[Shipment Date]],2))</f>
        <v>42728</v>
      </c>
      <c r="H1408" s="9">
        <f>_xlfn.XLOOKUP(Table6[[#This Row],[Order ID]],Table5[OrderID],Table5[OrderDate],"Error",0)</f>
        <v>42722</v>
      </c>
      <c r="I1408" s="6">
        <f>Table6[[#This Row],['[Formatted'] Shipment Dates]]-Table6[[#This Row],[Order Dates]]</f>
        <v>6</v>
      </c>
      <c r="J1408" t="str">
        <f>_xlfn.XLOOKUP(Table6[[#This Row],[Product ID]],Product[Product ID],Product[Product Name],"ERROR",0)</f>
        <v>Mozzarella di Giovanni</v>
      </c>
      <c r="K1408" t="str">
        <f>_xlfn.XLOOKUP(Table6[[#This Row],[Product Name]],Product[Product Name],Product[Category],"ERROR",0)</f>
        <v>Dairy Products</v>
      </c>
      <c r="L1408" t="str">
        <f>_xlfn.XLOOKUP(Table6[[#This Row],[Order ID]],Table5[OrderID],Table5[ShipmentMode],"Error",0)</f>
        <v>UPS</v>
      </c>
    </row>
    <row r="1409" spans="2:12">
      <c r="B1409">
        <v>1408</v>
      </c>
      <c r="C1409">
        <v>10785</v>
      </c>
      <c r="D1409" t="s">
        <v>677</v>
      </c>
      <c r="E1409">
        <v>10</v>
      </c>
      <c r="F1409" t="s">
        <v>1446</v>
      </c>
      <c r="G1409" s="1">
        <f>DATE(LEFT(Table6[[#This Row],[Shipment Date]],4), MID(Table6[[#This Row],[Shipment Date]],5,2), RIGHT(Table6[[#This Row],[Shipment Date]],2))</f>
        <v>42728</v>
      </c>
      <c r="H1409" s="9">
        <f>_xlfn.XLOOKUP(Table6[[#This Row],[Order ID]],Table5[OrderID],Table5[OrderDate],"Error",0)</f>
        <v>42722</v>
      </c>
      <c r="I1409" s="6">
        <f>Table6[[#This Row],['[Formatted'] Shipment Dates]]-Table6[[#This Row],[Order Dates]]</f>
        <v>6</v>
      </c>
      <c r="J1409" t="str">
        <f>_xlfn.XLOOKUP(Table6[[#This Row],[Product ID]],Product[Product ID],Product[Product Name],"ERROR",0)</f>
        <v>Ikura</v>
      </c>
      <c r="K1409" t="str">
        <f>_xlfn.XLOOKUP(Table6[[#This Row],[Product Name]],Product[Product Name],Product[Category],"ERROR",0)</f>
        <v>Seafood</v>
      </c>
      <c r="L1409" t="str">
        <f>_xlfn.XLOOKUP(Table6[[#This Row],[Order ID]],Table5[OrderID],Table5[ShipmentMode],"Error",0)</f>
        <v>UPS</v>
      </c>
    </row>
    <row r="1410" spans="2:12">
      <c r="B1410">
        <v>1409</v>
      </c>
      <c r="C1410">
        <v>10785</v>
      </c>
      <c r="D1410" t="s">
        <v>845</v>
      </c>
      <c r="E1410">
        <v>10</v>
      </c>
      <c r="F1410" t="s">
        <v>1450</v>
      </c>
      <c r="G1410" s="1">
        <f>DATE(LEFT(Table6[[#This Row],[Shipment Date]],4), MID(Table6[[#This Row],[Shipment Date]],5,2), RIGHT(Table6[[#This Row],[Shipment Date]],2))</f>
        <v>42727</v>
      </c>
      <c r="H1410" s="9">
        <f>_xlfn.XLOOKUP(Table6[[#This Row],[Order ID]],Table5[OrderID],Table5[OrderDate],"Error",0)</f>
        <v>42722</v>
      </c>
      <c r="I1410" s="6">
        <f>Table6[[#This Row],['[Formatted'] Shipment Dates]]-Table6[[#This Row],[Order Dates]]</f>
        <v>5</v>
      </c>
      <c r="J1410" t="str">
        <f>_xlfn.XLOOKUP(Table6[[#This Row],[Product ID]],Product[Product ID],Product[Product Name],"ERROR",0)</f>
        <v>Rhönbräu Klosterbier</v>
      </c>
      <c r="K1410" t="str">
        <f>_xlfn.XLOOKUP(Table6[[#This Row],[Product Name]],Product[Product Name],Product[Category],"ERROR",0)</f>
        <v xml:space="preserve">Drinks </v>
      </c>
      <c r="L1410" t="str">
        <f>_xlfn.XLOOKUP(Table6[[#This Row],[Order ID]],Table5[OrderID],Table5[ShipmentMode],"Error",0)</f>
        <v>UPS</v>
      </c>
    </row>
    <row r="1411" spans="2:12">
      <c r="B1411">
        <v>1410</v>
      </c>
      <c r="C1411">
        <v>10786</v>
      </c>
      <c r="D1411" t="s">
        <v>672</v>
      </c>
      <c r="E1411">
        <v>30</v>
      </c>
      <c r="F1411" t="s">
        <v>1450</v>
      </c>
      <c r="G1411" s="1">
        <f>DATE(LEFT(Table6[[#This Row],[Shipment Date]],4), MID(Table6[[#This Row],[Shipment Date]],5,2), RIGHT(Table6[[#This Row],[Shipment Date]],2))</f>
        <v>42727</v>
      </c>
      <c r="H1411" s="9">
        <f>_xlfn.XLOOKUP(Table6[[#This Row],[Order ID]],Table5[OrderID],Table5[OrderDate],"Error",0)</f>
        <v>42723</v>
      </c>
      <c r="I1411" s="6">
        <f>Table6[[#This Row],['[Formatted'] Shipment Dates]]-Table6[[#This Row],[Order Dates]]</f>
        <v>4</v>
      </c>
      <c r="J1411" t="str">
        <f>_xlfn.XLOOKUP(Table6[[#This Row],[Product ID]],Product[Product ID],Product[Product Name],"ERROR",0)</f>
        <v>Northwoods Cranberry Sauce</v>
      </c>
      <c r="K1411" t="str">
        <f>_xlfn.XLOOKUP(Table6[[#This Row],[Product Name]],Product[Product Name],Product[Category],"ERROR",0)</f>
        <v>Condiments</v>
      </c>
      <c r="L1411" t="str">
        <f>_xlfn.XLOOKUP(Table6[[#This Row],[Order ID]],Table5[OrderID],Table5[ShipmentMode],"Error",0)</f>
        <v>DHL Express</v>
      </c>
    </row>
    <row r="1412" spans="2:12">
      <c r="B1412">
        <v>1411</v>
      </c>
      <c r="C1412">
        <v>10786</v>
      </c>
      <c r="D1412" t="s">
        <v>728</v>
      </c>
      <c r="E1412">
        <v>15</v>
      </c>
      <c r="F1412" t="s">
        <v>1450</v>
      </c>
      <c r="G1412" s="1">
        <f>DATE(LEFT(Table6[[#This Row],[Shipment Date]],4), MID(Table6[[#This Row],[Shipment Date]],5,2), RIGHT(Table6[[#This Row],[Shipment Date]],2))</f>
        <v>42727</v>
      </c>
      <c r="H1412" s="9">
        <f>_xlfn.XLOOKUP(Table6[[#This Row],[Order ID]],Table5[OrderID],Table5[OrderDate],"Error",0)</f>
        <v>42723</v>
      </c>
      <c r="I1412" s="6">
        <f>Table6[[#This Row],['[Formatted'] Shipment Dates]]-Table6[[#This Row],[Order Dates]]</f>
        <v>4</v>
      </c>
      <c r="J1412" t="str">
        <f>_xlfn.XLOOKUP(Table6[[#This Row],[Product ID]],Product[Product ID],Product[Product Name],"ERROR",0)</f>
        <v>Nord-Ost Matjeshering</v>
      </c>
      <c r="K1412" t="str">
        <f>_xlfn.XLOOKUP(Table6[[#This Row],[Product Name]],Product[Product Name],Product[Category],"ERROR",0)</f>
        <v>Seafood</v>
      </c>
      <c r="L1412" t="str">
        <f>_xlfn.XLOOKUP(Table6[[#This Row],[Order ID]],Table5[OrderID],Table5[ShipmentMode],"Error",0)</f>
        <v>DHL Express</v>
      </c>
    </row>
    <row r="1413" spans="2:12">
      <c r="B1413">
        <v>1412</v>
      </c>
      <c r="C1413">
        <v>10786</v>
      </c>
      <c r="D1413" t="s">
        <v>845</v>
      </c>
      <c r="E1413">
        <v>42</v>
      </c>
      <c r="F1413" t="s">
        <v>1443</v>
      </c>
      <c r="G1413" s="1">
        <f>DATE(LEFT(Table6[[#This Row],[Shipment Date]],4), MID(Table6[[#This Row],[Shipment Date]],5,2), RIGHT(Table6[[#This Row],[Shipment Date]],2))</f>
        <v>42730</v>
      </c>
      <c r="H1413" s="9">
        <f>_xlfn.XLOOKUP(Table6[[#This Row],[Order ID]],Table5[OrderID],Table5[OrderDate],"Error",0)</f>
        <v>42723</v>
      </c>
      <c r="I1413" s="6">
        <f>Table6[[#This Row],['[Formatted'] Shipment Dates]]-Table6[[#This Row],[Order Dates]]</f>
        <v>7</v>
      </c>
      <c r="J1413" t="str">
        <f>_xlfn.XLOOKUP(Table6[[#This Row],[Product ID]],Product[Product ID],Product[Product Name],"ERROR",0)</f>
        <v>Rhönbräu Klosterbier</v>
      </c>
      <c r="K1413" t="str">
        <f>_xlfn.XLOOKUP(Table6[[#This Row],[Product Name]],Product[Product Name],Product[Category],"ERROR",0)</f>
        <v xml:space="preserve">Drinks </v>
      </c>
      <c r="L1413" t="str">
        <f>_xlfn.XLOOKUP(Table6[[#This Row],[Order ID]],Table5[OrderID],Table5[ShipmentMode],"Error",0)</f>
        <v>DHL Express</v>
      </c>
    </row>
    <row r="1414" spans="2:12">
      <c r="B1414">
        <v>1413</v>
      </c>
      <c r="C1414">
        <v>10787</v>
      </c>
      <c r="D1414" t="s">
        <v>653</v>
      </c>
      <c r="E1414">
        <v>15</v>
      </c>
      <c r="F1414" t="s">
        <v>1443</v>
      </c>
      <c r="G1414" s="1">
        <f>DATE(LEFT(Table6[[#This Row],[Shipment Date]],4), MID(Table6[[#This Row],[Shipment Date]],5,2), RIGHT(Table6[[#This Row],[Shipment Date]],2))</f>
        <v>42730</v>
      </c>
      <c r="H1414" s="9">
        <f>_xlfn.XLOOKUP(Table6[[#This Row],[Order ID]],Table5[OrderID],Table5[OrderDate],"Error",0)</f>
        <v>42723</v>
      </c>
      <c r="I1414" s="6">
        <f>Table6[[#This Row],['[Formatted'] Shipment Dates]]-Table6[[#This Row],[Order Dates]]</f>
        <v>7</v>
      </c>
      <c r="J1414" t="str">
        <f>_xlfn.XLOOKUP(Table6[[#This Row],[Product ID]],Product[Product ID],Product[Product Name],"ERROR",0)</f>
        <v>Chang</v>
      </c>
      <c r="K1414" t="str">
        <f>_xlfn.XLOOKUP(Table6[[#This Row],[Product Name]],Product[Product Name],Product[Category],"ERROR",0)</f>
        <v xml:space="preserve">Drinks </v>
      </c>
      <c r="L1414" t="str">
        <f>_xlfn.XLOOKUP(Table6[[#This Row],[Order ID]],Table5[OrderID],Table5[ShipmentMode],"Error",0)</f>
        <v>DHL Express</v>
      </c>
    </row>
    <row r="1415" spans="2:12">
      <c r="B1415">
        <v>1414</v>
      </c>
      <c r="C1415">
        <v>10787</v>
      </c>
      <c r="D1415" t="s">
        <v>726</v>
      </c>
      <c r="E1415">
        <v>20</v>
      </c>
      <c r="F1415" t="s">
        <v>1451</v>
      </c>
      <c r="G1415" s="1">
        <f>DATE(LEFT(Table6[[#This Row],[Shipment Date]],4), MID(Table6[[#This Row],[Shipment Date]],5,2), RIGHT(Table6[[#This Row],[Shipment Date]],2))</f>
        <v>42754</v>
      </c>
      <c r="H1415" s="9">
        <f>_xlfn.XLOOKUP(Table6[[#This Row],[Order ID]],Table5[OrderID],Table5[OrderDate],"Error",0)</f>
        <v>42723</v>
      </c>
      <c r="I1415" s="6">
        <f>Table6[[#This Row],['[Formatted'] Shipment Dates]]-Table6[[#This Row],[Order Dates]]</f>
        <v>31</v>
      </c>
      <c r="J1415" t="str">
        <f>_xlfn.XLOOKUP(Table6[[#This Row],[Product ID]],Product[Product ID],Product[Product Name],"ERROR",0)</f>
        <v>Thüringer Rostbratwurst</v>
      </c>
      <c r="K1415" t="str">
        <f>_xlfn.XLOOKUP(Table6[[#This Row],[Product Name]],Product[Product Name],Product[Category],"ERROR",0)</f>
        <v>Meat/ Poultry</v>
      </c>
      <c r="L1415" t="str">
        <f>_xlfn.XLOOKUP(Table6[[#This Row],[Order ID]],Table5[OrderID],Table5[ShipmentMode],"Error",0)</f>
        <v>DHL Express</v>
      </c>
    </row>
    <row r="1416" spans="2:12">
      <c r="B1416">
        <v>1415</v>
      </c>
      <c r="C1416">
        <v>10788</v>
      </c>
      <c r="D1416" t="s">
        <v>698</v>
      </c>
      <c r="E1416">
        <v>50</v>
      </c>
      <c r="F1416" t="s">
        <v>1451</v>
      </c>
      <c r="G1416" s="1">
        <f>DATE(LEFT(Table6[[#This Row],[Shipment Date]],4), MID(Table6[[#This Row],[Shipment Date]],5,2), RIGHT(Table6[[#This Row],[Shipment Date]],2))</f>
        <v>42754</v>
      </c>
      <c r="H1416" s="9">
        <f>_xlfn.XLOOKUP(Table6[[#This Row],[Order ID]],Table5[OrderID],Table5[OrderDate],"Error",0)</f>
        <v>42726</v>
      </c>
      <c r="I1416" s="6">
        <f>Table6[[#This Row],['[Formatted'] Shipment Dates]]-Table6[[#This Row],[Order Dates]]</f>
        <v>28</v>
      </c>
      <c r="J1416" t="str">
        <f>_xlfn.XLOOKUP(Table6[[#This Row],[Product ID]],Product[Product ID],Product[Product Name],"ERROR",0)</f>
        <v>Teatime Chocolate Biscuits</v>
      </c>
      <c r="K1416" t="str">
        <f>_xlfn.XLOOKUP(Table6[[#This Row],[Product Name]],Product[Product Name],Product[Category],"ERROR",0)</f>
        <v>Desserts</v>
      </c>
      <c r="L1416" t="str">
        <f>_xlfn.XLOOKUP(Table6[[#This Row],[Order ID]],Table5[OrderID],Table5[ShipmentMode],"Error",0)</f>
        <v>DHL</v>
      </c>
    </row>
    <row r="1417" spans="2:12">
      <c r="B1417">
        <v>1416</v>
      </c>
      <c r="C1417">
        <v>10788</v>
      </c>
      <c r="D1417" t="s">
        <v>845</v>
      </c>
      <c r="E1417">
        <v>40</v>
      </c>
      <c r="F1417" t="s">
        <v>1452</v>
      </c>
      <c r="G1417" s="1">
        <f>DATE(LEFT(Table6[[#This Row],[Shipment Date]],4), MID(Table6[[#This Row],[Shipment Date]],5,2), RIGHT(Table6[[#This Row],[Shipment Date]],2))</f>
        <v>42735</v>
      </c>
      <c r="H1417" s="9">
        <f>_xlfn.XLOOKUP(Table6[[#This Row],[Order ID]],Table5[OrderID],Table5[OrderDate],"Error",0)</f>
        <v>42726</v>
      </c>
      <c r="I1417" s="6">
        <f>Table6[[#This Row],['[Formatted'] Shipment Dates]]-Table6[[#This Row],[Order Dates]]</f>
        <v>9</v>
      </c>
      <c r="J1417" t="str">
        <f>_xlfn.XLOOKUP(Table6[[#This Row],[Product ID]],Product[Product ID],Product[Product Name],"ERROR",0)</f>
        <v>Rhönbräu Klosterbier</v>
      </c>
      <c r="K1417" t="str">
        <f>_xlfn.XLOOKUP(Table6[[#This Row],[Product Name]],Product[Product Name],Product[Category],"ERROR",0)</f>
        <v xml:space="preserve">Drinks </v>
      </c>
      <c r="L1417" t="str">
        <f>_xlfn.XLOOKUP(Table6[[#This Row],[Order ID]],Table5[OrderID],Table5[ShipmentMode],"Error",0)</f>
        <v>DHL</v>
      </c>
    </row>
    <row r="1418" spans="2:12">
      <c r="B1418">
        <v>1417</v>
      </c>
      <c r="C1418">
        <v>10789</v>
      </c>
      <c r="D1418" t="s">
        <v>696</v>
      </c>
      <c r="E1418">
        <v>30</v>
      </c>
      <c r="F1418" t="s">
        <v>1452</v>
      </c>
      <c r="G1418" s="1">
        <f>DATE(LEFT(Table6[[#This Row],[Shipment Date]],4), MID(Table6[[#This Row],[Shipment Date]],5,2), RIGHT(Table6[[#This Row],[Shipment Date]],2))</f>
        <v>42735</v>
      </c>
      <c r="H1418" s="9">
        <f>_xlfn.XLOOKUP(Table6[[#This Row],[Order ID]],Table5[OrderID],Table5[OrderDate],"Error",0)</f>
        <v>42726</v>
      </c>
      <c r="I1418" s="6">
        <f>Table6[[#This Row],['[Formatted'] Shipment Dates]]-Table6[[#This Row],[Order Dates]]</f>
        <v>9</v>
      </c>
      <c r="J1418" t="str">
        <f>_xlfn.XLOOKUP(Table6[[#This Row],[Product ID]],Product[Product ID],Product[Product Name],"ERROR",0)</f>
        <v>Carnarvon Tigers</v>
      </c>
      <c r="K1418" t="str">
        <f>_xlfn.XLOOKUP(Table6[[#This Row],[Product Name]],Product[Product Name],Product[Category],"ERROR",0)</f>
        <v>Seafood</v>
      </c>
      <c r="L1418" t="str">
        <f>_xlfn.XLOOKUP(Table6[[#This Row],[Order ID]],Table5[OrderID],Table5[ShipmentMode],"Error",0)</f>
        <v>DHL</v>
      </c>
    </row>
    <row r="1419" spans="2:12">
      <c r="B1419">
        <v>1418</v>
      </c>
      <c r="C1419">
        <v>10789</v>
      </c>
      <c r="D1419" t="s">
        <v>742</v>
      </c>
      <c r="E1419">
        <v>15</v>
      </c>
      <c r="F1419" t="s">
        <v>1452</v>
      </c>
      <c r="G1419" s="1">
        <f>DATE(LEFT(Table6[[#This Row],[Shipment Date]],4), MID(Table6[[#This Row],[Shipment Date]],5,2), RIGHT(Table6[[#This Row],[Shipment Date]],2))</f>
        <v>42735</v>
      </c>
      <c r="H1419" s="9">
        <f>_xlfn.XLOOKUP(Table6[[#This Row],[Order ID]],Table5[OrderID],Table5[OrderDate],"Error",0)</f>
        <v>42726</v>
      </c>
      <c r="I1419" s="6">
        <f>Table6[[#This Row],['[Formatted'] Shipment Dates]]-Table6[[#This Row],[Order Dates]]</f>
        <v>9</v>
      </c>
      <c r="J1419" t="str">
        <f>_xlfn.XLOOKUP(Table6[[#This Row],[Product ID]],Product[Product ID],Product[Product Name],"ERROR",0)</f>
        <v>Steeleye Stout</v>
      </c>
      <c r="K1419" t="str">
        <f>_xlfn.XLOOKUP(Table6[[#This Row],[Product Name]],Product[Product Name],Product[Category],"ERROR",0)</f>
        <v xml:space="preserve">Drinks </v>
      </c>
      <c r="L1419" t="str">
        <f>_xlfn.XLOOKUP(Table6[[#This Row],[Order ID]],Table5[OrderID],Table5[ShipmentMode],"Error",0)</f>
        <v>DHL</v>
      </c>
    </row>
    <row r="1420" spans="2:12">
      <c r="B1420">
        <v>1419</v>
      </c>
      <c r="C1420">
        <v>10789</v>
      </c>
      <c r="D1420" t="s">
        <v>817</v>
      </c>
      <c r="E1420">
        <v>30</v>
      </c>
      <c r="F1420" t="s">
        <v>1452</v>
      </c>
      <c r="G1420" s="1">
        <f>DATE(LEFT(Table6[[#This Row],[Shipment Date]],4), MID(Table6[[#This Row],[Shipment Date]],5,2), RIGHT(Table6[[#This Row],[Shipment Date]],2))</f>
        <v>42735</v>
      </c>
      <c r="H1420" s="9">
        <f>_xlfn.XLOOKUP(Table6[[#This Row],[Order ID]],Table5[OrderID],Table5[OrderDate],"Error",0)</f>
        <v>42726</v>
      </c>
      <c r="I1420" s="6">
        <f>Table6[[#This Row],['[Formatted'] Shipment Dates]]-Table6[[#This Row],[Order Dates]]</f>
        <v>9</v>
      </c>
      <c r="J1420" t="str">
        <f>_xlfn.XLOOKUP(Table6[[#This Row],[Product ID]],Product[Product ID],Product[Product Name],"ERROR",0)</f>
        <v>Vegie-spread</v>
      </c>
      <c r="K1420" t="str">
        <f>_xlfn.XLOOKUP(Table6[[#This Row],[Product Name]],Product[Product Name],Product[Category],"ERROR",0)</f>
        <v>Condiments</v>
      </c>
      <c r="L1420" t="str">
        <f>_xlfn.XLOOKUP(Table6[[#This Row],[Order ID]],Table5[OrderID],Table5[ShipmentMode],"Error",0)</f>
        <v>DHL</v>
      </c>
    </row>
    <row r="1421" spans="2:12">
      <c r="B1421">
        <v>1420</v>
      </c>
      <c r="C1421">
        <v>10789</v>
      </c>
      <c r="D1421" t="s">
        <v>828</v>
      </c>
      <c r="E1421">
        <v>18</v>
      </c>
      <c r="F1421" t="s">
        <v>1443</v>
      </c>
      <c r="G1421" s="1">
        <f>DATE(LEFT(Table6[[#This Row],[Shipment Date]],4), MID(Table6[[#This Row],[Shipment Date]],5,2), RIGHT(Table6[[#This Row],[Shipment Date]],2))</f>
        <v>42730</v>
      </c>
      <c r="H1421" s="9">
        <f>_xlfn.XLOOKUP(Table6[[#This Row],[Order ID]],Table5[OrderID],Table5[OrderDate],"Error",0)</f>
        <v>42726</v>
      </c>
      <c r="I1421" s="6">
        <f>Table6[[#This Row],['[Formatted'] Shipment Dates]]-Table6[[#This Row],[Order Dates]]</f>
        <v>4</v>
      </c>
      <c r="J1421" t="str">
        <f>_xlfn.XLOOKUP(Table6[[#This Row],[Product ID]],Product[Product ID],Product[Product Name],"ERROR",0)</f>
        <v>Scottish Longbreads</v>
      </c>
      <c r="K1421" t="str">
        <f>_xlfn.XLOOKUP(Table6[[#This Row],[Product Name]],Product[Product Name],Product[Category],"ERROR",0)</f>
        <v>Desserts</v>
      </c>
      <c r="L1421" t="str">
        <f>_xlfn.XLOOKUP(Table6[[#This Row],[Order ID]],Table5[OrderID],Table5[ShipmentMode],"Error",0)</f>
        <v>DHL</v>
      </c>
    </row>
    <row r="1422" spans="2:12">
      <c r="B1422">
        <v>1421</v>
      </c>
      <c r="C1422">
        <v>10790</v>
      </c>
      <c r="D1422" t="s">
        <v>669</v>
      </c>
      <c r="E1422">
        <v>3</v>
      </c>
      <c r="F1422" t="s">
        <v>1443</v>
      </c>
      <c r="G1422" s="1">
        <f>DATE(LEFT(Table6[[#This Row],[Shipment Date]],4), MID(Table6[[#This Row],[Shipment Date]],5,2), RIGHT(Table6[[#This Row],[Shipment Date]],2))</f>
        <v>42730</v>
      </c>
      <c r="H1422" s="9">
        <f>_xlfn.XLOOKUP(Table6[[#This Row],[Order ID]],Table5[OrderID],Table5[OrderDate],"Error",0)</f>
        <v>42726</v>
      </c>
      <c r="I1422" s="6">
        <f>Table6[[#This Row],['[Formatted'] Shipment Dates]]-Table6[[#This Row],[Order Dates]]</f>
        <v>4</v>
      </c>
      <c r="J1422" t="str">
        <f>_xlfn.XLOOKUP(Table6[[#This Row],[Product ID]],Product[Product ID],Product[Product Name],"ERROR",0)</f>
        <v>Uncle Bob's Organic Dried Pears</v>
      </c>
      <c r="K1422" t="str">
        <f>_xlfn.XLOOKUP(Table6[[#This Row],[Product Name]],Product[Product Name],Product[Category],"ERROR",0)</f>
        <v xml:space="preserve">Produce </v>
      </c>
      <c r="L1422" t="str">
        <f>_xlfn.XLOOKUP(Table6[[#This Row],[Order ID]],Table5[OrderID],Table5[ShipmentMode],"Error",0)</f>
        <v>DHL Express</v>
      </c>
    </row>
    <row r="1423" spans="2:12">
      <c r="B1423">
        <v>1422</v>
      </c>
      <c r="C1423">
        <v>10790</v>
      </c>
      <c r="D1423" t="s">
        <v>796</v>
      </c>
      <c r="E1423">
        <v>20</v>
      </c>
      <c r="F1423" t="s">
        <v>1453</v>
      </c>
      <c r="G1423" s="1">
        <f>DATE(LEFT(Table6[[#This Row],[Shipment Date]],4), MID(Table6[[#This Row],[Shipment Date]],5,2), RIGHT(Table6[[#This Row],[Shipment Date]],2))</f>
        <v>42736</v>
      </c>
      <c r="H1423" s="9">
        <f>_xlfn.XLOOKUP(Table6[[#This Row],[Order ID]],Table5[OrderID],Table5[OrderDate],"Error",0)</f>
        <v>42726</v>
      </c>
      <c r="I1423" s="6">
        <f>Table6[[#This Row],['[Formatted'] Shipment Dates]]-Table6[[#This Row],[Order Dates]]</f>
        <v>10</v>
      </c>
      <c r="J1423" t="str">
        <f>_xlfn.XLOOKUP(Table6[[#This Row],[Product ID]],Product[Product ID],Product[Product Name],"ERROR",0)</f>
        <v>Gnocchi di nonna Alice</v>
      </c>
      <c r="K1423" t="str">
        <f>_xlfn.XLOOKUP(Table6[[#This Row],[Product Name]],Product[Product Name],Product[Category],"ERROR",0)</f>
        <v xml:space="preserve">Grains/ Cereals </v>
      </c>
      <c r="L1423" t="str">
        <f>_xlfn.XLOOKUP(Table6[[#This Row],[Order ID]],Table5[OrderID],Table5[ShipmentMode],"Error",0)</f>
        <v>DHL Express</v>
      </c>
    </row>
    <row r="1424" spans="2:12">
      <c r="B1424">
        <v>1423</v>
      </c>
      <c r="C1424">
        <v>10791</v>
      </c>
      <c r="D1424" t="s">
        <v>726</v>
      </c>
      <c r="E1424">
        <v>14</v>
      </c>
      <c r="F1424" t="s">
        <v>1453</v>
      </c>
      <c r="G1424" s="1">
        <f>DATE(LEFT(Table6[[#This Row],[Shipment Date]],4), MID(Table6[[#This Row],[Shipment Date]],5,2), RIGHT(Table6[[#This Row],[Shipment Date]],2))</f>
        <v>42736</v>
      </c>
      <c r="H1424" s="9">
        <f>_xlfn.XLOOKUP(Table6[[#This Row],[Order ID]],Table5[OrderID],Table5[OrderDate],"Error",0)</f>
        <v>42727</v>
      </c>
      <c r="I1424" s="6">
        <f>Table6[[#This Row],['[Formatted'] Shipment Dates]]-Table6[[#This Row],[Order Dates]]</f>
        <v>9</v>
      </c>
      <c r="J1424" t="str">
        <f>_xlfn.XLOOKUP(Table6[[#This Row],[Product ID]],Product[Product ID],Product[Product Name],"ERROR",0)</f>
        <v>Thüringer Rostbratwurst</v>
      </c>
      <c r="K1424" t="str">
        <f>_xlfn.XLOOKUP(Table6[[#This Row],[Product Name]],Product[Product Name],Product[Category],"ERROR",0)</f>
        <v>Meat/ Poultry</v>
      </c>
      <c r="L1424" t="str">
        <f>_xlfn.XLOOKUP(Table6[[#This Row],[Order ID]],Table5[OrderID],Table5[ShipmentMode],"Error",0)</f>
        <v>DHL</v>
      </c>
    </row>
    <row r="1425" spans="2:12">
      <c r="B1425">
        <v>1424</v>
      </c>
      <c r="C1425">
        <v>10791</v>
      </c>
      <c r="D1425" t="s">
        <v>757</v>
      </c>
      <c r="E1425">
        <v>20</v>
      </c>
      <c r="F1425" t="s">
        <v>1452</v>
      </c>
      <c r="G1425" s="1">
        <f>DATE(LEFT(Table6[[#This Row],[Shipment Date]],4), MID(Table6[[#This Row],[Shipment Date]],5,2), RIGHT(Table6[[#This Row],[Shipment Date]],2))</f>
        <v>42735</v>
      </c>
      <c r="H1425" s="9">
        <f>_xlfn.XLOOKUP(Table6[[#This Row],[Order ID]],Table5[OrderID],Table5[OrderDate],"Error",0)</f>
        <v>42727</v>
      </c>
      <c r="I1425" s="6">
        <f>Table6[[#This Row],['[Formatted'] Shipment Dates]]-Table6[[#This Row],[Order Dates]]</f>
        <v>8</v>
      </c>
      <c r="J1425" t="str">
        <f>_xlfn.XLOOKUP(Table6[[#This Row],[Product ID]],Product[Product ID],Product[Product Name],"ERROR",0)</f>
        <v>Jack's New England Clam Chowder</v>
      </c>
      <c r="K1425" t="str">
        <f>_xlfn.XLOOKUP(Table6[[#This Row],[Product Name]],Product[Product Name],Product[Category],"ERROR",0)</f>
        <v>Seafood</v>
      </c>
      <c r="L1425" t="str">
        <f>_xlfn.XLOOKUP(Table6[[#This Row],[Order ID]],Table5[OrderID],Table5[ShipmentMode],"Error",0)</f>
        <v>DHL</v>
      </c>
    </row>
    <row r="1426" spans="2:12">
      <c r="B1426">
        <v>1425</v>
      </c>
      <c r="C1426">
        <v>10792</v>
      </c>
      <c r="D1426" t="s">
        <v>653</v>
      </c>
      <c r="E1426">
        <v>10</v>
      </c>
      <c r="F1426" t="s">
        <v>1452</v>
      </c>
      <c r="G1426" s="1">
        <f>DATE(LEFT(Table6[[#This Row],[Shipment Date]],4), MID(Table6[[#This Row],[Shipment Date]],5,2), RIGHT(Table6[[#This Row],[Shipment Date]],2))</f>
        <v>42735</v>
      </c>
      <c r="H1426" s="9">
        <f>_xlfn.XLOOKUP(Table6[[#This Row],[Order ID]],Table5[OrderID],Table5[OrderDate],"Error",0)</f>
        <v>42727</v>
      </c>
      <c r="I1426" s="6">
        <f>Table6[[#This Row],['[Formatted'] Shipment Dates]]-Table6[[#This Row],[Order Dates]]</f>
        <v>8</v>
      </c>
      <c r="J1426" t="str">
        <f>_xlfn.XLOOKUP(Table6[[#This Row],[Product ID]],Product[Product ID],Product[Product Name],"ERROR",0)</f>
        <v>Chang</v>
      </c>
      <c r="K1426" t="str">
        <f>_xlfn.XLOOKUP(Table6[[#This Row],[Product Name]],Product[Product Name],Product[Category],"ERROR",0)</f>
        <v xml:space="preserve">Drinks </v>
      </c>
      <c r="L1426" t="str">
        <f>_xlfn.XLOOKUP(Table6[[#This Row],[Order ID]],Table5[OrderID],Table5[ShipmentMode],"Error",0)</f>
        <v>UPS</v>
      </c>
    </row>
    <row r="1427" spans="2:12">
      <c r="B1427">
        <v>1426</v>
      </c>
      <c r="C1427">
        <v>10792</v>
      </c>
      <c r="D1427" t="s">
        <v>791</v>
      </c>
      <c r="E1427">
        <v>3</v>
      </c>
      <c r="F1427" t="s">
        <v>1452</v>
      </c>
      <c r="G1427" s="1">
        <f>DATE(LEFT(Table6[[#This Row],[Shipment Date]],4), MID(Table6[[#This Row],[Shipment Date]],5,2), RIGHT(Table6[[#This Row],[Shipment Date]],2))</f>
        <v>42735</v>
      </c>
      <c r="H1427" s="9">
        <f>_xlfn.XLOOKUP(Table6[[#This Row],[Order ID]],Table5[OrderID],Table5[OrderDate],"Error",0)</f>
        <v>42727</v>
      </c>
      <c r="I1427" s="6">
        <f>Table6[[#This Row],['[Formatted'] Shipment Dates]]-Table6[[#This Row],[Order Dates]]</f>
        <v>8</v>
      </c>
      <c r="J1427" t="str">
        <f>_xlfn.XLOOKUP(Table6[[#This Row],[Product ID]],Product[Product ID],Product[Product Name],"ERROR",0)</f>
        <v>Tourtière</v>
      </c>
      <c r="K1427" t="str">
        <f>_xlfn.XLOOKUP(Table6[[#This Row],[Product Name]],Product[Product Name],Product[Category],"ERROR",0)</f>
        <v>Meat/ Poultry</v>
      </c>
      <c r="L1427" t="str">
        <f>_xlfn.XLOOKUP(Table6[[#This Row],[Order ID]],Table5[OrderID],Table5[ShipmentMode],"Error",0)</f>
        <v>UPS</v>
      </c>
    </row>
    <row r="1428" spans="2:12">
      <c r="B1428">
        <v>1427</v>
      </c>
      <c r="C1428">
        <v>10792</v>
      </c>
      <c r="D1428" t="s">
        <v>828</v>
      </c>
      <c r="E1428">
        <v>15</v>
      </c>
      <c r="F1428" t="s">
        <v>1454</v>
      </c>
      <c r="G1428" s="1">
        <f>DATE(LEFT(Table6[[#This Row],[Shipment Date]],4), MID(Table6[[#This Row],[Shipment Date]],5,2), RIGHT(Table6[[#This Row],[Shipment Date]],2))</f>
        <v>42743</v>
      </c>
      <c r="H1428" s="9">
        <f>_xlfn.XLOOKUP(Table6[[#This Row],[Order ID]],Table5[OrderID],Table5[OrderDate],"Error",0)</f>
        <v>42727</v>
      </c>
      <c r="I1428" s="6">
        <f>Table6[[#This Row],['[Formatted'] Shipment Dates]]-Table6[[#This Row],[Order Dates]]</f>
        <v>16</v>
      </c>
      <c r="J1428" t="str">
        <f>_xlfn.XLOOKUP(Table6[[#This Row],[Product ID]],Product[Product ID],Product[Product Name],"ERROR",0)</f>
        <v>Scottish Longbreads</v>
      </c>
      <c r="K1428" t="str">
        <f>_xlfn.XLOOKUP(Table6[[#This Row],[Product Name]],Product[Product Name],Product[Category],"ERROR",0)</f>
        <v>Desserts</v>
      </c>
      <c r="L1428" t="str">
        <f>_xlfn.XLOOKUP(Table6[[#This Row],[Order ID]],Table5[OrderID],Table5[ShipmentMode],"Error",0)</f>
        <v>UPS</v>
      </c>
    </row>
    <row r="1429" spans="2:12">
      <c r="B1429">
        <v>1428</v>
      </c>
      <c r="C1429">
        <v>10793</v>
      </c>
      <c r="D1429" t="s">
        <v>757</v>
      </c>
      <c r="E1429">
        <v>14</v>
      </c>
      <c r="F1429" t="s">
        <v>1454</v>
      </c>
      <c r="G1429" s="1">
        <f>DATE(LEFT(Table6[[#This Row],[Shipment Date]],4), MID(Table6[[#This Row],[Shipment Date]],5,2), RIGHT(Table6[[#This Row],[Shipment Date]],2))</f>
        <v>42743</v>
      </c>
      <c r="H1429" s="9">
        <f>_xlfn.XLOOKUP(Table6[[#This Row],[Order ID]],Table5[OrderID],Table5[OrderDate],"Error",0)</f>
        <v>42728</v>
      </c>
      <c r="I1429" s="6">
        <f>Table6[[#This Row],['[Formatted'] Shipment Dates]]-Table6[[#This Row],[Order Dates]]</f>
        <v>15</v>
      </c>
      <c r="J1429" t="str">
        <f>_xlfn.XLOOKUP(Table6[[#This Row],[Product ID]],Product[Product ID],Product[Product Name],"ERROR",0)</f>
        <v>Jack's New England Clam Chowder</v>
      </c>
      <c r="K1429" t="str">
        <f>_xlfn.XLOOKUP(Table6[[#This Row],[Product Name]],Product[Product Name],Product[Category],"ERROR",0)</f>
        <v>Seafood</v>
      </c>
      <c r="L1429" t="str">
        <f>_xlfn.XLOOKUP(Table6[[#This Row],[Order ID]],Table5[OrderID],Table5[ShipmentMode],"Error",0)</f>
        <v>UPS</v>
      </c>
    </row>
    <row r="1430" spans="2:12">
      <c r="B1430">
        <v>1429</v>
      </c>
      <c r="C1430">
        <v>10793</v>
      </c>
      <c r="D1430" t="s">
        <v>787</v>
      </c>
      <c r="E1430">
        <v>8</v>
      </c>
      <c r="F1430" t="s">
        <v>1441</v>
      </c>
      <c r="G1430" s="1">
        <f>DATE(LEFT(Table6[[#This Row],[Shipment Date]],4), MID(Table6[[#This Row],[Shipment Date]],5,2), RIGHT(Table6[[#This Row],[Shipment Date]],2))</f>
        <v>42737</v>
      </c>
      <c r="H1430" s="9">
        <f>_xlfn.XLOOKUP(Table6[[#This Row],[Order ID]],Table5[OrderID],Table5[OrderDate],"Error",0)</f>
        <v>42728</v>
      </c>
      <c r="I1430" s="6">
        <f>Table6[[#This Row],['[Formatted'] Shipment Dates]]-Table6[[#This Row],[Order Dates]]</f>
        <v>9</v>
      </c>
      <c r="J1430" t="str">
        <f>_xlfn.XLOOKUP(Table6[[#This Row],[Product ID]],Product[Product ID],Product[Product Name],"ERROR",0)</f>
        <v>Filo Mix</v>
      </c>
      <c r="K1430" t="str">
        <f>_xlfn.XLOOKUP(Table6[[#This Row],[Product Name]],Product[Product Name],Product[Category],"ERROR",0)</f>
        <v xml:space="preserve">Grains/ Cereals </v>
      </c>
      <c r="L1430" t="str">
        <f>_xlfn.XLOOKUP(Table6[[#This Row],[Order ID]],Table5[OrderID],Table5[ShipmentMode],"Error",0)</f>
        <v>UPS</v>
      </c>
    </row>
    <row r="1431" spans="2:12">
      <c r="B1431">
        <v>1430</v>
      </c>
      <c r="C1431">
        <v>10794</v>
      </c>
      <c r="D1431" t="s">
        <v>687</v>
      </c>
      <c r="E1431">
        <v>15</v>
      </c>
      <c r="F1431" t="s">
        <v>1441</v>
      </c>
      <c r="G1431" s="1">
        <f>DATE(LEFT(Table6[[#This Row],[Shipment Date]],4), MID(Table6[[#This Row],[Shipment Date]],5,2), RIGHT(Table6[[#This Row],[Shipment Date]],2))</f>
        <v>42737</v>
      </c>
      <c r="H1431" s="9">
        <f>_xlfn.XLOOKUP(Table6[[#This Row],[Order ID]],Table5[OrderID],Table5[OrderDate],"Error",0)</f>
        <v>42728</v>
      </c>
      <c r="I1431" s="6">
        <f>Table6[[#This Row],['[Formatted'] Shipment Dates]]-Table6[[#This Row],[Order Dates]]</f>
        <v>9</v>
      </c>
      <c r="J1431" t="str">
        <f>_xlfn.XLOOKUP(Table6[[#This Row],[Product ID]],Product[Product ID],Product[Product Name],"ERROR",0)</f>
        <v>Tofu</v>
      </c>
      <c r="K1431" t="str">
        <f>_xlfn.XLOOKUP(Table6[[#This Row],[Product Name]],Product[Product Name],Product[Category],"ERROR",0)</f>
        <v xml:space="preserve">Produce </v>
      </c>
      <c r="L1431" t="str">
        <f>_xlfn.XLOOKUP(Table6[[#This Row],[Order ID]],Table5[OrderID],Table5[ShipmentMode],"Error",0)</f>
        <v>DHL Express</v>
      </c>
    </row>
    <row r="1432" spans="2:12">
      <c r="B1432">
        <v>1431</v>
      </c>
      <c r="C1432">
        <v>10794</v>
      </c>
      <c r="D1432" t="s">
        <v>791</v>
      </c>
      <c r="E1432">
        <v>6</v>
      </c>
      <c r="F1432" t="s">
        <v>1455</v>
      </c>
      <c r="G1432" s="1">
        <f>DATE(LEFT(Table6[[#This Row],[Shipment Date]],4), MID(Table6[[#This Row],[Shipment Date]],5,2), RIGHT(Table6[[#This Row],[Shipment Date]],2))</f>
        <v>42755</v>
      </c>
      <c r="H1432" s="9">
        <f>_xlfn.XLOOKUP(Table6[[#This Row],[Order ID]],Table5[OrderID],Table5[OrderDate],"Error",0)</f>
        <v>42728</v>
      </c>
      <c r="I1432" s="6">
        <f>Table6[[#This Row],['[Formatted'] Shipment Dates]]-Table6[[#This Row],[Order Dates]]</f>
        <v>27</v>
      </c>
      <c r="J1432" t="str">
        <f>_xlfn.XLOOKUP(Table6[[#This Row],[Product ID]],Product[Product ID],Product[Product Name],"ERROR",0)</f>
        <v>Tourtière</v>
      </c>
      <c r="K1432" t="str">
        <f>_xlfn.XLOOKUP(Table6[[#This Row],[Product Name]],Product[Product Name],Product[Category],"ERROR",0)</f>
        <v>Meat/ Poultry</v>
      </c>
      <c r="L1432" t="str">
        <f>_xlfn.XLOOKUP(Table6[[#This Row],[Order ID]],Table5[OrderID],Table5[ShipmentMode],"Error",0)</f>
        <v>DHL Express</v>
      </c>
    </row>
    <row r="1433" spans="2:12">
      <c r="B1433">
        <v>1432</v>
      </c>
      <c r="C1433">
        <v>10795</v>
      </c>
      <c r="D1433" t="s">
        <v>691</v>
      </c>
      <c r="E1433">
        <v>65</v>
      </c>
      <c r="F1433" t="s">
        <v>1455</v>
      </c>
      <c r="G1433" s="1">
        <f>DATE(LEFT(Table6[[#This Row],[Shipment Date]],4), MID(Table6[[#This Row],[Shipment Date]],5,2), RIGHT(Table6[[#This Row],[Shipment Date]],2))</f>
        <v>42755</v>
      </c>
      <c r="H1433" s="9">
        <f>_xlfn.XLOOKUP(Table6[[#This Row],[Order ID]],Table5[OrderID],Table5[OrderDate],"Error",0)</f>
        <v>42728</v>
      </c>
      <c r="I1433" s="6">
        <f>Table6[[#This Row],['[Formatted'] Shipment Dates]]-Table6[[#This Row],[Order Dates]]</f>
        <v>27</v>
      </c>
      <c r="J1433" t="str">
        <f>_xlfn.XLOOKUP(Table6[[#This Row],[Product ID]],Product[Product ID],Product[Product Name],"ERROR",0)</f>
        <v>Pavlova</v>
      </c>
      <c r="K1433" t="str">
        <f>_xlfn.XLOOKUP(Table6[[#This Row],[Product Name]],Product[Product Name],Product[Category],"ERROR",0)</f>
        <v>Desserts</v>
      </c>
      <c r="L1433" t="str">
        <f>_xlfn.XLOOKUP(Table6[[#This Row],[Order ID]],Table5[OrderID],Table5[ShipmentMode],"Error",0)</f>
        <v>DHL</v>
      </c>
    </row>
    <row r="1434" spans="2:12">
      <c r="B1434">
        <v>1433</v>
      </c>
      <c r="C1434">
        <v>10795</v>
      </c>
      <c r="D1434" t="s">
        <v>694</v>
      </c>
      <c r="E1434">
        <v>35</v>
      </c>
      <c r="F1434" t="s">
        <v>1447</v>
      </c>
      <c r="G1434" s="1">
        <f>DATE(LEFT(Table6[[#This Row],[Shipment Date]],4), MID(Table6[[#This Row],[Shipment Date]],5,2), RIGHT(Table6[[#This Row],[Shipment Date]],2))</f>
        <v>42749</v>
      </c>
      <c r="H1434" s="9">
        <f>_xlfn.XLOOKUP(Table6[[#This Row],[Order ID]],Table5[OrderID],Table5[OrderDate],"Error",0)</f>
        <v>42728</v>
      </c>
      <c r="I1434" s="6">
        <f>Table6[[#This Row],['[Formatted'] Shipment Dates]]-Table6[[#This Row],[Order Dates]]</f>
        <v>21</v>
      </c>
      <c r="J1434" t="str">
        <f>_xlfn.XLOOKUP(Table6[[#This Row],[Product ID]],Product[Product ID],Product[Product Name],"ERROR",0)</f>
        <v>Alice Mutton</v>
      </c>
      <c r="K1434" t="str">
        <f>_xlfn.XLOOKUP(Table6[[#This Row],[Product Name]],Product[Product Name],Product[Category],"ERROR",0)</f>
        <v>Meat/ Poultry</v>
      </c>
      <c r="L1434" t="str">
        <f>_xlfn.XLOOKUP(Table6[[#This Row],[Order ID]],Table5[OrderID],Table5[ShipmentMode],"Error",0)</f>
        <v>DHL</v>
      </c>
    </row>
    <row r="1435" spans="2:12">
      <c r="B1435">
        <v>1434</v>
      </c>
      <c r="C1435">
        <v>10796</v>
      </c>
      <c r="D1435" t="s">
        <v>717</v>
      </c>
      <c r="E1435">
        <v>21</v>
      </c>
      <c r="F1435" t="s">
        <v>1447</v>
      </c>
      <c r="G1435" s="1">
        <f>DATE(LEFT(Table6[[#This Row],[Shipment Date]],4), MID(Table6[[#This Row],[Shipment Date]],5,2), RIGHT(Table6[[#This Row],[Shipment Date]],2))</f>
        <v>42749</v>
      </c>
      <c r="H1435" s="9">
        <f>_xlfn.XLOOKUP(Table6[[#This Row],[Order ID]],Table5[OrderID],Table5[OrderDate],"Error",0)</f>
        <v>42729</v>
      </c>
      <c r="I1435" s="6">
        <f>Table6[[#This Row],['[Formatted'] Shipment Dates]]-Table6[[#This Row],[Order Dates]]</f>
        <v>20</v>
      </c>
      <c r="J1435" t="str">
        <f>_xlfn.XLOOKUP(Table6[[#This Row],[Product ID]],Product[Product ID],Product[Product Name],"ERROR",0)</f>
        <v>Gumbär Gummibärchen</v>
      </c>
      <c r="K1435" t="str">
        <f>_xlfn.XLOOKUP(Table6[[#This Row],[Product Name]],Product[Product Name],Product[Category],"ERROR",0)</f>
        <v>Desserts</v>
      </c>
      <c r="L1435" t="str">
        <f>_xlfn.XLOOKUP(Table6[[#This Row],[Order ID]],Table5[OrderID],Table5[ShipmentMode],"Error",0)</f>
        <v>DHL Express</v>
      </c>
    </row>
    <row r="1436" spans="2:12">
      <c r="B1436">
        <v>1435</v>
      </c>
      <c r="C1436">
        <v>10796</v>
      </c>
      <c r="D1436" t="s">
        <v>765</v>
      </c>
      <c r="E1436">
        <v>10</v>
      </c>
      <c r="F1436" t="s">
        <v>1447</v>
      </c>
      <c r="G1436" s="1">
        <f>DATE(LEFT(Table6[[#This Row],[Shipment Date]],4), MID(Table6[[#This Row],[Shipment Date]],5,2), RIGHT(Table6[[#This Row],[Shipment Date]],2))</f>
        <v>42749</v>
      </c>
      <c r="H1436" s="9">
        <f>_xlfn.XLOOKUP(Table6[[#This Row],[Order ID]],Table5[OrderID],Table5[OrderDate],"Error",0)</f>
        <v>42729</v>
      </c>
      <c r="I1436" s="6">
        <f>Table6[[#This Row],['[Formatted'] Shipment Dates]]-Table6[[#This Row],[Order Dates]]</f>
        <v>20</v>
      </c>
      <c r="J1436" t="str">
        <f>_xlfn.XLOOKUP(Table6[[#This Row],[Product ID]],Product[Product ID],Product[Product Name],"ERROR",0)</f>
        <v>Gula Malacca</v>
      </c>
      <c r="K1436" t="str">
        <f>_xlfn.XLOOKUP(Table6[[#This Row],[Product Name]],Product[Product Name],Product[Category],"ERROR",0)</f>
        <v>Condiments</v>
      </c>
      <c r="L1436" t="str">
        <f>_xlfn.XLOOKUP(Table6[[#This Row],[Order ID]],Table5[OrderID],Table5[ShipmentMode],"Error",0)</f>
        <v>DHL Express</v>
      </c>
    </row>
    <row r="1437" spans="2:12">
      <c r="B1437">
        <v>1436</v>
      </c>
      <c r="C1437">
        <v>10796</v>
      </c>
      <c r="D1437" t="s">
        <v>819</v>
      </c>
      <c r="E1437">
        <v>35</v>
      </c>
      <c r="F1437" t="s">
        <v>1447</v>
      </c>
      <c r="G1437" s="1">
        <f>DATE(LEFT(Table6[[#This Row],[Shipment Date]],4), MID(Table6[[#This Row],[Shipment Date]],5,2), RIGHT(Table6[[#This Row],[Shipment Date]],2))</f>
        <v>42749</v>
      </c>
      <c r="H1437" s="9">
        <f>_xlfn.XLOOKUP(Table6[[#This Row],[Order ID]],Table5[OrderID],Table5[OrderDate],"Error",0)</f>
        <v>42729</v>
      </c>
      <c r="I1437" s="6">
        <f>Table6[[#This Row],['[Formatted'] Shipment Dates]]-Table6[[#This Row],[Order Dates]]</f>
        <v>20</v>
      </c>
      <c r="J1437" t="str">
        <f>_xlfn.XLOOKUP(Table6[[#This Row],[Product ID]],Product[Product ID],Product[Product Name],"ERROR",0)</f>
        <v>Wimmers gute Semmelknödel</v>
      </c>
      <c r="K1437" t="str">
        <f>_xlfn.XLOOKUP(Table6[[#This Row],[Product Name]],Product[Product Name],Product[Category],"ERROR",0)</f>
        <v xml:space="preserve">Grains/ Cereals </v>
      </c>
      <c r="L1437" t="str">
        <f>_xlfn.XLOOKUP(Table6[[#This Row],[Order ID]],Table5[OrderID],Table5[ShipmentMode],"Error",0)</f>
        <v>DHL Express</v>
      </c>
    </row>
    <row r="1438" spans="2:12">
      <c r="B1438">
        <v>1437</v>
      </c>
      <c r="C1438">
        <v>10796</v>
      </c>
      <c r="D1438" t="s">
        <v>831</v>
      </c>
      <c r="E1438">
        <v>24</v>
      </c>
      <c r="F1438" t="s">
        <v>1456</v>
      </c>
      <c r="G1438" s="1">
        <f>DATE(LEFT(Table6[[#This Row],[Shipment Date]],4), MID(Table6[[#This Row],[Shipment Date]],5,2), RIGHT(Table6[[#This Row],[Shipment Date]],2))</f>
        <v>42740</v>
      </c>
      <c r="H1438" s="9">
        <f>_xlfn.XLOOKUP(Table6[[#This Row],[Order ID]],Table5[OrderID],Table5[OrderDate],"Error",0)</f>
        <v>42729</v>
      </c>
      <c r="I1438" s="6">
        <f>Table6[[#This Row],['[Formatted'] Shipment Dates]]-Table6[[#This Row],[Order Dates]]</f>
        <v>11</v>
      </c>
      <c r="J1438" t="str">
        <f>_xlfn.XLOOKUP(Table6[[#This Row],[Product ID]],Product[Product ID],Product[Product Name],"ERROR",0)</f>
        <v>Gudbrandsdalsost</v>
      </c>
      <c r="K1438" t="str">
        <f>_xlfn.XLOOKUP(Table6[[#This Row],[Product Name]],Product[Product Name],Product[Category],"ERROR",0)</f>
        <v>Dairy Products</v>
      </c>
      <c r="L1438" t="str">
        <f>_xlfn.XLOOKUP(Table6[[#This Row],[Order ID]],Table5[OrderID],Table5[ShipmentMode],"Error",0)</f>
        <v>DHL Express</v>
      </c>
    </row>
    <row r="1439" spans="2:12">
      <c r="B1439">
        <v>1438</v>
      </c>
      <c r="C1439">
        <v>10797</v>
      </c>
      <c r="D1439" t="s">
        <v>679</v>
      </c>
      <c r="E1439">
        <v>20</v>
      </c>
      <c r="F1439" t="s">
        <v>1456</v>
      </c>
      <c r="G1439" s="1">
        <f>DATE(LEFT(Table6[[#This Row],[Shipment Date]],4), MID(Table6[[#This Row],[Shipment Date]],5,2), RIGHT(Table6[[#This Row],[Shipment Date]],2))</f>
        <v>42740</v>
      </c>
      <c r="H1439" s="9">
        <f>_xlfn.XLOOKUP(Table6[[#This Row],[Order ID]],Table5[OrderID],Table5[OrderDate],"Error",0)</f>
        <v>42729</v>
      </c>
      <c r="I1439" s="6">
        <f>Table6[[#This Row],['[Formatted'] Shipment Dates]]-Table6[[#This Row],[Order Dates]]</f>
        <v>11</v>
      </c>
      <c r="J1439" t="str">
        <f>_xlfn.XLOOKUP(Table6[[#This Row],[Product ID]],Product[Product ID],Product[Product Name],"ERROR",0)</f>
        <v>Queso Cabrales</v>
      </c>
      <c r="K1439" t="str">
        <f>_xlfn.XLOOKUP(Table6[[#This Row],[Product Name]],Product[Product Name],Product[Category],"ERROR",0)</f>
        <v>Dairy Products</v>
      </c>
      <c r="L1439" t="str">
        <f>_xlfn.XLOOKUP(Table6[[#This Row],[Order ID]],Table5[OrderID],Table5[ShipmentMode],"Error",0)</f>
        <v>DHL</v>
      </c>
    </row>
    <row r="1440" spans="2:12">
      <c r="B1440">
        <v>1439</v>
      </c>
      <c r="C1440">
        <v>10798</v>
      </c>
      <c r="D1440" t="s">
        <v>813</v>
      </c>
      <c r="E1440">
        <v>2</v>
      </c>
      <c r="F1440" t="s">
        <v>1456</v>
      </c>
      <c r="G1440" s="1">
        <f>DATE(LEFT(Table6[[#This Row],[Shipment Date]],4), MID(Table6[[#This Row],[Shipment Date]],5,2), RIGHT(Table6[[#This Row],[Shipment Date]],2))</f>
        <v>42740</v>
      </c>
      <c r="H1440" s="9">
        <f>_xlfn.XLOOKUP(Table6[[#This Row],[Order ID]],Table5[OrderID],Table5[OrderDate],"Error",0)</f>
        <v>42730</v>
      </c>
      <c r="I1440" s="6">
        <f>Table6[[#This Row],['[Formatted'] Shipment Dates]]-Table6[[#This Row],[Order Dates]]</f>
        <v>10</v>
      </c>
      <c r="J1440" t="str">
        <f>_xlfn.XLOOKUP(Table6[[#This Row],[Product ID]],Product[Product ID],Product[Product Name],"ERROR",0)</f>
        <v>Tarte au sucre</v>
      </c>
      <c r="K1440" t="str">
        <f>_xlfn.XLOOKUP(Table6[[#This Row],[Product Name]],Product[Product Name],Product[Category],"ERROR",0)</f>
        <v>Desserts</v>
      </c>
      <c r="L1440" t="str">
        <f>_xlfn.XLOOKUP(Table6[[#This Row],[Order ID]],Table5[OrderID],Table5[ShipmentMode],"Error",0)</f>
        <v>DHL Express</v>
      </c>
    </row>
    <row r="1441" spans="2:12">
      <c r="B1441">
        <v>1440</v>
      </c>
      <c r="C1441">
        <v>10798</v>
      </c>
      <c r="D1441" t="s">
        <v>837</v>
      </c>
      <c r="E1441">
        <v>10</v>
      </c>
      <c r="F1441" t="s">
        <v>1456</v>
      </c>
      <c r="G1441" s="1">
        <f>DATE(LEFT(Table6[[#This Row],[Shipment Date]],4), MID(Table6[[#This Row],[Shipment Date]],5,2), RIGHT(Table6[[#This Row],[Shipment Date]],2))</f>
        <v>42740</v>
      </c>
      <c r="H1441" s="9">
        <f>_xlfn.XLOOKUP(Table6[[#This Row],[Order ID]],Table5[OrderID],Table5[OrderDate],"Error",0)</f>
        <v>42730</v>
      </c>
      <c r="I1441" s="6">
        <f>Table6[[#This Row],['[Formatted'] Shipment Dates]]-Table6[[#This Row],[Order Dates]]</f>
        <v>10</v>
      </c>
      <c r="J1441" t="str">
        <f>_xlfn.XLOOKUP(Table6[[#This Row],[Product ID]],Product[Product ID],Product[Product Name],"ERROR",0)</f>
        <v>Mozzarella di Giovanni</v>
      </c>
      <c r="K1441" t="str">
        <f>_xlfn.XLOOKUP(Table6[[#This Row],[Product Name]],Product[Product Name],Product[Category],"ERROR",0)</f>
        <v>Dairy Products</v>
      </c>
      <c r="L1441" t="str">
        <f>_xlfn.XLOOKUP(Table6[[#This Row],[Order ID]],Table5[OrderID],Table5[ShipmentMode],"Error",0)</f>
        <v>DHL Express</v>
      </c>
    </row>
    <row r="1442" spans="2:12">
      <c r="B1442">
        <v>1441</v>
      </c>
      <c r="C1442">
        <v>10799</v>
      </c>
      <c r="D1442" t="s">
        <v>684</v>
      </c>
      <c r="E1442">
        <v>20</v>
      </c>
      <c r="F1442" t="s">
        <v>1456</v>
      </c>
      <c r="G1442" s="1">
        <f>DATE(LEFT(Table6[[#This Row],[Shipment Date]],4), MID(Table6[[#This Row],[Shipment Date]],5,2), RIGHT(Table6[[#This Row],[Shipment Date]],2))</f>
        <v>42740</v>
      </c>
      <c r="H1442" s="9">
        <f>_xlfn.XLOOKUP(Table6[[#This Row],[Order ID]],Table5[OrderID],Table5[OrderDate],"Error",0)</f>
        <v>42730</v>
      </c>
      <c r="I1442" s="6">
        <f>Table6[[#This Row],['[Formatted'] Shipment Dates]]-Table6[[#This Row],[Order Dates]]</f>
        <v>10</v>
      </c>
      <c r="J1442" t="str">
        <f>_xlfn.XLOOKUP(Table6[[#This Row],[Product ID]],Product[Product ID],Product[Product Name],"ERROR",0)</f>
        <v>Konbu</v>
      </c>
      <c r="K1442" t="str">
        <f>_xlfn.XLOOKUP(Table6[[#This Row],[Product Name]],Product[Product Name],Product[Category],"ERROR",0)</f>
        <v>Seafood</v>
      </c>
      <c r="L1442" t="str">
        <f>_xlfn.XLOOKUP(Table6[[#This Row],[Order ID]],Table5[OrderID],Table5[ShipmentMode],"Error",0)</f>
        <v>UPS</v>
      </c>
    </row>
    <row r="1443" spans="2:12">
      <c r="B1443">
        <v>1442</v>
      </c>
      <c r="C1443">
        <v>10799</v>
      </c>
      <c r="D1443" t="s">
        <v>711</v>
      </c>
      <c r="E1443">
        <v>20</v>
      </c>
      <c r="F1443" t="s">
        <v>1456</v>
      </c>
      <c r="G1443" s="1">
        <f>DATE(LEFT(Table6[[#This Row],[Shipment Date]],4), MID(Table6[[#This Row],[Shipment Date]],5,2), RIGHT(Table6[[#This Row],[Shipment Date]],2))</f>
        <v>42740</v>
      </c>
      <c r="H1443" s="9">
        <f>_xlfn.XLOOKUP(Table6[[#This Row],[Order ID]],Table5[OrderID],Table5[OrderDate],"Error",0)</f>
        <v>42730</v>
      </c>
      <c r="I1443" s="6">
        <f>Table6[[#This Row],['[Formatted'] Shipment Dates]]-Table6[[#This Row],[Order Dates]]</f>
        <v>10</v>
      </c>
      <c r="J1443" t="str">
        <f>_xlfn.XLOOKUP(Table6[[#This Row],[Product ID]],Product[Product ID],Product[Product Name],"ERROR",0)</f>
        <v>Guaraná Fantástica</v>
      </c>
      <c r="K1443" t="str">
        <f>_xlfn.XLOOKUP(Table6[[#This Row],[Product Name]],Product[Product Name],Product[Category],"ERROR",0)</f>
        <v xml:space="preserve">Drinks </v>
      </c>
      <c r="L1443" t="str">
        <f>_xlfn.XLOOKUP(Table6[[#This Row],[Order ID]],Table5[OrderID],Table5[ShipmentMode],"Error",0)</f>
        <v>UPS</v>
      </c>
    </row>
    <row r="1444" spans="2:12">
      <c r="B1444">
        <v>1443</v>
      </c>
      <c r="C1444">
        <v>10799</v>
      </c>
      <c r="D1444" t="s">
        <v>804</v>
      </c>
      <c r="E1444">
        <v>25</v>
      </c>
      <c r="F1444" t="s">
        <v>1456</v>
      </c>
      <c r="G1444" s="1">
        <f>DATE(LEFT(Table6[[#This Row],[Shipment Date]],4), MID(Table6[[#This Row],[Shipment Date]],5,2), RIGHT(Table6[[#This Row],[Shipment Date]],2))</f>
        <v>42740</v>
      </c>
      <c r="H1444" s="9">
        <f>_xlfn.XLOOKUP(Table6[[#This Row],[Order ID]],Table5[OrderID],Table5[OrderDate],"Error",0)</f>
        <v>42730</v>
      </c>
      <c r="I1444" s="6">
        <f>Table6[[#This Row],['[Formatted'] Shipment Dates]]-Table6[[#This Row],[Order Dates]]</f>
        <v>10</v>
      </c>
      <c r="J1444" t="str">
        <f>_xlfn.XLOOKUP(Table6[[#This Row],[Product ID]],Product[Product ID],Product[Product Name],"ERROR",0)</f>
        <v>Raclette Courdavault</v>
      </c>
      <c r="K1444" t="str">
        <f>_xlfn.XLOOKUP(Table6[[#This Row],[Product Name]],Product[Product Name],Product[Category],"ERROR",0)</f>
        <v>Dairy Products</v>
      </c>
      <c r="L1444" t="str">
        <f>_xlfn.XLOOKUP(Table6[[#This Row],[Order ID]],Table5[OrderID],Table5[ShipmentMode],"Error",0)</f>
        <v>UPS</v>
      </c>
    </row>
    <row r="1445" spans="2:12">
      <c r="B1445">
        <v>1444</v>
      </c>
      <c r="C1445">
        <v>10800</v>
      </c>
      <c r="D1445" t="s">
        <v>679</v>
      </c>
      <c r="E1445">
        <v>50</v>
      </c>
      <c r="F1445" t="s">
        <v>1456</v>
      </c>
      <c r="G1445" s="1">
        <f>DATE(LEFT(Table6[[#This Row],[Shipment Date]],4), MID(Table6[[#This Row],[Shipment Date]],5,2), RIGHT(Table6[[#This Row],[Shipment Date]],2))</f>
        <v>42740</v>
      </c>
      <c r="H1445" s="9">
        <f>_xlfn.XLOOKUP(Table6[[#This Row],[Order ID]],Table5[OrderID],Table5[OrderDate],"Error",0)</f>
        <v>42730</v>
      </c>
      <c r="I1445" s="6">
        <f>Table6[[#This Row],['[Formatted'] Shipment Dates]]-Table6[[#This Row],[Order Dates]]</f>
        <v>10</v>
      </c>
      <c r="J1445" t="str">
        <f>_xlfn.XLOOKUP(Table6[[#This Row],[Product ID]],Product[Product ID],Product[Product Name],"ERROR",0)</f>
        <v>Queso Cabrales</v>
      </c>
      <c r="K1445" t="str">
        <f>_xlfn.XLOOKUP(Table6[[#This Row],[Product Name]],Product[Product Name],Product[Category],"ERROR",0)</f>
        <v>Dairy Products</v>
      </c>
      <c r="L1445" t="str">
        <f>_xlfn.XLOOKUP(Table6[[#This Row],[Order ID]],Table5[OrderID],Table5[ShipmentMode],"Error",0)</f>
        <v>UPS</v>
      </c>
    </row>
    <row r="1446" spans="2:12">
      <c r="B1446">
        <v>1445</v>
      </c>
      <c r="C1446">
        <v>10800</v>
      </c>
      <c r="D1446" t="s">
        <v>784</v>
      </c>
      <c r="E1446">
        <v>10</v>
      </c>
      <c r="F1446" t="s">
        <v>1456</v>
      </c>
      <c r="G1446" s="1">
        <f>DATE(LEFT(Table6[[#This Row],[Shipment Date]],4), MID(Table6[[#This Row],[Shipment Date]],5,2), RIGHT(Table6[[#This Row],[Shipment Date]],2))</f>
        <v>42740</v>
      </c>
      <c r="H1446" s="9">
        <f>_xlfn.XLOOKUP(Table6[[#This Row],[Order ID]],Table5[OrderID],Table5[OrderDate],"Error",0)</f>
        <v>42730</v>
      </c>
      <c r="I1446" s="6">
        <f>Table6[[#This Row],['[Formatted'] Shipment Dates]]-Table6[[#This Row],[Order Dates]]</f>
        <v>10</v>
      </c>
      <c r="J1446" t="str">
        <f>_xlfn.XLOOKUP(Table6[[#This Row],[Product ID]],Product[Product ID],Product[Product Name],"ERROR",0)</f>
        <v>Manjimup Dried Apples</v>
      </c>
      <c r="K1446" t="str">
        <f>_xlfn.XLOOKUP(Table6[[#This Row],[Product Name]],Product[Product Name],Product[Category],"ERROR",0)</f>
        <v xml:space="preserve">Produce </v>
      </c>
      <c r="L1446" t="str">
        <f>_xlfn.XLOOKUP(Table6[[#This Row],[Order ID]],Table5[OrderID],Table5[ShipmentMode],"Error",0)</f>
        <v>UPS</v>
      </c>
    </row>
    <row r="1447" spans="2:12">
      <c r="B1447">
        <v>1446</v>
      </c>
      <c r="C1447">
        <v>10800</v>
      </c>
      <c r="D1447" t="s">
        <v>791</v>
      </c>
      <c r="E1447">
        <v>7</v>
      </c>
      <c r="F1447" t="s">
        <v>1452</v>
      </c>
      <c r="G1447" s="1">
        <f>DATE(LEFT(Table6[[#This Row],[Shipment Date]],4), MID(Table6[[#This Row],[Shipment Date]],5,2), RIGHT(Table6[[#This Row],[Shipment Date]],2))</f>
        <v>42735</v>
      </c>
      <c r="H1447" s="9">
        <f>_xlfn.XLOOKUP(Table6[[#This Row],[Order ID]],Table5[OrderID],Table5[OrderDate],"Error",0)</f>
        <v>42730</v>
      </c>
      <c r="I1447" s="6">
        <f>Table6[[#This Row],['[Formatted'] Shipment Dates]]-Table6[[#This Row],[Order Dates]]</f>
        <v>5</v>
      </c>
      <c r="J1447" t="str">
        <f>_xlfn.XLOOKUP(Table6[[#This Row],[Product ID]],Product[Product ID],Product[Product Name],"ERROR",0)</f>
        <v>Tourtière</v>
      </c>
      <c r="K1447" t="str">
        <f>_xlfn.XLOOKUP(Table6[[#This Row],[Product Name]],Product[Product Name],Product[Category],"ERROR",0)</f>
        <v>Meat/ Poultry</v>
      </c>
      <c r="L1447" t="str">
        <f>_xlfn.XLOOKUP(Table6[[#This Row],[Order ID]],Table5[OrderID],Table5[ShipmentMode],"Error",0)</f>
        <v>UPS</v>
      </c>
    </row>
    <row r="1448" spans="2:12">
      <c r="B1448">
        <v>1447</v>
      </c>
      <c r="C1448">
        <v>10801</v>
      </c>
      <c r="D1448" t="s">
        <v>694</v>
      </c>
      <c r="E1448">
        <v>40</v>
      </c>
      <c r="F1448" t="s">
        <v>1452</v>
      </c>
      <c r="G1448" s="1">
        <f>DATE(LEFT(Table6[[#This Row],[Shipment Date]],4), MID(Table6[[#This Row],[Shipment Date]],5,2), RIGHT(Table6[[#This Row],[Shipment Date]],2))</f>
        <v>42735</v>
      </c>
      <c r="H1448" s="9">
        <f>_xlfn.XLOOKUP(Table6[[#This Row],[Order ID]],Table5[OrderID],Table5[OrderDate],"Error",0)</f>
        <v>42733</v>
      </c>
      <c r="I1448" s="6">
        <f>Table6[[#This Row],['[Formatted'] Shipment Dates]]-Table6[[#This Row],[Order Dates]]</f>
        <v>2</v>
      </c>
      <c r="J1448" t="str">
        <f>_xlfn.XLOOKUP(Table6[[#This Row],[Product ID]],Product[Product ID],Product[Product Name],"ERROR",0)</f>
        <v>Alice Mutton</v>
      </c>
      <c r="K1448" t="str">
        <f>_xlfn.XLOOKUP(Table6[[#This Row],[Product Name]],Product[Product Name],Product[Category],"ERROR",0)</f>
        <v>Meat/ Poultry</v>
      </c>
      <c r="L1448" t="str">
        <f>_xlfn.XLOOKUP(Table6[[#This Row],[Order ID]],Table5[OrderID],Table5[ShipmentMode],"Error",0)</f>
        <v>DHL</v>
      </c>
    </row>
    <row r="1449" spans="2:12">
      <c r="B1449">
        <v>1448</v>
      </c>
      <c r="C1449">
        <v>10801</v>
      </c>
      <c r="D1449" t="s">
        <v>726</v>
      </c>
      <c r="E1449">
        <v>20</v>
      </c>
      <c r="F1449" t="s">
        <v>1441</v>
      </c>
      <c r="G1449" s="1">
        <f>DATE(LEFT(Table6[[#This Row],[Shipment Date]],4), MID(Table6[[#This Row],[Shipment Date]],5,2), RIGHT(Table6[[#This Row],[Shipment Date]],2))</f>
        <v>42737</v>
      </c>
      <c r="H1449" s="9">
        <f>_xlfn.XLOOKUP(Table6[[#This Row],[Order ID]],Table5[OrderID],Table5[OrderDate],"Error",0)</f>
        <v>42733</v>
      </c>
      <c r="I1449" s="6">
        <f>Table6[[#This Row],['[Formatted'] Shipment Dates]]-Table6[[#This Row],[Order Dates]]</f>
        <v>4</v>
      </c>
      <c r="J1449" t="str">
        <f>_xlfn.XLOOKUP(Table6[[#This Row],[Product ID]],Product[Product ID],Product[Product Name],"ERROR",0)</f>
        <v>Thüringer Rostbratwurst</v>
      </c>
      <c r="K1449" t="str">
        <f>_xlfn.XLOOKUP(Table6[[#This Row],[Product Name]],Product[Product Name],Product[Category],"ERROR",0)</f>
        <v>Meat/ Poultry</v>
      </c>
      <c r="L1449" t="str">
        <f>_xlfn.XLOOKUP(Table6[[#This Row],[Order ID]],Table5[OrderID],Table5[ShipmentMode],"Error",0)</f>
        <v>DHL</v>
      </c>
    </row>
    <row r="1450" spans="2:12">
      <c r="B1450">
        <v>1449</v>
      </c>
      <c r="C1450">
        <v>10802</v>
      </c>
      <c r="D1450" t="s">
        <v>728</v>
      </c>
      <c r="E1450">
        <v>25</v>
      </c>
      <c r="F1450" t="s">
        <v>1441</v>
      </c>
      <c r="G1450" s="1">
        <f>DATE(LEFT(Table6[[#This Row],[Shipment Date]],4), MID(Table6[[#This Row],[Shipment Date]],5,2), RIGHT(Table6[[#This Row],[Shipment Date]],2))</f>
        <v>42737</v>
      </c>
      <c r="H1450" s="9">
        <f>_xlfn.XLOOKUP(Table6[[#This Row],[Order ID]],Table5[OrderID],Table5[OrderDate],"Error",0)</f>
        <v>42733</v>
      </c>
      <c r="I1450" s="6">
        <f>Table6[[#This Row],['[Formatted'] Shipment Dates]]-Table6[[#This Row],[Order Dates]]</f>
        <v>4</v>
      </c>
      <c r="J1450" t="str">
        <f>_xlfn.XLOOKUP(Table6[[#This Row],[Product ID]],Product[Product ID],Product[Product Name],"ERROR",0)</f>
        <v>Nord-Ost Matjeshering</v>
      </c>
      <c r="K1450" t="str">
        <f>_xlfn.XLOOKUP(Table6[[#This Row],[Product Name]],Product[Product Name],Product[Category],"ERROR",0)</f>
        <v>Seafood</v>
      </c>
      <c r="L1450" t="str">
        <f>_xlfn.XLOOKUP(Table6[[#This Row],[Order ID]],Table5[OrderID],Table5[ShipmentMode],"Error",0)</f>
        <v>DHL</v>
      </c>
    </row>
    <row r="1451" spans="2:12">
      <c r="B1451">
        <v>1450</v>
      </c>
      <c r="C1451">
        <v>10802</v>
      </c>
      <c r="D1451" t="s">
        <v>784</v>
      </c>
      <c r="E1451">
        <v>30</v>
      </c>
      <c r="F1451" t="s">
        <v>1441</v>
      </c>
      <c r="G1451" s="1">
        <f>DATE(LEFT(Table6[[#This Row],[Shipment Date]],4), MID(Table6[[#This Row],[Shipment Date]],5,2), RIGHT(Table6[[#This Row],[Shipment Date]],2))</f>
        <v>42737</v>
      </c>
      <c r="H1451" s="9">
        <f>_xlfn.XLOOKUP(Table6[[#This Row],[Order ID]],Table5[OrderID],Table5[OrderDate],"Error",0)</f>
        <v>42733</v>
      </c>
      <c r="I1451" s="6">
        <f>Table6[[#This Row],['[Formatted'] Shipment Dates]]-Table6[[#This Row],[Order Dates]]</f>
        <v>4</v>
      </c>
      <c r="J1451" t="str">
        <f>_xlfn.XLOOKUP(Table6[[#This Row],[Product ID]],Product[Product ID],Product[Product Name],"ERROR",0)</f>
        <v>Manjimup Dried Apples</v>
      </c>
      <c r="K1451" t="str">
        <f>_xlfn.XLOOKUP(Table6[[#This Row],[Product Name]],Product[Product Name],Product[Category],"ERROR",0)</f>
        <v xml:space="preserve">Produce </v>
      </c>
      <c r="L1451" t="str">
        <f>_xlfn.XLOOKUP(Table6[[#This Row],[Order ID]],Table5[OrderID],Table5[ShipmentMode],"Error",0)</f>
        <v>DHL</v>
      </c>
    </row>
    <row r="1452" spans="2:12">
      <c r="B1452">
        <v>1451</v>
      </c>
      <c r="C1452">
        <v>10802</v>
      </c>
      <c r="D1452" t="s">
        <v>794</v>
      </c>
      <c r="E1452">
        <v>60</v>
      </c>
      <c r="F1452" t="s">
        <v>1441</v>
      </c>
      <c r="G1452" s="1">
        <f>DATE(LEFT(Table6[[#This Row],[Shipment Date]],4), MID(Table6[[#This Row],[Shipment Date]],5,2), RIGHT(Table6[[#This Row],[Shipment Date]],2))</f>
        <v>42737</v>
      </c>
      <c r="H1452" s="9">
        <f>_xlfn.XLOOKUP(Table6[[#This Row],[Order ID]],Table5[OrderID],Table5[OrderDate],"Error",0)</f>
        <v>42733</v>
      </c>
      <c r="I1452" s="6">
        <f>Table6[[#This Row],['[Formatted'] Shipment Dates]]-Table6[[#This Row],[Order Dates]]</f>
        <v>4</v>
      </c>
      <c r="J1452" t="str">
        <f>_xlfn.XLOOKUP(Table6[[#This Row],[Product ID]],Product[Product ID],Product[Product Name],"ERROR",0)</f>
        <v>Pâté chinois</v>
      </c>
      <c r="K1452" t="str">
        <f>_xlfn.XLOOKUP(Table6[[#This Row],[Product Name]],Product[Product Name],Product[Category],"ERROR",0)</f>
        <v>Meat/ Poultry</v>
      </c>
      <c r="L1452" t="str">
        <f>_xlfn.XLOOKUP(Table6[[#This Row],[Order ID]],Table5[OrderID],Table5[ShipmentMode],"Error",0)</f>
        <v>DHL</v>
      </c>
    </row>
    <row r="1453" spans="2:12">
      <c r="B1453">
        <v>1452</v>
      </c>
      <c r="C1453">
        <v>10802</v>
      </c>
      <c r="D1453" t="s">
        <v>813</v>
      </c>
      <c r="E1453">
        <v>5</v>
      </c>
      <c r="F1453" t="s">
        <v>1457</v>
      </c>
      <c r="G1453" s="1">
        <f>DATE(LEFT(Table6[[#This Row],[Shipment Date]],4), MID(Table6[[#This Row],[Shipment Date]],5,2), RIGHT(Table6[[#This Row],[Shipment Date]],2))</f>
        <v>42741</v>
      </c>
      <c r="H1453" s="9">
        <f>_xlfn.XLOOKUP(Table6[[#This Row],[Order ID]],Table5[OrderID],Table5[OrderDate],"Error",0)</f>
        <v>42733</v>
      </c>
      <c r="I1453" s="6">
        <f>Table6[[#This Row],['[Formatted'] Shipment Dates]]-Table6[[#This Row],[Order Dates]]</f>
        <v>8</v>
      </c>
      <c r="J1453" t="str">
        <f>_xlfn.XLOOKUP(Table6[[#This Row],[Product ID]],Product[Product ID],Product[Product Name],"ERROR",0)</f>
        <v>Tarte au sucre</v>
      </c>
      <c r="K1453" t="str">
        <f>_xlfn.XLOOKUP(Table6[[#This Row],[Product Name]],Product[Product Name],Product[Category],"ERROR",0)</f>
        <v>Desserts</v>
      </c>
      <c r="L1453" t="str">
        <f>_xlfn.XLOOKUP(Table6[[#This Row],[Order ID]],Table5[OrderID],Table5[ShipmentMode],"Error",0)</f>
        <v>DHL</v>
      </c>
    </row>
    <row r="1454" spans="2:12">
      <c r="B1454">
        <v>1453</v>
      </c>
      <c r="C1454">
        <v>10803</v>
      </c>
      <c r="D1454" t="s">
        <v>698</v>
      </c>
      <c r="E1454">
        <v>24</v>
      </c>
      <c r="F1454" t="s">
        <v>1457</v>
      </c>
      <c r="G1454" s="1">
        <f>DATE(LEFT(Table6[[#This Row],[Shipment Date]],4), MID(Table6[[#This Row],[Shipment Date]],5,2), RIGHT(Table6[[#This Row],[Shipment Date]],2))</f>
        <v>42741</v>
      </c>
      <c r="H1454" s="9">
        <f>_xlfn.XLOOKUP(Table6[[#This Row],[Order ID]],Table5[OrderID],Table5[OrderDate],"Error",0)</f>
        <v>42734</v>
      </c>
      <c r="I1454" s="6">
        <f>Table6[[#This Row],['[Formatted'] Shipment Dates]]-Table6[[#This Row],[Order Dates]]</f>
        <v>7</v>
      </c>
      <c r="J1454" t="str">
        <f>_xlfn.XLOOKUP(Table6[[#This Row],[Product ID]],Product[Product ID],Product[Product Name],"ERROR",0)</f>
        <v>Teatime Chocolate Biscuits</v>
      </c>
      <c r="K1454" t="str">
        <f>_xlfn.XLOOKUP(Table6[[#This Row],[Product Name]],Product[Product Name],Product[Category],"ERROR",0)</f>
        <v>Desserts</v>
      </c>
      <c r="L1454" t="str">
        <f>_xlfn.XLOOKUP(Table6[[#This Row],[Order ID]],Table5[OrderID],Table5[ShipmentMode],"Error",0)</f>
        <v>DHL Express</v>
      </c>
    </row>
    <row r="1455" spans="2:12">
      <c r="B1455">
        <v>1454</v>
      </c>
      <c r="C1455">
        <v>10803</v>
      </c>
      <c r="D1455" t="s">
        <v>714</v>
      </c>
      <c r="E1455">
        <v>15</v>
      </c>
      <c r="F1455" t="s">
        <v>1457</v>
      </c>
      <c r="G1455" s="1">
        <f>DATE(LEFT(Table6[[#This Row],[Shipment Date]],4), MID(Table6[[#This Row],[Shipment Date]],5,2), RIGHT(Table6[[#This Row],[Shipment Date]],2))</f>
        <v>42741</v>
      </c>
      <c r="H1455" s="9">
        <f>_xlfn.XLOOKUP(Table6[[#This Row],[Order ID]],Table5[OrderID],Table5[OrderDate],"Error",0)</f>
        <v>42734</v>
      </c>
      <c r="I1455" s="6">
        <f>Table6[[#This Row],['[Formatted'] Shipment Dates]]-Table6[[#This Row],[Order Dates]]</f>
        <v>7</v>
      </c>
      <c r="J1455" t="str">
        <f>_xlfn.XLOOKUP(Table6[[#This Row],[Product ID]],Product[Product ID],Product[Product Name],"ERROR",0)</f>
        <v>NuNuCa Nuß-Nougat-Creme</v>
      </c>
      <c r="K1455" t="str">
        <f>_xlfn.XLOOKUP(Table6[[#This Row],[Product Name]],Product[Product Name],Product[Category],"ERROR",0)</f>
        <v>Desserts</v>
      </c>
      <c r="L1455" t="str">
        <f>_xlfn.XLOOKUP(Table6[[#This Row],[Order ID]],Table5[OrderID],Table5[ShipmentMode],"Error",0)</f>
        <v>DHL Express</v>
      </c>
    </row>
    <row r="1456" spans="2:12">
      <c r="B1456">
        <v>1455</v>
      </c>
      <c r="C1456">
        <v>10803</v>
      </c>
      <c r="D1456" t="s">
        <v>804</v>
      </c>
      <c r="E1456">
        <v>15</v>
      </c>
      <c r="F1456" t="s">
        <v>1458</v>
      </c>
      <c r="G1456" s="1">
        <f>DATE(LEFT(Table6[[#This Row],[Shipment Date]],4), MID(Table6[[#This Row],[Shipment Date]],5,2), RIGHT(Table6[[#This Row],[Shipment Date]],2))</f>
        <v>42742</v>
      </c>
      <c r="H1456" s="9">
        <f>_xlfn.XLOOKUP(Table6[[#This Row],[Order ID]],Table5[OrderID],Table5[OrderDate],"Error",0)</f>
        <v>42734</v>
      </c>
      <c r="I1456" s="6">
        <f>Table6[[#This Row],['[Formatted'] Shipment Dates]]-Table6[[#This Row],[Order Dates]]</f>
        <v>8</v>
      </c>
      <c r="J1456" t="str">
        <f>_xlfn.XLOOKUP(Table6[[#This Row],[Product ID]],Product[Product ID],Product[Product Name],"ERROR",0)</f>
        <v>Raclette Courdavault</v>
      </c>
      <c r="K1456" t="str">
        <f>_xlfn.XLOOKUP(Table6[[#This Row],[Product Name]],Product[Product Name],Product[Category],"ERROR",0)</f>
        <v>Dairy Products</v>
      </c>
      <c r="L1456" t="str">
        <f>_xlfn.XLOOKUP(Table6[[#This Row],[Order ID]],Table5[OrderID],Table5[ShipmentMode],"Error",0)</f>
        <v>DHL Express</v>
      </c>
    </row>
    <row r="1457" spans="2:12">
      <c r="B1457">
        <v>1456</v>
      </c>
      <c r="C1457">
        <v>10804</v>
      </c>
      <c r="D1457" t="s">
        <v>677</v>
      </c>
      <c r="E1457">
        <v>36</v>
      </c>
      <c r="F1457" t="s">
        <v>1458</v>
      </c>
      <c r="G1457" s="1">
        <f>DATE(LEFT(Table6[[#This Row],[Shipment Date]],4), MID(Table6[[#This Row],[Shipment Date]],5,2), RIGHT(Table6[[#This Row],[Shipment Date]],2))</f>
        <v>42742</v>
      </c>
      <c r="H1457" s="9">
        <f>_xlfn.XLOOKUP(Table6[[#This Row],[Order ID]],Table5[OrderID],Table5[OrderDate],"Error",0)</f>
        <v>42734</v>
      </c>
      <c r="I1457" s="6">
        <f>Table6[[#This Row],['[Formatted'] Shipment Dates]]-Table6[[#This Row],[Order Dates]]</f>
        <v>8</v>
      </c>
      <c r="J1457" t="str">
        <f>_xlfn.XLOOKUP(Table6[[#This Row],[Product ID]],Product[Product ID],Product[Product Name],"ERROR",0)</f>
        <v>Ikura</v>
      </c>
      <c r="K1457" t="str">
        <f>_xlfn.XLOOKUP(Table6[[#This Row],[Product Name]],Product[Product Name],Product[Category],"ERROR",0)</f>
        <v>Seafood</v>
      </c>
      <c r="L1457" t="str">
        <f>_xlfn.XLOOKUP(Table6[[#This Row],[Order ID]],Table5[OrderID],Table5[ShipmentMode],"Error",0)</f>
        <v>DHL</v>
      </c>
    </row>
    <row r="1458" spans="2:12">
      <c r="B1458">
        <v>1457</v>
      </c>
      <c r="C1458">
        <v>10804</v>
      </c>
      <c r="D1458" t="s">
        <v>723</v>
      </c>
      <c r="E1458">
        <v>24</v>
      </c>
      <c r="F1458" t="s">
        <v>1458</v>
      </c>
      <c r="G1458" s="1">
        <f>DATE(LEFT(Table6[[#This Row],[Shipment Date]],4), MID(Table6[[#This Row],[Shipment Date]],5,2), RIGHT(Table6[[#This Row],[Shipment Date]],2))</f>
        <v>42742</v>
      </c>
      <c r="H1458" s="9">
        <f>_xlfn.XLOOKUP(Table6[[#This Row],[Order ID]],Table5[OrderID],Table5[OrderDate],"Error",0)</f>
        <v>42734</v>
      </c>
      <c r="I1458" s="6">
        <f>Table6[[#This Row],['[Formatted'] Shipment Dates]]-Table6[[#This Row],[Order Dates]]</f>
        <v>8</v>
      </c>
      <c r="J1458" t="str">
        <f>_xlfn.XLOOKUP(Table6[[#This Row],[Product ID]],Product[Product ID],Product[Product Name],"ERROR",0)</f>
        <v>Rössle Sauerkraut</v>
      </c>
      <c r="K1458" t="str">
        <f>_xlfn.XLOOKUP(Table6[[#This Row],[Product Name]],Product[Product Name],Product[Category],"ERROR",0)</f>
        <v xml:space="preserve">Produce </v>
      </c>
      <c r="L1458" t="str">
        <f>_xlfn.XLOOKUP(Table6[[#This Row],[Order ID]],Table5[OrderID],Table5[ShipmentMode],"Error",0)</f>
        <v>DHL</v>
      </c>
    </row>
    <row r="1459" spans="2:12">
      <c r="B1459">
        <v>1458</v>
      </c>
      <c r="C1459">
        <v>10804</v>
      </c>
      <c r="D1459" t="s">
        <v>778</v>
      </c>
      <c r="E1459">
        <v>4</v>
      </c>
      <c r="F1459" t="s">
        <v>1459</v>
      </c>
      <c r="G1459" s="1">
        <f>DATE(LEFT(Table6[[#This Row],[Shipment Date]],4), MID(Table6[[#This Row],[Shipment Date]],5,2), RIGHT(Table6[[#This Row],[Shipment Date]],2))</f>
        <v>42744</v>
      </c>
      <c r="H1459" s="9">
        <f>_xlfn.XLOOKUP(Table6[[#This Row],[Order ID]],Table5[OrderID],Table5[OrderDate],"Error",0)</f>
        <v>42734</v>
      </c>
      <c r="I1459" s="6">
        <f>Table6[[#This Row],['[Formatted'] Shipment Dates]]-Table6[[#This Row],[Order Dates]]</f>
        <v>10</v>
      </c>
      <c r="J1459" t="str">
        <f>_xlfn.XLOOKUP(Table6[[#This Row],[Product ID]],Product[Product ID],Product[Product Name],"ERROR",0)</f>
        <v>Maxilaku</v>
      </c>
      <c r="K1459" t="str">
        <f>_xlfn.XLOOKUP(Table6[[#This Row],[Product Name]],Product[Product Name],Product[Category],"ERROR",0)</f>
        <v>Desserts</v>
      </c>
      <c r="L1459" t="str">
        <f>_xlfn.XLOOKUP(Table6[[#This Row],[Order ID]],Table5[OrderID],Table5[ShipmentMode],"Error",0)</f>
        <v>DHL</v>
      </c>
    </row>
    <row r="1460" spans="2:12">
      <c r="B1460">
        <v>1459</v>
      </c>
      <c r="C1460">
        <v>10805</v>
      </c>
      <c r="D1460" t="s">
        <v>739</v>
      </c>
      <c r="E1460">
        <v>10</v>
      </c>
      <c r="F1460" t="s">
        <v>1459</v>
      </c>
      <c r="G1460" s="1">
        <f>DATE(LEFT(Table6[[#This Row],[Shipment Date]],4), MID(Table6[[#This Row],[Shipment Date]],5,2), RIGHT(Table6[[#This Row],[Shipment Date]],2))</f>
        <v>42744</v>
      </c>
      <c r="H1460" s="9">
        <f>_xlfn.XLOOKUP(Table6[[#This Row],[Order ID]],Table5[OrderID],Table5[OrderDate],"Error",0)</f>
        <v>42734</v>
      </c>
      <c r="I1460" s="6">
        <f>Table6[[#This Row],['[Formatted'] Shipment Dates]]-Table6[[#This Row],[Order Dates]]</f>
        <v>10</v>
      </c>
      <c r="J1460" t="str">
        <f>_xlfn.XLOOKUP(Table6[[#This Row],[Product ID]],Product[Product ID],Product[Product Name],"ERROR",0)</f>
        <v>Sasquatch Ale</v>
      </c>
      <c r="K1460" t="str">
        <f>_xlfn.XLOOKUP(Table6[[#This Row],[Product Name]],Product[Product Name],Product[Category],"ERROR",0)</f>
        <v xml:space="preserve">Drinks </v>
      </c>
      <c r="L1460" t="str">
        <f>_xlfn.XLOOKUP(Table6[[#This Row],[Order ID]],Table5[OrderID],Table5[ShipmentMode],"Error",0)</f>
        <v>UPS</v>
      </c>
    </row>
    <row r="1461" spans="2:12">
      <c r="B1461">
        <v>1460</v>
      </c>
      <c r="C1461">
        <v>10805</v>
      </c>
      <c r="D1461" t="s">
        <v>749</v>
      </c>
      <c r="E1461">
        <v>10</v>
      </c>
      <c r="F1461" t="s">
        <v>1456</v>
      </c>
      <c r="G1461" s="1">
        <f>DATE(LEFT(Table6[[#This Row],[Shipment Date]],4), MID(Table6[[#This Row],[Shipment Date]],5,2), RIGHT(Table6[[#This Row],[Shipment Date]],2))</f>
        <v>42740</v>
      </c>
      <c r="H1461" s="9">
        <f>_xlfn.XLOOKUP(Table6[[#This Row],[Order ID]],Table5[OrderID],Table5[OrderDate],"Error",0)</f>
        <v>42734</v>
      </c>
      <c r="I1461" s="6">
        <f>Table6[[#This Row],['[Formatted'] Shipment Dates]]-Table6[[#This Row],[Order Dates]]</f>
        <v>6</v>
      </c>
      <c r="J1461" t="str">
        <f>_xlfn.XLOOKUP(Table6[[#This Row],[Product ID]],Product[Product ID],Product[Product Name],"ERROR",0)</f>
        <v>Côte de Blaye</v>
      </c>
      <c r="K1461" t="str">
        <f>_xlfn.XLOOKUP(Table6[[#This Row],[Product Name]],Product[Product Name],Product[Category],"ERROR",0)</f>
        <v xml:space="preserve">Drinks </v>
      </c>
      <c r="L1461" t="str">
        <f>_xlfn.XLOOKUP(Table6[[#This Row],[Order ID]],Table5[OrderID],Table5[ShipmentMode],"Error",0)</f>
        <v>UPS</v>
      </c>
    </row>
    <row r="1462" spans="2:12">
      <c r="B1462">
        <v>1461</v>
      </c>
      <c r="C1462">
        <v>10806</v>
      </c>
      <c r="D1462" t="s">
        <v>653</v>
      </c>
      <c r="E1462">
        <v>20</v>
      </c>
      <c r="F1462" t="s">
        <v>1456</v>
      </c>
      <c r="G1462" s="1">
        <f>DATE(LEFT(Table6[[#This Row],[Shipment Date]],4), MID(Table6[[#This Row],[Shipment Date]],5,2), RIGHT(Table6[[#This Row],[Shipment Date]],2))</f>
        <v>42740</v>
      </c>
      <c r="H1462" s="9">
        <f>_xlfn.XLOOKUP(Table6[[#This Row],[Order ID]],Table5[OrderID],Table5[OrderDate],"Error",0)</f>
        <v>42735</v>
      </c>
      <c r="I1462" s="6">
        <f>Table6[[#This Row],['[Formatted'] Shipment Dates]]-Table6[[#This Row],[Order Dates]]</f>
        <v>5</v>
      </c>
      <c r="J1462" t="str">
        <f>_xlfn.XLOOKUP(Table6[[#This Row],[Product ID]],Product[Product ID],Product[Product Name],"ERROR",0)</f>
        <v>Chang</v>
      </c>
      <c r="K1462" t="str">
        <f>_xlfn.XLOOKUP(Table6[[#This Row],[Product Name]],Product[Product Name],Product[Category],"ERROR",0)</f>
        <v xml:space="preserve">Drinks </v>
      </c>
      <c r="L1462" t="str">
        <f>_xlfn.XLOOKUP(Table6[[#This Row],[Order ID]],Table5[OrderID],Table5[ShipmentMode],"Error",0)</f>
        <v>DHL</v>
      </c>
    </row>
    <row r="1463" spans="2:12">
      <c r="B1463">
        <v>1462</v>
      </c>
      <c r="C1463">
        <v>10806</v>
      </c>
      <c r="D1463" t="s">
        <v>821</v>
      </c>
      <c r="E1463">
        <v>2</v>
      </c>
      <c r="F1463" t="s">
        <v>1456</v>
      </c>
      <c r="G1463" s="1">
        <f>DATE(LEFT(Table6[[#This Row],[Shipment Date]],4), MID(Table6[[#This Row],[Shipment Date]],5,2), RIGHT(Table6[[#This Row],[Shipment Date]],2))</f>
        <v>42740</v>
      </c>
      <c r="H1463" s="9">
        <f>_xlfn.XLOOKUP(Table6[[#This Row],[Order ID]],Table5[OrderID],Table5[OrderDate],"Error",0)</f>
        <v>42735</v>
      </c>
      <c r="I1463" s="6">
        <f>Table6[[#This Row],['[Formatted'] Shipment Dates]]-Table6[[#This Row],[Order Dates]]</f>
        <v>5</v>
      </c>
      <c r="J1463" t="str">
        <f>_xlfn.XLOOKUP(Table6[[#This Row],[Product ID]],Product[Product ID],Product[Product Name],"ERROR",0)</f>
        <v>Louisiana Fiery Hot Pepper Sauce</v>
      </c>
      <c r="K1463" t="str">
        <f>_xlfn.XLOOKUP(Table6[[#This Row],[Product Name]],Product[Product Name],Product[Category],"ERROR",0)</f>
        <v>Condiments</v>
      </c>
      <c r="L1463" t="str">
        <f>_xlfn.XLOOKUP(Table6[[#This Row],[Order ID]],Table5[OrderID],Table5[ShipmentMode],"Error",0)</f>
        <v>DHL</v>
      </c>
    </row>
    <row r="1464" spans="2:12">
      <c r="B1464">
        <v>1463</v>
      </c>
      <c r="C1464">
        <v>10806</v>
      </c>
      <c r="D1464" t="s">
        <v>842</v>
      </c>
      <c r="E1464">
        <v>15</v>
      </c>
      <c r="F1464" t="s">
        <v>1460</v>
      </c>
      <c r="G1464" s="1">
        <f>DATE(LEFT(Table6[[#This Row],[Shipment Date]],4), MID(Table6[[#This Row],[Shipment Date]],5,2), RIGHT(Table6[[#This Row],[Shipment Date]],2))</f>
        <v>42765</v>
      </c>
      <c r="H1464" s="9">
        <f>_xlfn.XLOOKUP(Table6[[#This Row],[Order ID]],Table5[OrderID],Table5[OrderDate],"Error",0)</f>
        <v>42735</v>
      </c>
      <c r="I1464" s="6">
        <f>Table6[[#This Row],['[Formatted'] Shipment Dates]]-Table6[[#This Row],[Order Dates]]</f>
        <v>30</v>
      </c>
      <c r="J1464" t="str">
        <f>_xlfn.XLOOKUP(Table6[[#This Row],[Product ID]],Product[Product ID],Product[Product Name],"ERROR",0)</f>
        <v>Longlife Tofu</v>
      </c>
      <c r="K1464" t="str">
        <f>_xlfn.XLOOKUP(Table6[[#This Row],[Product Name]],Product[Product Name],Product[Category],"ERROR",0)</f>
        <v xml:space="preserve">Produce </v>
      </c>
      <c r="L1464" t="str">
        <f>_xlfn.XLOOKUP(Table6[[#This Row],[Order ID]],Table5[OrderID],Table5[ShipmentMode],"Error",0)</f>
        <v>DHL</v>
      </c>
    </row>
    <row r="1465" spans="2:12">
      <c r="B1465">
        <v>1464</v>
      </c>
      <c r="C1465">
        <v>10807</v>
      </c>
      <c r="D1465" t="s">
        <v>754</v>
      </c>
      <c r="E1465">
        <v>1</v>
      </c>
      <c r="F1465" t="s">
        <v>1459</v>
      </c>
      <c r="G1465" s="1">
        <f>DATE(LEFT(Table6[[#This Row],[Shipment Date]],4), MID(Table6[[#This Row],[Shipment Date]],5,2), RIGHT(Table6[[#This Row],[Shipment Date]],2))</f>
        <v>42744</v>
      </c>
      <c r="H1465" s="9">
        <f>_xlfn.XLOOKUP(Table6[[#This Row],[Order ID]],Table5[OrderID],Table5[OrderDate],"Error",0)</f>
        <v>42735</v>
      </c>
      <c r="I1465" s="6">
        <f>Table6[[#This Row],['[Formatted'] Shipment Dates]]-Table6[[#This Row],[Order Dates]]</f>
        <v>9</v>
      </c>
      <c r="J1465" t="str">
        <f>_xlfn.XLOOKUP(Table6[[#This Row],[Product ID]],Product[Product ID],Product[Product Name],"ERROR",0)</f>
        <v>Boston Crab Meat</v>
      </c>
      <c r="K1465" t="str">
        <f>_xlfn.XLOOKUP(Table6[[#This Row],[Product Name]],Product[Product Name],Product[Category],"ERROR",0)</f>
        <v>Seafood</v>
      </c>
      <c r="L1465" t="str">
        <f>_xlfn.XLOOKUP(Table6[[#This Row],[Order ID]],Table5[OrderID],Table5[ShipmentMode],"Error",0)</f>
        <v>DHL Express</v>
      </c>
    </row>
    <row r="1466" spans="2:12">
      <c r="B1466">
        <v>1465</v>
      </c>
      <c r="C1466">
        <v>10808</v>
      </c>
      <c r="D1466" t="s">
        <v>796</v>
      </c>
      <c r="E1466">
        <v>20</v>
      </c>
      <c r="F1466" t="s">
        <v>1459</v>
      </c>
      <c r="G1466" s="1">
        <f>DATE(LEFT(Table6[[#This Row],[Shipment Date]],4), MID(Table6[[#This Row],[Shipment Date]],5,2), RIGHT(Table6[[#This Row],[Shipment Date]],2))</f>
        <v>42744</v>
      </c>
      <c r="H1466" s="9">
        <f>_xlfn.XLOOKUP(Table6[[#This Row],[Order ID]],Table5[OrderID],Table5[OrderDate],"Error",0)</f>
        <v>42736</v>
      </c>
      <c r="I1466" s="6">
        <f>Table6[[#This Row],['[Formatted'] Shipment Dates]]-Table6[[#This Row],[Order Dates]]</f>
        <v>8</v>
      </c>
      <c r="J1466" t="str">
        <f>_xlfn.XLOOKUP(Table6[[#This Row],[Product ID]],Product[Product ID],Product[Product Name],"ERROR",0)</f>
        <v>Gnocchi di nonna Alice</v>
      </c>
      <c r="K1466" t="str">
        <f>_xlfn.XLOOKUP(Table6[[#This Row],[Product Name]],Product[Product Name],Product[Category],"ERROR",0)</f>
        <v xml:space="preserve">Grains/ Cereals </v>
      </c>
      <c r="L1466" t="str">
        <f>_xlfn.XLOOKUP(Table6[[#This Row],[Order ID]],Table5[OrderID],Table5[ShipmentMode],"Error",0)</f>
        <v>UPS</v>
      </c>
    </row>
    <row r="1467" spans="2:12">
      <c r="B1467">
        <v>1466</v>
      </c>
      <c r="C1467">
        <v>10808</v>
      </c>
      <c r="D1467" t="s">
        <v>848</v>
      </c>
      <c r="E1467">
        <v>50</v>
      </c>
      <c r="F1467" t="s">
        <v>1458</v>
      </c>
      <c r="G1467" s="1">
        <f>DATE(LEFT(Table6[[#This Row],[Shipment Date]],4), MID(Table6[[#This Row],[Shipment Date]],5,2), RIGHT(Table6[[#This Row],[Shipment Date]],2))</f>
        <v>42742</v>
      </c>
      <c r="H1467" s="9">
        <f>_xlfn.XLOOKUP(Table6[[#This Row],[Order ID]],Table5[OrderID],Table5[OrderDate],"Error",0)</f>
        <v>42736</v>
      </c>
      <c r="I1467" s="6">
        <f>Table6[[#This Row],['[Formatted'] Shipment Dates]]-Table6[[#This Row],[Order Dates]]</f>
        <v>6</v>
      </c>
      <c r="J1467" t="str">
        <f>_xlfn.XLOOKUP(Table6[[#This Row],[Product ID]],Product[Product ID],Product[Product Name],"ERROR",0)</f>
        <v>Lakkalikööri</v>
      </c>
      <c r="K1467" t="str">
        <f>_xlfn.XLOOKUP(Table6[[#This Row],[Product Name]],Product[Product Name],Product[Category],"ERROR",0)</f>
        <v xml:space="preserve">Drinks </v>
      </c>
      <c r="L1467" t="str">
        <f>_xlfn.XLOOKUP(Table6[[#This Row],[Order ID]],Table5[OrderID],Table5[ShipmentMode],"Error",0)</f>
        <v>UPS</v>
      </c>
    </row>
    <row r="1468" spans="2:12">
      <c r="B1468">
        <v>1467</v>
      </c>
      <c r="C1468">
        <v>10809</v>
      </c>
      <c r="D1468" t="s">
        <v>787</v>
      </c>
      <c r="E1468">
        <v>20</v>
      </c>
      <c r="F1468" t="s">
        <v>1458</v>
      </c>
      <c r="G1468" s="1">
        <f>DATE(LEFT(Table6[[#This Row],[Shipment Date]],4), MID(Table6[[#This Row],[Shipment Date]],5,2), RIGHT(Table6[[#This Row],[Shipment Date]],2))</f>
        <v>42742</v>
      </c>
      <c r="H1468" s="9">
        <f>_xlfn.XLOOKUP(Table6[[#This Row],[Order ID]],Table5[OrderID],Table5[OrderDate],"Error",0)</f>
        <v>42736</v>
      </c>
      <c r="I1468" s="6">
        <f>Table6[[#This Row],['[Formatted'] Shipment Dates]]-Table6[[#This Row],[Order Dates]]</f>
        <v>6</v>
      </c>
      <c r="J1468" t="str">
        <f>_xlfn.XLOOKUP(Table6[[#This Row],[Product ID]],Product[Product ID],Product[Product Name],"ERROR",0)</f>
        <v>Filo Mix</v>
      </c>
      <c r="K1468" t="str">
        <f>_xlfn.XLOOKUP(Table6[[#This Row],[Product Name]],Product[Product Name],Product[Category],"ERROR",0)</f>
        <v xml:space="preserve">Grains/ Cereals </v>
      </c>
      <c r="L1468" t="str">
        <f>_xlfn.XLOOKUP(Table6[[#This Row],[Order ID]],Table5[OrderID],Table5[ShipmentMode],"Error",0)</f>
        <v>DHL Express</v>
      </c>
    </row>
    <row r="1469" spans="2:12">
      <c r="B1469">
        <v>1468</v>
      </c>
      <c r="C1469">
        <v>10810</v>
      </c>
      <c r="D1469" t="s">
        <v>684</v>
      </c>
      <c r="E1469">
        <v>7</v>
      </c>
      <c r="F1469" t="s">
        <v>1458</v>
      </c>
      <c r="G1469" s="1">
        <f>DATE(LEFT(Table6[[#This Row],[Shipment Date]],4), MID(Table6[[#This Row],[Shipment Date]],5,2), RIGHT(Table6[[#This Row],[Shipment Date]],2))</f>
        <v>42742</v>
      </c>
      <c r="H1469" s="9">
        <f>_xlfn.XLOOKUP(Table6[[#This Row],[Order ID]],Table5[OrderID],Table5[OrderDate],"Error",0)</f>
        <v>42736</v>
      </c>
      <c r="I1469" s="6">
        <f>Table6[[#This Row],['[Formatted'] Shipment Dates]]-Table6[[#This Row],[Order Dates]]</f>
        <v>6</v>
      </c>
      <c r="J1469" t="str">
        <f>_xlfn.XLOOKUP(Table6[[#This Row],[Product ID]],Product[Product ID],Product[Product Name],"ERROR",0)</f>
        <v>Konbu</v>
      </c>
      <c r="K1469" t="str">
        <f>_xlfn.XLOOKUP(Table6[[#This Row],[Product Name]],Product[Product Name],Product[Category],"ERROR",0)</f>
        <v>Seafood</v>
      </c>
      <c r="L1469" t="str">
        <f>_xlfn.XLOOKUP(Table6[[#This Row],[Order ID]],Table5[OrderID],Table5[ShipmentMode],"Error",0)</f>
        <v>UPS</v>
      </c>
    </row>
    <row r="1470" spans="2:12">
      <c r="B1470">
        <v>1469</v>
      </c>
      <c r="C1470">
        <v>10810</v>
      </c>
      <c r="D1470" t="s">
        <v>714</v>
      </c>
      <c r="E1470">
        <v>5</v>
      </c>
      <c r="F1470" t="s">
        <v>1458</v>
      </c>
      <c r="G1470" s="1">
        <f>DATE(LEFT(Table6[[#This Row],[Shipment Date]],4), MID(Table6[[#This Row],[Shipment Date]],5,2), RIGHT(Table6[[#This Row],[Shipment Date]],2))</f>
        <v>42742</v>
      </c>
      <c r="H1470" s="9">
        <f>_xlfn.XLOOKUP(Table6[[#This Row],[Order ID]],Table5[OrderID],Table5[OrderDate],"Error",0)</f>
        <v>42736</v>
      </c>
      <c r="I1470" s="6">
        <f>Table6[[#This Row],['[Formatted'] Shipment Dates]]-Table6[[#This Row],[Order Dates]]</f>
        <v>6</v>
      </c>
      <c r="J1470" t="str">
        <f>_xlfn.XLOOKUP(Table6[[#This Row],[Product ID]],Product[Product ID],Product[Product Name],"ERROR",0)</f>
        <v>NuNuCa Nuß-Nougat-Creme</v>
      </c>
      <c r="K1470" t="str">
        <f>_xlfn.XLOOKUP(Table6[[#This Row],[Product Name]],Product[Product Name],Product[Category],"ERROR",0)</f>
        <v>Desserts</v>
      </c>
      <c r="L1470" t="str">
        <f>_xlfn.XLOOKUP(Table6[[#This Row],[Order ID]],Table5[OrderID],Table5[ShipmentMode],"Error",0)</f>
        <v>UPS</v>
      </c>
    </row>
    <row r="1471" spans="2:12">
      <c r="B1471">
        <v>1470</v>
      </c>
      <c r="C1471">
        <v>10810</v>
      </c>
      <c r="D1471" t="s">
        <v>833</v>
      </c>
      <c r="E1471">
        <v>5</v>
      </c>
      <c r="F1471" t="s">
        <v>1454</v>
      </c>
      <c r="G1471" s="1">
        <f>DATE(LEFT(Table6[[#This Row],[Shipment Date]],4), MID(Table6[[#This Row],[Shipment Date]],5,2), RIGHT(Table6[[#This Row],[Shipment Date]],2))</f>
        <v>42743</v>
      </c>
      <c r="H1471" s="9">
        <f>_xlfn.XLOOKUP(Table6[[#This Row],[Order ID]],Table5[OrderID],Table5[OrderDate],"Error",0)</f>
        <v>42736</v>
      </c>
      <c r="I1471" s="6">
        <f>Table6[[#This Row],['[Formatted'] Shipment Dates]]-Table6[[#This Row],[Order Dates]]</f>
        <v>7</v>
      </c>
      <c r="J1471" t="str">
        <f>_xlfn.XLOOKUP(Table6[[#This Row],[Product ID]],Product[Product ID],Product[Product Name],"ERROR",0)</f>
        <v>Outback Lager</v>
      </c>
      <c r="K1471" t="str">
        <f>_xlfn.XLOOKUP(Table6[[#This Row],[Product Name]],Product[Product Name],Product[Category],"ERROR",0)</f>
        <v xml:space="preserve">Drinks </v>
      </c>
      <c r="L1471" t="str">
        <f>_xlfn.XLOOKUP(Table6[[#This Row],[Order ID]],Table5[OrderID],Table5[ShipmentMode],"Error",0)</f>
        <v>UPS</v>
      </c>
    </row>
    <row r="1472" spans="2:12">
      <c r="B1472">
        <v>1471</v>
      </c>
      <c r="C1472">
        <v>10811</v>
      </c>
      <c r="D1472" t="s">
        <v>698</v>
      </c>
      <c r="E1472">
        <v>15</v>
      </c>
      <c r="F1472" t="s">
        <v>1454</v>
      </c>
      <c r="G1472" s="1">
        <f>DATE(LEFT(Table6[[#This Row],[Shipment Date]],4), MID(Table6[[#This Row],[Shipment Date]],5,2), RIGHT(Table6[[#This Row],[Shipment Date]],2))</f>
        <v>42743</v>
      </c>
      <c r="H1472" s="9">
        <f>_xlfn.XLOOKUP(Table6[[#This Row],[Order ID]],Table5[OrderID],Table5[OrderDate],"Error",0)</f>
        <v>42737</v>
      </c>
      <c r="I1472" s="6">
        <f>Table6[[#This Row],['[Formatted'] Shipment Dates]]-Table6[[#This Row],[Order Dates]]</f>
        <v>6</v>
      </c>
      <c r="J1472" t="str">
        <f>_xlfn.XLOOKUP(Table6[[#This Row],[Product ID]],Product[Product ID],Product[Product Name],"ERROR",0)</f>
        <v>Teatime Chocolate Biscuits</v>
      </c>
      <c r="K1472" t="str">
        <f>_xlfn.XLOOKUP(Table6[[#This Row],[Product Name]],Product[Product Name],Product[Category],"ERROR",0)</f>
        <v>Desserts</v>
      </c>
      <c r="L1472" t="str">
        <f>_xlfn.XLOOKUP(Table6[[#This Row],[Order ID]],Table5[OrderID],Table5[ShipmentMode],"Error",0)</f>
        <v>DHL Express</v>
      </c>
    </row>
    <row r="1473" spans="2:12">
      <c r="B1473">
        <v>1472</v>
      </c>
      <c r="C1473">
        <v>10811</v>
      </c>
      <c r="D1473" t="s">
        <v>709</v>
      </c>
      <c r="E1473">
        <v>18</v>
      </c>
      <c r="F1473" t="s">
        <v>1454</v>
      </c>
      <c r="G1473" s="1">
        <f>DATE(LEFT(Table6[[#This Row],[Shipment Date]],4), MID(Table6[[#This Row],[Shipment Date]],5,2), RIGHT(Table6[[#This Row],[Shipment Date]],2))</f>
        <v>42743</v>
      </c>
      <c r="H1473" s="9">
        <f>_xlfn.XLOOKUP(Table6[[#This Row],[Order ID]],Table5[OrderID],Table5[OrderDate],"Error",0)</f>
        <v>42737</v>
      </c>
      <c r="I1473" s="6">
        <f>Table6[[#This Row],['[Formatted'] Shipment Dates]]-Table6[[#This Row],[Order Dates]]</f>
        <v>6</v>
      </c>
      <c r="J1473" t="str">
        <f>_xlfn.XLOOKUP(Table6[[#This Row],[Product ID]],Product[Product ID],Product[Product Name],"ERROR",0)</f>
        <v>Tunnbröd</v>
      </c>
      <c r="K1473" t="str">
        <f>_xlfn.XLOOKUP(Table6[[#This Row],[Product Name]],Product[Product Name],Product[Category],"ERROR",0)</f>
        <v xml:space="preserve">Grains/ Cereals </v>
      </c>
      <c r="L1473" t="str">
        <f>_xlfn.XLOOKUP(Table6[[#This Row],[Order ID]],Table5[OrderID],Table5[ShipmentMode],"Error",0)</f>
        <v>DHL Express</v>
      </c>
    </row>
    <row r="1474" spans="2:12">
      <c r="B1474">
        <v>1473</v>
      </c>
      <c r="C1474">
        <v>10811</v>
      </c>
      <c r="D1474" t="s">
        <v>754</v>
      </c>
      <c r="E1474">
        <v>30</v>
      </c>
      <c r="F1474" t="s">
        <v>1461</v>
      </c>
      <c r="G1474" s="1">
        <f>DATE(LEFT(Table6[[#This Row],[Shipment Date]],4), MID(Table6[[#This Row],[Shipment Date]],5,2), RIGHT(Table6[[#This Row],[Shipment Date]],2))</f>
        <v>42747</v>
      </c>
      <c r="H1474" s="9">
        <f>_xlfn.XLOOKUP(Table6[[#This Row],[Order ID]],Table5[OrderID],Table5[OrderDate],"Error",0)</f>
        <v>42737</v>
      </c>
      <c r="I1474" s="6">
        <f>Table6[[#This Row],['[Formatted'] Shipment Dates]]-Table6[[#This Row],[Order Dates]]</f>
        <v>10</v>
      </c>
      <c r="J1474" t="str">
        <f>_xlfn.XLOOKUP(Table6[[#This Row],[Product ID]],Product[Product ID],Product[Product Name],"ERROR",0)</f>
        <v>Boston Crab Meat</v>
      </c>
      <c r="K1474" t="str">
        <f>_xlfn.XLOOKUP(Table6[[#This Row],[Product Name]],Product[Product Name],Product[Category],"ERROR",0)</f>
        <v>Seafood</v>
      </c>
      <c r="L1474" t="str">
        <f>_xlfn.XLOOKUP(Table6[[#This Row],[Order ID]],Table5[OrderID],Table5[ShipmentMode],"Error",0)</f>
        <v>DHL Express</v>
      </c>
    </row>
    <row r="1475" spans="2:12">
      <c r="B1475">
        <v>1474</v>
      </c>
      <c r="C1475">
        <v>10812</v>
      </c>
      <c r="D1475" t="s">
        <v>731</v>
      </c>
      <c r="E1475">
        <v>16</v>
      </c>
      <c r="F1475" t="s">
        <v>1461</v>
      </c>
      <c r="G1475" s="1">
        <f>DATE(LEFT(Table6[[#This Row],[Shipment Date]],4), MID(Table6[[#This Row],[Shipment Date]],5,2), RIGHT(Table6[[#This Row],[Shipment Date]],2))</f>
        <v>42747</v>
      </c>
      <c r="H1475" s="9">
        <f>_xlfn.XLOOKUP(Table6[[#This Row],[Order ID]],Table5[OrderID],Table5[OrderDate],"Error",0)</f>
        <v>42737</v>
      </c>
      <c r="I1475" s="6">
        <f>Table6[[#This Row],['[Formatted'] Shipment Dates]]-Table6[[#This Row],[Order Dates]]</f>
        <v>10</v>
      </c>
      <c r="J1475" t="str">
        <f>_xlfn.XLOOKUP(Table6[[#This Row],[Product ID]],Product[Product ID],Product[Product Name],"ERROR",0)</f>
        <v>Gorgonzola Telino</v>
      </c>
      <c r="K1475" t="str">
        <f>_xlfn.XLOOKUP(Table6[[#This Row],[Product Name]],Product[Product Name],Product[Category],"ERROR",0)</f>
        <v>Dairy Products</v>
      </c>
      <c r="L1475" t="str">
        <f>_xlfn.XLOOKUP(Table6[[#This Row],[Order ID]],Table5[OrderID],Table5[ShipmentMode],"Error",0)</f>
        <v>DHL Express</v>
      </c>
    </row>
    <row r="1476" spans="2:12">
      <c r="B1476">
        <v>1475</v>
      </c>
      <c r="C1476">
        <v>10812</v>
      </c>
      <c r="D1476" t="s">
        <v>837</v>
      </c>
      <c r="E1476">
        <v>40</v>
      </c>
      <c r="F1476" t="s">
        <v>1461</v>
      </c>
      <c r="G1476" s="1">
        <f>DATE(LEFT(Table6[[#This Row],[Shipment Date]],4), MID(Table6[[#This Row],[Shipment Date]],5,2), RIGHT(Table6[[#This Row],[Shipment Date]],2))</f>
        <v>42747</v>
      </c>
      <c r="H1476" s="9">
        <f>_xlfn.XLOOKUP(Table6[[#This Row],[Order ID]],Table5[OrderID],Table5[OrderDate],"Error",0)</f>
        <v>42737</v>
      </c>
      <c r="I1476" s="6">
        <f>Table6[[#This Row],['[Formatted'] Shipment Dates]]-Table6[[#This Row],[Order Dates]]</f>
        <v>10</v>
      </c>
      <c r="J1476" t="str">
        <f>_xlfn.XLOOKUP(Table6[[#This Row],[Product ID]],Product[Product ID],Product[Product Name],"ERROR",0)</f>
        <v>Mozzarella di Giovanni</v>
      </c>
      <c r="K1476" t="str">
        <f>_xlfn.XLOOKUP(Table6[[#This Row],[Product Name]],Product[Product Name],Product[Category],"ERROR",0)</f>
        <v>Dairy Products</v>
      </c>
      <c r="L1476" t="str">
        <f>_xlfn.XLOOKUP(Table6[[#This Row],[Order ID]],Table5[OrderID],Table5[ShipmentMode],"Error",0)</f>
        <v>DHL Express</v>
      </c>
    </row>
    <row r="1477" spans="2:12">
      <c r="B1477">
        <v>1476</v>
      </c>
      <c r="C1477">
        <v>10812</v>
      </c>
      <c r="D1477" t="s">
        <v>850</v>
      </c>
      <c r="E1477">
        <v>20</v>
      </c>
      <c r="F1477" t="s">
        <v>1459</v>
      </c>
      <c r="G1477" s="1">
        <f>DATE(LEFT(Table6[[#This Row],[Shipment Date]],4), MID(Table6[[#This Row],[Shipment Date]],5,2), RIGHT(Table6[[#This Row],[Shipment Date]],2))</f>
        <v>42744</v>
      </c>
      <c r="H1477" s="9">
        <f>_xlfn.XLOOKUP(Table6[[#This Row],[Order ID]],Table5[OrderID],Table5[OrderDate],"Error",0)</f>
        <v>42737</v>
      </c>
      <c r="I1477" s="6">
        <f>Table6[[#This Row],['[Formatted'] Shipment Dates]]-Table6[[#This Row],[Order Dates]]</f>
        <v>7</v>
      </c>
      <c r="J1477" t="str">
        <f>_xlfn.XLOOKUP(Table6[[#This Row],[Product ID]],Product[Product ID],Product[Product Name],"ERROR",0)</f>
        <v>Original Frankfurter grüne Soße</v>
      </c>
      <c r="K1477" t="str">
        <f>_xlfn.XLOOKUP(Table6[[#This Row],[Product Name]],Product[Product Name],Product[Category],"ERROR",0)</f>
        <v>Condiments</v>
      </c>
      <c r="L1477" t="str">
        <f>_xlfn.XLOOKUP(Table6[[#This Row],[Order ID]],Table5[OrderID],Table5[ShipmentMode],"Error",0)</f>
        <v>DHL Express</v>
      </c>
    </row>
    <row r="1478" spans="2:12">
      <c r="B1478">
        <v>1477</v>
      </c>
      <c r="C1478">
        <v>10813</v>
      </c>
      <c r="D1478" t="s">
        <v>653</v>
      </c>
      <c r="E1478">
        <v>12</v>
      </c>
      <c r="F1478" t="s">
        <v>1459</v>
      </c>
      <c r="G1478" s="1">
        <f>DATE(LEFT(Table6[[#This Row],[Shipment Date]],4), MID(Table6[[#This Row],[Shipment Date]],5,2), RIGHT(Table6[[#This Row],[Shipment Date]],2))</f>
        <v>42744</v>
      </c>
      <c r="H1478" s="9">
        <f>_xlfn.XLOOKUP(Table6[[#This Row],[Order ID]],Table5[OrderID],Table5[OrderDate],"Error",0)</f>
        <v>42740</v>
      </c>
      <c r="I1478" s="6">
        <f>Table6[[#This Row],['[Formatted'] Shipment Dates]]-Table6[[#This Row],[Order Dates]]</f>
        <v>4</v>
      </c>
      <c r="J1478" t="str">
        <f>_xlfn.XLOOKUP(Table6[[#This Row],[Product ID]],Product[Product ID],Product[Product Name],"ERROR",0)</f>
        <v>Chang</v>
      </c>
      <c r="K1478" t="str">
        <f>_xlfn.XLOOKUP(Table6[[#This Row],[Product Name]],Product[Product Name],Product[Category],"ERROR",0)</f>
        <v xml:space="preserve">Drinks </v>
      </c>
      <c r="L1478" t="str">
        <f>_xlfn.XLOOKUP(Table6[[#This Row],[Order ID]],Table5[OrderID],Table5[ShipmentMode],"Error",0)</f>
        <v>DHL Express</v>
      </c>
    </row>
    <row r="1479" spans="2:12">
      <c r="B1479">
        <v>1478</v>
      </c>
      <c r="C1479">
        <v>10813</v>
      </c>
      <c r="D1479" t="s">
        <v>770</v>
      </c>
      <c r="E1479">
        <v>35</v>
      </c>
      <c r="F1479" t="s">
        <v>1447</v>
      </c>
      <c r="G1479" s="1">
        <f>DATE(LEFT(Table6[[#This Row],[Shipment Date]],4), MID(Table6[[#This Row],[Shipment Date]],5,2), RIGHT(Table6[[#This Row],[Shipment Date]],2))</f>
        <v>42749</v>
      </c>
      <c r="H1479" s="9">
        <f>_xlfn.XLOOKUP(Table6[[#This Row],[Order ID]],Table5[OrderID],Table5[OrderDate],"Error",0)</f>
        <v>42740</v>
      </c>
      <c r="I1479" s="6">
        <f>Table6[[#This Row],['[Formatted'] Shipment Dates]]-Table6[[#This Row],[Order Dates]]</f>
        <v>9</v>
      </c>
      <c r="J1479" t="str">
        <f>_xlfn.XLOOKUP(Table6[[#This Row],[Product ID]],Product[Product ID],Product[Product Name],"ERROR",0)</f>
        <v>Spegesild</v>
      </c>
      <c r="K1479" t="str">
        <f>_xlfn.XLOOKUP(Table6[[#This Row],[Product Name]],Product[Product Name],Product[Category],"ERROR",0)</f>
        <v>Seafood</v>
      </c>
      <c r="L1479" t="str">
        <f>_xlfn.XLOOKUP(Table6[[#This Row],[Order ID]],Table5[OrderID],Table5[ShipmentMode],"Error",0)</f>
        <v>DHL Express</v>
      </c>
    </row>
    <row r="1480" spans="2:12">
      <c r="B1480">
        <v>1479</v>
      </c>
      <c r="C1480">
        <v>10814</v>
      </c>
      <c r="D1480" t="s">
        <v>757</v>
      </c>
      <c r="E1480">
        <v>20</v>
      </c>
      <c r="F1480" t="s">
        <v>1447</v>
      </c>
      <c r="G1480" s="1">
        <f>DATE(LEFT(Table6[[#This Row],[Shipment Date]],4), MID(Table6[[#This Row],[Shipment Date]],5,2), RIGHT(Table6[[#This Row],[Shipment Date]],2))</f>
        <v>42749</v>
      </c>
      <c r="H1480" s="9">
        <f>_xlfn.XLOOKUP(Table6[[#This Row],[Order ID]],Table5[OrderID],Table5[OrderDate],"Error",0)</f>
        <v>42740</v>
      </c>
      <c r="I1480" s="6">
        <f>Table6[[#This Row],['[Formatted'] Shipment Dates]]-Table6[[#This Row],[Order Dates]]</f>
        <v>9</v>
      </c>
      <c r="J1480" t="str">
        <f>_xlfn.XLOOKUP(Table6[[#This Row],[Product ID]],Product[Product ID],Product[Product Name],"ERROR",0)</f>
        <v>Jack's New England Clam Chowder</v>
      </c>
      <c r="K1480" t="str">
        <f>_xlfn.XLOOKUP(Table6[[#This Row],[Product Name]],Product[Product Name],Product[Category],"ERROR",0)</f>
        <v>Seafood</v>
      </c>
      <c r="L1480" t="str">
        <f>_xlfn.XLOOKUP(Table6[[#This Row],[Order ID]],Table5[OrderID],Table5[ShipmentMode],"Error",0)</f>
        <v>UPS</v>
      </c>
    </row>
    <row r="1481" spans="2:12">
      <c r="B1481">
        <v>1480</v>
      </c>
      <c r="C1481">
        <v>10814</v>
      </c>
      <c r="D1481" t="s">
        <v>762</v>
      </c>
      <c r="E1481">
        <v>20</v>
      </c>
      <c r="F1481" t="s">
        <v>1447</v>
      </c>
      <c r="G1481" s="1">
        <f>DATE(LEFT(Table6[[#This Row],[Shipment Date]],4), MID(Table6[[#This Row],[Shipment Date]],5,2), RIGHT(Table6[[#This Row],[Shipment Date]],2))</f>
        <v>42749</v>
      </c>
      <c r="H1481" s="9">
        <f>_xlfn.XLOOKUP(Table6[[#This Row],[Order ID]],Table5[OrderID],Table5[OrderDate],"Error",0)</f>
        <v>42740</v>
      </c>
      <c r="I1481" s="6">
        <f>Table6[[#This Row],['[Formatted'] Shipment Dates]]-Table6[[#This Row],[Order Dates]]</f>
        <v>9</v>
      </c>
      <c r="J1481" t="str">
        <f>_xlfn.XLOOKUP(Table6[[#This Row],[Product ID]],Product[Product ID],Product[Product Name],"ERROR",0)</f>
        <v>Ipoh Coffee</v>
      </c>
      <c r="K1481" t="str">
        <f>_xlfn.XLOOKUP(Table6[[#This Row],[Product Name]],Product[Product Name],Product[Category],"ERROR",0)</f>
        <v xml:space="preserve">Drinks </v>
      </c>
      <c r="L1481" t="str">
        <f>_xlfn.XLOOKUP(Table6[[#This Row],[Order ID]],Table5[OrderID],Table5[ShipmentMode],"Error",0)</f>
        <v>UPS</v>
      </c>
    </row>
    <row r="1482" spans="2:12">
      <c r="B1482">
        <v>1481</v>
      </c>
      <c r="C1482">
        <v>10814</v>
      </c>
      <c r="D1482" t="s">
        <v>775</v>
      </c>
      <c r="E1482">
        <v>8</v>
      </c>
      <c r="F1482" t="s">
        <v>1447</v>
      </c>
      <c r="G1482" s="1">
        <f>DATE(LEFT(Table6[[#This Row],[Shipment Date]],4), MID(Table6[[#This Row],[Shipment Date]],5,2), RIGHT(Table6[[#This Row],[Shipment Date]],2))</f>
        <v>42749</v>
      </c>
      <c r="H1482" s="9">
        <f>_xlfn.XLOOKUP(Table6[[#This Row],[Order ID]],Table5[OrderID],Table5[OrderDate],"Error",0)</f>
        <v>42740</v>
      </c>
      <c r="I1482" s="6">
        <f>Table6[[#This Row],['[Formatted'] Shipment Dates]]-Table6[[#This Row],[Order Dates]]</f>
        <v>9</v>
      </c>
      <c r="J1482" t="str">
        <f>_xlfn.XLOOKUP(Table6[[#This Row],[Product ID]],Product[Product ID],Product[Product Name],"ERROR",0)</f>
        <v>Chocolade</v>
      </c>
      <c r="K1482" t="str">
        <f>_xlfn.XLOOKUP(Table6[[#This Row],[Product Name]],Product[Product Name],Product[Category],"ERROR",0)</f>
        <v>Desserts</v>
      </c>
      <c r="L1482" t="str">
        <f>_xlfn.XLOOKUP(Table6[[#This Row],[Order ID]],Table5[OrderID],Table5[ShipmentMode],"Error",0)</f>
        <v>UPS</v>
      </c>
    </row>
    <row r="1483" spans="2:12">
      <c r="B1483">
        <v>1482</v>
      </c>
      <c r="C1483">
        <v>10814</v>
      </c>
      <c r="D1483" t="s">
        <v>810</v>
      </c>
      <c r="E1483">
        <v>30</v>
      </c>
      <c r="F1483" t="s">
        <v>1447</v>
      </c>
      <c r="G1483" s="1">
        <f>DATE(LEFT(Table6[[#This Row],[Shipment Date]],4), MID(Table6[[#This Row],[Shipment Date]],5,2), RIGHT(Table6[[#This Row],[Shipment Date]],2))</f>
        <v>42749</v>
      </c>
      <c r="H1483" s="9">
        <f>_xlfn.XLOOKUP(Table6[[#This Row],[Order ID]],Table5[OrderID],Table5[OrderDate],"Error",0)</f>
        <v>42740</v>
      </c>
      <c r="I1483" s="6">
        <f>Table6[[#This Row],['[Formatted'] Shipment Dates]]-Table6[[#This Row],[Order Dates]]</f>
        <v>9</v>
      </c>
      <c r="J1483" t="str">
        <f>_xlfn.XLOOKUP(Table6[[#This Row],[Product ID]],Product[Product ID],Product[Product Name],"ERROR",0)</f>
        <v>Sirop d'érable</v>
      </c>
      <c r="K1483" t="str">
        <f>_xlfn.XLOOKUP(Table6[[#This Row],[Product Name]],Product[Product Name],Product[Category],"ERROR",0)</f>
        <v>Condiments</v>
      </c>
      <c r="L1483" t="str">
        <f>_xlfn.XLOOKUP(Table6[[#This Row],[Order ID]],Table5[OrderID],Table5[ShipmentMode],"Error",0)</f>
        <v>UPS</v>
      </c>
    </row>
    <row r="1484" spans="2:12">
      <c r="B1484">
        <v>1483</v>
      </c>
      <c r="C1484">
        <v>10815</v>
      </c>
      <c r="D1484" t="s">
        <v>736</v>
      </c>
      <c r="E1484">
        <v>16</v>
      </c>
      <c r="F1484" t="s">
        <v>1462</v>
      </c>
      <c r="G1484" s="1">
        <f>DATE(LEFT(Table6[[#This Row],[Shipment Date]],4), MID(Table6[[#This Row],[Shipment Date]],5,2), RIGHT(Table6[[#This Row],[Shipment Date]],2))</f>
        <v>42770</v>
      </c>
      <c r="H1484" s="9">
        <f>_xlfn.XLOOKUP(Table6[[#This Row],[Order ID]],Table5[OrderID],Table5[OrderDate],"Error",0)</f>
        <v>42740</v>
      </c>
      <c r="I1484" s="6">
        <f>Table6[[#This Row],['[Formatted'] Shipment Dates]]-Table6[[#This Row],[Order Dates]]</f>
        <v>30</v>
      </c>
      <c r="J1484" t="str">
        <f>_xlfn.XLOOKUP(Table6[[#This Row],[Product ID]],Product[Product ID],Product[Product Name],"ERROR",0)</f>
        <v>Geitost</v>
      </c>
      <c r="K1484" t="str">
        <f>_xlfn.XLOOKUP(Table6[[#This Row],[Product Name]],Product[Product Name],Product[Category],"ERROR",0)</f>
        <v>Dairy Products</v>
      </c>
      <c r="L1484" t="str">
        <f>_xlfn.XLOOKUP(Table6[[#This Row],[Order ID]],Table5[OrderID],Table5[ShipmentMode],"Error",0)</f>
        <v>UPS</v>
      </c>
    </row>
    <row r="1485" spans="2:12">
      <c r="B1485">
        <v>1484</v>
      </c>
      <c r="C1485">
        <v>10816</v>
      </c>
      <c r="D1485" t="s">
        <v>749</v>
      </c>
      <c r="E1485">
        <v>30</v>
      </c>
      <c r="F1485" t="s">
        <v>1462</v>
      </c>
      <c r="G1485" s="1">
        <f>DATE(LEFT(Table6[[#This Row],[Shipment Date]],4), MID(Table6[[#This Row],[Shipment Date]],5,2), RIGHT(Table6[[#This Row],[Shipment Date]],2))</f>
        <v>42770</v>
      </c>
      <c r="H1485" s="9">
        <f>_xlfn.XLOOKUP(Table6[[#This Row],[Order ID]],Table5[OrderID],Table5[OrderDate],"Error",0)</f>
        <v>42741</v>
      </c>
      <c r="I1485" s="6">
        <f>Table6[[#This Row],['[Formatted'] Shipment Dates]]-Table6[[#This Row],[Order Dates]]</f>
        <v>29</v>
      </c>
      <c r="J1485" t="str">
        <f>_xlfn.XLOOKUP(Table6[[#This Row],[Product ID]],Product[Product ID],Product[Product Name],"ERROR",0)</f>
        <v>Côte de Blaye</v>
      </c>
      <c r="K1485" t="str">
        <f>_xlfn.XLOOKUP(Table6[[#This Row],[Product Name]],Product[Product Name],Product[Category],"ERROR",0)</f>
        <v xml:space="preserve">Drinks </v>
      </c>
      <c r="L1485" t="str">
        <f>_xlfn.XLOOKUP(Table6[[#This Row],[Order ID]],Table5[OrderID],Table5[ShipmentMode],"Error",0)</f>
        <v>DHL</v>
      </c>
    </row>
    <row r="1486" spans="2:12">
      <c r="B1486">
        <v>1485</v>
      </c>
      <c r="C1486">
        <v>10816</v>
      </c>
      <c r="D1486" t="s">
        <v>813</v>
      </c>
      <c r="E1486">
        <v>20</v>
      </c>
      <c r="F1486" t="s">
        <v>1463</v>
      </c>
      <c r="G1486" s="1">
        <f>DATE(LEFT(Table6[[#This Row],[Shipment Date]],4), MID(Table6[[#This Row],[Shipment Date]],5,2), RIGHT(Table6[[#This Row],[Shipment Date]],2))</f>
        <v>42748</v>
      </c>
      <c r="H1486" s="9">
        <f>_xlfn.XLOOKUP(Table6[[#This Row],[Order ID]],Table5[OrderID],Table5[OrderDate],"Error",0)</f>
        <v>42741</v>
      </c>
      <c r="I1486" s="6">
        <f>Table6[[#This Row],['[Formatted'] Shipment Dates]]-Table6[[#This Row],[Order Dates]]</f>
        <v>7</v>
      </c>
      <c r="J1486" t="str">
        <f>_xlfn.XLOOKUP(Table6[[#This Row],[Product ID]],Product[Product ID],Product[Product Name],"ERROR",0)</f>
        <v>Tarte au sucre</v>
      </c>
      <c r="K1486" t="str">
        <f>_xlfn.XLOOKUP(Table6[[#This Row],[Product Name]],Product[Product Name],Product[Category],"ERROR",0)</f>
        <v>Desserts</v>
      </c>
      <c r="L1486" t="str">
        <f>_xlfn.XLOOKUP(Table6[[#This Row],[Order ID]],Table5[OrderID],Table5[ShipmentMode],"Error",0)</f>
        <v>DHL</v>
      </c>
    </row>
    <row r="1487" spans="2:12">
      <c r="B1487">
        <v>1486</v>
      </c>
      <c r="C1487">
        <v>10817</v>
      </c>
      <c r="D1487" t="s">
        <v>717</v>
      </c>
      <c r="E1487">
        <v>40</v>
      </c>
      <c r="F1487" t="s">
        <v>1463</v>
      </c>
      <c r="G1487" s="1">
        <f>DATE(LEFT(Table6[[#This Row],[Shipment Date]],4), MID(Table6[[#This Row],[Shipment Date]],5,2), RIGHT(Table6[[#This Row],[Shipment Date]],2))</f>
        <v>42748</v>
      </c>
      <c r="H1487" s="9">
        <f>_xlfn.XLOOKUP(Table6[[#This Row],[Order ID]],Table5[OrderID],Table5[OrderDate],"Error",0)</f>
        <v>42741</v>
      </c>
      <c r="I1487" s="6">
        <f>Table6[[#This Row],['[Formatted'] Shipment Dates]]-Table6[[#This Row],[Order Dates]]</f>
        <v>7</v>
      </c>
      <c r="J1487" t="str">
        <f>_xlfn.XLOOKUP(Table6[[#This Row],[Product ID]],Product[Product ID],Product[Product Name],"ERROR",0)</f>
        <v>Gumbär Gummibärchen</v>
      </c>
      <c r="K1487" t="str">
        <f>_xlfn.XLOOKUP(Table6[[#This Row],[Product Name]],Product[Product Name],Product[Category],"ERROR",0)</f>
        <v>Desserts</v>
      </c>
      <c r="L1487" t="str">
        <f>_xlfn.XLOOKUP(Table6[[#This Row],[Order ID]],Table5[OrderID],Table5[ShipmentMode],"Error",0)</f>
        <v>DHL</v>
      </c>
    </row>
    <row r="1488" spans="2:12">
      <c r="B1488">
        <v>1487</v>
      </c>
      <c r="C1488">
        <v>10817</v>
      </c>
      <c r="D1488" t="s">
        <v>749</v>
      </c>
      <c r="E1488">
        <v>30</v>
      </c>
      <c r="F1488" t="s">
        <v>1463</v>
      </c>
      <c r="G1488" s="1">
        <f>DATE(LEFT(Table6[[#This Row],[Shipment Date]],4), MID(Table6[[#This Row],[Shipment Date]],5,2), RIGHT(Table6[[#This Row],[Shipment Date]],2))</f>
        <v>42748</v>
      </c>
      <c r="H1488" s="9">
        <f>_xlfn.XLOOKUP(Table6[[#This Row],[Order ID]],Table5[OrderID],Table5[OrderDate],"Error",0)</f>
        <v>42741</v>
      </c>
      <c r="I1488" s="6">
        <f>Table6[[#This Row],['[Formatted'] Shipment Dates]]-Table6[[#This Row],[Order Dates]]</f>
        <v>7</v>
      </c>
      <c r="J1488" t="str">
        <f>_xlfn.XLOOKUP(Table6[[#This Row],[Product ID]],Product[Product ID],Product[Product Name],"ERROR",0)</f>
        <v>Côte de Blaye</v>
      </c>
      <c r="K1488" t="str">
        <f>_xlfn.XLOOKUP(Table6[[#This Row],[Product Name]],Product[Product Name],Product[Category],"ERROR",0)</f>
        <v xml:space="preserve">Drinks </v>
      </c>
      <c r="L1488" t="str">
        <f>_xlfn.XLOOKUP(Table6[[#This Row],[Order ID]],Table5[OrderID],Table5[ShipmentMode],"Error",0)</f>
        <v>DHL</v>
      </c>
    </row>
    <row r="1489" spans="2:12">
      <c r="B1489">
        <v>1488</v>
      </c>
      <c r="C1489">
        <v>10817</v>
      </c>
      <c r="D1489" t="s">
        <v>754</v>
      </c>
      <c r="E1489">
        <v>60</v>
      </c>
      <c r="F1489" t="s">
        <v>1463</v>
      </c>
      <c r="G1489" s="1">
        <f>DATE(LEFT(Table6[[#This Row],[Shipment Date]],4), MID(Table6[[#This Row],[Shipment Date]],5,2), RIGHT(Table6[[#This Row],[Shipment Date]],2))</f>
        <v>42748</v>
      </c>
      <c r="H1489" s="9">
        <f>_xlfn.XLOOKUP(Table6[[#This Row],[Order ID]],Table5[OrderID],Table5[OrderDate],"Error",0)</f>
        <v>42741</v>
      </c>
      <c r="I1489" s="6">
        <f>Table6[[#This Row],['[Formatted'] Shipment Dates]]-Table6[[#This Row],[Order Dates]]</f>
        <v>7</v>
      </c>
      <c r="J1489" t="str">
        <f>_xlfn.XLOOKUP(Table6[[#This Row],[Product ID]],Product[Product ID],Product[Product Name],"ERROR",0)</f>
        <v>Boston Crab Meat</v>
      </c>
      <c r="K1489" t="str">
        <f>_xlfn.XLOOKUP(Table6[[#This Row],[Product Name]],Product[Product Name],Product[Category],"ERROR",0)</f>
        <v>Seafood</v>
      </c>
      <c r="L1489" t="str">
        <f>_xlfn.XLOOKUP(Table6[[#This Row],[Order ID]],Table5[OrderID],Table5[ShipmentMode],"Error",0)</f>
        <v>DHL</v>
      </c>
    </row>
    <row r="1490" spans="2:12">
      <c r="B1490">
        <v>1489</v>
      </c>
      <c r="C1490">
        <v>10817</v>
      </c>
      <c r="D1490" t="s">
        <v>813</v>
      </c>
      <c r="E1490">
        <v>25</v>
      </c>
      <c r="F1490" t="s">
        <v>1461</v>
      </c>
      <c r="G1490" s="1">
        <f>DATE(LEFT(Table6[[#This Row],[Shipment Date]],4), MID(Table6[[#This Row],[Shipment Date]],5,2), RIGHT(Table6[[#This Row],[Shipment Date]],2))</f>
        <v>42747</v>
      </c>
      <c r="H1490" s="9">
        <f>_xlfn.XLOOKUP(Table6[[#This Row],[Order ID]],Table5[OrderID],Table5[OrderDate],"Error",0)</f>
        <v>42741</v>
      </c>
      <c r="I1490" s="6">
        <f>Table6[[#This Row],['[Formatted'] Shipment Dates]]-Table6[[#This Row],[Order Dates]]</f>
        <v>6</v>
      </c>
      <c r="J1490" t="str">
        <f>_xlfn.XLOOKUP(Table6[[#This Row],[Product ID]],Product[Product ID],Product[Product Name],"ERROR",0)</f>
        <v>Tarte au sucre</v>
      </c>
      <c r="K1490" t="str">
        <f>_xlfn.XLOOKUP(Table6[[#This Row],[Product Name]],Product[Product Name],Product[Category],"ERROR",0)</f>
        <v>Desserts</v>
      </c>
      <c r="L1490" t="str">
        <f>_xlfn.XLOOKUP(Table6[[#This Row],[Order ID]],Table5[OrderID],Table5[ShipmentMode],"Error",0)</f>
        <v>DHL</v>
      </c>
    </row>
    <row r="1491" spans="2:12">
      <c r="B1491">
        <v>1490</v>
      </c>
      <c r="C1491">
        <v>10818</v>
      </c>
      <c r="D1491" t="s">
        <v>734</v>
      </c>
      <c r="E1491">
        <v>20</v>
      </c>
      <c r="F1491" t="s">
        <v>1461</v>
      </c>
      <c r="G1491" s="1">
        <f>DATE(LEFT(Table6[[#This Row],[Shipment Date]],4), MID(Table6[[#This Row],[Shipment Date]],5,2), RIGHT(Table6[[#This Row],[Shipment Date]],2))</f>
        <v>42747</v>
      </c>
      <c r="H1491" s="9">
        <f>_xlfn.XLOOKUP(Table6[[#This Row],[Order ID]],Table5[OrderID],Table5[OrderDate],"Error",0)</f>
        <v>42742</v>
      </c>
      <c r="I1491" s="6">
        <f>Table6[[#This Row],['[Formatted'] Shipment Dates]]-Table6[[#This Row],[Order Dates]]</f>
        <v>5</v>
      </c>
      <c r="J1491" t="str">
        <f>_xlfn.XLOOKUP(Table6[[#This Row],[Product ID]],Product[Product ID],Product[Product Name],"ERROR",0)</f>
        <v>Mascarpone Fabioli</v>
      </c>
      <c r="K1491" t="str">
        <f>_xlfn.XLOOKUP(Table6[[#This Row],[Product Name]],Product[Product Name],Product[Category],"ERROR",0)</f>
        <v>Dairy Products</v>
      </c>
      <c r="L1491" t="str">
        <f>_xlfn.XLOOKUP(Table6[[#This Row],[Order ID]],Table5[OrderID],Table5[ShipmentMode],"Error",0)</f>
        <v>UPS</v>
      </c>
    </row>
    <row r="1492" spans="2:12">
      <c r="B1492">
        <v>1491</v>
      </c>
      <c r="C1492">
        <v>10818</v>
      </c>
      <c r="D1492" t="s">
        <v>757</v>
      </c>
      <c r="E1492">
        <v>20</v>
      </c>
      <c r="F1492" t="s">
        <v>1464</v>
      </c>
      <c r="G1492" s="1">
        <f>DATE(LEFT(Table6[[#This Row],[Shipment Date]],4), MID(Table6[[#This Row],[Shipment Date]],5,2), RIGHT(Table6[[#This Row],[Shipment Date]],2))</f>
        <v>42751</v>
      </c>
      <c r="H1492" s="9">
        <f>_xlfn.XLOOKUP(Table6[[#This Row],[Order ID]],Table5[OrderID],Table5[OrderDate],"Error",0)</f>
        <v>42742</v>
      </c>
      <c r="I1492" s="6">
        <f>Table6[[#This Row],['[Formatted'] Shipment Dates]]-Table6[[#This Row],[Order Dates]]</f>
        <v>9</v>
      </c>
      <c r="J1492" t="str">
        <f>_xlfn.XLOOKUP(Table6[[#This Row],[Product ID]],Product[Product ID],Product[Product Name],"ERROR",0)</f>
        <v>Jack's New England Clam Chowder</v>
      </c>
      <c r="K1492" t="str">
        <f>_xlfn.XLOOKUP(Table6[[#This Row],[Product Name]],Product[Product Name],Product[Category],"ERROR",0)</f>
        <v>Seafood</v>
      </c>
      <c r="L1492" t="str">
        <f>_xlfn.XLOOKUP(Table6[[#This Row],[Order ID]],Table5[OrderID],Table5[ShipmentMode],"Error",0)</f>
        <v>UPS</v>
      </c>
    </row>
    <row r="1493" spans="2:12">
      <c r="B1493">
        <v>1492</v>
      </c>
      <c r="C1493">
        <v>10819</v>
      </c>
      <c r="D1493" t="s">
        <v>762</v>
      </c>
      <c r="E1493">
        <v>7</v>
      </c>
      <c r="F1493" t="s">
        <v>1464</v>
      </c>
      <c r="G1493" s="1">
        <f>DATE(LEFT(Table6[[#This Row],[Shipment Date]],4), MID(Table6[[#This Row],[Shipment Date]],5,2), RIGHT(Table6[[#This Row],[Shipment Date]],2))</f>
        <v>42751</v>
      </c>
      <c r="H1493" s="9">
        <f>_xlfn.XLOOKUP(Table6[[#This Row],[Order ID]],Table5[OrderID],Table5[OrderDate],"Error",0)</f>
        <v>42742</v>
      </c>
      <c r="I1493" s="6">
        <f>Table6[[#This Row],['[Formatted'] Shipment Dates]]-Table6[[#This Row],[Order Dates]]</f>
        <v>9</v>
      </c>
      <c r="J1493" t="str">
        <f>_xlfn.XLOOKUP(Table6[[#This Row],[Product ID]],Product[Product ID],Product[Product Name],"ERROR",0)</f>
        <v>Ipoh Coffee</v>
      </c>
      <c r="K1493" t="str">
        <f>_xlfn.XLOOKUP(Table6[[#This Row],[Product Name]],Product[Product Name],Product[Category],"ERROR",0)</f>
        <v xml:space="preserve">Drinks </v>
      </c>
      <c r="L1493" t="str">
        <f>_xlfn.XLOOKUP(Table6[[#This Row],[Order ID]],Table5[OrderID],Table5[ShipmentMode],"Error",0)</f>
        <v>UPS</v>
      </c>
    </row>
    <row r="1494" spans="2:12">
      <c r="B1494">
        <v>1493</v>
      </c>
      <c r="C1494">
        <v>10819</v>
      </c>
      <c r="D1494" t="s">
        <v>845</v>
      </c>
      <c r="E1494">
        <v>20</v>
      </c>
      <c r="F1494" t="s">
        <v>1463</v>
      </c>
      <c r="G1494" s="1">
        <f>DATE(LEFT(Table6[[#This Row],[Shipment Date]],4), MID(Table6[[#This Row],[Shipment Date]],5,2), RIGHT(Table6[[#This Row],[Shipment Date]],2))</f>
        <v>42748</v>
      </c>
      <c r="H1494" s="9">
        <f>_xlfn.XLOOKUP(Table6[[#This Row],[Order ID]],Table5[OrderID],Table5[OrderDate],"Error",0)</f>
        <v>42742</v>
      </c>
      <c r="I1494" s="6">
        <f>Table6[[#This Row],['[Formatted'] Shipment Dates]]-Table6[[#This Row],[Order Dates]]</f>
        <v>6</v>
      </c>
      <c r="J1494" t="str">
        <f>_xlfn.XLOOKUP(Table6[[#This Row],[Product ID]],Product[Product ID],Product[Product Name],"ERROR",0)</f>
        <v>Rhönbräu Klosterbier</v>
      </c>
      <c r="K1494" t="str">
        <f>_xlfn.XLOOKUP(Table6[[#This Row],[Product Name]],Product[Product Name],Product[Category],"ERROR",0)</f>
        <v xml:space="preserve">Drinks </v>
      </c>
      <c r="L1494" t="str">
        <f>_xlfn.XLOOKUP(Table6[[#This Row],[Order ID]],Table5[OrderID],Table5[ShipmentMode],"Error",0)</f>
        <v>UPS</v>
      </c>
    </row>
    <row r="1495" spans="2:12">
      <c r="B1495">
        <v>1494</v>
      </c>
      <c r="C1495">
        <v>10820</v>
      </c>
      <c r="D1495" t="s">
        <v>796</v>
      </c>
      <c r="E1495">
        <v>30</v>
      </c>
      <c r="F1495" t="s">
        <v>1465</v>
      </c>
      <c r="G1495" s="1">
        <f>DATE(LEFT(Table6[[#This Row],[Shipment Date]],4), MID(Table6[[#This Row],[Shipment Date]],5,2), RIGHT(Table6[[#This Row],[Shipment Date]],2))</f>
        <v>42750</v>
      </c>
      <c r="H1495" s="9">
        <f>_xlfn.XLOOKUP(Table6[[#This Row],[Order ID]],Table5[OrderID],Table5[OrderDate],"Error",0)</f>
        <v>42742</v>
      </c>
      <c r="I1495" s="6">
        <f>Table6[[#This Row],['[Formatted'] Shipment Dates]]-Table6[[#This Row],[Order Dates]]</f>
        <v>8</v>
      </c>
      <c r="J1495" t="str">
        <f>_xlfn.XLOOKUP(Table6[[#This Row],[Product ID]],Product[Product ID],Product[Product Name],"ERROR",0)</f>
        <v>Gnocchi di nonna Alice</v>
      </c>
      <c r="K1495" t="str">
        <f>_xlfn.XLOOKUP(Table6[[#This Row],[Product Name]],Product[Product Name],Product[Category],"ERROR",0)</f>
        <v xml:space="preserve">Grains/ Cereals </v>
      </c>
      <c r="L1495" t="str">
        <f>_xlfn.XLOOKUP(Table6[[#This Row],[Order ID]],Table5[OrderID],Table5[ShipmentMode],"Error",0)</f>
        <v>DHL</v>
      </c>
    </row>
    <row r="1496" spans="2:12">
      <c r="B1496">
        <v>1495</v>
      </c>
      <c r="C1496">
        <v>10821</v>
      </c>
      <c r="D1496" t="s">
        <v>742</v>
      </c>
      <c r="E1496">
        <v>20</v>
      </c>
      <c r="F1496" t="s">
        <v>1465</v>
      </c>
      <c r="G1496" s="1">
        <f>DATE(LEFT(Table6[[#This Row],[Shipment Date]],4), MID(Table6[[#This Row],[Shipment Date]],5,2), RIGHT(Table6[[#This Row],[Shipment Date]],2))</f>
        <v>42750</v>
      </c>
      <c r="H1496" s="9">
        <f>_xlfn.XLOOKUP(Table6[[#This Row],[Order ID]],Table5[OrderID],Table5[OrderDate],"Error",0)</f>
        <v>42743</v>
      </c>
      <c r="I1496" s="6">
        <f>Table6[[#This Row],['[Formatted'] Shipment Dates]]-Table6[[#This Row],[Order Dates]]</f>
        <v>7</v>
      </c>
      <c r="J1496" t="str">
        <f>_xlfn.XLOOKUP(Table6[[#This Row],[Product ID]],Product[Product ID],Product[Product Name],"ERROR",0)</f>
        <v>Steeleye Stout</v>
      </c>
      <c r="K1496" t="str">
        <f>_xlfn.XLOOKUP(Table6[[#This Row],[Product Name]],Product[Product Name],Product[Category],"ERROR",0)</f>
        <v xml:space="preserve">Drinks </v>
      </c>
      <c r="L1496" t="str">
        <f>_xlfn.XLOOKUP(Table6[[#This Row],[Order ID]],Table5[OrderID],Table5[ShipmentMode],"Error",0)</f>
        <v>DHL Express</v>
      </c>
    </row>
    <row r="1497" spans="2:12">
      <c r="B1497">
        <v>1496</v>
      </c>
      <c r="C1497">
        <v>10821</v>
      </c>
      <c r="D1497" t="s">
        <v>784</v>
      </c>
      <c r="E1497">
        <v>6</v>
      </c>
      <c r="F1497" t="s">
        <v>1464</v>
      </c>
      <c r="G1497" s="1">
        <f>DATE(LEFT(Table6[[#This Row],[Shipment Date]],4), MID(Table6[[#This Row],[Shipment Date]],5,2), RIGHT(Table6[[#This Row],[Shipment Date]],2))</f>
        <v>42751</v>
      </c>
      <c r="H1497" s="9">
        <f>_xlfn.XLOOKUP(Table6[[#This Row],[Order ID]],Table5[OrderID],Table5[OrderDate],"Error",0)</f>
        <v>42743</v>
      </c>
      <c r="I1497" s="6">
        <f>Table6[[#This Row],['[Formatted'] Shipment Dates]]-Table6[[#This Row],[Order Dates]]</f>
        <v>8</v>
      </c>
      <c r="J1497" t="str">
        <f>_xlfn.XLOOKUP(Table6[[#This Row],[Product ID]],Product[Product ID],Product[Product Name],"ERROR",0)</f>
        <v>Manjimup Dried Apples</v>
      </c>
      <c r="K1497" t="str">
        <f>_xlfn.XLOOKUP(Table6[[#This Row],[Product Name]],Product[Product Name],Product[Category],"ERROR",0)</f>
        <v xml:space="preserve">Produce </v>
      </c>
      <c r="L1497" t="str">
        <f>_xlfn.XLOOKUP(Table6[[#This Row],[Order ID]],Table5[OrderID],Table5[ShipmentMode],"Error",0)</f>
        <v>DHL Express</v>
      </c>
    </row>
    <row r="1498" spans="2:12">
      <c r="B1498">
        <v>1497</v>
      </c>
      <c r="C1498">
        <v>10822</v>
      </c>
      <c r="D1498" t="s">
        <v>813</v>
      </c>
      <c r="E1498">
        <v>3</v>
      </c>
      <c r="F1498" t="s">
        <v>1464</v>
      </c>
      <c r="G1498" s="1">
        <f>DATE(LEFT(Table6[[#This Row],[Shipment Date]],4), MID(Table6[[#This Row],[Shipment Date]],5,2), RIGHT(Table6[[#This Row],[Shipment Date]],2))</f>
        <v>42751</v>
      </c>
      <c r="H1498" s="9">
        <f>_xlfn.XLOOKUP(Table6[[#This Row],[Order ID]],Table5[OrderID],Table5[OrderDate],"Error",0)</f>
        <v>42743</v>
      </c>
      <c r="I1498" s="6">
        <f>Table6[[#This Row],['[Formatted'] Shipment Dates]]-Table6[[#This Row],[Order Dates]]</f>
        <v>8</v>
      </c>
      <c r="J1498" t="str">
        <f>_xlfn.XLOOKUP(Table6[[#This Row],[Product ID]],Product[Product ID],Product[Product Name],"ERROR",0)</f>
        <v>Tarte au sucre</v>
      </c>
      <c r="K1498" t="str">
        <f>_xlfn.XLOOKUP(Table6[[#This Row],[Product Name]],Product[Product Name],Product[Category],"ERROR",0)</f>
        <v>Desserts</v>
      </c>
      <c r="L1498" t="str">
        <f>_xlfn.XLOOKUP(Table6[[#This Row],[Order ID]],Table5[OrderID],Table5[ShipmentMode],"Error",0)</f>
        <v>UPS</v>
      </c>
    </row>
    <row r="1499" spans="2:12">
      <c r="B1499">
        <v>1498</v>
      </c>
      <c r="C1499">
        <v>10822</v>
      </c>
      <c r="D1499" t="s">
        <v>833</v>
      </c>
      <c r="E1499">
        <v>6</v>
      </c>
      <c r="F1499" t="s">
        <v>1463</v>
      </c>
      <c r="G1499" s="1">
        <f>DATE(LEFT(Table6[[#This Row],[Shipment Date]],4), MID(Table6[[#This Row],[Shipment Date]],5,2), RIGHT(Table6[[#This Row],[Shipment Date]],2))</f>
        <v>42748</v>
      </c>
      <c r="H1499" s="9">
        <f>_xlfn.XLOOKUP(Table6[[#This Row],[Order ID]],Table5[OrderID],Table5[OrderDate],"Error",0)</f>
        <v>42743</v>
      </c>
      <c r="I1499" s="6">
        <f>Table6[[#This Row],['[Formatted'] Shipment Dates]]-Table6[[#This Row],[Order Dates]]</f>
        <v>5</v>
      </c>
      <c r="J1499" t="str">
        <f>_xlfn.XLOOKUP(Table6[[#This Row],[Product ID]],Product[Product ID],Product[Product Name],"ERROR",0)</f>
        <v>Outback Lager</v>
      </c>
      <c r="K1499" t="str">
        <f>_xlfn.XLOOKUP(Table6[[#This Row],[Product Name]],Product[Product Name],Product[Category],"ERROR",0)</f>
        <v xml:space="preserve">Drinks </v>
      </c>
      <c r="L1499" t="str">
        <f>_xlfn.XLOOKUP(Table6[[#This Row],[Order ID]],Table5[OrderID],Table5[ShipmentMode],"Error",0)</f>
        <v>UPS</v>
      </c>
    </row>
    <row r="1500" spans="2:12">
      <c r="B1500">
        <v>1499</v>
      </c>
      <c r="C1500">
        <v>10823</v>
      </c>
      <c r="D1500" t="s">
        <v>679</v>
      </c>
      <c r="E1500">
        <v>20</v>
      </c>
      <c r="F1500" t="s">
        <v>1463</v>
      </c>
      <c r="G1500" s="1">
        <f>DATE(LEFT(Table6[[#This Row],[Shipment Date]],4), MID(Table6[[#This Row],[Shipment Date]],5,2), RIGHT(Table6[[#This Row],[Shipment Date]],2))</f>
        <v>42748</v>
      </c>
      <c r="H1500" s="9">
        <f>_xlfn.XLOOKUP(Table6[[#This Row],[Order ID]],Table5[OrderID],Table5[OrderDate],"Error",0)</f>
        <v>42744</v>
      </c>
      <c r="I1500" s="6">
        <f>Table6[[#This Row],['[Formatted'] Shipment Dates]]-Table6[[#This Row],[Order Dates]]</f>
        <v>4</v>
      </c>
      <c r="J1500" t="str">
        <f>_xlfn.XLOOKUP(Table6[[#This Row],[Product ID]],Product[Product ID],Product[Product Name],"ERROR",0)</f>
        <v>Queso Cabrales</v>
      </c>
      <c r="K1500" t="str">
        <f>_xlfn.XLOOKUP(Table6[[#This Row],[Product Name]],Product[Product Name],Product[Category],"ERROR",0)</f>
        <v>Dairy Products</v>
      </c>
      <c r="L1500" t="str">
        <f>_xlfn.XLOOKUP(Table6[[#This Row],[Order ID]],Table5[OrderID],Table5[ShipmentMode],"Error",0)</f>
        <v>DHL</v>
      </c>
    </row>
    <row r="1501" spans="2:12">
      <c r="B1501">
        <v>1500</v>
      </c>
      <c r="C1501">
        <v>10823</v>
      </c>
      <c r="D1501" t="s">
        <v>799</v>
      </c>
      <c r="E1501">
        <v>15</v>
      </c>
      <c r="F1501" t="s">
        <v>1463</v>
      </c>
      <c r="G1501" s="1">
        <f>DATE(LEFT(Table6[[#This Row],[Shipment Date]],4), MID(Table6[[#This Row],[Shipment Date]],5,2), RIGHT(Table6[[#This Row],[Shipment Date]],2))</f>
        <v>42748</v>
      </c>
      <c r="H1501" s="9">
        <f>_xlfn.XLOOKUP(Table6[[#This Row],[Order ID]],Table5[OrderID],Table5[OrderDate],"Error",0)</f>
        <v>42744</v>
      </c>
      <c r="I1501" s="6">
        <f>Table6[[#This Row],['[Formatted'] Shipment Dates]]-Table6[[#This Row],[Order Dates]]</f>
        <v>4</v>
      </c>
      <c r="J1501" t="str">
        <f>_xlfn.XLOOKUP(Table6[[#This Row],[Product ID]],Product[Product ID],Product[Product Name],"ERROR",0)</f>
        <v>Ravioli Angelo</v>
      </c>
      <c r="K1501" t="str">
        <f>_xlfn.XLOOKUP(Table6[[#This Row],[Product Name]],Product[Product Name],Product[Category],"ERROR",0)</f>
        <v xml:space="preserve">Grains/ Cereals </v>
      </c>
      <c r="L1501" t="str">
        <f>_xlfn.XLOOKUP(Table6[[#This Row],[Order ID]],Table5[OrderID],Table5[ShipmentMode],"Error",0)</f>
        <v>DHL</v>
      </c>
    </row>
    <row r="1502" spans="2:12">
      <c r="B1502">
        <v>1501</v>
      </c>
      <c r="C1502">
        <v>10823</v>
      </c>
      <c r="D1502" t="s">
        <v>804</v>
      </c>
      <c r="E1502">
        <v>40</v>
      </c>
      <c r="F1502" t="s">
        <v>1463</v>
      </c>
      <c r="G1502" s="1">
        <f>DATE(LEFT(Table6[[#This Row],[Shipment Date]],4), MID(Table6[[#This Row],[Shipment Date]],5,2), RIGHT(Table6[[#This Row],[Shipment Date]],2))</f>
        <v>42748</v>
      </c>
      <c r="H1502" s="9">
        <f>_xlfn.XLOOKUP(Table6[[#This Row],[Order ID]],Table5[OrderID],Table5[OrderDate],"Error",0)</f>
        <v>42744</v>
      </c>
      <c r="I1502" s="6">
        <f>Table6[[#This Row],['[Formatted'] Shipment Dates]]-Table6[[#This Row],[Order Dates]]</f>
        <v>4</v>
      </c>
      <c r="J1502" t="str">
        <f>_xlfn.XLOOKUP(Table6[[#This Row],[Product ID]],Product[Product ID],Product[Product Name],"ERROR",0)</f>
        <v>Raclette Courdavault</v>
      </c>
      <c r="K1502" t="str">
        <f>_xlfn.XLOOKUP(Table6[[#This Row],[Product Name]],Product[Product Name],Product[Category],"ERROR",0)</f>
        <v>Dairy Products</v>
      </c>
      <c r="L1502" t="str">
        <f>_xlfn.XLOOKUP(Table6[[#This Row],[Order ID]],Table5[OrderID],Table5[ShipmentMode],"Error",0)</f>
        <v>DHL</v>
      </c>
    </row>
    <row r="1503" spans="2:12">
      <c r="B1503">
        <v>1502</v>
      </c>
      <c r="C1503">
        <v>10823</v>
      </c>
      <c r="D1503" t="s">
        <v>850</v>
      </c>
      <c r="E1503">
        <v>15</v>
      </c>
      <c r="F1503" t="s">
        <v>1460</v>
      </c>
      <c r="G1503" s="1">
        <f>DATE(LEFT(Table6[[#This Row],[Shipment Date]],4), MID(Table6[[#This Row],[Shipment Date]],5,2), RIGHT(Table6[[#This Row],[Shipment Date]],2))</f>
        <v>42765</v>
      </c>
      <c r="H1503" s="9">
        <f>_xlfn.XLOOKUP(Table6[[#This Row],[Order ID]],Table5[OrderID],Table5[OrderDate],"Error",0)</f>
        <v>42744</v>
      </c>
      <c r="I1503" s="6">
        <f>Table6[[#This Row],['[Formatted'] Shipment Dates]]-Table6[[#This Row],[Order Dates]]</f>
        <v>21</v>
      </c>
      <c r="J1503" t="str">
        <f>_xlfn.XLOOKUP(Table6[[#This Row],[Product ID]],Product[Product ID],Product[Product Name],"ERROR",0)</f>
        <v>Original Frankfurter grüne Soße</v>
      </c>
      <c r="K1503" t="str">
        <f>_xlfn.XLOOKUP(Table6[[#This Row],[Product Name]],Product[Product Name],Product[Category],"ERROR",0)</f>
        <v>Condiments</v>
      </c>
      <c r="L1503" t="str">
        <f>_xlfn.XLOOKUP(Table6[[#This Row],[Order ID]],Table5[OrderID],Table5[ShipmentMode],"Error",0)</f>
        <v>DHL</v>
      </c>
    </row>
    <row r="1504" spans="2:12">
      <c r="B1504">
        <v>1503</v>
      </c>
      <c r="C1504">
        <v>10824</v>
      </c>
      <c r="D1504" t="s">
        <v>757</v>
      </c>
      <c r="E1504">
        <v>12</v>
      </c>
      <c r="F1504" t="s">
        <v>1460</v>
      </c>
      <c r="G1504" s="1">
        <f>DATE(LEFT(Table6[[#This Row],[Shipment Date]],4), MID(Table6[[#This Row],[Shipment Date]],5,2), RIGHT(Table6[[#This Row],[Shipment Date]],2))</f>
        <v>42765</v>
      </c>
      <c r="H1504" s="9">
        <f>_xlfn.XLOOKUP(Table6[[#This Row],[Order ID]],Table5[OrderID],Table5[OrderDate],"Error",0)</f>
        <v>42744</v>
      </c>
      <c r="I1504" s="6">
        <f>Table6[[#This Row],['[Formatted'] Shipment Dates]]-Table6[[#This Row],[Order Dates]]</f>
        <v>21</v>
      </c>
      <c r="J1504" t="str">
        <f>_xlfn.XLOOKUP(Table6[[#This Row],[Product ID]],Product[Product ID],Product[Product Name],"ERROR",0)</f>
        <v>Jack's New England Clam Chowder</v>
      </c>
      <c r="K1504" t="str">
        <f>_xlfn.XLOOKUP(Table6[[#This Row],[Product Name]],Product[Product Name],Product[Category],"ERROR",0)</f>
        <v>Seafood</v>
      </c>
      <c r="L1504" t="str">
        <f>_xlfn.XLOOKUP(Table6[[#This Row],[Order ID]],Table5[OrderID],Table5[ShipmentMode],"Error",0)</f>
        <v>DHL Express</v>
      </c>
    </row>
    <row r="1505" spans="2:12">
      <c r="B1505">
        <v>1504</v>
      </c>
      <c r="C1505">
        <v>10824</v>
      </c>
      <c r="D1505" t="s">
        <v>833</v>
      </c>
      <c r="E1505">
        <v>9</v>
      </c>
      <c r="F1505" t="s">
        <v>1447</v>
      </c>
      <c r="G1505" s="1">
        <f>DATE(LEFT(Table6[[#This Row],[Shipment Date]],4), MID(Table6[[#This Row],[Shipment Date]],5,2), RIGHT(Table6[[#This Row],[Shipment Date]],2))</f>
        <v>42749</v>
      </c>
      <c r="H1505" s="9">
        <f>_xlfn.XLOOKUP(Table6[[#This Row],[Order ID]],Table5[OrderID],Table5[OrderDate],"Error",0)</f>
        <v>42744</v>
      </c>
      <c r="I1505" s="6">
        <f>Table6[[#This Row],['[Formatted'] Shipment Dates]]-Table6[[#This Row],[Order Dates]]</f>
        <v>5</v>
      </c>
      <c r="J1505" t="str">
        <f>_xlfn.XLOOKUP(Table6[[#This Row],[Product ID]],Product[Product ID],Product[Product Name],"ERROR",0)</f>
        <v>Outback Lager</v>
      </c>
      <c r="K1505" t="str">
        <f>_xlfn.XLOOKUP(Table6[[#This Row],[Product Name]],Product[Product Name],Product[Category],"ERROR",0)</f>
        <v xml:space="preserve">Drinks </v>
      </c>
      <c r="L1505" t="str">
        <f>_xlfn.XLOOKUP(Table6[[#This Row],[Order ID]],Table5[OrderID],Table5[ShipmentMode],"Error",0)</f>
        <v>DHL Express</v>
      </c>
    </row>
    <row r="1506" spans="2:12">
      <c r="B1506">
        <v>1505</v>
      </c>
      <c r="C1506">
        <v>10825</v>
      </c>
      <c r="D1506" t="s">
        <v>717</v>
      </c>
      <c r="E1506">
        <v>12</v>
      </c>
      <c r="F1506" t="s">
        <v>1447</v>
      </c>
      <c r="G1506" s="1">
        <f>DATE(LEFT(Table6[[#This Row],[Shipment Date]],4), MID(Table6[[#This Row],[Shipment Date]],5,2), RIGHT(Table6[[#This Row],[Shipment Date]],2))</f>
        <v>42749</v>
      </c>
      <c r="H1506" s="9">
        <f>_xlfn.XLOOKUP(Table6[[#This Row],[Order ID]],Table5[OrderID],Table5[OrderDate],"Error",0)</f>
        <v>42744</v>
      </c>
      <c r="I1506" s="6">
        <f>Table6[[#This Row],['[Formatted'] Shipment Dates]]-Table6[[#This Row],[Order Dates]]</f>
        <v>5</v>
      </c>
      <c r="J1506" t="str">
        <f>_xlfn.XLOOKUP(Table6[[#This Row],[Product ID]],Product[Product ID],Product[Product Name],"ERROR",0)</f>
        <v>Gumbär Gummibärchen</v>
      </c>
      <c r="K1506" t="str">
        <f>_xlfn.XLOOKUP(Table6[[#This Row],[Product Name]],Product[Product Name],Product[Category],"ERROR",0)</f>
        <v>Desserts</v>
      </c>
      <c r="L1506" t="str">
        <f>_xlfn.XLOOKUP(Table6[[#This Row],[Order ID]],Table5[OrderID],Table5[ShipmentMode],"Error",0)</f>
        <v>DHL Express</v>
      </c>
    </row>
    <row r="1507" spans="2:12">
      <c r="B1507">
        <v>1506</v>
      </c>
      <c r="C1507">
        <v>10825</v>
      </c>
      <c r="D1507" t="s">
        <v>789</v>
      </c>
      <c r="E1507">
        <v>20</v>
      </c>
      <c r="F1507" t="s">
        <v>1466</v>
      </c>
      <c r="G1507" s="1">
        <f>DATE(LEFT(Table6[[#This Row],[Shipment Date]],4), MID(Table6[[#This Row],[Shipment Date]],5,2), RIGHT(Table6[[#This Row],[Shipment Date]],2))</f>
        <v>42772</v>
      </c>
      <c r="H1507" s="9">
        <f>_xlfn.XLOOKUP(Table6[[#This Row],[Order ID]],Table5[OrderID],Table5[OrderDate],"Error",0)</f>
        <v>42744</v>
      </c>
      <c r="I1507" s="6">
        <f>Table6[[#This Row],['[Formatted'] Shipment Dates]]-Table6[[#This Row],[Order Dates]]</f>
        <v>28</v>
      </c>
      <c r="J1507" t="str">
        <f>_xlfn.XLOOKUP(Table6[[#This Row],[Product ID]],Product[Product ID],Product[Product Name],"ERROR",0)</f>
        <v>Perth Pasties</v>
      </c>
      <c r="K1507" t="str">
        <f>_xlfn.XLOOKUP(Table6[[#This Row],[Product Name]],Product[Product Name],Product[Category],"ERROR",0)</f>
        <v>Meat/ Poultry</v>
      </c>
      <c r="L1507" t="str">
        <f>_xlfn.XLOOKUP(Table6[[#This Row],[Order ID]],Table5[OrderID],Table5[ShipmentMode],"Error",0)</f>
        <v>DHL Express</v>
      </c>
    </row>
    <row r="1508" spans="2:12">
      <c r="B1508">
        <v>1507</v>
      </c>
      <c r="C1508">
        <v>10826</v>
      </c>
      <c r="D1508" t="s">
        <v>731</v>
      </c>
      <c r="E1508">
        <v>35</v>
      </c>
      <c r="F1508" t="s">
        <v>1466</v>
      </c>
      <c r="G1508" s="1">
        <f>DATE(LEFT(Table6[[#This Row],[Shipment Date]],4), MID(Table6[[#This Row],[Shipment Date]],5,2), RIGHT(Table6[[#This Row],[Shipment Date]],2))</f>
        <v>42772</v>
      </c>
      <c r="H1508" s="9">
        <f>_xlfn.XLOOKUP(Table6[[#This Row],[Order ID]],Table5[OrderID],Table5[OrderDate],"Error",0)</f>
        <v>42747</v>
      </c>
      <c r="I1508" s="6">
        <f>Table6[[#This Row],['[Formatted'] Shipment Dates]]-Table6[[#This Row],[Order Dates]]</f>
        <v>25</v>
      </c>
      <c r="J1508" t="str">
        <f>_xlfn.XLOOKUP(Table6[[#This Row],[Product ID]],Product[Product ID],Product[Product Name],"ERROR",0)</f>
        <v>Gorgonzola Telino</v>
      </c>
      <c r="K1508" t="str">
        <f>_xlfn.XLOOKUP(Table6[[#This Row],[Product Name]],Product[Product Name],Product[Category],"ERROR",0)</f>
        <v>Dairy Products</v>
      </c>
      <c r="L1508" t="str">
        <f>_xlfn.XLOOKUP(Table6[[#This Row],[Order ID]],Table5[OrderID],Table5[ShipmentMode],"Error",0)</f>
        <v>DHL Express</v>
      </c>
    </row>
    <row r="1509" spans="2:12">
      <c r="B1509">
        <v>1508</v>
      </c>
      <c r="C1509">
        <v>10826</v>
      </c>
      <c r="D1509" t="s">
        <v>799</v>
      </c>
      <c r="E1509">
        <v>15</v>
      </c>
      <c r="F1509" t="s">
        <v>1466</v>
      </c>
      <c r="G1509" s="1">
        <f>DATE(LEFT(Table6[[#This Row],[Shipment Date]],4), MID(Table6[[#This Row],[Shipment Date]],5,2), RIGHT(Table6[[#This Row],[Shipment Date]],2))</f>
        <v>42772</v>
      </c>
      <c r="H1509" s="9">
        <f>_xlfn.XLOOKUP(Table6[[#This Row],[Order ID]],Table5[OrderID],Table5[OrderDate],"Error",0)</f>
        <v>42747</v>
      </c>
      <c r="I1509" s="6">
        <f>Table6[[#This Row],['[Formatted'] Shipment Dates]]-Table6[[#This Row],[Order Dates]]</f>
        <v>25</v>
      </c>
      <c r="J1509" t="str">
        <f>_xlfn.XLOOKUP(Table6[[#This Row],[Product ID]],Product[Product ID],Product[Product Name],"ERROR",0)</f>
        <v>Ravioli Angelo</v>
      </c>
      <c r="K1509" t="str">
        <f>_xlfn.XLOOKUP(Table6[[#This Row],[Product Name]],Product[Product Name],Product[Category],"ERROR",0)</f>
        <v xml:space="preserve">Grains/ Cereals </v>
      </c>
      <c r="L1509" t="str">
        <f>_xlfn.XLOOKUP(Table6[[#This Row],[Order ID]],Table5[OrderID],Table5[ShipmentMode],"Error",0)</f>
        <v>DHL Express</v>
      </c>
    </row>
    <row r="1510" spans="2:12">
      <c r="B1510">
        <v>1509</v>
      </c>
      <c r="C1510">
        <v>10827</v>
      </c>
      <c r="D1510" t="s">
        <v>677</v>
      </c>
      <c r="E1510">
        <v>15</v>
      </c>
      <c r="F1510" t="s">
        <v>1466</v>
      </c>
      <c r="G1510" s="1">
        <f>DATE(LEFT(Table6[[#This Row],[Shipment Date]],4), MID(Table6[[#This Row],[Shipment Date]],5,2), RIGHT(Table6[[#This Row],[Shipment Date]],2))</f>
        <v>42772</v>
      </c>
      <c r="H1510" s="9">
        <f>_xlfn.XLOOKUP(Table6[[#This Row],[Order ID]],Table5[OrderID],Table5[OrderDate],"Error",0)</f>
        <v>42747</v>
      </c>
      <c r="I1510" s="6">
        <f>Table6[[#This Row],['[Formatted'] Shipment Dates]]-Table6[[#This Row],[Order Dates]]</f>
        <v>25</v>
      </c>
      <c r="J1510" t="str">
        <f>_xlfn.XLOOKUP(Table6[[#This Row],[Product ID]],Product[Product ID],Product[Product Name],"ERROR",0)</f>
        <v>Ikura</v>
      </c>
      <c r="K1510" t="str">
        <f>_xlfn.XLOOKUP(Table6[[#This Row],[Product Name]],Product[Product Name],Product[Category],"ERROR",0)</f>
        <v>Seafood</v>
      </c>
      <c r="L1510" t="str">
        <f>_xlfn.XLOOKUP(Table6[[#This Row],[Order ID]],Table5[OrderID],Table5[ShipmentMode],"Error",0)</f>
        <v>DHL</v>
      </c>
    </row>
    <row r="1511" spans="2:12">
      <c r="B1511">
        <v>1510</v>
      </c>
      <c r="C1511">
        <v>10827</v>
      </c>
      <c r="D1511" t="s">
        <v>752</v>
      </c>
      <c r="E1511">
        <v>21</v>
      </c>
      <c r="F1511" t="s">
        <v>1462</v>
      </c>
      <c r="G1511" s="1">
        <f>DATE(LEFT(Table6[[#This Row],[Shipment Date]],4), MID(Table6[[#This Row],[Shipment Date]],5,2), RIGHT(Table6[[#This Row],[Shipment Date]],2))</f>
        <v>42770</v>
      </c>
      <c r="H1511" s="9">
        <f>_xlfn.XLOOKUP(Table6[[#This Row],[Order ID]],Table5[OrderID],Table5[OrderDate],"Error",0)</f>
        <v>42747</v>
      </c>
      <c r="I1511" s="6">
        <f>Table6[[#This Row],['[Formatted'] Shipment Dates]]-Table6[[#This Row],[Order Dates]]</f>
        <v>23</v>
      </c>
      <c r="J1511" t="str">
        <f>_xlfn.XLOOKUP(Table6[[#This Row],[Product ID]],Product[Product ID],Product[Product Name],"ERROR",0)</f>
        <v>Chartreuse verte</v>
      </c>
      <c r="K1511" t="str">
        <f>_xlfn.XLOOKUP(Table6[[#This Row],[Product Name]],Product[Product Name],Product[Category],"ERROR",0)</f>
        <v xml:space="preserve">Drinks </v>
      </c>
      <c r="L1511" t="str">
        <f>_xlfn.XLOOKUP(Table6[[#This Row],[Order ID]],Table5[OrderID],Table5[ShipmentMode],"Error",0)</f>
        <v>DHL</v>
      </c>
    </row>
    <row r="1512" spans="2:12">
      <c r="B1512">
        <v>1511</v>
      </c>
      <c r="C1512">
        <v>10828</v>
      </c>
      <c r="D1512" t="s">
        <v>701</v>
      </c>
      <c r="E1512">
        <v>5</v>
      </c>
      <c r="F1512" t="s">
        <v>1462</v>
      </c>
      <c r="G1512" s="1">
        <f>DATE(LEFT(Table6[[#This Row],[Shipment Date]],4), MID(Table6[[#This Row],[Shipment Date]],5,2), RIGHT(Table6[[#This Row],[Shipment Date]],2))</f>
        <v>42770</v>
      </c>
      <c r="H1512" s="9">
        <f>_xlfn.XLOOKUP(Table6[[#This Row],[Order ID]],Table5[OrderID],Table5[OrderDate],"Error",0)</f>
        <v>42748</v>
      </c>
      <c r="I1512" s="6">
        <f>Table6[[#This Row],['[Formatted'] Shipment Dates]]-Table6[[#This Row],[Order Dates]]</f>
        <v>22</v>
      </c>
      <c r="J1512" t="str">
        <f>_xlfn.XLOOKUP(Table6[[#This Row],[Product ID]],Product[Product ID],Product[Product Name],"ERROR",0)</f>
        <v>Sir Rodney's Marmalade</v>
      </c>
      <c r="K1512" t="str">
        <f>_xlfn.XLOOKUP(Table6[[#This Row],[Product Name]],Product[Product Name],Product[Category],"ERROR",0)</f>
        <v>Desserts</v>
      </c>
      <c r="L1512" t="str">
        <f>_xlfn.XLOOKUP(Table6[[#This Row],[Order ID]],Table5[OrderID],Table5[ShipmentMode],"Error",0)</f>
        <v>DHL Express</v>
      </c>
    </row>
    <row r="1513" spans="2:12">
      <c r="B1513">
        <v>1512</v>
      </c>
      <c r="C1513">
        <v>10828</v>
      </c>
      <c r="D1513" t="s">
        <v>749</v>
      </c>
      <c r="E1513">
        <v>2</v>
      </c>
      <c r="F1513" t="s">
        <v>1467</v>
      </c>
      <c r="G1513" s="1">
        <f>DATE(LEFT(Table6[[#This Row],[Shipment Date]],4), MID(Table6[[#This Row],[Shipment Date]],5,2), RIGHT(Table6[[#This Row],[Shipment Date]],2))</f>
        <v>42758</v>
      </c>
      <c r="H1513" s="9">
        <f>_xlfn.XLOOKUP(Table6[[#This Row],[Order ID]],Table5[OrderID],Table5[OrderDate],"Error",0)</f>
        <v>42748</v>
      </c>
      <c r="I1513" s="6">
        <f>Table6[[#This Row],['[Formatted'] Shipment Dates]]-Table6[[#This Row],[Order Dates]]</f>
        <v>10</v>
      </c>
      <c r="J1513" t="str">
        <f>_xlfn.XLOOKUP(Table6[[#This Row],[Product ID]],Product[Product ID],Product[Product Name],"ERROR",0)</f>
        <v>Côte de Blaye</v>
      </c>
      <c r="K1513" t="str">
        <f>_xlfn.XLOOKUP(Table6[[#This Row],[Product Name]],Product[Product Name],Product[Category],"ERROR",0)</f>
        <v xml:space="preserve">Drinks </v>
      </c>
      <c r="L1513" t="str">
        <f>_xlfn.XLOOKUP(Table6[[#This Row],[Order ID]],Table5[OrderID],Table5[ShipmentMode],"Error",0)</f>
        <v>DHL Express</v>
      </c>
    </row>
    <row r="1514" spans="2:12">
      <c r="B1514">
        <v>1513</v>
      </c>
      <c r="C1514">
        <v>10829</v>
      </c>
      <c r="D1514" t="s">
        <v>653</v>
      </c>
      <c r="E1514">
        <v>10</v>
      </c>
      <c r="F1514" t="s">
        <v>1467</v>
      </c>
      <c r="G1514" s="1">
        <f>DATE(LEFT(Table6[[#This Row],[Shipment Date]],4), MID(Table6[[#This Row],[Shipment Date]],5,2), RIGHT(Table6[[#This Row],[Shipment Date]],2))</f>
        <v>42758</v>
      </c>
      <c r="H1514" s="9">
        <f>_xlfn.XLOOKUP(Table6[[#This Row],[Order ID]],Table5[OrderID],Table5[OrderDate],"Error",0)</f>
        <v>42748</v>
      </c>
      <c r="I1514" s="6">
        <f>Table6[[#This Row],['[Formatted'] Shipment Dates]]-Table6[[#This Row],[Order Dates]]</f>
        <v>10</v>
      </c>
      <c r="J1514" t="str">
        <f>_xlfn.XLOOKUP(Table6[[#This Row],[Product ID]],Product[Product ID],Product[Product Name],"ERROR",0)</f>
        <v>Chang</v>
      </c>
      <c r="K1514" t="str">
        <f>_xlfn.XLOOKUP(Table6[[#This Row],[Product Name]],Product[Product Name],Product[Category],"ERROR",0)</f>
        <v xml:space="preserve">Drinks </v>
      </c>
      <c r="L1514" t="str">
        <f>_xlfn.XLOOKUP(Table6[[#This Row],[Order ID]],Table5[OrderID],Table5[ShipmentMode],"Error",0)</f>
        <v>DHL Express</v>
      </c>
    </row>
    <row r="1515" spans="2:12">
      <c r="B1515">
        <v>1514</v>
      </c>
      <c r="C1515">
        <v>10829</v>
      </c>
      <c r="D1515" t="s">
        <v>672</v>
      </c>
      <c r="E1515">
        <v>20</v>
      </c>
      <c r="F1515" t="s">
        <v>1467</v>
      </c>
      <c r="G1515" s="1">
        <f>DATE(LEFT(Table6[[#This Row],[Shipment Date]],4), MID(Table6[[#This Row],[Shipment Date]],5,2), RIGHT(Table6[[#This Row],[Shipment Date]],2))</f>
        <v>42758</v>
      </c>
      <c r="H1515" s="9">
        <f>_xlfn.XLOOKUP(Table6[[#This Row],[Order ID]],Table5[OrderID],Table5[OrderDate],"Error",0)</f>
        <v>42748</v>
      </c>
      <c r="I1515" s="6">
        <f>Table6[[#This Row],['[Formatted'] Shipment Dates]]-Table6[[#This Row],[Order Dates]]</f>
        <v>10</v>
      </c>
      <c r="J1515" t="str">
        <f>_xlfn.XLOOKUP(Table6[[#This Row],[Product ID]],Product[Product ID],Product[Product Name],"ERROR",0)</f>
        <v>Northwoods Cranberry Sauce</v>
      </c>
      <c r="K1515" t="str">
        <f>_xlfn.XLOOKUP(Table6[[#This Row],[Product Name]],Product[Product Name],Product[Category],"ERROR",0)</f>
        <v>Condiments</v>
      </c>
      <c r="L1515" t="str">
        <f>_xlfn.XLOOKUP(Table6[[#This Row],[Order ID]],Table5[OrderID],Table5[ShipmentMode],"Error",0)</f>
        <v>DHL Express</v>
      </c>
    </row>
    <row r="1516" spans="2:12">
      <c r="B1516">
        <v>1515</v>
      </c>
      <c r="C1516">
        <v>10829</v>
      </c>
      <c r="D1516" t="s">
        <v>684</v>
      </c>
      <c r="E1516">
        <v>10</v>
      </c>
      <c r="F1516" t="s">
        <v>1467</v>
      </c>
      <c r="G1516" s="1">
        <f>DATE(LEFT(Table6[[#This Row],[Shipment Date]],4), MID(Table6[[#This Row],[Shipment Date]],5,2), RIGHT(Table6[[#This Row],[Shipment Date]],2))</f>
        <v>42758</v>
      </c>
      <c r="H1516" s="9">
        <f>_xlfn.XLOOKUP(Table6[[#This Row],[Order ID]],Table5[OrderID],Table5[OrderDate],"Error",0)</f>
        <v>42748</v>
      </c>
      <c r="I1516" s="6">
        <f>Table6[[#This Row],['[Formatted'] Shipment Dates]]-Table6[[#This Row],[Order Dates]]</f>
        <v>10</v>
      </c>
      <c r="J1516" t="str">
        <f>_xlfn.XLOOKUP(Table6[[#This Row],[Product ID]],Product[Product ID],Product[Product Name],"ERROR",0)</f>
        <v>Konbu</v>
      </c>
      <c r="K1516" t="str">
        <f>_xlfn.XLOOKUP(Table6[[#This Row],[Product Name]],Product[Product Name],Product[Category],"ERROR",0)</f>
        <v>Seafood</v>
      </c>
      <c r="L1516" t="str">
        <f>_xlfn.XLOOKUP(Table6[[#This Row],[Order ID]],Table5[OrderID],Table5[ShipmentMode],"Error",0)</f>
        <v>DHL Express</v>
      </c>
    </row>
    <row r="1517" spans="2:12">
      <c r="B1517">
        <v>1516</v>
      </c>
      <c r="C1517">
        <v>10829</v>
      </c>
      <c r="D1517" t="s">
        <v>808</v>
      </c>
      <c r="E1517">
        <v>21</v>
      </c>
      <c r="F1517" t="s">
        <v>1445</v>
      </c>
      <c r="G1517" s="1">
        <f>DATE(LEFT(Table6[[#This Row],[Shipment Date]],4), MID(Table6[[#This Row],[Shipment Date]],5,2), RIGHT(Table6[[#This Row],[Shipment Date]],2))</f>
        <v>42756</v>
      </c>
      <c r="H1517" s="9">
        <f>_xlfn.XLOOKUP(Table6[[#This Row],[Order ID]],Table5[OrderID],Table5[OrderDate],"Error",0)</f>
        <v>42748</v>
      </c>
      <c r="I1517" s="6">
        <f>Table6[[#This Row],['[Formatted'] Shipment Dates]]-Table6[[#This Row],[Order Dates]]</f>
        <v>8</v>
      </c>
      <c r="J1517" t="str">
        <f>_xlfn.XLOOKUP(Table6[[#This Row],[Product ID]],Product[Product ID],Product[Product Name],"ERROR",0)</f>
        <v>Camembert Pierrot</v>
      </c>
      <c r="K1517" t="str">
        <f>_xlfn.XLOOKUP(Table6[[#This Row],[Product Name]],Product[Product Name],Product[Category],"ERROR",0)</f>
        <v>Dairy Products</v>
      </c>
      <c r="L1517" t="str">
        <f>_xlfn.XLOOKUP(Table6[[#This Row],[Order ID]],Table5[OrderID],Table5[ShipmentMode],"Error",0)</f>
        <v>DHL Express</v>
      </c>
    </row>
    <row r="1518" spans="2:12">
      <c r="B1518">
        <v>1517</v>
      </c>
      <c r="C1518">
        <v>10830</v>
      </c>
      <c r="D1518" t="s">
        <v>666</v>
      </c>
      <c r="E1518">
        <v>6</v>
      </c>
      <c r="F1518" t="s">
        <v>1445</v>
      </c>
      <c r="G1518" s="1">
        <f>DATE(LEFT(Table6[[#This Row],[Shipment Date]],4), MID(Table6[[#This Row],[Shipment Date]],5,2), RIGHT(Table6[[#This Row],[Shipment Date]],2))</f>
        <v>42756</v>
      </c>
      <c r="H1518" s="9">
        <f>_xlfn.XLOOKUP(Table6[[#This Row],[Order ID]],Table5[OrderID],Table5[OrderDate],"Error",0)</f>
        <v>42748</v>
      </c>
      <c r="I1518" s="6">
        <f>Table6[[#This Row],['[Formatted'] Shipment Dates]]-Table6[[#This Row],[Order Dates]]</f>
        <v>8</v>
      </c>
      <c r="J1518" t="str">
        <f>_xlfn.XLOOKUP(Table6[[#This Row],[Product ID]],Product[Product ID],Product[Product Name],"ERROR",0)</f>
        <v>Grandma's Boysenberry Spread</v>
      </c>
      <c r="K1518" t="str">
        <f>_xlfn.XLOOKUP(Table6[[#This Row],[Product Name]],Product[Product Name],Product[Category],"ERROR",0)</f>
        <v>Condiments</v>
      </c>
      <c r="L1518" t="str">
        <f>_xlfn.XLOOKUP(Table6[[#This Row],[Order ID]],Table5[OrderID],Table5[ShipmentMode],"Error",0)</f>
        <v>DHL</v>
      </c>
    </row>
    <row r="1519" spans="2:12">
      <c r="B1519">
        <v>1518</v>
      </c>
      <c r="C1519">
        <v>10830</v>
      </c>
      <c r="D1519" t="s">
        <v>752</v>
      </c>
      <c r="E1519">
        <v>28</v>
      </c>
      <c r="F1519" t="s">
        <v>1445</v>
      </c>
      <c r="G1519" s="1">
        <f>DATE(LEFT(Table6[[#This Row],[Shipment Date]],4), MID(Table6[[#This Row],[Shipment Date]],5,2), RIGHT(Table6[[#This Row],[Shipment Date]],2))</f>
        <v>42756</v>
      </c>
      <c r="H1519" s="9">
        <f>_xlfn.XLOOKUP(Table6[[#This Row],[Order ID]],Table5[OrderID],Table5[OrderDate],"Error",0)</f>
        <v>42748</v>
      </c>
      <c r="I1519" s="6">
        <f>Table6[[#This Row],['[Formatted'] Shipment Dates]]-Table6[[#This Row],[Order Dates]]</f>
        <v>8</v>
      </c>
      <c r="J1519" t="str">
        <f>_xlfn.XLOOKUP(Table6[[#This Row],[Product ID]],Product[Product ID],Product[Product Name],"ERROR",0)</f>
        <v>Chartreuse verte</v>
      </c>
      <c r="K1519" t="str">
        <f>_xlfn.XLOOKUP(Table6[[#This Row],[Product Name]],Product[Product Name],Product[Category],"ERROR",0)</f>
        <v xml:space="preserve">Drinks </v>
      </c>
      <c r="L1519" t="str">
        <f>_xlfn.XLOOKUP(Table6[[#This Row],[Order ID]],Table5[OrderID],Table5[ShipmentMode],"Error",0)</f>
        <v>DHL</v>
      </c>
    </row>
    <row r="1520" spans="2:12">
      <c r="B1520">
        <v>1519</v>
      </c>
      <c r="C1520">
        <v>10830</v>
      </c>
      <c r="D1520" t="s">
        <v>808</v>
      </c>
      <c r="E1520">
        <v>30</v>
      </c>
      <c r="F1520" t="s">
        <v>1445</v>
      </c>
      <c r="G1520" s="1">
        <f>DATE(LEFT(Table6[[#This Row],[Shipment Date]],4), MID(Table6[[#This Row],[Shipment Date]],5,2), RIGHT(Table6[[#This Row],[Shipment Date]],2))</f>
        <v>42756</v>
      </c>
      <c r="H1520" s="9">
        <f>_xlfn.XLOOKUP(Table6[[#This Row],[Order ID]],Table5[OrderID],Table5[OrderDate],"Error",0)</f>
        <v>42748</v>
      </c>
      <c r="I1520" s="6">
        <f>Table6[[#This Row],['[Formatted'] Shipment Dates]]-Table6[[#This Row],[Order Dates]]</f>
        <v>8</v>
      </c>
      <c r="J1520" t="str">
        <f>_xlfn.XLOOKUP(Table6[[#This Row],[Product ID]],Product[Product ID],Product[Product Name],"ERROR",0)</f>
        <v>Camembert Pierrot</v>
      </c>
      <c r="K1520" t="str">
        <f>_xlfn.XLOOKUP(Table6[[#This Row],[Product Name]],Product[Product Name],Product[Category],"ERROR",0)</f>
        <v>Dairy Products</v>
      </c>
      <c r="L1520" t="str">
        <f>_xlfn.XLOOKUP(Table6[[#This Row],[Order ID]],Table5[OrderID],Table5[ShipmentMode],"Error",0)</f>
        <v>DHL</v>
      </c>
    </row>
    <row r="1521" spans="2:12">
      <c r="B1521">
        <v>1520</v>
      </c>
      <c r="C1521">
        <v>10830</v>
      </c>
      <c r="D1521" t="s">
        <v>828</v>
      </c>
      <c r="E1521">
        <v>24</v>
      </c>
      <c r="F1521" t="s">
        <v>1467</v>
      </c>
      <c r="G1521" s="1">
        <f>DATE(LEFT(Table6[[#This Row],[Shipment Date]],4), MID(Table6[[#This Row],[Shipment Date]],5,2), RIGHT(Table6[[#This Row],[Shipment Date]],2))</f>
        <v>42758</v>
      </c>
      <c r="H1521" s="9">
        <f>_xlfn.XLOOKUP(Table6[[#This Row],[Order ID]],Table5[OrderID],Table5[OrderDate],"Error",0)</f>
        <v>42748</v>
      </c>
      <c r="I1521" s="6">
        <f>Table6[[#This Row],['[Formatted'] Shipment Dates]]-Table6[[#This Row],[Order Dates]]</f>
        <v>10</v>
      </c>
      <c r="J1521" t="str">
        <f>_xlfn.XLOOKUP(Table6[[#This Row],[Product ID]],Product[Product ID],Product[Product Name],"ERROR",0)</f>
        <v>Scottish Longbreads</v>
      </c>
      <c r="K1521" t="str">
        <f>_xlfn.XLOOKUP(Table6[[#This Row],[Product Name]],Product[Product Name],Product[Category],"ERROR",0)</f>
        <v>Desserts</v>
      </c>
      <c r="L1521" t="str">
        <f>_xlfn.XLOOKUP(Table6[[#This Row],[Order ID]],Table5[OrderID],Table5[ShipmentMode],"Error",0)</f>
        <v>DHL</v>
      </c>
    </row>
    <row r="1522" spans="2:12">
      <c r="B1522">
        <v>1521</v>
      </c>
      <c r="C1522">
        <v>10831</v>
      </c>
      <c r="D1522" t="s">
        <v>698</v>
      </c>
      <c r="E1522">
        <v>2</v>
      </c>
      <c r="F1522" t="s">
        <v>1467</v>
      </c>
      <c r="G1522" s="1">
        <f>DATE(LEFT(Table6[[#This Row],[Shipment Date]],4), MID(Table6[[#This Row],[Shipment Date]],5,2), RIGHT(Table6[[#This Row],[Shipment Date]],2))</f>
        <v>42758</v>
      </c>
      <c r="H1522" s="9">
        <f>_xlfn.XLOOKUP(Table6[[#This Row],[Order ID]],Table5[OrderID],Table5[OrderDate],"Error",0)</f>
        <v>42749</v>
      </c>
      <c r="I1522" s="6">
        <f>Table6[[#This Row],['[Formatted'] Shipment Dates]]-Table6[[#This Row],[Order Dates]]</f>
        <v>9</v>
      </c>
      <c r="J1522" t="str">
        <f>_xlfn.XLOOKUP(Table6[[#This Row],[Product ID]],Product[Product ID],Product[Product Name],"ERROR",0)</f>
        <v>Teatime Chocolate Biscuits</v>
      </c>
      <c r="K1522" t="str">
        <f>_xlfn.XLOOKUP(Table6[[#This Row],[Product Name]],Product[Product Name],Product[Category],"ERROR",0)</f>
        <v>Desserts</v>
      </c>
      <c r="L1522" t="str">
        <f>_xlfn.XLOOKUP(Table6[[#This Row],[Order ID]],Table5[OrderID],Table5[ShipmentMode],"Error",0)</f>
        <v>DHL</v>
      </c>
    </row>
    <row r="1523" spans="2:12">
      <c r="B1523">
        <v>1522</v>
      </c>
      <c r="C1523">
        <v>10831</v>
      </c>
      <c r="D1523" t="s">
        <v>742</v>
      </c>
      <c r="E1523">
        <v>8</v>
      </c>
      <c r="F1523" t="s">
        <v>1467</v>
      </c>
      <c r="G1523" s="1">
        <f>DATE(LEFT(Table6[[#This Row],[Shipment Date]],4), MID(Table6[[#This Row],[Shipment Date]],5,2), RIGHT(Table6[[#This Row],[Shipment Date]],2))</f>
        <v>42758</v>
      </c>
      <c r="H1523" s="9">
        <f>_xlfn.XLOOKUP(Table6[[#This Row],[Order ID]],Table5[OrderID],Table5[OrderDate],"Error",0)</f>
        <v>42749</v>
      </c>
      <c r="I1523" s="6">
        <f>Table6[[#This Row],['[Formatted'] Shipment Dates]]-Table6[[#This Row],[Order Dates]]</f>
        <v>9</v>
      </c>
      <c r="J1523" t="str">
        <f>_xlfn.XLOOKUP(Table6[[#This Row],[Product ID]],Product[Product ID],Product[Product Name],"ERROR",0)</f>
        <v>Steeleye Stout</v>
      </c>
      <c r="K1523" t="str">
        <f>_xlfn.XLOOKUP(Table6[[#This Row],[Product Name]],Product[Product Name],Product[Category],"ERROR",0)</f>
        <v xml:space="preserve">Drinks </v>
      </c>
      <c r="L1523" t="str">
        <f>_xlfn.XLOOKUP(Table6[[#This Row],[Order ID]],Table5[OrderID],Table5[ShipmentMode],"Error",0)</f>
        <v>DHL</v>
      </c>
    </row>
    <row r="1524" spans="2:12">
      <c r="B1524">
        <v>1523</v>
      </c>
      <c r="C1524">
        <v>10831</v>
      </c>
      <c r="D1524" t="s">
        <v>749</v>
      </c>
      <c r="E1524">
        <v>8</v>
      </c>
      <c r="F1524" t="s">
        <v>1467</v>
      </c>
      <c r="G1524" s="1">
        <f>DATE(LEFT(Table6[[#This Row],[Shipment Date]],4), MID(Table6[[#This Row],[Shipment Date]],5,2), RIGHT(Table6[[#This Row],[Shipment Date]],2))</f>
        <v>42758</v>
      </c>
      <c r="H1524" s="9">
        <f>_xlfn.XLOOKUP(Table6[[#This Row],[Order ID]],Table5[OrderID],Table5[OrderDate],"Error",0)</f>
        <v>42749</v>
      </c>
      <c r="I1524" s="6">
        <f>Table6[[#This Row],['[Formatted'] Shipment Dates]]-Table6[[#This Row],[Order Dates]]</f>
        <v>9</v>
      </c>
      <c r="J1524" t="str">
        <f>_xlfn.XLOOKUP(Table6[[#This Row],[Product ID]],Product[Product ID],Product[Product Name],"ERROR",0)</f>
        <v>Côte de Blaye</v>
      </c>
      <c r="K1524" t="str">
        <f>_xlfn.XLOOKUP(Table6[[#This Row],[Product Name]],Product[Product Name],Product[Category],"ERROR",0)</f>
        <v xml:space="preserve">Drinks </v>
      </c>
      <c r="L1524" t="str">
        <f>_xlfn.XLOOKUP(Table6[[#This Row],[Order ID]],Table5[OrderID],Table5[ShipmentMode],"Error",0)</f>
        <v>DHL</v>
      </c>
    </row>
    <row r="1525" spans="2:12">
      <c r="B1525">
        <v>1524</v>
      </c>
      <c r="C1525">
        <v>10831</v>
      </c>
      <c r="D1525" t="s">
        <v>762</v>
      </c>
      <c r="E1525">
        <v>9</v>
      </c>
      <c r="F1525" t="s">
        <v>1451</v>
      </c>
      <c r="G1525" s="1">
        <f>DATE(LEFT(Table6[[#This Row],[Shipment Date]],4), MID(Table6[[#This Row],[Shipment Date]],5,2), RIGHT(Table6[[#This Row],[Shipment Date]],2))</f>
        <v>42754</v>
      </c>
      <c r="H1525" s="9">
        <f>_xlfn.XLOOKUP(Table6[[#This Row],[Order ID]],Table5[OrderID],Table5[OrderDate],"Error",0)</f>
        <v>42749</v>
      </c>
      <c r="I1525" s="6">
        <f>Table6[[#This Row],['[Formatted'] Shipment Dates]]-Table6[[#This Row],[Order Dates]]</f>
        <v>5</v>
      </c>
      <c r="J1525" t="str">
        <f>_xlfn.XLOOKUP(Table6[[#This Row],[Product ID]],Product[Product ID],Product[Product Name],"ERROR",0)</f>
        <v>Ipoh Coffee</v>
      </c>
      <c r="K1525" t="str">
        <f>_xlfn.XLOOKUP(Table6[[#This Row],[Product Name]],Product[Product Name],Product[Category],"ERROR",0)</f>
        <v xml:space="preserve">Drinks </v>
      </c>
      <c r="L1525" t="str">
        <f>_xlfn.XLOOKUP(Table6[[#This Row],[Order ID]],Table5[OrderID],Table5[ShipmentMode],"Error",0)</f>
        <v>DHL</v>
      </c>
    </row>
    <row r="1526" spans="2:12">
      <c r="B1526">
        <v>1525</v>
      </c>
      <c r="C1526">
        <v>10832</v>
      </c>
      <c r="D1526" t="s">
        <v>684</v>
      </c>
      <c r="E1526">
        <v>3</v>
      </c>
      <c r="F1526" t="s">
        <v>1451</v>
      </c>
      <c r="G1526" s="1">
        <f>DATE(LEFT(Table6[[#This Row],[Shipment Date]],4), MID(Table6[[#This Row],[Shipment Date]],5,2), RIGHT(Table6[[#This Row],[Shipment Date]],2))</f>
        <v>42754</v>
      </c>
      <c r="H1526" s="9">
        <f>_xlfn.XLOOKUP(Table6[[#This Row],[Order ID]],Table5[OrderID],Table5[OrderDate],"Error",0)</f>
        <v>42749</v>
      </c>
      <c r="I1526" s="6">
        <f>Table6[[#This Row],['[Formatted'] Shipment Dates]]-Table6[[#This Row],[Order Dates]]</f>
        <v>5</v>
      </c>
      <c r="J1526" t="str">
        <f>_xlfn.XLOOKUP(Table6[[#This Row],[Product ID]],Product[Product ID],Product[Product Name],"ERROR",0)</f>
        <v>Konbu</v>
      </c>
      <c r="K1526" t="str">
        <f>_xlfn.XLOOKUP(Table6[[#This Row],[Product Name]],Product[Product Name],Product[Category],"ERROR",0)</f>
        <v>Seafood</v>
      </c>
      <c r="L1526" t="str">
        <f>_xlfn.XLOOKUP(Table6[[#This Row],[Order ID]],Table5[OrderID],Table5[ShipmentMode],"Error",0)</f>
        <v>DHL</v>
      </c>
    </row>
    <row r="1527" spans="2:12">
      <c r="B1527">
        <v>1526</v>
      </c>
      <c r="C1527">
        <v>10832</v>
      </c>
      <c r="D1527" t="s">
        <v>714</v>
      </c>
      <c r="E1527">
        <v>10</v>
      </c>
      <c r="F1527" t="s">
        <v>1451</v>
      </c>
      <c r="G1527" s="1">
        <f>DATE(LEFT(Table6[[#This Row],[Shipment Date]],4), MID(Table6[[#This Row],[Shipment Date]],5,2), RIGHT(Table6[[#This Row],[Shipment Date]],2))</f>
        <v>42754</v>
      </c>
      <c r="H1527" s="9">
        <f>_xlfn.XLOOKUP(Table6[[#This Row],[Order ID]],Table5[OrderID],Table5[OrderDate],"Error",0)</f>
        <v>42749</v>
      </c>
      <c r="I1527" s="6">
        <f>Table6[[#This Row],['[Formatted'] Shipment Dates]]-Table6[[#This Row],[Order Dates]]</f>
        <v>5</v>
      </c>
      <c r="J1527" t="str">
        <f>_xlfn.XLOOKUP(Table6[[#This Row],[Product ID]],Product[Product ID],Product[Product Name],"ERROR",0)</f>
        <v>NuNuCa Nuß-Nougat-Creme</v>
      </c>
      <c r="K1527" t="str">
        <f>_xlfn.XLOOKUP(Table6[[#This Row],[Product Name]],Product[Product Name],Product[Category],"ERROR",0)</f>
        <v>Desserts</v>
      </c>
      <c r="L1527" t="str">
        <f>_xlfn.XLOOKUP(Table6[[#This Row],[Order ID]],Table5[OrderID],Table5[ShipmentMode],"Error",0)</f>
        <v>DHL</v>
      </c>
    </row>
    <row r="1528" spans="2:12">
      <c r="B1528">
        <v>1527</v>
      </c>
      <c r="C1528">
        <v>10832</v>
      </c>
      <c r="D1528" t="s">
        <v>765</v>
      </c>
      <c r="E1528">
        <v>16</v>
      </c>
      <c r="F1528" t="s">
        <v>1451</v>
      </c>
      <c r="G1528" s="1">
        <f>DATE(LEFT(Table6[[#This Row],[Shipment Date]],4), MID(Table6[[#This Row],[Shipment Date]],5,2), RIGHT(Table6[[#This Row],[Shipment Date]],2))</f>
        <v>42754</v>
      </c>
      <c r="H1528" s="9">
        <f>_xlfn.XLOOKUP(Table6[[#This Row],[Order ID]],Table5[OrderID],Table5[OrderDate],"Error",0)</f>
        <v>42749</v>
      </c>
      <c r="I1528" s="6">
        <f>Table6[[#This Row],['[Formatted'] Shipment Dates]]-Table6[[#This Row],[Order Dates]]</f>
        <v>5</v>
      </c>
      <c r="J1528" t="str">
        <f>_xlfn.XLOOKUP(Table6[[#This Row],[Product ID]],Product[Product ID],Product[Product Name],"ERROR",0)</f>
        <v>Gula Malacca</v>
      </c>
      <c r="K1528" t="str">
        <f>_xlfn.XLOOKUP(Table6[[#This Row],[Product Name]],Product[Product Name],Product[Category],"ERROR",0)</f>
        <v>Condiments</v>
      </c>
      <c r="L1528" t="str">
        <f>_xlfn.XLOOKUP(Table6[[#This Row],[Order ID]],Table5[OrderID],Table5[ShipmentMode],"Error",0)</f>
        <v>DHL</v>
      </c>
    </row>
    <row r="1529" spans="2:12">
      <c r="B1529">
        <v>1528</v>
      </c>
      <c r="C1529">
        <v>10832</v>
      </c>
      <c r="D1529" t="s">
        <v>819</v>
      </c>
      <c r="E1529">
        <v>3</v>
      </c>
      <c r="F1529" t="s">
        <v>1467</v>
      </c>
      <c r="G1529" s="1">
        <f>DATE(LEFT(Table6[[#This Row],[Shipment Date]],4), MID(Table6[[#This Row],[Shipment Date]],5,2), RIGHT(Table6[[#This Row],[Shipment Date]],2))</f>
        <v>42758</v>
      </c>
      <c r="H1529" s="9">
        <f>_xlfn.XLOOKUP(Table6[[#This Row],[Order ID]],Table5[OrderID],Table5[OrderDate],"Error",0)</f>
        <v>42749</v>
      </c>
      <c r="I1529" s="6">
        <f>Table6[[#This Row],['[Formatted'] Shipment Dates]]-Table6[[#This Row],[Order Dates]]</f>
        <v>9</v>
      </c>
      <c r="J1529" t="str">
        <f>_xlfn.XLOOKUP(Table6[[#This Row],[Product ID]],Product[Product ID],Product[Product Name],"ERROR",0)</f>
        <v>Wimmers gute Semmelknödel</v>
      </c>
      <c r="K1529" t="str">
        <f>_xlfn.XLOOKUP(Table6[[#This Row],[Product Name]],Product[Product Name],Product[Category],"ERROR",0)</f>
        <v xml:space="preserve">Grains/ Cereals </v>
      </c>
      <c r="L1529" t="str">
        <f>_xlfn.XLOOKUP(Table6[[#This Row],[Order ID]],Table5[OrderID],Table5[ShipmentMode],"Error",0)</f>
        <v>DHL</v>
      </c>
    </row>
    <row r="1530" spans="2:12">
      <c r="B1530">
        <v>1529</v>
      </c>
      <c r="C1530">
        <v>10833</v>
      </c>
      <c r="D1530" t="s">
        <v>669</v>
      </c>
      <c r="E1530">
        <v>20</v>
      </c>
      <c r="F1530" t="s">
        <v>1467</v>
      </c>
      <c r="G1530" s="1">
        <f>DATE(LEFT(Table6[[#This Row],[Shipment Date]],4), MID(Table6[[#This Row],[Shipment Date]],5,2), RIGHT(Table6[[#This Row],[Shipment Date]],2))</f>
        <v>42758</v>
      </c>
      <c r="H1530" s="9">
        <f>_xlfn.XLOOKUP(Table6[[#This Row],[Order ID]],Table5[OrderID],Table5[OrderDate],"Error",0)</f>
        <v>42750</v>
      </c>
      <c r="I1530" s="6">
        <f>Table6[[#This Row],['[Formatted'] Shipment Dates]]-Table6[[#This Row],[Order Dates]]</f>
        <v>8</v>
      </c>
      <c r="J1530" t="str">
        <f>_xlfn.XLOOKUP(Table6[[#This Row],[Product ID]],Product[Product ID],Product[Product Name],"ERROR",0)</f>
        <v>Uncle Bob's Organic Dried Pears</v>
      </c>
      <c r="K1530" t="str">
        <f>_xlfn.XLOOKUP(Table6[[#This Row],[Product Name]],Product[Product Name],Product[Category],"ERROR",0)</f>
        <v xml:space="preserve">Produce </v>
      </c>
      <c r="L1530" t="str">
        <f>_xlfn.XLOOKUP(Table6[[#This Row],[Order ID]],Table5[OrderID],Table5[ShipmentMode],"Error",0)</f>
        <v>DHL</v>
      </c>
    </row>
    <row r="1531" spans="2:12">
      <c r="B1531">
        <v>1530</v>
      </c>
      <c r="C1531">
        <v>10833</v>
      </c>
      <c r="D1531" t="s">
        <v>731</v>
      </c>
      <c r="E1531">
        <v>9</v>
      </c>
      <c r="F1531" t="s">
        <v>1467</v>
      </c>
      <c r="G1531" s="1">
        <f>DATE(LEFT(Table6[[#This Row],[Shipment Date]],4), MID(Table6[[#This Row],[Shipment Date]],5,2), RIGHT(Table6[[#This Row],[Shipment Date]],2))</f>
        <v>42758</v>
      </c>
      <c r="H1531" s="9">
        <f>_xlfn.XLOOKUP(Table6[[#This Row],[Order ID]],Table5[OrderID],Table5[OrderDate],"Error",0)</f>
        <v>42750</v>
      </c>
      <c r="I1531" s="6">
        <f>Table6[[#This Row],['[Formatted'] Shipment Dates]]-Table6[[#This Row],[Order Dates]]</f>
        <v>8</v>
      </c>
      <c r="J1531" t="str">
        <f>_xlfn.XLOOKUP(Table6[[#This Row],[Product ID]],Product[Product ID],Product[Product Name],"ERROR",0)</f>
        <v>Gorgonzola Telino</v>
      </c>
      <c r="K1531" t="str">
        <f>_xlfn.XLOOKUP(Table6[[#This Row],[Product Name]],Product[Product Name],Product[Category],"ERROR",0)</f>
        <v>Dairy Products</v>
      </c>
      <c r="L1531" t="str">
        <f>_xlfn.XLOOKUP(Table6[[#This Row],[Order ID]],Table5[OrderID],Table5[ShipmentMode],"Error",0)</f>
        <v>DHL</v>
      </c>
    </row>
    <row r="1532" spans="2:12">
      <c r="B1532">
        <v>1531</v>
      </c>
      <c r="C1532">
        <v>10833</v>
      </c>
      <c r="D1532" t="s">
        <v>789</v>
      </c>
      <c r="E1532">
        <v>9</v>
      </c>
      <c r="F1532" t="s">
        <v>1451</v>
      </c>
      <c r="G1532" s="1">
        <f>DATE(LEFT(Table6[[#This Row],[Shipment Date]],4), MID(Table6[[#This Row],[Shipment Date]],5,2), RIGHT(Table6[[#This Row],[Shipment Date]],2))</f>
        <v>42754</v>
      </c>
      <c r="H1532" s="9">
        <f>_xlfn.XLOOKUP(Table6[[#This Row],[Order ID]],Table5[OrderID],Table5[OrderDate],"Error",0)</f>
        <v>42750</v>
      </c>
      <c r="I1532" s="6">
        <f>Table6[[#This Row],['[Formatted'] Shipment Dates]]-Table6[[#This Row],[Order Dates]]</f>
        <v>4</v>
      </c>
      <c r="J1532" t="str">
        <f>_xlfn.XLOOKUP(Table6[[#This Row],[Product ID]],Product[Product ID],Product[Product Name],"ERROR",0)</f>
        <v>Perth Pasties</v>
      </c>
      <c r="K1532" t="str">
        <f>_xlfn.XLOOKUP(Table6[[#This Row],[Product Name]],Product[Product Name],Product[Category],"ERROR",0)</f>
        <v>Meat/ Poultry</v>
      </c>
      <c r="L1532" t="str">
        <f>_xlfn.XLOOKUP(Table6[[#This Row],[Order ID]],Table5[OrderID],Table5[ShipmentMode],"Error",0)</f>
        <v>DHL</v>
      </c>
    </row>
    <row r="1533" spans="2:12">
      <c r="B1533">
        <v>1532</v>
      </c>
      <c r="C1533">
        <v>10834</v>
      </c>
      <c r="D1533" t="s">
        <v>726</v>
      </c>
      <c r="E1533">
        <v>8</v>
      </c>
      <c r="F1533" t="s">
        <v>1451</v>
      </c>
      <c r="G1533" s="1">
        <f>DATE(LEFT(Table6[[#This Row],[Shipment Date]],4), MID(Table6[[#This Row],[Shipment Date]],5,2), RIGHT(Table6[[#This Row],[Shipment Date]],2))</f>
        <v>42754</v>
      </c>
      <c r="H1533" s="9">
        <f>_xlfn.XLOOKUP(Table6[[#This Row],[Order ID]],Table5[OrderID],Table5[OrderDate],"Error",0)</f>
        <v>42750</v>
      </c>
      <c r="I1533" s="6">
        <f>Table6[[#This Row],['[Formatted'] Shipment Dates]]-Table6[[#This Row],[Order Dates]]</f>
        <v>4</v>
      </c>
      <c r="J1533" t="str">
        <f>_xlfn.XLOOKUP(Table6[[#This Row],[Product ID]],Product[Product ID],Product[Product Name],"ERROR",0)</f>
        <v>Thüringer Rostbratwurst</v>
      </c>
      <c r="K1533" t="str">
        <f>_xlfn.XLOOKUP(Table6[[#This Row],[Product Name]],Product[Product Name],Product[Category],"ERROR",0)</f>
        <v>Meat/ Poultry</v>
      </c>
      <c r="L1533" t="str">
        <f>_xlfn.XLOOKUP(Table6[[#This Row],[Order ID]],Table5[OrderID],Table5[ShipmentMode],"Error",0)</f>
        <v>UPS</v>
      </c>
    </row>
    <row r="1534" spans="2:12">
      <c r="B1534">
        <v>1533</v>
      </c>
      <c r="C1534">
        <v>10834</v>
      </c>
      <c r="D1534" t="s">
        <v>728</v>
      </c>
      <c r="E1534">
        <v>20</v>
      </c>
      <c r="F1534" t="s">
        <v>1445</v>
      </c>
      <c r="G1534" s="1">
        <f>DATE(LEFT(Table6[[#This Row],[Shipment Date]],4), MID(Table6[[#This Row],[Shipment Date]],5,2), RIGHT(Table6[[#This Row],[Shipment Date]],2))</f>
        <v>42756</v>
      </c>
      <c r="H1534" s="9">
        <f>_xlfn.XLOOKUP(Table6[[#This Row],[Order ID]],Table5[OrderID],Table5[OrderDate],"Error",0)</f>
        <v>42750</v>
      </c>
      <c r="I1534" s="6">
        <f>Table6[[#This Row],['[Formatted'] Shipment Dates]]-Table6[[#This Row],[Order Dates]]</f>
        <v>6</v>
      </c>
      <c r="J1534" t="str">
        <f>_xlfn.XLOOKUP(Table6[[#This Row],[Product ID]],Product[Product ID],Product[Product Name],"ERROR",0)</f>
        <v>Nord-Ost Matjeshering</v>
      </c>
      <c r="K1534" t="str">
        <f>_xlfn.XLOOKUP(Table6[[#This Row],[Product Name]],Product[Product Name],Product[Category],"ERROR",0)</f>
        <v>Seafood</v>
      </c>
      <c r="L1534" t="str">
        <f>_xlfn.XLOOKUP(Table6[[#This Row],[Order ID]],Table5[OrderID],Table5[ShipmentMode],"Error",0)</f>
        <v>UPS</v>
      </c>
    </row>
    <row r="1535" spans="2:12">
      <c r="B1535">
        <v>1534</v>
      </c>
      <c r="C1535">
        <v>10835</v>
      </c>
      <c r="D1535" t="s">
        <v>804</v>
      </c>
      <c r="E1535">
        <v>15</v>
      </c>
      <c r="F1535" t="s">
        <v>1445</v>
      </c>
      <c r="G1535" s="1">
        <f>DATE(LEFT(Table6[[#This Row],[Shipment Date]],4), MID(Table6[[#This Row],[Shipment Date]],5,2), RIGHT(Table6[[#This Row],[Shipment Date]],2))</f>
        <v>42756</v>
      </c>
      <c r="H1535" s="9">
        <f>_xlfn.XLOOKUP(Table6[[#This Row],[Order ID]],Table5[OrderID],Table5[OrderDate],"Error",0)</f>
        <v>42750</v>
      </c>
      <c r="I1535" s="6">
        <f>Table6[[#This Row],['[Formatted'] Shipment Dates]]-Table6[[#This Row],[Order Dates]]</f>
        <v>6</v>
      </c>
      <c r="J1535" t="str">
        <f>_xlfn.XLOOKUP(Table6[[#This Row],[Product ID]],Product[Product ID],Product[Product Name],"ERROR",0)</f>
        <v>Raclette Courdavault</v>
      </c>
      <c r="K1535" t="str">
        <f>_xlfn.XLOOKUP(Table6[[#This Row],[Product Name]],Product[Product Name],Product[Category],"ERROR",0)</f>
        <v>Dairy Products</v>
      </c>
      <c r="L1535" t="str">
        <f>_xlfn.XLOOKUP(Table6[[#This Row],[Order ID]],Table5[OrderID],Table5[ShipmentMode],"Error",0)</f>
        <v>UPS</v>
      </c>
    </row>
    <row r="1536" spans="2:12">
      <c r="B1536">
        <v>1535</v>
      </c>
      <c r="C1536">
        <v>10835</v>
      </c>
      <c r="D1536" t="s">
        <v>850</v>
      </c>
      <c r="E1536">
        <v>2</v>
      </c>
      <c r="F1536" t="s">
        <v>1445</v>
      </c>
      <c r="G1536" s="1">
        <f>DATE(LEFT(Table6[[#This Row],[Shipment Date]],4), MID(Table6[[#This Row],[Shipment Date]],5,2), RIGHT(Table6[[#This Row],[Shipment Date]],2))</f>
        <v>42756</v>
      </c>
      <c r="H1536" s="9">
        <f>_xlfn.XLOOKUP(Table6[[#This Row],[Order ID]],Table5[OrderID],Table5[OrderDate],"Error",0)</f>
        <v>42750</v>
      </c>
      <c r="I1536" s="6">
        <f>Table6[[#This Row],['[Formatted'] Shipment Dates]]-Table6[[#This Row],[Order Dates]]</f>
        <v>6</v>
      </c>
      <c r="J1536" t="str">
        <f>_xlfn.XLOOKUP(Table6[[#This Row],[Product ID]],Product[Product ID],Product[Product Name],"ERROR",0)</f>
        <v>Original Frankfurter grüne Soße</v>
      </c>
      <c r="K1536" t="str">
        <f>_xlfn.XLOOKUP(Table6[[#This Row],[Product Name]],Product[Product Name],Product[Category],"ERROR",0)</f>
        <v>Condiments</v>
      </c>
      <c r="L1536" t="str">
        <f>_xlfn.XLOOKUP(Table6[[#This Row],[Order ID]],Table5[OrderID],Table5[ShipmentMode],"Error",0)</f>
        <v>UPS</v>
      </c>
    </row>
    <row r="1537" spans="2:12">
      <c r="B1537">
        <v>1536</v>
      </c>
      <c r="C1537">
        <v>10836</v>
      </c>
      <c r="D1537" t="s">
        <v>705</v>
      </c>
      <c r="E1537">
        <v>52</v>
      </c>
      <c r="F1537" t="s">
        <v>1445</v>
      </c>
      <c r="G1537" s="1">
        <f>DATE(LEFT(Table6[[#This Row],[Shipment Date]],4), MID(Table6[[#This Row],[Shipment Date]],5,2), RIGHT(Table6[[#This Row],[Shipment Date]],2))</f>
        <v>42756</v>
      </c>
      <c r="H1537" s="9">
        <f>_xlfn.XLOOKUP(Table6[[#This Row],[Order ID]],Table5[OrderID],Table5[OrderDate],"Error",0)</f>
        <v>42751</v>
      </c>
      <c r="I1537" s="6">
        <f>Table6[[#This Row],['[Formatted'] Shipment Dates]]-Table6[[#This Row],[Order Dates]]</f>
        <v>5</v>
      </c>
      <c r="J1537" t="str">
        <f>_xlfn.XLOOKUP(Table6[[#This Row],[Product ID]],Product[Product ID],Product[Product Name],"ERROR",0)</f>
        <v>Gustaf's Knäckebröd</v>
      </c>
      <c r="K1537" t="str">
        <f>_xlfn.XLOOKUP(Table6[[#This Row],[Product Name]],Product[Product Name],Product[Category],"ERROR",0)</f>
        <v xml:space="preserve">Grains/ Cereals </v>
      </c>
      <c r="L1537" t="str">
        <f>_xlfn.XLOOKUP(Table6[[#This Row],[Order ID]],Table5[OrderID],Table5[ShipmentMode],"Error",0)</f>
        <v>DHL Express</v>
      </c>
    </row>
    <row r="1538" spans="2:12">
      <c r="B1538">
        <v>1537</v>
      </c>
      <c r="C1538">
        <v>10836</v>
      </c>
      <c r="D1538" t="s">
        <v>742</v>
      </c>
      <c r="E1538">
        <v>6</v>
      </c>
      <c r="F1538" t="s">
        <v>1445</v>
      </c>
      <c r="G1538" s="1">
        <f>DATE(LEFT(Table6[[#This Row],[Shipment Date]],4), MID(Table6[[#This Row],[Shipment Date]],5,2), RIGHT(Table6[[#This Row],[Shipment Date]],2))</f>
        <v>42756</v>
      </c>
      <c r="H1538" s="9">
        <f>_xlfn.XLOOKUP(Table6[[#This Row],[Order ID]],Table5[OrderID],Table5[OrderDate],"Error",0)</f>
        <v>42751</v>
      </c>
      <c r="I1538" s="6">
        <f>Table6[[#This Row],['[Formatted'] Shipment Dates]]-Table6[[#This Row],[Order Dates]]</f>
        <v>5</v>
      </c>
      <c r="J1538" t="str">
        <f>_xlfn.XLOOKUP(Table6[[#This Row],[Product ID]],Product[Product ID],Product[Product Name],"ERROR",0)</f>
        <v>Steeleye Stout</v>
      </c>
      <c r="K1538" t="str">
        <f>_xlfn.XLOOKUP(Table6[[#This Row],[Product Name]],Product[Product Name],Product[Category],"ERROR",0)</f>
        <v xml:space="preserve">Drinks </v>
      </c>
      <c r="L1538" t="str">
        <f>_xlfn.XLOOKUP(Table6[[#This Row],[Order ID]],Table5[OrderID],Table5[ShipmentMode],"Error",0)</f>
        <v>DHL Express</v>
      </c>
    </row>
    <row r="1539" spans="2:12">
      <c r="B1539">
        <v>1538</v>
      </c>
      <c r="C1539">
        <v>10836</v>
      </c>
      <c r="D1539" t="s">
        <v>799</v>
      </c>
      <c r="E1539">
        <v>24</v>
      </c>
      <c r="F1539" t="s">
        <v>1445</v>
      </c>
      <c r="G1539" s="1">
        <f>DATE(LEFT(Table6[[#This Row],[Shipment Date]],4), MID(Table6[[#This Row],[Shipment Date]],5,2), RIGHT(Table6[[#This Row],[Shipment Date]],2))</f>
        <v>42756</v>
      </c>
      <c r="H1539" s="9">
        <f>_xlfn.XLOOKUP(Table6[[#This Row],[Order ID]],Table5[OrderID],Table5[OrderDate],"Error",0)</f>
        <v>42751</v>
      </c>
      <c r="I1539" s="6">
        <f>Table6[[#This Row],['[Formatted'] Shipment Dates]]-Table6[[#This Row],[Order Dates]]</f>
        <v>5</v>
      </c>
      <c r="J1539" t="str">
        <f>_xlfn.XLOOKUP(Table6[[#This Row],[Product ID]],Product[Product ID],Product[Product Name],"ERROR",0)</f>
        <v>Ravioli Angelo</v>
      </c>
      <c r="K1539" t="str">
        <f>_xlfn.XLOOKUP(Table6[[#This Row],[Product Name]],Product[Product Name],Product[Category],"ERROR",0)</f>
        <v xml:space="preserve">Grains/ Cereals </v>
      </c>
      <c r="L1539" t="str">
        <f>_xlfn.XLOOKUP(Table6[[#This Row],[Order ID]],Table5[OrderID],Table5[ShipmentMode],"Error",0)</f>
        <v>DHL Express</v>
      </c>
    </row>
    <row r="1540" spans="2:12">
      <c r="B1540">
        <v>1539</v>
      </c>
      <c r="C1540">
        <v>10836</v>
      </c>
      <c r="D1540" t="s">
        <v>808</v>
      </c>
      <c r="E1540">
        <v>60</v>
      </c>
      <c r="F1540" t="s">
        <v>1445</v>
      </c>
      <c r="G1540" s="1">
        <f>DATE(LEFT(Table6[[#This Row],[Shipment Date]],4), MID(Table6[[#This Row],[Shipment Date]],5,2), RIGHT(Table6[[#This Row],[Shipment Date]],2))</f>
        <v>42756</v>
      </c>
      <c r="H1540" s="9">
        <f>_xlfn.XLOOKUP(Table6[[#This Row],[Order ID]],Table5[OrderID],Table5[OrderDate],"Error",0)</f>
        <v>42751</v>
      </c>
      <c r="I1540" s="6">
        <f>Table6[[#This Row],['[Formatted'] Shipment Dates]]-Table6[[#This Row],[Order Dates]]</f>
        <v>5</v>
      </c>
      <c r="J1540" t="str">
        <f>_xlfn.XLOOKUP(Table6[[#This Row],[Product ID]],Product[Product ID],Product[Product Name],"ERROR",0)</f>
        <v>Camembert Pierrot</v>
      </c>
      <c r="K1540" t="str">
        <f>_xlfn.XLOOKUP(Table6[[#This Row],[Product Name]],Product[Product Name],Product[Category],"ERROR",0)</f>
        <v>Dairy Products</v>
      </c>
      <c r="L1540" t="str">
        <f>_xlfn.XLOOKUP(Table6[[#This Row],[Order ID]],Table5[OrderID],Table5[ShipmentMode],"Error",0)</f>
        <v>DHL Express</v>
      </c>
    </row>
    <row r="1541" spans="2:12">
      <c r="B1541">
        <v>1540</v>
      </c>
      <c r="C1541">
        <v>10836</v>
      </c>
      <c r="D1541" t="s">
        <v>819</v>
      </c>
      <c r="E1541">
        <v>30</v>
      </c>
      <c r="F1541" t="s">
        <v>1467</v>
      </c>
      <c r="G1541" s="1">
        <f>DATE(LEFT(Table6[[#This Row],[Shipment Date]],4), MID(Table6[[#This Row],[Shipment Date]],5,2), RIGHT(Table6[[#This Row],[Shipment Date]],2))</f>
        <v>42758</v>
      </c>
      <c r="H1541" s="9">
        <f>_xlfn.XLOOKUP(Table6[[#This Row],[Order ID]],Table5[OrderID],Table5[OrderDate],"Error",0)</f>
        <v>42751</v>
      </c>
      <c r="I1541" s="6">
        <f>Table6[[#This Row],['[Formatted'] Shipment Dates]]-Table6[[#This Row],[Order Dates]]</f>
        <v>7</v>
      </c>
      <c r="J1541" t="str">
        <f>_xlfn.XLOOKUP(Table6[[#This Row],[Product ID]],Product[Product ID],Product[Product Name],"ERROR",0)</f>
        <v>Wimmers gute Semmelknödel</v>
      </c>
      <c r="K1541" t="str">
        <f>_xlfn.XLOOKUP(Table6[[#This Row],[Product Name]],Product[Product Name],Product[Category],"ERROR",0)</f>
        <v xml:space="preserve">Grains/ Cereals </v>
      </c>
      <c r="L1541" t="str">
        <f>_xlfn.XLOOKUP(Table6[[#This Row],[Order ID]],Table5[OrderID],Table5[ShipmentMode],"Error",0)</f>
        <v>DHL Express</v>
      </c>
    </row>
    <row r="1542" spans="2:12">
      <c r="B1542">
        <v>1541</v>
      </c>
      <c r="C1542">
        <v>10837</v>
      </c>
      <c r="D1542" t="s">
        <v>684</v>
      </c>
      <c r="E1542">
        <v>6</v>
      </c>
      <c r="F1542" t="s">
        <v>1467</v>
      </c>
      <c r="G1542" s="1">
        <f>DATE(LEFT(Table6[[#This Row],[Shipment Date]],4), MID(Table6[[#This Row],[Shipment Date]],5,2), RIGHT(Table6[[#This Row],[Shipment Date]],2))</f>
        <v>42758</v>
      </c>
      <c r="H1542" s="9">
        <f>_xlfn.XLOOKUP(Table6[[#This Row],[Order ID]],Table5[OrderID],Table5[OrderDate],"Error",0)</f>
        <v>42751</v>
      </c>
      <c r="I1542" s="6">
        <f>Table6[[#This Row],['[Formatted'] Shipment Dates]]-Table6[[#This Row],[Order Dates]]</f>
        <v>7</v>
      </c>
      <c r="J1542" t="str">
        <f>_xlfn.XLOOKUP(Table6[[#This Row],[Product ID]],Product[Product ID],Product[Product Name],"ERROR",0)</f>
        <v>Konbu</v>
      </c>
      <c r="K1542" t="str">
        <f>_xlfn.XLOOKUP(Table6[[#This Row],[Product Name]],Product[Product Name],Product[Category],"ERROR",0)</f>
        <v>Seafood</v>
      </c>
      <c r="L1542" t="str">
        <f>_xlfn.XLOOKUP(Table6[[#This Row],[Order ID]],Table5[OrderID],Table5[ShipmentMode],"Error",0)</f>
        <v>UPS</v>
      </c>
    </row>
    <row r="1543" spans="2:12">
      <c r="B1543">
        <v>1542</v>
      </c>
      <c r="C1543">
        <v>10837</v>
      </c>
      <c r="D1543" t="s">
        <v>754</v>
      </c>
      <c r="E1543">
        <v>25</v>
      </c>
      <c r="F1543" t="s">
        <v>1467</v>
      </c>
      <c r="G1543" s="1">
        <f>DATE(LEFT(Table6[[#This Row],[Shipment Date]],4), MID(Table6[[#This Row],[Shipment Date]],5,2), RIGHT(Table6[[#This Row],[Shipment Date]],2))</f>
        <v>42758</v>
      </c>
      <c r="H1543" s="9">
        <f>_xlfn.XLOOKUP(Table6[[#This Row],[Order ID]],Table5[OrderID],Table5[OrderDate],"Error",0)</f>
        <v>42751</v>
      </c>
      <c r="I1543" s="6">
        <f>Table6[[#This Row],['[Formatted'] Shipment Dates]]-Table6[[#This Row],[Order Dates]]</f>
        <v>7</v>
      </c>
      <c r="J1543" t="str">
        <f>_xlfn.XLOOKUP(Table6[[#This Row],[Product ID]],Product[Product ID],Product[Product Name],"ERROR",0)</f>
        <v>Boston Crab Meat</v>
      </c>
      <c r="K1543" t="str">
        <f>_xlfn.XLOOKUP(Table6[[#This Row],[Product Name]],Product[Product Name],Product[Category],"ERROR",0)</f>
        <v>Seafood</v>
      </c>
      <c r="L1543" t="str">
        <f>_xlfn.XLOOKUP(Table6[[#This Row],[Order ID]],Table5[OrderID],Table5[ShipmentMode],"Error",0)</f>
        <v>UPS</v>
      </c>
    </row>
    <row r="1544" spans="2:12">
      <c r="B1544">
        <v>1543</v>
      </c>
      <c r="C1544">
        <v>10837</v>
      </c>
      <c r="D1544" t="s">
        <v>772</v>
      </c>
      <c r="E1544">
        <v>40</v>
      </c>
      <c r="F1544" t="s">
        <v>1467</v>
      </c>
      <c r="G1544" s="1">
        <f>DATE(LEFT(Table6[[#This Row],[Shipment Date]],4), MID(Table6[[#This Row],[Shipment Date]],5,2), RIGHT(Table6[[#This Row],[Shipment Date]],2))</f>
        <v>42758</v>
      </c>
      <c r="H1544" s="9">
        <f>_xlfn.XLOOKUP(Table6[[#This Row],[Order ID]],Table5[OrderID],Table5[OrderDate],"Error",0)</f>
        <v>42751</v>
      </c>
      <c r="I1544" s="6">
        <f>Table6[[#This Row],['[Formatted'] Shipment Dates]]-Table6[[#This Row],[Order Dates]]</f>
        <v>7</v>
      </c>
      <c r="J1544" t="str">
        <f>_xlfn.XLOOKUP(Table6[[#This Row],[Product ID]],Product[Product ID],Product[Product Name],"ERROR",0)</f>
        <v>Zaanse koeken</v>
      </c>
      <c r="K1544" t="str">
        <f>_xlfn.XLOOKUP(Table6[[#This Row],[Product Name]],Product[Product Name],Product[Category],"ERROR",0)</f>
        <v>Desserts</v>
      </c>
      <c r="L1544" t="str">
        <f>_xlfn.XLOOKUP(Table6[[#This Row],[Order ID]],Table5[OrderID],Table5[ShipmentMode],"Error",0)</f>
        <v>UPS</v>
      </c>
    </row>
    <row r="1545" spans="2:12">
      <c r="B1545">
        <v>1544</v>
      </c>
      <c r="C1545">
        <v>10837</v>
      </c>
      <c r="D1545" t="s">
        <v>848</v>
      </c>
      <c r="E1545">
        <v>21</v>
      </c>
      <c r="F1545" t="s">
        <v>1467</v>
      </c>
      <c r="G1545" s="1">
        <f>DATE(LEFT(Table6[[#This Row],[Shipment Date]],4), MID(Table6[[#This Row],[Shipment Date]],5,2), RIGHT(Table6[[#This Row],[Shipment Date]],2))</f>
        <v>42758</v>
      </c>
      <c r="H1545" s="9">
        <f>_xlfn.XLOOKUP(Table6[[#This Row],[Order ID]],Table5[OrderID],Table5[OrderDate],"Error",0)</f>
        <v>42751</v>
      </c>
      <c r="I1545" s="6">
        <f>Table6[[#This Row],['[Formatted'] Shipment Dates]]-Table6[[#This Row],[Order Dates]]</f>
        <v>7</v>
      </c>
      <c r="J1545" t="str">
        <f>_xlfn.XLOOKUP(Table6[[#This Row],[Product ID]],Product[Product ID],Product[Product Name],"ERROR",0)</f>
        <v>Lakkalikööri</v>
      </c>
      <c r="K1545" t="str">
        <f>_xlfn.XLOOKUP(Table6[[#This Row],[Product Name]],Product[Product Name],Product[Category],"ERROR",0)</f>
        <v xml:space="preserve">Drinks </v>
      </c>
      <c r="L1545" t="str">
        <f>_xlfn.XLOOKUP(Table6[[#This Row],[Order ID]],Table5[OrderID],Table5[ShipmentMode],"Error",0)</f>
        <v>UPS</v>
      </c>
    </row>
    <row r="1546" spans="2:12">
      <c r="B1546">
        <v>1545</v>
      </c>
      <c r="C1546">
        <v>10838</v>
      </c>
      <c r="D1546" t="s">
        <v>648</v>
      </c>
      <c r="E1546">
        <v>4</v>
      </c>
      <c r="F1546" t="s">
        <v>1467</v>
      </c>
      <c r="G1546" s="1">
        <f>DATE(LEFT(Table6[[#This Row],[Shipment Date]],4), MID(Table6[[#This Row],[Shipment Date]],5,2), RIGHT(Table6[[#This Row],[Shipment Date]],2))</f>
        <v>42758</v>
      </c>
      <c r="H1546" s="9">
        <f>_xlfn.XLOOKUP(Table6[[#This Row],[Order ID]],Table5[OrderID],Table5[OrderDate],"Error",0)</f>
        <v>42754</v>
      </c>
      <c r="I1546" s="6">
        <f>Table6[[#This Row],['[Formatted'] Shipment Dates]]-Table6[[#This Row],[Order Dates]]</f>
        <v>4</v>
      </c>
      <c r="J1546" t="str">
        <f>_xlfn.XLOOKUP(Table6[[#This Row],[Product ID]],Product[Product ID],Product[Product Name],"ERROR",0)</f>
        <v>Chai</v>
      </c>
      <c r="K1546" t="str">
        <f>_xlfn.XLOOKUP(Table6[[#This Row],[Product Name]],Product[Product Name],Product[Category],"ERROR",0)</f>
        <v xml:space="preserve">Drinks </v>
      </c>
      <c r="L1546" t="str">
        <f>_xlfn.XLOOKUP(Table6[[#This Row],[Order ID]],Table5[OrderID],Table5[ShipmentMode],"Error",0)</f>
        <v>UPS</v>
      </c>
    </row>
    <row r="1547" spans="2:12">
      <c r="B1547">
        <v>1546</v>
      </c>
      <c r="C1547">
        <v>10838</v>
      </c>
      <c r="D1547" t="s">
        <v>696</v>
      </c>
      <c r="E1547">
        <v>25</v>
      </c>
      <c r="F1547" t="s">
        <v>1467</v>
      </c>
      <c r="G1547" s="1">
        <f>DATE(LEFT(Table6[[#This Row],[Shipment Date]],4), MID(Table6[[#This Row],[Shipment Date]],5,2), RIGHT(Table6[[#This Row],[Shipment Date]],2))</f>
        <v>42758</v>
      </c>
      <c r="H1547" s="9">
        <f>_xlfn.XLOOKUP(Table6[[#This Row],[Order ID]],Table5[OrderID],Table5[OrderDate],"Error",0)</f>
        <v>42754</v>
      </c>
      <c r="I1547" s="6">
        <f>Table6[[#This Row],['[Formatted'] Shipment Dates]]-Table6[[#This Row],[Order Dates]]</f>
        <v>4</v>
      </c>
      <c r="J1547" t="str">
        <f>_xlfn.XLOOKUP(Table6[[#This Row],[Product ID]],Product[Product ID],Product[Product Name],"ERROR",0)</f>
        <v>Carnarvon Tigers</v>
      </c>
      <c r="K1547" t="str">
        <f>_xlfn.XLOOKUP(Table6[[#This Row],[Product Name]],Product[Product Name],Product[Category],"ERROR",0)</f>
        <v>Seafood</v>
      </c>
      <c r="L1547" t="str">
        <f>_xlfn.XLOOKUP(Table6[[#This Row],[Order ID]],Table5[OrderID],Table5[ShipmentMode],"Error",0)</f>
        <v>UPS</v>
      </c>
    </row>
    <row r="1548" spans="2:12">
      <c r="B1548">
        <v>1547</v>
      </c>
      <c r="C1548">
        <v>10838</v>
      </c>
      <c r="D1548" t="s">
        <v>744</v>
      </c>
      <c r="E1548">
        <v>50</v>
      </c>
      <c r="F1548" t="s">
        <v>1468</v>
      </c>
      <c r="G1548" s="1">
        <f>DATE(LEFT(Table6[[#This Row],[Shipment Date]],4), MID(Table6[[#This Row],[Shipment Date]],5,2), RIGHT(Table6[[#This Row],[Shipment Date]],2))</f>
        <v>42757</v>
      </c>
      <c r="H1548" s="9">
        <f>_xlfn.XLOOKUP(Table6[[#This Row],[Order ID]],Table5[OrderID],Table5[OrderDate],"Error",0)</f>
        <v>42754</v>
      </c>
      <c r="I1548" s="6">
        <f>Table6[[#This Row],['[Formatted'] Shipment Dates]]-Table6[[#This Row],[Order Dates]]</f>
        <v>3</v>
      </c>
      <c r="J1548" t="str">
        <f>_xlfn.XLOOKUP(Table6[[#This Row],[Product ID]],Product[Product ID],Product[Product Name],"ERROR",0)</f>
        <v>Inlagd Sill</v>
      </c>
      <c r="K1548" t="str">
        <f>_xlfn.XLOOKUP(Table6[[#This Row],[Product Name]],Product[Product Name],Product[Category],"ERROR",0)</f>
        <v>Seafood</v>
      </c>
      <c r="L1548" t="str">
        <f>_xlfn.XLOOKUP(Table6[[#This Row],[Order ID]],Table5[OrderID],Table5[ShipmentMode],"Error",0)</f>
        <v>UPS</v>
      </c>
    </row>
    <row r="1549" spans="2:12">
      <c r="B1549">
        <v>1548</v>
      </c>
      <c r="C1549">
        <v>10839</v>
      </c>
      <c r="D1549" t="s">
        <v>801</v>
      </c>
      <c r="E1549">
        <v>30</v>
      </c>
      <c r="F1549" t="s">
        <v>1468</v>
      </c>
      <c r="G1549" s="1">
        <f>DATE(LEFT(Table6[[#This Row],[Shipment Date]],4), MID(Table6[[#This Row],[Shipment Date]],5,2), RIGHT(Table6[[#This Row],[Shipment Date]],2))</f>
        <v>42757</v>
      </c>
      <c r="H1549" s="9">
        <f>_xlfn.XLOOKUP(Table6[[#This Row],[Order ID]],Table5[OrderID],Table5[OrderDate],"Error",0)</f>
        <v>42754</v>
      </c>
      <c r="I1549" s="6">
        <f>Table6[[#This Row],['[Formatted'] Shipment Dates]]-Table6[[#This Row],[Order Dates]]</f>
        <v>3</v>
      </c>
      <c r="J1549" t="str">
        <f>_xlfn.XLOOKUP(Table6[[#This Row],[Product ID]],Product[Product ID],Product[Product Name],"ERROR",0)</f>
        <v>Escargots de Bourgogne</v>
      </c>
      <c r="K1549" t="str">
        <f>_xlfn.XLOOKUP(Table6[[#This Row],[Product Name]],Product[Product Name],Product[Category],"ERROR",0)</f>
        <v>Seafood</v>
      </c>
      <c r="L1549" t="str">
        <f>_xlfn.XLOOKUP(Table6[[#This Row],[Order ID]],Table5[OrderID],Table5[ShipmentMode],"Error",0)</f>
        <v>UPS</v>
      </c>
    </row>
    <row r="1550" spans="2:12">
      <c r="B1550">
        <v>1549</v>
      </c>
      <c r="C1550">
        <v>10839</v>
      </c>
      <c r="D1550" t="s">
        <v>837</v>
      </c>
      <c r="E1550">
        <v>15</v>
      </c>
      <c r="F1550" t="s">
        <v>1469</v>
      </c>
      <c r="G1550" s="1">
        <f>DATE(LEFT(Table6[[#This Row],[Shipment Date]],4), MID(Table6[[#This Row],[Shipment Date]],5,2), RIGHT(Table6[[#This Row],[Shipment Date]],2))</f>
        <v>42782</v>
      </c>
      <c r="H1550" s="9">
        <f>_xlfn.XLOOKUP(Table6[[#This Row],[Order ID]],Table5[OrderID],Table5[OrderDate],"Error",0)</f>
        <v>42754</v>
      </c>
      <c r="I1550" s="6">
        <f>Table6[[#This Row],['[Formatted'] Shipment Dates]]-Table6[[#This Row],[Order Dates]]</f>
        <v>28</v>
      </c>
      <c r="J1550" t="str">
        <f>_xlfn.XLOOKUP(Table6[[#This Row],[Product ID]],Product[Product ID],Product[Product Name],"ERROR",0)</f>
        <v>Mozzarella di Giovanni</v>
      </c>
      <c r="K1550" t="str">
        <f>_xlfn.XLOOKUP(Table6[[#This Row],[Product Name]],Product[Product Name],Product[Category],"ERROR",0)</f>
        <v>Dairy Products</v>
      </c>
      <c r="L1550" t="str">
        <f>_xlfn.XLOOKUP(Table6[[#This Row],[Order ID]],Table5[OrderID],Table5[ShipmentMode],"Error",0)</f>
        <v>UPS</v>
      </c>
    </row>
    <row r="1551" spans="2:12">
      <c r="B1551">
        <v>1550</v>
      </c>
      <c r="C1551">
        <v>10840</v>
      </c>
      <c r="D1551" t="s">
        <v>714</v>
      </c>
      <c r="E1551">
        <v>6</v>
      </c>
      <c r="F1551" t="s">
        <v>1469</v>
      </c>
      <c r="G1551" s="1">
        <f>DATE(LEFT(Table6[[#This Row],[Shipment Date]],4), MID(Table6[[#This Row],[Shipment Date]],5,2), RIGHT(Table6[[#This Row],[Shipment Date]],2))</f>
        <v>42782</v>
      </c>
      <c r="H1551" s="9">
        <f>_xlfn.XLOOKUP(Table6[[#This Row],[Order ID]],Table5[OrderID],Table5[OrderDate],"Error",0)</f>
        <v>42754</v>
      </c>
      <c r="I1551" s="6">
        <f>Table6[[#This Row],['[Formatted'] Shipment Dates]]-Table6[[#This Row],[Order Dates]]</f>
        <v>28</v>
      </c>
      <c r="J1551" t="str">
        <f>_xlfn.XLOOKUP(Table6[[#This Row],[Product ID]],Product[Product ID],Product[Product Name],"ERROR",0)</f>
        <v>NuNuCa Nuß-Nougat-Creme</v>
      </c>
      <c r="K1551" t="str">
        <f>_xlfn.XLOOKUP(Table6[[#This Row],[Product Name]],Product[Product Name],Product[Category],"ERROR",0)</f>
        <v>Desserts</v>
      </c>
      <c r="L1551" t="str">
        <f>_xlfn.XLOOKUP(Table6[[#This Row],[Order ID]],Table5[OrderID],Table5[ShipmentMode],"Error",0)</f>
        <v>DHL</v>
      </c>
    </row>
    <row r="1552" spans="2:12">
      <c r="B1552">
        <v>1551</v>
      </c>
      <c r="C1552">
        <v>10840</v>
      </c>
      <c r="D1552" t="s">
        <v>752</v>
      </c>
      <c r="E1552">
        <v>10</v>
      </c>
      <c r="F1552" t="s">
        <v>1470</v>
      </c>
      <c r="G1552" s="1">
        <f>DATE(LEFT(Table6[[#This Row],[Shipment Date]],4), MID(Table6[[#This Row],[Shipment Date]],5,2), RIGHT(Table6[[#This Row],[Shipment Date]],2))</f>
        <v>42764</v>
      </c>
      <c r="H1552" s="9">
        <f>_xlfn.XLOOKUP(Table6[[#This Row],[Order ID]],Table5[OrderID],Table5[OrderDate],"Error",0)</f>
        <v>42754</v>
      </c>
      <c r="I1552" s="6">
        <f>Table6[[#This Row],['[Formatted'] Shipment Dates]]-Table6[[#This Row],[Order Dates]]</f>
        <v>10</v>
      </c>
      <c r="J1552" t="str">
        <f>_xlfn.XLOOKUP(Table6[[#This Row],[Product ID]],Product[Product ID],Product[Product Name],"ERROR",0)</f>
        <v>Chartreuse verte</v>
      </c>
      <c r="K1552" t="str">
        <f>_xlfn.XLOOKUP(Table6[[#This Row],[Product Name]],Product[Product Name],Product[Category],"ERROR",0)</f>
        <v xml:space="preserve">Drinks </v>
      </c>
      <c r="L1552" t="str">
        <f>_xlfn.XLOOKUP(Table6[[#This Row],[Order ID]],Table5[OrderID],Table5[ShipmentMode],"Error",0)</f>
        <v>DHL</v>
      </c>
    </row>
    <row r="1553" spans="2:12">
      <c r="B1553">
        <v>1552</v>
      </c>
      <c r="C1553">
        <v>10841</v>
      </c>
      <c r="D1553" t="s">
        <v>677</v>
      </c>
      <c r="E1553">
        <v>16</v>
      </c>
      <c r="F1553" t="s">
        <v>1470</v>
      </c>
      <c r="G1553" s="1">
        <f>DATE(LEFT(Table6[[#This Row],[Shipment Date]],4), MID(Table6[[#This Row],[Shipment Date]],5,2), RIGHT(Table6[[#This Row],[Shipment Date]],2))</f>
        <v>42764</v>
      </c>
      <c r="H1553" s="9">
        <f>_xlfn.XLOOKUP(Table6[[#This Row],[Order ID]],Table5[OrderID],Table5[OrderDate],"Error",0)</f>
        <v>42755</v>
      </c>
      <c r="I1553" s="6">
        <f>Table6[[#This Row],['[Formatted'] Shipment Dates]]-Table6[[#This Row],[Order Dates]]</f>
        <v>9</v>
      </c>
      <c r="J1553" t="str">
        <f>_xlfn.XLOOKUP(Table6[[#This Row],[Product ID]],Product[Product ID],Product[Product Name],"ERROR",0)</f>
        <v>Ikura</v>
      </c>
      <c r="K1553" t="str">
        <f>_xlfn.XLOOKUP(Table6[[#This Row],[Product Name]],Product[Product Name],Product[Category],"ERROR",0)</f>
        <v>Seafood</v>
      </c>
      <c r="L1553" t="str">
        <f>_xlfn.XLOOKUP(Table6[[#This Row],[Order ID]],Table5[OrderID],Table5[ShipmentMode],"Error",0)</f>
        <v>DHL</v>
      </c>
    </row>
    <row r="1554" spans="2:12">
      <c r="B1554">
        <v>1553</v>
      </c>
      <c r="C1554">
        <v>10841</v>
      </c>
      <c r="D1554" t="s">
        <v>796</v>
      </c>
      <c r="E1554">
        <v>30</v>
      </c>
      <c r="F1554" t="s">
        <v>1470</v>
      </c>
      <c r="G1554" s="1">
        <f>DATE(LEFT(Table6[[#This Row],[Shipment Date]],4), MID(Table6[[#This Row],[Shipment Date]],5,2), RIGHT(Table6[[#This Row],[Shipment Date]],2))</f>
        <v>42764</v>
      </c>
      <c r="H1554" s="9">
        <f>_xlfn.XLOOKUP(Table6[[#This Row],[Order ID]],Table5[OrderID],Table5[OrderDate],"Error",0)</f>
        <v>42755</v>
      </c>
      <c r="I1554" s="6">
        <f>Table6[[#This Row],['[Formatted'] Shipment Dates]]-Table6[[#This Row],[Order Dates]]</f>
        <v>9</v>
      </c>
      <c r="J1554" t="str">
        <f>_xlfn.XLOOKUP(Table6[[#This Row],[Product ID]],Product[Product ID],Product[Product Name],"ERROR",0)</f>
        <v>Gnocchi di nonna Alice</v>
      </c>
      <c r="K1554" t="str">
        <f>_xlfn.XLOOKUP(Table6[[#This Row],[Product Name]],Product[Product Name],Product[Category],"ERROR",0)</f>
        <v xml:space="preserve">Grains/ Cereals </v>
      </c>
      <c r="L1554" t="str">
        <f>_xlfn.XLOOKUP(Table6[[#This Row],[Order ID]],Table5[OrderID],Table5[ShipmentMode],"Error",0)</f>
        <v>DHL</v>
      </c>
    </row>
    <row r="1555" spans="2:12">
      <c r="B1555">
        <v>1554</v>
      </c>
      <c r="C1555">
        <v>10841</v>
      </c>
      <c r="D1555" t="s">
        <v>804</v>
      </c>
      <c r="E1555">
        <v>50</v>
      </c>
      <c r="F1555" t="s">
        <v>1470</v>
      </c>
      <c r="G1555" s="1">
        <f>DATE(LEFT(Table6[[#This Row],[Shipment Date]],4), MID(Table6[[#This Row],[Shipment Date]],5,2), RIGHT(Table6[[#This Row],[Shipment Date]],2))</f>
        <v>42764</v>
      </c>
      <c r="H1555" s="9">
        <f>_xlfn.XLOOKUP(Table6[[#This Row],[Order ID]],Table5[OrderID],Table5[OrderDate],"Error",0)</f>
        <v>42755</v>
      </c>
      <c r="I1555" s="6">
        <f>Table6[[#This Row],['[Formatted'] Shipment Dates]]-Table6[[#This Row],[Order Dates]]</f>
        <v>9</v>
      </c>
      <c r="J1555" t="str">
        <f>_xlfn.XLOOKUP(Table6[[#This Row],[Product ID]],Product[Product ID],Product[Product Name],"ERROR",0)</f>
        <v>Raclette Courdavault</v>
      </c>
      <c r="K1555" t="str">
        <f>_xlfn.XLOOKUP(Table6[[#This Row],[Product Name]],Product[Product Name],Product[Category],"ERROR",0)</f>
        <v>Dairy Products</v>
      </c>
      <c r="L1555" t="str">
        <f>_xlfn.XLOOKUP(Table6[[#This Row],[Order ID]],Table5[OrderID],Table5[ShipmentMode],"Error",0)</f>
        <v>DHL</v>
      </c>
    </row>
    <row r="1556" spans="2:12">
      <c r="B1556">
        <v>1555</v>
      </c>
      <c r="C1556">
        <v>10841</v>
      </c>
      <c r="D1556" t="s">
        <v>850</v>
      </c>
      <c r="E1556">
        <v>15</v>
      </c>
      <c r="F1556" t="s">
        <v>1470</v>
      </c>
      <c r="G1556" s="1">
        <f>DATE(LEFT(Table6[[#This Row],[Shipment Date]],4), MID(Table6[[#This Row],[Shipment Date]],5,2), RIGHT(Table6[[#This Row],[Shipment Date]],2))</f>
        <v>42764</v>
      </c>
      <c r="H1556" s="9">
        <f>_xlfn.XLOOKUP(Table6[[#This Row],[Order ID]],Table5[OrderID],Table5[OrderDate],"Error",0)</f>
        <v>42755</v>
      </c>
      <c r="I1556" s="6">
        <f>Table6[[#This Row],['[Formatted'] Shipment Dates]]-Table6[[#This Row],[Order Dates]]</f>
        <v>9</v>
      </c>
      <c r="J1556" t="str">
        <f>_xlfn.XLOOKUP(Table6[[#This Row],[Product ID]],Product[Product ID],Product[Product Name],"ERROR",0)</f>
        <v>Original Frankfurter grüne Soße</v>
      </c>
      <c r="K1556" t="str">
        <f>_xlfn.XLOOKUP(Table6[[#This Row],[Product Name]],Product[Product Name],Product[Category],"ERROR",0)</f>
        <v>Condiments</v>
      </c>
      <c r="L1556" t="str">
        <f>_xlfn.XLOOKUP(Table6[[#This Row],[Order ID]],Table5[OrderID],Table5[ShipmentMode],"Error",0)</f>
        <v>DHL</v>
      </c>
    </row>
    <row r="1557" spans="2:12">
      <c r="B1557">
        <v>1556</v>
      </c>
      <c r="C1557">
        <v>10842</v>
      </c>
      <c r="D1557" t="s">
        <v>679</v>
      </c>
      <c r="E1557">
        <v>15</v>
      </c>
      <c r="F1557" t="s">
        <v>1470</v>
      </c>
      <c r="G1557" s="1">
        <f>DATE(LEFT(Table6[[#This Row],[Shipment Date]],4), MID(Table6[[#This Row],[Shipment Date]],5,2), RIGHT(Table6[[#This Row],[Shipment Date]],2))</f>
        <v>42764</v>
      </c>
      <c r="H1557" s="9">
        <f>_xlfn.XLOOKUP(Table6[[#This Row],[Order ID]],Table5[OrderID],Table5[OrderDate],"Error",0)</f>
        <v>42755</v>
      </c>
      <c r="I1557" s="6">
        <f>Table6[[#This Row],['[Formatted'] Shipment Dates]]-Table6[[#This Row],[Order Dates]]</f>
        <v>9</v>
      </c>
      <c r="J1557" t="str">
        <f>_xlfn.XLOOKUP(Table6[[#This Row],[Product ID]],Product[Product ID],Product[Product Name],"ERROR",0)</f>
        <v>Queso Cabrales</v>
      </c>
      <c r="K1557" t="str">
        <f>_xlfn.XLOOKUP(Table6[[#This Row],[Product Name]],Product[Product Name],Product[Category],"ERROR",0)</f>
        <v>Dairy Products</v>
      </c>
      <c r="L1557" t="str">
        <f>_xlfn.XLOOKUP(Table6[[#This Row],[Order ID]],Table5[OrderID],Table5[ShipmentMode],"Error",0)</f>
        <v>UPS</v>
      </c>
    </row>
    <row r="1558" spans="2:12">
      <c r="B1558">
        <v>1557</v>
      </c>
      <c r="C1558">
        <v>10842</v>
      </c>
      <c r="D1558" t="s">
        <v>762</v>
      </c>
      <c r="E1558">
        <v>5</v>
      </c>
      <c r="F1558" t="s">
        <v>1470</v>
      </c>
      <c r="G1558" s="1">
        <f>DATE(LEFT(Table6[[#This Row],[Shipment Date]],4), MID(Table6[[#This Row],[Shipment Date]],5,2), RIGHT(Table6[[#This Row],[Shipment Date]],2))</f>
        <v>42764</v>
      </c>
      <c r="H1558" s="9">
        <f>_xlfn.XLOOKUP(Table6[[#This Row],[Order ID]],Table5[OrderID],Table5[OrderDate],"Error",0)</f>
        <v>42755</v>
      </c>
      <c r="I1558" s="6">
        <f>Table6[[#This Row],['[Formatted'] Shipment Dates]]-Table6[[#This Row],[Order Dates]]</f>
        <v>9</v>
      </c>
      <c r="J1558" t="str">
        <f>_xlfn.XLOOKUP(Table6[[#This Row],[Product ID]],Product[Product ID],Product[Product Name],"ERROR",0)</f>
        <v>Ipoh Coffee</v>
      </c>
      <c r="K1558" t="str">
        <f>_xlfn.XLOOKUP(Table6[[#This Row],[Product Name]],Product[Product Name],Product[Category],"ERROR",0)</f>
        <v xml:space="preserve">Drinks </v>
      </c>
      <c r="L1558" t="str">
        <f>_xlfn.XLOOKUP(Table6[[#This Row],[Order ID]],Table5[OrderID],Table5[ShipmentMode],"Error",0)</f>
        <v>UPS</v>
      </c>
    </row>
    <row r="1559" spans="2:12">
      <c r="B1559">
        <v>1558</v>
      </c>
      <c r="C1559">
        <v>10842</v>
      </c>
      <c r="D1559" t="s">
        <v>828</v>
      </c>
      <c r="E1559">
        <v>20</v>
      </c>
      <c r="F1559" t="s">
        <v>1470</v>
      </c>
      <c r="G1559" s="1">
        <f>DATE(LEFT(Table6[[#This Row],[Shipment Date]],4), MID(Table6[[#This Row],[Shipment Date]],5,2), RIGHT(Table6[[#This Row],[Shipment Date]],2))</f>
        <v>42764</v>
      </c>
      <c r="H1559" s="9">
        <f>_xlfn.XLOOKUP(Table6[[#This Row],[Order ID]],Table5[OrderID],Table5[OrderDate],"Error",0)</f>
        <v>42755</v>
      </c>
      <c r="I1559" s="6">
        <f>Table6[[#This Row],['[Formatted'] Shipment Dates]]-Table6[[#This Row],[Order Dates]]</f>
        <v>9</v>
      </c>
      <c r="J1559" t="str">
        <f>_xlfn.XLOOKUP(Table6[[#This Row],[Product ID]],Product[Product ID],Product[Product Name],"ERROR",0)</f>
        <v>Scottish Longbreads</v>
      </c>
      <c r="K1559" t="str">
        <f>_xlfn.XLOOKUP(Table6[[#This Row],[Product Name]],Product[Product Name],Product[Category],"ERROR",0)</f>
        <v>Desserts</v>
      </c>
      <c r="L1559" t="str">
        <f>_xlfn.XLOOKUP(Table6[[#This Row],[Order ID]],Table5[OrderID],Table5[ShipmentMode],"Error",0)</f>
        <v>UPS</v>
      </c>
    </row>
    <row r="1560" spans="2:12">
      <c r="B1560">
        <v>1559</v>
      </c>
      <c r="C1560">
        <v>10842</v>
      </c>
      <c r="D1560" t="s">
        <v>833</v>
      </c>
      <c r="E1560">
        <v>12</v>
      </c>
      <c r="F1560" t="s">
        <v>1471</v>
      </c>
      <c r="G1560" s="1">
        <f>DATE(LEFT(Table6[[#This Row],[Shipment Date]],4), MID(Table6[[#This Row],[Shipment Date]],5,2), RIGHT(Table6[[#This Row],[Shipment Date]],2))</f>
        <v>42761</v>
      </c>
      <c r="H1560" s="9">
        <f>_xlfn.XLOOKUP(Table6[[#This Row],[Order ID]],Table5[OrderID],Table5[OrderDate],"Error",0)</f>
        <v>42755</v>
      </c>
      <c r="I1560" s="6">
        <f>Table6[[#This Row],['[Formatted'] Shipment Dates]]-Table6[[#This Row],[Order Dates]]</f>
        <v>6</v>
      </c>
      <c r="J1560" t="str">
        <f>_xlfn.XLOOKUP(Table6[[#This Row],[Product ID]],Product[Product ID],Product[Product Name],"ERROR",0)</f>
        <v>Outback Lager</v>
      </c>
      <c r="K1560" t="str">
        <f>_xlfn.XLOOKUP(Table6[[#This Row],[Product Name]],Product[Product Name],Product[Category],"ERROR",0)</f>
        <v xml:space="preserve">Drinks </v>
      </c>
      <c r="L1560" t="str">
        <f>_xlfn.XLOOKUP(Table6[[#This Row],[Order ID]],Table5[OrderID],Table5[ShipmentMode],"Error",0)</f>
        <v>UPS</v>
      </c>
    </row>
    <row r="1561" spans="2:12">
      <c r="B1561">
        <v>1560</v>
      </c>
      <c r="C1561">
        <v>10843</v>
      </c>
      <c r="D1561" t="s">
        <v>784</v>
      </c>
      <c r="E1561">
        <v>4</v>
      </c>
      <c r="F1561" t="s">
        <v>1471</v>
      </c>
      <c r="G1561" s="1">
        <f>DATE(LEFT(Table6[[#This Row],[Shipment Date]],4), MID(Table6[[#This Row],[Shipment Date]],5,2), RIGHT(Table6[[#This Row],[Shipment Date]],2))</f>
        <v>42761</v>
      </c>
      <c r="H1561" s="9">
        <f>_xlfn.XLOOKUP(Table6[[#This Row],[Order ID]],Table5[OrderID],Table5[OrderDate],"Error",0)</f>
        <v>42756</v>
      </c>
      <c r="I1561" s="6">
        <f>Table6[[#This Row],['[Formatted'] Shipment Dates]]-Table6[[#This Row],[Order Dates]]</f>
        <v>5</v>
      </c>
      <c r="J1561" t="str">
        <f>_xlfn.XLOOKUP(Table6[[#This Row],[Product ID]],Product[Product ID],Product[Product Name],"ERROR",0)</f>
        <v>Manjimup Dried Apples</v>
      </c>
      <c r="K1561" t="str">
        <f>_xlfn.XLOOKUP(Table6[[#This Row],[Product Name]],Product[Product Name],Product[Category],"ERROR",0)</f>
        <v xml:space="preserve">Produce </v>
      </c>
      <c r="L1561" t="str">
        <f>_xlfn.XLOOKUP(Table6[[#This Row],[Order ID]],Table5[OrderID],Table5[ShipmentMode],"Error",0)</f>
        <v>DHL</v>
      </c>
    </row>
    <row r="1562" spans="2:12">
      <c r="B1562">
        <v>1561</v>
      </c>
      <c r="C1562">
        <v>10844</v>
      </c>
      <c r="D1562" t="s">
        <v>705</v>
      </c>
      <c r="E1562">
        <v>35</v>
      </c>
      <c r="F1562" t="s">
        <v>1460</v>
      </c>
      <c r="G1562" s="1">
        <f>DATE(LEFT(Table6[[#This Row],[Shipment Date]],4), MID(Table6[[#This Row],[Shipment Date]],5,2), RIGHT(Table6[[#This Row],[Shipment Date]],2))</f>
        <v>42765</v>
      </c>
      <c r="H1562" s="9">
        <f>_xlfn.XLOOKUP(Table6[[#This Row],[Order ID]],Table5[OrderID],Table5[OrderDate],"Error",0)</f>
        <v>42756</v>
      </c>
      <c r="I1562" s="6">
        <f>Table6[[#This Row],['[Formatted'] Shipment Dates]]-Table6[[#This Row],[Order Dates]]</f>
        <v>9</v>
      </c>
      <c r="J1562" t="str">
        <f>_xlfn.XLOOKUP(Table6[[#This Row],[Product ID]],Product[Product ID],Product[Product Name],"ERROR",0)</f>
        <v>Gustaf's Knäckebröd</v>
      </c>
      <c r="K1562" t="str">
        <f>_xlfn.XLOOKUP(Table6[[#This Row],[Product Name]],Product[Product Name],Product[Category],"ERROR",0)</f>
        <v xml:space="preserve">Grains/ Cereals </v>
      </c>
      <c r="L1562" t="str">
        <f>_xlfn.XLOOKUP(Table6[[#This Row],[Order ID]],Table5[OrderID],Table5[ShipmentMode],"Error",0)</f>
        <v>DHL</v>
      </c>
    </row>
    <row r="1563" spans="2:12">
      <c r="B1563">
        <v>1562</v>
      </c>
      <c r="C1563">
        <v>10845</v>
      </c>
      <c r="D1563" t="s">
        <v>709</v>
      </c>
      <c r="E1563">
        <v>70</v>
      </c>
      <c r="F1563" t="s">
        <v>1460</v>
      </c>
      <c r="G1563" s="1">
        <f>DATE(LEFT(Table6[[#This Row],[Shipment Date]],4), MID(Table6[[#This Row],[Shipment Date]],5,2), RIGHT(Table6[[#This Row],[Shipment Date]],2))</f>
        <v>42765</v>
      </c>
      <c r="H1563" s="9">
        <f>_xlfn.XLOOKUP(Table6[[#This Row],[Order ID]],Table5[OrderID],Table5[OrderDate],"Error",0)</f>
        <v>42756</v>
      </c>
      <c r="I1563" s="6">
        <f>Table6[[#This Row],['[Formatted'] Shipment Dates]]-Table6[[#This Row],[Order Dates]]</f>
        <v>9</v>
      </c>
      <c r="J1563" t="str">
        <f>_xlfn.XLOOKUP(Table6[[#This Row],[Product ID]],Product[Product ID],Product[Product Name],"ERROR",0)</f>
        <v>Tunnbröd</v>
      </c>
      <c r="K1563" t="str">
        <f>_xlfn.XLOOKUP(Table6[[#This Row],[Product Name]],Product[Product Name],Product[Category],"ERROR",0)</f>
        <v xml:space="preserve">Grains/ Cereals </v>
      </c>
      <c r="L1563" t="str">
        <f>_xlfn.XLOOKUP(Table6[[#This Row],[Order ID]],Table5[OrderID],Table5[ShipmentMode],"Error",0)</f>
        <v>DHL Express</v>
      </c>
    </row>
    <row r="1564" spans="2:12">
      <c r="B1564">
        <v>1563</v>
      </c>
      <c r="C1564">
        <v>10845</v>
      </c>
      <c r="D1564" t="s">
        <v>742</v>
      </c>
      <c r="E1564">
        <v>25</v>
      </c>
      <c r="F1564" t="s">
        <v>1460</v>
      </c>
      <c r="G1564" s="1">
        <f>DATE(LEFT(Table6[[#This Row],[Shipment Date]],4), MID(Table6[[#This Row],[Shipment Date]],5,2), RIGHT(Table6[[#This Row],[Shipment Date]],2))</f>
        <v>42765</v>
      </c>
      <c r="H1564" s="9">
        <f>_xlfn.XLOOKUP(Table6[[#This Row],[Order ID]],Table5[OrderID],Table5[OrderDate],"Error",0)</f>
        <v>42756</v>
      </c>
      <c r="I1564" s="6">
        <f>Table6[[#This Row],['[Formatted'] Shipment Dates]]-Table6[[#This Row],[Order Dates]]</f>
        <v>9</v>
      </c>
      <c r="J1564" t="str">
        <f>_xlfn.XLOOKUP(Table6[[#This Row],[Product ID]],Product[Product ID],Product[Product Name],"ERROR",0)</f>
        <v>Steeleye Stout</v>
      </c>
      <c r="K1564" t="str">
        <f>_xlfn.XLOOKUP(Table6[[#This Row],[Product Name]],Product[Product Name],Product[Category],"ERROR",0)</f>
        <v xml:space="preserve">Drinks </v>
      </c>
      <c r="L1564" t="str">
        <f>_xlfn.XLOOKUP(Table6[[#This Row],[Order ID]],Table5[OrderID],Table5[ShipmentMode],"Error",0)</f>
        <v>DHL Express</v>
      </c>
    </row>
    <row r="1565" spans="2:12">
      <c r="B1565">
        <v>1564</v>
      </c>
      <c r="C1565">
        <v>10845</v>
      </c>
      <c r="D1565" t="s">
        <v>759</v>
      </c>
      <c r="E1565">
        <v>42</v>
      </c>
      <c r="F1565" t="s">
        <v>1460</v>
      </c>
      <c r="G1565" s="1">
        <f>DATE(LEFT(Table6[[#This Row],[Shipment Date]],4), MID(Table6[[#This Row],[Shipment Date]],5,2), RIGHT(Table6[[#This Row],[Shipment Date]],2))</f>
        <v>42765</v>
      </c>
      <c r="H1565" s="9">
        <f>_xlfn.XLOOKUP(Table6[[#This Row],[Order ID]],Table5[OrderID],Table5[OrderDate],"Error",0)</f>
        <v>42756</v>
      </c>
      <c r="I1565" s="6">
        <f>Table6[[#This Row],['[Formatted'] Shipment Dates]]-Table6[[#This Row],[Order Dates]]</f>
        <v>9</v>
      </c>
      <c r="J1565" t="str">
        <f>_xlfn.XLOOKUP(Table6[[#This Row],[Product ID]],Product[Product ID],Product[Product Name],"ERROR",0)</f>
        <v>Singaporean Hokkien Fried Mee</v>
      </c>
      <c r="K1565" t="str">
        <f>_xlfn.XLOOKUP(Table6[[#This Row],[Product Name]],Product[Product Name],Product[Category],"ERROR",0)</f>
        <v xml:space="preserve">Grains/ Cereals </v>
      </c>
      <c r="L1565" t="str">
        <f>_xlfn.XLOOKUP(Table6[[#This Row],[Order ID]],Table5[OrderID],Table5[ShipmentMode],"Error",0)</f>
        <v>DHL Express</v>
      </c>
    </row>
    <row r="1566" spans="2:12">
      <c r="B1566">
        <v>1565</v>
      </c>
      <c r="C1566">
        <v>10845</v>
      </c>
      <c r="D1566" t="s">
        <v>801</v>
      </c>
      <c r="E1566">
        <v>60</v>
      </c>
      <c r="F1566" t="s">
        <v>1460</v>
      </c>
      <c r="G1566" s="1">
        <f>DATE(LEFT(Table6[[#This Row],[Shipment Date]],4), MID(Table6[[#This Row],[Shipment Date]],5,2), RIGHT(Table6[[#This Row],[Shipment Date]],2))</f>
        <v>42765</v>
      </c>
      <c r="H1566" s="9">
        <f>_xlfn.XLOOKUP(Table6[[#This Row],[Order ID]],Table5[OrderID],Table5[OrderDate],"Error",0)</f>
        <v>42756</v>
      </c>
      <c r="I1566" s="6">
        <f>Table6[[#This Row],['[Formatted'] Shipment Dates]]-Table6[[#This Row],[Order Dates]]</f>
        <v>9</v>
      </c>
      <c r="J1566" t="str">
        <f>_xlfn.XLOOKUP(Table6[[#This Row],[Product ID]],Product[Product ID],Product[Product Name],"ERROR",0)</f>
        <v>Escargots de Bourgogne</v>
      </c>
      <c r="K1566" t="str">
        <f>_xlfn.XLOOKUP(Table6[[#This Row],[Product Name]],Product[Product Name],Product[Category],"ERROR",0)</f>
        <v>Seafood</v>
      </c>
      <c r="L1566" t="str">
        <f>_xlfn.XLOOKUP(Table6[[#This Row],[Order ID]],Table5[OrderID],Table5[ShipmentMode],"Error",0)</f>
        <v>DHL Express</v>
      </c>
    </row>
    <row r="1567" spans="2:12">
      <c r="B1567">
        <v>1566</v>
      </c>
      <c r="C1567">
        <v>10845</v>
      </c>
      <c r="D1567" t="s">
        <v>819</v>
      </c>
      <c r="E1567">
        <v>48</v>
      </c>
      <c r="F1567" t="s">
        <v>1467</v>
      </c>
      <c r="G1567" s="1">
        <f>DATE(LEFT(Table6[[#This Row],[Shipment Date]],4), MID(Table6[[#This Row],[Shipment Date]],5,2), RIGHT(Table6[[#This Row],[Shipment Date]],2))</f>
        <v>42758</v>
      </c>
      <c r="H1567" s="9">
        <f>_xlfn.XLOOKUP(Table6[[#This Row],[Order ID]],Table5[OrderID],Table5[OrderDate],"Error",0)</f>
        <v>42756</v>
      </c>
      <c r="I1567" s="6">
        <f>Table6[[#This Row],['[Formatted'] Shipment Dates]]-Table6[[#This Row],[Order Dates]]</f>
        <v>2</v>
      </c>
      <c r="J1567" t="str">
        <f>_xlfn.XLOOKUP(Table6[[#This Row],[Product ID]],Product[Product ID],Product[Product Name],"ERROR",0)</f>
        <v>Wimmers gute Semmelknödel</v>
      </c>
      <c r="K1567" t="str">
        <f>_xlfn.XLOOKUP(Table6[[#This Row],[Product Name]],Product[Product Name],Product[Category],"ERROR",0)</f>
        <v xml:space="preserve">Grains/ Cereals </v>
      </c>
      <c r="L1567" t="str">
        <f>_xlfn.XLOOKUP(Table6[[#This Row],[Order ID]],Table5[OrderID],Table5[ShipmentMode],"Error",0)</f>
        <v>DHL Express</v>
      </c>
    </row>
    <row r="1568" spans="2:12">
      <c r="B1568">
        <v>1567</v>
      </c>
      <c r="C1568">
        <v>10846</v>
      </c>
      <c r="D1568" t="s">
        <v>660</v>
      </c>
      <c r="E1568">
        <v>21</v>
      </c>
      <c r="F1568" t="s">
        <v>1467</v>
      </c>
      <c r="G1568" s="1">
        <f>DATE(LEFT(Table6[[#This Row],[Shipment Date]],4), MID(Table6[[#This Row],[Shipment Date]],5,2), RIGHT(Table6[[#This Row],[Shipment Date]],2))</f>
        <v>42758</v>
      </c>
      <c r="H1568" s="9">
        <f>_xlfn.XLOOKUP(Table6[[#This Row],[Order ID]],Table5[OrderID],Table5[OrderDate],"Error",0)</f>
        <v>42757</v>
      </c>
      <c r="I1568" s="6">
        <f>Table6[[#This Row],['[Formatted'] Shipment Dates]]-Table6[[#This Row],[Order Dates]]</f>
        <v>1</v>
      </c>
      <c r="J1568" t="str">
        <f>_xlfn.XLOOKUP(Table6[[#This Row],[Product ID]],Product[Product ID],Product[Product Name],"ERROR",0)</f>
        <v>Chef Anton's Cajun Seasoning</v>
      </c>
      <c r="K1568" t="str">
        <f>_xlfn.XLOOKUP(Table6[[#This Row],[Product Name]],Product[Product Name],Product[Category],"ERROR",0)</f>
        <v>Condiments</v>
      </c>
      <c r="L1568" t="str">
        <f>_xlfn.XLOOKUP(Table6[[#This Row],[Order ID]],Table5[OrderID],Table5[ShipmentMode],"Error",0)</f>
        <v>UPS</v>
      </c>
    </row>
    <row r="1569" spans="2:12">
      <c r="B1569">
        <v>1568</v>
      </c>
      <c r="C1569">
        <v>10846</v>
      </c>
      <c r="D1569" t="s">
        <v>833</v>
      </c>
      <c r="E1569">
        <v>30</v>
      </c>
      <c r="F1569" t="s">
        <v>1467</v>
      </c>
      <c r="G1569" s="1">
        <f>DATE(LEFT(Table6[[#This Row],[Shipment Date]],4), MID(Table6[[#This Row],[Shipment Date]],5,2), RIGHT(Table6[[#This Row],[Shipment Date]],2))</f>
        <v>42758</v>
      </c>
      <c r="H1569" s="9">
        <f>_xlfn.XLOOKUP(Table6[[#This Row],[Order ID]],Table5[OrderID],Table5[OrderDate],"Error",0)</f>
        <v>42757</v>
      </c>
      <c r="I1569" s="6">
        <f>Table6[[#This Row],['[Formatted'] Shipment Dates]]-Table6[[#This Row],[Order Dates]]</f>
        <v>1</v>
      </c>
      <c r="J1569" t="str">
        <f>_xlfn.XLOOKUP(Table6[[#This Row],[Product ID]],Product[Product ID],Product[Product Name],"ERROR",0)</f>
        <v>Outback Lager</v>
      </c>
      <c r="K1569" t="str">
        <f>_xlfn.XLOOKUP(Table6[[#This Row],[Product Name]],Product[Product Name],Product[Category],"ERROR",0)</f>
        <v xml:space="preserve">Drinks </v>
      </c>
      <c r="L1569" t="str">
        <f>_xlfn.XLOOKUP(Table6[[#This Row],[Order ID]],Table5[OrderID],Table5[ShipmentMode],"Error",0)</f>
        <v>UPS</v>
      </c>
    </row>
    <row r="1570" spans="2:12">
      <c r="B1570">
        <v>1569</v>
      </c>
      <c r="C1570">
        <v>10846</v>
      </c>
      <c r="D1570" t="s">
        <v>842</v>
      </c>
      <c r="E1570">
        <v>20</v>
      </c>
      <c r="F1570" t="s">
        <v>1472</v>
      </c>
      <c r="G1570" s="1">
        <f>DATE(LEFT(Table6[[#This Row],[Shipment Date]],4), MID(Table6[[#This Row],[Shipment Date]],5,2), RIGHT(Table6[[#This Row],[Shipment Date]],2))</f>
        <v>42776</v>
      </c>
      <c r="H1570" s="9">
        <f>_xlfn.XLOOKUP(Table6[[#This Row],[Order ID]],Table5[OrderID],Table5[OrderDate],"Error",0)</f>
        <v>42757</v>
      </c>
      <c r="I1570" s="6">
        <f>Table6[[#This Row],['[Formatted'] Shipment Dates]]-Table6[[#This Row],[Order Dates]]</f>
        <v>19</v>
      </c>
      <c r="J1570" t="str">
        <f>_xlfn.XLOOKUP(Table6[[#This Row],[Product ID]],Product[Product ID],Product[Product Name],"ERROR",0)</f>
        <v>Longlife Tofu</v>
      </c>
      <c r="K1570" t="str">
        <f>_xlfn.XLOOKUP(Table6[[#This Row],[Product Name]],Product[Product Name],Product[Category],"ERROR",0)</f>
        <v xml:space="preserve">Produce </v>
      </c>
      <c r="L1570" t="str">
        <f>_xlfn.XLOOKUP(Table6[[#This Row],[Order ID]],Table5[OrderID],Table5[ShipmentMode],"Error",0)</f>
        <v>UPS</v>
      </c>
    </row>
    <row r="1571" spans="2:12">
      <c r="B1571">
        <v>1570</v>
      </c>
      <c r="C1571">
        <v>10847</v>
      </c>
      <c r="D1571" t="s">
        <v>648</v>
      </c>
      <c r="E1571">
        <v>80</v>
      </c>
      <c r="F1571" t="s">
        <v>1472</v>
      </c>
      <c r="G1571" s="1">
        <f>DATE(LEFT(Table6[[#This Row],[Shipment Date]],4), MID(Table6[[#This Row],[Shipment Date]],5,2), RIGHT(Table6[[#This Row],[Shipment Date]],2))</f>
        <v>42776</v>
      </c>
      <c r="H1571" s="9">
        <f>_xlfn.XLOOKUP(Table6[[#This Row],[Order ID]],Table5[OrderID],Table5[OrderDate],"Error",0)</f>
        <v>42757</v>
      </c>
      <c r="I1571" s="6">
        <f>Table6[[#This Row],['[Formatted'] Shipment Dates]]-Table6[[#This Row],[Order Dates]]</f>
        <v>19</v>
      </c>
      <c r="J1571" t="str">
        <f>_xlfn.XLOOKUP(Table6[[#This Row],[Product ID]],Product[Product ID],Product[Product Name],"ERROR",0)</f>
        <v>Chai</v>
      </c>
      <c r="K1571" t="str">
        <f>_xlfn.XLOOKUP(Table6[[#This Row],[Product Name]],Product[Product Name],Product[Category],"ERROR",0)</f>
        <v xml:space="preserve">Drinks </v>
      </c>
      <c r="L1571" t="str">
        <f>_xlfn.XLOOKUP(Table6[[#This Row],[Order ID]],Table5[OrderID],Table5[ShipmentMode],"Error",0)</f>
        <v>UPS</v>
      </c>
    </row>
    <row r="1572" spans="2:12">
      <c r="B1572">
        <v>1571</v>
      </c>
      <c r="C1572">
        <v>10847</v>
      </c>
      <c r="D1572" t="s">
        <v>698</v>
      </c>
      <c r="E1572">
        <v>12</v>
      </c>
      <c r="F1572" t="s">
        <v>1472</v>
      </c>
      <c r="G1572" s="1">
        <f>DATE(LEFT(Table6[[#This Row],[Shipment Date]],4), MID(Table6[[#This Row],[Shipment Date]],5,2), RIGHT(Table6[[#This Row],[Shipment Date]],2))</f>
        <v>42776</v>
      </c>
      <c r="H1572" s="9">
        <f>_xlfn.XLOOKUP(Table6[[#This Row],[Order ID]],Table5[OrderID],Table5[OrderDate],"Error",0)</f>
        <v>42757</v>
      </c>
      <c r="I1572" s="6">
        <f>Table6[[#This Row],['[Formatted'] Shipment Dates]]-Table6[[#This Row],[Order Dates]]</f>
        <v>19</v>
      </c>
      <c r="J1572" t="str">
        <f>_xlfn.XLOOKUP(Table6[[#This Row],[Product ID]],Product[Product ID],Product[Product Name],"ERROR",0)</f>
        <v>Teatime Chocolate Biscuits</v>
      </c>
      <c r="K1572" t="str">
        <f>_xlfn.XLOOKUP(Table6[[#This Row],[Product Name]],Product[Product Name],Product[Category],"ERROR",0)</f>
        <v>Desserts</v>
      </c>
      <c r="L1572" t="str">
        <f>_xlfn.XLOOKUP(Table6[[#This Row],[Order ID]],Table5[OrderID],Table5[ShipmentMode],"Error",0)</f>
        <v>UPS</v>
      </c>
    </row>
    <row r="1573" spans="2:12">
      <c r="B1573">
        <v>1572</v>
      </c>
      <c r="C1573">
        <v>10847</v>
      </c>
      <c r="D1573" t="s">
        <v>747</v>
      </c>
      <c r="E1573">
        <v>60</v>
      </c>
      <c r="F1573" t="s">
        <v>1472</v>
      </c>
      <c r="G1573" s="1">
        <f>DATE(LEFT(Table6[[#This Row],[Shipment Date]],4), MID(Table6[[#This Row],[Shipment Date]],5,2), RIGHT(Table6[[#This Row],[Shipment Date]],2))</f>
        <v>42776</v>
      </c>
      <c r="H1573" s="9">
        <f>_xlfn.XLOOKUP(Table6[[#This Row],[Order ID]],Table5[OrderID],Table5[OrderDate],"Error",0)</f>
        <v>42757</v>
      </c>
      <c r="I1573" s="6">
        <f>Table6[[#This Row],['[Formatted'] Shipment Dates]]-Table6[[#This Row],[Order Dates]]</f>
        <v>19</v>
      </c>
      <c r="J1573" t="str">
        <f>_xlfn.XLOOKUP(Table6[[#This Row],[Product ID]],Product[Product ID],Product[Product Name],"ERROR",0)</f>
        <v>Gravad lax</v>
      </c>
      <c r="K1573" t="str">
        <f>_xlfn.XLOOKUP(Table6[[#This Row],[Product Name]],Product[Product Name],Product[Category],"ERROR",0)</f>
        <v>Seafood</v>
      </c>
      <c r="L1573" t="str">
        <f>_xlfn.XLOOKUP(Table6[[#This Row],[Order ID]],Table5[OrderID],Table5[ShipmentMode],"Error",0)</f>
        <v>UPS</v>
      </c>
    </row>
    <row r="1574" spans="2:12">
      <c r="B1574">
        <v>1573</v>
      </c>
      <c r="C1574">
        <v>10847</v>
      </c>
      <c r="D1574" t="s">
        <v>767</v>
      </c>
      <c r="E1574">
        <v>36</v>
      </c>
      <c r="F1574" t="s">
        <v>1472</v>
      </c>
      <c r="G1574" s="1">
        <f>DATE(LEFT(Table6[[#This Row],[Shipment Date]],4), MID(Table6[[#This Row],[Shipment Date]],5,2), RIGHT(Table6[[#This Row],[Shipment Date]],2))</f>
        <v>42776</v>
      </c>
      <c r="H1574" s="9">
        <f>_xlfn.XLOOKUP(Table6[[#This Row],[Order ID]],Table5[OrderID],Table5[OrderDate],"Error",0)</f>
        <v>42757</v>
      </c>
      <c r="I1574" s="6">
        <f>Table6[[#This Row],['[Formatted'] Shipment Dates]]-Table6[[#This Row],[Order Dates]]</f>
        <v>19</v>
      </c>
      <c r="J1574" t="str">
        <f>_xlfn.XLOOKUP(Table6[[#This Row],[Product ID]],Product[Product ID],Product[Product Name],"ERROR",0)</f>
        <v>Rogede sild</v>
      </c>
      <c r="K1574" t="str">
        <f>_xlfn.XLOOKUP(Table6[[#This Row],[Product Name]],Product[Product Name],Product[Category],"ERROR",0)</f>
        <v>Seafood</v>
      </c>
      <c r="L1574" t="str">
        <f>_xlfn.XLOOKUP(Table6[[#This Row],[Order ID]],Table5[OrderID],Table5[ShipmentMode],"Error",0)</f>
        <v>UPS</v>
      </c>
    </row>
    <row r="1575" spans="2:12">
      <c r="B1575">
        <v>1574</v>
      </c>
      <c r="C1575">
        <v>10847</v>
      </c>
      <c r="D1575" t="s">
        <v>808</v>
      </c>
      <c r="E1575">
        <v>45</v>
      </c>
      <c r="F1575" t="s">
        <v>1472</v>
      </c>
      <c r="G1575" s="1">
        <f>DATE(LEFT(Table6[[#This Row],[Shipment Date]],4), MID(Table6[[#This Row],[Shipment Date]],5,2), RIGHT(Table6[[#This Row],[Shipment Date]],2))</f>
        <v>42776</v>
      </c>
      <c r="H1575" s="9">
        <f>_xlfn.XLOOKUP(Table6[[#This Row],[Order ID]],Table5[OrderID],Table5[OrderDate],"Error",0)</f>
        <v>42757</v>
      </c>
      <c r="I1575" s="6">
        <f>Table6[[#This Row],['[Formatted'] Shipment Dates]]-Table6[[#This Row],[Order Dates]]</f>
        <v>19</v>
      </c>
      <c r="J1575" t="str">
        <f>_xlfn.XLOOKUP(Table6[[#This Row],[Product ID]],Product[Product ID],Product[Product Name],"ERROR",0)</f>
        <v>Camembert Pierrot</v>
      </c>
      <c r="K1575" t="str">
        <f>_xlfn.XLOOKUP(Table6[[#This Row],[Product Name]],Product[Product Name],Product[Category],"ERROR",0)</f>
        <v>Dairy Products</v>
      </c>
      <c r="L1575" t="str">
        <f>_xlfn.XLOOKUP(Table6[[#This Row],[Order ID]],Table5[OrderID],Table5[ShipmentMode],"Error",0)</f>
        <v>UPS</v>
      </c>
    </row>
    <row r="1576" spans="2:12">
      <c r="B1576">
        <v>1575</v>
      </c>
      <c r="C1576">
        <v>10847</v>
      </c>
      <c r="D1576" t="s">
        <v>835</v>
      </c>
      <c r="E1576">
        <v>55</v>
      </c>
      <c r="F1576" t="s">
        <v>1470</v>
      </c>
      <c r="G1576" s="1">
        <f>DATE(LEFT(Table6[[#This Row],[Shipment Date]],4), MID(Table6[[#This Row],[Shipment Date]],5,2), RIGHT(Table6[[#This Row],[Shipment Date]],2))</f>
        <v>42764</v>
      </c>
      <c r="H1576" s="9">
        <f>_xlfn.XLOOKUP(Table6[[#This Row],[Order ID]],Table5[OrderID],Table5[OrderDate],"Error",0)</f>
        <v>42757</v>
      </c>
      <c r="I1576" s="6">
        <f>Table6[[#This Row],['[Formatted'] Shipment Dates]]-Table6[[#This Row],[Order Dates]]</f>
        <v>7</v>
      </c>
      <c r="J1576" t="str">
        <f>_xlfn.XLOOKUP(Table6[[#This Row],[Product ID]],Product[Product ID],Product[Product Name],"ERROR",0)</f>
        <v>Flotemysost</v>
      </c>
      <c r="K1576" t="str">
        <f>_xlfn.XLOOKUP(Table6[[#This Row],[Product Name]],Product[Product Name],Product[Category],"ERROR",0)</f>
        <v>Dairy Products</v>
      </c>
      <c r="L1576" t="str">
        <f>_xlfn.XLOOKUP(Table6[[#This Row],[Order ID]],Table5[OrderID],Table5[ShipmentMode],"Error",0)</f>
        <v>UPS</v>
      </c>
    </row>
    <row r="1577" spans="2:12">
      <c r="B1577">
        <v>1576</v>
      </c>
      <c r="C1577">
        <v>10848</v>
      </c>
      <c r="D1577" t="s">
        <v>664</v>
      </c>
      <c r="E1577">
        <v>30</v>
      </c>
      <c r="F1577" t="s">
        <v>1470</v>
      </c>
      <c r="G1577" s="1">
        <f>DATE(LEFT(Table6[[#This Row],[Shipment Date]],4), MID(Table6[[#This Row],[Shipment Date]],5,2), RIGHT(Table6[[#This Row],[Shipment Date]],2))</f>
        <v>42764</v>
      </c>
      <c r="H1577" s="9">
        <f>_xlfn.XLOOKUP(Table6[[#This Row],[Order ID]],Table5[OrderID],Table5[OrderDate],"Error",0)</f>
        <v>42758</v>
      </c>
      <c r="I1577" s="6">
        <f>Table6[[#This Row],['[Formatted'] Shipment Dates]]-Table6[[#This Row],[Order Dates]]</f>
        <v>6</v>
      </c>
      <c r="J1577" t="str">
        <f>_xlfn.XLOOKUP(Table6[[#This Row],[Product ID]],Product[Product ID],Product[Product Name],"ERROR",0)</f>
        <v>Chef Anton's Gumbo Mix</v>
      </c>
      <c r="K1577" t="str">
        <f>_xlfn.XLOOKUP(Table6[[#This Row],[Product Name]],Product[Product Name],Product[Category],"ERROR",0)</f>
        <v>Condiments</v>
      </c>
      <c r="L1577" t="str">
        <f>_xlfn.XLOOKUP(Table6[[#This Row],[Order ID]],Table5[OrderID],Table5[ShipmentMode],"Error",0)</f>
        <v>DHL</v>
      </c>
    </row>
    <row r="1578" spans="2:12">
      <c r="B1578">
        <v>1577</v>
      </c>
      <c r="C1578">
        <v>10848</v>
      </c>
      <c r="D1578" t="s">
        <v>674</v>
      </c>
      <c r="E1578">
        <v>3</v>
      </c>
      <c r="F1578" t="s">
        <v>1460</v>
      </c>
      <c r="G1578" s="1">
        <f>DATE(LEFT(Table6[[#This Row],[Shipment Date]],4), MID(Table6[[#This Row],[Shipment Date]],5,2), RIGHT(Table6[[#This Row],[Shipment Date]],2))</f>
        <v>42765</v>
      </c>
      <c r="H1578" s="9">
        <f>_xlfn.XLOOKUP(Table6[[#This Row],[Order ID]],Table5[OrderID],Table5[OrderDate],"Error",0)</f>
        <v>42758</v>
      </c>
      <c r="I1578" s="6">
        <f>Table6[[#This Row],['[Formatted'] Shipment Dates]]-Table6[[#This Row],[Order Dates]]</f>
        <v>7</v>
      </c>
      <c r="J1578" t="str">
        <f>_xlfn.XLOOKUP(Table6[[#This Row],[Product ID]],Product[Product ID],Product[Product Name],"ERROR",0)</f>
        <v>Mishi Kobe Niku</v>
      </c>
      <c r="K1578" t="str">
        <f>_xlfn.XLOOKUP(Table6[[#This Row],[Product Name]],Product[Product Name],Product[Category],"ERROR",0)</f>
        <v>Meat/ Poultry</v>
      </c>
      <c r="L1578" t="str">
        <f>_xlfn.XLOOKUP(Table6[[#This Row],[Order ID]],Table5[OrderID],Table5[ShipmentMode],"Error",0)</f>
        <v>DHL</v>
      </c>
    </row>
    <row r="1579" spans="2:12">
      <c r="B1579">
        <v>1578</v>
      </c>
      <c r="C1579">
        <v>10849</v>
      </c>
      <c r="D1579" t="s">
        <v>658</v>
      </c>
      <c r="E1579">
        <v>49</v>
      </c>
      <c r="F1579" t="s">
        <v>1460</v>
      </c>
      <c r="G1579" s="1">
        <f>DATE(LEFT(Table6[[#This Row],[Shipment Date]],4), MID(Table6[[#This Row],[Shipment Date]],5,2), RIGHT(Table6[[#This Row],[Shipment Date]],2))</f>
        <v>42765</v>
      </c>
      <c r="H1579" s="9">
        <f>_xlfn.XLOOKUP(Table6[[#This Row],[Order ID]],Table5[OrderID],Table5[OrderDate],"Error",0)</f>
        <v>42758</v>
      </c>
      <c r="I1579" s="6">
        <f>Table6[[#This Row],['[Formatted'] Shipment Dates]]-Table6[[#This Row],[Order Dates]]</f>
        <v>7</v>
      </c>
      <c r="J1579" t="str">
        <f>_xlfn.XLOOKUP(Table6[[#This Row],[Product ID]],Product[Product ID],Product[Product Name],"ERROR",0)</f>
        <v>Aniseed Syrup</v>
      </c>
      <c r="K1579" t="str">
        <f>_xlfn.XLOOKUP(Table6[[#This Row],[Product Name]],Product[Product Name],Product[Category],"ERROR",0)</f>
        <v>Condiments</v>
      </c>
      <c r="L1579" t="str">
        <f>_xlfn.XLOOKUP(Table6[[#This Row],[Order ID]],Table5[OrderID],Table5[ShipmentMode],"Error",0)</f>
        <v>DHL</v>
      </c>
    </row>
    <row r="1580" spans="2:12">
      <c r="B1580">
        <v>1579</v>
      </c>
      <c r="C1580">
        <v>10849</v>
      </c>
      <c r="D1580" t="s">
        <v>717</v>
      </c>
      <c r="E1580">
        <v>18</v>
      </c>
      <c r="F1580" t="s">
        <v>1460</v>
      </c>
      <c r="G1580" s="1">
        <f>DATE(LEFT(Table6[[#This Row],[Shipment Date]],4), MID(Table6[[#This Row],[Shipment Date]],5,2), RIGHT(Table6[[#This Row],[Shipment Date]],2))</f>
        <v>42765</v>
      </c>
      <c r="H1580" s="9">
        <f>_xlfn.XLOOKUP(Table6[[#This Row],[Order ID]],Table5[OrderID],Table5[OrderDate],"Error",0)</f>
        <v>42758</v>
      </c>
      <c r="I1580" s="6">
        <f>Table6[[#This Row],['[Formatted'] Shipment Dates]]-Table6[[#This Row],[Order Dates]]</f>
        <v>7</v>
      </c>
      <c r="J1580" t="str">
        <f>_xlfn.XLOOKUP(Table6[[#This Row],[Product ID]],Product[Product ID],Product[Product Name],"ERROR",0)</f>
        <v>Gumbär Gummibärchen</v>
      </c>
      <c r="K1580" t="str">
        <f>_xlfn.XLOOKUP(Table6[[#This Row],[Product Name]],Product[Product Name],Product[Category],"ERROR",0)</f>
        <v>Desserts</v>
      </c>
      <c r="L1580" t="str">
        <f>_xlfn.XLOOKUP(Table6[[#This Row],[Order ID]],Table5[OrderID],Table5[ShipmentMode],"Error",0)</f>
        <v>DHL</v>
      </c>
    </row>
    <row r="1581" spans="2:12">
      <c r="B1581">
        <v>1580</v>
      </c>
      <c r="C1581">
        <v>10850</v>
      </c>
      <c r="D1581" t="s">
        <v>714</v>
      </c>
      <c r="E1581">
        <v>20</v>
      </c>
      <c r="F1581" t="s">
        <v>1460</v>
      </c>
      <c r="G1581" s="1">
        <f>DATE(LEFT(Table6[[#This Row],[Shipment Date]],4), MID(Table6[[#This Row],[Shipment Date]],5,2), RIGHT(Table6[[#This Row],[Shipment Date]],2))</f>
        <v>42765</v>
      </c>
      <c r="H1581" s="9">
        <f>_xlfn.XLOOKUP(Table6[[#This Row],[Order ID]],Table5[OrderID],Table5[OrderDate],"Error",0)</f>
        <v>42758</v>
      </c>
      <c r="I1581" s="6">
        <f>Table6[[#This Row],['[Formatted'] Shipment Dates]]-Table6[[#This Row],[Order Dates]]</f>
        <v>7</v>
      </c>
      <c r="J1581" t="str">
        <f>_xlfn.XLOOKUP(Table6[[#This Row],[Product ID]],Product[Product ID],Product[Product Name],"ERROR",0)</f>
        <v>NuNuCa Nuß-Nougat-Creme</v>
      </c>
      <c r="K1581" t="str">
        <f>_xlfn.XLOOKUP(Table6[[#This Row],[Product Name]],Product[Product Name],Product[Category],"ERROR",0)</f>
        <v>Desserts</v>
      </c>
      <c r="L1581" t="str">
        <f>_xlfn.XLOOKUP(Table6[[#This Row],[Order ID]],Table5[OrderID],Table5[ShipmentMode],"Error",0)</f>
        <v>DHL Express</v>
      </c>
    </row>
    <row r="1582" spans="2:12">
      <c r="B1582">
        <v>1581</v>
      </c>
      <c r="C1582">
        <v>10850</v>
      </c>
      <c r="D1582" t="s">
        <v>736</v>
      </c>
      <c r="E1582">
        <v>4</v>
      </c>
      <c r="F1582" t="s">
        <v>1460</v>
      </c>
      <c r="G1582" s="1">
        <f>DATE(LEFT(Table6[[#This Row],[Shipment Date]],4), MID(Table6[[#This Row],[Shipment Date]],5,2), RIGHT(Table6[[#This Row],[Shipment Date]],2))</f>
        <v>42765</v>
      </c>
      <c r="H1582" s="9">
        <f>_xlfn.XLOOKUP(Table6[[#This Row],[Order ID]],Table5[OrderID],Table5[OrderDate],"Error",0)</f>
        <v>42758</v>
      </c>
      <c r="I1582" s="6">
        <f>Table6[[#This Row],['[Formatted'] Shipment Dates]]-Table6[[#This Row],[Order Dates]]</f>
        <v>7</v>
      </c>
      <c r="J1582" t="str">
        <f>_xlfn.XLOOKUP(Table6[[#This Row],[Product ID]],Product[Product ID],Product[Product Name],"ERROR",0)</f>
        <v>Geitost</v>
      </c>
      <c r="K1582" t="str">
        <f>_xlfn.XLOOKUP(Table6[[#This Row],[Product Name]],Product[Product Name],Product[Category],"ERROR",0)</f>
        <v>Dairy Products</v>
      </c>
      <c r="L1582" t="str">
        <f>_xlfn.XLOOKUP(Table6[[#This Row],[Order ID]],Table5[OrderID],Table5[ShipmentMode],"Error",0)</f>
        <v>DHL Express</v>
      </c>
    </row>
    <row r="1583" spans="2:12">
      <c r="B1583">
        <v>1582</v>
      </c>
      <c r="C1583">
        <v>10850</v>
      </c>
      <c r="D1583" t="s">
        <v>833</v>
      </c>
      <c r="E1583">
        <v>30</v>
      </c>
      <c r="F1583" t="s">
        <v>1473</v>
      </c>
      <c r="G1583" s="1">
        <f>DATE(LEFT(Table6[[#This Row],[Shipment Date]],4), MID(Table6[[#This Row],[Shipment Date]],5,2), RIGHT(Table6[[#This Row],[Shipment Date]],2))</f>
        <v>42768</v>
      </c>
      <c r="H1583" s="9">
        <f>_xlfn.XLOOKUP(Table6[[#This Row],[Order ID]],Table5[OrderID],Table5[OrderDate],"Error",0)</f>
        <v>42758</v>
      </c>
      <c r="I1583" s="6">
        <f>Table6[[#This Row],['[Formatted'] Shipment Dates]]-Table6[[#This Row],[Order Dates]]</f>
        <v>10</v>
      </c>
      <c r="J1583" t="str">
        <f>_xlfn.XLOOKUP(Table6[[#This Row],[Product ID]],Product[Product ID],Product[Product Name],"ERROR",0)</f>
        <v>Outback Lager</v>
      </c>
      <c r="K1583" t="str">
        <f>_xlfn.XLOOKUP(Table6[[#This Row],[Product Name]],Product[Product Name],Product[Category],"ERROR",0)</f>
        <v xml:space="preserve">Drinks </v>
      </c>
      <c r="L1583" t="str">
        <f>_xlfn.XLOOKUP(Table6[[#This Row],[Order ID]],Table5[OrderID],Table5[ShipmentMode],"Error",0)</f>
        <v>DHL Express</v>
      </c>
    </row>
    <row r="1584" spans="2:12">
      <c r="B1584">
        <v>1583</v>
      </c>
      <c r="C1584">
        <v>10851</v>
      </c>
      <c r="D1584" t="s">
        <v>653</v>
      </c>
      <c r="E1584">
        <v>5</v>
      </c>
      <c r="F1584" t="s">
        <v>1473</v>
      </c>
      <c r="G1584" s="1">
        <f>DATE(LEFT(Table6[[#This Row],[Shipment Date]],4), MID(Table6[[#This Row],[Shipment Date]],5,2), RIGHT(Table6[[#This Row],[Shipment Date]],2))</f>
        <v>42768</v>
      </c>
      <c r="H1584" s="9">
        <f>_xlfn.XLOOKUP(Table6[[#This Row],[Order ID]],Table5[OrderID],Table5[OrderDate],"Error",0)</f>
        <v>42761</v>
      </c>
      <c r="I1584" s="6">
        <f>Table6[[#This Row],['[Formatted'] Shipment Dates]]-Table6[[#This Row],[Order Dates]]</f>
        <v>7</v>
      </c>
      <c r="J1584" t="str">
        <f>_xlfn.XLOOKUP(Table6[[#This Row],[Product ID]],Product[Product ID],Product[Product Name],"ERROR",0)</f>
        <v>Chang</v>
      </c>
      <c r="K1584" t="str">
        <f>_xlfn.XLOOKUP(Table6[[#This Row],[Product Name]],Product[Product Name],Product[Category],"ERROR",0)</f>
        <v xml:space="preserve">Drinks </v>
      </c>
      <c r="L1584" t="str">
        <f>_xlfn.XLOOKUP(Table6[[#This Row],[Order ID]],Table5[OrderID],Table5[ShipmentMode],"Error",0)</f>
        <v>DHL Express</v>
      </c>
    </row>
    <row r="1585" spans="2:12">
      <c r="B1585">
        <v>1584</v>
      </c>
      <c r="C1585">
        <v>10851</v>
      </c>
      <c r="D1585" t="s">
        <v>714</v>
      </c>
      <c r="E1585">
        <v>10</v>
      </c>
      <c r="F1585" t="s">
        <v>1473</v>
      </c>
      <c r="G1585" s="1">
        <f>DATE(LEFT(Table6[[#This Row],[Shipment Date]],4), MID(Table6[[#This Row],[Shipment Date]],5,2), RIGHT(Table6[[#This Row],[Shipment Date]],2))</f>
        <v>42768</v>
      </c>
      <c r="H1585" s="9">
        <f>_xlfn.XLOOKUP(Table6[[#This Row],[Order ID]],Table5[OrderID],Table5[OrderDate],"Error",0)</f>
        <v>42761</v>
      </c>
      <c r="I1585" s="6">
        <f>Table6[[#This Row],['[Formatted'] Shipment Dates]]-Table6[[#This Row],[Order Dates]]</f>
        <v>7</v>
      </c>
      <c r="J1585" t="str">
        <f>_xlfn.XLOOKUP(Table6[[#This Row],[Product ID]],Product[Product ID],Product[Product Name],"ERROR",0)</f>
        <v>NuNuCa Nuß-Nougat-Creme</v>
      </c>
      <c r="K1585" t="str">
        <f>_xlfn.XLOOKUP(Table6[[#This Row],[Product Name]],Product[Product Name],Product[Category],"ERROR",0)</f>
        <v>Desserts</v>
      </c>
      <c r="L1585" t="str">
        <f>_xlfn.XLOOKUP(Table6[[#This Row],[Order ID]],Table5[OrderID],Table5[ShipmentMode],"Error",0)</f>
        <v>DHL Express</v>
      </c>
    </row>
    <row r="1586" spans="2:12">
      <c r="B1586">
        <v>1585</v>
      </c>
      <c r="C1586">
        <v>10851</v>
      </c>
      <c r="D1586" t="s">
        <v>799</v>
      </c>
      <c r="E1586">
        <v>10</v>
      </c>
      <c r="F1586" t="s">
        <v>1473</v>
      </c>
      <c r="G1586" s="1">
        <f>DATE(LEFT(Table6[[#This Row],[Shipment Date]],4), MID(Table6[[#This Row],[Shipment Date]],5,2), RIGHT(Table6[[#This Row],[Shipment Date]],2))</f>
        <v>42768</v>
      </c>
      <c r="H1586" s="9">
        <f>_xlfn.XLOOKUP(Table6[[#This Row],[Order ID]],Table5[OrderID],Table5[OrderDate],"Error",0)</f>
        <v>42761</v>
      </c>
      <c r="I1586" s="6">
        <f>Table6[[#This Row],['[Formatted'] Shipment Dates]]-Table6[[#This Row],[Order Dates]]</f>
        <v>7</v>
      </c>
      <c r="J1586" t="str">
        <f>_xlfn.XLOOKUP(Table6[[#This Row],[Product ID]],Product[Product ID],Product[Product Name],"ERROR",0)</f>
        <v>Ravioli Angelo</v>
      </c>
      <c r="K1586" t="str">
        <f>_xlfn.XLOOKUP(Table6[[#This Row],[Product Name]],Product[Product Name],Product[Category],"ERROR",0)</f>
        <v xml:space="preserve">Grains/ Cereals </v>
      </c>
      <c r="L1586" t="str">
        <f>_xlfn.XLOOKUP(Table6[[#This Row],[Order ID]],Table5[OrderID],Table5[ShipmentMode],"Error",0)</f>
        <v>DHL Express</v>
      </c>
    </row>
    <row r="1587" spans="2:12">
      <c r="B1587">
        <v>1586</v>
      </c>
      <c r="C1587">
        <v>10851</v>
      </c>
      <c r="D1587" t="s">
        <v>804</v>
      </c>
      <c r="E1587">
        <v>42</v>
      </c>
      <c r="F1587" t="s">
        <v>1460</v>
      </c>
      <c r="G1587" s="1">
        <f>DATE(LEFT(Table6[[#This Row],[Shipment Date]],4), MID(Table6[[#This Row],[Shipment Date]],5,2), RIGHT(Table6[[#This Row],[Shipment Date]],2))</f>
        <v>42765</v>
      </c>
      <c r="H1587" s="9">
        <f>_xlfn.XLOOKUP(Table6[[#This Row],[Order ID]],Table5[OrderID],Table5[OrderDate],"Error",0)</f>
        <v>42761</v>
      </c>
      <c r="I1587" s="6">
        <f>Table6[[#This Row],['[Formatted'] Shipment Dates]]-Table6[[#This Row],[Order Dates]]</f>
        <v>4</v>
      </c>
      <c r="J1587" t="str">
        <f>_xlfn.XLOOKUP(Table6[[#This Row],[Product ID]],Product[Product ID],Product[Product Name],"ERROR",0)</f>
        <v>Raclette Courdavault</v>
      </c>
      <c r="K1587" t="str">
        <f>_xlfn.XLOOKUP(Table6[[#This Row],[Product Name]],Product[Product Name],Product[Category],"ERROR",0)</f>
        <v>Dairy Products</v>
      </c>
      <c r="L1587" t="str">
        <f>_xlfn.XLOOKUP(Table6[[#This Row],[Order ID]],Table5[OrderID],Table5[ShipmentMode],"Error",0)</f>
        <v>DHL Express</v>
      </c>
    </row>
    <row r="1588" spans="2:12">
      <c r="B1588">
        <v>1587</v>
      </c>
      <c r="C1588">
        <v>10852</v>
      </c>
      <c r="D1588" t="s">
        <v>653</v>
      </c>
      <c r="E1588">
        <v>15</v>
      </c>
      <c r="F1588" t="s">
        <v>1460</v>
      </c>
      <c r="G1588" s="1">
        <f>DATE(LEFT(Table6[[#This Row],[Shipment Date]],4), MID(Table6[[#This Row],[Shipment Date]],5,2), RIGHT(Table6[[#This Row],[Shipment Date]],2))</f>
        <v>42765</v>
      </c>
      <c r="H1588" s="9">
        <f>_xlfn.XLOOKUP(Table6[[#This Row],[Order ID]],Table5[OrderID],Table5[OrderDate],"Error",0)</f>
        <v>42761</v>
      </c>
      <c r="I1588" s="6">
        <f>Table6[[#This Row],['[Formatted'] Shipment Dates]]-Table6[[#This Row],[Order Dates]]</f>
        <v>4</v>
      </c>
      <c r="J1588" t="str">
        <f>_xlfn.XLOOKUP(Table6[[#This Row],[Product ID]],Product[Product ID],Product[Product Name],"ERROR",0)</f>
        <v>Chang</v>
      </c>
      <c r="K1588" t="str">
        <f>_xlfn.XLOOKUP(Table6[[#This Row],[Product Name]],Product[Product Name],Product[Category],"ERROR",0)</f>
        <v xml:space="preserve">Drinks </v>
      </c>
      <c r="L1588" t="str">
        <f>_xlfn.XLOOKUP(Table6[[#This Row],[Order ID]],Table5[OrderID],Table5[ShipmentMode],"Error",0)</f>
        <v>DHL Express</v>
      </c>
    </row>
    <row r="1589" spans="2:12">
      <c r="B1589">
        <v>1588</v>
      </c>
      <c r="C1589">
        <v>10852</v>
      </c>
      <c r="D1589" t="s">
        <v>694</v>
      </c>
      <c r="E1589">
        <v>6</v>
      </c>
      <c r="F1589" t="s">
        <v>1460</v>
      </c>
      <c r="G1589" s="1">
        <f>DATE(LEFT(Table6[[#This Row],[Shipment Date]],4), MID(Table6[[#This Row],[Shipment Date]],5,2), RIGHT(Table6[[#This Row],[Shipment Date]],2))</f>
        <v>42765</v>
      </c>
      <c r="H1589" s="9">
        <f>_xlfn.XLOOKUP(Table6[[#This Row],[Order ID]],Table5[OrderID],Table5[OrderDate],"Error",0)</f>
        <v>42761</v>
      </c>
      <c r="I1589" s="6">
        <f>Table6[[#This Row],['[Formatted'] Shipment Dates]]-Table6[[#This Row],[Order Dates]]</f>
        <v>4</v>
      </c>
      <c r="J1589" t="str">
        <f>_xlfn.XLOOKUP(Table6[[#This Row],[Product ID]],Product[Product ID],Product[Product Name],"ERROR",0)</f>
        <v>Alice Mutton</v>
      </c>
      <c r="K1589" t="str">
        <f>_xlfn.XLOOKUP(Table6[[#This Row],[Product Name]],Product[Product Name],Product[Category],"ERROR",0)</f>
        <v>Meat/ Poultry</v>
      </c>
      <c r="L1589" t="str">
        <f>_xlfn.XLOOKUP(Table6[[#This Row],[Order ID]],Table5[OrderID],Table5[ShipmentMode],"Error",0)</f>
        <v>DHL Express</v>
      </c>
    </row>
    <row r="1590" spans="2:12">
      <c r="B1590">
        <v>1589</v>
      </c>
      <c r="C1590">
        <v>10852</v>
      </c>
      <c r="D1590" t="s">
        <v>813</v>
      </c>
      <c r="E1590">
        <v>50</v>
      </c>
      <c r="F1590" t="s">
        <v>1474</v>
      </c>
      <c r="G1590" s="1">
        <f>DATE(LEFT(Table6[[#This Row],[Shipment Date]],4), MID(Table6[[#This Row],[Shipment Date]],5,2), RIGHT(Table6[[#This Row],[Shipment Date]],2))</f>
        <v>42769</v>
      </c>
      <c r="H1590" s="9">
        <f>_xlfn.XLOOKUP(Table6[[#This Row],[Order ID]],Table5[OrderID],Table5[OrderDate],"Error",0)</f>
        <v>42761</v>
      </c>
      <c r="I1590" s="6">
        <f>Table6[[#This Row],['[Formatted'] Shipment Dates]]-Table6[[#This Row],[Order Dates]]</f>
        <v>8</v>
      </c>
      <c r="J1590" t="str">
        <f>_xlfn.XLOOKUP(Table6[[#This Row],[Product ID]],Product[Product ID],Product[Product Name],"ERROR",0)</f>
        <v>Tarte au sucre</v>
      </c>
      <c r="K1590" t="str">
        <f>_xlfn.XLOOKUP(Table6[[#This Row],[Product Name]],Product[Product Name],Product[Category],"ERROR",0)</f>
        <v>Desserts</v>
      </c>
      <c r="L1590" t="str">
        <f>_xlfn.XLOOKUP(Table6[[#This Row],[Order ID]],Table5[OrderID],Table5[ShipmentMode],"Error",0)</f>
        <v>DHL Express</v>
      </c>
    </row>
    <row r="1591" spans="2:12">
      <c r="B1591">
        <v>1590</v>
      </c>
      <c r="C1591">
        <v>10853</v>
      </c>
      <c r="D1591" t="s">
        <v>696</v>
      </c>
      <c r="E1591">
        <v>10</v>
      </c>
      <c r="F1591" t="s">
        <v>1475</v>
      </c>
      <c r="G1591" s="1">
        <f>DATE(LEFT(Table6[[#This Row],[Shipment Date]],4), MID(Table6[[#This Row],[Shipment Date]],5,2), RIGHT(Table6[[#This Row],[Shipment Date]],2))</f>
        <v>42771</v>
      </c>
      <c r="H1591" s="9">
        <f>_xlfn.XLOOKUP(Table6[[#This Row],[Order ID]],Table5[OrderID],Table5[OrderDate],"Error",0)</f>
        <v>42762</v>
      </c>
      <c r="I1591" s="6">
        <f>Table6[[#This Row],['[Formatted'] Shipment Dates]]-Table6[[#This Row],[Order Dates]]</f>
        <v>9</v>
      </c>
      <c r="J1591" t="str">
        <f>_xlfn.XLOOKUP(Table6[[#This Row],[Product ID]],Product[Product ID],Product[Product Name],"ERROR",0)</f>
        <v>Carnarvon Tigers</v>
      </c>
      <c r="K1591" t="str">
        <f>_xlfn.XLOOKUP(Table6[[#This Row],[Product Name]],Product[Product Name],Product[Category],"ERROR",0)</f>
        <v>Seafood</v>
      </c>
      <c r="L1591" t="str">
        <f>_xlfn.XLOOKUP(Table6[[#This Row],[Order ID]],Table5[OrderID],Table5[ShipmentMode],"Error",0)</f>
        <v>DHL</v>
      </c>
    </row>
    <row r="1592" spans="2:12">
      <c r="B1592">
        <v>1591</v>
      </c>
      <c r="C1592">
        <v>10854</v>
      </c>
      <c r="D1592" t="s">
        <v>677</v>
      </c>
      <c r="E1592">
        <v>100</v>
      </c>
      <c r="F1592" t="s">
        <v>1475</v>
      </c>
      <c r="G1592" s="1">
        <f>DATE(LEFT(Table6[[#This Row],[Shipment Date]],4), MID(Table6[[#This Row],[Shipment Date]],5,2), RIGHT(Table6[[#This Row],[Shipment Date]],2))</f>
        <v>42771</v>
      </c>
      <c r="H1592" s="9">
        <f>_xlfn.XLOOKUP(Table6[[#This Row],[Order ID]],Table5[OrderID],Table5[OrderDate],"Error",0)</f>
        <v>42762</v>
      </c>
      <c r="I1592" s="6">
        <f>Table6[[#This Row],['[Formatted'] Shipment Dates]]-Table6[[#This Row],[Order Dates]]</f>
        <v>9</v>
      </c>
      <c r="J1592" t="str">
        <f>_xlfn.XLOOKUP(Table6[[#This Row],[Product ID]],Product[Product ID],Product[Product Name],"ERROR",0)</f>
        <v>Ikura</v>
      </c>
      <c r="K1592" t="str">
        <f>_xlfn.XLOOKUP(Table6[[#This Row],[Product Name]],Product[Product Name],Product[Category],"ERROR",0)</f>
        <v>Seafood</v>
      </c>
      <c r="L1592" t="str">
        <f>_xlfn.XLOOKUP(Table6[[#This Row],[Order ID]],Table5[OrderID],Table5[ShipmentMode],"Error",0)</f>
        <v>DHL</v>
      </c>
    </row>
    <row r="1593" spans="2:12">
      <c r="B1593">
        <v>1592</v>
      </c>
      <c r="C1593">
        <v>10854</v>
      </c>
      <c r="D1593" t="s">
        <v>684</v>
      </c>
      <c r="E1593">
        <v>65</v>
      </c>
      <c r="F1593" t="s">
        <v>1462</v>
      </c>
      <c r="G1593" s="1">
        <f>DATE(LEFT(Table6[[#This Row],[Shipment Date]],4), MID(Table6[[#This Row],[Shipment Date]],5,2), RIGHT(Table6[[#This Row],[Shipment Date]],2))</f>
        <v>42770</v>
      </c>
      <c r="H1593" s="9">
        <f>_xlfn.XLOOKUP(Table6[[#This Row],[Order ID]],Table5[OrderID],Table5[OrderDate],"Error",0)</f>
        <v>42762</v>
      </c>
      <c r="I1593" s="6">
        <f>Table6[[#This Row],['[Formatted'] Shipment Dates]]-Table6[[#This Row],[Order Dates]]</f>
        <v>8</v>
      </c>
      <c r="J1593" t="str">
        <f>_xlfn.XLOOKUP(Table6[[#This Row],[Product ID]],Product[Product ID],Product[Product Name],"ERROR",0)</f>
        <v>Konbu</v>
      </c>
      <c r="K1593" t="str">
        <f>_xlfn.XLOOKUP(Table6[[#This Row],[Product Name]],Product[Product Name],Product[Category],"ERROR",0)</f>
        <v>Seafood</v>
      </c>
      <c r="L1593" t="str">
        <f>_xlfn.XLOOKUP(Table6[[#This Row],[Order ID]],Table5[OrderID],Table5[ShipmentMode],"Error",0)</f>
        <v>DHL</v>
      </c>
    </row>
    <row r="1594" spans="2:12">
      <c r="B1594">
        <v>1593</v>
      </c>
      <c r="C1594">
        <v>10855</v>
      </c>
      <c r="D1594" t="s">
        <v>691</v>
      </c>
      <c r="E1594">
        <v>50</v>
      </c>
      <c r="F1594" t="s">
        <v>1462</v>
      </c>
      <c r="G1594" s="1">
        <f>DATE(LEFT(Table6[[#This Row],[Shipment Date]],4), MID(Table6[[#This Row],[Shipment Date]],5,2), RIGHT(Table6[[#This Row],[Shipment Date]],2))</f>
        <v>42770</v>
      </c>
      <c r="H1594" s="9">
        <f>_xlfn.XLOOKUP(Table6[[#This Row],[Order ID]],Table5[OrderID],Table5[OrderDate],"Error",0)</f>
        <v>42762</v>
      </c>
      <c r="I1594" s="6">
        <f>Table6[[#This Row],['[Formatted'] Shipment Dates]]-Table6[[#This Row],[Order Dates]]</f>
        <v>8</v>
      </c>
      <c r="J1594" t="str">
        <f>_xlfn.XLOOKUP(Table6[[#This Row],[Product ID]],Product[Product ID],Product[Product Name],"ERROR",0)</f>
        <v>Pavlova</v>
      </c>
      <c r="K1594" t="str">
        <f>_xlfn.XLOOKUP(Table6[[#This Row],[Product Name]],Product[Product Name],Product[Category],"ERROR",0)</f>
        <v>Desserts</v>
      </c>
      <c r="L1594" t="str">
        <f>_xlfn.XLOOKUP(Table6[[#This Row],[Order ID]],Table5[OrderID],Table5[ShipmentMode],"Error",0)</f>
        <v>DHL Express</v>
      </c>
    </row>
    <row r="1595" spans="2:12">
      <c r="B1595">
        <v>1594</v>
      </c>
      <c r="C1595">
        <v>10855</v>
      </c>
      <c r="D1595" t="s">
        <v>731</v>
      </c>
      <c r="E1595">
        <v>14</v>
      </c>
      <c r="F1595" t="s">
        <v>1462</v>
      </c>
      <c r="G1595" s="1">
        <f>DATE(LEFT(Table6[[#This Row],[Shipment Date]],4), MID(Table6[[#This Row],[Shipment Date]],5,2), RIGHT(Table6[[#This Row],[Shipment Date]],2))</f>
        <v>42770</v>
      </c>
      <c r="H1595" s="9">
        <f>_xlfn.XLOOKUP(Table6[[#This Row],[Order ID]],Table5[OrderID],Table5[OrderDate],"Error",0)</f>
        <v>42762</v>
      </c>
      <c r="I1595" s="6">
        <f>Table6[[#This Row],['[Formatted'] Shipment Dates]]-Table6[[#This Row],[Order Dates]]</f>
        <v>8</v>
      </c>
      <c r="J1595" t="str">
        <f>_xlfn.XLOOKUP(Table6[[#This Row],[Product ID]],Product[Product ID],Product[Product Name],"ERROR",0)</f>
        <v>Gorgonzola Telino</v>
      </c>
      <c r="K1595" t="str">
        <f>_xlfn.XLOOKUP(Table6[[#This Row],[Product Name]],Product[Product Name],Product[Category],"ERROR",0)</f>
        <v>Dairy Products</v>
      </c>
      <c r="L1595" t="str">
        <f>_xlfn.XLOOKUP(Table6[[#This Row],[Order ID]],Table5[OrderID],Table5[ShipmentMode],"Error",0)</f>
        <v>DHL Express</v>
      </c>
    </row>
    <row r="1596" spans="2:12">
      <c r="B1596">
        <v>1595</v>
      </c>
      <c r="C1596">
        <v>10855</v>
      </c>
      <c r="D1596" t="s">
        <v>796</v>
      </c>
      <c r="E1596">
        <v>24</v>
      </c>
      <c r="F1596" t="s">
        <v>1462</v>
      </c>
      <c r="G1596" s="1">
        <f>DATE(LEFT(Table6[[#This Row],[Shipment Date]],4), MID(Table6[[#This Row],[Shipment Date]],5,2), RIGHT(Table6[[#This Row],[Shipment Date]],2))</f>
        <v>42770</v>
      </c>
      <c r="H1596" s="9">
        <f>_xlfn.XLOOKUP(Table6[[#This Row],[Order ID]],Table5[OrderID],Table5[OrderDate],"Error",0)</f>
        <v>42762</v>
      </c>
      <c r="I1596" s="6">
        <f>Table6[[#This Row],['[Formatted'] Shipment Dates]]-Table6[[#This Row],[Order Dates]]</f>
        <v>8</v>
      </c>
      <c r="J1596" t="str">
        <f>_xlfn.XLOOKUP(Table6[[#This Row],[Product ID]],Product[Product ID],Product[Product Name],"ERROR",0)</f>
        <v>Gnocchi di nonna Alice</v>
      </c>
      <c r="K1596" t="str">
        <f>_xlfn.XLOOKUP(Table6[[#This Row],[Product Name]],Product[Product Name],Product[Category],"ERROR",0)</f>
        <v xml:space="preserve">Grains/ Cereals </v>
      </c>
      <c r="L1596" t="str">
        <f>_xlfn.XLOOKUP(Table6[[#This Row],[Order ID]],Table5[OrderID],Table5[ShipmentMode],"Error",0)</f>
        <v>DHL Express</v>
      </c>
    </row>
    <row r="1597" spans="2:12">
      <c r="B1597">
        <v>1596</v>
      </c>
      <c r="C1597">
        <v>10855</v>
      </c>
      <c r="D1597" t="s">
        <v>821</v>
      </c>
      <c r="E1597">
        <v>15</v>
      </c>
      <c r="F1597" t="s">
        <v>1472</v>
      </c>
      <c r="G1597" s="1">
        <f>DATE(LEFT(Table6[[#This Row],[Shipment Date]],4), MID(Table6[[#This Row],[Shipment Date]],5,2), RIGHT(Table6[[#This Row],[Shipment Date]],2))</f>
        <v>42776</v>
      </c>
      <c r="H1597" s="9">
        <f>_xlfn.XLOOKUP(Table6[[#This Row],[Order ID]],Table5[OrderID],Table5[OrderDate],"Error",0)</f>
        <v>42762</v>
      </c>
      <c r="I1597" s="6">
        <f>Table6[[#This Row],['[Formatted'] Shipment Dates]]-Table6[[#This Row],[Order Dates]]</f>
        <v>14</v>
      </c>
      <c r="J1597" t="str">
        <f>_xlfn.XLOOKUP(Table6[[#This Row],[Product ID]],Product[Product ID],Product[Product Name],"ERROR",0)</f>
        <v>Louisiana Fiery Hot Pepper Sauce</v>
      </c>
      <c r="K1597" t="str">
        <f>_xlfn.XLOOKUP(Table6[[#This Row],[Product Name]],Product[Product Name],Product[Category],"ERROR",0)</f>
        <v>Condiments</v>
      </c>
      <c r="L1597" t="str">
        <f>_xlfn.XLOOKUP(Table6[[#This Row],[Order ID]],Table5[OrderID],Table5[ShipmentMode],"Error",0)</f>
        <v>DHL Express</v>
      </c>
    </row>
    <row r="1598" spans="2:12">
      <c r="B1598">
        <v>1597</v>
      </c>
      <c r="C1598">
        <v>10856</v>
      </c>
      <c r="D1598" t="s">
        <v>653</v>
      </c>
      <c r="E1598">
        <v>20</v>
      </c>
      <c r="F1598" t="s">
        <v>1472</v>
      </c>
      <c r="G1598" s="1">
        <f>DATE(LEFT(Table6[[#This Row],[Shipment Date]],4), MID(Table6[[#This Row],[Shipment Date]],5,2), RIGHT(Table6[[#This Row],[Shipment Date]],2))</f>
        <v>42776</v>
      </c>
      <c r="H1598" s="9">
        <f>_xlfn.XLOOKUP(Table6[[#This Row],[Order ID]],Table5[OrderID],Table5[OrderDate],"Error",0)</f>
        <v>42763</v>
      </c>
      <c r="I1598" s="6">
        <f>Table6[[#This Row],['[Formatted'] Shipment Dates]]-Table6[[#This Row],[Order Dates]]</f>
        <v>13</v>
      </c>
      <c r="J1598" t="str">
        <f>_xlfn.XLOOKUP(Table6[[#This Row],[Product ID]],Product[Product ID],Product[Product Name],"ERROR",0)</f>
        <v>Chang</v>
      </c>
      <c r="K1598" t="str">
        <f>_xlfn.XLOOKUP(Table6[[#This Row],[Product Name]],Product[Product Name],Product[Category],"ERROR",0)</f>
        <v xml:space="preserve">Drinks </v>
      </c>
      <c r="L1598" t="str">
        <f>_xlfn.XLOOKUP(Table6[[#This Row],[Order ID]],Table5[OrderID],Table5[ShipmentMode],"Error",0)</f>
        <v>DHL</v>
      </c>
    </row>
    <row r="1599" spans="2:12">
      <c r="B1599">
        <v>1598</v>
      </c>
      <c r="C1599">
        <v>10856</v>
      </c>
      <c r="D1599" t="s">
        <v>759</v>
      </c>
      <c r="E1599">
        <v>20</v>
      </c>
      <c r="F1599" t="s">
        <v>1466</v>
      </c>
      <c r="G1599" s="1">
        <f>DATE(LEFT(Table6[[#This Row],[Shipment Date]],4), MID(Table6[[#This Row],[Shipment Date]],5,2), RIGHT(Table6[[#This Row],[Shipment Date]],2))</f>
        <v>42772</v>
      </c>
      <c r="H1599" s="9">
        <f>_xlfn.XLOOKUP(Table6[[#This Row],[Order ID]],Table5[OrderID],Table5[OrderDate],"Error",0)</f>
        <v>42763</v>
      </c>
      <c r="I1599" s="6">
        <f>Table6[[#This Row],['[Formatted'] Shipment Dates]]-Table6[[#This Row],[Order Dates]]</f>
        <v>9</v>
      </c>
      <c r="J1599" t="str">
        <f>_xlfn.XLOOKUP(Table6[[#This Row],[Product ID]],Product[Product ID],Product[Product Name],"ERROR",0)</f>
        <v>Singaporean Hokkien Fried Mee</v>
      </c>
      <c r="K1599" t="str">
        <f>_xlfn.XLOOKUP(Table6[[#This Row],[Product Name]],Product[Product Name],Product[Category],"ERROR",0)</f>
        <v xml:space="preserve">Grains/ Cereals </v>
      </c>
      <c r="L1599" t="str">
        <f>_xlfn.XLOOKUP(Table6[[#This Row],[Order ID]],Table5[OrderID],Table5[ShipmentMode],"Error",0)</f>
        <v>DHL</v>
      </c>
    </row>
    <row r="1600" spans="2:12">
      <c r="B1600">
        <v>1599</v>
      </c>
      <c r="C1600">
        <v>10857</v>
      </c>
      <c r="D1600" t="s">
        <v>658</v>
      </c>
      <c r="E1600">
        <v>30</v>
      </c>
      <c r="F1600" t="s">
        <v>1466</v>
      </c>
      <c r="G1600" s="1">
        <f>DATE(LEFT(Table6[[#This Row],[Shipment Date]],4), MID(Table6[[#This Row],[Shipment Date]],5,2), RIGHT(Table6[[#This Row],[Shipment Date]],2))</f>
        <v>42772</v>
      </c>
      <c r="H1600" s="9">
        <f>_xlfn.XLOOKUP(Table6[[#This Row],[Order ID]],Table5[OrderID],Table5[OrderDate],"Error",0)</f>
        <v>42763</v>
      </c>
      <c r="I1600" s="6">
        <f>Table6[[#This Row],['[Formatted'] Shipment Dates]]-Table6[[#This Row],[Order Dates]]</f>
        <v>9</v>
      </c>
      <c r="J1600" t="str">
        <f>_xlfn.XLOOKUP(Table6[[#This Row],[Product ID]],Product[Product ID],Product[Product Name],"ERROR",0)</f>
        <v>Aniseed Syrup</v>
      </c>
      <c r="K1600" t="str">
        <f>_xlfn.XLOOKUP(Table6[[#This Row],[Product Name]],Product[Product Name],Product[Category],"ERROR",0)</f>
        <v>Condiments</v>
      </c>
      <c r="L1600" t="str">
        <f>_xlfn.XLOOKUP(Table6[[#This Row],[Order ID]],Table5[OrderID],Table5[ShipmentMode],"Error",0)</f>
        <v>DHL</v>
      </c>
    </row>
    <row r="1601" spans="2:12">
      <c r="B1601">
        <v>1600</v>
      </c>
      <c r="C1601">
        <v>10857</v>
      </c>
      <c r="D1601" t="s">
        <v>717</v>
      </c>
      <c r="E1601">
        <v>35</v>
      </c>
      <c r="F1601" t="s">
        <v>1466</v>
      </c>
      <c r="G1601" s="1">
        <f>DATE(LEFT(Table6[[#This Row],[Shipment Date]],4), MID(Table6[[#This Row],[Shipment Date]],5,2), RIGHT(Table6[[#This Row],[Shipment Date]],2))</f>
        <v>42772</v>
      </c>
      <c r="H1601" s="9">
        <f>_xlfn.XLOOKUP(Table6[[#This Row],[Order ID]],Table5[OrderID],Table5[OrderDate],"Error",0)</f>
        <v>42763</v>
      </c>
      <c r="I1601" s="6">
        <f>Table6[[#This Row],['[Formatted'] Shipment Dates]]-Table6[[#This Row],[Order Dates]]</f>
        <v>9</v>
      </c>
      <c r="J1601" t="str">
        <f>_xlfn.XLOOKUP(Table6[[#This Row],[Product ID]],Product[Product ID],Product[Product Name],"ERROR",0)</f>
        <v>Gumbär Gummibärchen</v>
      </c>
      <c r="K1601" t="str">
        <f>_xlfn.XLOOKUP(Table6[[#This Row],[Product Name]],Product[Product Name],Product[Category],"ERROR",0)</f>
        <v>Desserts</v>
      </c>
      <c r="L1601" t="str">
        <f>_xlfn.XLOOKUP(Table6[[#This Row],[Order ID]],Table5[OrderID],Table5[ShipmentMode],"Error",0)</f>
        <v>DHL</v>
      </c>
    </row>
    <row r="1602" spans="2:12">
      <c r="B1602">
        <v>1601</v>
      </c>
      <c r="C1602">
        <v>10857</v>
      </c>
      <c r="D1602" t="s">
        <v>726</v>
      </c>
      <c r="E1602">
        <v>10</v>
      </c>
      <c r="F1602" t="s">
        <v>1474</v>
      </c>
      <c r="G1602" s="1">
        <f>DATE(LEFT(Table6[[#This Row],[Shipment Date]],4), MID(Table6[[#This Row],[Shipment Date]],5,2), RIGHT(Table6[[#This Row],[Shipment Date]],2))</f>
        <v>42769</v>
      </c>
      <c r="H1602" s="9">
        <f>_xlfn.XLOOKUP(Table6[[#This Row],[Order ID]],Table5[OrderID],Table5[OrderDate],"Error",0)</f>
        <v>42763</v>
      </c>
      <c r="I1602" s="6">
        <f>Table6[[#This Row],['[Formatted'] Shipment Dates]]-Table6[[#This Row],[Order Dates]]</f>
        <v>6</v>
      </c>
      <c r="J1602" t="str">
        <f>_xlfn.XLOOKUP(Table6[[#This Row],[Product ID]],Product[Product ID],Product[Product Name],"ERROR",0)</f>
        <v>Thüringer Rostbratwurst</v>
      </c>
      <c r="K1602" t="str">
        <f>_xlfn.XLOOKUP(Table6[[#This Row],[Product Name]],Product[Product Name],Product[Category],"ERROR",0)</f>
        <v>Meat/ Poultry</v>
      </c>
      <c r="L1602" t="str">
        <f>_xlfn.XLOOKUP(Table6[[#This Row],[Order ID]],Table5[OrderID],Table5[ShipmentMode],"Error",0)</f>
        <v>DHL</v>
      </c>
    </row>
    <row r="1603" spans="2:12">
      <c r="B1603">
        <v>1602</v>
      </c>
      <c r="C1603">
        <v>10858</v>
      </c>
      <c r="D1603" t="s">
        <v>669</v>
      </c>
      <c r="E1603">
        <v>5</v>
      </c>
      <c r="F1603" t="s">
        <v>1474</v>
      </c>
      <c r="G1603" s="1">
        <f>DATE(LEFT(Table6[[#This Row],[Shipment Date]],4), MID(Table6[[#This Row],[Shipment Date]],5,2), RIGHT(Table6[[#This Row],[Shipment Date]],2))</f>
        <v>42769</v>
      </c>
      <c r="H1603" s="9">
        <f>_xlfn.XLOOKUP(Table6[[#This Row],[Order ID]],Table5[OrderID],Table5[OrderDate],"Error",0)</f>
        <v>42764</v>
      </c>
      <c r="I1603" s="6">
        <f>Table6[[#This Row],['[Formatted'] Shipment Dates]]-Table6[[#This Row],[Order Dates]]</f>
        <v>5</v>
      </c>
      <c r="J1603" t="str">
        <f>_xlfn.XLOOKUP(Table6[[#This Row],[Product ID]],Product[Product ID],Product[Product Name],"ERROR",0)</f>
        <v>Uncle Bob's Organic Dried Pears</v>
      </c>
      <c r="K1603" t="str">
        <f>_xlfn.XLOOKUP(Table6[[#This Row],[Product Name]],Product[Product Name],Product[Category],"ERROR",0)</f>
        <v xml:space="preserve">Produce </v>
      </c>
      <c r="L1603" t="str">
        <f>_xlfn.XLOOKUP(Table6[[#This Row],[Order ID]],Table5[OrderID],Table5[ShipmentMode],"Error",0)</f>
        <v>DHL Express</v>
      </c>
    </row>
    <row r="1604" spans="2:12">
      <c r="B1604">
        <v>1603</v>
      </c>
      <c r="C1604">
        <v>10858</v>
      </c>
      <c r="D1604" t="s">
        <v>720</v>
      </c>
      <c r="E1604">
        <v>10</v>
      </c>
      <c r="F1604" t="s">
        <v>1474</v>
      </c>
      <c r="G1604" s="1">
        <f>DATE(LEFT(Table6[[#This Row],[Shipment Date]],4), MID(Table6[[#This Row],[Shipment Date]],5,2), RIGHT(Table6[[#This Row],[Shipment Date]],2))</f>
        <v>42769</v>
      </c>
      <c r="H1604" s="9">
        <f>_xlfn.XLOOKUP(Table6[[#This Row],[Order ID]],Table5[OrderID],Table5[OrderDate],"Error",0)</f>
        <v>42764</v>
      </c>
      <c r="I1604" s="6">
        <f>Table6[[#This Row],['[Formatted'] Shipment Dates]]-Table6[[#This Row],[Order Dates]]</f>
        <v>5</v>
      </c>
      <c r="J1604" t="str">
        <f>_xlfn.XLOOKUP(Table6[[#This Row],[Product ID]],Product[Product ID],Product[Product Name],"ERROR",0)</f>
        <v>Schoggi Schokolade</v>
      </c>
      <c r="K1604" t="str">
        <f>_xlfn.XLOOKUP(Table6[[#This Row],[Product Name]],Product[Product Name],Product[Category],"ERROR",0)</f>
        <v>Desserts</v>
      </c>
      <c r="L1604" t="str">
        <f>_xlfn.XLOOKUP(Table6[[#This Row],[Order ID]],Table5[OrderID],Table5[ShipmentMode],"Error",0)</f>
        <v>DHL Express</v>
      </c>
    </row>
    <row r="1605" spans="2:12">
      <c r="B1605">
        <v>1604</v>
      </c>
      <c r="C1605">
        <v>10858</v>
      </c>
      <c r="D1605" t="s">
        <v>833</v>
      </c>
      <c r="E1605">
        <v>4</v>
      </c>
      <c r="F1605" t="s">
        <v>1473</v>
      </c>
      <c r="G1605" s="1">
        <f>DATE(LEFT(Table6[[#This Row],[Shipment Date]],4), MID(Table6[[#This Row],[Shipment Date]],5,2), RIGHT(Table6[[#This Row],[Shipment Date]],2))</f>
        <v>42768</v>
      </c>
      <c r="H1605" s="9">
        <f>_xlfn.XLOOKUP(Table6[[#This Row],[Order ID]],Table5[OrderID],Table5[OrderDate],"Error",0)</f>
        <v>42764</v>
      </c>
      <c r="I1605" s="6">
        <f>Table6[[#This Row],['[Formatted'] Shipment Dates]]-Table6[[#This Row],[Order Dates]]</f>
        <v>4</v>
      </c>
      <c r="J1605" t="str">
        <f>_xlfn.XLOOKUP(Table6[[#This Row],[Product ID]],Product[Product ID],Product[Product Name],"ERROR",0)</f>
        <v>Outback Lager</v>
      </c>
      <c r="K1605" t="str">
        <f>_xlfn.XLOOKUP(Table6[[#This Row],[Product Name]],Product[Product Name],Product[Category],"ERROR",0)</f>
        <v xml:space="preserve">Drinks </v>
      </c>
      <c r="L1605" t="str">
        <f>_xlfn.XLOOKUP(Table6[[#This Row],[Order ID]],Table5[OrderID],Table5[ShipmentMode],"Error",0)</f>
        <v>DHL Express</v>
      </c>
    </row>
    <row r="1606" spans="2:12">
      <c r="B1606">
        <v>1605</v>
      </c>
      <c r="C1606">
        <v>10859</v>
      </c>
      <c r="D1606" t="s">
        <v>711</v>
      </c>
      <c r="E1606">
        <v>40</v>
      </c>
      <c r="F1606" t="s">
        <v>1473</v>
      </c>
      <c r="G1606" s="1">
        <f>DATE(LEFT(Table6[[#This Row],[Shipment Date]],4), MID(Table6[[#This Row],[Shipment Date]],5,2), RIGHT(Table6[[#This Row],[Shipment Date]],2))</f>
        <v>42768</v>
      </c>
      <c r="H1606" s="9">
        <f>_xlfn.XLOOKUP(Table6[[#This Row],[Order ID]],Table5[OrderID],Table5[OrderDate],"Error",0)</f>
        <v>42764</v>
      </c>
      <c r="I1606" s="6">
        <f>Table6[[#This Row],['[Formatted'] Shipment Dates]]-Table6[[#This Row],[Order Dates]]</f>
        <v>4</v>
      </c>
      <c r="J1606" t="str">
        <f>_xlfn.XLOOKUP(Table6[[#This Row],[Product ID]],Product[Product ID],Product[Product Name],"ERROR",0)</f>
        <v>Guaraná Fantástica</v>
      </c>
      <c r="K1606" t="str">
        <f>_xlfn.XLOOKUP(Table6[[#This Row],[Product Name]],Product[Product Name],Product[Category],"ERROR",0)</f>
        <v xml:space="preserve">Drinks </v>
      </c>
      <c r="L1606" t="str">
        <f>_xlfn.XLOOKUP(Table6[[#This Row],[Order ID]],Table5[OrderID],Table5[ShipmentMode],"Error",0)</f>
        <v>DHL</v>
      </c>
    </row>
    <row r="1607" spans="2:12">
      <c r="B1607">
        <v>1606</v>
      </c>
      <c r="C1607">
        <v>10859</v>
      </c>
      <c r="D1607" t="s">
        <v>791</v>
      </c>
      <c r="E1607">
        <v>35</v>
      </c>
      <c r="F1607" t="s">
        <v>1473</v>
      </c>
      <c r="G1607" s="1">
        <f>DATE(LEFT(Table6[[#This Row],[Shipment Date]],4), MID(Table6[[#This Row],[Shipment Date]],5,2), RIGHT(Table6[[#This Row],[Shipment Date]],2))</f>
        <v>42768</v>
      </c>
      <c r="H1607" s="9">
        <f>_xlfn.XLOOKUP(Table6[[#This Row],[Order ID]],Table5[OrderID],Table5[OrderDate],"Error",0)</f>
        <v>42764</v>
      </c>
      <c r="I1607" s="6">
        <f>Table6[[#This Row],['[Formatted'] Shipment Dates]]-Table6[[#This Row],[Order Dates]]</f>
        <v>4</v>
      </c>
      <c r="J1607" t="str">
        <f>_xlfn.XLOOKUP(Table6[[#This Row],[Product ID]],Product[Product ID],Product[Product Name],"ERROR",0)</f>
        <v>Tourtière</v>
      </c>
      <c r="K1607" t="str">
        <f>_xlfn.XLOOKUP(Table6[[#This Row],[Product Name]],Product[Product Name],Product[Category],"ERROR",0)</f>
        <v>Meat/ Poultry</v>
      </c>
      <c r="L1607" t="str">
        <f>_xlfn.XLOOKUP(Table6[[#This Row],[Order ID]],Table5[OrderID],Table5[ShipmentMode],"Error",0)</f>
        <v>DHL</v>
      </c>
    </row>
    <row r="1608" spans="2:12">
      <c r="B1608">
        <v>1607</v>
      </c>
      <c r="C1608">
        <v>10859</v>
      </c>
      <c r="D1608" t="s">
        <v>819</v>
      </c>
      <c r="E1608">
        <v>30</v>
      </c>
      <c r="F1608" t="s">
        <v>1462</v>
      </c>
      <c r="G1608" s="1">
        <f>DATE(LEFT(Table6[[#This Row],[Shipment Date]],4), MID(Table6[[#This Row],[Shipment Date]],5,2), RIGHT(Table6[[#This Row],[Shipment Date]],2))</f>
        <v>42770</v>
      </c>
      <c r="H1608" s="9">
        <f>_xlfn.XLOOKUP(Table6[[#This Row],[Order ID]],Table5[OrderID],Table5[OrderDate],"Error",0)</f>
        <v>42764</v>
      </c>
      <c r="I1608" s="6">
        <f>Table6[[#This Row],['[Formatted'] Shipment Dates]]-Table6[[#This Row],[Order Dates]]</f>
        <v>6</v>
      </c>
      <c r="J1608" t="str">
        <f>_xlfn.XLOOKUP(Table6[[#This Row],[Product ID]],Product[Product ID],Product[Product Name],"ERROR",0)</f>
        <v>Wimmers gute Semmelknödel</v>
      </c>
      <c r="K1608" t="str">
        <f>_xlfn.XLOOKUP(Table6[[#This Row],[Product Name]],Product[Product Name],Product[Category],"ERROR",0)</f>
        <v xml:space="preserve">Grains/ Cereals </v>
      </c>
      <c r="L1608" t="str">
        <f>_xlfn.XLOOKUP(Table6[[#This Row],[Order ID]],Table5[OrderID],Table5[ShipmentMode],"Error",0)</f>
        <v>DHL</v>
      </c>
    </row>
    <row r="1609" spans="2:12">
      <c r="B1609">
        <v>1608</v>
      </c>
      <c r="C1609">
        <v>10860</v>
      </c>
      <c r="D1609" t="s">
        <v>784</v>
      </c>
      <c r="E1609">
        <v>3</v>
      </c>
      <c r="F1609" t="s">
        <v>1462</v>
      </c>
      <c r="G1609" s="1">
        <f>DATE(LEFT(Table6[[#This Row],[Shipment Date]],4), MID(Table6[[#This Row],[Shipment Date]],5,2), RIGHT(Table6[[#This Row],[Shipment Date]],2))</f>
        <v>42770</v>
      </c>
      <c r="H1609" s="9">
        <f>_xlfn.XLOOKUP(Table6[[#This Row],[Order ID]],Table5[OrderID],Table5[OrderDate],"Error",0)</f>
        <v>42764</v>
      </c>
      <c r="I1609" s="6">
        <f>Table6[[#This Row],['[Formatted'] Shipment Dates]]-Table6[[#This Row],[Order Dates]]</f>
        <v>6</v>
      </c>
      <c r="J1609" t="str">
        <f>_xlfn.XLOOKUP(Table6[[#This Row],[Product ID]],Product[Product ID],Product[Product Name],"ERROR",0)</f>
        <v>Manjimup Dried Apples</v>
      </c>
      <c r="K1609" t="str">
        <f>_xlfn.XLOOKUP(Table6[[#This Row],[Product Name]],Product[Product Name],Product[Category],"ERROR",0)</f>
        <v xml:space="preserve">Produce </v>
      </c>
      <c r="L1609" t="str">
        <f>_xlfn.XLOOKUP(Table6[[#This Row],[Order ID]],Table5[OrderID],Table5[ShipmentMode],"Error",0)</f>
        <v>UPS</v>
      </c>
    </row>
    <row r="1610" spans="2:12">
      <c r="B1610">
        <v>1609</v>
      </c>
      <c r="C1610">
        <v>10860</v>
      </c>
      <c r="D1610" t="s">
        <v>848</v>
      </c>
      <c r="E1610">
        <v>20</v>
      </c>
      <c r="F1610" t="s">
        <v>1476</v>
      </c>
      <c r="G1610" s="1">
        <f>DATE(LEFT(Table6[[#This Row],[Shipment Date]],4), MID(Table6[[#This Row],[Shipment Date]],5,2), RIGHT(Table6[[#This Row],[Shipment Date]],2))</f>
        <v>42783</v>
      </c>
      <c r="H1610" s="9">
        <f>_xlfn.XLOOKUP(Table6[[#This Row],[Order ID]],Table5[OrderID],Table5[OrderDate],"Error",0)</f>
        <v>42764</v>
      </c>
      <c r="I1610" s="6">
        <f>Table6[[#This Row],['[Formatted'] Shipment Dates]]-Table6[[#This Row],[Order Dates]]</f>
        <v>19</v>
      </c>
      <c r="J1610" t="str">
        <f>_xlfn.XLOOKUP(Table6[[#This Row],[Product ID]],Product[Product ID],Product[Product Name],"ERROR",0)</f>
        <v>Lakkalikööri</v>
      </c>
      <c r="K1610" t="str">
        <f>_xlfn.XLOOKUP(Table6[[#This Row],[Product Name]],Product[Product Name],Product[Category],"ERROR",0)</f>
        <v xml:space="preserve">Drinks </v>
      </c>
      <c r="L1610" t="str">
        <f>_xlfn.XLOOKUP(Table6[[#This Row],[Order ID]],Table5[OrderID],Table5[ShipmentMode],"Error",0)</f>
        <v>UPS</v>
      </c>
    </row>
    <row r="1611" spans="2:12">
      <c r="B1611">
        <v>1610</v>
      </c>
      <c r="C1611">
        <v>10861</v>
      </c>
      <c r="D1611" t="s">
        <v>694</v>
      </c>
      <c r="E1611">
        <v>42</v>
      </c>
      <c r="F1611" t="s">
        <v>1476</v>
      </c>
      <c r="G1611" s="1">
        <f>DATE(LEFT(Table6[[#This Row],[Shipment Date]],4), MID(Table6[[#This Row],[Shipment Date]],5,2), RIGHT(Table6[[#This Row],[Shipment Date]],2))</f>
        <v>42783</v>
      </c>
      <c r="H1611" s="9">
        <f>_xlfn.XLOOKUP(Table6[[#This Row],[Order ID]],Table5[OrderID],Table5[OrderDate],"Error",0)</f>
        <v>42765</v>
      </c>
      <c r="I1611" s="6">
        <f>Table6[[#This Row],['[Formatted'] Shipment Dates]]-Table6[[#This Row],[Order Dates]]</f>
        <v>18</v>
      </c>
      <c r="J1611" t="str">
        <f>_xlfn.XLOOKUP(Table6[[#This Row],[Product ID]],Product[Product ID],Product[Product Name],"ERROR",0)</f>
        <v>Alice Mutton</v>
      </c>
      <c r="K1611" t="str">
        <f>_xlfn.XLOOKUP(Table6[[#This Row],[Product Name]],Product[Product Name],Product[Category],"ERROR",0)</f>
        <v>Meat/ Poultry</v>
      </c>
      <c r="L1611" t="str">
        <f>_xlfn.XLOOKUP(Table6[[#This Row],[Order ID]],Table5[OrderID],Table5[ShipmentMode],"Error",0)</f>
        <v>DHL</v>
      </c>
    </row>
    <row r="1612" spans="2:12">
      <c r="B1612">
        <v>1611</v>
      </c>
      <c r="C1612">
        <v>10861</v>
      </c>
      <c r="D1612" t="s">
        <v>696</v>
      </c>
      <c r="E1612">
        <v>20</v>
      </c>
      <c r="F1612" t="s">
        <v>1476</v>
      </c>
      <c r="G1612" s="1">
        <f>DATE(LEFT(Table6[[#This Row],[Shipment Date]],4), MID(Table6[[#This Row],[Shipment Date]],5,2), RIGHT(Table6[[#This Row],[Shipment Date]],2))</f>
        <v>42783</v>
      </c>
      <c r="H1612" s="9">
        <f>_xlfn.XLOOKUP(Table6[[#This Row],[Order ID]],Table5[OrderID],Table5[OrderDate],"Error",0)</f>
        <v>42765</v>
      </c>
      <c r="I1612" s="6">
        <f>Table6[[#This Row],['[Formatted'] Shipment Dates]]-Table6[[#This Row],[Order Dates]]</f>
        <v>18</v>
      </c>
      <c r="J1612" t="str">
        <f>_xlfn.XLOOKUP(Table6[[#This Row],[Product ID]],Product[Product ID],Product[Product Name],"ERROR",0)</f>
        <v>Carnarvon Tigers</v>
      </c>
      <c r="K1612" t="str">
        <f>_xlfn.XLOOKUP(Table6[[#This Row],[Product Name]],Product[Product Name],Product[Category],"ERROR",0)</f>
        <v>Seafood</v>
      </c>
      <c r="L1612" t="str">
        <f>_xlfn.XLOOKUP(Table6[[#This Row],[Order ID]],Table5[OrderID],Table5[ShipmentMode],"Error",0)</f>
        <v>DHL</v>
      </c>
    </row>
    <row r="1613" spans="2:12">
      <c r="B1613">
        <v>1612</v>
      </c>
      <c r="C1613">
        <v>10861</v>
      </c>
      <c r="D1613" t="s">
        <v>703</v>
      </c>
      <c r="E1613">
        <v>40</v>
      </c>
      <c r="F1613" t="s">
        <v>1476</v>
      </c>
      <c r="G1613" s="1">
        <f>DATE(LEFT(Table6[[#This Row],[Shipment Date]],4), MID(Table6[[#This Row],[Shipment Date]],5,2), RIGHT(Table6[[#This Row],[Shipment Date]],2))</f>
        <v>42783</v>
      </c>
      <c r="H1613" s="9">
        <f>_xlfn.XLOOKUP(Table6[[#This Row],[Order ID]],Table5[OrderID],Table5[OrderDate],"Error",0)</f>
        <v>42765</v>
      </c>
      <c r="I1613" s="6">
        <f>Table6[[#This Row],['[Formatted'] Shipment Dates]]-Table6[[#This Row],[Order Dates]]</f>
        <v>18</v>
      </c>
      <c r="J1613" t="str">
        <f>_xlfn.XLOOKUP(Table6[[#This Row],[Product ID]],Product[Product ID],Product[Product Name],"ERROR",0)</f>
        <v>Sir Rodney's Scones</v>
      </c>
      <c r="K1613" t="str">
        <f>_xlfn.XLOOKUP(Table6[[#This Row],[Product Name]],Product[Product Name],Product[Category],"ERROR",0)</f>
        <v>Desserts</v>
      </c>
      <c r="L1613" t="str">
        <f>_xlfn.XLOOKUP(Table6[[#This Row],[Order ID]],Table5[OrderID],Table5[ShipmentMode],"Error",0)</f>
        <v>DHL</v>
      </c>
    </row>
    <row r="1614" spans="2:12">
      <c r="B1614">
        <v>1613</v>
      </c>
      <c r="C1614">
        <v>10861</v>
      </c>
      <c r="D1614" t="s">
        <v>736</v>
      </c>
      <c r="E1614">
        <v>35</v>
      </c>
      <c r="F1614" t="s">
        <v>1476</v>
      </c>
      <c r="G1614" s="1">
        <f>DATE(LEFT(Table6[[#This Row],[Shipment Date]],4), MID(Table6[[#This Row],[Shipment Date]],5,2), RIGHT(Table6[[#This Row],[Shipment Date]],2))</f>
        <v>42783</v>
      </c>
      <c r="H1614" s="9">
        <f>_xlfn.XLOOKUP(Table6[[#This Row],[Order ID]],Table5[OrderID],Table5[OrderDate],"Error",0)</f>
        <v>42765</v>
      </c>
      <c r="I1614" s="6">
        <f>Table6[[#This Row],['[Formatted'] Shipment Dates]]-Table6[[#This Row],[Order Dates]]</f>
        <v>18</v>
      </c>
      <c r="J1614" t="str">
        <f>_xlfn.XLOOKUP(Table6[[#This Row],[Product ID]],Product[Product ID],Product[Product Name],"ERROR",0)</f>
        <v>Geitost</v>
      </c>
      <c r="K1614" t="str">
        <f>_xlfn.XLOOKUP(Table6[[#This Row],[Product Name]],Product[Product Name],Product[Category],"ERROR",0)</f>
        <v>Dairy Products</v>
      </c>
      <c r="L1614" t="str">
        <f>_xlfn.XLOOKUP(Table6[[#This Row],[Order ID]],Table5[OrderID],Table5[ShipmentMode],"Error",0)</f>
        <v>DHL</v>
      </c>
    </row>
    <row r="1615" spans="2:12">
      <c r="B1615">
        <v>1614</v>
      </c>
      <c r="C1615">
        <v>10861</v>
      </c>
      <c r="D1615" t="s">
        <v>813</v>
      </c>
      <c r="E1615">
        <v>3</v>
      </c>
      <c r="F1615" t="s">
        <v>1473</v>
      </c>
      <c r="G1615" s="1">
        <f>DATE(LEFT(Table6[[#This Row],[Shipment Date]],4), MID(Table6[[#This Row],[Shipment Date]],5,2), RIGHT(Table6[[#This Row],[Shipment Date]],2))</f>
        <v>42768</v>
      </c>
      <c r="H1615" s="9">
        <f>_xlfn.XLOOKUP(Table6[[#This Row],[Order ID]],Table5[OrderID],Table5[OrderDate],"Error",0)</f>
        <v>42765</v>
      </c>
      <c r="I1615" s="6">
        <f>Table6[[#This Row],['[Formatted'] Shipment Dates]]-Table6[[#This Row],[Order Dates]]</f>
        <v>3</v>
      </c>
      <c r="J1615" t="str">
        <f>_xlfn.XLOOKUP(Table6[[#This Row],[Product ID]],Product[Product ID],Product[Product Name],"ERROR",0)</f>
        <v>Tarte au sucre</v>
      </c>
      <c r="K1615" t="str">
        <f>_xlfn.XLOOKUP(Table6[[#This Row],[Product Name]],Product[Product Name],Product[Category],"ERROR",0)</f>
        <v>Desserts</v>
      </c>
      <c r="L1615" t="str">
        <f>_xlfn.XLOOKUP(Table6[[#This Row],[Order ID]],Table5[OrderID],Table5[ShipmentMode],"Error",0)</f>
        <v>DHL</v>
      </c>
    </row>
    <row r="1616" spans="2:12">
      <c r="B1616">
        <v>1615</v>
      </c>
      <c r="C1616">
        <v>10862</v>
      </c>
      <c r="D1616" t="s">
        <v>679</v>
      </c>
      <c r="E1616">
        <v>25</v>
      </c>
      <c r="F1616" t="s">
        <v>1473</v>
      </c>
      <c r="G1616" s="1">
        <f>DATE(LEFT(Table6[[#This Row],[Shipment Date]],4), MID(Table6[[#This Row],[Shipment Date]],5,2), RIGHT(Table6[[#This Row],[Shipment Date]],2))</f>
        <v>42768</v>
      </c>
      <c r="H1616" s="9">
        <f>_xlfn.XLOOKUP(Table6[[#This Row],[Order ID]],Table5[OrderID],Table5[OrderDate],"Error",0)</f>
        <v>42765</v>
      </c>
      <c r="I1616" s="6">
        <f>Table6[[#This Row],['[Formatted'] Shipment Dates]]-Table6[[#This Row],[Order Dates]]</f>
        <v>3</v>
      </c>
      <c r="J1616" t="str">
        <f>_xlfn.XLOOKUP(Table6[[#This Row],[Product ID]],Product[Product ID],Product[Product Name],"ERROR",0)</f>
        <v>Queso Cabrales</v>
      </c>
      <c r="K1616" t="str">
        <f>_xlfn.XLOOKUP(Table6[[#This Row],[Product Name]],Product[Product Name],Product[Category],"ERROR",0)</f>
        <v>Dairy Products</v>
      </c>
      <c r="L1616" t="str">
        <f>_xlfn.XLOOKUP(Table6[[#This Row],[Order ID]],Table5[OrderID],Table5[ShipmentMode],"Error",0)</f>
        <v>DHL</v>
      </c>
    </row>
    <row r="1617" spans="2:12">
      <c r="B1617">
        <v>1616</v>
      </c>
      <c r="C1617">
        <v>10862</v>
      </c>
      <c r="D1617" t="s">
        <v>787</v>
      </c>
      <c r="E1617">
        <v>8</v>
      </c>
      <c r="F1617" t="s">
        <v>1476</v>
      </c>
      <c r="G1617" s="1">
        <f>DATE(LEFT(Table6[[#This Row],[Shipment Date]],4), MID(Table6[[#This Row],[Shipment Date]],5,2), RIGHT(Table6[[#This Row],[Shipment Date]],2))</f>
        <v>42783</v>
      </c>
      <c r="H1617" s="9">
        <f>_xlfn.XLOOKUP(Table6[[#This Row],[Order ID]],Table5[OrderID],Table5[OrderDate],"Error",0)</f>
        <v>42765</v>
      </c>
      <c r="I1617" s="6">
        <f>Table6[[#This Row],['[Formatted'] Shipment Dates]]-Table6[[#This Row],[Order Dates]]</f>
        <v>18</v>
      </c>
      <c r="J1617" t="str">
        <f>_xlfn.XLOOKUP(Table6[[#This Row],[Product ID]],Product[Product ID],Product[Product Name],"ERROR",0)</f>
        <v>Filo Mix</v>
      </c>
      <c r="K1617" t="str">
        <f>_xlfn.XLOOKUP(Table6[[#This Row],[Product Name]],Product[Product Name],Product[Category],"ERROR",0)</f>
        <v xml:space="preserve">Grains/ Cereals </v>
      </c>
      <c r="L1617" t="str">
        <f>_xlfn.XLOOKUP(Table6[[#This Row],[Order ID]],Table5[OrderID],Table5[ShipmentMode],"Error",0)</f>
        <v>DHL</v>
      </c>
    </row>
    <row r="1618" spans="2:12">
      <c r="B1618">
        <v>1617</v>
      </c>
      <c r="C1618">
        <v>10863</v>
      </c>
      <c r="D1618" t="s">
        <v>648</v>
      </c>
      <c r="E1618">
        <v>20</v>
      </c>
      <c r="F1618" t="s">
        <v>1476</v>
      </c>
      <c r="G1618" s="1">
        <f>DATE(LEFT(Table6[[#This Row],[Shipment Date]],4), MID(Table6[[#This Row],[Shipment Date]],5,2), RIGHT(Table6[[#This Row],[Shipment Date]],2))</f>
        <v>42783</v>
      </c>
      <c r="H1618" s="9">
        <f>_xlfn.XLOOKUP(Table6[[#This Row],[Order ID]],Table5[OrderID],Table5[OrderDate],"Error",0)</f>
        <v>42768</v>
      </c>
      <c r="I1618" s="6">
        <f>Table6[[#This Row],['[Formatted'] Shipment Dates]]-Table6[[#This Row],[Order Dates]]</f>
        <v>15</v>
      </c>
      <c r="J1618" t="str">
        <f>_xlfn.XLOOKUP(Table6[[#This Row],[Product ID]],Product[Product ID],Product[Product Name],"ERROR",0)</f>
        <v>Chai</v>
      </c>
      <c r="K1618" t="str">
        <f>_xlfn.XLOOKUP(Table6[[#This Row],[Product Name]],Product[Product Name],Product[Category],"ERROR",0)</f>
        <v xml:space="preserve">Drinks </v>
      </c>
      <c r="L1618" t="str">
        <f>_xlfn.XLOOKUP(Table6[[#This Row],[Order ID]],Table5[OrderID],Table5[ShipmentMode],"Error",0)</f>
        <v>DHL</v>
      </c>
    </row>
    <row r="1619" spans="2:12">
      <c r="B1619">
        <v>1618</v>
      </c>
      <c r="C1619">
        <v>10863</v>
      </c>
      <c r="D1619" t="s">
        <v>801</v>
      </c>
      <c r="E1619">
        <v>12</v>
      </c>
      <c r="F1619" t="s">
        <v>1477</v>
      </c>
      <c r="G1619" s="1">
        <f>DATE(LEFT(Table6[[#This Row],[Shipment Date]],4), MID(Table6[[#This Row],[Shipment Date]],5,2), RIGHT(Table6[[#This Row],[Shipment Date]],2))</f>
        <v>42775</v>
      </c>
      <c r="H1619" s="9">
        <f>_xlfn.XLOOKUP(Table6[[#This Row],[Order ID]],Table5[OrderID],Table5[OrderDate],"Error",0)</f>
        <v>42768</v>
      </c>
      <c r="I1619" s="6">
        <f>Table6[[#This Row],['[Formatted'] Shipment Dates]]-Table6[[#This Row],[Order Dates]]</f>
        <v>7</v>
      </c>
      <c r="J1619" t="str">
        <f>_xlfn.XLOOKUP(Table6[[#This Row],[Product ID]],Product[Product ID],Product[Product Name],"ERROR",0)</f>
        <v>Escargots de Bourgogne</v>
      </c>
      <c r="K1619" t="str">
        <f>_xlfn.XLOOKUP(Table6[[#This Row],[Product Name]],Product[Product Name],Product[Category],"ERROR",0)</f>
        <v>Seafood</v>
      </c>
      <c r="L1619" t="str">
        <f>_xlfn.XLOOKUP(Table6[[#This Row],[Order ID]],Table5[OrderID],Table5[ShipmentMode],"Error",0)</f>
        <v>DHL</v>
      </c>
    </row>
    <row r="1620" spans="2:12">
      <c r="B1620">
        <v>1619</v>
      </c>
      <c r="C1620">
        <v>10864</v>
      </c>
      <c r="D1620" t="s">
        <v>742</v>
      </c>
      <c r="E1620">
        <v>4</v>
      </c>
      <c r="F1620" t="s">
        <v>1477</v>
      </c>
      <c r="G1620" s="1">
        <f>DATE(LEFT(Table6[[#This Row],[Shipment Date]],4), MID(Table6[[#This Row],[Shipment Date]],5,2), RIGHT(Table6[[#This Row],[Shipment Date]],2))</f>
        <v>42775</v>
      </c>
      <c r="H1620" s="9">
        <f>_xlfn.XLOOKUP(Table6[[#This Row],[Order ID]],Table5[OrderID],Table5[OrderDate],"Error",0)</f>
        <v>42768</v>
      </c>
      <c r="I1620" s="6">
        <f>Table6[[#This Row],['[Formatted'] Shipment Dates]]-Table6[[#This Row],[Order Dates]]</f>
        <v>7</v>
      </c>
      <c r="J1620" t="str">
        <f>_xlfn.XLOOKUP(Table6[[#This Row],[Product ID]],Product[Product ID],Product[Product Name],"ERROR",0)</f>
        <v>Steeleye Stout</v>
      </c>
      <c r="K1620" t="str">
        <f>_xlfn.XLOOKUP(Table6[[#This Row],[Product Name]],Product[Product Name],Product[Category],"ERROR",0)</f>
        <v xml:space="preserve">Drinks </v>
      </c>
      <c r="L1620" t="str">
        <f>_xlfn.XLOOKUP(Table6[[#This Row],[Order ID]],Table5[OrderID],Table5[ShipmentMode],"Error",0)</f>
        <v>DHL</v>
      </c>
    </row>
    <row r="1621" spans="2:12">
      <c r="B1621">
        <v>1620</v>
      </c>
      <c r="C1621">
        <v>10864</v>
      </c>
      <c r="D1621" t="s">
        <v>826</v>
      </c>
      <c r="E1621">
        <v>15</v>
      </c>
      <c r="F1621" t="s">
        <v>1478</v>
      </c>
      <c r="G1621" s="1">
        <f>DATE(LEFT(Table6[[#This Row],[Shipment Date]],4), MID(Table6[[#This Row],[Shipment Date]],5,2), RIGHT(Table6[[#This Row],[Shipment Date]],2))</f>
        <v>42778</v>
      </c>
      <c r="H1621" s="9">
        <f>_xlfn.XLOOKUP(Table6[[#This Row],[Order ID]],Table5[OrderID],Table5[OrderDate],"Error",0)</f>
        <v>42768</v>
      </c>
      <c r="I1621" s="6">
        <f>Table6[[#This Row],['[Formatted'] Shipment Dates]]-Table6[[#This Row],[Order Dates]]</f>
        <v>10</v>
      </c>
      <c r="J1621" t="str">
        <f>_xlfn.XLOOKUP(Table6[[#This Row],[Product ID]],Product[Product ID],Product[Product Name],"ERROR",0)</f>
        <v>Laughing Lumberjack Lager</v>
      </c>
      <c r="K1621" t="str">
        <f>_xlfn.XLOOKUP(Table6[[#This Row],[Product Name]],Product[Product Name],Product[Category],"ERROR",0)</f>
        <v xml:space="preserve">Drinks </v>
      </c>
      <c r="L1621" t="str">
        <f>_xlfn.XLOOKUP(Table6[[#This Row],[Order ID]],Table5[OrderID],Table5[ShipmentMode],"Error",0)</f>
        <v>DHL</v>
      </c>
    </row>
    <row r="1622" spans="2:12">
      <c r="B1622">
        <v>1621</v>
      </c>
      <c r="C1622">
        <v>10865</v>
      </c>
      <c r="D1622" t="s">
        <v>749</v>
      </c>
      <c r="E1622">
        <v>60</v>
      </c>
      <c r="F1622" t="s">
        <v>1478</v>
      </c>
      <c r="G1622" s="1">
        <f>DATE(LEFT(Table6[[#This Row],[Shipment Date]],4), MID(Table6[[#This Row],[Shipment Date]],5,2), RIGHT(Table6[[#This Row],[Shipment Date]],2))</f>
        <v>42778</v>
      </c>
      <c r="H1622" s="9">
        <f>_xlfn.XLOOKUP(Table6[[#This Row],[Order ID]],Table5[OrderID],Table5[OrderDate],"Error",0)</f>
        <v>42768</v>
      </c>
      <c r="I1622" s="6">
        <f>Table6[[#This Row],['[Formatted'] Shipment Dates]]-Table6[[#This Row],[Order Dates]]</f>
        <v>10</v>
      </c>
      <c r="J1622" t="str">
        <f>_xlfn.XLOOKUP(Table6[[#This Row],[Product ID]],Product[Product ID],Product[Product Name],"ERROR",0)</f>
        <v>Côte de Blaye</v>
      </c>
      <c r="K1622" t="str">
        <f>_xlfn.XLOOKUP(Table6[[#This Row],[Product Name]],Product[Product Name],Product[Category],"ERROR",0)</f>
        <v xml:space="preserve">Drinks </v>
      </c>
      <c r="L1622" t="str">
        <f>_xlfn.XLOOKUP(Table6[[#This Row],[Order ID]],Table5[OrderID],Table5[ShipmentMode],"Error",0)</f>
        <v>DHL Express</v>
      </c>
    </row>
    <row r="1623" spans="2:12">
      <c r="B1623">
        <v>1622</v>
      </c>
      <c r="C1623">
        <v>10865</v>
      </c>
      <c r="D1623" t="s">
        <v>752</v>
      </c>
      <c r="E1623">
        <v>80</v>
      </c>
      <c r="F1623" t="s">
        <v>1478</v>
      </c>
      <c r="G1623" s="1">
        <f>DATE(LEFT(Table6[[#This Row],[Shipment Date]],4), MID(Table6[[#This Row],[Shipment Date]],5,2), RIGHT(Table6[[#This Row],[Shipment Date]],2))</f>
        <v>42778</v>
      </c>
      <c r="H1623" s="9">
        <f>_xlfn.XLOOKUP(Table6[[#This Row],[Order ID]],Table5[OrderID],Table5[OrderDate],"Error",0)</f>
        <v>42768</v>
      </c>
      <c r="I1623" s="6">
        <f>Table6[[#This Row],['[Formatted'] Shipment Dates]]-Table6[[#This Row],[Order Dates]]</f>
        <v>10</v>
      </c>
      <c r="J1623" t="str">
        <f>_xlfn.XLOOKUP(Table6[[#This Row],[Product ID]],Product[Product ID],Product[Product Name],"ERROR",0)</f>
        <v>Chartreuse verte</v>
      </c>
      <c r="K1623" t="str">
        <f>_xlfn.XLOOKUP(Table6[[#This Row],[Product Name]],Product[Product Name],Product[Category],"ERROR",0)</f>
        <v xml:space="preserve">Drinks </v>
      </c>
      <c r="L1623" t="str">
        <f>_xlfn.XLOOKUP(Table6[[#This Row],[Order ID]],Table5[OrderID],Table5[ShipmentMode],"Error",0)</f>
        <v>DHL Express</v>
      </c>
    </row>
    <row r="1624" spans="2:12">
      <c r="B1624">
        <v>1623</v>
      </c>
      <c r="C1624">
        <v>10866</v>
      </c>
      <c r="D1624" t="s">
        <v>653</v>
      </c>
      <c r="E1624">
        <v>21</v>
      </c>
      <c r="F1624" t="s">
        <v>1478</v>
      </c>
      <c r="G1624" s="1">
        <f>DATE(LEFT(Table6[[#This Row],[Shipment Date]],4), MID(Table6[[#This Row],[Shipment Date]],5,2), RIGHT(Table6[[#This Row],[Shipment Date]],2))</f>
        <v>42778</v>
      </c>
      <c r="H1624" s="9">
        <f>_xlfn.XLOOKUP(Table6[[#This Row],[Order ID]],Table5[OrderID],Table5[OrderDate],"Error",0)</f>
        <v>42769</v>
      </c>
      <c r="I1624" s="6">
        <f>Table6[[#This Row],['[Formatted'] Shipment Dates]]-Table6[[#This Row],[Order Dates]]</f>
        <v>9</v>
      </c>
      <c r="J1624" t="str">
        <f>_xlfn.XLOOKUP(Table6[[#This Row],[Product ID]],Product[Product ID],Product[Product Name],"ERROR",0)</f>
        <v>Chang</v>
      </c>
      <c r="K1624" t="str">
        <f>_xlfn.XLOOKUP(Table6[[#This Row],[Product Name]],Product[Product Name],Product[Category],"ERROR",0)</f>
        <v xml:space="preserve">Drinks </v>
      </c>
      <c r="L1624" t="str">
        <f>_xlfn.XLOOKUP(Table6[[#This Row],[Order ID]],Table5[OrderID],Table5[ShipmentMode],"Error",0)</f>
        <v>DHL Express</v>
      </c>
    </row>
    <row r="1625" spans="2:12">
      <c r="B1625">
        <v>1624</v>
      </c>
      <c r="C1625">
        <v>10866</v>
      </c>
      <c r="D1625" t="s">
        <v>711</v>
      </c>
      <c r="E1625">
        <v>6</v>
      </c>
      <c r="F1625" t="s">
        <v>1478</v>
      </c>
      <c r="G1625" s="1">
        <f>DATE(LEFT(Table6[[#This Row],[Shipment Date]],4), MID(Table6[[#This Row],[Shipment Date]],5,2), RIGHT(Table6[[#This Row],[Shipment Date]],2))</f>
        <v>42778</v>
      </c>
      <c r="H1625" s="9">
        <f>_xlfn.XLOOKUP(Table6[[#This Row],[Order ID]],Table5[OrderID],Table5[OrderDate],"Error",0)</f>
        <v>42769</v>
      </c>
      <c r="I1625" s="6">
        <f>Table6[[#This Row],['[Formatted'] Shipment Dates]]-Table6[[#This Row],[Order Dates]]</f>
        <v>9</v>
      </c>
      <c r="J1625" t="str">
        <f>_xlfn.XLOOKUP(Table6[[#This Row],[Product ID]],Product[Product ID],Product[Product Name],"ERROR",0)</f>
        <v>Guaraná Fantástica</v>
      </c>
      <c r="K1625" t="str">
        <f>_xlfn.XLOOKUP(Table6[[#This Row],[Product Name]],Product[Product Name],Product[Category],"ERROR",0)</f>
        <v xml:space="preserve">Drinks </v>
      </c>
      <c r="L1625" t="str">
        <f>_xlfn.XLOOKUP(Table6[[#This Row],[Order ID]],Table5[OrderID],Table5[ShipmentMode],"Error",0)</f>
        <v>DHL Express</v>
      </c>
    </row>
    <row r="1626" spans="2:12">
      <c r="B1626">
        <v>1625</v>
      </c>
      <c r="C1626">
        <v>10866</v>
      </c>
      <c r="D1626" t="s">
        <v>728</v>
      </c>
      <c r="E1626">
        <v>40</v>
      </c>
      <c r="F1626" t="s">
        <v>1479</v>
      </c>
      <c r="G1626" s="1">
        <f>DATE(LEFT(Table6[[#This Row],[Shipment Date]],4), MID(Table6[[#This Row],[Shipment Date]],5,2), RIGHT(Table6[[#This Row],[Shipment Date]],2))</f>
        <v>42777</v>
      </c>
      <c r="H1626" s="9">
        <f>_xlfn.XLOOKUP(Table6[[#This Row],[Order ID]],Table5[OrderID],Table5[OrderDate],"Error",0)</f>
        <v>42769</v>
      </c>
      <c r="I1626" s="6">
        <f>Table6[[#This Row],['[Formatted'] Shipment Dates]]-Table6[[#This Row],[Order Dates]]</f>
        <v>8</v>
      </c>
      <c r="J1626" t="str">
        <f>_xlfn.XLOOKUP(Table6[[#This Row],[Product ID]],Product[Product ID],Product[Product Name],"ERROR",0)</f>
        <v>Nord-Ost Matjeshering</v>
      </c>
      <c r="K1626" t="str">
        <f>_xlfn.XLOOKUP(Table6[[#This Row],[Product Name]],Product[Product Name],Product[Category],"ERROR",0)</f>
        <v>Seafood</v>
      </c>
      <c r="L1626" t="str">
        <f>_xlfn.XLOOKUP(Table6[[#This Row],[Order ID]],Table5[OrderID],Table5[ShipmentMode],"Error",0)</f>
        <v>DHL Express</v>
      </c>
    </row>
    <row r="1627" spans="2:12">
      <c r="B1627">
        <v>1626</v>
      </c>
      <c r="C1627">
        <v>10867</v>
      </c>
      <c r="D1627" t="s">
        <v>789</v>
      </c>
      <c r="E1627">
        <v>3</v>
      </c>
      <c r="F1627" t="s">
        <v>1480</v>
      </c>
      <c r="G1627" s="1">
        <f>DATE(LEFT(Table6[[#This Row],[Shipment Date]],4), MID(Table6[[#This Row],[Shipment Date]],5,2), RIGHT(Table6[[#This Row],[Shipment Date]],2))</f>
        <v>42789</v>
      </c>
      <c r="H1627" s="9">
        <f>_xlfn.XLOOKUP(Table6[[#This Row],[Order ID]],Table5[OrderID],Table5[OrderDate],"Error",0)</f>
        <v>42769</v>
      </c>
      <c r="I1627" s="6">
        <f>Table6[[#This Row],['[Formatted'] Shipment Dates]]-Table6[[#This Row],[Order Dates]]</f>
        <v>20</v>
      </c>
      <c r="J1627" t="str">
        <f>_xlfn.XLOOKUP(Table6[[#This Row],[Product ID]],Product[Product ID],Product[Product Name],"ERROR",0)</f>
        <v>Perth Pasties</v>
      </c>
      <c r="K1627" t="str">
        <f>_xlfn.XLOOKUP(Table6[[#This Row],[Product Name]],Product[Product Name],Product[Category],"ERROR",0)</f>
        <v>Meat/ Poultry</v>
      </c>
      <c r="L1627" t="str">
        <f>_xlfn.XLOOKUP(Table6[[#This Row],[Order ID]],Table5[OrderID],Table5[ShipmentMode],"Error",0)</f>
        <v>DHL Express</v>
      </c>
    </row>
    <row r="1628" spans="2:12">
      <c r="B1628">
        <v>1627</v>
      </c>
      <c r="C1628">
        <v>10868</v>
      </c>
      <c r="D1628" t="s">
        <v>717</v>
      </c>
      <c r="E1628">
        <v>20</v>
      </c>
      <c r="F1628" t="s">
        <v>1480</v>
      </c>
      <c r="G1628" s="1">
        <f>DATE(LEFT(Table6[[#This Row],[Shipment Date]],4), MID(Table6[[#This Row],[Shipment Date]],5,2), RIGHT(Table6[[#This Row],[Shipment Date]],2))</f>
        <v>42789</v>
      </c>
      <c r="H1628" s="9">
        <f>_xlfn.XLOOKUP(Table6[[#This Row],[Order ID]],Table5[OrderID],Table5[OrderDate],"Error",0)</f>
        <v>42770</v>
      </c>
      <c r="I1628" s="6">
        <f>Table6[[#This Row],['[Formatted'] Shipment Dates]]-Table6[[#This Row],[Order Dates]]</f>
        <v>19</v>
      </c>
      <c r="J1628" t="str">
        <f>_xlfn.XLOOKUP(Table6[[#This Row],[Product ID]],Product[Product ID],Product[Product Name],"ERROR",0)</f>
        <v>Gumbär Gummibärchen</v>
      </c>
      <c r="K1628" t="str">
        <f>_xlfn.XLOOKUP(Table6[[#This Row],[Product Name]],Product[Product Name],Product[Category],"ERROR",0)</f>
        <v>Desserts</v>
      </c>
      <c r="L1628" t="str">
        <f>_xlfn.XLOOKUP(Table6[[#This Row],[Order ID]],Table5[OrderID],Table5[ShipmentMode],"Error",0)</f>
        <v>DHL</v>
      </c>
    </row>
    <row r="1629" spans="2:12">
      <c r="B1629">
        <v>1628</v>
      </c>
      <c r="C1629">
        <v>10868</v>
      </c>
      <c r="D1629" t="s">
        <v>742</v>
      </c>
      <c r="E1629">
        <v>30</v>
      </c>
      <c r="F1629" t="s">
        <v>1480</v>
      </c>
      <c r="G1629" s="1">
        <f>DATE(LEFT(Table6[[#This Row],[Shipment Date]],4), MID(Table6[[#This Row],[Shipment Date]],5,2), RIGHT(Table6[[#This Row],[Shipment Date]],2))</f>
        <v>42789</v>
      </c>
      <c r="H1629" s="9">
        <f>_xlfn.XLOOKUP(Table6[[#This Row],[Order ID]],Table5[OrderID],Table5[OrderDate],"Error",0)</f>
        <v>42770</v>
      </c>
      <c r="I1629" s="6">
        <f>Table6[[#This Row],['[Formatted'] Shipment Dates]]-Table6[[#This Row],[Order Dates]]</f>
        <v>19</v>
      </c>
      <c r="J1629" t="str">
        <f>_xlfn.XLOOKUP(Table6[[#This Row],[Product ID]],Product[Product ID],Product[Product Name],"ERROR",0)</f>
        <v>Steeleye Stout</v>
      </c>
      <c r="K1629" t="str">
        <f>_xlfn.XLOOKUP(Table6[[#This Row],[Product Name]],Product[Product Name],Product[Category],"ERROR",0)</f>
        <v xml:space="preserve">Drinks </v>
      </c>
      <c r="L1629" t="str">
        <f>_xlfn.XLOOKUP(Table6[[#This Row],[Order ID]],Table5[OrderID],Table5[ShipmentMode],"Error",0)</f>
        <v>DHL</v>
      </c>
    </row>
    <row r="1630" spans="2:12">
      <c r="B1630">
        <v>1629</v>
      </c>
      <c r="C1630">
        <v>10868</v>
      </c>
      <c r="D1630" t="s">
        <v>778</v>
      </c>
      <c r="E1630">
        <v>42</v>
      </c>
      <c r="F1630" t="s">
        <v>1477</v>
      </c>
      <c r="G1630" s="1">
        <f>DATE(LEFT(Table6[[#This Row],[Shipment Date]],4), MID(Table6[[#This Row],[Shipment Date]],5,2), RIGHT(Table6[[#This Row],[Shipment Date]],2))</f>
        <v>42775</v>
      </c>
      <c r="H1630" s="9">
        <f>_xlfn.XLOOKUP(Table6[[#This Row],[Order ID]],Table5[OrderID],Table5[OrderDate],"Error",0)</f>
        <v>42770</v>
      </c>
      <c r="I1630" s="6">
        <f>Table6[[#This Row],['[Formatted'] Shipment Dates]]-Table6[[#This Row],[Order Dates]]</f>
        <v>5</v>
      </c>
      <c r="J1630" t="str">
        <f>_xlfn.XLOOKUP(Table6[[#This Row],[Product ID]],Product[Product ID],Product[Product Name],"ERROR",0)</f>
        <v>Maxilaku</v>
      </c>
      <c r="K1630" t="str">
        <f>_xlfn.XLOOKUP(Table6[[#This Row],[Product Name]],Product[Product Name],Product[Category],"ERROR",0)</f>
        <v>Desserts</v>
      </c>
      <c r="L1630" t="str">
        <f>_xlfn.XLOOKUP(Table6[[#This Row],[Order ID]],Table5[OrderID],Table5[ShipmentMode],"Error",0)</f>
        <v>DHL</v>
      </c>
    </row>
    <row r="1631" spans="2:12">
      <c r="B1631">
        <v>1630</v>
      </c>
      <c r="C1631">
        <v>10869</v>
      </c>
      <c r="D1631" t="s">
        <v>648</v>
      </c>
      <c r="E1631">
        <v>40</v>
      </c>
      <c r="F1631" t="s">
        <v>1477</v>
      </c>
      <c r="G1631" s="1">
        <f>DATE(LEFT(Table6[[#This Row],[Shipment Date]],4), MID(Table6[[#This Row],[Shipment Date]],5,2), RIGHT(Table6[[#This Row],[Shipment Date]],2))</f>
        <v>42775</v>
      </c>
      <c r="H1631" s="9">
        <f>_xlfn.XLOOKUP(Table6[[#This Row],[Order ID]],Table5[OrderID],Table5[OrderDate],"Error",0)</f>
        <v>42770</v>
      </c>
      <c r="I1631" s="6">
        <f>Table6[[#This Row],['[Formatted'] Shipment Dates]]-Table6[[#This Row],[Order Dates]]</f>
        <v>5</v>
      </c>
      <c r="J1631" t="str">
        <f>_xlfn.XLOOKUP(Table6[[#This Row],[Product ID]],Product[Product ID],Product[Product Name],"ERROR",0)</f>
        <v>Chai</v>
      </c>
      <c r="K1631" t="str">
        <f>_xlfn.XLOOKUP(Table6[[#This Row],[Product Name]],Product[Product Name],Product[Category],"ERROR",0)</f>
        <v xml:space="preserve">Drinks </v>
      </c>
      <c r="L1631" t="str">
        <f>_xlfn.XLOOKUP(Table6[[#This Row],[Order ID]],Table5[OrderID],Table5[ShipmentMode],"Error",0)</f>
        <v>DHL Express</v>
      </c>
    </row>
    <row r="1632" spans="2:12">
      <c r="B1632">
        <v>1631</v>
      </c>
      <c r="C1632">
        <v>10869</v>
      </c>
      <c r="D1632" t="s">
        <v>679</v>
      </c>
      <c r="E1632">
        <v>10</v>
      </c>
      <c r="F1632" t="s">
        <v>1477</v>
      </c>
      <c r="G1632" s="1">
        <f>DATE(LEFT(Table6[[#This Row],[Shipment Date]],4), MID(Table6[[#This Row],[Shipment Date]],5,2), RIGHT(Table6[[#This Row],[Shipment Date]],2))</f>
        <v>42775</v>
      </c>
      <c r="H1632" s="9">
        <f>_xlfn.XLOOKUP(Table6[[#This Row],[Order ID]],Table5[OrderID],Table5[OrderDate],"Error",0)</f>
        <v>42770</v>
      </c>
      <c r="I1632" s="6">
        <f>Table6[[#This Row],['[Formatted'] Shipment Dates]]-Table6[[#This Row],[Order Dates]]</f>
        <v>5</v>
      </c>
      <c r="J1632" t="str">
        <f>_xlfn.XLOOKUP(Table6[[#This Row],[Product ID]],Product[Product ID],Product[Product Name],"ERROR",0)</f>
        <v>Queso Cabrales</v>
      </c>
      <c r="K1632" t="str">
        <f>_xlfn.XLOOKUP(Table6[[#This Row],[Product Name]],Product[Product Name],Product[Category],"ERROR",0)</f>
        <v>Dairy Products</v>
      </c>
      <c r="L1632" t="str">
        <f>_xlfn.XLOOKUP(Table6[[#This Row],[Order ID]],Table5[OrderID],Table5[ShipmentMode],"Error",0)</f>
        <v>DHL Express</v>
      </c>
    </row>
    <row r="1633" spans="2:12">
      <c r="B1633">
        <v>1632</v>
      </c>
      <c r="C1633">
        <v>10869</v>
      </c>
      <c r="D1633" t="s">
        <v>709</v>
      </c>
      <c r="E1633">
        <v>50</v>
      </c>
      <c r="F1633" t="s">
        <v>1477</v>
      </c>
      <c r="G1633" s="1">
        <f>DATE(LEFT(Table6[[#This Row],[Shipment Date]],4), MID(Table6[[#This Row],[Shipment Date]],5,2), RIGHT(Table6[[#This Row],[Shipment Date]],2))</f>
        <v>42775</v>
      </c>
      <c r="H1633" s="9">
        <f>_xlfn.XLOOKUP(Table6[[#This Row],[Order ID]],Table5[OrderID],Table5[OrderDate],"Error",0)</f>
        <v>42770</v>
      </c>
      <c r="I1633" s="6">
        <f>Table6[[#This Row],['[Formatted'] Shipment Dates]]-Table6[[#This Row],[Order Dates]]</f>
        <v>5</v>
      </c>
      <c r="J1633" t="str">
        <f>_xlfn.XLOOKUP(Table6[[#This Row],[Product ID]],Product[Product ID],Product[Product Name],"ERROR",0)</f>
        <v>Tunnbröd</v>
      </c>
      <c r="K1633" t="str">
        <f>_xlfn.XLOOKUP(Table6[[#This Row],[Product Name]],Product[Product Name],Product[Category],"ERROR",0)</f>
        <v xml:space="preserve">Grains/ Cereals </v>
      </c>
      <c r="L1633" t="str">
        <f>_xlfn.XLOOKUP(Table6[[#This Row],[Order ID]],Table5[OrderID],Table5[ShipmentMode],"Error",0)</f>
        <v>DHL Express</v>
      </c>
    </row>
    <row r="1634" spans="2:12">
      <c r="B1634">
        <v>1633</v>
      </c>
      <c r="C1634">
        <v>10869</v>
      </c>
      <c r="D1634" t="s">
        <v>828</v>
      </c>
      <c r="E1634">
        <v>20</v>
      </c>
      <c r="F1634" t="s">
        <v>1481</v>
      </c>
      <c r="G1634" s="1">
        <f>DATE(LEFT(Table6[[#This Row],[Shipment Date]],4), MID(Table6[[#This Row],[Shipment Date]],5,2), RIGHT(Table6[[#This Row],[Shipment Date]],2))</f>
        <v>42779</v>
      </c>
      <c r="H1634" s="9">
        <f>_xlfn.XLOOKUP(Table6[[#This Row],[Order ID]],Table5[OrderID],Table5[OrderDate],"Error",0)</f>
        <v>42770</v>
      </c>
      <c r="I1634" s="6">
        <f>Table6[[#This Row],['[Formatted'] Shipment Dates]]-Table6[[#This Row],[Order Dates]]</f>
        <v>9</v>
      </c>
      <c r="J1634" t="str">
        <f>_xlfn.XLOOKUP(Table6[[#This Row],[Product ID]],Product[Product ID],Product[Product Name],"ERROR",0)</f>
        <v>Scottish Longbreads</v>
      </c>
      <c r="K1634" t="str">
        <f>_xlfn.XLOOKUP(Table6[[#This Row],[Product Name]],Product[Product Name],Product[Category],"ERROR",0)</f>
        <v>Desserts</v>
      </c>
      <c r="L1634" t="str">
        <f>_xlfn.XLOOKUP(Table6[[#This Row],[Order ID]],Table5[OrderID],Table5[ShipmentMode],"Error",0)</f>
        <v>DHL Express</v>
      </c>
    </row>
    <row r="1635" spans="2:12">
      <c r="B1635">
        <v>1634</v>
      </c>
      <c r="C1635">
        <v>10870</v>
      </c>
      <c r="D1635" t="s">
        <v>742</v>
      </c>
      <c r="E1635">
        <v>3</v>
      </c>
      <c r="F1635" t="s">
        <v>1481</v>
      </c>
      <c r="G1635" s="1">
        <f>DATE(LEFT(Table6[[#This Row],[Shipment Date]],4), MID(Table6[[#This Row],[Shipment Date]],5,2), RIGHT(Table6[[#This Row],[Shipment Date]],2))</f>
        <v>42779</v>
      </c>
      <c r="H1635" s="9">
        <f>_xlfn.XLOOKUP(Table6[[#This Row],[Order ID]],Table5[OrderID],Table5[OrderDate],"Error",0)</f>
        <v>42770</v>
      </c>
      <c r="I1635" s="6">
        <f>Table6[[#This Row],['[Formatted'] Shipment Dates]]-Table6[[#This Row],[Order Dates]]</f>
        <v>9</v>
      </c>
      <c r="J1635" t="str">
        <f>_xlfn.XLOOKUP(Table6[[#This Row],[Product ID]],Product[Product ID],Product[Product Name],"ERROR",0)</f>
        <v>Steeleye Stout</v>
      </c>
      <c r="K1635" t="str">
        <f>_xlfn.XLOOKUP(Table6[[#This Row],[Product Name]],Product[Product Name],Product[Category],"ERROR",0)</f>
        <v xml:space="preserve">Drinks </v>
      </c>
      <c r="L1635" t="str">
        <f>_xlfn.XLOOKUP(Table6[[#This Row],[Order ID]],Table5[OrderID],Table5[ShipmentMode],"Error",0)</f>
        <v>UPS</v>
      </c>
    </row>
    <row r="1636" spans="2:12">
      <c r="B1636">
        <v>1635</v>
      </c>
      <c r="C1636">
        <v>10870</v>
      </c>
      <c r="D1636" t="s">
        <v>784</v>
      </c>
      <c r="E1636">
        <v>2</v>
      </c>
      <c r="F1636" t="s">
        <v>1472</v>
      </c>
      <c r="G1636" s="1">
        <f>DATE(LEFT(Table6[[#This Row],[Shipment Date]],4), MID(Table6[[#This Row],[Shipment Date]],5,2), RIGHT(Table6[[#This Row],[Shipment Date]],2))</f>
        <v>42776</v>
      </c>
      <c r="H1636" s="9">
        <f>_xlfn.XLOOKUP(Table6[[#This Row],[Order ID]],Table5[OrderID],Table5[OrderDate],"Error",0)</f>
        <v>42770</v>
      </c>
      <c r="I1636" s="6">
        <f>Table6[[#This Row],['[Formatted'] Shipment Dates]]-Table6[[#This Row],[Order Dates]]</f>
        <v>6</v>
      </c>
      <c r="J1636" t="str">
        <f>_xlfn.XLOOKUP(Table6[[#This Row],[Product ID]],Product[Product ID],Product[Product Name],"ERROR",0)</f>
        <v>Manjimup Dried Apples</v>
      </c>
      <c r="K1636" t="str">
        <f>_xlfn.XLOOKUP(Table6[[#This Row],[Product Name]],Product[Product Name],Product[Category],"ERROR",0)</f>
        <v xml:space="preserve">Produce </v>
      </c>
      <c r="L1636" t="str">
        <f>_xlfn.XLOOKUP(Table6[[#This Row],[Order ID]],Table5[OrderID],Table5[ShipmentMode],"Error",0)</f>
        <v>UPS</v>
      </c>
    </row>
    <row r="1637" spans="2:12">
      <c r="B1637">
        <v>1636</v>
      </c>
      <c r="C1637">
        <v>10871</v>
      </c>
      <c r="D1637" t="s">
        <v>666</v>
      </c>
      <c r="E1637">
        <v>50</v>
      </c>
      <c r="F1637" t="s">
        <v>1472</v>
      </c>
      <c r="G1637" s="1">
        <f>DATE(LEFT(Table6[[#This Row],[Shipment Date]],4), MID(Table6[[#This Row],[Shipment Date]],5,2), RIGHT(Table6[[#This Row],[Shipment Date]],2))</f>
        <v>42776</v>
      </c>
      <c r="H1637" s="9">
        <f>_xlfn.XLOOKUP(Table6[[#This Row],[Order ID]],Table5[OrderID],Table5[OrderDate],"Error",0)</f>
        <v>42771</v>
      </c>
      <c r="I1637" s="6">
        <f>Table6[[#This Row],['[Formatted'] Shipment Dates]]-Table6[[#This Row],[Order Dates]]</f>
        <v>5</v>
      </c>
      <c r="J1637" t="str">
        <f>_xlfn.XLOOKUP(Table6[[#This Row],[Product ID]],Product[Product ID],Product[Product Name],"ERROR",0)</f>
        <v>Grandma's Boysenberry Spread</v>
      </c>
      <c r="K1637" t="str">
        <f>_xlfn.XLOOKUP(Table6[[#This Row],[Product Name]],Product[Product Name],Product[Category],"ERROR",0)</f>
        <v>Condiments</v>
      </c>
      <c r="L1637" t="str">
        <f>_xlfn.XLOOKUP(Table6[[#This Row],[Order ID]],Table5[OrderID],Table5[ShipmentMode],"Error",0)</f>
        <v>DHL</v>
      </c>
    </row>
    <row r="1638" spans="2:12">
      <c r="B1638">
        <v>1637</v>
      </c>
      <c r="C1638">
        <v>10871</v>
      </c>
      <c r="D1638" t="s">
        <v>691</v>
      </c>
      <c r="E1638">
        <v>12</v>
      </c>
      <c r="F1638" t="s">
        <v>1472</v>
      </c>
      <c r="G1638" s="1">
        <f>DATE(LEFT(Table6[[#This Row],[Shipment Date]],4), MID(Table6[[#This Row],[Shipment Date]],5,2), RIGHT(Table6[[#This Row],[Shipment Date]],2))</f>
        <v>42776</v>
      </c>
      <c r="H1638" s="9">
        <f>_xlfn.XLOOKUP(Table6[[#This Row],[Order ID]],Table5[OrderID],Table5[OrderDate],"Error",0)</f>
        <v>42771</v>
      </c>
      <c r="I1638" s="6">
        <f>Table6[[#This Row],['[Formatted'] Shipment Dates]]-Table6[[#This Row],[Order Dates]]</f>
        <v>5</v>
      </c>
      <c r="J1638" t="str">
        <f>_xlfn.XLOOKUP(Table6[[#This Row],[Product ID]],Product[Product ID],Product[Product Name],"ERROR",0)</f>
        <v>Pavlova</v>
      </c>
      <c r="K1638" t="str">
        <f>_xlfn.XLOOKUP(Table6[[#This Row],[Product Name]],Product[Product Name],Product[Category],"ERROR",0)</f>
        <v>Desserts</v>
      </c>
      <c r="L1638" t="str">
        <f>_xlfn.XLOOKUP(Table6[[#This Row],[Order ID]],Table5[OrderID],Table5[ShipmentMode],"Error",0)</f>
        <v>DHL</v>
      </c>
    </row>
    <row r="1639" spans="2:12">
      <c r="B1639">
        <v>1638</v>
      </c>
      <c r="C1639">
        <v>10871</v>
      </c>
      <c r="D1639" t="s">
        <v>694</v>
      </c>
      <c r="E1639">
        <v>16</v>
      </c>
      <c r="F1639" t="s">
        <v>1477</v>
      </c>
      <c r="G1639" s="1">
        <f>DATE(LEFT(Table6[[#This Row],[Shipment Date]],4), MID(Table6[[#This Row],[Shipment Date]],5,2), RIGHT(Table6[[#This Row],[Shipment Date]],2))</f>
        <v>42775</v>
      </c>
      <c r="H1639" s="9">
        <f>_xlfn.XLOOKUP(Table6[[#This Row],[Order ID]],Table5[OrderID],Table5[OrderDate],"Error",0)</f>
        <v>42771</v>
      </c>
      <c r="I1639" s="6">
        <f>Table6[[#This Row],['[Formatted'] Shipment Dates]]-Table6[[#This Row],[Order Dates]]</f>
        <v>4</v>
      </c>
      <c r="J1639" t="str">
        <f>_xlfn.XLOOKUP(Table6[[#This Row],[Product ID]],Product[Product ID],Product[Product Name],"ERROR",0)</f>
        <v>Alice Mutton</v>
      </c>
      <c r="K1639" t="str">
        <f>_xlfn.XLOOKUP(Table6[[#This Row],[Product Name]],Product[Product Name],Product[Category],"ERROR",0)</f>
        <v>Meat/ Poultry</v>
      </c>
      <c r="L1639" t="str">
        <f>_xlfn.XLOOKUP(Table6[[#This Row],[Order ID]],Table5[OrderID],Table5[ShipmentMode],"Error",0)</f>
        <v>DHL</v>
      </c>
    </row>
    <row r="1640" spans="2:12">
      <c r="B1640">
        <v>1639</v>
      </c>
      <c r="C1640">
        <v>10872</v>
      </c>
      <c r="D1640" t="s">
        <v>794</v>
      </c>
      <c r="E1640">
        <v>10</v>
      </c>
      <c r="F1640" t="s">
        <v>1477</v>
      </c>
      <c r="G1640" s="1">
        <f>DATE(LEFT(Table6[[#This Row],[Shipment Date]],4), MID(Table6[[#This Row],[Shipment Date]],5,2), RIGHT(Table6[[#This Row],[Shipment Date]],2))</f>
        <v>42775</v>
      </c>
      <c r="H1640" s="9">
        <f>_xlfn.XLOOKUP(Table6[[#This Row],[Order ID]],Table5[OrderID],Table5[OrderDate],"Error",0)</f>
        <v>42771</v>
      </c>
      <c r="I1640" s="6">
        <f>Table6[[#This Row],['[Formatted'] Shipment Dates]]-Table6[[#This Row],[Order Dates]]</f>
        <v>4</v>
      </c>
      <c r="J1640" t="str">
        <f>_xlfn.XLOOKUP(Table6[[#This Row],[Product ID]],Product[Product ID],Product[Product Name],"ERROR",0)</f>
        <v>Pâté chinois</v>
      </c>
      <c r="K1640" t="str">
        <f>_xlfn.XLOOKUP(Table6[[#This Row],[Product Name]],Product[Product Name],Product[Category],"ERROR",0)</f>
        <v>Meat/ Poultry</v>
      </c>
      <c r="L1640" t="str">
        <f>_xlfn.XLOOKUP(Table6[[#This Row],[Order ID]],Table5[OrderID],Table5[ShipmentMode],"Error",0)</f>
        <v>DHL</v>
      </c>
    </row>
    <row r="1641" spans="2:12">
      <c r="B1641">
        <v>1640</v>
      </c>
      <c r="C1641">
        <v>10872</v>
      </c>
      <c r="D1641" t="s">
        <v>813</v>
      </c>
      <c r="E1641">
        <v>20</v>
      </c>
      <c r="F1641" t="s">
        <v>1477</v>
      </c>
      <c r="G1641" s="1">
        <f>DATE(LEFT(Table6[[#This Row],[Shipment Date]],4), MID(Table6[[#This Row],[Shipment Date]],5,2), RIGHT(Table6[[#This Row],[Shipment Date]],2))</f>
        <v>42775</v>
      </c>
      <c r="H1641" s="9">
        <f>_xlfn.XLOOKUP(Table6[[#This Row],[Order ID]],Table5[OrderID],Table5[OrderDate],"Error",0)</f>
        <v>42771</v>
      </c>
      <c r="I1641" s="6">
        <f>Table6[[#This Row],['[Formatted'] Shipment Dates]]-Table6[[#This Row],[Order Dates]]</f>
        <v>4</v>
      </c>
      <c r="J1641" t="str">
        <f>_xlfn.XLOOKUP(Table6[[#This Row],[Product ID]],Product[Product ID],Product[Product Name],"ERROR",0)</f>
        <v>Tarte au sucre</v>
      </c>
      <c r="K1641" t="str">
        <f>_xlfn.XLOOKUP(Table6[[#This Row],[Product Name]],Product[Product Name],Product[Category],"ERROR",0)</f>
        <v>Desserts</v>
      </c>
      <c r="L1641" t="str">
        <f>_xlfn.XLOOKUP(Table6[[#This Row],[Order ID]],Table5[OrderID],Table5[ShipmentMode],"Error",0)</f>
        <v>DHL</v>
      </c>
    </row>
    <row r="1642" spans="2:12">
      <c r="B1642">
        <v>1641</v>
      </c>
      <c r="C1642">
        <v>10872</v>
      </c>
      <c r="D1642" t="s">
        <v>819</v>
      </c>
      <c r="E1642">
        <v>15</v>
      </c>
      <c r="F1642" t="s">
        <v>1477</v>
      </c>
      <c r="G1642" s="1">
        <f>DATE(LEFT(Table6[[#This Row],[Shipment Date]],4), MID(Table6[[#This Row],[Shipment Date]],5,2), RIGHT(Table6[[#This Row],[Shipment Date]],2))</f>
        <v>42775</v>
      </c>
      <c r="H1642" s="9">
        <f>_xlfn.XLOOKUP(Table6[[#This Row],[Order ID]],Table5[OrderID],Table5[OrderDate],"Error",0)</f>
        <v>42771</v>
      </c>
      <c r="I1642" s="6">
        <f>Table6[[#This Row],['[Formatted'] Shipment Dates]]-Table6[[#This Row],[Order Dates]]</f>
        <v>4</v>
      </c>
      <c r="J1642" t="str">
        <f>_xlfn.XLOOKUP(Table6[[#This Row],[Product ID]],Product[Product ID],Product[Product Name],"ERROR",0)</f>
        <v>Wimmers gute Semmelknödel</v>
      </c>
      <c r="K1642" t="str">
        <f>_xlfn.XLOOKUP(Table6[[#This Row],[Product Name]],Product[Product Name],Product[Category],"ERROR",0)</f>
        <v xml:space="preserve">Grains/ Cereals </v>
      </c>
      <c r="L1642" t="str">
        <f>_xlfn.XLOOKUP(Table6[[#This Row],[Order ID]],Table5[OrderID],Table5[ShipmentMode],"Error",0)</f>
        <v>DHL</v>
      </c>
    </row>
    <row r="1643" spans="2:12">
      <c r="B1643">
        <v>1642</v>
      </c>
      <c r="C1643">
        <v>10872</v>
      </c>
      <c r="D1643" t="s">
        <v>821</v>
      </c>
      <c r="E1643">
        <v>21</v>
      </c>
      <c r="F1643" t="s">
        <v>1477</v>
      </c>
      <c r="G1643" s="1">
        <f>DATE(LEFT(Table6[[#This Row],[Shipment Date]],4), MID(Table6[[#This Row],[Shipment Date]],5,2), RIGHT(Table6[[#This Row],[Shipment Date]],2))</f>
        <v>42775</v>
      </c>
      <c r="H1643" s="9">
        <f>_xlfn.XLOOKUP(Table6[[#This Row],[Order ID]],Table5[OrderID],Table5[OrderDate],"Error",0)</f>
        <v>42771</v>
      </c>
      <c r="I1643" s="6">
        <f>Table6[[#This Row],['[Formatted'] Shipment Dates]]-Table6[[#This Row],[Order Dates]]</f>
        <v>4</v>
      </c>
      <c r="J1643" t="str">
        <f>_xlfn.XLOOKUP(Table6[[#This Row],[Product ID]],Product[Product ID],Product[Product Name],"ERROR",0)</f>
        <v>Louisiana Fiery Hot Pepper Sauce</v>
      </c>
      <c r="K1643" t="str">
        <f>_xlfn.XLOOKUP(Table6[[#This Row],[Product Name]],Product[Product Name],Product[Category],"ERROR",0)</f>
        <v>Condiments</v>
      </c>
      <c r="L1643" t="str">
        <f>_xlfn.XLOOKUP(Table6[[#This Row],[Order ID]],Table5[OrderID],Table5[ShipmentMode],"Error",0)</f>
        <v>DHL</v>
      </c>
    </row>
    <row r="1644" spans="2:12">
      <c r="B1644">
        <v>1643</v>
      </c>
      <c r="C1644">
        <v>10873</v>
      </c>
      <c r="D1644" t="s">
        <v>703</v>
      </c>
      <c r="E1644">
        <v>20</v>
      </c>
      <c r="F1644" t="s">
        <v>1477</v>
      </c>
      <c r="G1644" s="1">
        <f>DATE(LEFT(Table6[[#This Row],[Shipment Date]],4), MID(Table6[[#This Row],[Shipment Date]],5,2), RIGHT(Table6[[#This Row],[Shipment Date]],2))</f>
        <v>42775</v>
      </c>
      <c r="H1644" s="9">
        <f>_xlfn.XLOOKUP(Table6[[#This Row],[Order ID]],Table5[OrderID],Table5[OrderDate],"Error",0)</f>
        <v>42772</v>
      </c>
      <c r="I1644" s="6">
        <f>Table6[[#This Row],['[Formatted'] Shipment Dates]]-Table6[[#This Row],[Order Dates]]</f>
        <v>3</v>
      </c>
      <c r="J1644" t="str">
        <f>_xlfn.XLOOKUP(Table6[[#This Row],[Product ID]],Product[Product ID],Product[Product Name],"ERROR",0)</f>
        <v>Sir Rodney's Scones</v>
      </c>
      <c r="K1644" t="str">
        <f>_xlfn.XLOOKUP(Table6[[#This Row],[Product Name]],Product[Product Name],Product[Category],"ERROR",0)</f>
        <v>Desserts</v>
      </c>
      <c r="L1644" t="str">
        <f>_xlfn.XLOOKUP(Table6[[#This Row],[Order ID]],Table5[OrderID],Table5[ShipmentMode],"Error",0)</f>
        <v>DHL Express</v>
      </c>
    </row>
    <row r="1645" spans="2:12">
      <c r="B1645">
        <v>1644</v>
      </c>
      <c r="C1645">
        <v>10873</v>
      </c>
      <c r="D1645" t="s">
        <v>723</v>
      </c>
      <c r="E1645">
        <v>3</v>
      </c>
      <c r="F1645" t="s">
        <v>1479</v>
      </c>
      <c r="G1645" s="1">
        <f>DATE(LEFT(Table6[[#This Row],[Shipment Date]],4), MID(Table6[[#This Row],[Shipment Date]],5,2), RIGHT(Table6[[#This Row],[Shipment Date]],2))</f>
        <v>42777</v>
      </c>
      <c r="H1645" s="9">
        <f>_xlfn.XLOOKUP(Table6[[#This Row],[Order ID]],Table5[OrderID],Table5[OrderDate],"Error",0)</f>
        <v>42772</v>
      </c>
      <c r="I1645" s="6">
        <f>Table6[[#This Row],['[Formatted'] Shipment Dates]]-Table6[[#This Row],[Order Dates]]</f>
        <v>5</v>
      </c>
      <c r="J1645" t="str">
        <f>_xlfn.XLOOKUP(Table6[[#This Row],[Product ID]],Product[Product ID],Product[Product Name],"ERROR",0)</f>
        <v>Rössle Sauerkraut</v>
      </c>
      <c r="K1645" t="str">
        <f>_xlfn.XLOOKUP(Table6[[#This Row],[Product Name]],Product[Product Name],Product[Category],"ERROR",0)</f>
        <v xml:space="preserve">Produce </v>
      </c>
      <c r="L1645" t="str">
        <f>_xlfn.XLOOKUP(Table6[[#This Row],[Order ID]],Table5[OrderID],Table5[ShipmentMode],"Error",0)</f>
        <v>DHL Express</v>
      </c>
    </row>
    <row r="1646" spans="2:12">
      <c r="B1646">
        <v>1645</v>
      </c>
      <c r="C1646">
        <v>10874</v>
      </c>
      <c r="D1646" t="s">
        <v>677</v>
      </c>
      <c r="E1646">
        <v>10</v>
      </c>
      <c r="F1646" t="s">
        <v>1482</v>
      </c>
      <c r="G1646" s="1">
        <f>DATE(LEFT(Table6[[#This Row],[Shipment Date]],4), MID(Table6[[#This Row],[Shipment Date]],5,2), RIGHT(Table6[[#This Row],[Shipment Date]],2))</f>
        <v>42797</v>
      </c>
      <c r="H1646" s="9">
        <f>_xlfn.XLOOKUP(Table6[[#This Row],[Order ID]],Table5[OrderID],Table5[OrderDate],"Error",0)</f>
        <v>42772</v>
      </c>
      <c r="I1646" s="6">
        <f>Table6[[#This Row],['[Formatted'] Shipment Dates]]-Table6[[#This Row],[Order Dates]]</f>
        <v>25</v>
      </c>
      <c r="J1646" t="str">
        <f>_xlfn.XLOOKUP(Table6[[#This Row],[Product ID]],Product[Product ID],Product[Product Name],"ERROR",0)</f>
        <v>Ikura</v>
      </c>
      <c r="K1646" t="str">
        <f>_xlfn.XLOOKUP(Table6[[#This Row],[Product Name]],Product[Product Name],Product[Category],"ERROR",0)</f>
        <v>Seafood</v>
      </c>
      <c r="L1646" t="str">
        <f>_xlfn.XLOOKUP(Table6[[#This Row],[Order ID]],Table5[OrderID],Table5[ShipmentMode],"Error",0)</f>
        <v>DHL</v>
      </c>
    </row>
    <row r="1647" spans="2:12">
      <c r="B1647">
        <v>1646</v>
      </c>
      <c r="C1647">
        <v>10875</v>
      </c>
      <c r="D1647" t="s">
        <v>698</v>
      </c>
      <c r="E1647">
        <v>25</v>
      </c>
      <c r="F1647" t="s">
        <v>1482</v>
      </c>
      <c r="G1647" s="1">
        <f>DATE(LEFT(Table6[[#This Row],[Shipment Date]],4), MID(Table6[[#This Row],[Shipment Date]],5,2), RIGHT(Table6[[#This Row],[Shipment Date]],2))</f>
        <v>42797</v>
      </c>
      <c r="H1647" s="9">
        <f>_xlfn.XLOOKUP(Table6[[#This Row],[Order ID]],Table5[OrderID],Table5[OrderDate],"Error",0)</f>
        <v>42772</v>
      </c>
      <c r="I1647" s="6">
        <f>Table6[[#This Row],['[Formatted'] Shipment Dates]]-Table6[[#This Row],[Order Dates]]</f>
        <v>25</v>
      </c>
      <c r="J1647" t="str">
        <f>_xlfn.XLOOKUP(Table6[[#This Row],[Product ID]],Product[Product ID],Product[Product Name],"ERROR",0)</f>
        <v>Teatime Chocolate Biscuits</v>
      </c>
      <c r="K1647" t="str">
        <f>_xlfn.XLOOKUP(Table6[[#This Row],[Product Name]],Product[Product Name],Product[Category],"ERROR",0)</f>
        <v>Desserts</v>
      </c>
      <c r="L1647" t="str">
        <f>_xlfn.XLOOKUP(Table6[[#This Row],[Order ID]],Table5[OrderID],Table5[ShipmentMode],"Error",0)</f>
        <v>DHL</v>
      </c>
    </row>
    <row r="1648" spans="2:12">
      <c r="B1648">
        <v>1647</v>
      </c>
      <c r="C1648">
        <v>10875</v>
      </c>
      <c r="D1648" t="s">
        <v>772</v>
      </c>
      <c r="E1648">
        <v>21</v>
      </c>
      <c r="F1648" t="s">
        <v>1482</v>
      </c>
      <c r="G1648" s="1">
        <f>DATE(LEFT(Table6[[#This Row],[Shipment Date]],4), MID(Table6[[#This Row],[Shipment Date]],5,2), RIGHT(Table6[[#This Row],[Shipment Date]],2))</f>
        <v>42797</v>
      </c>
      <c r="H1648" s="9">
        <f>_xlfn.XLOOKUP(Table6[[#This Row],[Order ID]],Table5[OrderID],Table5[OrderDate],"Error",0)</f>
        <v>42772</v>
      </c>
      <c r="I1648" s="6">
        <f>Table6[[#This Row],['[Formatted'] Shipment Dates]]-Table6[[#This Row],[Order Dates]]</f>
        <v>25</v>
      </c>
      <c r="J1648" t="str">
        <f>_xlfn.XLOOKUP(Table6[[#This Row],[Product ID]],Product[Product ID],Product[Product Name],"ERROR",0)</f>
        <v>Zaanse koeken</v>
      </c>
      <c r="K1648" t="str">
        <f>_xlfn.XLOOKUP(Table6[[#This Row],[Product Name]],Product[Product Name],Product[Category],"ERROR",0)</f>
        <v>Desserts</v>
      </c>
      <c r="L1648" t="str">
        <f>_xlfn.XLOOKUP(Table6[[#This Row],[Order ID]],Table5[OrderID],Table5[ShipmentMode],"Error",0)</f>
        <v>DHL</v>
      </c>
    </row>
    <row r="1649" spans="2:12">
      <c r="B1649">
        <v>1648</v>
      </c>
      <c r="C1649">
        <v>10875</v>
      </c>
      <c r="D1649" t="s">
        <v>778</v>
      </c>
      <c r="E1649">
        <v>15</v>
      </c>
      <c r="F1649" t="s">
        <v>1478</v>
      </c>
      <c r="G1649" s="1">
        <f>DATE(LEFT(Table6[[#This Row],[Shipment Date]],4), MID(Table6[[#This Row],[Shipment Date]],5,2), RIGHT(Table6[[#This Row],[Shipment Date]],2))</f>
        <v>42778</v>
      </c>
      <c r="H1649" s="9">
        <f>_xlfn.XLOOKUP(Table6[[#This Row],[Order ID]],Table5[OrderID],Table5[OrderDate],"Error",0)</f>
        <v>42772</v>
      </c>
      <c r="I1649" s="6">
        <f>Table6[[#This Row],['[Formatted'] Shipment Dates]]-Table6[[#This Row],[Order Dates]]</f>
        <v>6</v>
      </c>
      <c r="J1649" t="str">
        <f>_xlfn.XLOOKUP(Table6[[#This Row],[Product ID]],Product[Product ID],Product[Product Name],"ERROR",0)</f>
        <v>Maxilaku</v>
      </c>
      <c r="K1649" t="str">
        <f>_xlfn.XLOOKUP(Table6[[#This Row],[Product Name]],Product[Product Name],Product[Category],"ERROR",0)</f>
        <v>Desserts</v>
      </c>
      <c r="L1649" t="str">
        <f>_xlfn.XLOOKUP(Table6[[#This Row],[Order ID]],Table5[OrderID],Table5[ShipmentMode],"Error",0)</f>
        <v>DHL</v>
      </c>
    </row>
    <row r="1650" spans="2:12">
      <c r="B1650">
        <v>1649</v>
      </c>
      <c r="C1650">
        <v>10876</v>
      </c>
      <c r="D1650" t="s">
        <v>770</v>
      </c>
      <c r="E1650">
        <v>21</v>
      </c>
      <c r="F1650" t="s">
        <v>1478</v>
      </c>
      <c r="G1650" s="1">
        <f>DATE(LEFT(Table6[[#This Row],[Shipment Date]],4), MID(Table6[[#This Row],[Shipment Date]],5,2), RIGHT(Table6[[#This Row],[Shipment Date]],2))</f>
        <v>42778</v>
      </c>
      <c r="H1650" s="9">
        <f>_xlfn.XLOOKUP(Table6[[#This Row],[Order ID]],Table5[OrderID],Table5[OrderDate],"Error",0)</f>
        <v>42775</v>
      </c>
      <c r="I1650" s="6">
        <f>Table6[[#This Row],['[Formatted'] Shipment Dates]]-Table6[[#This Row],[Order Dates]]</f>
        <v>3</v>
      </c>
      <c r="J1650" t="str">
        <f>_xlfn.XLOOKUP(Table6[[#This Row],[Product ID]],Product[Product ID],Product[Product Name],"ERROR",0)</f>
        <v>Spegesild</v>
      </c>
      <c r="K1650" t="str">
        <f>_xlfn.XLOOKUP(Table6[[#This Row],[Product Name]],Product[Product Name],Product[Category],"ERROR",0)</f>
        <v>Seafood</v>
      </c>
      <c r="L1650" t="str">
        <f>_xlfn.XLOOKUP(Table6[[#This Row],[Order ID]],Table5[OrderID],Table5[ShipmentMode],"Error",0)</f>
        <v>UPS</v>
      </c>
    </row>
    <row r="1651" spans="2:12">
      <c r="B1651">
        <v>1650</v>
      </c>
      <c r="C1651">
        <v>10876</v>
      </c>
      <c r="D1651" t="s">
        <v>819</v>
      </c>
      <c r="E1651">
        <v>20</v>
      </c>
      <c r="F1651" t="s">
        <v>1483</v>
      </c>
      <c r="G1651" s="1">
        <f>DATE(LEFT(Table6[[#This Row],[Shipment Date]],4), MID(Table6[[#This Row],[Shipment Date]],5,2), RIGHT(Table6[[#This Row],[Shipment Date]],2))</f>
        <v>42785</v>
      </c>
      <c r="H1651" s="9">
        <f>_xlfn.XLOOKUP(Table6[[#This Row],[Order ID]],Table5[OrderID],Table5[OrderDate],"Error",0)</f>
        <v>42775</v>
      </c>
      <c r="I1651" s="6">
        <f>Table6[[#This Row],['[Formatted'] Shipment Dates]]-Table6[[#This Row],[Order Dates]]</f>
        <v>10</v>
      </c>
      <c r="J1651" t="str">
        <f>_xlfn.XLOOKUP(Table6[[#This Row],[Product ID]],Product[Product ID],Product[Product Name],"ERROR",0)</f>
        <v>Wimmers gute Semmelknödel</v>
      </c>
      <c r="K1651" t="str">
        <f>_xlfn.XLOOKUP(Table6[[#This Row],[Product Name]],Product[Product Name],Product[Category],"ERROR",0)</f>
        <v xml:space="preserve">Grains/ Cereals </v>
      </c>
      <c r="L1651" t="str">
        <f>_xlfn.XLOOKUP(Table6[[#This Row],[Order ID]],Table5[OrderID],Table5[ShipmentMode],"Error",0)</f>
        <v>UPS</v>
      </c>
    </row>
    <row r="1652" spans="2:12">
      <c r="B1652">
        <v>1651</v>
      </c>
      <c r="C1652">
        <v>10877</v>
      </c>
      <c r="D1652" t="s">
        <v>691</v>
      </c>
      <c r="E1652">
        <v>30</v>
      </c>
      <c r="F1652" t="s">
        <v>1483</v>
      </c>
      <c r="G1652" s="1">
        <f>DATE(LEFT(Table6[[#This Row],[Shipment Date]],4), MID(Table6[[#This Row],[Shipment Date]],5,2), RIGHT(Table6[[#This Row],[Shipment Date]],2))</f>
        <v>42785</v>
      </c>
      <c r="H1652" s="9">
        <f>_xlfn.XLOOKUP(Table6[[#This Row],[Order ID]],Table5[OrderID],Table5[OrderDate],"Error",0)</f>
        <v>42775</v>
      </c>
      <c r="I1652" s="6">
        <f>Table6[[#This Row],['[Formatted'] Shipment Dates]]-Table6[[#This Row],[Order Dates]]</f>
        <v>10</v>
      </c>
      <c r="J1652" t="str">
        <f>_xlfn.XLOOKUP(Table6[[#This Row],[Product ID]],Product[Product ID],Product[Product Name],"ERROR",0)</f>
        <v>Pavlova</v>
      </c>
      <c r="K1652" t="str">
        <f>_xlfn.XLOOKUP(Table6[[#This Row],[Product Name]],Product[Product Name],Product[Category],"ERROR",0)</f>
        <v>Desserts</v>
      </c>
      <c r="L1652" t="str">
        <f>_xlfn.XLOOKUP(Table6[[#This Row],[Order ID]],Table5[OrderID],Table5[ShipmentMode],"Error",0)</f>
        <v>DHL Express</v>
      </c>
    </row>
    <row r="1653" spans="2:12">
      <c r="B1653">
        <v>1652</v>
      </c>
      <c r="C1653">
        <v>10877</v>
      </c>
      <c r="D1653" t="s">
        <v>696</v>
      </c>
      <c r="E1653">
        <v>25</v>
      </c>
      <c r="F1653" t="s">
        <v>1478</v>
      </c>
      <c r="G1653" s="1">
        <f>DATE(LEFT(Table6[[#This Row],[Shipment Date]],4), MID(Table6[[#This Row],[Shipment Date]],5,2), RIGHT(Table6[[#This Row],[Shipment Date]],2))</f>
        <v>42778</v>
      </c>
      <c r="H1653" s="9">
        <f>_xlfn.XLOOKUP(Table6[[#This Row],[Order ID]],Table5[OrderID],Table5[OrderDate],"Error",0)</f>
        <v>42775</v>
      </c>
      <c r="I1653" s="6">
        <f>Table6[[#This Row],['[Formatted'] Shipment Dates]]-Table6[[#This Row],[Order Dates]]</f>
        <v>3</v>
      </c>
      <c r="J1653" t="str">
        <f>_xlfn.XLOOKUP(Table6[[#This Row],[Product ID]],Product[Product ID],Product[Product Name],"ERROR",0)</f>
        <v>Carnarvon Tigers</v>
      </c>
      <c r="K1653" t="str">
        <f>_xlfn.XLOOKUP(Table6[[#This Row],[Product Name]],Product[Product Name],Product[Category],"ERROR",0)</f>
        <v>Seafood</v>
      </c>
      <c r="L1653" t="str">
        <f>_xlfn.XLOOKUP(Table6[[#This Row],[Order ID]],Table5[OrderID],Table5[ShipmentMode],"Error",0)</f>
        <v>DHL Express</v>
      </c>
    </row>
    <row r="1654" spans="2:12">
      <c r="B1654">
        <v>1653</v>
      </c>
      <c r="C1654">
        <v>10878</v>
      </c>
      <c r="D1654" t="s">
        <v>701</v>
      </c>
      <c r="E1654">
        <v>20</v>
      </c>
      <c r="F1654" t="s">
        <v>1478</v>
      </c>
      <c r="G1654" s="1">
        <f>DATE(LEFT(Table6[[#This Row],[Shipment Date]],4), MID(Table6[[#This Row],[Shipment Date]],5,2), RIGHT(Table6[[#This Row],[Shipment Date]],2))</f>
        <v>42778</v>
      </c>
      <c r="H1654" s="9">
        <f>_xlfn.XLOOKUP(Table6[[#This Row],[Order ID]],Table5[OrderID],Table5[OrderDate],"Error",0)</f>
        <v>42776</v>
      </c>
      <c r="I1654" s="6">
        <f>Table6[[#This Row],['[Formatted'] Shipment Dates]]-Table6[[#This Row],[Order Dates]]</f>
        <v>2</v>
      </c>
      <c r="J1654" t="str">
        <f>_xlfn.XLOOKUP(Table6[[#This Row],[Product ID]],Product[Product ID],Product[Product Name],"ERROR",0)</f>
        <v>Sir Rodney's Marmalade</v>
      </c>
      <c r="K1654" t="str">
        <f>_xlfn.XLOOKUP(Table6[[#This Row],[Product Name]],Product[Product Name],Product[Category],"ERROR",0)</f>
        <v>Desserts</v>
      </c>
      <c r="L1654" t="str">
        <f>_xlfn.XLOOKUP(Table6[[#This Row],[Order ID]],Table5[OrderID],Table5[ShipmentMode],"Error",0)</f>
        <v>DHL Express</v>
      </c>
    </row>
    <row r="1655" spans="2:12">
      <c r="B1655">
        <v>1654</v>
      </c>
      <c r="C1655">
        <v>10879</v>
      </c>
      <c r="D1655" t="s">
        <v>754</v>
      </c>
      <c r="E1655">
        <v>12</v>
      </c>
      <c r="F1655" t="s">
        <v>1478</v>
      </c>
      <c r="G1655" s="1">
        <f>DATE(LEFT(Table6[[#This Row],[Shipment Date]],4), MID(Table6[[#This Row],[Shipment Date]],5,2), RIGHT(Table6[[#This Row],[Shipment Date]],2))</f>
        <v>42778</v>
      </c>
      <c r="H1655" s="9">
        <f>_xlfn.XLOOKUP(Table6[[#This Row],[Order ID]],Table5[OrderID],Table5[OrderDate],"Error",0)</f>
        <v>42776</v>
      </c>
      <c r="I1655" s="6">
        <f>Table6[[#This Row],['[Formatted'] Shipment Dates]]-Table6[[#This Row],[Order Dates]]</f>
        <v>2</v>
      </c>
      <c r="J1655" t="str">
        <f>_xlfn.XLOOKUP(Table6[[#This Row],[Product ID]],Product[Product ID],Product[Product Name],"ERROR",0)</f>
        <v>Boston Crab Meat</v>
      </c>
      <c r="K1655" t="str">
        <f>_xlfn.XLOOKUP(Table6[[#This Row],[Product Name]],Product[Product Name],Product[Category],"ERROR",0)</f>
        <v>Seafood</v>
      </c>
      <c r="L1655" t="str">
        <f>_xlfn.XLOOKUP(Table6[[#This Row],[Order ID]],Table5[OrderID],Table5[ShipmentMode],"Error",0)</f>
        <v>UPS</v>
      </c>
    </row>
    <row r="1656" spans="2:12">
      <c r="B1656">
        <v>1655</v>
      </c>
      <c r="C1656">
        <v>10879</v>
      </c>
      <c r="D1656" t="s">
        <v>821</v>
      </c>
      <c r="E1656">
        <v>10</v>
      </c>
      <c r="F1656" t="s">
        <v>1478</v>
      </c>
      <c r="G1656" s="1">
        <f>DATE(LEFT(Table6[[#This Row],[Shipment Date]],4), MID(Table6[[#This Row],[Shipment Date]],5,2), RIGHT(Table6[[#This Row],[Shipment Date]],2))</f>
        <v>42778</v>
      </c>
      <c r="H1656" s="9">
        <f>_xlfn.XLOOKUP(Table6[[#This Row],[Order ID]],Table5[OrderID],Table5[OrderDate],"Error",0)</f>
        <v>42776</v>
      </c>
      <c r="I1656" s="6">
        <f>Table6[[#This Row],['[Formatted'] Shipment Dates]]-Table6[[#This Row],[Order Dates]]</f>
        <v>2</v>
      </c>
      <c r="J1656" t="str">
        <f>_xlfn.XLOOKUP(Table6[[#This Row],[Product ID]],Product[Product ID],Product[Product Name],"ERROR",0)</f>
        <v>Louisiana Fiery Hot Pepper Sauce</v>
      </c>
      <c r="K1656" t="str">
        <f>_xlfn.XLOOKUP(Table6[[#This Row],[Product Name]],Product[Product Name],Product[Category],"ERROR",0)</f>
        <v>Condiments</v>
      </c>
      <c r="L1656" t="str">
        <f>_xlfn.XLOOKUP(Table6[[#This Row],[Order ID]],Table5[OrderID],Table5[ShipmentMode],"Error",0)</f>
        <v>UPS</v>
      </c>
    </row>
    <row r="1657" spans="2:12">
      <c r="B1657">
        <v>1656</v>
      </c>
      <c r="C1657">
        <v>10879</v>
      </c>
      <c r="D1657" t="s">
        <v>848</v>
      </c>
      <c r="E1657">
        <v>10</v>
      </c>
      <c r="F1657" t="s">
        <v>1484</v>
      </c>
      <c r="G1657" s="1">
        <f>DATE(LEFT(Table6[[#This Row],[Shipment Date]],4), MID(Table6[[#This Row],[Shipment Date]],5,2), RIGHT(Table6[[#This Row],[Shipment Date]],2))</f>
        <v>42784</v>
      </c>
      <c r="H1657" s="9">
        <f>_xlfn.XLOOKUP(Table6[[#This Row],[Order ID]],Table5[OrderID],Table5[OrderDate],"Error",0)</f>
        <v>42776</v>
      </c>
      <c r="I1657" s="6">
        <f>Table6[[#This Row],['[Formatted'] Shipment Dates]]-Table6[[#This Row],[Order Dates]]</f>
        <v>8</v>
      </c>
      <c r="J1657" t="str">
        <f>_xlfn.XLOOKUP(Table6[[#This Row],[Product ID]],Product[Product ID],Product[Product Name],"ERROR",0)</f>
        <v>Lakkalikööri</v>
      </c>
      <c r="K1657" t="str">
        <f>_xlfn.XLOOKUP(Table6[[#This Row],[Product Name]],Product[Product Name],Product[Category],"ERROR",0)</f>
        <v xml:space="preserve">Drinks </v>
      </c>
      <c r="L1657" t="str">
        <f>_xlfn.XLOOKUP(Table6[[#This Row],[Order ID]],Table5[OrderID],Table5[ShipmentMode],"Error",0)</f>
        <v>UPS</v>
      </c>
    </row>
    <row r="1658" spans="2:12">
      <c r="B1658">
        <v>1657</v>
      </c>
      <c r="C1658">
        <v>10880</v>
      </c>
      <c r="D1658" t="s">
        <v>709</v>
      </c>
      <c r="E1658">
        <v>30</v>
      </c>
      <c r="F1658" t="s">
        <v>1484</v>
      </c>
      <c r="G1658" s="1">
        <f>DATE(LEFT(Table6[[#This Row],[Shipment Date]],4), MID(Table6[[#This Row],[Shipment Date]],5,2), RIGHT(Table6[[#This Row],[Shipment Date]],2))</f>
        <v>42784</v>
      </c>
      <c r="H1658" s="9">
        <f>_xlfn.XLOOKUP(Table6[[#This Row],[Order ID]],Table5[OrderID],Table5[OrderDate],"Error",0)</f>
        <v>42776</v>
      </c>
      <c r="I1658" s="6">
        <f>Table6[[#This Row],['[Formatted'] Shipment Dates]]-Table6[[#This Row],[Order Dates]]</f>
        <v>8</v>
      </c>
      <c r="J1658" t="str">
        <f>_xlfn.XLOOKUP(Table6[[#This Row],[Product ID]],Product[Product ID],Product[Product Name],"ERROR",0)</f>
        <v>Tunnbröd</v>
      </c>
      <c r="K1658" t="str">
        <f>_xlfn.XLOOKUP(Table6[[#This Row],[Product Name]],Product[Product Name],Product[Category],"ERROR",0)</f>
        <v xml:space="preserve">Grains/ Cereals </v>
      </c>
      <c r="L1658" t="str">
        <f>_xlfn.XLOOKUP(Table6[[#This Row],[Order ID]],Table5[OrderID],Table5[ShipmentMode],"Error",0)</f>
        <v>DHL Express</v>
      </c>
    </row>
    <row r="1659" spans="2:12">
      <c r="B1659">
        <v>1658</v>
      </c>
      <c r="C1659">
        <v>10880</v>
      </c>
      <c r="D1659" t="s">
        <v>810</v>
      </c>
      <c r="E1659">
        <v>30</v>
      </c>
      <c r="F1659" t="s">
        <v>1484</v>
      </c>
      <c r="G1659" s="1">
        <f>DATE(LEFT(Table6[[#This Row],[Shipment Date]],4), MID(Table6[[#This Row],[Shipment Date]],5,2), RIGHT(Table6[[#This Row],[Shipment Date]],2))</f>
        <v>42784</v>
      </c>
      <c r="H1659" s="9">
        <f>_xlfn.XLOOKUP(Table6[[#This Row],[Order ID]],Table5[OrderID],Table5[OrderDate],"Error",0)</f>
        <v>42776</v>
      </c>
      <c r="I1659" s="6">
        <f>Table6[[#This Row],['[Formatted'] Shipment Dates]]-Table6[[#This Row],[Order Dates]]</f>
        <v>8</v>
      </c>
      <c r="J1659" t="str">
        <f>_xlfn.XLOOKUP(Table6[[#This Row],[Product ID]],Product[Product ID],Product[Product Name],"ERROR",0)</f>
        <v>Sirop d'érable</v>
      </c>
      <c r="K1659" t="str">
        <f>_xlfn.XLOOKUP(Table6[[#This Row],[Product Name]],Product[Product Name],Product[Category],"ERROR",0)</f>
        <v>Condiments</v>
      </c>
      <c r="L1659" t="str">
        <f>_xlfn.XLOOKUP(Table6[[#This Row],[Order ID]],Table5[OrderID],Table5[ShipmentMode],"Error",0)</f>
        <v>DHL Express</v>
      </c>
    </row>
    <row r="1660" spans="2:12">
      <c r="B1660">
        <v>1659</v>
      </c>
      <c r="C1660">
        <v>10880</v>
      </c>
      <c r="D1660" t="s">
        <v>833</v>
      </c>
      <c r="E1660">
        <v>50</v>
      </c>
      <c r="F1660" t="s">
        <v>1484</v>
      </c>
      <c r="G1660" s="1">
        <f>DATE(LEFT(Table6[[#This Row],[Shipment Date]],4), MID(Table6[[#This Row],[Shipment Date]],5,2), RIGHT(Table6[[#This Row],[Shipment Date]],2))</f>
        <v>42784</v>
      </c>
      <c r="H1660" s="9">
        <f>_xlfn.XLOOKUP(Table6[[#This Row],[Order ID]],Table5[OrderID],Table5[OrderDate],"Error",0)</f>
        <v>42776</v>
      </c>
      <c r="I1660" s="6">
        <f>Table6[[#This Row],['[Formatted'] Shipment Dates]]-Table6[[#This Row],[Order Dates]]</f>
        <v>8</v>
      </c>
      <c r="J1660" t="str">
        <f>_xlfn.XLOOKUP(Table6[[#This Row],[Product ID]],Product[Product ID],Product[Product Name],"ERROR",0)</f>
        <v>Outback Lager</v>
      </c>
      <c r="K1660" t="str">
        <f>_xlfn.XLOOKUP(Table6[[#This Row],[Product Name]],Product[Product Name],Product[Category],"ERROR",0)</f>
        <v xml:space="preserve">Drinks </v>
      </c>
      <c r="L1660" t="str">
        <f>_xlfn.XLOOKUP(Table6[[#This Row],[Order ID]],Table5[OrderID],Table5[ShipmentMode],"Error",0)</f>
        <v>DHL Express</v>
      </c>
    </row>
    <row r="1661" spans="2:12">
      <c r="B1661">
        <v>1660</v>
      </c>
      <c r="C1661">
        <v>10881</v>
      </c>
      <c r="D1661" t="s">
        <v>839</v>
      </c>
      <c r="E1661">
        <v>10</v>
      </c>
      <c r="F1661" t="s">
        <v>1485</v>
      </c>
      <c r="G1661" s="1">
        <f>DATE(LEFT(Table6[[#This Row],[Shipment Date]],4), MID(Table6[[#This Row],[Shipment Date]],5,2), RIGHT(Table6[[#This Row],[Shipment Date]],2))</f>
        <v>42786</v>
      </c>
      <c r="H1661" s="9">
        <f>_xlfn.XLOOKUP(Table6[[#This Row],[Order ID]],Table5[OrderID],Table5[OrderDate],"Error",0)</f>
        <v>42777</v>
      </c>
      <c r="I1661" s="6">
        <f>Table6[[#This Row],['[Formatted'] Shipment Dates]]-Table6[[#This Row],[Order Dates]]</f>
        <v>9</v>
      </c>
      <c r="J1661" t="str">
        <f>_xlfn.XLOOKUP(Table6[[#This Row],[Product ID]],Product[Product ID],Product[Product Name],"ERROR",0)</f>
        <v>Röd Kaviar</v>
      </c>
      <c r="K1661" t="str">
        <f>_xlfn.XLOOKUP(Table6[[#This Row],[Product Name]],Product[Product Name],Product[Category],"ERROR",0)</f>
        <v>Seafood</v>
      </c>
      <c r="L1661" t="str">
        <f>_xlfn.XLOOKUP(Table6[[#This Row],[Order ID]],Table5[OrderID],Table5[ShipmentMode],"Error",0)</f>
        <v>DHL Express</v>
      </c>
    </row>
    <row r="1662" spans="2:12">
      <c r="B1662">
        <v>1661</v>
      </c>
      <c r="C1662">
        <v>10882</v>
      </c>
      <c r="D1662" t="s">
        <v>759</v>
      </c>
      <c r="E1662">
        <v>25</v>
      </c>
      <c r="F1662" t="s">
        <v>1485</v>
      </c>
      <c r="G1662" s="1">
        <f>DATE(LEFT(Table6[[#This Row],[Shipment Date]],4), MID(Table6[[#This Row],[Shipment Date]],5,2), RIGHT(Table6[[#This Row],[Shipment Date]],2))</f>
        <v>42786</v>
      </c>
      <c r="H1662" s="9">
        <f>_xlfn.XLOOKUP(Table6[[#This Row],[Order ID]],Table5[OrderID],Table5[OrderDate],"Error",0)</f>
        <v>42777</v>
      </c>
      <c r="I1662" s="6">
        <f>Table6[[#This Row],['[Formatted'] Shipment Dates]]-Table6[[#This Row],[Order Dates]]</f>
        <v>9</v>
      </c>
      <c r="J1662" t="str">
        <f>_xlfn.XLOOKUP(Table6[[#This Row],[Product ID]],Product[Product ID],Product[Product Name],"ERROR",0)</f>
        <v>Singaporean Hokkien Fried Mee</v>
      </c>
      <c r="K1662" t="str">
        <f>_xlfn.XLOOKUP(Table6[[#This Row],[Product Name]],Product[Product Name],Product[Category],"ERROR",0)</f>
        <v xml:space="preserve">Grains/ Cereals </v>
      </c>
      <c r="L1662" t="str">
        <f>_xlfn.XLOOKUP(Table6[[#This Row],[Order ID]],Table5[OrderID],Table5[ShipmentMode],"Error",0)</f>
        <v>UPS</v>
      </c>
    </row>
    <row r="1663" spans="2:12">
      <c r="B1663">
        <v>1662</v>
      </c>
      <c r="C1663">
        <v>10882</v>
      </c>
      <c r="D1663" t="s">
        <v>778</v>
      </c>
      <c r="E1663">
        <v>20</v>
      </c>
      <c r="F1663" t="s">
        <v>1485</v>
      </c>
      <c r="G1663" s="1">
        <f>DATE(LEFT(Table6[[#This Row],[Shipment Date]],4), MID(Table6[[#This Row],[Shipment Date]],5,2), RIGHT(Table6[[#This Row],[Shipment Date]],2))</f>
        <v>42786</v>
      </c>
      <c r="H1663" s="9">
        <f>_xlfn.XLOOKUP(Table6[[#This Row],[Order ID]],Table5[OrderID],Table5[OrderDate],"Error",0)</f>
        <v>42777</v>
      </c>
      <c r="I1663" s="6">
        <f>Table6[[#This Row],['[Formatted'] Shipment Dates]]-Table6[[#This Row],[Order Dates]]</f>
        <v>9</v>
      </c>
      <c r="J1663" t="str">
        <f>_xlfn.XLOOKUP(Table6[[#This Row],[Product ID]],Product[Product ID],Product[Product Name],"ERROR",0)</f>
        <v>Maxilaku</v>
      </c>
      <c r="K1663" t="str">
        <f>_xlfn.XLOOKUP(Table6[[#This Row],[Product Name]],Product[Product Name],Product[Category],"ERROR",0)</f>
        <v>Desserts</v>
      </c>
      <c r="L1663" t="str">
        <f>_xlfn.XLOOKUP(Table6[[#This Row],[Order ID]],Table5[OrderID],Table5[ShipmentMode],"Error",0)</f>
        <v>UPS</v>
      </c>
    </row>
    <row r="1664" spans="2:12">
      <c r="B1664">
        <v>1663</v>
      </c>
      <c r="C1664">
        <v>10882</v>
      </c>
      <c r="D1664" t="s">
        <v>791</v>
      </c>
      <c r="E1664">
        <v>32</v>
      </c>
      <c r="F1664" t="s">
        <v>1485</v>
      </c>
      <c r="G1664" s="1">
        <f>DATE(LEFT(Table6[[#This Row],[Shipment Date]],4), MID(Table6[[#This Row],[Shipment Date]],5,2), RIGHT(Table6[[#This Row],[Shipment Date]],2))</f>
        <v>42786</v>
      </c>
      <c r="H1664" s="9">
        <f>_xlfn.XLOOKUP(Table6[[#This Row],[Order ID]],Table5[OrderID],Table5[OrderDate],"Error",0)</f>
        <v>42777</v>
      </c>
      <c r="I1664" s="6">
        <f>Table6[[#This Row],['[Formatted'] Shipment Dates]]-Table6[[#This Row],[Order Dates]]</f>
        <v>9</v>
      </c>
      <c r="J1664" t="str">
        <f>_xlfn.XLOOKUP(Table6[[#This Row],[Product ID]],Product[Product ID],Product[Product Name],"ERROR",0)</f>
        <v>Tourtière</v>
      </c>
      <c r="K1664" t="str">
        <f>_xlfn.XLOOKUP(Table6[[#This Row],[Product Name]],Product[Product Name],Product[Category],"ERROR",0)</f>
        <v>Meat/ Poultry</v>
      </c>
      <c r="L1664" t="str">
        <f>_xlfn.XLOOKUP(Table6[[#This Row],[Order ID]],Table5[OrderID],Table5[ShipmentMode],"Error",0)</f>
        <v>UPS</v>
      </c>
    </row>
    <row r="1665" spans="2:12">
      <c r="B1665">
        <v>1664</v>
      </c>
      <c r="C1665">
        <v>10883</v>
      </c>
      <c r="D1665" t="s">
        <v>711</v>
      </c>
      <c r="E1665">
        <v>8</v>
      </c>
      <c r="F1665" t="s">
        <v>1481</v>
      </c>
      <c r="G1665" s="1">
        <f>DATE(LEFT(Table6[[#This Row],[Shipment Date]],4), MID(Table6[[#This Row],[Shipment Date]],5,2), RIGHT(Table6[[#This Row],[Shipment Date]],2))</f>
        <v>42779</v>
      </c>
      <c r="H1665" s="9">
        <f>_xlfn.XLOOKUP(Table6[[#This Row],[Order ID]],Table5[OrderID],Table5[OrderDate],"Error",0)</f>
        <v>42778</v>
      </c>
      <c r="I1665" s="6">
        <f>Table6[[#This Row],['[Formatted'] Shipment Dates]]-Table6[[#This Row],[Order Dates]]</f>
        <v>1</v>
      </c>
      <c r="J1665" t="str">
        <f>_xlfn.XLOOKUP(Table6[[#This Row],[Product ID]],Product[Product ID],Product[Product Name],"ERROR",0)</f>
        <v>Guaraná Fantástica</v>
      </c>
      <c r="K1665" t="str">
        <f>_xlfn.XLOOKUP(Table6[[#This Row],[Product Name]],Product[Product Name],Product[Category],"ERROR",0)</f>
        <v xml:space="preserve">Drinks </v>
      </c>
      <c r="L1665" t="str">
        <f>_xlfn.XLOOKUP(Table6[[#This Row],[Order ID]],Table5[OrderID],Table5[ShipmentMode],"Error",0)</f>
        <v>UPS</v>
      </c>
    </row>
    <row r="1666" spans="2:12">
      <c r="B1666">
        <v>1665</v>
      </c>
      <c r="C1666">
        <v>10884</v>
      </c>
      <c r="D1666" t="s">
        <v>703</v>
      </c>
      <c r="E1666">
        <v>40</v>
      </c>
      <c r="F1666" t="s">
        <v>1481</v>
      </c>
      <c r="G1666" s="1">
        <f>DATE(LEFT(Table6[[#This Row],[Shipment Date]],4), MID(Table6[[#This Row],[Shipment Date]],5,2), RIGHT(Table6[[#This Row],[Shipment Date]],2))</f>
        <v>42779</v>
      </c>
      <c r="H1666" s="9">
        <f>_xlfn.XLOOKUP(Table6[[#This Row],[Order ID]],Table5[OrderID],Table5[OrderDate],"Error",0)</f>
        <v>42778</v>
      </c>
      <c r="I1666" s="6">
        <f>Table6[[#This Row],['[Formatted'] Shipment Dates]]-Table6[[#This Row],[Order Dates]]</f>
        <v>1</v>
      </c>
      <c r="J1666" t="str">
        <f>_xlfn.XLOOKUP(Table6[[#This Row],[Product ID]],Product[Product ID],Product[Product Name],"ERROR",0)</f>
        <v>Sir Rodney's Scones</v>
      </c>
      <c r="K1666" t="str">
        <f>_xlfn.XLOOKUP(Table6[[#This Row],[Product Name]],Product[Product Name],Product[Category],"ERROR",0)</f>
        <v>Desserts</v>
      </c>
      <c r="L1666" t="str">
        <f>_xlfn.XLOOKUP(Table6[[#This Row],[Order ID]],Table5[OrderID],Table5[ShipmentMode],"Error",0)</f>
        <v>DHL</v>
      </c>
    </row>
    <row r="1667" spans="2:12">
      <c r="B1667">
        <v>1666</v>
      </c>
      <c r="C1667">
        <v>10884</v>
      </c>
      <c r="D1667" t="s">
        <v>796</v>
      </c>
      <c r="E1667">
        <v>21</v>
      </c>
      <c r="F1667" t="s">
        <v>1481</v>
      </c>
      <c r="G1667" s="1">
        <f>DATE(LEFT(Table6[[#This Row],[Shipment Date]],4), MID(Table6[[#This Row],[Shipment Date]],5,2), RIGHT(Table6[[#This Row],[Shipment Date]],2))</f>
        <v>42779</v>
      </c>
      <c r="H1667" s="9">
        <f>_xlfn.XLOOKUP(Table6[[#This Row],[Order ID]],Table5[OrderID],Table5[OrderDate],"Error",0)</f>
        <v>42778</v>
      </c>
      <c r="I1667" s="6">
        <f>Table6[[#This Row],['[Formatted'] Shipment Dates]]-Table6[[#This Row],[Order Dates]]</f>
        <v>1</v>
      </c>
      <c r="J1667" t="str">
        <f>_xlfn.XLOOKUP(Table6[[#This Row],[Product ID]],Product[Product ID],Product[Product Name],"ERROR",0)</f>
        <v>Gnocchi di nonna Alice</v>
      </c>
      <c r="K1667" t="str">
        <f>_xlfn.XLOOKUP(Table6[[#This Row],[Product Name]],Product[Product Name],Product[Category],"ERROR",0)</f>
        <v xml:space="preserve">Grains/ Cereals </v>
      </c>
      <c r="L1667" t="str">
        <f>_xlfn.XLOOKUP(Table6[[#This Row],[Order ID]],Table5[OrderID],Table5[ShipmentMode],"Error",0)</f>
        <v>DHL</v>
      </c>
    </row>
    <row r="1668" spans="2:12">
      <c r="B1668">
        <v>1667</v>
      </c>
      <c r="C1668">
        <v>10884</v>
      </c>
      <c r="D1668" t="s">
        <v>821</v>
      </c>
      <c r="E1668">
        <v>12</v>
      </c>
      <c r="F1668" t="s">
        <v>1484</v>
      </c>
      <c r="G1668" s="1">
        <f>DATE(LEFT(Table6[[#This Row],[Shipment Date]],4), MID(Table6[[#This Row],[Shipment Date]],5,2), RIGHT(Table6[[#This Row],[Shipment Date]],2))</f>
        <v>42784</v>
      </c>
      <c r="H1668" s="9">
        <f>_xlfn.XLOOKUP(Table6[[#This Row],[Order ID]],Table5[OrderID],Table5[OrderDate],"Error",0)</f>
        <v>42778</v>
      </c>
      <c r="I1668" s="6">
        <f>Table6[[#This Row],['[Formatted'] Shipment Dates]]-Table6[[#This Row],[Order Dates]]</f>
        <v>6</v>
      </c>
      <c r="J1668" t="str">
        <f>_xlfn.XLOOKUP(Table6[[#This Row],[Product ID]],Product[Product ID],Product[Product Name],"ERROR",0)</f>
        <v>Louisiana Fiery Hot Pepper Sauce</v>
      </c>
      <c r="K1668" t="str">
        <f>_xlfn.XLOOKUP(Table6[[#This Row],[Product Name]],Product[Product Name],Product[Category],"ERROR",0)</f>
        <v>Condiments</v>
      </c>
      <c r="L1668" t="str">
        <f>_xlfn.XLOOKUP(Table6[[#This Row],[Order ID]],Table5[OrderID],Table5[ShipmentMode],"Error",0)</f>
        <v>DHL</v>
      </c>
    </row>
    <row r="1669" spans="2:12">
      <c r="B1669">
        <v>1668</v>
      </c>
      <c r="C1669">
        <v>10885</v>
      </c>
      <c r="D1669" t="s">
        <v>653</v>
      </c>
      <c r="E1669">
        <v>20</v>
      </c>
      <c r="F1669" t="s">
        <v>1484</v>
      </c>
      <c r="G1669" s="1">
        <f>DATE(LEFT(Table6[[#This Row],[Shipment Date]],4), MID(Table6[[#This Row],[Shipment Date]],5,2), RIGHT(Table6[[#This Row],[Shipment Date]],2))</f>
        <v>42784</v>
      </c>
      <c r="H1669" s="9">
        <f>_xlfn.XLOOKUP(Table6[[#This Row],[Order ID]],Table5[OrderID],Table5[OrderDate],"Error",0)</f>
        <v>42778</v>
      </c>
      <c r="I1669" s="6">
        <f>Table6[[#This Row],['[Formatted'] Shipment Dates]]-Table6[[#This Row],[Order Dates]]</f>
        <v>6</v>
      </c>
      <c r="J1669" t="str">
        <f>_xlfn.XLOOKUP(Table6[[#This Row],[Product ID]],Product[Product ID],Product[Product Name],"ERROR",0)</f>
        <v>Chang</v>
      </c>
      <c r="K1669" t="str">
        <f>_xlfn.XLOOKUP(Table6[[#This Row],[Product Name]],Product[Product Name],Product[Category],"ERROR",0)</f>
        <v xml:space="preserve">Drinks </v>
      </c>
      <c r="L1669" t="str">
        <f>_xlfn.XLOOKUP(Table6[[#This Row],[Order ID]],Table5[OrderID],Table5[ShipmentMode],"Error",0)</f>
        <v>UPS</v>
      </c>
    </row>
    <row r="1670" spans="2:12">
      <c r="B1670">
        <v>1669</v>
      </c>
      <c r="C1670">
        <v>10885</v>
      </c>
      <c r="D1670" t="s">
        <v>711</v>
      </c>
      <c r="E1670">
        <v>12</v>
      </c>
      <c r="F1670" t="s">
        <v>1484</v>
      </c>
      <c r="G1670" s="1">
        <f>DATE(LEFT(Table6[[#This Row],[Shipment Date]],4), MID(Table6[[#This Row],[Shipment Date]],5,2), RIGHT(Table6[[#This Row],[Shipment Date]],2))</f>
        <v>42784</v>
      </c>
      <c r="H1670" s="9">
        <f>_xlfn.XLOOKUP(Table6[[#This Row],[Order ID]],Table5[OrderID],Table5[OrderDate],"Error",0)</f>
        <v>42778</v>
      </c>
      <c r="I1670" s="6">
        <f>Table6[[#This Row],['[Formatted'] Shipment Dates]]-Table6[[#This Row],[Order Dates]]</f>
        <v>6</v>
      </c>
      <c r="J1670" t="str">
        <f>_xlfn.XLOOKUP(Table6[[#This Row],[Product ID]],Product[Product ID],Product[Product Name],"ERROR",0)</f>
        <v>Guaraná Fantástica</v>
      </c>
      <c r="K1670" t="str">
        <f>_xlfn.XLOOKUP(Table6[[#This Row],[Product Name]],Product[Product Name],Product[Category],"ERROR",0)</f>
        <v xml:space="preserve">Drinks </v>
      </c>
      <c r="L1670" t="str">
        <f>_xlfn.XLOOKUP(Table6[[#This Row],[Order ID]],Table5[OrderID],Table5[ShipmentMode],"Error",0)</f>
        <v>UPS</v>
      </c>
    </row>
    <row r="1671" spans="2:12">
      <c r="B1671">
        <v>1670</v>
      </c>
      <c r="C1671">
        <v>10885</v>
      </c>
      <c r="D1671" t="s">
        <v>833</v>
      </c>
      <c r="E1671">
        <v>30</v>
      </c>
      <c r="F1671" t="s">
        <v>1484</v>
      </c>
      <c r="G1671" s="1">
        <f>DATE(LEFT(Table6[[#This Row],[Shipment Date]],4), MID(Table6[[#This Row],[Shipment Date]],5,2), RIGHT(Table6[[#This Row],[Shipment Date]],2))</f>
        <v>42784</v>
      </c>
      <c r="H1671" s="9">
        <f>_xlfn.XLOOKUP(Table6[[#This Row],[Order ID]],Table5[OrderID],Table5[OrderDate],"Error",0)</f>
        <v>42778</v>
      </c>
      <c r="I1671" s="6">
        <f>Table6[[#This Row],['[Formatted'] Shipment Dates]]-Table6[[#This Row],[Order Dates]]</f>
        <v>6</v>
      </c>
      <c r="J1671" t="str">
        <f>_xlfn.XLOOKUP(Table6[[#This Row],[Product ID]],Product[Product ID],Product[Product Name],"ERROR",0)</f>
        <v>Outback Lager</v>
      </c>
      <c r="K1671" t="str">
        <f>_xlfn.XLOOKUP(Table6[[#This Row],[Product Name]],Product[Product Name],Product[Category],"ERROR",0)</f>
        <v xml:space="preserve">Drinks </v>
      </c>
      <c r="L1671" t="str">
        <f>_xlfn.XLOOKUP(Table6[[#This Row],[Order ID]],Table5[OrderID],Table5[ShipmentMode],"Error",0)</f>
        <v>UPS</v>
      </c>
    </row>
    <row r="1672" spans="2:12">
      <c r="B1672">
        <v>1671</v>
      </c>
      <c r="C1672">
        <v>10885</v>
      </c>
      <c r="D1672" t="s">
        <v>850</v>
      </c>
      <c r="E1672">
        <v>25</v>
      </c>
      <c r="F1672" t="s">
        <v>1486</v>
      </c>
      <c r="G1672" s="1">
        <f>DATE(LEFT(Table6[[#This Row],[Shipment Date]],4), MID(Table6[[#This Row],[Shipment Date]],5,2), RIGHT(Table6[[#This Row],[Shipment Date]],2))</f>
        <v>42796</v>
      </c>
      <c r="H1672" s="9">
        <f>_xlfn.XLOOKUP(Table6[[#This Row],[Order ID]],Table5[OrderID],Table5[OrderDate],"Error",0)</f>
        <v>42778</v>
      </c>
      <c r="I1672" s="6">
        <f>Table6[[#This Row],['[Formatted'] Shipment Dates]]-Table6[[#This Row],[Order Dates]]</f>
        <v>18</v>
      </c>
      <c r="J1672" t="str">
        <f>_xlfn.XLOOKUP(Table6[[#This Row],[Product ID]],Product[Product ID],Product[Product Name],"ERROR",0)</f>
        <v>Original Frankfurter grüne Soße</v>
      </c>
      <c r="K1672" t="str">
        <f>_xlfn.XLOOKUP(Table6[[#This Row],[Product Name]],Product[Product Name],Product[Category],"ERROR",0)</f>
        <v>Condiments</v>
      </c>
      <c r="L1672" t="str">
        <f>_xlfn.XLOOKUP(Table6[[#This Row],[Order ID]],Table5[OrderID],Table5[ShipmentMode],"Error",0)</f>
        <v>UPS</v>
      </c>
    </row>
    <row r="1673" spans="2:12">
      <c r="B1673">
        <v>1672</v>
      </c>
      <c r="C1673">
        <v>10886</v>
      </c>
      <c r="D1673" t="s">
        <v>677</v>
      </c>
      <c r="E1673">
        <v>70</v>
      </c>
      <c r="F1673" t="s">
        <v>1486</v>
      </c>
      <c r="G1673" s="1">
        <f>DATE(LEFT(Table6[[#This Row],[Shipment Date]],4), MID(Table6[[#This Row],[Shipment Date]],5,2), RIGHT(Table6[[#This Row],[Shipment Date]],2))</f>
        <v>42796</v>
      </c>
      <c r="H1673" s="9">
        <f>_xlfn.XLOOKUP(Table6[[#This Row],[Order ID]],Table5[OrderID],Table5[OrderDate],"Error",0)</f>
        <v>42779</v>
      </c>
      <c r="I1673" s="6">
        <f>Table6[[#This Row],['[Formatted'] Shipment Dates]]-Table6[[#This Row],[Order Dates]]</f>
        <v>17</v>
      </c>
      <c r="J1673" t="str">
        <f>_xlfn.XLOOKUP(Table6[[#This Row],[Product ID]],Product[Product ID],Product[Product Name],"ERROR",0)</f>
        <v>Ikura</v>
      </c>
      <c r="K1673" t="str">
        <f>_xlfn.XLOOKUP(Table6[[#This Row],[Product Name]],Product[Product Name],Product[Category],"ERROR",0)</f>
        <v>Seafood</v>
      </c>
      <c r="L1673" t="str">
        <f>_xlfn.XLOOKUP(Table6[[#This Row],[Order ID]],Table5[OrderID],Table5[ShipmentMode],"Error",0)</f>
        <v>DHL Express</v>
      </c>
    </row>
    <row r="1674" spans="2:12">
      <c r="B1674">
        <v>1673</v>
      </c>
      <c r="C1674">
        <v>10886</v>
      </c>
      <c r="D1674" t="s">
        <v>731</v>
      </c>
      <c r="E1674">
        <v>35</v>
      </c>
      <c r="F1674" t="s">
        <v>1486</v>
      </c>
      <c r="G1674" s="1">
        <f>DATE(LEFT(Table6[[#This Row],[Shipment Date]],4), MID(Table6[[#This Row],[Shipment Date]],5,2), RIGHT(Table6[[#This Row],[Shipment Date]],2))</f>
        <v>42796</v>
      </c>
      <c r="H1674" s="9">
        <f>_xlfn.XLOOKUP(Table6[[#This Row],[Order ID]],Table5[OrderID],Table5[OrderDate],"Error",0)</f>
        <v>42779</v>
      </c>
      <c r="I1674" s="6">
        <f>Table6[[#This Row],['[Formatted'] Shipment Dates]]-Table6[[#This Row],[Order Dates]]</f>
        <v>17</v>
      </c>
      <c r="J1674" t="str">
        <f>_xlfn.XLOOKUP(Table6[[#This Row],[Product ID]],Product[Product ID],Product[Product Name],"ERROR",0)</f>
        <v>Gorgonzola Telino</v>
      </c>
      <c r="K1674" t="str">
        <f>_xlfn.XLOOKUP(Table6[[#This Row],[Product Name]],Product[Product Name],Product[Category],"ERROR",0)</f>
        <v>Dairy Products</v>
      </c>
      <c r="L1674" t="str">
        <f>_xlfn.XLOOKUP(Table6[[#This Row],[Order ID]],Table5[OrderID],Table5[ShipmentMode],"Error",0)</f>
        <v>DHL Express</v>
      </c>
    </row>
    <row r="1675" spans="2:12">
      <c r="B1675">
        <v>1674</v>
      </c>
      <c r="C1675">
        <v>10886</v>
      </c>
      <c r="D1675" t="s">
        <v>850</v>
      </c>
      <c r="E1675">
        <v>40</v>
      </c>
      <c r="F1675" t="s">
        <v>1469</v>
      </c>
      <c r="G1675" s="1">
        <f>DATE(LEFT(Table6[[#This Row],[Shipment Date]],4), MID(Table6[[#This Row],[Shipment Date]],5,2), RIGHT(Table6[[#This Row],[Shipment Date]],2))</f>
        <v>42782</v>
      </c>
      <c r="H1675" s="9">
        <f>_xlfn.XLOOKUP(Table6[[#This Row],[Order ID]],Table5[OrderID],Table5[OrderDate],"Error",0)</f>
        <v>42779</v>
      </c>
      <c r="I1675" s="6">
        <f>Table6[[#This Row],['[Formatted'] Shipment Dates]]-Table6[[#This Row],[Order Dates]]</f>
        <v>3</v>
      </c>
      <c r="J1675" t="str">
        <f>_xlfn.XLOOKUP(Table6[[#This Row],[Product ID]],Product[Product ID],Product[Product Name],"ERROR",0)</f>
        <v>Original Frankfurter grüne Soße</v>
      </c>
      <c r="K1675" t="str">
        <f>_xlfn.XLOOKUP(Table6[[#This Row],[Product Name]],Product[Product Name],Product[Category],"ERROR",0)</f>
        <v>Condiments</v>
      </c>
      <c r="L1675" t="str">
        <f>_xlfn.XLOOKUP(Table6[[#This Row],[Order ID]],Table5[OrderID],Table5[ShipmentMode],"Error",0)</f>
        <v>DHL Express</v>
      </c>
    </row>
    <row r="1676" spans="2:12">
      <c r="B1676">
        <v>1675</v>
      </c>
      <c r="C1676">
        <v>10887</v>
      </c>
      <c r="D1676" t="s">
        <v>714</v>
      </c>
      <c r="E1676">
        <v>5</v>
      </c>
      <c r="F1676" t="s">
        <v>1480</v>
      </c>
      <c r="G1676" s="1">
        <f>DATE(LEFT(Table6[[#This Row],[Shipment Date]],4), MID(Table6[[#This Row],[Shipment Date]],5,2), RIGHT(Table6[[#This Row],[Shipment Date]],2))</f>
        <v>42789</v>
      </c>
      <c r="H1676" s="9">
        <f>_xlfn.XLOOKUP(Table6[[#This Row],[Order ID]],Table5[OrderID],Table5[OrderDate],"Error",0)</f>
        <v>42779</v>
      </c>
      <c r="I1676" s="6">
        <f>Table6[[#This Row],['[Formatted'] Shipment Dates]]-Table6[[#This Row],[Order Dates]]</f>
        <v>10</v>
      </c>
      <c r="J1676" t="str">
        <f>_xlfn.XLOOKUP(Table6[[#This Row],[Product ID]],Product[Product ID],Product[Product Name],"ERROR",0)</f>
        <v>NuNuCa Nuß-Nougat-Creme</v>
      </c>
      <c r="K1676" t="str">
        <f>_xlfn.XLOOKUP(Table6[[#This Row],[Product Name]],Product[Product Name],Product[Category],"ERROR",0)</f>
        <v>Desserts</v>
      </c>
      <c r="L1676" t="str">
        <f>_xlfn.XLOOKUP(Table6[[#This Row],[Order ID]],Table5[OrderID],Table5[ShipmentMode],"Error",0)</f>
        <v>UPS</v>
      </c>
    </row>
    <row r="1677" spans="2:12">
      <c r="B1677">
        <v>1676</v>
      </c>
      <c r="C1677">
        <v>10888</v>
      </c>
      <c r="D1677" t="s">
        <v>653</v>
      </c>
      <c r="E1677">
        <v>20</v>
      </c>
      <c r="F1677" t="s">
        <v>1480</v>
      </c>
      <c r="G1677" s="1">
        <f>DATE(LEFT(Table6[[#This Row],[Shipment Date]],4), MID(Table6[[#This Row],[Shipment Date]],5,2), RIGHT(Table6[[#This Row],[Shipment Date]],2))</f>
        <v>42789</v>
      </c>
      <c r="H1677" s="9">
        <f>_xlfn.XLOOKUP(Table6[[#This Row],[Order ID]],Table5[OrderID],Table5[OrderDate],"Error",0)</f>
        <v>42782</v>
      </c>
      <c r="I1677" s="6">
        <f>Table6[[#This Row],['[Formatted'] Shipment Dates]]-Table6[[#This Row],[Order Dates]]</f>
        <v>7</v>
      </c>
      <c r="J1677" t="str">
        <f>_xlfn.XLOOKUP(Table6[[#This Row],[Product ID]],Product[Product ID],Product[Product Name],"ERROR",0)</f>
        <v>Chang</v>
      </c>
      <c r="K1677" t="str">
        <f>_xlfn.XLOOKUP(Table6[[#This Row],[Product Name]],Product[Product Name],Product[Category],"ERROR",0)</f>
        <v xml:space="preserve">Drinks </v>
      </c>
      <c r="L1677" t="str">
        <f>_xlfn.XLOOKUP(Table6[[#This Row],[Order ID]],Table5[OrderID],Table5[ShipmentMode],"Error",0)</f>
        <v>DHL</v>
      </c>
    </row>
    <row r="1678" spans="2:12">
      <c r="B1678">
        <v>1677</v>
      </c>
      <c r="C1678">
        <v>10888</v>
      </c>
      <c r="D1678" t="s">
        <v>828</v>
      </c>
      <c r="E1678">
        <v>18</v>
      </c>
      <c r="F1678" t="s">
        <v>1480</v>
      </c>
      <c r="G1678" s="1">
        <f>DATE(LEFT(Table6[[#This Row],[Shipment Date]],4), MID(Table6[[#This Row],[Shipment Date]],5,2), RIGHT(Table6[[#This Row],[Shipment Date]],2))</f>
        <v>42789</v>
      </c>
      <c r="H1678" s="9">
        <f>_xlfn.XLOOKUP(Table6[[#This Row],[Order ID]],Table5[OrderID],Table5[OrderDate],"Error",0)</f>
        <v>42782</v>
      </c>
      <c r="I1678" s="6">
        <f>Table6[[#This Row],['[Formatted'] Shipment Dates]]-Table6[[#This Row],[Order Dates]]</f>
        <v>7</v>
      </c>
      <c r="J1678" t="str">
        <f>_xlfn.XLOOKUP(Table6[[#This Row],[Product ID]],Product[Product ID],Product[Product Name],"ERROR",0)</f>
        <v>Scottish Longbreads</v>
      </c>
      <c r="K1678" t="str">
        <f>_xlfn.XLOOKUP(Table6[[#This Row],[Product Name]],Product[Product Name],Product[Category],"ERROR",0)</f>
        <v>Desserts</v>
      </c>
      <c r="L1678" t="str">
        <f>_xlfn.XLOOKUP(Table6[[#This Row],[Order ID]],Table5[OrderID],Table5[ShipmentMode],"Error",0)</f>
        <v>DHL</v>
      </c>
    </row>
    <row r="1679" spans="2:12">
      <c r="B1679">
        <v>1678</v>
      </c>
      <c r="C1679">
        <v>10889</v>
      </c>
      <c r="D1679" t="s">
        <v>679</v>
      </c>
      <c r="E1679">
        <v>40</v>
      </c>
      <c r="F1679" t="s">
        <v>1480</v>
      </c>
      <c r="G1679" s="1">
        <f>DATE(LEFT(Table6[[#This Row],[Shipment Date]],4), MID(Table6[[#This Row],[Shipment Date]],5,2), RIGHT(Table6[[#This Row],[Shipment Date]],2))</f>
        <v>42789</v>
      </c>
      <c r="H1679" s="9">
        <f>_xlfn.XLOOKUP(Table6[[#This Row],[Order ID]],Table5[OrderID],Table5[OrderDate],"Error",0)</f>
        <v>42782</v>
      </c>
      <c r="I1679" s="6">
        <f>Table6[[#This Row],['[Formatted'] Shipment Dates]]-Table6[[#This Row],[Order Dates]]</f>
        <v>7</v>
      </c>
      <c r="J1679" t="str">
        <f>_xlfn.XLOOKUP(Table6[[#This Row],[Product ID]],Product[Product ID],Product[Product Name],"ERROR",0)</f>
        <v>Queso Cabrales</v>
      </c>
      <c r="K1679" t="str">
        <f>_xlfn.XLOOKUP(Table6[[#This Row],[Product Name]],Product[Product Name],Product[Category],"ERROR",0)</f>
        <v>Dairy Products</v>
      </c>
      <c r="L1679" t="str">
        <f>_xlfn.XLOOKUP(Table6[[#This Row],[Order ID]],Table5[OrderID],Table5[ShipmentMode],"Error",0)</f>
        <v>UPS</v>
      </c>
    </row>
    <row r="1680" spans="2:12">
      <c r="B1680">
        <v>1679</v>
      </c>
      <c r="C1680">
        <v>10889</v>
      </c>
      <c r="D1680" t="s">
        <v>749</v>
      </c>
      <c r="E1680">
        <v>40</v>
      </c>
      <c r="F1680" t="s">
        <v>1484</v>
      </c>
      <c r="G1680" s="1">
        <f>DATE(LEFT(Table6[[#This Row],[Shipment Date]],4), MID(Table6[[#This Row],[Shipment Date]],5,2), RIGHT(Table6[[#This Row],[Shipment Date]],2))</f>
        <v>42784</v>
      </c>
      <c r="H1680" s="9">
        <f>_xlfn.XLOOKUP(Table6[[#This Row],[Order ID]],Table5[OrderID],Table5[OrderDate],"Error",0)</f>
        <v>42782</v>
      </c>
      <c r="I1680" s="6">
        <f>Table6[[#This Row],['[Formatted'] Shipment Dates]]-Table6[[#This Row],[Order Dates]]</f>
        <v>2</v>
      </c>
      <c r="J1680" t="str">
        <f>_xlfn.XLOOKUP(Table6[[#This Row],[Product ID]],Product[Product ID],Product[Product Name],"ERROR",0)</f>
        <v>Côte de Blaye</v>
      </c>
      <c r="K1680" t="str">
        <f>_xlfn.XLOOKUP(Table6[[#This Row],[Product Name]],Product[Product Name],Product[Category],"ERROR",0)</f>
        <v xml:space="preserve">Drinks </v>
      </c>
      <c r="L1680" t="str">
        <f>_xlfn.XLOOKUP(Table6[[#This Row],[Order ID]],Table5[OrderID],Table5[ShipmentMode],"Error",0)</f>
        <v>UPS</v>
      </c>
    </row>
    <row r="1681" spans="2:12">
      <c r="B1681">
        <v>1680</v>
      </c>
      <c r="C1681">
        <v>10890</v>
      </c>
      <c r="D1681" t="s">
        <v>694</v>
      </c>
      <c r="E1681">
        <v>15</v>
      </c>
      <c r="F1681" t="s">
        <v>1484</v>
      </c>
      <c r="G1681" s="1">
        <f>DATE(LEFT(Table6[[#This Row],[Shipment Date]],4), MID(Table6[[#This Row],[Shipment Date]],5,2), RIGHT(Table6[[#This Row],[Shipment Date]],2))</f>
        <v>42784</v>
      </c>
      <c r="H1681" s="9">
        <f>_xlfn.XLOOKUP(Table6[[#This Row],[Order ID]],Table5[OrderID],Table5[OrderDate],"Error",0)</f>
        <v>42782</v>
      </c>
      <c r="I1681" s="6">
        <f>Table6[[#This Row],['[Formatted'] Shipment Dates]]-Table6[[#This Row],[Order Dates]]</f>
        <v>2</v>
      </c>
      <c r="J1681" t="str">
        <f>_xlfn.XLOOKUP(Table6[[#This Row],[Product ID]],Product[Product ID],Product[Product Name],"ERROR",0)</f>
        <v>Alice Mutton</v>
      </c>
      <c r="K1681" t="str">
        <f>_xlfn.XLOOKUP(Table6[[#This Row],[Product Name]],Product[Product Name],Product[Category],"ERROR",0)</f>
        <v>Meat/ Poultry</v>
      </c>
      <c r="L1681" t="str">
        <f>_xlfn.XLOOKUP(Table6[[#This Row],[Order ID]],Table5[OrderID],Table5[ShipmentMode],"Error",0)</f>
        <v>DHL Express</v>
      </c>
    </row>
    <row r="1682" spans="2:12">
      <c r="B1682">
        <v>1681</v>
      </c>
      <c r="C1682">
        <v>10890</v>
      </c>
      <c r="D1682" t="s">
        <v>739</v>
      </c>
      <c r="E1682">
        <v>10</v>
      </c>
      <c r="F1682" t="s">
        <v>1484</v>
      </c>
      <c r="G1682" s="1">
        <f>DATE(LEFT(Table6[[#This Row],[Shipment Date]],4), MID(Table6[[#This Row],[Shipment Date]],5,2), RIGHT(Table6[[#This Row],[Shipment Date]],2))</f>
        <v>42784</v>
      </c>
      <c r="H1682" s="9">
        <f>_xlfn.XLOOKUP(Table6[[#This Row],[Order ID]],Table5[OrderID],Table5[OrderDate],"Error",0)</f>
        <v>42782</v>
      </c>
      <c r="I1682" s="6">
        <f>Table6[[#This Row],['[Formatted'] Shipment Dates]]-Table6[[#This Row],[Order Dates]]</f>
        <v>2</v>
      </c>
      <c r="J1682" t="str">
        <f>_xlfn.XLOOKUP(Table6[[#This Row],[Product ID]],Product[Product ID],Product[Product Name],"ERROR",0)</f>
        <v>Sasquatch Ale</v>
      </c>
      <c r="K1682" t="str">
        <f>_xlfn.XLOOKUP(Table6[[#This Row],[Product Name]],Product[Product Name],Product[Category],"ERROR",0)</f>
        <v xml:space="preserve">Drinks </v>
      </c>
      <c r="L1682" t="str">
        <f>_xlfn.XLOOKUP(Table6[[#This Row],[Order ID]],Table5[OrderID],Table5[ShipmentMode],"Error",0)</f>
        <v>DHL Express</v>
      </c>
    </row>
    <row r="1683" spans="2:12">
      <c r="B1683">
        <v>1682</v>
      </c>
      <c r="C1683">
        <v>10890</v>
      </c>
      <c r="D1683" t="s">
        <v>757</v>
      </c>
      <c r="E1683">
        <v>14</v>
      </c>
      <c r="F1683" t="s">
        <v>1483</v>
      </c>
      <c r="G1683" s="1">
        <f>DATE(LEFT(Table6[[#This Row],[Shipment Date]],4), MID(Table6[[#This Row],[Shipment Date]],5,2), RIGHT(Table6[[#This Row],[Shipment Date]],2))</f>
        <v>42785</v>
      </c>
      <c r="H1683" s="9">
        <f>_xlfn.XLOOKUP(Table6[[#This Row],[Order ID]],Table5[OrderID],Table5[OrderDate],"Error",0)</f>
        <v>42782</v>
      </c>
      <c r="I1683" s="6">
        <f>Table6[[#This Row],['[Formatted'] Shipment Dates]]-Table6[[#This Row],[Order Dates]]</f>
        <v>3</v>
      </c>
      <c r="J1683" t="str">
        <f>_xlfn.XLOOKUP(Table6[[#This Row],[Product ID]],Product[Product ID],Product[Product Name],"ERROR",0)</f>
        <v>Jack's New England Clam Chowder</v>
      </c>
      <c r="K1683" t="str">
        <f>_xlfn.XLOOKUP(Table6[[#This Row],[Product Name]],Product[Product Name],Product[Category],"ERROR",0)</f>
        <v>Seafood</v>
      </c>
      <c r="L1683" t="str">
        <f>_xlfn.XLOOKUP(Table6[[#This Row],[Order ID]],Table5[OrderID],Table5[ShipmentMode],"Error",0)</f>
        <v>DHL Express</v>
      </c>
    </row>
    <row r="1684" spans="2:12">
      <c r="B1684">
        <v>1683</v>
      </c>
      <c r="C1684">
        <v>10891</v>
      </c>
      <c r="D1684" t="s">
        <v>728</v>
      </c>
      <c r="E1684">
        <v>15</v>
      </c>
      <c r="F1684" t="s">
        <v>1483</v>
      </c>
      <c r="G1684" s="1">
        <f>DATE(LEFT(Table6[[#This Row],[Shipment Date]],4), MID(Table6[[#This Row],[Shipment Date]],5,2), RIGHT(Table6[[#This Row],[Shipment Date]],2))</f>
        <v>42785</v>
      </c>
      <c r="H1684" s="9">
        <f>_xlfn.XLOOKUP(Table6[[#This Row],[Order ID]],Table5[OrderID],Table5[OrderDate],"Error",0)</f>
        <v>42783</v>
      </c>
      <c r="I1684" s="6">
        <f>Table6[[#This Row],['[Formatted'] Shipment Dates]]-Table6[[#This Row],[Order Dates]]</f>
        <v>2</v>
      </c>
      <c r="J1684" t="str">
        <f>_xlfn.XLOOKUP(Table6[[#This Row],[Product ID]],Product[Product ID],Product[Product Name],"ERROR",0)</f>
        <v>Nord-Ost Matjeshering</v>
      </c>
      <c r="K1684" t="str">
        <f>_xlfn.XLOOKUP(Table6[[#This Row],[Product Name]],Product[Product Name],Product[Category],"ERROR",0)</f>
        <v>Seafood</v>
      </c>
      <c r="L1684" t="str">
        <f>_xlfn.XLOOKUP(Table6[[#This Row],[Order ID]],Table5[OrderID],Table5[ShipmentMode],"Error",0)</f>
        <v>DHL</v>
      </c>
    </row>
    <row r="1685" spans="2:12">
      <c r="B1685">
        <v>1684</v>
      </c>
      <c r="C1685">
        <v>10892</v>
      </c>
      <c r="D1685" t="s">
        <v>804</v>
      </c>
      <c r="E1685">
        <v>40</v>
      </c>
      <c r="F1685" t="s">
        <v>1485</v>
      </c>
      <c r="G1685" s="1">
        <f>DATE(LEFT(Table6[[#This Row],[Shipment Date]],4), MID(Table6[[#This Row],[Shipment Date]],5,2), RIGHT(Table6[[#This Row],[Shipment Date]],2))</f>
        <v>42786</v>
      </c>
      <c r="H1685" s="9">
        <f>_xlfn.XLOOKUP(Table6[[#This Row],[Order ID]],Table5[OrderID],Table5[OrderDate],"Error",0)</f>
        <v>42783</v>
      </c>
      <c r="I1685" s="6">
        <f>Table6[[#This Row],['[Formatted'] Shipment Dates]]-Table6[[#This Row],[Order Dates]]</f>
        <v>3</v>
      </c>
      <c r="J1685" t="str">
        <f>_xlfn.XLOOKUP(Table6[[#This Row],[Product ID]],Product[Product ID],Product[Product Name],"ERROR",0)</f>
        <v>Raclette Courdavault</v>
      </c>
      <c r="K1685" t="str">
        <f>_xlfn.XLOOKUP(Table6[[#This Row],[Product Name]],Product[Product Name],Product[Category],"ERROR",0)</f>
        <v>Dairy Products</v>
      </c>
      <c r="L1685" t="str">
        <f>_xlfn.XLOOKUP(Table6[[#This Row],[Order ID]],Table5[OrderID],Table5[ShipmentMode],"Error",0)</f>
        <v>DHL</v>
      </c>
    </row>
    <row r="1686" spans="2:12">
      <c r="B1686">
        <v>1685</v>
      </c>
      <c r="C1686">
        <v>10893</v>
      </c>
      <c r="D1686" t="s">
        <v>672</v>
      </c>
      <c r="E1686">
        <v>30</v>
      </c>
      <c r="F1686" t="s">
        <v>1485</v>
      </c>
      <c r="G1686" s="1">
        <f>DATE(LEFT(Table6[[#This Row],[Shipment Date]],4), MID(Table6[[#This Row],[Shipment Date]],5,2), RIGHT(Table6[[#This Row],[Shipment Date]],2))</f>
        <v>42786</v>
      </c>
      <c r="H1686" s="9">
        <f>_xlfn.XLOOKUP(Table6[[#This Row],[Order ID]],Table5[OrderID],Table5[OrderDate],"Error",0)</f>
        <v>42784</v>
      </c>
      <c r="I1686" s="6">
        <f>Table6[[#This Row],['[Formatted'] Shipment Dates]]-Table6[[#This Row],[Order Dates]]</f>
        <v>2</v>
      </c>
      <c r="J1686" t="str">
        <f>_xlfn.XLOOKUP(Table6[[#This Row],[Product ID]],Product[Product ID],Product[Product Name],"ERROR",0)</f>
        <v>Northwoods Cranberry Sauce</v>
      </c>
      <c r="K1686" t="str">
        <f>_xlfn.XLOOKUP(Table6[[#This Row],[Product Name]],Product[Product Name],Product[Category],"ERROR",0)</f>
        <v>Condiments</v>
      </c>
      <c r="L1686" t="str">
        <f>_xlfn.XLOOKUP(Table6[[#This Row],[Order ID]],Table5[OrderID],Table5[ShipmentMode],"Error",0)</f>
        <v>DHL</v>
      </c>
    </row>
    <row r="1687" spans="2:12">
      <c r="B1687">
        <v>1686</v>
      </c>
      <c r="C1687">
        <v>10893</v>
      </c>
      <c r="D1687" t="s">
        <v>711</v>
      </c>
      <c r="E1687">
        <v>10</v>
      </c>
      <c r="F1687" t="s">
        <v>1485</v>
      </c>
      <c r="G1687" s="1">
        <f>DATE(LEFT(Table6[[#This Row],[Shipment Date]],4), MID(Table6[[#This Row],[Shipment Date]],5,2), RIGHT(Table6[[#This Row],[Shipment Date]],2))</f>
        <v>42786</v>
      </c>
      <c r="H1687" s="9">
        <f>_xlfn.XLOOKUP(Table6[[#This Row],[Order ID]],Table5[OrderID],Table5[OrderDate],"Error",0)</f>
        <v>42784</v>
      </c>
      <c r="I1687" s="6">
        <f>Table6[[#This Row],['[Formatted'] Shipment Dates]]-Table6[[#This Row],[Order Dates]]</f>
        <v>2</v>
      </c>
      <c r="J1687" t="str">
        <f>_xlfn.XLOOKUP(Table6[[#This Row],[Product ID]],Product[Product ID],Product[Product Name],"ERROR",0)</f>
        <v>Guaraná Fantástica</v>
      </c>
      <c r="K1687" t="str">
        <f>_xlfn.XLOOKUP(Table6[[#This Row],[Product Name]],Product[Product Name],Product[Category],"ERROR",0)</f>
        <v xml:space="preserve">Drinks </v>
      </c>
      <c r="L1687" t="str">
        <f>_xlfn.XLOOKUP(Table6[[#This Row],[Order ID]],Table5[OrderID],Table5[ShipmentMode],"Error",0)</f>
        <v>DHL</v>
      </c>
    </row>
    <row r="1688" spans="2:12">
      <c r="B1688">
        <v>1687</v>
      </c>
      <c r="C1688">
        <v>10893</v>
      </c>
      <c r="D1688" t="s">
        <v>726</v>
      </c>
      <c r="E1688">
        <v>24</v>
      </c>
      <c r="F1688" t="s">
        <v>1485</v>
      </c>
      <c r="G1688" s="1">
        <f>DATE(LEFT(Table6[[#This Row],[Shipment Date]],4), MID(Table6[[#This Row],[Shipment Date]],5,2), RIGHT(Table6[[#This Row],[Shipment Date]],2))</f>
        <v>42786</v>
      </c>
      <c r="H1688" s="9">
        <f>_xlfn.XLOOKUP(Table6[[#This Row],[Order ID]],Table5[OrderID],Table5[OrderDate],"Error",0)</f>
        <v>42784</v>
      </c>
      <c r="I1688" s="6">
        <f>Table6[[#This Row],['[Formatted'] Shipment Dates]]-Table6[[#This Row],[Order Dates]]</f>
        <v>2</v>
      </c>
      <c r="J1688" t="str">
        <f>_xlfn.XLOOKUP(Table6[[#This Row],[Product ID]],Product[Product ID],Product[Product Name],"ERROR",0)</f>
        <v>Thüringer Rostbratwurst</v>
      </c>
      <c r="K1688" t="str">
        <f>_xlfn.XLOOKUP(Table6[[#This Row],[Product Name]],Product[Product Name],Product[Category],"ERROR",0)</f>
        <v>Meat/ Poultry</v>
      </c>
      <c r="L1688" t="str">
        <f>_xlfn.XLOOKUP(Table6[[#This Row],[Order ID]],Table5[OrderID],Table5[ShipmentMode],"Error",0)</f>
        <v>DHL</v>
      </c>
    </row>
    <row r="1689" spans="2:12">
      <c r="B1689">
        <v>1688</v>
      </c>
      <c r="C1689">
        <v>10893</v>
      </c>
      <c r="D1689" t="s">
        <v>728</v>
      </c>
      <c r="E1689">
        <v>35</v>
      </c>
      <c r="F1689" t="s">
        <v>1485</v>
      </c>
      <c r="G1689" s="1">
        <f>DATE(LEFT(Table6[[#This Row],[Shipment Date]],4), MID(Table6[[#This Row],[Shipment Date]],5,2), RIGHT(Table6[[#This Row],[Shipment Date]],2))</f>
        <v>42786</v>
      </c>
      <c r="H1689" s="9">
        <f>_xlfn.XLOOKUP(Table6[[#This Row],[Order ID]],Table5[OrderID],Table5[OrderDate],"Error",0)</f>
        <v>42784</v>
      </c>
      <c r="I1689" s="6">
        <f>Table6[[#This Row],['[Formatted'] Shipment Dates]]-Table6[[#This Row],[Order Dates]]</f>
        <v>2</v>
      </c>
      <c r="J1689" t="str">
        <f>_xlfn.XLOOKUP(Table6[[#This Row],[Product ID]],Product[Product ID],Product[Product Name],"ERROR",0)</f>
        <v>Nord-Ost Matjeshering</v>
      </c>
      <c r="K1689" t="str">
        <f>_xlfn.XLOOKUP(Table6[[#This Row],[Product Name]],Product[Product Name],Product[Category],"ERROR",0)</f>
        <v>Seafood</v>
      </c>
      <c r="L1689" t="str">
        <f>_xlfn.XLOOKUP(Table6[[#This Row],[Order ID]],Table5[OrderID],Table5[ShipmentMode],"Error",0)</f>
        <v>DHL</v>
      </c>
    </row>
    <row r="1690" spans="2:12">
      <c r="B1690">
        <v>1689</v>
      </c>
      <c r="C1690">
        <v>10893</v>
      </c>
      <c r="D1690" t="s">
        <v>744</v>
      </c>
      <c r="E1690">
        <v>20</v>
      </c>
      <c r="F1690" t="s">
        <v>1485</v>
      </c>
      <c r="G1690" s="1">
        <f>DATE(LEFT(Table6[[#This Row],[Shipment Date]],4), MID(Table6[[#This Row],[Shipment Date]],5,2), RIGHT(Table6[[#This Row],[Shipment Date]],2))</f>
        <v>42786</v>
      </c>
      <c r="H1690" s="9">
        <f>_xlfn.XLOOKUP(Table6[[#This Row],[Order ID]],Table5[OrderID],Table5[OrderDate],"Error",0)</f>
        <v>42784</v>
      </c>
      <c r="I1690" s="6">
        <f>Table6[[#This Row],['[Formatted'] Shipment Dates]]-Table6[[#This Row],[Order Dates]]</f>
        <v>2</v>
      </c>
      <c r="J1690" t="str">
        <f>_xlfn.XLOOKUP(Table6[[#This Row],[Product ID]],Product[Product ID],Product[Product Name],"ERROR",0)</f>
        <v>Inlagd Sill</v>
      </c>
      <c r="K1690" t="str">
        <f>_xlfn.XLOOKUP(Table6[[#This Row],[Product Name]],Product[Product Name],Product[Category],"ERROR",0)</f>
        <v>Seafood</v>
      </c>
      <c r="L1690" t="str">
        <f>_xlfn.XLOOKUP(Table6[[#This Row],[Order ID]],Table5[OrderID],Table5[ShipmentMode],"Error",0)</f>
        <v>DHL</v>
      </c>
    </row>
    <row r="1691" spans="2:12">
      <c r="B1691">
        <v>1690</v>
      </c>
      <c r="C1691">
        <v>10894</v>
      </c>
      <c r="D1691" t="s">
        <v>684</v>
      </c>
      <c r="E1691">
        <v>28</v>
      </c>
      <c r="F1691" t="s">
        <v>1485</v>
      </c>
      <c r="G1691" s="1">
        <f>DATE(LEFT(Table6[[#This Row],[Shipment Date]],4), MID(Table6[[#This Row],[Shipment Date]],5,2), RIGHT(Table6[[#This Row],[Shipment Date]],2))</f>
        <v>42786</v>
      </c>
      <c r="H1691" s="9">
        <f>_xlfn.XLOOKUP(Table6[[#This Row],[Order ID]],Table5[OrderID],Table5[OrderDate],"Error",0)</f>
        <v>42784</v>
      </c>
      <c r="I1691" s="6">
        <f>Table6[[#This Row],['[Formatted'] Shipment Dates]]-Table6[[#This Row],[Order Dates]]</f>
        <v>2</v>
      </c>
      <c r="J1691" t="str">
        <f>_xlfn.XLOOKUP(Table6[[#This Row],[Product ID]],Product[Product ID],Product[Product Name],"ERROR",0)</f>
        <v>Konbu</v>
      </c>
      <c r="K1691" t="str">
        <f>_xlfn.XLOOKUP(Table6[[#This Row],[Product Name]],Product[Product Name],Product[Category],"ERROR",0)</f>
        <v>Seafood</v>
      </c>
      <c r="L1691" t="str">
        <f>_xlfn.XLOOKUP(Table6[[#This Row],[Order ID]],Table5[OrderID],Table5[ShipmentMode],"Error",0)</f>
        <v>DHL Express</v>
      </c>
    </row>
    <row r="1692" spans="2:12">
      <c r="B1692">
        <v>1691</v>
      </c>
      <c r="C1692">
        <v>10894</v>
      </c>
      <c r="D1692" t="s">
        <v>831</v>
      </c>
      <c r="E1692">
        <v>50</v>
      </c>
      <c r="F1692" t="s">
        <v>1485</v>
      </c>
      <c r="G1692" s="1">
        <f>DATE(LEFT(Table6[[#This Row],[Shipment Date]],4), MID(Table6[[#This Row],[Shipment Date]],5,2), RIGHT(Table6[[#This Row],[Shipment Date]],2))</f>
        <v>42786</v>
      </c>
      <c r="H1692" s="9">
        <f>_xlfn.XLOOKUP(Table6[[#This Row],[Order ID]],Table5[OrderID],Table5[OrderDate],"Error",0)</f>
        <v>42784</v>
      </c>
      <c r="I1692" s="6">
        <f>Table6[[#This Row],['[Formatted'] Shipment Dates]]-Table6[[#This Row],[Order Dates]]</f>
        <v>2</v>
      </c>
      <c r="J1692" t="str">
        <f>_xlfn.XLOOKUP(Table6[[#This Row],[Product ID]],Product[Product ID],Product[Product Name],"ERROR",0)</f>
        <v>Gudbrandsdalsost</v>
      </c>
      <c r="K1692" t="str">
        <f>_xlfn.XLOOKUP(Table6[[#This Row],[Product Name]],Product[Product Name],Product[Category],"ERROR",0)</f>
        <v>Dairy Products</v>
      </c>
      <c r="L1692" t="str">
        <f>_xlfn.XLOOKUP(Table6[[#This Row],[Order ID]],Table5[OrderID],Table5[ShipmentMode],"Error",0)</f>
        <v>DHL Express</v>
      </c>
    </row>
    <row r="1693" spans="2:12">
      <c r="B1693">
        <v>1692</v>
      </c>
      <c r="C1693">
        <v>10894</v>
      </c>
      <c r="D1693" t="s">
        <v>845</v>
      </c>
      <c r="E1693">
        <v>120</v>
      </c>
      <c r="F1693" t="s">
        <v>1480</v>
      </c>
      <c r="G1693" s="1">
        <f>DATE(LEFT(Table6[[#This Row],[Shipment Date]],4), MID(Table6[[#This Row],[Shipment Date]],5,2), RIGHT(Table6[[#This Row],[Shipment Date]],2))</f>
        <v>42789</v>
      </c>
      <c r="H1693" s="9">
        <f>_xlfn.XLOOKUP(Table6[[#This Row],[Order ID]],Table5[OrderID],Table5[OrderDate],"Error",0)</f>
        <v>42784</v>
      </c>
      <c r="I1693" s="6">
        <f>Table6[[#This Row],['[Formatted'] Shipment Dates]]-Table6[[#This Row],[Order Dates]]</f>
        <v>5</v>
      </c>
      <c r="J1693" t="str">
        <f>_xlfn.XLOOKUP(Table6[[#This Row],[Product ID]],Product[Product ID],Product[Product Name],"ERROR",0)</f>
        <v>Rhönbräu Klosterbier</v>
      </c>
      <c r="K1693" t="str">
        <f>_xlfn.XLOOKUP(Table6[[#This Row],[Product Name]],Product[Product Name],Product[Category],"ERROR",0)</f>
        <v xml:space="preserve">Drinks </v>
      </c>
      <c r="L1693" t="str">
        <f>_xlfn.XLOOKUP(Table6[[#This Row],[Order ID]],Table5[OrderID],Table5[ShipmentMode],"Error",0)</f>
        <v>DHL Express</v>
      </c>
    </row>
    <row r="1694" spans="2:12">
      <c r="B1694">
        <v>1693</v>
      </c>
      <c r="C1694">
        <v>10895</v>
      </c>
      <c r="D1694" t="s">
        <v>711</v>
      </c>
      <c r="E1694">
        <v>110</v>
      </c>
      <c r="F1694" t="s">
        <v>1480</v>
      </c>
      <c r="G1694" s="1">
        <f>DATE(LEFT(Table6[[#This Row],[Shipment Date]],4), MID(Table6[[#This Row],[Shipment Date]],5,2), RIGHT(Table6[[#This Row],[Shipment Date]],2))</f>
        <v>42789</v>
      </c>
      <c r="H1694" s="9">
        <f>_xlfn.XLOOKUP(Table6[[#This Row],[Order ID]],Table5[OrderID],Table5[OrderDate],"Error",0)</f>
        <v>42784</v>
      </c>
      <c r="I1694" s="6">
        <f>Table6[[#This Row],['[Formatted'] Shipment Dates]]-Table6[[#This Row],[Order Dates]]</f>
        <v>5</v>
      </c>
      <c r="J1694" t="str">
        <f>_xlfn.XLOOKUP(Table6[[#This Row],[Product ID]],Product[Product ID],Product[Product Name],"ERROR",0)</f>
        <v>Guaraná Fantástica</v>
      </c>
      <c r="K1694" t="str">
        <f>_xlfn.XLOOKUP(Table6[[#This Row],[Product Name]],Product[Product Name],Product[Category],"ERROR",0)</f>
        <v xml:space="preserve">Drinks </v>
      </c>
      <c r="L1694" t="str">
        <f>_xlfn.XLOOKUP(Table6[[#This Row],[Order ID]],Table5[OrderID],Table5[ShipmentMode],"Error",0)</f>
        <v>DHL Express</v>
      </c>
    </row>
    <row r="1695" spans="2:12">
      <c r="B1695">
        <v>1694</v>
      </c>
      <c r="C1695">
        <v>10895</v>
      </c>
      <c r="D1695" t="s">
        <v>752</v>
      </c>
      <c r="E1695">
        <v>45</v>
      </c>
      <c r="F1695" t="s">
        <v>1480</v>
      </c>
      <c r="G1695" s="1">
        <f>DATE(LEFT(Table6[[#This Row],[Shipment Date]],4), MID(Table6[[#This Row],[Shipment Date]],5,2), RIGHT(Table6[[#This Row],[Shipment Date]],2))</f>
        <v>42789</v>
      </c>
      <c r="H1695" s="9">
        <f>_xlfn.XLOOKUP(Table6[[#This Row],[Order ID]],Table5[OrderID],Table5[OrderDate],"Error",0)</f>
        <v>42784</v>
      </c>
      <c r="I1695" s="6">
        <f>Table6[[#This Row],['[Formatted'] Shipment Dates]]-Table6[[#This Row],[Order Dates]]</f>
        <v>5</v>
      </c>
      <c r="J1695" t="str">
        <f>_xlfn.XLOOKUP(Table6[[#This Row],[Product ID]],Product[Product ID],Product[Product Name],"ERROR",0)</f>
        <v>Chartreuse verte</v>
      </c>
      <c r="K1695" t="str">
        <f>_xlfn.XLOOKUP(Table6[[#This Row],[Product Name]],Product[Product Name],Product[Category],"ERROR",0)</f>
        <v xml:space="preserve">Drinks </v>
      </c>
      <c r="L1695" t="str">
        <f>_xlfn.XLOOKUP(Table6[[#This Row],[Order ID]],Table5[OrderID],Table5[ShipmentMode],"Error",0)</f>
        <v>DHL Express</v>
      </c>
    </row>
    <row r="1696" spans="2:12">
      <c r="B1696">
        <v>1695</v>
      </c>
      <c r="C1696">
        <v>10895</v>
      </c>
      <c r="D1696" t="s">
        <v>754</v>
      </c>
      <c r="E1696">
        <v>91</v>
      </c>
      <c r="F1696" t="s">
        <v>1480</v>
      </c>
      <c r="G1696" s="1">
        <f>DATE(LEFT(Table6[[#This Row],[Shipment Date]],4), MID(Table6[[#This Row],[Shipment Date]],5,2), RIGHT(Table6[[#This Row],[Shipment Date]],2))</f>
        <v>42789</v>
      </c>
      <c r="H1696" s="9">
        <f>_xlfn.XLOOKUP(Table6[[#This Row],[Order ID]],Table5[OrderID],Table5[OrderDate],"Error",0)</f>
        <v>42784</v>
      </c>
      <c r="I1696" s="6">
        <f>Table6[[#This Row],['[Formatted'] Shipment Dates]]-Table6[[#This Row],[Order Dates]]</f>
        <v>5</v>
      </c>
      <c r="J1696" t="str">
        <f>_xlfn.XLOOKUP(Table6[[#This Row],[Product ID]],Product[Product ID],Product[Product Name],"ERROR",0)</f>
        <v>Boston Crab Meat</v>
      </c>
      <c r="K1696" t="str">
        <f>_xlfn.XLOOKUP(Table6[[#This Row],[Product Name]],Product[Product Name],Product[Category],"ERROR",0)</f>
        <v>Seafood</v>
      </c>
      <c r="L1696" t="str">
        <f>_xlfn.XLOOKUP(Table6[[#This Row],[Order ID]],Table5[OrderID],Table5[ShipmentMode],"Error",0)</f>
        <v>DHL Express</v>
      </c>
    </row>
    <row r="1697" spans="2:12">
      <c r="B1697">
        <v>1696</v>
      </c>
      <c r="C1697">
        <v>10895</v>
      </c>
      <c r="D1697" t="s">
        <v>808</v>
      </c>
      <c r="E1697">
        <v>100</v>
      </c>
      <c r="F1697" t="s">
        <v>1487</v>
      </c>
      <c r="G1697" s="1">
        <f>DATE(LEFT(Table6[[#This Row],[Shipment Date]],4), MID(Table6[[#This Row],[Shipment Date]],5,2), RIGHT(Table6[[#This Row],[Shipment Date]],2))</f>
        <v>42793</v>
      </c>
      <c r="H1697" s="9">
        <f>_xlfn.XLOOKUP(Table6[[#This Row],[Order ID]],Table5[OrderID],Table5[OrderDate],"Error",0)</f>
        <v>42784</v>
      </c>
      <c r="I1697" s="6">
        <f>Table6[[#This Row],['[Formatted'] Shipment Dates]]-Table6[[#This Row],[Order Dates]]</f>
        <v>9</v>
      </c>
      <c r="J1697" t="str">
        <f>_xlfn.XLOOKUP(Table6[[#This Row],[Product ID]],Product[Product ID],Product[Product Name],"ERROR",0)</f>
        <v>Camembert Pierrot</v>
      </c>
      <c r="K1697" t="str">
        <f>_xlfn.XLOOKUP(Table6[[#This Row],[Product Name]],Product[Product Name],Product[Category],"ERROR",0)</f>
        <v>Dairy Products</v>
      </c>
      <c r="L1697" t="str">
        <f>_xlfn.XLOOKUP(Table6[[#This Row],[Order ID]],Table5[OrderID],Table5[ShipmentMode],"Error",0)</f>
        <v>DHL Express</v>
      </c>
    </row>
    <row r="1698" spans="2:12">
      <c r="B1698">
        <v>1697</v>
      </c>
      <c r="C1698">
        <v>10896</v>
      </c>
      <c r="D1698" t="s">
        <v>767</v>
      </c>
      <c r="E1698">
        <v>15</v>
      </c>
      <c r="F1698" t="s">
        <v>1487</v>
      </c>
      <c r="G1698" s="1">
        <f>DATE(LEFT(Table6[[#This Row],[Shipment Date]],4), MID(Table6[[#This Row],[Shipment Date]],5,2), RIGHT(Table6[[#This Row],[Shipment Date]],2))</f>
        <v>42793</v>
      </c>
      <c r="H1698" s="9">
        <f>_xlfn.XLOOKUP(Table6[[#This Row],[Order ID]],Table5[OrderID],Table5[OrderDate],"Error",0)</f>
        <v>42785</v>
      </c>
      <c r="I1698" s="6">
        <f>Table6[[#This Row],['[Formatted'] Shipment Dates]]-Table6[[#This Row],[Order Dates]]</f>
        <v>8</v>
      </c>
      <c r="J1698" t="str">
        <f>_xlfn.XLOOKUP(Table6[[#This Row],[Product ID]],Product[Product ID],Product[Product Name],"ERROR",0)</f>
        <v>Rogede sild</v>
      </c>
      <c r="K1698" t="str">
        <f>_xlfn.XLOOKUP(Table6[[#This Row],[Product Name]],Product[Product Name],Product[Category],"ERROR",0)</f>
        <v>Seafood</v>
      </c>
      <c r="L1698" t="str">
        <f>_xlfn.XLOOKUP(Table6[[#This Row],[Order ID]],Table5[OrderID],Table5[ShipmentMode],"Error",0)</f>
        <v>UPS</v>
      </c>
    </row>
    <row r="1699" spans="2:12">
      <c r="B1699">
        <v>1698</v>
      </c>
      <c r="C1699">
        <v>10896</v>
      </c>
      <c r="D1699" t="s">
        <v>796</v>
      </c>
      <c r="E1699">
        <v>16</v>
      </c>
      <c r="F1699" t="s">
        <v>1488</v>
      </c>
      <c r="G1699" s="1">
        <f>DATE(LEFT(Table6[[#This Row],[Shipment Date]],4), MID(Table6[[#This Row],[Shipment Date]],5,2), RIGHT(Table6[[#This Row],[Shipment Date]],2))</f>
        <v>42791</v>
      </c>
      <c r="H1699" s="9">
        <f>_xlfn.XLOOKUP(Table6[[#This Row],[Order ID]],Table5[OrderID],Table5[OrderDate],"Error",0)</f>
        <v>42785</v>
      </c>
      <c r="I1699" s="6">
        <f>Table6[[#This Row],['[Formatted'] Shipment Dates]]-Table6[[#This Row],[Order Dates]]</f>
        <v>6</v>
      </c>
      <c r="J1699" t="str">
        <f>_xlfn.XLOOKUP(Table6[[#This Row],[Product ID]],Product[Product ID],Product[Product Name],"ERROR",0)</f>
        <v>Gnocchi di nonna Alice</v>
      </c>
      <c r="K1699" t="str">
        <f>_xlfn.XLOOKUP(Table6[[#This Row],[Product Name]],Product[Product Name],Product[Category],"ERROR",0)</f>
        <v xml:space="preserve">Grains/ Cereals </v>
      </c>
      <c r="L1699" t="str">
        <f>_xlfn.XLOOKUP(Table6[[#This Row],[Order ID]],Table5[OrderID],Table5[ShipmentMode],"Error",0)</f>
        <v>UPS</v>
      </c>
    </row>
    <row r="1700" spans="2:12">
      <c r="B1700">
        <v>1699</v>
      </c>
      <c r="C1700">
        <v>10897</v>
      </c>
      <c r="D1700" t="s">
        <v>726</v>
      </c>
      <c r="E1700">
        <v>80</v>
      </c>
      <c r="F1700" t="s">
        <v>1488</v>
      </c>
      <c r="G1700" s="1">
        <f>DATE(LEFT(Table6[[#This Row],[Shipment Date]],4), MID(Table6[[#This Row],[Shipment Date]],5,2), RIGHT(Table6[[#This Row],[Shipment Date]],2))</f>
        <v>42791</v>
      </c>
      <c r="H1700" s="9">
        <f>_xlfn.XLOOKUP(Table6[[#This Row],[Order ID]],Table5[OrderID],Table5[OrderDate],"Error",0)</f>
        <v>42785</v>
      </c>
      <c r="I1700" s="6">
        <f>Table6[[#This Row],['[Formatted'] Shipment Dates]]-Table6[[#This Row],[Order Dates]]</f>
        <v>6</v>
      </c>
      <c r="J1700" t="str">
        <f>_xlfn.XLOOKUP(Table6[[#This Row],[Product ID]],Product[Product ID],Product[Product Name],"ERROR",0)</f>
        <v>Thüringer Rostbratwurst</v>
      </c>
      <c r="K1700" t="str">
        <f>_xlfn.XLOOKUP(Table6[[#This Row],[Product Name]],Product[Product Name],Product[Category],"ERROR",0)</f>
        <v>Meat/ Poultry</v>
      </c>
      <c r="L1700" t="str">
        <f>_xlfn.XLOOKUP(Table6[[#This Row],[Order ID]],Table5[OrderID],Table5[ShipmentMode],"Error",0)</f>
        <v>DHL</v>
      </c>
    </row>
    <row r="1701" spans="2:12">
      <c r="B1701">
        <v>1700</v>
      </c>
      <c r="C1701">
        <v>10897</v>
      </c>
      <c r="D1701" t="s">
        <v>728</v>
      </c>
      <c r="E1701">
        <v>36</v>
      </c>
      <c r="F1701" t="s">
        <v>1489</v>
      </c>
      <c r="G1701" s="1">
        <f>DATE(LEFT(Table6[[#This Row],[Shipment Date]],4), MID(Table6[[#This Row],[Shipment Date]],5,2), RIGHT(Table6[[#This Row],[Shipment Date]],2))</f>
        <v>42800</v>
      </c>
      <c r="H1701" s="9">
        <f>_xlfn.XLOOKUP(Table6[[#This Row],[Order ID]],Table5[OrderID],Table5[OrderDate],"Error",0)</f>
        <v>42785</v>
      </c>
      <c r="I1701" s="6">
        <f>Table6[[#This Row],['[Formatted'] Shipment Dates]]-Table6[[#This Row],[Order Dates]]</f>
        <v>15</v>
      </c>
      <c r="J1701" t="str">
        <f>_xlfn.XLOOKUP(Table6[[#This Row],[Product ID]],Product[Product ID],Product[Product Name],"ERROR",0)</f>
        <v>Nord-Ost Matjeshering</v>
      </c>
      <c r="K1701" t="str">
        <f>_xlfn.XLOOKUP(Table6[[#This Row],[Product Name]],Product[Product Name],Product[Category],"ERROR",0)</f>
        <v>Seafood</v>
      </c>
      <c r="L1701" t="str">
        <f>_xlfn.XLOOKUP(Table6[[#This Row],[Order ID]],Table5[OrderID],Table5[ShipmentMode],"Error",0)</f>
        <v>DHL</v>
      </c>
    </row>
    <row r="1702" spans="2:12">
      <c r="B1702">
        <v>1701</v>
      </c>
      <c r="C1702">
        <v>10898</v>
      </c>
      <c r="D1702" t="s">
        <v>684</v>
      </c>
      <c r="E1702">
        <v>5</v>
      </c>
      <c r="F1702" t="s">
        <v>1490</v>
      </c>
      <c r="G1702" s="1">
        <f>DATE(LEFT(Table6[[#This Row],[Shipment Date]],4), MID(Table6[[#This Row],[Shipment Date]],5,2), RIGHT(Table6[[#This Row],[Shipment Date]],2))</f>
        <v>42792</v>
      </c>
      <c r="H1702" s="9">
        <f>_xlfn.XLOOKUP(Table6[[#This Row],[Order ID]],Table5[OrderID],Table5[OrderDate],"Error",0)</f>
        <v>42786</v>
      </c>
      <c r="I1702" s="6">
        <f>Table6[[#This Row],['[Formatted'] Shipment Dates]]-Table6[[#This Row],[Order Dates]]</f>
        <v>6</v>
      </c>
      <c r="J1702" t="str">
        <f>_xlfn.XLOOKUP(Table6[[#This Row],[Product ID]],Product[Product ID],Product[Product Name],"ERROR",0)</f>
        <v>Konbu</v>
      </c>
      <c r="K1702" t="str">
        <f>_xlfn.XLOOKUP(Table6[[#This Row],[Product Name]],Product[Product Name],Product[Category],"ERROR",0)</f>
        <v>Seafood</v>
      </c>
      <c r="L1702" t="str">
        <f>_xlfn.XLOOKUP(Table6[[#This Row],[Order ID]],Table5[OrderID],Table5[ShipmentMode],"Error",0)</f>
        <v>DHL</v>
      </c>
    </row>
    <row r="1703" spans="2:12">
      <c r="B1703">
        <v>1702</v>
      </c>
      <c r="C1703">
        <v>10899</v>
      </c>
      <c r="D1703" t="s">
        <v>752</v>
      </c>
      <c r="E1703">
        <v>8</v>
      </c>
      <c r="F1703" t="s">
        <v>1491</v>
      </c>
      <c r="G1703" s="1">
        <f>DATE(LEFT(Table6[[#This Row],[Shipment Date]],4), MID(Table6[[#This Row],[Shipment Date]],5,2), RIGHT(Table6[[#This Row],[Shipment Date]],2))</f>
        <v>42798</v>
      </c>
      <c r="H1703" s="9">
        <f>_xlfn.XLOOKUP(Table6[[#This Row],[Order ID]],Table5[OrderID],Table5[OrderDate],"Error",0)</f>
        <v>42786</v>
      </c>
      <c r="I1703" s="6">
        <f>Table6[[#This Row],['[Formatted'] Shipment Dates]]-Table6[[#This Row],[Order Dates]]</f>
        <v>12</v>
      </c>
      <c r="J1703" t="str">
        <f>_xlfn.XLOOKUP(Table6[[#This Row],[Product ID]],Product[Product ID],Product[Product Name],"ERROR",0)</f>
        <v>Chartreuse verte</v>
      </c>
      <c r="K1703" t="str">
        <f>_xlfn.XLOOKUP(Table6[[#This Row],[Product Name]],Product[Product Name],Product[Category],"ERROR",0)</f>
        <v xml:space="preserve">Drinks </v>
      </c>
      <c r="L1703" t="str">
        <f>_xlfn.XLOOKUP(Table6[[#This Row],[Order ID]],Table5[OrderID],Table5[ShipmentMode],"Error",0)</f>
        <v>UPS</v>
      </c>
    </row>
    <row r="1704" spans="2:12">
      <c r="B1704">
        <v>1703</v>
      </c>
      <c r="C1704">
        <v>10900</v>
      </c>
      <c r="D1704" t="s">
        <v>833</v>
      </c>
      <c r="E1704">
        <v>3</v>
      </c>
      <c r="F1704" t="s">
        <v>1490</v>
      </c>
      <c r="G1704" s="1">
        <f>DATE(LEFT(Table6[[#This Row],[Shipment Date]],4), MID(Table6[[#This Row],[Shipment Date]],5,2), RIGHT(Table6[[#This Row],[Shipment Date]],2))</f>
        <v>42792</v>
      </c>
      <c r="H1704" s="9">
        <f>_xlfn.XLOOKUP(Table6[[#This Row],[Order ID]],Table5[OrderID],Table5[OrderDate],"Error",0)</f>
        <v>42786</v>
      </c>
      <c r="I1704" s="6">
        <f>Table6[[#This Row],['[Formatted'] Shipment Dates]]-Table6[[#This Row],[Order Dates]]</f>
        <v>6</v>
      </c>
      <c r="J1704" t="str">
        <f>_xlfn.XLOOKUP(Table6[[#This Row],[Product ID]],Product[Product ID],Product[Product Name],"ERROR",0)</f>
        <v>Outback Lager</v>
      </c>
      <c r="K1704" t="str">
        <f>_xlfn.XLOOKUP(Table6[[#This Row],[Product Name]],Product[Product Name],Product[Category],"ERROR",0)</f>
        <v xml:space="preserve">Drinks </v>
      </c>
      <c r="L1704" t="str">
        <f>_xlfn.XLOOKUP(Table6[[#This Row],[Order ID]],Table5[OrderID],Table5[ShipmentMode],"Error",0)</f>
        <v>DHL</v>
      </c>
    </row>
    <row r="1705" spans="2:12">
      <c r="B1705">
        <v>1704</v>
      </c>
      <c r="C1705">
        <v>10901</v>
      </c>
      <c r="D1705" t="s">
        <v>757</v>
      </c>
      <c r="E1705">
        <v>30</v>
      </c>
      <c r="F1705" t="s">
        <v>1490</v>
      </c>
      <c r="G1705" s="1">
        <f>DATE(LEFT(Table6[[#This Row],[Shipment Date]],4), MID(Table6[[#This Row],[Shipment Date]],5,2), RIGHT(Table6[[#This Row],[Shipment Date]],2))</f>
        <v>42792</v>
      </c>
      <c r="H1705" s="9">
        <f>_xlfn.XLOOKUP(Table6[[#This Row],[Order ID]],Table5[OrderID],Table5[OrderDate],"Error",0)</f>
        <v>42789</v>
      </c>
      <c r="I1705" s="6">
        <f>Table6[[#This Row],['[Formatted'] Shipment Dates]]-Table6[[#This Row],[Order Dates]]</f>
        <v>3</v>
      </c>
      <c r="J1705" t="str">
        <f>_xlfn.XLOOKUP(Table6[[#This Row],[Product ID]],Product[Product ID],Product[Product Name],"ERROR",0)</f>
        <v>Jack's New England Clam Chowder</v>
      </c>
      <c r="K1705" t="str">
        <f>_xlfn.XLOOKUP(Table6[[#This Row],[Product Name]],Product[Product Name],Product[Category],"ERROR",0)</f>
        <v>Seafood</v>
      </c>
      <c r="L1705" t="str">
        <f>_xlfn.XLOOKUP(Table6[[#This Row],[Order ID]],Table5[OrderID],Table5[ShipmentMode],"Error",0)</f>
        <v>DHL Express</v>
      </c>
    </row>
    <row r="1706" spans="2:12">
      <c r="B1706">
        <v>1705</v>
      </c>
      <c r="C1706">
        <v>10901</v>
      </c>
      <c r="D1706" t="s">
        <v>835</v>
      </c>
      <c r="E1706">
        <v>30</v>
      </c>
      <c r="F1706" t="s">
        <v>1482</v>
      </c>
      <c r="G1706" s="1">
        <f>DATE(LEFT(Table6[[#This Row],[Shipment Date]],4), MID(Table6[[#This Row],[Shipment Date]],5,2), RIGHT(Table6[[#This Row],[Shipment Date]],2))</f>
        <v>42797</v>
      </c>
      <c r="H1706" s="9">
        <f>_xlfn.XLOOKUP(Table6[[#This Row],[Order ID]],Table5[OrderID],Table5[OrderDate],"Error",0)</f>
        <v>42789</v>
      </c>
      <c r="I1706" s="6">
        <f>Table6[[#This Row],['[Formatted'] Shipment Dates]]-Table6[[#This Row],[Order Dates]]</f>
        <v>8</v>
      </c>
      <c r="J1706" t="str">
        <f>_xlfn.XLOOKUP(Table6[[#This Row],[Product ID]],Product[Product ID],Product[Product Name],"ERROR",0)</f>
        <v>Flotemysost</v>
      </c>
      <c r="K1706" t="str">
        <f>_xlfn.XLOOKUP(Table6[[#This Row],[Product Name]],Product[Product Name],Product[Category],"ERROR",0)</f>
        <v>Dairy Products</v>
      </c>
      <c r="L1706" t="str">
        <f>_xlfn.XLOOKUP(Table6[[#This Row],[Order ID]],Table5[OrderID],Table5[ShipmentMode],"Error",0)</f>
        <v>DHL Express</v>
      </c>
    </row>
    <row r="1707" spans="2:12">
      <c r="B1707">
        <v>1706</v>
      </c>
      <c r="C1707">
        <v>10902</v>
      </c>
      <c r="D1707" t="s">
        <v>794</v>
      </c>
      <c r="E1707">
        <v>30</v>
      </c>
      <c r="F1707" t="s">
        <v>1482</v>
      </c>
      <c r="G1707" s="1">
        <f>DATE(LEFT(Table6[[#This Row],[Shipment Date]],4), MID(Table6[[#This Row],[Shipment Date]],5,2), RIGHT(Table6[[#This Row],[Shipment Date]],2))</f>
        <v>42797</v>
      </c>
      <c r="H1707" s="9">
        <f>_xlfn.XLOOKUP(Table6[[#This Row],[Order ID]],Table5[OrderID],Table5[OrderDate],"Error",0)</f>
        <v>42789</v>
      </c>
      <c r="I1707" s="6">
        <f>Table6[[#This Row],['[Formatted'] Shipment Dates]]-Table6[[#This Row],[Order Dates]]</f>
        <v>8</v>
      </c>
      <c r="J1707" t="str">
        <f>_xlfn.XLOOKUP(Table6[[#This Row],[Product ID]],Product[Product ID],Product[Product Name],"ERROR",0)</f>
        <v>Pâté chinois</v>
      </c>
      <c r="K1707" t="str">
        <f>_xlfn.XLOOKUP(Table6[[#This Row],[Product Name]],Product[Product Name],Product[Category],"ERROR",0)</f>
        <v>Meat/ Poultry</v>
      </c>
      <c r="L1707" t="str">
        <f>_xlfn.XLOOKUP(Table6[[#This Row],[Order ID]],Table5[OrderID],Table5[ShipmentMode],"Error",0)</f>
        <v>DHL Express</v>
      </c>
    </row>
    <row r="1708" spans="2:12">
      <c r="B1708">
        <v>1707</v>
      </c>
      <c r="C1708">
        <v>10902</v>
      </c>
      <c r="D1708" t="s">
        <v>813</v>
      </c>
      <c r="E1708">
        <v>6</v>
      </c>
      <c r="F1708" t="s">
        <v>1491</v>
      </c>
      <c r="G1708" s="1">
        <f>DATE(LEFT(Table6[[#This Row],[Shipment Date]],4), MID(Table6[[#This Row],[Shipment Date]],5,2), RIGHT(Table6[[#This Row],[Shipment Date]],2))</f>
        <v>42798</v>
      </c>
      <c r="H1708" s="9">
        <f>_xlfn.XLOOKUP(Table6[[#This Row],[Order ID]],Table5[OrderID],Table5[OrderDate],"Error",0)</f>
        <v>42789</v>
      </c>
      <c r="I1708" s="6">
        <f>Table6[[#This Row],['[Formatted'] Shipment Dates]]-Table6[[#This Row],[Order Dates]]</f>
        <v>9</v>
      </c>
      <c r="J1708" t="str">
        <f>_xlfn.XLOOKUP(Table6[[#This Row],[Product ID]],Product[Product ID],Product[Product Name],"ERROR",0)</f>
        <v>Tarte au sucre</v>
      </c>
      <c r="K1708" t="str">
        <f>_xlfn.XLOOKUP(Table6[[#This Row],[Product Name]],Product[Product Name],Product[Category],"ERROR",0)</f>
        <v>Desserts</v>
      </c>
      <c r="L1708" t="str">
        <f>_xlfn.XLOOKUP(Table6[[#This Row],[Order ID]],Table5[OrderID],Table5[ShipmentMode],"Error",0)</f>
        <v>DHL Express</v>
      </c>
    </row>
    <row r="1709" spans="2:12">
      <c r="B1709">
        <v>1708</v>
      </c>
      <c r="C1709">
        <v>10903</v>
      </c>
      <c r="D1709" t="s">
        <v>684</v>
      </c>
      <c r="E1709">
        <v>40</v>
      </c>
      <c r="F1709" t="s">
        <v>1491</v>
      </c>
      <c r="G1709" s="1">
        <f>DATE(LEFT(Table6[[#This Row],[Shipment Date]],4), MID(Table6[[#This Row],[Shipment Date]],5,2), RIGHT(Table6[[#This Row],[Shipment Date]],2))</f>
        <v>42798</v>
      </c>
      <c r="H1709" s="9">
        <f>_xlfn.XLOOKUP(Table6[[#This Row],[Order ID]],Table5[OrderID],Table5[OrderDate],"Error",0)</f>
        <v>42790</v>
      </c>
      <c r="I1709" s="6">
        <f>Table6[[#This Row],['[Formatted'] Shipment Dates]]-Table6[[#This Row],[Order Dates]]</f>
        <v>8</v>
      </c>
      <c r="J1709" t="str">
        <f>_xlfn.XLOOKUP(Table6[[#This Row],[Product ID]],Product[Product ID],Product[Product Name],"ERROR",0)</f>
        <v>Konbu</v>
      </c>
      <c r="K1709" t="str">
        <f>_xlfn.XLOOKUP(Table6[[#This Row],[Product Name]],Product[Product Name],Product[Category],"ERROR",0)</f>
        <v>Seafood</v>
      </c>
      <c r="L1709" t="str">
        <f>_xlfn.XLOOKUP(Table6[[#This Row],[Order ID]],Table5[OrderID],Table5[ShipmentMode],"Error",0)</f>
        <v>UPS</v>
      </c>
    </row>
    <row r="1710" spans="2:12">
      <c r="B1710">
        <v>1709</v>
      </c>
      <c r="C1710">
        <v>10903</v>
      </c>
      <c r="D1710" t="s">
        <v>821</v>
      </c>
      <c r="E1710">
        <v>21</v>
      </c>
      <c r="F1710" t="s">
        <v>1491</v>
      </c>
      <c r="G1710" s="1">
        <f>DATE(LEFT(Table6[[#This Row],[Shipment Date]],4), MID(Table6[[#This Row],[Shipment Date]],5,2), RIGHT(Table6[[#This Row],[Shipment Date]],2))</f>
        <v>42798</v>
      </c>
      <c r="H1710" s="9">
        <f>_xlfn.XLOOKUP(Table6[[#This Row],[Order ID]],Table5[OrderID],Table5[OrderDate],"Error",0)</f>
        <v>42790</v>
      </c>
      <c r="I1710" s="6">
        <f>Table6[[#This Row],['[Formatted'] Shipment Dates]]-Table6[[#This Row],[Order Dates]]</f>
        <v>8</v>
      </c>
      <c r="J1710" t="str">
        <f>_xlfn.XLOOKUP(Table6[[#This Row],[Product ID]],Product[Product ID],Product[Product Name],"ERROR",0)</f>
        <v>Louisiana Fiery Hot Pepper Sauce</v>
      </c>
      <c r="K1710" t="str">
        <f>_xlfn.XLOOKUP(Table6[[#This Row],[Product Name]],Product[Product Name],Product[Category],"ERROR",0)</f>
        <v>Condiments</v>
      </c>
      <c r="L1710" t="str">
        <f>_xlfn.XLOOKUP(Table6[[#This Row],[Order ID]],Table5[OrderID],Table5[ShipmentMode],"Error",0)</f>
        <v>UPS</v>
      </c>
    </row>
    <row r="1711" spans="2:12">
      <c r="B1711">
        <v>1710</v>
      </c>
      <c r="C1711">
        <v>10903</v>
      </c>
      <c r="D1711" t="s">
        <v>828</v>
      </c>
      <c r="E1711">
        <v>20</v>
      </c>
      <c r="F1711" t="s">
        <v>1487</v>
      </c>
      <c r="G1711" s="1">
        <f>DATE(LEFT(Table6[[#This Row],[Shipment Date]],4), MID(Table6[[#This Row],[Shipment Date]],5,2), RIGHT(Table6[[#This Row],[Shipment Date]],2))</f>
        <v>42793</v>
      </c>
      <c r="H1711" s="9">
        <f>_xlfn.XLOOKUP(Table6[[#This Row],[Order ID]],Table5[OrderID],Table5[OrderDate],"Error",0)</f>
        <v>42790</v>
      </c>
      <c r="I1711" s="6">
        <f>Table6[[#This Row],['[Formatted'] Shipment Dates]]-Table6[[#This Row],[Order Dates]]</f>
        <v>3</v>
      </c>
      <c r="J1711" t="str">
        <f>_xlfn.XLOOKUP(Table6[[#This Row],[Product ID]],Product[Product ID],Product[Product Name],"ERROR",0)</f>
        <v>Scottish Longbreads</v>
      </c>
      <c r="K1711" t="str">
        <f>_xlfn.XLOOKUP(Table6[[#This Row],[Product Name]],Product[Product Name],Product[Category],"ERROR",0)</f>
        <v>Desserts</v>
      </c>
      <c r="L1711" t="str">
        <f>_xlfn.XLOOKUP(Table6[[#This Row],[Order ID]],Table5[OrderID],Table5[ShipmentMode],"Error",0)</f>
        <v>UPS</v>
      </c>
    </row>
    <row r="1712" spans="2:12">
      <c r="B1712">
        <v>1711</v>
      </c>
      <c r="C1712">
        <v>10904</v>
      </c>
      <c r="D1712" t="s">
        <v>801</v>
      </c>
      <c r="E1712">
        <v>15</v>
      </c>
      <c r="F1712" t="s">
        <v>1487</v>
      </c>
      <c r="G1712" s="1">
        <f>DATE(LEFT(Table6[[#This Row],[Shipment Date]],4), MID(Table6[[#This Row],[Shipment Date]],5,2), RIGHT(Table6[[#This Row],[Shipment Date]],2))</f>
        <v>42793</v>
      </c>
      <c r="H1712" s="9">
        <f>_xlfn.XLOOKUP(Table6[[#This Row],[Order ID]],Table5[OrderID],Table5[OrderDate],"Error",0)</f>
        <v>42790</v>
      </c>
      <c r="I1712" s="6">
        <f>Table6[[#This Row],['[Formatted'] Shipment Dates]]-Table6[[#This Row],[Order Dates]]</f>
        <v>3</v>
      </c>
      <c r="J1712" t="str">
        <f>_xlfn.XLOOKUP(Table6[[#This Row],[Product ID]],Product[Product ID],Product[Product Name],"ERROR",0)</f>
        <v>Escargots de Bourgogne</v>
      </c>
      <c r="K1712" t="str">
        <f>_xlfn.XLOOKUP(Table6[[#This Row],[Product Name]],Product[Product Name],Product[Category],"ERROR",0)</f>
        <v>Seafood</v>
      </c>
      <c r="L1712" t="str">
        <f>_xlfn.XLOOKUP(Table6[[#This Row],[Order ID]],Table5[OrderID],Table5[ShipmentMode],"Error",0)</f>
        <v>UPS</v>
      </c>
    </row>
    <row r="1713" spans="2:12">
      <c r="B1713">
        <v>1712</v>
      </c>
      <c r="C1713">
        <v>10904</v>
      </c>
      <c r="D1713" t="s">
        <v>813</v>
      </c>
      <c r="E1713">
        <v>35</v>
      </c>
      <c r="F1713" t="s">
        <v>1489</v>
      </c>
      <c r="G1713" s="1">
        <f>DATE(LEFT(Table6[[#This Row],[Shipment Date]],4), MID(Table6[[#This Row],[Shipment Date]],5,2), RIGHT(Table6[[#This Row],[Shipment Date]],2))</f>
        <v>42800</v>
      </c>
      <c r="H1713" s="9">
        <f>_xlfn.XLOOKUP(Table6[[#This Row],[Order ID]],Table5[OrderID],Table5[OrderDate],"Error",0)</f>
        <v>42790</v>
      </c>
      <c r="I1713" s="6">
        <f>Table6[[#This Row],['[Formatted'] Shipment Dates]]-Table6[[#This Row],[Order Dates]]</f>
        <v>10</v>
      </c>
      <c r="J1713" t="str">
        <f>_xlfn.XLOOKUP(Table6[[#This Row],[Product ID]],Product[Product ID],Product[Product Name],"ERROR",0)</f>
        <v>Tarte au sucre</v>
      </c>
      <c r="K1713" t="str">
        <f>_xlfn.XLOOKUP(Table6[[#This Row],[Product Name]],Product[Product Name],Product[Category],"ERROR",0)</f>
        <v>Desserts</v>
      </c>
      <c r="L1713" t="str">
        <f>_xlfn.XLOOKUP(Table6[[#This Row],[Order ID]],Table5[OrderID],Table5[ShipmentMode],"Error",0)</f>
        <v>UPS</v>
      </c>
    </row>
    <row r="1714" spans="2:12">
      <c r="B1714">
        <v>1713</v>
      </c>
      <c r="C1714">
        <v>10905</v>
      </c>
      <c r="D1714" t="s">
        <v>648</v>
      </c>
      <c r="E1714">
        <v>20</v>
      </c>
      <c r="F1714" t="s">
        <v>1482</v>
      </c>
      <c r="G1714" s="1">
        <f>DATE(LEFT(Table6[[#This Row],[Shipment Date]],4), MID(Table6[[#This Row],[Shipment Date]],5,2), RIGHT(Table6[[#This Row],[Shipment Date]],2))</f>
        <v>42797</v>
      </c>
      <c r="H1714" s="9">
        <f>_xlfn.XLOOKUP(Table6[[#This Row],[Order ID]],Table5[OrderID],Table5[OrderDate],"Error",0)</f>
        <v>42790</v>
      </c>
      <c r="I1714" s="6">
        <f>Table6[[#This Row],['[Formatted'] Shipment Dates]]-Table6[[#This Row],[Order Dates]]</f>
        <v>7</v>
      </c>
      <c r="J1714" t="str">
        <f>_xlfn.XLOOKUP(Table6[[#This Row],[Product ID]],Product[Product ID],Product[Product Name],"ERROR",0)</f>
        <v>Chai</v>
      </c>
      <c r="K1714" t="str">
        <f>_xlfn.XLOOKUP(Table6[[#This Row],[Product Name]],Product[Product Name],Product[Category],"ERROR",0)</f>
        <v xml:space="preserve">Drinks </v>
      </c>
      <c r="L1714" t="str">
        <f>_xlfn.XLOOKUP(Table6[[#This Row],[Order ID]],Table5[OrderID],Table5[ShipmentMode],"Error",0)</f>
        <v>DHL</v>
      </c>
    </row>
    <row r="1715" spans="2:12">
      <c r="B1715">
        <v>1714</v>
      </c>
      <c r="C1715">
        <v>10906</v>
      </c>
      <c r="D1715" t="s">
        <v>810</v>
      </c>
      <c r="E1715">
        <v>15</v>
      </c>
      <c r="F1715" t="s">
        <v>1487</v>
      </c>
      <c r="G1715" s="1">
        <f>DATE(LEFT(Table6[[#This Row],[Shipment Date]],4), MID(Table6[[#This Row],[Shipment Date]],5,2), RIGHT(Table6[[#This Row],[Shipment Date]],2))</f>
        <v>42793</v>
      </c>
      <c r="H1715" s="9">
        <f>_xlfn.XLOOKUP(Table6[[#This Row],[Order ID]],Table5[OrderID],Table5[OrderDate],"Error",0)</f>
        <v>42791</v>
      </c>
      <c r="I1715" s="6">
        <f>Table6[[#This Row],['[Formatted'] Shipment Dates]]-Table6[[#This Row],[Order Dates]]</f>
        <v>2</v>
      </c>
      <c r="J1715" t="str">
        <f>_xlfn.XLOOKUP(Table6[[#This Row],[Product ID]],Product[Product ID],Product[Product Name],"ERROR",0)</f>
        <v>Sirop d'érable</v>
      </c>
      <c r="K1715" t="str">
        <f>_xlfn.XLOOKUP(Table6[[#This Row],[Product Name]],Product[Product Name],Product[Category],"ERROR",0)</f>
        <v>Condiments</v>
      </c>
      <c r="L1715" t="str">
        <f>_xlfn.XLOOKUP(Table6[[#This Row],[Order ID]],Table5[OrderID],Table5[ShipmentMode],"Error",0)</f>
        <v>UPS</v>
      </c>
    </row>
    <row r="1716" spans="2:12">
      <c r="B1716">
        <v>1715</v>
      </c>
      <c r="C1716">
        <v>10907</v>
      </c>
      <c r="D1716" t="s">
        <v>845</v>
      </c>
      <c r="E1716">
        <v>14</v>
      </c>
      <c r="F1716" t="s">
        <v>1489</v>
      </c>
      <c r="G1716" s="1">
        <f>DATE(LEFT(Table6[[#This Row],[Shipment Date]],4), MID(Table6[[#This Row],[Shipment Date]],5,2), RIGHT(Table6[[#This Row],[Shipment Date]],2))</f>
        <v>42800</v>
      </c>
      <c r="H1716" s="9">
        <f>_xlfn.XLOOKUP(Table6[[#This Row],[Order ID]],Table5[OrderID],Table5[OrderDate],"Error",0)</f>
        <v>42791</v>
      </c>
      <c r="I1716" s="6">
        <f>Table6[[#This Row],['[Formatted'] Shipment Dates]]-Table6[[#This Row],[Order Dates]]</f>
        <v>9</v>
      </c>
      <c r="J1716" t="str">
        <f>_xlfn.XLOOKUP(Table6[[#This Row],[Product ID]],Product[Product ID],Product[Product Name],"ERROR",0)</f>
        <v>Rhönbräu Klosterbier</v>
      </c>
      <c r="K1716" t="str">
        <f>_xlfn.XLOOKUP(Table6[[#This Row],[Product Name]],Product[Product Name],Product[Category],"ERROR",0)</f>
        <v xml:space="preserve">Drinks </v>
      </c>
      <c r="L1716" t="str">
        <f>_xlfn.XLOOKUP(Table6[[#This Row],[Order ID]],Table5[OrderID],Table5[ShipmentMode],"Error",0)</f>
        <v>UPS</v>
      </c>
    </row>
    <row r="1717" spans="2:12">
      <c r="B1717">
        <v>1716</v>
      </c>
      <c r="C1717">
        <v>10908</v>
      </c>
      <c r="D1717" t="s">
        <v>669</v>
      </c>
      <c r="E1717">
        <v>20</v>
      </c>
      <c r="F1717" t="s">
        <v>1489</v>
      </c>
      <c r="G1717" s="1">
        <f>DATE(LEFT(Table6[[#This Row],[Shipment Date]],4), MID(Table6[[#This Row],[Shipment Date]],5,2), RIGHT(Table6[[#This Row],[Shipment Date]],2))</f>
        <v>42800</v>
      </c>
      <c r="H1717" s="9">
        <f>_xlfn.XLOOKUP(Table6[[#This Row],[Order ID]],Table5[OrderID],Table5[OrderDate],"Error",0)</f>
        <v>42792</v>
      </c>
      <c r="I1717" s="6">
        <f>Table6[[#This Row],['[Formatted'] Shipment Dates]]-Table6[[#This Row],[Order Dates]]</f>
        <v>8</v>
      </c>
      <c r="J1717" t="str">
        <f>_xlfn.XLOOKUP(Table6[[#This Row],[Product ID]],Product[Product ID],Product[Product Name],"ERROR",0)</f>
        <v>Uncle Bob's Organic Dried Pears</v>
      </c>
      <c r="K1717" t="str">
        <f>_xlfn.XLOOKUP(Table6[[#This Row],[Product Name]],Product[Product Name],Product[Category],"ERROR",0)</f>
        <v xml:space="preserve">Produce </v>
      </c>
      <c r="L1717" t="str">
        <f>_xlfn.XLOOKUP(Table6[[#This Row],[Order ID]],Table5[OrderID],Table5[ShipmentMode],"Error",0)</f>
        <v>DHL</v>
      </c>
    </row>
    <row r="1718" spans="2:12">
      <c r="B1718">
        <v>1717</v>
      </c>
      <c r="C1718">
        <v>10908</v>
      </c>
      <c r="D1718" t="s">
        <v>787</v>
      </c>
      <c r="E1718">
        <v>14</v>
      </c>
      <c r="F1718" t="s">
        <v>1492</v>
      </c>
      <c r="G1718" s="1">
        <f>DATE(LEFT(Table6[[#This Row],[Shipment Date]],4), MID(Table6[[#This Row],[Shipment Date]],5,2), RIGHT(Table6[[#This Row],[Shipment Date]],2))</f>
        <v>42804</v>
      </c>
      <c r="H1718" s="9">
        <f>_xlfn.XLOOKUP(Table6[[#This Row],[Order ID]],Table5[OrderID],Table5[OrderDate],"Error",0)</f>
        <v>42792</v>
      </c>
      <c r="I1718" s="6">
        <f>Table6[[#This Row],['[Formatted'] Shipment Dates]]-Table6[[#This Row],[Order Dates]]</f>
        <v>12</v>
      </c>
      <c r="J1718" t="str">
        <f>_xlfn.XLOOKUP(Table6[[#This Row],[Product ID]],Product[Product ID],Product[Product Name],"ERROR",0)</f>
        <v>Filo Mix</v>
      </c>
      <c r="K1718" t="str">
        <f>_xlfn.XLOOKUP(Table6[[#This Row],[Product Name]],Product[Product Name],Product[Category],"ERROR",0)</f>
        <v xml:space="preserve">Grains/ Cereals </v>
      </c>
      <c r="L1718" t="str">
        <f>_xlfn.XLOOKUP(Table6[[#This Row],[Order ID]],Table5[OrderID],Table5[ShipmentMode],"Error",0)</f>
        <v>DHL</v>
      </c>
    </row>
    <row r="1719" spans="2:12">
      <c r="B1719">
        <v>1718</v>
      </c>
      <c r="C1719">
        <v>10909</v>
      </c>
      <c r="D1719" t="s">
        <v>669</v>
      </c>
      <c r="E1719">
        <v>12</v>
      </c>
      <c r="F1719" t="s">
        <v>1492</v>
      </c>
      <c r="G1719" s="1">
        <f>DATE(LEFT(Table6[[#This Row],[Shipment Date]],4), MID(Table6[[#This Row],[Shipment Date]],5,2), RIGHT(Table6[[#This Row],[Shipment Date]],2))</f>
        <v>42804</v>
      </c>
      <c r="H1719" s="9">
        <f>_xlfn.XLOOKUP(Table6[[#This Row],[Order ID]],Table5[OrderID],Table5[OrderDate],"Error",0)</f>
        <v>42792</v>
      </c>
      <c r="I1719" s="6">
        <f>Table6[[#This Row],['[Formatted'] Shipment Dates]]-Table6[[#This Row],[Order Dates]]</f>
        <v>12</v>
      </c>
      <c r="J1719" t="str">
        <f>_xlfn.XLOOKUP(Table6[[#This Row],[Product ID]],Product[Product ID],Product[Product Name],"ERROR",0)</f>
        <v>Uncle Bob's Organic Dried Pears</v>
      </c>
      <c r="K1719" t="str">
        <f>_xlfn.XLOOKUP(Table6[[#This Row],[Product Name]],Product[Product Name],Product[Category],"ERROR",0)</f>
        <v xml:space="preserve">Produce </v>
      </c>
      <c r="L1719" t="str">
        <f>_xlfn.XLOOKUP(Table6[[#This Row],[Order ID]],Table5[OrderID],Table5[ShipmentMode],"Error",0)</f>
        <v>DHL</v>
      </c>
    </row>
    <row r="1720" spans="2:12">
      <c r="B1720">
        <v>1719</v>
      </c>
      <c r="C1720">
        <v>10909</v>
      </c>
      <c r="D1720" t="s">
        <v>691</v>
      </c>
      <c r="E1720">
        <v>15</v>
      </c>
      <c r="F1720" t="s">
        <v>1492</v>
      </c>
      <c r="G1720" s="1">
        <f>DATE(LEFT(Table6[[#This Row],[Shipment Date]],4), MID(Table6[[#This Row],[Shipment Date]],5,2), RIGHT(Table6[[#This Row],[Shipment Date]],2))</f>
        <v>42804</v>
      </c>
      <c r="H1720" s="9">
        <f>_xlfn.XLOOKUP(Table6[[#This Row],[Order ID]],Table5[OrderID],Table5[OrderDate],"Error",0)</f>
        <v>42792</v>
      </c>
      <c r="I1720" s="6">
        <f>Table6[[#This Row],['[Formatted'] Shipment Dates]]-Table6[[#This Row],[Order Dates]]</f>
        <v>12</v>
      </c>
      <c r="J1720" t="str">
        <f>_xlfn.XLOOKUP(Table6[[#This Row],[Product ID]],Product[Product ID],Product[Product Name],"ERROR",0)</f>
        <v>Pavlova</v>
      </c>
      <c r="K1720" t="str">
        <f>_xlfn.XLOOKUP(Table6[[#This Row],[Product Name]],Product[Product Name],Product[Category],"ERROR",0)</f>
        <v>Desserts</v>
      </c>
      <c r="L1720" t="str">
        <f>_xlfn.XLOOKUP(Table6[[#This Row],[Order ID]],Table5[OrderID],Table5[ShipmentMode],"Error",0)</f>
        <v>DHL</v>
      </c>
    </row>
    <row r="1721" spans="2:12">
      <c r="B1721">
        <v>1720</v>
      </c>
      <c r="C1721">
        <v>10909</v>
      </c>
      <c r="D1721" t="s">
        <v>757</v>
      </c>
      <c r="E1721">
        <v>5</v>
      </c>
      <c r="F1721" t="s">
        <v>1491</v>
      </c>
      <c r="G1721" s="1">
        <f>DATE(LEFT(Table6[[#This Row],[Shipment Date]],4), MID(Table6[[#This Row],[Shipment Date]],5,2), RIGHT(Table6[[#This Row],[Shipment Date]],2))</f>
        <v>42798</v>
      </c>
      <c r="H1721" s="9">
        <f>_xlfn.XLOOKUP(Table6[[#This Row],[Order ID]],Table5[OrderID],Table5[OrderDate],"Error",0)</f>
        <v>42792</v>
      </c>
      <c r="I1721" s="6">
        <f>Table6[[#This Row],['[Formatted'] Shipment Dates]]-Table6[[#This Row],[Order Dates]]</f>
        <v>6</v>
      </c>
      <c r="J1721" t="str">
        <f>_xlfn.XLOOKUP(Table6[[#This Row],[Product ID]],Product[Product ID],Product[Product Name],"ERROR",0)</f>
        <v>Jack's New England Clam Chowder</v>
      </c>
      <c r="K1721" t="str">
        <f>_xlfn.XLOOKUP(Table6[[#This Row],[Product Name]],Product[Product Name],Product[Category],"ERROR",0)</f>
        <v>Seafood</v>
      </c>
      <c r="L1721" t="str">
        <f>_xlfn.XLOOKUP(Table6[[#This Row],[Order ID]],Table5[OrderID],Table5[ShipmentMode],"Error",0)</f>
        <v>DHL</v>
      </c>
    </row>
    <row r="1722" spans="2:12">
      <c r="B1722">
        <v>1721</v>
      </c>
      <c r="C1722">
        <v>10910</v>
      </c>
      <c r="D1722" t="s">
        <v>698</v>
      </c>
      <c r="E1722">
        <v>12</v>
      </c>
      <c r="F1722" t="s">
        <v>1491</v>
      </c>
      <c r="G1722" s="1">
        <f>DATE(LEFT(Table6[[#This Row],[Shipment Date]],4), MID(Table6[[#This Row],[Shipment Date]],5,2), RIGHT(Table6[[#This Row],[Shipment Date]],2))</f>
        <v>42798</v>
      </c>
      <c r="H1722" s="9">
        <f>_xlfn.XLOOKUP(Table6[[#This Row],[Order ID]],Table5[OrderID],Table5[OrderDate],"Error",0)</f>
        <v>42792</v>
      </c>
      <c r="I1722" s="6">
        <f>Table6[[#This Row],['[Formatted'] Shipment Dates]]-Table6[[#This Row],[Order Dates]]</f>
        <v>6</v>
      </c>
      <c r="J1722" t="str">
        <f>_xlfn.XLOOKUP(Table6[[#This Row],[Product ID]],Product[Product ID],Product[Product Name],"ERROR",0)</f>
        <v>Teatime Chocolate Biscuits</v>
      </c>
      <c r="K1722" t="str">
        <f>_xlfn.XLOOKUP(Table6[[#This Row],[Product Name]],Product[Product Name],Product[Category],"ERROR",0)</f>
        <v>Desserts</v>
      </c>
      <c r="L1722" t="str">
        <f>_xlfn.XLOOKUP(Table6[[#This Row],[Order ID]],Table5[OrderID],Table5[ShipmentMode],"Error",0)</f>
        <v>UPS</v>
      </c>
    </row>
    <row r="1723" spans="2:12">
      <c r="B1723">
        <v>1722</v>
      </c>
      <c r="C1723">
        <v>10910</v>
      </c>
      <c r="D1723" t="s">
        <v>778</v>
      </c>
      <c r="E1723">
        <v>10</v>
      </c>
      <c r="F1723" t="s">
        <v>1491</v>
      </c>
      <c r="G1723" s="1">
        <f>DATE(LEFT(Table6[[#This Row],[Shipment Date]],4), MID(Table6[[#This Row],[Shipment Date]],5,2), RIGHT(Table6[[#This Row],[Shipment Date]],2))</f>
        <v>42798</v>
      </c>
      <c r="H1723" s="9">
        <f>_xlfn.XLOOKUP(Table6[[#This Row],[Order ID]],Table5[OrderID],Table5[OrderDate],"Error",0)</f>
        <v>42792</v>
      </c>
      <c r="I1723" s="6">
        <f>Table6[[#This Row],['[Formatted'] Shipment Dates]]-Table6[[#This Row],[Order Dates]]</f>
        <v>6</v>
      </c>
      <c r="J1723" t="str">
        <f>_xlfn.XLOOKUP(Table6[[#This Row],[Product ID]],Product[Product ID],Product[Product Name],"ERROR",0)</f>
        <v>Maxilaku</v>
      </c>
      <c r="K1723" t="str">
        <f>_xlfn.XLOOKUP(Table6[[#This Row],[Product Name]],Product[Product Name],Product[Category],"ERROR",0)</f>
        <v>Desserts</v>
      </c>
      <c r="L1723" t="str">
        <f>_xlfn.XLOOKUP(Table6[[#This Row],[Order ID]],Table5[OrderID],Table5[ShipmentMode],"Error",0)</f>
        <v>UPS</v>
      </c>
    </row>
    <row r="1724" spans="2:12">
      <c r="B1724">
        <v>1723</v>
      </c>
      <c r="C1724">
        <v>10910</v>
      </c>
      <c r="D1724" t="s">
        <v>810</v>
      </c>
      <c r="E1724">
        <v>5</v>
      </c>
      <c r="F1724" t="s">
        <v>1493</v>
      </c>
      <c r="G1724" s="1">
        <f>DATE(LEFT(Table6[[#This Row],[Shipment Date]],4), MID(Table6[[#This Row],[Shipment Date]],5,2), RIGHT(Table6[[#This Row],[Shipment Date]],2))</f>
        <v>42799</v>
      </c>
      <c r="H1724" s="9">
        <f>_xlfn.XLOOKUP(Table6[[#This Row],[Order ID]],Table5[OrderID],Table5[OrderDate],"Error",0)</f>
        <v>42792</v>
      </c>
      <c r="I1724" s="6">
        <f>Table6[[#This Row],['[Formatted'] Shipment Dates]]-Table6[[#This Row],[Order Dates]]</f>
        <v>7</v>
      </c>
      <c r="J1724" t="str">
        <f>_xlfn.XLOOKUP(Table6[[#This Row],[Product ID]],Product[Product ID],Product[Product Name],"ERROR",0)</f>
        <v>Sirop d'érable</v>
      </c>
      <c r="K1724" t="str">
        <f>_xlfn.XLOOKUP(Table6[[#This Row],[Product Name]],Product[Product Name],Product[Category],"ERROR",0)</f>
        <v>Condiments</v>
      </c>
      <c r="L1724" t="str">
        <f>_xlfn.XLOOKUP(Table6[[#This Row],[Order ID]],Table5[OrderID],Table5[ShipmentMode],"Error",0)</f>
        <v>UPS</v>
      </c>
    </row>
    <row r="1725" spans="2:12">
      <c r="B1725">
        <v>1724</v>
      </c>
      <c r="C1725">
        <v>10911</v>
      </c>
      <c r="D1725" t="s">
        <v>648</v>
      </c>
      <c r="E1725">
        <v>10</v>
      </c>
      <c r="F1725" t="s">
        <v>1493</v>
      </c>
      <c r="G1725" s="1">
        <f>DATE(LEFT(Table6[[#This Row],[Shipment Date]],4), MID(Table6[[#This Row],[Shipment Date]],5,2), RIGHT(Table6[[#This Row],[Shipment Date]],2))</f>
        <v>42799</v>
      </c>
      <c r="H1725" s="9">
        <f>_xlfn.XLOOKUP(Table6[[#This Row],[Order ID]],Table5[OrderID],Table5[OrderDate],"Error",0)</f>
        <v>42792</v>
      </c>
      <c r="I1725" s="6">
        <f>Table6[[#This Row],['[Formatted'] Shipment Dates]]-Table6[[#This Row],[Order Dates]]</f>
        <v>7</v>
      </c>
      <c r="J1725" t="str">
        <f>_xlfn.XLOOKUP(Table6[[#This Row],[Product ID]],Product[Product ID],Product[Product Name],"ERROR",0)</f>
        <v>Chai</v>
      </c>
      <c r="K1725" t="str">
        <f>_xlfn.XLOOKUP(Table6[[#This Row],[Product Name]],Product[Product Name],Product[Category],"ERROR",0)</f>
        <v xml:space="preserve">Drinks </v>
      </c>
      <c r="L1725" t="str">
        <f>_xlfn.XLOOKUP(Table6[[#This Row],[Order ID]],Table5[OrderID],Table5[ShipmentMode],"Error",0)</f>
        <v>DHL Express</v>
      </c>
    </row>
    <row r="1726" spans="2:12">
      <c r="B1726">
        <v>1725</v>
      </c>
      <c r="C1726">
        <v>10911</v>
      </c>
      <c r="D1726" t="s">
        <v>694</v>
      </c>
      <c r="E1726">
        <v>12</v>
      </c>
      <c r="F1726" t="s">
        <v>1493</v>
      </c>
      <c r="G1726" s="1">
        <f>DATE(LEFT(Table6[[#This Row],[Shipment Date]],4), MID(Table6[[#This Row],[Shipment Date]],5,2), RIGHT(Table6[[#This Row],[Shipment Date]],2))</f>
        <v>42799</v>
      </c>
      <c r="H1726" s="9">
        <f>_xlfn.XLOOKUP(Table6[[#This Row],[Order ID]],Table5[OrderID],Table5[OrderDate],"Error",0)</f>
        <v>42792</v>
      </c>
      <c r="I1726" s="6">
        <f>Table6[[#This Row],['[Formatted'] Shipment Dates]]-Table6[[#This Row],[Order Dates]]</f>
        <v>7</v>
      </c>
      <c r="J1726" t="str">
        <f>_xlfn.XLOOKUP(Table6[[#This Row],[Product ID]],Product[Product ID],Product[Product Name],"ERROR",0)</f>
        <v>Alice Mutton</v>
      </c>
      <c r="K1726" t="str">
        <f>_xlfn.XLOOKUP(Table6[[#This Row],[Product Name]],Product[Product Name],Product[Category],"ERROR",0)</f>
        <v>Meat/ Poultry</v>
      </c>
      <c r="L1726" t="str">
        <f>_xlfn.XLOOKUP(Table6[[#This Row],[Order ID]],Table5[OrderID],Table5[ShipmentMode],"Error",0)</f>
        <v>DHL Express</v>
      </c>
    </row>
    <row r="1727" spans="2:12">
      <c r="B1727">
        <v>1726</v>
      </c>
      <c r="C1727">
        <v>10911</v>
      </c>
      <c r="D1727" t="s">
        <v>826</v>
      </c>
      <c r="E1727">
        <v>15</v>
      </c>
      <c r="F1727" t="s">
        <v>1494</v>
      </c>
      <c r="G1727" s="1">
        <f>DATE(LEFT(Table6[[#This Row],[Shipment Date]],4), MID(Table6[[#This Row],[Shipment Date]],5,2), RIGHT(Table6[[#This Row],[Shipment Date]],2))</f>
        <v>42812</v>
      </c>
      <c r="H1727" s="9">
        <f>_xlfn.XLOOKUP(Table6[[#This Row],[Order ID]],Table5[OrderID],Table5[OrderDate],"Error",0)</f>
        <v>42792</v>
      </c>
      <c r="I1727" s="6">
        <f>Table6[[#This Row],['[Formatted'] Shipment Dates]]-Table6[[#This Row],[Order Dates]]</f>
        <v>20</v>
      </c>
      <c r="J1727" t="str">
        <f>_xlfn.XLOOKUP(Table6[[#This Row],[Product ID]],Product[Product ID],Product[Product Name],"ERROR",0)</f>
        <v>Laughing Lumberjack Lager</v>
      </c>
      <c r="K1727" t="str">
        <f>_xlfn.XLOOKUP(Table6[[#This Row],[Product Name]],Product[Product Name],Product[Category],"ERROR",0)</f>
        <v xml:space="preserve">Drinks </v>
      </c>
      <c r="L1727" t="str">
        <f>_xlfn.XLOOKUP(Table6[[#This Row],[Order ID]],Table5[OrderID],Table5[ShipmentMode],"Error",0)</f>
        <v>DHL Express</v>
      </c>
    </row>
    <row r="1728" spans="2:12">
      <c r="B1728">
        <v>1727</v>
      </c>
      <c r="C1728">
        <v>10912</v>
      </c>
      <c r="D1728" t="s">
        <v>679</v>
      </c>
      <c r="E1728">
        <v>40</v>
      </c>
      <c r="F1728" t="s">
        <v>1494</v>
      </c>
      <c r="G1728" s="1">
        <f>DATE(LEFT(Table6[[#This Row],[Shipment Date]],4), MID(Table6[[#This Row],[Shipment Date]],5,2), RIGHT(Table6[[#This Row],[Shipment Date]],2))</f>
        <v>42812</v>
      </c>
      <c r="H1728" s="9">
        <f>_xlfn.XLOOKUP(Table6[[#This Row],[Order ID]],Table5[OrderID],Table5[OrderDate],"Error",0)</f>
        <v>42792</v>
      </c>
      <c r="I1728" s="6">
        <f>Table6[[#This Row],['[Formatted'] Shipment Dates]]-Table6[[#This Row],[Order Dates]]</f>
        <v>20</v>
      </c>
      <c r="J1728" t="str">
        <f>_xlfn.XLOOKUP(Table6[[#This Row],[Product ID]],Product[Product ID],Product[Product Name],"ERROR",0)</f>
        <v>Queso Cabrales</v>
      </c>
      <c r="K1728" t="str">
        <f>_xlfn.XLOOKUP(Table6[[#This Row],[Product Name]],Product[Product Name],Product[Category],"ERROR",0)</f>
        <v>Dairy Products</v>
      </c>
      <c r="L1728" t="str">
        <f>_xlfn.XLOOKUP(Table6[[#This Row],[Order ID]],Table5[OrderID],Table5[ShipmentMode],"Error",0)</f>
        <v>DHL</v>
      </c>
    </row>
    <row r="1729" spans="2:12">
      <c r="B1729">
        <v>1728</v>
      </c>
      <c r="C1729">
        <v>10912</v>
      </c>
      <c r="D1729" t="s">
        <v>726</v>
      </c>
      <c r="E1729">
        <v>60</v>
      </c>
      <c r="F1729" t="s">
        <v>1491</v>
      </c>
      <c r="G1729" s="1">
        <f>DATE(LEFT(Table6[[#This Row],[Shipment Date]],4), MID(Table6[[#This Row],[Shipment Date]],5,2), RIGHT(Table6[[#This Row],[Shipment Date]],2))</f>
        <v>42798</v>
      </c>
      <c r="H1729" s="9">
        <f>_xlfn.XLOOKUP(Table6[[#This Row],[Order ID]],Table5[OrderID],Table5[OrderDate],"Error",0)</f>
        <v>42792</v>
      </c>
      <c r="I1729" s="6">
        <f>Table6[[#This Row],['[Formatted'] Shipment Dates]]-Table6[[#This Row],[Order Dates]]</f>
        <v>6</v>
      </c>
      <c r="J1729" t="str">
        <f>_xlfn.XLOOKUP(Table6[[#This Row],[Product ID]],Product[Product ID],Product[Product Name],"ERROR",0)</f>
        <v>Thüringer Rostbratwurst</v>
      </c>
      <c r="K1729" t="str">
        <f>_xlfn.XLOOKUP(Table6[[#This Row],[Product Name]],Product[Product Name],Product[Category],"ERROR",0)</f>
        <v>Meat/ Poultry</v>
      </c>
      <c r="L1729" t="str">
        <f>_xlfn.XLOOKUP(Table6[[#This Row],[Order ID]],Table5[OrderID],Table5[ShipmentMode],"Error",0)</f>
        <v>DHL</v>
      </c>
    </row>
    <row r="1730" spans="2:12">
      <c r="B1730">
        <v>1729</v>
      </c>
      <c r="C1730">
        <v>10913</v>
      </c>
      <c r="D1730" t="s">
        <v>660</v>
      </c>
      <c r="E1730">
        <v>30</v>
      </c>
      <c r="F1730" t="s">
        <v>1491</v>
      </c>
      <c r="G1730" s="1">
        <f>DATE(LEFT(Table6[[#This Row],[Shipment Date]],4), MID(Table6[[#This Row],[Shipment Date]],5,2), RIGHT(Table6[[#This Row],[Shipment Date]],2))</f>
        <v>42798</v>
      </c>
      <c r="H1730" s="9">
        <f>_xlfn.XLOOKUP(Table6[[#This Row],[Order ID]],Table5[OrderID],Table5[OrderDate],"Error",0)</f>
        <v>42792</v>
      </c>
      <c r="I1730" s="6">
        <f>Table6[[#This Row],['[Formatted'] Shipment Dates]]-Table6[[#This Row],[Order Dates]]</f>
        <v>6</v>
      </c>
      <c r="J1730" t="str">
        <f>_xlfn.XLOOKUP(Table6[[#This Row],[Product ID]],Product[Product ID],Product[Product Name],"ERROR",0)</f>
        <v>Chef Anton's Cajun Seasoning</v>
      </c>
      <c r="K1730" t="str">
        <f>_xlfn.XLOOKUP(Table6[[#This Row],[Product Name]],Product[Product Name],Product[Category],"ERROR",0)</f>
        <v>Condiments</v>
      </c>
      <c r="L1730" t="str">
        <f>_xlfn.XLOOKUP(Table6[[#This Row],[Order ID]],Table5[OrderID],Table5[ShipmentMode],"Error",0)</f>
        <v>DHL Express</v>
      </c>
    </row>
    <row r="1731" spans="2:12">
      <c r="B1731">
        <v>1730</v>
      </c>
      <c r="C1731">
        <v>10913</v>
      </c>
      <c r="D1731" t="s">
        <v>736</v>
      </c>
      <c r="E1731">
        <v>40</v>
      </c>
      <c r="F1731" t="s">
        <v>1491</v>
      </c>
      <c r="G1731" s="1">
        <f>DATE(LEFT(Table6[[#This Row],[Shipment Date]],4), MID(Table6[[#This Row],[Shipment Date]],5,2), RIGHT(Table6[[#This Row],[Shipment Date]],2))</f>
        <v>42798</v>
      </c>
      <c r="H1731" s="9">
        <f>_xlfn.XLOOKUP(Table6[[#This Row],[Order ID]],Table5[OrderID],Table5[OrderDate],"Error",0)</f>
        <v>42792</v>
      </c>
      <c r="I1731" s="6">
        <f>Table6[[#This Row],['[Formatted'] Shipment Dates]]-Table6[[#This Row],[Order Dates]]</f>
        <v>6</v>
      </c>
      <c r="J1731" t="str">
        <f>_xlfn.XLOOKUP(Table6[[#This Row],[Product ID]],Product[Product ID],Product[Product Name],"ERROR",0)</f>
        <v>Geitost</v>
      </c>
      <c r="K1731" t="str">
        <f>_xlfn.XLOOKUP(Table6[[#This Row],[Product Name]],Product[Product Name],Product[Category],"ERROR",0)</f>
        <v>Dairy Products</v>
      </c>
      <c r="L1731" t="str">
        <f>_xlfn.XLOOKUP(Table6[[#This Row],[Order ID]],Table5[OrderID],Table5[ShipmentMode],"Error",0)</f>
        <v>DHL Express</v>
      </c>
    </row>
    <row r="1732" spans="2:12">
      <c r="B1732">
        <v>1731</v>
      </c>
      <c r="C1732">
        <v>10913</v>
      </c>
      <c r="D1732" t="s">
        <v>801</v>
      </c>
      <c r="E1732">
        <v>15</v>
      </c>
      <c r="F1732" t="s">
        <v>1486</v>
      </c>
      <c r="G1732" s="1">
        <f>DATE(LEFT(Table6[[#This Row],[Shipment Date]],4), MID(Table6[[#This Row],[Shipment Date]],5,2), RIGHT(Table6[[#This Row],[Shipment Date]],2))</f>
        <v>42796</v>
      </c>
      <c r="H1732" s="9">
        <f>_xlfn.XLOOKUP(Table6[[#This Row],[Order ID]],Table5[OrderID],Table5[OrderDate],"Error",0)</f>
        <v>42792</v>
      </c>
      <c r="I1732" s="6">
        <f>Table6[[#This Row],['[Formatted'] Shipment Dates]]-Table6[[#This Row],[Order Dates]]</f>
        <v>4</v>
      </c>
      <c r="J1732" t="str">
        <f>_xlfn.XLOOKUP(Table6[[#This Row],[Product ID]],Product[Product ID],Product[Product Name],"ERROR",0)</f>
        <v>Escargots de Bourgogne</v>
      </c>
      <c r="K1732" t="str">
        <f>_xlfn.XLOOKUP(Table6[[#This Row],[Product Name]],Product[Product Name],Product[Category],"ERROR",0)</f>
        <v>Seafood</v>
      </c>
      <c r="L1732" t="str">
        <f>_xlfn.XLOOKUP(Table6[[#This Row],[Order ID]],Table5[OrderID],Table5[ShipmentMode],"Error",0)</f>
        <v>DHL Express</v>
      </c>
    </row>
    <row r="1733" spans="2:12">
      <c r="B1733">
        <v>1732</v>
      </c>
      <c r="C1733">
        <v>10914</v>
      </c>
      <c r="D1733" t="s">
        <v>835</v>
      </c>
      <c r="E1733">
        <v>25</v>
      </c>
      <c r="F1733" t="s">
        <v>1486</v>
      </c>
      <c r="G1733" s="1">
        <f>DATE(LEFT(Table6[[#This Row],[Shipment Date]],4), MID(Table6[[#This Row],[Shipment Date]],5,2), RIGHT(Table6[[#This Row],[Shipment Date]],2))</f>
        <v>42796</v>
      </c>
      <c r="H1733" s="9">
        <f>_xlfn.XLOOKUP(Table6[[#This Row],[Order ID]],Table5[OrderID],Table5[OrderDate],"Error",0)</f>
        <v>42793</v>
      </c>
      <c r="I1733" s="6">
        <f>Table6[[#This Row],['[Formatted'] Shipment Dates]]-Table6[[#This Row],[Order Dates]]</f>
        <v>3</v>
      </c>
      <c r="J1733" t="str">
        <f>_xlfn.XLOOKUP(Table6[[#This Row],[Product ID]],Product[Product ID],Product[Product Name],"ERROR",0)</f>
        <v>Flotemysost</v>
      </c>
      <c r="K1733" t="str">
        <f>_xlfn.XLOOKUP(Table6[[#This Row],[Product Name]],Product[Product Name],Product[Category],"ERROR",0)</f>
        <v>Dairy Products</v>
      </c>
      <c r="L1733" t="str">
        <f>_xlfn.XLOOKUP(Table6[[#This Row],[Order ID]],Table5[OrderID],Table5[ShipmentMode],"Error",0)</f>
        <v>DHL Express</v>
      </c>
    </row>
    <row r="1734" spans="2:12">
      <c r="B1734">
        <v>1733</v>
      </c>
      <c r="C1734">
        <v>10915</v>
      </c>
      <c r="D1734" t="s">
        <v>694</v>
      </c>
      <c r="E1734">
        <v>10</v>
      </c>
      <c r="F1734" t="s">
        <v>1486</v>
      </c>
      <c r="G1734" s="1">
        <f>DATE(LEFT(Table6[[#This Row],[Shipment Date]],4), MID(Table6[[#This Row],[Shipment Date]],5,2), RIGHT(Table6[[#This Row],[Shipment Date]],2))</f>
        <v>42796</v>
      </c>
      <c r="H1734" s="9">
        <f>_xlfn.XLOOKUP(Table6[[#This Row],[Order ID]],Table5[OrderID],Table5[OrderDate],"Error",0)</f>
        <v>42793</v>
      </c>
      <c r="I1734" s="6">
        <f>Table6[[#This Row],['[Formatted'] Shipment Dates]]-Table6[[#This Row],[Order Dates]]</f>
        <v>3</v>
      </c>
      <c r="J1734" t="str">
        <f>_xlfn.XLOOKUP(Table6[[#This Row],[Product ID]],Product[Product ID],Product[Product Name],"ERROR",0)</f>
        <v>Alice Mutton</v>
      </c>
      <c r="K1734" t="str">
        <f>_xlfn.XLOOKUP(Table6[[#This Row],[Product Name]],Product[Product Name],Product[Category],"ERROR",0)</f>
        <v>Meat/ Poultry</v>
      </c>
      <c r="L1734" t="str">
        <f>_xlfn.XLOOKUP(Table6[[#This Row],[Order ID]],Table5[OrderID],Table5[ShipmentMode],"Error",0)</f>
        <v>DHL</v>
      </c>
    </row>
    <row r="1735" spans="2:12">
      <c r="B1735">
        <v>1734</v>
      </c>
      <c r="C1735">
        <v>10915</v>
      </c>
      <c r="D1735" t="s">
        <v>736</v>
      </c>
      <c r="E1735">
        <v>30</v>
      </c>
      <c r="F1735" t="s">
        <v>1486</v>
      </c>
      <c r="G1735" s="1">
        <f>DATE(LEFT(Table6[[#This Row],[Shipment Date]],4), MID(Table6[[#This Row],[Shipment Date]],5,2), RIGHT(Table6[[#This Row],[Shipment Date]],2))</f>
        <v>42796</v>
      </c>
      <c r="H1735" s="9">
        <f>_xlfn.XLOOKUP(Table6[[#This Row],[Order ID]],Table5[OrderID],Table5[OrderDate],"Error",0)</f>
        <v>42793</v>
      </c>
      <c r="I1735" s="6">
        <f>Table6[[#This Row],['[Formatted'] Shipment Dates]]-Table6[[#This Row],[Order Dates]]</f>
        <v>3</v>
      </c>
      <c r="J1735" t="str">
        <f>_xlfn.XLOOKUP(Table6[[#This Row],[Product ID]],Product[Product ID],Product[Product Name],"ERROR",0)</f>
        <v>Geitost</v>
      </c>
      <c r="K1735" t="str">
        <f>_xlfn.XLOOKUP(Table6[[#This Row],[Product Name]],Product[Product Name],Product[Category],"ERROR",0)</f>
        <v>Dairy Products</v>
      </c>
      <c r="L1735" t="str">
        <f>_xlfn.XLOOKUP(Table6[[#This Row],[Order ID]],Table5[OrderID],Table5[ShipmentMode],"Error",0)</f>
        <v>DHL</v>
      </c>
    </row>
    <row r="1736" spans="2:12">
      <c r="B1736">
        <v>1735</v>
      </c>
      <c r="C1736">
        <v>10915</v>
      </c>
      <c r="D1736" t="s">
        <v>791</v>
      </c>
      <c r="E1736">
        <v>10</v>
      </c>
      <c r="F1736" t="s">
        <v>1495</v>
      </c>
      <c r="G1736" s="1">
        <f>DATE(LEFT(Table6[[#This Row],[Shipment Date]],4), MID(Table6[[#This Row],[Shipment Date]],5,2), RIGHT(Table6[[#This Row],[Shipment Date]],2))</f>
        <v>42803</v>
      </c>
      <c r="H1736" s="9">
        <f>_xlfn.XLOOKUP(Table6[[#This Row],[Order ID]],Table5[OrderID],Table5[OrderDate],"Error",0)</f>
        <v>42793</v>
      </c>
      <c r="I1736" s="6">
        <f>Table6[[#This Row],['[Formatted'] Shipment Dates]]-Table6[[#This Row],[Order Dates]]</f>
        <v>10</v>
      </c>
      <c r="J1736" t="str">
        <f>_xlfn.XLOOKUP(Table6[[#This Row],[Product ID]],Product[Product ID],Product[Product Name],"ERROR",0)</f>
        <v>Tourtière</v>
      </c>
      <c r="K1736" t="str">
        <f>_xlfn.XLOOKUP(Table6[[#This Row],[Product Name]],Product[Product Name],Product[Category],"ERROR",0)</f>
        <v>Meat/ Poultry</v>
      </c>
      <c r="L1736" t="str">
        <f>_xlfn.XLOOKUP(Table6[[#This Row],[Order ID]],Table5[OrderID],Table5[ShipmentMode],"Error",0)</f>
        <v>DHL</v>
      </c>
    </row>
    <row r="1737" spans="2:12">
      <c r="B1737">
        <v>1736</v>
      </c>
      <c r="C1737">
        <v>10916</v>
      </c>
      <c r="D1737" t="s">
        <v>691</v>
      </c>
      <c r="E1737">
        <v>6</v>
      </c>
      <c r="F1737" t="s">
        <v>1495</v>
      </c>
      <c r="G1737" s="1">
        <f>DATE(LEFT(Table6[[#This Row],[Shipment Date]],4), MID(Table6[[#This Row],[Shipment Date]],5,2), RIGHT(Table6[[#This Row],[Shipment Date]],2))</f>
        <v>42803</v>
      </c>
      <c r="H1737" s="9">
        <f>_xlfn.XLOOKUP(Table6[[#This Row],[Order ID]],Table5[OrderID],Table5[OrderDate],"Error",0)</f>
        <v>42793</v>
      </c>
      <c r="I1737" s="6">
        <f>Table6[[#This Row],['[Formatted'] Shipment Dates]]-Table6[[#This Row],[Order Dates]]</f>
        <v>10</v>
      </c>
      <c r="J1737" t="str">
        <f>_xlfn.XLOOKUP(Table6[[#This Row],[Product ID]],Product[Product ID],Product[Product Name],"ERROR",0)</f>
        <v>Pavlova</v>
      </c>
      <c r="K1737" t="str">
        <f>_xlfn.XLOOKUP(Table6[[#This Row],[Product Name]],Product[Product Name],Product[Category],"ERROR",0)</f>
        <v>Desserts</v>
      </c>
      <c r="L1737" t="str">
        <f>_xlfn.XLOOKUP(Table6[[#This Row],[Order ID]],Table5[OrderID],Table5[ShipmentMode],"Error",0)</f>
        <v>DHL</v>
      </c>
    </row>
    <row r="1738" spans="2:12">
      <c r="B1738">
        <v>1737</v>
      </c>
      <c r="C1738">
        <v>10916</v>
      </c>
      <c r="D1738" t="s">
        <v>734</v>
      </c>
      <c r="E1738">
        <v>6</v>
      </c>
      <c r="F1738" t="s">
        <v>1495</v>
      </c>
      <c r="G1738" s="1">
        <f>DATE(LEFT(Table6[[#This Row],[Shipment Date]],4), MID(Table6[[#This Row],[Shipment Date]],5,2), RIGHT(Table6[[#This Row],[Shipment Date]],2))</f>
        <v>42803</v>
      </c>
      <c r="H1738" s="9">
        <f>_xlfn.XLOOKUP(Table6[[#This Row],[Order ID]],Table5[OrderID],Table5[OrderDate],"Error",0)</f>
        <v>42793</v>
      </c>
      <c r="I1738" s="6">
        <f>Table6[[#This Row],['[Formatted'] Shipment Dates]]-Table6[[#This Row],[Order Dates]]</f>
        <v>10</v>
      </c>
      <c r="J1738" t="str">
        <f>_xlfn.XLOOKUP(Table6[[#This Row],[Product ID]],Product[Product ID],Product[Product Name],"ERROR",0)</f>
        <v>Mascarpone Fabioli</v>
      </c>
      <c r="K1738" t="str">
        <f>_xlfn.XLOOKUP(Table6[[#This Row],[Product Name]],Product[Product Name],Product[Category],"ERROR",0)</f>
        <v>Dairy Products</v>
      </c>
      <c r="L1738" t="str">
        <f>_xlfn.XLOOKUP(Table6[[#This Row],[Order ID]],Table5[OrderID],Table5[ShipmentMode],"Error",0)</f>
        <v>DHL</v>
      </c>
    </row>
    <row r="1739" spans="2:12">
      <c r="B1739">
        <v>1738</v>
      </c>
      <c r="C1739">
        <v>10916</v>
      </c>
      <c r="D1739" t="s">
        <v>799</v>
      </c>
      <c r="E1739">
        <v>20</v>
      </c>
      <c r="F1739" t="s">
        <v>1496</v>
      </c>
      <c r="G1739" s="1">
        <f>DATE(LEFT(Table6[[#This Row],[Shipment Date]],4), MID(Table6[[#This Row],[Shipment Date]],5,2), RIGHT(Table6[[#This Row],[Shipment Date]],2))</f>
        <v>42805</v>
      </c>
      <c r="H1739" s="9">
        <f>_xlfn.XLOOKUP(Table6[[#This Row],[Order ID]],Table5[OrderID],Table5[OrderDate],"Error",0)</f>
        <v>42793</v>
      </c>
      <c r="I1739" s="6">
        <f>Table6[[#This Row],['[Formatted'] Shipment Dates]]-Table6[[#This Row],[Order Dates]]</f>
        <v>12</v>
      </c>
      <c r="J1739" t="str">
        <f>_xlfn.XLOOKUP(Table6[[#This Row],[Product ID]],Product[Product ID],Product[Product Name],"ERROR",0)</f>
        <v>Ravioli Angelo</v>
      </c>
      <c r="K1739" t="str">
        <f>_xlfn.XLOOKUP(Table6[[#This Row],[Product Name]],Product[Product Name],Product[Category],"ERROR",0)</f>
        <v xml:space="preserve">Grains/ Cereals </v>
      </c>
      <c r="L1739" t="str">
        <f>_xlfn.XLOOKUP(Table6[[#This Row],[Order ID]],Table5[OrderID],Table5[ShipmentMode],"Error",0)</f>
        <v>DHL</v>
      </c>
    </row>
    <row r="1740" spans="2:12">
      <c r="B1740">
        <v>1739</v>
      </c>
      <c r="C1740">
        <v>10917</v>
      </c>
      <c r="D1740" t="s">
        <v>728</v>
      </c>
      <c r="E1740">
        <v>1</v>
      </c>
      <c r="F1740" t="s">
        <v>1496</v>
      </c>
      <c r="G1740" s="1">
        <f>DATE(LEFT(Table6[[#This Row],[Shipment Date]],4), MID(Table6[[#This Row],[Shipment Date]],5,2), RIGHT(Table6[[#This Row],[Shipment Date]],2))</f>
        <v>42805</v>
      </c>
      <c r="H1740" s="9">
        <f>_xlfn.XLOOKUP(Table6[[#This Row],[Order ID]],Table5[OrderID],Table5[OrderDate],"Error",0)</f>
        <v>42796</v>
      </c>
      <c r="I1740" s="6">
        <f>Table6[[#This Row],['[Formatted'] Shipment Dates]]-Table6[[#This Row],[Order Dates]]</f>
        <v>9</v>
      </c>
      <c r="J1740" t="str">
        <f>_xlfn.XLOOKUP(Table6[[#This Row],[Product ID]],Product[Product ID],Product[Product Name],"ERROR",0)</f>
        <v>Nord-Ost Matjeshering</v>
      </c>
      <c r="K1740" t="str">
        <f>_xlfn.XLOOKUP(Table6[[#This Row],[Product Name]],Product[Product Name],Product[Category],"ERROR",0)</f>
        <v>Seafood</v>
      </c>
      <c r="L1740" t="str">
        <f>_xlfn.XLOOKUP(Table6[[#This Row],[Order ID]],Table5[OrderID],Table5[ShipmentMode],"Error",0)</f>
        <v>DHL</v>
      </c>
    </row>
    <row r="1741" spans="2:12">
      <c r="B1741">
        <v>1740</v>
      </c>
      <c r="C1741">
        <v>10917</v>
      </c>
      <c r="D1741" t="s">
        <v>808</v>
      </c>
      <c r="E1741">
        <v>10</v>
      </c>
      <c r="F1741" t="s">
        <v>1496</v>
      </c>
      <c r="G1741" s="1">
        <f>DATE(LEFT(Table6[[#This Row],[Shipment Date]],4), MID(Table6[[#This Row],[Shipment Date]],5,2), RIGHT(Table6[[#This Row],[Shipment Date]],2))</f>
        <v>42805</v>
      </c>
      <c r="H1741" s="9">
        <f>_xlfn.XLOOKUP(Table6[[#This Row],[Order ID]],Table5[OrderID],Table5[OrderDate],"Error",0)</f>
        <v>42796</v>
      </c>
      <c r="I1741" s="6">
        <f>Table6[[#This Row],['[Formatted'] Shipment Dates]]-Table6[[#This Row],[Order Dates]]</f>
        <v>9</v>
      </c>
      <c r="J1741" t="str">
        <f>_xlfn.XLOOKUP(Table6[[#This Row],[Product ID]],Product[Product ID],Product[Product Name],"ERROR",0)</f>
        <v>Camembert Pierrot</v>
      </c>
      <c r="K1741" t="str">
        <f>_xlfn.XLOOKUP(Table6[[#This Row],[Product Name]],Product[Product Name],Product[Category],"ERROR",0)</f>
        <v>Dairy Products</v>
      </c>
      <c r="L1741" t="str">
        <f>_xlfn.XLOOKUP(Table6[[#This Row],[Order ID]],Table5[OrderID],Table5[ShipmentMode],"Error",0)</f>
        <v>DHL</v>
      </c>
    </row>
    <row r="1742" spans="2:12">
      <c r="B1742">
        <v>1741</v>
      </c>
      <c r="C1742">
        <v>10918</v>
      </c>
      <c r="D1742" t="s">
        <v>648</v>
      </c>
      <c r="E1742">
        <v>60</v>
      </c>
      <c r="F1742" t="s">
        <v>1496</v>
      </c>
      <c r="G1742" s="1">
        <f>DATE(LEFT(Table6[[#This Row],[Shipment Date]],4), MID(Table6[[#This Row],[Shipment Date]],5,2), RIGHT(Table6[[#This Row],[Shipment Date]],2))</f>
        <v>42805</v>
      </c>
      <c r="H1742" s="9">
        <f>_xlfn.XLOOKUP(Table6[[#This Row],[Order ID]],Table5[OrderID],Table5[OrderDate],"Error",0)</f>
        <v>42796</v>
      </c>
      <c r="I1742" s="6">
        <f>Table6[[#This Row],['[Formatted'] Shipment Dates]]-Table6[[#This Row],[Order Dates]]</f>
        <v>9</v>
      </c>
      <c r="J1742" t="str">
        <f>_xlfn.XLOOKUP(Table6[[#This Row],[Product ID]],Product[Product ID],Product[Product Name],"ERROR",0)</f>
        <v>Chai</v>
      </c>
      <c r="K1742" t="str">
        <f>_xlfn.XLOOKUP(Table6[[#This Row],[Product Name]],Product[Product Name],Product[Category],"ERROR",0)</f>
        <v xml:space="preserve">Drinks </v>
      </c>
      <c r="L1742" t="str">
        <f>_xlfn.XLOOKUP(Table6[[#This Row],[Order ID]],Table5[OrderID],Table5[ShipmentMode],"Error",0)</f>
        <v>UPS</v>
      </c>
    </row>
    <row r="1743" spans="2:12">
      <c r="B1743">
        <v>1742</v>
      </c>
      <c r="C1743">
        <v>10918</v>
      </c>
      <c r="D1743" t="s">
        <v>808</v>
      </c>
      <c r="E1743">
        <v>25</v>
      </c>
      <c r="F1743" t="s">
        <v>1491</v>
      </c>
      <c r="G1743" s="1">
        <f>DATE(LEFT(Table6[[#This Row],[Shipment Date]],4), MID(Table6[[#This Row],[Shipment Date]],5,2), RIGHT(Table6[[#This Row],[Shipment Date]],2))</f>
        <v>42798</v>
      </c>
      <c r="H1743" s="9">
        <f>_xlfn.XLOOKUP(Table6[[#This Row],[Order ID]],Table5[OrderID],Table5[OrderDate],"Error",0)</f>
        <v>42796</v>
      </c>
      <c r="I1743" s="6">
        <f>Table6[[#This Row],['[Formatted'] Shipment Dates]]-Table6[[#This Row],[Order Dates]]</f>
        <v>2</v>
      </c>
      <c r="J1743" t="str">
        <f>_xlfn.XLOOKUP(Table6[[#This Row],[Product ID]],Product[Product ID],Product[Product Name],"ERROR",0)</f>
        <v>Camembert Pierrot</v>
      </c>
      <c r="K1743" t="str">
        <f>_xlfn.XLOOKUP(Table6[[#This Row],[Product Name]],Product[Product Name],Product[Category],"ERROR",0)</f>
        <v>Dairy Products</v>
      </c>
      <c r="L1743" t="str">
        <f>_xlfn.XLOOKUP(Table6[[#This Row],[Order ID]],Table5[OrderID],Table5[ShipmentMode],"Error",0)</f>
        <v>UPS</v>
      </c>
    </row>
    <row r="1744" spans="2:12">
      <c r="B1744">
        <v>1743</v>
      </c>
      <c r="C1744">
        <v>10919</v>
      </c>
      <c r="D1744" t="s">
        <v>691</v>
      </c>
      <c r="E1744">
        <v>24</v>
      </c>
      <c r="F1744" t="s">
        <v>1491</v>
      </c>
      <c r="G1744" s="1">
        <f>DATE(LEFT(Table6[[#This Row],[Shipment Date]],4), MID(Table6[[#This Row],[Shipment Date]],5,2), RIGHT(Table6[[#This Row],[Shipment Date]],2))</f>
        <v>42798</v>
      </c>
      <c r="H1744" s="9">
        <f>_xlfn.XLOOKUP(Table6[[#This Row],[Order ID]],Table5[OrderID],Table5[OrderDate],"Error",0)</f>
        <v>42796</v>
      </c>
      <c r="I1744" s="6">
        <f>Table6[[#This Row],['[Formatted'] Shipment Dates]]-Table6[[#This Row],[Order Dates]]</f>
        <v>2</v>
      </c>
      <c r="J1744" t="str">
        <f>_xlfn.XLOOKUP(Table6[[#This Row],[Product ID]],Product[Product ID],Product[Product Name],"ERROR",0)</f>
        <v>Pavlova</v>
      </c>
      <c r="K1744" t="str">
        <f>_xlfn.XLOOKUP(Table6[[#This Row],[Product Name]],Product[Product Name],Product[Category],"ERROR",0)</f>
        <v>Desserts</v>
      </c>
      <c r="L1744" t="str">
        <f>_xlfn.XLOOKUP(Table6[[#This Row],[Order ID]],Table5[OrderID],Table5[ShipmentMode],"Error",0)</f>
        <v>DHL</v>
      </c>
    </row>
    <row r="1745" spans="2:12">
      <c r="B1745">
        <v>1744</v>
      </c>
      <c r="C1745">
        <v>10919</v>
      </c>
      <c r="D1745" t="s">
        <v>714</v>
      </c>
      <c r="E1745">
        <v>24</v>
      </c>
      <c r="F1745" t="s">
        <v>1491</v>
      </c>
      <c r="G1745" s="1">
        <f>DATE(LEFT(Table6[[#This Row],[Shipment Date]],4), MID(Table6[[#This Row],[Shipment Date]],5,2), RIGHT(Table6[[#This Row],[Shipment Date]],2))</f>
        <v>42798</v>
      </c>
      <c r="H1745" s="9">
        <f>_xlfn.XLOOKUP(Table6[[#This Row],[Order ID]],Table5[OrderID],Table5[OrderDate],"Error",0)</f>
        <v>42796</v>
      </c>
      <c r="I1745" s="6">
        <f>Table6[[#This Row],['[Formatted'] Shipment Dates]]-Table6[[#This Row],[Order Dates]]</f>
        <v>2</v>
      </c>
      <c r="J1745" t="str">
        <f>_xlfn.XLOOKUP(Table6[[#This Row],[Product ID]],Product[Product ID],Product[Product Name],"ERROR",0)</f>
        <v>NuNuCa Nuß-Nougat-Creme</v>
      </c>
      <c r="K1745" t="str">
        <f>_xlfn.XLOOKUP(Table6[[#This Row],[Product Name]],Product[Product Name],Product[Category],"ERROR",0)</f>
        <v>Desserts</v>
      </c>
      <c r="L1745" t="str">
        <f>_xlfn.XLOOKUP(Table6[[#This Row],[Order ID]],Table5[OrderID],Table5[ShipmentMode],"Error",0)</f>
        <v>DHL</v>
      </c>
    </row>
    <row r="1746" spans="2:12">
      <c r="B1746">
        <v>1745</v>
      </c>
      <c r="C1746">
        <v>10919</v>
      </c>
      <c r="D1746" t="s">
        <v>754</v>
      </c>
      <c r="E1746">
        <v>20</v>
      </c>
      <c r="F1746" t="s">
        <v>1495</v>
      </c>
      <c r="G1746" s="1">
        <f>DATE(LEFT(Table6[[#This Row],[Shipment Date]],4), MID(Table6[[#This Row],[Shipment Date]],5,2), RIGHT(Table6[[#This Row],[Shipment Date]],2))</f>
        <v>42803</v>
      </c>
      <c r="H1746" s="9">
        <f>_xlfn.XLOOKUP(Table6[[#This Row],[Order ID]],Table5[OrderID],Table5[OrderDate],"Error",0)</f>
        <v>42796</v>
      </c>
      <c r="I1746" s="6">
        <f>Table6[[#This Row],['[Formatted'] Shipment Dates]]-Table6[[#This Row],[Order Dates]]</f>
        <v>7</v>
      </c>
      <c r="J1746" t="str">
        <f>_xlfn.XLOOKUP(Table6[[#This Row],[Product ID]],Product[Product ID],Product[Product Name],"ERROR",0)</f>
        <v>Boston Crab Meat</v>
      </c>
      <c r="K1746" t="str">
        <f>_xlfn.XLOOKUP(Table6[[#This Row],[Product Name]],Product[Product Name],Product[Category],"ERROR",0)</f>
        <v>Seafood</v>
      </c>
      <c r="L1746" t="str">
        <f>_xlfn.XLOOKUP(Table6[[#This Row],[Order ID]],Table5[OrderID],Table5[ShipmentMode],"Error",0)</f>
        <v>DHL</v>
      </c>
    </row>
    <row r="1747" spans="2:12">
      <c r="B1747">
        <v>1746</v>
      </c>
      <c r="C1747">
        <v>10920</v>
      </c>
      <c r="D1747" t="s">
        <v>781</v>
      </c>
      <c r="E1747">
        <v>24</v>
      </c>
      <c r="F1747" t="s">
        <v>1495</v>
      </c>
      <c r="G1747" s="1">
        <f>DATE(LEFT(Table6[[#This Row],[Shipment Date]],4), MID(Table6[[#This Row],[Shipment Date]],5,2), RIGHT(Table6[[#This Row],[Shipment Date]],2))</f>
        <v>42803</v>
      </c>
      <c r="H1747" s="9">
        <f>_xlfn.XLOOKUP(Table6[[#This Row],[Order ID]],Table5[OrderID],Table5[OrderDate],"Error",0)</f>
        <v>42797</v>
      </c>
      <c r="I1747" s="6">
        <f>Table6[[#This Row],['[Formatted'] Shipment Dates]]-Table6[[#This Row],[Order Dates]]</f>
        <v>6</v>
      </c>
      <c r="J1747" t="str">
        <f>_xlfn.XLOOKUP(Table6[[#This Row],[Product ID]],Product[Product ID],Product[Product Name],"ERROR",0)</f>
        <v>Valkoinen suklaa</v>
      </c>
      <c r="K1747" t="str">
        <f>_xlfn.XLOOKUP(Table6[[#This Row],[Product Name]],Product[Product Name],Product[Category],"ERROR",0)</f>
        <v>Desserts</v>
      </c>
      <c r="L1747" t="str">
        <f>_xlfn.XLOOKUP(Table6[[#This Row],[Order ID]],Table5[OrderID],Table5[ShipmentMode],"Error",0)</f>
        <v>DHL</v>
      </c>
    </row>
    <row r="1748" spans="2:12">
      <c r="B1748">
        <v>1747</v>
      </c>
      <c r="C1748">
        <v>10921</v>
      </c>
      <c r="D1748" t="s">
        <v>742</v>
      </c>
      <c r="E1748">
        <v>10</v>
      </c>
      <c r="F1748" t="s">
        <v>1495</v>
      </c>
      <c r="G1748" s="1">
        <f>DATE(LEFT(Table6[[#This Row],[Shipment Date]],4), MID(Table6[[#This Row],[Shipment Date]],5,2), RIGHT(Table6[[#This Row],[Shipment Date]],2))</f>
        <v>42803</v>
      </c>
      <c r="H1748" s="9">
        <f>_xlfn.XLOOKUP(Table6[[#This Row],[Order ID]],Table5[OrderID],Table5[OrderDate],"Error",0)</f>
        <v>42797</v>
      </c>
      <c r="I1748" s="6">
        <f>Table6[[#This Row],['[Formatted'] Shipment Dates]]-Table6[[#This Row],[Order Dates]]</f>
        <v>6</v>
      </c>
      <c r="J1748" t="str">
        <f>_xlfn.XLOOKUP(Table6[[#This Row],[Product ID]],Product[Product ID],Product[Product Name],"ERROR",0)</f>
        <v>Steeleye Stout</v>
      </c>
      <c r="K1748" t="str">
        <f>_xlfn.XLOOKUP(Table6[[#This Row],[Product Name]],Product[Product Name],Product[Category],"ERROR",0)</f>
        <v xml:space="preserve">Drinks </v>
      </c>
      <c r="L1748" t="str">
        <f>_xlfn.XLOOKUP(Table6[[#This Row],[Order ID]],Table5[OrderID],Table5[ShipmentMode],"Error",0)</f>
        <v>DHL Express</v>
      </c>
    </row>
    <row r="1749" spans="2:12">
      <c r="B1749">
        <v>1748</v>
      </c>
      <c r="C1749">
        <v>10921</v>
      </c>
      <c r="D1749" t="s">
        <v>817</v>
      </c>
      <c r="E1749">
        <v>40</v>
      </c>
      <c r="F1749" t="s">
        <v>1493</v>
      </c>
      <c r="G1749" s="1">
        <f>DATE(LEFT(Table6[[#This Row],[Shipment Date]],4), MID(Table6[[#This Row],[Shipment Date]],5,2), RIGHT(Table6[[#This Row],[Shipment Date]],2))</f>
        <v>42799</v>
      </c>
      <c r="H1749" s="9">
        <f>_xlfn.XLOOKUP(Table6[[#This Row],[Order ID]],Table5[OrderID],Table5[OrderDate],"Error",0)</f>
        <v>42797</v>
      </c>
      <c r="I1749" s="6">
        <f>Table6[[#This Row],['[Formatted'] Shipment Dates]]-Table6[[#This Row],[Order Dates]]</f>
        <v>2</v>
      </c>
      <c r="J1749" t="str">
        <f>_xlfn.XLOOKUP(Table6[[#This Row],[Product ID]],Product[Product ID],Product[Product Name],"ERROR",0)</f>
        <v>Vegie-spread</v>
      </c>
      <c r="K1749" t="str">
        <f>_xlfn.XLOOKUP(Table6[[#This Row],[Product Name]],Product[Product Name],Product[Category],"ERROR",0)</f>
        <v>Condiments</v>
      </c>
      <c r="L1749" t="str">
        <f>_xlfn.XLOOKUP(Table6[[#This Row],[Order ID]],Table5[OrderID],Table5[ShipmentMode],"Error",0)</f>
        <v>DHL Express</v>
      </c>
    </row>
    <row r="1750" spans="2:12">
      <c r="B1750">
        <v>1749</v>
      </c>
      <c r="C1750">
        <v>10922</v>
      </c>
      <c r="D1750" t="s">
        <v>694</v>
      </c>
      <c r="E1750">
        <v>15</v>
      </c>
      <c r="F1750" t="s">
        <v>1493</v>
      </c>
      <c r="G1750" s="1">
        <f>DATE(LEFT(Table6[[#This Row],[Shipment Date]],4), MID(Table6[[#This Row],[Shipment Date]],5,2), RIGHT(Table6[[#This Row],[Shipment Date]],2))</f>
        <v>42799</v>
      </c>
      <c r="H1750" s="9">
        <f>_xlfn.XLOOKUP(Table6[[#This Row],[Order ID]],Table5[OrderID],Table5[OrderDate],"Error",0)</f>
        <v>42797</v>
      </c>
      <c r="I1750" s="6">
        <f>Table6[[#This Row],['[Formatted'] Shipment Dates]]-Table6[[#This Row],[Order Dates]]</f>
        <v>2</v>
      </c>
      <c r="J1750" t="str">
        <f>_xlfn.XLOOKUP(Table6[[#This Row],[Product ID]],Product[Product ID],Product[Product Name],"ERROR",0)</f>
        <v>Alice Mutton</v>
      </c>
      <c r="K1750" t="str">
        <f>_xlfn.XLOOKUP(Table6[[#This Row],[Product Name]],Product[Product Name],Product[Category],"ERROR",0)</f>
        <v>Meat/ Poultry</v>
      </c>
      <c r="L1750" t="str">
        <f>_xlfn.XLOOKUP(Table6[[#This Row],[Order ID]],Table5[OrderID],Table5[ShipmentMode],"Error",0)</f>
        <v>UPS</v>
      </c>
    </row>
    <row r="1751" spans="2:12">
      <c r="B1751">
        <v>1750</v>
      </c>
      <c r="C1751">
        <v>10922</v>
      </c>
      <c r="D1751" t="s">
        <v>711</v>
      </c>
      <c r="E1751">
        <v>35</v>
      </c>
      <c r="F1751" t="s">
        <v>1497</v>
      </c>
      <c r="G1751" s="1">
        <f>DATE(LEFT(Table6[[#This Row],[Shipment Date]],4), MID(Table6[[#This Row],[Shipment Date]],5,2), RIGHT(Table6[[#This Row],[Shipment Date]],2))</f>
        <v>42807</v>
      </c>
      <c r="H1751" s="9">
        <f>_xlfn.XLOOKUP(Table6[[#This Row],[Order ID]],Table5[OrderID],Table5[OrderDate],"Error",0)</f>
        <v>42797</v>
      </c>
      <c r="I1751" s="6">
        <f>Table6[[#This Row],['[Formatted'] Shipment Dates]]-Table6[[#This Row],[Order Dates]]</f>
        <v>10</v>
      </c>
      <c r="J1751" t="str">
        <f>_xlfn.XLOOKUP(Table6[[#This Row],[Product ID]],Product[Product ID],Product[Product Name],"ERROR",0)</f>
        <v>Guaraná Fantástica</v>
      </c>
      <c r="K1751" t="str">
        <f>_xlfn.XLOOKUP(Table6[[#This Row],[Product Name]],Product[Product Name],Product[Category],"ERROR",0)</f>
        <v xml:space="preserve">Drinks </v>
      </c>
      <c r="L1751" t="str">
        <f>_xlfn.XLOOKUP(Table6[[#This Row],[Order ID]],Table5[OrderID],Table5[ShipmentMode],"Error",0)</f>
        <v>UPS</v>
      </c>
    </row>
    <row r="1752" spans="2:12">
      <c r="B1752">
        <v>1751</v>
      </c>
      <c r="C1752">
        <v>10923</v>
      </c>
      <c r="D1752" t="s">
        <v>759</v>
      </c>
      <c r="E1752">
        <v>10</v>
      </c>
      <c r="F1752" t="s">
        <v>1497</v>
      </c>
      <c r="G1752" s="1">
        <f>DATE(LEFT(Table6[[#This Row],[Shipment Date]],4), MID(Table6[[#This Row],[Shipment Date]],5,2), RIGHT(Table6[[#This Row],[Shipment Date]],2))</f>
        <v>42807</v>
      </c>
      <c r="H1752" s="9">
        <f>_xlfn.XLOOKUP(Table6[[#This Row],[Order ID]],Table5[OrderID],Table5[OrderDate],"Error",0)</f>
        <v>42797</v>
      </c>
      <c r="I1752" s="6">
        <f>Table6[[#This Row],['[Formatted'] Shipment Dates]]-Table6[[#This Row],[Order Dates]]</f>
        <v>10</v>
      </c>
      <c r="J1752" t="str">
        <f>_xlfn.XLOOKUP(Table6[[#This Row],[Product ID]],Product[Product ID],Product[Product Name],"ERROR",0)</f>
        <v>Singaporean Hokkien Fried Mee</v>
      </c>
      <c r="K1752" t="str">
        <f>_xlfn.XLOOKUP(Table6[[#This Row],[Product Name]],Product[Product Name],Product[Category],"ERROR",0)</f>
        <v xml:space="preserve">Grains/ Cereals </v>
      </c>
      <c r="L1752" t="str">
        <f>_xlfn.XLOOKUP(Table6[[#This Row],[Order ID]],Table5[OrderID],Table5[ShipmentMode],"Error",0)</f>
        <v>UPS</v>
      </c>
    </row>
    <row r="1753" spans="2:12">
      <c r="B1753">
        <v>1752</v>
      </c>
      <c r="C1753">
        <v>10923</v>
      </c>
      <c r="D1753" t="s">
        <v>762</v>
      </c>
      <c r="E1753">
        <v>10</v>
      </c>
      <c r="F1753" t="s">
        <v>1497</v>
      </c>
      <c r="G1753" s="1">
        <f>DATE(LEFT(Table6[[#This Row],[Shipment Date]],4), MID(Table6[[#This Row],[Shipment Date]],5,2), RIGHT(Table6[[#This Row],[Shipment Date]],2))</f>
        <v>42807</v>
      </c>
      <c r="H1753" s="9">
        <f>_xlfn.XLOOKUP(Table6[[#This Row],[Order ID]],Table5[OrderID],Table5[OrderDate],"Error",0)</f>
        <v>42797</v>
      </c>
      <c r="I1753" s="6">
        <f>Table6[[#This Row],['[Formatted'] Shipment Dates]]-Table6[[#This Row],[Order Dates]]</f>
        <v>10</v>
      </c>
      <c r="J1753" t="str">
        <f>_xlfn.XLOOKUP(Table6[[#This Row],[Product ID]],Product[Product ID],Product[Product Name],"ERROR",0)</f>
        <v>Ipoh Coffee</v>
      </c>
      <c r="K1753" t="str">
        <f>_xlfn.XLOOKUP(Table6[[#This Row],[Product Name]],Product[Product Name],Product[Category],"ERROR",0)</f>
        <v xml:space="preserve">Drinks </v>
      </c>
      <c r="L1753" t="str">
        <f>_xlfn.XLOOKUP(Table6[[#This Row],[Order ID]],Table5[OrderID],Table5[ShipmentMode],"Error",0)</f>
        <v>UPS</v>
      </c>
    </row>
    <row r="1754" spans="2:12">
      <c r="B1754">
        <v>1753</v>
      </c>
      <c r="C1754">
        <v>10923</v>
      </c>
      <c r="D1754" t="s">
        <v>826</v>
      </c>
      <c r="E1754">
        <v>24</v>
      </c>
      <c r="F1754" t="s">
        <v>1498</v>
      </c>
      <c r="G1754" s="1">
        <f>DATE(LEFT(Table6[[#This Row],[Shipment Date]],4), MID(Table6[[#This Row],[Shipment Date]],5,2), RIGHT(Table6[[#This Row],[Shipment Date]],2))</f>
        <v>42833</v>
      </c>
      <c r="H1754" s="9">
        <f>_xlfn.XLOOKUP(Table6[[#This Row],[Order ID]],Table5[OrderID],Table5[OrderDate],"Error",0)</f>
        <v>42797</v>
      </c>
      <c r="I1754" s="6">
        <f>Table6[[#This Row],['[Formatted'] Shipment Dates]]-Table6[[#This Row],[Order Dates]]</f>
        <v>36</v>
      </c>
      <c r="J1754" t="str">
        <f>_xlfn.XLOOKUP(Table6[[#This Row],[Product ID]],Product[Product ID],Product[Product Name],"ERROR",0)</f>
        <v>Laughing Lumberjack Lager</v>
      </c>
      <c r="K1754" t="str">
        <f>_xlfn.XLOOKUP(Table6[[#This Row],[Product Name]],Product[Product Name],Product[Category],"ERROR",0)</f>
        <v xml:space="preserve">Drinks </v>
      </c>
      <c r="L1754" t="str">
        <f>_xlfn.XLOOKUP(Table6[[#This Row],[Order ID]],Table5[OrderID],Table5[ShipmentMode],"Error",0)</f>
        <v>UPS</v>
      </c>
    </row>
    <row r="1755" spans="2:12">
      <c r="B1755">
        <v>1754</v>
      </c>
      <c r="C1755">
        <v>10924</v>
      </c>
      <c r="D1755" t="s">
        <v>677</v>
      </c>
      <c r="E1755">
        <v>20</v>
      </c>
      <c r="F1755" t="s">
        <v>1498</v>
      </c>
      <c r="G1755" s="1">
        <f>DATE(LEFT(Table6[[#This Row],[Shipment Date]],4), MID(Table6[[#This Row],[Shipment Date]],5,2), RIGHT(Table6[[#This Row],[Shipment Date]],2))</f>
        <v>42833</v>
      </c>
      <c r="H1755" s="9">
        <f>_xlfn.XLOOKUP(Table6[[#This Row],[Order ID]],Table5[OrderID],Table5[OrderDate],"Error",0)</f>
        <v>42798</v>
      </c>
      <c r="I1755" s="6">
        <f>Table6[[#This Row],['[Formatted'] Shipment Dates]]-Table6[[#This Row],[Order Dates]]</f>
        <v>35</v>
      </c>
      <c r="J1755" t="str">
        <f>_xlfn.XLOOKUP(Table6[[#This Row],[Product ID]],Product[Product ID],Product[Product Name],"ERROR",0)</f>
        <v>Ikura</v>
      </c>
      <c r="K1755" t="str">
        <f>_xlfn.XLOOKUP(Table6[[#This Row],[Product Name]],Product[Product Name],Product[Category],"ERROR",0)</f>
        <v>Seafood</v>
      </c>
      <c r="L1755" t="str">
        <f>_xlfn.XLOOKUP(Table6[[#This Row],[Order ID]],Table5[OrderID],Table5[ShipmentMode],"Error",0)</f>
        <v>DHL</v>
      </c>
    </row>
    <row r="1756" spans="2:12">
      <c r="B1756">
        <v>1755</v>
      </c>
      <c r="C1756">
        <v>10924</v>
      </c>
      <c r="D1756" t="s">
        <v>723</v>
      </c>
      <c r="E1756">
        <v>30</v>
      </c>
      <c r="F1756" t="s">
        <v>1498</v>
      </c>
      <c r="G1756" s="1">
        <f>DATE(LEFT(Table6[[#This Row],[Shipment Date]],4), MID(Table6[[#This Row],[Shipment Date]],5,2), RIGHT(Table6[[#This Row],[Shipment Date]],2))</f>
        <v>42833</v>
      </c>
      <c r="H1756" s="9">
        <f>_xlfn.XLOOKUP(Table6[[#This Row],[Order ID]],Table5[OrderID],Table5[OrderDate],"Error",0)</f>
        <v>42798</v>
      </c>
      <c r="I1756" s="6">
        <f>Table6[[#This Row],['[Formatted'] Shipment Dates]]-Table6[[#This Row],[Order Dates]]</f>
        <v>35</v>
      </c>
      <c r="J1756" t="str">
        <f>_xlfn.XLOOKUP(Table6[[#This Row],[Product ID]],Product[Product ID],Product[Product Name],"ERROR",0)</f>
        <v>Rössle Sauerkraut</v>
      </c>
      <c r="K1756" t="str">
        <f>_xlfn.XLOOKUP(Table6[[#This Row],[Product Name]],Product[Product Name],Product[Category],"ERROR",0)</f>
        <v xml:space="preserve">Produce </v>
      </c>
      <c r="L1756" t="str">
        <f>_xlfn.XLOOKUP(Table6[[#This Row],[Order ID]],Table5[OrderID],Table5[ShipmentMode],"Error",0)</f>
        <v>DHL</v>
      </c>
    </row>
    <row r="1757" spans="2:12">
      <c r="B1757">
        <v>1756</v>
      </c>
      <c r="C1757">
        <v>10924</v>
      </c>
      <c r="D1757" t="s">
        <v>845</v>
      </c>
      <c r="E1757">
        <v>6</v>
      </c>
      <c r="F1757" t="s">
        <v>1497</v>
      </c>
      <c r="G1757" s="1">
        <f>DATE(LEFT(Table6[[#This Row],[Shipment Date]],4), MID(Table6[[#This Row],[Shipment Date]],5,2), RIGHT(Table6[[#This Row],[Shipment Date]],2))</f>
        <v>42807</v>
      </c>
      <c r="H1757" s="9">
        <f>_xlfn.XLOOKUP(Table6[[#This Row],[Order ID]],Table5[OrderID],Table5[OrderDate],"Error",0)</f>
        <v>42798</v>
      </c>
      <c r="I1757" s="6">
        <f>Table6[[#This Row],['[Formatted'] Shipment Dates]]-Table6[[#This Row],[Order Dates]]</f>
        <v>9</v>
      </c>
      <c r="J1757" t="str">
        <f>_xlfn.XLOOKUP(Table6[[#This Row],[Product ID]],Product[Product ID],Product[Product Name],"ERROR",0)</f>
        <v>Rhönbräu Klosterbier</v>
      </c>
      <c r="K1757" t="str">
        <f>_xlfn.XLOOKUP(Table6[[#This Row],[Product Name]],Product[Product Name],Product[Category],"ERROR",0)</f>
        <v xml:space="preserve">Drinks </v>
      </c>
      <c r="L1757" t="str">
        <f>_xlfn.XLOOKUP(Table6[[#This Row],[Order ID]],Table5[OrderID],Table5[ShipmentMode],"Error",0)</f>
        <v>DHL</v>
      </c>
    </row>
    <row r="1758" spans="2:12">
      <c r="B1758">
        <v>1757</v>
      </c>
      <c r="C1758">
        <v>10925</v>
      </c>
      <c r="D1758" t="s">
        <v>744</v>
      </c>
      <c r="E1758">
        <v>25</v>
      </c>
      <c r="F1758" t="s">
        <v>1497</v>
      </c>
      <c r="G1758" s="1">
        <f>DATE(LEFT(Table6[[#This Row],[Shipment Date]],4), MID(Table6[[#This Row],[Shipment Date]],5,2), RIGHT(Table6[[#This Row],[Shipment Date]],2))</f>
        <v>42807</v>
      </c>
      <c r="H1758" s="9">
        <f>_xlfn.XLOOKUP(Table6[[#This Row],[Order ID]],Table5[OrderID],Table5[OrderDate],"Error",0)</f>
        <v>42798</v>
      </c>
      <c r="I1758" s="6">
        <f>Table6[[#This Row],['[Formatted'] Shipment Dates]]-Table6[[#This Row],[Order Dates]]</f>
        <v>9</v>
      </c>
      <c r="J1758" t="str">
        <f>_xlfn.XLOOKUP(Table6[[#This Row],[Product ID]],Product[Product ID],Product[Product Name],"ERROR",0)</f>
        <v>Inlagd Sill</v>
      </c>
      <c r="K1758" t="str">
        <f>_xlfn.XLOOKUP(Table6[[#This Row],[Product Name]],Product[Product Name],Product[Category],"ERROR",0)</f>
        <v>Seafood</v>
      </c>
      <c r="L1758" t="str">
        <f>_xlfn.XLOOKUP(Table6[[#This Row],[Order ID]],Table5[OrderID],Table5[ShipmentMode],"Error",0)</f>
        <v>DHL Express</v>
      </c>
    </row>
    <row r="1759" spans="2:12">
      <c r="B1759">
        <v>1758</v>
      </c>
      <c r="C1759">
        <v>10925</v>
      </c>
      <c r="D1759" t="s">
        <v>787</v>
      </c>
      <c r="E1759">
        <v>12</v>
      </c>
      <c r="F1759" t="s">
        <v>1496</v>
      </c>
      <c r="G1759" s="1">
        <f>DATE(LEFT(Table6[[#This Row],[Shipment Date]],4), MID(Table6[[#This Row],[Shipment Date]],5,2), RIGHT(Table6[[#This Row],[Shipment Date]],2))</f>
        <v>42805</v>
      </c>
      <c r="H1759" s="9">
        <f>_xlfn.XLOOKUP(Table6[[#This Row],[Order ID]],Table5[OrderID],Table5[OrderDate],"Error",0)</f>
        <v>42798</v>
      </c>
      <c r="I1759" s="6">
        <f>Table6[[#This Row],['[Formatted'] Shipment Dates]]-Table6[[#This Row],[Order Dates]]</f>
        <v>7</v>
      </c>
      <c r="J1759" t="str">
        <f>_xlfn.XLOOKUP(Table6[[#This Row],[Product ID]],Product[Product ID],Product[Product Name],"ERROR",0)</f>
        <v>Filo Mix</v>
      </c>
      <c r="K1759" t="str">
        <f>_xlfn.XLOOKUP(Table6[[#This Row],[Product Name]],Product[Product Name],Product[Category],"ERROR",0)</f>
        <v xml:space="preserve">Grains/ Cereals </v>
      </c>
      <c r="L1759" t="str">
        <f>_xlfn.XLOOKUP(Table6[[#This Row],[Order ID]],Table5[OrderID],Table5[ShipmentMode],"Error",0)</f>
        <v>DHL Express</v>
      </c>
    </row>
    <row r="1760" spans="2:12">
      <c r="B1760">
        <v>1759</v>
      </c>
      <c r="C1760">
        <v>10926</v>
      </c>
      <c r="D1760" t="s">
        <v>679</v>
      </c>
      <c r="E1760">
        <v>2</v>
      </c>
      <c r="F1760" t="s">
        <v>1496</v>
      </c>
      <c r="G1760" s="1">
        <f>DATE(LEFT(Table6[[#This Row],[Shipment Date]],4), MID(Table6[[#This Row],[Shipment Date]],5,2), RIGHT(Table6[[#This Row],[Shipment Date]],2))</f>
        <v>42805</v>
      </c>
      <c r="H1760" s="9">
        <f>_xlfn.XLOOKUP(Table6[[#This Row],[Order ID]],Table5[OrderID],Table5[OrderDate],"Error",0)</f>
        <v>42798</v>
      </c>
      <c r="I1760" s="6">
        <f>Table6[[#This Row],['[Formatted'] Shipment Dates]]-Table6[[#This Row],[Order Dates]]</f>
        <v>7</v>
      </c>
      <c r="J1760" t="str">
        <f>_xlfn.XLOOKUP(Table6[[#This Row],[Product ID]],Product[Product ID],Product[Product Name],"ERROR",0)</f>
        <v>Queso Cabrales</v>
      </c>
      <c r="K1760" t="str">
        <f>_xlfn.XLOOKUP(Table6[[#This Row],[Product Name]],Product[Product Name],Product[Category],"ERROR",0)</f>
        <v>Dairy Products</v>
      </c>
      <c r="L1760" t="str">
        <f>_xlfn.XLOOKUP(Table6[[#This Row],[Order ID]],Table5[OrderID],Table5[ShipmentMode],"Error",0)</f>
        <v>UPS</v>
      </c>
    </row>
    <row r="1761" spans="2:12">
      <c r="B1761">
        <v>1760</v>
      </c>
      <c r="C1761">
        <v>10926</v>
      </c>
      <c r="D1761" t="s">
        <v>684</v>
      </c>
      <c r="E1761">
        <v>10</v>
      </c>
      <c r="F1761" t="s">
        <v>1496</v>
      </c>
      <c r="G1761" s="1">
        <f>DATE(LEFT(Table6[[#This Row],[Shipment Date]],4), MID(Table6[[#This Row],[Shipment Date]],5,2), RIGHT(Table6[[#This Row],[Shipment Date]],2))</f>
        <v>42805</v>
      </c>
      <c r="H1761" s="9">
        <f>_xlfn.XLOOKUP(Table6[[#This Row],[Order ID]],Table5[OrderID],Table5[OrderDate],"Error",0)</f>
        <v>42798</v>
      </c>
      <c r="I1761" s="6">
        <f>Table6[[#This Row],['[Formatted'] Shipment Dates]]-Table6[[#This Row],[Order Dates]]</f>
        <v>7</v>
      </c>
      <c r="J1761" t="str">
        <f>_xlfn.XLOOKUP(Table6[[#This Row],[Product ID]],Product[Product ID],Product[Product Name],"ERROR",0)</f>
        <v>Konbu</v>
      </c>
      <c r="K1761" t="str">
        <f>_xlfn.XLOOKUP(Table6[[#This Row],[Product Name]],Product[Product Name],Product[Category],"ERROR",0)</f>
        <v>Seafood</v>
      </c>
      <c r="L1761" t="str">
        <f>_xlfn.XLOOKUP(Table6[[#This Row],[Order ID]],Table5[OrderID],Table5[ShipmentMode],"Error",0)</f>
        <v>UPS</v>
      </c>
    </row>
    <row r="1762" spans="2:12">
      <c r="B1762">
        <v>1761</v>
      </c>
      <c r="C1762">
        <v>10926</v>
      </c>
      <c r="D1762" t="s">
        <v>698</v>
      </c>
      <c r="E1762">
        <v>7</v>
      </c>
      <c r="F1762" t="s">
        <v>1496</v>
      </c>
      <c r="G1762" s="1">
        <f>DATE(LEFT(Table6[[#This Row],[Shipment Date]],4), MID(Table6[[#This Row],[Shipment Date]],5,2), RIGHT(Table6[[#This Row],[Shipment Date]],2))</f>
        <v>42805</v>
      </c>
      <c r="H1762" s="9">
        <f>_xlfn.XLOOKUP(Table6[[#This Row],[Order ID]],Table5[OrderID],Table5[OrderDate],"Error",0)</f>
        <v>42798</v>
      </c>
      <c r="I1762" s="6">
        <f>Table6[[#This Row],['[Formatted'] Shipment Dates]]-Table6[[#This Row],[Order Dates]]</f>
        <v>7</v>
      </c>
      <c r="J1762" t="str">
        <f>_xlfn.XLOOKUP(Table6[[#This Row],[Product ID]],Product[Product ID],Product[Product Name],"ERROR",0)</f>
        <v>Teatime Chocolate Biscuits</v>
      </c>
      <c r="K1762" t="str">
        <f>_xlfn.XLOOKUP(Table6[[#This Row],[Product Name]],Product[Product Name],Product[Category],"ERROR",0)</f>
        <v>Desserts</v>
      </c>
      <c r="L1762" t="str">
        <f>_xlfn.XLOOKUP(Table6[[#This Row],[Order ID]],Table5[OrderID],Table5[ShipmentMode],"Error",0)</f>
        <v>UPS</v>
      </c>
    </row>
    <row r="1763" spans="2:12">
      <c r="B1763">
        <v>1762</v>
      </c>
      <c r="C1763">
        <v>10926</v>
      </c>
      <c r="D1763" t="s">
        <v>837</v>
      </c>
      <c r="E1763">
        <v>10</v>
      </c>
      <c r="F1763" t="s">
        <v>1498</v>
      </c>
      <c r="G1763" s="1">
        <f>DATE(LEFT(Table6[[#This Row],[Shipment Date]],4), MID(Table6[[#This Row],[Shipment Date]],5,2), RIGHT(Table6[[#This Row],[Shipment Date]],2))</f>
        <v>42833</v>
      </c>
      <c r="H1763" s="9">
        <f>_xlfn.XLOOKUP(Table6[[#This Row],[Order ID]],Table5[OrderID],Table5[OrderDate],"Error",0)</f>
        <v>42798</v>
      </c>
      <c r="I1763" s="6">
        <f>Table6[[#This Row],['[Formatted'] Shipment Dates]]-Table6[[#This Row],[Order Dates]]</f>
        <v>35</v>
      </c>
      <c r="J1763" t="str">
        <f>_xlfn.XLOOKUP(Table6[[#This Row],[Product ID]],Product[Product ID],Product[Product Name],"ERROR",0)</f>
        <v>Mozzarella di Giovanni</v>
      </c>
      <c r="K1763" t="str">
        <f>_xlfn.XLOOKUP(Table6[[#This Row],[Product Name]],Product[Product Name],Product[Category],"ERROR",0)</f>
        <v>Dairy Products</v>
      </c>
      <c r="L1763" t="str">
        <f>_xlfn.XLOOKUP(Table6[[#This Row],[Order ID]],Table5[OrderID],Table5[ShipmentMode],"Error",0)</f>
        <v>UPS</v>
      </c>
    </row>
    <row r="1764" spans="2:12">
      <c r="B1764">
        <v>1763</v>
      </c>
      <c r="C1764">
        <v>10927</v>
      </c>
      <c r="D1764" t="s">
        <v>701</v>
      </c>
      <c r="E1764">
        <v>5</v>
      </c>
      <c r="F1764" t="s">
        <v>1498</v>
      </c>
      <c r="G1764" s="1">
        <f>DATE(LEFT(Table6[[#This Row],[Shipment Date]],4), MID(Table6[[#This Row],[Shipment Date]],5,2), RIGHT(Table6[[#This Row],[Shipment Date]],2))</f>
        <v>42833</v>
      </c>
      <c r="H1764" s="9">
        <f>_xlfn.XLOOKUP(Table6[[#This Row],[Order ID]],Table5[OrderID],Table5[OrderDate],"Error",0)</f>
        <v>42799</v>
      </c>
      <c r="I1764" s="6">
        <f>Table6[[#This Row],['[Formatted'] Shipment Dates]]-Table6[[#This Row],[Order Dates]]</f>
        <v>34</v>
      </c>
      <c r="J1764" t="str">
        <f>_xlfn.XLOOKUP(Table6[[#This Row],[Product ID]],Product[Product ID],Product[Product Name],"ERROR",0)</f>
        <v>Sir Rodney's Marmalade</v>
      </c>
      <c r="K1764" t="str">
        <f>_xlfn.XLOOKUP(Table6[[#This Row],[Product Name]],Product[Product Name],Product[Category],"ERROR",0)</f>
        <v>Desserts</v>
      </c>
      <c r="L1764" t="str">
        <f>_xlfn.XLOOKUP(Table6[[#This Row],[Order ID]],Table5[OrderID],Table5[ShipmentMode],"Error",0)</f>
        <v>DHL Express</v>
      </c>
    </row>
    <row r="1765" spans="2:12">
      <c r="B1765">
        <v>1764</v>
      </c>
      <c r="C1765">
        <v>10927</v>
      </c>
      <c r="D1765" t="s">
        <v>787</v>
      </c>
      <c r="E1765">
        <v>5</v>
      </c>
      <c r="F1765" t="s">
        <v>1498</v>
      </c>
      <c r="G1765" s="1">
        <f>DATE(LEFT(Table6[[#This Row],[Shipment Date]],4), MID(Table6[[#This Row],[Shipment Date]],5,2), RIGHT(Table6[[#This Row],[Shipment Date]],2))</f>
        <v>42833</v>
      </c>
      <c r="H1765" s="9">
        <f>_xlfn.XLOOKUP(Table6[[#This Row],[Order ID]],Table5[OrderID],Table5[OrderDate],"Error",0)</f>
        <v>42799</v>
      </c>
      <c r="I1765" s="6">
        <f>Table6[[#This Row],['[Formatted'] Shipment Dates]]-Table6[[#This Row],[Order Dates]]</f>
        <v>34</v>
      </c>
      <c r="J1765" t="str">
        <f>_xlfn.XLOOKUP(Table6[[#This Row],[Product ID]],Product[Product ID],Product[Product Name],"ERROR",0)</f>
        <v>Filo Mix</v>
      </c>
      <c r="K1765" t="str">
        <f>_xlfn.XLOOKUP(Table6[[#This Row],[Product Name]],Product[Product Name],Product[Category],"ERROR",0)</f>
        <v xml:space="preserve">Grains/ Cereals </v>
      </c>
      <c r="L1765" t="str">
        <f>_xlfn.XLOOKUP(Table6[[#This Row],[Order ID]],Table5[OrderID],Table5[ShipmentMode],"Error",0)</f>
        <v>DHL Express</v>
      </c>
    </row>
    <row r="1766" spans="2:12">
      <c r="B1766">
        <v>1765</v>
      </c>
      <c r="C1766">
        <v>10927</v>
      </c>
      <c r="D1766" t="s">
        <v>848</v>
      </c>
      <c r="E1766">
        <v>20</v>
      </c>
      <c r="F1766" t="s">
        <v>1494</v>
      </c>
      <c r="G1766" s="1">
        <f>DATE(LEFT(Table6[[#This Row],[Shipment Date]],4), MID(Table6[[#This Row],[Shipment Date]],5,2), RIGHT(Table6[[#This Row],[Shipment Date]],2))</f>
        <v>42812</v>
      </c>
      <c r="H1766" s="9">
        <f>_xlfn.XLOOKUP(Table6[[#This Row],[Order ID]],Table5[OrderID],Table5[OrderDate],"Error",0)</f>
        <v>42799</v>
      </c>
      <c r="I1766" s="6">
        <f>Table6[[#This Row],['[Formatted'] Shipment Dates]]-Table6[[#This Row],[Order Dates]]</f>
        <v>13</v>
      </c>
      <c r="J1766" t="str">
        <f>_xlfn.XLOOKUP(Table6[[#This Row],[Product ID]],Product[Product ID],Product[Product Name],"ERROR",0)</f>
        <v>Lakkalikööri</v>
      </c>
      <c r="K1766" t="str">
        <f>_xlfn.XLOOKUP(Table6[[#This Row],[Product Name]],Product[Product Name],Product[Category],"ERROR",0)</f>
        <v xml:space="preserve">Drinks </v>
      </c>
      <c r="L1766" t="str">
        <f>_xlfn.XLOOKUP(Table6[[#This Row],[Order ID]],Table5[OrderID],Table5[ShipmentMode],"Error",0)</f>
        <v>DHL Express</v>
      </c>
    </row>
    <row r="1767" spans="2:12">
      <c r="B1767">
        <v>1766</v>
      </c>
      <c r="C1767">
        <v>10928</v>
      </c>
      <c r="D1767" t="s">
        <v>772</v>
      </c>
      <c r="E1767">
        <v>5</v>
      </c>
      <c r="F1767" t="s">
        <v>1494</v>
      </c>
      <c r="G1767" s="1">
        <f>DATE(LEFT(Table6[[#This Row],[Shipment Date]],4), MID(Table6[[#This Row],[Shipment Date]],5,2), RIGHT(Table6[[#This Row],[Shipment Date]],2))</f>
        <v>42812</v>
      </c>
      <c r="H1767" s="9">
        <f>_xlfn.XLOOKUP(Table6[[#This Row],[Order ID]],Table5[OrderID],Table5[OrderDate],"Error",0)</f>
        <v>42799</v>
      </c>
      <c r="I1767" s="6">
        <f>Table6[[#This Row],['[Formatted'] Shipment Dates]]-Table6[[#This Row],[Order Dates]]</f>
        <v>13</v>
      </c>
      <c r="J1767" t="str">
        <f>_xlfn.XLOOKUP(Table6[[#This Row],[Product ID]],Product[Product ID],Product[Product Name],"ERROR",0)</f>
        <v>Zaanse koeken</v>
      </c>
      <c r="K1767" t="str">
        <f>_xlfn.XLOOKUP(Table6[[#This Row],[Product Name]],Product[Product Name],Product[Category],"ERROR",0)</f>
        <v>Desserts</v>
      </c>
      <c r="L1767" t="str">
        <f>_xlfn.XLOOKUP(Table6[[#This Row],[Order ID]],Table5[OrderID],Table5[ShipmentMode],"Error",0)</f>
        <v>DHL Express</v>
      </c>
    </row>
    <row r="1768" spans="2:12">
      <c r="B1768">
        <v>1767</v>
      </c>
      <c r="C1768">
        <v>10928</v>
      </c>
      <c r="D1768" t="s">
        <v>848</v>
      </c>
      <c r="E1768">
        <v>5</v>
      </c>
      <c r="F1768" t="s">
        <v>1499</v>
      </c>
      <c r="G1768" s="1">
        <f>DATE(LEFT(Table6[[#This Row],[Shipment Date]],4), MID(Table6[[#This Row],[Shipment Date]],5,2), RIGHT(Table6[[#This Row],[Shipment Date]],2))</f>
        <v>42806</v>
      </c>
      <c r="H1768" s="9">
        <f>_xlfn.XLOOKUP(Table6[[#This Row],[Order ID]],Table5[OrderID],Table5[OrderDate],"Error",0)</f>
        <v>42799</v>
      </c>
      <c r="I1768" s="6">
        <f>Table6[[#This Row],['[Formatted'] Shipment Dates]]-Table6[[#This Row],[Order Dates]]</f>
        <v>7</v>
      </c>
      <c r="J1768" t="str">
        <f>_xlfn.XLOOKUP(Table6[[#This Row],[Product ID]],Product[Product ID],Product[Product Name],"ERROR",0)</f>
        <v>Lakkalikööri</v>
      </c>
      <c r="K1768" t="str">
        <f>_xlfn.XLOOKUP(Table6[[#This Row],[Product Name]],Product[Product Name],Product[Category],"ERROR",0)</f>
        <v xml:space="preserve">Drinks </v>
      </c>
      <c r="L1768" t="str">
        <f>_xlfn.XLOOKUP(Table6[[#This Row],[Order ID]],Table5[OrderID],Table5[ShipmentMode],"Error",0)</f>
        <v>DHL Express</v>
      </c>
    </row>
    <row r="1769" spans="2:12">
      <c r="B1769">
        <v>1768</v>
      </c>
      <c r="C1769">
        <v>10929</v>
      </c>
      <c r="D1769" t="s">
        <v>703</v>
      </c>
      <c r="E1769">
        <v>60</v>
      </c>
      <c r="F1769" t="s">
        <v>1499</v>
      </c>
      <c r="G1769" s="1">
        <f>DATE(LEFT(Table6[[#This Row],[Shipment Date]],4), MID(Table6[[#This Row],[Shipment Date]],5,2), RIGHT(Table6[[#This Row],[Shipment Date]],2))</f>
        <v>42806</v>
      </c>
      <c r="H1769" s="9">
        <f>_xlfn.XLOOKUP(Table6[[#This Row],[Order ID]],Table5[OrderID],Table5[OrderDate],"Error",0)</f>
        <v>42799</v>
      </c>
      <c r="I1769" s="6">
        <f>Table6[[#This Row],['[Formatted'] Shipment Dates]]-Table6[[#This Row],[Order Dates]]</f>
        <v>7</v>
      </c>
      <c r="J1769" t="str">
        <f>_xlfn.XLOOKUP(Table6[[#This Row],[Product ID]],Product[Product ID],Product[Product Name],"ERROR",0)</f>
        <v>Sir Rodney's Scones</v>
      </c>
      <c r="K1769" t="str">
        <f>_xlfn.XLOOKUP(Table6[[#This Row],[Product Name]],Product[Product Name],Product[Category],"ERROR",0)</f>
        <v>Desserts</v>
      </c>
      <c r="L1769" t="str">
        <f>_xlfn.XLOOKUP(Table6[[#This Row],[Order ID]],Table5[OrderID],Table5[ShipmentMode],"Error",0)</f>
        <v>DHL Express</v>
      </c>
    </row>
    <row r="1770" spans="2:12">
      <c r="B1770">
        <v>1769</v>
      </c>
      <c r="C1770">
        <v>10929</v>
      </c>
      <c r="D1770" t="s">
        <v>845</v>
      </c>
      <c r="E1770">
        <v>49</v>
      </c>
      <c r="F1770" t="s">
        <v>1499</v>
      </c>
      <c r="G1770" s="1">
        <f>DATE(LEFT(Table6[[#This Row],[Shipment Date]],4), MID(Table6[[#This Row],[Shipment Date]],5,2), RIGHT(Table6[[#This Row],[Shipment Date]],2))</f>
        <v>42806</v>
      </c>
      <c r="H1770" s="9">
        <f>_xlfn.XLOOKUP(Table6[[#This Row],[Order ID]],Table5[OrderID],Table5[OrderDate],"Error",0)</f>
        <v>42799</v>
      </c>
      <c r="I1770" s="6">
        <f>Table6[[#This Row],['[Formatted'] Shipment Dates]]-Table6[[#This Row],[Order Dates]]</f>
        <v>7</v>
      </c>
      <c r="J1770" t="str">
        <f>_xlfn.XLOOKUP(Table6[[#This Row],[Product ID]],Product[Product ID],Product[Product Name],"ERROR",0)</f>
        <v>Rhönbräu Klosterbier</v>
      </c>
      <c r="K1770" t="str">
        <f>_xlfn.XLOOKUP(Table6[[#This Row],[Product Name]],Product[Product Name],Product[Category],"ERROR",0)</f>
        <v xml:space="preserve">Drinks </v>
      </c>
      <c r="L1770" t="str">
        <f>_xlfn.XLOOKUP(Table6[[#This Row],[Order ID]],Table5[OrderID],Table5[ShipmentMode],"Error",0)</f>
        <v>DHL Express</v>
      </c>
    </row>
    <row r="1771" spans="2:12">
      <c r="B1771">
        <v>1770</v>
      </c>
      <c r="C1771">
        <v>10929</v>
      </c>
      <c r="D1771" t="s">
        <v>850</v>
      </c>
      <c r="E1771">
        <v>15</v>
      </c>
      <c r="F1771" t="s">
        <v>1494</v>
      </c>
      <c r="G1771" s="1">
        <f>DATE(LEFT(Table6[[#This Row],[Shipment Date]],4), MID(Table6[[#This Row],[Shipment Date]],5,2), RIGHT(Table6[[#This Row],[Shipment Date]],2))</f>
        <v>42812</v>
      </c>
      <c r="H1771" s="9">
        <f>_xlfn.XLOOKUP(Table6[[#This Row],[Order ID]],Table5[OrderID],Table5[OrderDate],"Error",0)</f>
        <v>42799</v>
      </c>
      <c r="I1771" s="6">
        <f>Table6[[#This Row],['[Formatted'] Shipment Dates]]-Table6[[#This Row],[Order Dates]]</f>
        <v>13</v>
      </c>
      <c r="J1771" t="str">
        <f>_xlfn.XLOOKUP(Table6[[#This Row],[Product ID]],Product[Product ID],Product[Product Name],"ERROR",0)</f>
        <v>Original Frankfurter grüne Soße</v>
      </c>
      <c r="K1771" t="str">
        <f>_xlfn.XLOOKUP(Table6[[#This Row],[Product Name]],Product[Product Name],Product[Category],"ERROR",0)</f>
        <v>Condiments</v>
      </c>
      <c r="L1771" t="str">
        <f>_xlfn.XLOOKUP(Table6[[#This Row],[Order ID]],Table5[OrderID],Table5[ShipmentMode],"Error",0)</f>
        <v>DHL Express</v>
      </c>
    </row>
    <row r="1772" spans="2:12">
      <c r="B1772">
        <v>1771</v>
      </c>
      <c r="C1772">
        <v>10930</v>
      </c>
      <c r="D1772" t="s">
        <v>703</v>
      </c>
      <c r="E1772">
        <v>36</v>
      </c>
      <c r="F1772" t="s">
        <v>1494</v>
      </c>
      <c r="G1772" s="1">
        <f>DATE(LEFT(Table6[[#This Row],[Shipment Date]],4), MID(Table6[[#This Row],[Shipment Date]],5,2), RIGHT(Table6[[#This Row],[Shipment Date]],2))</f>
        <v>42812</v>
      </c>
      <c r="H1772" s="9">
        <f>_xlfn.XLOOKUP(Table6[[#This Row],[Order ID]],Table5[OrderID],Table5[OrderDate],"Error",0)</f>
        <v>42800</v>
      </c>
      <c r="I1772" s="6">
        <f>Table6[[#This Row],['[Formatted'] Shipment Dates]]-Table6[[#This Row],[Order Dates]]</f>
        <v>12</v>
      </c>
      <c r="J1772" t="str">
        <f>_xlfn.XLOOKUP(Table6[[#This Row],[Product ID]],Product[Product ID],Product[Product Name],"ERROR",0)</f>
        <v>Sir Rodney's Scones</v>
      </c>
      <c r="K1772" t="str">
        <f>_xlfn.XLOOKUP(Table6[[#This Row],[Product Name]],Product[Product Name],Product[Category],"ERROR",0)</f>
        <v>Desserts</v>
      </c>
      <c r="L1772" t="str">
        <f>_xlfn.XLOOKUP(Table6[[#This Row],[Order ID]],Table5[OrderID],Table5[ShipmentMode],"Error",0)</f>
        <v>UPS</v>
      </c>
    </row>
    <row r="1773" spans="2:12">
      <c r="B1773">
        <v>1772</v>
      </c>
      <c r="C1773">
        <v>10930</v>
      </c>
      <c r="D1773" t="s">
        <v>720</v>
      </c>
      <c r="E1773">
        <v>25</v>
      </c>
      <c r="F1773" t="s">
        <v>1494</v>
      </c>
      <c r="G1773" s="1">
        <f>DATE(LEFT(Table6[[#This Row],[Shipment Date]],4), MID(Table6[[#This Row],[Shipment Date]],5,2), RIGHT(Table6[[#This Row],[Shipment Date]],2))</f>
        <v>42812</v>
      </c>
      <c r="H1773" s="9">
        <f>_xlfn.XLOOKUP(Table6[[#This Row],[Order ID]],Table5[OrderID],Table5[OrderDate],"Error",0)</f>
        <v>42800</v>
      </c>
      <c r="I1773" s="6">
        <f>Table6[[#This Row],['[Formatted'] Shipment Dates]]-Table6[[#This Row],[Order Dates]]</f>
        <v>12</v>
      </c>
      <c r="J1773" t="str">
        <f>_xlfn.XLOOKUP(Table6[[#This Row],[Product ID]],Product[Product ID],Product[Product Name],"ERROR",0)</f>
        <v>Schoggi Schokolade</v>
      </c>
      <c r="K1773" t="str">
        <f>_xlfn.XLOOKUP(Table6[[#This Row],[Product Name]],Product[Product Name],Product[Category],"ERROR",0)</f>
        <v>Desserts</v>
      </c>
      <c r="L1773" t="str">
        <f>_xlfn.XLOOKUP(Table6[[#This Row],[Order ID]],Table5[OrderID],Table5[ShipmentMode],"Error",0)</f>
        <v>UPS</v>
      </c>
    </row>
    <row r="1774" spans="2:12">
      <c r="B1774">
        <v>1773</v>
      </c>
      <c r="C1774">
        <v>10930</v>
      </c>
      <c r="D1774" t="s">
        <v>794</v>
      </c>
      <c r="E1774">
        <v>25</v>
      </c>
      <c r="F1774" t="s">
        <v>1494</v>
      </c>
      <c r="G1774" s="1">
        <f>DATE(LEFT(Table6[[#This Row],[Shipment Date]],4), MID(Table6[[#This Row],[Shipment Date]],5,2), RIGHT(Table6[[#This Row],[Shipment Date]],2))</f>
        <v>42812</v>
      </c>
      <c r="H1774" s="9">
        <f>_xlfn.XLOOKUP(Table6[[#This Row],[Order ID]],Table5[OrderID],Table5[OrderDate],"Error",0)</f>
        <v>42800</v>
      </c>
      <c r="I1774" s="6">
        <f>Table6[[#This Row],['[Formatted'] Shipment Dates]]-Table6[[#This Row],[Order Dates]]</f>
        <v>12</v>
      </c>
      <c r="J1774" t="str">
        <f>_xlfn.XLOOKUP(Table6[[#This Row],[Product ID]],Product[Product ID],Product[Product Name],"ERROR",0)</f>
        <v>Pâté chinois</v>
      </c>
      <c r="K1774" t="str">
        <f>_xlfn.XLOOKUP(Table6[[#This Row],[Product Name]],Product[Product Name],Product[Category],"ERROR",0)</f>
        <v>Meat/ Poultry</v>
      </c>
      <c r="L1774" t="str">
        <f>_xlfn.XLOOKUP(Table6[[#This Row],[Order ID]],Table5[OrderID],Table5[ShipmentMode],"Error",0)</f>
        <v>UPS</v>
      </c>
    </row>
    <row r="1775" spans="2:12">
      <c r="B1775">
        <v>1774</v>
      </c>
      <c r="C1775">
        <v>10930</v>
      </c>
      <c r="D1775" t="s">
        <v>801</v>
      </c>
      <c r="E1775">
        <v>30</v>
      </c>
      <c r="F1775" t="s">
        <v>1500</v>
      </c>
      <c r="G1775" s="1">
        <f>DATE(LEFT(Table6[[#This Row],[Shipment Date]],4), MID(Table6[[#This Row],[Shipment Date]],5,2), RIGHT(Table6[[#This Row],[Shipment Date]],2))</f>
        <v>42813</v>
      </c>
      <c r="H1775" s="9">
        <f>_xlfn.XLOOKUP(Table6[[#This Row],[Order ID]],Table5[OrderID],Table5[OrderDate],"Error",0)</f>
        <v>42800</v>
      </c>
      <c r="I1775" s="6">
        <f>Table6[[#This Row],['[Formatted'] Shipment Dates]]-Table6[[#This Row],[Order Dates]]</f>
        <v>13</v>
      </c>
      <c r="J1775" t="str">
        <f>_xlfn.XLOOKUP(Table6[[#This Row],[Product ID]],Product[Product ID],Product[Product Name],"ERROR",0)</f>
        <v>Escargots de Bourgogne</v>
      </c>
      <c r="K1775" t="str">
        <f>_xlfn.XLOOKUP(Table6[[#This Row],[Product Name]],Product[Product Name],Product[Category],"ERROR",0)</f>
        <v>Seafood</v>
      </c>
      <c r="L1775" t="str">
        <f>_xlfn.XLOOKUP(Table6[[#This Row],[Order ID]],Table5[OrderID],Table5[ShipmentMode],"Error",0)</f>
        <v>UPS</v>
      </c>
    </row>
    <row r="1776" spans="2:12">
      <c r="B1776">
        <v>1775</v>
      </c>
      <c r="C1776">
        <v>10931</v>
      </c>
      <c r="D1776" t="s">
        <v>684</v>
      </c>
      <c r="E1776">
        <v>42</v>
      </c>
      <c r="F1776" t="s">
        <v>1500</v>
      </c>
      <c r="G1776" s="1">
        <f>DATE(LEFT(Table6[[#This Row],[Shipment Date]],4), MID(Table6[[#This Row],[Shipment Date]],5,2), RIGHT(Table6[[#This Row],[Shipment Date]],2))</f>
        <v>42813</v>
      </c>
      <c r="H1776" s="9">
        <f>_xlfn.XLOOKUP(Table6[[#This Row],[Order ID]],Table5[OrderID],Table5[OrderDate],"Error",0)</f>
        <v>42800</v>
      </c>
      <c r="I1776" s="6">
        <f>Table6[[#This Row],['[Formatted'] Shipment Dates]]-Table6[[#This Row],[Order Dates]]</f>
        <v>13</v>
      </c>
      <c r="J1776" t="str">
        <f>_xlfn.XLOOKUP(Table6[[#This Row],[Product ID]],Product[Product ID],Product[Product Name],"ERROR",0)</f>
        <v>Konbu</v>
      </c>
      <c r="K1776" t="str">
        <f>_xlfn.XLOOKUP(Table6[[#This Row],[Product Name]],Product[Product Name],Product[Category],"ERROR",0)</f>
        <v>Seafood</v>
      </c>
      <c r="L1776" t="str">
        <f>_xlfn.XLOOKUP(Table6[[#This Row],[Order ID]],Table5[OrderID],Table5[ShipmentMode],"Error",0)</f>
        <v>DHL</v>
      </c>
    </row>
    <row r="1777" spans="2:12">
      <c r="B1777">
        <v>1776</v>
      </c>
      <c r="C1777">
        <v>10931</v>
      </c>
      <c r="D1777" t="s">
        <v>799</v>
      </c>
      <c r="E1777">
        <v>30</v>
      </c>
      <c r="F1777" t="s">
        <v>1501</v>
      </c>
      <c r="G1777" s="1">
        <f>DATE(LEFT(Table6[[#This Row],[Shipment Date]],4), MID(Table6[[#This Row],[Shipment Date]],5,2), RIGHT(Table6[[#This Row],[Shipment Date]],2))</f>
        <v>42818</v>
      </c>
      <c r="H1777" s="9">
        <f>_xlfn.XLOOKUP(Table6[[#This Row],[Order ID]],Table5[OrderID],Table5[OrderDate],"Error",0)</f>
        <v>42800</v>
      </c>
      <c r="I1777" s="6">
        <f>Table6[[#This Row],['[Formatted'] Shipment Dates]]-Table6[[#This Row],[Order Dates]]</f>
        <v>18</v>
      </c>
      <c r="J1777" t="str">
        <f>_xlfn.XLOOKUP(Table6[[#This Row],[Product ID]],Product[Product ID],Product[Product Name],"ERROR",0)</f>
        <v>Ravioli Angelo</v>
      </c>
      <c r="K1777" t="str">
        <f>_xlfn.XLOOKUP(Table6[[#This Row],[Product Name]],Product[Product Name],Product[Category],"ERROR",0)</f>
        <v xml:space="preserve">Grains/ Cereals </v>
      </c>
      <c r="L1777" t="str">
        <f>_xlfn.XLOOKUP(Table6[[#This Row],[Order ID]],Table5[OrderID],Table5[ShipmentMode],"Error",0)</f>
        <v>DHL</v>
      </c>
    </row>
    <row r="1778" spans="2:12">
      <c r="B1778">
        <v>1777</v>
      </c>
      <c r="C1778">
        <v>10932</v>
      </c>
      <c r="D1778" t="s">
        <v>691</v>
      </c>
      <c r="E1778">
        <v>30</v>
      </c>
      <c r="F1778" t="s">
        <v>1501</v>
      </c>
      <c r="G1778" s="1">
        <f>DATE(LEFT(Table6[[#This Row],[Shipment Date]],4), MID(Table6[[#This Row],[Shipment Date]],5,2), RIGHT(Table6[[#This Row],[Shipment Date]],2))</f>
        <v>42818</v>
      </c>
      <c r="H1778" s="9">
        <f>_xlfn.XLOOKUP(Table6[[#This Row],[Order ID]],Table5[OrderID],Table5[OrderDate],"Error",0)</f>
        <v>42800</v>
      </c>
      <c r="I1778" s="6">
        <f>Table6[[#This Row],['[Formatted'] Shipment Dates]]-Table6[[#This Row],[Order Dates]]</f>
        <v>18</v>
      </c>
      <c r="J1778" t="str">
        <f>_xlfn.XLOOKUP(Table6[[#This Row],[Product ID]],Product[Product ID],Product[Product Name],"ERROR",0)</f>
        <v>Pavlova</v>
      </c>
      <c r="K1778" t="str">
        <f>_xlfn.XLOOKUP(Table6[[#This Row],[Product Name]],Product[Product Name],Product[Category],"ERROR",0)</f>
        <v>Desserts</v>
      </c>
      <c r="L1778" t="str">
        <f>_xlfn.XLOOKUP(Table6[[#This Row],[Order ID]],Table5[OrderID],Table5[ShipmentMode],"Error",0)</f>
        <v>DHL Express</v>
      </c>
    </row>
    <row r="1779" spans="2:12">
      <c r="B1779">
        <v>1778</v>
      </c>
      <c r="C1779">
        <v>10932</v>
      </c>
      <c r="D1779" t="s">
        <v>813</v>
      </c>
      <c r="E1779">
        <v>14</v>
      </c>
      <c r="F1779" t="s">
        <v>1501</v>
      </c>
      <c r="G1779" s="1">
        <f>DATE(LEFT(Table6[[#This Row],[Shipment Date]],4), MID(Table6[[#This Row],[Shipment Date]],5,2), RIGHT(Table6[[#This Row],[Shipment Date]],2))</f>
        <v>42818</v>
      </c>
      <c r="H1779" s="9">
        <f>_xlfn.XLOOKUP(Table6[[#This Row],[Order ID]],Table5[OrderID],Table5[OrderDate],"Error",0)</f>
        <v>42800</v>
      </c>
      <c r="I1779" s="6">
        <f>Table6[[#This Row],['[Formatted'] Shipment Dates]]-Table6[[#This Row],[Order Dates]]</f>
        <v>18</v>
      </c>
      <c r="J1779" t="str">
        <f>_xlfn.XLOOKUP(Table6[[#This Row],[Product ID]],Product[Product ID],Product[Product Name],"ERROR",0)</f>
        <v>Tarte au sucre</v>
      </c>
      <c r="K1779" t="str">
        <f>_xlfn.XLOOKUP(Table6[[#This Row],[Product Name]],Product[Product Name],Product[Category],"ERROR",0)</f>
        <v>Desserts</v>
      </c>
      <c r="L1779" t="str">
        <f>_xlfn.XLOOKUP(Table6[[#This Row],[Order ID]],Table5[OrderID],Table5[ShipmentMode],"Error",0)</f>
        <v>DHL Express</v>
      </c>
    </row>
    <row r="1780" spans="2:12">
      <c r="B1780">
        <v>1779</v>
      </c>
      <c r="C1780">
        <v>10932</v>
      </c>
      <c r="D1780" t="s">
        <v>837</v>
      </c>
      <c r="E1780">
        <v>16</v>
      </c>
      <c r="F1780" t="s">
        <v>1501</v>
      </c>
      <c r="G1780" s="1">
        <f>DATE(LEFT(Table6[[#This Row],[Shipment Date]],4), MID(Table6[[#This Row],[Shipment Date]],5,2), RIGHT(Table6[[#This Row],[Shipment Date]],2))</f>
        <v>42818</v>
      </c>
      <c r="H1780" s="9">
        <f>_xlfn.XLOOKUP(Table6[[#This Row],[Order ID]],Table5[OrderID],Table5[OrderDate],"Error",0)</f>
        <v>42800</v>
      </c>
      <c r="I1780" s="6">
        <f>Table6[[#This Row],['[Formatted'] Shipment Dates]]-Table6[[#This Row],[Order Dates]]</f>
        <v>18</v>
      </c>
      <c r="J1780" t="str">
        <f>_xlfn.XLOOKUP(Table6[[#This Row],[Product ID]],Product[Product ID],Product[Product Name],"ERROR",0)</f>
        <v>Mozzarella di Giovanni</v>
      </c>
      <c r="K1780" t="str">
        <f>_xlfn.XLOOKUP(Table6[[#This Row],[Product Name]],Product[Product Name],Product[Category],"ERROR",0)</f>
        <v>Dairy Products</v>
      </c>
      <c r="L1780" t="str">
        <f>_xlfn.XLOOKUP(Table6[[#This Row],[Order ID]],Table5[OrderID],Table5[ShipmentMode],"Error",0)</f>
        <v>DHL Express</v>
      </c>
    </row>
    <row r="1781" spans="2:12">
      <c r="B1781">
        <v>1780</v>
      </c>
      <c r="C1781">
        <v>10932</v>
      </c>
      <c r="D1781" t="s">
        <v>845</v>
      </c>
      <c r="E1781">
        <v>20</v>
      </c>
      <c r="F1781" t="s">
        <v>1502</v>
      </c>
      <c r="G1781" s="1">
        <f>DATE(LEFT(Table6[[#This Row],[Shipment Date]],4), MID(Table6[[#This Row],[Shipment Date]],5,2), RIGHT(Table6[[#This Row],[Shipment Date]],2))</f>
        <v>42810</v>
      </c>
      <c r="H1781" s="9">
        <f>_xlfn.XLOOKUP(Table6[[#This Row],[Order ID]],Table5[OrderID],Table5[OrderDate],"Error",0)</f>
        <v>42800</v>
      </c>
      <c r="I1781" s="6">
        <f>Table6[[#This Row],['[Formatted'] Shipment Dates]]-Table6[[#This Row],[Order Dates]]</f>
        <v>10</v>
      </c>
      <c r="J1781" t="str">
        <f>_xlfn.XLOOKUP(Table6[[#This Row],[Product ID]],Product[Product ID],Product[Product Name],"ERROR",0)</f>
        <v>Rhönbräu Klosterbier</v>
      </c>
      <c r="K1781" t="str">
        <f>_xlfn.XLOOKUP(Table6[[#This Row],[Product Name]],Product[Product Name],Product[Category],"ERROR",0)</f>
        <v xml:space="preserve">Drinks </v>
      </c>
      <c r="L1781" t="str">
        <f>_xlfn.XLOOKUP(Table6[[#This Row],[Order ID]],Table5[OrderID],Table5[ShipmentMode],"Error",0)</f>
        <v>DHL Express</v>
      </c>
    </row>
    <row r="1782" spans="2:12">
      <c r="B1782">
        <v>1781</v>
      </c>
      <c r="C1782">
        <v>10933</v>
      </c>
      <c r="D1782" t="s">
        <v>789</v>
      </c>
      <c r="E1782">
        <v>2</v>
      </c>
      <c r="F1782" t="s">
        <v>1502</v>
      </c>
      <c r="G1782" s="1">
        <f>DATE(LEFT(Table6[[#This Row],[Shipment Date]],4), MID(Table6[[#This Row],[Shipment Date]],5,2), RIGHT(Table6[[#This Row],[Shipment Date]],2))</f>
        <v>42810</v>
      </c>
      <c r="H1782" s="9">
        <f>_xlfn.XLOOKUP(Table6[[#This Row],[Order ID]],Table5[OrderID],Table5[OrderDate],"Error",0)</f>
        <v>42800</v>
      </c>
      <c r="I1782" s="6">
        <f>Table6[[#This Row],['[Formatted'] Shipment Dates]]-Table6[[#This Row],[Order Dates]]</f>
        <v>10</v>
      </c>
      <c r="J1782" t="str">
        <f>_xlfn.XLOOKUP(Table6[[#This Row],[Product ID]],Product[Product ID],Product[Product Name],"ERROR",0)</f>
        <v>Perth Pasties</v>
      </c>
      <c r="K1782" t="str">
        <f>_xlfn.XLOOKUP(Table6[[#This Row],[Product Name]],Product[Product Name],Product[Category],"ERROR",0)</f>
        <v>Meat/ Poultry</v>
      </c>
      <c r="L1782" t="str">
        <f>_xlfn.XLOOKUP(Table6[[#This Row],[Order ID]],Table5[OrderID],Table5[ShipmentMode],"Error",0)</f>
        <v>UPS</v>
      </c>
    </row>
    <row r="1783" spans="2:12">
      <c r="B1783">
        <v>1782</v>
      </c>
      <c r="C1783">
        <v>10933</v>
      </c>
      <c r="D1783" t="s">
        <v>810</v>
      </c>
      <c r="E1783">
        <v>30</v>
      </c>
      <c r="F1783" t="s">
        <v>1499</v>
      </c>
      <c r="G1783" s="1">
        <f>DATE(LEFT(Table6[[#This Row],[Shipment Date]],4), MID(Table6[[#This Row],[Shipment Date]],5,2), RIGHT(Table6[[#This Row],[Shipment Date]],2))</f>
        <v>42806</v>
      </c>
      <c r="H1783" s="9">
        <f>_xlfn.XLOOKUP(Table6[[#This Row],[Order ID]],Table5[OrderID],Table5[OrderDate],"Error",0)</f>
        <v>42800</v>
      </c>
      <c r="I1783" s="6">
        <f>Table6[[#This Row],['[Formatted'] Shipment Dates]]-Table6[[#This Row],[Order Dates]]</f>
        <v>6</v>
      </c>
      <c r="J1783" t="str">
        <f>_xlfn.XLOOKUP(Table6[[#This Row],[Product ID]],Product[Product ID],Product[Product Name],"ERROR",0)</f>
        <v>Sirop d'érable</v>
      </c>
      <c r="K1783" t="str">
        <f>_xlfn.XLOOKUP(Table6[[#This Row],[Product Name]],Product[Product Name],Product[Category],"ERROR",0)</f>
        <v>Condiments</v>
      </c>
      <c r="L1783" t="str">
        <f>_xlfn.XLOOKUP(Table6[[#This Row],[Order ID]],Table5[OrderID],Table5[ShipmentMode],"Error",0)</f>
        <v>UPS</v>
      </c>
    </row>
    <row r="1784" spans="2:12">
      <c r="B1784">
        <v>1783</v>
      </c>
      <c r="C1784">
        <v>10934</v>
      </c>
      <c r="D1784" t="s">
        <v>666</v>
      </c>
      <c r="E1784">
        <v>20</v>
      </c>
      <c r="F1784" t="s">
        <v>1494</v>
      </c>
      <c r="G1784" s="1">
        <f>DATE(LEFT(Table6[[#This Row],[Shipment Date]],4), MID(Table6[[#This Row],[Shipment Date]],5,2), RIGHT(Table6[[#This Row],[Shipment Date]],2))</f>
        <v>42812</v>
      </c>
      <c r="H1784" s="9">
        <f>_xlfn.XLOOKUP(Table6[[#This Row],[Order ID]],Table5[OrderID],Table5[OrderDate],"Error",0)</f>
        <v>42803</v>
      </c>
      <c r="I1784" s="6">
        <f>Table6[[#This Row],['[Formatted'] Shipment Dates]]-Table6[[#This Row],[Order Dates]]</f>
        <v>9</v>
      </c>
      <c r="J1784" t="str">
        <f>_xlfn.XLOOKUP(Table6[[#This Row],[Product ID]],Product[Product ID],Product[Product Name],"ERROR",0)</f>
        <v>Grandma's Boysenberry Spread</v>
      </c>
      <c r="K1784" t="str">
        <f>_xlfn.XLOOKUP(Table6[[#This Row],[Product Name]],Product[Product Name],Product[Category],"ERROR",0)</f>
        <v>Condiments</v>
      </c>
      <c r="L1784" t="str">
        <f>_xlfn.XLOOKUP(Table6[[#This Row],[Order ID]],Table5[OrderID],Table5[ShipmentMode],"Error",0)</f>
        <v>UPS</v>
      </c>
    </row>
    <row r="1785" spans="2:12">
      <c r="B1785">
        <v>1784</v>
      </c>
      <c r="C1785">
        <v>10935</v>
      </c>
      <c r="D1785" t="s">
        <v>648</v>
      </c>
      <c r="E1785">
        <v>21</v>
      </c>
      <c r="F1785" t="s">
        <v>1494</v>
      </c>
      <c r="G1785" s="1">
        <f>DATE(LEFT(Table6[[#This Row],[Shipment Date]],4), MID(Table6[[#This Row],[Shipment Date]],5,2), RIGHT(Table6[[#This Row],[Shipment Date]],2))</f>
        <v>42812</v>
      </c>
      <c r="H1785" s="9">
        <f>_xlfn.XLOOKUP(Table6[[#This Row],[Order ID]],Table5[OrderID],Table5[OrderDate],"Error",0)</f>
        <v>42803</v>
      </c>
      <c r="I1785" s="6">
        <f>Table6[[#This Row],['[Formatted'] Shipment Dates]]-Table6[[#This Row],[Order Dates]]</f>
        <v>9</v>
      </c>
      <c r="J1785" t="str">
        <f>_xlfn.XLOOKUP(Table6[[#This Row],[Product ID]],Product[Product ID],Product[Product Name],"ERROR",0)</f>
        <v>Chai</v>
      </c>
      <c r="K1785" t="str">
        <f>_xlfn.XLOOKUP(Table6[[#This Row],[Product Name]],Product[Product Name],Product[Category],"ERROR",0)</f>
        <v xml:space="preserve">Drinks </v>
      </c>
      <c r="L1785" t="str">
        <f>_xlfn.XLOOKUP(Table6[[#This Row],[Order ID]],Table5[OrderID],Table5[ShipmentMode],"Error",0)</f>
        <v>UPS</v>
      </c>
    </row>
    <row r="1786" spans="2:12">
      <c r="B1786">
        <v>1785</v>
      </c>
      <c r="C1786">
        <v>10935</v>
      </c>
      <c r="D1786" t="s">
        <v>696</v>
      </c>
      <c r="E1786">
        <v>4</v>
      </c>
      <c r="F1786" t="s">
        <v>1494</v>
      </c>
      <c r="G1786" s="1">
        <f>DATE(LEFT(Table6[[#This Row],[Shipment Date]],4), MID(Table6[[#This Row],[Shipment Date]],5,2), RIGHT(Table6[[#This Row],[Shipment Date]],2))</f>
        <v>42812</v>
      </c>
      <c r="H1786" s="9">
        <f>_xlfn.XLOOKUP(Table6[[#This Row],[Order ID]],Table5[OrderID],Table5[OrderDate],"Error",0)</f>
        <v>42803</v>
      </c>
      <c r="I1786" s="6">
        <f>Table6[[#This Row],['[Formatted'] Shipment Dates]]-Table6[[#This Row],[Order Dates]]</f>
        <v>9</v>
      </c>
      <c r="J1786" t="str">
        <f>_xlfn.XLOOKUP(Table6[[#This Row],[Product ID]],Product[Product ID],Product[Product Name],"ERROR",0)</f>
        <v>Carnarvon Tigers</v>
      </c>
      <c r="K1786" t="str">
        <f>_xlfn.XLOOKUP(Table6[[#This Row],[Product Name]],Product[Product Name],Product[Category],"ERROR",0)</f>
        <v>Seafood</v>
      </c>
      <c r="L1786" t="str">
        <f>_xlfn.XLOOKUP(Table6[[#This Row],[Order ID]],Table5[OrderID],Table5[ShipmentMode],"Error",0)</f>
        <v>UPS</v>
      </c>
    </row>
    <row r="1787" spans="2:12">
      <c r="B1787">
        <v>1786</v>
      </c>
      <c r="C1787">
        <v>10935</v>
      </c>
      <c r="D1787" t="s">
        <v>709</v>
      </c>
      <c r="E1787">
        <v>8</v>
      </c>
      <c r="F1787" t="s">
        <v>1494</v>
      </c>
      <c r="G1787" s="1">
        <f>DATE(LEFT(Table6[[#This Row],[Shipment Date]],4), MID(Table6[[#This Row],[Shipment Date]],5,2), RIGHT(Table6[[#This Row],[Shipment Date]],2))</f>
        <v>42812</v>
      </c>
      <c r="H1787" s="9">
        <f>_xlfn.XLOOKUP(Table6[[#This Row],[Order ID]],Table5[OrderID],Table5[OrderDate],"Error",0)</f>
        <v>42803</v>
      </c>
      <c r="I1787" s="6">
        <f>Table6[[#This Row],['[Formatted'] Shipment Dates]]-Table6[[#This Row],[Order Dates]]</f>
        <v>9</v>
      </c>
      <c r="J1787" t="str">
        <f>_xlfn.XLOOKUP(Table6[[#This Row],[Product ID]],Product[Product ID],Product[Product Name],"ERROR",0)</f>
        <v>Tunnbröd</v>
      </c>
      <c r="K1787" t="str">
        <f>_xlfn.XLOOKUP(Table6[[#This Row],[Product Name]],Product[Product Name],Product[Category],"ERROR",0)</f>
        <v xml:space="preserve">Grains/ Cereals </v>
      </c>
      <c r="L1787" t="str">
        <f>_xlfn.XLOOKUP(Table6[[#This Row],[Order ID]],Table5[OrderID],Table5[ShipmentMode],"Error",0)</f>
        <v>UPS</v>
      </c>
    </row>
    <row r="1788" spans="2:12">
      <c r="B1788">
        <v>1787</v>
      </c>
      <c r="C1788">
        <v>10936</v>
      </c>
      <c r="D1788" t="s">
        <v>744</v>
      </c>
      <c r="E1788">
        <v>30</v>
      </c>
      <c r="F1788" t="s">
        <v>1497</v>
      </c>
      <c r="G1788" s="1">
        <f>DATE(LEFT(Table6[[#This Row],[Shipment Date]],4), MID(Table6[[#This Row],[Shipment Date]],5,2), RIGHT(Table6[[#This Row],[Shipment Date]],2))</f>
        <v>42807</v>
      </c>
      <c r="H1788" s="9">
        <f>_xlfn.XLOOKUP(Table6[[#This Row],[Order ID]],Table5[OrderID],Table5[OrderDate],"Error",0)</f>
        <v>42803</v>
      </c>
      <c r="I1788" s="6">
        <f>Table6[[#This Row],['[Formatted'] Shipment Dates]]-Table6[[#This Row],[Order Dates]]</f>
        <v>4</v>
      </c>
      <c r="J1788" t="str">
        <f>_xlfn.XLOOKUP(Table6[[#This Row],[Product ID]],Product[Product ID],Product[Product Name],"ERROR",0)</f>
        <v>Inlagd Sill</v>
      </c>
      <c r="K1788" t="str">
        <f>_xlfn.XLOOKUP(Table6[[#This Row],[Product Name]],Product[Product Name],Product[Category],"ERROR",0)</f>
        <v>Seafood</v>
      </c>
      <c r="L1788" t="str">
        <f>_xlfn.XLOOKUP(Table6[[#This Row],[Order ID]],Table5[OrderID],Table5[ShipmentMode],"Error",0)</f>
        <v>DHL</v>
      </c>
    </row>
    <row r="1789" spans="2:12">
      <c r="B1789">
        <v>1788</v>
      </c>
      <c r="C1789">
        <v>10937</v>
      </c>
      <c r="D1789" t="s">
        <v>723</v>
      </c>
      <c r="E1789">
        <v>8</v>
      </c>
      <c r="F1789" t="s">
        <v>1497</v>
      </c>
      <c r="G1789" s="1">
        <f>DATE(LEFT(Table6[[#This Row],[Shipment Date]],4), MID(Table6[[#This Row],[Shipment Date]],5,2), RIGHT(Table6[[#This Row],[Shipment Date]],2))</f>
        <v>42807</v>
      </c>
      <c r="H1789" s="9">
        <f>_xlfn.XLOOKUP(Table6[[#This Row],[Order ID]],Table5[OrderID],Table5[OrderDate],"Error",0)</f>
        <v>42804</v>
      </c>
      <c r="I1789" s="6">
        <f>Table6[[#This Row],['[Formatted'] Shipment Dates]]-Table6[[#This Row],[Order Dates]]</f>
        <v>3</v>
      </c>
      <c r="J1789" t="str">
        <f>_xlfn.XLOOKUP(Table6[[#This Row],[Product ID]],Product[Product ID],Product[Product Name],"ERROR",0)</f>
        <v>Rössle Sauerkraut</v>
      </c>
      <c r="K1789" t="str">
        <f>_xlfn.XLOOKUP(Table6[[#This Row],[Product Name]],Product[Product Name],Product[Category],"ERROR",0)</f>
        <v xml:space="preserve">Produce </v>
      </c>
      <c r="L1789" t="str">
        <f>_xlfn.XLOOKUP(Table6[[#This Row],[Order ID]],Table5[OrderID],Table5[ShipmentMode],"Error",0)</f>
        <v>UPS</v>
      </c>
    </row>
    <row r="1790" spans="2:12">
      <c r="B1790">
        <v>1789</v>
      </c>
      <c r="C1790">
        <v>10937</v>
      </c>
      <c r="D1790" t="s">
        <v>739</v>
      </c>
      <c r="E1790">
        <v>20</v>
      </c>
      <c r="F1790" t="s">
        <v>1502</v>
      </c>
      <c r="G1790" s="1">
        <f>DATE(LEFT(Table6[[#This Row],[Shipment Date]],4), MID(Table6[[#This Row],[Shipment Date]],5,2), RIGHT(Table6[[#This Row],[Shipment Date]],2))</f>
        <v>42810</v>
      </c>
      <c r="H1790" s="9">
        <f>_xlfn.XLOOKUP(Table6[[#This Row],[Order ID]],Table5[OrderID],Table5[OrderDate],"Error",0)</f>
        <v>42804</v>
      </c>
      <c r="I1790" s="6">
        <f>Table6[[#This Row],['[Formatted'] Shipment Dates]]-Table6[[#This Row],[Order Dates]]</f>
        <v>6</v>
      </c>
      <c r="J1790" t="str">
        <f>_xlfn.XLOOKUP(Table6[[#This Row],[Product ID]],Product[Product ID],Product[Product Name],"ERROR",0)</f>
        <v>Sasquatch Ale</v>
      </c>
      <c r="K1790" t="str">
        <f>_xlfn.XLOOKUP(Table6[[#This Row],[Product Name]],Product[Product Name],Product[Category],"ERROR",0)</f>
        <v xml:space="preserve">Drinks </v>
      </c>
      <c r="L1790" t="str">
        <f>_xlfn.XLOOKUP(Table6[[#This Row],[Order ID]],Table5[OrderID],Table5[ShipmentMode],"Error",0)</f>
        <v>UPS</v>
      </c>
    </row>
    <row r="1791" spans="2:12">
      <c r="B1791">
        <v>1790</v>
      </c>
      <c r="C1791">
        <v>10938</v>
      </c>
      <c r="D1791" t="s">
        <v>684</v>
      </c>
      <c r="E1791">
        <v>20</v>
      </c>
      <c r="F1791" t="s">
        <v>1502</v>
      </c>
      <c r="G1791" s="1">
        <f>DATE(LEFT(Table6[[#This Row],[Shipment Date]],4), MID(Table6[[#This Row],[Shipment Date]],5,2), RIGHT(Table6[[#This Row],[Shipment Date]],2))</f>
        <v>42810</v>
      </c>
      <c r="H1791" s="9">
        <f>_xlfn.XLOOKUP(Table6[[#This Row],[Order ID]],Table5[OrderID],Table5[OrderDate],"Error",0)</f>
        <v>42804</v>
      </c>
      <c r="I1791" s="6">
        <f>Table6[[#This Row],['[Formatted'] Shipment Dates]]-Table6[[#This Row],[Order Dates]]</f>
        <v>6</v>
      </c>
      <c r="J1791" t="str">
        <f>_xlfn.XLOOKUP(Table6[[#This Row],[Product ID]],Product[Product ID],Product[Product Name],"ERROR",0)</f>
        <v>Konbu</v>
      </c>
      <c r="K1791" t="str">
        <f>_xlfn.XLOOKUP(Table6[[#This Row],[Product Name]],Product[Product Name],Product[Category],"ERROR",0)</f>
        <v>Seafood</v>
      </c>
      <c r="L1791" t="str">
        <f>_xlfn.XLOOKUP(Table6[[#This Row],[Order ID]],Table5[OrderID],Table5[ShipmentMode],"Error",0)</f>
        <v>DHL</v>
      </c>
    </row>
    <row r="1792" spans="2:12">
      <c r="B1792">
        <v>1791</v>
      </c>
      <c r="C1792">
        <v>10938</v>
      </c>
      <c r="D1792" t="s">
        <v>762</v>
      </c>
      <c r="E1792">
        <v>24</v>
      </c>
      <c r="F1792" t="s">
        <v>1502</v>
      </c>
      <c r="G1792" s="1">
        <f>DATE(LEFT(Table6[[#This Row],[Shipment Date]],4), MID(Table6[[#This Row],[Shipment Date]],5,2), RIGHT(Table6[[#This Row],[Shipment Date]],2))</f>
        <v>42810</v>
      </c>
      <c r="H1792" s="9">
        <f>_xlfn.XLOOKUP(Table6[[#This Row],[Order ID]],Table5[OrderID],Table5[OrderDate],"Error",0)</f>
        <v>42804</v>
      </c>
      <c r="I1792" s="6">
        <f>Table6[[#This Row],['[Formatted'] Shipment Dates]]-Table6[[#This Row],[Order Dates]]</f>
        <v>6</v>
      </c>
      <c r="J1792" t="str">
        <f>_xlfn.XLOOKUP(Table6[[#This Row],[Product ID]],Product[Product ID],Product[Product Name],"ERROR",0)</f>
        <v>Ipoh Coffee</v>
      </c>
      <c r="K1792" t="str">
        <f>_xlfn.XLOOKUP(Table6[[#This Row],[Product Name]],Product[Product Name],Product[Category],"ERROR",0)</f>
        <v xml:space="preserve">Drinks </v>
      </c>
      <c r="L1792" t="str">
        <f>_xlfn.XLOOKUP(Table6[[#This Row],[Order ID]],Table5[OrderID],Table5[ShipmentMode],"Error",0)</f>
        <v>DHL</v>
      </c>
    </row>
    <row r="1793" spans="2:12">
      <c r="B1793">
        <v>1792</v>
      </c>
      <c r="C1793">
        <v>10938</v>
      </c>
      <c r="D1793" t="s">
        <v>808</v>
      </c>
      <c r="E1793">
        <v>49</v>
      </c>
      <c r="F1793" t="s">
        <v>1502</v>
      </c>
      <c r="G1793" s="1">
        <f>DATE(LEFT(Table6[[#This Row],[Shipment Date]],4), MID(Table6[[#This Row],[Shipment Date]],5,2), RIGHT(Table6[[#This Row],[Shipment Date]],2))</f>
        <v>42810</v>
      </c>
      <c r="H1793" s="9">
        <f>_xlfn.XLOOKUP(Table6[[#This Row],[Order ID]],Table5[OrderID],Table5[OrderDate],"Error",0)</f>
        <v>42804</v>
      </c>
      <c r="I1793" s="6">
        <f>Table6[[#This Row],['[Formatted'] Shipment Dates]]-Table6[[#This Row],[Order Dates]]</f>
        <v>6</v>
      </c>
      <c r="J1793" t="str">
        <f>_xlfn.XLOOKUP(Table6[[#This Row],[Product ID]],Product[Product ID],Product[Product Name],"ERROR",0)</f>
        <v>Camembert Pierrot</v>
      </c>
      <c r="K1793" t="str">
        <f>_xlfn.XLOOKUP(Table6[[#This Row],[Product Name]],Product[Product Name],Product[Category],"ERROR",0)</f>
        <v>Dairy Products</v>
      </c>
      <c r="L1793" t="str">
        <f>_xlfn.XLOOKUP(Table6[[#This Row],[Order ID]],Table5[OrderID],Table5[ShipmentMode],"Error",0)</f>
        <v>DHL</v>
      </c>
    </row>
    <row r="1794" spans="2:12">
      <c r="B1794">
        <v>1793</v>
      </c>
      <c r="C1794">
        <v>10938</v>
      </c>
      <c r="D1794" t="s">
        <v>835</v>
      </c>
      <c r="E1794">
        <v>35</v>
      </c>
      <c r="F1794" t="s">
        <v>1497</v>
      </c>
      <c r="G1794" s="1">
        <f>DATE(LEFT(Table6[[#This Row],[Shipment Date]],4), MID(Table6[[#This Row],[Shipment Date]],5,2), RIGHT(Table6[[#This Row],[Shipment Date]],2))</f>
        <v>42807</v>
      </c>
      <c r="H1794" s="9">
        <f>_xlfn.XLOOKUP(Table6[[#This Row],[Order ID]],Table5[OrderID],Table5[OrderDate],"Error",0)</f>
        <v>42804</v>
      </c>
      <c r="I1794" s="6">
        <f>Table6[[#This Row],['[Formatted'] Shipment Dates]]-Table6[[#This Row],[Order Dates]]</f>
        <v>3</v>
      </c>
      <c r="J1794" t="str">
        <f>_xlfn.XLOOKUP(Table6[[#This Row],[Product ID]],Product[Product ID],Product[Product Name],"ERROR",0)</f>
        <v>Flotemysost</v>
      </c>
      <c r="K1794" t="str">
        <f>_xlfn.XLOOKUP(Table6[[#This Row],[Product Name]],Product[Product Name],Product[Category],"ERROR",0)</f>
        <v>Dairy Products</v>
      </c>
      <c r="L1794" t="str">
        <f>_xlfn.XLOOKUP(Table6[[#This Row],[Order ID]],Table5[OrderID],Table5[ShipmentMode],"Error",0)</f>
        <v>DHL</v>
      </c>
    </row>
    <row r="1795" spans="2:12">
      <c r="B1795">
        <v>1794</v>
      </c>
      <c r="C1795">
        <v>10939</v>
      </c>
      <c r="D1795" t="s">
        <v>653</v>
      </c>
      <c r="E1795">
        <v>10</v>
      </c>
      <c r="F1795" t="s">
        <v>1497</v>
      </c>
      <c r="G1795" s="1">
        <f>DATE(LEFT(Table6[[#This Row],[Shipment Date]],4), MID(Table6[[#This Row],[Shipment Date]],5,2), RIGHT(Table6[[#This Row],[Shipment Date]],2))</f>
        <v>42807</v>
      </c>
      <c r="H1795" s="9">
        <f>_xlfn.XLOOKUP(Table6[[#This Row],[Order ID]],Table5[OrderID],Table5[OrderDate],"Error",0)</f>
        <v>42804</v>
      </c>
      <c r="I1795" s="6">
        <f>Table6[[#This Row],['[Formatted'] Shipment Dates]]-Table6[[#This Row],[Order Dates]]</f>
        <v>3</v>
      </c>
      <c r="J1795" t="str">
        <f>_xlfn.XLOOKUP(Table6[[#This Row],[Product ID]],Product[Product ID],Product[Product Name],"ERROR",0)</f>
        <v>Chang</v>
      </c>
      <c r="K1795" t="str">
        <f>_xlfn.XLOOKUP(Table6[[#This Row],[Product Name]],Product[Product Name],Product[Category],"ERROR",0)</f>
        <v xml:space="preserve">Drinks </v>
      </c>
      <c r="L1795" t="str">
        <f>_xlfn.XLOOKUP(Table6[[#This Row],[Order ID]],Table5[OrderID],Table5[ShipmentMode],"Error",0)</f>
        <v>DHL</v>
      </c>
    </row>
    <row r="1796" spans="2:12">
      <c r="B1796">
        <v>1795</v>
      </c>
      <c r="C1796">
        <v>10939</v>
      </c>
      <c r="D1796" t="s">
        <v>826</v>
      </c>
      <c r="E1796">
        <v>40</v>
      </c>
      <c r="F1796" t="s">
        <v>1503</v>
      </c>
      <c r="G1796" s="1">
        <f>DATE(LEFT(Table6[[#This Row],[Shipment Date]],4), MID(Table6[[#This Row],[Shipment Date]],5,2), RIGHT(Table6[[#This Row],[Shipment Date]],2))</f>
        <v>42817</v>
      </c>
      <c r="H1796" s="9">
        <f>_xlfn.XLOOKUP(Table6[[#This Row],[Order ID]],Table5[OrderID],Table5[OrderDate],"Error",0)</f>
        <v>42804</v>
      </c>
      <c r="I1796" s="6">
        <f>Table6[[#This Row],['[Formatted'] Shipment Dates]]-Table6[[#This Row],[Order Dates]]</f>
        <v>13</v>
      </c>
      <c r="J1796" t="str">
        <f>_xlfn.XLOOKUP(Table6[[#This Row],[Product ID]],Product[Product ID],Product[Product Name],"ERROR",0)</f>
        <v>Laughing Lumberjack Lager</v>
      </c>
      <c r="K1796" t="str">
        <f>_xlfn.XLOOKUP(Table6[[#This Row],[Product Name]],Product[Product Name],Product[Category],"ERROR",0)</f>
        <v xml:space="preserve">Drinks </v>
      </c>
      <c r="L1796" t="str">
        <f>_xlfn.XLOOKUP(Table6[[#This Row],[Order ID]],Table5[OrderID],Table5[ShipmentMode],"Error",0)</f>
        <v>DHL</v>
      </c>
    </row>
    <row r="1797" spans="2:12">
      <c r="B1797">
        <v>1796</v>
      </c>
      <c r="C1797">
        <v>10940</v>
      </c>
      <c r="D1797" t="s">
        <v>669</v>
      </c>
      <c r="E1797">
        <v>8</v>
      </c>
      <c r="F1797" t="s">
        <v>1503</v>
      </c>
      <c r="G1797" s="1">
        <f>DATE(LEFT(Table6[[#This Row],[Shipment Date]],4), MID(Table6[[#This Row],[Shipment Date]],5,2), RIGHT(Table6[[#This Row],[Shipment Date]],2))</f>
        <v>42817</v>
      </c>
      <c r="H1797" s="9">
        <f>_xlfn.XLOOKUP(Table6[[#This Row],[Order ID]],Table5[OrderID],Table5[OrderDate],"Error",0)</f>
        <v>42805</v>
      </c>
      <c r="I1797" s="6">
        <f>Table6[[#This Row],['[Formatted'] Shipment Dates]]-Table6[[#This Row],[Order Dates]]</f>
        <v>12</v>
      </c>
      <c r="J1797" t="str">
        <f>_xlfn.XLOOKUP(Table6[[#This Row],[Product ID]],Product[Product ID],Product[Product Name],"ERROR",0)</f>
        <v>Uncle Bob's Organic Dried Pears</v>
      </c>
      <c r="K1797" t="str">
        <f>_xlfn.XLOOKUP(Table6[[#This Row],[Product Name]],Product[Product Name],Product[Category],"ERROR",0)</f>
        <v xml:space="preserve">Produce </v>
      </c>
      <c r="L1797" t="str">
        <f>_xlfn.XLOOKUP(Table6[[#This Row],[Order ID]],Table5[OrderID],Table5[ShipmentMode],"Error",0)</f>
        <v>UPS</v>
      </c>
    </row>
    <row r="1798" spans="2:12">
      <c r="B1798">
        <v>1797</v>
      </c>
      <c r="C1798">
        <v>10940</v>
      </c>
      <c r="D1798" t="s">
        <v>684</v>
      </c>
      <c r="E1798">
        <v>20</v>
      </c>
      <c r="F1798" t="s">
        <v>1504</v>
      </c>
      <c r="G1798" s="1">
        <f>DATE(LEFT(Table6[[#This Row],[Shipment Date]],4), MID(Table6[[#This Row],[Shipment Date]],5,2), RIGHT(Table6[[#This Row],[Shipment Date]],2))</f>
        <v>42814</v>
      </c>
      <c r="H1798" s="9">
        <f>_xlfn.XLOOKUP(Table6[[#This Row],[Order ID]],Table5[OrderID],Table5[OrderDate],"Error",0)</f>
        <v>42805</v>
      </c>
      <c r="I1798" s="6">
        <f>Table6[[#This Row],['[Formatted'] Shipment Dates]]-Table6[[#This Row],[Order Dates]]</f>
        <v>9</v>
      </c>
      <c r="J1798" t="str">
        <f>_xlfn.XLOOKUP(Table6[[#This Row],[Product ID]],Product[Product ID],Product[Product Name],"ERROR",0)</f>
        <v>Konbu</v>
      </c>
      <c r="K1798" t="str">
        <f>_xlfn.XLOOKUP(Table6[[#This Row],[Product Name]],Product[Product Name],Product[Category],"ERROR",0)</f>
        <v>Seafood</v>
      </c>
      <c r="L1798" t="str">
        <f>_xlfn.XLOOKUP(Table6[[#This Row],[Order ID]],Table5[OrderID],Table5[ShipmentMode],"Error",0)</f>
        <v>UPS</v>
      </c>
    </row>
    <row r="1799" spans="2:12">
      <c r="B1799">
        <v>1798</v>
      </c>
      <c r="C1799">
        <v>10941</v>
      </c>
      <c r="D1799" t="s">
        <v>731</v>
      </c>
      <c r="E1799">
        <v>44</v>
      </c>
      <c r="F1799" t="s">
        <v>1504</v>
      </c>
      <c r="G1799" s="1">
        <f>DATE(LEFT(Table6[[#This Row],[Shipment Date]],4), MID(Table6[[#This Row],[Shipment Date]],5,2), RIGHT(Table6[[#This Row],[Shipment Date]],2))</f>
        <v>42814</v>
      </c>
      <c r="H1799" s="9">
        <f>_xlfn.XLOOKUP(Table6[[#This Row],[Order ID]],Table5[OrderID],Table5[OrderDate],"Error",0)</f>
        <v>42805</v>
      </c>
      <c r="I1799" s="6">
        <f>Table6[[#This Row],['[Formatted'] Shipment Dates]]-Table6[[#This Row],[Order Dates]]</f>
        <v>9</v>
      </c>
      <c r="J1799" t="str">
        <f>_xlfn.XLOOKUP(Table6[[#This Row],[Product ID]],Product[Product ID],Product[Product Name],"ERROR",0)</f>
        <v>Gorgonzola Telino</v>
      </c>
      <c r="K1799" t="str">
        <f>_xlfn.XLOOKUP(Table6[[#This Row],[Product Name]],Product[Product Name],Product[Category],"ERROR",0)</f>
        <v>Dairy Products</v>
      </c>
      <c r="L1799" t="str">
        <f>_xlfn.XLOOKUP(Table6[[#This Row],[Order ID]],Table5[OrderID],Table5[ShipmentMode],"Error",0)</f>
        <v>DHL</v>
      </c>
    </row>
    <row r="1800" spans="2:12">
      <c r="B1800">
        <v>1799</v>
      </c>
      <c r="C1800">
        <v>10941</v>
      </c>
      <c r="D1800" t="s">
        <v>813</v>
      </c>
      <c r="E1800">
        <v>30</v>
      </c>
      <c r="F1800" t="s">
        <v>1504</v>
      </c>
      <c r="G1800" s="1">
        <f>DATE(LEFT(Table6[[#This Row],[Shipment Date]],4), MID(Table6[[#This Row],[Shipment Date]],5,2), RIGHT(Table6[[#This Row],[Shipment Date]],2))</f>
        <v>42814</v>
      </c>
      <c r="H1800" s="9">
        <f>_xlfn.XLOOKUP(Table6[[#This Row],[Order ID]],Table5[OrderID],Table5[OrderDate],"Error",0)</f>
        <v>42805</v>
      </c>
      <c r="I1800" s="6">
        <f>Table6[[#This Row],['[Formatted'] Shipment Dates]]-Table6[[#This Row],[Order Dates]]</f>
        <v>9</v>
      </c>
      <c r="J1800" t="str">
        <f>_xlfn.XLOOKUP(Table6[[#This Row],[Product ID]],Product[Product ID],Product[Product Name],"ERROR",0)</f>
        <v>Tarte au sucre</v>
      </c>
      <c r="K1800" t="str">
        <f>_xlfn.XLOOKUP(Table6[[#This Row],[Product Name]],Product[Product Name],Product[Category],"ERROR",0)</f>
        <v>Desserts</v>
      </c>
      <c r="L1800" t="str">
        <f>_xlfn.XLOOKUP(Table6[[#This Row],[Order ID]],Table5[OrderID],Table5[ShipmentMode],"Error",0)</f>
        <v>DHL</v>
      </c>
    </row>
    <row r="1801" spans="2:12">
      <c r="B1801">
        <v>1800</v>
      </c>
      <c r="C1801">
        <v>10941</v>
      </c>
      <c r="D1801" t="s">
        <v>828</v>
      </c>
      <c r="E1801">
        <v>80</v>
      </c>
      <c r="F1801" t="s">
        <v>1504</v>
      </c>
      <c r="G1801" s="1">
        <f>DATE(LEFT(Table6[[#This Row],[Shipment Date]],4), MID(Table6[[#This Row],[Shipment Date]],5,2), RIGHT(Table6[[#This Row],[Shipment Date]],2))</f>
        <v>42814</v>
      </c>
      <c r="H1801" s="9">
        <f>_xlfn.XLOOKUP(Table6[[#This Row],[Order ID]],Table5[OrderID],Table5[OrderDate],"Error",0)</f>
        <v>42805</v>
      </c>
      <c r="I1801" s="6">
        <f>Table6[[#This Row],['[Formatted'] Shipment Dates]]-Table6[[#This Row],[Order Dates]]</f>
        <v>9</v>
      </c>
      <c r="J1801" t="str">
        <f>_xlfn.XLOOKUP(Table6[[#This Row],[Product ID]],Product[Product ID],Product[Product Name],"ERROR",0)</f>
        <v>Scottish Longbreads</v>
      </c>
      <c r="K1801" t="str">
        <f>_xlfn.XLOOKUP(Table6[[#This Row],[Product Name]],Product[Product Name],Product[Category],"ERROR",0)</f>
        <v>Desserts</v>
      </c>
      <c r="L1801" t="str">
        <f>_xlfn.XLOOKUP(Table6[[#This Row],[Order ID]],Table5[OrderID],Table5[ShipmentMode],"Error",0)</f>
        <v>DHL</v>
      </c>
    </row>
    <row r="1802" spans="2:12">
      <c r="B1802">
        <v>1801</v>
      </c>
      <c r="C1802">
        <v>10941</v>
      </c>
      <c r="D1802" t="s">
        <v>837</v>
      </c>
      <c r="E1802">
        <v>50</v>
      </c>
      <c r="F1802" t="s">
        <v>1494</v>
      </c>
      <c r="G1802" s="1">
        <f>DATE(LEFT(Table6[[#This Row],[Shipment Date]],4), MID(Table6[[#This Row],[Shipment Date]],5,2), RIGHT(Table6[[#This Row],[Shipment Date]],2))</f>
        <v>42812</v>
      </c>
      <c r="H1802" s="9">
        <f>_xlfn.XLOOKUP(Table6[[#This Row],[Order ID]],Table5[OrderID],Table5[OrderDate],"Error",0)</f>
        <v>42805</v>
      </c>
      <c r="I1802" s="6">
        <f>Table6[[#This Row],['[Formatted'] Shipment Dates]]-Table6[[#This Row],[Order Dates]]</f>
        <v>7</v>
      </c>
      <c r="J1802" t="str">
        <f>_xlfn.XLOOKUP(Table6[[#This Row],[Product ID]],Product[Product ID],Product[Product Name],"ERROR",0)</f>
        <v>Mozzarella di Giovanni</v>
      </c>
      <c r="K1802" t="str">
        <f>_xlfn.XLOOKUP(Table6[[#This Row],[Product Name]],Product[Product Name],Product[Category],"ERROR",0)</f>
        <v>Dairy Products</v>
      </c>
      <c r="L1802" t="str">
        <f>_xlfn.XLOOKUP(Table6[[#This Row],[Order ID]],Table5[OrderID],Table5[ShipmentMode],"Error",0)</f>
        <v>DHL</v>
      </c>
    </row>
    <row r="1803" spans="2:12">
      <c r="B1803">
        <v>1802</v>
      </c>
      <c r="C1803">
        <v>10942</v>
      </c>
      <c r="D1803" t="s">
        <v>778</v>
      </c>
      <c r="E1803">
        <v>28</v>
      </c>
      <c r="F1803" t="s">
        <v>1500</v>
      </c>
      <c r="G1803" s="1">
        <f>DATE(LEFT(Table6[[#This Row],[Shipment Date]],4), MID(Table6[[#This Row],[Shipment Date]],5,2), RIGHT(Table6[[#This Row],[Shipment Date]],2))</f>
        <v>42813</v>
      </c>
      <c r="H1803" s="9">
        <f>_xlfn.XLOOKUP(Table6[[#This Row],[Order ID]],Table5[OrderID],Table5[OrderDate],"Error",0)</f>
        <v>42805</v>
      </c>
      <c r="I1803" s="6">
        <f>Table6[[#This Row],['[Formatted'] Shipment Dates]]-Table6[[#This Row],[Order Dates]]</f>
        <v>8</v>
      </c>
      <c r="J1803" t="str">
        <f>_xlfn.XLOOKUP(Table6[[#This Row],[Product ID]],Product[Product ID],Product[Product Name],"ERROR",0)</f>
        <v>Maxilaku</v>
      </c>
      <c r="K1803" t="str">
        <f>_xlfn.XLOOKUP(Table6[[#This Row],[Product Name]],Product[Product Name],Product[Category],"ERROR",0)</f>
        <v>Desserts</v>
      </c>
      <c r="L1803" t="str">
        <f>_xlfn.XLOOKUP(Table6[[#This Row],[Order ID]],Table5[OrderID],Table5[ShipmentMode],"Error",0)</f>
        <v>UPS</v>
      </c>
    </row>
    <row r="1804" spans="2:12">
      <c r="B1804">
        <v>1803</v>
      </c>
      <c r="C1804">
        <v>10943</v>
      </c>
      <c r="D1804" t="s">
        <v>684</v>
      </c>
      <c r="E1804">
        <v>15</v>
      </c>
      <c r="F1804" t="s">
        <v>1500</v>
      </c>
      <c r="G1804" s="1">
        <f>DATE(LEFT(Table6[[#This Row],[Shipment Date]],4), MID(Table6[[#This Row],[Shipment Date]],5,2), RIGHT(Table6[[#This Row],[Shipment Date]],2))</f>
        <v>42813</v>
      </c>
      <c r="H1804" s="9">
        <f>_xlfn.XLOOKUP(Table6[[#This Row],[Order ID]],Table5[OrderID],Table5[OrderDate],"Error",0)</f>
        <v>42805</v>
      </c>
      <c r="I1804" s="6">
        <f>Table6[[#This Row],['[Formatted'] Shipment Dates]]-Table6[[#This Row],[Order Dates]]</f>
        <v>8</v>
      </c>
      <c r="J1804" t="str">
        <f>_xlfn.XLOOKUP(Table6[[#This Row],[Product ID]],Product[Product ID],Product[Product Name],"ERROR",0)</f>
        <v>Konbu</v>
      </c>
      <c r="K1804" t="str">
        <f>_xlfn.XLOOKUP(Table6[[#This Row],[Product Name]],Product[Product Name],Product[Category],"ERROR",0)</f>
        <v>Seafood</v>
      </c>
      <c r="L1804" t="str">
        <f>_xlfn.XLOOKUP(Table6[[#This Row],[Order ID]],Table5[OrderID],Table5[ShipmentMode],"Error",0)</f>
        <v>DHL</v>
      </c>
    </row>
    <row r="1805" spans="2:12">
      <c r="B1805">
        <v>1804</v>
      </c>
      <c r="C1805">
        <v>10943</v>
      </c>
      <c r="D1805" t="s">
        <v>705</v>
      </c>
      <c r="E1805">
        <v>21</v>
      </c>
      <c r="F1805" t="s">
        <v>1500</v>
      </c>
      <c r="G1805" s="1">
        <f>DATE(LEFT(Table6[[#This Row],[Shipment Date]],4), MID(Table6[[#This Row],[Shipment Date]],5,2), RIGHT(Table6[[#This Row],[Shipment Date]],2))</f>
        <v>42813</v>
      </c>
      <c r="H1805" s="9">
        <f>_xlfn.XLOOKUP(Table6[[#This Row],[Order ID]],Table5[OrderID],Table5[OrderDate],"Error",0)</f>
        <v>42805</v>
      </c>
      <c r="I1805" s="6">
        <f>Table6[[#This Row],['[Formatted'] Shipment Dates]]-Table6[[#This Row],[Order Dates]]</f>
        <v>8</v>
      </c>
      <c r="J1805" t="str">
        <f>_xlfn.XLOOKUP(Table6[[#This Row],[Product ID]],Product[Product ID],Product[Product Name],"ERROR",0)</f>
        <v>Gustaf's Knäckebröd</v>
      </c>
      <c r="K1805" t="str">
        <f>_xlfn.XLOOKUP(Table6[[#This Row],[Product Name]],Product[Product Name],Product[Category],"ERROR",0)</f>
        <v xml:space="preserve">Grains/ Cereals </v>
      </c>
      <c r="L1805" t="str">
        <f>_xlfn.XLOOKUP(Table6[[#This Row],[Order ID]],Table5[OrderID],Table5[ShipmentMode],"Error",0)</f>
        <v>DHL</v>
      </c>
    </row>
    <row r="1806" spans="2:12">
      <c r="B1806">
        <v>1805</v>
      </c>
      <c r="C1806">
        <v>10943</v>
      </c>
      <c r="D1806" t="s">
        <v>770</v>
      </c>
      <c r="E1806">
        <v>15</v>
      </c>
      <c r="F1806" t="s">
        <v>1497</v>
      </c>
      <c r="G1806" s="1">
        <f>DATE(LEFT(Table6[[#This Row],[Shipment Date]],4), MID(Table6[[#This Row],[Shipment Date]],5,2), RIGHT(Table6[[#This Row],[Shipment Date]],2))</f>
        <v>42807</v>
      </c>
      <c r="H1806" s="9">
        <f>_xlfn.XLOOKUP(Table6[[#This Row],[Order ID]],Table5[OrderID],Table5[OrderDate],"Error",0)</f>
        <v>42805</v>
      </c>
      <c r="I1806" s="6">
        <f>Table6[[#This Row],['[Formatted'] Shipment Dates]]-Table6[[#This Row],[Order Dates]]</f>
        <v>2</v>
      </c>
      <c r="J1806" t="str">
        <f>_xlfn.XLOOKUP(Table6[[#This Row],[Product ID]],Product[Product ID],Product[Product Name],"ERROR",0)</f>
        <v>Spegesild</v>
      </c>
      <c r="K1806" t="str">
        <f>_xlfn.XLOOKUP(Table6[[#This Row],[Product Name]],Product[Product Name],Product[Category],"ERROR",0)</f>
        <v>Seafood</v>
      </c>
      <c r="L1806" t="str">
        <f>_xlfn.XLOOKUP(Table6[[#This Row],[Order ID]],Table5[OrderID],Table5[ShipmentMode],"Error",0)</f>
        <v>DHL</v>
      </c>
    </row>
    <row r="1807" spans="2:12">
      <c r="B1807">
        <v>1806</v>
      </c>
      <c r="C1807">
        <v>10944</v>
      </c>
      <c r="D1807" t="s">
        <v>679</v>
      </c>
      <c r="E1807">
        <v>5</v>
      </c>
      <c r="F1807" t="s">
        <v>1497</v>
      </c>
      <c r="G1807" s="1">
        <f>DATE(LEFT(Table6[[#This Row],[Shipment Date]],4), MID(Table6[[#This Row],[Shipment Date]],5,2), RIGHT(Table6[[#This Row],[Shipment Date]],2))</f>
        <v>42807</v>
      </c>
      <c r="H1807" s="9">
        <f>_xlfn.XLOOKUP(Table6[[#This Row],[Order ID]],Table5[OrderID],Table5[OrderDate],"Error",0)</f>
        <v>42806</v>
      </c>
      <c r="I1807" s="6">
        <f>Table6[[#This Row],['[Formatted'] Shipment Dates]]-Table6[[#This Row],[Order Dates]]</f>
        <v>1</v>
      </c>
      <c r="J1807" t="str">
        <f>_xlfn.XLOOKUP(Table6[[#This Row],[Product ID]],Product[Product ID],Product[Product Name],"ERROR",0)</f>
        <v>Queso Cabrales</v>
      </c>
      <c r="K1807" t="str">
        <f>_xlfn.XLOOKUP(Table6[[#This Row],[Product Name]],Product[Product Name],Product[Category],"ERROR",0)</f>
        <v>Dairy Products</v>
      </c>
      <c r="L1807" t="str">
        <f>_xlfn.XLOOKUP(Table6[[#This Row],[Order ID]],Table5[OrderID],Table5[ShipmentMode],"Error",0)</f>
        <v>UPS</v>
      </c>
    </row>
    <row r="1808" spans="2:12">
      <c r="B1808">
        <v>1807</v>
      </c>
      <c r="C1808">
        <v>10944</v>
      </c>
      <c r="D1808" t="s">
        <v>765</v>
      </c>
      <c r="E1808">
        <v>18</v>
      </c>
      <c r="F1808" t="s">
        <v>1497</v>
      </c>
      <c r="G1808" s="1">
        <f>DATE(LEFT(Table6[[#This Row],[Shipment Date]],4), MID(Table6[[#This Row],[Shipment Date]],5,2), RIGHT(Table6[[#This Row],[Shipment Date]],2))</f>
        <v>42807</v>
      </c>
      <c r="H1808" s="9">
        <f>_xlfn.XLOOKUP(Table6[[#This Row],[Order ID]],Table5[OrderID],Table5[OrderDate],"Error",0)</f>
        <v>42806</v>
      </c>
      <c r="I1808" s="6">
        <f>Table6[[#This Row],['[Formatted'] Shipment Dates]]-Table6[[#This Row],[Order Dates]]</f>
        <v>1</v>
      </c>
      <c r="J1808" t="str">
        <f>_xlfn.XLOOKUP(Table6[[#This Row],[Product ID]],Product[Product ID],Product[Product Name],"ERROR",0)</f>
        <v>Gula Malacca</v>
      </c>
      <c r="K1808" t="str">
        <f>_xlfn.XLOOKUP(Table6[[#This Row],[Product Name]],Product[Product Name],Product[Category],"ERROR",0)</f>
        <v>Condiments</v>
      </c>
      <c r="L1808" t="str">
        <f>_xlfn.XLOOKUP(Table6[[#This Row],[Order ID]],Table5[OrderID],Table5[ShipmentMode],"Error",0)</f>
        <v>UPS</v>
      </c>
    </row>
    <row r="1809" spans="2:12">
      <c r="B1809">
        <v>1808</v>
      </c>
      <c r="C1809">
        <v>10944</v>
      </c>
      <c r="D1809" t="s">
        <v>796</v>
      </c>
      <c r="E1809">
        <v>18</v>
      </c>
      <c r="F1809" t="s">
        <v>1494</v>
      </c>
      <c r="G1809" s="1">
        <f>DATE(LEFT(Table6[[#This Row],[Shipment Date]],4), MID(Table6[[#This Row],[Shipment Date]],5,2), RIGHT(Table6[[#This Row],[Shipment Date]],2))</f>
        <v>42812</v>
      </c>
      <c r="H1809" s="9">
        <f>_xlfn.XLOOKUP(Table6[[#This Row],[Order ID]],Table5[OrderID],Table5[OrderDate],"Error",0)</f>
        <v>42806</v>
      </c>
      <c r="I1809" s="6">
        <f>Table6[[#This Row],['[Formatted'] Shipment Dates]]-Table6[[#This Row],[Order Dates]]</f>
        <v>6</v>
      </c>
      <c r="J1809" t="str">
        <f>_xlfn.XLOOKUP(Table6[[#This Row],[Product ID]],Product[Product ID],Product[Product Name],"ERROR",0)</f>
        <v>Gnocchi di nonna Alice</v>
      </c>
      <c r="K1809" t="str">
        <f>_xlfn.XLOOKUP(Table6[[#This Row],[Product Name]],Product[Product Name],Product[Category],"ERROR",0)</f>
        <v xml:space="preserve">Grains/ Cereals </v>
      </c>
      <c r="L1809" t="str">
        <f>_xlfn.XLOOKUP(Table6[[#This Row],[Order ID]],Table5[OrderID],Table5[ShipmentMode],"Error",0)</f>
        <v>UPS</v>
      </c>
    </row>
    <row r="1810" spans="2:12">
      <c r="B1810">
        <v>1809</v>
      </c>
      <c r="C1810">
        <v>10945</v>
      </c>
      <c r="D1810" t="s">
        <v>684</v>
      </c>
      <c r="E1810">
        <v>20</v>
      </c>
      <c r="F1810" t="s">
        <v>1494</v>
      </c>
      <c r="G1810" s="1">
        <f>DATE(LEFT(Table6[[#This Row],[Shipment Date]],4), MID(Table6[[#This Row],[Shipment Date]],5,2), RIGHT(Table6[[#This Row],[Shipment Date]],2))</f>
        <v>42812</v>
      </c>
      <c r="H1810" s="9">
        <f>_xlfn.XLOOKUP(Table6[[#This Row],[Order ID]],Table5[OrderID],Table5[OrderDate],"Error",0)</f>
        <v>42806</v>
      </c>
      <c r="I1810" s="6">
        <f>Table6[[#This Row],['[Formatted'] Shipment Dates]]-Table6[[#This Row],[Order Dates]]</f>
        <v>6</v>
      </c>
      <c r="J1810" t="str">
        <f>_xlfn.XLOOKUP(Table6[[#This Row],[Product ID]],Product[Product ID],Product[Product Name],"ERROR",0)</f>
        <v>Konbu</v>
      </c>
      <c r="K1810" t="str">
        <f>_xlfn.XLOOKUP(Table6[[#This Row],[Product Name]],Product[Product Name],Product[Category],"ERROR",0)</f>
        <v>Seafood</v>
      </c>
      <c r="L1810" t="str">
        <f>_xlfn.XLOOKUP(Table6[[#This Row],[Order ID]],Table5[OrderID],Table5[ShipmentMode],"Error",0)</f>
        <v>DHL Express</v>
      </c>
    </row>
    <row r="1811" spans="2:12">
      <c r="B1811">
        <v>1810</v>
      </c>
      <c r="C1811">
        <v>10945</v>
      </c>
      <c r="D1811" t="s">
        <v>731</v>
      </c>
      <c r="E1811">
        <v>10</v>
      </c>
      <c r="F1811" t="s">
        <v>1500</v>
      </c>
      <c r="G1811" s="1">
        <f>DATE(LEFT(Table6[[#This Row],[Shipment Date]],4), MID(Table6[[#This Row],[Shipment Date]],5,2), RIGHT(Table6[[#This Row],[Shipment Date]],2))</f>
        <v>42813</v>
      </c>
      <c r="H1811" s="9">
        <f>_xlfn.XLOOKUP(Table6[[#This Row],[Order ID]],Table5[OrderID],Table5[OrderDate],"Error",0)</f>
        <v>42806</v>
      </c>
      <c r="I1811" s="6">
        <f>Table6[[#This Row],['[Formatted'] Shipment Dates]]-Table6[[#This Row],[Order Dates]]</f>
        <v>7</v>
      </c>
      <c r="J1811" t="str">
        <f>_xlfn.XLOOKUP(Table6[[#This Row],[Product ID]],Product[Product ID],Product[Product Name],"ERROR",0)</f>
        <v>Gorgonzola Telino</v>
      </c>
      <c r="K1811" t="str">
        <f>_xlfn.XLOOKUP(Table6[[#This Row],[Product Name]],Product[Product Name],Product[Category],"ERROR",0)</f>
        <v>Dairy Products</v>
      </c>
      <c r="L1811" t="str">
        <f>_xlfn.XLOOKUP(Table6[[#This Row],[Order ID]],Table5[OrderID],Table5[ShipmentMode],"Error",0)</f>
        <v>DHL Express</v>
      </c>
    </row>
    <row r="1812" spans="2:12">
      <c r="B1812">
        <v>1811</v>
      </c>
      <c r="C1812">
        <v>10946</v>
      </c>
      <c r="D1812" t="s">
        <v>677</v>
      </c>
      <c r="E1812">
        <v>25</v>
      </c>
      <c r="F1812" t="s">
        <v>1500</v>
      </c>
      <c r="G1812" s="1">
        <f>DATE(LEFT(Table6[[#This Row],[Shipment Date]],4), MID(Table6[[#This Row],[Shipment Date]],5,2), RIGHT(Table6[[#This Row],[Shipment Date]],2))</f>
        <v>42813</v>
      </c>
      <c r="H1812" s="9">
        <f>_xlfn.XLOOKUP(Table6[[#This Row],[Order ID]],Table5[OrderID],Table5[OrderDate],"Error",0)</f>
        <v>42806</v>
      </c>
      <c r="I1812" s="6">
        <f>Table6[[#This Row],['[Formatted'] Shipment Dates]]-Table6[[#This Row],[Order Dates]]</f>
        <v>7</v>
      </c>
      <c r="J1812" t="str">
        <f>_xlfn.XLOOKUP(Table6[[#This Row],[Product ID]],Product[Product ID],Product[Product Name],"ERROR",0)</f>
        <v>Ikura</v>
      </c>
      <c r="K1812" t="str">
        <f>_xlfn.XLOOKUP(Table6[[#This Row],[Product Name]],Product[Product Name],Product[Category],"ERROR",0)</f>
        <v>Seafood</v>
      </c>
      <c r="L1812" t="str">
        <f>_xlfn.XLOOKUP(Table6[[#This Row],[Order ID]],Table5[OrderID],Table5[ShipmentMode],"Error",0)</f>
        <v>DHL</v>
      </c>
    </row>
    <row r="1813" spans="2:12">
      <c r="B1813">
        <v>1812</v>
      </c>
      <c r="C1813">
        <v>10946</v>
      </c>
      <c r="D1813" t="s">
        <v>711</v>
      </c>
      <c r="E1813">
        <v>25</v>
      </c>
      <c r="F1813" t="s">
        <v>1500</v>
      </c>
      <c r="G1813" s="1">
        <f>DATE(LEFT(Table6[[#This Row],[Shipment Date]],4), MID(Table6[[#This Row],[Shipment Date]],5,2), RIGHT(Table6[[#This Row],[Shipment Date]],2))</f>
        <v>42813</v>
      </c>
      <c r="H1813" s="9">
        <f>_xlfn.XLOOKUP(Table6[[#This Row],[Order ID]],Table5[OrderID],Table5[OrderDate],"Error",0)</f>
        <v>42806</v>
      </c>
      <c r="I1813" s="6">
        <f>Table6[[#This Row],['[Formatted'] Shipment Dates]]-Table6[[#This Row],[Order Dates]]</f>
        <v>7</v>
      </c>
      <c r="J1813" t="str">
        <f>_xlfn.XLOOKUP(Table6[[#This Row],[Product ID]],Product[Product ID],Product[Product Name],"ERROR",0)</f>
        <v>Guaraná Fantástica</v>
      </c>
      <c r="K1813" t="str">
        <f>_xlfn.XLOOKUP(Table6[[#This Row],[Product Name]],Product[Product Name],Product[Category],"ERROR",0)</f>
        <v xml:space="preserve">Drinks </v>
      </c>
      <c r="L1813" t="str">
        <f>_xlfn.XLOOKUP(Table6[[#This Row],[Order ID]],Table5[OrderID],Table5[ShipmentMode],"Error",0)</f>
        <v>DHL</v>
      </c>
    </row>
    <row r="1814" spans="2:12">
      <c r="B1814">
        <v>1813</v>
      </c>
      <c r="C1814">
        <v>10946</v>
      </c>
      <c r="D1814" t="s">
        <v>850</v>
      </c>
      <c r="E1814">
        <v>40</v>
      </c>
      <c r="F1814" t="s">
        <v>1502</v>
      </c>
      <c r="G1814" s="1">
        <f>DATE(LEFT(Table6[[#This Row],[Shipment Date]],4), MID(Table6[[#This Row],[Shipment Date]],5,2), RIGHT(Table6[[#This Row],[Shipment Date]],2))</f>
        <v>42810</v>
      </c>
      <c r="H1814" s="9">
        <f>_xlfn.XLOOKUP(Table6[[#This Row],[Order ID]],Table5[OrderID],Table5[OrderDate],"Error",0)</f>
        <v>42806</v>
      </c>
      <c r="I1814" s="6">
        <f>Table6[[#This Row],['[Formatted'] Shipment Dates]]-Table6[[#This Row],[Order Dates]]</f>
        <v>4</v>
      </c>
      <c r="J1814" t="str">
        <f>_xlfn.XLOOKUP(Table6[[#This Row],[Product ID]],Product[Product ID],Product[Product Name],"ERROR",0)</f>
        <v>Original Frankfurter grüne Soße</v>
      </c>
      <c r="K1814" t="str">
        <f>_xlfn.XLOOKUP(Table6[[#This Row],[Product Name]],Product[Product Name],Product[Category],"ERROR",0)</f>
        <v>Condiments</v>
      </c>
      <c r="L1814" t="str">
        <f>_xlfn.XLOOKUP(Table6[[#This Row],[Order ID]],Table5[OrderID],Table5[ShipmentMode],"Error",0)</f>
        <v>DHL</v>
      </c>
    </row>
    <row r="1815" spans="2:12">
      <c r="B1815">
        <v>1814</v>
      </c>
      <c r="C1815">
        <v>10947</v>
      </c>
      <c r="D1815" t="s">
        <v>804</v>
      </c>
      <c r="E1815">
        <v>4</v>
      </c>
      <c r="F1815" t="s">
        <v>1500</v>
      </c>
      <c r="G1815" s="1">
        <f>DATE(LEFT(Table6[[#This Row],[Shipment Date]],4), MID(Table6[[#This Row],[Shipment Date]],5,2), RIGHT(Table6[[#This Row],[Shipment Date]],2))</f>
        <v>42813</v>
      </c>
      <c r="H1815" s="9">
        <f>_xlfn.XLOOKUP(Table6[[#This Row],[Order ID]],Table5[OrderID],Table5[OrderDate],"Error",0)</f>
        <v>42807</v>
      </c>
      <c r="I1815" s="6">
        <f>Table6[[#This Row],['[Formatted'] Shipment Dates]]-Table6[[#This Row],[Order Dates]]</f>
        <v>6</v>
      </c>
      <c r="J1815" t="str">
        <f>_xlfn.XLOOKUP(Table6[[#This Row],[Product ID]],Product[Product ID],Product[Product Name],"ERROR",0)</f>
        <v>Raclette Courdavault</v>
      </c>
      <c r="K1815" t="str">
        <f>_xlfn.XLOOKUP(Table6[[#This Row],[Product Name]],Product[Product Name],Product[Category],"ERROR",0)</f>
        <v>Dairy Products</v>
      </c>
      <c r="L1815" t="str">
        <f>_xlfn.XLOOKUP(Table6[[#This Row],[Order ID]],Table5[OrderID],Table5[ShipmentMode],"Error",0)</f>
        <v>DHL</v>
      </c>
    </row>
    <row r="1816" spans="2:12">
      <c r="B1816">
        <v>1815</v>
      </c>
      <c r="C1816">
        <v>10948</v>
      </c>
      <c r="D1816" t="s">
        <v>781</v>
      </c>
      <c r="E1816">
        <v>9</v>
      </c>
      <c r="F1816" t="s">
        <v>1500</v>
      </c>
      <c r="G1816" s="1">
        <f>DATE(LEFT(Table6[[#This Row],[Shipment Date]],4), MID(Table6[[#This Row],[Shipment Date]],5,2), RIGHT(Table6[[#This Row],[Shipment Date]],2))</f>
        <v>42813</v>
      </c>
      <c r="H1816" s="9">
        <f>_xlfn.XLOOKUP(Table6[[#This Row],[Order ID]],Table5[OrderID],Table5[OrderDate],"Error",0)</f>
        <v>42807</v>
      </c>
      <c r="I1816" s="6">
        <f>Table6[[#This Row],['[Formatted'] Shipment Dates]]-Table6[[#This Row],[Order Dates]]</f>
        <v>6</v>
      </c>
      <c r="J1816" t="str">
        <f>_xlfn.XLOOKUP(Table6[[#This Row],[Product ID]],Product[Product ID],Product[Product Name],"ERROR",0)</f>
        <v>Valkoinen suklaa</v>
      </c>
      <c r="K1816" t="str">
        <f>_xlfn.XLOOKUP(Table6[[#This Row],[Product Name]],Product[Product Name],Product[Category],"ERROR",0)</f>
        <v>Desserts</v>
      </c>
      <c r="L1816" t="str">
        <f>_xlfn.XLOOKUP(Table6[[#This Row],[Order ID]],Table5[OrderID],Table5[ShipmentMode],"Error",0)</f>
        <v>UPS</v>
      </c>
    </row>
    <row r="1817" spans="2:12">
      <c r="B1817">
        <v>1816</v>
      </c>
      <c r="C1817">
        <v>10948</v>
      </c>
      <c r="D1817" t="s">
        <v>784</v>
      </c>
      <c r="E1817">
        <v>40</v>
      </c>
      <c r="F1817" t="s">
        <v>1500</v>
      </c>
      <c r="G1817" s="1">
        <f>DATE(LEFT(Table6[[#This Row],[Shipment Date]],4), MID(Table6[[#This Row],[Shipment Date]],5,2), RIGHT(Table6[[#This Row],[Shipment Date]],2))</f>
        <v>42813</v>
      </c>
      <c r="H1817" s="9">
        <f>_xlfn.XLOOKUP(Table6[[#This Row],[Order ID]],Table5[OrderID],Table5[OrderDate],"Error",0)</f>
        <v>42807</v>
      </c>
      <c r="I1817" s="6">
        <f>Table6[[#This Row],['[Formatted'] Shipment Dates]]-Table6[[#This Row],[Order Dates]]</f>
        <v>6</v>
      </c>
      <c r="J1817" t="str">
        <f>_xlfn.XLOOKUP(Table6[[#This Row],[Product ID]],Product[Product ID],Product[Product Name],"ERROR",0)</f>
        <v>Manjimup Dried Apples</v>
      </c>
      <c r="K1817" t="str">
        <f>_xlfn.XLOOKUP(Table6[[#This Row],[Product Name]],Product[Product Name],Product[Category],"ERROR",0)</f>
        <v xml:space="preserve">Produce </v>
      </c>
      <c r="L1817" t="str">
        <f>_xlfn.XLOOKUP(Table6[[#This Row],[Order ID]],Table5[OrderID],Table5[ShipmentMode],"Error",0)</f>
        <v>UPS</v>
      </c>
    </row>
    <row r="1818" spans="2:12">
      <c r="B1818">
        <v>1817</v>
      </c>
      <c r="C1818">
        <v>10948</v>
      </c>
      <c r="D1818" t="s">
        <v>794</v>
      </c>
      <c r="E1818">
        <v>4</v>
      </c>
      <c r="F1818" t="s">
        <v>1505</v>
      </c>
      <c r="G1818" s="1">
        <f>DATE(LEFT(Table6[[#This Row],[Shipment Date]],4), MID(Table6[[#This Row],[Shipment Date]],5,2), RIGHT(Table6[[#This Row],[Shipment Date]],2))</f>
        <v>42811</v>
      </c>
      <c r="H1818" s="9">
        <f>_xlfn.XLOOKUP(Table6[[#This Row],[Order ID]],Table5[OrderID],Table5[OrderDate],"Error",0)</f>
        <v>42807</v>
      </c>
      <c r="I1818" s="6">
        <f>Table6[[#This Row],['[Formatted'] Shipment Dates]]-Table6[[#This Row],[Order Dates]]</f>
        <v>4</v>
      </c>
      <c r="J1818" t="str">
        <f>_xlfn.XLOOKUP(Table6[[#This Row],[Product ID]],Product[Product ID],Product[Product Name],"ERROR",0)</f>
        <v>Pâté chinois</v>
      </c>
      <c r="K1818" t="str">
        <f>_xlfn.XLOOKUP(Table6[[#This Row],[Product Name]],Product[Product Name],Product[Category],"ERROR",0)</f>
        <v>Meat/ Poultry</v>
      </c>
      <c r="L1818" t="str">
        <f>_xlfn.XLOOKUP(Table6[[#This Row],[Order ID]],Table5[OrderID],Table5[ShipmentMode],"Error",0)</f>
        <v>UPS</v>
      </c>
    </row>
    <row r="1819" spans="2:12">
      <c r="B1819">
        <v>1818</v>
      </c>
      <c r="C1819">
        <v>10949</v>
      </c>
      <c r="D1819" t="s">
        <v>666</v>
      </c>
      <c r="E1819">
        <v>12</v>
      </c>
      <c r="F1819" t="s">
        <v>1505</v>
      </c>
      <c r="G1819" s="1">
        <f>DATE(LEFT(Table6[[#This Row],[Shipment Date]],4), MID(Table6[[#This Row],[Shipment Date]],5,2), RIGHT(Table6[[#This Row],[Shipment Date]],2))</f>
        <v>42811</v>
      </c>
      <c r="H1819" s="9">
        <f>_xlfn.XLOOKUP(Table6[[#This Row],[Order ID]],Table5[OrderID],Table5[OrderDate],"Error",0)</f>
        <v>42807</v>
      </c>
      <c r="I1819" s="6">
        <f>Table6[[#This Row],['[Formatted'] Shipment Dates]]-Table6[[#This Row],[Order Dates]]</f>
        <v>4</v>
      </c>
      <c r="J1819" t="str">
        <f>_xlfn.XLOOKUP(Table6[[#This Row],[Product ID]],Product[Product ID],Product[Product Name],"ERROR",0)</f>
        <v>Grandma's Boysenberry Spread</v>
      </c>
      <c r="K1819" t="str">
        <f>_xlfn.XLOOKUP(Table6[[#This Row],[Product Name]],Product[Product Name],Product[Category],"ERROR",0)</f>
        <v>Condiments</v>
      </c>
      <c r="L1819" t="str">
        <f>_xlfn.XLOOKUP(Table6[[#This Row],[Order ID]],Table5[OrderID],Table5[ShipmentMode],"Error",0)</f>
        <v>UPS</v>
      </c>
    </row>
    <row r="1820" spans="2:12">
      <c r="B1820">
        <v>1819</v>
      </c>
      <c r="C1820">
        <v>10949</v>
      </c>
      <c r="D1820" t="s">
        <v>677</v>
      </c>
      <c r="E1820">
        <v>30</v>
      </c>
      <c r="F1820" t="s">
        <v>1505</v>
      </c>
      <c r="G1820" s="1">
        <f>DATE(LEFT(Table6[[#This Row],[Shipment Date]],4), MID(Table6[[#This Row],[Shipment Date]],5,2), RIGHT(Table6[[#This Row],[Shipment Date]],2))</f>
        <v>42811</v>
      </c>
      <c r="H1820" s="9">
        <f>_xlfn.XLOOKUP(Table6[[#This Row],[Order ID]],Table5[OrderID],Table5[OrderDate],"Error",0)</f>
        <v>42807</v>
      </c>
      <c r="I1820" s="6">
        <f>Table6[[#This Row],['[Formatted'] Shipment Dates]]-Table6[[#This Row],[Order Dates]]</f>
        <v>4</v>
      </c>
      <c r="J1820" t="str">
        <f>_xlfn.XLOOKUP(Table6[[#This Row],[Product ID]],Product[Product ID],Product[Product Name],"ERROR",0)</f>
        <v>Ikura</v>
      </c>
      <c r="K1820" t="str">
        <f>_xlfn.XLOOKUP(Table6[[#This Row],[Product Name]],Product[Product Name],Product[Category],"ERROR",0)</f>
        <v>Seafood</v>
      </c>
      <c r="L1820" t="str">
        <f>_xlfn.XLOOKUP(Table6[[#This Row],[Order ID]],Table5[OrderID],Table5[ShipmentMode],"Error",0)</f>
        <v>UPS</v>
      </c>
    </row>
    <row r="1821" spans="2:12">
      <c r="B1821">
        <v>1820</v>
      </c>
      <c r="C1821">
        <v>10949</v>
      </c>
      <c r="D1821" t="s">
        <v>694</v>
      </c>
      <c r="E1821">
        <v>6</v>
      </c>
      <c r="F1821" t="s">
        <v>1505</v>
      </c>
      <c r="G1821" s="1">
        <f>DATE(LEFT(Table6[[#This Row],[Shipment Date]],4), MID(Table6[[#This Row],[Shipment Date]],5,2), RIGHT(Table6[[#This Row],[Shipment Date]],2))</f>
        <v>42811</v>
      </c>
      <c r="H1821" s="9">
        <f>_xlfn.XLOOKUP(Table6[[#This Row],[Order ID]],Table5[OrderID],Table5[OrderDate],"Error",0)</f>
        <v>42807</v>
      </c>
      <c r="I1821" s="6">
        <f>Table6[[#This Row],['[Formatted'] Shipment Dates]]-Table6[[#This Row],[Order Dates]]</f>
        <v>4</v>
      </c>
      <c r="J1821" t="str">
        <f>_xlfn.XLOOKUP(Table6[[#This Row],[Product ID]],Product[Product ID],Product[Product Name],"ERROR",0)</f>
        <v>Alice Mutton</v>
      </c>
      <c r="K1821" t="str">
        <f>_xlfn.XLOOKUP(Table6[[#This Row],[Product Name]],Product[Product Name],Product[Category],"ERROR",0)</f>
        <v>Meat/ Poultry</v>
      </c>
      <c r="L1821" t="str">
        <f>_xlfn.XLOOKUP(Table6[[#This Row],[Order ID]],Table5[OrderID],Table5[ShipmentMode],"Error",0)</f>
        <v>UPS</v>
      </c>
    </row>
    <row r="1822" spans="2:12">
      <c r="B1822">
        <v>1821</v>
      </c>
      <c r="C1822">
        <v>10949</v>
      </c>
      <c r="D1822" t="s">
        <v>813</v>
      </c>
      <c r="E1822">
        <v>60</v>
      </c>
      <c r="F1822" t="s">
        <v>1503</v>
      </c>
      <c r="G1822" s="1">
        <f>DATE(LEFT(Table6[[#This Row],[Shipment Date]],4), MID(Table6[[#This Row],[Shipment Date]],5,2), RIGHT(Table6[[#This Row],[Shipment Date]],2))</f>
        <v>42817</v>
      </c>
      <c r="H1822" s="9">
        <f>_xlfn.XLOOKUP(Table6[[#This Row],[Order ID]],Table5[OrderID],Table5[OrderDate],"Error",0)</f>
        <v>42807</v>
      </c>
      <c r="I1822" s="6">
        <f>Table6[[#This Row],['[Formatted'] Shipment Dates]]-Table6[[#This Row],[Order Dates]]</f>
        <v>10</v>
      </c>
      <c r="J1822" t="str">
        <f>_xlfn.XLOOKUP(Table6[[#This Row],[Product ID]],Product[Product ID],Product[Product Name],"ERROR",0)</f>
        <v>Tarte au sucre</v>
      </c>
      <c r="K1822" t="str">
        <f>_xlfn.XLOOKUP(Table6[[#This Row],[Product Name]],Product[Product Name],Product[Category],"ERROR",0)</f>
        <v>Desserts</v>
      </c>
      <c r="L1822" t="str">
        <f>_xlfn.XLOOKUP(Table6[[#This Row],[Order ID]],Table5[OrderID],Table5[ShipmentMode],"Error",0)</f>
        <v>UPS</v>
      </c>
    </row>
    <row r="1823" spans="2:12">
      <c r="B1823">
        <v>1822</v>
      </c>
      <c r="C1823">
        <v>10950</v>
      </c>
      <c r="D1823" t="s">
        <v>660</v>
      </c>
      <c r="E1823">
        <v>5</v>
      </c>
      <c r="F1823" t="s">
        <v>1506</v>
      </c>
      <c r="G1823" s="1">
        <f>DATE(LEFT(Table6[[#This Row],[Shipment Date]],4), MID(Table6[[#This Row],[Shipment Date]],5,2), RIGHT(Table6[[#This Row],[Shipment Date]],2))</f>
        <v>42832</v>
      </c>
      <c r="H1823" s="9">
        <f>_xlfn.XLOOKUP(Table6[[#This Row],[Order ID]],Table5[OrderID],Table5[OrderDate],"Error",0)</f>
        <v>42810</v>
      </c>
      <c r="I1823" s="6">
        <f>Table6[[#This Row],['[Formatted'] Shipment Dates]]-Table6[[#This Row],[Order Dates]]</f>
        <v>22</v>
      </c>
      <c r="J1823" t="str">
        <f>_xlfn.XLOOKUP(Table6[[#This Row],[Product ID]],Product[Product ID],Product[Product Name],"ERROR",0)</f>
        <v>Chef Anton's Cajun Seasoning</v>
      </c>
      <c r="K1823" t="str">
        <f>_xlfn.XLOOKUP(Table6[[#This Row],[Product Name]],Product[Product Name],Product[Category],"ERROR",0)</f>
        <v>Condiments</v>
      </c>
      <c r="L1823" t="str">
        <f>_xlfn.XLOOKUP(Table6[[#This Row],[Order ID]],Table5[OrderID],Table5[ShipmentMode],"Error",0)</f>
        <v>DHL</v>
      </c>
    </row>
    <row r="1824" spans="2:12">
      <c r="B1824">
        <v>1823</v>
      </c>
      <c r="C1824">
        <v>10951</v>
      </c>
      <c r="D1824" t="s">
        <v>736</v>
      </c>
      <c r="E1824">
        <v>15</v>
      </c>
      <c r="F1824" t="s">
        <v>1506</v>
      </c>
      <c r="G1824" s="1">
        <f>DATE(LEFT(Table6[[#This Row],[Shipment Date]],4), MID(Table6[[#This Row],[Shipment Date]],5,2), RIGHT(Table6[[#This Row],[Shipment Date]],2))</f>
        <v>42832</v>
      </c>
      <c r="H1824" s="9">
        <f>_xlfn.XLOOKUP(Table6[[#This Row],[Order ID]],Table5[OrderID],Table5[OrderDate],"Error",0)</f>
        <v>42810</v>
      </c>
      <c r="I1824" s="6">
        <f>Table6[[#This Row],['[Formatted'] Shipment Dates]]-Table6[[#This Row],[Order Dates]]</f>
        <v>22</v>
      </c>
      <c r="J1824" t="str">
        <f>_xlfn.XLOOKUP(Table6[[#This Row],[Product ID]],Product[Product ID],Product[Product Name],"ERROR",0)</f>
        <v>Geitost</v>
      </c>
      <c r="K1824" t="str">
        <f>_xlfn.XLOOKUP(Table6[[#This Row],[Product Name]],Product[Product Name],Product[Category],"ERROR",0)</f>
        <v>Dairy Products</v>
      </c>
      <c r="L1824" t="str">
        <f>_xlfn.XLOOKUP(Table6[[#This Row],[Order ID]],Table5[OrderID],Table5[ShipmentMode],"Error",0)</f>
        <v>DHL</v>
      </c>
    </row>
    <row r="1825" spans="2:12">
      <c r="B1825">
        <v>1824</v>
      </c>
      <c r="C1825">
        <v>10951</v>
      </c>
      <c r="D1825" t="s">
        <v>757</v>
      </c>
      <c r="E1825">
        <v>6</v>
      </c>
      <c r="F1825" t="s">
        <v>1506</v>
      </c>
      <c r="G1825" s="1">
        <f>DATE(LEFT(Table6[[#This Row],[Shipment Date]],4), MID(Table6[[#This Row],[Shipment Date]],5,2), RIGHT(Table6[[#This Row],[Shipment Date]],2))</f>
        <v>42832</v>
      </c>
      <c r="H1825" s="9">
        <f>_xlfn.XLOOKUP(Table6[[#This Row],[Order ID]],Table5[OrderID],Table5[OrderDate],"Error",0)</f>
        <v>42810</v>
      </c>
      <c r="I1825" s="6">
        <f>Table6[[#This Row],['[Formatted'] Shipment Dates]]-Table6[[#This Row],[Order Dates]]</f>
        <v>22</v>
      </c>
      <c r="J1825" t="str">
        <f>_xlfn.XLOOKUP(Table6[[#This Row],[Product ID]],Product[Product ID],Product[Product Name],"ERROR",0)</f>
        <v>Jack's New England Clam Chowder</v>
      </c>
      <c r="K1825" t="str">
        <f>_xlfn.XLOOKUP(Table6[[#This Row],[Product Name]],Product[Product Name],Product[Category],"ERROR",0)</f>
        <v>Seafood</v>
      </c>
      <c r="L1825" t="str">
        <f>_xlfn.XLOOKUP(Table6[[#This Row],[Order ID]],Table5[OrderID],Table5[ShipmentMode],"Error",0)</f>
        <v>DHL</v>
      </c>
    </row>
    <row r="1826" spans="2:12">
      <c r="B1826">
        <v>1825</v>
      </c>
      <c r="C1826">
        <v>10951</v>
      </c>
      <c r="D1826" t="s">
        <v>845</v>
      </c>
      <c r="E1826">
        <v>50</v>
      </c>
      <c r="F1826" t="s">
        <v>1501</v>
      </c>
      <c r="G1826" s="1">
        <f>DATE(LEFT(Table6[[#This Row],[Shipment Date]],4), MID(Table6[[#This Row],[Shipment Date]],5,2), RIGHT(Table6[[#This Row],[Shipment Date]],2))</f>
        <v>42818</v>
      </c>
      <c r="H1826" s="9">
        <f>_xlfn.XLOOKUP(Table6[[#This Row],[Order ID]],Table5[OrderID],Table5[OrderDate],"Error",0)</f>
        <v>42810</v>
      </c>
      <c r="I1826" s="6">
        <f>Table6[[#This Row],['[Formatted'] Shipment Dates]]-Table6[[#This Row],[Order Dates]]</f>
        <v>8</v>
      </c>
      <c r="J1826" t="str">
        <f>_xlfn.XLOOKUP(Table6[[#This Row],[Product ID]],Product[Product ID],Product[Product Name],"ERROR",0)</f>
        <v>Rhönbräu Klosterbier</v>
      </c>
      <c r="K1826" t="str">
        <f>_xlfn.XLOOKUP(Table6[[#This Row],[Product Name]],Product[Product Name],Product[Category],"ERROR",0)</f>
        <v xml:space="preserve">Drinks </v>
      </c>
      <c r="L1826" t="str">
        <f>_xlfn.XLOOKUP(Table6[[#This Row],[Order ID]],Table5[OrderID],Table5[ShipmentMode],"Error",0)</f>
        <v>DHL</v>
      </c>
    </row>
    <row r="1827" spans="2:12">
      <c r="B1827">
        <v>1826</v>
      </c>
      <c r="C1827">
        <v>10952</v>
      </c>
      <c r="D1827" t="s">
        <v>666</v>
      </c>
      <c r="E1827">
        <v>16</v>
      </c>
      <c r="F1827" t="s">
        <v>1501</v>
      </c>
      <c r="G1827" s="1">
        <f>DATE(LEFT(Table6[[#This Row],[Shipment Date]],4), MID(Table6[[#This Row],[Shipment Date]],5,2), RIGHT(Table6[[#This Row],[Shipment Date]],2))</f>
        <v>42818</v>
      </c>
      <c r="H1827" s="9">
        <f>_xlfn.XLOOKUP(Table6[[#This Row],[Order ID]],Table5[OrderID],Table5[OrderDate],"Error",0)</f>
        <v>42810</v>
      </c>
      <c r="I1827" s="6">
        <f>Table6[[#This Row],['[Formatted'] Shipment Dates]]-Table6[[#This Row],[Order Dates]]</f>
        <v>8</v>
      </c>
      <c r="J1827" t="str">
        <f>_xlfn.XLOOKUP(Table6[[#This Row],[Product ID]],Product[Product ID],Product[Product Name],"ERROR",0)</f>
        <v>Grandma's Boysenberry Spread</v>
      </c>
      <c r="K1827" t="str">
        <f>_xlfn.XLOOKUP(Table6[[#This Row],[Product Name]],Product[Product Name],Product[Category],"ERROR",0)</f>
        <v>Condiments</v>
      </c>
      <c r="L1827" t="str">
        <f>_xlfn.XLOOKUP(Table6[[#This Row],[Order ID]],Table5[OrderID],Table5[ShipmentMode],"Error",0)</f>
        <v>DHL Express</v>
      </c>
    </row>
    <row r="1828" spans="2:12">
      <c r="B1828">
        <v>1827</v>
      </c>
      <c r="C1828">
        <v>10952</v>
      </c>
      <c r="D1828" t="s">
        <v>723</v>
      </c>
      <c r="E1828">
        <v>2</v>
      </c>
      <c r="F1828" t="s">
        <v>1507</v>
      </c>
      <c r="G1828" s="1">
        <f>DATE(LEFT(Table6[[#This Row],[Shipment Date]],4), MID(Table6[[#This Row],[Shipment Date]],5,2), RIGHT(Table6[[#This Row],[Shipment Date]],2))</f>
        <v>42819</v>
      </c>
      <c r="H1828" s="9">
        <f>_xlfn.XLOOKUP(Table6[[#This Row],[Order ID]],Table5[OrderID],Table5[OrderDate],"Error",0)</f>
        <v>42810</v>
      </c>
      <c r="I1828" s="6">
        <f>Table6[[#This Row],['[Formatted'] Shipment Dates]]-Table6[[#This Row],[Order Dates]]</f>
        <v>9</v>
      </c>
      <c r="J1828" t="str">
        <f>_xlfn.XLOOKUP(Table6[[#This Row],[Product ID]],Product[Product ID],Product[Product Name],"ERROR",0)</f>
        <v>Rössle Sauerkraut</v>
      </c>
      <c r="K1828" t="str">
        <f>_xlfn.XLOOKUP(Table6[[#This Row],[Product Name]],Product[Product Name],Product[Category],"ERROR",0)</f>
        <v xml:space="preserve">Produce </v>
      </c>
      <c r="L1828" t="str">
        <f>_xlfn.XLOOKUP(Table6[[#This Row],[Order ID]],Table5[OrderID],Table5[ShipmentMode],"Error",0)</f>
        <v>DHL Express</v>
      </c>
    </row>
    <row r="1829" spans="2:12">
      <c r="B1829">
        <v>1828</v>
      </c>
      <c r="C1829">
        <v>10953</v>
      </c>
      <c r="D1829" t="s">
        <v>701</v>
      </c>
      <c r="E1829">
        <v>50</v>
      </c>
      <c r="F1829" t="s">
        <v>1507</v>
      </c>
      <c r="G1829" s="1">
        <f>DATE(LEFT(Table6[[#This Row],[Shipment Date]],4), MID(Table6[[#This Row],[Shipment Date]],5,2), RIGHT(Table6[[#This Row],[Shipment Date]],2))</f>
        <v>42819</v>
      </c>
      <c r="H1829" s="9">
        <f>_xlfn.XLOOKUP(Table6[[#This Row],[Order ID]],Table5[OrderID],Table5[OrderDate],"Error",0)</f>
        <v>42810</v>
      </c>
      <c r="I1829" s="6">
        <f>Table6[[#This Row],['[Formatted'] Shipment Dates]]-Table6[[#This Row],[Order Dates]]</f>
        <v>9</v>
      </c>
      <c r="J1829" t="str">
        <f>_xlfn.XLOOKUP(Table6[[#This Row],[Product ID]],Product[Product ID],Product[Product Name],"ERROR",0)</f>
        <v>Sir Rodney's Marmalade</v>
      </c>
      <c r="K1829" t="str">
        <f>_xlfn.XLOOKUP(Table6[[#This Row],[Product Name]],Product[Product Name],Product[Category],"ERROR",0)</f>
        <v>Desserts</v>
      </c>
      <c r="L1829" t="str">
        <f>_xlfn.XLOOKUP(Table6[[#This Row],[Order ID]],Table5[OrderID],Table5[ShipmentMode],"Error",0)</f>
        <v>DHL</v>
      </c>
    </row>
    <row r="1830" spans="2:12">
      <c r="B1830">
        <v>1829</v>
      </c>
      <c r="C1830">
        <v>10953</v>
      </c>
      <c r="D1830" t="s">
        <v>731</v>
      </c>
      <c r="E1830">
        <v>50</v>
      </c>
      <c r="F1830" t="s">
        <v>1504</v>
      </c>
      <c r="G1830" s="1">
        <f>DATE(LEFT(Table6[[#This Row],[Shipment Date]],4), MID(Table6[[#This Row],[Shipment Date]],5,2), RIGHT(Table6[[#This Row],[Shipment Date]],2))</f>
        <v>42814</v>
      </c>
      <c r="H1830" s="9">
        <f>_xlfn.XLOOKUP(Table6[[#This Row],[Order ID]],Table5[OrderID],Table5[OrderDate],"Error",0)</f>
        <v>42810</v>
      </c>
      <c r="I1830" s="6">
        <f>Table6[[#This Row],['[Formatted'] Shipment Dates]]-Table6[[#This Row],[Order Dates]]</f>
        <v>4</v>
      </c>
      <c r="J1830" t="str">
        <f>_xlfn.XLOOKUP(Table6[[#This Row],[Product ID]],Product[Product ID],Product[Product Name],"ERROR",0)</f>
        <v>Gorgonzola Telino</v>
      </c>
      <c r="K1830" t="str">
        <f>_xlfn.XLOOKUP(Table6[[#This Row],[Product Name]],Product[Product Name],Product[Category],"ERROR",0)</f>
        <v>Dairy Products</v>
      </c>
      <c r="L1830" t="str">
        <f>_xlfn.XLOOKUP(Table6[[#This Row],[Order ID]],Table5[OrderID],Table5[ShipmentMode],"Error",0)</f>
        <v>DHL</v>
      </c>
    </row>
    <row r="1831" spans="2:12">
      <c r="B1831">
        <v>1830</v>
      </c>
      <c r="C1831">
        <v>10954</v>
      </c>
      <c r="D1831" t="s">
        <v>691</v>
      </c>
      <c r="E1831">
        <v>28</v>
      </c>
      <c r="F1831" t="s">
        <v>1504</v>
      </c>
      <c r="G1831" s="1">
        <f>DATE(LEFT(Table6[[#This Row],[Shipment Date]],4), MID(Table6[[#This Row],[Shipment Date]],5,2), RIGHT(Table6[[#This Row],[Shipment Date]],2))</f>
        <v>42814</v>
      </c>
      <c r="H1831" s="9">
        <f>_xlfn.XLOOKUP(Table6[[#This Row],[Order ID]],Table5[OrderID],Table5[OrderDate],"Error",0)</f>
        <v>42811</v>
      </c>
      <c r="I1831" s="6">
        <f>Table6[[#This Row],['[Formatted'] Shipment Dates]]-Table6[[#This Row],[Order Dates]]</f>
        <v>3</v>
      </c>
      <c r="J1831" t="str">
        <f>_xlfn.XLOOKUP(Table6[[#This Row],[Product ID]],Product[Product ID],Product[Product Name],"ERROR",0)</f>
        <v>Pavlova</v>
      </c>
      <c r="K1831" t="str">
        <f>_xlfn.XLOOKUP(Table6[[#This Row],[Product Name]],Product[Product Name],Product[Category],"ERROR",0)</f>
        <v>Desserts</v>
      </c>
      <c r="L1831" t="str">
        <f>_xlfn.XLOOKUP(Table6[[#This Row],[Order ID]],Table5[OrderID],Table5[ShipmentMode],"Error",0)</f>
        <v>DHL Express</v>
      </c>
    </row>
    <row r="1832" spans="2:12">
      <c r="B1832">
        <v>1831</v>
      </c>
      <c r="C1832">
        <v>10954</v>
      </c>
      <c r="D1832" t="s">
        <v>731</v>
      </c>
      <c r="E1832">
        <v>25</v>
      </c>
      <c r="F1832" t="s">
        <v>1504</v>
      </c>
      <c r="G1832" s="1">
        <f>DATE(LEFT(Table6[[#This Row],[Shipment Date]],4), MID(Table6[[#This Row],[Shipment Date]],5,2), RIGHT(Table6[[#This Row],[Shipment Date]],2))</f>
        <v>42814</v>
      </c>
      <c r="H1832" s="9">
        <f>_xlfn.XLOOKUP(Table6[[#This Row],[Order ID]],Table5[OrderID],Table5[OrderDate],"Error",0)</f>
        <v>42811</v>
      </c>
      <c r="I1832" s="6">
        <f>Table6[[#This Row],['[Formatted'] Shipment Dates]]-Table6[[#This Row],[Order Dates]]</f>
        <v>3</v>
      </c>
      <c r="J1832" t="str">
        <f>_xlfn.XLOOKUP(Table6[[#This Row],[Product ID]],Product[Product ID],Product[Product Name],"ERROR",0)</f>
        <v>Gorgonzola Telino</v>
      </c>
      <c r="K1832" t="str">
        <f>_xlfn.XLOOKUP(Table6[[#This Row],[Product Name]],Product[Product Name],Product[Category],"ERROR",0)</f>
        <v>Dairy Products</v>
      </c>
      <c r="L1832" t="str">
        <f>_xlfn.XLOOKUP(Table6[[#This Row],[Order ID]],Table5[OrderID],Table5[ShipmentMode],"Error",0)</f>
        <v>DHL Express</v>
      </c>
    </row>
    <row r="1833" spans="2:12">
      <c r="B1833">
        <v>1832</v>
      </c>
      <c r="C1833">
        <v>10954</v>
      </c>
      <c r="D1833" t="s">
        <v>767</v>
      </c>
      <c r="E1833">
        <v>30</v>
      </c>
      <c r="F1833" t="s">
        <v>1504</v>
      </c>
      <c r="G1833" s="1">
        <f>DATE(LEFT(Table6[[#This Row],[Shipment Date]],4), MID(Table6[[#This Row],[Shipment Date]],5,2), RIGHT(Table6[[#This Row],[Shipment Date]],2))</f>
        <v>42814</v>
      </c>
      <c r="H1833" s="9">
        <f>_xlfn.XLOOKUP(Table6[[#This Row],[Order ID]],Table5[OrderID],Table5[OrderDate],"Error",0)</f>
        <v>42811</v>
      </c>
      <c r="I1833" s="6">
        <f>Table6[[#This Row],['[Formatted'] Shipment Dates]]-Table6[[#This Row],[Order Dates]]</f>
        <v>3</v>
      </c>
      <c r="J1833" t="str">
        <f>_xlfn.XLOOKUP(Table6[[#This Row],[Product ID]],Product[Product ID],Product[Product Name],"ERROR",0)</f>
        <v>Rogede sild</v>
      </c>
      <c r="K1833" t="str">
        <f>_xlfn.XLOOKUP(Table6[[#This Row],[Product Name]],Product[Product Name],Product[Category],"ERROR",0)</f>
        <v>Seafood</v>
      </c>
      <c r="L1833" t="str">
        <f>_xlfn.XLOOKUP(Table6[[#This Row],[Order ID]],Table5[OrderID],Table5[ShipmentMode],"Error",0)</f>
        <v>DHL Express</v>
      </c>
    </row>
    <row r="1834" spans="2:12">
      <c r="B1834">
        <v>1833</v>
      </c>
      <c r="C1834">
        <v>10954</v>
      </c>
      <c r="D1834" t="s">
        <v>808</v>
      </c>
      <c r="E1834">
        <v>24</v>
      </c>
      <c r="F1834" t="s">
        <v>1504</v>
      </c>
      <c r="G1834" s="1">
        <f>DATE(LEFT(Table6[[#This Row],[Shipment Date]],4), MID(Table6[[#This Row],[Shipment Date]],5,2), RIGHT(Table6[[#This Row],[Shipment Date]],2))</f>
        <v>42814</v>
      </c>
      <c r="H1834" s="9">
        <f>_xlfn.XLOOKUP(Table6[[#This Row],[Order ID]],Table5[OrderID],Table5[OrderDate],"Error",0)</f>
        <v>42811</v>
      </c>
      <c r="I1834" s="6">
        <f>Table6[[#This Row],['[Formatted'] Shipment Dates]]-Table6[[#This Row],[Order Dates]]</f>
        <v>3</v>
      </c>
      <c r="J1834" t="str">
        <f>_xlfn.XLOOKUP(Table6[[#This Row],[Product ID]],Product[Product ID],Product[Product Name],"ERROR",0)</f>
        <v>Camembert Pierrot</v>
      </c>
      <c r="K1834" t="str">
        <f>_xlfn.XLOOKUP(Table6[[#This Row],[Product Name]],Product[Product Name],Product[Category],"ERROR",0)</f>
        <v>Dairy Products</v>
      </c>
      <c r="L1834" t="str">
        <f>_xlfn.XLOOKUP(Table6[[#This Row],[Order ID]],Table5[OrderID],Table5[ShipmentMode],"Error",0)</f>
        <v>DHL Express</v>
      </c>
    </row>
    <row r="1835" spans="2:12">
      <c r="B1835">
        <v>1834</v>
      </c>
      <c r="C1835">
        <v>10955</v>
      </c>
      <c r="D1835" t="s">
        <v>845</v>
      </c>
      <c r="E1835">
        <v>12</v>
      </c>
      <c r="F1835" t="s">
        <v>1504</v>
      </c>
      <c r="G1835" s="1">
        <f>DATE(LEFT(Table6[[#This Row],[Shipment Date]],4), MID(Table6[[#This Row],[Shipment Date]],5,2), RIGHT(Table6[[#This Row],[Shipment Date]],2))</f>
        <v>42814</v>
      </c>
      <c r="H1835" s="9">
        <f>_xlfn.XLOOKUP(Table6[[#This Row],[Order ID]],Table5[OrderID],Table5[OrderDate],"Error",0)</f>
        <v>42811</v>
      </c>
      <c r="I1835" s="6">
        <f>Table6[[#This Row],['[Formatted'] Shipment Dates]]-Table6[[#This Row],[Order Dates]]</f>
        <v>3</v>
      </c>
      <c r="J1835" t="str">
        <f>_xlfn.XLOOKUP(Table6[[#This Row],[Product ID]],Product[Product ID],Product[Product Name],"ERROR",0)</f>
        <v>Rhönbräu Klosterbier</v>
      </c>
      <c r="K1835" t="str">
        <f>_xlfn.XLOOKUP(Table6[[#This Row],[Product Name]],Product[Product Name],Product[Category],"ERROR",0)</f>
        <v xml:space="preserve">Drinks </v>
      </c>
      <c r="L1835" t="str">
        <f>_xlfn.XLOOKUP(Table6[[#This Row],[Order ID]],Table5[OrderID],Table5[ShipmentMode],"Error",0)</f>
        <v>DHL</v>
      </c>
    </row>
    <row r="1836" spans="2:12">
      <c r="B1836">
        <v>1835</v>
      </c>
      <c r="C1836">
        <v>10956</v>
      </c>
      <c r="D1836" t="s">
        <v>703</v>
      </c>
      <c r="E1836">
        <v>12</v>
      </c>
      <c r="F1836" t="s">
        <v>1504</v>
      </c>
      <c r="G1836" s="1">
        <f>DATE(LEFT(Table6[[#This Row],[Shipment Date]],4), MID(Table6[[#This Row],[Shipment Date]],5,2), RIGHT(Table6[[#This Row],[Shipment Date]],2))</f>
        <v>42814</v>
      </c>
      <c r="H1836" s="9">
        <f>_xlfn.XLOOKUP(Table6[[#This Row],[Order ID]],Table5[OrderID],Table5[OrderDate],"Error",0)</f>
        <v>42811</v>
      </c>
      <c r="I1836" s="6">
        <f>Table6[[#This Row],['[Formatted'] Shipment Dates]]-Table6[[#This Row],[Order Dates]]</f>
        <v>3</v>
      </c>
      <c r="J1836" t="str">
        <f>_xlfn.XLOOKUP(Table6[[#This Row],[Product ID]],Product[Product ID],Product[Product Name],"ERROR",0)</f>
        <v>Sir Rodney's Scones</v>
      </c>
      <c r="K1836" t="str">
        <f>_xlfn.XLOOKUP(Table6[[#This Row],[Product Name]],Product[Product Name],Product[Category],"ERROR",0)</f>
        <v>Desserts</v>
      </c>
      <c r="L1836" t="str">
        <f>_xlfn.XLOOKUP(Table6[[#This Row],[Order ID]],Table5[OrderID],Table5[ShipmentMode],"Error",0)</f>
        <v>DHL</v>
      </c>
    </row>
    <row r="1837" spans="2:12">
      <c r="B1837">
        <v>1836</v>
      </c>
      <c r="C1837">
        <v>10956</v>
      </c>
      <c r="D1837" t="s">
        <v>772</v>
      </c>
      <c r="E1837">
        <v>14</v>
      </c>
      <c r="F1837" t="s">
        <v>1504</v>
      </c>
      <c r="G1837" s="1">
        <f>DATE(LEFT(Table6[[#This Row],[Shipment Date]],4), MID(Table6[[#This Row],[Shipment Date]],5,2), RIGHT(Table6[[#This Row],[Shipment Date]],2))</f>
        <v>42814</v>
      </c>
      <c r="H1837" s="9">
        <f>_xlfn.XLOOKUP(Table6[[#This Row],[Order ID]],Table5[OrderID],Table5[OrderDate],"Error",0)</f>
        <v>42811</v>
      </c>
      <c r="I1837" s="6">
        <f>Table6[[#This Row],['[Formatted'] Shipment Dates]]-Table6[[#This Row],[Order Dates]]</f>
        <v>3</v>
      </c>
      <c r="J1837" t="str">
        <f>_xlfn.XLOOKUP(Table6[[#This Row],[Product ID]],Product[Product ID],Product[Product Name],"ERROR",0)</f>
        <v>Zaanse koeken</v>
      </c>
      <c r="K1837" t="str">
        <f>_xlfn.XLOOKUP(Table6[[#This Row],[Product Name]],Product[Product Name],Product[Category],"ERROR",0)</f>
        <v>Desserts</v>
      </c>
      <c r="L1837" t="str">
        <f>_xlfn.XLOOKUP(Table6[[#This Row],[Order ID]],Table5[OrderID],Table5[ShipmentMode],"Error",0)</f>
        <v>DHL</v>
      </c>
    </row>
    <row r="1838" spans="2:12">
      <c r="B1838">
        <v>1837</v>
      </c>
      <c r="C1838">
        <v>10956</v>
      </c>
      <c r="D1838" t="s">
        <v>784</v>
      </c>
      <c r="E1838">
        <v>8</v>
      </c>
      <c r="F1838" t="s">
        <v>1508</v>
      </c>
      <c r="G1838" s="1">
        <f>DATE(LEFT(Table6[[#This Row],[Shipment Date]],4), MID(Table6[[#This Row],[Shipment Date]],5,2), RIGHT(Table6[[#This Row],[Shipment Date]],2))</f>
        <v>42821</v>
      </c>
      <c r="H1838" s="9">
        <f>_xlfn.XLOOKUP(Table6[[#This Row],[Order ID]],Table5[OrderID],Table5[OrderDate],"Error",0)</f>
        <v>42811</v>
      </c>
      <c r="I1838" s="6">
        <f>Table6[[#This Row],['[Formatted'] Shipment Dates]]-Table6[[#This Row],[Order Dates]]</f>
        <v>10</v>
      </c>
      <c r="J1838" t="str">
        <f>_xlfn.XLOOKUP(Table6[[#This Row],[Product ID]],Product[Product ID],Product[Product Name],"ERROR",0)</f>
        <v>Manjimup Dried Apples</v>
      </c>
      <c r="K1838" t="str">
        <f>_xlfn.XLOOKUP(Table6[[#This Row],[Product Name]],Product[Product Name],Product[Category],"ERROR",0)</f>
        <v xml:space="preserve">Produce </v>
      </c>
      <c r="L1838" t="str">
        <f>_xlfn.XLOOKUP(Table6[[#This Row],[Order ID]],Table5[OrderID],Table5[ShipmentMode],"Error",0)</f>
        <v>DHL</v>
      </c>
    </row>
    <row r="1839" spans="2:12">
      <c r="B1839">
        <v>1838</v>
      </c>
      <c r="C1839">
        <v>10957</v>
      </c>
      <c r="D1839" t="s">
        <v>728</v>
      </c>
      <c r="E1839">
        <v>30</v>
      </c>
      <c r="F1839" t="s">
        <v>1508</v>
      </c>
      <c r="G1839" s="1">
        <f>DATE(LEFT(Table6[[#This Row],[Shipment Date]],4), MID(Table6[[#This Row],[Shipment Date]],5,2), RIGHT(Table6[[#This Row],[Shipment Date]],2))</f>
        <v>42821</v>
      </c>
      <c r="H1839" s="9">
        <f>_xlfn.XLOOKUP(Table6[[#This Row],[Order ID]],Table5[OrderID],Table5[OrderDate],"Error",0)</f>
        <v>42812</v>
      </c>
      <c r="I1839" s="6">
        <f>Table6[[#This Row],['[Formatted'] Shipment Dates]]-Table6[[#This Row],[Order Dates]]</f>
        <v>9</v>
      </c>
      <c r="J1839" t="str">
        <f>_xlfn.XLOOKUP(Table6[[#This Row],[Product ID]],Product[Product ID],Product[Product Name],"ERROR",0)</f>
        <v>Nord-Ost Matjeshering</v>
      </c>
      <c r="K1839" t="str">
        <f>_xlfn.XLOOKUP(Table6[[#This Row],[Product Name]],Product[Product Name],Product[Category],"ERROR",0)</f>
        <v>Seafood</v>
      </c>
      <c r="L1839" t="str">
        <f>_xlfn.XLOOKUP(Table6[[#This Row],[Order ID]],Table5[OrderID],Table5[ShipmentMode],"Error",0)</f>
        <v>UPS</v>
      </c>
    </row>
    <row r="1840" spans="2:12">
      <c r="B1840">
        <v>1839</v>
      </c>
      <c r="C1840">
        <v>10957</v>
      </c>
      <c r="D1840" t="s">
        <v>742</v>
      </c>
      <c r="E1840">
        <v>40</v>
      </c>
      <c r="F1840" t="s">
        <v>1508</v>
      </c>
      <c r="G1840" s="1">
        <f>DATE(LEFT(Table6[[#This Row],[Shipment Date]],4), MID(Table6[[#This Row],[Shipment Date]],5,2), RIGHT(Table6[[#This Row],[Shipment Date]],2))</f>
        <v>42821</v>
      </c>
      <c r="H1840" s="9">
        <f>_xlfn.XLOOKUP(Table6[[#This Row],[Order ID]],Table5[OrderID],Table5[OrderDate],"Error",0)</f>
        <v>42812</v>
      </c>
      <c r="I1840" s="6">
        <f>Table6[[#This Row],['[Formatted'] Shipment Dates]]-Table6[[#This Row],[Order Dates]]</f>
        <v>9</v>
      </c>
      <c r="J1840" t="str">
        <f>_xlfn.XLOOKUP(Table6[[#This Row],[Product ID]],Product[Product ID],Product[Product Name],"ERROR",0)</f>
        <v>Steeleye Stout</v>
      </c>
      <c r="K1840" t="str">
        <f>_xlfn.XLOOKUP(Table6[[#This Row],[Product Name]],Product[Product Name],Product[Category],"ERROR",0)</f>
        <v xml:space="preserve">Drinks </v>
      </c>
      <c r="L1840" t="str">
        <f>_xlfn.XLOOKUP(Table6[[#This Row],[Order ID]],Table5[OrderID],Table5[ShipmentMode],"Error",0)</f>
        <v>UPS</v>
      </c>
    </row>
    <row r="1841" spans="2:12">
      <c r="B1841">
        <v>1840</v>
      </c>
      <c r="C1841">
        <v>10957</v>
      </c>
      <c r="D1841" t="s">
        <v>819</v>
      </c>
      <c r="E1841">
        <v>8</v>
      </c>
      <c r="F1841" t="s">
        <v>1508</v>
      </c>
      <c r="G1841" s="1">
        <f>DATE(LEFT(Table6[[#This Row],[Shipment Date]],4), MID(Table6[[#This Row],[Shipment Date]],5,2), RIGHT(Table6[[#This Row],[Shipment Date]],2))</f>
        <v>42821</v>
      </c>
      <c r="H1841" s="9">
        <f>_xlfn.XLOOKUP(Table6[[#This Row],[Order ID]],Table5[OrderID],Table5[OrderDate],"Error",0)</f>
        <v>42812</v>
      </c>
      <c r="I1841" s="6">
        <f>Table6[[#This Row],['[Formatted'] Shipment Dates]]-Table6[[#This Row],[Order Dates]]</f>
        <v>9</v>
      </c>
      <c r="J1841" t="str">
        <f>_xlfn.XLOOKUP(Table6[[#This Row],[Product ID]],Product[Product ID],Product[Product Name],"ERROR",0)</f>
        <v>Wimmers gute Semmelknödel</v>
      </c>
      <c r="K1841" t="str">
        <f>_xlfn.XLOOKUP(Table6[[#This Row],[Product Name]],Product[Product Name],Product[Category],"ERROR",0)</f>
        <v xml:space="preserve">Grains/ Cereals </v>
      </c>
      <c r="L1841" t="str">
        <f>_xlfn.XLOOKUP(Table6[[#This Row],[Order ID]],Table5[OrderID],Table5[ShipmentMode],"Error",0)</f>
        <v>UPS</v>
      </c>
    </row>
    <row r="1842" spans="2:12">
      <c r="B1842">
        <v>1841</v>
      </c>
      <c r="C1842">
        <v>10958</v>
      </c>
      <c r="D1842" t="s">
        <v>664</v>
      </c>
      <c r="E1842">
        <v>20</v>
      </c>
      <c r="F1842" t="s">
        <v>1508</v>
      </c>
      <c r="G1842" s="1">
        <f>DATE(LEFT(Table6[[#This Row],[Shipment Date]],4), MID(Table6[[#This Row],[Shipment Date]],5,2), RIGHT(Table6[[#This Row],[Shipment Date]],2))</f>
        <v>42821</v>
      </c>
      <c r="H1842" s="9">
        <f>_xlfn.XLOOKUP(Table6[[#This Row],[Order ID]],Table5[OrderID],Table5[OrderDate],"Error",0)</f>
        <v>42812</v>
      </c>
      <c r="I1842" s="6">
        <f>Table6[[#This Row],['[Formatted'] Shipment Dates]]-Table6[[#This Row],[Order Dates]]</f>
        <v>9</v>
      </c>
      <c r="J1842" t="str">
        <f>_xlfn.XLOOKUP(Table6[[#This Row],[Product ID]],Product[Product ID],Product[Product Name],"ERROR",0)</f>
        <v>Chef Anton's Gumbo Mix</v>
      </c>
      <c r="K1842" t="str">
        <f>_xlfn.XLOOKUP(Table6[[#This Row],[Product Name]],Product[Product Name],Product[Category],"ERROR",0)</f>
        <v>Condiments</v>
      </c>
      <c r="L1842" t="str">
        <f>_xlfn.XLOOKUP(Table6[[#This Row],[Order ID]],Table5[OrderID],Table5[ShipmentMode],"Error",0)</f>
        <v>DHL</v>
      </c>
    </row>
    <row r="1843" spans="2:12">
      <c r="B1843">
        <v>1842</v>
      </c>
      <c r="C1843">
        <v>10958</v>
      </c>
      <c r="D1843" t="s">
        <v>669</v>
      </c>
      <c r="E1843">
        <v>6</v>
      </c>
      <c r="F1843" t="s">
        <v>1508</v>
      </c>
      <c r="G1843" s="1">
        <f>DATE(LEFT(Table6[[#This Row],[Shipment Date]],4), MID(Table6[[#This Row],[Shipment Date]],5,2), RIGHT(Table6[[#This Row],[Shipment Date]],2))</f>
        <v>42821</v>
      </c>
      <c r="H1843" s="9">
        <f>_xlfn.XLOOKUP(Table6[[#This Row],[Order ID]],Table5[OrderID],Table5[OrderDate],"Error",0)</f>
        <v>42812</v>
      </c>
      <c r="I1843" s="6">
        <f>Table6[[#This Row],['[Formatted'] Shipment Dates]]-Table6[[#This Row],[Order Dates]]</f>
        <v>9</v>
      </c>
      <c r="J1843" t="str">
        <f>_xlfn.XLOOKUP(Table6[[#This Row],[Product ID]],Product[Product ID],Product[Product Name],"ERROR",0)</f>
        <v>Uncle Bob's Organic Dried Pears</v>
      </c>
      <c r="K1843" t="str">
        <f>_xlfn.XLOOKUP(Table6[[#This Row],[Product Name]],Product[Product Name],Product[Category],"ERROR",0)</f>
        <v xml:space="preserve">Produce </v>
      </c>
      <c r="L1843" t="str">
        <f>_xlfn.XLOOKUP(Table6[[#This Row],[Order ID]],Table5[OrderID],Table5[ShipmentMode],"Error",0)</f>
        <v>DHL</v>
      </c>
    </row>
    <row r="1844" spans="2:12">
      <c r="B1844">
        <v>1843</v>
      </c>
      <c r="C1844">
        <v>10958</v>
      </c>
      <c r="D1844" t="s">
        <v>837</v>
      </c>
      <c r="E1844">
        <v>5</v>
      </c>
      <c r="F1844" t="s">
        <v>1503</v>
      </c>
      <c r="G1844" s="1">
        <f>DATE(LEFT(Table6[[#This Row],[Shipment Date]],4), MID(Table6[[#This Row],[Shipment Date]],5,2), RIGHT(Table6[[#This Row],[Shipment Date]],2))</f>
        <v>42817</v>
      </c>
      <c r="H1844" s="9">
        <f>_xlfn.XLOOKUP(Table6[[#This Row],[Order ID]],Table5[OrderID],Table5[OrderDate],"Error",0)</f>
        <v>42812</v>
      </c>
      <c r="I1844" s="6">
        <f>Table6[[#This Row],['[Formatted'] Shipment Dates]]-Table6[[#This Row],[Order Dates]]</f>
        <v>5</v>
      </c>
      <c r="J1844" t="str">
        <f>_xlfn.XLOOKUP(Table6[[#This Row],[Product ID]],Product[Product ID],Product[Product Name],"ERROR",0)</f>
        <v>Mozzarella di Giovanni</v>
      </c>
      <c r="K1844" t="str">
        <f>_xlfn.XLOOKUP(Table6[[#This Row],[Product Name]],Product[Product Name],Product[Category],"ERROR",0)</f>
        <v>Dairy Products</v>
      </c>
      <c r="L1844" t="str">
        <f>_xlfn.XLOOKUP(Table6[[#This Row],[Order ID]],Table5[OrderID],Table5[ShipmentMode],"Error",0)</f>
        <v>DHL</v>
      </c>
    </row>
    <row r="1845" spans="2:12">
      <c r="B1845">
        <v>1844</v>
      </c>
      <c r="C1845">
        <v>10959</v>
      </c>
      <c r="D1845" t="s">
        <v>845</v>
      </c>
      <c r="E1845">
        <v>20</v>
      </c>
      <c r="F1845" t="s">
        <v>1498</v>
      </c>
      <c r="G1845" s="1">
        <f>DATE(LEFT(Table6[[#This Row],[Shipment Date]],4), MID(Table6[[#This Row],[Shipment Date]],5,2), RIGHT(Table6[[#This Row],[Shipment Date]],2))</f>
        <v>42833</v>
      </c>
      <c r="H1845" s="9">
        <f>_xlfn.XLOOKUP(Table6[[#This Row],[Order ID]],Table5[OrderID],Table5[OrderDate],"Error",0)</f>
        <v>42812</v>
      </c>
      <c r="I1845" s="6">
        <f>Table6[[#This Row],['[Formatted'] Shipment Dates]]-Table6[[#This Row],[Order Dates]]</f>
        <v>21</v>
      </c>
      <c r="J1845" t="str">
        <f>_xlfn.XLOOKUP(Table6[[#This Row],[Product ID]],Product[Product ID],Product[Product Name],"ERROR",0)</f>
        <v>Rhönbräu Klosterbier</v>
      </c>
      <c r="K1845" t="str">
        <f>_xlfn.XLOOKUP(Table6[[#This Row],[Product Name]],Product[Product Name],Product[Category],"ERROR",0)</f>
        <v xml:space="preserve">Drinks </v>
      </c>
      <c r="L1845" t="str">
        <f>_xlfn.XLOOKUP(Table6[[#This Row],[Order ID]],Table5[OrderID],Table5[ShipmentMode],"Error",0)</f>
        <v>DHL</v>
      </c>
    </row>
    <row r="1846" spans="2:12">
      <c r="B1846">
        <v>1845</v>
      </c>
      <c r="C1846">
        <v>10960</v>
      </c>
      <c r="D1846" t="s">
        <v>711</v>
      </c>
      <c r="E1846">
        <v>10</v>
      </c>
      <c r="F1846" t="s">
        <v>1498</v>
      </c>
      <c r="G1846" s="1">
        <f>DATE(LEFT(Table6[[#This Row],[Shipment Date]],4), MID(Table6[[#This Row],[Shipment Date]],5,2), RIGHT(Table6[[#This Row],[Shipment Date]],2))</f>
        <v>42833</v>
      </c>
      <c r="H1846" s="9">
        <f>_xlfn.XLOOKUP(Table6[[#This Row],[Order ID]],Table5[OrderID],Table5[OrderDate],"Error",0)</f>
        <v>42813</v>
      </c>
      <c r="I1846" s="6">
        <f>Table6[[#This Row],['[Formatted'] Shipment Dates]]-Table6[[#This Row],[Order Dates]]</f>
        <v>20</v>
      </c>
      <c r="J1846" t="str">
        <f>_xlfn.XLOOKUP(Table6[[#This Row],[Product ID]],Product[Product ID],Product[Product Name],"ERROR",0)</f>
        <v>Guaraná Fantástica</v>
      </c>
      <c r="K1846" t="str">
        <f>_xlfn.XLOOKUP(Table6[[#This Row],[Product Name]],Product[Product Name],Product[Category],"ERROR",0)</f>
        <v xml:space="preserve">Drinks </v>
      </c>
      <c r="L1846" t="str">
        <f>_xlfn.XLOOKUP(Table6[[#This Row],[Order ID]],Table5[OrderID],Table5[ShipmentMode],"Error",0)</f>
        <v>DHL Express</v>
      </c>
    </row>
    <row r="1847" spans="2:12">
      <c r="B1847">
        <v>1846</v>
      </c>
      <c r="C1847">
        <v>10960</v>
      </c>
      <c r="D1847" t="s">
        <v>757</v>
      </c>
      <c r="E1847">
        <v>24</v>
      </c>
      <c r="F1847" t="s">
        <v>1509</v>
      </c>
      <c r="G1847" s="1">
        <f>DATE(LEFT(Table6[[#This Row],[Shipment Date]],4), MID(Table6[[#This Row],[Shipment Date]],5,2), RIGHT(Table6[[#This Row],[Shipment Date]],2))</f>
        <v>42824</v>
      </c>
      <c r="H1847" s="9">
        <f>_xlfn.XLOOKUP(Table6[[#This Row],[Order ID]],Table5[OrderID],Table5[OrderDate],"Error",0)</f>
        <v>42813</v>
      </c>
      <c r="I1847" s="6">
        <f>Table6[[#This Row],['[Formatted'] Shipment Dates]]-Table6[[#This Row],[Order Dates]]</f>
        <v>11</v>
      </c>
      <c r="J1847" t="str">
        <f>_xlfn.XLOOKUP(Table6[[#This Row],[Product ID]],Product[Product ID],Product[Product Name],"ERROR",0)</f>
        <v>Jack's New England Clam Chowder</v>
      </c>
      <c r="K1847" t="str">
        <f>_xlfn.XLOOKUP(Table6[[#This Row],[Product Name]],Product[Product Name],Product[Category],"ERROR",0)</f>
        <v>Seafood</v>
      </c>
      <c r="L1847" t="str">
        <f>_xlfn.XLOOKUP(Table6[[#This Row],[Order ID]],Table5[OrderID],Table5[ShipmentMode],"Error",0)</f>
        <v>DHL Express</v>
      </c>
    </row>
    <row r="1848" spans="2:12">
      <c r="B1848">
        <v>1847</v>
      </c>
      <c r="C1848">
        <v>10961</v>
      </c>
      <c r="D1848" t="s">
        <v>787</v>
      </c>
      <c r="E1848">
        <v>6</v>
      </c>
      <c r="F1848" t="s">
        <v>1509</v>
      </c>
      <c r="G1848" s="1">
        <f>DATE(LEFT(Table6[[#This Row],[Shipment Date]],4), MID(Table6[[#This Row],[Shipment Date]],5,2), RIGHT(Table6[[#This Row],[Shipment Date]],2))</f>
        <v>42824</v>
      </c>
      <c r="H1848" s="9">
        <f>_xlfn.XLOOKUP(Table6[[#This Row],[Order ID]],Table5[OrderID],Table5[OrderDate],"Error",0)</f>
        <v>42813</v>
      </c>
      <c r="I1848" s="6">
        <f>Table6[[#This Row],['[Formatted'] Shipment Dates]]-Table6[[#This Row],[Order Dates]]</f>
        <v>11</v>
      </c>
      <c r="J1848" t="str">
        <f>_xlfn.XLOOKUP(Table6[[#This Row],[Product ID]],Product[Product ID],Product[Product Name],"ERROR",0)</f>
        <v>Filo Mix</v>
      </c>
      <c r="K1848" t="str">
        <f>_xlfn.XLOOKUP(Table6[[#This Row],[Product Name]],Product[Product Name],Product[Category],"ERROR",0)</f>
        <v xml:space="preserve">Grains/ Cereals </v>
      </c>
      <c r="L1848" t="str">
        <f>_xlfn.XLOOKUP(Table6[[#This Row],[Order ID]],Table5[OrderID],Table5[ShipmentMode],"Error",0)</f>
        <v>DHL Express</v>
      </c>
    </row>
    <row r="1849" spans="2:12">
      <c r="B1849">
        <v>1848</v>
      </c>
      <c r="C1849">
        <v>10961</v>
      </c>
      <c r="D1849" t="s">
        <v>848</v>
      </c>
      <c r="E1849">
        <v>60</v>
      </c>
      <c r="F1849" t="s">
        <v>1503</v>
      </c>
      <c r="G1849" s="1">
        <f>DATE(LEFT(Table6[[#This Row],[Shipment Date]],4), MID(Table6[[#This Row],[Shipment Date]],5,2), RIGHT(Table6[[#This Row],[Shipment Date]],2))</f>
        <v>42817</v>
      </c>
      <c r="H1849" s="9">
        <f>_xlfn.XLOOKUP(Table6[[#This Row],[Order ID]],Table5[OrderID],Table5[OrderDate],"Error",0)</f>
        <v>42813</v>
      </c>
      <c r="I1849" s="6">
        <f>Table6[[#This Row],['[Formatted'] Shipment Dates]]-Table6[[#This Row],[Order Dates]]</f>
        <v>4</v>
      </c>
      <c r="J1849" t="str">
        <f>_xlfn.XLOOKUP(Table6[[#This Row],[Product ID]],Product[Product ID],Product[Product Name],"ERROR",0)</f>
        <v>Lakkalikööri</v>
      </c>
      <c r="K1849" t="str">
        <f>_xlfn.XLOOKUP(Table6[[#This Row],[Product Name]],Product[Product Name],Product[Category],"ERROR",0)</f>
        <v xml:space="preserve">Drinks </v>
      </c>
      <c r="L1849" t="str">
        <f>_xlfn.XLOOKUP(Table6[[#This Row],[Order ID]],Table5[OrderID],Table5[ShipmentMode],"Error",0)</f>
        <v>DHL Express</v>
      </c>
    </row>
    <row r="1850" spans="2:12">
      <c r="B1850">
        <v>1849</v>
      </c>
      <c r="C1850">
        <v>10962</v>
      </c>
      <c r="D1850" t="s">
        <v>669</v>
      </c>
      <c r="E1850">
        <v>45</v>
      </c>
      <c r="F1850" t="s">
        <v>1503</v>
      </c>
      <c r="G1850" s="1">
        <f>DATE(LEFT(Table6[[#This Row],[Shipment Date]],4), MID(Table6[[#This Row],[Shipment Date]],5,2), RIGHT(Table6[[#This Row],[Shipment Date]],2))</f>
        <v>42817</v>
      </c>
      <c r="H1850" s="9">
        <f>_xlfn.XLOOKUP(Table6[[#This Row],[Order ID]],Table5[OrderID],Table5[OrderDate],"Error",0)</f>
        <v>42813</v>
      </c>
      <c r="I1850" s="6">
        <f>Table6[[#This Row],['[Formatted'] Shipment Dates]]-Table6[[#This Row],[Order Dates]]</f>
        <v>4</v>
      </c>
      <c r="J1850" t="str">
        <f>_xlfn.XLOOKUP(Table6[[#This Row],[Product ID]],Product[Product ID],Product[Product Name],"ERROR",0)</f>
        <v>Uncle Bob's Organic Dried Pears</v>
      </c>
      <c r="K1850" t="str">
        <f>_xlfn.XLOOKUP(Table6[[#This Row],[Product Name]],Product[Product Name],Product[Category],"ERROR",0)</f>
        <v xml:space="preserve">Produce </v>
      </c>
      <c r="L1850" t="str">
        <f>_xlfn.XLOOKUP(Table6[[#This Row],[Order ID]],Table5[OrderID],Table5[ShipmentMode],"Error",0)</f>
        <v>DHL</v>
      </c>
    </row>
    <row r="1851" spans="2:12">
      <c r="B1851">
        <v>1850</v>
      </c>
      <c r="C1851">
        <v>10962</v>
      </c>
      <c r="D1851" t="s">
        <v>684</v>
      </c>
      <c r="E1851">
        <v>77</v>
      </c>
      <c r="F1851" t="s">
        <v>1503</v>
      </c>
      <c r="G1851" s="1">
        <f>DATE(LEFT(Table6[[#This Row],[Shipment Date]],4), MID(Table6[[#This Row],[Shipment Date]],5,2), RIGHT(Table6[[#This Row],[Shipment Date]],2))</f>
        <v>42817</v>
      </c>
      <c r="H1851" s="9">
        <f>_xlfn.XLOOKUP(Table6[[#This Row],[Order ID]],Table5[OrderID],Table5[OrderDate],"Error",0)</f>
        <v>42813</v>
      </c>
      <c r="I1851" s="6">
        <f>Table6[[#This Row],['[Formatted'] Shipment Dates]]-Table6[[#This Row],[Order Dates]]</f>
        <v>4</v>
      </c>
      <c r="J1851" t="str">
        <f>_xlfn.XLOOKUP(Table6[[#This Row],[Product ID]],Product[Product ID],Product[Product Name],"ERROR",0)</f>
        <v>Konbu</v>
      </c>
      <c r="K1851" t="str">
        <f>_xlfn.XLOOKUP(Table6[[#This Row],[Product Name]],Product[Product Name],Product[Category],"ERROR",0)</f>
        <v>Seafood</v>
      </c>
      <c r="L1851" t="str">
        <f>_xlfn.XLOOKUP(Table6[[#This Row],[Order ID]],Table5[OrderID],Table5[ShipmentMode],"Error",0)</f>
        <v>DHL</v>
      </c>
    </row>
    <row r="1852" spans="2:12">
      <c r="B1852">
        <v>1851</v>
      </c>
      <c r="C1852">
        <v>10962</v>
      </c>
      <c r="D1852" t="s">
        <v>789</v>
      </c>
      <c r="E1852">
        <v>20</v>
      </c>
      <c r="F1852" t="s">
        <v>1503</v>
      </c>
      <c r="G1852" s="1">
        <f>DATE(LEFT(Table6[[#This Row],[Shipment Date]],4), MID(Table6[[#This Row],[Shipment Date]],5,2), RIGHT(Table6[[#This Row],[Shipment Date]],2))</f>
        <v>42817</v>
      </c>
      <c r="H1852" s="9">
        <f>_xlfn.XLOOKUP(Table6[[#This Row],[Order ID]],Table5[OrderID],Table5[OrderDate],"Error",0)</f>
        <v>42813</v>
      </c>
      <c r="I1852" s="6">
        <f>Table6[[#This Row],['[Formatted'] Shipment Dates]]-Table6[[#This Row],[Order Dates]]</f>
        <v>4</v>
      </c>
      <c r="J1852" t="str">
        <f>_xlfn.XLOOKUP(Table6[[#This Row],[Product ID]],Product[Product ID],Product[Product Name],"ERROR",0)</f>
        <v>Perth Pasties</v>
      </c>
      <c r="K1852" t="str">
        <f>_xlfn.XLOOKUP(Table6[[#This Row],[Product Name]],Product[Product Name],Product[Category],"ERROR",0)</f>
        <v>Meat/ Poultry</v>
      </c>
      <c r="L1852" t="str">
        <f>_xlfn.XLOOKUP(Table6[[#This Row],[Order ID]],Table5[OrderID],Table5[ShipmentMode],"Error",0)</f>
        <v>DHL</v>
      </c>
    </row>
    <row r="1853" spans="2:12">
      <c r="B1853">
        <v>1852</v>
      </c>
      <c r="C1853">
        <v>10962</v>
      </c>
      <c r="D1853" t="s">
        <v>831</v>
      </c>
      <c r="E1853">
        <v>9</v>
      </c>
      <c r="F1853" t="s">
        <v>1503</v>
      </c>
      <c r="G1853" s="1">
        <f>DATE(LEFT(Table6[[#This Row],[Shipment Date]],4), MID(Table6[[#This Row],[Shipment Date]],5,2), RIGHT(Table6[[#This Row],[Shipment Date]],2))</f>
        <v>42817</v>
      </c>
      <c r="H1853" s="9">
        <f>_xlfn.XLOOKUP(Table6[[#This Row],[Order ID]],Table5[OrderID],Table5[OrderDate],"Error",0)</f>
        <v>42813</v>
      </c>
      <c r="I1853" s="6">
        <f>Table6[[#This Row],['[Formatted'] Shipment Dates]]-Table6[[#This Row],[Order Dates]]</f>
        <v>4</v>
      </c>
      <c r="J1853" t="str">
        <f>_xlfn.XLOOKUP(Table6[[#This Row],[Product ID]],Product[Product ID],Product[Product Name],"ERROR",0)</f>
        <v>Gudbrandsdalsost</v>
      </c>
      <c r="K1853" t="str">
        <f>_xlfn.XLOOKUP(Table6[[#This Row],[Product Name]],Product[Product Name],Product[Category],"ERROR",0)</f>
        <v>Dairy Products</v>
      </c>
      <c r="L1853" t="str">
        <f>_xlfn.XLOOKUP(Table6[[#This Row],[Order ID]],Table5[OrderID],Table5[ShipmentMode],"Error",0)</f>
        <v>DHL</v>
      </c>
    </row>
    <row r="1854" spans="2:12">
      <c r="B1854">
        <v>1853</v>
      </c>
      <c r="C1854">
        <v>10962</v>
      </c>
      <c r="D1854" t="s">
        <v>848</v>
      </c>
      <c r="E1854">
        <v>44</v>
      </c>
      <c r="F1854" t="s">
        <v>1510</v>
      </c>
      <c r="G1854" s="1">
        <f>DATE(LEFT(Table6[[#This Row],[Shipment Date]],4), MID(Table6[[#This Row],[Shipment Date]],5,2), RIGHT(Table6[[#This Row],[Shipment Date]],2))</f>
        <v>42820</v>
      </c>
      <c r="H1854" s="9">
        <f>_xlfn.XLOOKUP(Table6[[#This Row],[Order ID]],Table5[OrderID],Table5[OrderDate],"Error",0)</f>
        <v>42813</v>
      </c>
      <c r="I1854" s="6">
        <f>Table6[[#This Row],['[Formatted'] Shipment Dates]]-Table6[[#This Row],[Order Dates]]</f>
        <v>7</v>
      </c>
      <c r="J1854" t="str">
        <f>_xlfn.XLOOKUP(Table6[[#This Row],[Product ID]],Product[Product ID],Product[Product Name],"ERROR",0)</f>
        <v>Lakkalikööri</v>
      </c>
      <c r="K1854" t="str">
        <f>_xlfn.XLOOKUP(Table6[[#This Row],[Product Name]],Product[Product Name],Product[Category],"ERROR",0)</f>
        <v xml:space="preserve">Drinks </v>
      </c>
      <c r="L1854" t="str">
        <f>_xlfn.XLOOKUP(Table6[[#This Row],[Order ID]],Table5[OrderID],Table5[ShipmentMode],"Error",0)</f>
        <v>DHL</v>
      </c>
    </row>
    <row r="1855" spans="2:12">
      <c r="B1855">
        <v>1854</v>
      </c>
      <c r="C1855">
        <v>10963</v>
      </c>
      <c r="D1855" t="s">
        <v>808</v>
      </c>
      <c r="E1855">
        <v>2</v>
      </c>
      <c r="F1855" t="s">
        <v>1501</v>
      </c>
      <c r="G1855" s="1">
        <f>DATE(LEFT(Table6[[#This Row],[Shipment Date]],4), MID(Table6[[#This Row],[Shipment Date]],5,2), RIGHT(Table6[[#This Row],[Shipment Date]],2))</f>
        <v>42818</v>
      </c>
      <c r="H1855" s="9">
        <f>_xlfn.XLOOKUP(Table6[[#This Row],[Order ID]],Table5[OrderID],Table5[OrderDate],"Error",0)</f>
        <v>42813</v>
      </c>
      <c r="I1855" s="6">
        <f>Table6[[#This Row],['[Formatted'] Shipment Dates]]-Table6[[#This Row],[Order Dates]]</f>
        <v>5</v>
      </c>
      <c r="J1855" t="str">
        <f>_xlfn.XLOOKUP(Table6[[#This Row],[Product ID]],Product[Product ID],Product[Product Name],"ERROR",0)</f>
        <v>Camembert Pierrot</v>
      </c>
      <c r="K1855" t="str">
        <f>_xlfn.XLOOKUP(Table6[[#This Row],[Product Name]],Product[Product Name],Product[Category],"ERROR",0)</f>
        <v>Dairy Products</v>
      </c>
      <c r="L1855" t="str">
        <f>_xlfn.XLOOKUP(Table6[[#This Row],[Order ID]],Table5[OrderID],Table5[ShipmentMode],"Error",0)</f>
        <v>UPS</v>
      </c>
    </row>
    <row r="1856" spans="2:12">
      <c r="B1856">
        <v>1855</v>
      </c>
      <c r="C1856">
        <v>10964</v>
      </c>
      <c r="D1856" t="s">
        <v>696</v>
      </c>
      <c r="E1856">
        <v>6</v>
      </c>
      <c r="F1856" t="s">
        <v>1501</v>
      </c>
      <c r="G1856" s="1">
        <f>DATE(LEFT(Table6[[#This Row],[Shipment Date]],4), MID(Table6[[#This Row],[Shipment Date]],5,2), RIGHT(Table6[[#This Row],[Shipment Date]],2))</f>
        <v>42818</v>
      </c>
      <c r="H1856" s="9">
        <f>_xlfn.XLOOKUP(Table6[[#This Row],[Order ID]],Table5[OrderID],Table5[OrderDate],"Error",0)</f>
        <v>42814</v>
      </c>
      <c r="I1856" s="6">
        <f>Table6[[#This Row],['[Formatted'] Shipment Dates]]-Table6[[#This Row],[Order Dates]]</f>
        <v>4</v>
      </c>
      <c r="J1856" t="str">
        <f>_xlfn.XLOOKUP(Table6[[#This Row],[Product ID]],Product[Product ID],Product[Product Name],"ERROR",0)</f>
        <v>Carnarvon Tigers</v>
      </c>
      <c r="K1856" t="str">
        <f>_xlfn.XLOOKUP(Table6[[#This Row],[Product Name]],Product[Product Name],Product[Category],"ERROR",0)</f>
        <v>Seafood</v>
      </c>
      <c r="L1856" t="str">
        <f>_xlfn.XLOOKUP(Table6[[#This Row],[Order ID]],Table5[OrderID],Table5[ShipmentMode],"Error",0)</f>
        <v>DHL</v>
      </c>
    </row>
    <row r="1857" spans="2:12">
      <c r="B1857">
        <v>1856</v>
      </c>
      <c r="C1857">
        <v>10964</v>
      </c>
      <c r="D1857" t="s">
        <v>749</v>
      </c>
      <c r="E1857">
        <v>5</v>
      </c>
      <c r="F1857" t="s">
        <v>1501</v>
      </c>
      <c r="G1857" s="1">
        <f>DATE(LEFT(Table6[[#This Row],[Shipment Date]],4), MID(Table6[[#This Row],[Shipment Date]],5,2), RIGHT(Table6[[#This Row],[Shipment Date]],2))</f>
        <v>42818</v>
      </c>
      <c r="H1857" s="9">
        <f>_xlfn.XLOOKUP(Table6[[#This Row],[Order ID]],Table5[OrderID],Table5[OrderDate],"Error",0)</f>
        <v>42814</v>
      </c>
      <c r="I1857" s="6">
        <f>Table6[[#This Row],['[Formatted'] Shipment Dates]]-Table6[[#This Row],[Order Dates]]</f>
        <v>4</v>
      </c>
      <c r="J1857" t="str">
        <f>_xlfn.XLOOKUP(Table6[[#This Row],[Product ID]],Product[Product ID],Product[Product Name],"ERROR",0)</f>
        <v>Côte de Blaye</v>
      </c>
      <c r="K1857" t="str">
        <f>_xlfn.XLOOKUP(Table6[[#This Row],[Product Name]],Product[Product Name],Product[Category],"ERROR",0)</f>
        <v xml:space="preserve">Drinks </v>
      </c>
      <c r="L1857" t="str">
        <f>_xlfn.XLOOKUP(Table6[[#This Row],[Order ID]],Table5[OrderID],Table5[ShipmentMode],"Error",0)</f>
        <v>DHL</v>
      </c>
    </row>
    <row r="1858" spans="2:12">
      <c r="B1858">
        <v>1857</v>
      </c>
      <c r="C1858">
        <v>10964</v>
      </c>
      <c r="D1858" t="s">
        <v>831</v>
      </c>
      <c r="E1858">
        <v>10</v>
      </c>
      <c r="F1858" t="s">
        <v>1509</v>
      </c>
      <c r="G1858" s="1">
        <f>DATE(LEFT(Table6[[#This Row],[Shipment Date]],4), MID(Table6[[#This Row],[Shipment Date]],5,2), RIGHT(Table6[[#This Row],[Shipment Date]],2))</f>
        <v>42824</v>
      </c>
      <c r="H1858" s="9">
        <f>_xlfn.XLOOKUP(Table6[[#This Row],[Order ID]],Table5[OrderID],Table5[OrderDate],"Error",0)</f>
        <v>42814</v>
      </c>
      <c r="I1858" s="6">
        <f>Table6[[#This Row],['[Formatted'] Shipment Dates]]-Table6[[#This Row],[Order Dates]]</f>
        <v>10</v>
      </c>
      <c r="J1858" t="str">
        <f>_xlfn.XLOOKUP(Table6[[#This Row],[Product ID]],Product[Product ID],Product[Product Name],"ERROR",0)</f>
        <v>Gudbrandsdalsost</v>
      </c>
      <c r="K1858" t="str">
        <f>_xlfn.XLOOKUP(Table6[[#This Row],[Product Name]],Product[Product Name],Product[Category],"ERROR",0)</f>
        <v>Dairy Products</v>
      </c>
      <c r="L1858" t="str">
        <f>_xlfn.XLOOKUP(Table6[[#This Row],[Order ID]],Table5[OrderID],Table5[ShipmentMode],"Error",0)</f>
        <v>DHL</v>
      </c>
    </row>
    <row r="1859" spans="2:12">
      <c r="B1859">
        <v>1858</v>
      </c>
      <c r="C1859">
        <v>10965</v>
      </c>
      <c r="D1859" t="s">
        <v>784</v>
      </c>
      <c r="E1859">
        <v>16</v>
      </c>
      <c r="F1859" t="s">
        <v>1498</v>
      </c>
      <c r="G1859" s="1">
        <f>DATE(LEFT(Table6[[#This Row],[Shipment Date]],4), MID(Table6[[#This Row],[Shipment Date]],5,2), RIGHT(Table6[[#This Row],[Shipment Date]],2))</f>
        <v>42833</v>
      </c>
      <c r="H1859" s="9">
        <f>_xlfn.XLOOKUP(Table6[[#This Row],[Order ID]],Table5[OrderID],Table5[OrderDate],"Error",0)</f>
        <v>42814</v>
      </c>
      <c r="I1859" s="6">
        <f>Table6[[#This Row],['[Formatted'] Shipment Dates]]-Table6[[#This Row],[Order Dates]]</f>
        <v>19</v>
      </c>
      <c r="J1859" t="str">
        <f>_xlfn.XLOOKUP(Table6[[#This Row],[Product ID]],Product[Product ID],Product[Product Name],"ERROR",0)</f>
        <v>Manjimup Dried Apples</v>
      </c>
      <c r="K1859" t="str">
        <f>_xlfn.XLOOKUP(Table6[[#This Row],[Product Name]],Product[Product Name],Product[Category],"ERROR",0)</f>
        <v xml:space="preserve">Produce </v>
      </c>
      <c r="L1859" t="str">
        <f>_xlfn.XLOOKUP(Table6[[#This Row],[Order ID]],Table5[OrderID],Table5[ShipmentMode],"Error",0)</f>
        <v>UPS</v>
      </c>
    </row>
    <row r="1860" spans="2:12">
      <c r="B1860">
        <v>1859</v>
      </c>
      <c r="C1860">
        <v>10966</v>
      </c>
      <c r="D1860" t="s">
        <v>747</v>
      </c>
      <c r="E1860">
        <v>8</v>
      </c>
      <c r="F1860" t="s">
        <v>1498</v>
      </c>
      <c r="G1860" s="1">
        <f>DATE(LEFT(Table6[[#This Row],[Shipment Date]],4), MID(Table6[[#This Row],[Shipment Date]],5,2), RIGHT(Table6[[#This Row],[Shipment Date]],2))</f>
        <v>42833</v>
      </c>
      <c r="H1860" s="9">
        <f>_xlfn.XLOOKUP(Table6[[#This Row],[Order ID]],Table5[OrderID],Table5[OrderDate],"Error",0)</f>
        <v>42814</v>
      </c>
      <c r="I1860" s="6">
        <f>Table6[[#This Row],['[Formatted'] Shipment Dates]]-Table6[[#This Row],[Order Dates]]</f>
        <v>19</v>
      </c>
      <c r="J1860" t="str">
        <f>_xlfn.XLOOKUP(Table6[[#This Row],[Product ID]],Product[Product ID],Product[Product Name],"ERROR",0)</f>
        <v>Gravad lax</v>
      </c>
      <c r="K1860" t="str">
        <f>_xlfn.XLOOKUP(Table6[[#This Row],[Product Name]],Product[Product Name],Product[Category],"ERROR",0)</f>
        <v>Seafood</v>
      </c>
      <c r="L1860" t="str">
        <f>_xlfn.XLOOKUP(Table6[[#This Row],[Order ID]],Table5[OrderID],Table5[ShipmentMode],"Error",0)</f>
        <v>DHL Express</v>
      </c>
    </row>
    <row r="1861" spans="2:12">
      <c r="B1861">
        <v>1860</v>
      </c>
      <c r="C1861">
        <v>10966</v>
      </c>
      <c r="D1861" t="s">
        <v>796</v>
      </c>
      <c r="E1861">
        <v>12</v>
      </c>
      <c r="F1861" t="s">
        <v>1498</v>
      </c>
      <c r="G1861" s="1">
        <f>DATE(LEFT(Table6[[#This Row],[Shipment Date]],4), MID(Table6[[#This Row],[Shipment Date]],5,2), RIGHT(Table6[[#This Row],[Shipment Date]],2))</f>
        <v>42833</v>
      </c>
      <c r="H1861" s="9">
        <f>_xlfn.XLOOKUP(Table6[[#This Row],[Order ID]],Table5[OrderID],Table5[OrderDate],"Error",0)</f>
        <v>42814</v>
      </c>
      <c r="I1861" s="6">
        <f>Table6[[#This Row],['[Formatted'] Shipment Dates]]-Table6[[#This Row],[Order Dates]]</f>
        <v>19</v>
      </c>
      <c r="J1861" t="str">
        <f>_xlfn.XLOOKUP(Table6[[#This Row],[Product ID]],Product[Product ID],Product[Product Name],"ERROR",0)</f>
        <v>Gnocchi di nonna Alice</v>
      </c>
      <c r="K1861" t="str">
        <f>_xlfn.XLOOKUP(Table6[[#This Row],[Product Name]],Product[Product Name],Product[Category],"ERROR",0)</f>
        <v xml:space="preserve">Grains/ Cereals </v>
      </c>
      <c r="L1861" t="str">
        <f>_xlfn.XLOOKUP(Table6[[#This Row],[Order ID]],Table5[OrderID],Table5[ShipmentMode],"Error",0)</f>
        <v>DHL Express</v>
      </c>
    </row>
    <row r="1862" spans="2:12">
      <c r="B1862">
        <v>1861</v>
      </c>
      <c r="C1862">
        <v>10966</v>
      </c>
      <c r="D1862" t="s">
        <v>813</v>
      </c>
      <c r="E1862">
        <v>12</v>
      </c>
      <c r="F1862" t="s">
        <v>1511</v>
      </c>
      <c r="G1862" s="1">
        <f>DATE(LEFT(Table6[[#This Row],[Shipment Date]],4), MID(Table6[[#This Row],[Shipment Date]],5,2), RIGHT(Table6[[#This Row],[Shipment Date]],2))</f>
        <v>42827</v>
      </c>
      <c r="H1862" s="9">
        <f>_xlfn.XLOOKUP(Table6[[#This Row],[Order ID]],Table5[OrderID],Table5[OrderDate],"Error",0)</f>
        <v>42814</v>
      </c>
      <c r="I1862" s="6">
        <f>Table6[[#This Row],['[Formatted'] Shipment Dates]]-Table6[[#This Row],[Order Dates]]</f>
        <v>13</v>
      </c>
      <c r="J1862" t="str">
        <f>_xlfn.XLOOKUP(Table6[[#This Row],[Product ID]],Product[Product ID],Product[Product Name],"ERROR",0)</f>
        <v>Tarte au sucre</v>
      </c>
      <c r="K1862" t="str">
        <f>_xlfn.XLOOKUP(Table6[[#This Row],[Product Name]],Product[Product Name],Product[Category],"ERROR",0)</f>
        <v>Desserts</v>
      </c>
      <c r="L1862" t="str">
        <f>_xlfn.XLOOKUP(Table6[[#This Row],[Order ID]],Table5[OrderID],Table5[ShipmentMode],"Error",0)</f>
        <v>DHL Express</v>
      </c>
    </row>
    <row r="1863" spans="2:12">
      <c r="B1863">
        <v>1862</v>
      </c>
      <c r="C1863">
        <v>10967</v>
      </c>
      <c r="D1863" t="s">
        <v>698</v>
      </c>
      <c r="E1863">
        <v>12</v>
      </c>
      <c r="F1863" t="s">
        <v>1511</v>
      </c>
      <c r="G1863" s="1">
        <f>DATE(LEFT(Table6[[#This Row],[Shipment Date]],4), MID(Table6[[#This Row],[Shipment Date]],5,2), RIGHT(Table6[[#This Row],[Shipment Date]],2))</f>
        <v>42827</v>
      </c>
      <c r="H1863" s="9">
        <f>_xlfn.XLOOKUP(Table6[[#This Row],[Order ID]],Table5[OrderID],Table5[OrderDate],"Error",0)</f>
        <v>42817</v>
      </c>
      <c r="I1863" s="6">
        <f>Table6[[#This Row],['[Formatted'] Shipment Dates]]-Table6[[#This Row],[Order Dates]]</f>
        <v>10</v>
      </c>
      <c r="J1863" t="str">
        <f>_xlfn.XLOOKUP(Table6[[#This Row],[Product ID]],Product[Product ID],Product[Product Name],"ERROR",0)</f>
        <v>Teatime Chocolate Biscuits</v>
      </c>
      <c r="K1863" t="str">
        <f>_xlfn.XLOOKUP(Table6[[#This Row],[Product Name]],Product[Product Name],Product[Category],"ERROR",0)</f>
        <v>Desserts</v>
      </c>
      <c r="L1863" t="str">
        <f>_xlfn.XLOOKUP(Table6[[#This Row],[Order ID]],Table5[OrderID],Table5[ShipmentMode],"Error",0)</f>
        <v>DHL</v>
      </c>
    </row>
    <row r="1864" spans="2:12">
      <c r="B1864">
        <v>1863</v>
      </c>
      <c r="C1864">
        <v>10967</v>
      </c>
      <c r="D1864" t="s">
        <v>778</v>
      </c>
      <c r="E1864">
        <v>40</v>
      </c>
      <c r="F1864" t="s">
        <v>1512</v>
      </c>
      <c r="G1864" s="1">
        <f>DATE(LEFT(Table6[[#This Row],[Shipment Date]],4), MID(Table6[[#This Row],[Shipment Date]],5,2), RIGHT(Table6[[#This Row],[Shipment Date]],2))</f>
        <v>42826</v>
      </c>
      <c r="H1864" s="9">
        <f>_xlfn.XLOOKUP(Table6[[#This Row],[Order ID]],Table5[OrderID],Table5[OrderDate],"Error",0)</f>
        <v>42817</v>
      </c>
      <c r="I1864" s="6">
        <f>Table6[[#This Row],['[Formatted'] Shipment Dates]]-Table6[[#This Row],[Order Dates]]</f>
        <v>9</v>
      </c>
      <c r="J1864" t="str">
        <f>_xlfn.XLOOKUP(Table6[[#This Row],[Product ID]],Product[Product ID],Product[Product Name],"ERROR",0)</f>
        <v>Maxilaku</v>
      </c>
      <c r="K1864" t="str">
        <f>_xlfn.XLOOKUP(Table6[[#This Row],[Product Name]],Product[Product Name],Product[Category],"ERROR",0)</f>
        <v>Desserts</v>
      </c>
      <c r="L1864" t="str">
        <f>_xlfn.XLOOKUP(Table6[[#This Row],[Order ID]],Table5[OrderID],Table5[ShipmentMode],"Error",0)</f>
        <v>DHL</v>
      </c>
    </row>
    <row r="1865" spans="2:12">
      <c r="B1865">
        <v>1864</v>
      </c>
      <c r="C1865">
        <v>10968</v>
      </c>
      <c r="D1865" t="s">
        <v>682</v>
      </c>
      <c r="E1865">
        <v>30</v>
      </c>
      <c r="F1865" t="s">
        <v>1512</v>
      </c>
      <c r="G1865" s="1">
        <f>DATE(LEFT(Table6[[#This Row],[Shipment Date]],4), MID(Table6[[#This Row],[Shipment Date]],5,2), RIGHT(Table6[[#This Row],[Shipment Date]],2))</f>
        <v>42826</v>
      </c>
      <c r="H1865" s="9">
        <f>_xlfn.XLOOKUP(Table6[[#This Row],[Order ID]],Table5[OrderID],Table5[OrderDate],"Error",0)</f>
        <v>42817</v>
      </c>
      <c r="I1865" s="6">
        <f>Table6[[#This Row],['[Formatted'] Shipment Dates]]-Table6[[#This Row],[Order Dates]]</f>
        <v>9</v>
      </c>
      <c r="J1865" t="str">
        <f>_xlfn.XLOOKUP(Table6[[#This Row],[Product ID]],Product[Product ID],Product[Product Name],"ERROR",0)</f>
        <v>Queso Manchego La Pastora</v>
      </c>
      <c r="K1865" t="str">
        <f>_xlfn.XLOOKUP(Table6[[#This Row],[Product Name]],Product[Product Name],Product[Category],"ERROR",0)</f>
        <v>Dairy Products</v>
      </c>
      <c r="L1865" t="str">
        <f>_xlfn.XLOOKUP(Table6[[#This Row],[Order ID]],Table5[OrderID],Table5[ShipmentMode],"Error",0)</f>
        <v>UPS</v>
      </c>
    </row>
    <row r="1866" spans="2:12">
      <c r="B1866">
        <v>1865</v>
      </c>
      <c r="C1866">
        <v>10968</v>
      </c>
      <c r="D1866" t="s">
        <v>711</v>
      </c>
      <c r="E1866">
        <v>30</v>
      </c>
      <c r="F1866" t="s">
        <v>1512</v>
      </c>
      <c r="G1866" s="1">
        <f>DATE(LEFT(Table6[[#This Row],[Shipment Date]],4), MID(Table6[[#This Row],[Shipment Date]],5,2), RIGHT(Table6[[#This Row],[Shipment Date]],2))</f>
        <v>42826</v>
      </c>
      <c r="H1866" s="9">
        <f>_xlfn.XLOOKUP(Table6[[#This Row],[Order ID]],Table5[OrderID],Table5[OrderDate],"Error",0)</f>
        <v>42817</v>
      </c>
      <c r="I1866" s="6">
        <f>Table6[[#This Row],['[Formatted'] Shipment Dates]]-Table6[[#This Row],[Order Dates]]</f>
        <v>9</v>
      </c>
      <c r="J1866" t="str">
        <f>_xlfn.XLOOKUP(Table6[[#This Row],[Product ID]],Product[Product ID],Product[Product Name],"ERROR",0)</f>
        <v>Guaraná Fantástica</v>
      </c>
      <c r="K1866" t="str">
        <f>_xlfn.XLOOKUP(Table6[[#This Row],[Product Name]],Product[Product Name],Product[Category],"ERROR",0)</f>
        <v xml:space="preserve">Drinks </v>
      </c>
      <c r="L1866" t="str">
        <f>_xlfn.XLOOKUP(Table6[[#This Row],[Order ID]],Table5[OrderID],Table5[ShipmentMode],"Error",0)</f>
        <v>UPS</v>
      </c>
    </row>
    <row r="1867" spans="2:12">
      <c r="B1867">
        <v>1866</v>
      </c>
      <c r="C1867">
        <v>10968</v>
      </c>
      <c r="D1867" t="s">
        <v>819</v>
      </c>
      <c r="E1867">
        <v>4</v>
      </c>
      <c r="F1867" t="s">
        <v>1509</v>
      </c>
      <c r="G1867" s="1">
        <f>DATE(LEFT(Table6[[#This Row],[Shipment Date]],4), MID(Table6[[#This Row],[Shipment Date]],5,2), RIGHT(Table6[[#This Row],[Shipment Date]],2))</f>
        <v>42824</v>
      </c>
      <c r="H1867" s="9">
        <f>_xlfn.XLOOKUP(Table6[[#This Row],[Order ID]],Table5[OrderID],Table5[OrderDate],"Error",0)</f>
        <v>42817</v>
      </c>
      <c r="I1867" s="6">
        <f>Table6[[#This Row],['[Formatted'] Shipment Dates]]-Table6[[#This Row],[Order Dates]]</f>
        <v>7</v>
      </c>
      <c r="J1867" t="str">
        <f>_xlfn.XLOOKUP(Table6[[#This Row],[Product ID]],Product[Product ID],Product[Product Name],"ERROR",0)</f>
        <v>Wimmers gute Semmelknödel</v>
      </c>
      <c r="K1867" t="str">
        <f>_xlfn.XLOOKUP(Table6[[#This Row],[Product Name]],Product[Product Name],Product[Category],"ERROR",0)</f>
        <v xml:space="preserve">Grains/ Cereals </v>
      </c>
      <c r="L1867" t="str">
        <f>_xlfn.XLOOKUP(Table6[[#This Row],[Order ID]],Table5[OrderID],Table5[ShipmentMode],"Error",0)</f>
        <v>UPS</v>
      </c>
    </row>
    <row r="1868" spans="2:12">
      <c r="B1868">
        <v>1867</v>
      </c>
      <c r="C1868">
        <v>10969</v>
      </c>
      <c r="D1868" t="s">
        <v>770</v>
      </c>
      <c r="E1868">
        <v>9</v>
      </c>
      <c r="F1868" t="s">
        <v>1513</v>
      </c>
      <c r="G1868" s="1">
        <f>DATE(LEFT(Table6[[#This Row],[Shipment Date]],4), MID(Table6[[#This Row],[Shipment Date]],5,2), RIGHT(Table6[[#This Row],[Shipment Date]],2))</f>
        <v>42849</v>
      </c>
      <c r="H1868" s="9">
        <f>_xlfn.XLOOKUP(Table6[[#This Row],[Order ID]],Table5[OrderID],Table5[OrderDate],"Error",0)</f>
        <v>42817</v>
      </c>
      <c r="I1868" s="6">
        <f>Table6[[#This Row],['[Formatted'] Shipment Dates]]-Table6[[#This Row],[Order Dates]]</f>
        <v>32</v>
      </c>
      <c r="J1868" t="str">
        <f>_xlfn.XLOOKUP(Table6[[#This Row],[Product ID]],Product[Product ID],Product[Product Name],"ERROR",0)</f>
        <v>Spegesild</v>
      </c>
      <c r="K1868" t="str">
        <f>_xlfn.XLOOKUP(Table6[[#This Row],[Product Name]],Product[Product Name],Product[Category],"ERROR",0)</f>
        <v>Seafood</v>
      </c>
      <c r="L1868" t="str">
        <f>_xlfn.XLOOKUP(Table6[[#This Row],[Order ID]],Table5[OrderID],Table5[ShipmentMode],"Error",0)</f>
        <v>DHL</v>
      </c>
    </row>
    <row r="1869" spans="2:12">
      <c r="B1869">
        <v>1868</v>
      </c>
      <c r="C1869">
        <v>10970</v>
      </c>
      <c r="D1869" t="s">
        <v>787</v>
      </c>
      <c r="E1869">
        <v>40</v>
      </c>
      <c r="F1869" t="s">
        <v>1511</v>
      </c>
      <c r="G1869" s="1">
        <f>DATE(LEFT(Table6[[#This Row],[Shipment Date]],4), MID(Table6[[#This Row],[Shipment Date]],5,2), RIGHT(Table6[[#This Row],[Shipment Date]],2))</f>
        <v>42827</v>
      </c>
      <c r="H1869" s="9">
        <f>_xlfn.XLOOKUP(Table6[[#This Row],[Order ID]],Table5[OrderID],Table5[OrderDate],"Error",0)</f>
        <v>42818</v>
      </c>
      <c r="I1869" s="6">
        <f>Table6[[#This Row],['[Formatted'] Shipment Dates]]-Table6[[#This Row],[Order Dates]]</f>
        <v>9</v>
      </c>
      <c r="J1869" t="str">
        <f>_xlfn.XLOOKUP(Table6[[#This Row],[Product ID]],Product[Product ID],Product[Product Name],"ERROR",0)</f>
        <v>Filo Mix</v>
      </c>
      <c r="K1869" t="str">
        <f>_xlfn.XLOOKUP(Table6[[#This Row],[Product Name]],Product[Product Name],Product[Category],"ERROR",0)</f>
        <v xml:space="preserve">Grains/ Cereals </v>
      </c>
      <c r="L1869" t="str">
        <f>_xlfn.XLOOKUP(Table6[[#This Row],[Order ID]],Table5[OrderID],Table5[ShipmentMode],"Error",0)</f>
        <v>DHL Express</v>
      </c>
    </row>
    <row r="1870" spans="2:12">
      <c r="B1870">
        <v>1869</v>
      </c>
      <c r="C1870">
        <v>10971</v>
      </c>
      <c r="D1870" t="s">
        <v>726</v>
      </c>
      <c r="E1870">
        <v>14</v>
      </c>
      <c r="F1870" t="s">
        <v>1510</v>
      </c>
      <c r="G1870" s="1">
        <f>DATE(LEFT(Table6[[#This Row],[Shipment Date]],4), MID(Table6[[#This Row],[Shipment Date]],5,2), RIGHT(Table6[[#This Row],[Shipment Date]],2))</f>
        <v>42820</v>
      </c>
      <c r="H1870" s="9">
        <f>_xlfn.XLOOKUP(Table6[[#This Row],[Order ID]],Table5[OrderID],Table5[OrderDate],"Error",0)</f>
        <v>42818</v>
      </c>
      <c r="I1870" s="6">
        <f>Table6[[#This Row],['[Formatted'] Shipment Dates]]-Table6[[#This Row],[Order Dates]]</f>
        <v>2</v>
      </c>
      <c r="J1870" t="str">
        <f>_xlfn.XLOOKUP(Table6[[#This Row],[Product ID]],Product[Product ID],Product[Product Name],"ERROR",0)</f>
        <v>Thüringer Rostbratwurst</v>
      </c>
      <c r="K1870" t="str">
        <f>_xlfn.XLOOKUP(Table6[[#This Row],[Product Name]],Product[Product Name],Product[Category],"ERROR",0)</f>
        <v>Meat/ Poultry</v>
      </c>
      <c r="L1870" t="str">
        <f>_xlfn.XLOOKUP(Table6[[#This Row],[Order ID]],Table5[OrderID],Table5[ShipmentMode],"Error",0)</f>
        <v>DHL</v>
      </c>
    </row>
    <row r="1871" spans="2:12">
      <c r="B1871">
        <v>1870</v>
      </c>
      <c r="C1871">
        <v>10972</v>
      </c>
      <c r="D1871" t="s">
        <v>694</v>
      </c>
      <c r="E1871">
        <v>6</v>
      </c>
      <c r="F1871" t="s">
        <v>1510</v>
      </c>
      <c r="G1871" s="1">
        <f>DATE(LEFT(Table6[[#This Row],[Shipment Date]],4), MID(Table6[[#This Row],[Shipment Date]],5,2), RIGHT(Table6[[#This Row],[Shipment Date]],2))</f>
        <v>42820</v>
      </c>
      <c r="H1871" s="9">
        <f>_xlfn.XLOOKUP(Table6[[#This Row],[Order ID]],Table5[OrderID],Table5[OrderDate],"Error",0)</f>
        <v>42818</v>
      </c>
      <c r="I1871" s="6">
        <f>Table6[[#This Row],['[Formatted'] Shipment Dates]]-Table6[[#This Row],[Order Dates]]</f>
        <v>2</v>
      </c>
      <c r="J1871" t="str">
        <f>_xlfn.XLOOKUP(Table6[[#This Row],[Product ID]],Product[Product ID],Product[Product Name],"ERROR",0)</f>
        <v>Alice Mutton</v>
      </c>
      <c r="K1871" t="str">
        <f>_xlfn.XLOOKUP(Table6[[#This Row],[Product Name]],Product[Product Name],Product[Category],"ERROR",0)</f>
        <v>Meat/ Poultry</v>
      </c>
      <c r="L1871" t="str">
        <f>_xlfn.XLOOKUP(Table6[[#This Row],[Order ID]],Table5[OrderID],Table5[ShipmentMode],"Error",0)</f>
        <v>DHL</v>
      </c>
    </row>
    <row r="1872" spans="2:12">
      <c r="B1872">
        <v>1871</v>
      </c>
      <c r="C1872">
        <v>10972</v>
      </c>
      <c r="D1872" t="s">
        <v>736</v>
      </c>
      <c r="E1872">
        <v>7</v>
      </c>
      <c r="F1872" t="s">
        <v>1508</v>
      </c>
      <c r="G1872" s="1">
        <f>DATE(LEFT(Table6[[#This Row],[Shipment Date]],4), MID(Table6[[#This Row],[Shipment Date]],5,2), RIGHT(Table6[[#This Row],[Shipment Date]],2))</f>
        <v>42821</v>
      </c>
      <c r="H1872" s="9">
        <f>_xlfn.XLOOKUP(Table6[[#This Row],[Order ID]],Table5[OrderID],Table5[OrderDate],"Error",0)</f>
        <v>42818</v>
      </c>
      <c r="I1872" s="6">
        <f>Table6[[#This Row],['[Formatted'] Shipment Dates]]-Table6[[#This Row],[Order Dates]]</f>
        <v>3</v>
      </c>
      <c r="J1872" t="str">
        <f>_xlfn.XLOOKUP(Table6[[#This Row],[Product ID]],Product[Product ID],Product[Product Name],"ERROR",0)</f>
        <v>Geitost</v>
      </c>
      <c r="K1872" t="str">
        <f>_xlfn.XLOOKUP(Table6[[#This Row],[Product Name]],Product[Product Name],Product[Category],"ERROR",0)</f>
        <v>Dairy Products</v>
      </c>
      <c r="L1872" t="str">
        <f>_xlfn.XLOOKUP(Table6[[#This Row],[Order ID]],Table5[OrderID],Table5[ShipmentMode],"Error",0)</f>
        <v>DHL</v>
      </c>
    </row>
    <row r="1873" spans="2:12">
      <c r="B1873">
        <v>1872</v>
      </c>
      <c r="C1873">
        <v>10973</v>
      </c>
      <c r="D1873" t="s">
        <v>717</v>
      </c>
      <c r="E1873">
        <v>5</v>
      </c>
      <c r="F1873" t="s">
        <v>1508</v>
      </c>
      <c r="G1873" s="1">
        <f>DATE(LEFT(Table6[[#This Row],[Shipment Date]],4), MID(Table6[[#This Row],[Shipment Date]],5,2), RIGHT(Table6[[#This Row],[Shipment Date]],2))</f>
        <v>42821</v>
      </c>
      <c r="H1873" s="9">
        <f>_xlfn.XLOOKUP(Table6[[#This Row],[Order ID]],Table5[OrderID],Table5[OrderDate],"Error",0)</f>
        <v>42818</v>
      </c>
      <c r="I1873" s="6">
        <f>Table6[[#This Row],['[Formatted'] Shipment Dates]]-Table6[[#This Row],[Order Dates]]</f>
        <v>3</v>
      </c>
      <c r="J1873" t="str">
        <f>_xlfn.XLOOKUP(Table6[[#This Row],[Product ID]],Product[Product ID],Product[Product Name],"ERROR",0)</f>
        <v>Gumbär Gummibärchen</v>
      </c>
      <c r="K1873" t="str">
        <f>_xlfn.XLOOKUP(Table6[[#This Row],[Product Name]],Product[Product Name],Product[Category],"ERROR",0)</f>
        <v>Desserts</v>
      </c>
      <c r="L1873" t="str">
        <f>_xlfn.XLOOKUP(Table6[[#This Row],[Order ID]],Table5[OrderID],Table5[ShipmentMode],"Error",0)</f>
        <v>DHL</v>
      </c>
    </row>
    <row r="1874" spans="2:12">
      <c r="B1874">
        <v>1873</v>
      </c>
      <c r="C1874">
        <v>10973</v>
      </c>
      <c r="D1874" t="s">
        <v>757</v>
      </c>
      <c r="E1874">
        <v>6</v>
      </c>
      <c r="F1874" t="s">
        <v>1508</v>
      </c>
      <c r="G1874" s="1">
        <f>DATE(LEFT(Table6[[#This Row],[Shipment Date]],4), MID(Table6[[#This Row],[Shipment Date]],5,2), RIGHT(Table6[[#This Row],[Shipment Date]],2))</f>
        <v>42821</v>
      </c>
      <c r="H1874" s="9">
        <f>_xlfn.XLOOKUP(Table6[[#This Row],[Order ID]],Table5[OrderID],Table5[OrderDate],"Error",0)</f>
        <v>42818</v>
      </c>
      <c r="I1874" s="6">
        <f>Table6[[#This Row],['[Formatted'] Shipment Dates]]-Table6[[#This Row],[Order Dates]]</f>
        <v>3</v>
      </c>
      <c r="J1874" t="str">
        <f>_xlfn.XLOOKUP(Table6[[#This Row],[Product ID]],Product[Product ID],Product[Product Name],"ERROR",0)</f>
        <v>Jack's New England Clam Chowder</v>
      </c>
      <c r="K1874" t="str">
        <f>_xlfn.XLOOKUP(Table6[[#This Row],[Product Name]],Product[Product Name],Product[Category],"ERROR",0)</f>
        <v>Seafood</v>
      </c>
      <c r="L1874" t="str">
        <f>_xlfn.XLOOKUP(Table6[[#This Row],[Order ID]],Table5[OrderID],Table5[ShipmentMode],"Error",0)</f>
        <v>DHL</v>
      </c>
    </row>
    <row r="1875" spans="2:12">
      <c r="B1875">
        <v>1874</v>
      </c>
      <c r="C1875">
        <v>10973</v>
      </c>
      <c r="D1875" t="s">
        <v>845</v>
      </c>
      <c r="E1875">
        <v>10</v>
      </c>
      <c r="F1875" t="s">
        <v>1514</v>
      </c>
      <c r="G1875" s="1">
        <f>DATE(LEFT(Table6[[#This Row],[Shipment Date]],4), MID(Table6[[#This Row],[Shipment Date]],5,2), RIGHT(Table6[[#This Row],[Shipment Date]],2))</f>
        <v>42828</v>
      </c>
      <c r="H1875" s="9">
        <f>_xlfn.XLOOKUP(Table6[[#This Row],[Order ID]],Table5[OrderID],Table5[OrderDate],"Error",0)</f>
        <v>42818</v>
      </c>
      <c r="I1875" s="6">
        <f>Table6[[#This Row],['[Formatted'] Shipment Dates]]-Table6[[#This Row],[Order Dates]]</f>
        <v>10</v>
      </c>
      <c r="J1875" t="str">
        <f>_xlfn.XLOOKUP(Table6[[#This Row],[Product ID]],Product[Product ID],Product[Product Name],"ERROR",0)</f>
        <v>Rhönbräu Klosterbier</v>
      </c>
      <c r="K1875" t="str">
        <f>_xlfn.XLOOKUP(Table6[[#This Row],[Product Name]],Product[Product Name],Product[Category],"ERROR",0)</f>
        <v xml:space="preserve">Drinks </v>
      </c>
      <c r="L1875" t="str">
        <f>_xlfn.XLOOKUP(Table6[[#This Row],[Order ID]],Table5[OrderID],Table5[ShipmentMode],"Error",0)</f>
        <v>DHL</v>
      </c>
    </row>
    <row r="1876" spans="2:12">
      <c r="B1876">
        <v>1875</v>
      </c>
      <c r="C1876">
        <v>10974</v>
      </c>
      <c r="D1876" t="s">
        <v>817</v>
      </c>
      <c r="E1876">
        <v>10</v>
      </c>
      <c r="F1876" t="s">
        <v>1508</v>
      </c>
      <c r="G1876" s="1">
        <f>DATE(LEFT(Table6[[#This Row],[Shipment Date]],4), MID(Table6[[#This Row],[Shipment Date]],5,2), RIGHT(Table6[[#This Row],[Shipment Date]],2))</f>
        <v>42821</v>
      </c>
      <c r="H1876" s="9">
        <f>_xlfn.XLOOKUP(Table6[[#This Row],[Order ID]],Table5[OrderID],Table5[OrderDate],"Error",0)</f>
        <v>42819</v>
      </c>
      <c r="I1876" s="6">
        <f>Table6[[#This Row],['[Formatted'] Shipment Dates]]-Table6[[#This Row],[Order Dates]]</f>
        <v>2</v>
      </c>
      <c r="J1876" t="str">
        <f>_xlfn.XLOOKUP(Table6[[#This Row],[Product ID]],Product[Product ID],Product[Product Name],"ERROR",0)</f>
        <v>Vegie-spread</v>
      </c>
      <c r="K1876" t="str">
        <f>_xlfn.XLOOKUP(Table6[[#This Row],[Product Name]],Product[Product Name],Product[Category],"ERROR",0)</f>
        <v>Condiments</v>
      </c>
      <c r="L1876" t="str">
        <f>_xlfn.XLOOKUP(Table6[[#This Row],[Order ID]],Table5[OrderID],Table5[ShipmentMode],"Error",0)</f>
        <v>UPS</v>
      </c>
    </row>
    <row r="1877" spans="2:12">
      <c r="B1877">
        <v>1876</v>
      </c>
      <c r="C1877">
        <v>10975</v>
      </c>
      <c r="D1877" t="s">
        <v>672</v>
      </c>
      <c r="E1877">
        <v>16</v>
      </c>
      <c r="F1877" t="s">
        <v>1508</v>
      </c>
      <c r="G1877" s="1">
        <f>DATE(LEFT(Table6[[#This Row],[Shipment Date]],4), MID(Table6[[#This Row],[Shipment Date]],5,2), RIGHT(Table6[[#This Row],[Shipment Date]],2))</f>
        <v>42821</v>
      </c>
      <c r="H1877" s="9">
        <f>_xlfn.XLOOKUP(Table6[[#This Row],[Order ID]],Table5[OrderID],Table5[OrderDate],"Error",0)</f>
        <v>42819</v>
      </c>
      <c r="I1877" s="6">
        <f>Table6[[#This Row],['[Formatted'] Shipment Dates]]-Table6[[#This Row],[Order Dates]]</f>
        <v>2</v>
      </c>
      <c r="J1877" t="str">
        <f>_xlfn.XLOOKUP(Table6[[#This Row],[Product ID]],Product[Product ID],Product[Product Name],"ERROR",0)</f>
        <v>Northwoods Cranberry Sauce</v>
      </c>
      <c r="K1877" t="str">
        <f>_xlfn.XLOOKUP(Table6[[#This Row],[Product Name]],Product[Product Name],Product[Category],"ERROR",0)</f>
        <v>Condiments</v>
      </c>
      <c r="L1877" t="str">
        <f>_xlfn.XLOOKUP(Table6[[#This Row],[Order ID]],Table5[OrderID],Table5[ShipmentMode],"Error",0)</f>
        <v>UPS</v>
      </c>
    </row>
    <row r="1878" spans="2:12">
      <c r="B1878">
        <v>1877</v>
      </c>
      <c r="C1878">
        <v>10975</v>
      </c>
      <c r="D1878" t="s">
        <v>845</v>
      </c>
      <c r="E1878">
        <v>10</v>
      </c>
      <c r="F1878" t="s">
        <v>1514</v>
      </c>
      <c r="G1878" s="1">
        <f>DATE(LEFT(Table6[[#This Row],[Shipment Date]],4), MID(Table6[[#This Row],[Shipment Date]],5,2), RIGHT(Table6[[#This Row],[Shipment Date]],2))</f>
        <v>42828</v>
      </c>
      <c r="H1878" s="9">
        <f>_xlfn.XLOOKUP(Table6[[#This Row],[Order ID]],Table5[OrderID],Table5[OrderDate],"Error",0)</f>
        <v>42819</v>
      </c>
      <c r="I1878" s="6">
        <f>Table6[[#This Row],['[Formatted'] Shipment Dates]]-Table6[[#This Row],[Order Dates]]</f>
        <v>9</v>
      </c>
      <c r="J1878" t="str">
        <f>_xlfn.XLOOKUP(Table6[[#This Row],[Product ID]],Product[Product ID],Product[Product Name],"ERROR",0)</f>
        <v>Rhönbräu Klosterbier</v>
      </c>
      <c r="K1878" t="str">
        <f>_xlfn.XLOOKUP(Table6[[#This Row],[Product Name]],Product[Product Name],Product[Category],"ERROR",0)</f>
        <v xml:space="preserve">Drinks </v>
      </c>
      <c r="L1878" t="str">
        <f>_xlfn.XLOOKUP(Table6[[#This Row],[Order ID]],Table5[OrderID],Table5[ShipmentMode],"Error",0)</f>
        <v>UPS</v>
      </c>
    </row>
    <row r="1879" spans="2:12">
      <c r="B1879">
        <v>1878</v>
      </c>
      <c r="C1879">
        <v>10976</v>
      </c>
      <c r="D1879" t="s">
        <v>723</v>
      </c>
      <c r="E1879">
        <v>20</v>
      </c>
      <c r="F1879" t="s">
        <v>1515</v>
      </c>
      <c r="G1879" s="1">
        <f>DATE(LEFT(Table6[[#This Row],[Shipment Date]],4), MID(Table6[[#This Row],[Shipment Date]],5,2), RIGHT(Table6[[#This Row],[Shipment Date]],2))</f>
        <v>42835</v>
      </c>
      <c r="H1879" s="9">
        <f>_xlfn.XLOOKUP(Table6[[#This Row],[Order ID]],Table5[OrderID],Table5[OrderDate],"Error",0)</f>
        <v>42819</v>
      </c>
      <c r="I1879" s="6">
        <f>Table6[[#This Row],['[Formatted'] Shipment Dates]]-Table6[[#This Row],[Order Dates]]</f>
        <v>16</v>
      </c>
      <c r="J1879" t="str">
        <f>_xlfn.XLOOKUP(Table6[[#This Row],[Product ID]],Product[Product ID],Product[Product Name],"ERROR",0)</f>
        <v>Rössle Sauerkraut</v>
      </c>
      <c r="K1879" t="str">
        <f>_xlfn.XLOOKUP(Table6[[#This Row],[Product Name]],Product[Product Name],Product[Category],"ERROR",0)</f>
        <v xml:space="preserve">Produce </v>
      </c>
      <c r="L1879" t="str">
        <f>_xlfn.XLOOKUP(Table6[[#This Row],[Order ID]],Table5[OrderID],Table5[ShipmentMode],"Error",0)</f>
        <v>DHL Express</v>
      </c>
    </row>
    <row r="1880" spans="2:12">
      <c r="B1880">
        <v>1879</v>
      </c>
      <c r="C1880">
        <v>10977</v>
      </c>
      <c r="D1880" t="s">
        <v>752</v>
      </c>
      <c r="E1880">
        <v>30</v>
      </c>
      <c r="F1880" t="s">
        <v>1515</v>
      </c>
      <c r="G1880" s="1">
        <f>DATE(LEFT(Table6[[#This Row],[Shipment Date]],4), MID(Table6[[#This Row],[Shipment Date]],5,2), RIGHT(Table6[[#This Row],[Shipment Date]],2))</f>
        <v>42835</v>
      </c>
      <c r="H1880" s="9">
        <f>_xlfn.XLOOKUP(Table6[[#This Row],[Order ID]],Table5[OrderID],Table5[OrderDate],"Error",0)</f>
        <v>42820</v>
      </c>
      <c r="I1880" s="6">
        <f>Table6[[#This Row],['[Formatted'] Shipment Dates]]-Table6[[#This Row],[Order Dates]]</f>
        <v>15</v>
      </c>
      <c r="J1880" t="str">
        <f>_xlfn.XLOOKUP(Table6[[#This Row],[Product ID]],Product[Product ID],Product[Product Name],"ERROR",0)</f>
        <v>Chartreuse verte</v>
      </c>
      <c r="K1880" t="str">
        <f>_xlfn.XLOOKUP(Table6[[#This Row],[Product Name]],Product[Product Name],Product[Category],"ERROR",0)</f>
        <v xml:space="preserve">Drinks </v>
      </c>
      <c r="L1880" t="str">
        <f>_xlfn.XLOOKUP(Table6[[#This Row],[Order ID]],Table5[OrderID],Table5[ShipmentMode],"Error",0)</f>
        <v>UPS</v>
      </c>
    </row>
    <row r="1881" spans="2:12">
      <c r="B1881">
        <v>1880</v>
      </c>
      <c r="C1881">
        <v>10977</v>
      </c>
      <c r="D1881" t="s">
        <v>772</v>
      </c>
      <c r="E1881">
        <v>30</v>
      </c>
      <c r="F1881" t="s">
        <v>1515</v>
      </c>
      <c r="G1881" s="1">
        <f>DATE(LEFT(Table6[[#This Row],[Shipment Date]],4), MID(Table6[[#This Row],[Shipment Date]],5,2), RIGHT(Table6[[#This Row],[Shipment Date]],2))</f>
        <v>42835</v>
      </c>
      <c r="H1881" s="9">
        <f>_xlfn.XLOOKUP(Table6[[#This Row],[Order ID]],Table5[OrderID],Table5[OrderDate],"Error",0)</f>
        <v>42820</v>
      </c>
      <c r="I1881" s="6">
        <f>Table6[[#This Row],['[Formatted'] Shipment Dates]]-Table6[[#This Row],[Order Dates]]</f>
        <v>15</v>
      </c>
      <c r="J1881" t="str">
        <f>_xlfn.XLOOKUP(Table6[[#This Row],[Product ID]],Product[Product ID],Product[Product Name],"ERROR",0)</f>
        <v>Zaanse koeken</v>
      </c>
      <c r="K1881" t="str">
        <f>_xlfn.XLOOKUP(Table6[[#This Row],[Product Name]],Product[Product Name],Product[Category],"ERROR",0)</f>
        <v>Desserts</v>
      </c>
      <c r="L1881" t="str">
        <f>_xlfn.XLOOKUP(Table6[[#This Row],[Order ID]],Table5[OrderID],Table5[ShipmentMode],"Error",0)</f>
        <v>UPS</v>
      </c>
    </row>
    <row r="1882" spans="2:12">
      <c r="B1882">
        <v>1881</v>
      </c>
      <c r="C1882">
        <v>10977</v>
      </c>
      <c r="D1882" t="s">
        <v>784</v>
      </c>
      <c r="E1882">
        <v>10</v>
      </c>
      <c r="F1882" t="s">
        <v>1515</v>
      </c>
      <c r="G1882" s="1">
        <f>DATE(LEFT(Table6[[#This Row],[Shipment Date]],4), MID(Table6[[#This Row],[Shipment Date]],5,2), RIGHT(Table6[[#This Row],[Shipment Date]],2))</f>
        <v>42835</v>
      </c>
      <c r="H1882" s="9">
        <f>_xlfn.XLOOKUP(Table6[[#This Row],[Order ID]],Table5[OrderID],Table5[OrderDate],"Error",0)</f>
        <v>42820</v>
      </c>
      <c r="I1882" s="6">
        <f>Table6[[#This Row],['[Formatted'] Shipment Dates]]-Table6[[#This Row],[Order Dates]]</f>
        <v>15</v>
      </c>
      <c r="J1882" t="str">
        <f>_xlfn.XLOOKUP(Table6[[#This Row],[Product ID]],Product[Product ID],Product[Product Name],"ERROR",0)</f>
        <v>Manjimup Dried Apples</v>
      </c>
      <c r="K1882" t="str">
        <f>_xlfn.XLOOKUP(Table6[[#This Row],[Product Name]],Product[Product Name],Product[Category],"ERROR",0)</f>
        <v xml:space="preserve">Produce </v>
      </c>
      <c r="L1882" t="str">
        <f>_xlfn.XLOOKUP(Table6[[#This Row],[Order ID]],Table5[OrderID],Table5[ShipmentMode],"Error",0)</f>
        <v>UPS</v>
      </c>
    </row>
    <row r="1883" spans="2:12">
      <c r="B1883">
        <v>1882</v>
      </c>
      <c r="C1883">
        <v>10977</v>
      </c>
      <c r="D1883" t="s">
        <v>817</v>
      </c>
      <c r="E1883">
        <v>20</v>
      </c>
      <c r="F1883" t="s">
        <v>1516</v>
      </c>
      <c r="G1883" s="1">
        <f>DATE(LEFT(Table6[[#This Row],[Shipment Date]],4), MID(Table6[[#This Row],[Shipment Date]],5,2), RIGHT(Table6[[#This Row],[Shipment Date]],2))</f>
        <v>42848</v>
      </c>
      <c r="H1883" s="9">
        <f>_xlfn.XLOOKUP(Table6[[#This Row],[Order ID]],Table5[OrderID],Table5[OrderDate],"Error",0)</f>
        <v>42820</v>
      </c>
      <c r="I1883" s="6">
        <f>Table6[[#This Row],['[Formatted'] Shipment Dates]]-Table6[[#This Row],[Order Dates]]</f>
        <v>28</v>
      </c>
      <c r="J1883" t="str">
        <f>_xlfn.XLOOKUP(Table6[[#This Row],[Product ID]],Product[Product ID],Product[Product Name],"ERROR",0)</f>
        <v>Vegie-spread</v>
      </c>
      <c r="K1883" t="str">
        <f>_xlfn.XLOOKUP(Table6[[#This Row],[Product Name]],Product[Product Name],Product[Category],"ERROR",0)</f>
        <v>Condiments</v>
      </c>
      <c r="L1883" t="str">
        <f>_xlfn.XLOOKUP(Table6[[#This Row],[Order ID]],Table5[OrderID],Table5[ShipmentMode],"Error",0)</f>
        <v>UPS</v>
      </c>
    </row>
    <row r="1884" spans="2:12">
      <c r="B1884">
        <v>1883</v>
      </c>
      <c r="C1884">
        <v>10978</v>
      </c>
      <c r="D1884" t="s">
        <v>672</v>
      </c>
      <c r="E1884">
        <v>20</v>
      </c>
      <c r="F1884" t="s">
        <v>1516</v>
      </c>
      <c r="G1884" s="1">
        <f>DATE(LEFT(Table6[[#This Row],[Shipment Date]],4), MID(Table6[[#This Row],[Shipment Date]],5,2), RIGHT(Table6[[#This Row],[Shipment Date]],2))</f>
        <v>42848</v>
      </c>
      <c r="H1884" s="9">
        <f>_xlfn.XLOOKUP(Table6[[#This Row],[Order ID]],Table5[OrderID],Table5[OrderDate],"Error",0)</f>
        <v>42820</v>
      </c>
      <c r="I1884" s="6">
        <f>Table6[[#This Row],['[Formatted'] Shipment Dates]]-Table6[[#This Row],[Order Dates]]</f>
        <v>28</v>
      </c>
      <c r="J1884" t="str">
        <f>_xlfn.XLOOKUP(Table6[[#This Row],[Product ID]],Product[Product ID],Product[Product Name],"ERROR",0)</f>
        <v>Northwoods Cranberry Sauce</v>
      </c>
      <c r="K1884" t="str">
        <f>_xlfn.XLOOKUP(Table6[[#This Row],[Product Name]],Product[Product Name],Product[Category],"ERROR",0)</f>
        <v>Condiments</v>
      </c>
      <c r="L1884" t="str">
        <f>_xlfn.XLOOKUP(Table6[[#This Row],[Order ID]],Table5[OrderID],Table5[ShipmentMode],"Error",0)</f>
        <v>DHL</v>
      </c>
    </row>
    <row r="1885" spans="2:12">
      <c r="B1885">
        <v>1884</v>
      </c>
      <c r="C1885">
        <v>10978</v>
      </c>
      <c r="D1885" t="s">
        <v>703</v>
      </c>
      <c r="E1885">
        <v>40</v>
      </c>
      <c r="F1885" t="s">
        <v>1516</v>
      </c>
      <c r="G1885" s="1">
        <f>DATE(LEFT(Table6[[#This Row],[Shipment Date]],4), MID(Table6[[#This Row],[Shipment Date]],5,2), RIGHT(Table6[[#This Row],[Shipment Date]],2))</f>
        <v>42848</v>
      </c>
      <c r="H1885" s="9">
        <f>_xlfn.XLOOKUP(Table6[[#This Row],[Order ID]],Table5[OrderID],Table5[OrderDate],"Error",0)</f>
        <v>42820</v>
      </c>
      <c r="I1885" s="6">
        <f>Table6[[#This Row],['[Formatted'] Shipment Dates]]-Table6[[#This Row],[Order Dates]]</f>
        <v>28</v>
      </c>
      <c r="J1885" t="str">
        <f>_xlfn.XLOOKUP(Table6[[#This Row],[Product ID]],Product[Product ID],Product[Product Name],"ERROR",0)</f>
        <v>Sir Rodney's Scones</v>
      </c>
      <c r="K1885" t="str">
        <f>_xlfn.XLOOKUP(Table6[[#This Row],[Product Name]],Product[Product Name],Product[Category],"ERROR",0)</f>
        <v>Desserts</v>
      </c>
      <c r="L1885" t="str">
        <f>_xlfn.XLOOKUP(Table6[[#This Row],[Order ID]],Table5[OrderID],Table5[ShipmentMode],"Error",0)</f>
        <v>DHL</v>
      </c>
    </row>
    <row r="1886" spans="2:12">
      <c r="B1886">
        <v>1885</v>
      </c>
      <c r="C1886">
        <v>10978</v>
      </c>
      <c r="D1886" t="s">
        <v>754</v>
      </c>
      <c r="E1886">
        <v>10</v>
      </c>
      <c r="F1886" t="s">
        <v>1516</v>
      </c>
      <c r="G1886" s="1">
        <f>DATE(LEFT(Table6[[#This Row],[Shipment Date]],4), MID(Table6[[#This Row],[Shipment Date]],5,2), RIGHT(Table6[[#This Row],[Shipment Date]],2))</f>
        <v>42848</v>
      </c>
      <c r="H1886" s="9">
        <f>_xlfn.XLOOKUP(Table6[[#This Row],[Order ID]],Table5[OrderID],Table5[OrderDate],"Error",0)</f>
        <v>42820</v>
      </c>
      <c r="I1886" s="6">
        <f>Table6[[#This Row],['[Formatted'] Shipment Dates]]-Table6[[#This Row],[Order Dates]]</f>
        <v>28</v>
      </c>
      <c r="J1886" t="str">
        <f>_xlfn.XLOOKUP(Table6[[#This Row],[Product ID]],Product[Product ID],Product[Product Name],"ERROR",0)</f>
        <v>Boston Crab Meat</v>
      </c>
      <c r="K1886" t="str">
        <f>_xlfn.XLOOKUP(Table6[[#This Row],[Product Name]],Product[Product Name],Product[Category],"ERROR",0)</f>
        <v>Seafood</v>
      </c>
      <c r="L1886" t="str">
        <f>_xlfn.XLOOKUP(Table6[[#This Row],[Order ID]],Table5[OrderID],Table5[ShipmentMode],"Error",0)</f>
        <v>DHL</v>
      </c>
    </row>
    <row r="1887" spans="2:12">
      <c r="B1887">
        <v>1886</v>
      </c>
      <c r="C1887">
        <v>10978</v>
      </c>
      <c r="D1887" t="s">
        <v>765</v>
      </c>
      <c r="E1887">
        <v>6</v>
      </c>
      <c r="F1887" t="s">
        <v>1517</v>
      </c>
      <c r="G1887" s="1">
        <f>DATE(LEFT(Table6[[#This Row],[Shipment Date]],4), MID(Table6[[#This Row],[Shipment Date]],5,2), RIGHT(Table6[[#This Row],[Shipment Date]],2))</f>
        <v>42825</v>
      </c>
      <c r="H1887" s="9">
        <f>_xlfn.XLOOKUP(Table6[[#This Row],[Order ID]],Table5[OrderID],Table5[OrderDate],"Error",0)</f>
        <v>42820</v>
      </c>
      <c r="I1887" s="6">
        <f>Table6[[#This Row],['[Formatted'] Shipment Dates]]-Table6[[#This Row],[Order Dates]]</f>
        <v>5</v>
      </c>
      <c r="J1887" t="str">
        <f>_xlfn.XLOOKUP(Table6[[#This Row],[Product ID]],Product[Product ID],Product[Product Name],"ERROR",0)</f>
        <v>Gula Malacca</v>
      </c>
      <c r="K1887" t="str">
        <f>_xlfn.XLOOKUP(Table6[[#This Row],[Product Name]],Product[Product Name],Product[Category],"ERROR",0)</f>
        <v>Condiments</v>
      </c>
      <c r="L1887" t="str">
        <f>_xlfn.XLOOKUP(Table6[[#This Row],[Order ID]],Table5[OrderID],Table5[ShipmentMode],"Error",0)</f>
        <v>DHL</v>
      </c>
    </row>
    <row r="1888" spans="2:12">
      <c r="B1888">
        <v>1887</v>
      </c>
      <c r="C1888">
        <v>10979</v>
      </c>
      <c r="D1888" t="s">
        <v>669</v>
      </c>
      <c r="E1888">
        <v>18</v>
      </c>
      <c r="F1888" t="s">
        <v>1517</v>
      </c>
      <c r="G1888" s="1">
        <f>DATE(LEFT(Table6[[#This Row],[Shipment Date]],4), MID(Table6[[#This Row],[Shipment Date]],5,2), RIGHT(Table6[[#This Row],[Shipment Date]],2))</f>
        <v>42825</v>
      </c>
      <c r="H1888" s="9">
        <f>_xlfn.XLOOKUP(Table6[[#This Row],[Order ID]],Table5[OrderID],Table5[OrderDate],"Error",0)</f>
        <v>42820</v>
      </c>
      <c r="I1888" s="6">
        <f>Table6[[#This Row],['[Formatted'] Shipment Dates]]-Table6[[#This Row],[Order Dates]]</f>
        <v>5</v>
      </c>
      <c r="J1888" t="str">
        <f>_xlfn.XLOOKUP(Table6[[#This Row],[Product ID]],Product[Product ID],Product[Product Name],"ERROR",0)</f>
        <v>Uncle Bob's Organic Dried Pears</v>
      </c>
      <c r="K1888" t="str">
        <f>_xlfn.XLOOKUP(Table6[[#This Row],[Product Name]],Product[Product Name],Product[Category],"ERROR",0)</f>
        <v xml:space="preserve">Produce </v>
      </c>
      <c r="L1888" t="str">
        <f>_xlfn.XLOOKUP(Table6[[#This Row],[Order ID]],Table5[OrderID],Table5[ShipmentMode],"Error",0)</f>
        <v>DHL</v>
      </c>
    </row>
    <row r="1889" spans="2:12">
      <c r="B1889">
        <v>1888</v>
      </c>
      <c r="C1889">
        <v>10979</v>
      </c>
      <c r="D1889" t="s">
        <v>682</v>
      </c>
      <c r="E1889">
        <v>20</v>
      </c>
      <c r="F1889" t="s">
        <v>1517</v>
      </c>
      <c r="G1889" s="1">
        <f>DATE(LEFT(Table6[[#This Row],[Shipment Date]],4), MID(Table6[[#This Row],[Shipment Date]],5,2), RIGHT(Table6[[#This Row],[Shipment Date]],2))</f>
        <v>42825</v>
      </c>
      <c r="H1889" s="9">
        <f>_xlfn.XLOOKUP(Table6[[#This Row],[Order ID]],Table5[OrderID],Table5[OrderDate],"Error",0)</f>
        <v>42820</v>
      </c>
      <c r="I1889" s="6">
        <f>Table6[[#This Row],['[Formatted'] Shipment Dates]]-Table6[[#This Row],[Order Dates]]</f>
        <v>5</v>
      </c>
      <c r="J1889" t="str">
        <f>_xlfn.XLOOKUP(Table6[[#This Row],[Product ID]],Product[Product ID],Product[Product Name],"ERROR",0)</f>
        <v>Queso Manchego La Pastora</v>
      </c>
      <c r="K1889" t="str">
        <f>_xlfn.XLOOKUP(Table6[[#This Row],[Product Name]],Product[Product Name],Product[Category],"ERROR",0)</f>
        <v>Dairy Products</v>
      </c>
      <c r="L1889" t="str">
        <f>_xlfn.XLOOKUP(Table6[[#This Row],[Order ID]],Table5[OrderID],Table5[ShipmentMode],"Error",0)</f>
        <v>DHL</v>
      </c>
    </row>
    <row r="1890" spans="2:12">
      <c r="B1890">
        <v>1889</v>
      </c>
      <c r="C1890">
        <v>10979</v>
      </c>
      <c r="D1890" t="s">
        <v>711</v>
      </c>
      <c r="E1890">
        <v>80</v>
      </c>
      <c r="F1890" t="s">
        <v>1517</v>
      </c>
      <c r="G1890" s="1">
        <f>DATE(LEFT(Table6[[#This Row],[Shipment Date]],4), MID(Table6[[#This Row],[Shipment Date]],5,2), RIGHT(Table6[[#This Row],[Shipment Date]],2))</f>
        <v>42825</v>
      </c>
      <c r="H1890" s="9">
        <f>_xlfn.XLOOKUP(Table6[[#This Row],[Order ID]],Table5[OrderID],Table5[OrderDate],"Error",0)</f>
        <v>42820</v>
      </c>
      <c r="I1890" s="6">
        <f>Table6[[#This Row],['[Formatted'] Shipment Dates]]-Table6[[#This Row],[Order Dates]]</f>
        <v>5</v>
      </c>
      <c r="J1890" t="str">
        <f>_xlfn.XLOOKUP(Table6[[#This Row],[Product ID]],Product[Product ID],Product[Product Name],"ERROR",0)</f>
        <v>Guaraná Fantástica</v>
      </c>
      <c r="K1890" t="str">
        <f>_xlfn.XLOOKUP(Table6[[#This Row],[Product Name]],Product[Product Name],Product[Category],"ERROR",0)</f>
        <v xml:space="preserve">Drinks </v>
      </c>
      <c r="L1890" t="str">
        <f>_xlfn.XLOOKUP(Table6[[#This Row],[Order ID]],Table5[OrderID],Table5[ShipmentMode],"Error",0)</f>
        <v>DHL</v>
      </c>
    </row>
    <row r="1891" spans="2:12">
      <c r="B1891">
        <v>1890</v>
      </c>
      <c r="C1891">
        <v>10979</v>
      </c>
      <c r="D1891" t="s">
        <v>720</v>
      </c>
      <c r="E1891">
        <v>30</v>
      </c>
      <c r="F1891" t="s">
        <v>1517</v>
      </c>
      <c r="G1891" s="1">
        <f>DATE(LEFT(Table6[[#This Row],[Shipment Date]],4), MID(Table6[[#This Row],[Shipment Date]],5,2), RIGHT(Table6[[#This Row],[Shipment Date]],2))</f>
        <v>42825</v>
      </c>
      <c r="H1891" s="9">
        <f>_xlfn.XLOOKUP(Table6[[#This Row],[Order ID]],Table5[OrderID],Table5[OrderDate],"Error",0)</f>
        <v>42820</v>
      </c>
      <c r="I1891" s="6">
        <f>Table6[[#This Row],['[Formatted'] Shipment Dates]]-Table6[[#This Row],[Order Dates]]</f>
        <v>5</v>
      </c>
      <c r="J1891" t="str">
        <f>_xlfn.XLOOKUP(Table6[[#This Row],[Product ID]],Product[Product ID],Product[Product Name],"ERROR",0)</f>
        <v>Schoggi Schokolade</v>
      </c>
      <c r="K1891" t="str">
        <f>_xlfn.XLOOKUP(Table6[[#This Row],[Product Name]],Product[Product Name],Product[Category],"ERROR",0)</f>
        <v>Desserts</v>
      </c>
      <c r="L1891" t="str">
        <f>_xlfn.XLOOKUP(Table6[[#This Row],[Order ID]],Table5[OrderID],Table5[ShipmentMode],"Error",0)</f>
        <v>DHL</v>
      </c>
    </row>
    <row r="1892" spans="2:12">
      <c r="B1892">
        <v>1891</v>
      </c>
      <c r="C1892">
        <v>10979</v>
      </c>
      <c r="D1892" t="s">
        <v>731</v>
      </c>
      <c r="E1892">
        <v>24</v>
      </c>
      <c r="F1892" t="s">
        <v>1517</v>
      </c>
      <c r="G1892" s="1">
        <f>DATE(LEFT(Table6[[#This Row],[Shipment Date]],4), MID(Table6[[#This Row],[Shipment Date]],5,2), RIGHT(Table6[[#This Row],[Shipment Date]],2))</f>
        <v>42825</v>
      </c>
      <c r="H1892" s="9">
        <f>_xlfn.XLOOKUP(Table6[[#This Row],[Order ID]],Table5[OrderID],Table5[OrderDate],"Error",0)</f>
        <v>42820</v>
      </c>
      <c r="I1892" s="6">
        <f>Table6[[#This Row],['[Formatted'] Shipment Dates]]-Table6[[#This Row],[Order Dates]]</f>
        <v>5</v>
      </c>
      <c r="J1892" t="str">
        <f>_xlfn.XLOOKUP(Table6[[#This Row],[Product ID]],Product[Product ID],Product[Product Name],"ERROR",0)</f>
        <v>Gorgonzola Telino</v>
      </c>
      <c r="K1892" t="str">
        <f>_xlfn.XLOOKUP(Table6[[#This Row],[Product Name]],Product[Product Name],Product[Category],"ERROR",0)</f>
        <v>Dairy Products</v>
      </c>
      <c r="L1892" t="str">
        <f>_xlfn.XLOOKUP(Table6[[#This Row],[Order ID]],Table5[OrderID],Table5[ShipmentMode],"Error",0)</f>
        <v>DHL</v>
      </c>
    </row>
    <row r="1893" spans="2:12">
      <c r="B1893">
        <v>1892</v>
      </c>
      <c r="C1893">
        <v>10979</v>
      </c>
      <c r="D1893" t="s">
        <v>817</v>
      </c>
      <c r="E1893">
        <v>35</v>
      </c>
      <c r="F1893" t="s">
        <v>1518</v>
      </c>
      <c r="G1893" s="1">
        <f>DATE(LEFT(Table6[[#This Row],[Shipment Date]],4), MID(Table6[[#This Row],[Shipment Date]],5,2), RIGHT(Table6[[#This Row],[Shipment Date]],2))</f>
        <v>42842</v>
      </c>
      <c r="H1893" s="9">
        <f>_xlfn.XLOOKUP(Table6[[#This Row],[Order ID]],Table5[OrderID],Table5[OrderDate],"Error",0)</f>
        <v>42820</v>
      </c>
      <c r="I1893" s="6">
        <f>Table6[[#This Row],['[Formatted'] Shipment Dates]]-Table6[[#This Row],[Order Dates]]</f>
        <v>22</v>
      </c>
      <c r="J1893" t="str">
        <f>_xlfn.XLOOKUP(Table6[[#This Row],[Product ID]],Product[Product ID],Product[Product Name],"ERROR",0)</f>
        <v>Vegie-spread</v>
      </c>
      <c r="K1893" t="str">
        <f>_xlfn.XLOOKUP(Table6[[#This Row],[Product Name]],Product[Product Name],Product[Category],"ERROR",0)</f>
        <v>Condiments</v>
      </c>
      <c r="L1893" t="str">
        <f>_xlfn.XLOOKUP(Table6[[#This Row],[Order ID]],Table5[OrderID],Table5[ShipmentMode],"Error",0)</f>
        <v>DHL</v>
      </c>
    </row>
    <row r="1894" spans="2:12">
      <c r="B1894">
        <v>1893</v>
      </c>
      <c r="C1894">
        <v>10980</v>
      </c>
      <c r="D1894" t="s">
        <v>845</v>
      </c>
      <c r="E1894">
        <v>40</v>
      </c>
      <c r="F1894" t="s">
        <v>1511</v>
      </c>
      <c r="G1894" s="1">
        <f>DATE(LEFT(Table6[[#This Row],[Shipment Date]],4), MID(Table6[[#This Row],[Shipment Date]],5,2), RIGHT(Table6[[#This Row],[Shipment Date]],2))</f>
        <v>42827</v>
      </c>
      <c r="H1894" s="9">
        <f>_xlfn.XLOOKUP(Table6[[#This Row],[Order ID]],Table5[OrderID],Table5[OrderDate],"Error",0)</f>
        <v>42821</v>
      </c>
      <c r="I1894" s="6">
        <f>Table6[[#This Row],['[Formatted'] Shipment Dates]]-Table6[[#This Row],[Order Dates]]</f>
        <v>6</v>
      </c>
      <c r="J1894" t="str">
        <f>_xlfn.XLOOKUP(Table6[[#This Row],[Product ID]],Product[Product ID],Product[Product Name],"ERROR",0)</f>
        <v>Rhönbräu Klosterbier</v>
      </c>
      <c r="K1894" t="str">
        <f>_xlfn.XLOOKUP(Table6[[#This Row],[Product Name]],Product[Product Name],Product[Category],"ERROR",0)</f>
        <v xml:space="preserve">Drinks </v>
      </c>
      <c r="L1894" t="str">
        <f>_xlfn.XLOOKUP(Table6[[#This Row],[Order ID]],Table5[OrderID],Table5[ShipmentMode],"Error",0)</f>
        <v>DHL Express</v>
      </c>
    </row>
    <row r="1895" spans="2:12">
      <c r="B1895">
        <v>1894</v>
      </c>
      <c r="C1895">
        <v>10981</v>
      </c>
      <c r="D1895" t="s">
        <v>749</v>
      </c>
      <c r="E1895">
        <v>60</v>
      </c>
      <c r="F1895" t="s">
        <v>1498</v>
      </c>
      <c r="G1895" s="1">
        <f>DATE(LEFT(Table6[[#This Row],[Shipment Date]],4), MID(Table6[[#This Row],[Shipment Date]],5,2), RIGHT(Table6[[#This Row],[Shipment Date]],2))</f>
        <v>42833</v>
      </c>
      <c r="H1895" s="9">
        <f>_xlfn.XLOOKUP(Table6[[#This Row],[Order ID]],Table5[OrderID],Table5[OrderDate],"Error",0)</f>
        <v>42821</v>
      </c>
      <c r="I1895" s="6">
        <f>Table6[[#This Row],['[Formatted'] Shipment Dates]]-Table6[[#This Row],[Order Dates]]</f>
        <v>12</v>
      </c>
      <c r="J1895" t="str">
        <f>_xlfn.XLOOKUP(Table6[[#This Row],[Product ID]],Product[Product ID],Product[Product Name],"ERROR",0)</f>
        <v>Côte de Blaye</v>
      </c>
      <c r="K1895" t="str">
        <f>_xlfn.XLOOKUP(Table6[[#This Row],[Product Name]],Product[Product Name],Product[Category],"ERROR",0)</f>
        <v xml:space="preserve">Drinks </v>
      </c>
      <c r="L1895" t="str">
        <f>_xlfn.XLOOKUP(Table6[[#This Row],[Order ID]],Table5[OrderID],Table5[ShipmentMode],"Error",0)</f>
        <v>DHL</v>
      </c>
    </row>
    <row r="1896" spans="2:12">
      <c r="B1896">
        <v>1895</v>
      </c>
      <c r="C1896">
        <v>10982</v>
      </c>
      <c r="D1896" t="s">
        <v>669</v>
      </c>
      <c r="E1896">
        <v>20</v>
      </c>
      <c r="F1896" t="s">
        <v>1498</v>
      </c>
      <c r="G1896" s="1">
        <f>DATE(LEFT(Table6[[#This Row],[Shipment Date]],4), MID(Table6[[#This Row],[Shipment Date]],5,2), RIGHT(Table6[[#This Row],[Shipment Date]],2))</f>
        <v>42833</v>
      </c>
      <c r="H1896" s="9">
        <f>_xlfn.XLOOKUP(Table6[[#This Row],[Order ID]],Table5[OrderID],Table5[OrderDate],"Error",0)</f>
        <v>42821</v>
      </c>
      <c r="I1896" s="6">
        <f>Table6[[#This Row],['[Formatted'] Shipment Dates]]-Table6[[#This Row],[Order Dates]]</f>
        <v>12</v>
      </c>
      <c r="J1896" t="str">
        <f>_xlfn.XLOOKUP(Table6[[#This Row],[Product ID]],Product[Product ID],Product[Product Name],"ERROR",0)</f>
        <v>Uncle Bob's Organic Dried Pears</v>
      </c>
      <c r="K1896" t="str">
        <f>_xlfn.XLOOKUP(Table6[[#This Row],[Product Name]],Product[Product Name],Product[Category],"ERROR",0)</f>
        <v xml:space="preserve">Produce </v>
      </c>
      <c r="L1896" t="str">
        <f>_xlfn.XLOOKUP(Table6[[#This Row],[Order ID]],Table5[OrderID],Table5[ShipmentMode],"Error",0)</f>
        <v>DHL Express</v>
      </c>
    </row>
    <row r="1897" spans="2:12">
      <c r="B1897">
        <v>1896</v>
      </c>
      <c r="C1897">
        <v>10982</v>
      </c>
      <c r="D1897" t="s">
        <v>762</v>
      </c>
      <c r="E1897">
        <v>9</v>
      </c>
      <c r="F1897" t="s">
        <v>1519</v>
      </c>
      <c r="G1897" s="1">
        <f>DATE(LEFT(Table6[[#This Row],[Shipment Date]],4), MID(Table6[[#This Row],[Shipment Date]],5,2), RIGHT(Table6[[#This Row],[Shipment Date]],2))</f>
        <v>42831</v>
      </c>
      <c r="H1897" s="9">
        <f>_xlfn.XLOOKUP(Table6[[#This Row],[Order ID]],Table5[OrderID],Table5[OrderDate],"Error",0)</f>
        <v>42821</v>
      </c>
      <c r="I1897" s="6">
        <f>Table6[[#This Row],['[Formatted'] Shipment Dates]]-Table6[[#This Row],[Order Dates]]</f>
        <v>10</v>
      </c>
      <c r="J1897" t="str">
        <f>_xlfn.XLOOKUP(Table6[[#This Row],[Product ID]],Product[Product ID],Product[Product Name],"ERROR",0)</f>
        <v>Ipoh Coffee</v>
      </c>
      <c r="K1897" t="str">
        <f>_xlfn.XLOOKUP(Table6[[#This Row],[Product Name]],Product[Product Name],Product[Category],"ERROR",0)</f>
        <v xml:space="preserve">Drinks </v>
      </c>
      <c r="L1897" t="str">
        <f>_xlfn.XLOOKUP(Table6[[#This Row],[Order ID]],Table5[OrderID],Table5[ShipmentMode],"Error",0)</f>
        <v>DHL Express</v>
      </c>
    </row>
    <row r="1898" spans="2:12">
      <c r="B1898">
        <v>1897</v>
      </c>
      <c r="C1898">
        <v>10983</v>
      </c>
      <c r="D1898" t="s">
        <v>684</v>
      </c>
      <c r="E1898">
        <v>84</v>
      </c>
      <c r="F1898" t="s">
        <v>1519</v>
      </c>
      <c r="G1898" s="1">
        <f>DATE(LEFT(Table6[[#This Row],[Shipment Date]],4), MID(Table6[[#This Row],[Shipment Date]],5,2), RIGHT(Table6[[#This Row],[Shipment Date]],2))</f>
        <v>42831</v>
      </c>
      <c r="H1898" s="9">
        <f>_xlfn.XLOOKUP(Table6[[#This Row],[Order ID]],Table5[OrderID],Table5[OrderDate],"Error",0)</f>
        <v>42821</v>
      </c>
      <c r="I1898" s="6">
        <f>Table6[[#This Row],['[Formatted'] Shipment Dates]]-Table6[[#This Row],[Order Dates]]</f>
        <v>10</v>
      </c>
      <c r="J1898" t="str">
        <f>_xlfn.XLOOKUP(Table6[[#This Row],[Product ID]],Product[Product ID],Product[Product Name],"ERROR",0)</f>
        <v>Konbu</v>
      </c>
      <c r="K1898" t="str">
        <f>_xlfn.XLOOKUP(Table6[[#This Row],[Product Name]],Product[Product Name],Product[Category],"ERROR",0)</f>
        <v>Seafood</v>
      </c>
      <c r="L1898" t="str">
        <f>_xlfn.XLOOKUP(Table6[[#This Row],[Order ID]],Table5[OrderID],Table5[ShipmentMode],"Error",0)</f>
        <v>DHL</v>
      </c>
    </row>
    <row r="1899" spans="2:12">
      <c r="B1899">
        <v>1898</v>
      </c>
      <c r="C1899">
        <v>10983</v>
      </c>
      <c r="D1899" t="s">
        <v>799</v>
      </c>
      <c r="E1899">
        <v>15</v>
      </c>
      <c r="F1899" t="s">
        <v>1514</v>
      </c>
      <c r="G1899" s="1">
        <f>DATE(LEFT(Table6[[#This Row],[Shipment Date]],4), MID(Table6[[#This Row],[Shipment Date]],5,2), RIGHT(Table6[[#This Row],[Shipment Date]],2))</f>
        <v>42828</v>
      </c>
      <c r="H1899" s="9">
        <f>_xlfn.XLOOKUP(Table6[[#This Row],[Order ID]],Table5[OrderID],Table5[OrderDate],"Error",0)</f>
        <v>42821</v>
      </c>
      <c r="I1899" s="6">
        <f>Table6[[#This Row],['[Formatted'] Shipment Dates]]-Table6[[#This Row],[Order Dates]]</f>
        <v>7</v>
      </c>
      <c r="J1899" t="str">
        <f>_xlfn.XLOOKUP(Table6[[#This Row],[Product ID]],Product[Product ID],Product[Product Name],"ERROR",0)</f>
        <v>Ravioli Angelo</v>
      </c>
      <c r="K1899" t="str">
        <f>_xlfn.XLOOKUP(Table6[[#This Row],[Product Name]],Product[Product Name],Product[Category],"ERROR",0)</f>
        <v xml:space="preserve">Grains/ Cereals </v>
      </c>
      <c r="L1899" t="str">
        <f>_xlfn.XLOOKUP(Table6[[#This Row],[Order ID]],Table5[OrderID],Table5[ShipmentMode],"Error",0)</f>
        <v>DHL</v>
      </c>
    </row>
    <row r="1900" spans="2:12">
      <c r="B1900">
        <v>1899</v>
      </c>
      <c r="C1900">
        <v>10984</v>
      </c>
      <c r="D1900" t="s">
        <v>691</v>
      </c>
      <c r="E1900">
        <v>55</v>
      </c>
      <c r="F1900" t="s">
        <v>1514</v>
      </c>
      <c r="G1900" s="1">
        <f>DATE(LEFT(Table6[[#This Row],[Shipment Date]],4), MID(Table6[[#This Row],[Shipment Date]],5,2), RIGHT(Table6[[#This Row],[Shipment Date]],2))</f>
        <v>42828</v>
      </c>
      <c r="H1900" s="9">
        <f>_xlfn.XLOOKUP(Table6[[#This Row],[Order ID]],Table5[OrderID],Table5[OrderDate],"Error",0)</f>
        <v>42824</v>
      </c>
      <c r="I1900" s="6">
        <f>Table6[[#This Row],['[Formatted'] Shipment Dates]]-Table6[[#This Row],[Order Dates]]</f>
        <v>4</v>
      </c>
      <c r="J1900" t="str">
        <f>_xlfn.XLOOKUP(Table6[[#This Row],[Product ID]],Product[Product ID],Product[Product Name],"ERROR",0)</f>
        <v>Pavlova</v>
      </c>
      <c r="K1900" t="str">
        <f>_xlfn.XLOOKUP(Table6[[#This Row],[Product Name]],Product[Product Name],Product[Category],"ERROR",0)</f>
        <v>Desserts</v>
      </c>
      <c r="L1900" t="str">
        <f>_xlfn.XLOOKUP(Table6[[#This Row],[Order ID]],Table5[OrderID],Table5[ShipmentMode],"Error",0)</f>
        <v>UPS</v>
      </c>
    </row>
    <row r="1901" spans="2:12">
      <c r="B1901">
        <v>1900</v>
      </c>
      <c r="C1901">
        <v>10984</v>
      </c>
      <c r="D1901" t="s">
        <v>711</v>
      </c>
      <c r="E1901">
        <v>20</v>
      </c>
      <c r="F1901" t="s">
        <v>1514</v>
      </c>
      <c r="G1901" s="1">
        <f>DATE(LEFT(Table6[[#This Row],[Shipment Date]],4), MID(Table6[[#This Row],[Shipment Date]],5,2), RIGHT(Table6[[#This Row],[Shipment Date]],2))</f>
        <v>42828</v>
      </c>
      <c r="H1901" s="9">
        <f>_xlfn.XLOOKUP(Table6[[#This Row],[Order ID]],Table5[OrderID],Table5[OrderDate],"Error",0)</f>
        <v>42824</v>
      </c>
      <c r="I1901" s="6">
        <f>Table6[[#This Row],['[Formatted'] Shipment Dates]]-Table6[[#This Row],[Order Dates]]</f>
        <v>4</v>
      </c>
      <c r="J1901" t="str">
        <f>_xlfn.XLOOKUP(Table6[[#This Row],[Product ID]],Product[Product ID],Product[Product Name],"ERROR",0)</f>
        <v>Guaraná Fantástica</v>
      </c>
      <c r="K1901" t="str">
        <f>_xlfn.XLOOKUP(Table6[[#This Row],[Product Name]],Product[Product Name],Product[Category],"ERROR",0)</f>
        <v xml:space="preserve">Drinks </v>
      </c>
      <c r="L1901" t="str">
        <f>_xlfn.XLOOKUP(Table6[[#This Row],[Order ID]],Table5[OrderID],Table5[ShipmentMode],"Error",0)</f>
        <v>UPS</v>
      </c>
    </row>
    <row r="1902" spans="2:12">
      <c r="B1902">
        <v>1901</v>
      </c>
      <c r="C1902">
        <v>10984</v>
      </c>
      <c r="D1902" t="s">
        <v>744</v>
      </c>
      <c r="E1902">
        <v>40</v>
      </c>
      <c r="F1902" t="s">
        <v>1511</v>
      </c>
      <c r="G1902" s="1">
        <f>DATE(LEFT(Table6[[#This Row],[Shipment Date]],4), MID(Table6[[#This Row],[Shipment Date]],5,2), RIGHT(Table6[[#This Row],[Shipment Date]],2))</f>
        <v>42827</v>
      </c>
      <c r="H1902" s="9">
        <f>_xlfn.XLOOKUP(Table6[[#This Row],[Order ID]],Table5[OrderID],Table5[OrderDate],"Error",0)</f>
        <v>42824</v>
      </c>
      <c r="I1902" s="6">
        <f>Table6[[#This Row],['[Formatted'] Shipment Dates]]-Table6[[#This Row],[Order Dates]]</f>
        <v>3</v>
      </c>
      <c r="J1902" t="str">
        <f>_xlfn.XLOOKUP(Table6[[#This Row],[Product ID]],Product[Product ID],Product[Product Name],"ERROR",0)</f>
        <v>Inlagd Sill</v>
      </c>
      <c r="K1902" t="str">
        <f>_xlfn.XLOOKUP(Table6[[#This Row],[Product Name]],Product[Product Name],Product[Category],"ERROR",0)</f>
        <v>Seafood</v>
      </c>
      <c r="L1902" t="str">
        <f>_xlfn.XLOOKUP(Table6[[#This Row],[Order ID]],Table5[OrderID],Table5[ShipmentMode],"Error",0)</f>
        <v>UPS</v>
      </c>
    </row>
    <row r="1903" spans="2:12">
      <c r="B1903">
        <v>1902</v>
      </c>
      <c r="C1903">
        <v>10985</v>
      </c>
      <c r="D1903" t="s">
        <v>691</v>
      </c>
      <c r="E1903">
        <v>36</v>
      </c>
      <c r="F1903" t="s">
        <v>1511</v>
      </c>
      <c r="G1903" s="1">
        <f>DATE(LEFT(Table6[[#This Row],[Shipment Date]],4), MID(Table6[[#This Row],[Shipment Date]],5,2), RIGHT(Table6[[#This Row],[Shipment Date]],2))</f>
        <v>42827</v>
      </c>
      <c r="H1903" s="9">
        <f>_xlfn.XLOOKUP(Table6[[#This Row],[Order ID]],Table5[OrderID],Table5[OrderDate],"Error",0)</f>
        <v>42824</v>
      </c>
      <c r="I1903" s="6">
        <f>Table6[[#This Row],['[Formatted'] Shipment Dates]]-Table6[[#This Row],[Order Dates]]</f>
        <v>3</v>
      </c>
      <c r="J1903" t="str">
        <f>_xlfn.XLOOKUP(Table6[[#This Row],[Product ID]],Product[Product ID],Product[Product Name],"ERROR",0)</f>
        <v>Pavlova</v>
      </c>
      <c r="K1903" t="str">
        <f>_xlfn.XLOOKUP(Table6[[#This Row],[Product Name]],Product[Product Name],Product[Category],"ERROR",0)</f>
        <v>Desserts</v>
      </c>
      <c r="L1903" t="str">
        <f>_xlfn.XLOOKUP(Table6[[#This Row],[Order ID]],Table5[OrderID],Table5[ShipmentMode],"Error",0)</f>
        <v>DHL Express</v>
      </c>
    </row>
    <row r="1904" spans="2:12">
      <c r="B1904">
        <v>1903</v>
      </c>
      <c r="C1904">
        <v>10985</v>
      </c>
      <c r="D1904" t="s">
        <v>696</v>
      </c>
      <c r="E1904">
        <v>8</v>
      </c>
      <c r="F1904" t="s">
        <v>1511</v>
      </c>
      <c r="G1904" s="1">
        <f>DATE(LEFT(Table6[[#This Row],[Shipment Date]],4), MID(Table6[[#This Row],[Shipment Date]],5,2), RIGHT(Table6[[#This Row],[Shipment Date]],2))</f>
        <v>42827</v>
      </c>
      <c r="H1904" s="9">
        <f>_xlfn.XLOOKUP(Table6[[#This Row],[Order ID]],Table5[OrderID],Table5[OrderDate],"Error",0)</f>
        <v>42824</v>
      </c>
      <c r="I1904" s="6">
        <f>Table6[[#This Row],['[Formatted'] Shipment Dates]]-Table6[[#This Row],[Order Dates]]</f>
        <v>3</v>
      </c>
      <c r="J1904" t="str">
        <f>_xlfn.XLOOKUP(Table6[[#This Row],[Product ID]],Product[Product ID],Product[Product Name],"ERROR",0)</f>
        <v>Carnarvon Tigers</v>
      </c>
      <c r="K1904" t="str">
        <f>_xlfn.XLOOKUP(Table6[[#This Row],[Product Name]],Product[Product Name],Product[Category],"ERROR",0)</f>
        <v>Seafood</v>
      </c>
      <c r="L1904" t="str">
        <f>_xlfn.XLOOKUP(Table6[[#This Row],[Order ID]],Table5[OrderID],Table5[ShipmentMode],"Error",0)</f>
        <v>DHL Express</v>
      </c>
    </row>
    <row r="1905" spans="2:12">
      <c r="B1905">
        <v>1904</v>
      </c>
      <c r="C1905">
        <v>10985</v>
      </c>
      <c r="D1905" t="s">
        <v>734</v>
      </c>
      <c r="E1905">
        <v>35</v>
      </c>
      <c r="F1905" t="s">
        <v>1520</v>
      </c>
      <c r="G1905" s="1">
        <f>DATE(LEFT(Table6[[#This Row],[Shipment Date]],4), MID(Table6[[#This Row],[Shipment Date]],5,2), RIGHT(Table6[[#This Row],[Shipment Date]],2))</f>
        <v>42846</v>
      </c>
      <c r="H1905" s="9">
        <f>_xlfn.XLOOKUP(Table6[[#This Row],[Order ID]],Table5[OrderID],Table5[OrderDate],"Error",0)</f>
        <v>42824</v>
      </c>
      <c r="I1905" s="6">
        <f>Table6[[#This Row],['[Formatted'] Shipment Dates]]-Table6[[#This Row],[Order Dates]]</f>
        <v>22</v>
      </c>
      <c r="J1905" t="str">
        <f>_xlfn.XLOOKUP(Table6[[#This Row],[Product ID]],Product[Product ID],Product[Product Name],"ERROR",0)</f>
        <v>Mascarpone Fabioli</v>
      </c>
      <c r="K1905" t="str">
        <f>_xlfn.XLOOKUP(Table6[[#This Row],[Product Name]],Product[Product Name],Product[Category],"ERROR",0)</f>
        <v>Dairy Products</v>
      </c>
      <c r="L1905" t="str">
        <f>_xlfn.XLOOKUP(Table6[[#This Row],[Order ID]],Table5[OrderID],Table5[ShipmentMode],"Error",0)</f>
        <v>DHL Express</v>
      </c>
    </row>
    <row r="1906" spans="2:12">
      <c r="B1906">
        <v>1905</v>
      </c>
      <c r="C1906">
        <v>10986</v>
      </c>
      <c r="D1906" t="s">
        <v>679</v>
      </c>
      <c r="E1906">
        <v>30</v>
      </c>
      <c r="F1906" t="s">
        <v>1520</v>
      </c>
      <c r="G1906" s="1">
        <f>DATE(LEFT(Table6[[#This Row],[Shipment Date]],4), MID(Table6[[#This Row],[Shipment Date]],5,2), RIGHT(Table6[[#This Row],[Shipment Date]],2))</f>
        <v>42846</v>
      </c>
      <c r="H1906" s="9">
        <f>_xlfn.XLOOKUP(Table6[[#This Row],[Order ID]],Table5[OrderID],Table5[OrderDate],"Error",0)</f>
        <v>42824</v>
      </c>
      <c r="I1906" s="6">
        <f>Table6[[#This Row],['[Formatted'] Shipment Dates]]-Table6[[#This Row],[Order Dates]]</f>
        <v>22</v>
      </c>
      <c r="J1906" t="str">
        <f>_xlfn.XLOOKUP(Table6[[#This Row],[Product ID]],Product[Product ID],Product[Product Name],"ERROR",0)</f>
        <v>Queso Cabrales</v>
      </c>
      <c r="K1906" t="str">
        <f>_xlfn.XLOOKUP(Table6[[#This Row],[Product Name]],Product[Product Name],Product[Category],"ERROR",0)</f>
        <v>Dairy Products</v>
      </c>
      <c r="L1906" t="str">
        <f>_xlfn.XLOOKUP(Table6[[#This Row],[Order ID]],Table5[OrderID],Table5[ShipmentMode],"Error",0)</f>
        <v>DHL</v>
      </c>
    </row>
    <row r="1907" spans="2:12">
      <c r="B1907">
        <v>1906</v>
      </c>
      <c r="C1907">
        <v>10986</v>
      </c>
      <c r="D1907" t="s">
        <v>701</v>
      </c>
      <c r="E1907">
        <v>15</v>
      </c>
      <c r="F1907" t="s">
        <v>1520</v>
      </c>
      <c r="G1907" s="1">
        <f>DATE(LEFT(Table6[[#This Row],[Shipment Date]],4), MID(Table6[[#This Row],[Shipment Date]],5,2), RIGHT(Table6[[#This Row],[Shipment Date]],2))</f>
        <v>42846</v>
      </c>
      <c r="H1907" s="9">
        <f>_xlfn.XLOOKUP(Table6[[#This Row],[Order ID]],Table5[OrderID],Table5[OrderDate],"Error",0)</f>
        <v>42824</v>
      </c>
      <c r="I1907" s="6">
        <f>Table6[[#This Row],['[Formatted'] Shipment Dates]]-Table6[[#This Row],[Order Dates]]</f>
        <v>22</v>
      </c>
      <c r="J1907" t="str">
        <f>_xlfn.XLOOKUP(Table6[[#This Row],[Product ID]],Product[Product ID],Product[Product Name],"ERROR",0)</f>
        <v>Sir Rodney's Marmalade</v>
      </c>
      <c r="K1907" t="str">
        <f>_xlfn.XLOOKUP(Table6[[#This Row],[Product Name]],Product[Product Name],Product[Category],"ERROR",0)</f>
        <v>Desserts</v>
      </c>
      <c r="L1907" t="str">
        <f>_xlfn.XLOOKUP(Table6[[#This Row],[Order ID]],Table5[OrderID],Table5[ShipmentMode],"Error",0)</f>
        <v>DHL</v>
      </c>
    </row>
    <row r="1908" spans="2:12">
      <c r="B1908">
        <v>1907</v>
      </c>
      <c r="C1908">
        <v>10986</v>
      </c>
      <c r="D1908" t="s">
        <v>848</v>
      </c>
      <c r="E1908">
        <v>10</v>
      </c>
      <c r="F1908" t="s">
        <v>1520</v>
      </c>
      <c r="G1908" s="1">
        <f>DATE(LEFT(Table6[[#This Row],[Shipment Date]],4), MID(Table6[[#This Row],[Shipment Date]],5,2), RIGHT(Table6[[#This Row],[Shipment Date]],2))</f>
        <v>42846</v>
      </c>
      <c r="H1908" s="9">
        <f>_xlfn.XLOOKUP(Table6[[#This Row],[Order ID]],Table5[OrderID],Table5[OrderDate],"Error",0)</f>
        <v>42824</v>
      </c>
      <c r="I1908" s="6">
        <f>Table6[[#This Row],['[Formatted'] Shipment Dates]]-Table6[[#This Row],[Order Dates]]</f>
        <v>22</v>
      </c>
      <c r="J1908" t="str">
        <f>_xlfn.XLOOKUP(Table6[[#This Row],[Product ID]],Product[Product ID],Product[Product Name],"ERROR",0)</f>
        <v>Lakkalikööri</v>
      </c>
      <c r="K1908" t="str">
        <f>_xlfn.XLOOKUP(Table6[[#This Row],[Product Name]],Product[Product Name],Product[Category],"ERROR",0)</f>
        <v xml:space="preserve">Drinks </v>
      </c>
      <c r="L1908" t="str">
        <f>_xlfn.XLOOKUP(Table6[[#This Row],[Order ID]],Table5[OrderID],Table5[ShipmentMode],"Error",0)</f>
        <v>DHL</v>
      </c>
    </row>
    <row r="1909" spans="2:12">
      <c r="B1909">
        <v>1908</v>
      </c>
      <c r="C1909">
        <v>10986</v>
      </c>
      <c r="D1909" t="s">
        <v>850</v>
      </c>
      <c r="E1909">
        <v>15</v>
      </c>
      <c r="F1909" t="s">
        <v>1519</v>
      </c>
      <c r="G1909" s="1">
        <f>DATE(LEFT(Table6[[#This Row],[Shipment Date]],4), MID(Table6[[#This Row],[Shipment Date]],5,2), RIGHT(Table6[[#This Row],[Shipment Date]],2))</f>
        <v>42831</v>
      </c>
      <c r="H1909" s="9">
        <f>_xlfn.XLOOKUP(Table6[[#This Row],[Order ID]],Table5[OrderID],Table5[OrderDate],"Error",0)</f>
        <v>42824</v>
      </c>
      <c r="I1909" s="6">
        <f>Table6[[#This Row],['[Formatted'] Shipment Dates]]-Table6[[#This Row],[Order Dates]]</f>
        <v>7</v>
      </c>
      <c r="J1909" t="str">
        <f>_xlfn.XLOOKUP(Table6[[#This Row],[Product ID]],Product[Product ID],Product[Product Name],"ERROR",0)</f>
        <v>Original Frankfurter grüne Soße</v>
      </c>
      <c r="K1909" t="str">
        <f>_xlfn.XLOOKUP(Table6[[#This Row],[Product Name]],Product[Product Name],Product[Category],"ERROR",0)</f>
        <v>Condiments</v>
      </c>
      <c r="L1909" t="str">
        <f>_xlfn.XLOOKUP(Table6[[#This Row],[Order ID]],Table5[OrderID],Table5[ShipmentMode],"Error",0)</f>
        <v>DHL</v>
      </c>
    </row>
    <row r="1910" spans="2:12">
      <c r="B1910">
        <v>1909</v>
      </c>
      <c r="C1910">
        <v>10987</v>
      </c>
      <c r="D1910" t="s">
        <v>669</v>
      </c>
      <c r="E1910">
        <v>60</v>
      </c>
      <c r="F1910" t="s">
        <v>1519</v>
      </c>
      <c r="G1910" s="1">
        <f>DATE(LEFT(Table6[[#This Row],[Shipment Date]],4), MID(Table6[[#This Row],[Shipment Date]],5,2), RIGHT(Table6[[#This Row],[Shipment Date]],2))</f>
        <v>42831</v>
      </c>
      <c r="H1910" s="9">
        <f>_xlfn.XLOOKUP(Table6[[#This Row],[Order ID]],Table5[OrderID],Table5[OrderDate],"Error",0)</f>
        <v>42825</v>
      </c>
      <c r="I1910" s="6">
        <f>Table6[[#This Row],['[Formatted'] Shipment Dates]]-Table6[[#This Row],[Order Dates]]</f>
        <v>6</v>
      </c>
      <c r="J1910" t="str">
        <f>_xlfn.XLOOKUP(Table6[[#This Row],[Product ID]],Product[Product ID],Product[Product Name],"ERROR",0)</f>
        <v>Uncle Bob's Organic Dried Pears</v>
      </c>
      <c r="K1910" t="str">
        <f>_xlfn.XLOOKUP(Table6[[#This Row],[Product Name]],Product[Product Name],Product[Category],"ERROR",0)</f>
        <v xml:space="preserve">Produce </v>
      </c>
      <c r="L1910" t="str">
        <f>_xlfn.XLOOKUP(Table6[[#This Row],[Order ID]],Table5[OrderID],Table5[ShipmentMode],"Error",0)</f>
        <v>DHL Express</v>
      </c>
    </row>
    <row r="1911" spans="2:12">
      <c r="B1911">
        <v>1910</v>
      </c>
      <c r="C1911">
        <v>10987</v>
      </c>
      <c r="D1911" t="s">
        <v>762</v>
      </c>
      <c r="E1911">
        <v>6</v>
      </c>
      <c r="F1911" t="s">
        <v>1519</v>
      </c>
      <c r="G1911" s="1">
        <f>DATE(LEFT(Table6[[#This Row],[Shipment Date]],4), MID(Table6[[#This Row],[Shipment Date]],5,2), RIGHT(Table6[[#This Row],[Shipment Date]],2))</f>
        <v>42831</v>
      </c>
      <c r="H1911" s="9">
        <f>_xlfn.XLOOKUP(Table6[[#This Row],[Order ID]],Table5[OrderID],Table5[OrderDate],"Error",0)</f>
        <v>42825</v>
      </c>
      <c r="I1911" s="6">
        <f>Table6[[#This Row],['[Formatted'] Shipment Dates]]-Table6[[#This Row],[Order Dates]]</f>
        <v>6</v>
      </c>
      <c r="J1911" t="str">
        <f>_xlfn.XLOOKUP(Table6[[#This Row],[Product ID]],Product[Product ID],Product[Product Name],"ERROR",0)</f>
        <v>Ipoh Coffee</v>
      </c>
      <c r="K1911" t="str">
        <f>_xlfn.XLOOKUP(Table6[[#This Row],[Product Name]],Product[Product Name],Product[Category],"ERROR",0)</f>
        <v xml:space="preserve">Drinks </v>
      </c>
      <c r="L1911" t="str">
        <f>_xlfn.XLOOKUP(Table6[[#This Row],[Order ID]],Table5[OrderID],Table5[ShipmentMode],"Error",0)</f>
        <v>DHL Express</v>
      </c>
    </row>
    <row r="1912" spans="2:12">
      <c r="B1912">
        <v>1911</v>
      </c>
      <c r="C1912">
        <v>10987</v>
      </c>
      <c r="D1912" t="s">
        <v>837</v>
      </c>
      <c r="E1912">
        <v>20</v>
      </c>
      <c r="F1912" t="s">
        <v>1515</v>
      </c>
      <c r="G1912" s="1">
        <f>DATE(LEFT(Table6[[#This Row],[Shipment Date]],4), MID(Table6[[#This Row],[Shipment Date]],5,2), RIGHT(Table6[[#This Row],[Shipment Date]],2))</f>
        <v>42835</v>
      </c>
      <c r="H1912" s="9">
        <f>_xlfn.XLOOKUP(Table6[[#This Row],[Order ID]],Table5[OrderID],Table5[OrderDate],"Error",0)</f>
        <v>42825</v>
      </c>
      <c r="I1912" s="6">
        <f>Table6[[#This Row],['[Formatted'] Shipment Dates]]-Table6[[#This Row],[Order Dates]]</f>
        <v>10</v>
      </c>
      <c r="J1912" t="str">
        <f>_xlfn.XLOOKUP(Table6[[#This Row],[Product ID]],Product[Product ID],Product[Product Name],"ERROR",0)</f>
        <v>Mozzarella di Giovanni</v>
      </c>
      <c r="K1912" t="str">
        <f>_xlfn.XLOOKUP(Table6[[#This Row],[Product Name]],Product[Product Name],Product[Category],"ERROR",0)</f>
        <v>Dairy Products</v>
      </c>
      <c r="L1912" t="str">
        <f>_xlfn.XLOOKUP(Table6[[#This Row],[Order ID]],Table5[OrderID],Table5[ShipmentMode],"Error",0)</f>
        <v>DHL Express</v>
      </c>
    </row>
    <row r="1913" spans="2:12">
      <c r="B1913">
        <v>1912</v>
      </c>
      <c r="C1913">
        <v>10988</v>
      </c>
      <c r="D1913" t="s">
        <v>669</v>
      </c>
      <c r="E1913">
        <v>60</v>
      </c>
      <c r="F1913" t="s">
        <v>1515</v>
      </c>
      <c r="G1913" s="1">
        <f>DATE(LEFT(Table6[[#This Row],[Shipment Date]],4), MID(Table6[[#This Row],[Shipment Date]],5,2), RIGHT(Table6[[#This Row],[Shipment Date]],2))</f>
        <v>42835</v>
      </c>
      <c r="H1913" s="9">
        <f>_xlfn.XLOOKUP(Table6[[#This Row],[Order ID]],Table5[OrderID],Table5[OrderDate],"Error",0)</f>
        <v>42825</v>
      </c>
      <c r="I1913" s="6">
        <f>Table6[[#This Row],['[Formatted'] Shipment Dates]]-Table6[[#This Row],[Order Dates]]</f>
        <v>10</v>
      </c>
      <c r="J1913" t="str">
        <f>_xlfn.XLOOKUP(Table6[[#This Row],[Product ID]],Product[Product ID],Product[Product Name],"ERROR",0)</f>
        <v>Uncle Bob's Organic Dried Pears</v>
      </c>
      <c r="K1913" t="str">
        <f>_xlfn.XLOOKUP(Table6[[#This Row],[Product Name]],Product[Product Name],Product[Category],"ERROR",0)</f>
        <v xml:space="preserve">Produce </v>
      </c>
      <c r="L1913" t="str">
        <f>_xlfn.XLOOKUP(Table6[[#This Row],[Order ID]],Table5[OrderID],Table5[ShipmentMode],"Error",0)</f>
        <v>DHL</v>
      </c>
    </row>
    <row r="1914" spans="2:12">
      <c r="B1914">
        <v>1913</v>
      </c>
      <c r="C1914">
        <v>10988</v>
      </c>
      <c r="D1914" t="s">
        <v>813</v>
      </c>
      <c r="E1914">
        <v>40</v>
      </c>
      <c r="F1914" t="s">
        <v>1511</v>
      </c>
      <c r="G1914" s="1">
        <f>DATE(LEFT(Table6[[#This Row],[Shipment Date]],4), MID(Table6[[#This Row],[Shipment Date]],5,2), RIGHT(Table6[[#This Row],[Shipment Date]],2))</f>
        <v>42827</v>
      </c>
      <c r="H1914" s="9">
        <f>_xlfn.XLOOKUP(Table6[[#This Row],[Order ID]],Table5[OrderID],Table5[OrderDate],"Error",0)</f>
        <v>42825</v>
      </c>
      <c r="I1914" s="6">
        <f>Table6[[#This Row],['[Formatted'] Shipment Dates]]-Table6[[#This Row],[Order Dates]]</f>
        <v>2</v>
      </c>
      <c r="J1914" t="str">
        <f>_xlfn.XLOOKUP(Table6[[#This Row],[Product ID]],Product[Product ID],Product[Product Name],"ERROR",0)</f>
        <v>Tarte au sucre</v>
      </c>
      <c r="K1914" t="str">
        <f>_xlfn.XLOOKUP(Table6[[#This Row],[Product Name]],Product[Product Name],Product[Category],"ERROR",0)</f>
        <v>Desserts</v>
      </c>
      <c r="L1914" t="str">
        <f>_xlfn.XLOOKUP(Table6[[#This Row],[Order ID]],Table5[OrderID],Table5[ShipmentMode],"Error",0)</f>
        <v>DHL</v>
      </c>
    </row>
    <row r="1915" spans="2:12">
      <c r="B1915">
        <v>1914</v>
      </c>
      <c r="C1915">
        <v>10989</v>
      </c>
      <c r="D1915" t="s">
        <v>666</v>
      </c>
      <c r="E1915">
        <v>40</v>
      </c>
      <c r="F1915" t="s">
        <v>1511</v>
      </c>
      <c r="G1915" s="1">
        <f>DATE(LEFT(Table6[[#This Row],[Shipment Date]],4), MID(Table6[[#This Row],[Shipment Date]],5,2), RIGHT(Table6[[#This Row],[Shipment Date]],2))</f>
        <v>42827</v>
      </c>
      <c r="H1915" s="9">
        <f>_xlfn.XLOOKUP(Table6[[#This Row],[Order ID]],Table5[OrderID],Table5[OrderDate],"Error",0)</f>
        <v>42825</v>
      </c>
      <c r="I1915" s="6">
        <f>Table6[[#This Row],['[Formatted'] Shipment Dates]]-Table6[[#This Row],[Order Dates]]</f>
        <v>2</v>
      </c>
      <c r="J1915" t="str">
        <f>_xlfn.XLOOKUP(Table6[[#This Row],[Product ID]],Product[Product ID],Product[Product Name],"ERROR",0)</f>
        <v>Grandma's Boysenberry Spread</v>
      </c>
      <c r="K1915" t="str">
        <f>_xlfn.XLOOKUP(Table6[[#This Row],[Product Name]],Product[Product Name],Product[Category],"ERROR",0)</f>
        <v>Condiments</v>
      </c>
      <c r="L1915" t="str">
        <f>_xlfn.XLOOKUP(Table6[[#This Row],[Order ID]],Table5[OrderID],Table5[ShipmentMode],"Error",0)</f>
        <v>DHL Express</v>
      </c>
    </row>
    <row r="1916" spans="2:12">
      <c r="B1916">
        <v>1915</v>
      </c>
      <c r="C1916">
        <v>10989</v>
      </c>
      <c r="D1916" t="s">
        <v>679</v>
      </c>
      <c r="E1916">
        <v>15</v>
      </c>
      <c r="F1916" t="s">
        <v>1511</v>
      </c>
      <c r="G1916" s="1">
        <f>DATE(LEFT(Table6[[#This Row],[Shipment Date]],4), MID(Table6[[#This Row],[Shipment Date]],5,2), RIGHT(Table6[[#This Row],[Shipment Date]],2))</f>
        <v>42827</v>
      </c>
      <c r="H1916" s="9">
        <f>_xlfn.XLOOKUP(Table6[[#This Row],[Order ID]],Table5[OrderID],Table5[OrderDate],"Error",0)</f>
        <v>42825</v>
      </c>
      <c r="I1916" s="6">
        <f>Table6[[#This Row],['[Formatted'] Shipment Dates]]-Table6[[#This Row],[Order Dates]]</f>
        <v>2</v>
      </c>
      <c r="J1916" t="str">
        <f>_xlfn.XLOOKUP(Table6[[#This Row],[Product ID]],Product[Product ID],Product[Product Name],"ERROR",0)</f>
        <v>Queso Cabrales</v>
      </c>
      <c r="K1916" t="str">
        <f>_xlfn.XLOOKUP(Table6[[#This Row],[Product Name]],Product[Product Name],Product[Category],"ERROR",0)</f>
        <v>Dairy Products</v>
      </c>
      <c r="L1916" t="str">
        <f>_xlfn.XLOOKUP(Table6[[#This Row],[Order ID]],Table5[OrderID],Table5[ShipmentMode],"Error",0)</f>
        <v>DHL Express</v>
      </c>
    </row>
    <row r="1917" spans="2:12">
      <c r="B1917">
        <v>1916</v>
      </c>
      <c r="C1917">
        <v>10989</v>
      </c>
      <c r="D1917" t="s">
        <v>757</v>
      </c>
      <c r="E1917">
        <v>4</v>
      </c>
      <c r="F1917" t="s">
        <v>1506</v>
      </c>
      <c r="G1917" s="1">
        <f>DATE(LEFT(Table6[[#This Row],[Shipment Date]],4), MID(Table6[[#This Row],[Shipment Date]],5,2), RIGHT(Table6[[#This Row],[Shipment Date]],2))</f>
        <v>42832</v>
      </c>
      <c r="H1917" s="9">
        <f>_xlfn.XLOOKUP(Table6[[#This Row],[Order ID]],Table5[OrderID],Table5[OrderDate],"Error",0)</f>
        <v>42825</v>
      </c>
      <c r="I1917" s="6">
        <f>Table6[[#This Row],['[Formatted'] Shipment Dates]]-Table6[[#This Row],[Order Dates]]</f>
        <v>7</v>
      </c>
      <c r="J1917" t="str">
        <f>_xlfn.XLOOKUP(Table6[[#This Row],[Product ID]],Product[Product ID],Product[Product Name],"ERROR",0)</f>
        <v>Jack's New England Clam Chowder</v>
      </c>
      <c r="K1917" t="str">
        <f>_xlfn.XLOOKUP(Table6[[#This Row],[Product Name]],Product[Product Name],Product[Category],"ERROR",0)</f>
        <v>Seafood</v>
      </c>
      <c r="L1917" t="str">
        <f>_xlfn.XLOOKUP(Table6[[#This Row],[Order ID]],Table5[OrderID],Table5[ShipmentMode],"Error",0)</f>
        <v>DHL Express</v>
      </c>
    </row>
    <row r="1918" spans="2:12">
      <c r="B1918">
        <v>1917</v>
      </c>
      <c r="C1918">
        <v>10990</v>
      </c>
      <c r="D1918" t="s">
        <v>703</v>
      </c>
      <c r="E1918">
        <v>65</v>
      </c>
      <c r="F1918" t="s">
        <v>1506</v>
      </c>
      <c r="G1918" s="1">
        <f>DATE(LEFT(Table6[[#This Row],[Shipment Date]],4), MID(Table6[[#This Row],[Shipment Date]],5,2), RIGHT(Table6[[#This Row],[Shipment Date]],2))</f>
        <v>42832</v>
      </c>
      <c r="H1918" s="9">
        <f>_xlfn.XLOOKUP(Table6[[#This Row],[Order ID]],Table5[OrderID],Table5[OrderDate],"Error",0)</f>
        <v>42826</v>
      </c>
      <c r="I1918" s="6">
        <f>Table6[[#This Row],['[Formatted'] Shipment Dates]]-Table6[[#This Row],[Order Dates]]</f>
        <v>6</v>
      </c>
      <c r="J1918" t="str">
        <f>_xlfn.XLOOKUP(Table6[[#This Row],[Product ID]],Product[Product ID],Product[Product Name],"ERROR",0)</f>
        <v>Sir Rodney's Scones</v>
      </c>
      <c r="K1918" t="str">
        <f>_xlfn.XLOOKUP(Table6[[#This Row],[Product Name]],Product[Product Name],Product[Category],"ERROR",0)</f>
        <v>Desserts</v>
      </c>
      <c r="L1918" t="str">
        <f>_xlfn.XLOOKUP(Table6[[#This Row],[Order ID]],Table5[OrderID],Table5[ShipmentMode],"Error",0)</f>
        <v>UPS</v>
      </c>
    </row>
    <row r="1919" spans="2:12">
      <c r="B1919">
        <v>1918</v>
      </c>
      <c r="C1919">
        <v>10990</v>
      </c>
      <c r="D1919" t="s">
        <v>739</v>
      </c>
      <c r="E1919">
        <v>60</v>
      </c>
      <c r="F1919" t="s">
        <v>1506</v>
      </c>
      <c r="G1919" s="1">
        <f>DATE(LEFT(Table6[[#This Row],[Shipment Date]],4), MID(Table6[[#This Row],[Shipment Date]],5,2), RIGHT(Table6[[#This Row],[Shipment Date]],2))</f>
        <v>42832</v>
      </c>
      <c r="H1919" s="9">
        <f>_xlfn.XLOOKUP(Table6[[#This Row],[Order ID]],Table5[OrderID],Table5[OrderDate],"Error",0)</f>
        <v>42826</v>
      </c>
      <c r="I1919" s="6">
        <f>Table6[[#This Row],['[Formatted'] Shipment Dates]]-Table6[[#This Row],[Order Dates]]</f>
        <v>6</v>
      </c>
      <c r="J1919" t="str">
        <f>_xlfn.XLOOKUP(Table6[[#This Row],[Product ID]],Product[Product ID],Product[Product Name],"ERROR",0)</f>
        <v>Sasquatch Ale</v>
      </c>
      <c r="K1919" t="str">
        <f>_xlfn.XLOOKUP(Table6[[#This Row],[Product Name]],Product[Product Name],Product[Category],"ERROR",0)</f>
        <v xml:space="preserve">Drinks </v>
      </c>
      <c r="L1919" t="str">
        <f>_xlfn.XLOOKUP(Table6[[#This Row],[Order ID]],Table5[OrderID],Table5[ShipmentMode],"Error",0)</f>
        <v>UPS</v>
      </c>
    </row>
    <row r="1920" spans="2:12">
      <c r="B1920">
        <v>1919</v>
      </c>
      <c r="C1920">
        <v>10990</v>
      </c>
      <c r="D1920" t="s">
        <v>794</v>
      </c>
      <c r="E1920">
        <v>65</v>
      </c>
      <c r="F1920" t="s">
        <v>1506</v>
      </c>
      <c r="G1920" s="1">
        <f>DATE(LEFT(Table6[[#This Row],[Shipment Date]],4), MID(Table6[[#This Row],[Shipment Date]],5,2), RIGHT(Table6[[#This Row],[Shipment Date]],2))</f>
        <v>42832</v>
      </c>
      <c r="H1920" s="9">
        <f>_xlfn.XLOOKUP(Table6[[#This Row],[Order ID]],Table5[OrderID],Table5[OrderDate],"Error",0)</f>
        <v>42826</v>
      </c>
      <c r="I1920" s="6">
        <f>Table6[[#This Row],['[Formatted'] Shipment Dates]]-Table6[[#This Row],[Order Dates]]</f>
        <v>6</v>
      </c>
      <c r="J1920" t="str">
        <f>_xlfn.XLOOKUP(Table6[[#This Row],[Product ID]],Product[Product ID],Product[Product Name],"ERROR",0)</f>
        <v>Pâté chinois</v>
      </c>
      <c r="K1920" t="str">
        <f>_xlfn.XLOOKUP(Table6[[#This Row],[Product Name]],Product[Product Name],Product[Category],"ERROR",0)</f>
        <v>Meat/ Poultry</v>
      </c>
      <c r="L1920" t="str">
        <f>_xlfn.XLOOKUP(Table6[[#This Row],[Order ID]],Table5[OrderID],Table5[ShipmentMode],"Error",0)</f>
        <v>UPS</v>
      </c>
    </row>
    <row r="1921" spans="2:12">
      <c r="B1921">
        <v>1920</v>
      </c>
      <c r="C1921">
        <v>10990</v>
      </c>
      <c r="D1921" t="s">
        <v>810</v>
      </c>
      <c r="E1921">
        <v>66</v>
      </c>
      <c r="F1921" t="s">
        <v>1506</v>
      </c>
      <c r="G1921" s="1">
        <f>DATE(LEFT(Table6[[#This Row],[Shipment Date]],4), MID(Table6[[#This Row],[Shipment Date]],5,2), RIGHT(Table6[[#This Row],[Shipment Date]],2))</f>
        <v>42832</v>
      </c>
      <c r="H1921" s="9">
        <f>_xlfn.XLOOKUP(Table6[[#This Row],[Order ID]],Table5[OrderID],Table5[OrderDate],"Error",0)</f>
        <v>42826</v>
      </c>
      <c r="I1921" s="6">
        <f>Table6[[#This Row],['[Formatted'] Shipment Dates]]-Table6[[#This Row],[Order Dates]]</f>
        <v>6</v>
      </c>
      <c r="J1921" t="str">
        <f>_xlfn.XLOOKUP(Table6[[#This Row],[Product ID]],Product[Product ID],Product[Product Name],"ERROR",0)</f>
        <v>Sirop d'érable</v>
      </c>
      <c r="K1921" t="str">
        <f>_xlfn.XLOOKUP(Table6[[#This Row],[Product Name]],Product[Product Name],Product[Category],"ERROR",0)</f>
        <v>Condiments</v>
      </c>
      <c r="L1921" t="str">
        <f>_xlfn.XLOOKUP(Table6[[#This Row],[Order ID]],Table5[OrderID],Table5[ShipmentMode],"Error",0)</f>
        <v>UPS</v>
      </c>
    </row>
    <row r="1922" spans="2:12">
      <c r="B1922">
        <v>1921</v>
      </c>
      <c r="C1922">
        <v>10991</v>
      </c>
      <c r="D1922" t="s">
        <v>653</v>
      </c>
      <c r="E1922">
        <v>50</v>
      </c>
      <c r="F1922" t="s">
        <v>1506</v>
      </c>
      <c r="G1922" s="1">
        <f>DATE(LEFT(Table6[[#This Row],[Shipment Date]],4), MID(Table6[[#This Row],[Shipment Date]],5,2), RIGHT(Table6[[#This Row],[Shipment Date]],2))</f>
        <v>42832</v>
      </c>
      <c r="H1922" s="9">
        <f>_xlfn.XLOOKUP(Table6[[#This Row],[Order ID]],Table5[OrderID],Table5[OrderDate],"Error",0)</f>
        <v>42826</v>
      </c>
      <c r="I1922" s="6">
        <f>Table6[[#This Row],['[Formatted'] Shipment Dates]]-Table6[[#This Row],[Order Dates]]</f>
        <v>6</v>
      </c>
      <c r="J1922" t="str">
        <f>_xlfn.XLOOKUP(Table6[[#This Row],[Product ID]],Product[Product ID],Product[Product Name],"ERROR",0)</f>
        <v>Chang</v>
      </c>
      <c r="K1922" t="str">
        <f>_xlfn.XLOOKUP(Table6[[#This Row],[Product Name]],Product[Product Name],Product[Category],"ERROR",0)</f>
        <v xml:space="preserve">Drinks </v>
      </c>
      <c r="L1922" t="str">
        <f>_xlfn.XLOOKUP(Table6[[#This Row],[Order ID]],Table5[OrderID],Table5[ShipmentMode],"Error",0)</f>
        <v>DHL Express</v>
      </c>
    </row>
    <row r="1923" spans="2:12">
      <c r="B1923">
        <v>1922</v>
      </c>
      <c r="C1923">
        <v>10991</v>
      </c>
      <c r="D1923" t="s">
        <v>833</v>
      </c>
      <c r="E1923">
        <v>20</v>
      </c>
      <c r="F1923" t="s">
        <v>1506</v>
      </c>
      <c r="G1923" s="1">
        <f>DATE(LEFT(Table6[[#This Row],[Shipment Date]],4), MID(Table6[[#This Row],[Shipment Date]],5,2), RIGHT(Table6[[#This Row],[Shipment Date]],2))</f>
        <v>42832</v>
      </c>
      <c r="H1923" s="9">
        <f>_xlfn.XLOOKUP(Table6[[#This Row],[Order ID]],Table5[OrderID],Table5[OrderDate],"Error",0)</f>
        <v>42826</v>
      </c>
      <c r="I1923" s="6">
        <f>Table6[[#This Row],['[Formatted'] Shipment Dates]]-Table6[[#This Row],[Order Dates]]</f>
        <v>6</v>
      </c>
      <c r="J1923" t="str">
        <f>_xlfn.XLOOKUP(Table6[[#This Row],[Product ID]],Product[Product ID],Product[Product Name],"ERROR",0)</f>
        <v>Outback Lager</v>
      </c>
      <c r="K1923" t="str">
        <f>_xlfn.XLOOKUP(Table6[[#This Row],[Product Name]],Product[Product Name],Product[Category],"ERROR",0)</f>
        <v xml:space="preserve">Drinks </v>
      </c>
      <c r="L1923" t="str">
        <f>_xlfn.XLOOKUP(Table6[[#This Row],[Order ID]],Table5[OrderID],Table5[ShipmentMode],"Error",0)</f>
        <v>DHL Express</v>
      </c>
    </row>
    <row r="1924" spans="2:12">
      <c r="B1924">
        <v>1923</v>
      </c>
      <c r="C1924">
        <v>10991</v>
      </c>
      <c r="D1924" t="s">
        <v>848</v>
      </c>
      <c r="E1924">
        <v>90</v>
      </c>
      <c r="F1924" t="s">
        <v>1514</v>
      </c>
      <c r="G1924" s="1">
        <f>DATE(LEFT(Table6[[#This Row],[Shipment Date]],4), MID(Table6[[#This Row],[Shipment Date]],5,2), RIGHT(Table6[[#This Row],[Shipment Date]],2))</f>
        <v>42828</v>
      </c>
      <c r="H1924" s="9">
        <f>_xlfn.XLOOKUP(Table6[[#This Row],[Order ID]],Table5[OrderID],Table5[OrderDate],"Error",0)</f>
        <v>42826</v>
      </c>
      <c r="I1924" s="6">
        <f>Table6[[#This Row],['[Formatted'] Shipment Dates]]-Table6[[#This Row],[Order Dates]]</f>
        <v>2</v>
      </c>
      <c r="J1924" t="str">
        <f>_xlfn.XLOOKUP(Table6[[#This Row],[Product ID]],Product[Product ID],Product[Product Name],"ERROR",0)</f>
        <v>Lakkalikööri</v>
      </c>
      <c r="K1924" t="str">
        <f>_xlfn.XLOOKUP(Table6[[#This Row],[Product Name]],Product[Product Name],Product[Category],"ERROR",0)</f>
        <v xml:space="preserve">Drinks </v>
      </c>
      <c r="L1924" t="str">
        <f>_xlfn.XLOOKUP(Table6[[#This Row],[Order ID]],Table5[OrderID],Table5[ShipmentMode],"Error",0)</f>
        <v>DHL Express</v>
      </c>
    </row>
    <row r="1925" spans="2:12">
      <c r="B1925">
        <v>1924</v>
      </c>
      <c r="C1925">
        <v>10992</v>
      </c>
      <c r="D1925" t="s">
        <v>837</v>
      </c>
      <c r="E1925">
        <v>2</v>
      </c>
      <c r="F1925" t="s">
        <v>1515</v>
      </c>
      <c r="G1925" s="1">
        <f>DATE(LEFT(Table6[[#This Row],[Shipment Date]],4), MID(Table6[[#This Row],[Shipment Date]],5,2), RIGHT(Table6[[#This Row],[Shipment Date]],2))</f>
        <v>42835</v>
      </c>
      <c r="H1925" s="9">
        <f>_xlfn.XLOOKUP(Table6[[#This Row],[Order ID]],Table5[OrderID],Table5[OrderDate],"Error",0)</f>
        <v>42826</v>
      </c>
      <c r="I1925" s="6">
        <f>Table6[[#This Row],['[Formatted'] Shipment Dates]]-Table6[[#This Row],[Order Dates]]</f>
        <v>9</v>
      </c>
      <c r="J1925" t="str">
        <f>_xlfn.XLOOKUP(Table6[[#This Row],[Product ID]],Product[Product ID],Product[Product Name],"ERROR",0)</f>
        <v>Mozzarella di Giovanni</v>
      </c>
      <c r="K1925" t="str">
        <f>_xlfn.XLOOKUP(Table6[[#This Row],[Product Name]],Product[Product Name],Product[Category],"ERROR",0)</f>
        <v>Dairy Products</v>
      </c>
      <c r="L1925" t="str">
        <f>_xlfn.XLOOKUP(Table6[[#This Row],[Order ID]],Table5[OrderID],Table5[ShipmentMode],"Error",0)</f>
        <v>UPS</v>
      </c>
    </row>
    <row r="1926" spans="2:12">
      <c r="B1926">
        <v>1925</v>
      </c>
      <c r="C1926">
        <v>10993</v>
      </c>
      <c r="D1926" t="s">
        <v>726</v>
      </c>
      <c r="E1926">
        <v>50</v>
      </c>
      <c r="F1926" t="s">
        <v>1515</v>
      </c>
      <c r="G1926" s="1">
        <f>DATE(LEFT(Table6[[#This Row],[Shipment Date]],4), MID(Table6[[#This Row],[Shipment Date]],5,2), RIGHT(Table6[[#This Row],[Shipment Date]],2))</f>
        <v>42835</v>
      </c>
      <c r="H1926" s="9">
        <f>_xlfn.XLOOKUP(Table6[[#This Row],[Order ID]],Table5[OrderID],Table5[OrderDate],"Error",0)</f>
        <v>42826</v>
      </c>
      <c r="I1926" s="6">
        <f>Table6[[#This Row],['[Formatted'] Shipment Dates]]-Table6[[#This Row],[Order Dates]]</f>
        <v>9</v>
      </c>
      <c r="J1926" t="str">
        <f>_xlfn.XLOOKUP(Table6[[#This Row],[Product ID]],Product[Product ID],Product[Product Name],"ERROR",0)</f>
        <v>Thüringer Rostbratwurst</v>
      </c>
      <c r="K1926" t="str">
        <f>_xlfn.XLOOKUP(Table6[[#This Row],[Product Name]],Product[Product Name],Product[Category],"ERROR",0)</f>
        <v>Meat/ Poultry</v>
      </c>
      <c r="L1926" t="str">
        <f>_xlfn.XLOOKUP(Table6[[#This Row],[Order ID]],Table5[OrderID],Table5[ShipmentMode],"Error",0)</f>
        <v>UPS</v>
      </c>
    </row>
    <row r="1927" spans="2:12">
      <c r="B1927">
        <v>1926</v>
      </c>
      <c r="C1927">
        <v>10993</v>
      </c>
      <c r="D1927" t="s">
        <v>757</v>
      </c>
      <c r="E1927">
        <v>35</v>
      </c>
      <c r="F1927" t="s">
        <v>1521</v>
      </c>
      <c r="G1927" s="1">
        <f>DATE(LEFT(Table6[[#This Row],[Shipment Date]],4), MID(Table6[[#This Row],[Shipment Date]],5,2), RIGHT(Table6[[#This Row],[Shipment Date]],2))</f>
        <v>42834</v>
      </c>
      <c r="H1927" s="9">
        <f>_xlfn.XLOOKUP(Table6[[#This Row],[Order ID]],Table5[OrderID],Table5[OrderDate],"Error",0)</f>
        <v>42826</v>
      </c>
      <c r="I1927" s="6">
        <f>Table6[[#This Row],['[Formatted'] Shipment Dates]]-Table6[[#This Row],[Order Dates]]</f>
        <v>8</v>
      </c>
      <c r="J1927" t="str">
        <f>_xlfn.XLOOKUP(Table6[[#This Row],[Product ID]],Product[Product ID],Product[Product Name],"ERROR",0)</f>
        <v>Jack's New England Clam Chowder</v>
      </c>
      <c r="K1927" t="str">
        <f>_xlfn.XLOOKUP(Table6[[#This Row],[Product Name]],Product[Product Name],Product[Category],"ERROR",0)</f>
        <v>Seafood</v>
      </c>
      <c r="L1927" t="str">
        <f>_xlfn.XLOOKUP(Table6[[#This Row],[Order ID]],Table5[OrderID],Table5[ShipmentMode],"Error",0)</f>
        <v>UPS</v>
      </c>
    </row>
    <row r="1928" spans="2:12">
      <c r="B1928">
        <v>1927</v>
      </c>
      <c r="C1928">
        <v>10994</v>
      </c>
      <c r="D1928" t="s">
        <v>804</v>
      </c>
      <c r="E1928">
        <v>18</v>
      </c>
      <c r="F1928" t="s">
        <v>1519</v>
      </c>
      <c r="G1928" s="1">
        <f>DATE(LEFT(Table6[[#This Row],[Shipment Date]],4), MID(Table6[[#This Row],[Shipment Date]],5,2), RIGHT(Table6[[#This Row],[Shipment Date]],2))</f>
        <v>42831</v>
      </c>
      <c r="H1928" s="9">
        <f>_xlfn.XLOOKUP(Table6[[#This Row],[Order ID]],Table5[OrderID],Table5[OrderDate],"Error",0)</f>
        <v>42827</v>
      </c>
      <c r="I1928" s="6">
        <f>Table6[[#This Row],['[Formatted'] Shipment Dates]]-Table6[[#This Row],[Order Dates]]</f>
        <v>4</v>
      </c>
      <c r="J1928" t="str">
        <f>_xlfn.XLOOKUP(Table6[[#This Row],[Product ID]],Product[Product ID],Product[Product Name],"ERROR",0)</f>
        <v>Raclette Courdavault</v>
      </c>
      <c r="K1928" t="str">
        <f>_xlfn.XLOOKUP(Table6[[#This Row],[Product Name]],Product[Product Name],Product[Category],"ERROR",0)</f>
        <v>Dairy Products</v>
      </c>
      <c r="L1928" t="str">
        <f>_xlfn.XLOOKUP(Table6[[#This Row],[Order ID]],Table5[OrderID],Table5[ShipmentMode],"Error",0)</f>
        <v>UPS</v>
      </c>
    </row>
    <row r="1929" spans="2:12">
      <c r="B1929">
        <v>1928</v>
      </c>
      <c r="C1929">
        <v>10995</v>
      </c>
      <c r="D1929" t="s">
        <v>784</v>
      </c>
      <c r="E1929">
        <v>20</v>
      </c>
      <c r="F1929" t="s">
        <v>1519</v>
      </c>
      <c r="G1929" s="1">
        <f>DATE(LEFT(Table6[[#This Row],[Shipment Date]],4), MID(Table6[[#This Row],[Shipment Date]],5,2), RIGHT(Table6[[#This Row],[Shipment Date]],2))</f>
        <v>42831</v>
      </c>
      <c r="H1929" s="9">
        <f>_xlfn.XLOOKUP(Table6[[#This Row],[Order ID]],Table5[OrderID],Table5[OrderDate],"Error",0)</f>
        <v>42827</v>
      </c>
      <c r="I1929" s="6">
        <f>Table6[[#This Row],['[Formatted'] Shipment Dates]]-Table6[[#This Row],[Order Dates]]</f>
        <v>4</v>
      </c>
      <c r="J1929" t="str">
        <f>_xlfn.XLOOKUP(Table6[[#This Row],[Product ID]],Product[Product ID],Product[Product Name],"ERROR",0)</f>
        <v>Manjimup Dried Apples</v>
      </c>
      <c r="K1929" t="str">
        <f>_xlfn.XLOOKUP(Table6[[#This Row],[Product Name]],Product[Product Name],Product[Category],"ERROR",0)</f>
        <v xml:space="preserve">Produce </v>
      </c>
      <c r="L1929" t="str">
        <f>_xlfn.XLOOKUP(Table6[[#This Row],[Order ID]],Table5[OrderID],Table5[ShipmentMode],"Error",0)</f>
        <v>UPS</v>
      </c>
    </row>
    <row r="1930" spans="2:12">
      <c r="B1930">
        <v>1929</v>
      </c>
      <c r="C1930">
        <v>10995</v>
      </c>
      <c r="D1930" t="s">
        <v>808</v>
      </c>
      <c r="E1930">
        <v>4</v>
      </c>
      <c r="F1930" t="s">
        <v>1515</v>
      </c>
      <c r="G1930" s="1">
        <f>DATE(LEFT(Table6[[#This Row],[Shipment Date]],4), MID(Table6[[#This Row],[Shipment Date]],5,2), RIGHT(Table6[[#This Row],[Shipment Date]],2))</f>
        <v>42835</v>
      </c>
      <c r="H1930" s="9">
        <f>_xlfn.XLOOKUP(Table6[[#This Row],[Order ID]],Table5[OrderID],Table5[OrderDate],"Error",0)</f>
        <v>42827</v>
      </c>
      <c r="I1930" s="6">
        <f>Table6[[#This Row],['[Formatted'] Shipment Dates]]-Table6[[#This Row],[Order Dates]]</f>
        <v>8</v>
      </c>
      <c r="J1930" t="str">
        <f>_xlfn.XLOOKUP(Table6[[#This Row],[Product ID]],Product[Product ID],Product[Product Name],"ERROR",0)</f>
        <v>Camembert Pierrot</v>
      </c>
      <c r="K1930" t="str">
        <f>_xlfn.XLOOKUP(Table6[[#This Row],[Product Name]],Product[Product Name],Product[Category],"ERROR",0)</f>
        <v>Dairy Products</v>
      </c>
      <c r="L1930" t="str">
        <f>_xlfn.XLOOKUP(Table6[[#This Row],[Order ID]],Table5[OrderID],Table5[ShipmentMode],"Error",0)</f>
        <v>UPS</v>
      </c>
    </row>
    <row r="1931" spans="2:12">
      <c r="B1931">
        <v>1930</v>
      </c>
      <c r="C1931">
        <v>10996</v>
      </c>
      <c r="D1931" t="s">
        <v>759</v>
      </c>
      <c r="E1931">
        <v>40</v>
      </c>
      <c r="F1931" t="s">
        <v>1522</v>
      </c>
      <c r="G1931" s="1">
        <f>DATE(LEFT(Table6[[#This Row],[Shipment Date]],4), MID(Table6[[#This Row],[Shipment Date]],5,2), RIGHT(Table6[[#This Row],[Shipment Date]],2))</f>
        <v>42838</v>
      </c>
      <c r="H1931" s="9">
        <f>_xlfn.XLOOKUP(Table6[[#This Row],[Order ID]],Table5[OrderID],Table5[OrderDate],"Error",0)</f>
        <v>42827</v>
      </c>
      <c r="I1931" s="6">
        <f>Table6[[#This Row],['[Formatted'] Shipment Dates]]-Table6[[#This Row],[Order Dates]]</f>
        <v>11</v>
      </c>
      <c r="J1931" t="str">
        <f>_xlfn.XLOOKUP(Table6[[#This Row],[Product ID]],Product[Product ID],Product[Product Name],"ERROR",0)</f>
        <v>Singaporean Hokkien Fried Mee</v>
      </c>
      <c r="K1931" t="str">
        <f>_xlfn.XLOOKUP(Table6[[#This Row],[Product Name]],Product[Product Name],Product[Category],"ERROR",0)</f>
        <v xml:space="preserve">Grains/ Cereals </v>
      </c>
      <c r="L1931" t="str">
        <f>_xlfn.XLOOKUP(Table6[[#This Row],[Order ID]],Table5[OrderID],Table5[ShipmentMode],"Error",0)</f>
        <v>DHL</v>
      </c>
    </row>
    <row r="1932" spans="2:12">
      <c r="B1932">
        <v>1931</v>
      </c>
      <c r="C1932">
        <v>10997</v>
      </c>
      <c r="D1932" t="s">
        <v>734</v>
      </c>
      <c r="E1932">
        <v>50</v>
      </c>
      <c r="F1932" t="s">
        <v>1522</v>
      </c>
      <c r="G1932" s="1">
        <f>DATE(LEFT(Table6[[#This Row],[Shipment Date]],4), MID(Table6[[#This Row],[Shipment Date]],5,2), RIGHT(Table6[[#This Row],[Shipment Date]],2))</f>
        <v>42838</v>
      </c>
      <c r="H1932" s="9">
        <f>_xlfn.XLOOKUP(Table6[[#This Row],[Order ID]],Table5[OrderID],Table5[OrderDate],"Error",0)</f>
        <v>42828</v>
      </c>
      <c r="I1932" s="6">
        <f>Table6[[#This Row],['[Formatted'] Shipment Dates]]-Table6[[#This Row],[Order Dates]]</f>
        <v>10</v>
      </c>
      <c r="J1932" t="str">
        <f>_xlfn.XLOOKUP(Table6[[#This Row],[Product ID]],Product[Product ID],Product[Product Name],"ERROR",0)</f>
        <v>Mascarpone Fabioli</v>
      </c>
      <c r="K1932" t="str">
        <f>_xlfn.XLOOKUP(Table6[[#This Row],[Product Name]],Product[Product Name],Product[Category],"ERROR",0)</f>
        <v>Dairy Products</v>
      </c>
      <c r="L1932" t="str">
        <f>_xlfn.XLOOKUP(Table6[[#This Row],[Order ID]],Table5[OrderID],Table5[ShipmentMode],"Error",0)</f>
        <v>DHL</v>
      </c>
    </row>
    <row r="1933" spans="2:12">
      <c r="B1933">
        <v>1932</v>
      </c>
      <c r="C1933">
        <v>10997</v>
      </c>
      <c r="D1933" t="s">
        <v>770</v>
      </c>
      <c r="E1933">
        <v>20</v>
      </c>
      <c r="F1933" t="s">
        <v>1522</v>
      </c>
      <c r="G1933" s="1">
        <f>DATE(LEFT(Table6[[#This Row],[Shipment Date]],4), MID(Table6[[#This Row],[Shipment Date]],5,2), RIGHT(Table6[[#This Row],[Shipment Date]],2))</f>
        <v>42838</v>
      </c>
      <c r="H1933" s="9">
        <f>_xlfn.XLOOKUP(Table6[[#This Row],[Order ID]],Table5[OrderID],Table5[OrderDate],"Error",0)</f>
        <v>42828</v>
      </c>
      <c r="I1933" s="6">
        <f>Table6[[#This Row],['[Formatted'] Shipment Dates]]-Table6[[#This Row],[Order Dates]]</f>
        <v>10</v>
      </c>
      <c r="J1933" t="str">
        <f>_xlfn.XLOOKUP(Table6[[#This Row],[Product ID]],Product[Product ID],Product[Product Name],"ERROR",0)</f>
        <v>Spegesild</v>
      </c>
      <c r="K1933" t="str">
        <f>_xlfn.XLOOKUP(Table6[[#This Row],[Product Name]],Product[Product Name],Product[Category],"ERROR",0)</f>
        <v>Seafood</v>
      </c>
      <c r="L1933" t="str">
        <f>_xlfn.XLOOKUP(Table6[[#This Row],[Order ID]],Table5[OrderID],Table5[ShipmentMode],"Error",0)</f>
        <v>DHL</v>
      </c>
    </row>
    <row r="1934" spans="2:12">
      <c r="B1934">
        <v>1933</v>
      </c>
      <c r="C1934">
        <v>10997</v>
      </c>
      <c r="D1934" t="s">
        <v>787</v>
      </c>
      <c r="E1934">
        <v>20</v>
      </c>
      <c r="F1934" t="s">
        <v>1518</v>
      </c>
      <c r="G1934" s="1">
        <f>DATE(LEFT(Table6[[#This Row],[Shipment Date]],4), MID(Table6[[#This Row],[Shipment Date]],5,2), RIGHT(Table6[[#This Row],[Shipment Date]],2))</f>
        <v>42842</v>
      </c>
      <c r="H1934" s="9">
        <f>_xlfn.XLOOKUP(Table6[[#This Row],[Order ID]],Table5[OrderID],Table5[OrderDate],"Error",0)</f>
        <v>42828</v>
      </c>
      <c r="I1934" s="6">
        <f>Table6[[#This Row],['[Formatted'] Shipment Dates]]-Table6[[#This Row],[Order Dates]]</f>
        <v>14</v>
      </c>
      <c r="J1934" t="str">
        <f>_xlfn.XLOOKUP(Table6[[#This Row],[Product ID]],Product[Product ID],Product[Product Name],"ERROR",0)</f>
        <v>Filo Mix</v>
      </c>
      <c r="K1934" t="str">
        <f>_xlfn.XLOOKUP(Table6[[#This Row],[Product Name]],Product[Product Name],Product[Category],"ERROR",0)</f>
        <v xml:space="preserve">Grains/ Cereals </v>
      </c>
      <c r="L1934" t="str">
        <f>_xlfn.XLOOKUP(Table6[[#This Row],[Order ID]],Table5[OrderID],Table5[ShipmentMode],"Error",0)</f>
        <v>DHL</v>
      </c>
    </row>
    <row r="1935" spans="2:12">
      <c r="B1935">
        <v>1934</v>
      </c>
      <c r="C1935">
        <v>10998</v>
      </c>
      <c r="D1935" t="s">
        <v>711</v>
      </c>
      <c r="E1935">
        <v>12</v>
      </c>
      <c r="F1935" t="s">
        <v>1518</v>
      </c>
      <c r="G1935" s="1">
        <f>DATE(LEFT(Table6[[#This Row],[Shipment Date]],4), MID(Table6[[#This Row],[Shipment Date]],5,2), RIGHT(Table6[[#This Row],[Shipment Date]],2))</f>
        <v>42842</v>
      </c>
      <c r="H1935" s="9">
        <f>_xlfn.XLOOKUP(Table6[[#This Row],[Order ID]],Table5[OrderID],Table5[OrderDate],"Error",0)</f>
        <v>42828</v>
      </c>
      <c r="I1935" s="6">
        <f>Table6[[#This Row],['[Formatted'] Shipment Dates]]-Table6[[#This Row],[Order Dates]]</f>
        <v>14</v>
      </c>
      <c r="J1935" t="str">
        <f>_xlfn.XLOOKUP(Table6[[#This Row],[Product ID]],Product[Product ID],Product[Product Name],"ERROR",0)</f>
        <v>Guaraná Fantástica</v>
      </c>
      <c r="K1935" t="str">
        <f>_xlfn.XLOOKUP(Table6[[#This Row],[Product Name]],Product[Product Name],Product[Category],"ERROR",0)</f>
        <v xml:space="preserve">Drinks </v>
      </c>
      <c r="L1935" t="str">
        <f>_xlfn.XLOOKUP(Table6[[#This Row],[Order ID]],Table5[OrderID],Table5[ShipmentMode],"Error",0)</f>
        <v>DHL</v>
      </c>
    </row>
    <row r="1936" spans="2:12">
      <c r="B1936">
        <v>1935</v>
      </c>
      <c r="C1936">
        <v>10998</v>
      </c>
      <c r="D1936" t="s">
        <v>810</v>
      </c>
      <c r="E1936">
        <v>7</v>
      </c>
      <c r="F1936" t="s">
        <v>1518</v>
      </c>
      <c r="G1936" s="1">
        <f>DATE(LEFT(Table6[[#This Row],[Shipment Date]],4), MID(Table6[[#This Row],[Shipment Date]],5,2), RIGHT(Table6[[#This Row],[Shipment Date]],2))</f>
        <v>42842</v>
      </c>
      <c r="H1936" s="9">
        <f>_xlfn.XLOOKUP(Table6[[#This Row],[Order ID]],Table5[OrderID],Table5[OrderDate],"Error",0)</f>
        <v>42828</v>
      </c>
      <c r="I1936" s="6">
        <f>Table6[[#This Row],['[Formatted'] Shipment Dates]]-Table6[[#This Row],[Order Dates]]</f>
        <v>14</v>
      </c>
      <c r="J1936" t="str">
        <f>_xlfn.XLOOKUP(Table6[[#This Row],[Product ID]],Product[Product ID],Product[Product Name],"ERROR",0)</f>
        <v>Sirop d'érable</v>
      </c>
      <c r="K1936" t="str">
        <f>_xlfn.XLOOKUP(Table6[[#This Row],[Product Name]],Product[Product Name],Product[Category],"ERROR",0)</f>
        <v>Condiments</v>
      </c>
      <c r="L1936" t="str">
        <f>_xlfn.XLOOKUP(Table6[[#This Row],[Order ID]],Table5[OrderID],Table5[ShipmentMode],"Error",0)</f>
        <v>DHL</v>
      </c>
    </row>
    <row r="1937" spans="2:12">
      <c r="B1937">
        <v>1936</v>
      </c>
      <c r="C1937">
        <v>10998</v>
      </c>
      <c r="D1937" t="s">
        <v>842</v>
      </c>
      <c r="E1937">
        <v>20</v>
      </c>
      <c r="F1937" t="s">
        <v>1518</v>
      </c>
      <c r="G1937" s="1">
        <f>DATE(LEFT(Table6[[#This Row],[Shipment Date]],4), MID(Table6[[#This Row],[Shipment Date]],5,2), RIGHT(Table6[[#This Row],[Shipment Date]],2))</f>
        <v>42842</v>
      </c>
      <c r="H1937" s="9">
        <f>_xlfn.XLOOKUP(Table6[[#This Row],[Order ID]],Table5[OrderID],Table5[OrderDate],"Error",0)</f>
        <v>42828</v>
      </c>
      <c r="I1937" s="6">
        <f>Table6[[#This Row],['[Formatted'] Shipment Dates]]-Table6[[#This Row],[Order Dates]]</f>
        <v>14</v>
      </c>
      <c r="J1937" t="str">
        <f>_xlfn.XLOOKUP(Table6[[#This Row],[Product ID]],Product[Product ID],Product[Product Name],"ERROR",0)</f>
        <v>Longlife Tofu</v>
      </c>
      <c r="K1937" t="str">
        <f>_xlfn.XLOOKUP(Table6[[#This Row],[Product Name]],Product[Product Name],Product[Category],"ERROR",0)</f>
        <v xml:space="preserve">Produce </v>
      </c>
      <c r="L1937" t="str">
        <f>_xlfn.XLOOKUP(Table6[[#This Row],[Order ID]],Table5[OrderID],Table5[ShipmentMode],"Error",0)</f>
        <v>DHL</v>
      </c>
    </row>
    <row r="1938" spans="2:12">
      <c r="B1938">
        <v>1937</v>
      </c>
      <c r="C1938">
        <v>10998</v>
      </c>
      <c r="D1938" t="s">
        <v>845</v>
      </c>
      <c r="E1938">
        <v>30</v>
      </c>
      <c r="F1938" t="s">
        <v>1515</v>
      </c>
      <c r="G1938" s="1">
        <f>DATE(LEFT(Table6[[#This Row],[Shipment Date]],4), MID(Table6[[#This Row],[Shipment Date]],5,2), RIGHT(Table6[[#This Row],[Shipment Date]],2))</f>
        <v>42835</v>
      </c>
      <c r="H1938" s="9">
        <f>_xlfn.XLOOKUP(Table6[[#This Row],[Order ID]],Table5[OrderID],Table5[OrderDate],"Error",0)</f>
        <v>42828</v>
      </c>
      <c r="I1938" s="6">
        <f>Table6[[#This Row],['[Formatted'] Shipment Dates]]-Table6[[#This Row],[Order Dates]]</f>
        <v>7</v>
      </c>
      <c r="J1938" t="str">
        <f>_xlfn.XLOOKUP(Table6[[#This Row],[Product ID]],Product[Product ID],Product[Product Name],"ERROR",0)</f>
        <v>Rhönbräu Klosterbier</v>
      </c>
      <c r="K1938" t="str">
        <f>_xlfn.XLOOKUP(Table6[[#This Row],[Product Name]],Product[Product Name],Product[Category],"ERROR",0)</f>
        <v xml:space="preserve">Drinks </v>
      </c>
      <c r="L1938" t="str">
        <f>_xlfn.XLOOKUP(Table6[[#This Row],[Order ID]],Table5[OrderID],Table5[ShipmentMode],"Error",0)</f>
        <v>DHL</v>
      </c>
    </row>
    <row r="1939" spans="2:12">
      <c r="B1939">
        <v>1938</v>
      </c>
      <c r="C1939">
        <v>10999</v>
      </c>
      <c r="D1939" t="s">
        <v>757</v>
      </c>
      <c r="E1939">
        <v>20</v>
      </c>
      <c r="F1939" t="s">
        <v>1515</v>
      </c>
      <c r="G1939" s="1">
        <f>DATE(LEFT(Table6[[#This Row],[Shipment Date]],4), MID(Table6[[#This Row],[Shipment Date]],5,2), RIGHT(Table6[[#This Row],[Shipment Date]],2))</f>
        <v>42835</v>
      </c>
      <c r="H1939" s="9">
        <f>_xlfn.XLOOKUP(Table6[[#This Row],[Order ID]],Table5[OrderID],Table5[OrderDate],"Error",0)</f>
        <v>42828</v>
      </c>
      <c r="I1939" s="6">
        <f>Table6[[#This Row],['[Formatted'] Shipment Dates]]-Table6[[#This Row],[Order Dates]]</f>
        <v>7</v>
      </c>
      <c r="J1939" t="str">
        <f>_xlfn.XLOOKUP(Table6[[#This Row],[Product ID]],Product[Product ID],Product[Product Name],"ERROR",0)</f>
        <v>Jack's New England Clam Chowder</v>
      </c>
      <c r="K1939" t="str">
        <f>_xlfn.XLOOKUP(Table6[[#This Row],[Product Name]],Product[Product Name],Product[Category],"ERROR",0)</f>
        <v>Seafood</v>
      </c>
      <c r="L1939" t="str">
        <f>_xlfn.XLOOKUP(Table6[[#This Row],[Order ID]],Table5[OrderID],Table5[ShipmentMode],"Error",0)</f>
        <v>DHL</v>
      </c>
    </row>
    <row r="1940" spans="2:12">
      <c r="B1940">
        <v>1939</v>
      </c>
      <c r="C1940">
        <v>10999</v>
      </c>
      <c r="D1940" t="s">
        <v>784</v>
      </c>
      <c r="E1940">
        <v>15</v>
      </c>
      <c r="F1940" t="s">
        <v>1515</v>
      </c>
      <c r="G1940" s="1">
        <f>DATE(LEFT(Table6[[#This Row],[Shipment Date]],4), MID(Table6[[#This Row],[Shipment Date]],5,2), RIGHT(Table6[[#This Row],[Shipment Date]],2))</f>
        <v>42835</v>
      </c>
      <c r="H1940" s="9">
        <f>_xlfn.XLOOKUP(Table6[[#This Row],[Order ID]],Table5[OrderID],Table5[OrderDate],"Error",0)</f>
        <v>42828</v>
      </c>
      <c r="I1940" s="6">
        <f>Table6[[#This Row],['[Formatted'] Shipment Dates]]-Table6[[#This Row],[Order Dates]]</f>
        <v>7</v>
      </c>
      <c r="J1940" t="str">
        <f>_xlfn.XLOOKUP(Table6[[#This Row],[Product ID]],Product[Product ID],Product[Product Name],"ERROR",0)</f>
        <v>Manjimup Dried Apples</v>
      </c>
      <c r="K1940" t="str">
        <f>_xlfn.XLOOKUP(Table6[[#This Row],[Product Name]],Product[Product Name],Product[Category],"ERROR",0)</f>
        <v xml:space="preserve">Produce </v>
      </c>
      <c r="L1940" t="str">
        <f>_xlfn.XLOOKUP(Table6[[#This Row],[Order ID]],Table5[OrderID],Table5[ShipmentMode],"Error",0)</f>
        <v>DHL</v>
      </c>
    </row>
    <row r="1941" spans="2:12">
      <c r="B1941">
        <v>1940</v>
      </c>
      <c r="C1941">
        <v>10999</v>
      </c>
      <c r="D1941" t="s">
        <v>850</v>
      </c>
      <c r="E1941">
        <v>21</v>
      </c>
      <c r="F1941" t="s">
        <v>1523</v>
      </c>
      <c r="G1941" s="1">
        <f>DATE(LEFT(Table6[[#This Row],[Shipment Date]],4), MID(Table6[[#This Row],[Shipment Date]],5,2), RIGHT(Table6[[#This Row],[Shipment Date]],2))</f>
        <v>42839</v>
      </c>
      <c r="H1941" s="9">
        <f>_xlfn.XLOOKUP(Table6[[#This Row],[Order ID]],Table5[OrderID],Table5[OrderDate],"Error",0)</f>
        <v>42828</v>
      </c>
      <c r="I1941" s="6">
        <f>Table6[[#This Row],['[Formatted'] Shipment Dates]]-Table6[[#This Row],[Order Dates]]</f>
        <v>11</v>
      </c>
      <c r="J1941" t="str">
        <f>_xlfn.XLOOKUP(Table6[[#This Row],[Product ID]],Product[Product ID],Product[Product Name],"ERROR",0)</f>
        <v>Original Frankfurter grüne Soße</v>
      </c>
      <c r="K1941" t="str">
        <f>_xlfn.XLOOKUP(Table6[[#This Row],[Product Name]],Product[Product Name],Product[Category],"ERROR",0)</f>
        <v>Condiments</v>
      </c>
      <c r="L1941" t="str">
        <f>_xlfn.XLOOKUP(Table6[[#This Row],[Order ID]],Table5[OrderID],Table5[ShipmentMode],"Error",0)</f>
        <v>DHL</v>
      </c>
    </row>
    <row r="1942" spans="2:12">
      <c r="B1942">
        <v>1941</v>
      </c>
      <c r="C1942">
        <v>11000</v>
      </c>
      <c r="D1942" t="s">
        <v>660</v>
      </c>
      <c r="E1942">
        <v>25</v>
      </c>
      <c r="F1942" t="s">
        <v>1523</v>
      </c>
      <c r="G1942" s="1">
        <f>DATE(LEFT(Table6[[#This Row],[Shipment Date]],4), MID(Table6[[#This Row],[Shipment Date]],5,2), RIGHT(Table6[[#This Row],[Shipment Date]],2))</f>
        <v>42839</v>
      </c>
      <c r="H1942" s="9">
        <f>_xlfn.XLOOKUP(Table6[[#This Row],[Order ID]],Table5[OrderID],Table5[OrderDate],"Error",0)</f>
        <v>42831</v>
      </c>
      <c r="I1942" s="6">
        <f>Table6[[#This Row],['[Formatted'] Shipment Dates]]-Table6[[#This Row],[Order Dates]]</f>
        <v>8</v>
      </c>
      <c r="J1942" t="str">
        <f>_xlfn.XLOOKUP(Table6[[#This Row],[Product ID]],Product[Product ID],Product[Product Name],"ERROR",0)</f>
        <v>Chef Anton's Cajun Seasoning</v>
      </c>
      <c r="K1942" t="str">
        <f>_xlfn.XLOOKUP(Table6[[#This Row],[Product Name]],Product[Product Name],Product[Category],"ERROR",0)</f>
        <v>Condiments</v>
      </c>
      <c r="L1942" t="str">
        <f>_xlfn.XLOOKUP(Table6[[#This Row],[Order ID]],Table5[OrderID],Table5[ShipmentMode],"Error",0)</f>
        <v>UPS</v>
      </c>
    </row>
    <row r="1943" spans="2:12">
      <c r="B1943">
        <v>1942</v>
      </c>
      <c r="C1943">
        <v>11000</v>
      </c>
      <c r="D1943" t="s">
        <v>711</v>
      </c>
      <c r="E1943">
        <v>30</v>
      </c>
      <c r="F1943" t="s">
        <v>1523</v>
      </c>
      <c r="G1943" s="1">
        <f>DATE(LEFT(Table6[[#This Row],[Shipment Date]],4), MID(Table6[[#This Row],[Shipment Date]],5,2), RIGHT(Table6[[#This Row],[Shipment Date]],2))</f>
        <v>42839</v>
      </c>
      <c r="H1943" s="9">
        <f>_xlfn.XLOOKUP(Table6[[#This Row],[Order ID]],Table5[OrderID],Table5[OrderDate],"Error",0)</f>
        <v>42831</v>
      </c>
      <c r="I1943" s="6">
        <f>Table6[[#This Row],['[Formatted'] Shipment Dates]]-Table6[[#This Row],[Order Dates]]</f>
        <v>8</v>
      </c>
      <c r="J1943" t="str">
        <f>_xlfn.XLOOKUP(Table6[[#This Row],[Product ID]],Product[Product ID],Product[Product Name],"ERROR",0)</f>
        <v>Guaraná Fantástica</v>
      </c>
      <c r="K1943" t="str">
        <f>_xlfn.XLOOKUP(Table6[[#This Row],[Product Name]],Product[Product Name],Product[Category],"ERROR",0)</f>
        <v xml:space="preserve">Drinks </v>
      </c>
      <c r="L1943" t="str">
        <f>_xlfn.XLOOKUP(Table6[[#This Row],[Order ID]],Table5[OrderID],Table5[ShipmentMode],"Error",0)</f>
        <v>UPS</v>
      </c>
    </row>
    <row r="1944" spans="2:12">
      <c r="B1944">
        <v>1943</v>
      </c>
      <c r="C1944">
        <v>11000</v>
      </c>
      <c r="D1944" t="s">
        <v>850</v>
      </c>
      <c r="E1944">
        <v>30</v>
      </c>
      <c r="F1944" t="s">
        <v>1523</v>
      </c>
      <c r="G1944" s="1">
        <f>DATE(LEFT(Table6[[#This Row],[Shipment Date]],4), MID(Table6[[#This Row],[Shipment Date]],5,2), RIGHT(Table6[[#This Row],[Shipment Date]],2))</f>
        <v>42839</v>
      </c>
      <c r="H1944" s="9">
        <f>_xlfn.XLOOKUP(Table6[[#This Row],[Order ID]],Table5[OrderID],Table5[OrderDate],"Error",0)</f>
        <v>42831</v>
      </c>
      <c r="I1944" s="6">
        <f>Table6[[#This Row],['[Formatted'] Shipment Dates]]-Table6[[#This Row],[Order Dates]]</f>
        <v>8</v>
      </c>
      <c r="J1944" t="str">
        <f>_xlfn.XLOOKUP(Table6[[#This Row],[Product ID]],Product[Product ID],Product[Product Name],"ERROR",0)</f>
        <v>Original Frankfurter grüne Soße</v>
      </c>
      <c r="K1944" t="str">
        <f>_xlfn.XLOOKUP(Table6[[#This Row],[Product Name]],Product[Product Name],Product[Category],"ERROR",0)</f>
        <v>Condiments</v>
      </c>
      <c r="L1944" t="str">
        <f>_xlfn.XLOOKUP(Table6[[#This Row],[Order ID]],Table5[OrderID],Table5[ShipmentMode],"Error",0)</f>
        <v>UPS</v>
      </c>
    </row>
    <row r="1945" spans="2:12">
      <c r="B1945">
        <v>1944</v>
      </c>
      <c r="C1945">
        <v>11001</v>
      </c>
      <c r="D1945" t="s">
        <v>669</v>
      </c>
      <c r="E1945">
        <v>60</v>
      </c>
      <c r="F1945" t="s">
        <v>1523</v>
      </c>
      <c r="G1945" s="1">
        <f>DATE(LEFT(Table6[[#This Row],[Shipment Date]],4), MID(Table6[[#This Row],[Shipment Date]],5,2), RIGHT(Table6[[#This Row],[Shipment Date]],2))</f>
        <v>42839</v>
      </c>
      <c r="H1945" s="9">
        <f>_xlfn.XLOOKUP(Table6[[#This Row],[Order ID]],Table5[OrderID],Table5[OrderDate],"Error",0)</f>
        <v>42831</v>
      </c>
      <c r="I1945" s="6">
        <f>Table6[[#This Row],['[Formatted'] Shipment Dates]]-Table6[[#This Row],[Order Dates]]</f>
        <v>8</v>
      </c>
      <c r="J1945" t="str">
        <f>_xlfn.XLOOKUP(Table6[[#This Row],[Product ID]],Product[Product ID],Product[Product Name],"ERROR",0)</f>
        <v>Uncle Bob's Organic Dried Pears</v>
      </c>
      <c r="K1945" t="str">
        <f>_xlfn.XLOOKUP(Table6[[#This Row],[Product Name]],Product[Product Name],Product[Category],"ERROR",0)</f>
        <v xml:space="preserve">Produce </v>
      </c>
      <c r="L1945" t="str">
        <f>_xlfn.XLOOKUP(Table6[[#This Row],[Order ID]],Table5[OrderID],Table5[ShipmentMode],"Error",0)</f>
        <v>DHL</v>
      </c>
    </row>
    <row r="1946" spans="2:12">
      <c r="B1946">
        <v>1945</v>
      </c>
      <c r="C1946">
        <v>11001</v>
      </c>
      <c r="D1946" t="s">
        <v>705</v>
      </c>
      <c r="E1946">
        <v>25</v>
      </c>
      <c r="F1946" t="s">
        <v>1523</v>
      </c>
      <c r="G1946" s="1">
        <f>DATE(LEFT(Table6[[#This Row],[Shipment Date]],4), MID(Table6[[#This Row],[Shipment Date]],5,2), RIGHT(Table6[[#This Row],[Shipment Date]],2))</f>
        <v>42839</v>
      </c>
      <c r="H1946" s="9">
        <f>_xlfn.XLOOKUP(Table6[[#This Row],[Order ID]],Table5[OrderID],Table5[OrderDate],"Error",0)</f>
        <v>42831</v>
      </c>
      <c r="I1946" s="6">
        <f>Table6[[#This Row],['[Formatted'] Shipment Dates]]-Table6[[#This Row],[Order Dates]]</f>
        <v>8</v>
      </c>
      <c r="J1946" t="str">
        <f>_xlfn.XLOOKUP(Table6[[#This Row],[Product ID]],Product[Product ID],Product[Product Name],"ERROR",0)</f>
        <v>Gustaf's Knäckebröd</v>
      </c>
      <c r="K1946" t="str">
        <f>_xlfn.XLOOKUP(Table6[[#This Row],[Product Name]],Product[Product Name],Product[Category],"ERROR",0)</f>
        <v xml:space="preserve">Grains/ Cereals </v>
      </c>
      <c r="L1946" t="str">
        <f>_xlfn.XLOOKUP(Table6[[#This Row],[Order ID]],Table5[OrderID],Table5[ShipmentMode],"Error",0)</f>
        <v>DHL</v>
      </c>
    </row>
    <row r="1947" spans="2:12">
      <c r="B1947">
        <v>1946</v>
      </c>
      <c r="C1947">
        <v>11001</v>
      </c>
      <c r="D1947" t="s">
        <v>770</v>
      </c>
      <c r="E1947">
        <v>25</v>
      </c>
      <c r="F1947" t="s">
        <v>1523</v>
      </c>
      <c r="G1947" s="1">
        <f>DATE(LEFT(Table6[[#This Row],[Shipment Date]],4), MID(Table6[[#This Row],[Shipment Date]],5,2), RIGHT(Table6[[#This Row],[Shipment Date]],2))</f>
        <v>42839</v>
      </c>
      <c r="H1947" s="9">
        <f>_xlfn.XLOOKUP(Table6[[#This Row],[Order ID]],Table5[OrderID],Table5[OrderDate],"Error",0)</f>
        <v>42831</v>
      </c>
      <c r="I1947" s="6">
        <f>Table6[[#This Row],['[Formatted'] Shipment Dates]]-Table6[[#This Row],[Order Dates]]</f>
        <v>8</v>
      </c>
      <c r="J1947" t="str">
        <f>_xlfn.XLOOKUP(Table6[[#This Row],[Product ID]],Product[Product ID],Product[Product Name],"ERROR",0)</f>
        <v>Spegesild</v>
      </c>
      <c r="K1947" t="str">
        <f>_xlfn.XLOOKUP(Table6[[#This Row],[Product Name]],Product[Product Name],Product[Category],"ERROR",0)</f>
        <v>Seafood</v>
      </c>
      <c r="L1947" t="str">
        <f>_xlfn.XLOOKUP(Table6[[#This Row],[Order ID]],Table5[OrderID],Table5[ShipmentMode],"Error",0)</f>
        <v>DHL</v>
      </c>
    </row>
    <row r="1948" spans="2:12">
      <c r="B1948">
        <v>1947</v>
      </c>
      <c r="C1948">
        <v>11001</v>
      </c>
      <c r="D1948" t="s">
        <v>794</v>
      </c>
      <c r="E1948">
        <v>6</v>
      </c>
      <c r="F1948" t="s">
        <v>1524</v>
      </c>
      <c r="G1948" s="1">
        <f>DATE(LEFT(Table6[[#This Row],[Shipment Date]],4), MID(Table6[[#This Row],[Shipment Date]],5,2), RIGHT(Table6[[#This Row],[Shipment Date]],2))</f>
        <v>42841</v>
      </c>
      <c r="H1948" s="9">
        <f>_xlfn.XLOOKUP(Table6[[#This Row],[Order ID]],Table5[OrderID],Table5[OrderDate],"Error",0)</f>
        <v>42831</v>
      </c>
      <c r="I1948" s="6">
        <f>Table6[[#This Row],['[Formatted'] Shipment Dates]]-Table6[[#This Row],[Order Dates]]</f>
        <v>10</v>
      </c>
      <c r="J1948" t="str">
        <f>_xlfn.XLOOKUP(Table6[[#This Row],[Product ID]],Product[Product ID],Product[Product Name],"ERROR",0)</f>
        <v>Pâté chinois</v>
      </c>
      <c r="K1948" t="str">
        <f>_xlfn.XLOOKUP(Table6[[#This Row],[Product Name]],Product[Product Name],Product[Category],"ERROR",0)</f>
        <v>Meat/ Poultry</v>
      </c>
      <c r="L1948" t="str">
        <f>_xlfn.XLOOKUP(Table6[[#This Row],[Order ID]],Table5[OrderID],Table5[ShipmentMode],"Error",0)</f>
        <v>DHL</v>
      </c>
    </row>
    <row r="1949" spans="2:12">
      <c r="B1949">
        <v>1948</v>
      </c>
      <c r="C1949">
        <v>11002</v>
      </c>
      <c r="D1949" t="s">
        <v>684</v>
      </c>
      <c r="E1949">
        <v>56</v>
      </c>
      <c r="F1949" t="s">
        <v>1524</v>
      </c>
      <c r="G1949" s="1">
        <f>DATE(LEFT(Table6[[#This Row],[Shipment Date]],4), MID(Table6[[#This Row],[Shipment Date]],5,2), RIGHT(Table6[[#This Row],[Shipment Date]],2))</f>
        <v>42841</v>
      </c>
      <c r="H1949" s="9">
        <f>_xlfn.XLOOKUP(Table6[[#This Row],[Order ID]],Table5[OrderID],Table5[OrderDate],"Error",0)</f>
        <v>42831</v>
      </c>
      <c r="I1949" s="6">
        <f>Table6[[#This Row],['[Formatted'] Shipment Dates]]-Table6[[#This Row],[Order Dates]]</f>
        <v>10</v>
      </c>
      <c r="J1949" t="str">
        <f>_xlfn.XLOOKUP(Table6[[#This Row],[Product ID]],Product[Product ID],Product[Product Name],"ERROR",0)</f>
        <v>Konbu</v>
      </c>
      <c r="K1949" t="str">
        <f>_xlfn.XLOOKUP(Table6[[#This Row],[Product Name]],Product[Product Name],Product[Category],"ERROR",0)</f>
        <v>Seafood</v>
      </c>
      <c r="L1949" t="str">
        <f>_xlfn.XLOOKUP(Table6[[#This Row],[Order ID]],Table5[OrderID],Table5[ShipmentMode],"Error",0)</f>
        <v>DHL Express</v>
      </c>
    </row>
    <row r="1950" spans="2:12">
      <c r="B1950">
        <v>1949</v>
      </c>
      <c r="C1950">
        <v>11002</v>
      </c>
      <c r="D1950" t="s">
        <v>742</v>
      </c>
      <c r="E1950">
        <v>15</v>
      </c>
      <c r="F1950" t="s">
        <v>1524</v>
      </c>
      <c r="G1950" s="1">
        <f>DATE(LEFT(Table6[[#This Row],[Shipment Date]],4), MID(Table6[[#This Row],[Shipment Date]],5,2), RIGHT(Table6[[#This Row],[Shipment Date]],2))</f>
        <v>42841</v>
      </c>
      <c r="H1950" s="9">
        <f>_xlfn.XLOOKUP(Table6[[#This Row],[Order ID]],Table5[OrderID],Table5[OrderDate],"Error",0)</f>
        <v>42831</v>
      </c>
      <c r="I1950" s="6">
        <f>Table6[[#This Row],['[Formatted'] Shipment Dates]]-Table6[[#This Row],[Order Dates]]</f>
        <v>10</v>
      </c>
      <c r="J1950" t="str">
        <f>_xlfn.XLOOKUP(Table6[[#This Row],[Product ID]],Product[Product ID],Product[Product Name],"ERROR",0)</f>
        <v>Steeleye Stout</v>
      </c>
      <c r="K1950" t="str">
        <f>_xlfn.XLOOKUP(Table6[[#This Row],[Product Name]],Product[Product Name],Product[Category],"ERROR",0)</f>
        <v xml:space="preserve">Drinks </v>
      </c>
      <c r="L1950" t="str">
        <f>_xlfn.XLOOKUP(Table6[[#This Row],[Order ID]],Table5[OrderID],Table5[ShipmentMode],"Error",0)</f>
        <v>DHL Express</v>
      </c>
    </row>
    <row r="1951" spans="2:12">
      <c r="B1951">
        <v>1950</v>
      </c>
      <c r="C1951">
        <v>11002</v>
      </c>
      <c r="D1951" t="s">
        <v>759</v>
      </c>
      <c r="E1951">
        <v>24</v>
      </c>
      <c r="F1951" t="s">
        <v>1524</v>
      </c>
      <c r="G1951" s="1">
        <f>DATE(LEFT(Table6[[#This Row],[Shipment Date]],4), MID(Table6[[#This Row],[Shipment Date]],5,2), RIGHT(Table6[[#This Row],[Shipment Date]],2))</f>
        <v>42841</v>
      </c>
      <c r="H1951" s="9">
        <f>_xlfn.XLOOKUP(Table6[[#This Row],[Order ID]],Table5[OrderID],Table5[OrderDate],"Error",0)</f>
        <v>42831</v>
      </c>
      <c r="I1951" s="6">
        <f>Table6[[#This Row],['[Formatted'] Shipment Dates]]-Table6[[#This Row],[Order Dates]]</f>
        <v>10</v>
      </c>
      <c r="J1951" t="str">
        <f>_xlfn.XLOOKUP(Table6[[#This Row],[Product ID]],Product[Product ID],Product[Product Name],"ERROR",0)</f>
        <v>Singaporean Hokkien Fried Mee</v>
      </c>
      <c r="K1951" t="str">
        <f>_xlfn.XLOOKUP(Table6[[#This Row],[Product Name]],Product[Product Name],Product[Category],"ERROR",0)</f>
        <v xml:space="preserve">Grains/ Cereals </v>
      </c>
      <c r="L1951" t="str">
        <f>_xlfn.XLOOKUP(Table6[[#This Row],[Order ID]],Table5[OrderID],Table5[ShipmentMode],"Error",0)</f>
        <v>DHL Express</v>
      </c>
    </row>
    <row r="1952" spans="2:12">
      <c r="B1952">
        <v>1951</v>
      </c>
      <c r="C1952">
        <v>11002</v>
      </c>
      <c r="D1952" t="s">
        <v>794</v>
      </c>
      <c r="E1952">
        <v>40</v>
      </c>
      <c r="F1952" t="s">
        <v>1498</v>
      </c>
      <c r="G1952" s="1">
        <f>DATE(LEFT(Table6[[#This Row],[Shipment Date]],4), MID(Table6[[#This Row],[Shipment Date]],5,2), RIGHT(Table6[[#This Row],[Shipment Date]],2))</f>
        <v>42833</v>
      </c>
      <c r="H1952" s="9">
        <f>_xlfn.XLOOKUP(Table6[[#This Row],[Order ID]],Table5[OrderID],Table5[OrderDate],"Error",0)</f>
        <v>42831</v>
      </c>
      <c r="I1952" s="6">
        <f>Table6[[#This Row],['[Formatted'] Shipment Dates]]-Table6[[#This Row],[Order Dates]]</f>
        <v>2</v>
      </c>
      <c r="J1952" t="str">
        <f>_xlfn.XLOOKUP(Table6[[#This Row],[Product ID]],Product[Product ID],Product[Product Name],"ERROR",0)</f>
        <v>Pâté chinois</v>
      </c>
      <c r="K1952" t="str">
        <f>_xlfn.XLOOKUP(Table6[[#This Row],[Product Name]],Product[Product Name],Product[Category],"ERROR",0)</f>
        <v>Meat/ Poultry</v>
      </c>
      <c r="L1952" t="str">
        <f>_xlfn.XLOOKUP(Table6[[#This Row],[Order ID]],Table5[OrderID],Table5[ShipmentMode],"Error",0)</f>
        <v>DHL Express</v>
      </c>
    </row>
    <row r="1953" spans="2:12">
      <c r="B1953">
        <v>1952</v>
      </c>
      <c r="C1953">
        <v>11003</v>
      </c>
      <c r="D1953" t="s">
        <v>648</v>
      </c>
      <c r="E1953">
        <v>4</v>
      </c>
      <c r="F1953" t="s">
        <v>1498</v>
      </c>
      <c r="G1953" s="1">
        <f>DATE(LEFT(Table6[[#This Row],[Shipment Date]],4), MID(Table6[[#This Row],[Shipment Date]],5,2), RIGHT(Table6[[#This Row],[Shipment Date]],2))</f>
        <v>42833</v>
      </c>
      <c r="H1953" s="9">
        <f>_xlfn.XLOOKUP(Table6[[#This Row],[Order ID]],Table5[OrderID],Table5[OrderDate],"Error",0)</f>
        <v>42831</v>
      </c>
      <c r="I1953" s="6">
        <f>Table6[[#This Row],['[Formatted'] Shipment Dates]]-Table6[[#This Row],[Order Dates]]</f>
        <v>2</v>
      </c>
      <c r="J1953" t="str">
        <f>_xlfn.XLOOKUP(Table6[[#This Row],[Product ID]],Product[Product ID],Product[Product Name],"ERROR",0)</f>
        <v>Chai</v>
      </c>
      <c r="K1953" t="str">
        <f>_xlfn.XLOOKUP(Table6[[#This Row],[Product Name]],Product[Product Name],Product[Category],"ERROR",0)</f>
        <v xml:space="preserve">Drinks </v>
      </c>
      <c r="L1953" t="str">
        <f>_xlfn.XLOOKUP(Table6[[#This Row],[Order ID]],Table5[OrderID],Table5[ShipmentMode],"Error",0)</f>
        <v>UPS</v>
      </c>
    </row>
    <row r="1954" spans="2:12">
      <c r="B1954">
        <v>1953</v>
      </c>
      <c r="C1954">
        <v>11003</v>
      </c>
      <c r="D1954" t="s">
        <v>754</v>
      </c>
      <c r="E1954">
        <v>10</v>
      </c>
      <c r="F1954" t="s">
        <v>1498</v>
      </c>
      <c r="G1954" s="1">
        <f>DATE(LEFT(Table6[[#This Row],[Shipment Date]],4), MID(Table6[[#This Row],[Shipment Date]],5,2), RIGHT(Table6[[#This Row],[Shipment Date]],2))</f>
        <v>42833</v>
      </c>
      <c r="H1954" s="9">
        <f>_xlfn.XLOOKUP(Table6[[#This Row],[Order ID]],Table5[OrderID],Table5[OrderDate],"Error",0)</f>
        <v>42831</v>
      </c>
      <c r="I1954" s="6">
        <f>Table6[[#This Row],['[Formatted'] Shipment Dates]]-Table6[[#This Row],[Order Dates]]</f>
        <v>2</v>
      </c>
      <c r="J1954" t="str">
        <f>_xlfn.XLOOKUP(Table6[[#This Row],[Product ID]],Product[Product ID],Product[Product Name],"ERROR",0)</f>
        <v>Boston Crab Meat</v>
      </c>
      <c r="K1954" t="str">
        <f>_xlfn.XLOOKUP(Table6[[#This Row],[Product Name]],Product[Product Name],Product[Category],"ERROR",0)</f>
        <v>Seafood</v>
      </c>
      <c r="L1954" t="str">
        <f>_xlfn.XLOOKUP(Table6[[#This Row],[Order ID]],Table5[OrderID],Table5[ShipmentMode],"Error",0)</f>
        <v>UPS</v>
      </c>
    </row>
    <row r="1955" spans="2:12">
      <c r="B1955">
        <v>1954</v>
      </c>
      <c r="C1955">
        <v>11003</v>
      </c>
      <c r="D1955" t="s">
        <v>787</v>
      </c>
      <c r="E1955">
        <v>10</v>
      </c>
      <c r="F1955" t="s">
        <v>1525</v>
      </c>
      <c r="G1955" s="1">
        <f>DATE(LEFT(Table6[[#This Row],[Shipment Date]],4), MID(Table6[[#This Row],[Shipment Date]],5,2), RIGHT(Table6[[#This Row],[Shipment Date]],2))</f>
        <v>42845</v>
      </c>
      <c r="H1955" s="9">
        <f>_xlfn.XLOOKUP(Table6[[#This Row],[Order ID]],Table5[OrderID],Table5[OrderDate],"Error",0)</f>
        <v>42831</v>
      </c>
      <c r="I1955" s="6">
        <f>Table6[[#This Row],['[Formatted'] Shipment Dates]]-Table6[[#This Row],[Order Dates]]</f>
        <v>14</v>
      </c>
      <c r="J1955" t="str">
        <f>_xlfn.XLOOKUP(Table6[[#This Row],[Product ID]],Product[Product ID],Product[Product Name],"ERROR",0)</f>
        <v>Filo Mix</v>
      </c>
      <c r="K1955" t="str">
        <f>_xlfn.XLOOKUP(Table6[[#This Row],[Product Name]],Product[Product Name],Product[Category],"ERROR",0)</f>
        <v xml:space="preserve">Grains/ Cereals </v>
      </c>
      <c r="L1955" t="str">
        <f>_xlfn.XLOOKUP(Table6[[#This Row],[Order ID]],Table5[OrderID],Table5[ShipmentMode],"Error",0)</f>
        <v>UPS</v>
      </c>
    </row>
    <row r="1956" spans="2:12">
      <c r="B1956">
        <v>1955</v>
      </c>
      <c r="C1956">
        <v>11004</v>
      </c>
      <c r="D1956" t="s">
        <v>717</v>
      </c>
      <c r="E1956">
        <v>6</v>
      </c>
      <c r="F1956" t="s">
        <v>1525</v>
      </c>
      <c r="G1956" s="1">
        <f>DATE(LEFT(Table6[[#This Row],[Shipment Date]],4), MID(Table6[[#This Row],[Shipment Date]],5,2), RIGHT(Table6[[#This Row],[Shipment Date]],2))</f>
        <v>42845</v>
      </c>
      <c r="H1956" s="9">
        <f>_xlfn.XLOOKUP(Table6[[#This Row],[Order ID]],Table5[OrderID],Table5[OrderDate],"Error",0)</f>
        <v>42832</v>
      </c>
      <c r="I1956" s="6">
        <f>Table6[[#This Row],['[Formatted'] Shipment Dates]]-Table6[[#This Row],[Order Dates]]</f>
        <v>13</v>
      </c>
      <c r="J1956" t="str">
        <f>_xlfn.XLOOKUP(Table6[[#This Row],[Product ID]],Product[Product ID],Product[Product Name],"ERROR",0)</f>
        <v>Gumbär Gummibärchen</v>
      </c>
      <c r="K1956" t="str">
        <f>_xlfn.XLOOKUP(Table6[[#This Row],[Product Name]],Product[Product Name],Product[Category],"ERROR",0)</f>
        <v>Desserts</v>
      </c>
      <c r="L1956" t="str">
        <f>_xlfn.XLOOKUP(Table6[[#This Row],[Order ID]],Table5[OrderID],Table5[ShipmentMode],"Error",0)</f>
        <v>DHL Express</v>
      </c>
    </row>
    <row r="1957" spans="2:12">
      <c r="B1957">
        <v>1956</v>
      </c>
      <c r="C1957">
        <v>11004</v>
      </c>
      <c r="D1957" t="s">
        <v>848</v>
      </c>
      <c r="E1957">
        <v>6</v>
      </c>
      <c r="F1957" t="s">
        <v>1515</v>
      </c>
      <c r="G1957" s="1">
        <f>DATE(LEFT(Table6[[#This Row],[Shipment Date]],4), MID(Table6[[#This Row],[Shipment Date]],5,2), RIGHT(Table6[[#This Row],[Shipment Date]],2))</f>
        <v>42835</v>
      </c>
      <c r="H1957" s="9">
        <f>_xlfn.XLOOKUP(Table6[[#This Row],[Order ID]],Table5[OrderID],Table5[OrderDate],"Error",0)</f>
        <v>42832</v>
      </c>
      <c r="I1957" s="6">
        <f>Table6[[#This Row],['[Formatted'] Shipment Dates]]-Table6[[#This Row],[Order Dates]]</f>
        <v>3</v>
      </c>
      <c r="J1957" t="str">
        <f>_xlfn.XLOOKUP(Table6[[#This Row],[Product ID]],Product[Product ID],Product[Product Name],"ERROR",0)</f>
        <v>Lakkalikööri</v>
      </c>
      <c r="K1957" t="str">
        <f>_xlfn.XLOOKUP(Table6[[#This Row],[Product Name]],Product[Product Name],Product[Category],"ERROR",0)</f>
        <v xml:space="preserve">Drinks </v>
      </c>
      <c r="L1957" t="str">
        <f>_xlfn.XLOOKUP(Table6[[#This Row],[Order ID]],Table5[OrderID],Table5[ShipmentMode],"Error",0)</f>
        <v>DHL Express</v>
      </c>
    </row>
    <row r="1958" spans="2:12">
      <c r="B1958">
        <v>1957</v>
      </c>
      <c r="C1958">
        <v>11005</v>
      </c>
      <c r="D1958" t="s">
        <v>648</v>
      </c>
      <c r="E1958">
        <v>2</v>
      </c>
      <c r="F1958" t="s">
        <v>1515</v>
      </c>
      <c r="G1958" s="1">
        <f>DATE(LEFT(Table6[[#This Row],[Shipment Date]],4), MID(Table6[[#This Row],[Shipment Date]],5,2), RIGHT(Table6[[#This Row],[Shipment Date]],2))</f>
        <v>42835</v>
      </c>
      <c r="H1958" s="9">
        <f>_xlfn.XLOOKUP(Table6[[#This Row],[Order ID]],Table5[OrderID],Table5[OrderDate],"Error",0)</f>
        <v>42832</v>
      </c>
      <c r="I1958" s="6">
        <f>Table6[[#This Row],['[Formatted'] Shipment Dates]]-Table6[[#This Row],[Order Dates]]</f>
        <v>3</v>
      </c>
      <c r="J1958" t="str">
        <f>_xlfn.XLOOKUP(Table6[[#This Row],[Product ID]],Product[Product ID],Product[Product Name],"ERROR",0)</f>
        <v>Chai</v>
      </c>
      <c r="K1958" t="str">
        <f>_xlfn.XLOOKUP(Table6[[#This Row],[Product Name]],Product[Product Name],Product[Category],"ERROR",0)</f>
        <v xml:space="preserve">Drinks </v>
      </c>
      <c r="L1958" t="str">
        <f>_xlfn.XLOOKUP(Table6[[#This Row],[Order ID]],Table5[OrderID],Table5[ShipmentMode],"Error",0)</f>
        <v>DHL Express</v>
      </c>
    </row>
    <row r="1959" spans="2:12">
      <c r="B1959">
        <v>1958</v>
      </c>
      <c r="C1959">
        <v>11005</v>
      </c>
      <c r="D1959" t="s">
        <v>804</v>
      </c>
      <c r="E1959">
        <v>10</v>
      </c>
      <c r="F1959" t="s">
        <v>1526</v>
      </c>
      <c r="G1959" s="1">
        <f>DATE(LEFT(Table6[[#This Row],[Shipment Date]],4), MID(Table6[[#This Row],[Shipment Date]],5,2), RIGHT(Table6[[#This Row],[Shipment Date]],2))</f>
        <v>42840</v>
      </c>
      <c r="H1959" s="9">
        <f>_xlfn.XLOOKUP(Table6[[#This Row],[Order ID]],Table5[OrderID],Table5[OrderDate],"Error",0)</f>
        <v>42832</v>
      </c>
      <c r="I1959" s="6">
        <f>Table6[[#This Row],['[Formatted'] Shipment Dates]]-Table6[[#This Row],[Order Dates]]</f>
        <v>8</v>
      </c>
      <c r="J1959" t="str">
        <f>_xlfn.XLOOKUP(Table6[[#This Row],[Product ID]],Product[Product ID],Product[Product Name],"ERROR",0)</f>
        <v>Raclette Courdavault</v>
      </c>
      <c r="K1959" t="str">
        <f>_xlfn.XLOOKUP(Table6[[#This Row],[Product Name]],Product[Product Name],Product[Category],"ERROR",0)</f>
        <v>Dairy Products</v>
      </c>
      <c r="L1959" t="str">
        <f>_xlfn.XLOOKUP(Table6[[#This Row],[Order ID]],Table5[OrderID],Table5[ShipmentMode],"Error",0)</f>
        <v>DHL Express</v>
      </c>
    </row>
    <row r="1960" spans="2:12">
      <c r="B1960">
        <v>1959</v>
      </c>
      <c r="C1960">
        <v>11006</v>
      </c>
      <c r="D1960" t="s">
        <v>648</v>
      </c>
      <c r="E1960">
        <v>8</v>
      </c>
      <c r="F1960" t="s">
        <v>1526</v>
      </c>
      <c r="G1960" s="1">
        <f>DATE(LEFT(Table6[[#This Row],[Shipment Date]],4), MID(Table6[[#This Row],[Shipment Date]],5,2), RIGHT(Table6[[#This Row],[Shipment Date]],2))</f>
        <v>42840</v>
      </c>
      <c r="H1960" s="9">
        <f>_xlfn.XLOOKUP(Table6[[#This Row],[Order ID]],Table5[OrderID],Table5[OrderDate],"Error",0)</f>
        <v>42832</v>
      </c>
      <c r="I1960" s="6">
        <f>Table6[[#This Row],['[Formatted'] Shipment Dates]]-Table6[[#This Row],[Order Dates]]</f>
        <v>8</v>
      </c>
      <c r="J1960" t="str">
        <f>_xlfn.XLOOKUP(Table6[[#This Row],[Product ID]],Product[Product ID],Product[Product Name],"ERROR",0)</f>
        <v>Chai</v>
      </c>
      <c r="K1960" t="str">
        <f>_xlfn.XLOOKUP(Table6[[#This Row],[Product Name]],Product[Product Name],Product[Category],"ERROR",0)</f>
        <v xml:space="preserve">Drinks </v>
      </c>
      <c r="L1960" t="str">
        <f>_xlfn.XLOOKUP(Table6[[#This Row],[Order ID]],Table5[OrderID],Table5[ShipmentMode],"Error",0)</f>
        <v>DHL</v>
      </c>
    </row>
    <row r="1961" spans="2:12">
      <c r="B1961">
        <v>1960</v>
      </c>
      <c r="C1961">
        <v>11006</v>
      </c>
      <c r="D1961" t="s">
        <v>726</v>
      </c>
      <c r="E1961">
        <v>2</v>
      </c>
      <c r="F1961" t="s">
        <v>1522</v>
      </c>
      <c r="G1961" s="1">
        <f>DATE(LEFT(Table6[[#This Row],[Shipment Date]],4), MID(Table6[[#This Row],[Shipment Date]],5,2), RIGHT(Table6[[#This Row],[Shipment Date]],2))</f>
        <v>42838</v>
      </c>
      <c r="H1961" s="9">
        <f>_xlfn.XLOOKUP(Table6[[#This Row],[Order ID]],Table5[OrderID],Table5[OrderDate],"Error",0)</f>
        <v>42832</v>
      </c>
      <c r="I1961" s="6">
        <f>Table6[[#This Row],['[Formatted'] Shipment Dates]]-Table6[[#This Row],[Order Dates]]</f>
        <v>6</v>
      </c>
      <c r="J1961" t="str">
        <f>_xlfn.XLOOKUP(Table6[[#This Row],[Product ID]],Product[Product ID],Product[Product Name],"ERROR",0)</f>
        <v>Thüringer Rostbratwurst</v>
      </c>
      <c r="K1961" t="str">
        <f>_xlfn.XLOOKUP(Table6[[#This Row],[Product Name]],Product[Product Name],Product[Category],"ERROR",0)</f>
        <v>Meat/ Poultry</v>
      </c>
      <c r="L1961" t="str">
        <f>_xlfn.XLOOKUP(Table6[[#This Row],[Order ID]],Table5[OrderID],Table5[ShipmentMode],"Error",0)</f>
        <v>DHL</v>
      </c>
    </row>
    <row r="1962" spans="2:12">
      <c r="B1962">
        <v>1961</v>
      </c>
      <c r="C1962">
        <v>11007</v>
      </c>
      <c r="D1962" t="s">
        <v>672</v>
      </c>
      <c r="E1962">
        <v>30</v>
      </c>
      <c r="F1962" t="s">
        <v>1522</v>
      </c>
      <c r="G1962" s="1">
        <f>DATE(LEFT(Table6[[#This Row],[Shipment Date]],4), MID(Table6[[#This Row],[Shipment Date]],5,2), RIGHT(Table6[[#This Row],[Shipment Date]],2))</f>
        <v>42838</v>
      </c>
      <c r="H1962" s="9">
        <f>_xlfn.XLOOKUP(Table6[[#This Row],[Order ID]],Table5[OrderID],Table5[OrderDate],"Error",0)</f>
        <v>42833</v>
      </c>
      <c r="I1962" s="6">
        <f>Table6[[#This Row],['[Formatted'] Shipment Dates]]-Table6[[#This Row],[Order Dates]]</f>
        <v>5</v>
      </c>
      <c r="J1962" t="str">
        <f>_xlfn.XLOOKUP(Table6[[#This Row],[Product ID]],Product[Product ID],Product[Product Name],"ERROR",0)</f>
        <v>Northwoods Cranberry Sauce</v>
      </c>
      <c r="K1962" t="str">
        <f>_xlfn.XLOOKUP(Table6[[#This Row],[Product Name]],Product[Product Name],Product[Category],"ERROR",0)</f>
        <v>Condiments</v>
      </c>
      <c r="L1962" t="str">
        <f>_xlfn.XLOOKUP(Table6[[#This Row],[Order ID]],Table5[OrderID],Table5[ShipmentMode],"Error",0)</f>
        <v>DHL</v>
      </c>
    </row>
    <row r="1963" spans="2:12">
      <c r="B1963">
        <v>1962</v>
      </c>
      <c r="C1963">
        <v>11007</v>
      </c>
      <c r="D1963" t="s">
        <v>726</v>
      </c>
      <c r="E1963">
        <v>10</v>
      </c>
      <c r="F1963" t="s">
        <v>1522</v>
      </c>
      <c r="G1963" s="1">
        <f>DATE(LEFT(Table6[[#This Row],[Shipment Date]],4), MID(Table6[[#This Row],[Shipment Date]],5,2), RIGHT(Table6[[#This Row],[Shipment Date]],2))</f>
        <v>42838</v>
      </c>
      <c r="H1963" s="9">
        <f>_xlfn.XLOOKUP(Table6[[#This Row],[Order ID]],Table5[OrderID],Table5[OrderDate],"Error",0)</f>
        <v>42833</v>
      </c>
      <c r="I1963" s="6">
        <f>Table6[[#This Row],['[Formatted'] Shipment Dates]]-Table6[[#This Row],[Order Dates]]</f>
        <v>5</v>
      </c>
      <c r="J1963" t="str">
        <f>_xlfn.XLOOKUP(Table6[[#This Row],[Product ID]],Product[Product ID],Product[Product Name],"ERROR",0)</f>
        <v>Thüringer Rostbratwurst</v>
      </c>
      <c r="K1963" t="str">
        <f>_xlfn.XLOOKUP(Table6[[#This Row],[Product Name]],Product[Product Name],Product[Category],"ERROR",0)</f>
        <v>Meat/ Poultry</v>
      </c>
      <c r="L1963" t="str">
        <f>_xlfn.XLOOKUP(Table6[[#This Row],[Order ID]],Table5[OrderID],Table5[ShipmentMode],"Error",0)</f>
        <v>DHL</v>
      </c>
    </row>
    <row r="1964" spans="2:12">
      <c r="B1964">
        <v>1963</v>
      </c>
      <c r="C1964">
        <v>11007</v>
      </c>
      <c r="D1964" t="s">
        <v>759</v>
      </c>
      <c r="E1964">
        <v>14</v>
      </c>
      <c r="F1964" t="s">
        <v>1523</v>
      </c>
      <c r="G1964" s="1">
        <f>DATE(LEFT(Table6[[#This Row],[Shipment Date]],4), MID(Table6[[#This Row],[Shipment Date]],5,2), RIGHT(Table6[[#This Row],[Shipment Date]],2))</f>
        <v>42839</v>
      </c>
      <c r="H1964" s="9">
        <f>_xlfn.XLOOKUP(Table6[[#This Row],[Order ID]],Table5[OrderID],Table5[OrderDate],"Error",0)</f>
        <v>42833</v>
      </c>
      <c r="I1964" s="6">
        <f>Table6[[#This Row],['[Formatted'] Shipment Dates]]-Table6[[#This Row],[Order Dates]]</f>
        <v>6</v>
      </c>
      <c r="J1964" t="str">
        <f>_xlfn.XLOOKUP(Table6[[#This Row],[Product ID]],Product[Product ID],Product[Product Name],"ERROR",0)</f>
        <v>Singaporean Hokkien Fried Mee</v>
      </c>
      <c r="K1964" t="str">
        <f>_xlfn.XLOOKUP(Table6[[#This Row],[Product Name]],Product[Product Name],Product[Category],"ERROR",0)</f>
        <v xml:space="preserve">Grains/ Cereals </v>
      </c>
      <c r="L1964" t="str">
        <f>_xlfn.XLOOKUP(Table6[[#This Row],[Order ID]],Table5[OrderID],Table5[ShipmentMode],"Error",0)</f>
        <v>DHL</v>
      </c>
    </row>
    <row r="1965" spans="2:12">
      <c r="B1965">
        <v>1964</v>
      </c>
      <c r="C1965">
        <v>11008</v>
      </c>
      <c r="D1965" t="s">
        <v>723</v>
      </c>
      <c r="E1965">
        <v>70</v>
      </c>
      <c r="F1965" t="s">
        <v>1526</v>
      </c>
      <c r="G1965" s="1">
        <f>DATE(LEFT(Table6[[#This Row],[Shipment Date]],4), MID(Table6[[#This Row],[Shipment Date]],5,2), RIGHT(Table6[[#This Row],[Shipment Date]],2))</f>
        <v>42840</v>
      </c>
      <c r="H1965" s="9">
        <f>_xlfn.XLOOKUP(Table6[[#This Row],[Order ID]],Table5[OrderID],Table5[OrderDate],"Error",0)</f>
        <v>42833</v>
      </c>
      <c r="I1965" s="6">
        <f>Table6[[#This Row],['[Formatted'] Shipment Dates]]-Table6[[#This Row],[Order Dates]]</f>
        <v>7</v>
      </c>
      <c r="J1965" t="str">
        <f>_xlfn.XLOOKUP(Table6[[#This Row],[Product ID]],Product[Product ID],Product[Product Name],"ERROR",0)</f>
        <v>Rössle Sauerkraut</v>
      </c>
      <c r="K1965" t="str">
        <f>_xlfn.XLOOKUP(Table6[[#This Row],[Product Name]],Product[Product Name],Product[Category],"ERROR",0)</f>
        <v xml:space="preserve">Produce </v>
      </c>
      <c r="L1965" t="str">
        <f>_xlfn.XLOOKUP(Table6[[#This Row],[Order ID]],Table5[OrderID],Table5[ShipmentMode],"Error",0)</f>
        <v>UPS</v>
      </c>
    </row>
    <row r="1966" spans="2:12">
      <c r="B1966">
        <v>1965</v>
      </c>
      <c r="C1966">
        <v>11008</v>
      </c>
      <c r="D1966" t="s">
        <v>739</v>
      </c>
      <c r="E1966">
        <v>90</v>
      </c>
      <c r="F1966" t="s">
        <v>1524</v>
      </c>
      <c r="G1966" s="1">
        <f>DATE(LEFT(Table6[[#This Row],[Shipment Date]],4), MID(Table6[[#This Row],[Shipment Date]],5,2), RIGHT(Table6[[#This Row],[Shipment Date]],2))</f>
        <v>42841</v>
      </c>
      <c r="H1966" s="9">
        <f>_xlfn.XLOOKUP(Table6[[#This Row],[Order ID]],Table5[OrderID],Table5[OrderDate],"Error",0)</f>
        <v>42833</v>
      </c>
      <c r="I1966" s="6">
        <f>Table6[[#This Row],['[Formatted'] Shipment Dates]]-Table6[[#This Row],[Order Dates]]</f>
        <v>8</v>
      </c>
      <c r="J1966" t="str">
        <f>_xlfn.XLOOKUP(Table6[[#This Row],[Product ID]],Product[Product ID],Product[Product Name],"ERROR",0)</f>
        <v>Sasquatch Ale</v>
      </c>
      <c r="K1966" t="str">
        <f>_xlfn.XLOOKUP(Table6[[#This Row],[Product Name]],Product[Product Name],Product[Category],"ERROR",0)</f>
        <v xml:space="preserve">Drinks </v>
      </c>
      <c r="L1966" t="str">
        <f>_xlfn.XLOOKUP(Table6[[#This Row],[Order ID]],Table5[OrderID],Table5[ShipmentMode],"Error",0)</f>
        <v>UPS</v>
      </c>
    </row>
    <row r="1967" spans="2:12">
      <c r="B1967">
        <v>1966</v>
      </c>
      <c r="C1967">
        <v>11008</v>
      </c>
      <c r="D1967" t="s">
        <v>835</v>
      </c>
      <c r="E1967">
        <v>21</v>
      </c>
      <c r="F1967" t="s">
        <v>1515</v>
      </c>
      <c r="G1967" s="1">
        <f>DATE(LEFT(Table6[[#This Row],[Shipment Date]],4), MID(Table6[[#This Row],[Shipment Date]],5,2), RIGHT(Table6[[#This Row],[Shipment Date]],2))</f>
        <v>42835</v>
      </c>
      <c r="H1967" s="9">
        <f>_xlfn.XLOOKUP(Table6[[#This Row],[Order ID]],Table5[OrderID],Table5[OrderDate],"Error",0)</f>
        <v>42833</v>
      </c>
      <c r="I1967" s="6">
        <f>Table6[[#This Row],['[Formatted'] Shipment Dates]]-Table6[[#This Row],[Order Dates]]</f>
        <v>2</v>
      </c>
      <c r="J1967" t="str">
        <f>_xlfn.XLOOKUP(Table6[[#This Row],[Product ID]],Product[Product ID],Product[Product Name],"ERROR",0)</f>
        <v>Flotemysost</v>
      </c>
      <c r="K1967" t="str">
        <f>_xlfn.XLOOKUP(Table6[[#This Row],[Product Name]],Product[Product Name],Product[Category],"ERROR",0)</f>
        <v>Dairy Products</v>
      </c>
      <c r="L1967" t="str">
        <f>_xlfn.XLOOKUP(Table6[[#This Row],[Order ID]],Table5[OrderID],Table5[ShipmentMode],"Error",0)</f>
        <v>UPS</v>
      </c>
    </row>
    <row r="1968" spans="2:12">
      <c r="B1968">
        <v>1967</v>
      </c>
      <c r="C1968">
        <v>11009</v>
      </c>
      <c r="D1968" t="s">
        <v>711</v>
      </c>
      <c r="E1968">
        <v>12</v>
      </c>
      <c r="F1968" t="s">
        <v>1515</v>
      </c>
      <c r="G1968" s="1">
        <f>DATE(LEFT(Table6[[#This Row],[Shipment Date]],4), MID(Table6[[#This Row],[Shipment Date]],5,2), RIGHT(Table6[[#This Row],[Shipment Date]],2))</f>
        <v>42835</v>
      </c>
      <c r="H1968" s="9">
        <f>_xlfn.XLOOKUP(Table6[[#This Row],[Order ID]],Table5[OrderID],Table5[OrderDate],"Error",0)</f>
        <v>42833</v>
      </c>
      <c r="I1968" s="6">
        <f>Table6[[#This Row],['[Formatted'] Shipment Dates]]-Table6[[#This Row],[Order Dates]]</f>
        <v>2</v>
      </c>
      <c r="J1968" t="str">
        <f>_xlfn.XLOOKUP(Table6[[#This Row],[Product ID]],Product[Product ID],Product[Product Name],"ERROR",0)</f>
        <v>Guaraná Fantástica</v>
      </c>
      <c r="K1968" t="str">
        <f>_xlfn.XLOOKUP(Table6[[#This Row],[Product Name]],Product[Product Name],Product[Category],"ERROR",0)</f>
        <v xml:space="preserve">Drinks </v>
      </c>
      <c r="L1968" t="str">
        <f>_xlfn.XLOOKUP(Table6[[#This Row],[Order ID]],Table5[OrderID],Table5[ShipmentMode],"Error",0)</f>
        <v>DHL Express</v>
      </c>
    </row>
    <row r="1969" spans="2:12">
      <c r="B1969">
        <v>1968</v>
      </c>
      <c r="C1969">
        <v>11009</v>
      </c>
      <c r="D1969" t="s">
        <v>744</v>
      </c>
      <c r="E1969">
        <v>18</v>
      </c>
      <c r="F1969" t="s">
        <v>1515</v>
      </c>
      <c r="G1969" s="1">
        <f>DATE(LEFT(Table6[[#This Row],[Shipment Date]],4), MID(Table6[[#This Row],[Shipment Date]],5,2), RIGHT(Table6[[#This Row],[Shipment Date]],2))</f>
        <v>42835</v>
      </c>
      <c r="H1969" s="9">
        <f>_xlfn.XLOOKUP(Table6[[#This Row],[Order ID]],Table5[OrderID],Table5[OrderDate],"Error",0)</f>
        <v>42833</v>
      </c>
      <c r="I1969" s="6">
        <f>Table6[[#This Row],['[Formatted'] Shipment Dates]]-Table6[[#This Row],[Order Dates]]</f>
        <v>2</v>
      </c>
      <c r="J1969" t="str">
        <f>_xlfn.XLOOKUP(Table6[[#This Row],[Product ID]],Product[Product ID],Product[Product Name],"ERROR",0)</f>
        <v>Inlagd Sill</v>
      </c>
      <c r="K1969" t="str">
        <f>_xlfn.XLOOKUP(Table6[[#This Row],[Product Name]],Product[Product Name],Product[Category],"ERROR",0)</f>
        <v>Seafood</v>
      </c>
      <c r="L1969" t="str">
        <f>_xlfn.XLOOKUP(Table6[[#This Row],[Order ID]],Table5[OrderID],Table5[ShipmentMode],"Error",0)</f>
        <v>DHL Express</v>
      </c>
    </row>
    <row r="1970" spans="2:12">
      <c r="B1970">
        <v>1969</v>
      </c>
      <c r="C1970">
        <v>11009</v>
      </c>
      <c r="D1970" t="s">
        <v>808</v>
      </c>
      <c r="E1970">
        <v>9</v>
      </c>
      <c r="F1970" t="s">
        <v>1520</v>
      </c>
      <c r="G1970" s="1">
        <f>DATE(LEFT(Table6[[#This Row],[Shipment Date]],4), MID(Table6[[#This Row],[Shipment Date]],5,2), RIGHT(Table6[[#This Row],[Shipment Date]],2))</f>
        <v>42846</v>
      </c>
      <c r="H1970" s="9">
        <f>_xlfn.XLOOKUP(Table6[[#This Row],[Order ID]],Table5[OrderID],Table5[OrderDate],"Error",0)</f>
        <v>42833</v>
      </c>
      <c r="I1970" s="6">
        <f>Table6[[#This Row],['[Formatted'] Shipment Dates]]-Table6[[#This Row],[Order Dates]]</f>
        <v>13</v>
      </c>
      <c r="J1970" t="str">
        <f>_xlfn.XLOOKUP(Table6[[#This Row],[Product ID]],Product[Product ID],Product[Product Name],"ERROR",0)</f>
        <v>Camembert Pierrot</v>
      </c>
      <c r="K1970" t="str">
        <f>_xlfn.XLOOKUP(Table6[[#This Row],[Product Name]],Product[Product Name],Product[Category],"ERROR",0)</f>
        <v>Dairy Products</v>
      </c>
      <c r="L1970" t="str">
        <f>_xlfn.XLOOKUP(Table6[[#This Row],[Order ID]],Table5[OrderID],Table5[ShipmentMode],"Error",0)</f>
        <v>DHL Express</v>
      </c>
    </row>
    <row r="1971" spans="2:12">
      <c r="B1971">
        <v>1970</v>
      </c>
      <c r="C1971">
        <v>11010</v>
      </c>
      <c r="D1971" t="s">
        <v>669</v>
      </c>
      <c r="E1971">
        <v>20</v>
      </c>
      <c r="F1971" t="s">
        <v>1520</v>
      </c>
      <c r="G1971" s="1">
        <f>DATE(LEFT(Table6[[#This Row],[Shipment Date]],4), MID(Table6[[#This Row],[Shipment Date]],5,2), RIGHT(Table6[[#This Row],[Shipment Date]],2))</f>
        <v>42846</v>
      </c>
      <c r="H1971" s="9">
        <f>_xlfn.XLOOKUP(Table6[[#This Row],[Order ID]],Table5[OrderID],Table5[OrderDate],"Error",0)</f>
        <v>42834</v>
      </c>
      <c r="I1971" s="6">
        <f>Table6[[#This Row],['[Formatted'] Shipment Dates]]-Table6[[#This Row],[Order Dates]]</f>
        <v>12</v>
      </c>
      <c r="J1971" t="str">
        <f>_xlfn.XLOOKUP(Table6[[#This Row],[Product ID]],Product[Product ID],Product[Product Name],"ERROR",0)</f>
        <v>Uncle Bob's Organic Dried Pears</v>
      </c>
      <c r="K1971" t="str">
        <f>_xlfn.XLOOKUP(Table6[[#This Row],[Product Name]],Product[Product Name],Product[Category],"ERROR",0)</f>
        <v xml:space="preserve">Produce </v>
      </c>
      <c r="L1971" t="str">
        <f>_xlfn.XLOOKUP(Table6[[#This Row],[Order ID]],Table5[OrderID],Table5[ShipmentMode],"Error",0)</f>
        <v>DHL</v>
      </c>
    </row>
    <row r="1972" spans="2:12">
      <c r="B1972">
        <v>1971</v>
      </c>
      <c r="C1972">
        <v>11010</v>
      </c>
      <c r="D1972" t="s">
        <v>711</v>
      </c>
      <c r="E1972">
        <v>10</v>
      </c>
      <c r="F1972" t="s">
        <v>1522</v>
      </c>
      <c r="G1972" s="1">
        <f>DATE(LEFT(Table6[[#This Row],[Shipment Date]],4), MID(Table6[[#This Row],[Shipment Date]],5,2), RIGHT(Table6[[#This Row],[Shipment Date]],2))</f>
        <v>42838</v>
      </c>
      <c r="H1972" s="9">
        <f>_xlfn.XLOOKUP(Table6[[#This Row],[Order ID]],Table5[OrderID],Table5[OrderDate],"Error",0)</f>
        <v>42834</v>
      </c>
      <c r="I1972" s="6">
        <f>Table6[[#This Row],['[Formatted'] Shipment Dates]]-Table6[[#This Row],[Order Dates]]</f>
        <v>4</v>
      </c>
      <c r="J1972" t="str">
        <f>_xlfn.XLOOKUP(Table6[[#This Row],[Product ID]],Product[Product ID],Product[Product Name],"ERROR",0)</f>
        <v>Guaraná Fantástica</v>
      </c>
      <c r="K1972" t="str">
        <f>_xlfn.XLOOKUP(Table6[[#This Row],[Product Name]],Product[Product Name],Product[Category],"ERROR",0)</f>
        <v xml:space="preserve">Drinks </v>
      </c>
      <c r="L1972" t="str">
        <f>_xlfn.XLOOKUP(Table6[[#This Row],[Order ID]],Table5[OrderID],Table5[ShipmentMode],"Error",0)</f>
        <v>DHL</v>
      </c>
    </row>
    <row r="1973" spans="2:12">
      <c r="B1973">
        <v>1972</v>
      </c>
      <c r="C1973">
        <v>11011</v>
      </c>
      <c r="D1973" t="s">
        <v>801</v>
      </c>
      <c r="E1973">
        <v>40</v>
      </c>
      <c r="F1973" t="s">
        <v>1522</v>
      </c>
      <c r="G1973" s="1">
        <f>DATE(LEFT(Table6[[#This Row],[Shipment Date]],4), MID(Table6[[#This Row],[Shipment Date]],5,2), RIGHT(Table6[[#This Row],[Shipment Date]],2))</f>
        <v>42838</v>
      </c>
      <c r="H1973" s="9">
        <f>_xlfn.XLOOKUP(Table6[[#This Row],[Order ID]],Table5[OrderID],Table5[OrderDate],"Error",0)</f>
        <v>42834</v>
      </c>
      <c r="I1973" s="6">
        <f>Table6[[#This Row],['[Formatted'] Shipment Dates]]-Table6[[#This Row],[Order Dates]]</f>
        <v>4</v>
      </c>
      <c r="J1973" t="str">
        <f>_xlfn.XLOOKUP(Table6[[#This Row],[Product ID]],Product[Product ID],Product[Product Name],"ERROR",0)</f>
        <v>Escargots de Bourgogne</v>
      </c>
      <c r="K1973" t="str">
        <f>_xlfn.XLOOKUP(Table6[[#This Row],[Product Name]],Product[Product Name],Product[Category],"ERROR",0)</f>
        <v>Seafood</v>
      </c>
      <c r="L1973" t="str">
        <f>_xlfn.XLOOKUP(Table6[[#This Row],[Order ID]],Table5[OrderID],Table5[ShipmentMode],"Error",0)</f>
        <v>DHL Express</v>
      </c>
    </row>
    <row r="1974" spans="2:12">
      <c r="B1974">
        <v>1973</v>
      </c>
      <c r="C1974">
        <v>11011</v>
      </c>
      <c r="D1974" t="s">
        <v>835</v>
      </c>
      <c r="E1974">
        <v>20</v>
      </c>
      <c r="F1974" t="s">
        <v>1518</v>
      </c>
      <c r="G1974" s="1">
        <f>DATE(LEFT(Table6[[#This Row],[Shipment Date]],4), MID(Table6[[#This Row],[Shipment Date]],5,2), RIGHT(Table6[[#This Row],[Shipment Date]],2))</f>
        <v>42842</v>
      </c>
      <c r="H1974" s="9">
        <f>_xlfn.XLOOKUP(Table6[[#This Row],[Order ID]],Table5[OrderID],Table5[OrderDate],"Error",0)</f>
        <v>42834</v>
      </c>
      <c r="I1974" s="6">
        <f>Table6[[#This Row],['[Formatted'] Shipment Dates]]-Table6[[#This Row],[Order Dates]]</f>
        <v>8</v>
      </c>
      <c r="J1974" t="str">
        <f>_xlfn.XLOOKUP(Table6[[#This Row],[Product ID]],Product[Product ID],Product[Product Name],"ERROR",0)</f>
        <v>Flotemysost</v>
      </c>
      <c r="K1974" t="str">
        <f>_xlfn.XLOOKUP(Table6[[#This Row],[Product Name]],Product[Product Name],Product[Category],"ERROR",0)</f>
        <v>Dairy Products</v>
      </c>
      <c r="L1974" t="str">
        <f>_xlfn.XLOOKUP(Table6[[#This Row],[Order ID]],Table5[OrderID],Table5[ShipmentMode],"Error",0)</f>
        <v>DHL Express</v>
      </c>
    </row>
    <row r="1975" spans="2:12">
      <c r="B1975">
        <v>1974</v>
      </c>
      <c r="C1975">
        <v>11012</v>
      </c>
      <c r="D1975" t="s">
        <v>698</v>
      </c>
      <c r="E1975">
        <v>50</v>
      </c>
      <c r="F1975" t="s">
        <v>1518</v>
      </c>
      <c r="G1975" s="1">
        <f>DATE(LEFT(Table6[[#This Row],[Shipment Date]],4), MID(Table6[[#This Row],[Shipment Date]],5,2), RIGHT(Table6[[#This Row],[Shipment Date]],2))</f>
        <v>42842</v>
      </c>
      <c r="H1975" s="9">
        <f>_xlfn.XLOOKUP(Table6[[#This Row],[Order ID]],Table5[OrderID],Table5[OrderDate],"Error",0)</f>
        <v>42834</v>
      </c>
      <c r="I1975" s="6">
        <f>Table6[[#This Row],['[Formatted'] Shipment Dates]]-Table6[[#This Row],[Order Dates]]</f>
        <v>8</v>
      </c>
      <c r="J1975" t="str">
        <f>_xlfn.XLOOKUP(Table6[[#This Row],[Product ID]],Product[Product ID],Product[Product Name],"ERROR",0)</f>
        <v>Teatime Chocolate Biscuits</v>
      </c>
      <c r="K1975" t="str">
        <f>_xlfn.XLOOKUP(Table6[[#This Row],[Product Name]],Product[Product Name],Product[Category],"ERROR",0)</f>
        <v>Desserts</v>
      </c>
      <c r="L1975" t="str">
        <f>_xlfn.XLOOKUP(Table6[[#This Row],[Order ID]],Table5[OrderID],Table5[ShipmentMode],"Error",0)</f>
        <v>UPS</v>
      </c>
    </row>
    <row r="1976" spans="2:12">
      <c r="B1976">
        <v>1975</v>
      </c>
      <c r="C1976">
        <v>11012</v>
      </c>
      <c r="D1976" t="s">
        <v>808</v>
      </c>
      <c r="E1976">
        <v>36</v>
      </c>
      <c r="F1976" t="s">
        <v>1518</v>
      </c>
      <c r="G1976" s="1">
        <f>DATE(LEFT(Table6[[#This Row],[Shipment Date]],4), MID(Table6[[#This Row],[Shipment Date]],5,2), RIGHT(Table6[[#This Row],[Shipment Date]],2))</f>
        <v>42842</v>
      </c>
      <c r="H1976" s="9">
        <f>_xlfn.XLOOKUP(Table6[[#This Row],[Order ID]],Table5[OrderID],Table5[OrderDate],"Error",0)</f>
        <v>42834</v>
      </c>
      <c r="I1976" s="6">
        <f>Table6[[#This Row],['[Formatted'] Shipment Dates]]-Table6[[#This Row],[Order Dates]]</f>
        <v>8</v>
      </c>
      <c r="J1976" t="str">
        <f>_xlfn.XLOOKUP(Table6[[#This Row],[Product ID]],Product[Product ID],Product[Product Name],"ERROR",0)</f>
        <v>Camembert Pierrot</v>
      </c>
      <c r="K1976" t="str">
        <f>_xlfn.XLOOKUP(Table6[[#This Row],[Product Name]],Product[Product Name],Product[Category],"ERROR",0)</f>
        <v>Dairy Products</v>
      </c>
      <c r="L1976" t="str">
        <f>_xlfn.XLOOKUP(Table6[[#This Row],[Order ID]],Table5[OrderID],Table5[ShipmentMode],"Error",0)</f>
        <v>UPS</v>
      </c>
    </row>
    <row r="1977" spans="2:12">
      <c r="B1977">
        <v>1976</v>
      </c>
      <c r="C1977">
        <v>11012</v>
      </c>
      <c r="D1977" t="s">
        <v>835</v>
      </c>
      <c r="E1977">
        <v>60</v>
      </c>
      <c r="F1977" t="s">
        <v>1515</v>
      </c>
      <c r="G1977" s="1">
        <f>DATE(LEFT(Table6[[#This Row],[Shipment Date]],4), MID(Table6[[#This Row],[Shipment Date]],5,2), RIGHT(Table6[[#This Row],[Shipment Date]],2))</f>
        <v>42835</v>
      </c>
      <c r="H1977" s="9">
        <f>_xlfn.XLOOKUP(Table6[[#This Row],[Order ID]],Table5[OrderID],Table5[OrderDate],"Error",0)</f>
        <v>42834</v>
      </c>
      <c r="I1977" s="6">
        <f>Table6[[#This Row],['[Formatted'] Shipment Dates]]-Table6[[#This Row],[Order Dates]]</f>
        <v>1</v>
      </c>
      <c r="J1977" t="str">
        <f>_xlfn.XLOOKUP(Table6[[#This Row],[Product ID]],Product[Product ID],Product[Product Name],"ERROR",0)</f>
        <v>Flotemysost</v>
      </c>
      <c r="K1977" t="str">
        <f>_xlfn.XLOOKUP(Table6[[#This Row],[Product Name]],Product[Product Name],Product[Category],"ERROR",0)</f>
        <v>Dairy Products</v>
      </c>
      <c r="L1977" t="str">
        <f>_xlfn.XLOOKUP(Table6[[#This Row],[Order ID]],Table5[OrderID],Table5[ShipmentMode],"Error",0)</f>
        <v>UPS</v>
      </c>
    </row>
    <row r="1978" spans="2:12">
      <c r="B1978">
        <v>1977</v>
      </c>
      <c r="C1978">
        <v>11013</v>
      </c>
      <c r="D1978" t="s">
        <v>709</v>
      </c>
      <c r="E1978">
        <v>10</v>
      </c>
      <c r="F1978" t="s">
        <v>1515</v>
      </c>
      <c r="G1978" s="1">
        <f>DATE(LEFT(Table6[[#This Row],[Shipment Date]],4), MID(Table6[[#This Row],[Shipment Date]],5,2), RIGHT(Table6[[#This Row],[Shipment Date]],2))</f>
        <v>42835</v>
      </c>
      <c r="H1978" s="9">
        <f>_xlfn.XLOOKUP(Table6[[#This Row],[Order ID]],Table5[OrderID],Table5[OrderDate],"Error",0)</f>
        <v>42834</v>
      </c>
      <c r="I1978" s="6">
        <f>Table6[[#This Row],['[Formatted'] Shipment Dates]]-Table6[[#This Row],[Order Dates]]</f>
        <v>1</v>
      </c>
      <c r="J1978" t="str">
        <f>_xlfn.XLOOKUP(Table6[[#This Row],[Product ID]],Product[Product ID],Product[Product Name],"ERROR",0)</f>
        <v>Tunnbröd</v>
      </c>
      <c r="K1978" t="str">
        <f>_xlfn.XLOOKUP(Table6[[#This Row],[Product Name]],Product[Product Name],Product[Category],"ERROR",0)</f>
        <v xml:space="preserve">Grains/ Cereals </v>
      </c>
      <c r="L1978" t="str">
        <f>_xlfn.XLOOKUP(Table6[[#This Row],[Order ID]],Table5[OrderID],Table5[ShipmentMode],"Error",0)</f>
        <v>DHL Express</v>
      </c>
    </row>
    <row r="1979" spans="2:12">
      <c r="B1979">
        <v>1978</v>
      </c>
      <c r="C1979">
        <v>11013</v>
      </c>
      <c r="D1979" t="s">
        <v>759</v>
      </c>
      <c r="E1979">
        <v>4</v>
      </c>
      <c r="F1979" t="s">
        <v>1515</v>
      </c>
      <c r="G1979" s="1">
        <f>DATE(LEFT(Table6[[#This Row],[Shipment Date]],4), MID(Table6[[#This Row],[Shipment Date]],5,2), RIGHT(Table6[[#This Row],[Shipment Date]],2))</f>
        <v>42835</v>
      </c>
      <c r="H1979" s="9">
        <f>_xlfn.XLOOKUP(Table6[[#This Row],[Order ID]],Table5[OrderID],Table5[OrderDate],"Error",0)</f>
        <v>42834</v>
      </c>
      <c r="I1979" s="6">
        <f>Table6[[#This Row],['[Formatted'] Shipment Dates]]-Table6[[#This Row],[Order Dates]]</f>
        <v>1</v>
      </c>
      <c r="J1979" t="str">
        <f>_xlfn.XLOOKUP(Table6[[#This Row],[Product ID]],Product[Product ID],Product[Product Name],"ERROR",0)</f>
        <v>Singaporean Hokkien Fried Mee</v>
      </c>
      <c r="K1979" t="str">
        <f>_xlfn.XLOOKUP(Table6[[#This Row],[Product Name]],Product[Product Name],Product[Category],"ERROR",0)</f>
        <v xml:space="preserve">Grains/ Cereals </v>
      </c>
      <c r="L1979" t="str">
        <f>_xlfn.XLOOKUP(Table6[[#This Row],[Order ID]],Table5[OrderID],Table5[ShipmentMode],"Error",0)</f>
        <v>DHL Express</v>
      </c>
    </row>
    <row r="1980" spans="2:12">
      <c r="B1980">
        <v>1979</v>
      </c>
      <c r="C1980">
        <v>11013</v>
      </c>
      <c r="D1980" t="s">
        <v>767</v>
      </c>
      <c r="E1980">
        <v>20</v>
      </c>
      <c r="F1980" t="s">
        <v>1515</v>
      </c>
      <c r="G1980" s="1">
        <f>DATE(LEFT(Table6[[#This Row],[Shipment Date]],4), MID(Table6[[#This Row],[Shipment Date]],5,2), RIGHT(Table6[[#This Row],[Shipment Date]],2))</f>
        <v>42835</v>
      </c>
      <c r="H1980" s="9">
        <f>_xlfn.XLOOKUP(Table6[[#This Row],[Order ID]],Table5[OrderID],Table5[OrderDate],"Error",0)</f>
        <v>42834</v>
      </c>
      <c r="I1980" s="6">
        <f>Table6[[#This Row],['[Formatted'] Shipment Dates]]-Table6[[#This Row],[Order Dates]]</f>
        <v>1</v>
      </c>
      <c r="J1980" t="str">
        <f>_xlfn.XLOOKUP(Table6[[#This Row],[Product ID]],Product[Product ID],Product[Product Name],"ERROR",0)</f>
        <v>Rogede sild</v>
      </c>
      <c r="K1980" t="str">
        <f>_xlfn.XLOOKUP(Table6[[#This Row],[Product Name]],Product[Product Name],Product[Category],"ERROR",0)</f>
        <v>Seafood</v>
      </c>
      <c r="L1980" t="str">
        <f>_xlfn.XLOOKUP(Table6[[#This Row],[Order ID]],Table5[OrderID],Table5[ShipmentMode],"Error",0)</f>
        <v>DHL Express</v>
      </c>
    </row>
    <row r="1981" spans="2:12">
      <c r="B1981">
        <v>1980</v>
      </c>
      <c r="C1981">
        <v>11013</v>
      </c>
      <c r="D1981" t="s">
        <v>828</v>
      </c>
      <c r="E1981">
        <v>2</v>
      </c>
      <c r="F1981" t="s">
        <v>1526</v>
      </c>
      <c r="G1981" s="1">
        <f>DATE(LEFT(Table6[[#This Row],[Shipment Date]],4), MID(Table6[[#This Row],[Shipment Date]],5,2), RIGHT(Table6[[#This Row],[Shipment Date]],2))</f>
        <v>42840</v>
      </c>
      <c r="H1981" s="9">
        <f>_xlfn.XLOOKUP(Table6[[#This Row],[Order ID]],Table5[OrderID],Table5[OrderDate],"Error",0)</f>
        <v>42834</v>
      </c>
      <c r="I1981" s="6">
        <f>Table6[[#This Row],['[Formatted'] Shipment Dates]]-Table6[[#This Row],[Order Dates]]</f>
        <v>6</v>
      </c>
      <c r="J1981" t="str">
        <f>_xlfn.XLOOKUP(Table6[[#This Row],[Product ID]],Product[Product ID],Product[Product Name],"ERROR",0)</f>
        <v>Scottish Longbreads</v>
      </c>
      <c r="K1981" t="str">
        <f>_xlfn.XLOOKUP(Table6[[#This Row],[Product Name]],Product[Product Name],Product[Category],"ERROR",0)</f>
        <v>Desserts</v>
      </c>
      <c r="L1981" t="str">
        <f>_xlfn.XLOOKUP(Table6[[#This Row],[Order ID]],Table5[OrderID],Table5[ShipmentMode],"Error",0)</f>
        <v>DHL Express</v>
      </c>
    </row>
    <row r="1982" spans="2:12">
      <c r="B1982">
        <v>1981</v>
      </c>
      <c r="C1982">
        <v>11014</v>
      </c>
      <c r="D1982" t="s">
        <v>757</v>
      </c>
      <c r="E1982">
        <v>28</v>
      </c>
      <c r="F1982" t="s">
        <v>1525</v>
      </c>
      <c r="G1982" s="1">
        <f>DATE(LEFT(Table6[[#This Row],[Shipment Date]],4), MID(Table6[[#This Row],[Shipment Date]],5,2), RIGHT(Table6[[#This Row],[Shipment Date]],2))</f>
        <v>42845</v>
      </c>
      <c r="H1982" s="9">
        <f>_xlfn.XLOOKUP(Table6[[#This Row],[Order ID]],Table5[OrderID],Table5[OrderDate],"Error",0)</f>
        <v>42835</v>
      </c>
      <c r="I1982" s="6">
        <f>Table6[[#This Row],['[Formatted'] Shipment Dates]]-Table6[[#This Row],[Order Dates]]</f>
        <v>10</v>
      </c>
      <c r="J1982" t="str">
        <f>_xlfn.XLOOKUP(Table6[[#This Row],[Product ID]],Product[Product ID],Product[Product Name],"ERROR",0)</f>
        <v>Jack's New England Clam Chowder</v>
      </c>
      <c r="K1982" t="str">
        <f>_xlfn.XLOOKUP(Table6[[#This Row],[Product Name]],Product[Product Name],Product[Category],"ERROR",0)</f>
        <v>Seafood</v>
      </c>
      <c r="L1982" t="str">
        <f>_xlfn.XLOOKUP(Table6[[#This Row],[Order ID]],Table5[OrderID],Table5[ShipmentMode],"Error",0)</f>
        <v>UPS</v>
      </c>
    </row>
    <row r="1983" spans="2:12">
      <c r="B1983">
        <v>1982</v>
      </c>
      <c r="C1983">
        <v>11015</v>
      </c>
      <c r="D1983" t="s">
        <v>728</v>
      </c>
      <c r="E1983">
        <v>15</v>
      </c>
      <c r="F1983" t="s">
        <v>1525</v>
      </c>
      <c r="G1983" s="1">
        <f>DATE(LEFT(Table6[[#This Row],[Shipment Date]],4), MID(Table6[[#This Row],[Shipment Date]],5,2), RIGHT(Table6[[#This Row],[Shipment Date]],2))</f>
        <v>42845</v>
      </c>
      <c r="H1983" s="9">
        <f>_xlfn.XLOOKUP(Table6[[#This Row],[Order ID]],Table5[OrderID],Table5[OrderDate],"Error",0)</f>
        <v>42835</v>
      </c>
      <c r="I1983" s="6">
        <f>Table6[[#This Row],['[Formatted'] Shipment Dates]]-Table6[[#This Row],[Order Dates]]</f>
        <v>10</v>
      </c>
      <c r="J1983" t="str">
        <f>_xlfn.XLOOKUP(Table6[[#This Row],[Product ID]],Product[Product ID],Product[Product Name],"ERROR",0)</f>
        <v>Nord-Ost Matjeshering</v>
      </c>
      <c r="K1983" t="str">
        <f>_xlfn.XLOOKUP(Table6[[#This Row],[Product Name]],Product[Product Name],Product[Category],"ERROR",0)</f>
        <v>Seafood</v>
      </c>
      <c r="L1983" t="str">
        <f>_xlfn.XLOOKUP(Table6[[#This Row],[Order ID]],Table5[OrderID],Table5[ShipmentMode],"Error",0)</f>
        <v>DHL</v>
      </c>
    </row>
    <row r="1984" spans="2:12">
      <c r="B1984">
        <v>1983</v>
      </c>
      <c r="C1984">
        <v>11015</v>
      </c>
      <c r="D1984" t="s">
        <v>850</v>
      </c>
      <c r="E1984">
        <v>18</v>
      </c>
      <c r="F1984" t="s">
        <v>1522</v>
      </c>
      <c r="G1984" s="1">
        <f>DATE(LEFT(Table6[[#This Row],[Shipment Date]],4), MID(Table6[[#This Row],[Shipment Date]],5,2), RIGHT(Table6[[#This Row],[Shipment Date]],2))</f>
        <v>42838</v>
      </c>
      <c r="H1984" s="9">
        <f>_xlfn.XLOOKUP(Table6[[#This Row],[Order ID]],Table5[OrderID],Table5[OrderDate],"Error",0)</f>
        <v>42835</v>
      </c>
      <c r="I1984" s="6">
        <f>Table6[[#This Row],['[Formatted'] Shipment Dates]]-Table6[[#This Row],[Order Dates]]</f>
        <v>3</v>
      </c>
      <c r="J1984" t="str">
        <f>_xlfn.XLOOKUP(Table6[[#This Row],[Product ID]],Product[Product ID],Product[Product Name],"ERROR",0)</f>
        <v>Original Frankfurter grüne Soße</v>
      </c>
      <c r="K1984" t="str">
        <f>_xlfn.XLOOKUP(Table6[[#This Row],[Product Name]],Product[Product Name],Product[Category],"ERROR",0)</f>
        <v>Condiments</v>
      </c>
      <c r="L1984" t="str">
        <f>_xlfn.XLOOKUP(Table6[[#This Row],[Order ID]],Table5[OrderID],Table5[ShipmentMode],"Error",0)</f>
        <v>DHL</v>
      </c>
    </row>
    <row r="1985" spans="2:12">
      <c r="B1985">
        <v>1984</v>
      </c>
      <c r="C1985">
        <v>11016</v>
      </c>
      <c r="D1985" t="s">
        <v>731</v>
      </c>
      <c r="E1985">
        <v>15</v>
      </c>
      <c r="F1985" t="s">
        <v>1522</v>
      </c>
      <c r="G1985" s="1">
        <f>DATE(LEFT(Table6[[#This Row],[Shipment Date]],4), MID(Table6[[#This Row],[Shipment Date]],5,2), RIGHT(Table6[[#This Row],[Shipment Date]],2))</f>
        <v>42838</v>
      </c>
      <c r="H1985" s="9">
        <f>_xlfn.XLOOKUP(Table6[[#This Row],[Order ID]],Table5[OrderID],Table5[OrderDate],"Error",0)</f>
        <v>42835</v>
      </c>
      <c r="I1985" s="6">
        <f>Table6[[#This Row],['[Formatted'] Shipment Dates]]-Table6[[#This Row],[Order Dates]]</f>
        <v>3</v>
      </c>
      <c r="J1985" t="str">
        <f>_xlfn.XLOOKUP(Table6[[#This Row],[Product ID]],Product[Product ID],Product[Product Name],"ERROR",0)</f>
        <v>Gorgonzola Telino</v>
      </c>
      <c r="K1985" t="str">
        <f>_xlfn.XLOOKUP(Table6[[#This Row],[Product Name]],Product[Product Name],Product[Category],"ERROR",0)</f>
        <v>Dairy Products</v>
      </c>
      <c r="L1985" t="str">
        <f>_xlfn.XLOOKUP(Table6[[#This Row],[Order ID]],Table5[OrderID],Table5[ShipmentMode],"Error",0)</f>
        <v>DHL</v>
      </c>
    </row>
    <row r="1986" spans="2:12">
      <c r="B1986">
        <v>1985</v>
      </c>
      <c r="C1986">
        <v>11016</v>
      </c>
      <c r="D1986" t="s">
        <v>744</v>
      </c>
      <c r="E1986">
        <v>16</v>
      </c>
      <c r="F1986" t="s">
        <v>1525</v>
      </c>
      <c r="G1986" s="1">
        <f>DATE(LEFT(Table6[[#This Row],[Shipment Date]],4), MID(Table6[[#This Row],[Shipment Date]],5,2), RIGHT(Table6[[#This Row],[Shipment Date]],2))</f>
        <v>42845</v>
      </c>
      <c r="H1986" s="9">
        <f>_xlfn.XLOOKUP(Table6[[#This Row],[Order ID]],Table5[OrderID],Table5[OrderDate],"Error",0)</f>
        <v>42835</v>
      </c>
      <c r="I1986" s="6">
        <f>Table6[[#This Row],['[Formatted'] Shipment Dates]]-Table6[[#This Row],[Order Dates]]</f>
        <v>10</v>
      </c>
      <c r="J1986" t="str">
        <f>_xlfn.XLOOKUP(Table6[[#This Row],[Product ID]],Product[Product ID],Product[Product Name],"ERROR",0)</f>
        <v>Inlagd Sill</v>
      </c>
      <c r="K1986" t="str">
        <f>_xlfn.XLOOKUP(Table6[[#This Row],[Product Name]],Product[Product Name],Product[Category],"ERROR",0)</f>
        <v>Seafood</v>
      </c>
      <c r="L1986" t="str">
        <f>_xlfn.XLOOKUP(Table6[[#This Row],[Order ID]],Table5[OrderID],Table5[ShipmentMode],"Error",0)</f>
        <v>DHL</v>
      </c>
    </row>
    <row r="1987" spans="2:12">
      <c r="B1987">
        <v>1986</v>
      </c>
      <c r="C1987">
        <v>11017</v>
      </c>
      <c r="D1987" t="s">
        <v>658</v>
      </c>
      <c r="E1987">
        <v>25</v>
      </c>
      <c r="F1987" t="s">
        <v>1525</v>
      </c>
      <c r="G1987" s="1">
        <f>DATE(LEFT(Table6[[#This Row],[Shipment Date]],4), MID(Table6[[#This Row],[Shipment Date]],5,2), RIGHT(Table6[[#This Row],[Shipment Date]],2))</f>
        <v>42845</v>
      </c>
      <c r="H1987" s="9">
        <f>_xlfn.XLOOKUP(Table6[[#This Row],[Order ID]],Table5[OrderID],Table5[OrderDate],"Error",0)</f>
        <v>42838</v>
      </c>
      <c r="I1987" s="6">
        <f>Table6[[#This Row],['[Formatted'] Shipment Dates]]-Table6[[#This Row],[Order Dates]]</f>
        <v>7</v>
      </c>
      <c r="J1987" t="str">
        <f>_xlfn.XLOOKUP(Table6[[#This Row],[Product ID]],Product[Product ID],Product[Product Name],"ERROR",0)</f>
        <v>Aniseed Syrup</v>
      </c>
      <c r="K1987" t="str">
        <f>_xlfn.XLOOKUP(Table6[[#This Row],[Product Name]],Product[Product Name],Product[Category],"ERROR",0)</f>
        <v>Condiments</v>
      </c>
      <c r="L1987" t="str">
        <f>_xlfn.XLOOKUP(Table6[[#This Row],[Order ID]],Table5[OrderID],Table5[ShipmentMode],"Error",0)</f>
        <v>DHL</v>
      </c>
    </row>
    <row r="1988" spans="2:12">
      <c r="B1988">
        <v>1987</v>
      </c>
      <c r="C1988">
        <v>11017</v>
      </c>
      <c r="D1988" t="s">
        <v>804</v>
      </c>
      <c r="E1988">
        <v>110</v>
      </c>
      <c r="F1988" t="s">
        <v>1525</v>
      </c>
      <c r="G1988" s="1">
        <f>DATE(LEFT(Table6[[#This Row],[Shipment Date]],4), MID(Table6[[#This Row],[Shipment Date]],5,2), RIGHT(Table6[[#This Row],[Shipment Date]],2))</f>
        <v>42845</v>
      </c>
      <c r="H1988" s="9">
        <f>_xlfn.XLOOKUP(Table6[[#This Row],[Order ID]],Table5[OrderID],Table5[OrderDate],"Error",0)</f>
        <v>42838</v>
      </c>
      <c r="I1988" s="6">
        <f>Table6[[#This Row],['[Formatted'] Shipment Dates]]-Table6[[#This Row],[Order Dates]]</f>
        <v>7</v>
      </c>
      <c r="J1988" t="str">
        <f>_xlfn.XLOOKUP(Table6[[#This Row],[Product ID]],Product[Product ID],Product[Product Name],"ERROR",0)</f>
        <v>Raclette Courdavault</v>
      </c>
      <c r="K1988" t="str">
        <f>_xlfn.XLOOKUP(Table6[[#This Row],[Product Name]],Product[Product Name],Product[Category],"ERROR",0)</f>
        <v>Dairy Products</v>
      </c>
      <c r="L1988" t="str">
        <f>_xlfn.XLOOKUP(Table6[[#This Row],[Order ID]],Table5[OrderID],Table5[ShipmentMode],"Error",0)</f>
        <v>DHL</v>
      </c>
    </row>
    <row r="1989" spans="2:12">
      <c r="B1989">
        <v>1988</v>
      </c>
      <c r="C1989">
        <v>11017</v>
      </c>
      <c r="D1989" t="s">
        <v>833</v>
      </c>
      <c r="E1989">
        <v>30</v>
      </c>
      <c r="F1989" t="s">
        <v>1524</v>
      </c>
      <c r="G1989" s="1">
        <f>DATE(LEFT(Table6[[#This Row],[Shipment Date]],4), MID(Table6[[#This Row],[Shipment Date]],5,2), RIGHT(Table6[[#This Row],[Shipment Date]],2))</f>
        <v>42841</v>
      </c>
      <c r="H1989" s="9">
        <f>_xlfn.XLOOKUP(Table6[[#This Row],[Order ID]],Table5[OrderID],Table5[OrderDate],"Error",0)</f>
        <v>42838</v>
      </c>
      <c r="I1989" s="6">
        <f>Table6[[#This Row],['[Formatted'] Shipment Dates]]-Table6[[#This Row],[Order Dates]]</f>
        <v>3</v>
      </c>
      <c r="J1989" t="str">
        <f>_xlfn.XLOOKUP(Table6[[#This Row],[Product ID]],Product[Product ID],Product[Product Name],"ERROR",0)</f>
        <v>Outback Lager</v>
      </c>
      <c r="K1989" t="str">
        <f>_xlfn.XLOOKUP(Table6[[#This Row],[Product Name]],Product[Product Name],Product[Category],"ERROR",0)</f>
        <v xml:space="preserve">Drinks </v>
      </c>
      <c r="L1989" t="str">
        <f>_xlfn.XLOOKUP(Table6[[#This Row],[Order ID]],Table5[OrderID],Table5[ShipmentMode],"Error",0)</f>
        <v>DHL</v>
      </c>
    </row>
    <row r="1990" spans="2:12">
      <c r="B1990">
        <v>1989</v>
      </c>
      <c r="C1990">
        <v>11018</v>
      </c>
      <c r="D1990" t="s">
        <v>682</v>
      </c>
      <c r="E1990">
        <v>20</v>
      </c>
      <c r="F1990" t="s">
        <v>1524</v>
      </c>
      <c r="G1990" s="1">
        <f>DATE(LEFT(Table6[[#This Row],[Shipment Date]],4), MID(Table6[[#This Row],[Shipment Date]],5,2), RIGHT(Table6[[#This Row],[Shipment Date]],2))</f>
        <v>42841</v>
      </c>
      <c r="H1990" s="9">
        <f>_xlfn.XLOOKUP(Table6[[#This Row],[Order ID]],Table5[OrderID],Table5[OrderDate],"Error",0)</f>
        <v>42838</v>
      </c>
      <c r="I1990" s="6">
        <f>Table6[[#This Row],['[Formatted'] Shipment Dates]]-Table6[[#This Row],[Order Dates]]</f>
        <v>3</v>
      </c>
      <c r="J1990" t="str">
        <f>_xlfn.XLOOKUP(Table6[[#This Row],[Product ID]],Product[Product ID],Product[Product Name],"ERROR",0)</f>
        <v>Queso Manchego La Pastora</v>
      </c>
      <c r="K1990" t="str">
        <f>_xlfn.XLOOKUP(Table6[[#This Row],[Product Name]],Product[Product Name],Product[Category],"ERROR",0)</f>
        <v>Dairy Products</v>
      </c>
      <c r="L1990" t="str">
        <f>_xlfn.XLOOKUP(Table6[[#This Row],[Order ID]],Table5[OrderID],Table5[ShipmentMode],"Error",0)</f>
        <v>DHL</v>
      </c>
    </row>
    <row r="1991" spans="2:12">
      <c r="B1991">
        <v>1990</v>
      </c>
      <c r="C1991">
        <v>11018</v>
      </c>
      <c r="D1991" t="s">
        <v>696</v>
      </c>
      <c r="E1991">
        <v>10</v>
      </c>
      <c r="F1991" t="s">
        <v>1524</v>
      </c>
      <c r="G1991" s="1">
        <f>DATE(LEFT(Table6[[#This Row],[Shipment Date]],4), MID(Table6[[#This Row],[Shipment Date]],5,2), RIGHT(Table6[[#This Row],[Shipment Date]],2))</f>
        <v>42841</v>
      </c>
      <c r="H1991" s="9">
        <f>_xlfn.XLOOKUP(Table6[[#This Row],[Order ID]],Table5[OrderID],Table5[OrderDate],"Error",0)</f>
        <v>42838</v>
      </c>
      <c r="I1991" s="6">
        <f>Table6[[#This Row],['[Formatted'] Shipment Dates]]-Table6[[#This Row],[Order Dates]]</f>
        <v>3</v>
      </c>
      <c r="J1991" t="str">
        <f>_xlfn.XLOOKUP(Table6[[#This Row],[Product ID]],Product[Product ID],Product[Product Name],"ERROR",0)</f>
        <v>Carnarvon Tigers</v>
      </c>
      <c r="K1991" t="str">
        <f>_xlfn.XLOOKUP(Table6[[#This Row],[Product Name]],Product[Product Name],Product[Category],"ERROR",0)</f>
        <v>Seafood</v>
      </c>
      <c r="L1991" t="str">
        <f>_xlfn.XLOOKUP(Table6[[#This Row],[Order ID]],Table5[OrderID],Table5[ShipmentMode],"Error",0)</f>
        <v>DHL</v>
      </c>
    </row>
    <row r="1992" spans="2:12">
      <c r="B1992">
        <v>1991</v>
      </c>
      <c r="C1992">
        <v>11018</v>
      </c>
      <c r="D1992" t="s">
        <v>796</v>
      </c>
      <c r="E1992">
        <v>5</v>
      </c>
      <c r="F1992" t="s">
        <v>1518</v>
      </c>
      <c r="G1992" s="1">
        <f>DATE(LEFT(Table6[[#This Row],[Shipment Date]],4), MID(Table6[[#This Row],[Shipment Date]],5,2), RIGHT(Table6[[#This Row],[Shipment Date]],2))</f>
        <v>42842</v>
      </c>
      <c r="H1992" s="9">
        <f>_xlfn.XLOOKUP(Table6[[#This Row],[Order ID]],Table5[OrderID],Table5[OrderDate],"Error",0)</f>
        <v>42838</v>
      </c>
      <c r="I1992" s="6">
        <f>Table6[[#This Row],['[Formatted'] Shipment Dates]]-Table6[[#This Row],[Order Dates]]</f>
        <v>4</v>
      </c>
      <c r="J1992" t="str">
        <f>_xlfn.XLOOKUP(Table6[[#This Row],[Product ID]],Product[Product ID],Product[Product Name],"ERROR",0)</f>
        <v>Gnocchi di nonna Alice</v>
      </c>
      <c r="K1992" t="str">
        <f>_xlfn.XLOOKUP(Table6[[#This Row],[Product Name]],Product[Product Name],Product[Category],"ERROR",0)</f>
        <v xml:space="preserve">Grains/ Cereals </v>
      </c>
      <c r="L1992" t="str">
        <f>_xlfn.XLOOKUP(Table6[[#This Row],[Order ID]],Table5[OrderID],Table5[ShipmentMode],"Error",0)</f>
        <v>DHL</v>
      </c>
    </row>
    <row r="1993" spans="2:12">
      <c r="B1993">
        <v>1992</v>
      </c>
      <c r="C1993">
        <v>11019</v>
      </c>
      <c r="D1993" t="s">
        <v>770</v>
      </c>
      <c r="E1993">
        <v>3</v>
      </c>
      <c r="F1993" t="s">
        <v>1527</v>
      </c>
      <c r="G1993" s="1">
        <f>DATE(LEFT(Table6[[#This Row],[Shipment Date]],4), MID(Table6[[#This Row],[Shipment Date]],5,2), RIGHT(Table6[[#This Row],[Shipment Date]],2))</f>
        <v>42843</v>
      </c>
      <c r="H1993" s="9">
        <f>_xlfn.XLOOKUP(Table6[[#This Row],[Order ID]],Table5[OrderID],Table5[OrderDate],"Error",0)</f>
        <v>42838</v>
      </c>
      <c r="I1993" s="6">
        <f>Table6[[#This Row],['[Formatted'] Shipment Dates]]-Table6[[#This Row],[Order Dates]]</f>
        <v>5</v>
      </c>
      <c r="J1993" t="str">
        <f>_xlfn.XLOOKUP(Table6[[#This Row],[Product ID]],Product[Product ID],Product[Product Name],"ERROR",0)</f>
        <v>Spegesild</v>
      </c>
      <c r="K1993" t="str">
        <f>_xlfn.XLOOKUP(Table6[[#This Row],[Product Name]],Product[Product Name],Product[Category],"ERROR",0)</f>
        <v>Seafood</v>
      </c>
      <c r="L1993" t="str">
        <f>_xlfn.XLOOKUP(Table6[[#This Row],[Order ID]],Table5[OrderID],Table5[ShipmentMode],"Error",0)</f>
        <v>UPS</v>
      </c>
    </row>
    <row r="1994" spans="2:12">
      <c r="B1994">
        <v>1993</v>
      </c>
      <c r="C1994">
        <v>11019</v>
      </c>
      <c r="D1994" t="s">
        <v>778</v>
      </c>
      <c r="E1994">
        <v>2</v>
      </c>
      <c r="F1994" t="s">
        <v>1524</v>
      </c>
      <c r="G1994" s="1">
        <f>DATE(LEFT(Table6[[#This Row],[Shipment Date]],4), MID(Table6[[#This Row],[Shipment Date]],5,2), RIGHT(Table6[[#This Row],[Shipment Date]],2))</f>
        <v>42841</v>
      </c>
      <c r="H1994" s="9">
        <f>_xlfn.XLOOKUP(Table6[[#This Row],[Order ID]],Table5[OrderID],Table5[OrderDate],"Error",0)</f>
        <v>42838</v>
      </c>
      <c r="I1994" s="6">
        <f>Table6[[#This Row],['[Formatted'] Shipment Dates]]-Table6[[#This Row],[Order Dates]]</f>
        <v>3</v>
      </c>
      <c r="J1994" t="str">
        <f>_xlfn.XLOOKUP(Table6[[#This Row],[Product ID]],Product[Product ID],Product[Product Name],"ERROR",0)</f>
        <v>Maxilaku</v>
      </c>
      <c r="K1994" t="str">
        <f>_xlfn.XLOOKUP(Table6[[#This Row],[Product Name]],Product[Product Name],Product[Category],"ERROR",0)</f>
        <v>Desserts</v>
      </c>
      <c r="L1994" t="str">
        <f>_xlfn.XLOOKUP(Table6[[#This Row],[Order ID]],Table5[OrderID],Table5[ShipmentMode],"Error",0)</f>
        <v>UPS</v>
      </c>
    </row>
    <row r="1995" spans="2:12">
      <c r="B1995">
        <v>1994</v>
      </c>
      <c r="C1995">
        <v>11020</v>
      </c>
      <c r="D1995" t="s">
        <v>677</v>
      </c>
      <c r="E1995">
        <v>24</v>
      </c>
      <c r="F1995" t="s">
        <v>1520</v>
      </c>
      <c r="G1995" s="1">
        <f>DATE(LEFT(Table6[[#This Row],[Shipment Date]],4), MID(Table6[[#This Row],[Shipment Date]],5,2), RIGHT(Table6[[#This Row],[Shipment Date]],2))</f>
        <v>42846</v>
      </c>
      <c r="H1995" s="9">
        <f>_xlfn.XLOOKUP(Table6[[#This Row],[Order ID]],Table5[OrderID],Table5[OrderDate],"Error",0)</f>
        <v>42839</v>
      </c>
      <c r="I1995" s="6">
        <f>Table6[[#This Row],['[Formatted'] Shipment Dates]]-Table6[[#This Row],[Order Dates]]</f>
        <v>7</v>
      </c>
      <c r="J1995" t="str">
        <f>_xlfn.XLOOKUP(Table6[[#This Row],[Product ID]],Product[Product ID],Product[Product Name],"ERROR",0)</f>
        <v>Ikura</v>
      </c>
      <c r="K1995" t="str">
        <f>_xlfn.XLOOKUP(Table6[[#This Row],[Product Name]],Product[Product Name],Product[Category],"ERROR",0)</f>
        <v>Seafood</v>
      </c>
      <c r="L1995" t="str">
        <f>_xlfn.XLOOKUP(Table6[[#This Row],[Order ID]],Table5[OrderID],Table5[ShipmentMode],"Error",0)</f>
        <v>DHL</v>
      </c>
    </row>
    <row r="1996" spans="2:12">
      <c r="B1996">
        <v>1995</v>
      </c>
      <c r="C1996">
        <v>11021</v>
      </c>
      <c r="D1996" t="s">
        <v>653</v>
      </c>
      <c r="E1996">
        <v>11</v>
      </c>
      <c r="F1996" t="s">
        <v>1520</v>
      </c>
      <c r="G1996" s="1">
        <f>DATE(LEFT(Table6[[#This Row],[Shipment Date]],4), MID(Table6[[#This Row],[Shipment Date]],5,2), RIGHT(Table6[[#This Row],[Shipment Date]],2))</f>
        <v>42846</v>
      </c>
      <c r="H1996" s="9">
        <f>_xlfn.XLOOKUP(Table6[[#This Row],[Order ID]],Table5[OrderID],Table5[OrderDate],"Error",0)</f>
        <v>42839</v>
      </c>
      <c r="I1996" s="6">
        <f>Table6[[#This Row],['[Formatted'] Shipment Dates]]-Table6[[#This Row],[Order Dates]]</f>
        <v>7</v>
      </c>
      <c r="J1996" t="str">
        <f>_xlfn.XLOOKUP(Table6[[#This Row],[Product ID]],Product[Product ID],Product[Product Name],"ERROR",0)</f>
        <v>Chang</v>
      </c>
      <c r="K1996" t="str">
        <f>_xlfn.XLOOKUP(Table6[[#This Row],[Product Name]],Product[Product Name],Product[Category],"ERROR",0)</f>
        <v xml:space="preserve">Drinks </v>
      </c>
      <c r="L1996" t="str">
        <f>_xlfn.XLOOKUP(Table6[[#This Row],[Order ID]],Table5[OrderID],Table5[ShipmentMode],"Error",0)</f>
        <v>DHL Express</v>
      </c>
    </row>
    <row r="1997" spans="2:12">
      <c r="B1997">
        <v>1996</v>
      </c>
      <c r="C1997">
        <v>11021</v>
      </c>
      <c r="D1997" t="s">
        <v>701</v>
      </c>
      <c r="E1997">
        <v>15</v>
      </c>
      <c r="F1997" t="s">
        <v>1520</v>
      </c>
      <c r="G1997" s="1">
        <f>DATE(LEFT(Table6[[#This Row],[Shipment Date]],4), MID(Table6[[#This Row],[Shipment Date]],5,2), RIGHT(Table6[[#This Row],[Shipment Date]],2))</f>
        <v>42846</v>
      </c>
      <c r="H1997" s="9">
        <f>_xlfn.XLOOKUP(Table6[[#This Row],[Order ID]],Table5[OrderID],Table5[OrderDate],"Error",0)</f>
        <v>42839</v>
      </c>
      <c r="I1997" s="6">
        <f>Table6[[#This Row],['[Formatted'] Shipment Dates]]-Table6[[#This Row],[Order Dates]]</f>
        <v>7</v>
      </c>
      <c r="J1997" t="str">
        <f>_xlfn.XLOOKUP(Table6[[#This Row],[Product ID]],Product[Product ID],Product[Product Name],"ERROR",0)</f>
        <v>Sir Rodney's Marmalade</v>
      </c>
      <c r="K1997" t="str">
        <f>_xlfn.XLOOKUP(Table6[[#This Row],[Product Name]],Product[Product Name],Product[Category],"ERROR",0)</f>
        <v>Desserts</v>
      </c>
      <c r="L1997" t="str">
        <f>_xlfn.XLOOKUP(Table6[[#This Row],[Order ID]],Table5[OrderID],Table5[ShipmentMode],"Error",0)</f>
        <v>DHL Express</v>
      </c>
    </row>
    <row r="1998" spans="2:12">
      <c r="B1998">
        <v>1997</v>
      </c>
      <c r="C1998">
        <v>11021</v>
      </c>
      <c r="D1998" t="s">
        <v>717</v>
      </c>
      <c r="E1998">
        <v>63</v>
      </c>
      <c r="F1998" t="s">
        <v>1520</v>
      </c>
      <c r="G1998" s="1">
        <f>DATE(LEFT(Table6[[#This Row],[Shipment Date]],4), MID(Table6[[#This Row],[Shipment Date]],5,2), RIGHT(Table6[[#This Row],[Shipment Date]],2))</f>
        <v>42846</v>
      </c>
      <c r="H1998" s="9">
        <f>_xlfn.XLOOKUP(Table6[[#This Row],[Order ID]],Table5[OrderID],Table5[OrderDate],"Error",0)</f>
        <v>42839</v>
      </c>
      <c r="I1998" s="6">
        <f>Table6[[#This Row],['[Formatted'] Shipment Dates]]-Table6[[#This Row],[Order Dates]]</f>
        <v>7</v>
      </c>
      <c r="J1998" t="str">
        <f>_xlfn.XLOOKUP(Table6[[#This Row],[Product ID]],Product[Product ID],Product[Product Name],"ERROR",0)</f>
        <v>Gumbär Gummibärchen</v>
      </c>
      <c r="K1998" t="str">
        <f>_xlfn.XLOOKUP(Table6[[#This Row],[Product Name]],Product[Product Name],Product[Category],"ERROR",0)</f>
        <v>Desserts</v>
      </c>
      <c r="L1998" t="str">
        <f>_xlfn.XLOOKUP(Table6[[#This Row],[Order ID]],Table5[OrderID],Table5[ShipmentMode],"Error",0)</f>
        <v>DHL Express</v>
      </c>
    </row>
    <row r="1999" spans="2:12">
      <c r="B1999">
        <v>1998</v>
      </c>
      <c r="C1999">
        <v>11021</v>
      </c>
      <c r="D1999" t="s">
        <v>784</v>
      </c>
      <c r="E1999">
        <v>44</v>
      </c>
      <c r="F1999" t="s">
        <v>1520</v>
      </c>
      <c r="G1999" s="1">
        <f>DATE(LEFT(Table6[[#This Row],[Shipment Date]],4), MID(Table6[[#This Row],[Shipment Date]],5,2), RIGHT(Table6[[#This Row],[Shipment Date]],2))</f>
        <v>42846</v>
      </c>
      <c r="H1999" s="9">
        <f>_xlfn.XLOOKUP(Table6[[#This Row],[Order ID]],Table5[OrderID],Table5[OrderDate],"Error",0)</f>
        <v>42839</v>
      </c>
      <c r="I1999" s="6">
        <f>Table6[[#This Row],['[Formatted'] Shipment Dates]]-Table6[[#This Row],[Order Dates]]</f>
        <v>7</v>
      </c>
      <c r="J1999" t="str">
        <f>_xlfn.XLOOKUP(Table6[[#This Row],[Product ID]],Product[Product ID],Product[Product Name],"ERROR",0)</f>
        <v>Manjimup Dried Apples</v>
      </c>
      <c r="K1999" t="str">
        <f>_xlfn.XLOOKUP(Table6[[#This Row],[Product Name]],Product[Product Name],Product[Category],"ERROR",0)</f>
        <v xml:space="preserve">Produce </v>
      </c>
      <c r="L1999" t="str">
        <f>_xlfn.XLOOKUP(Table6[[#This Row],[Order ID]],Table5[OrderID],Table5[ShipmentMode],"Error",0)</f>
        <v>DHL Express</v>
      </c>
    </row>
    <row r="2000" spans="2:12">
      <c r="B2000">
        <v>1999</v>
      </c>
      <c r="C2000">
        <v>11021</v>
      </c>
      <c r="D2000" t="s">
        <v>837</v>
      </c>
      <c r="E2000">
        <v>35</v>
      </c>
      <c r="F2000" t="s">
        <v>1528</v>
      </c>
      <c r="G2000" s="1">
        <f>DATE(LEFT(Table6[[#This Row],[Shipment Date]],4), MID(Table6[[#This Row],[Shipment Date]],5,2), RIGHT(Table6[[#This Row],[Shipment Date]],2))</f>
        <v>42859</v>
      </c>
      <c r="H2000" s="9">
        <f>_xlfn.XLOOKUP(Table6[[#This Row],[Order ID]],Table5[OrderID],Table5[OrderDate],"Error",0)</f>
        <v>42839</v>
      </c>
      <c r="I2000" s="6">
        <f>Table6[[#This Row],['[Formatted'] Shipment Dates]]-Table6[[#This Row],[Order Dates]]</f>
        <v>20</v>
      </c>
      <c r="J2000" t="str">
        <f>_xlfn.XLOOKUP(Table6[[#This Row],[Product ID]],Product[Product ID],Product[Product Name],"ERROR",0)</f>
        <v>Mozzarella di Giovanni</v>
      </c>
      <c r="K2000" t="str">
        <f>_xlfn.XLOOKUP(Table6[[#This Row],[Product Name]],Product[Product Name],Product[Category],"ERROR",0)</f>
        <v>Dairy Products</v>
      </c>
      <c r="L2000" t="str">
        <f>_xlfn.XLOOKUP(Table6[[#This Row],[Order ID]],Table5[OrderID],Table5[ShipmentMode],"Error",0)</f>
        <v>DHL Express</v>
      </c>
    </row>
    <row r="2001" spans="2:12">
      <c r="B2001">
        <v>2000</v>
      </c>
      <c r="C2001">
        <v>11022</v>
      </c>
      <c r="D2001" t="s">
        <v>698</v>
      </c>
      <c r="E2001">
        <v>35</v>
      </c>
      <c r="F2001" t="s">
        <v>1528</v>
      </c>
      <c r="G2001" s="1">
        <f>DATE(LEFT(Table6[[#This Row],[Shipment Date]],4), MID(Table6[[#This Row],[Shipment Date]],5,2), RIGHT(Table6[[#This Row],[Shipment Date]],2))</f>
        <v>42859</v>
      </c>
      <c r="H2001" s="9">
        <f>_xlfn.XLOOKUP(Table6[[#This Row],[Order ID]],Table5[OrderID],Table5[OrderDate],"Error",0)</f>
        <v>42839</v>
      </c>
      <c r="I2001" s="6">
        <f>Table6[[#This Row],['[Formatted'] Shipment Dates]]-Table6[[#This Row],[Order Dates]]</f>
        <v>20</v>
      </c>
      <c r="J2001" t="str">
        <f>_xlfn.XLOOKUP(Table6[[#This Row],[Product ID]],Product[Product ID],Product[Product Name],"ERROR",0)</f>
        <v>Teatime Chocolate Biscuits</v>
      </c>
      <c r="K2001" t="str">
        <f>_xlfn.XLOOKUP(Table6[[#This Row],[Product Name]],Product[Product Name],Product[Category],"ERROR",0)</f>
        <v>Desserts</v>
      </c>
      <c r="L2001" t="str">
        <f>_xlfn.XLOOKUP(Table6[[#This Row],[Order ID]],Table5[OrderID],Table5[ShipmentMode],"Error",0)</f>
        <v>DHL</v>
      </c>
    </row>
    <row r="2002" spans="2:12">
      <c r="B2002">
        <v>2001</v>
      </c>
      <c r="C2002">
        <v>11022</v>
      </c>
      <c r="D2002" t="s">
        <v>831</v>
      </c>
      <c r="E2002">
        <v>30</v>
      </c>
      <c r="F2002" t="s">
        <v>1513</v>
      </c>
      <c r="G2002" s="1">
        <f>DATE(LEFT(Table6[[#This Row],[Shipment Date]],4), MID(Table6[[#This Row],[Shipment Date]],5,2), RIGHT(Table6[[#This Row],[Shipment Date]],2))</f>
        <v>42849</v>
      </c>
      <c r="H2002" s="9">
        <f>_xlfn.XLOOKUP(Table6[[#This Row],[Order ID]],Table5[OrderID],Table5[OrderDate],"Error",0)</f>
        <v>42839</v>
      </c>
      <c r="I2002" s="6">
        <f>Table6[[#This Row],['[Formatted'] Shipment Dates]]-Table6[[#This Row],[Order Dates]]</f>
        <v>10</v>
      </c>
      <c r="J2002" t="str">
        <f>_xlfn.XLOOKUP(Table6[[#This Row],[Product ID]],Product[Product ID],Product[Product Name],"ERROR",0)</f>
        <v>Gudbrandsdalsost</v>
      </c>
      <c r="K2002" t="str">
        <f>_xlfn.XLOOKUP(Table6[[#This Row],[Product Name]],Product[Product Name],Product[Category],"ERROR",0)</f>
        <v>Dairy Products</v>
      </c>
      <c r="L2002" t="str">
        <f>_xlfn.XLOOKUP(Table6[[#This Row],[Order ID]],Table5[OrderID],Table5[ShipmentMode],"Error",0)</f>
        <v>DHL</v>
      </c>
    </row>
    <row r="2003" spans="2:12">
      <c r="B2003">
        <v>2002</v>
      </c>
      <c r="C2003">
        <v>11023</v>
      </c>
      <c r="D2003" t="s">
        <v>669</v>
      </c>
      <c r="E2003">
        <v>4</v>
      </c>
      <c r="F2003" t="s">
        <v>1513</v>
      </c>
      <c r="G2003" s="1">
        <f>DATE(LEFT(Table6[[#This Row],[Shipment Date]],4), MID(Table6[[#This Row],[Shipment Date]],5,2), RIGHT(Table6[[#This Row],[Shipment Date]],2))</f>
        <v>42849</v>
      </c>
      <c r="H2003" s="9">
        <f>_xlfn.XLOOKUP(Table6[[#This Row],[Order ID]],Table5[OrderID],Table5[OrderDate],"Error",0)</f>
        <v>42839</v>
      </c>
      <c r="I2003" s="6">
        <f>Table6[[#This Row],['[Formatted'] Shipment Dates]]-Table6[[#This Row],[Order Dates]]</f>
        <v>10</v>
      </c>
      <c r="J2003" t="str">
        <f>_xlfn.XLOOKUP(Table6[[#This Row],[Product ID]],Product[Product ID],Product[Product Name],"ERROR",0)</f>
        <v>Uncle Bob's Organic Dried Pears</v>
      </c>
      <c r="K2003" t="str">
        <f>_xlfn.XLOOKUP(Table6[[#This Row],[Product Name]],Product[Product Name],Product[Category],"ERROR",0)</f>
        <v xml:space="preserve">Produce </v>
      </c>
      <c r="L2003" t="str">
        <f>_xlfn.XLOOKUP(Table6[[#This Row],[Order ID]],Table5[OrderID],Table5[ShipmentMode],"Error",0)</f>
        <v>DHL</v>
      </c>
    </row>
    <row r="2004" spans="2:12">
      <c r="B2004">
        <v>2003</v>
      </c>
      <c r="C2004">
        <v>11023</v>
      </c>
      <c r="D2004" t="s">
        <v>762</v>
      </c>
      <c r="E2004">
        <v>30</v>
      </c>
      <c r="F2004" t="s">
        <v>1525</v>
      </c>
      <c r="G2004" s="1">
        <f>DATE(LEFT(Table6[[#This Row],[Shipment Date]],4), MID(Table6[[#This Row],[Shipment Date]],5,2), RIGHT(Table6[[#This Row],[Shipment Date]],2))</f>
        <v>42845</v>
      </c>
      <c r="H2004" s="9">
        <f>_xlfn.XLOOKUP(Table6[[#This Row],[Order ID]],Table5[OrderID],Table5[OrderDate],"Error",0)</f>
        <v>42839</v>
      </c>
      <c r="I2004" s="6">
        <f>Table6[[#This Row],['[Formatted'] Shipment Dates]]-Table6[[#This Row],[Order Dates]]</f>
        <v>6</v>
      </c>
      <c r="J2004" t="str">
        <f>_xlfn.XLOOKUP(Table6[[#This Row],[Product ID]],Product[Product ID],Product[Product Name],"ERROR",0)</f>
        <v>Ipoh Coffee</v>
      </c>
      <c r="K2004" t="str">
        <f>_xlfn.XLOOKUP(Table6[[#This Row],[Product Name]],Product[Product Name],Product[Category],"ERROR",0)</f>
        <v xml:space="preserve">Drinks </v>
      </c>
      <c r="L2004" t="str">
        <f>_xlfn.XLOOKUP(Table6[[#This Row],[Order ID]],Table5[OrderID],Table5[ShipmentMode],"Error",0)</f>
        <v>DHL</v>
      </c>
    </row>
    <row r="2005" spans="2:12">
      <c r="B2005">
        <v>2004</v>
      </c>
      <c r="C2005">
        <v>11024</v>
      </c>
      <c r="D2005" t="s">
        <v>717</v>
      </c>
      <c r="E2005">
        <v>12</v>
      </c>
      <c r="F2005" t="s">
        <v>1525</v>
      </c>
      <c r="G2005" s="1">
        <f>DATE(LEFT(Table6[[#This Row],[Shipment Date]],4), MID(Table6[[#This Row],[Shipment Date]],5,2), RIGHT(Table6[[#This Row],[Shipment Date]],2))</f>
        <v>42845</v>
      </c>
      <c r="H2005" s="9">
        <f>_xlfn.XLOOKUP(Table6[[#This Row],[Order ID]],Table5[OrderID],Table5[OrderDate],"Error",0)</f>
        <v>42840</v>
      </c>
      <c r="I2005" s="6">
        <f>Table6[[#This Row],['[Formatted'] Shipment Dates]]-Table6[[#This Row],[Order Dates]]</f>
        <v>5</v>
      </c>
      <c r="J2005" t="str">
        <f>_xlfn.XLOOKUP(Table6[[#This Row],[Product ID]],Product[Product ID],Product[Product Name],"ERROR",0)</f>
        <v>Gumbär Gummibärchen</v>
      </c>
      <c r="K2005" t="str">
        <f>_xlfn.XLOOKUP(Table6[[#This Row],[Product Name]],Product[Product Name],Product[Category],"ERROR",0)</f>
        <v>Desserts</v>
      </c>
      <c r="L2005" t="str">
        <f>_xlfn.XLOOKUP(Table6[[#This Row],[Order ID]],Table5[OrderID],Table5[ShipmentMode],"Error",0)</f>
        <v>DHL Express</v>
      </c>
    </row>
    <row r="2006" spans="2:12">
      <c r="B2006">
        <v>2005</v>
      </c>
      <c r="C2006">
        <v>11024</v>
      </c>
      <c r="D2006" t="s">
        <v>736</v>
      </c>
      <c r="E2006">
        <v>30</v>
      </c>
      <c r="F2006" t="s">
        <v>1525</v>
      </c>
      <c r="G2006" s="1">
        <f>DATE(LEFT(Table6[[#This Row],[Shipment Date]],4), MID(Table6[[#This Row],[Shipment Date]],5,2), RIGHT(Table6[[#This Row],[Shipment Date]],2))</f>
        <v>42845</v>
      </c>
      <c r="H2006" s="9">
        <f>_xlfn.XLOOKUP(Table6[[#This Row],[Order ID]],Table5[OrderID],Table5[OrderDate],"Error",0)</f>
        <v>42840</v>
      </c>
      <c r="I2006" s="6">
        <f>Table6[[#This Row],['[Formatted'] Shipment Dates]]-Table6[[#This Row],[Order Dates]]</f>
        <v>5</v>
      </c>
      <c r="J2006" t="str">
        <f>_xlfn.XLOOKUP(Table6[[#This Row],[Product ID]],Product[Product ID],Product[Product Name],"ERROR",0)</f>
        <v>Geitost</v>
      </c>
      <c r="K2006" t="str">
        <f>_xlfn.XLOOKUP(Table6[[#This Row],[Product Name]],Product[Product Name],Product[Category],"ERROR",0)</f>
        <v>Dairy Products</v>
      </c>
      <c r="L2006" t="str">
        <f>_xlfn.XLOOKUP(Table6[[#This Row],[Order ID]],Table5[OrderID],Table5[ShipmentMode],"Error",0)</f>
        <v>DHL Express</v>
      </c>
    </row>
    <row r="2007" spans="2:12">
      <c r="B2007">
        <v>2006</v>
      </c>
      <c r="C2007">
        <v>11024</v>
      </c>
      <c r="D2007" t="s">
        <v>821</v>
      </c>
      <c r="E2007">
        <v>21</v>
      </c>
      <c r="F2007" t="s">
        <v>1525</v>
      </c>
      <c r="G2007" s="1">
        <f>DATE(LEFT(Table6[[#This Row],[Shipment Date]],4), MID(Table6[[#This Row],[Shipment Date]],5,2), RIGHT(Table6[[#This Row],[Shipment Date]],2))</f>
        <v>42845</v>
      </c>
      <c r="H2007" s="9">
        <f>_xlfn.XLOOKUP(Table6[[#This Row],[Order ID]],Table5[OrderID],Table5[OrderDate],"Error",0)</f>
        <v>42840</v>
      </c>
      <c r="I2007" s="6">
        <f>Table6[[#This Row],['[Formatted'] Shipment Dates]]-Table6[[#This Row],[Order Dates]]</f>
        <v>5</v>
      </c>
      <c r="J2007" t="str">
        <f>_xlfn.XLOOKUP(Table6[[#This Row],[Product ID]],Product[Product ID],Product[Product Name],"ERROR",0)</f>
        <v>Louisiana Fiery Hot Pepper Sauce</v>
      </c>
      <c r="K2007" t="str">
        <f>_xlfn.XLOOKUP(Table6[[#This Row],[Product Name]],Product[Product Name],Product[Category],"ERROR",0)</f>
        <v>Condiments</v>
      </c>
      <c r="L2007" t="str">
        <f>_xlfn.XLOOKUP(Table6[[#This Row],[Order ID]],Table5[OrderID],Table5[ShipmentMode],"Error",0)</f>
        <v>DHL Express</v>
      </c>
    </row>
    <row r="2008" spans="2:12">
      <c r="B2008">
        <v>2007</v>
      </c>
      <c r="C2008">
        <v>11024</v>
      </c>
      <c r="D2008" t="s">
        <v>835</v>
      </c>
      <c r="E2008">
        <v>50</v>
      </c>
      <c r="F2008" t="s">
        <v>1513</v>
      </c>
      <c r="G2008" s="1">
        <f>DATE(LEFT(Table6[[#This Row],[Shipment Date]],4), MID(Table6[[#This Row],[Shipment Date]],5,2), RIGHT(Table6[[#This Row],[Shipment Date]],2))</f>
        <v>42849</v>
      </c>
      <c r="H2008" s="9">
        <f>_xlfn.XLOOKUP(Table6[[#This Row],[Order ID]],Table5[OrderID],Table5[OrderDate],"Error",0)</f>
        <v>42840</v>
      </c>
      <c r="I2008" s="6">
        <f>Table6[[#This Row],['[Formatted'] Shipment Dates]]-Table6[[#This Row],[Order Dates]]</f>
        <v>9</v>
      </c>
      <c r="J2008" t="str">
        <f>_xlfn.XLOOKUP(Table6[[#This Row],[Product ID]],Product[Product ID],Product[Product Name],"ERROR",0)</f>
        <v>Flotemysost</v>
      </c>
      <c r="K2008" t="str">
        <f>_xlfn.XLOOKUP(Table6[[#This Row],[Product Name]],Product[Product Name],Product[Category],"ERROR",0)</f>
        <v>Dairy Products</v>
      </c>
      <c r="L2008" t="str">
        <f>_xlfn.XLOOKUP(Table6[[#This Row],[Order ID]],Table5[OrderID],Table5[ShipmentMode],"Error",0)</f>
        <v>DHL Express</v>
      </c>
    </row>
    <row r="2009" spans="2:12">
      <c r="B2009">
        <v>2008</v>
      </c>
      <c r="C2009">
        <v>11025</v>
      </c>
      <c r="D2009" t="s">
        <v>648</v>
      </c>
      <c r="E2009">
        <v>10</v>
      </c>
      <c r="F2009" t="s">
        <v>1513</v>
      </c>
      <c r="G2009" s="1">
        <f>DATE(LEFT(Table6[[#This Row],[Shipment Date]],4), MID(Table6[[#This Row],[Shipment Date]],5,2), RIGHT(Table6[[#This Row],[Shipment Date]],2))</f>
        <v>42849</v>
      </c>
      <c r="H2009" s="9">
        <f>_xlfn.XLOOKUP(Table6[[#This Row],[Order ID]],Table5[OrderID],Table5[OrderDate],"Error",0)</f>
        <v>42840</v>
      </c>
      <c r="I2009" s="6">
        <f>Table6[[#This Row],['[Formatted'] Shipment Dates]]-Table6[[#This Row],[Order Dates]]</f>
        <v>9</v>
      </c>
      <c r="J2009" t="str">
        <f>_xlfn.XLOOKUP(Table6[[#This Row],[Product ID]],Product[Product ID],Product[Product Name],"ERROR",0)</f>
        <v>Chai</v>
      </c>
      <c r="K2009" t="str">
        <f>_xlfn.XLOOKUP(Table6[[#This Row],[Product Name]],Product[Product Name],Product[Category],"ERROR",0)</f>
        <v xml:space="preserve">Drinks </v>
      </c>
      <c r="L2009" t="str">
        <f>_xlfn.XLOOKUP(Table6[[#This Row],[Order ID]],Table5[OrderID],Table5[ShipmentMode],"Error",0)</f>
        <v>UPS</v>
      </c>
    </row>
    <row r="2010" spans="2:12">
      <c r="B2010">
        <v>2009</v>
      </c>
      <c r="C2010">
        <v>11025</v>
      </c>
      <c r="D2010" t="s">
        <v>684</v>
      </c>
      <c r="E2010">
        <v>20</v>
      </c>
      <c r="F2010" t="s">
        <v>1529</v>
      </c>
      <c r="G2010" s="1">
        <f>DATE(LEFT(Table6[[#This Row],[Shipment Date]],4), MID(Table6[[#This Row],[Shipment Date]],5,2), RIGHT(Table6[[#This Row],[Shipment Date]],2))</f>
        <v>42853</v>
      </c>
      <c r="H2010" s="9">
        <f>_xlfn.XLOOKUP(Table6[[#This Row],[Order ID]],Table5[OrderID],Table5[OrderDate],"Error",0)</f>
        <v>42840</v>
      </c>
      <c r="I2010" s="6">
        <f>Table6[[#This Row],['[Formatted'] Shipment Dates]]-Table6[[#This Row],[Order Dates]]</f>
        <v>13</v>
      </c>
      <c r="J2010" t="str">
        <f>_xlfn.XLOOKUP(Table6[[#This Row],[Product ID]],Product[Product ID],Product[Product Name],"ERROR",0)</f>
        <v>Konbu</v>
      </c>
      <c r="K2010" t="str">
        <f>_xlfn.XLOOKUP(Table6[[#This Row],[Product Name]],Product[Product Name],Product[Category],"ERROR",0)</f>
        <v>Seafood</v>
      </c>
      <c r="L2010" t="str">
        <f>_xlfn.XLOOKUP(Table6[[#This Row],[Order ID]],Table5[OrderID],Table5[ShipmentMode],"Error",0)</f>
        <v>UPS</v>
      </c>
    </row>
    <row r="2011" spans="2:12">
      <c r="B2011">
        <v>2010</v>
      </c>
      <c r="C2011">
        <v>11026</v>
      </c>
      <c r="D2011" t="s">
        <v>696</v>
      </c>
      <c r="E2011">
        <v>8</v>
      </c>
      <c r="F2011" t="s">
        <v>1529</v>
      </c>
      <c r="G2011" s="1">
        <f>DATE(LEFT(Table6[[#This Row],[Shipment Date]],4), MID(Table6[[#This Row],[Shipment Date]],5,2), RIGHT(Table6[[#This Row],[Shipment Date]],2))</f>
        <v>42853</v>
      </c>
      <c r="H2011" s="9">
        <f>_xlfn.XLOOKUP(Table6[[#This Row],[Order ID]],Table5[OrderID],Table5[OrderDate],"Error",0)</f>
        <v>42840</v>
      </c>
      <c r="I2011" s="6">
        <f>Table6[[#This Row],['[Formatted'] Shipment Dates]]-Table6[[#This Row],[Order Dates]]</f>
        <v>13</v>
      </c>
      <c r="J2011" t="str">
        <f>_xlfn.XLOOKUP(Table6[[#This Row],[Product ID]],Product[Product ID],Product[Product Name],"ERROR",0)</f>
        <v>Carnarvon Tigers</v>
      </c>
      <c r="K2011" t="str">
        <f>_xlfn.XLOOKUP(Table6[[#This Row],[Product Name]],Product[Product Name],Product[Category],"ERROR",0)</f>
        <v>Seafood</v>
      </c>
      <c r="L2011" t="str">
        <f>_xlfn.XLOOKUP(Table6[[#This Row],[Order ID]],Table5[OrderID],Table5[ShipmentMode],"Error",0)</f>
        <v>DHL Express</v>
      </c>
    </row>
    <row r="2012" spans="2:12">
      <c r="B2012">
        <v>2011</v>
      </c>
      <c r="C2012">
        <v>11026</v>
      </c>
      <c r="D2012" t="s">
        <v>784</v>
      </c>
      <c r="E2012">
        <v>10</v>
      </c>
      <c r="F2012" t="s">
        <v>1525</v>
      </c>
      <c r="G2012" s="1">
        <f>DATE(LEFT(Table6[[#This Row],[Shipment Date]],4), MID(Table6[[#This Row],[Shipment Date]],5,2), RIGHT(Table6[[#This Row],[Shipment Date]],2))</f>
        <v>42845</v>
      </c>
      <c r="H2012" s="9">
        <f>_xlfn.XLOOKUP(Table6[[#This Row],[Order ID]],Table5[OrderID],Table5[OrderDate],"Error",0)</f>
        <v>42840</v>
      </c>
      <c r="I2012" s="6">
        <f>Table6[[#This Row],['[Formatted'] Shipment Dates]]-Table6[[#This Row],[Order Dates]]</f>
        <v>5</v>
      </c>
      <c r="J2012" t="str">
        <f>_xlfn.XLOOKUP(Table6[[#This Row],[Product ID]],Product[Product ID],Product[Product Name],"ERROR",0)</f>
        <v>Manjimup Dried Apples</v>
      </c>
      <c r="K2012" t="str">
        <f>_xlfn.XLOOKUP(Table6[[#This Row],[Product Name]],Product[Product Name],Product[Category],"ERROR",0)</f>
        <v xml:space="preserve">Produce </v>
      </c>
      <c r="L2012" t="str">
        <f>_xlfn.XLOOKUP(Table6[[#This Row],[Order ID]],Table5[OrderID],Table5[ShipmentMode],"Error",0)</f>
        <v>DHL Express</v>
      </c>
    </row>
    <row r="2013" spans="2:12">
      <c r="B2013">
        <v>2012</v>
      </c>
      <c r="C2013">
        <v>11027</v>
      </c>
      <c r="D2013" t="s">
        <v>711</v>
      </c>
      <c r="E2013">
        <v>30</v>
      </c>
      <c r="F2013" t="s">
        <v>1525</v>
      </c>
      <c r="G2013" s="1">
        <f>DATE(LEFT(Table6[[#This Row],[Shipment Date]],4), MID(Table6[[#This Row],[Shipment Date]],5,2), RIGHT(Table6[[#This Row],[Shipment Date]],2))</f>
        <v>42845</v>
      </c>
      <c r="H2013" s="9">
        <f>_xlfn.XLOOKUP(Table6[[#This Row],[Order ID]],Table5[OrderID],Table5[OrderDate],"Error",0)</f>
        <v>42841</v>
      </c>
      <c r="I2013" s="6">
        <f>Table6[[#This Row],['[Formatted'] Shipment Dates]]-Table6[[#This Row],[Order Dates]]</f>
        <v>4</v>
      </c>
      <c r="J2013" t="str">
        <f>_xlfn.XLOOKUP(Table6[[#This Row],[Product ID]],Product[Product ID],Product[Product Name],"ERROR",0)</f>
        <v>Guaraná Fantástica</v>
      </c>
      <c r="K2013" t="str">
        <f>_xlfn.XLOOKUP(Table6[[#This Row],[Product Name]],Product[Product Name],Product[Category],"ERROR",0)</f>
        <v xml:space="preserve">Drinks </v>
      </c>
      <c r="L2013" t="str">
        <f>_xlfn.XLOOKUP(Table6[[#This Row],[Order ID]],Table5[OrderID],Table5[ShipmentMode],"Error",0)</f>
        <v>DHL Express</v>
      </c>
    </row>
    <row r="2014" spans="2:12">
      <c r="B2014">
        <v>2013</v>
      </c>
      <c r="C2014">
        <v>11027</v>
      </c>
      <c r="D2014" t="s">
        <v>813</v>
      </c>
      <c r="E2014">
        <v>21</v>
      </c>
      <c r="F2014" t="s">
        <v>1530</v>
      </c>
      <c r="G2014" s="1">
        <f>DATE(LEFT(Table6[[#This Row],[Shipment Date]],4), MID(Table6[[#This Row],[Shipment Date]],5,2), RIGHT(Table6[[#This Row],[Shipment Date]],2))</f>
        <v>42847</v>
      </c>
      <c r="H2014" s="9">
        <f>_xlfn.XLOOKUP(Table6[[#This Row],[Order ID]],Table5[OrderID],Table5[OrderDate],"Error",0)</f>
        <v>42841</v>
      </c>
      <c r="I2014" s="6">
        <f>Table6[[#This Row],['[Formatted'] Shipment Dates]]-Table6[[#This Row],[Order Dates]]</f>
        <v>6</v>
      </c>
      <c r="J2014" t="str">
        <f>_xlfn.XLOOKUP(Table6[[#This Row],[Product ID]],Product[Product ID],Product[Product Name],"ERROR",0)</f>
        <v>Tarte au sucre</v>
      </c>
      <c r="K2014" t="str">
        <f>_xlfn.XLOOKUP(Table6[[#This Row],[Product Name]],Product[Product Name],Product[Category],"ERROR",0)</f>
        <v>Desserts</v>
      </c>
      <c r="L2014" t="str">
        <f>_xlfn.XLOOKUP(Table6[[#This Row],[Order ID]],Table5[OrderID],Table5[ShipmentMode],"Error",0)</f>
        <v>DHL Express</v>
      </c>
    </row>
    <row r="2015" spans="2:12">
      <c r="B2015">
        <v>2014</v>
      </c>
      <c r="C2015">
        <v>11028</v>
      </c>
      <c r="D2015" t="s">
        <v>794</v>
      </c>
      <c r="E2015">
        <v>35</v>
      </c>
      <c r="F2015" t="s">
        <v>1530</v>
      </c>
      <c r="G2015" s="1">
        <f>DATE(LEFT(Table6[[#This Row],[Shipment Date]],4), MID(Table6[[#This Row],[Shipment Date]],5,2), RIGHT(Table6[[#This Row],[Shipment Date]],2))</f>
        <v>42847</v>
      </c>
      <c r="H2015" s="9">
        <f>_xlfn.XLOOKUP(Table6[[#This Row],[Order ID]],Table5[OrderID],Table5[OrderDate],"Error",0)</f>
        <v>42841</v>
      </c>
      <c r="I2015" s="6">
        <f>Table6[[#This Row],['[Formatted'] Shipment Dates]]-Table6[[#This Row],[Order Dates]]</f>
        <v>6</v>
      </c>
      <c r="J2015" t="str">
        <f>_xlfn.XLOOKUP(Table6[[#This Row],[Product ID]],Product[Product ID],Product[Product Name],"ERROR",0)</f>
        <v>Pâté chinois</v>
      </c>
      <c r="K2015" t="str">
        <f>_xlfn.XLOOKUP(Table6[[#This Row],[Product Name]],Product[Product Name],Product[Category],"ERROR",0)</f>
        <v>Meat/ Poultry</v>
      </c>
      <c r="L2015" t="str">
        <f>_xlfn.XLOOKUP(Table6[[#This Row],[Order ID]],Table5[OrderID],Table5[ShipmentMode],"Error",0)</f>
        <v>DHL Express</v>
      </c>
    </row>
    <row r="2016" spans="2:12">
      <c r="B2016">
        <v>2015</v>
      </c>
      <c r="C2016">
        <v>11028</v>
      </c>
      <c r="D2016" t="s">
        <v>804</v>
      </c>
      <c r="E2016">
        <v>24</v>
      </c>
      <c r="F2016" t="s">
        <v>1531</v>
      </c>
      <c r="G2016" s="1">
        <f>DATE(LEFT(Table6[[#This Row],[Shipment Date]],4), MID(Table6[[#This Row],[Shipment Date]],5,2), RIGHT(Table6[[#This Row],[Shipment Date]],2))</f>
        <v>42852</v>
      </c>
      <c r="H2016" s="9">
        <f>_xlfn.XLOOKUP(Table6[[#This Row],[Order ID]],Table5[OrderID],Table5[OrderDate],"Error",0)</f>
        <v>42841</v>
      </c>
      <c r="I2016" s="6">
        <f>Table6[[#This Row],['[Formatted'] Shipment Dates]]-Table6[[#This Row],[Order Dates]]</f>
        <v>11</v>
      </c>
      <c r="J2016" t="str">
        <f>_xlfn.XLOOKUP(Table6[[#This Row],[Product ID]],Product[Product ID],Product[Product Name],"ERROR",0)</f>
        <v>Raclette Courdavault</v>
      </c>
      <c r="K2016" t="str">
        <f>_xlfn.XLOOKUP(Table6[[#This Row],[Product Name]],Product[Product Name],Product[Category],"ERROR",0)</f>
        <v>Dairy Products</v>
      </c>
      <c r="L2016" t="str">
        <f>_xlfn.XLOOKUP(Table6[[#This Row],[Order ID]],Table5[OrderID],Table5[ShipmentMode],"Error",0)</f>
        <v>DHL Express</v>
      </c>
    </row>
    <row r="2017" spans="2:12">
      <c r="B2017">
        <v>2016</v>
      </c>
      <c r="C2017">
        <v>11029</v>
      </c>
      <c r="D2017" t="s">
        <v>796</v>
      </c>
      <c r="E2017">
        <v>20</v>
      </c>
      <c r="F2017" t="s">
        <v>1531</v>
      </c>
      <c r="G2017" s="1">
        <f>DATE(LEFT(Table6[[#This Row],[Shipment Date]],4), MID(Table6[[#This Row],[Shipment Date]],5,2), RIGHT(Table6[[#This Row],[Shipment Date]],2))</f>
        <v>42852</v>
      </c>
      <c r="H2017" s="9">
        <f>_xlfn.XLOOKUP(Table6[[#This Row],[Order ID]],Table5[OrderID],Table5[OrderDate],"Error",0)</f>
        <v>42841</v>
      </c>
      <c r="I2017" s="6">
        <f>Table6[[#This Row],['[Formatted'] Shipment Dates]]-Table6[[#This Row],[Order Dates]]</f>
        <v>11</v>
      </c>
      <c r="J2017" t="str">
        <f>_xlfn.XLOOKUP(Table6[[#This Row],[Product ID]],Product[Product ID],Product[Product Name],"ERROR",0)</f>
        <v>Gnocchi di nonna Alice</v>
      </c>
      <c r="K2017" t="str">
        <f>_xlfn.XLOOKUP(Table6[[#This Row],[Product Name]],Product[Product Name],Product[Category],"ERROR",0)</f>
        <v xml:space="preserve">Grains/ Cereals </v>
      </c>
      <c r="L2017" t="str">
        <f>_xlfn.XLOOKUP(Table6[[#This Row],[Order ID]],Table5[OrderID],Table5[ShipmentMode],"Error",0)</f>
        <v>DHL Express</v>
      </c>
    </row>
    <row r="2018" spans="2:12">
      <c r="B2018">
        <v>2017</v>
      </c>
      <c r="C2018">
        <v>11029</v>
      </c>
      <c r="D2018" t="s">
        <v>817</v>
      </c>
      <c r="E2018">
        <v>12</v>
      </c>
      <c r="F2018" t="s">
        <v>1531</v>
      </c>
      <c r="G2018" s="1">
        <f>DATE(LEFT(Table6[[#This Row],[Shipment Date]],4), MID(Table6[[#This Row],[Shipment Date]],5,2), RIGHT(Table6[[#This Row],[Shipment Date]],2))</f>
        <v>42852</v>
      </c>
      <c r="H2018" s="9">
        <f>_xlfn.XLOOKUP(Table6[[#This Row],[Order ID]],Table5[OrderID],Table5[OrderDate],"Error",0)</f>
        <v>42841</v>
      </c>
      <c r="I2018" s="6">
        <f>Table6[[#This Row],['[Formatted'] Shipment Dates]]-Table6[[#This Row],[Order Dates]]</f>
        <v>11</v>
      </c>
      <c r="J2018" t="str">
        <f>_xlfn.XLOOKUP(Table6[[#This Row],[Product ID]],Product[Product ID],Product[Product Name],"ERROR",0)</f>
        <v>Vegie-spread</v>
      </c>
      <c r="K2018" t="str">
        <f>_xlfn.XLOOKUP(Table6[[#This Row],[Product Name]],Product[Product Name],Product[Category],"ERROR",0)</f>
        <v>Condiments</v>
      </c>
      <c r="L2018" t="str">
        <f>_xlfn.XLOOKUP(Table6[[#This Row],[Order ID]],Table5[OrderID],Table5[ShipmentMode],"Error",0)</f>
        <v>DHL Express</v>
      </c>
    </row>
    <row r="2019" spans="2:12">
      <c r="B2019">
        <v>2018</v>
      </c>
      <c r="C2019">
        <v>11030</v>
      </c>
      <c r="D2019" t="s">
        <v>653</v>
      </c>
      <c r="E2019">
        <v>100</v>
      </c>
      <c r="F2019" t="s">
        <v>1531</v>
      </c>
      <c r="G2019" s="1">
        <f>DATE(LEFT(Table6[[#This Row],[Shipment Date]],4), MID(Table6[[#This Row],[Shipment Date]],5,2), RIGHT(Table6[[#This Row],[Shipment Date]],2))</f>
        <v>42852</v>
      </c>
      <c r="H2019" s="9">
        <f>_xlfn.XLOOKUP(Table6[[#This Row],[Order ID]],Table5[OrderID],Table5[OrderDate],"Error",0)</f>
        <v>42842</v>
      </c>
      <c r="I2019" s="6">
        <f>Table6[[#This Row],['[Formatted'] Shipment Dates]]-Table6[[#This Row],[Order Dates]]</f>
        <v>10</v>
      </c>
      <c r="J2019" t="str">
        <f>_xlfn.XLOOKUP(Table6[[#This Row],[Product ID]],Product[Product ID],Product[Product Name],"ERROR",0)</f>
        <v>Chang</v>
      </c>
      <c r="K2019" t="str">
        <f>_xlfn.XLOOKUP(Table6[[#This Row],[Product Name]],Product[Product Name],Product[Category],"ERROR",0)</f>
        <v xml:space="preserve">Drinks </v>
      </c>
      <c r="L2019" t="str">
        <f>_xlfn.XLOOKUP(Table6[[#This Row],[Order ID]],Table5[OrderID],Table5[ShipmentMode],"Error",0)</f>
        <v>DHL</v>
      </c>
    </row>
    <row r="2020" spans="2:12">
      <c r="B2020">
        <v>2019</v>
      </c>
      <c r="C2020">
        <v>11030</v>
      </c>
      <c r="D2020" t="s">
        <v>664</v>
      </c>
      <c r="E2020">
        <v>70</v>
      </c>
      <c r="F2020" t="s">
        <v>1531</v>
      </c>
      <c r="G2020" s="1">
        <f>DATE(LEFT(Table6[[#This Row],[Shipment Date]],4), MID(Table6[[#This Row],[Shipment Date]],5,2), RIGHT(Table6[[#This Row],[Shipment Date]],2))</f>
        <v>42852</v>
      </c>
      <c r="H2020" s="9">
        <f>_xlfn.XLOOKUP(Table6[[#This Row],[Order ID]],Table5[OrderID],Table5[OrderDate],"Error",0)</f>
        <v>42842</v>
      </c>
      <c r="I2020" s="6">
        <f>Table6[[#This Row],['[Formatted'] Shipment Dates]]-Table6[[#This Row],[Order Dates]]</f>
        <v>10</v>
      </c>
      <c r="J2020" t="str">
        <f>_xlfn.XLOOKUP(Table6[[#This Row],[Product ID]],Product[Product ID],Product[Product Name],"ERROR",0)</f>
        <v>Chef Anton's Gumbo Mix</v>
      </c>
      <c r="K2020" t="str">
        <f>_xlfn.XLOOKUP(Table6[[#This Row],[Product Name]],Product[Product Name],Product[Category],"ERROR",0)</f>
        <v>Condiments</v>
      </c>
      <c r="L2020" t="str">
        <f>_xlfn.XLOOKUP(Table6[[#This Row],[Order ID]],Table5[OrderID],Table5[ShipmentMode],"Error",0)</f>
        <v>DHL</v>
      </c>
    </row>
    <row r="2021" spans="2:12">
      <c r="B2021">
        <v>2020</v>
      </c>
      <c r="C2021">
        <v>11030</v>
      </c>
      <c r="D2021" t="s">
        <v>726</v>
      </c>
      <c r="E2021">
        <v>60</v>
      </c>
      <c r="F2021" t="s">
        <v>1531</v>
      </c>
      <c r="G2021" s="1">
        <f>DATE(LEFT(Table6[[#This Row],[Shipment Date]],4), MID(Table6[[#This Row],[Shipment Date]],5,2), RIGHT(Table6[[#This Row],[Shipment Date]],2))</f>
        <v>42852</v>
      </c>
      <c r="H2021" s="9">
        <f>_xlfn.XLOOKUP(Table6[[#This Row],[Order ID]],Table5[OrderID],Table5[OrderDate],"Error",0)</f>
        <v>42842</v>
      </c>
      <c r="I2021" s="6">
        <f>Table6[[#This Row],['[Formatted'] Shipment Dates]]-Table6[[#This Row],[Order Dates]]</f>
        <v>10</v>
      </c>
      <c r="J2021" t="str">
        <f>_xlfn.XLOOKUP(Table6[[#This Row],[Product ID]],Product[Product ID],Product[Product Name],"ERROR",0)</f>
        <v>Thüringer Rostbratwurst</v>
      </c>
      <c r="K2021" t="str">
        <f>_xlfn.XLOOKUP(Table6[[#This Row],[Product Name]],Product[Product Name],Product[Category],"ERROR",0)</f>
        <v>Meat/ Poultry</v>
      </c>
      <c r="L2021" t="str">
        <f>_xlfn.XLOOKUP(Table6[[#This Row],[Order ID]],Table5[OrderID],Table5[ShipmentMode],"Error",0)</f>
        <v>DHL</v>
      </c>
    </row>
    <row r="2022" spans="2:12">
      <c r="B2022">
        <v>2021</v>
      </c>
      <c r="C2022">
        <v>11030</v>
      </c>
      <c r="D2022" t="s">
        <v>804</v>
      </c>
      <c r="E2022">
        <v>100</v>
      </c>
      <c r="F2022" t="s">
        <v>1513</v>
      </c>
      <c r="G2022" s="1">
        <f>DATE(LEFT(Table6[[#This Row],[Shipment Date]],4), MID(Table6[[#This Row],[Shipment Date]],5,2), RIGHT(Table6[[#This Row],[Shipment Date]],2))</f>
        <v>42849</v>
      </c>
      <c r="H2022" s="9">
        <f>_xlfn.XLOOKUP(Table6[[#This Row],[Order ID]],Table5[OrderID],Table5[OrderDate],"Error",0)</f>
        <v>42842</v>
      </c>
      <c r="I2022" s="6">
        <f>Table6[[#This Row],['[Formatted'] Shipment Dates]]-Table6[[#This Row],[Order Dates]]</f>
        <v>7</v>
      </c>
      <c r="J2022" t="str">
        <f>_xlfn.XLOOKUP(Table6[[#This Row],[Product ID]],Product[Product ID],Product[Product Name],"ERROR",0)</f>
        <v>Raclette Courdavault</v>
      </c>
      <c r="K2022" t="str">
        <f>_xlfn.XLOOKUP(Table6[[#This Row],[Product Name]],Product[Product Name],Product[Category],"ERROR",0)</f>
        <v>Dairy Products</v>
      </c>
      <c r="L2022" t="str">
        <f>_xlfn.XLOOKUP(Table6[[#This Row],[Order ID]],Table5[OrderID],Table5[ShipmentMode],"Error",0)</f>
        <v>DHL</v>
      </c>
    </row>
    <row r="2023" spans="2:12">
      <c r="B2023">
        <v>2022</v>
      </c>
      <c r="C2023">
        <v>11031</v>
      </c>
      <c r="D2023" t="s">
        <v>648</v>
      </c>
      <c r="E2023">
        <v>45</v>
      </c>
      <c r="F2023" t="s">
        <v>1513</v>
      </c>
      <c r="G2023" s="1">
        <f>DATE(LEFT(Table6[[#This Row],[Shipment Date]],4), MID(Table6[[#This Row],[Shipment Date]],5,2), RIGHT(Table6[[#This Row],[Shipment Date]],2))</f>
        <v>42849</v>
      </c>
      <c r="H2023" s="9">
        <f>_xlfn.XLOOKUP(Table6[[#This Row],[Order ID]],Table5[OrderID],Table5[OrderDate],"Error",0)</f>
        <v>42842</v>
      </c>
      <c r="I2023" s="6">
        <f>Table6[[#This Row],['[Formatted'] Shipment Dates]]-Table6[[#This Row],[Order Dates]]</f>
        <v>7</v>
      </c>
      <c r="J2023" t="str">
        <f>_xlfn.XLOOKUP(Table6[[#This Row],[Product ID]],Product[Product ID],Product[Product Name],"ERROR",0)</f>
        <v>Chai</v>
      </c>
      <c r="K2023" t="str">
        <f>_xlfn.XLOOKUP(Table6[[#This Row],[Product Name]],Product[Product Name],Product[Category],"ERROR",0)</f>
        <v xml:space="preserve">Drinks </v>
      </c>
      <c r="L2023" t="str">
        <f>_xlfn.XLOOKUP(Table6[[#This Row],[Order ID]],Table5[OrderID],Table5[ShipmentMode],"Error",0)</f>
        <v>DHL</v>
      </c>
    </row>
    <row r="2024" spans="2:12">
      <c r="B2024">
        <v>2023</v>
      </c>
      <c r="C2024">
        <v>11031</v>
      </c>
      <c r="D2024" t="s">
        <v>684</v>
      </c>
      <c r="E2024">
        <v>80</v>
      </c>
      <c r="F2024" t="s">
        <v>1513</v>
      </c>
      <c r="G2024" s="1">
        <f>DATE(LEFT(Table6[[#This Row],[Shipment Date]],4), MID(Table6[[#This Row],[Shipment Date]],5,2), RIGHT(Table6[[#This Row],[Shipment Date]],2))</f>
        <v>42849</v>
      </c>
      <c r="H2024" s="9">
        <f>_xlfn.XLOOKUP(Table6[[#This Row],[Order ID]],Table5[OrderID],Table5[OrderDate],"Error",0)</f>
        <v>42842</v>
      </c>
      <c r="I2024" s="6">
        <f>Table6[[#This Row],['[Formatted'] Shipment Dates]]-Table6[[#This Row],[Order Dates]]</f>
        <v>7</v>
      </c>
      <c r="J2024" t="str">
        <f>_xlfn.XLOOKUP(Table6[[#This Row],[Product ID]],Product[Product ID],Product[Product Name],"ERROR",0)</f>
        <v>Konbu</v>
      </c>
      <c r="K2024" t="str">
        <f>_xlfn.XLOOKUP(Table6[[#This Row],[Product Name]],Product[Product Name],Product[Category],"ERROR",0)</f>
        <v>Seafood</v>
      </c>
      <c r="L2024" t="str">
        <f>_xlfn.XLOOKUP(Table6[[#This Row],[Order ID]],Table5[OrderID],Table5[ShipmentMode],"Error",0)</f>
        <v>DHL</v>
      </c>
    </row>
    <row r="2025" spans="2:12">
      <c r="B2025">
        <v>2024</v>
      </c>
      <c r="C2025">
        <v>11031</v>
      </c>
      <c r="D2025" t="s">
        <v>711</v>
      </c>
      <c r="E2025">
        <v>21</v>
      </c>
      <c r="F2025" t="s">
        <v>1513</v>
      </c>
      <c r="G2025" s="1">
        <f>DATE(LEFT(Table6[[#This Row],[Shipment Date]],4), MID(Table6[[#This Row],[Shipment Date]],5,2), RIGHT(Table6[[#This Row],[Shipment Date]],2))</f>
        <v>42849</v>
      </c>
      <c r="H2025" s="9">
        <f>_xlfn.XLOOKUP(Table6[[#This Row],[Order ID]],Table5[OrderID],Table5[OrderDate],"Error",0)</f>
        <v>42842</v>
      </c>
      <c r="I2025" s="6">
        <f>Table6[[#This Row],['[Formatted'] Shipment Dates]]-Table6[[#This Row],[Order Dates]]</f>
        <v>7</v>
      </c>
      <c r="J2025" t="str">
        <f>_xlfn.XLOOKUP(Table6[[#This Row],[Product ID]],Product[Product ID],Product[Product Name],"ERROR",0)</f>
        <v>Guaraná Fantástica</v>
      </c>
      <c r="K2025" t="str">
        <f>_xlfn.XLOOKUP(Table6[[#This Row],[Product Name]],Product[Product Name],Product[Category],"ERROR",0)</f>
        <v xml:space="preserve">Drinks </v>
      </c>
      <c r="L2025" t="str">
        <f>_xlfn.XLOOKUP(Table6[[#This Row],[Order ID]],Table5[OrderID],Table5[ShipmentMode],"Error",0)</f>
        <v>DHL</v>
      </c>
    </row>
    <row r="2026" spans="2:12">
      <c r="B2026">
        <v>2025</v>
      </c>
      <c r="C2026">
        <v>11031</v>
      </c>
      <c r="D2026" t="s">
        <v>819</v>
      </c>
      <c r="E2026">
        <v>20</v>
      </c>
      <c r="F2026" t="s">
        <v>1513</v>
      </c>
      <c r="G2026" s="1">
        <f>DATE(LEFT(Table6[[#This Row],[Shipment Date]],4), MID(Table6[[#This Row],[Shipment Date]],5,2), RIGHT(Table6[[#This Row],[Shipment Date]],2))</f>
        <v>42849</v>
      </c>
      <c r="H2026" s="9">
        <f>_xlfn.XLOOKUP(Table6[[#This Row],[Order ID]],Table5[OrderID],Table5[OrderDate],"Error",0)</f>
        <v>42842</v>
      </c>
      <c r="I2026" s="6">
        <f>Table6[[#This Row],['[Formatted'] Shipment Dates]]-Table6[[#This Row],[Order Dates]]</f>
        <v>7</v>
      </c>
      <c r="J2026" t="str">
        <f>_xlfn.XLOOKUP(Table6[[#This Row],[Product ID]],Product[Product ID],Product[Product Name],"ERROR",0)</f>
        <v>Wimmers gute Semmelknödel</v>
      </c>
      <c r="K2026" t="str">
        <f>_xlfn.XLOOKUP(Table6[[#This Row],[Product Name]],Product[Product Name],Product[Category],"ERROR",0)</f>
        <v xml:space="preserve">Grains/ Cereals </v>
      </c>
      <c r="L2026" t="str">
        <f>_xlfn.XLOOKUP(Table6[[#This Row],[Order ID]],Table5[OrderID],Table5[ShipmentMode],"Error",0)</f>
        <v>DHL</v>
      </c>
    </row>
    <row r="2027" spans="2:12">
      <c r="B2027">
        <v>2026</v>
      </c>
      <c r="C2027">
        <v>11031</v>
      </c>
      <c r="D2027" t="s">
        <v>835</v>
      </c>
      <c r="E2027">
        <v>16</v>
      </c>
      <c r="F2027" t="s">
        <v>1516</v>
      </c>
      <c r="G2027" s="1">
        <f>DATE(LEFT(Table6[[#This Row],[Shipment Date]],4), MID(Table6[[#This Row],[Shipment Date]],5,2), RIGHT(Table6[[#This Row],[Shipment Date]],2))</f>
        <v>42848</v>
      </c>
      <c r="H2027" s="9">
        <f>_xlfn.XLOOKUP(Table6[[#This Row],[Order ID]],Table5[OrderID],Table5[OrderDate],"Error",0)</f>
        <v>42842</v>
      </c>
      <c r="I2027" s="6">
        <f>Table6[[#This Row],['[Formatted'] Shipment Dates]]-Table6[[#This Row],[Order Dates]]</f>
        <v>6</v>
      </c>
      <c r="J2027" t="str">
        <f>_xlfn.XLOOKUP(Table6[[#This Row],[Product ID]],Product[Product ID],Product[Product Name],"ERROR",0)</f>
        <v>Flotemysost</v>
      </c>
      <c r="K2027" t="str">
        <f>_xlfn.XLOOKUP(Table6[[#This Row],[Product Name]],Product[Product Name],Product[Category],"ERROR",0)</f>
        <v>Dairy Products</v>
      </c>
      <c r="L2027" t="str">
        <f>_xlfn.XLOOKUP(Table6[[#This Row],[Order ID]],Table5[OrderID],Table5[ShipmentMode],"Error",0)</f>
        <v>DHL</v>
      </c>
    </row>
    <row r="2028" spans="2:12">
      <c r="B2028">
        <v>2027</v>
      </c>
      <c r="C2028">
        <v>11032</v>
      </c>
      <c r="D2028" t="s">
        <v>744</v>
      </c>
      <c r="E2028">
        <v>35</v>
      </c>
      <c r="F2028" t="s">
        <v>1516</v>
      </c>
      <c r="G2028" s="1">
        <f>DATE(LEFT(Table6[[#This Row],[Shipment Date]],4), MID(Table6[[#This Row],[Shipment Date]],5,2), RIGHT(Table6[[#This Row],[Shipment Date]],2))</f>
        <v>42848</v>
      </c>
      <c r="H2028" s="9">
        <f>_xlfn.XLOOKUP(Table6[[#This Row],[Order ID]],Table5[OrderID],Table5[OrderDate],"Error",0)</f>
        <v>42842</v>
      </c>
      <c r="I2028" s="6">
        <f>Table6[[#This Row],['[Formatted'] Shipment Dates]]-Table6[[#This Row],[Order Dates]]</f>
        <v>6</v>
      </c>
      <c r="J2028" t="str">
        <f>_xlfn.XLOOKUP(Table6[[#This Row],[Product ID]],Product[Product ID],Product[Product Name],"ERROR",0)</f>
        <v>Inlagd Sill</v>
      </c>
      <c r="K2028" t="str">
        <f>_xlfn.XLOOKUP(Table6[[#This Row],[Product Name]],Product[Product Name],Product[Category],"ERROR",0)</f>
        <v>Seafood</v>
      </c>
      <c r="L2028" t="str">
        <f>_xlfn.XLOOKUP(Table6[[#This Row],[Order ID]],Table5[OrderID],Table5[ShipmentMode],"Error",0)</f>
        <v>UPS</v>
      </c>
    </row>
    <row r="2029" spans="2:12">
      <c r="B2029">
        <v>2028</v>
      </c>
      <c r="C2029">
        <v>11032</v>
      </c>
      <c r="D2029" t="s">
        <v>749</v>
      </c>
      <c r="E2029">
        <v>25</v>
      </c>
      <c r="F2029" t="s">
        <v>1516</v>
      </c>
      <c r="G2029" s="1">
        <f>DATE(LEFT(Table6[[#This Row],[Shipment Date]],4), MID(Table6[[#This Row],[Shipment Date]],5,2), RIGHT(Table6[[#This Row],[Shipment Date]],2))</f>
        <v>42848</v>
      </c>
      <c r="H2029" s="9">
        <f>_xlfn.XLOOKUP(Table6[[#This Row],[Order ID]],Table5[OrderID],Table5[OrderDate],"Error",0)</f>
        <v>42842</v>
      </c>
      <c r="I2029" s="6">
        <f>Table6[[#This Row],['[Formatted'] Shipment Dates]]-Table6[[#This Row],[Order Dates]]</f>
        <v>6</v>
      </c>
      <c r="J2029" t="str">
        <f>_xlfn.XLOOKUP(Table6[[#This Row],[Product ID]],Product[Product ID],Product[Product Name],"ERROR",0)</f>
        <v>Côte de Blaye</v>
      </c>
      <c r="K2029" t="str">
        <f>_xlfn.XLOOKUP(Table6[[#This Row],[Product Name]],Product[Product Name],Product[Category],"ERROR",0)</f>
        <v xml:space="preserve">Drinks </v>
      </c>
      <c r="L2029" t="str">
        <f>_xlfn.XLOOKUP(Table6[[#This Row],[Order ID]],Table5[OrderID],Table5[ShipmentMode],"Error",0)</f>
        <v>UPS</v>
      </c>
    </row>
    <row r="2030" spans="2:12">
      <c r="B2030">
        <v>2029</v>
      </c>
      <c r="C2030">
        <v>11032</v>
      </c>
      <c r="D2030" t="s">
        <v>804</v>
      </c>
      <c r="E2030">
        <v>30</v>
      </c>
      <c r="F2030" t="s">
        <v>1516</v>
      </c>
      <c r="G2030" s="1">
        <f>DATE(LEFT(Table6[[#This Row],[Shipment Date]],4), MID(Table6[[#This Row],[Shipment Date]],5,2), RIGHT(Table6[[#This Row],[Shipment Date]],2))</f>
        <v>42848</v>
      </c>
      <c r="H2030" s="9">
        <f>_xlfn.XLOOKUP(Table6[[#This Row],[Order ID]],Table5[OrderID],Table5[OrderDate],"Error",0)</f>
        <v>42842</v>
      </c>
      <c r="I2030" s="6">
        <f>Table6[[#This Row],['[Formatted'] Shipment Dates]]-Table6[[#This Row],[Order Dates]]</f>
        <v>6</v>
      </c>
      <c r="J2030" t="str">
        <f>_xlfn.XLOOKUP(Table6[[#This Row],[Product ID]],Product[Product ID],Product[Product Name],"ERROR",0)</f>
        <v>Raclette Courdavault</v>
      </c>
      <c r="K2030" t="str">
        <f>_xlfn.XLOOKUP(Table6[[#This Row],[Product Name]],Product[Product Name],Product[Category],"ERROR",0)</f>
        <v>Dairy Products</v>
      </c>
      <c r="L2030" t="str">
        <f>_xlfn.XLOOKUP(Table6[[#This Row],[Order ID]],Table5[OrderID],Table5[ShipmentMode],"Error",0)</f>
        <v>UPS</v>
      </c>
    </row>
    <row r="2031" spans="2:12">
      <c r="B2031">
        <v>2030</v>
      </c>
      <c r="C2031">
        <v>11033</v>
      </c>
      <c r="D2031" t="s">
        <v>789</v>
      </c>
      <c r="E2031">
        <v>70</v>
      </c>
      <c r="F2031" t="s">
        <v>1516</v>
      </c>
      <c r="G2031" s="1">
        <f>DATE(LEFT(Table6[[#This Row],[Shipment Date]],4), MID(Table6[[#This Row],[Shipment Date]],5,2), RIGHT(Table6[[#This Row],[Shipment Date]],2))</f>
        <v>42848</v>
      </c>
      <c r="H2031" s="9">
        <f>_xlfn.XLOOKUP(Table6[[#This Row],[Order ID]],Table5[OrderID],Table5[OrderDate],"Error",0)</f>
        <v>42842</v>
      </c>
      <c r="I2031" s="6">
        <f>Table6[[#This Row],['[Formatted'] Shipment Dates]]-Table6[[#This Row],[Order Dates]]</f>
        <v>6</v>
      </c>
      <c r="J2031" t="str">
        <f>_xlfn.XLOOKUP(Table6[[#This Row],[Product ID]],Product[Product ID],Product[Product Name],"ERROR",0)</f>
        <v>Perth Pasties</v>
      </c>
      <c r="K2031" t="str">
        <f>_xlfn.XLOOKUP(Table6[[#This Row],[Product Name]],Product[Product Name],Product[Category],"ERROR",0)</f>
        <v>Meat/ Poultry</v>
      </c>
      <c r="L2031" t="str">
        <f>_xlfn.XLOOKUP(Table6[[#This Row],[Order ID]],Table5[OrderID],Table5[ShipmentMode],"Error",0)</f>
        <v>UPS</v>
      </c>
    </row>
    <row r="2032" spans="2:12">
      <c r="B2032">
        <v>2031</v>
      </c>
      <c r="C2032">
        <v>11033</v>
      </c>
      <c r="D2032" t="s">
        <v>831</v>
      </c>
      <c r="E2032">
        <v>36</v>
      </c>
      <c r="F2032" t="s">
        <v>1531</v>
      </c>
      <c r="G2032" s="1">
        <f>DATE(LEFT(Table6[[#This Row],[Shipment Date]],4), MID(Table6[[#This Row],[Shipment Date]],5,2), RIGHT(Table6[[#This Row],[Shipment Date]],2))</f>
        <v>42852</v>
      </c>
      <c r="H2032" s="9">
        <f>_xlfn.XLOOKUP(Table6[[#This Row],[Order ID]],Table5[OrderID],Table5[OrderDate],"Error",0)</f>
        <v>42842</v>
      </c>
      <c r="I2032" s="6">
        <f>Table6[[#This Row],['[Formatted'] Shipment Dates]]-Table6[[#This Row],[Order Dates]]</f>
        <v>10</v>
      </c>
      <c r="J2032" t="str">
        <f>_xlfn.XLOOKUP(Table6[[#This Row],[Product ID]],Product[Product ID],Product[Product Name],"ERROR",0)</f>
        <v>Gudbrandsdalsost</v>
      </c>
      <c r="K2032" t="str">
        <f>_xlfn.XLOOKUP(Table6[[#This Row],[Product Name]],Product[Product Name],Product[Category],"ERROR",0)</f>
        <v>Dairy Products</v>
      </c>
      <c r="L2032" t="str">
        <f>_xlfn.XLOOKUP(Table6[[#This Row],[Order ID]],Table5[OrderID],Table5[ShipmentMode],"Error",0)</f>
        <v>UPS</v>
      </c>
    </row>
    <row r="2033" spans="2:12">
      <c r="B2033">
        <v>2032</v>
      </c>
      <c r="C2033">
        <v>11034</v>
      </c>
      <c r="D2033" t="s">
        <v>703</v>
      </c>
      <c r="E2033">
        <v>15</v>
      </c>
      <c r="F2033" t="s">
        <v>1531</v>
      </c>
      <c r="G2033" s="1">
        <f>DATE(LEFT(Table6[[#This Row],[Shipment Date]],4), MID(Table6[[#This Row],[Shipment Date]],5,2), RIGHT(Table6[[#This Row],[Shipment Date]],2))</f>
        <v>42852</v>
      </c>
      <c r="H2033" s="9">
        <f>_xlfn.XLOOKUP(Table6[[#This Row],[Order ID]],Table5[OrderID],Table5[OrderDate],"Error",0)</f>
        <v>42845</v>
      </c>
      <c r="I2033" s="6">
        <f>Table6[[#This Row],['[Formatted'] Shipment Dates]]-Table6[[#This Row],[Order Dates]]</f>
        <v>7</v>
      </c>
      <c r="J2033" t="str">
        <f>_xlfn.XLOOKUP(Table6[[#This Row],[Product ID]],Product[Product ID],Product[Product Name],"ERROR",0)</f>
        <v>Sir Rodney's Scones</v>
      </c>
      <c r="K2033" t="str">
        <f>_xlfn.XLOOKUP(Table6[[#This Row],[Product Name]],Product[Product Name],Product[Category],"ERROR",0)</f>
        <v>Desserts</v>
      </c>
      <c r="L2033" t="str">
        <f>_xlfn.XLOOKUP(Table6[[#This Row],[Order ID]],Table5[OrderID],Table5[ShipmentMode],"Error",0)</f>
        <v>DHL Express</v>
      </c>
    </row>
    <row r="2034" spans="2:12">
      <c r="B2034">
        <v>2033</v>
      </c>
      <c r="C2034">
        <v>11034</v>
      </c>
      <c r="D2034" t="s">
        <v>765</v>
      </c>
      <c r="E2034">
        <v>12</v>
      </c>
      <c r="F2034" t="s">
        <v>1531</v>
      </c>
      <c r="G2034" s="1">
        <f>DATE(LEFT(Table6[[#This Row],[Shipment Date]],4), MID(Table6[[#This Row],[Shipment Date]],5,2), RIGHT(Table6[[#This Row],[Shipment Date]],2))</f>
        <v>42852</v>
      </c>
      <c r="H2034" s="9">
        <f>_xlfn.XLOOKUP(Table6[[#This Row],[Order ID]],Table5[OrderID],Table5[OrderDate],"Error",0)</f>
        <v>42845</v>
      </c>
      <c r="I2034" s="6">
        <f>Table6[[#This Row],['[Formatted'] Shipment Dates]]-Table6[[#This Row],[Order Dates]]</f>
        <v>7</v>
      </c>
      <c r="J2034" t="str">
        <f>_xlfn.XLOOKUP(Table6[[#This Row],[Product ID]],Product[Product ID],Product[Product Name],"ERROR",0)</f>
        <v>Gula Malacca</v>
      </c>
      <c r="K2034" t="str">
        <f>_xlfn.XLOOKUP(Table6[[#This Row],[Product Name]],Product[Product Name],Product[Category],"ERROR",0)</f>
        <v>Condiments</v>
      </c>
      <c r="L2034" t="str">
        <f>_xlfn.XLOOKUP(Table6[[#This Row],[Order ID]],Table5[OrderID],Table5[ShipmentMode],"Error",0)</f>
        <v>DHL Express</v>
      </c>
    </row>
    <row r="2035" spans="2:12">
      <c r="B2035">
        <v>2034</v>
      </c>
      <c r="C2035">
        <v>11034</v>
      </c>
      <c r="D2035" t="s">
        <v>810</v>
      </c>
      <c r="E2035">
        <v>6</v>
      </c>
      <c r="F2035" t="s">
        <v>1513</v>
      </c>
      <c r="G2035" s="1">
        <f>DATE(LEFT(Table6[[#This Row],[Shipment Date]],4), MID(Table6[[#This Row],[Shipment Date]],5,2), RIGHT(Table6[[#This Row],[Shipment Date]],2))</f>
        <v>42849</v>
      </c>
      <c r="H2035" s="9">
        <f>_xlfn.XLOOKUP(Table6[[#This Row],[Order ID]],Table5[OrderID],Table5[OrderDate],"Error",0)</f>
        <v>42845</v>
      </c>
      <c r="I2035" s="6">
        <f>Table6[[#This Row],['[Formatted'] Shipment Dates]]-Table6[[#This Row],[Order Dates]]</f>
        <v>4</v>
      </c>
      <c r="J2035" t="str">
        <f>_xlfn.XLOOKUP(Table6[[#This Row],[Product ID]],Product[Product ID],Product[Product Name],"ERROR",0)</f>
        <v>Sirop d'érable</v>
      </c>
      <c r="K2035" t="str">
        <f>_xlfn.XLOOKUP(Table6[[#This Row],[Product Name]],Product[Product Name],Product[Category],"ERROR",0)</f>
        <v>Condiments</v>
      </c>
      <c r="L2035" t="str">
        <f>_xlfn.XLOOKUP(Table6[[#This Row],[Order ID]],Table5[OrderID],Table5[ShipmentMode],"Error",0)</f>
        <v>DHL Express</v>
      </c>
    </row>
    <row r="2036" spans="2:12">
      <c r="B2036">
        <v>2035</v>
      </c>
      <c r="C2036">
        <v>11035</v>
      </c>
      <c r="D2036" t="s">
        <v>648</v>
      </c>
      <c r="E2036">
        <v>10</v>
      </c>
      <c r="F2036" t="s">
        <v>1513</v>
      </c>
      <c r="G2036" s="1">
        <f>DATE(LEFT(Table6[[#This Row],[Shipment Date]],4), MID(Table6[[#This Row],[Shipment Date]],5,2), RIGHT(Table6[[#This Row],[Shipment Date]],2))</f>
        <v>42849</v>
      </c>
      <c r="H2036" s="9">
        <f>_xlfn.XLOOKUP(Table6[[#This Row],[Order ID]],Table5[OrderID],Table5[OrderDate],"Error",0)</f>
        <v>42845</v>
      </c>
      <c r="I2036" s="6">
        <f>Table6[[#This Row],['[Formatted'] Shipment Dates]]-Table6[[#This Row],[Order Dates]]</f>
        <v>4</v>
      </c>
      <c r="J2036" t="str">
        <f>_xlfn.XLOOKUP(Table6[[#This Row],[Product ID]],Product[Product ID],Product[Product Name],"ERROR",0)</f>
        <v>Chai</v>
      </c>
      <c r="K2036" t="str">
        <f>_xlfn.XLOOKUP(Table6[[#This Row],[Product Name]],Product[Product Name],Product[Category],"ERROR",0)</f>
        <v xml:space="preserve">Drinks </v>
      </c>
      <c r="L2036" t="str">
        <f>_xlfn.XLOOKUP(Table6[[#This Row],[Order ID]],Table5[OrderID],Table5[ShipmentMode],"Error",0)</f>
        <v>DHL</v>
      </c>
    </row>
    <row r="2037" spans="2:12">
      <c r="B2037">
        <v>2036</v>
      </c>
      <c r="C2037">
        <v>11035</v>
      </c>
      <c r="D2037" t="s">
        <v>742</v>
      </c>
      <c r="E2037">
        <v>60</v>
      </c>
      <c r="F2037" t="s">
        <v>1513</v>
      </c>
      <c r="G2037" s="1">
        <f>DATE(LEFT(Table6[[#This Row],[Shipment Date]],4), MID(Table6[[#This Row],[Shipment Date]],5,2), RIGHT(Table6[[#This Row],[Shipment Date]],2))</f>
        <v>42849</v>
      </c>
      <c r="H2037" s="9">
        <f>_xlfn.XLOOKUP(Table6[[#This Row],[Order ID]],Table5[OrderID],Table5[OrderDate],"Error",0)</f>
        <v>42845</v>
      </c>
      <c r="I2037" s="6">
        <f>Table6[[#This Row],['[Formatted'] Shipment Dates]]-Table6[[#This Row],[Order Dates]]</f>
        <v>4</v>
      </c>
      <c r="J2037" t="str">
        <f>_xlfn.XLOOKUP(Table6[[#This Row],[Product ID]],Product[Product ID],Product[Product Name],"ERROR",0)</f>
        <v>Steeleye Stout</v>
      </c>
      <c r="K2037" t="str">
        <f>_xlfn.XLOOKUP(Table6[[#This Row],[Product Name]],Product[Product Name],Product[Category],"ERROR",0)</f>
        <v xml:space="preserve">Drinks </v>
      </c>
      <c r="L2037" t="str">
        <f>_xlfn.XLOOKUP(Table6[[#This Row],[Order ID]],Table5[OrderID],Table5[ShipmentMode],"Error",0)</f>
        <v>DHL</v>
      </c>
    </row>
    <row r="2038" spans="2:12">
      <c r="B2038">
        <v>2037</v>
      </c>
      <c r="C2038">
        <v>11035</v>
      </c>
      <c r="D2038" t="s">
        <v>759</v>
      </c>
      <c r="E2038">
        <v>30</v>
      </c>
      <c r="F2038" t="s">
        <v>1513</v>
      </c>
      <c r="G2038" s="1">
        <f>DATE(LEFT(Table6[[#This Row],[Shipment Date]],4), MID(Table6[[#This Row],[Shipment Date]],5,2), RIGHT(Table6[[#This Row],[Shipment Date]],2))</f>
        <v>42849</v>
      </c>
      <c r="H2038" s="9">
        <f>_xlfn.XLOOKUP(Table6[[#This Row],[Order ID]],Table5[OrderID],Table5[OrderDate],"Error",0)</f>
        <v>42845</v>
      </c>
      <c r="I2038" s="6">
        <f>Table6[[#This Row],['[Formatted'] Shipment Dates]]-Table6[[#This Row],[Order Dates]]</f>
        <v>4</v>
      </c>
      <c r="J2038" t="str">
        <f>_xlfn.XLOOKUP(Table6[[#This Row],[Product ID]],Product[Product ID],Product[Product Name],"ERROR",0)</f>
        <v>Singaporean Hokkien Fried Mee</v>
      </c>
      <c r="K2038" t="str">
        <f>_xlfn.XLOOKUP(Table6[[#This Row],[Product Name]],Product[Product Name],Product[Category],"ERROR",0)</f>
        <v xml:space="preserve">Grains/ Cereals </v>
      </c>
      <c r="L2038" t="str">
        <f>_xlfn.XLOOKUP(Table6[[#This Row],[Order ID]],Table5[OrderID],Table5[ShipmentMode],"Error",0)</f>
        <v>DHL</v>
      </c>
    </row>
    <row r="2039" spans="2:12">
      <c r="B2039">
        <v>2038</v>
      </c>
      <c r="C2039">
        <v>11035</v>
      </c>
      <c r="D2039" t="s">
        <v>791</v>
      </c>
      <c r="E2039">
        <v>10</v>
      </c>
      <c r="F2039" t="s">
        <v>1530</v>
      </c>
      <c r="G2039" s="1">
        <f>DATE(LEFT(Table6[[#This Row],[Shipment Date]],4), MID(Table6[[#This Row],[Shipment Date]],5,2), RIGHT(Table6[[#This Row],[Shipment Date]],2))</f>
        <v>42847</v>
      </c>
      <c r="H2039" s="9">
        <f>_xlfn.XLOOKUP(Table6[[#This Row],[Order ID]],Table5[OrderID],Table5[OrderDate],"Error",0)</f>
        <v>42845</v>
      </c>
      <c r="I2039" s="6">
        <f>Table6[[#This Row],['[Formatted'] Shipment Dates]]-Table6[[#This Row],[Order Dates]]</f>
        <v>2</v>
      </c>
      <c r="J2039" t="str">
        <f>_xlfn.XLOOKUP(Table6[[#This Row],[Product ID]],Product[Product ID],Product[Product Name],"ERROR",0)</f>
        <v>Tourtière</v>
      </c>
      <c r="K2039" t="str">
        <f>_xlfn.XLOOKUP(Table6[[#This Row],[Product Name]],Product[Product Name],Product[Category],"ERROR",0)</f>
        <v>Meat/ Poultry</v>
      </c>
      <c r="L2039" t="str">
        <f>_xlfn.XLOOKUP(Table6[[#This Row],[Order ID]],Table5[OrderID],Table5[ShipmentMode],"Error",0)</f>
        <v>DHL</v>
      </c>
    </row>
    <row r="2040" spans="2:12">
      <c r="B2040">
        <v>2039</v>
      </c>
      <c r="C2040">
        <v>11036</v>
      </c>
      <c r="D2040" t="s">
        <v>684</v>
      </c>
      <c r="E2040">
        <v>7</v>
      </c>
      <c r="F2040" t="s">
        <v>1530</v>
      </c>
      <c r="G2040" s="1">
        <f>DATE(LEFT(Table6[[#This Row],[Shipment Date]],4), MID(Table6[[#This Row],[Shipment Date]],5,2), RIGHT(Table6[[#This Row],[Shipment Date]],2))</f>
        <v>42847</v>
      </c>
      <c r="H2040" s="9">
        <f>_xlfn.XLOOKUP(Table6[[#This Row],[Order ID]],Table5[OrderID],Table5[OrderDate],"Error",0)</f>
        <v>42845</v>
      </c>
      <c r="I2040" s="6">
        <f>Table6[[#This Row],['[Formatted'] Shipment Dates]]-Table6[[#This Row],[Order Dates]]</f>
        <v>2</v>
      </c>
      <c r="J2040" t="str">
        <f>_xlfn.XLOOKUP(Table6[[#This Row],[Product ID]],Product[Product ID],Product[Product Name],"ERROR",0)</f>
        <v>Konbu</v>
      </c>
      <c r="K2040" t="str">
        <f>_xlfn.XLOOKUP(Table6[[#This Row],[Product Name]],Product[Product Name],Product[Category],"ERROR",0)</f>
        <v>Seafood</v>
      </c>
      <c r="L2040" t="str">
        <f>_xlfn.XLOOKUP(Table6[[#This Row],[Order ID]],Table5[OrderID],Table5[ShipmentMode],"Error",0)</f>
        <v>UPS</v>
      </c>
    </row>
    <row r="2041" spans="2:12">
      <c r="B2041">
        <v>2040</v>
      </c>
      <c r="C2041">
        <v>11036</v>
      </c>
      <c r="D2041" t="s">
        <v>804</v>
      </c>
      <c r="E2041">
        <v>30</v>
      </c>
      <c r="F2041" t="s">
        <v>1531</v>
      </c>
      <c r="G2041" s="1">
        <f>DATE(LEFT(Table6[[#This Row],[Shipment Date]],4), MID(Table6[[#This Row],[Shipment Date]],5,2), RIGHT(Table6[[#This Row],[Shipment Date]],2))</f>
        <v>42852</v>
      </c>
      <c r="H2041" s="9">
        <f>_xlfn.XLOOKUP(Table6[[#This Row],[Order ID]],Table5[OrderID],Table5[OrderDate],"Error",0)</f>
        <v>42845</v>
      </c>
      <c r="I2041" s="6">
        <f>Table6[[#This Row],['[Formatted'] Shipment Dates]]-Table6[[#This Row],[Order Dates]]</f>
        <v>7</v>
      </c>
      <c r="J2041" t="str">
        <f>_xlfn.XLOOKUP(Table6[[#This Row],[Product ID]],Product[Product ID],Product[Product Name],"ERROR",0)</f>
        <v>Raclette Courdavault</v>
      </c>
      <c r="K2041" t="str">
        <f>_xlfn.XLOOKUP(Table6[[#This Row],[Product Name]],Product[Product Name],Product[Category],"ERROR",0)</f>
        <v>Dairy Products</v>
      </c>
      <c r="L2041" t="str">
        <f>_xlfn.XLOOKUP(Table6[[#This Row],[Order ID]],Table5[OrderID],Table5[ShipmentMode],"Error",0)</f>
        <v>UPS</v>
      </c>
    </row>
    <row r="2042" spans="2:12">
      <c r="B2042">
        <v>2041</v>
      </c>
      <c r="C2042">
        <v>11037</v>
      </c>
      <c r="D2042" t="s">
        <v>833</v>
      </c>
      <c r="E2042">
        <v>4</v>
      </c>
      <c r="F2042" t="s">
        <v>1532</v>
      </c>
      <c r="G2042" s="1">
        <f>DATE(LEFT(Table6[[#This Row],[Shipment Date]],4), MID(Table6[[#This Row],[Shipment Date]],5,2), RIGHT(Table6[[#This Row],[Shipment Date]],2))</f>
        <v>42855</v>
      </c>
      <c r="H2042" s="9">
        <f>_xlfn.XLOOKUP(Table6[[#This Row],[Order ID]],Table5[OrderID],Table5[OrderDate],"Error",0)</f>
        <v>42846</v>
      </c>
      <c r="I2042" s="6">
        <f>Table6[[#This Row],['[Formatted'] Shipment Dates]]-Table6[[#This Row],[Order Dates]]</f>
        <v>9</v>
      </c>
      <c r="J2042" t="str">
        <f>_xlfn.XLOOKUP(Table6[[#This Row],[Product ID]],Product[Product ID],Product[Product Name],"ERROR",0)</f>
        <v>Outback Lager</v>
      </c>
      <c r="K2042" t="str">
        <f>_xlfn.XLOOKUP(Table6[[#This Row],[Product Name]],Product[Product Name],Product[Category],"ERROR",0)</f>
        <v xml:space="preserve">Drinks </v>
      </c>
      <c r="L2042" t="str">
        <f>_xlfn.XLOOKUP(Table6[[#This Row],[Order ID]],Table5[OrderID],Table5[ShipmentMode],"Error",0)</f>
        <v>DHL Express</v>
      </c>
    </row>
    <row r="2043" spans="2:12">
      <c r="B2043">
        <v>2042</v>
      </c>
      <c r="C2043">
        <v>11038</v>
      </c>
      <c r="D2043" t="s">
        <v>754</v>
      </c>
      <c r="E2043">
        <v>5</v>
      </c>
      <c r="F2043" t="s">
        <v>1532</v>
      </c>
      <c r="G2043" s="1">
        <f>DATE(LEFT(Table6[[#This Row],[Shipment Date]],4), MID(Table6[[#This Row],[Shipment Date]],5,2), RIGHT(Table6[[#This Row],[Shipment Date]],2))</f>
        <v>42855</v>
      </c>
      <c r="H2043" s="9">
        <f>_xlfn.XLOOKUP(Table6[[#This Row],[Order ID]],Table5[OrderID],Table5[OrderDate],"Error",0)</f>
        <v>42846</v>
      </c>
      <c r="I2043" s="6">
        <f>Table6[[#This Row],['[Formatted'] Shipment Dates]]-Table6[[#This Row],[Order Dates]]</f>
        <v>9</v>
      </c>
      <c r="J2043" t="str">
        <f>_xlfn.XLOOKUP(Table6[[#This Row],[Product ID]],Product[Product ID],Product[Product Name],"ERROR",0)</f>
        <v>Boston Crab Meat</v>
      </c>
      <c r="K2043" t="str">
        <f>_xlfn.XLOOKUP(Table6[[#This Row],[Product Name]],Product[Product Name],Product[Category],"ERROR",0)</f>
        <v>Seafood</v>
      </c>
      <c r="L2043" t="str">
        <f>_xlfn.XLOOKUP(Table6[[#This Row],[Order ID]],Table5[OrderID],Table5[ShipmentMode],"Error",0)</f>
        <v>DHL</v>
      </c>
    </row>
    <row r="2044" spans="2:12">
      <c r="B2044">
        <v>2043</v>
      </c>
      <c r="C2044">
        <v>11038</v>
      </c>
      <c r="D2044" t="s">
        <v>787</v>
      </c>
      <c r="E2044">
        <v>2</v>
      </c>
      <c r="F2044" t="s">
        <v>1532</v>
      </c>
      <c r="G2044" s="1">
        <f>DATE(LEFT(Table6[[#This Row],[Shipment Date]],4), MID(Table6[[#This Row],[Shipment Date]],5,2), RIGHT(Table6[[#This Row],[Shipment Date]],2))</f>
        <v>42855</v>
      </c>
      <c r="H2044" s="9">
        <f>_xlfn.XLOOKUP(Table6[[#This Row],[Order ID]],Table5[OrderID],Table5[OrderDate],"Error",0)</f>
        <v>42846</v>
      </c>
      <c r="I2044" s="6">
        <f>Table6[[#This Row],['[Formatted'] Shipment Dates]]-Table6[[#This Row],[Order Dates]]</f>
        <v>9</v>
      </c>
      <c r="J2044" t="str">
        <f>_xlfn.XLOOKUP(Table6[[#This Row],[Product ID]],Product[Product ID],Product[Product Name],"ERROR",0)</f>
        <v>Filo Mix</v>
      </c>
      <c r="K2044" t="str">
        <f>_xlfn.XLOOKUP(Table6[[#This Row],[Product Name]],Product[Product Name],Product[Category],"ERROR",0)</f>
        <v xml:space="preserve">Grains/ Cereals </v>
      </c>
      <c r="L2044" t="str">
        <f>_xlfn.XLOOKUP(Table6[[#This Row],[Order ID]],Table5[OrderID],Table5[ShipmentMode],"Error",0)</f>
        <v>DHL</v>
      </c>
    </row>
    <row r="2045" spans="2:12">
      <c r="B2045">
        <v>2044</v>
      </c>
      <c r="C2045">
        <v>11038</v>
      </c>
      <c r="D2045" t="s">
        <v>835</v>
      </c>
      <c r="E2045">
        <v>30</v>
      </c>
      <c r="F2045" t="s">
        <v>1516</v>
      </c>
      <c r="G2045" s="1">
        <f>DATE(LEFT(Table6[[#This Row],[Shipment Date]],4), MID(Table6[[#This Row],[Shipment Date]],5,2), RIGHT(Table6[[#This Row],[Shipment Date]],2))</f>
        <v>42848</v>
      </c>
      <c r="H2045" s="9">
        <f>_xlfn.XLOOKUP(Table6[[#This Row],[Order ID]],Table5[OrderID],Table5[OrderDate],"Error",0)</f>
        <v>42846</v>
      </c>
      <c r="I2045" s="6">
        <f>Table6[[#This Row],['[Formatted'] Shipment Dates]]-Table6[[#This Row],[Order Dates]]</f>
        <v>2</v>
      </c>
      <c r="J2045" t="str">
        <f>_xlfn.XLOOKUP(Table6[[#This Row],[Product ID]],Product[Product ID],Product[Product Name],"ERROR",0)</f>
        <v>Flotemysost</v>
      </c>
      <c r="K2045" t="str">
        <f>_xlfn.XLOOKUP(Table6[[#This Row],[Product Name]],Product[Product Name],Product[Category],"ERROR",0)</f>
        <v>Dairy Products</v>
      </c>
      <c r="L2045" t="str">
        <f>_xlfn.XLOOKUP(Table6[[#This Row],[Order ID]],Table5[OrderID],Table5[ShipmentMode],"Error",0)</f>
        <v>DHL</v>
      </c>
    </row>
    <row r="2046" spans="2:12">
      <c r="B2046">
        <v>2045</v>
      </c>
      <c r="C2046">
        <v>11039</v>
      </c>
      <c r="D2046" t="s">
        <v>723</v>
      </c>
      <c r="E2046">
        <v>20</v>
      </c>
      <c r="F2046" t="s">
        <v>1513</v>
      </c>
      <c r="G2046" s="1">
        <f>DATE(LEFT(Table6[[#This Row],[Shipment Date]],4), MID(Table6[[#This Row],[Shipment Date]],5,2), RIGHT(Table6[[#This Row],[Shipment Date]],2))</f>
        <v>42849</v>
      </c>
      <c r="H2046" s="9">
        <f>_xlfn.XLOOKUP(Table6[[#This Row],[Order ID]],Table5[OrderID],Table5[OrderDate],"Error",0)</f>
        <v>42846</v>
      </c>
      <c r="I2046" s="6">
        <f>Table6[[#This Row],['[Formatted'] Shipment Dates]]-Table6[[#This Row],[Order Dates]]</f>
        <v>3</v>
      </c>
      <c r="J2046" t="str">
        <f>_xlfn.XLOOKUP(Table6[[#This Row],[Product ID]],Product[Product ID],Product[Product Name],"ERROR",0)</f>
        <v>Rössle Sauerkraut</v>
      </c>
      <c r="K2046" t="str">
        <f>_xlfn.XLOOKUP(Table6[[#This Row],[Product Name]],Product[Product Name],Product[Category],"ERROR",0)</f>
        <v xml:space="preserve">Produce </v>
      </c>
      <c r="L2046" t="str">
        <f>_xlfn.XLOOKUP(Table6[[#This Row],[Order ID]],Table5[OrderID],Table5[ShipmentMode],"Error",0)</f>
        <v>DHL</v>
      </c>
    </row>
    <row r="2047" spans="2:12">
      <c r="B2047">
        <v>2046</v>
      </c>
      <c r="C2047">
        <v>11039</v>
      </c>
      <c r="D2047" t="s">
        <v>742</v>
      </c>
      <c r="E2047">
        <v>24</v>
      </c>
      <c r="F2047" t="s">
        <v>1533</v>
      </c>
      <c r="G2047" s="1">
        <f>DATE(LEFT(Table6[[#This Row],[Shipment Date]],4), MID(Table6[[#This Row],[Shipment Date]],5,2), RIGHT(Table6[[#This Row],[Shipment Date]],2))</f>
        <v>42850</v>
      </c>
      <c r="H2047" s="9">
        <f>_xlfn.XLOOKUP(Table6[[#This Row],[Order ID]],Table5[OrderID],Table5[OrderDate],"Error",0)</f>
        <v>42846</v>
      </c>
      <c r="I2047" s="6">
        <f>Table6[[#This Row],['[Formatted'] Shipment Dates]]-Table6[[#This Row],[Order Dates]]</f>
        <v>4</v>
      </c>
      <c r="J2047" t="str">
        <f>_xlfn.XLOOKUP(Table6[[#This Row],[Product ID]],Product[Product ID],Product[Product Name],"ERROR",0)</f>
        <v>Steeleye Stout</v>
      </c>
      <c r="K2047" t="str">
        <f>_xlfn.XLOOKUP(Table6[[#This Row],[Product Name]],Product[Product Name],Product[Category],"ERROR",0)</f>
        <v xml:space="preserve">Drinks </v>
      </c>
      <c r="L2047" t="str">
        <f>_xlfn.XLOOKUP(Table6[[#This Row],[Order ID]],Table5[OrderID],Table5[ShipmentMode],"Error",0)</f>
        <v>DHL</v>
      </c>
    </row>
    <row r="2048" spans="2:12">
      <c r="B2048">
        <v>2047</v>
      </c>
      <c r="C2048">
        <v>11039</v>
      </c>
      <c r="D2048" t="s">
        <v>778</v>
      </c>
      <c r="E2048">
        <v>60</v>
      </c>
      <c r="F2048" t="s">
        <v>1534</v>
      </c>
      <c r="G2048" s="1">
        <f>DATE(LEFT(Table6[[#This Row],[Shipment Date]],4), MID(Table6[[#This Row],[Shipment Date]],5,2), RIGHT(Table6[[#This Row],[Shipment Date]],2))</f>
        <v>42851</v>
      </c>
      <c r="H2048" s="9">
        <f>_xlfn.XLOOKUP(Table6[[#This Row],[Order ID]],Table5[OrderID],Table5[OrderDate],"Error",0)</f>
        <v>42846</v>
      </c>
      <c r="I2048" s="6">
        <f>Table6[[#This Row],['[Formatted'] Shipment Dates]]-Table6[[#This Row],[Order Dates]]</f>
        <v>5</v>
      </c>
      <c r="J2048" t="str">
        <f>_xlfn.XLOOKUP(Table6[[#This Row],[Product ID]],Product[Product ID],Product[Product Name],"ERROR",0)</f>
        <v>Maxilaku</v>
      </c>
      <c r="K2048" t="str">
        <f>_xlfn.XLOOKUP(Table6[[#This Row],[Product Name]],Product[Product Name],Product[Category],"ERROR",0)</f>
        <v>Desserts</v>
      </c>
      <c r="L2048" t="str">
        <f>_xlfn.XLOOKUP(Table6[[#This Row],[Order ID]],Table5[OrderID],Table5[ShipmentMode],"Error",0)</f>
        <v>DHL</v>
      </c>
    </row>
    <row r="2049" spans="2:12">
      <c r="B2049">
        <v>2048</v>
      </c>
      <c r="C2049">
        <v>11039</v>
      </c>
      <c r="D2049" t="s">
        <v>799</v>
      </c>
      <c r="E2049">
        <v>28</v>
      </c>
      <c r="F2049" t="s">
        <v>1531</v>
      </c>
      <c r="G2049" s="1">
        <f>DATE(LEFT(Table6[[#This Row],[Shipment Date]],4), MID(Table6[[#This Row],[Shipment Date]],5,2), RIGHT(Table6[[#This Row],[Shipment Date]],2))</f>
        <v>42852</v>
      </c>
      <c r="H2049" s="9">
        <f>_xlfn.XLOOKUP(Table6[[#This Row],[Order ID]],Table5[OrderID],Table5[OrderDate],"Error",0)</f>
        <v>42846</v>
      </c>
      <c r="I2049" s="6">
        <f>Table6[[#This Row],['[Formatted'] Shipment Dates]]-Table6[[#This Row],[Order Dates]]</f>
        <v>6</v>
      </c>
      <c r="J2049" t="str">
        <f>_xlfn.XLOOKUP(Table6[[#This Row],[Product ID]],Product[Product ID],Product[Product Name],"ERROR",0)</f>
        <v>Ravioli Angelo</v>
      </c>
      <c r="K2049" t="str">
        <f>_xlfn.XLOOKUP(Table6[[#This Row],[Product Name]],Product[Product Name],Product[Category],"ERROR",0)</f>
        <v xml:space="preserve">Grains/ Cereals </v>
      </c>
      <c r="L2049" t="str">
        <f>_xlfn.XLOOKUP(Table6[[#This Row],[Order ID]],Table5[OrderID],Table5[ShipmentMode],"Error",0)</f>
        <v>DHL</v>
      </c>
    </row>
    <row r="2050" spans="2:12">
      <c r="B2050">
        <v>2049</v>
      </c>
      <c r="C2050">
        <v>11040</v>
      </c>
      <c r="D2050" t="s">
        <v>703</v>
      </c>
      <c r="E2050">
        <v>20</v>
      </c>
      <c r="F2050" t="s">
        <v>1529</v>
      </c>
      <c r="G2050" s="1">
        <f>DATE(LEFT(Table6[[#This Row],[Shipment Date]],4), MID(Table6[[#This Row],[Shipment Date]],5,2), RIGHT(Table6[[#This Row],[Shipment Date]],2))</f>
        <v>42853</v>
      </c>
      <c r="H2050" s="9">
        <f>_xlfn.XLOOKUP(Table6[[#This Row],[Order ID]],Table5[OrderID],Table5[OrderDate],"Error",0)</f>
        <v>42847</v>
      </c>
      <c r="I2050" s="6">
        <f>Table6[[#This Row],['[Formatted'] Shipment Dates]]-Table6[[#This Row],[Order Dates]]</f>
        <v>6</v>
      </c>
      <c r="J2050" t="str">
        <f>_xlfn.XLOOKUP(Table6[[#This Row],[Product ID]],Product[Product ID],Product[Product Name],"ERROR",0)</f>
        <v>Sir Rodney's Scones</v>
      </c>
      <c r="K2050" t="str">
        <f>_xlfn.XLOOKUP(Table6[[#This Row],[Product Name]],Product[Product Name],Product[Category],"ERROR",0)</f>
        <v>Desserts</v>
      </c>
      <c r="L2050" t="str">
        <f>_xlfn.XLOOKUP(Table6[[#This Row],[Order ID]],Table5[OrderID],Table5[ShipmentMode],"Error",0)</f>
        <v>UPS</v>
      </c>
    </row>
    <row r="2051" spans="2:12">
      <c r="B2051">
        <v>2050</v>
      </c>
      <c r="C2051">
        <v>11041</v>
      </c>
      <c r="D2051" t="s">
        <v>653</v>
      </c>
      <c r="E2051">
        <v>30</v>
      </c>
      <c r="F2051" t="s">
        <v>1529</v>
      </c>
      <c r="G2051" s="1">
        <f>DATE(LEFT(Table6[[#This Row],[Shipment Date]],4), MID(Table6[[#This Row],[Shipment Date]],5,2), RIGHT(Table6[[#This Row],[Shipment Date]],2))</f>
        <v>42853</v>
      </c>
      <c r="H2051" s="9">
        <f>_xlfn.XLOOKUP(Table6[[#This Row],[Order ID]],Table5[OrderID],Table5[OrderDate],"Error",0)</f>
        <v>42847</v>
      </c>
      <c r="I2051" s="6">
        <f>Table6[[#This Row],['[Formatted'] Shipment Dates]]-Table6[[#This Row],[Order Dates]]</f>
        <v>6</v>
      </c>
      <c r="J2051" t="str">
        <f>_xlfn.XLOOKUP(Table6[[#This Row],[Product ID]],Product[Product ID],Product[Product Name],"ERROR",0)</f>
        <v>Chang</v>
      </c>
      <c r="K2051" t="str">
        <f>_xlfn.XLOOKUP(Table6[[#This Row],[Product Name]],Product[Product Name],Product[Category],"ERROR",0)</f>
        <v xml:space="preserve">Drinks </v>
      </c>
      <c r="L2051" t="str">
        <f>_xlfn.XLOOKUP(Table6[[#This Row],[Order ID]],Table5[OrderID],Table5[ShipmentMode],"Error",0)</f>
        <v>DHL</v>
      </c>
    </row>
    <row r="2052" spans="2:12">
      <c r="B2052">
        <v>2051</v>
      </c>
      <c r="C2052">
        <v>11041</v>
      </c>
      <c r="D2052" t="s">
        <v>817</v>
      </c>
      <c r="E2052">
        <v>30</v>
      </c>
      <c r="F2052" t="s">
        <v>1535</v>
      </c>
      <c r="G2052" s="1">
        <f>DATE(LEFT(Table6[[#This Row],[Shipment Date]],4), MID(Table6[[#This Row],[Shipment Date]],5,2), RIGHT(Table6[[#This Row],[Shipment Date]],2))</f>
        <v>42856</v>
      </c>
      <c r="H2052" s="9">
        <f>_xlfn.XLOOKUP(Table6[[#This Row],[Order ID]],Table5[OrderID],Table5[OrderDate],"Error",0)</f>
        <v>42847</v>
      </c>
      <c r="I2052" s="6">
        <f>Table6[[#This Row],['[Formatted'] Shipment Dates]]-Table6[[#This Row],[Order Dates]]</f>
        <v>9</v>
      </c>
      <c r="J2052" t="str">
        <f>_xlfn.XLOOKUP(Table6[[#This Row],[Product ID]],Product[Product ID],Product[Product Name],"ERROR",0)</f>
        <v>Vegie-spread</v>
      </c>
      <c r="K2052" t="str">
        <f>_xlfn.XLOOKUP(Table6[[#This Row],[Product Name]],Product[Product Name],Product[Category],"ERROR",0)</f>
        <v>Condiments</v>
      </c>
      <c r="L2052" t="str">
        <f>_xlfn.XLOOKUP(Table6[[#This Row],[Order ID]],Table5[OrderID],Table5[ShipmentMode],"Error",0)</f>
        <v>DHL</v>
      </c>
    </row>
    <row r="2053" spans="2:12">
      <c r="B2053">
        <v>2052</v>
      </c>
      <c r="C2053">
        <v>11042</v>
      </c>
      <c r="D2053" t="s">
        <v>765</v>
      </c>
      <c r="E2053">
        <v>15</v>
      </c>
      <c r="F2053" t="s">
        <v>1535</v>
      </c>
      <c r="G2053" s="1">
        <f>DATE(LEFT(Table6[[#This Row],[Shipment Date]],4), MID(Table6[[#This Row],[Shipment Date]],5,2), RIGHT(Table6[[#This Row],[Shipment Date]],2))</f>
        <v>42856</v>
      </c>
      <c r="H2053" s="9">
        <f>_xlfn.XLOOKUP(Table6[[#This Row],[Order ID]],Table5[OrderID],Table5[OrderDate],"Error",0)</f>
        <v>42847</v>
      </c>
      <c r="I2053" s="6">
        <f>Table6[[#This Row],['[Formatted'] Shipment Dates]]-Table6[[#This Row],[Order Dates]]</f>
        <v>9</v>
      </c>
      <c r="J2053" t="str">
        <f>_xlfn.XLOOKUP(Table6[[#This Row],[Product ID]],Product[Product ID],Product[Product Name],"ERROR",0)</f>
        <v>Gula Malacca</v>
      </c>
      <c r="K2053" t="str">
        <f>_xlfn.XLOOKUP(Table6[[#This Row],[Product Name]],Product[Product Name],Product[Category],"ERROR",0)</f>
        <v>Condiments</v>
      </c>
      <c r="L2053" t="str">
        <f>_xlfn.XLOOKUP(Table6[[#This Row],[Order ID]],Table5[OrderID],Table5[ShipmentMode],"Error",0)</f>
        <v>DHL Express</v>
      </c>
    </row>
    <row r="2054" spans="2:12">
      <c r="B2054">
        <v>2053</v>
      </c>
      <c r="C2054">
        <v>11042</v>
      </c>
      <c r="D2054" t="s">
        <v>810</v>
      </c>
      <c r="E2054">
        <v>4</v>
      </c>
      <c r="F2054" t="s">
        <v>1536</v>
      </c>
      <c r="G2054" s="1">
        <f>DATE(LEFT(Table6[[#This Row],[Shipment Date]],4), MID(Table6[[#This Row],[Shipment Date]],5,2), RIGHT(Table6[[#This Row],[Shipment Date]],2))</f>
        <v>42854</v>
      </c>
      <c r="H2054" s="9">
        <f>_xlfn.XLOOKUP(Table6[[#This Row],[Order ID]],Table5[OrderID],Table5[OrderDate],"Error",0)</f>
        <v>42847</v>
      </c>
      <c r="I2054" s="6">
        <f>Table6[[#This Row],['[Formatted'] Shipment Dates]]-Table6[[#This Row],[Order Dates]]</f>
        <v>7</v>
      </c>
      <c r="J2054" t="str">
        <f>_xlfn.XLOOKUP(Table6[[#This Row],[Product ID]],Product[Product ID],Product[Product Name],"ERROR",0)</f>
        <v>Sirop d'érable</v>
      </c>
      <c r="K2054" t="str">
        <f>_xlfn.XLOOKUP(Table6[[#This Row],[Product Name]],Product[Product Name],Product[Category],"ERROR",0)</f>
        <v>Condiments</v>
      </c>
      <c r="L2054" t="str">
        <f>_xlfn.XLOOKUP(Table6[[#This Row],[Order ID]],Table5[OrderID],Table5[ShipmentMode],"Error",0)</f>
        <v>DHL Express</v>
      </c>
    </row>
    <row r="2055" spans="2:12">
      <c r="B2055">
        <v>2054</v>
      </c>
      <c r="C2055">
        <v>11043</v>
      </c>
      <c r="D2055" t="s">
        <v>679</v>
      </c>
      <c r="E2055">
        <v>10</v>
      </c>
      <c r="F2055" t="s">
        <v>1535</v>
      </c>
      <c r="G2055" s="1">
        <f>DATE(LEFT(Table6[[#This Row],[Shipment Date]],4), MID(Table6[[#This Row],[Shipment Date]],5,2), RIGHT(Table6[[#This Row],[Shipment Date]],2))</f>
        <v>42856</v>
      </c>
      <c r="H2055" s="9">
        <f>_xlfn.XLOOKUP(Table6[[#This Row],[Order ID]],Table5[OrderID],Table5[OrderDate],"Error",0)</f>
        <v>42847</v>
      </c>
      <c r="I2055" s="6">
        <f>Table6[[#This Row],['[Formatted'] Shipment Dates]]-Table6[[#This Row],[Order Dates]]</f>
        <v>9</v>
      </c>
      <c r="J2055" t="str">
        <f>_xlfn.XLOOKUP(Table6[[#This Row],[Product ID]],Product[Product ID],Product[Product Name],"ERROR",0)</f>
        <v>Queso Cabrales</v>
      </c>
      <c r="K2055" t="str">
        <f>_xlfn.XLOOKUP(Table6[[#This Row],[Product Name]],Product[Product Name],Product[Category],"ERROR",0)</f>
        <v>Dairy Products</v>
      </c>
      <c r="L2055" t="str">
        <f>_xlfn.XLOOKUP(Table6[[#This Row],[Order ID]],Table5[OrderID],Table5[ShipmentMode],"Error",0)</f>
        <v>DHL</v>
      </c>
    </row>
    <row r="2056" spans="2:12">
      <c r="B2056">
        <v>2055</v>
      </c>
      <c r="C2056">
        <v>11044</v>
      </c>
      <c r="D2056" t="s">
        <v>813</v>
      </c>
      <c r="E2056">
        <v>12</v>
      </c>
      <c r="F2056" t="s">
        <v>1537</v>
      </c>
      <c r="G2056" s="1">
        <f>DATE(LEFT(Table6[[#This Row],[Shipment Date]],4), MID(Table6[[#This Row],[Shipment Date]],5,2), RIGHT(Table6[[#This Row],[Shipment Date]],2))</f>
        <v>42857</v>
      </c>
      <c r="H2056" s="9">
        <f>_xlfn.XLOOKUP(Table6[[#This Row],[Order ID]],Table5[OrderID],Table5[OrderDate],"Error",0)</f>
        <v>42848</v>
      </c>
      <c r="I2056" s="6">
        <f>Table6[[#This Row],['[Formatted'] Shipment Dates]]-Table6[[#This Row],[Order Dates]]</f>
        <v>9</v>
      </c>
      <c r="J2056" t="str">
        <f>_xlfn.XLOOKUP(Table6[[#This Row],[Product ID]],Product[Product ID],Product[Product Name],"ERROR",0)</f>
        <v>Tarte au sucre</v>
      </c>
      <c r="K2056" t="str">
        <f>_xlfn.XLOOKUP(Table6[[#This Row],[Product Name]],Product[Product Name],Product[Category],"ERROR",0)</f>
        <v>Desserts</v>
      </c>
      <c r="L2056" t="str">
        <f>_xlfn.XLOOKUP(Table6[[#This Row],[Order ID]],Table5[OrderID],Table5[ShipmentMode],"Error",0)</f>
        <v>DHL Express</v>
      </c>
    </row>
    <row r="2057" spans="2:12">
      <c r="B2057">
        <v>2056</v>
      </c>
      <c r="C2057">
        <v>11045</v>
      </c>
      <c r="D2057" t="s">
        <v>736</v>
      </c>
      <c r="E2057">
        <v>15</v>
      </c>
      <c r="F2057" t="s">
        <v>1538</v>
      </c>
      <c r="G2057" s="1">
        <f>DATE(LEFT(Table6[[#This Row],[Shipment Date]],4), MID(Table6[[#This Row],[Shipment Date]],5,2), RIGHT(Table6[[#This Row],[Shipment Date]],2))</f>
        <v>42858</v>
      </c>
      <c r="H2057" s="9">
        <f>_xlfn.XLOOKUP(Table6[[#This Row],[Order ID]],Table5[OrderID],Table5[OrderDate],"Error",0)</f>
        <v>42848</v>
      </c>
      <c r="I2057" s="6">
        <f>Table6[[#This Row],['[Formatted'] Shipment Dates]]-Table6[[#This Row],[Order Dates]]</f>
        <v>10</v>
      </c>
      <c r="J2057" t="str">
        <f>_xlfn.XLOOKUP(Table6[[#This Row],[Product ID]],Product[Product ID],Product[Product Name],"ERROR",0)</f>
        <v>Geitost</v>
      </c>
      <c r="K2057" t="str">
        <f>_xlfn.XLOOKUP(Table6[[#This Row],[Product Name]],Product[Product Name],Product[Category],"ERROR",0)</f>
        <v>Dairy Products</v>
      </c>
      <c r="L2057" t="str">
        <f>_xlfn.XLOOKUP(Table6[[#This Row],[Order ID]],Table5[OrderID],Table5[ShipmentMode],"Error",0)</f>
        <v>DHL</v>
      </c>
    </row>
    <row r="2058" spans="2:12">
      <c r="B2058">
        <v>2057</v>
      </c>
      <c r="C2058">
        <v>11045</v>
      </c>
      <c r="D2058" t="s">
        <v>784</v>
      </c>
      <c r="E2058">
        <v>24</v>
      </c>
      <c r="F2058" t="s">
        <v>1513</v>
      </c>
      <c r="G2058" s="1">
        <f>DATE(LEFT(Table6[[#This Row],[Shipment Date]],4), MID(Table6[[#This Row],[Shipment Date]],5,2), RIGHT(Table6[[#This Row],[Shipment Date]],2))</f>
        <v>42849</v>
      </c>
      <c r="H2058" s="9">
        <f>_xlfn.XLOOKUP(Table6[[#This Row],[Order ID]],Table5[OrderID],Table5[OrderDate],"Error",0)</f>
        <v>42848</v>
      </c>
      <c r="I2058" s="6">
        <f>Table6[[#This Row],['[Formatted'] Shipment Dates]]-Table6[[#This Row],[Order Dates]]</f>
        <v>1</v>
      </c>
      <c r="J2058" t="str">
        <f>_xlfn.XLOOKUP(Table6[[#This Row],[Product ID]],Product[Product ID],Product[Product Name],"ERROR",0)</f>
        <v>Manjimup Dried Apples</v>
      </c>
      <c r="K2058" t="str">
        <f>_xlfn.XLOOKUP(Table6[[#This Row],[Product Name]],Product[Product Name],Product[Category],"ERROR",0)</f>
        <v xml:space="preserve">Produce </v>
      </c>
      <c r="L2058" t="str">
        <f>_xlfn.XLOOKUP(Table6[[#This Row],[Order ID]],Table5[OrderID],Table5[ShipmentMode],"Error",0)</f>
        <v>DHL</v>
      </c>
    </row>
    <row r="2059" spans="2:12">
      <c r="B2059">
        <v>2058</v>
      </c>
      <c r="C2059">
        <v>11046</v>
      </c>
      <c r="D2059" t="s">
        <v>682</v>
      </c>
      <c r="E2059">
        <v>20</v>
      </c>
      <c r="F2059" t="s">
        <v>1513</v>
      </c>
      <c r="G2059" s="1">
        <f>DATE(LEFT(Table6[[#This Row],[Shipment Date]],4), MID(Table6[[#This Row],[Shipment Date]],5,2), RIGHT(Table6[[#This Row],[Shipment Date]],2))</f>
        <v>42849</v>
      </c>
      <c r="H2059" s="9">
        <f>_xlfn.XLOOKUP(Table6[[#This Row],[Order ID]],Table5[OrderID],Table5[OrderDate],"Error",0)</f>
        <v>42848</v>
      </c>
      <c r="I2059" s="6">
        <f>Table6[[#This Row],['[Formatted'] Shipment Dates]]-Table6[[#This Row],[Order Dates]]</f>
        <v>1</v>
      </c>
      <c r="J2059" t="str">
        <f>_xlfn.XLOOKUP(Table6[[#This Row],[Product ID]],Product[Product ID],Product[Product Name],"ERROR",0)</f>
        <v>Queso Manchego La Pastora</v>
      </c>
      <c r="K2059" t="str">
        <f>_xlfn.XLOOKUP(Table6[[#This Row],[Product Name]],Product[Product Name],Product[Category],"ERROR",0)</f>
        <v>Dairy Products</v>
      </c>
      <c r="L2059" t="str">
        <f>_xlfn.XLOOKUP(Table6[[#This Row],[Order ID]],Table5[OrderID],Table5[ShipmentMode],"Error",0)</f>
        <v>DHL</v>
      </c>
    </row>
    <row r="2060" spans="2:12">
      <c r="B2060">
        <v>2059</v>
      </c>
      <c r="C2060">
        <v>11046</v>
      </c>
      <c r="D2060" t="s">
        <v>734</v>
      </c>
      <c r="E2060">
        <v>15</v>
      </c>
      <c r="F2060" t="s">
        <v>1513</v>
      </c>
      <c r="G2060" s="1">
        <f>DATE(LEFT(Table6[[#This Row],[Shipment Date]],4), MID(Table6[[#This Row],[Shipment Date]],5,2), RIGHT(Table6[[#This Row],[Shipment Date]],2))</f>
        <v>42849</v>
      </c>
      <c r="H2060" s="9">
        <f>_xlfn.XLOOKUP(Table6[[#This Row],[Order ID]],Table5[OrderID],Table5[OrderDate],"Error",0)</f>
        <v>42848</v>
      </c>
      <c r="I2060" s="6">
        <f>Table6[[#This Row],['[Formatted'] Shipment Dates]]-Table6[[#This Row],[Order Dates]]</f>
        <v>1</v>
      </c>
      <c r="J2060" t="str">
        <f>_xlfn.XLOOKUP(Table6[[#This Row],[Product ID]],Product[Product ID],Product[Product Name],"ERROR",0)</f>
        <v>Mascarpone Fabioli</v>
      </c>
      <c r="K2060" t="str">
        <f>_xlfn.XLOOKUP(Table6[[#This Row],[Product Name]],Product[Product Name],Product[Category],"ERROR",0)</f>
        <v>Dairy Products</v>
      </c>
      <c r="L2060" t="str">
        <f>_xlfn.XLOOKUP(Table6[[#This Row],[Order ID]],Table5[OrderID],Table5[ShipmentMode],"Error",0)</f>
        <v>DHL</v>
      </c>
    </row>
    <row r="2061" spans="2:12">
      <c r="B2061">
        <v>2060</v>
      </c>
      <c r="C2061">
        <v>11046</v>
      </c>
      <c r="D2061" t="s">
        <v>742</v>
      </c>
      <c r="E2061">
        <v>18</v>
      </c>
      <c r="F2061" t="s">
        <v>1535</v>
      </c>
      <c r="G2061" s="1">
        <f>DATE(LEFT(Table6[[#This Row],[Shipment Date]],4), MID(Table6[[#This Row],[Shipment Date]],5,2), RIGHT(Table6[[#This Row],[Shipment Date]],2))</f>
        <v>42856</v>
      </c>
      <c r="H2061" s="9">
        <f>_xlfn.XLOOKUP(Table6[[#This Row],[Order ID]],Table5[OrderID],Table5[OrderDate],"Error",0)</f>
        <v>42848</v>
      </c>
      <c r="I2061" s="6">
        <f>Table6[[#This Row],['[Formatted'] Shipment Dates]]-Table6[[#This Row],[Order Dates]]</f>
        <v>8</v>
      </c>
      <c r="J2061" t="str">
        <f>_xlfn.XLOOKUP(Table6[[#This Row],[Product ID]],Product[Product ID],Product[Product Name],"ERROR",0)</f>
        <v>Steeleye Stout</v>
      </c>
      <c r="K2061" t="str">
        <f>_xlfn.XLOOKUP(Table6[[#This Row],[Product Name]],Product[Product Name],Product[Category],"ERROR",0)</f>
        <v xml:space="preserve">Drinks </v>
      </c>
      <c r="L2061" t="str">
        <f>_xlfn.XLOOKUP(Table6[[#This Row],[Order ID]],Table5[OrderID],Table5[ShipmentMode],"Error",0)</f>
        <v>DHL</v>
      </c>
    </row>
    <row r="2062" spans="2:12">
      <c r="B2062">
        <v>2061</v>
      </c>
      <c r="C2062">
        <v>11047</v>
      </c>
      <c r="D2062" t="s">
        <v>648</v>
      </c>
      <c r="E2062">
        <v>25</v>
      </c>
      <c r="F2062" t="s">
        <v>1535</v>
      </c>
      <c r="G2062" s="1">
        <f>DATE(LEFT(Table6[[#This Row],[Shipment Date]],4), MID(Table6[[#This Row],[Shipment Date]],5,2), RIGHT(Table6[[#This Row],[Shipment Date]],2))</f>
        <v>42856</v>
      </c>
      <c r="H2062" s="9">
        <f>_xlfn.XLOOKUP(Table6[[#This Row],[Order ID]],Table5[OrderID],Table5[OrderDate],"Error",0)</f>
        <v>42849</v>
      </c>
      <c r="I2062" s="6">
        <f>Table6[[#This Row],['[Formatted'] Shipment Dates]]-Table6[[#This Row],[Order Dates]]</f>
        <v>7</v>
      </c>
      <c r="J2062" t="str">
        <f>_xlfn.XLOOKUP(Table6[[#This Row],[Product ID]],Product[Product ID],Product[Product Name],"ERROR",0)</f>
        <v>Chai</v>
      </c>
      <c r="K2062" t="str">
        <f>_xlfn.XLOOKUP(Table6[[#This Row],[Product Name]],Product[Product Name],Product[Category],"ERROR",0)</f>
        <v xml:space="preserve">Drinks </v>
      </c>
      <c r="L2062" t="str">
        <f>_xlfn.XLOOKUP(Table6[[#This Row],[Order ID]],Table5[OrderID],Table5[ShipmentMode],"Error",0)</f>
        <v>UPS</v>
      </c>
    </row>
    <row r="2063" spans="2:12">
      <c r="B2063">
        <v>2062</v>
      </c>
      <c r="C2063">
        <v>11047</v>
      </c>
      <c r="D2063" t="s">
        <v>664</v>
      </c>
      <c r="E2063">
        <v>30</v>
      </c>
      <c r="F2063" t="s">
        <v>1532</v>
      </c>
      <c r="G2063" s="1">
        <f>DATE(LEFT(Table6[[#This Row],[Shipment Date]],4), MID(Table6[[#This Row],[Shipment Date]],5,2), RIGHT(Table6[[#This Row],[Shipment Date]],2))</f>
        <v>42855</v>
      </c>
      <c r="H2063" s="9">
        <f>_xlfn.XLOOKUP(Table6[[#This Row],[Order ID]],Table5[OrderID],Table5[OrderDate],"Error",0)</f>
        <v>42849</v>
      </c>
      <c r="I2063" s="6">
        <f>Table6[[#This Row],['[Formatted'] Shipment Dates]]-Table6[[#This Row],[Order Dates]]</f>
        <v>6</v>
      </c>
      <c r="J2063" t="str">
        <f>_xlfn.XLOOKUP(Table6[[#This Row],[Product ID]],Product[Product ID],Product[Product Name],"ERROR",0)</f>
        <v>Chef Anton's Gumbo Mix</v>
      </c>
      <c r="K2063" t="str">
        <f>_xlfn.XLOOKUP(Table6[[#This Row],[Product Name]],Product[Product Name],Product[Category],"ERROR",0)</f>
        <v>Condiments</v>
      </c>
      <c r="L2063" t="str">
        <f>_xlfn.XLOOKUP(Table6[[#This Row],[Order ID]],Table5[OrderID],Table5[ShipmentMode],"Error",0)</f>
        <v>UPS</v>
      </c>
    </row>
    <row r="2064" spans="2:12">
      <c r="B2064">
        <v>2063</v>
      </c>
      <c r="C2064">
        <v>11048</v>
      </c>
      <c r="D2064" t="s">
        <v>828</v>
      </c>
      <c r="E2064">
        <v>42</v>
      </c>
      <c r="F2064" t="s">
        <v>1528</v>
      </c>
      <c r="G2064" s="1">
        <f>DATE(LEFT(Table6[[#This Row],[Shipment Date]],4), MID(Table6[[#This Row],[Shipment Date]],5,2), RIGHT(Table6[[#This Row],[Shipment Date]],2))</f>
        <v>42859</v>
      </c>
      <c r="H2064" s="9">
        <f>_xlfn.XLOOKUP(Table6[[#This Row],[Order ID]],Table5[OrderID],Table5[OrderDate],"Error",0)</f>
        <v>42849</v>
      </c>
      <c r="I2064" s="6">
        <f>Table6[[#This Row],['[Formatted'] Shipment Dates]]-Table6[[#This Row],[Order Dates]]</f>
        <v>10</v>
      </c>
      <c r="J2064" t="str">
        <f>_xlfn.XLOOKUP(Table6[[#This Row],[Product ID]],Product[Product ID],Product[Product Name],"ERROR",0)</f>
        <v>Scottish Longbreads</v>
      </c>
      <c r="K2064" t="str">
        <f>_xlfn.XLOOKUP(Table6[[#This Row],[Product Name]],Product[Product Name],Product[Category],"ERROR",0)</f>
        <v>Desserts</v>
      </c>
      <c r="L2064" t="str">
        <f>_xlfn.XLOOKUP(Table6[[#This Row],[Order ID]],Table5[OrderID],Table5[ShipmentMode],"Error",0)</f>
        <v>UPS</v>
      </c>
    </row>
    <row r="2065" spans="2:12">
      <c r="B2065">
        <v>2064</v>
      </c>
      <c r="C2065">
        <v>11049</v>
      </c>
      <c r="D2065" t="s">
        <v>653</v>
      </c>
      <c r="E2065">
        <v>10</v>
      </c>
      <c r="F2065" t="s">
        <v>1528</v>
      </c>
      <c r="G2065" s="1">
        <f>DATE(LEFT(Table6[[#This Row],[Shipment Date]],4), MID(Table6[[#This Row],[Shipment Date]],5,2), RIGHT(Table6[[#This Row],[Shipment Date]],2))</f>
        <v>42859</v>
      </c>
      <c r="H2065" s="9">
        <f>_xlfn.XLOOKUP(Table6[[#This Row],[Order ID]],Table5[OrderID],Table5[OrderDate],"Error",0)</f>
        <v>42849</v>
      </c>
      <c r="I2065" s="6">
        <f>Table6[[#This Row],['[Formatted'] Shipment Dates]]-Table6[[#This Row],[Order Dates]]</f>
        <v>10</v>
      </c>
      <c r="J2065" t="str">
        <f>_xlfn.XLOOKUP(Table6[[#This Row],[Product ID]],Product[Product ID],Product[Product Name],"ERROR",0)</f>
        <v>Chang</v>
      </c>
      <c r="K2065" t="str">
        <f>_xlfn.XLOOKUP(Table6[[#This Row],[Product Name]],Product[Product Name],Product[Category],"ERROR",0)</f>
        <v xml:space="preserve">Drinks </v>
      </c>
      <c r="L2065" t="str">
        <f>_xlfn.XLOOKUP(Table6[[#This Row],[Order ID]],Table5[OrderID],Table5[ShipmentMode],"Error",0)</f>
        <v>DHL Express</v>
      </c>
    </row>
    <row r="2066" spans="2:12">
      <c r="B2066">
        <v>2065</v>
      </c>
      <c r="C2066">
        <v>11049</v>
      </c>
      <c r="D2066" t="s">
        <v>682</v>
      </c>
      <c r="E2066">
        <v>4</v>
      </c>
      <c r="F2066" t="s">
        <v>1539</v>
      </c>
      <c r="G2066" s="1">
        <f>DATE(LEFT(Table6[[#This Row],[Shipment Date]],4), MID(Table6[[#This Row],[Shipment Date]],5,2), RIGHT(Table6[[#This Row],[Shipment Date]],2))</f>
        <v>42860</v>
      </c>
      <c r="H2066" s="9">
        <f>_xlfn.XLOOKUP(Table6[[#This Row],[Order ID]],Table5[OrderID],Table5[OrderDate],"Error",0)</f>
        <v>42849</v>
      </c>
      <c r="I2066" s="6">
        <f>Table6[[#This Row],['[Formatted'] Shipment Dates]]-Table6[[#This Row],[Order Dates]]</f>
        <v>11</v>
      </c>
      <c r="J2066" t="str">
        <f>_xlfn.XLOOKUP(Table6[[#This Row],[Product ID]],Product[Product ID],Product[Product Name],"ERROR",0)</f>
        <v>Queso Manchego La Pastora</v>
      </c>
      <c r="K2066" t="str">
        <f>_xlfn.XLOOKUP(Table6[[#This Row],[Product Name]],Product[Product Name],Product[Category],"ERROR",0)</f>
        <v>Dairy Products</v>
      </c>
      <c r="L2066" t="str">
        <f>_xlfn.XLOOKUP(Table6[[#This Row],[Order ID]],Table5[OrderID],Table5[ShipmentMode],"Error",0)</f>
        <v>DHL Express</v>
      </c>
    </row>
    <row r="2067" spans="2:12">
      <c r="B2067">
        <v>2066</v>
      </c>
      <c r="C2067">
        <v>11050</v>
      </c>
      <c r="D2067" t="s">
        <v>848</v>
      </c>
      <c r="E2067">
        <v>50</v>
      </c>
      <c r="F2067" t="s">
        <v>1540</v>
      </c>
      <c r="G2067" s="1">
        <f>DATE(LEFT(Table6[[#This Row],[Shipment Date]],4), MID(Table6[[#This Row],[Shipment Date]],5,2), RIGHT(Table6[[#This Row],[Shipment Date]],2))</f>
        <v>42861</v>
      </c>
      <c r="H2067" s="9">
        <f>_xlfn.XLOOKUP(Table6[[#This Row],[Order ID]],Table5[OrderID],Table5[OrderDate],"Error",0)</f>
        <v>42852</v>
      </c>
      <c r="I2067" s="6">
        <f>Table6[[#This Row],['[Formatted'] Shipment Dates]]-Table6[[#This Row],[Order Dates]]</f>
        <v>9</v>
      </c>
      <c r="J2067" t="str">
        <f>_xlfn.XLOOKUP(Table6[[#This Row],[Product ID]],Product[Product ID],Product[Product Name],"ERROR",0)</f>
        <v>Lakkalikööri</v>
      </c>
      <c r="K2067" t="str">
        <f>_xlfn.XLOOKUP(Table6[[#This Row],[Product Name]],Product[Product Name],Product[Category],"ERROR",0)</f>
        <v xml:space="preserve">Drinks </v>
      </c>
      <c r="L2067" t="str">
        <f>_xlfn.XLOOKUP(Table6[[#This Row],[Order ID]],Table5[OrderID],Table5[ShipmentMode],"Error",0)</f>
        <v>DHL</v>
      </c>
    </row>
    <row r="2068" spans="2:12">
      <c r="B2068">
        <v>2067</v>
      </c>
      <c r="C2068">
        <v>11051</v>
      </c>
      <c r="D2068" t="s">
        <v>711</v>
      </c>
      <c r="E2068">
        <v>10</v>
      </c>
      <c r="F2068" t="s">
        <v>1535</v>
      </c>
      <c r="G2068" s="1">
        <f>DATE(LEFT(Table6[[#This Row],[Shipment Date]],4), MID(Table6[[#This Row],[Shipment Date]],5,2), RIGHT(Table6[[#This Row],[Shipment Date]],2))</f>
        <v>42856</v>
      </c>
      <c r="H2068" s="9">
        <f>_xlfn.XLOOKUP(Table6[[#This Row],[Order ID]],Table5[OrderID],Table5[OrderDate],"Error",0)</f>
        <v>42852</v>
      </c>
      <c r="I2068" s="6">
        <f>Table6[[#This Row],['[Formatted'] Shipment Dates]]-Table6[[#This Row],[Order Dates]]</f>
        <v>4</v>
      </c>
      <c r="J2068" t="str">
        <f>_xlfn.XLOOKUP(Table6[[#This Row],[Product ID]],Product[Product ID],Product[Product Name],"ERROR",0)</f>
        <v>Guaraná Fantástica</v>
      </c>
      <c r="K2068" t="str">
        <f>_xlfn.XLOOKUP(Table6[[#This Row],[Product Name]],Product[Product Name],Product[Category],"ERROR",0)</f>
        <v xml:space="preserve">Drinks </v>
      </c>
      <c r="L2068" t="str">
        <f>_xlfn.XLOOKUP(Table6[[#This Row],[Order ID]],Table5[OrderID],Table5[ShipmentMode],"Error",0)</f>
        <v>UPS</v>
      </c>
    </row>
    <row r="2069" spans="2:12">
      <c r="B2069">
        <v>2068</v>
      </c>
      <c r="C2069">
        <v>11052</v>
      </c>
      <c r="D2069" t="s">
        <v>762</v>
      </c>
      <c r="E2069">
        <v>30</v>
      </c>
      <c r="F2069" t="s">
        <v>1535</v>
      </c>
      <c r="G2069" s="1">
        <f>DATE(LEFT(Table6[[#This Row],[Shipment Date]],4), MID(Table6[[#This Row],[Shipment Date]],5,2), RIGHT(Table6[[#This Row],[Shipment Date]],2))</f>
        <v>42856</v>
      </c>
      <c r="H2069" s="9">
        <f>_xlfn.XLOOKUP(Table6[[#This Row],[Order ID]],Table5[OrderID],Table5[OrderDate],"Error",0)</f>
        <v>42852</v>
      </c>
      <c r="I2069" s="6">
        <f>Table6[[#This Row],['[Formatted'] Shipment Dates]]-Table6[[#This Row],[Order Dates]]</f>
        <v>4</v>
      </c>
      <c r="J2069" t="str">
        <f>_xlfn.XLOOKUP(Table6[[#This Row],[Product ID]],Product[Product ID],Product[Product Name],"ERROR",0)</f>
        <v>Ipoh Coffee</v>
      </c>
      <c r="K2069" t="str">
        <f>_xlfn.XLOOKUP(Table6[[#This Row],[Product Name]],Product[Product Name],Product[Category],"ERROR",0)</f>
        <v xml:space="preserve">Drinks </v>
      </c>
      <c r="L2069" t="str">
        <f>_xlfn.XLOOKUP(Table6[[#This Row],[Order ID]],Table5[OrderID],Table5[ShipmentMode],"Error",0)</f>
        <v>DHL Express</v>
      </c>
    </row>
    <row r="2070" spans="2:12">
      <c r="B2070">
        <v>2069</v>
      </c>
      <c r="C2070">
        <v>11052</v>
      </c>
      <c r="D2070" t="s">
        <v>810</v>
      </c>
      <c r="E2070">
        <v>10</v>
      </c>
      <c r="F2070" t="s">
        <v>1536</v>
      </c>
      <c r="G2070" s="1">
        <f>DATE(LEFT(Table6[[#This Row],[Shipment Date]],4), MID(Table6[[#This Row],[Shipment Date]],5,2), RIGHT(Table6[[#This Row],[Shipment Date]],2))</f>
        <v>42854</v>
      </c>
      <c r="H2070" s="9">
        <f>_xlfn.XLOOKUP(Table6[[#This Row],[Order ID]],Table5[OrderID],Table5[OrderDate],"Error",0)</f>
        <v>42852</v>
      </c>
      <c r="I2070" s="6">
        <f>Table6[[#This Row],['[Formatted'] Shipment Dates]]-Table6[[#This Row],[Order Dates]]</f>
        <v>2</v>
      </c>
      <c r="J2070" t="str">
        <f>_xlfn.XLOOKUP(Table6[[#This Row],[Product ID]],Product[Product ID],Product[Product Name],"ERROR",0)</f>
        <v>Sirop d'érable</v>
      </c>
      <c r="K2070" t="str">
        <f>_xlfn.XLOOKUP(Table6[[#This Row],[Product Name]],Product[Product Name],Product[Category],"ERROR",0)</f>
        <v>Condiments</v>
      </c>
      <c r="L2070" t="str">
        <f>_xlfn.XLOOKUP(Table6[[#This Row],[Order ID]],Table5[OrderID],Table5[ShipmentMode],"Error",0)</f>
        <v>DHL Express</v>
      </c>
    </row>
    <row r="2071" spans="2:12">
      <c r="B2071">
        <v>2070</v>
      </c>
      <c r="C2071">
        <v>11053</v>
      </c>
      <c r="D2071" t="s">
        <v>696</v>
      </c>
      <c r="E2071">
        <v>35</v>
      </c>
      <c r="F2071" t="s">
        <v>1536</v>
      </c>
      <c r="G2071" s="1">
        <f>DATE(LEFT(Table6[[#This Row],[Shipment Date]],4), MID(Table6[[#This Row],[Shipment Date]],5,2), RIGHT(Table6[[#This Row],[Shipment Date]],2))</f>
        <v>42854</v>
      </c>
      <c r="H2071" s="9">
        <f>_xlfn.XLOOKUP(Table6[[#This Row],[Order ID]],Table5[OrderID],Table5[OrderDate],"Error",0)</f>
        <v>42852</v>
      </c>
      <c r="I2071" s="6">
        <f>Table6[[#This Row],['[Formatted'] Shipment Dates]]-Table6[[#This Row],[Order Dates]]</f>
        <v>2</v>
      </c>
      <c r="J2071" t="str">
        <f>_xlfn.XLOOKUP(Table6[[#This Row],[Product ID]],Product[Product ID],Product[Product Name],"ERROR",0)</f>
        <v>Carnarvon Tigers</v>
      </c>
      <c r="K2071" t="str">
        <f>_xlfn.XLOOKUP(Table6[[#This Row],[Product Name]],Product[Product Name],Product[Category],"ERROR",0)</f>
        <v>Seafood</v>
      </c>
      <c r="L2071" t="str">
        <f>_xlfn.XLOOKUP(Table6[[#This Row],[Order ID]],Table5[OrderID],Table5[ShipmentMode],"Error",0)</f>
        <v>DHL</v>
      </c>
    </row>
    <row r="2072" spans="2:12">
      <c r="B2072">
        <v>2071</v>
      </c>
      <c r="C2072">
        <v>11053</v>
      </c>
      <c r="D2072" t="s">
        <v>734</v>
      </c>
      <c r="E2072">
        <v>20</v>
      </c>
      <c r="F2072" t="s">
        <v>1536</v>
      </c>
      <c r="G2072" s="1">
        <f>DATE(LEFT(Table6[[#This Row],[Shipment Date]],4), MID(Table6[[#This Row],[Shipment Date]],5,2), RIGHT(Table6[[#This Row],[Shipment Date]],2))</f>
        <v>42854</v>
      </c>
      <c r="H2072" s="9">
        <f>_xlfn.XLOOKUP(Table6[[#This Row],[Order ID]],Table5[OrderID],Table5[OrderDate],"Error",0)</f>
        <v>42852</v>
      </c>
      <c r="I2072" s="6">
        <f>Table6[[#This Row],['[Formatted'] Shipment Dates]]-Table6[[#This Row],[Order Dates]]</f>
        <v>2</v>
      </c>
      <c r="J2072" t="str">
        <f>_xlfn.XLOOKUP(Table6[[#This Row],[Product ID]],Product[Product ID],Product[Product Name],"ERROR",0)</f>
        <v>Mascarpone Fabioli</v>
      </c>
      <c r="K2072" t="str">
        <f>_xlfn.XLOOKUP(Table6[[#This Row],[Product Name]],Product[Product Name],Product[Category],"ERROR",0)</f>
        <v>Dairy Products</v>
      </c>
      <c r="L2072" t="str">
        <f>_xlfn.XLOOKUP(Table6[[#This Row],[Order ID]],Table5[OrderID],Table5[ShipmentMode],"Error",0)</f>
        <v>DHL</v>
      </c>
    </row>
    <row r="2073" spans="2:12">
      <c r="B2073">
        <v>2072</v>
      </c>
      <c r="C2073">
        <v>11053</v>
      </c>
      <c r="D2073" t="s">
        <v>819</v>
      </c>
      <c r="E2073">
        <v>25</v>
      </c>
      <c r="F2073" t="s">
        <v>1532</v>
      </c>
      <c r="G2073" s="1">
        <f>DATE(LEFT(Table6[[#This Row],[Shipment Date]],4), MID(Table6[[#This Row],[Shipment Date]],5,2), RIGHT(Table6[[#This Row],[Shipment Date]],2))</f>
        <v>42855</v>
      </c>
      <c r="H2073" s="9">
        <f>_xlfn.XLOOKUP(Table6[[#This Row],[Order ID]],Table5[OrderID],Table5[OrderDate],"Error",0)</f>
        <v>42852</v>
      </c>
      <c r="I2073" s="6">
        <f>Table6[[#This Row],['[Formatted'] Shipment Dates]]-Table6[[#This Row],[Order Dates]]</f>
        <v>3</v>
      </c>
      <c r="J2073" t="str">
        <f>_xlfn.XLOOKUP(Table6[[#This Row],[Product ID]],Product[Product ID],Product[Product Name],"ERROR",0)</f>
        <v>Wimmers gute Semmelknödel</v>
      </c>
      <c r="K2073" t="str">
        <f>_xlfn.XLOOKUP(Table6[[#This Row],[Product Name]],Product[Product Name],Product[Category],"ERROR",0)</f>
        <v xml:space="preserve">Grains/ Cereals </v>
      </c>
      <c r="L2073" t="str">
        <f>_xlfn.XLOOKUP(Table6[[#This Row],[Order ID]],Table5[OrderID],Table5[ShipmentMode],"Error",0)</f>
        <v>DHL</v>
      </c>
    </row>
    <row r="2074" spans="2:12">
      <c r="B2074">
        <v>2073</v>
      </c>
      <c r="C2074">
        <v>11054</v>
      </c>
      <c r="D2074" t="s">
        <v>736</v>
      </c>
      <c r="E2074">
        <v>10</v>
      </c>
      <c r="F2074" t="s">
        <v>1541</v>
      </c>
      <c r="G2074" s="1">
        <f>DATE(LEFT(Table6[[#This Row],[Shipment Date]],4), MID(Table6[[#This Row],[Shipment Date]],5,2), RIGHT(Table6[[#This Row],[Shipment Date]],2))</f>
        <v>42856</v>
      </c>
      <c r="H2074" s="9">
        <f>_xlfn.XLOOKUP(Table6[[#This Row],[Order ID]],Table5[OrderID],Table5[OrderDate],"Error",0)</f>
        <v>42853</v>
      </c>
      <c r="I2074" s="6">
        <f>Table6[[#This Row],['[Formatted'] Shipment Dates]]-Table6[[#This Row],[Order Dates]]</f>
        <v>3</v>
      </c>
      <c r="J2074" t="str">
        <f>_xlfn.XLOOKUP(Table6[[#This Row],[Product ID]],Product[Product ID],Product[Product Name],"ERROR",0)</f>
        <v>Geitost</v>
      </c>
      <c r="K2074" t="str">
        <f>_xlfn.XLOOKUP(Table6[[#This Row],[Product Name]],Product[Product Name],Product[Category],"ERROR",0)</f>
        <v>Dairy Products</v>
      </c>
      <c r="L2074" t="str">
        <f>_xlfn.XLOOKUP(Table6[[#This Row],[Order ID]],Table5[OrderID],Table5[ShipmentMode],"Error",0)</f>
        <v>DHL Express</v>
      </c>
    </row>
    <row r="2075" spans="2:12">
      <c r="B2075">
        <v>2074</v>
      </c>
      <c r="C2075">
        <v>11054</v>
      </c>
      <c r="D2075" t="s">
        <v>826</v>
      </c>
      <c r="E2075">
        <v>20</v>
      </c>
      <c r="F2075" t="s">
        <v>1539</v>
      </c>
      <c r="G2075" s="1">
        <f>DATE(LEFT(Table6[[#This Row],[Shipment Date]],4), MID(Table6[[#This Row],[Shipment Date]],5,2), RIGHT(Table6[[#This Row],[Shipment Date]],2))</f>
        <v>42860</v>
      </c>
      <c r="H2075" s="9">
        <f>_xlfn.XLOOKUP(Table6[[#This Row],[Order ID]],Table5[OrderID],Table5[OrderDate],"Error",0)</f>
        <v>42853</v>
      </c>
      <c r="I2075" s="6">
        <f>Table6[[#This Row],['[Formatted'] Shipment Dates]]-Table6[[#This Row],[Order Dates]]</f>
        <v>7</v>
      </c>
      <c r="J2075" t="str">
        <f>_xlfn.XLOOKUP(Table6[[#This Row],[Product ID]],Product[Product ID],Product[Product Name],"ERROR",0)</f>
        <v>Laughing Lumberjack Lager</v>
      </c>
      <c r="K2075" t="str">
        <f>_xlfn.XLOOKUP(Table6[[#This Row],[Product Name]],Product[Product Name],Product[Category],"ERROR",0)</f>
        <v xml:space="preserve">Drinks </v>
      </c>
      <c r="L2075" t="str">
        <f>_xlfn.XLOOKUP(Table6[[#This Row],[Order ID]],Table5[OrderID],Table5[ShipmentMode],"Error",0)</f>
        <v>DHL Express</v>
      </c>
    </row>
    <row r="2076" spans="2:12">
      <c r="B2076">
        <v>2075</v>
      </c>
      <c r="C2076">
        <v>11055</v>
      </c>
      <c r="D2076" t="s">
        <v>711</v>
      </c>
      <c r="E2076">
        <v>15</v>
      </c>
      <c r="F2076" t="s">
        <v>1539</v>
      </c>
      <c r="G2076" s="1">
        <f>DATE(LEFT(Table6[[#This Row],[Shipment Date]],4), MID(Table6[[#This Row],[Shipment Date]],5,2), RIGHT(Table6[[#This Row],[Shipment Date]],2))</f>
        <v>42860</v>
      </c>
      <c r="H2076" s="9">
        <f>_xlfn.XLOOKUP(Table6[[#This Row],[Order ID]],Table5[OrderID],Table5[OrderDate],"Error",0)</f>
        <v>42853</v>
      </c>
      <c r="I2076" s="6">
        <f>Table6[[#This Row],['[Formatted'] Shipment Dates]]-Table6[[#This Row],[Order Dates]]</f>
        <v>7</v>
      </c>
      <c r="J2076" t="str">
        <f>_xlfn.XLOOKUP(Table6[[#This Row],[Product ID]],Product[Product ID],Product[Product Name],"ERROR",0)</f>
        <v>Guaraná Fantástica</v>
      </c>
      <c r="K2076" t="str">
        <f>_xlfn.XLOOKUP(Table6[[#This Row],[Product Name]],Product[Product Name],Product[Category],"ERROR",0)</f>
        <v xml:space="preserve">Drinks </v>
      </c>
      <c r="L2076" t="str">
        <f>_xlfn.XLOOKUP(Table6[[#This Row],[Order ID]],Table5[OrderID],Table5[ShipmentMode],"Error",0)</f>
        <v>DHL</v>
      </c>
    </row>
    <row r="2077" spans="2:12">
      <c r="B2077">
        <v>2076</v>
      </c>
      <c r="C2077">
        <v>11055</v>
      </c>
      <c r="D2077" t="s">
        <v>714</v>
      </c>
      <c r="E2077">
        <v>15</v>
      </c>
      <c r="F2077" t="s">
        <v>1539</v>
      </c>
      <c r="G2077" s="1">
        <f>DATE(LEFT(Table6[[#This Row],[Shipment Date]],4), MID(Table6[[#This Row],[Shipment Date]],5,2), RIGHT(Table6[[#This Row],[Shipment Date]],2))</f>
        <v>42860</v>
      </c>
      <c r="H2077" s="9">
        <f>_xlfn.XLOOKUP(Table6[[#This Row],[Order ID]],Table5[OrderID],Table5[OrderDate],"Error",0)</f>
        <v>42853</v>
      </c>
      <c r="I2077" s="6">
        <f>Table6[[#This Row],['[Formatted'] Shipment Dates]]-Table6[[#This Row],[Order Dates]]</f>
        <v>7</v>
      </c>
      <c r="J2077" t="str">
        <f>_xlfn.XLOOKUP(Table6[[#This Row],[Product ID]],Product[Product ID],Product[Product Name],"ERROR",0)</f>
        <v>NuNuCa Nuß-Nougat-Creme</v>
      </c>
      <c r="K2077" t="str">
        <f>_xlfn.XLOOKUP(Table6[[#This Row],[Product Name]],Product[Product Name],Product[Category],"ERROR",0)</f>
        <v>Desserts</v>
      </c>
      <c r="L2077" t="str">
        <f>_xlfn.XLOOKUP(Table6[[#This Row],[Order ID]],Table5[OrderID],Table5[ShipmentMode],"Error",0)</f>
        <v>DHL</v>
      </c>
    </row>
    <row r="2078" spans="2:12">
      <c r="B2078">
        <v>2077</v>
      </c>
      <c r="C2078">
        <v>11055</v>
      </c>
      <c r="D2078" t="s">
        <v>784</v>
      </c>
      <c r="E2078">
        <v>20</v>
      </c>
      <c r="F2078" t="s">
        <v>1539</v>
      </c>
      <c r="G2078" s="1">
        <f>DATE(LEFT(Table6[[#This Row],[Shipment Date]],4), MID(Table6[[#This Row],[Shipment Date]],5,2), RIGHT(Table6[[#This Row],[Shipment Date]],2))</f>
        <v>42860</v>
      </c>
      <c r="H2078" s="9">
        <f>_xlfn.XLOOKUP(Table6[[#This Row],[Order ID]],Table5[OrderID],Table5[OrderDate],"Error",0)</f>
        <v>42853</v>
      </c>
      <c r="I2078" s="6">
        <f>Table6[[#This Row],['[Formatted'] Shipment Dates]]-Table6[[#This Row],[Order Dates]]</f>
        <v>7</v>
      </c>
      <c r="J2078" t="str">
        <f>_xlfn.XLOOKUP(Table6[[#This Row],[Product ID]],Product[Product ID],Product[Product Name],"ERROR",0)</f>
        <v>Manjimup Dried Apples</v>
      </c>
      <c r="K2078" t="str">
        <f>_xlfn.XLOOKUP(Table6[[#This Row],[Product Name]],Product[Product Name],Product[Category],"ERROR",0)</f>
        <v xml:space="preserve">Produce </v>
      </c>
      <c r="L2078" t="str">
        <f>_xlfn.XLOOKUP(Table6[[#This Row],[Order ID]],Table5[OrderID],Table5[ShipmentMode],"Error",0)</f>
        <v>DHL</v>
      </c>
    </row>
    <row r="2079" spans="2:12">
      <c r="B2079">
        <v>2078</v>
      </c>
      <c r="C2079">
        <v>11055</v>
      </c>
      <c r="D2079" t="s">
        <v>799</v>
      </c>
      <c r="E2079">
        <v>20</v>
      </c>
      <c r="F2079" t="s">
        <v>1535</v>
      </c>
      <c r="G2079" s="1">
        <f>DATE(LEFT(Table6[[#This Row],[Shipment Date]],4), MID(Table6[[#This Row],[Shipment Date]],5,2), RIGHT(Table6[[#This Row],[Shipment Date]],2))</f>
        <v>42856</v>
      </c>
      <c r="H2079" s="9">
        <f>_xlfn.XLOOKUP(Table6[[#This Row],[Order ID]],Table5[OrderID],Table5[OrderDate],"Error",0)</f>
        <v>42853</v>
      </c>
      <c r="I2079" s="6">
        <f>Table6[[#This Row],['[Formatted'] Shipment Dates]]-Table6[[#This Row],[Order Dates]]</f>
        <v>3</v>
      </c>
      <c r="J2079" t="str">
        <f>_xlfn.XLOOKUP(Table6[[#This Row],[Product ID]],Product[Product ID],Product[Product Name],"ERROR",0)</f>
        <v>Ravioli Angelo</v>
      </c>
      <c r="K2079" t="str">
        <f>_xlfn.XLOOKUP(Table6[[#This Row],[Product Name]],Product[Product Name],Product[Category],"ERROR",0)</f>
        <v xml:space="preserve">Grains/ Cereals </v>
      </c>
      <c r="L2079" t="str">
        <f>_xlfn.XLOOKUP(Table6[[#This Row],[Order ID]],Table5[OrderID],Table5[ShipmentMode],"Error",0)</f>
        <v>DHL</v>
      </c>
    </row>
    <row r="2080" spans="2:12">
      <c r="B2080">
        <v>2079</v>
      </c>
      <c r="C2080">
        <v>11056</v>
      </c>
      <c r="D2080" t="s">
        <v>669</v>
      </c>
      <c r="E2080">
        <v>40</v>
      </c>
      <c r="F2080" t="s">
        <v>1535</v>
      </c>
      <c r="G2080" s="1">
        <f>DATE(LEFT(Table6[[#This Row],[Shipment Date]],4), MID(Table6[[#This Row],[Shipment Date]],5,2), RIGHT(Table6[[#This Row],[Shipment Date]],2))</f>
        <v>42856</v>
      </c>
      <c r="H2080" s="9">
        <f>_xlfn.XLOOKUP(Table6[[#This Row],[Order ID]],Table5[OrderID],Table5[OrderDate],"Error",0)</f>
        <v>42853</v>
      </c>
      <c r="I2080" s="6">
        <f>Table6[[#This Row],['[Formatted'] Shipment Dates]]-Table6[[#This Row],[Order Dates]]</f>
        <v>3</v>
      </c>
      <c r="J2080" t="str">
        <f>_xlfn.XLOOKUP(Table6[[#This Row],[Product ID]],Product[Product ID],Product[Product Name],"ERROR",0)</f>
        <v>Uncle Bob's Organic Dried Pears</v>
      </c>
      <c r="K2080" t="str">
        <f>_xlfn.XLOOKUP(Table6[[#This Row],[Product Name]],Product[Product Name],Product[Category],"ERROR",0)</f>
        <v xml:space="preserve">Produce </v>
      </c>
      <c r="L2080" t="str">
        <f>_xlfn.XLOOKUP(Table6[[#This Row],[Order ID]],Table5[OrderID],Table5[ShipmentMode],"Error",0)</f>
        <v>DHL</v>
      </c>
    </row>
    <row r="2081" spans="2:12">
      <c r="B2081">
        <v>2080</v>
      </c>
      <c r="C2081">
        <v>11056</v>
      </c>
      <c r="D2081" t="s">
        <v>794</v>
      </c>
      <c r="E2081">
        <v>35</v>
      </c>
      <c r="F2081" t="s">
        <v>1535</v>
      </c>
      <c r="G2081" s="1">
        <f>DATE(LEFT(Table6[[#This Row],[Shipment Date]],4), MID(Table6[[#This Row],[Shipment Date]],5,2), RIGHT(Table6[[#This Row],[Shipment Date]],2))</f>
        <v>42856</v>
      </c>
      <c r="H2081" s="9">
        <f>_xlfn.XLOOKUP(Table6[[#This Row],[Order ID]],Table5[OrderID],Table5[OrderDate],"Error",0)</f>
        <v>42853</v>
      </c>
      <c r="I2081" s="6">
        <f>Table6[[#This Row],['[Formatted'] Shipment Dates]]-Table6[[#This Row],[Order Dates]]</f>
        <v>3</v>
      </c>
      <c r="J2081" t="str">
        <f>_xlfn.XLOOKUP(Table6[[#This Row],[Product ID]],Product[Product ID],Product[Product Name],"ERROR",0)</f>
        <v>Pâté chinois</v>
      </c>
      <c r="K2081" t="str">
        <f>_xlfn.XLOOKUP(Table6[[#This Row],[Product Name]],Product[Product Name],Product[Category],"ERROR",0)</f>
        <v>Meat/ Poultry</v>
      </c>
      <c r="L2081" t="str">
        <f>_xlfn.XLOOKUP(Table6[[#This Row],[Order ID]],Table5[OrderID],Table5[ShipmentMode],"Error",0)</f>
        <v>DHL</v>
      </c>
    </row>
    <row r="2082" spans="2:12">
      <c r="B2082">
        <v>2081</v>
      </c>
      <c r="C2082">
        <v>11056</v>
      </c>
      <c r="D2082" t="s">
        <v>808</v>
      </c>
      <c r="E2082">
        <v>50</v>
      </c>
      <c r="F2082" t="s">
        <v>1535</v>
      </c>
      <c r="G2082" s="1">
        <f>DATE(LEFT(Table6[[#This Row],[Shipment Date]],4), MID(Table6[[#This Row],[Shipment Date]],5,2), RIGHT(Table6[[#This Row],[Shipment Date]],2))</f>
        <v>42856</v>
      </c>
      <c r="H2082" s="9">
        <f>_xlfn.XLOOKUP(Table6[[#This Row],[Order ID]],Table5[OrderID],Table5[OrderDate],"Error",0)</f>
        <v>42853</v>
      </c>
      <c r="I2082" s="6">
        <f>Table6[[#This Row],['[Formatted'] Shipment Dates]]-Table6[[#This Row],[Order Dates]]</f>
        <v>3</v>
      </c>
      <c r="J2082" t="str">
        <f>_xlfn.XLOOKUP(Table6[[#This Row],[Product ID]],Product[Product ID],Product[Product Name],"ERROR",0)</f>
        <v>Camembert Pierrot</v>
      </c>
      <c r="K2082" t="str">
        <f>_xlfn.XLOOKUP(Table6[[#This Row],[Product Name]],Product[Product Name],Product[Category],"ERROR",0)</f>
        <v>Dairy Products</v>
      </c>
      <c r="L2082" t="str">
        <f>_xlfn.XLOOKUP(Table6[[#This Row],[Order ID]],Table5[OrderID],Table5[ShipmentMode],"Error",0)</f>
        <v>DHL</v>
      </c>
    </row>
    <row r="2083" spans="2:12">
      <c r="B2083">
        <v>2082</v>
      </c>
      <c r="C2083">
        <v>11057</v>
      </c>
      <c r="D2083" t="s">
        <v>833</v>
      </c>
      <c r="E2083">
        <v>3</v>
      </c>
      <c r="F2083" t="s">
        <v>1537</v>
      </c>
      <c r="G2083" s="1">
        <f>DATE(LEFT(Table6[[#This Row],[Shipment Date]],4), MID(Table6[[#This Row],[Shipment Date]],5,2), RIGHT(Table6[[#This Row],[Shipment Date]],2))</f>
        <v>42857</v>
      </c>
      <c r="H2083" s="9">
        <f>_xlfn.XLOOKUP(Table6[[#This Row],[Order ID]],Table5[OrderID],Table5[OrderDate],"Error",0)</f>
        <v>42854</v>
      </c>
      <c r="I2083" s="6">
        <f>Table6[[#This Row],['[Formatted'] Shipment Dates]]-Table6[[#This Row],[Order Dates]]</f>
        <v>3</v>
      </c>
      <c r="J2083" t="str">
        <f>_xlfn.XLOOKUP(Table6[[#This Row],[Product ID]],Product[Product ID],Product[Product Name],"ERROR",0)</f>
        <v>Outback Lager</v>
      </c>
      <c r="K2083" t="str">
        <f>_xlfn.XLOOKUP(Table6[[#This Row],[Product Name]],Product[Product Name],Product[Category],"ERROR",0)</f>
        <v xml:space="preserve">Drinks </v>
      </c>
      <c r="L2083" t="str">
        <f>_xlfn.XLOOKUP(Table6[[#This Row],[Order ID]],Table5[OrderID],Table5[ShipmentMode],"Error",0)</f>
        <v>UPS</v>
      </c>
    </row>
    <row r="2084" spans="2:12">
      <c r="B2084">
        <v>2083</v>
      </c>
      <c r="C2084">
        <v>11058</v>
      </c>
      <c r="D2084" t="s">
        <v>703</v>
      </c>
      <c r="E2084">
        <v>3</v>
      </c>
      <c r="F2084" t="s">
        <v>1537</v>
      </c>
      <c r="G2084" s="1">
        <f>DATE(LEFT(Table6[[#This Row],[Shipment Date]],4), MID(Table6[[#This Row],[Shipment Date]],5,2), RIGHT(Table6[[#This Row],[Shipment Date]],2))</f>
        <v>42857</v>
      </c>
      <c r="H2084" s="9">
        <f>_xlfn.XLOOKUP(Table6[[#This Row],[Order ID]],Table5[OrderID],Table5[OrderDate],"Error",0)</f>
        <v>42854</v>
      </c>
      <c r="I2084" s="6">
        <f>Table6[[#This Row],['[Formatted'] Shipment Dates]]-Table6[[#This Row],[Order Dates]]</f>
        <v>3</v>
      </c>
      <c r="J2084" t="str">
        <f>_xlfn.XLOOKUP(Table6[[#This Row],[Product ID]],Product[Product ID],Product[Product Name],"ERROR",0)</f>
        <v>Sir Rodney's Scones</v>
      </c>
      <c r="K2084" t="str">
        <f>_xlfn.XLOOKUP(Table6[[#This Row],[Product Name]],Product[Product Name],Product[Category],"ERROR",0)</f>
        <v>Desserts</v>
      </c>
      <c r="L2084" t="str">
        <f>_xlfn.XLOOKUP(Table6[[#This Row],[Order ID]],Table5[OrderID],Table5[ShipmentMode],"Error",0)</f>
        <v>UPS</v>
      </c>
    </row>
    <row r="2085" spans="2:12">
      <c r="B2085">
        <v>2084</v>
      </c>
      <c r="C2085">
        <v>11058</v>
      </c>
      <c r="D2085" t="s">
        <v>808</v>
      </c>
      <c r="E2085">
        <v>21</v>
      </c>
      <c r="F2085" t="s">
        <v>1537</v>
      </c>
      <c r="G2085" s="1">
        <f>DATE(LEFT(Table6[[#This Row],[Shipment Date]],4), MID(Table6[[#This Row],[Shipment Date]],5,2), RIGHT(Table6[[#This Row],[Shipment Date]],2))</f>
        <v>42857</v>
      </c>
      <c r="H2085" s="9">
        <f>_xlfn.XLOOKUP(Table6[[#This Row],[Order ID]],Table5[OrderID],Table5[OrderDate],"Error",0)</f>
        <v>42854</v>
      </c>
      <c r="I2085" s="6">
        <f>Table6[[#This Row],['[Formatted'] Shipment Dates]]-Table6[[#This Row],[Order Dates]]</f>
        <v>3</v>
      </c>
      <c r="J2085" t="str">
        <f>_xlfn.XLOOKUP(Table6[[#This Row],[Product ID]],Product[Product ID],Product[Product Name],"ERROR",0)</f>
        <v>Camembert Pierrot</v>
      </c>
      <c r="K2085" t="str">
        <f>_xlfn.XLOOKUP(Table6[[#This Row],[Product Name]],Product[Product Name],Product[Category],"ERROR",0)</f>
        <v>Dairy Products</v>
      </c>
      <c r="L2085" t="str">
        <f>_xlfn.XLOOKUP(Table6[[#This Row],[Order ID]],Table5[OrderID],Table5[ShipmentMode],"Error",0)</f>
        <v>UPS</v>
      </c>
    </row>
    <row r="2086" spans="2:12">
      <c r="B2086">
        <v>2085</v>
      </c>
      <c r="C2086">
        <v>11058</v>
      </c>
      <c r="D2086" t="s">
        <v>810</v>
      </c>
      <c r="E2086">
        <v>4</v>
      </c>
      <c r="F2086" t="s">
        <v>1537</v>
      </c>
      <c r="G2086" s="1">
        <f>DATE(LEFT(Table6[[#This Row],[Shipment Date]],4), MID(Table6[[#This Row],[Shipment Date]],5,2), RIGHT(Table6[[#This Row],[Shipment Date]],2))</f>
        <v>42857</v>
      </c>
      <c r="H2086" s="9">
        <f>_xlfn.XLOOKUP(Table6[[#This Row],[Order ID]],Table5[OrderID],Table5[OrderDate],"Error",0)</f>
        <v>42854</v>
      </c>
      <c r="I2086" s="6">
        <f>Table6[[#This Row],['[Formatted'] Shipment Dates]]-Table6[[#This Row],[Order Dates]]</f>
        <v>3</v>
      </c>
      <c r="J2086" t="str">
        <f>_xlfn.XLOOKUP(Table6[[#This Row],[Product ID]],Product[Product ID],Product[Product Name],"ERROR",0)</f>
        <v>Sirop d'érable</v>
      </c>
      <c r="K2086" t="str">
        <f>_xlfn.XLOOKUP(Table6[[#This Row],[Product Name]],Product[Product Name],Product[Category],"ERROR",0)</f>
        <v>Condiments</v>
      </c>
      <c r="L2086" t="str">
        <f>_xlfn.XLOOKUP(Table6[[#This Row],[Order ID]],Table5[OrderID],Table5[ShipmentMode],"Error",0)</f>
        <v>UPS</v>
      </c>
    </row>
    <row r="2087" spans="2:12">
      <c r="B2087">
        <v>2086</v>
      </c>
      <c r="C2087">
        <v>11059</v>
      </c>
      <c r="D2087" t="s">
        <v>684</v>
      </c>
      <c r="E2087">
        <v>30</v>
      </c>
      <c r="F2087" t="s">
        <v>1537</v>
      </c>
      <c r="G2087" s="1">
        <f>DATE(LEFT(Table6[[#This Row],[Shipment Date]],4), MID(Table6[[#This Row],[Shipment Date]],5,2), RIGHT(Table6[[#This Row],[Shipment Date]],2))</f>
        <v>42857</v>
      </c>
      <c r="H2087" s="9">
        <f>_xlfn.XLOOKUP(Table6[[#This Row],[Order ID]],Table5[OrderID],Table5[OrderDate],"Error",0)</f>
        <v>42854</v>
      </c>
      <c r="I2087" s="6">
        <f>Table6[[#This Row],['[Formatted'] Shipment Dates]]-Table6[[#This Row],[Order Dates]]</f>
        <v>3</v>
      </c>
      <c r="J2087" t="str">
        <f>_xlfn.XLOOKUP(Table6[[#This Row],[Product ID]],Product[Product ID],Product[Product Name],"ERROR",0)</f>
        <v>Konbu</v>
      </c>
      <c r="K2087" t="str">
        <f>_xlfn.XLOOKUP(Table6[[#This Row],[Product Name]],Product[Product Name],Product[Category],"ERROR",0)</f>
        <v>Seafood</v>
      </c>
      <c r="L2087" t="str">
        <f>_xlfn.XLOOKUP(Table6[[#This Row],[Order ID]],Table5[OrderID],Table5[ShipmentMode],"Error",0)</f>
        <v>DHL</v>
      </c>
    </row>
    <row r="2088" spans="2:12">
      <c r="B2088">
        <v>2087</v>
      </c>
      <c r="C2088">
        <v>11059</v>
      </c>
      <c r="D2088" t="s">
        <v>694</v>
      </c>
      <c r="E2088">
        <v>12</v>
      </c>
      <c r="F2088" t="s">
        <v>1537</v>
      </c>
      <c r="G2088" s="1">
        <f>DATE(LEFT(Table6[[#This Row],[Shipment Date]],4), MID(Table6[[#This Row],[Shipment Date]],5,2), RIGHT(Table6[[#This Row],[Shipment Date]],2))</f>
        <v>42857</v>
      </c>
      <c r="H2088" s="9">
        <f>_xlfn.XLOOKUP(Table6[[#This Row],[Order ID]],Table5[OrderID],Table5[OrderDate],"Error",0)</f>
        <v>42854</v>
      </c>
      <c r="I2088" s="6">
        <f>Table6[[#This Row],['[Formatted'] Shipment Dates]]-Table6[[#This Row],[Order Dates]]</f>
        <v>3</v>
      </c>
      <c r="J2088" t="str">
        <f>_xlfn.XLOOKUP(Table6[[#This Row],[Product ID]],Product[Product ID],Product[Product Name],"ERROR",0)</f>
        <v>Alice Mutton</v>
      </c>
      <c r="K2088" t="str">
        <f>_xlfn.XLOOKUP(Table6[[#This Row],[Product Name]],Product[Product Name],Product[Category],"ERROR",0)</f>
        <v>Meat/ Poultry</v>
      </c>
      <c r="L2088" t="str">
        <f>_xlfn.XLOOKUP(Table6[[#This Row],[Order ID]],Table5[OrderID],Table5[ShipmentMode],"Error",0)</f>
        <v>DHL</v>
      </c>
    </row>
    <row r="2089" spans="2:12">
      <c r="B2089">
        <v>2088</v>
      </c>
      <c r="C2089">
        <v>11059</v>
      </c>
      <c r="D2089" t="s">
        <v>808</v>
      </c>
      <c r="E2089">
        <v>35</v>
      </c>
      <c r="F2089" t="s">
        <v>1528</v>
      </c>
      <c r="G2089" s="1">
        <f>DATE(LEFT(Table6[[#This Row],[Shipment Date]],4), MID(Table6[[#This Row],[Shipment Date]],5,2), RIGHT(Table6[[#This Row],[Shipment Date]],2))</f>
        <v>42859</v>
      </c>
      <c r="H2089" s="9">
        <f>_xlfn.XLOOKUP(Table6[[#This Row],[Order ID]],Table5[OrderID],Table5[OrderDate],"Error",0)</f>
        <v>42854</v>
      </c>
      <c r="I2089" s="6">
        <f>Table6[[#This Row],['[Formatted'] Shipment Dates]]-Table6[[#This Row],[Order Dates]]</f>
        <v>5</v>
      </c>
      <c r="J2089" t="str">
        <f>_xlfn.XLOOKUP(Table6[[#This Row],[Product ID]],Product[Product ID],Product[Product Name],"ERROR",0)</f>
        <v>Camembert Pierrot</v>
      </c>
      <c r="K2089" t="str">
        <f>_xlfn.XLOOKUP(Table6[[#This Row],[Product Name]],Product[Product Name],Product[Category],"ERROR",0)</f>
        <v>Dairy Products</v>
      </c>
      <c r="L2089" t="str">
        <f>_xlfn.XLOOKUP(Table6[[#This Row],[Order ID]],Table5[OrderID],Table5[ShipmentMode],"Error",0)</f>
        <v>DHL</v>
      </c>
    </row>
    <row r="2090" spans="2:12">
      <c r="B2090">
        <v>2089</v>
      </c>
      <c r="C2090">
        <v>11060</v>
      </c>
      <c r="D2090" t="s">
        <v>808</v>
      </c>
      <c r="E2090">
        <v>4</v>
      </c>
      <c r="F2090" t="s">
        <v>1528</v>
      </c>
      <c r="G2090" s="1">
        <f>DATE(LEFT(Table6[[#This Row],[Shipment Date]],4), MID(Table6[[#This Row],[Shipment Date]],5,2), RIGHT(Table6[[#This Row],[Shipment Date]],2))</f>
        <v>42859</v>
      </c>
      <c r="H2090" s="9">
        <f>_xlfn.XLOOKUP(Table6[[#This Row],[Order ID]],Table5[OrderID],Table5[OrderDate],"Error",0)</f>
        <v>42855</v>
      </c>
      <c r="I2090" s="6">
        <f>Table6[[#This Row],['[Formatted'] Shipment Dates]]-Table6[[#This Row],[Order Dates]]</f>
        <v>4</v>
      </c>
      <c r="J2090" t="str">
        <f>_xlfn.XLOOKUP(Table6[[#This Row],[Product ID]],Product[Product ID],Product[Product Name],"ERROR",0)</f>
        <v>Camembert Pierrot</v>
      </c>
      <c r="K2090" t="str">
        <f>_xlfn.XLOOKUP(Table6[[#This Row],[Product Name]],Product[Product Name],Product[Category],"ERROR",0)</f>
        <v>Dairy Products</v>
      </c>
      <c r="L2090" t="str">
        <f>_xlfn.XLOOKUP(Table6[[#This Row],[Order ID]],Table5[OrderID],Table5[ShipmentMode],"Error",0)</f>
        <v>DHL</v>
      </c>
    </row>
    <row r="2091" spans="2:12">
      <c r="B2091">
        <v>2090</v>
      </c>
      <c r="C2091">
        <v>11060</v>
      </c>
      <c r="D2091" t="s">
        <v>850</v>
      </c>
      <c r="E2091">
        <v>10</v>
      </c>
      <c r="F2091" t="s">
        <v>1528</v>
      </c>
      <c r="G2091" s="1">
        <f>DATE(LEFT(Table6[[#This Row],[Shipment Date]],4), MID(Table6[[#This Row],[Shipment Date]],5,2), RIGHT(Table6[[#This Row],[Shipment Date]],2))</f>
        <v>42859</v>
      </c>
      <c r="H2091" s="9">
        <f>_xlfn.XLOOKUP(Table6[[#This Row],[Order ID]],Table5[OrderID],Table5[OrderDate],"Error",0)</f>
        <v>42855</v>
      </c>
      <c r="I2091" s="6">
        <f>Table6[[#This Row],['[Formatted'] Shipment Dates]]-Table6[[#This Row],[Order Dates]]</f>
        <v>4</v>
      </c>
      <c r="J2091" t="str">
        <f>_xlfn.XLOOKUP(Table6[[#This Row],[Product ID]],Product[Product ID],Product[Product Name],"ERROR",0)</f>
        <v>Original Frankfurter grüne Soße</v>
      </c>
      <c r="K2091" t="str">
        <f>_xlfn.XLOOKUP(Table6[[#This Row],[Product Name]],Product[Product Name],Product[Category],"ERROR",0)</f>
        <v>Condiments</v>
      </c>
      <c r="L2091" t="str">
        <f>_xlfn.XLOOKUP(Table6[[#This Row],[Order ID]],Table5[OrderID],Table5[ShipmentMode],"Error",0)</f>
        <v>DHL</v>
      </c>
    </row>
    <row r="2092" spans="2:12">
      <c r="B2092">
        <v>2091</v>
      </c>
      <c r="C2092">
        <v>11061</v>
      </c>
      <c r="D2092" t="s">
        <v>808</v>
      </c>
      <c r="E2092">
        <v>15</v>
      </c>
      <c r="F2092" t="s">
        <v>1528</v>
      </c>
      <c r="G2092" s="1">
        <f>DATE(LEFT(Table6[[#This Row],[Shipment Date]],4), MID(Table6[[#This Row],[Shipment Date]],5,2), RIGHT(Table6[[#This Row],[Shipment Date]],2))</f>
        <v>42859</v>
      </c>
      <c r="H2092" s="9">
        <f>_xlfn.XLOOKUP(Table6[[#This Row],[Order ID]],Table5[OrderID],Table5[OrderDate],"Error",0)</f>
        <v>42855</v>
      </c>
      <c r="I2092" s="6">
        <f>Table6[[#This Row],['[Formatted'] Shipment Dates]]-Table6[[#This Row],[Order Dates]]</f>
        <v>4</v>
      </c>
      <c r="J2092" t="str">
        <f>_xlfn.XLOOKUP(Table6[[#This Row],[Product ID]],Product[Product ID],Product[Product Name],"ERROR",0)</f>
        <v>Camembert Pierrot</v>
      </c>
      <c r="K2092" t="str">
        <f>_xlfn.XLOOKUP(Table6[[#This Row],[Product Name]],Product[Product Name],Product[Category],"ERROR",0)</f>
        <v>Dairy Products</v>
      </c>
      <c r="L2092" t="str">
        <f>_xlfn.XLOOKUP(Table6[[#This Row],[Order ID]],Table5[OrderID],Table5[ShipmentMode],"Error",0)</f>
        <v>UPS</v>
      </c>
    </row>
    <row r="2093" spans="2:12">
      <c r="B2093">
        <v>2092</v>
      </c>
      <c r="C2093">
        <v>11062</v>
      </c>
      <c r="D2093" t="s">
        <v>789</v>
      </c>
      <c r="E2093">
        <v>10</v>
      </c>
      <c r="F2093" t="s">
        <v>1528</v>
      </c>
      <c r="G2093" s="1">
        <f>DATE(LEFT(Table6[[#This Row],[Shipment Date]],4), MID(Table6[[#This Row],[Shipment Date]],5,2), RIGHT(Table6[[#This Row],[Shipment Date]],2))</f>
        <v>42859</v>
      </c>
      <c r="H2093" s="9">
        <f>_xlfn.XLOOKUP(Table6[[#This Row],[Order ID]],Table5[OrderID],Table5[OrderDate],"Error",0)</f>
        <v>42855</v>
      </c>
      <c r="I2093" s="6">
        <f>Table6[[#This Row],['[Formatted'] Shipment Dates]]-Table6[[#This Row],[Order Dates]]</f>
        <v>4</v>
      </c>
      <c r="J2093" t="str">
        <f>_xlfn.XLOOKUP(Table6[[#This Row],[Product ID]],Product[Product ID],Product[Product Name],"ERROR",0)</f>
        <v>Perth Pasties</v>
      </c>
      <c r="K2093" t="str">
        <f>_xlfn.XLOOKUP(Table6[[#This Row],[Product Name]],Product[Product Name],Product[Category],"ERROR",0)</f>
        <v>Meat/ Poultry</v>
      </c>
      <c r="L2093" t="str">
        <f>_xlfn.XLOOKUP(Table6[[#This Row],[Order ID]],Table5[OrderID],Table5[ShipmentMode],"Error",0)</f>
        <v>DHL</v>
      </c>
    </row>
    <row r="2094" spans="2:12">
      <c r="B2094">
        <v>2093</v>
      </c>
      <c r="C2094">
        <v>11062</v>
      </c>
      <c r="D2094" t="s">
        <v>833</v>
      </c>
      <c r="E2094">
        <v>12</v>
      </c>
      <c r="F2094" t="s">
        <v>1540</v>
      </c>
      <c r="G2094" s="1">
        <f>DATE(LEFT(Table6[[#This Row],[Shipment Date]],4), MID(Table6[[#This Row],[Shipment Date]],5,2), RIGHT(Table6[[#This Row],[Shipment Date]],2))</f>
        <v>42861</v>
      </c>
      <c r="H2094" s="9">
        <f>_xlfn.XLOOKUP(Table6[[#This Row],[Order ID]],Table5[OrderID],Table5[OrderDate],"Error",0)</f>
        <v>42855</v>
      </c>
      <c r="I2094" s="6">
        <f>Table6[[#This Row],['[Formatted'] Shipment Dates]]-Table6[[#This Row],[Order Dates]]</f>
        <v>6</v>
      </c>
      <c r="J2094" t="str">
        <f>_xlfn.XLOOKUP(Table6[[#This Row],[Product ID]],Product[Product ID],Product[Product Name],"ERROR",0)</f>
        <v>Outback Lager</v>
      </c>
      <c r="K2094" t="str">
        <f>_xlfn.XLOOKUP(Table6[[#This Row],[Product Name]],Product[Product Name],Product[Category],"ERROR",0)</f>
        <v xml:space="preserve">Drinks </v>
      </c>
      <c r="L2094" t="str">
        <f>_xlfn.XLOOKUP(Table6[[#This Row],[Order ID]],Table5[OrderID],Table5[ShipmentMode],"Error",0)</f>
        <v>DHL</v>
      </c>
    </row>
    <row r="2095" spans="2:12">
      <c r="B2095">
        <v>2094</v>
      </c>
      <c r="C2095">
        <v>11063</v>
      </c>
      <c r="D2095" t="s">
        <v>739</v>
      </c>
      <c r="E2095">
        <v>30</v>
      </c>
      <c r="F2095" t="s">
        <v>1540</v>
      </c>
      <c r="G2095" s="1">
        <f>DATE(LEFT(Table6[[#This Row],[Shipment Date]],4), MID(Table6[[#This Row],[Shipment Date]],5,2), RIGHT(Table6[[#This Row],[Shipment Date]],2))</f>
        <v>42861</v>
      </c>
      <c r="H2095" s="9">
        <f>_xlfn.XLOOKUP(Table6[[#This Row],[Order ID]],Table5[OrderID],Table5[OrderDate],"Error",0)</f>
        <v>42855</v>
      </c>
      <c r="I2095" s="6">
        <f>Table6[[#This Row],['[Formatted'] Shipment Dates]]-Table6[[#This Row],[Order Dates]]</f>
        <v>6</v>
      </c>
      <c r="J2095" t="str">
        <f>_xlfn.XLOOKUP(Table6[[#This Row],[Product ID]],Product[Product ID],Product[Product Name],"ERROR",0)</f>
        <v>Sasquatch Ale</v>
      </c>
      <c r="K2095" t="str">
        <f>_xlfn.XLOOKUP(Table6[[#This Row],[Product Name]],Product[Product Name],Product[Category],"ERROR",0)</f>
        <v xml:space="preserve">Drinks </v>
      </c>
      <c r="L2095" t="str">
        <f>_xlfn.XLOOKUP(Table6[[#This Row],[Order ID]],Table5[OrderID],Table5[ShipmentMode],"Error",0)</f>
        <v>DHL</v>
      </c>
    </row>
    <row r="2096" spans="2:12">
      <c r="B2096">
        <v>2095</v>
      </c>
      <c r="C2096">
        <v>11063</v>
      </c>
      <c r="D2096" t="s">
        <v>754</v>
      </c>
      <c r="E2096">
        <v>40</v>
      </c>
      <c r="F2096" t="s">
        <v>1540</v>
      </c>
      <c r="G2096" s="1">
        <f>DATE(LEFT(Table6[[#This Row],[Shipment Date]],4), MID(Table6[[#This Row],[Shipment Date]],5,2), RIGHT(Table6[[#This Row],[Shipment Date]],2))</f>
        <v>42861</v>
      </c>
      <c r="H2096" s="9">
        <f>_xlfn.XLOOKUP(Table6[[#This Row],[Order ID]],Table5[OrderID],Table5[OrderDate],"Error",0)</f>
        <v>42855</v>
      </c>
      <c r="I2096" s="6">
        <f>Table6[[#This Row],['[Formatted'] Shipment Dates]]-Table6[[#This Row],[Order Dates]]</f>
        <v>6</v>
      </c>
      <c r="J2096" t="str">
        <f>_xlfn.XLOOKUP(Table6[[#This Row],[Product ID]],Product[Product ID],Product[Product Name],"ERROR",0)</f>
        <v>Boston Crab Meat</v>
      </c>
      <c r="K2096" t="str">
        <f>_xlfn.XLOOKUP(Table6[[#This Row],[Product Name]],Product[Product Name],Product[Category],"ERROR",0)</f>
        <v>Seafood</v>
      </c>
      <c r="L2096" t="str">
        <f>_xlfn.XLOOKUP(Table6[[#This Row],[Order ID]],Table5[OrderID],Table5[ShipmentMode],"Error",0)</f>
        <v>DHL</v>
      </c>
    </row>
    <row r="2097" spans="2:12">
      <c r="B2097">
        <v>2096</v>
      </c>
      <c r="C2097">
        <v>11063</v>
      </c>
      <c r="D2097" t="s">
        <v>757</v>
      </c>
      <c r="E2097">
        <v>30</v>
      </c>
      <c r="F2097" t="s">
        <v>1528</v>
      </c>
      <c r="G2097" s="1">
        <f>DATE(LEFT(Table6[[#This Row],[Shipment Date]],4), MID(Table6[[#This Row],[Shipment Date]],5,2), RIGHT(Table6[[#This Row],[Shipment Date]],2))</f>
        <v>42859</v>
      </c>
      <c r="H2097" s="9">
        <f>_xlfn.XLOOKUP(Table6[[#This Row],[Order ID]],Table5[OrderID],Table5[OrderDate],"Error",0)</f>
        <v>42855</v>
      </c>
      <c r="I2097" s="6">
        <f>Table6[[#This Row],['[Formatted'] Shipment Dates]]-Table6[[#This Row],[Order Dates]]</f>
        <v>4</v>
      </c>
      <c r="J2097" t="str">
        <f>_xlfn.XLOOKUP(Table6[[#This Row],[Product ID]],Product[Product ID],Product[Product Name],"ERROR",0)</f>
        <v>Jack's New England Clam Chowder</v>
      </c>
      <c r="K2097" t="str">
        <f>_xlfn.XLOOKUP(Table6[[#This Row],[Product Name]],Product[Product Name],Product[Category],"ERROR",0)</f>
        <v>Seafood</v>
      </c>
      <c r="L2097" t="str">
        <f>_xlfn.XLOOKUP(Table6[[#This Row],[Order ID]],Table5[OrderID],Table5[ShipmentMode],"Error",0)</f>
        <v>DHL</v>
      </c>
    </row>
    <row r="2098" spans="2:12">
      <c r="B2098">
        <v>2097</v>
      </c>
      <c r="C2098">
        <v>11064</v>
      </c>
      <c r="D2098" t="s">
        <v>694</v>
      </c>
      <c r="E2098">
        <v>77</v>
      </c>
      <c r="F2098" t="s">
        <v>1528</v>
      </c>
      <c r="G2098" s="1">
        <f>DATE(LEFT(Table6[[#This Row],[Shipment Date]],4), MID(Table6[[#This Row],[Shipment Date]],5,2), RIGHT(Table6[[#This Row],[Shipment Date]],2))</f>
        <v>42859</v>
      </c>
      <c r="H2098" s="9">
        <f>_xlfn.XLOOKUP(Table6[[#This Row],[Order ID]],Table5[OrderID],Table5[OrderDate],"Error",0)</f>
        <v>42856</v>
      </c>
      <c r="I2098" s="6">
        <f>Table6[[#This Row],['[Formatted'] Shipment Dates]]-Table6[[#This Row],[Order Dates]]</f>
        <v>3</v>
      </c>
      <c r="J2098" t="str">
        <f>_xlfn.XLOOKUP(Table6[[#This Row],[Product ID]],Product[Product ID],Product[Product Name],"ERROR",0)</f>
        <v>Alice Mutton</v>
      </c>
      <c r="K2098" t="str">
        <f>_xlfn.XLOOKUP(Table6[[#This Row],[Product Name]],Product[Product Name],Product[Category],"ERROR",0)</f>
        <v>Meat/ Poultry</v>
      </c>
      <c r="L2098" t="str">
        <f>_xlfn.XLOOKUP(Table6[[#This Row],[Order ID]],Table5[OrderID],Table5[ShipmentMode],"Error",0)</f>
        <v>DHL Express</v>
      </c>
    </row>
    <row r="2099" spans="2:12">
      <c r="B2099">
        <v>2098</v>
      </c>
      <c r="C2099">
        <v>11064</v>
      </c>
      <c r="D2099" t="s">
        <v>757</v>
      </c>
      <c r="E2099">
        <v>12</v>
      </c>
      <c r="F2099" t="s">
        <v>1528</v>
      </c>
      <c r="G2099" s="1">
        <f>DATE(LEFT(Table6[[#This Row],[Shipment Date]],4), MID(Table6[[#This Row],[Shipment Date]],5,2), RIGHT(Table6[[#This Row],[Shipment Date]],2))</f>
        <v>42859</v>
      </c>
      <c r="H2099" s="9">
        <f>_xlfn.XLOOKUP(Table6[[#This Row],[Order ID]],Table5[OrderID],Table5[OrderDate],"Error",0)</f>
        <v>42856</v>
      </c>
      <c r="I2099" s="6">
        <f>Table6[[#This Row],['[Formatted'] Shipment Dates]]-Table6[[#This Row],[Order Dates]]</f>
        <v>3</v>
      </c>
      <c r="J2099" t="str">
        <f>_xlfn.XLOOKUP(Table6[[#This Row],[Product ID]],Product[Product ID],Product[Product Name],"ERROR",0)</f>
        <v>Jack's New England Clam Chowder</v>
      </c>
      <c r="K2099" t="str">
        <f>_xlfn.XLOOKUP(Table6[[#This Row],[Product Name]],Product[Product Name],Product[Category],"ERROR",0)</f>
        <v>Seafood</v>
      </c>
      <c r="L2099" t="str">
        <f>_xlfn.XLOOKUP(Table6[[#This Row],[Order ID]],Table5[OrderID],Table5[ShipmentMode],"Error",0)</f>
        <v>DHL Express</v>
      </c>
    </row>
    <row r="2100" spans="2:12">
      <c r="B2100">
        <v>2099</v>
      </c>
      <c r="C2100">
        <v>11064</v>
      </c>
      <c r="D2100" t="s">
        <v>789</v>
      </c>
      <c r="E2100">
        <v>25</v>
      </c>
      <c r="F2100" t="s">
        <v>1528</v>
      </c>
      <c r="G2100" s="1">
        <f>DATE(LEFT(Table6[[#This Row],[Shipment Date]],4), MID(Table6[[#This Row],[Shipment Date]],5,2), RIGHT(Table6[[#This Row],[Shipment Date]],2))</f>
        <v>42859</v>
      </c>
      <c r="H2100" s="9">
        <f>_xlfn.XLOOKUP(Table6[[#This Row],[Order ID]],Table5[OrderID],Table5[OrderDate],"Error",0)</f>
        <v>42856</v>
      </c>
      <c r="I2100" s="6">
        <f>Table6[[#This Row],['[Formatted'] Shipment Dates]]-Table6[[#This Row],[Order Dates]]</f>
        <v>3</v>
      </c>
      <c r="J2100" t="str">
        <f>_xlfn.XLOOKUP(Table6[[#This Row],[Product ID]],Product[Product ID],Product[Product Name],"ERROR",0)</f>
        <v>Perth Pasties</v>
      </c>
      <c r="K2100" t="str">
        <f>_xlfn.XLOOKUP(Table6[[#This Row],[Product Name]],Product[Product Name],Product[Category],"ERROR",0)</f>
        <v>Meat/ Poultry</v>
      </c>
      <c r="L2100" t="str">
        <f>_xlfn.XLOOKUP(Table6[[#This Row],[Order ID]],Table5[OrderID],Table5[ShipmentMode],"Error",0)</f>
        <v>DHL Express</v>
      </c>
    </row>
    <row r="2101" spans="2:12">
      <c r="B2101">
        <v>2100</v>
      </c>
      <c r="C2101">
        <v>11064</v>
      </c>
      <c r="D2101" t="s">
        <v>794</v>
      </c>
      <c r="E2101">
        <v>4</v>
      </c>
      <c r="F2101" t="s">
        <v>1528</v>
      </c>
      <c r="G2101" s="1">
        <f>DATE(LEFT(Table6[[#This Row],[Shipment Date]],4), MID(Table6[[#This Row],[Shipment Date]],5,2), RIGHT(Table6[[#This Row],[Shipment Date]],2))</f>
        <v>42859</v>
      </c>
      <c r="H2101" s="9">
        <f>_xlfn.XLOOKUP(Table6[[#This Row],[Order ID]],Table5[OrderID],Table5[OrderDate],"Error",0)</f>
        <v>42856</v>
      </c>
      <c r="I2101" s="6">
        <f>Table6[[#This Row],['[Formatted'] Shipment Dates]]-Table6[[#This Row],[Order Dates]]</f>
        <v>3</v>
      </c>
      <c r="J2101" t="str">
        <f>_xlfn.XLOOKUP(Table6[[#This Row],[Product ID]],Product[Product ID],Product[Product Name],"ERROR",0)</f>
        <v>Pâté chinois</v>
      </c>
      <c r="K2101" t="str">
        <f>_xlfn.XLOOKUP(Table6[[#This Row],[Product Name]],Product[Product Name],Product[Category],"ERROR",0)</f>
        <v>Meat/ Poultry</v>
      </c>
      <c r="L2101" t="str">
        <f>_xlfn.XLOOKUP(Table6[[#This Row],[Order ID]],Table5[OrderID],Table5[ShipmentMode],"Error",0)</f>
        <v>DHL Express</v>
      </c>
    </row>
    <row r="2102" spans="2:12">
      <c r="B2102">
        <v>2101</v>
      </c>
      <c r="C2102">
        <v>11064</v>
      </c>
      <c r="D2102" t="s">
        <v>828</v>
      </c>
      <c r="E2102">
        <v>55</v>
      </c>
      <c r="F2102" t="s">
        <v>1528</v>
      </c>
      <c r="G2102" s="1">
        <f>DATE(LEFT(Table6[[#This Row],[Shipment Date]],4), MID(Table6[[#This Row],[Shipment Date]],5,2), RIGHT(Table6[[#This Row],[Shipment Date]],2))</f>
        <v>42859</v>
      </c>
      <c r="H2102" s="9">
        <f>_xlfn.XLOOKUP(Table6[[#This Row],[Order ID]],Table5[OrderID],Table5[OrderDate],"Error",0)</f>
        <v>42856</v>
      </c>
      <c r="I2102" s="6">
        <f>Table6[[#This Row],['[Formatted'] Shipment Dates]]-Table6[[#This Row],[Order Dates]]</f>
        <v>3</v>
      </c>
      <c r="J2102" t="str">
        <f>_xlfn.XLOOKUP(Table6[[#This Row],[Product ID]],Product[Product ID],Product[Product Name],"ERROR",0)</f>
        <v>Scottish Longbreads</v>
      </c>
      <c r="K2102" t="str">
        <f>_xlfn.XLOOKUP(Table6[[#This Row],[Product Name]],Product[Product Name],Product[Category],"ERROR",0)</f>
        <v>Desserts</v>
      </c>
      <c r="L2102" t="str">
        <f>_xlfn.XLOOKUP(Table6[[#This Row],[Order ID]],Table5[OrderID],Table5[ShipmentMode],"Error",0)</f>
        <v>DHL Express</v>
      </c>
    </row>
    <row r="2103" spans="2:12">
      <c r="B2103">
        <v>2102</v>
      </c>
      <c r="C2103">
        <v>11065</v>
      </c>
      <c r="D2103" t="s">
        <v>728</v>
      </c>
      <c r="E2103">
        <v>4</v>
      </c>
      <c r="F2103" t="s">
        <v>1528</v>
      </c>
      <c r="G2103" s="1">
        <f>DATE(LEFT(Table6[[#This Row],[Shipment Date]],4), MID(Table6[[#This Row],[Shipment Date]],5,2), RIGHT(Table6[[#This Row],[Shipment Date]],2))</f>
        <v>42859</v>
      </c>
      <c r="H2103" s="9">
        <f>_xlfn.XLOOKUP(Table6[[#This Row],[Order ID]],Table5[OrderID],Table5[OrderDate],"Error",0)</f>
        <v>42856</v>
      </c>
      <c r="I2103" s="6">
        <f>Table6[[#This Row],['[Formatted'] Shipment Dates]]-Table6[[#This Row],[Order Dates]]</f>
        <v>3</v>
      </c>
      <c r="J2103" t="str">
        <f>_xlfn.XLOOKUP(Table6[[#This Row],[Product ID]],Product[Product ID],Product[Product Name],"ERROR",0)</f>
        <v>Nord-Ost Matjeshering</v>
      </c>
      <c r="K2103" t="str">
        <f>_xlfn.XLOOKUP(Table6[[#This Row],[Product Name]],Product[Product Name],Product[Category],"ERROR",0)</f>
        <v>Seafood</v>
      </c>
      <c r="L2103" t="str">
        <f>_xlfn.XLOOKUP(Table6[[#This Row],[Order ID]],Table5[OrderID],Table5[ShipmentMode],"Error",0)</f>
        <v>DHL Express</v>
      </c>
    </row>
    <row r="2104" spans="2:12">
      <c r="B2104">
        <v>2103</v>
      </c>
      <c r="C2104">
        <v>11065</v>
      </c>
      <c r="D2104" t="s">
        <v>791</v>
      </c>
      <c r="E2104">
        <v>20</v>
      </c>
      <c r="F2104" t="s">
        <v>1528</v>
      </c>
      <c r="G2104" s="1">
        <f>DATE(LEFT(Table6[[#This Row],[Shipment Date]],4), MID(Table6[[#This Row],[Shipment Date]],5,2), RIGHT(Table6[[#This Row],[Shipment Date]],2))</f>
        <v>42859</v>
      </c>
      <c r="H2104" s="9">
        <f>_xlfn.XLOOKUP(Table6[[#This Row],[Order ID]],Table5[OrderID],Table5[OrderDate],"Error",0)</f>
        <v>42856</v>
      </c>
      <c r="I2104" s="6">
        <f>Table6[[#This Row],['[Formatted'] Shipment Dates]]-Table6[[#This Row],[Order Dates]]</f>
        <v>3</v>
      </c>
      <c r="J2104" t="str">
        <f>_xlfn.XLOOKUP(Table6[[#This Row],[Product ID]],Product[Product ID],Product[Product Name],"ERROR",0)</f>
        <v>Tourtière</v>
      </c>
      <c r="K2104" t="str">
        <f>_xlfn.XLOOKUP(Table6[[#This Row],[Product Name]],Product[Product Name],Product[Category],"ERROR",0)</f>
        <v>Meat/ Poultry</v>
      </c>
      <c r="L2104" t="str">
        <f>_xlfn.XLOOKUP(Table6[[#This Row],[Order ID]],Table5[OrderID],Table5[ShipmentMode],"Error",0)</f>
        <v>DHL Express</v>
      </c>
    </row>
    <row r="2105" spans="2:12">
      <c r="B2105">
        <v>2104</v>
      </c>
      <c r="C2105">
        <v>11066</v>
      </c>
      <c r="D2105" t="s">
        <v>691</v>
      </c>
      <c r="E2105">
        <v>3</v>
      </c>
      <c r="F2105" t="s">
        <v>1528</v>
      </c>
      <c r="G2105" s="1">
        <f>DATE(LEFT(Table6[[#This Row],[Shipment Date]],4), MID(Table6[[#This Row],[Shipment Date]],5,2), RIGHT(Table6[[#This Row],[Shipment Date]],2))</f>
        <v>42859</v>
      </c>
      <c r="H2105" s="9">
        <f>_xlfn.XLOOKUP(Table6[[#This Row],[Order ID]],Table5[OrderID],Table5[OrderDate],"Error",0)</f>
        <v>42856</v>
      </c>
      <c r="I2105" s="6">
        <f>Table6[[#This Row],['[Formatted'] Shipment Dates]]-Table6[[#This Row],[Order Dates]]</f>
        <v>3</v>
      </c>
      <c r="J2105" t="str">
        <f>_xlfn.XLOOKUP(Table6[[#This Row],[Product ID]],Product[Product ID],Product[Product Name],"ERROR",0)</f>
        <v>Pavlova</v>
      </c>
      <c r="K2105" t="str">
        <f>_xlfn.XLOOKUP(Table6[[#This Row],[Product Name]],Product[Product Name],Product[Category],"ERROR",0)</f>
        <v>Desserts</v>
      </c>
      <c r="L2105" t="str">
        <f>_xlfn.XLOOKUP(Table6[[#This Row],[Order ID]],Table5[OrderID],Table5[ShipmentMode],"Error",0)</f>
        <v>DHL</v>
      </c>
    </row>
    <row r="2106" spans="2:12">
      <c r="B2106">
        <v>2105</v>
      </c>
      <c r="C2106">
        <v>11066</v>
      </c>
      <c r="D2106" t="s">
        <v>698</v>
      </c>
      <c r="E2106">
        <v>42</v>
      </c>
      <c r="F2106" t="s">
        <v>1528</v>
      </c>
      <c r="G2106" s="1">
        <f>DATE(LEFT(Table6[[#This Row],[Shipment Date]],4), MID(Table6[[#This Row],[Shipment Date]],5,2), RIGHT(Table6[[#This Row],[Shipment Date]],2))</f>
        <v>42859</v>
      </c>
      <c r="H2106" s="9">
        <f>_xlfn.XLOOKUP(Table6[[#This Row],[Order ID]],Table5[OrderID],Table5[OrderDate],"Error",0)</f>
        <v>42856</v>
      </c>
      <c r="I2106" s="6">
        <f>Table6[[#This Row],['[Formatted'] Shipment Dates]]-Table6[[#This Row],[Order Dates]]</f>
        <v>3</v>
      </c>
      <c r="J2106" t="str">
        <f>_xlfn.XLOOKUP(Table6[[#This Row],[Product ID]],Product[Product ID],Product[Product Name],"ERROR",0)</f>
        <v>Teatime Chocolate Biscuits</v>
      </c>
      <c r="K2106" t="str">
        <f>_xlfn.XLOOKUP(Table6[[#This Row],[Product Name]],Product[Product Name],Product[Category],"ERROR",0)</f>
        <v>Desserts</v>
      </c>
      <c r="L2106" t="str">
        <f>_xlfn.XLOOKUP(Table6[[#This Row],[Order ID]],Table5[OrderID],Table5[ShipmentMode],"Error",0)</f>
        <v>DHL</v>
      </c>
    </row>
    <row r="2107" spans="2:12">
      <c r="B2107">
        <v>2106</v>
      </c>
      <c r="C2107">
        <v>11066</v>
      </c>
      <c r="D2107" t="s">
        <v>739</v>
      </c>
      <c r="E2107">
        <v>35</v>
      </c>
      <c r="F2107" t="s">
        <v>1540</v>
      </c>
      <c r="G2107" s="1">
        <f>DATE(LEFT(Table6[[#This Row],[Shipment Date]],4), MID(Table6[[#This Row],[Shipment Date]],5,2), RIGHT(Table6[[#This Row],[Shipment Date]],2))</f>
        <v>42861</v>
      </c>
      <c r="H2107" s="9">
        <f>_xlfn.XLOOKUP(Table6[[#This Row],[Order ID]],Table5[OrderID],Table5[OrderDate],"Error",0)</f>
        <v>42856</v>
      </c>
      <c r="I2107" s="6">
        <f>Table6[[#This Row],['[Formatted'] Shipment Dates]]-Table6[[#This Row],[Order Dates]]</f>
        <v>5</v>
      </c>
      <c r="J2107" t="str">
        <f>_xlfn.XLOOKUP(Table6[[#This Row],[Product ID]],Product[Product ID],Product[Product Name],"ERROR",0)</f>
        <v>Sasquatch Ale</v>
      </c>
      <c r="K2107" t="str">
        <f>_xlfn.XLOOKUP(Table6[[#This Row],[Product Name]],Product[Product Name],Product[Category],"ERROR",0)</f>
        <v xml:space="preserve">Drinks </v>
      </c>
      <c r="L2107" t="str">
        <f>_xlfn.XLOOKUP(Table6[[#This Row],[Order ID]],Table5[OrderID],Table5[ShipmentMode],"Error",0)</f>
        <v>DHL</v>
      </c>
    </row>
    <row r="2108" spans="2:12">
      <c r="B2108">
        <v>2107</v>
      </c>
      <c r="C2108">
        <v>11067</v>
      </c>
      <c r="D2108" t="s">
        <v>757</v>
      </c>
      <c r="E2108">
        <v>9</v>
      </c>
      <c r="F2108" t="s">
        <v>1540</v>
      </c>
      <c r="G2108" s="1">
        <f>DATE(LEFT(Table6[[#This Row],[Shipment Date]],4), MID(Table6[[#This Row],[Shipment Date]],5,2), RIGHT(Table6[[#This Row],[Shipment Date]],2))</f>
        <v>42861</v>
      </c>
      <c r="H2108" s="9">
        <f>_xlfn.XLOOKUP(Table6[[#This Row],[Order ID]],Table5[OrderID],Table5[OrderDate],"Error",0)</f>
        <v>42859</v>
      </c>
      <c r="I2108" s="6">
        <f>Table6[[#This Row],['[Formatted'] Shipment Dates]]-Table6[[#This Row],[Order Dates]]</f>
        <v>2</v>
      </c>
      <c r="J2108" t="str">
        <f>_xlfn.XLOOKUP(Table6[[#This Row],[Product ID]],Product[Product ID],Product[Product Name],"ERROR",0)</f>
        <v>Jack's New England Clam Chowder</v>
      </c>
      <c r="K2108" t="str">
        <f>_xlfn.XLOOKUP(Table6[[#This Row],[Product Name]],Product[Product Name],Product[Category],"ERROR",0)</f>
        <v>Seafood</v>
      </c>
      <c r="L2108" t="str">
        <f>_xlfn.XLOOKUP(Table6[[#This Row],[Order ID]],Table5[OrderID],Table5[ShipmentMode],"Error",0)</f>
        <v>DHL</v>
      </c>
    </row>
    <row r="2109" spans="2:12">
      <c r="B2109">
        <v>2108</v>
      </c>
      <c r="C2109">
        <v>11068</v>
      </c>
      <c r="D2109" t="s">
        <v>723</v>
      </c>
      <c r="E2109">
        <v>8</v>
      </c>
      <c r="F2109" t="s">
        <v>1540</v>
      </c>
      <c r="G2109" s="1">
        <f>DATE(LEFT(Table6[[#This Row],[Shipment Date]],4), MID(Table6[[#This Row],[Shipment Date]],5,2), RIGHT(Table6[[#This Row],[Shipment Date]],2))</f>
        <v>42861</v>
      </c>
      <c r="H2109" s="9">
        <f>_xlfn.XLOOKUP(Table6[[#This Row],[Order ID]],Table5[OrderID],Table5[OrderDate],"Error",0)</f>
        <v>42859</v>
      </c>
      <c r="I2109" s="6">
        <f>Table6[[#This Row],['[Formatted'] Shipment Dates]]-Table6[[#This Row],[Order Dates]]</f>
        <v>2</v>
      </c>
      <c r="J2109" t="str">
        <f>_xlfn.XLOOKUP(Table6[[#This Row],[Product ID]],Product[Product ID],Product[Product Name],"ERROR",0)</f>
        <v>Rössle Sauerkraut</v>
      </c>
      <c r="K2109" t="str">
        <f>_xlfn.XLOOKUP(Table6[[#This Row],[Product Name]],Product[Product Name],Product[Category],"ERROR",0)</f>
        <v xml:space="preserve">Produce </v>
      </c>
      <c r="L2109" t="str">
        <f>_xlfn.XLOOKUP(Table6[[#This Row],[Order ID]],Table5[OrderID],Table5[ShipmentMode],"Error",0)</f>
        <v>DHL</v>
      </c>
    </row>
    <row r="2110" spans="2:12">
      <c r="B2110">
        <v>2109</v>
      </c>
      <c r="C2110">
        <v>11068</v>
      </c>
      <c r="D2110" t="s">
        <v>762</v>
      </c>
      <c r="E2110">
        <v>36</v>
      </c>
      <c r="F2110" t="s">
        <v>1540</v>
      </c>
      <c r="G2110" s="1">
        <f>DATE(LEFT(Table6[[#This Row],[Shipment Date]],4), MID(Table6[[#This Row],[Shipment Date]],5,2), RIGHT(Table6[[#This Row],[Shipment Date]],2))</f>
        <v>42861</v>
      </c>
      <c r="H2110" s="9">
        <f>_xlfn.XLOOKUP(Table6[[#This Row],[Order ID]],Table5[OrderID],Table5[OrderDate],"Error",0)</f>
        <v>42859</v>
      </c>
      <c r="I2110" s="6">
        <f>Table6[[#This Row],['[Formatted'] Shipment Dates]]-Table6[[#This Row],[Order Dates]]</f>
        <v>2</v>
      </c>
      <c r="J2110" t="str">
        <f>_xlfn.XLOOKUP(Table6[[#This Row],[Product ID]],Product[Product ID],Product[Product Name],"ERROR",0)</f>
        <v>Ipoh Coffee</v>
      </c>
      <c r="K2110" t="str">
        <f>_xlfn.XLOOKUP(Table6[[#This Row],[Product Name]],Product[Product Name],Product[Category],"ERROR",0)</f>
        <v xml:space="preserve">Drinks </v>
      </c>
      <c r="L2110" t="str">
        <f>_xlfn.XLOOKUP(Table6[[#This Row],[Order ID]],Table5[OrderID],Table5[ShipmentMode],"Error",0)</f>
        <v>DHL</v>
      </c>
    </row>
    <row r="2111" spans="2:12">
      <c r="B2111">
        <v>2110</v>
      </c>
      <c r="C2111">
        <v>11068</v>
      </c>
      <c r="D2111" t="s">
        <v>850</v>
      </c>
      <c r="E2111">
        <v>28</v>
      </c>
      <c r="F2111" t="s">
        <v>1540</v>
      </c>
      <c r="G2111" s="1">
        <f>DATE(LEFT(Table6[[#This Row],[Shipment Date]],4), MID(Table6[[#This Row],[Shipment Date]],5,2), RIGHT(Table6[[#This Row],[Shipment Date]],2))</f>
        <v>42861</v>
      </c>
      <c r="H2111" s="9">
        <f>_xlfn.XLOOKUP(Table6[[#This Row],[Order ID]],Table5[OrderID],Table5[OrderDate],"Error",0)</f>
        <v>42859</v>
      </c>
      <c r="I2111" s="6">
        <f>Table6[[#This Row],['[Formatted'] Shipment Dates]]-Table6[[#This Row],[Order Dates]]</f>
        <v>2</v>
      </c>
      <c r="J2111" t="str">
        <f>_xlfn.XLOOKUP(Table6[[#This Row],[Product ID]],Product[Product ID],Product[Product Name],"ERROR",0)</f>
        <v>Original Frankfurter grüne Soße</v>
      </c>
      <c r="K2111" t="str">
        <f>_xlfn.XLOOKUP(Table6[[#This Row],[Product Name]],Product[Product Name],Product[Category],"ERROR",0)</f>
        <v>Condiments</v>
      </c>
      <c r="L2111" t="str">
        <f>_xlfn.XLOOKUP(Table6[[#This Row],[Order ID]],Table5[OrderID],Table5[ShipmentMode],"Error",0)</f>
        <v>DHL</v>
      </c>
    </row>
    <row r="2112" spans="2:12">
      <c r="B2112">
        <v>2111</v>
      </c>
      <c r="C2112">
        <v>11069</v>
      </c>
      <c r="D2112" t="s">
        <v>752</v>
      </c>
      <c r="E2112">
        <v>20</v>
      </c>
      <c r="F2112" t="s">
        <v>1542</v>
      </c>
      <c r="G2112" s="1">
        <f>DATE(LEFT(Table6[[#This Row],[Shipment Date]],4), MID(Table6[[#This Row],[Shipment Date]],5,2), RIGHT(Table6[[#This Row],[Shipment Date]],2))</f>
        <v>42862</v>
      </c>
      <c r="H2112" s="9">
        <f>_xlfn.XLOOKUP(Table6[[#This Row],[Order ID]],Table5[OrderID],Table5[OrderDate],"Error",0)</f>
        <v>42859</v>
      </c>
      <c r="I2112" s="6">
        <f>Table6[[#This Row],['[Formatted'] Shipment Dates]]-Table6[[#This Row],[Order Dates]]</f>
        <v>3</v>
      </c>
      <c r="J2112" t="str">
        <f>_xlfn.XLOOKUP(Table6[[#This Row],[Product ID]],Product[Product ID],Product[Product Name],"ERROR",0)</f>
        <v>Chartreuse verte</v>
      </c>
      <c r="K2112" t="str">
        <f>_xlfn.XLOOKUP(Table6[[#This Row],[Product Name]],Product[Product Name],Product[Category],"ERROR",0)</f>
        <v xml:space="preserve">Drinks </v>
      </c>
      <c r="L2112" t="str">
        <f>_xlfn.XLOOKUP(Table6[[#This Row],[Order ID]],Table5[OrderID],Table5[ShipmentMode],"Error",0)</f>
        <v>DHL</v>
      </c>
    </row>
    <row r="2113" spans="2:12">
      <c r="B2113">
        <v>2112</v>
      </c>
      <c r="C2113">
        <v>11070</v>
      </c>
      <c r="D2113" t="s">
        <v>648</v>
      </c>
      <c r="E2113">
        <v>40</v>
      </c>
      <c r="F2113" t="s">
        <v>1542</v>
      </c>
      <c r="G2113" s="1">
        <f>DATE(LEFT(Table6[[#This Row],[Shipment Date]],4), MID(Table6[[#This Row],[Shipment Date]],5,2), RIGHT(Table6[[#This Row],[Shipment Date]],2))</f>
        <v>42862</v>
      </c>
      <c r="H2113" s="9">
        <f>_xlfn.XLOOKUP(Table6[[#This Row],[Order ID]],Table5[OrderID],Table5[OrderDate],"Error",0)</f>
        <v>42860</v>
      </c>
      <c r="I2113" s="6">
        <f>Table6[[#This Row],['[Formatted'] Shipment Dates]]-Table6[[#This Row],[Order Dates]]</f>
        <v>2</v>
      </c>
      <c r="J2113" t="str">
        <f>_xlfn.XLOOKUP(Table6[[#This Row],[Product ID]],Product[Product ID],Product[Product Name],"ERROR",0)</f>
        <v>Chai</v>
      </c>
      <c r="K2113" t="str">
        <f>_xlfn.XLOOKUP(Table6[[#This Row],[Product Name]],Product[Product Name],Product[Category],"ERROR",0)</f>
        <v xml:space="preserve">Drinks </v>
      </c>
      <c r="L2113" t="str">
        <f>_xlfn.XLOOKUP(Table6[[#This Row],[Order ID]],Table5[OrderID],Table5[ShipmentMode],"Error",0)</f>
        <v>DHL Express</v>
      </c>
    </row>
    <row r="2114" spans="2:12">
      <c r="B2114">
        <v>2113</v>
      </c>
      <c r="C2114">
        <v>11070</v>
      </c>
      <c r="D2114" t="s">
        <v>653</v>
      </c>
      <c r="E2114">
        <v>20</v>
      </c>
      <c r="F2114" t="s">
        <v>1542</v>
      </c>
      <c r="G2114" s="1">
        <f>DATE(LEFT(Table6[[#This Row],[Shipment Date]],4), MID(Table6[[#This Row],[Shipment Date]],5,2), RIGHT(Table6[[#This Row],[Shipment Date]],2))</f>
        <v>42862</v>
      </c>
      <c r="H2114" s="9">
        <f>_xlfn.XLOOKUP(Table6[[#This Row],[Order ID]],Table5[OrderID],Table5[OrderDate],"Error",0)</f>
        <v>42860</v>
      </c>
      <c r="I2114" s="6">
        <f>Table6[[#This Row],['[Formatted'] Shipment Dates]]-Table6[[#This Row],[Order Dates]]</f>
        <v>2</v>
      </c>
      <c r="J2114" t="str">
        <f>_xlfn.XLOOKUP(Table6[[#This Row],[Product ID]],Product[Product ID],Product[Product Name],"ERROR",0)</f>
        <v>Chang</v>
      </c>
      <c r="K2114" t="str">
        <f>_xlfn.XLOOKUP(Table6[[#This Row],[Product Name]],Product[Product Name],Product[Category],"ERROR",0)</f>
        <v xml:space="preserve">Drinks </v>
      </c>
      <c r="L2114" t="str">
        <f>_xlfn.XLOOKUP(Table6[[#This Row],[Order ID]],Table5[OrderID],Table5[ShipmentMode],"Error",0)</f>
        <v>DHL Express</v>
      </c>
    </row>
    <row r="2115" spans="2:12">
      <c r="B2115">
        <v>2114</v>
      </c>
      <c r="C2115">
        <v>11070</v>
      </c>
      <c r="D2115" t="s">
        <v>691</v>
      </c>
      <c r="E2115">
        <v>30</v>
      </c>
      <c r="F2115" t="s">
        <v>1542</v>
      </c>
      <c r="G2115" s="1">
        <f>DATE(LEFT(Table6[[#This Row],[Shipment Date]],4), MID(Table6[[#This Row],[Shipment Date]],5,2), RIGHT(Table6[[#This Row],[Shipment Date]],2))</f>
        <v>42862</v>
      </c>
      <c r="H2115" s="9">
        <f>_xlfn.XLOOKUP(Table6[[#This Row],[Order ID]],Table5[OrderID],Table5[OrderDate],"Error",0)</f>
        <v>42860</v>
      </c>
      <c r="I2115" s="6">
        <f>Table6[[#This Row],['[Formatted'] Shipment Dates]]-Table6[[#This Row],[Order Dates]]</f>
        <v>2</v>
      </c>
      <c r="J2115" t="str">
        <f>_xlfn.XLOOKUP(Table6[[#This Row],[Product ID]],Product[Product ID],Product[Product Name],"ERROR",0)</f>
        <v>Pavlova</v>
      </c>
      <c r="K2115" t="str">
        <f>_xlfn.XLOOKUP(Table6[[#This Row],[Product Name]],Product[Product Name],Product[Category],"ERROR",0)</f>
        <v>Desserts</v>
      </c>
      <c r="L2115" t="str">
        <f>_xlfn.XLOOKUP(Table6[[#This Row],[Order ID]],Table5[OrderID],Table5[ShipmentMode],"Error",0)</f>
        <v>DHL Express</v>
      </c>
    </row>
    <row r="2116" spans="2:12">
      <c r="B2116">
        <v>2115</v>
      </c>
      <c r="C2116">
        <v>11070</v>
      </c>
      <c r="D2116" t="s">
        <v>731</v>
      </c>
      <c r="E2116">
        <v>20</v>
      </c>
      <c r="F2116" t="s">
        <v>1542</v>
      </c>
      <c r="G2116" s="1">
        <f>DATE(LEFT(Table6[[#This Row],[Shipment Date]],4), MID(Table6[[#This Row],[Shipment Date]],5,2), RIGHT(Table6[[#This Row],[Shipment Date]],2))</f>
        <v>42862</v>
      </c>
      <c r="H2116" s="9">
        <f>_xlfn.XLOOKUP(Table6[[#This Row],[Order ID]],Table5[OrderID],Table5[OrderDate],"Error",0)</f>
        <v>42860</v>
      </c>
      <c r="I2116" s="6">
        <f>Table6[[#This Row],['[Formatted'] Shipment Dates]]-Table6[[#This Row],[Order Dates]]</f>
        <v>2</v>
      </c>
      <c r="J2116" t="str">
        <f>_xlfn.XLOOKUP(Table6[[#This Row],[Product ID]],Product[Product ID],Product[Product Name],"ERROR",0)</f>
        <v>Gorgonzola Telino</v>
      </c>
      <c r="K2116" t="str">
        <f>_xlfn.XLOOKUP(Table6[[#This Row],[Product Name]],Product[Product Name],Product[Category],"ERROR",0)</f>
        <v>Dairy Products</v>
      </c>
      <c r="L2116" t="str">
        <f>_xlfn.XLOOKUP(Table6[[#This Row],[Order ID]],Table5[OrderID],Table5[ShipmentMode],"Error",0)</f>
        <v>DHL Express</v>
      </c>
    </row>
    <row r="2117" spans="2:12">
      <c r="B2117">
        <v>2116</v>
      </c>
      <c r="C2117">
        <v>11071</v>
      </c>
      <c r="D2117" t="s">
        <v>669</v>
      </c>
      <c r="E2117">
        <v>15</v>
      </c>
      <c r="F2117" t="s">
        <v>1542</v>
      </c>
      <c r="G2117" s="1">
        <f>DATE(LEFT(Table6[[#This Row],[Shipment Date]],4), MID(Table6[[#This Row],[Shipment Date]],5,2), RIGHT(Table6[[#This Row],[Shipment Date]],2))</f>
        <v>42862</v>
      </c>
      <c r="H2117" s="9">
        <f>_xlfn.XLOOKUP(Table6[[#This Row],[Order ID]],Table5[OrderID],Table5[OrderDate],"Error",0)</f>
        <v>42860</v>
      </c>
      <c r="I2117" s="6">
        <f>Table6[[#This Row],['[Formatted'] Shipment Dates]]-Table6[[#This Row],[Order Dates]]</f>
        <v>2</v>
      </c>
      <c r="J2117" t="str">
        <f>_xlfn.XLOOKUP(Table6[[#This Row],[Product ID]],Product[Product ID],Product[Product Name],"ERROR",0)</f>
        <v>Uncle Bob's Organic Dried Pears</v>
      </c>
      <c r="K2117" t="str">
        <f>_xlfn.XLOOKUP(Table6[[#This Row],[Product Name]],Product[Product Name],Product[Category],"ERROR",0)</f>
        <v xml:space="preserve">Produce </v>
      </c>
      <c r="L2117" t="str">
        <f>_xlfn.XLOOKUP(Table6[[#This Row],[Order ID]],Table5[OrderID],Table5[ShipmentMode],"Error",0)</f>
        <v>DHL Express</v>
      </c>
    </row>
    <row r="2118" spans="2:12">
      <c r="B2118">
        <v>2117</v>
      </c>
      <c r="C2118">
        <v>11071</v>
      </c>
      <c r="D2118" t="s">
        <v>684</v>
      </c>
      <c r="E2118">
        <v>10</v>
      </c>
      <c r="F2118" t="s">
        <v>1542</v>
      </c>
      <c r="G2118" s="1">
        <f>DATE(LEFT(Table6[[#This Row],[Shipment Date]],4), MID(Table6[[#This Row],[Shipment Date]],5,2), RIGHT(Table6[[#This Row],[Shipment Date]],2))</f>
        <v>42862</v>
      </c>
      <c r="H2118" s="9">
        <f>_xlfn.XLOOKUP(Table6[[#This Row],[Order ID]],Table5[OrderID],Table5[OrderDate],"Error",0)</f>
        <v>42860</v>
      </c>
      <c r="I2118" s="6">
        <f>Table6[[#This Row],['[Formatted'] Shipment Dates]]-Table6[[#This Row],[Order Dates]]</f>
        <v>2</v>
      </c>
      <c r="J2118" t="str">
        <f>_xlfn.XLOOKUP(Table6[[#This Row],[Product ID]],Product[Product ID],Product[Product Name],"ERROR",0)</f>
        <v>Konbu</v>
      </c>
      <c r="K2118" t="str">
        <f>_xlfn.XLOOKUP(Table6[[#This Row],[Product Name]],Product[Product Name],Product[Category],"ERROR",0)</f>
        <v>Seafood</v>
      </c>
      <c r="L2118" t="str">
        <f>_xlfn.XLOOKUP(Table6[[#This Row],[Order ID]],Table5[OrderID],Table5[ShipmentMode],"Error",0)</f>
        <v>DHL Express</v>
      </c>
    </row>
    <row r="2119" spans="2:12">
      <c r="B2119">
        <v>2118</v>
      </c>
      <c r="C2119">
        <v>11072</v>
      </c>
      <c r="D2119" t="s">
        <v>653</v>
      </c>
      <c r="E2119">
        <v>8</v>
      </c>
      <c r="F2119" t="s">
        <v>1543</v>
      </c>
      <c r="G2119" s="1">
        <f>DATE(LEFT(Table6[[#This Row],[Shipment Date]],4), MID(Table6[[#This Row],[Shipment Date]],5,2), RIGHT(Table6[[#This Row],[Shipment Date]],2))</f>
        <v>42863</v>
      </c>
      <c r="H2119" s="9">
        <f>_xlfn.XLOOKUP(Table6[[#This Row],[Order ID]],Table5[OrderID],Table5[OrderDate],"Error",0)</f>
        <v>42860</v>
      </c>
      <c r="I2119" s="6">
        <f>Table6[[#This Row],['[Formatted'] Shipment Dates]]-Table6[[#This Row],[Order Dates]]</f>
        <v>3</v>
      </c>
      <c r="J2119" t="str">
        <f>_xlfn.XLOOKUP(Table6[[#This Row],[Product ID]],Product[Product ID],Product[Product Name],"ERROR",0)</f>
        <v>Chang</v>
      </c>
      <c r="K2119" t="str">
        <f>_xlfn.XLOOKUP(Table6[[#This Row],[Product Name]],Product[Product Name],Product[Category],"ERROR",0)</f>
        <v xml:space="preserve">Drinks </v>
      </c>
      <c r="L2119" t="str">
        <f>_xlfn.XLOOKUP(Table6[[#This Row],[Order ID]],Table5[OrderID],Table5[ShipmentMode],"Error",0)</f>
        <v>DHL</v>
      </c>
    </row>
    <row r="2120" spans="2:12">
      <c r="B2120">
        <v>2119</v>
      </c>
      <c r="C2120">
        <v>11072</v>
      </c>
      <c r="D2120" t="s">
        <v>757</v>
      </c>
      <c r="E2120">
        <v>40</v>
      </c>
      <c r="F2120" t="s">
        <v>1543</v>
      </c>
      <c r="G2120" s="1">
        <f>DATE(LEFT(Table6[[#This Row],[Shipment Date]],4), MID(Table6[[#This Row],[Shipment Date]],5,2), RIGHT(Table6[[#This Row],[Shipment Date]],2))</f>
        <v>42863</v>
      </c>
      <c r="H2120" s="9">
        <f>_xlfn.XLOOKUP(Table6[[#This Row],[Order ID]],Table5[OrderID],Table5[OrderDate],"Error",0)</f>
        <v>42860</v>
      </c>
      <c r="I2120" s="6">
        <f>Table6[[#This Row],['[Formatted'] Shipment Dates]]-Table6[[#This Row],[Order Dates]]</f>
        <v>3</v>
      </c>
      <c r="J2120" t="str">
        <f>_xlfn.XLOOKUP(Table6[[#This Row],[Product ID]],Product[Product ID],Product[Product Name],"ERROR",0)</f>
        <v>Jack's New England Clam Chowder</v>
      </c>
      <c r="K2120" t="str">
        <f>_xlfn.XLOOKUP(Table6[[#This Row],[Product Name]],Product[Product Name],Product[Category],"ERROR",0)</f>
        <v>Seafood</v>
      </c>
      <c r="L2120" t="str">
        <f>_xlfn.XLOOKUP(Table6[[#This Row],[Order ID]],Table5[OrderID],Table5[ShipmentMode],"Error",0)</f>
        <v>DHL</v>
      </c>
    </row>
    <row r="2121" spans="2:12">
      <c r="B2121">
        <v>2120</v>
      </c>
      <c r="C2121">
        <v>11072</v>
      </c>
      <c r="D2121" t="s">
        <v>781</v>
      </c>
      <c r="E2121">
        <v>22</v>
      </c>
      <c r="F2121" t="s">
        <v>1543</v>
      </c>
      <c r="G2121" s="1">
        <f>DATE(LEFT(Table6[[#This Row],[Shipment Date]],4), MID(Table6[[#This Row],[Shipment Date]],5,2), RIGHT(Table6[[#This Row],[Shipment Date]],2))</f>
        <v>42863</v>
      </c>
      <c r="H2121" s="9">
        <f>_xlfn.XLOOKUP(Table6[[#This Row],[Order ID]],Table5[OrderID],Table5[OrderDate],"Error",0)</f>
        <v>42860</v>
      </c>
      <c r="I2121" s="6">
        <f>Table6[[#This Row],['[Formatted'] Shipment Dates]]-Table6[[#This Row],[Order Dates]]</f>
        <v>3</v>
      </c>
      <c r="J2121" t="str">
        <f>_xlfn.XLOOKUP(Table6[[#This Row],[Product ID]],Product[Product ID],Product[Product Name],"ERROR",0)</f>
        <v>Valkoinen suklaa</v>
      </c>
      <c r="K2121" t="str">
        <f>_xlfn.XLOOKUP(Table6[[#This Row],[Product Name]],Product[Product Name],Product[Category],"ERROR",0)</f>
        <v>Desserts</v>
      </c>
      <c r="L2121" t="str">
        <f>_xlfn.XLOOKUP(Table6[[#This Row],[Order ID]],Table5[OrderID],Table5[ShipmentMode],"Error",0)</f>
        <v>DHL</v>
      </c>
    </row>
    <row r="2122" spans="2:12">
      <c r="B2122">
        <v>2121</v>
      </c>
      <c r="C2122">
        <v>11072</v>
      </c>
      <c r="D2122" t="s">
        <v>819</v>
      </c>
      <c r="E2122">
        <v>130</v>
      </c>
      <c r="F2122" t="s">
        <v>1543</v>
      </c>
      <c r="G2122" s="1">
        <f>DATE(LEFT(Table6[[#This Row],[Shipment Date]],4), MID(Table6[[#This Row],[Shipment Date]],5,2), RIGHT(Table6[[#This Row],[Shipment Date]],2))</f>
        <v>42863</v>
      </c>
      <c r="H2122" s="9">
        <f>_xlfn.XLOOKUP(Table6[[#This Row],[Order ID]],Table5[OrderID],Table5[OrderDate],"Error",0)</f>
        <v>42860</v>
      </c>
      <c r="I2122" s="6">
        <f>Table6[[#This Row],['[Formatted'] Shipment Dates]]-Table6[[#This Row],[Order Dates]]</f>
        <v>3</v>
      </c>
      <c r="J2122" t="str">
        <f>_xlfn.XLOOKUP(Table6[[#This Row],[Product ID]],Product[Product ID],Product[Product Name],"ERROR",0)</f>
        <v>Wimmers gute Semmelknödel</v>
      </c>
      <c r="K2122" t="str">
        <f>_xlfn.XLOOKUP(Table6[[#This Row],[Product Name]],Product[Product Name],Product[Category],"ERROR",0)</f>
        <v xml:space="preserve">Grains/ Cereals </v>
      </c>
      <c r="L2122" t="str">
        <f>_xlfn.XLOOKUP(Table6[[#This Row],[Order ID]],Table5[OrderID],Table5[ShipmentMode],"Error",0)</f>
        <v>DHL</v>
      </c>
    </row>
    <row r="2123" spans="2:12">
      <c r="B2123">
        <v>2122</v>
      </c>
      <c r="C2123">
        <v>11073</v>
      </c>
      <c r="D2123" t="s">
        <v>679</v>
      </c>
      <c r="E2123">
        <v>10</v>
      </c>
      <c r="F2123" t="s">
        <v>1543</v>
      </c>
      <c r="G2123" s="1">
        <f>DATE(LEFT(Table6[[#This Row],[Shipment Date]],4), MID(Table6[[#This Row],[Shipment Date]],5,2), RIGHT(Table6[[#This Row],[Shipment Date]],2))</f>
        <v>42863</v>
      </c>
      <c r="H2123" s="9">
        <f>_xlfn.XLOOKUP(Table6[[#This Row],[Order ID]],Table5[OrderID],Table5[OrderDate],"Error",0)</f>
        <v>42860</v>
      </c>
      <c r="I2123" s="6">
        <f>Table6[[#This Row],['[Formatted'] Shipment Dates]]-Table6[[#This Row],[Order Dates]]</f>
        <v>3</v>
      </c>
      <c r="J2123" t="str">
        <f>_xlfn.XLOOKUP(Table6[[#This Row],[Product ID]],Product[Product ID],Product[Product Name],"ERROR",0)</f>
        <v>Queso Cabrales</v>
      </c>
      <c r="K2123" t="str">
        <f>_xlfn.XLOOKUP(Table6[[#This Row],[Product Name]],Product[Product Name],Product[Category],"ERROR",0)</f>
        <v>Dairy Products</v>
      </c>
      <c r="L2123" t="str">
        <f>_xlfn.XLOOKUP(Table6[[#This Row],[Order ID]],Table5[OrderID],Table5[ShipmentMode],"Error",0)</f>
        <v>DHL</v>
      </c>
    </row>
    <row r="2124" spans="2:12">
      <c r="B2124">
        <v>2123</v>
      </c>
      <c r="C2124">
        <v>11073</v>
      </c>
      <c r="D2124" t="s">
        <v>711</v>
      </c>
      <c r="E2124">
        <v>20</v>
      </c>
      <c r="F2124" t="s">
        <v>1543</v>
      </c>
      <c r="G2124" s="1">
        <f>DATE(LEFT(Table6[[#This Row],[Shipment Date]],4), MID(Table6[[#This Row],[Shipment Date]],5,2), RIGHT(Table6[[#This Row],[Shipment Date]],2))</f>
        <v>42863</v>
      </c>
      <c r="H2124" s="9">
        <f>_xlfn.XLOOKUP(Table6[[#This Row],[Order ID]],Table5[OrderID],Table5[OrderDate],"Error",0)</f>
        <v>42860</v>
      </c>
      <c r="I2124" s="6">
        <f>Table6[[#This Row],['[Formatted'] Shipment Dates]]-Table6[[#This Row],[Order Dates]]</f>
        <v>3</v>
      </c>
      <c r="J2124" t="str">
        <f>_xlfn.XLOOKUP(Table6[[#This Row],[Product ID]],Product[Product ID],Product[Product Name],"ERROR",0)</f>
        <v>Guaraná Fantástica</v>
      </c>
      <c r="K2124" t="str">
        <f>_xlfn.XLOOKUP(Table6[[#This Row],[Product Name]],Product[Product Name],Product[Category],"ERROR",0)</f>
        <v xml:space="preserve">Drinks </v>
      </c>
      <c r="L2124" t="str">
        <f>_xlfn.XLOOKUP(Table6[[#This Row],[Order ID]],Table5[OrderID],Table5[ShipmentMode],"Error",0)</f>
        <v>DHL</v>
      </c>
    </row>
    <row r="2125" spans="2:12">
      <c r="B2125">
        <v>2124</v>
      </c>
      <c r="C2125">
        <v>11074</v>
      </c>
      <c r="D2125" t="s">
        <v>691</v>
      </c>
      <c r="E2125">
        <v>14</v>
      </c>
      <c r="F2125" t="s">
        <v>1543</v>
      </c>
      <c r="G2125" s="1">
        <f>DATE(LEFT(Table6[[#This Row],[Shipment Date]],4), MID(Table6[[#This Row],[Shipment Date]],5,2), RIGHT(Table6[[#This Row],[Shipment Date]],2))</f>
        <v>42863</v>
      </c>
      <c r="H2125" s="9">
        <f>_xlfn.XLOOKUP(Table6[[#This Row],[Order ID]],Table5[OrderID],Table5[OrderDate],"Error",0)</f>
        <v>42861</v>
      </c>
      <c r="I2125" s="6">
        <f>Table6[[#This Row],['[Formatted'] Shipment Dates]]-Table6[[#This Row],[Order Dates]]</f>
        <v>2</v>
      </c>
      <c r="J2125" t="str">
        <f>_xlfn.XLOOKUP(Table6[[#This Row],[Product ID]],Product[Product ID],Product[Product Name],"ERROR",0)</f>
        <v>Pavlova</v>
      </c>
      <c r="K2125" t="str">
        <f>_xlfn.XLOOKUP(Table6[[#This Row],[Product Name]],Product[Product Name],Product[Category],"ERROR",0)</f>
        <v>Desserts</v>
      </c>
      <c r="L2125" t="str">
        <f>_xlfn.XLOOKUP(Table6[[#This Row],[Order ID]],Table5[OrderID],Table5[ShipmentMode],"Error",0)</f>
        <v>DHL</v>
      </c>
    </row>
    <row r="2126" spans="2:12">
      <c r="B2126">
        <v>2125</v>
      </c>
      <c r="C2126">
        <v>11075</v>
      </c>
      <c r="D2126" t="s">
        <v>653</v>
      </c>
      <c r="E2126">
        <v>10</v>
      </c>
      <c r="F2126" t="s">
        <v>1544</v>
      </c>
      <c r="G2126" s="1">
        <f>DATE(LEFT(Table6[[#This Row],[Shipment Date]],4), MID(Table6[[#This Row],[Shipment Date]],5,2), RIGHT(Table6[[#This Row],[Shipment Date]],2))</f>
        <v>42864</v>
      </c>
      <c r="H2126" s="9">
        <f>_xlfn.XLOOKUP(Table6[[#This Row],[Order ID]],Table5[OrderID],Table5[OrderDate],"Error",0)</f>
        <v>42861</v>
      </c>
      <c r="I2126" s="6">
        <f>Table6[[#This Row],['[Formatted'] Shipment Dates]]-Table6[[#This Row],[Order Dates]]</f>
        <v>3</v>
      </c>
      <c r="J2126" t="str">
        <f>_xlfn.XLOOKUP(Table6[[#This Row],[Product ID]],Product[Product ID],Product[Product Name],"ERROR",0)</f>
        <v>Chang</v>
      </c>
      <c r="K2126" t="str">
        <f>_xlfn.XLOOKUP(Table6[[#This Row],[Product Name]],Product[Product Name],Product[Category],"ERROR",0)</f>
        <v xml:space="preserve">Drinks </v>
      </c>
      <c r="L2126" t="str">
        <f>_xlfn.XLOOKUP(Table6[[#This Row],[Order ID]],Table5[OrderID],Table5[ShipmentMode],"Error",0)</f>
        <v>DHL</v>
      </c>
    </row>
    <row r="2127" spans="2:12">
      <c r="B2127">
        <v>2126</v>
      </c>
      <c r="C2127">
        <v>11075</v>
      </c>
      <c r="D2127" t="s">
        <v>770</v>
      </c>
      <c r="E2127">
        <v>30</v>
      </c>
      <c r="F2127" t="s">
        <v>1544</v>
      </c>
      <c r="G2127" s="1">
        <f>DATE(LEFT(Table6[[#This Row],[Shipment Date]],4), MID(Table6[[#This Row],[Shipment Date]],5,2), RIGHT(Table6[[#This Row],[Shipment Date]],2))</f>
        <v>42864</v>
      </c>
      <c r="H2127" s="9">
        <f>_xlfn.XLOOKUP(Table6[[#This Row],[Order ID]],Table5[OrderID],Table5[OrderDate],"Error",0)</f>
        <v>42861</v>
      </c>
      <c r="I2127" s="6">
        <f>Table6[[#This Row],['[Formatted'] Shipment Dates]]-Table6[[#This Row],[Order Dates]]</f>
        <v>3</v>
      </c>
      <c r="J2127" t="str">
        <f>_xlfn.XLOOKUP(Table6[[#This Row],[Product ID]],Product[Product ID],Product[Product Name],"ERROR",0)</f>
        <v>Spegesild</v>
      </c>
      <c r="K2127" t="str">
        <f>_xlfn.XLOOKUP(Table6[[#This Row],[Product Name]],Product[Product Name],Product[Category],"ERROR",0)</f>
        <v>Seafood</v>
      </c>
      <c r="L2127" t="str">
        <f>_xlfn.XLOOKUP(Table6[[#This Row],[Order ID]],Table5[OrderID],Table5[ShipmentMode],"Error",0)</f>
        <v>DHL</v>
      </c>
    </row>
    <row r="2128" spans="2:12">
      <c r="B2128">
        <v>2127</v>
      </c>
      <c r="C2128">
        <v>11075</v>
      </c>
      <c r="D2128" t="s">
        <v>848</v>
      </c>
      <c r="E2128">
        <v>2</v>
      </c>
      <c r="F2128" t="s">
        <v>1544</v>
      </c>
      <c r="G2128" s="1">
        <f>DATE(LEFT(Table6[[#This Row],[Shipment Date]],4), MID(Table6[[#This Row],[Shipment Date]],5,2), RIGHT(Table6[[#This Row],[Shipment Date]],2))</f>
        <v>42864</v>
      </c>
      <c r="H2128" s="9">
        <f>_xlfn.XLOOKUP(Table6[[#This Row],[Order ID]],Table5[OrderID],Table5[OrderDate],"Error",0)</f>
        <v>42861</v>
      </c>
      <c r="I2128" s="6">
        <f>Table6[[#This Row],['[Formatted'] Shipment Dates]]-Table6[[#This Row],[Order Dates]]</f>
        <v>3</v>
      </c>
      <c r="J2128" t="str">
        <f>_xlfn.XLOOKUP(Table6[[#This Row],[Product ID]],Product[Product ID],Product[Product Name],"ERROR",0)</f>
        <v>Lakkalikööri</v>
      </c>
      <c r="K2128" t="str">
        <f>_xlfn.XLOOKUP(Table6[[#This Row],[Product Name]],Product[Product Name],Product[Category],"ERROR",0)</f>
        <v xml:space="preserve">Drinks </v>
      </c>
      <c r="L2128" t="str">
        <f>_xlfn.XLOOKUP(Table6[[#This Row],[Order ID]],Table5[OrderID],Table5[ShipmentMode],"Error",0)</f>
        <v>DHL</v>
      </c>
    </row>
    <row r="2129" spans="2:12">
      <c r="B2129">
        <v>2128</v>
      </c>
      <c r="C2129">
        <v>11076</v>
      </c>
      <c r="D2129" t="s">
        <v>666</v>
      </c>
      <c r="E2129">
        <v>20</v>
      </c>
      <c r="F2129" t="s">
        <v>1544</v>
      </c>
      <c r="G2129" s="1">
        <f>DATE(LEFT(Table6[[#This Row],[Shipment Date]],4), MID(Table6[[#This Row],[Shipment Date]],5,2), RIGHT(Table6[[#This Row],[Shipment Date]],2))</f>
        <v>42864</v>
      </c>
      <c r="H2129" s="9">
        <f>_xlfn.XLOOKUP(Table6[[#This Row],[Order ID]],Table5[OrderID],Table5[OrderDate],"Error",0)</f>
        <v>42861</v>
      </c>
      <c r="I2129" s="6">
        <f>Table6[[#This Row],['[Formatted'] Shipment Dates]]-Table6[[#This Row],[Order Dates]]</f>
        <v>3</v>
      </c>
      <c r="J2129" t="str">
        <f>_xlfn.XLOOKUP(Table6[[#This Row],[Product ID]],Product[Product ID],Product[Product Name],"ERROR",0)</f>
        <v>Grandma's Boysenberry Spread</v>
      </c>
      <c r="K2129" t="str">
        <f>_xlfn.XLOOKUP(Table6[[#This Row],[Product Name]],Product[Product Name],Product[Category],"ERROR",0)</f>
        <v>Condiments</v>
      </c>
      <c r="L2129" t="str">
        <f>_xlfn.XLOOKUP(Table6[[#This Row],[Order ID]],Table5[OrderID],Table5[ShipmentMode],"Error",0)</f>
        <v>DHL</v>
      </c>
    </row>
    <row r="2130" spans="2:12">
      <c r="B2130">
        <v>2129</v>
      </c>
      <c r="C2130">
        <v>11076</v>
      </c>
      <c r="D2130" t="s">
        <v>687</v>
      </c>
      <c r="E2130">
        <v>20</v>
      </c>
      <c r="F2130" t="s">
        <v>1544</v>
      </c>
      <c r="G2130" s="1">
        <f>DATE(LEFT(Table6[[#This Row],[Shipment Date]],4), MID(Table6[[#This Row],[Shipment Date]],5,2), RIGHT(Table6[[#This Row],[Shipment Date]],2))</f>
        <v>42864</v>
      </c>
      <c r="H2130" s="9">
        <f>_xlfn.XLOOKUP(Table6[[#This Row],[Order ID]],Table5[OrderID],Table5[OrderDate],"Error",0)</f>
        <v>42861</v>
      </c>
      <c r="I2130" s="6">
        <f>Table6[[#This Row],['[Formatted'] Shipment Dates]]-Table6[[#This Row],[Order Dates]]</f>
        <v>3</v>
      </c>
      <c r="J2130" t="str">
        <f>_xlfn.XLOOKUP(Table6[[#This Row],[Product ID]],Product[Product ID],Product[Product Name],"ERROR",0)</f>
        <v>Tofu</v>
      </c>
      <c r="K2130" t="str">
        <f>_xlfn.XLOOKUP(Table6[[#This Row],[Product Name]],Product[Product Name],Product[Category],"ERROR",0)</f>
        <v xml:space="preserve">Produce </v>
      </c>
      <c r="L2130" t="str">
        <f>_xlfn.XLOOKUP(Table6[[#This Row],[Order ID]],Table5[OrderID],Table5[ShipmentMode],"Error",0)</f>
        <v>DHL</v>
      </c>
    </row>
    <row r="2131" spans="2:12">
      <c r="B2131">
        <v>2130</v>
      </c>
      <c r="C2131">
        <v>11076</v>
      </c>
      <c r="D2131" t="s">
        <v>698</v>
      </c>
      <c r="E2131">
        <v>10</v>
      </c>
      <c r="F2131" t="s">
        <v>1544</v>
      </c>
      <c r="G2131" s="1">
        <f>DATE(LEFT(Table6[[#This Row],[Shipment Date]],4), MID(Table6[[#This Row],[Shipment Date]],5,2), RIGHT(Table6[[#This Row],[Shipment Date]],2))</f>
        <v>42864</v>
      </c>
      <c r="H2131" s="9">
        <f>_xlfn.XLOOKUP(Table6[[#This Row],[Order ID]],Table5[OrderID],Table5[OrderDate],"Error",0)</f>
        <v>42861</v>
      </c>
      <c r="I2131" s="6">
        <f>Table6[[#This Row],['[Formatted'] Shipment Dates]]-Table6[[#This Row],[Order Dates]]</f>
        <v>3</v>
      </c>
      <c r="J2131" t="str">
        <f>_xlfn.XLOOKUP(Table6[[#This Row],[Product ID]],Product[Product ID],Product[Product Name],"ERROR",0)</f>
        <v>Teatime Chocolate Biscuits</v>
      </c>
      <c r="K2131" t="str">
        <f>_xlfn.XLOOKUP(Table6[[#This Row],[Product Name]],Product[Product Name],Product[Category],"ERROR",0)</f>
        <v>Desserts</v>
      </c>
      <c r="L2131" t="str">
        <f>_xlfn.XLOOKUP(Table6[[#This Row],[Order ID]],Table5[OrderID],Table5[ShipmentMode],"Error",0)</f>
        <v>DHL</v>
      </c>
    </row>
    <row r="2132" spans="2:12">
      <c r="B2132">
        <v>2131</v>
      </c>
      <c r="C2132">
        <v>11077</v>
      </c>
      <c r="D2132" t="s">
        <v>653</v>
      </c>
      <c r="E2132">
        <v>24</v>
      </c>
      <c r="F2132" t="s">
        <v>1545</v>
      </c>
      <c r="G2132" s="1">
        <f>DATE(LEFT(Table6[[#This Row],[Shipment Date]],4), MID(Table6[[#This Row],[Shipment Date]],5,2), RIGHT(Table6[[#This Row],[Shipment Date]],2))</f>
        <v>42865</v>
      </c>
      <c r="H2132" s="9">
        <f>_xlfn.XLOOKUP(Table6[[#This Row],[Order ID]],Table5[OrderID],Table5[OrderDate],"Error",0)</f>
        <v>42861</v>
      </c>
      <c r="I2132" s="6">
        <f>Table6[[#This Row],['[Formatted'] Shipment Dates]]-Table6[[#This Row],[Order Dates]]</f>
        <v>4</v>
      </c>
      <c r="J2132" t="str">
        <f>_xlfn.XLOOKUP(Table6[[#This Row],[Product ID]],Product[Product ID],Product[Product Name],"ERROR",0)</f>
        <v>Chang</v>
      </c>
      <c r="K2132" t="str">
        <f>_xlfn.XLOOKUP(Table6[[#This Row],[Product Name]],Product[Product Name],Product[Category],"ERROR",0)</f>
        <v xml:space="preserve">Drinks </v>
      </c>
      <c r="L2132" t="str">
        <f>_xlfn.XLOOKUP(Table6[[#This Row],[Order ID]],Table5[OrderID],Table5[ShipmentMode],"Error",0)</f>
        <v>DHL</v>
      </c>
    </row>
    <row r="2133" spans="2:12">
      <c r="B2133">
        <v>2132</v>
      </c>
      <c r="C2133">
        <v>11077</v>
      </c>
      <c r="D2133" t="s">
        <v>658</v>
      </c>
      <c r="E2133">
        <v>4</v>
      </c>
      <c r="F2133" t="s">
        <v>1545</v>
      </c>
      <c r="G2133" s="1">
        <f>DATE(LEFT(Table6[[#This Row],[Shipment Date]],4), MID(Table6[[#This Row],[Shipment Date]],5,2), RIGHT(Table6[[#This Row],[Shipment Date]],2))</f>
        <v>42865</v>
      </c>
      <c r="H2133" s="9">
        <f>_xlfn.XLOOKUP(Table6[[#This Row],[Order ID]],Table5[OrderID],Table5[OrderDate],"Error",0)</f>
        <v>42861</v>
      </c>
      <c r="I2133" s="6">
        <f>Table6[[#This Row],['[Formatted'] Shipment Dates]]-Table6[[#This Row],[Order Dates]]</f>
        <v>4</v>
      </c>
      <c r="J2133" t="str">
        <f>_xlfn.XLOOKUP(Table6[[#This Row],[Product ID]],Product[Product ID],Product[Product Name],"ERROR",0)</f>
        <v>Aniseed Syrup</v>
      </c>
      <c r="K2133" t="str">
        <f>_xlfn.XLOOKUP(Table6[[#This Row],[Product Name]],Product[Product Name],Product[Category],"ERROR",0)</f>
        <v>Condiments</v>
      </c>
      <c r="L2133" t="str">
        <f>_xlfn.XLOOKUP(Table6[[#This Row],[Order ID]],Table5[OrderID],Table5[ShipmentMode],"Error",0)</f>
        <v>DHL</v>
      </c>
    </row>
    <row r="2134" spans="2:12">
      <c r="B2134">
        <v>2133</v>
      </c>
      <c r="C2134">
        <v>11077</v>
      </c>
      <c r="D2134" t="s">
        <v>660</v>
      </c>
      <c r="E2134">
        <v>1</v>
      </c>
      <c r="F2134" t="s">
        <v>1545</v>
      </c>
      <c r="G2134" s="1">
        <f>DATE(LEFT(Table6[[#This Row],[Shipment Date]],4), MID(Table6[[#This Row],[Shipment Date]],5,2), RIGHT(Table6[[#This Row],[Shipment Date]],2))</f>
        <v>42865</v>
      </c>
      <c r="H2134" s="9">
        <f>_xlfn.XLOOKUP(Table6[[#This Row],[Order ID]],Table5[OrderID],Table5[OrderDate],"Error",0)</f>
        <v>42861</v>
      </c>
      <c r="I2134" s="6">
        <f>Table6[[#This Row],['[Formatted'] Shipment Dates]]-Table6[[#This Row],[Order Dates]]</f>
        <v>4</v>
      </c>
      <c r="J2134" t="str">
        <f>_xlfn.XLOOKUP(Table6[[#This Row],[Product ID]],Product[Product ID],Product[Product Name],"ERROR",0)</f>
        <v>Chef Anton's Cajun Seasoning</v>
      </c>
      <c r="K2134" t="str">
        <f>_xlfn.XLOOKUP(Table6[[#This Row],[Product Name]],Product[Product Name],Product[Category],"ERROR",0)</f>
        <v>Condiments</v>
      </c>
      <c r="L2134" t="str">
        <f>_xlfn.XLOOKUP(Table6[[#This Row],[Order ID]],Table5[OrderID],Table5[ShipmentMode],"Error",0)</f>
        <v>DHL</v>
      </c>
    </row>
    <row r="2135" spans="2:12">
      <c r="B2135">
        <v>2134</v>
      </c>
      <c r="C2135">
        <v>11077</v>
      </c>
      <c r="D2135" t="s">
        <v>666</v>
      </c>
      <c r="E2135">
        <v>1</v>
      </c>
      <c r="F2135" t="s">
        <v>1545</v>
      </c>
      <c r="G2135" s="1">
        <f>DATE(LEFT(Table6[[#This Row],[Shipment Date]],4), MID(Table6[[#This Row],[Shipment Date]],5,2), RIGHT(Table6[[#This Row],[Shipment Date]],2))</f>
        <v>42865</v>
      </c>
      <c r="H2135" s="9">
        <f>_xlfn.XLOOKUP(Table6[[#This Row],[Order ID]],Table5[OrderID],Table5[OrderDate],"Error",0)</f>
        <v>42861</v>
      </c>
      <c r="I2135" s="6">
        <f>Table6[[#This Row],['[Formatted'] Shipment Dates]]-Table6[[#This Row],[Order Dates]]</f>
        <v>4</v>
      </c>
      <c r="J2135" t="str">
        <f>_xlfn.XLOOKUP(Table6[[#This Row],[Product ID]],Product[Product ID],Product[Product Name],"ERROR",0)</f>
        <v>Grandma's Boysenberry Spread</v>
      </c>
      <c r="K2135" t="str">
        <f>_xlfn.XLOOKUP(Table6[[#This Row],[Product Name]],Product[Product Name],Product[Category],"ERROR",0)</f>
        <v>Condiments</v>
      </c>
      <c r="L2135" t="str">
        <f>_xlfn.XLOOKUP(Table6[[#This Row],[Order ID]],Table5[OrderID],Table5[ShipmentMode],"Error",0)</f>
        <v>DHL</v>
      </c>
    </row>
    <row r="2136" spans="2:12">
      <c r="B2136">
        <v>2135</v>
      </c>
      <c r="C2136">
        <v>11077</v>
      </c>
      <c r="D2136" t="s">
        <v>669</v>
      </c>
      <c r="E2136">
        <v>1</v>
      </c>
      <c r="F2136" t="s">
        <v>1546</v>
      </c>
      <c r="G2136" s="1">
        <f>DATE(LEFT(Table6[[#This Row],[Shipment Date]],4), MID(Table6[[#This Row],[Shipment Date]],5,2), RIGHT(Table6[[#This Row],[Shipment Date]],2))</f>
        <v>42866</v>
      </c>
      <c r="H2136" s="9">
        <f>_xlfn.XLOOKUP(Table6[[#This Row],[Order ID]],Table5[OrderID],Table5[OrderDate],"Error",0)</f>
        <v>42861</v>
      </c>
      <c r="I2136" s="6">
        <f>Table6[[#This Row],['[Formatted'] Shipment Dates]]-Table6[[#This Row],[Order Dates]]</f>
        <v>5</v>
      </c>
      <c r="J2136" t="str">
        <f>_xlfn.XLOOKUP(Table6[[#This Row],[Product ID]],Product[Product ID],Product[Product Name],"ERROR",0)</f>
        <v>Uncle Bob's Organic Dried Pears</v>
      </c>
      <c r="K2136" t="str">
        <f>_xlfn.XLOOKUP(Table6[[#This Row],[Product Name]],Product[Product Name],Product[Category],"ERROR",0)</f>
        <v xml:space="preserve">Produce </v>
      </c>
      <c r="L2136" t="str">
        <f>_xlfn.XLOOKUP(Table6[[#This Row],[Order ID]],Table5[OrderID],Table5[ShipmentMode],"Error",0)</f>
        <v>DHL</v>
      </c>
    </row>
    <row r="2137" spans="2:12">
      <c r="B2137">
        <v>2136</v>
      </c>
      <c r="C2137">
        <v>11077</v>
      </c>
      <c r="D2137" t="s">
        <v>672</v>
      </c>
      <c r="E2137">
        <v>2</v>
      </c>
      <c r="F2137" t="s">
        <v>1546</v>
      </c>
      <c r="G2137" s="1">
        <f>DATE(LEFT(Table6[[#This Row],[Shipment Date]],4), MID(Table6[[#This Row],[Shipment Date]],5,2), RIGHT(Table6[[#This Row],[Shipment Date]],2))</f>
        <v>42866</v>
      </c>
      <c r="H2137" s="9">
        <f>_xlfn.XLOOKUP(Table6[[#This Row],[Order ID]],Table5[OrderID],Table5[OrderDate],"Error",0)</f>
        <v>42861</v>
      </c>
      <c r="I2137" s="6">
        <f>Table6[[#This Row],['[Formatted'] Shipment Dates]]-Table6[[#This Row],[Order Dates]]</f>
        <v>5</v>
      </c>
      <c r="J2137" t="str">
        <f>_xlfn.XLOOKUP(Table6[[#This Row],[Product ID]],Product[Product ID],Product[Product Name],"ERROR",0)</f>
        <v>Northwoods Cranberry Sauce</v>
      </c>
      <c r="K2137" t="str">
        <f>_xlfn.XLOOKUP(Table6[[#This Row],[Product Name]],Product[Product Name],Product[Category],"ERROR",0)</f>
        <v>Condiments</v>
      </c>
      <c r="L2137" t="str">
        <f>_xlfn.XLOOKUP(Table6[[#This Row],[Order ID]],Table5[OrderID],Table5[ShipmentMode],"Error",0)</f>
        <v>DHL</v>
      </c>
    </row>
    <row r="2138" spans="2:12">
      <c r="B2138">
        <v>2137</v>
      </c>
      <c r="C2138">
        <v>11077</v>
      </c>
      <c r="D2138" t="s">
        <v>677</v>
      </c>
      <c r="E2138">
        <v>1</v>
      </c>
      <c r="F2138" t="s">
        <v>1546</v>
      </c>
      <c r="G2138" s="1">
        <f>DATE(LEFT(Table6[[#This Row],[Shipment Date]],4), MID(Table6[[#This Row],[Shipment Date]],5,2), RIGHT(Table6[[#This Row],[Shipment Date]],2))</f>
        <v>42866</v>
      </c>
      <c r="H2138" s="9">
        <f>_xlfn.XLOOKUP(Table6[[#This Row],[Order ID]],Table5[OrderID],Table5[OrderDate],"Error",0)</f>
        <v>42861</v>
      </c>
      <c r="I2138" s="6">
        <f>Table6[[#This Row],['[Formatted'] Shipment Dates]]-Table6[[#This Row],[Order Dates]]</f>
        <v>5</v>
      </c>
      <c r="J2138" t="str">
        <f>_xlfn.XLOOKUP(Table6[[#This Row],[Product ID]],Product[Product ID],Product[Product Name],"ERROR",0)</f>
        <v>Ikura</v>
      </c>
      <c r="K2138" t="str">
        <f>_xlfn.XLOOKUP(Table6[[#This Row],[Product Name]],Product[Product Name],Product[Category],"ERROR",0)</f>
        <v>Seafood</v>
      </c>
      <c r="L2138" t="str">
        <f>_xlfn.XLOOKUP(Table6[[#This Row],[Order ID]],Table5[OrderID],Table5[ShipmentMode],"Error",0)</f>
        <v>DHL</v>
      </c>
    </row>
    <row r="2139" spans="2:12">
      <c r="B2139">
        <v>2138</v>
      </c>
      <c r="C2139">
        <v>11077</v>
      </c>
      <c r="D2139" t="s">
        <v>682</v>
      </c>
      <c r="E2139">
        <v>2</v>
      </c>
      <c r="F2139" t="s">
        <v>1546</v>
      </c>
      <c r="G2139" s="1">
        <f>DATE(LEFT(Table6[[#This Row],[Shipment Date]],4), MID(Table6[[#This Row],[Shipment Date]],5,2), RIGHT(Table6[[#This Row],[Shipment Date]],2))</f>
        <v>42866</v>
      </c>
      <c r="H2139" s="9">
        <f>_xlfn.XLOOKUP(Table6[[#This Row],[Order ID]],Table5[OrderID],Table5[OrderDate],"Error",0)</f>
        <v>42861</v>
      </c>
      <c r="I2139" s="6">
        <f>Table6[[#This Row],['[Formatted'] Shipment Dates]]-Table6[[#This Row],[Order Dates]]</f>
        <v>5</v>
      </c>
      <c r="J2139" t="str">
        <f>_xlfn.XLOOKUP(Table6[[#This Row],[Product ID]],Product[Product ID],Product[Product Name],"ERROR",0)</f>
        <v>Queso Manchego La Pastora</v>
      </c>
      <c r="K2139" t="str">
        <f>_xlfn.XLOOKUP(Table6[[#This Row],[Product Name]],Product[Product Name],Product[Category],"ERROR",0)</f>
        <v>Dairy Products</v>
      </c>
      <c r="L2139" t="str">
        <f>_xlfn.XLOOKUP(Table6[[#This Row],[Order ID]],Table5[OrderID],Table5[ShipmentMode],"Error",0)</f>
        <v>DHL</v>
      </c>
    </row>
    <row r="2140" spans="2:12">
      <c r="B2140">
        <v>2139</v>
      </c>
      <c r="C2140">
        <v>11077</v>
      </c>
      <c r="D2140" t="s">
        <v>684</v>
      </c>
      <c r="E2140">
        <v>4</v>
      </c>
      <c r="F2140" t="s">
        <v>1546</v>
      </c>
      <c r="G2140" s="1">
        <f>DATE(LEFT(Table6[[#This Row],[Shipment Date]],4), MID(Table6[[#This Row],[Shipment Date]],5,2), RIGHT(Table6[[#This Row],[Shipment Date]],2))</f>
        <v>42866</v>
      </c>
      <c r="H2140" s="9">
        <f>_xlfn.XLOOKUP(Table6[[#This Row],[Order ID]],Table5[OrderID],Table5[OrderDate],"Error",0)</f>
        <v>42861</v>
      </c>
      <c r="I2140" s="6">
        <f>Table6[[#This Row],['[Formatted'] Shipment Dates]]-Table6[[#This Row],[Order Dates]]</f>
        <v>5</v>
      </c>
      <c r="J2140" t="str">
        <f>_xlfn.XLOOKUP(Table6[[#This Row],[Product ID]],Product[Product ID],Product[Product Name],"ERROR",0)</f>
        <v>Konbu</v>
      </c>
      <c r="K2140" t="str">
        <f>_xlfn.XLOOKUP(Table6[[#This Row],[Product Name]],Product[Product Name],Product[Category],"ERROR",0)</f>
        <v>Seafood</v>
      </c>
      <c r="L2140" t="str">
        <f>_xlfn.XLOOKUP(Table6[[#This Row],[Order ID]],Table5[OrderID],Table5[ShipmentMode],"Error",0)</f>
        <v>DHL</v>
      </c>
    </row>
    <row r="2141" spans="2:12">
      <c r="B2141">
        <v>2140</v>
      </c>
      <c r="C2141">
        <v>11077</v>
      </c>
      <c r="D2141" t="s">
        <v>687</v>
      </c>
      <c r="E2141">
        <v>1</v>
      </c>
      <c r="F2141" t="s">
        <v>1547</v>
      </c>
      <c r="G2141" s="1">
        <f>DATE(LEFT(Table6[[#This Row],[Shipment Date]],4), MID(Table6[[#This Row],[Shipment Date]],5,2), RIGHT(Table6[[#This Row],[Shipment Date]],2))</f>
        <v>42867</v>
      </c>
      <c r="H2141" s="9">
        <f>_xlfn.XLOOKUP(Table6[[#This Row],[Order ID]],Table5[OrderID],Table5[OrderDate],"Error",0)</f>
        <v>42861</v>
      </c>
      <c r="I2141" s="6">
        <f>Table6[[#This Row],['[Formatted'] Shipment Dates]]-Table6[[#This Row],[Order Dates]]</f>
        <v>6</v>
      </c>
      <c r="J2141" t="str">
        <f>_xlfn.XLOOKUP(Table6[[#This Row],[Product ID]],Product[Product ID],Product[Product Name],"ERROR",0)</f>
        <v>Tofu</v>
      </c>
      <c r="K2141" t="str">
        <f>_xlfn.XLOOKUP(Table6[[#This Row],[Product Name]],Product[Product Name],Product[Category],"ERROR",0)</f>
        <v xml:space="preserve">Produce </v>
      </c>
      <c r="L2141" t="str">
        <f>_xlfn.XLOOKUP(Table6[[#This Row],[Order ID]],Table5[OrderID],Table5[ShipmentMode],"Error",0)</f>
        <v>DHL</v>
      </c>
    </row>
    <row r="2142" spans="2:12">
      <c r="B2142">
        <v>2141</v>
      </c>
      <c r="C2142">
        <v>11077</v>
      </c>
      <c r="D2142" t="s">
        <v>691</v>
      </c>
      <c r="E2142">
        <v>2</v>
      </c>
      <c r="F2142" t="s">
        <v>1548</v>
      </c>
      <c r="G2142" s="1">
        <f>DATE(LEFT(Table6[[#This Row],[Shipment Date]],4), MID(Table6[[#This Row],[Shipment Date]],5,2), RIGHT(Table6[[#This Row],[Shipment Date]],2))</f>
        <v>42868</v>
      </c>
      <c r="H2142" s="9">
        <f>_xlfn.XLOOKUP(Table6[[#This Row],[Order ID]],Table5[OrderID],Table5[OrderDate],"Error",0)</f>
        <v>42861</v>
      </c>
      <c r="I2142" s="6">
        <f>Table6[[#This Row],['[Formatted'] Shipment Dates]]-Table6[[#This Row],[Order Dates]]</f>
        <v>7</v>
      </c>
      <c r="J2142" t="str">
        <f>_xlfn.XLOOKUP(Table6[[#This Row],[Product ID]],Product[Product ID],Product[Product Name],"ERROR",0)</f>
        <v>Pavlova</v>
      </c>
      <c r="K2142" t="str">
        <f>_xlfn.XLOOKUP(Table6[[#This Row],[Product Name]],Product[Product Name],Product[Category],"ERROR",0)</f>
        <v>Desserts</v>
      </c>
      <c r="L2142" t="str">
        <f>_xlfn.XLOOKUP(Table6[[#This Row],[Order ID]],Table5[OrderID],Table5[ShipmentMode],"Error",0)</f>
        <v>DHL</v>
      </c>
    </row>
    <row r="2143" spans="2:12">
      <c r="B2143">
        <v>2142</v>
      </c>
      <c r="C2143">
        <v>11077</v>
      </c>
      <c r="D2143" t="s">
        <v>701</v>
      </c>
      <c r="E2143">
        <v>1</v>
      </c>
      <c r="F2143" t="s">
        <v>1548</v>
      </c>
      <c r="G2143" s="1">
        <f>DATE(LEFT(Table6[[#This Row],[Shipment Date]],4), MID(Table6[[#This Row],[Shipment Date]],5,2), RIGHT(Table6[[#This Row],[Shipment Date]],2))</f>
        <v>42868</v>
      </c>
      <c r="H2143" s="9">
        <f>_xlfn.XLOOKUP(Table6[[#This Row],[Order ID]],Table5[OrderID],Table5[OrderDate],"Error",0)</f>
        <v>42861</v>
      </c>
      <c r="I2143" s="6">
        <f>Table6[[#This Row],['[Formatted'] Shipment Dates]]-Table6[[#This Row],[Order Dates]]</f>
        <v>7</v>
      </c>
      <c r="J2143" t="str">
        <f>_xlfn.XLOOKUP(Table6[[#This Row],[Product ID]],Product[Product ID],Product[Product Name],"ERROR",0)</f>
        <v>Sir Rodney's Marmalade</v>
      </c>
      <c r="K2143" t="str">
        <f>_xlfn.XLOOKUP(Table6[[#This Row],[Product Name]],Product[Product Name],Product[Category],"ERROR",0)</f>
        <v>Desserts</v>
      </c>
      <c r="L2143" t="str">
        <f>_xlfn.XLOOKUP(Table6[[#This Row],[Order ID]],Table5[OrderID],Table5[ShipmentMode],"Error",0)</f>
        <v>DHL</v>
      </c>
    </row>
    <row r="2144" spans="2:12">
      <c r="B2144">
        <v>2143</v>
      </c>
      <c r="C2144">
        <v>11077</v>
      </c>
      <c r="D2144" t="s">
        <v>709</v>
      </c>
      <c r="E2144">
        <v>2</v>
      </c>
      <c r="F2144" t="s">
        <v>1549</v>
      </c>
      <c r="G2144" s="1">
        <f>DATE(LEFT(Table6[[#This Row],[Shipment Date]],4), MID(Table6[[#This Row],[Shipment Date]],5,2), RIGHT(Table6[[#This Row],[Shipment Date]],2))</f>
        <v>42869</v>
      </c>
      <c r="H2144" s="9">
        <f>_xlfn.XLOOKUP(Table6[[#This Row],[Order ID]],Table5[OrderID],Table5[OrderDate],"Error",0)</f>
        <v>42861</v>
      </c>
      <c r="I2144" s="6">
        <f>Table6[[#This Row],['[Formatted'] Shipment Dates]]-Table6[[#This Row],[Order Dates]]</f>
        <v>8</v>
      </c>
      <c r="J2144" t="str">
        <f>_xlfn.XLOOKUP(Table6[[#This Row],[Product ID]],Product[Product ID],Product[Product Name],"ERROR",0)</f>
        <v>Tunnbröd</v>
      </c>
      <c r="K2144" t="str">
        <f>_xlfn.XLOOKUP(Table6[[#This Row],[Product Name]],Product[Product Name],Product[Category],"ERROR",0)</f>
        <v xml:space="preserve">Grains/ Cereals </v>
      </c>
      <c r="L2144" t="str">
        <f>_xlfn.XLOOKUP(Table6[[#This Row],[Order ID]],Table5[OrderID],Table5[ShipmentMode],"Error",0)</f>
        <v>DHL</v>
      </c>
    </row>
    <row r="2145" spans="2:12">
      <c r="B2145">
        <v>2144</v>
      </c>
      <c r="C2145">
        <v>11077</v>
      </c>
      <c r="D2145" t="s">
        <v>734</v>
      </c>
      <c r="E2145">
        <v>1</v>
      </c>
      <c r="F2145" t="s">
        <v>1549</v>
      </c>
      <c r="G2145" s="1">
        <f>DATE(LEFT(Table6[[#This Row],[Shipment Date]],4), MID(Table6[[#This Row],[Shipment Date]],5,2), RIGHT(Table6[[#This Row],[Shipment Date]],2))</f>
        <v>42869</v>
      </c>
      <c r="H2145" s="9">
        <f>_xlfn.XLOOKUP(Table6[[#This Row],[Order ID]],Table5[OrderID],Table5[OrderDate],"Error",0)</f>
        <v>42861</v>
      </c>
      <c r="I2145" s="6">
        <f>Table6[[#This Row],['[Formatted'] Shipment Dates]]-Table6[[#This Row],[Order Dates]]</f>
        <v>8</v>
      </c>
      <c r="J2145" t="str">
        <f>_xlfn.XLOOKUP(Table6[[#This Row],[Product ID]],Product[Product ID],Product[Product Name],"ERROR",0)</f>
        <v>Mascarpone Fabioli</v>
      </c>
      <c r="K2145" t="str">
        <f>_xlfn.XLOOKUP(Table6[[#This Row],[Product Name]],Product[Product Name],Product[Category],"ERROR",0)</f>
        <v>Dairy Products</v>
      </c>
      <c r="L2145" t="str">
        <f>_xlfn.XLOOKUP(Table6[[#This Row],[Order ID]],Table5[OrderID],Table5[ShipmentMode],"Error",0)</f>
        <v>DHL</v>
      </c>
    </row>
    <row r="2146" spans="2:12">
      <c r="B2146">
        <v>2145</v>
      </c>
      <c r="C2146">
        <v>11077</v>
      </c>
      <c r="D2146" t="s">
        <v>752</v>
      </c>
      <c r="E2146">
        <v>2</v>
      </c>
      <c r="F2146" t="s">
        <v>1549</v>
      </c>
      <c r="G2146" s="1">
        <f>DATE(LEFT(Table6[[#This Row],[Shipment Date]],4), MID(Table6[[#This Row],[Shipment Date]],5,2), RIGHT(Table6[[#This Row],[Shipment Date]],2))</f>
        <v>42869</v>
      </c>
      <c r="H2146" s="9">
        <f>_xlfn.XLOOKUP(Table6[[#This Row],[Order ID]],Table5[OrderID],Table5[OrderDate],"Error",0)</f>
        <v>42861</v>
      </c>
      <c r="I2146" s="6">
        <f>Table6[[#This Row],['[Formatted'] Shipment Dates]]-Table6[[#This Row],[Order Dates]]</f>
        <v>8</v>
      </c>
      <c r="J2146" t="str">
        <f>_xlfn.XLOOKUP(Table6[[#This Row],[Product ID]],Product[Product ID],Product[Product Name],"ERROR",0)</f>
        <v>Chartreuse verte</v>
      </c>
      <c r="K2146" t="str">
        <f>_xlfn.XLOOKUP(Table6[[#This Row],[Product Name]],Product[Product Name],Product[Category],"ERROR",0)</f>
        <v xml:space="preserve">Drinks </v>
      </c>
      <c r="L2146" t="str">
        <f>_xlfn.XLOOKUP(Table6[[#This Row],[Order ID]],Table5[OrderID],Table5[ShipmentMode],"Error",0)</f>
        <v>DHL</v>
      </c>
    </row>
    <row r="2147" spans="2:12">
      <c r="B2147">
        <v>2146</v>
      </c>
      <c r="C2147">
        <v>11077</v>
      </c>
      <c r="D2147" t="s">
        <v>757</v>
      </c>
      <c r="E2147">
        <v>3</v>
      </c>
      <c r="F2147" t="s">
        <v>1550</v>
      </c>
      <c r="G2147" s="1">
        <f>DATE(LEFT(Table6[[#This Row],[Shipment Date]],4), MID(Table6[[#This Row],[Shipment Date]],5,2), RIGHT(Table6[[#This Row],[Shipment Date]],2))</f>
        <v>42870</v>
      </c>
      <c r="H2147" s="9">
        <f>_xlfn.XLOOKUP(Table6[[#This Row],[Order ID]],Table5[OrderID],Table5[OrderDate],"Error",0)</f>
        <v>42861</v>
      </c>
      <c r="I2147" s="6">
        <f>Table6[[#This Row],['[Formatted'] Shipment Dates]]-Table6[[#This Row],[Order Dates]]</f>
        <v>9</v>
      </c>
      <c r="J2147" t="str">
        <f>_xlfn.XLOOKUP(Table6[[#This Row],[Product ID]],Product[Product ID],Product[Product Name],"ERROR",0)</f>
        <v>Jack's New England Clam Chowder</v>
      </c>
      <c r="K2147" t="str">
        <f>_xlfn.XLOOKUP(Table6[[#This Row],[Product Name]],Product[Product Name],Product[Category],"ERROR",0)</f>
        <v>Seafood</v>
      </c>
      <c r="L2147" t="str">
        <f>_xlfn.XLOOKUP(Table6[[#This Row],[Order ID]],Table5[OrderID],Table5[ShipmentMode],"Error",0)</f>
        <v>DHL</v>
      </c>
    </row>
    <row r="2148" spans="2:12">
      <c r="B2148">
        <v>2147</v>
      </c>
      <c r="C2148">
        <v>11077</v>
      </c>
      <c r="D2148" t="s">
        <v>770</v>
      </c>
      <c r="E2148">
        <v>3</v>
      </c>
      <c r="F2148" t="s">
        <v>1550</v>
      </c>
      <c r="G2148" s="1">
        <f>DATE(LEFT(Table6[[#This Row],[Shipment Date]],4), MID(Table6[[#This Row],[Shipment Date]],5,2), RIGHT(Table6[[#This Row],[Shipment Date]],2))</f>
        <v>42870</v>
      </c>
      <c r="H2148" s="9">
        <f>_xlfn.XLOOKUP(Table6[[#This Row],[Order ID]],Table5[OrderID],Table5[OrderDate],"Error",0)</f>
        <v>42861</v>
      </c>
      <c r="I2148" s="6">
        <f>Table6[[#This Row],['[Formatted'] Shipment Dates]]-Table6[[#This Row],[Order Dates]]</f>
        <v>9</v>
      </c>
      <c r="J2148" t="str">
        <f>_xlfn.XLOOKUP(Table6[[#This Row],[Product ID]],Product[Product ID],Product[Product Name],"ERROR",0)</f>
        <v>Spegesild</v>
      </c>
      <c r="K2148" t="str">
        <f>_xlfn.XLOOKUP(Table6[[#This Row],[Product Name]],Product[Product Name],Product[Category],"ERROR",0)</f>
        <v>Seafood</v>
      </c>
      <c r="L2148" t="str">
        <f>_xlfn.XLOOKUP(Table6[[#This Row],[Order ID]],Table5[OrderID],Table5[ShipmentMode],"Error",0)</f>
        <v>DHL</v>
      </c>
    </row>
    <row r="2149" spans="2:12">
      <c r="B2149">
        <v>2148</v>
      </c>
      <c r="C2149">
        <v>11077</v>
      </c>
      <c r="D2149" t="s">
        <v>787</v>
      </c>
      <c r="E2149">
        <v>2</v>
      </c>
      <c r="F2149" t="s">
        <v>1550</v>
      </c>
      <c r="G2149" s="1">
        <f>DATE(LEFT(Table6[[#This Row],[Shipment Date]],4), MID(Table6[[#This Row],[Shipment Date]],5,2), RIGHT(Table6[[#This Row],[Shipment Date]],2))</f>
        <v>42870</v>
      </c>
      <c r="H2149" s="9">
        <f>_xlfn.XLOOKUP(Table6[[#This Row],[Order ID]],Table5[OrderID],Table5[OrderDate],"Error",0)</f>
        <v>42861</v>
      </c>
      <c r="I2149" s="6">
        <f>Table6[[#This Row],['[Formatted'] Shipment Dates]]-Table6[[#This Row],[Order Dates]]</f>
        <v>9</v>
      </c>
      <c r="J2149" t="str">
        <f>_xlfn.XLOOKUP(Table6[[#This Row],[Product ID]],Product[Product ID],Product[Product Name],"ERROR",0)</f>
        <v>Filo Mix</v>
      </c>
      <c r="K2149" t="str">
        <f>_xlfn.XLOOKUP(Table6[[#This Row],[Product Name]],Product[Product Name],Product[Category],"ERROR",0)</f>
        <v xml:space="preserve">Grains/ Cereals </v>
      </c>
      <c r="L2149" t="str">
        <f>_xlfn.XLOOKUP(Table6[[#This Row],[Order ID]],Table5[OrderID],Table5[ShipmentMode],"Error",0)</f>
        <v>DHL</v>
      </c>
    </row>
    <row r="2150" spans="2:12">
      <c r="B2150">
        <v>2149</v>
      </c>
      <c r="C2150">
        <v>11077</v>
      </c>
      <c r="D2150" t="s">
        <v>794</v>
      </c>
      <c r="E2150">
        <v>2</v>
      </c>
      <c r="F2150" t="s">
        <v>1550</v>
      </c>
      <c r="G2150" s="1">
        <f>DATE(LEFT(Table6[[#This Row],[Shipment Date]],4), MID(Table6[[#This Row],[Shipment Date]],5,2), RIGHT(Table6[[#This Row],[Shipment Date]],2))</f>
        <v>42870</v>
      </c>
      <c r="H2150" s="9">
        <f>_xlfn.XLOOKUP(Table6[[#This Row],[Order ID]],Table5[OrderID],Table5[OrderDate],"Error",0)</f>
        <v>42861</v>
      </c>
      <c r="I2150" s="6">
        <f>Table6[[#This Row],['[Formatted'] Shipment Dates]]-Table6[[#This Row],[Order Dates]]</f>
        <v>9</v>
      </c>
      <c r="J2150" t="str">
        <f>_xlfn.XLOOKUP(Table6[[#This Row],[Product ID]],Product[Product ID],Product[Product Name],"ERROR",0)</f>
        <v>Pâté chinois</v>
      </c>
      <c r="K2150" t="str">
        <f>_xlfn.XLOOKUP(Table6[[#This Row],[Product Name]],Product[Product Name],Product[Category],"ERROR",0)</f>
        <v>Meat/ Poultry</v>
      </c>
      <c r="L2150" t="str">
        <f>_xlfn.XLOOKUP(Table6[[#This Row],[Order ID]],Table5[OrderID],Table5[ShipmentMode],"Error",0)</f>
        <v>DHL</v>
      </c>
    </row>
    <row r="2151" spans="2:12">
      <c r="B2151">
        <v>2150</v>
      </c>
      <c r="C2151">
        <v>11077</v>
      </c>
      <c r="D2151" t="s">
        <v>808</v>
      </c>
      <c r="E2151">
        <v>2</v>
      </c>
      <c r="F2151" t="s">
        <v>1551</v>
      </c>
      <c r="G2151" s="1">
        <f>DATE(LEFT(Table6[[#This Row],[Shipment Date]],4), MID(Table6[[#This Row],[Shipment Date]],5,2), RIGHT(Table6[[#This Row],[Shipment Date]],2))</f>
        <v>42871</v>
      </c>
      <c r="H2151" s="9">
        <f>_xlfn.XLOOKUP(Table6[[#This Row],[Order ID]],Table5[OrderID],Table5[OrderDate],"Error",0)</f>
        <v>42861</v>
      </c>
      <c r="I2151" s="6">
        <f>Table6[[#This Row],['[Formatted'] Shipment Dates]]-Table6[[#This Row],[Order Dates]]</f>
        <v>10</v>
      </c>
      <c r="J2151" t="str">
        <f>_xlfn.XLOOKUP(Table6[[#This Row],[Product ID]],Product[Product ID],Product[Product Name],"ERROR",0)</f>
        <v>Camembert Pierrot</v>
      </c>
      <c r="K2151" t="str">
        <f>_xlfn.XLOOKUP(Table6[[#This Row],[Product Name]],Product[Product Name],Product[Category],"ERROR",0)</f>
        <v>Dairy Products</v>
      </c>
      <c r="L2151" t="str">
        <f>_xlfn.XLOOKUP(Table6[[#This Row],[Order ID]],Table5[OrderID],Table5[ShipmentMode],"Error",0)</f>
        <v>DHL</v>
      </c>
    </row>
    <row r="2152" spans="2:12">
      <c r="B2152">
        <v>2151</v>
      </c>
      <c r="C2152">
        <v>11077</v>
      </c>
      <c r="D2152" t="s">
        <v>819</v>
      </c>
      <c r="E2152">
        <v>2</v>
      </c>
      <c r="F2152" t="s">
        <v>1552</v>
      </c>
      <c r="G2152" s="1">
        <f>DATE(LEFT(Table6[[#This Row],[Shipment Date]],4), MID(Table6[[#This Row],[Shipment Date]],5,2), RIGHT(Table6[[#This Row],[Shipment Date]],2))</f>
        <v>42872</v>
      </c>
      <c r="H2152" s="9">
        <f>_xlfn.XLOOKUP(Table6[[#This Row],[Order ID]],Table5[OrderID],Table5[OrderDate],"Error",0)</f>
        <v>42861</v>
      </c>
      <c r="I2152" s="6">
        <f>Table6[[#This Row],['[Formatted'] Shipment Dates]]-Table6[[#This Row],[Order Dates]]</f>
        <v>11</v>
      </c>
      <c r="J2152" t="str">
        <f>_xlfn.XLOOKUP(Table6[[#This Row],[Product ID]],Product[Product ID],Product[Product Name],"ERROR",0)</f>
        <v>Wimmers gute Semmelknödel</v>
      </c>
      <c r="K2152" t="str">
        <f>_xlfn.XLOOKUP(Table6[[#This Row],[Product Name]],Product[Product Name],Product[Category],"ERROR",0)</f>
        <v xml:space="preserve">Grains/ Cereals </v>
      </c>
      <c r="L2152" t="str">
        <f>_xlfn.XLOOKUP(Table6[[#This Row],[Order ID]],Table5[OrderID],Table5[ShipmentMode],"Error",0)</f>
        <v>DHL</v>
      </c>
    </row>
    <row r="2153" spans="2:12">
      <c r="B2153">
        <v>2152</v>
      </c>
      <c r="C2153">
        <v>11077</v>
      </c>
      <c r="D2153" t="s">
        <v>823</v>
      </c>
      <c r="E2153">
        <v>1</v>
      </c>
      <c r="F2153" t="s">
        <v>1553</v>
      </c>
      <c r="G2153" s="1">
        <f>DATE(LEFT(Table6[[#This Row],[Shipment Date]],4), MID(Table6[[#This Row],[Shipment Date]],5,2), RIGHT(Table6[[#This Row],[Shipment Date]],2))</f>
        <v>42873</v>
      </c>
      <c r="H2153" s="9">
        <f>_xlfn.XLOOKUP(Table6[[#This Row],[Order ID]],Table5[OrderID],Table5[OrderDate],"Error",0)</f>
        <v>42861</v>
      </c>
      <c r="I2153" s="6">
        <f>Table6[[#This Row],['[Formatted'] Shipment Dates]]-Table6[[#This Row],[Order Dates]]</f>
        <v>12</v>
      </c>
      <c r="J2153" t="str">
        <f>_xlfn.XLOOKUP(Table6[[#This Row],[Product ID]],Product[Product ID],Product[Product Name],"ERROR",0)</f>
        <v>Louisiana Hot Spiced Okra</v>
      </c>
      <c r="K2153" t="str">
        <f>_xlfn.XLOOKUP(Table6[[#This Row],[Product Name]],Product[Product Name],Product[Category],"ERROR",0)</f>
        <v>Condiments</v>
      </c>
      <c r="L2153" t="str">
        <f>_xlfn.XLOOKUP(Table6[[#This Row],[Order ID]],Table5[OrderID],Table5[ShipmentMode],"Error",0)</f>
        <v>DHL</v>
      </c>
    </row>
    <row r="2154" spans="2:12">
      <c r="B2154">
        <v>2153</v>
      </c>
      <c r="C2154">
        <v>11077</v>
      </c>
      <c r="D2154" t="s">
        <v>839</v>
      </c>
      <c r="E2154">
        <v>2</v>
      </c>
      <c r="F2154" t="s">
        <v>1554</v>
      </c>
      <c r="G2154" s="1">
        <f>DATE(LEFT(Table6[[#This Row],[Shipment Date]],4), MID(Table6[[#This Row],[Shipment Date]],5,2), RIGHT(Table6[[#This Row],[Shipment Date]],2))</f>
        <v>42874</v>
      </c>
      <c r="H2154" s="9">
        <f>_xlfn.XLOOKUP(Table6[[#This Row],[Order ID]],Table5[OrderID],Table5[OrderDate],"Error",0)</f>
        <v>42861</v>
      </c>
      <c r="I2154" s="6">
        <f>Table6[[#This Row],['[Formatted'] Shipment Dates]]-Table6[[#This Row],[Order Dates]]</f>
        <v>13</v>
      </c>
      <c r="J2154" t="str">
        <f>_xlfn.XLOOKUP(Table6[[#This Row],[Product ID]],Product[Product ID],Product[Product Name],"ERROR",0)</f>
        <v>Röd Kaviar</v>
      </c>
      <c r="K2154" t="str">
        <f>_xlfn.XLOOKUP(Table6[[#This Row],[Product Name]],Product[Product Name],Product[Category],"ERROR",0)</f>
        <v>Seafood</v>
      </c>
      <c r="L2154" t="str">
        <f>_xlfn.XLOOKUP(Table6[[#This Row],[Order ID]],Table5[OrderID],Table5[ShipmentMode],"Error",0)</f>
        <v>DHL</v>
      </c>
    </row>
    <row r="2155" spans="2:12">
      <c r="B2155">
        <v>2154</v>
      </c>
      <c r="C2155">
        <v>11077</v>
      </c>
      <c r="D2155" t="s">
        <v>845</v>
      </c>
      <c r="E2155">
        <v>4</v>
      </c>
      <c r="F2155" t="s">
        <v>1555</v>
      </c>
      <c r="G2155" s="1">
        <f>DATE(LEFT(Table6[[#This Row],[Shipment Date]],4), MID(Table6[[#This Row],[Shipment Date]],5,2), RIGHT(Table6[[#This Row],[Shipment Date]],2))</f>
        <v>42875</v>
      </c>
      <c r="H2155" s="9">
        <f>_xlfn.XLOOKUP(Table6[[#This Row],[Order ID]],Table5[OrderID],Table5[OrderDate],"Error",0)</f>
        <v>42861</v>
      </c>
      <c r="I2155" s="6">
        <f>Table6[[#This Row],['[Formatted'] Shipment Dates]]-Table6[[#This Row],[Order Dates]]</f>
        <v>14</v>
      </c>
      <c r="J2155" t="str">
        <f>_xlfn.XLOOKUP(Table6[[#This Row],[Product ID]],Product[Product ID],Product[Product Name],"ERROR",0)</f>
        <v>Rhönbräu Klosterbier</v>
      </c>
      <c r="K2155" t="str">
        <f>_xlfn.XLOOKUP(Table6[[#This Row],[Product Name]],Product[Product Name],Product[Category],"ERROR",0)</f>
        <v xml:space="preserve">Drinks </v>
      </c>
      <c r="L2155" t="str">
        <f>_xlfn.XLOOKUP(Table6[[#This Row],[Order ID]],Table5[OrderID],Table5[ShipmentMode],"Error",0)</f>
        <v>DHL</v>
      </c>
    </row>
  </sheetData>
  <phoneticPr fontId="2" type="noConversion"/>
  <conditionalFormatting sqref="E1:E1048576">
    <cfRule type="dataBar" priority="20">
      <dataBar>
        <cfvo type="min"/>
        <cfvo type="max"/>
        <color rgb="FF638EC6"/>
      </dataBar>
      <extLst>
        <ext xmlns:x14="http://schemas.microsoft.com/office/spreadsheetml/2009/9/main" uri="{B025F937-C7B1-47D3-B67F-A62EFF666E3E}">
          <x14:id>{65B26DB0-FEF9-46DE-A1B4-D04B1E78A198}</x14:id>
        </ext>
      </extLst>
    </cfRule>
  </conditionalFormatting>
  <conditionalFormatting sqref="I1:I1048576">
    <cfRule type="cellIs" dxfId="37" priority="19" operator="between">
      <formula>8</formula>
      <formula>14</formula>
    </cfRule>
    <cfRule type="cellIs" dxfId="36" priority="22" operator="lessThan">
      <formula>8</formula>
    </cfRule>
  </conditionalFormatting>
  <conditionalFormatting sqref="I2:I1048576">
    <cfRule type="cellIs" dxfId="35" priority="23" operator="greaterThan">
      <formula>14</formula>
    </cfRule>
    <cfRule type="top10" dxfId="34" priority="25" percent="1" rank="10"/>
  </conditionalFormatting>
  <conditionalFormatting sqref="K1:K1048576">
    <cfRule type="containsText" dxfId="33" priority="7" operator="containsText" text="Seafood">
      <formula>NOT(ISERROR(SEARCH("Seafood",K1)))</formula>
    </cfRule>
    <cfRule type="containsText" dxfId="32" priority="8" operator="containsText" text="Meat/ Poultry">
      <formula>NOT(ISERROR(SEARCH("Meat/ Poultry",K1)))</formula>
    </cfRule>
    <cfRule type="containsText" dxfId="31" priority="9" operator="containsText" text="Desserts">
      <formula>NOT(ISERROR(SEARCH("Desserts",K1)))</formula>
    </cfRule>
    <cfRule type="containsText" dxfId="30" priority="10" operator="containsText" text="Meat/ Poultry">
      <formula>NOT(ISERROR(SEARCH("Meat/ Poultry",K1)))</formula>
    </cfRule>
    <cfRule type="containsText" dxfId="29" priority="11" operator="containsText" text="Desserts">
      <formula>NOT(ISERROR(SEARCH("Desserts",K1)))</formula>
    </cfRule>
    <cfRule type="containsText" dxfId="28" priority="12" operator="containsText" text="Grains/ Cereals">
      <formula>NOT(ISERROR(SEARCH("Grains/ Cereals",K1)))</formula>
    </cfRule>
    <cfRule type="containsText" dxfId="27" priority="13" operator="containsText" text="Condiments">
      <formula>NOT(ISERROR(SEARCH("Condiments",K1)))</formula>
    </cfRule>
    <cfRule type="containsText" dxfId="26" priority="14" operator="containsText" text="Produce">
      <formula>NOT(ISERROR(SEARCH("Produce",K1)))</formula>
    </cfRule>
    <cfRule type="containsText" dxfId="25" priority="15" operator="containsText" text="Dairy Products">
      <formula>NOT(ISERROR(SEARCH("Dairy Products",K1)))</formula>
    </cfRule>
    <cfRule type="containsText" dxfId="24" priority="16" operator="containsText" text="Drinks">
      <formula>NOT(ISERROR(SEARCH("Drinks",K1)))</formula>
    </cfRule>
    <cfRule type="duplicateValues" priority="17"/>
  </conditionalFormatting>
  <conditionalFormatting sqref="L1:L1048576">
    <cfRule type="containsText" dxfId="23" priority="1" operator="containsText" text="DHL Express">
      <formula>NOT(ISERROR(SEARCH("DHL Express",L1)))</formula>
    </cfRule>
    <cfRule type="containsText" dxfId="22" priority="2" operator="containsText" text="DHL">
      <formula>NOT(ISERROR(SEARCH("DHL",L1)))</formula>
    </cfRule>
    <cfRule type="containsText" dxfId="21" priority="3" operator="containsText" text="UPS">
      <formula>NOT(ISERROR(SEARCH("UPS",L1)))</formula>
    </cfRule>
  </conditionalFormatting>
  <conditionalFormatting sqref="L2:L2155">
    <cfRule type="containsText" dxfId="20" priority="4" operator="containsText" text="UPS">
      <formula>NOT(ISERROR(SEARCH("UPS",L2)))</formula>
    </cfRule>
    <cfRule type="containsText" dxfId="19" priority="5" operator="containsText" text="DHL Express">
      <formula>NOT(ISERROR(SEARCH("DHL Express",L2)))</formula>
    </cfRule>
    <cfRule type="containsText" dxfId="18" priority="6" operator="containsText" text="DHL">
      <formula>NOT(ISERROR(SEARCH("DHL",L2)))</formula>
    </cfRule>
  </conditionalFormatting>
  <pageMargins left="0.7" right="0.7" top="0.75" bottom="0.75" header="0.3" footer="0.3"/>
  <pageSetup paperSize="9" orientation="portrait" r:id="rId1"/>
  <headerFooter>
    <oddHeader>&amp;C&amp;"Calibri"&amp;10&amp;K000000Official (Open)&amp;1#</oddHeader>
  </headerFooter>
  <drawing r:id="rId2"/>
  <tableParts count="1">
    <tablePart r:id="rId3"/>
  </tableParts>
  <extLst>
    <ext xmlns:x14="http://schemas.microsoft.com/office/spreadsheetml/2009/9/main" uri="{78C0D931-6437-407d-A8EE-F0AAD7539E65}">
      <x14:conditionalFormattings>
        <x14:conditionalFormatting xmlns:xm="http://schemas.microsoft.com/office/excel/2006/main">
          <x14:cfRule type="dataBar" id="{65B26DB0-FEF9-46DE-A1B4-D04B1E78A198}">
            <x14:dataBar minLength="0" maxLength="100" gradient="0">
              <x14:cfvo type="autoMin"/>
              <x14:cfvo type="autoMax"/>
              <x14:negativeFillColor rgb="FFFF0000"/>
              <x14:axisColor rgb="FF000000"/>
            </x14:dataBar>
          </x14:cfRule>
          <xm:sqref>E1:E1048576</xm:sqref>
        </x14:conditionalFormatting>
      </x14:conditionalFormattings>
    </ext>
  </extLs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7DE66-9065-4F53-A96F-5E7F0426A33B}">
  <sheetPr>
    <tabColor rgb="FFFFFF00"/>
  </sheetPr>
  <dimension ref="B1:F11"/>
  <sheetViews>
    <sheetView topLeftCell="A25" zoomScale="63" workbookViewId="0">
      <selection activeCell="D47" sqref="D47"/>
    </sheetView>
  </sheetViews>
  <sheetFormatPr defaultColWidth="8.7109375" defaultRowHeight="14.45"/>
  <cols>
    <col min="1" max="1" width="27.28515625" customWidth="1"/>
    <col min="2" max="2" width="21.7109375" bestFit="1" customWidth="1"/>
    <col min="3" max="3" width="19" bestFit="1" customWidth="1"/>
    <col min="4" max="4" width="11.42578125" bestFit="1" customWidth="1"/>
    <col min="5" max="5" width="4.28515625" bestFit="1" customWidth="1"/>
    <col min="6" max="6" width="11.28515625" bestFit="1" customWidth="1"/>
  </cols>
  <sheetData>
    <row r="1" spans="2:6">
      <c r="B1" s="102" t="s">
        <v>1556</v>
      </c>
      <c r="C1" s="102" t="s">
        <v>1557</v>
      </c>
      <c r="D1" s="102"/>
      <c r="E1" s="102"/>
      <c r="F1" s="102"/>
    </row>
    <row r="2" spans="2:6">
      <c r="B2" s="102" t="s">
        <v>637</v>
      </c>
      <c r="C2" s="102" t="s">
        <v>1132</v>
      </c>
      <c r="D2" s="102" t="s">
        <v>1131</v>
      </c>
      <c r="E2" s="102" t="s">
        <v>1130</v>
      </c>
      <c r="F2" s="102" t="s">
        <v>38</v>
      </c>
    </row>
    <row r="3" spans="2:6">
      <c r="B3" s="4" t="s">
        <v>13</v>
      </c>
      <c r="C3">
        <v>80</v>
      </c>
      <c r="D3">
        <v>72</v>
      </c>
      <c r="E3">
        <v>63</v>
      </c>
      <c r="F3">
        <v>215</v>
      </c>
    </row>
    <row r="4" spans="2:6">
      <c r="B4" s="4" t="s">
        <v>17</v>
      </c>
      <c r="C4">
        <v>143</v>
      </c>
      <c r="D4">
        <v>115</v>
      </c>
      <c r="E4">
        <v>108</v>
      </c>
      <c r="F4">
        <v>366</v>
      </c>
    </row>
    <row r="5" spans="2:6">
      <c r="B5" s="4" t="s">
        <v>21</v>
      </c>
      <c r="C5">
        <v>133</v>
      </c>
      <c r="D5">
        <v>100</v>
      </c>
      <c r="E5">
        <v>101</v>
      </c>
      <c r="F5">
        <v>334</v>
      </c>
    </row>
    <row r="6" spans="2:6">
      <c r="B6" s="4" t="s">
        <v>650</v>
      </c>
      <c r="C6">
        <v>164</v>
      </c>
      <c r="D6">
        <v>122</v>
      </c>
      <c r="E6">
        <v>118</v>
      </c>
      <c r="F6">
        <v>404</v>
      </c>
    </row>
    <row r="7" spans="2:6">
      <c r="B7" s="4" t="s">
        <v>707</v>
      </c>
      <c r="C7">
        <v>81</v>
      </c>
      <c r="D7">
        <v>59</v>
      </c>
      <c r="E7">
        <v>56</v>
      </c>
      <c r="F7">
        <v>196</v>
      </c>
    </row>
    <row r="8" spans="2:6">
      <c r="B8" s="4" t="s">
        <v>30</v>
      </c>
      <c r="C8">
        <v>72</v>
      </c>
      <c r="D8">
        <v>44</v>
      </c>
      <c r="E8">
        <v>57</v>
      </c>
      <c r="F8">
        <v>173</v>
      </c>
    </row>
    <row r="9" spans="2:6">
      <c r="B9" s="4" t="s">
        <v>671</v>
      </c>
      <c r="C9">
        <v>57</v>
      </c>
      <c r="D9">
        <v>39</v>
      </c>
      <c r="E9">
        <v>40</v>
      </c>
      <c r="F9">
        <v>136</v>
      </c>
    </row>
    <row r="10" spans="2:6">
      <c r="B10" s="4" t="s">
        <v>36</v>
      </c>
      <c r="C10">
        <v>133</v>
      </c>
      <c r="D10">
        <v>95</v>
      </c>
      <c r="E10">
        <v>102</v>
      </c>
      <c r="F10">
        <v>330</v>
      </c>
    </row>
    <row r="11" spans="2:6">
      <c r="B11" s="103" t="s">
        <v>38</v>
      </c>
      <c r="C11" s="102">
        <v>863</v>
      </c>
      <c r="D11" s="102">
        <v>646</v>
      </c>
      <c r="E11" s="102">
        <v>645</v>
      </c>
      <c r="F11" s="102">
        <v>2154</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610F8D-F5BE-43CF-BD57-D9F6F7396453}">
  <sheetPr>
    <tabColor theme="8" tint="0.59999389629810485"/>
  </sheetPr>
  <dimension ref="B13:M196"/>
  <sheetViews>
    <sheetView topLeftCell="K12" zoomScale="80" workbookViewId="0">
      <selection activeCell="K12" sqref="K12"/>
    </sheetView>
  </sheetViews>
  <sheetFormatPr defaultColWidth="8.7109375" defaultRowHeight="14.45"/>
  <cols>
    <col min="1" max="1" width="26.7109375" customWidth="1"/>
    <col min="2" max="2" width="15.5703125" bestFit="1" customWidth="1"/>
    <col min="3" max="3" width="22.42578125" bestFit="1" customWidth="1"/>
    <col min="4" max="4" width="22.42578125" customWidth="1"/>
    <col min="5" max="5" width="20.5703125" customWidth="1"/>
    <col min="12" max="12" width="20.28515625" bestFit="1" customWidth="1"/>
    <col min="13" max="13" width="22.42578125" bestFit="1" customWidth="1"/>
    <col min="15" max="15" width="8.5703125" bestFit="1" customWidth="1"/>
    <col min="20" max="20" width="15" bestFit="1" customWidth="1"/>
    <col min="21" max="21" width="17.42578125" customWidth="1"/>
    <col min="22" max="22" width="8.42578125" customWidth="1"/>
    <col min="23" max="23" width="14.28515625" customWidth="1"/>
  </cols>
  <sheetData>
    <row r="13" spans="2:13" ht="28.9">
      <c r="B13" s="59" t="s">
        <v>1148</v>
      </c>
      <c r="C13" s="60" t="s">
        <v>1558</v>
      </c>
    </row>
    <row r="14" spans="2:13">
      <c r="B14" s="171" t="s">
        <v>1132</v>
      </c>
      <c r="C14" s="172">
        <v>40</v>
      </c>
    </row>
    <row r="15" spans="2:13">
      <c r="B15" s="36" t="s">
        <v>1131</v>
      </c>
      <c r="C15" s="173">
        <v>36</v>
      </c>
    </row>
    <row r="16" spans="2:13">
      <c r="B16" s="36" t="s">
        <v>1130</v>
      </c>
      <c r="C16" s="173">
        <v>37</v>
      </c>
      <c r="L16" s="59" t="s">
        <v>1559</v>
      </c>
      <c r="M16" s="60" t="s">
        <v>1560</v>
      </c>
    </row>
    <row r="17" spans="2:13" ht="25.5" customHeight="1">
      <c r="B17" s="36" t="s">
        <v>38</v>
      </c>
      <c r="C17" s="173">
        <v>40</v>
      </c>
      <c r="L17" s="36" t="s">
        <v>13</v>
      </c>
      <c r="M17" s="14">
        <v>5296</v>
      </c>
    </row>
    <row r="18" spans="2:13">
      <c r="L18" s="36" t="s">
        <v>17</v>
      </c>
      <c r="M18" s="14">
        <v>9149</v>
      </c>
    </row>
    <row r="19" spans="2:13">
      <c r="L19" s="36" t="s">
        <v>21</v>
      </c>
      <c r="M19" s="14">
        <v>7906</v>
      </c>
    </row>
    <row r="20" spans="2:13">
      <c r="L20" s="36" t="s">
        <v>650</v>
      </c>
      <c r="M20" s="14">
        <v>9532</v>
      </c>
    </row>
    <row r="21" spans="2:13">
      <c r="L21" s="36" t="s">
        <v>707</v>
      </c>
      <c r="M21" s="14">
        <v>4562</v>
      </c>
    </row>
    <row r="22" spans="2:13">
      <c r="L22" s="36" t="s">
        <v>30</v>
      </c>
      <c r="M22" s="14">
        <v>4199</v>
      </c>
    </row>
    <row r="23" spans="2:13">
      <c r="L23" s="36" t="s">
        <v>671</v>
      </c>
      <c r="M23" s="14">
        <v>2990</v>
      </c>
    </row>
    <row r="24" spans="2:13">
      <c r="L24" s="36" t="s">
        <v>36</v>
      </c>
      <c r="M24" s="14">
        <v>7681</v>
      </c>
    </row>
    <row r="25" spans="2:13">
      <c r="L25" s="36" t="s">
        <v>38</v>
      </c>
      <c r="M25" s="14">
        <v>51315</v>
      </c>
    </row>
    <row r="38" spans="2:3">
      <c r="B38" s="169" t="s">
        <v>0</v>
      </c>
      <c r="C38" s="60" t="s">
        <v>1140</v>
      </c>
    </row>
    <row r="39" spans="2:3">
      <c r="B39" s="36">
        <v>2015</v>
      </c>
      <c r="C39" s="168">
        <v>4197.4399999999987</v>
      </c>
    </row>
    <row r="40" spans="2:3">
      <c r="B40" s="170" t="s">
        <v>1132</v>
      </c>
      <c r="C40" s="168">
        <v>1127.2800000000004</v>
      </c>
    </row>
    <row r="41" spans="2:3">
      <c r="B41" s="170" t="s">
        <v>1131</v>
      </c>
      <c r="C41" s="168">
        <v>1673.5199999999993</v>
      </c>
    </row>
    <row r="42" spans="2:3">
      <c r="B42" s="170" t="s">
        <v>1130</v>
      </c>
      <c r="C42" s="168">
        <v>1396.6399999999994</v>
      </c>
    </row>
    <row r="43" spans="2:3">
      <c r="B43" s="36">
        <v>2016</v>
      </c>
      <c r="C43" s="168">
        <v>11874.970000000001</v>
      </c>
    </row>
    <row r="44" spans="2:3">
      <c r="B44" s="170" t="s">
        <v>1132</v>
      </c>
      <c r="C44" s="168">
        <v>3079.8900000000108</v>
      </c>
    </row>
    <row r="45" spans="2:3">
      <c r="B45" s="170" t="s">
        <v>1131</v>
      </c>
      <c r="C45" s="168">
        <v>5857.3199999999961</v>
      </c>
    </row>
    <row r="46" spans="2:3">
      <c r="B46" s="170" t="s">
        <v>1130</v>
      </c>
      <c r="C46" s="168">
        <v>2937.7599999999948</v>
      </c>
    </row>
    <row r="47" spans="2:3">
      <c r="B47" s="36">
        <v>2017</v>
      </c>
      <c r="C47" s="168">
        <v>7596.3300000000036</v>
      </c>
    </row>
    <row r="48" spans="2:3">
      <c r="B48" s="170" t="s">
        <v>1132</v>
      </c>
      <c r="C48" s="168">
        <v>2355.2100000000069</v>
      </c>
    </row>
    <row r="49" spans="2:3">
      <c r="B49" s="170" t="s">
        <v>1131</v>
      </c>
      <c r="C49" s="168">
        <v>3435.1199999999981</v>
      </c>
    </row>
    <row r="50" spans="2:3">
      <c r="B50" s="170" t="s">
        <v>1130</v>
      </c>
      <c r="C50" s="168">
        <v>1805.9999999999982</v>
      </c>
    </row>
    <row r="51" spans="2:3">
      <c r="B51" s="167" t="s">
        <v>38</v>
      </c>
      <c r="C51" s="168">
        <v>23668.740000000005</v>
      </c>
    </row>
    <row r="196" ht="14.85" customHeight="1"/>
  </sheetData>
  <conditionalFormatting pivot="1" sqref="M17:M24">
    <cfRule type="top10" dxfId="11" priority="2" rank="1"/>
  </conditionalFormatting>
  <conditionalFormatting pivot="1" sqref="C39 C40:C42 C43 C44:C46 C47 C48:C50">
    <cfRule type="top10" dxfId="10" priority="1" rank="1"/>
  </conditionalFormatting>
  <pageMargins left="0.7" right="0.7" top="0.75" bottom="0.75" header="0.3" footer="0.3"/>
  <drawing r:id="rId4"/>
  <extLst>
    <ext xmlns:x14="http://schemas.microsoft.com/office/spreadsheetml/2009/9/main" uri="{A8765BA9-456A-4dab-B4F3-ACF838C121DE}">
      <x14:slicerList>
        <x14:slicer r:id="rId5"/>
      </x14:slicerList>
    </ext>
  </extLs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E22F7C-0198-42E7-ABEF-D70101279798}">
  <sheetPr>
    <tabColor theme="9" tint="0.59999389629810485"/>
  </sheetPr>
  <dimension ref="B1:O831"/>
  <sheetViews>
    <sheetView topLeftCell="D1" zoomScale="62" workbookViewId="0">
      <selection activeCell="E20" sqref="E20"/>
    </sheetView>
  </sheetViews>
  <sheetFormatPr defaultColWidth="8.7109375" defaultRowHeight="15" customHeight="1"/>
  <cols>
    <col min="1" max="1" width="27.42578125" customWidth="1"/>
    <col min="2" max="2" width="11.42578125" customWidth="1"/>
    <col min="3" max="3" width="31.42578125" customWidth="1"/>
    <col min="4" max="4" width="23.28515625" customWidth="1"/>
    <col min="5" max="5" width="41.5703125" customWidth="1"/>
    <col min="6" max="6" width="12.42578125" customWidth="1"/>
    <col min="7" max="7" width="20.5703125" customWidth="1"/>
    <col min="8" max="8" width="23.5703125" customWidth="1"/>
    <col min="9" max="9" width="20.5703125" customWidth="1"/>
    <col min="10" max="10" width="14.5703125" customWidth="1"/>
    <col min="15" max="15" width="26.42578125" customWidth="1"/>
    <col min="16" max="16" width="10.42578125" customWidth="1"/>
    <col min="17" max="17" width="15.5703125" customWidth="1"/>
  </cols>
  <sheetData>
    <row r="1" spans="2:15" ht="15" customHeight="1">
      <c r="B1" t="s">
        <v>975</v>
      </c>
      <c r="C1" t="s">
        <v>1561</v>
      </c>
      <c r="D1" t="s">
        <v>1562</v>
      </c>
      <c r="E1" t="s">
        <v>1563</v>
      </c>
      <c r="F1" t="s">
        <v>1564</v>
      </c>
      <c r="G1" t="s">
        <v>1565</v>
      </c>
      <c r="H1" t="s">
        <v>1076</v>
      </c>
      <c r="I1" t="s">
        <v>1566</v>
      </c>
      <c r="J1" t="s">
        <v>1567</v>
      </c>
      <c r="O1" s="30" t="s">
        <v>1566</v>
      </c>
    </row>
    <row r="2" spans="2:15" ht="15" customHeight="1">
      <c r="B2" t="s">
        <v>986</v>
      </c>
      <c r="C2" t="s">
        <v>8</v>
      </c>
      <c r="D2">
        <v>68642464</v>
      </c>
      <c r="E2" t="s">
        <v>1568</v>
      </c>
      <c r="F2" t="s">
        <v>5</v>
      </c>
      <c r="G2" t="str" cm="1">
        <f t="array" ref="G2">_xlfn.IFS(
F2="Orchard","Central",
F2="Ang Mo Kio","North-East",
F2="Seng Kang","North-East",
F2="Changi","East",
F2="Tampines","East"
)</f>
        <v>North-East</v>
      </c>
      <c r="H2">
        <f>COUNTIF(Table22[Nearest Outlet Choice],Table7[[#This Row],[Location ]])</f>
        <v>21</v>
      </c>
      <c r="I2">
        <v>5</v>
      </c>
      <c r="J2" t="str">
        <f>IF(I2&gt;$O$8,"Large",IF(I2=$O$8,"Medium","Small"))</f>
        <v>Large</v>
      </c>
      <c r="O2" s="31">
        <v>5</v>
      </c>
    </row>
    <row r="3" spans="2:15" ht="15" customHeight="1">
      <c r="B3" t="s">
        <v>993</v>
      </c>
      <c r="C3" t="s">
        <v>29</v>
      </c>
      <c r="D3">
        <v>68422486</v>
      </c>
      <c r="E3" t="s">
        <v>1569</v>
      </c>
      <c r="F3" t="s">
        <v>26</v>
      </c>
      <c r="G3" t="str" cm="1">
        <f t="array" ref="G3">_xlfn.IFS(
F3="Orchard","Central",
F3="Ang Mo Kio","North-East",
F3="Seng Kang","North-East",
F3="Changi","East",
F3="Tampines","East"
)</f>
        <v>North-East</v>
      </c>
      <c r="H3">
        <f>COUNTIF(Table22[Nearest Outlet Choice],Table7[[#This Row],[Location ]])</f>
        <v>14</v>
      </c>
      <c r="I3">
        <v>4</v>
      </c>
      <c r="J3" t="str">
        <f>IF(I3&gt;$O$8,"Large",IF(I3=$O$8,"Medium","Small"))</f>
        <v>Medium</v>
      </c>
      <c r="O3" s="32">
        <v>4</v>
      </c>
    </row>
    <row r="4" spans="2:15" ht="15" customHeight="1">
      <c r="B4" t="s">
        <v>1000</v>
      </c>
      <c r="C4" t="s">
        <v>1570</v>
      </c>
      <c r="D4">
        <v>68425633</v>
      </c>
      <c r="E4" t="s">
        <v>1571</v>
      </c>
      <c r="F4" t="s">
        <v>12</v>
      </c>
      <c r="G4" t="str" cm="1">
        <f t="array" ref="G4">_xlfn.IFS(
F4="Orchard","Central",
F4="Ang Mo Kio","North-East",
F4="Seng Kang","North-East",
F4="Changi","East",
F4="Tampines","East"
)</f>
        <v>East</v>
      </c>
      <c r="H4">
        <f>COUNTIF(Table22[Nearest Outlet Choice],Table7[[#This Row],[Location ]])</f>
        <v>9</v>
      </c>
      <c r="I4">
        <v>3</v>
      </c>
      <c r="J4" t="str">
        <f>IF(I4&gt;$O$8,"Large",IF(I4=$O$8,"Medium","Small"))</f>
        <v>Small</v>
      </c>
      <c r="O4" s="31">
        <v>3</v>
      </c>
    </row>
    <row r="5" spans="2:15" ht="15" customHeight="1">
      <c r="B5" t="s">
        <v>1004</v>
      </c>
      <c r="C5" t="s">
        <v>23</v>
      </c>
      <c r="D5">
        <v>68432156</v>
      </c>
      <c r="E5" t="s">
        <v>1572</v>
      </c>
      <c r="F5" t="s">
        <v>20</v>
      </c>
      <c r="G5" t="str" cm="1">
        <f t="array" ref="G5">_xlfn.IFS(
F5="Orchard","Central",
F5="Ang Mo Kio","North-East",
F5="Seng Kang","North-East",
F5="Changi","East",
F5="Tampines","East"
)</f>
        <v>Central</v>
      </c>
      <c r="H5">
        <f>COUNTIF(Table22[Nearest Outlet Choice],Table7[[#This Row],[Location ]])</f>
        <v>28</v>
      </c>
      <c r="I5">
        <v>3</v>
      </c>
      <c r="J5" t="str">
        <f>IF(I5&gt;$O$8,"Large",IF(I5=$O$8,"Medium","Small"))</f>
        <v>Small</v>
      </c>
      <c r="O5" s="32">
        <v>3</v>
      </c>
    </row>
    <row r="6" spans="2:15" ht="15" customHeight="1">
      <c r="B6" t="s">
        <v>1011</v>
      </c>
      <c r="C6" t="s">
        <v>1573</v>
      </c>
      <c r="D6">
        <v>68317503</v>
      </c>
      <c r="E6" t="s">
        <v>1574</v>
      </c>
      <c r="F6" t="s">
        <v>32</v>
      </c>
      <c r="G6" t="str" cm="1">
        <f t="array" ref="G6">_xlfn.IFS(
F6="Orchard","Central",
F6="Ang Mo Kio","North-East",
F6="Seng Kang","North-East",
F6="Changi","East",
F6="Tampines","East"
)</f>
        <v>East</v>
      </c>
      <c r="H6">
        <f>COUNTIF(Table22[Nearest Outlet Choice],Table7[[#This Row],[Location ]])</f>
        <v>17</v>
      </c>
      <c r="I6">
        <v>5</v>
      </c>
      <c r="J6" t="str">
        <f>IF(I6&gt;$O$8,"Large",IF(I6=$O$8,"Medium","Small"))</f>
        <v>Large</v>
      </c>
      <c r="O6" s="31">
        <v>5</v>
      </c>
    </row>
    <row r="7" spans="2:15" ht="15" customHeight="1">
      <c r="O7" s="33" t="s">
        <v>1575</v>
      </c>
    </row>
    <row r="8" spans="2:15" ht="15" customHeight="1">
      <c r="O8" s="29">
        <f>AVERAGE(O2:O6)</f>
        <v>4</v>
      </c>
    </row>
    <row r="33" ht="14.45"/>
    <row r="34" ht="14.45"/>
    <row r="35" ht="14.45"/>
    <row r="36" ht="14.45"/>
    <row r="37" ht="14.45"/>
    <row r="38" ht="14.45"/>
    <row r="39" ht="14.45"/>
    <row r="40" ht="14.45"/>
    <row r="41" ht="14.45"/>
    <row r="42" ht="14.45"/>
    <row r="43" ht="14.45"/>
    <row r="44" ht="14.45"/>
    <row r="45" ht="14.45"/>
    <row r="46" ht="14.45"/>
    <row r="47" ht="14.45"/>
    <row r="48" ht="14.45"/>
    <row r="49" ht="14.45"/>
    <row r="50" ht="14.45"/>
    <row r="51" ht="14.45"/>
    <row r="52" ht="14.45"/>
    <row r="53" ht="14.45"/>
    <row r="54" ht="14.45"/>
    <row r="55" ht="14.45"/>
    <row r="56" ht="14.45"/>
    <row r="57" ht="14.45"/>
    <row r="58" ht="14.45"/>
    <row r="59" ht="14.45"/>
    <row r="60" ht="14.45"/>
    <row r="61" ht="14.45"/>
    <row r="62" ht="14.45"/>
    <row r="63" ht="14.45"/>
    <row r="64" ht="14.45"/>
    <row r="65" ht="14.45"/>
    <row r="66" ht="14.45"/>
    <row r="67" ht="14.45"/>
    <row r="68" ht="14.45"/>
    <row r="69" ht="14.45"/>
    <row r="70" ht="14.45"/>
    <row r="71" ht="14.45"/>
    <row r="72" ht="14.45"/>
    <row r="73" ht="14.45"/>
    <row r="74" ht="14.45"/>
    <row r="75" ht="14.45"/>
    <row r="76" ht="14.45"/>
    <row r="77" ht="14.45"/>
    <row r="78" ht="14.45"/>
    <row r="79" ht="14.45"/>
    <row r="80" ht="14.45"/>
    <row r="81" ht="14.45"/>
    <row r="82" ht="14.45"/>
    <row r="83" ht="14.45"/>
    <row r="84" ht="14.45"/>
    <row r="85" ht="14.45"/>
    <row r="86" ht="14.45"/>
    <row r="87" ht="14.45"/>
    <row r="88" ht="14.45"/>
    <row r="89" ht="14.45"/>
    <row r="90" ht="14.45"/>
    <row r="91" ht="14.45"/>
    <row r="92" ht="14.45"/>
    <row r="93" ht="14.45"/>
    <row r="94" ht="14.45"/>
    <row r="95" ht="14.45"/>
    <row r="96" ht="14.45"/>
    <row r="97" ht="14.45"/>
    <row r="98" ht="14.45"/>
    <row r="99" ht="14.45"/>
    <row r="100" ht="14.45"/>
    <row r="101" ht="14.45"/>
    <row r="102" ht="14.45"/>
    <row r="103" ht="14.45"/>
    <row r="104" ht="14.45"/>
    <row r="105" ht="14.45"/>
    <row r="106" ht="14.45"/>
    <row r="107" ht="14.45"/>
    <row r="108" ht="14.45"/>
    <row r="109" ht="14.45"/>
    <row r="110" ht="14.45"/>
    <row r="111" ht="14.45"/>
    <row r="112" ht="14.45"/>
    <row r="113" ht="14.45"/>
    <row r="114" ht="14.45"/>
    <row r="115" ht="14.45"/>
    <row r="116" ht="14.45"/>
    <row r="117" ht="14.45"/>
    <row r="118" ht="14.45"/>
    <row r="119" ht="14.45"/>
    <row r="120" ht="14.45"/>
    <row r="121" ht="14.45"/>
    <row r="122" ht="14.45"/>
    <row r="123" ht="14.45"/>
    <row r="124" ht="14.45"/>
    <row r="125" ht="14.45"/>
    <row r="126" ht="14.45"/>
    <row r="127" ht="14.45"/>
    <row r="128" ht="14.45"/>
    <row r="129" ht="14.45"/>
    <row r="130" ht="14.45"/>
    <row r="131" ht="14.45"/>
    <row r="132" ht="14.45"/>
    <row r="133" ht="14.45"/>
    <row r="134" ht="14.45"/>
    <row r="135" ht="14.45"/>
    <row r="136" ht="14.45"/>
    <row r="137" ht="14.45"/>
    <row r="138" ht="14.45"/>
    <row r="139" ht="14.45"/>
    <row r="140" ht="14.45"/>
    <row r="141" ht="14.45"/>
    <row r="142" ht="14.45"/>
    <row r="143" ht="14.45"/>
    <row r="144" ht="14.45"/>
    <row r="145" ht="14.45"/>
    <row r="146" ht="14.45"/>
    <row r="147" ht="14.45"/>
    <row r="148" ht="14.45"/>
    <row r="149" ht="14.45"/>
    <row r="150" ht="14.45"/>
    <row r="151" ht="14.45"/>
    <row r="152" ht="14.45"/>
    <row r="153" ht="14.45"/>
    <row r="154" ht="14.45"/>
    <row r="155" ht="14.45"/>
    <row r="156" ht="14.45"/>
    <row r="157" ht="14.45"/>
    <row r="158" ht="14.45"/>
    <row r="159" ht="14.45"/>
    <row r="160" ht="14.45"/>
    <row r="161" ht="14.45"/>
    <row r="162" ht="14.45"/>
    <row r="163" ht="14.45"/>
    <row r="164" ht="14.45"/>
    <row r="165" ht="14.45"/>
    <row r="166" ht="14.45"/>
    <row r="167" ht="14.45"/>
    <row r="168" ht="14.45"/>
    <row r="169" ht="14.45"/>
    <row r="170" ht="14.45"/>
    <row r="171" ht="14.45"/>
    <row r="172" ht="14.45"/>
    <row r="173" ht="14.45"/>
    <row r="174" ht="14.45"/>
    <row r="175" ht="14.45"/>
    <row r="176" ht="14.45"/>
    <row r="177" ht="14.45"/>
    <row r="178" ht="14.45"/>
    <row r="179" ht="14.45"/>
    <row r="180" ht="14.45"/>
    <row r="181" ht="14.45"/>
    <row r="182" ht="14.45"/>
    <row r="183" ht="14.45"/>
    <row r="184" ht="14.45"/>
    <row r="185" ht="14.45"/>
    <row r="186" ht="14.45"/>
    <row r="187" ht="14.45"/>
    <row r="188" ht="14.45"/>
    <row r="189" ht="14.45"/>
    <row r="190" ht="14.45"/>
    <row r="191" ht="14.45"/>
    <row r="192" ht="14.45"/>
    <row r="193" ht="14.45"/>
    <row r="194" ht="14.45"/>
    <row r="195" ht="14.45"/>
    <row r="196" ht="14.45"/>
    <row r="197" ht="14.45"/>
    <row r="198" ht="14.45"/>
    <row r="199" ht="14.45"/>
    <row r="200" ht="14.45"/>
    <row r="201" ht="14.45"/>
    <row r="202" ht="14.45"/>
    <row r="203" ht="14.45"/>
    <row r="204" ht="14.45"/>
    <row r="205" ht="14.45"/>
    <row r="206" ht="14.45"/>
    <row r="207" ht="14.45"/>
    <row r="208" ht="14.45"/>
    <row r="209" ht="14.45"/>
    <row r="210" ht="14.45"/>
    <row r="211" ht="14.45"/>
    <row r="212" ht="14.45"/>
    <row r="213" ht="14.45"/>
    <row r="214" ht="14.45"/>
    <row r="215" ht="14.45"/>
    <row r="216" ht="14.45"/>
    <row r="217" ht="14.45"/>
    <row r="218" ht="14.45"/>
    <row r="219" ht="14.45"/>
    <row r="220" ht="14.45"/>
    <row r="221" ht="14.45"/>
    <row r="222" ht="14.45"/>
    <row r="223" ht="14.45"/>
    <row r="224" ht="14.45"/>
    <row r="225" ht="14.45"/>
    <row r="226" ht="14.45"/>
    <row r="227" ht="14.45"/>
    <row r="228" ht="14.45"/>
    <row r="229" ht="14.45"/>
    <row r="230" ht="14.45"/>
    <row r="231" ht="14.45"/>
    <row r="232" ht="14.45"/>
    <row r="233" ht="14.45"/>
    <row r="234" ht="14.45"/>
    <row r="235" ht="14.45"/>
    <row r="236" ht="14.45"/>
    <row r="237" ht="14.45"/>
    <row r="238" ht="14.45"/>
    <row r="239" ht="14.45"/>
    <row r="240" ht="14.45"/>
    <row r="241" ht="14.45"/>
    <row r="242" ht="14.45"/>
    <row r="243" ht="14.45"/>
    <row r="244" ht="14.45"/>
    <row r="245" ht="14.45"/>
    <row r="246" ht="14.45"/>
    <row r="247" ht="14.45"/>
    <row r="248" ht="14.45"/>
    <row r="249" ht="14.45"/>
    <row r="250" ht="14.45"/>
    <row r="251" ht="14.45"/>
    <row r="252" ht="14.45"/>
    <row r="253" ht="14.45"/>
    <row r="254" ht="14.45"/>
    <row r="255" ht="14.45"/>
    <row r="256" ht="14.45"/>
    <row r="257" ht="14.45"/>
    <row r="258" ht="14.45"/>
    <row r="259" ht="14.45"/>
    <row r="260" ht="14.45"/>
    <row r="261" ht="14.45"/>
    <row r="262" ht="14.45"/>
    <row r="263" ht="14.45"/>
    <row r="264" ht="14.45"/>
    <row r="265" ht="14.45"/>
    <row r="266" ht="14.45"/>
    <row r="267" ht="14.45"/>
    <row r="268" ht="14.45"/>
    <row r="269" ht="14.45"/>
    <row r="270" ht="14.45"/>
    <row r="271" ht="14.45"/>
    <row r="272" ht="14.45"/>
    <row r="273" ht="14.45"/>
    <row r="274" ht="14.45"/>
    <row r="275" ht="14.45"/>
    <row r="276" ht="14.45"/>
    <row r="277" ht="14.45"/>
    <row r="278" ht="14.45"/>
    <row r="279" ht="14.45"/>
    <row r="280" ht="14.45"/>
    <row r="281" ht="14.45"/>
    <row r="282" ht="14.45"/>
    <row r="283" ht="14.45"/>
    <row r="284" ht="14.45"/>
    <row r="285" ht="14.45"/>
    <row r="286" ht="14.45"/>
    <row r="287" ht="14.45"/>
    <row r="288" ht="14.45"/>
    <row r="289" ht="14.45"/>
    <row r="290" ht="14.45"/>
    <row r="291" ht="14.45"/>
    <row r="292" ht="14.45"/>
    <row r="293" ht="14.45"/>
    <row r="294" ht="14.45"/>
    <row r="295" ht="14.45"/>
    <row r="296" ht="14.45"/>
    <row r="297" ht="14.45"/>
    <row r="298" ht="14.45"/>
    <row r="299" ht="14.45"/>
    <row r="300" ht="14.45"/>
    <row r="301" ht="14.45"/>
    <row r="302" ht="14.45"/>
    <row r="303" ht="14.45"/>
    <row r="304" ht="14.45"/>
    <row r="305" ht="14.45"/>
    <row r="306" ht="14.45"/>
    <row r="307" ht="14.45"/>
    <row r="308" ht="14.45"/>
    <row r="309" ht="14.45"/>
    <row r="310" ht="14.45"/>
    <row r="311" ht="14.45"/>
    <row r="312" ht="14.45"/>
    <row r="313" ht="14.45"/>
    <row r="314" ht="14.45"/>
    <row r="315" ht="14.45"/>
    <row r="316" ht="14.45"/>
    <row r="317" ht="14.45"/>
    <row r="318" ht="14.45"/>
    <row r="319" ht="14.45"/>
    <row r="320" ht="14.45"/>
    <row r="321" ht="14.45"/>
    <row r="322" ht="14.45"/>
    <row r="323" ht="14.45"/>
    <row r="324" ht="14.45"/>
    <row r="325" ht="14.45"/>
    <row r="326" ht="14.45"/>
    <row r="327" ht="14.45"/>
    <row r="328" ht="14.45"/>
    <row r="329" ht="14.45"/>
    <row r="330" ht="14.45"/>
    <row r="331" ht="14.45"/>
    <row r="332" ht="14.45"/>
    <row r="333" ht="14.45"/>
    <row r="334" ht="14.45"/>
    <row r="335" ht="14.45"/>
    <row r="336" ht="14.45"/>
    <row r="337" ht="14.45"/>
    <row r="338" ht="14.45"/>
    <row r="339" ht="14.45"/>
    <row r="340" ht="14.45"/>
    <row r="341" ht="14.45"/>
    <row r="342" ht="14.45"/>
    <row r="343" ht="14.45"/>
    <row r="344" ht="14.45"/>
    <row r="345" ht="14.45"/>
    <row r="346" ht="14.45"/>
    <row r="347" ht="14.45"/>
    <row r="348" ht="14.45"/>
    <row r="349" ht="14.45"/>
    <row r="350" ht="14.45"/>
    <row r="351" ht="14.45"/>
    <row r="352" ht="14.45"/>
    <row r="353" ht="14.45"/>
    <row r="354" ht="14.45"/>
    <row r="355" ht="14.45"/>
    <row r="356" ht="14.45"/>
    <row r="357" ht="14.45"/>
    <row r="358" ht="14.45"/>
    <row r="359" ht="14.45"/>
    <row r="360" ht="14.45"/>
    <row r="361" ht="14.45"/>
    <row r="362" ht="14.45"/>
    <row r="363" ht="14.45"/>
    <row r="364" ht="14.45"/>
    <row r="365" ht="14.45"/>
    <row r="366" ht="14.45"/>
    <row r="367" ht="14.45"/>
    <row r="368" ht="14.45"/>
    <row r="369" ht="14.45"/>
    <row r="370" ht="14.45"/>
    <row r="371" ht="14.45"/>
    <row r="372" ht="14.45"/>
    <row r="373" ht="14.45"/>
    <row r="374" ht="14.45"/>
    <row r="375" ht="14.45"/>
    <row r="376" ht="14.45"/>
    <row r="377" ht="14.45"/>
    <row r="378" ht="14.45"/>
    <row r="379" ht="14.45"/>
    <row r="380" ht="14.45"/>
    <row r="381" ht="14.45"/>
    <row r="382" ht="14.45"/>
    <row r="383" ht="14.45"/>
    <row r="384" ht="14.45"/>
    <row r="385" ht="14.45"/>
    <row r="386" ht="14.45"/>
    <row r="387" ht="14.45"/>
    <row r="388" ht="14.45"/>
    <row r="389" ht="14.45"/>
    <row r="390" ht="14.45"/>
    <row r="391" ht="14.45"/>
    <row r="392" ht="14.45"/>
    <row r="393" ht="14.45"/>
    <row r="394" ht="14.45"/>
    <row r="395" ht="14.45"/>
    <row r="396" ht="14.45"/>
    <row r="397" ht="14.45"/>
    <row r="398" ht="14.45"/>
    <row r="399" ht="14.45"/>
    <row r="400" ht="14.45"/>
    <row r="401" ht="14.45"/>
    <row r="402" ht="14.45"/>
    <row r="403" ht="14.45"/>
    <row r="404" ht="14.45"/>
    <row r="405" ht="14.45"/>
    <row r="406" ht="14.45"/>
    <row r="407" ht="14.45"/>
    <row r="408" ht="14.45"/>
    <row r="409" ht="14.45"/>
    <row r="410" ht="14.45"/>
    <row r="411" ht="14.45"/>
    <row r="412" ht="14.45"/>
    <row r="413" ht="14.45"/>
    <row r="414" ht="14.45"/>
    <row r="415" ht="14.45"/>
    <row r="416" ht="14.45"/>
    <row r="417" ht="14.45"/>
    <row r="418" ht="14.45"/>
    <row r="419" ht="14.45"/>
    <row r="420" ht="14.45"/>
    <row r="421" ht="14.45"/>
    <row r="422" ht="14.45"/>
    <row r="423" ht="14.45"/>
    <row r="424" ht="14.45"/>
    <row r="425" ht="14.45"/>
    <row r="426" ht="14.45"/>
    <row r="427" ht="14.45"/>
    <row r="428" ht="14.45"/>
    <row r="429" ht="14.45"/>
    <row r="430" ht="14.45"/>
    <row r="431" ht="14.45"/>
    <row r="432" ht="14.45"/>
    <row r="433" ht="14.45"/>
    <row r="434" ht="14.45"/>
    <row r="435" ht="14.45"/>
    <row r="436" ht="14.45"/>
    <row r="437" ht="14.45"/>
    <row r="438" ht="14.45"/>
    <row r="439" ht="14.45"/>
    <row r="440" ht="14.45"/>
    <row r="441" ht="14.45"/>
    <row r="442" ht="14.45"/>
    <row r="443" ht="14.45"/>
    <row r="444" ht="14.45"/>
    <row r="445" ht="14.45"/>
    <row r="446" ht="14.45"/>
    <row r="447" ht="14.45"/>
    <row r="448" ht="14.45"/>
    <row r="449" ht="14.45"/>
    <row r="450" ht="14.45"/>
    <row r="451" ht="14.45"/>
    <row r="452" ht="14.45"/>
    <row r="453" ht="14.45"/>
    <row r="454" ht="14.45"/>
    <row r="455" ht="14.45"/>
    <row r="456" ht="14.45"/>
    <row r="457" ht="14.45"/>
    <row r="458" ht="14.45"/>
    <row r="459" ht="14.45"/>
    <row r="460" ht="14.45"/>
    <row r="461" ht="14.45"/>
    <row r="462" ht="14.45"/>
    <row r="463" ht="14.45"/>
    <row r="464" ht="14.45"/>
    <row r="465" ht="14.45"/>
    <row r="466" ht="14.45"/>
    <row r="467" ht="14.45"/>
    <row r="468" ht="14.45"/>
    <row r="469" ht="14.45"/>
    <row r="470" ht="14.45"/>
    <row r="471" ht="14.45"/>
    <row r="472" ht="14.45"/>
    <row r="473" ht="14.45"/>
    <row r="474" ht="14.45"/>
    <row r="475" ht="14.45"/>
    <row r="476" ht="14.45"/>
    <row r="477" ht="14.45"/>
    <row r="478" ht="14.45"/>
    <row r="479" ht="14.45"/>
    <row r="480" ht="14.45"/>
    <row r="481" ht="14.45"/>
    <row r="482" ht="14.45"/>
    <row r="483" ht="14.45"/>
    <row r="484" ht="14.45"/>
    <row r="485" ht="14.45"/>
    <row r="486" ht="14.45"/>
    <row r="487" ht="14.45"/>
    <row r="488" ht="14.45"/>
    <row r="489" ht="14.45"/>
    <row r="490" ht="14.45"/>
    <row r="491" ht="14.45"/>
    <row r="492" ht="14.45"/>
    <row r="493" ht="14.45"/>
    <row r="494" ht="14.45"/>
    <row r="495" ht="14.45"/>
    <row r="496" ht="14.45"/>
    <row r="497" ht="14.45"/>
    <row r="498" ht="14.45"/>
    <row r="499" ht="14.45"/>
    <row r="500" ht="14.45"/>
    <row r="501" ht="14.45"/>
    <row r="502" ht="14.45"/>
    <row r="503" ht="14.45"/>
    <row r="504" ht="14.45"/>
    <row r="505" ht="14.45"/>
    <row r="506" ht="14.45"/>
    <row r="507" ht="14.45"/>
    <row r="508" ht="14.45"/>
    <row r="509" ht="14.45"/>
    <row r="510" ht="14.45"/>
    <row r="511" ht="14.45"/>
    <row r="512" ht="14.45"/>
    <row r="513" ht="14.45"/>
    <row r="514" ht="14.45"/>
    <row r="515" ht="14.45"/>
    <row r="516" ht="14.45"/>
    <row r="517" ht="14.45"/>
    <row r="518" ht="14.45"/>
    <row r="519" ht="14.45"/>
    <row r="520" ht="14.45"/>
    <row r="521" ht="14.45"/>
    <row r="522" ht="14.45"/>
    <row r="523" ht="14.45"/>
    <row r="524" ht="14.45"/>
    <row r="525" ht="14.45"/>
    <row r="526" ht="14.45"/>
    <row r="527" ht="14.45"/>
    <row r="528" ht="14.45"/>
    <row r="529" ht="14.45"/>
    <row r="530" ht="14.45"/>
    <row r="531" ht="14.45"/>
    <row r="532" ht="14.45"/>
    <row r="533" ht="14.45"/>
    <row r="534" ht="14.45"/>
    <row r="535" ht="14.45"/>
    <row r="536" ht="14.45"/>
    <row r="537" ht="14.45"/>
    <row r="538" ht="14.45"/>
    <row r="539" ht="14.45"/>
    <row r="540" ht="14.45"/>
    <row r="541" ht="14.45"/>
    <row r="542" ht="14.45"/>
    <row r="543" ht="14.45"/>
    <row r="544" ht="14.45"/>
    <row r="545" ht="14.45"/>
    <row r="546" ht="14.45"/>
    <row r="547" ht="14.45"/>
    <row r="548" ht="14.45"/>
    <row r="549" ht="14.45"/>
    <row r="550" ht="14.45"/>
    <row r="551" ht="14.45"/>
    <row r="552" ht="14.45"/>
    <row r="553" ht="14.45"/>
    <row r="554" ht="14.45"/>
    <row r="555" ht="14.45"/>
    <row r="556" ht="14.45"/>
    <row r="557" ht="14.45"/>
    <row r="558" ht="14.45"/>
    <row r="559" ht="14.45"/>
    <row r="560" ht="14.45"/>
    <row r="561" ht="14.45"/>
    <row r="562" ht="14.45"/>
    <row r="563" ht="14.45"/>
    <row r="564" ht="14.45"/>
    <row r="565" ht="14.45"/>
    <row r="566" ht="14.45"/>
    <row r="567" ht="14.45"/>
    <row r="568" ht="14.45"/>
    <row r="569" ht="14.45"/>
    <row r="570" ht="14.45"/>
    <row r="571" ht="14.45"/>
    <row r="572" ht="14.45"/>
    <row r="573" ht="14.45"/>
    <row r="574" ht="14.45"/>
    <row r="575" ht="14.45"/>
    <row r="576" ht="14.45"/>
    <row r="577" ht="14.45"/>
    <row r="578" ht="14.45"/>
    <row r="579" ht="14.45"/>
    <row r="580" ht="14.45"/>
    <row r="581" ht="14.45"/>
    <row r="582" ht="14.45"/>
    <row r="583" ht="14.45"/>
    <row r="584" ht="14.45"/>
    <row r="585" ht="14.45"/>
    <row r="586" ht="14.45"/>
    <row r="587" ht="14.45"/>
    <row r="588" ht="14.45"/>
    <row r="589" ht="14.45"/>
    <row r="590" ht="14.45"/>
    <row r="591" ht="14.45"/>
    <row r="592" ht="14.45"/>
    <row r="593" ht="14.45"/>
    <row r="594" ht="14.45"/>
    <row r="595" ht="14.45"/>
    <row r="596" ht="14.45"/>
    <row r="597" ht="14.45"/>
    <row r="598" ht="14.45"/>
    <row r="599" ht="14.45"/>
    <row r="600" ht="14.45"/>
    <row r="601" ht="14.45"/>
    <row r="602" ht="14.45"/>
    <row r="603" ht="14.45"/>
    <row r="604" ht="14.45"/>
    <row r="605" ht="14.45"/>
    <row r="606" ht="14.45"/>
    <row r="607" ht="14.45"/>
    <row r="608" ht="14.45"/>
    <row r="609" ht="14.45"/>
    <row r="610" ht="14.45"/>
    <row r="611" ht="14.45"/>
    <row r="612" ht="14.45"/>
    <row r="613" ht="14.45"/>
    <row r="614" ht="14.45"/>
    <row r="615" ht="14.45"/>
    <row r="616" ht="14.45"/>
    <row r="617" ht="14.45"/>
    <row r="618" ht="14.45"/>
    <row r="619" ht="14.45"/>
    <row r="620" ht="14.45"/>
    <row r="621" ht="14.45"/>
    <row r="622" ht="14.45"/>
    <row r="623" ht="14.45"/>
    <row r="624" ht="14.45"/>
    <row r="625" ht="14.45"/>
    <row r="626" ht="14.45"/>
    <row r="627" ht="14.45"/>
    <row r="628" ht="14.45"/>
    <row r="629" ht="14.45"/>
    <row r="630" ht="14.45"/>
    <row r="631" ht="14.45"/>
    <row r="632" ht="14.45"/>
    <row r="633" ht="14.45"/>
    <row r="634" ht="14.45"/>
    <row r="635" ht="14.45"/>
    <row r="636" ht="14.45"/>
    <row r="637" ht="14.45"/>
    <row r="638" ht="14.45"/>
    <row r="639" ht="14.45"/>
    <row r="640" ht="14.45"/>
    <row r="641" ht="14.45"/>
    <row r="642" ht="14.45"/>
    <row r="643" ht="14.45"/>
    <row r="644" ht="14.45"/>
    <row r="645" ht="14.45"/>
    <row r="646" ht="14.45"/>
    <row r="647" ht="14.45"/>
    <row r="648" ht="14.45"/>
    <row r="649" ht="14.45"/>
    <row r="650" ht="14.45"/>
    <row r="651" ht="14.45"/>
    <row r="652" ht="14.45"/>
    <row r="653" ht="14.45"/>
    <row r="654" ht="14.45"/>
    <row r="655" ht="14.45"/>
    <row r="656" ht="14.45"/>
    <row r="657" ht="14.45"/>
    <row r="658" ht="14.45"/>
    <row r="659" ht="14.45"/>
    <row r="660" ht="14.45"/>
    <row r="661" ht="14.45"/>
    <row r="662" ht="14.45"/>
    <row r="663" ht="14.45"/>
    <row r="664" ht="14.45"/>
    <row r="665" ht="14.45"/>
    <row r="666" ht="14.45"/>
    <row r="667" ht="14.45"/>
    <row r="668" ht="14.45"/>
    <row r="669" ht="14.45"/>
    <row r="670" ht="14.45"/>
    <row r="671" ht="14.45"/>
    <row r="672" ht="14.45"/>
    <row r="673" ht="14.45"/>
    <row r="674" ht="14.45"/>
    <row r="675" ht="14.45"/>
    <row r="676" ht="14.45"/>
    <row r="677" ht="14.45"/>
    <row r="678" ht="14.45"/>
    <row r="679" ht="14.45"/>
    <row r="680" ht="14.45"/>
    <row r="681" ht="14.45"/>
    <row r="682" ht="14.45"/>
    <row r="683" ht="14.45"/>
    <row r="684" ht="14.45"/>
    <row r="685" ht="14.45"/>
    <row r="686" ht="14.45"/>
    <row r="687" ht="14.45"/>
    <row r="688" ht="14.45"/>
    <row r="689" ht="14.45"/>
    <row r="690" ht="14.45"/>
    <row r="691" ht="14.45"/>
    <row r="692" ht="14.45"/>
    <row r="693" ht="14.45"/>
    <row r="694" ht="14.45"/>
    <row r="695" ht="14.45"/>
    <row r="696" ht="14.45"/>
    <row r="697" ht="14.45"/>
    <row r="698" ht="14.45"/>
    <row r="699" ht="14.45"/>
    <row r="700" ht="14.45"/>
    <row r="701" ht="14.45"/>
    <row r="702" ht="14.45"/>
    <row r="703" ht="14.45"/>
    <row r="704" ht="14.45"/>
    <row r="705" ht="14.45"/>
    <row r="706" ht="14.45"/>
    <row r="707" ht="14.45"/>
    <row r="708" ht="14.45"/>
    <row r="709" ht="14.45"/>
    <row r="710" ht="14.45"/>
    <row r="711" ht="14.45"/>
    <row r="712" ht="14.45"/>
    <row r="713" ht="14.45"/>
    <row r="714" ht="14.45"/>
    <row r="715" ht="14.45"/>
    <row r="716" ht="14.45"/>
    <row r="717" ht="14.45"/>
    <row r="718" ht="14.45"/>
    <row r="719" ht="14.45"/>
    <row r="720" ht="14.45"/>
    <row r="721" ht="14.45"/>
    <row r="722" ht="14.45"/>
    <row r="723" ht="14.45"/>
    <row r="724" ht="14.45"/>
    <row r="725" ht="14.45"/>
    <row r="726" ht="14.45"/>
    <row r="727" ht="14.45"/>
    <row r="728" ht="14.45"/>
    <row r="729" ht="14.45"/>
    <row r="730" ht="14.45"/>
    <row r="731" ht="14.45"/>
    <row r="732" ht="14.45"/>
    <row r="733" ht="14.45"/>
    <row r="734" ht="14.45"/>
    <row r="735" ht="14.45"/>
    <row r="736" ht="14.45"/>
    <row r="737" ht="14.45"/>
    <row r="738" ht="14.45"/>
    <row r="739" ht="14.45"/>
    <row r="740" ht="14.45"/>
    <row r="741" ht="14.45"/>
    <row r="742" ht="14.45"/>
    <row r="743" ht="14.45"/>
    <row r="744" ht="14.45"/>
    <row r="745" ht="14.45"/>
    <row r="746" ht="14.45"/>
    <row r="747" ht="14.45"/>
    <row r="748" ht="14.45"/>
    <row r="749" ht="14.45"/>
    <row r="750" ht="14.45"/>
    <row r="751" ht="14.45"/>
    <row r="752" ht="14.45"/>
    <row r="753" ht="14.45"/>
    <row r="754" ht="14.45"/>
    <row r="755" ht="14.45"/>
    <row r="756" ht="14.45"/>
    <row r="757" ht="14.45"/>
    <row r="758" ht="14.45"/>
    <row r="759" ht="14.45"/>
    <row r="760" ht="14.45"/>
    <row r="761" ht="14.45"/>
    <row r="762" ht="14.45"/>
    <row r="763" ht="14.45"/>
    <row r="764" ht="14.45"/>
    <row r="765" ht="14.45"/>
    <row r="766" ht="14.45"/>
    <row r="767" ht="14.45"/>
    <row r="768" ht="14.45"/>
    <row r="769" ht="14.45"/>
    <row r="770" ht="14.45"/>
    <row r="771" ht="14.45"/>
    <row r="772" ht="14.45"/>
    <row r="773" ht="14.45"/>
    <row r="774" ht="14.45"/>
    <row r="775" ht="14.45"/>
    <row r="776" ht="14.45"/>
    <row r="777" ht="14.45"/>
    <row r="778" ht="14.45"/>
    <row r="779" ht="14.45"/>
    <row r="780" ht="14.45"/>
    <row r="781" ht="14.45"/>
    <row r="782" ht="14.45"/>
    <row r="783" ht="14.45"/>
    <row r="784" ht="14.45"/>
    <row r="785" ht="14.45"/>
    <row r="786" ht="14.45"/>
    <row r="787" ht="14.45"/>
    <row r="788" ht="14.45"/>
    <row r="789" ht="14.45"/>
    <row r="790" ht="14.45"/>
    <row r="791" ht="14.45"/>
    <row r="792" ht="14.45"/>
    <row r="793" ht="14.45"/>
    <row r="794" ht="14.45"/>
    <row r="795" ht="14.45"/>
    <row r="796" ht="14.45"/>
    <row r="797" ht="14.45"/>
    <row r="798" ht="14.45"/>
    <row r="799" ht="14.45"/>
    <row r="800" ht="14.45"/>
    <row r="801" ht="14.45"/>
    <row r="802" ht="14.45"/>
    <row r="803" ht="14.45"/>
    <row r="804" ht="14.45"/>
    <row r="805" ht="14.45"/>
    <row r="806" ht="14.45"/>
    <row r="807" ht="14.45"/>
    <row r="808" ht="14.45"/>
    <row r="809" ht="14.45"/>
    <row r="810" ht="14.45"/>
    <row r="811" ht="14.45"/>
    <row r="812" ht="14.45"/>
    <row r="813" ht="14.45"/>
    <row r="814" ht="14.45"/>
    <row r="815" ht="14.45"/>
    <row r="816" ht="14.45"/>
    <row r="817" ht="14.45"/>
    <row r="818" ht="14.45"/>
    <row r="819" ht="14.45"/>
    <row r="820" ht="14.45"/>
    <row r="821" ht="14.45"/>
    <row r="822" ht="14.45"/>
    <row r="823" ht="14.45"/>
    <row r="824" ht="14.45"/>
    <row r="825" ht="14.45"/>
    <row r="826" ht="14.45"/>
    <row r="827" ht="14.45"/>
    <row r="828" ht="14.45"/>
    <row r="829" ht="14.45"/>
    <row r="830" ht="14.45"/>
    <row r="831" ht="14.45"/>
  </sheetData>
  <conditionalFormatting sqref="H2:H6">
    <cfRule type="colorScale" priority="1">
      <colorScale>
        <cfvo type="min"/>
        <cfvo type="percentile" val="50"/>
        <cfvo type="max"/>
        <color rgb="FFF8696B"/>
        <color rgb="FFFFEB84"/>
        <color rgb="FF63BE7B"/>
      </colorScale>
    </cfRule>
    <cfRule type="colorScale" priority="2">
      <colorScale>
        <cfvo type="min"/>
        <cfvo type="percentile" val="50"/>
        <cfvo type="max"/>
        <color rgb="FF63BE7B"/>
        <color rgb="FFFFEB84"/>
        <color rgb="FFF8696B"/>
      </colorScale>
    </cfRule>
  </conditionalFormatting>
  <conditionalFormatting sqref="J2:J6">
    <cfRule type="containsText" dxfId="9" priority="3" operator="containsText" text="Small">
      <formula>NOT(ISERROR(SEARCH("Small",J2)))</formula>
    </cfRule>
    <cfRule type="containsText" dxfId="8" priority="4" operator="containsText" text="Medium">
      <formula>NOT(ISERROR(SEARCH("Medium",J2)))</formula>
    </cfRule>
    <cfRule type="containsText" dxfId="7" priority="5" operator="containsText" text="Large">
      <formula>NOT(ISERROR(SEARCH("Large",J2)))</formula>
    </cfRule>
  </conditionalFormatting>
  <pageMargins left="0.7" right="0.7" top="0.75" bottom="0.75" header="0.3" footer="0.3"/>
  <pageSetup paperSize="9" orientation="portrait" r:id="rId1"/>
  <headerFooter>
    <oddHeader>&amp;C&amp;"Calibri"&amp;10&amp;K000000Official (Open)&amp;1#</oddHeader>
  </headerFooter>
  <drawing r:id="rId2"/>
  <tableParts count="1">
    <tablePart r:id="rId3"/>
  </tablePart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75477C-7241-4C81-8681-47F3DC5AC272}">
  <sheetPr>
    <tabColor theme="9" tint="0.59999389629810485"/>
  </sheetPr>
  <dimension ref="B3:U14"/>
  <sheetViews>
    <sheetView zoomScale="54" workbookViewId="0">
      <selection activeCell="H48" sqref="H48"/>
    </sheetView>
  </sheetViews>
  <sheetFormatPr defaultColWidth="8.7109375" defaultRowHeight="14.45"/>
  <cols>
    <col min="1" max="1" width="27.42578125" customWidth="1"/>
    <col min="2" max="2" width="26.5703125" bestFit="1" customWidth="1"/>
    <col min="3" max="5" width="16.7109375" bestFit="1" customWidth="1"/>
    <col min="6" max="6" width="10.7109375" bestFit="1" customWidth="1"/>
    <col min="7" max="7" width="13.5703125" bestFit="1" customWidth="1"/>
    <col min="8" max="8" width="7.5703125" bestFit="1" customWidth="1"/>
    <col min="9" max="9" width="4.5703125" bestFit="1" customWidth="1"/>
    <col min="10" max="10" width="11" bestFit="1" customWidth="1"/>
    <col min="11" max="11" width="11.5703125" bestFit="1" customWidth="1"/>
  </cols>
  <sheetData>
    <row r="3" spans="2:21" ht="15" thickBot="1"/>
    <row r="4" spans="2:21" ht="15" thickBot="1">
      <c r="B4" s="158" t="s">
        <v>1576</v>
      </c>
      <c r="C4" s="159" t="s">
        <v>1567</v>
      </c>
      <c r="D4" s="160"/>
      <c r="E4" s="160"/>
      <c r="F4" s="160"/>
    </row>
    <row r="5" spans="2:21" ht="15" thickBot="1">
      <c r="B5" s="159" t="s">
        <v>1565</v>
      </c>
      <c r="C5" s="160" t="s">
        <v>1577</v>
      </c>
      <c r="D5" s="160" t="s">
        <v>1578</v>
      </c>
      <c r="E5" s="160" t="s">
        <v>1579</v>
      </c>
      <c r="F5" s="160" t="s">
        <v>38</v>
      </c>
    </row>
    <row r="6" spans="2:21" ht="15" thickBot="1">
      <c r="B6" s="160" t="s">
        <v>1580</v>
      </c>
      <c r="C6" s="161"/>
      <c r="D6" s="161"/>
      <c r="E6" s="160">
        <v>3</v>
      </c>
      <c r="F6" s="160">
        <v>3</v>
      </c>
    </row>
    <row r="7" spans="2:21" ht="15" thickBot="1">
      <c r="B7" s="160" t="s">
        <v>1581</v>
      </c>
      <c r="C7" s="160">
        <v>5</v>
      </c>
      <c r="D7" s="161"/>
      <c r="E7" s="160">
        <v>3</v>
      </c>
      <c r="F7" s="160">
        <v>8</v>
      </c>
    </row>
    <row r="8" spans="2:21" ht="15" thickBot="1">
      <c r="B8" s="160" t="s">
        <v>1582</v>
      </c>
      <c r="C8" s="160">
        <v>5</v>
      </c>
      <c r="D8" s="160">
        <v>4</v>
      </c>
      <c r="E8" s="161"/>
      <c r="F8" s="160">
        <v>9</v>
      </c>
    </row>
    <row r="9" spans="2:21" ht="15" thickBot="1">
      <c r="B9" s="160" t="s">
        <v>38</v>
      </c>
      <c r="C9" s="160">
        <v>10</v>
      </c>
      <c r="D9" s="160">
        <v>4</v>
      </c>
      <c r="E9" s="160">
        <v>6</v>
      </c>
      <c r="F9" s="160">
        <v>20</v>
      </c>
    </row>
    <row r="14" spans="2:21">
      <c r="U14" t="s">
        <v>1583</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44C93B-3A8B-4AEC-8849-46CDC9B9E513}">
  <sheetPr>
    <tabColor theme="9" tint="0.59999389629810485"/>
  </sheetPr>
  <dimension ref="B2:C17"/>
  <sheetViews>
    <sheetView zoomScale="51" zoomScaleNormal="100" workbookViewId="0">
      <selection activeCell="D16" sqref="D16"/>
    </sheetView>
  </sheetViews>
  <sheetFormatPr defaultColWidth="8.7109375" defaultRowHeight="14.45"/>
  <cols>
    <col min="1" max="1" width="27.42578125" customWidth="1"/>
    <col min="2" max="2" width="30.7109375" bestFit="1" customWidth="1"/>
    <col min="3" max="4" width="35.7109375" bestFit="1" customWidth="1"/>
    <col min="5" max="5" width="10.5703125" bestFit="1" customWidth="1"/>
    <col min="6" max="6" width="11.5703125" bestFit="1" customWidth="1"/>
    <col min="7" max="7" width="21.5703125" bestFit="1" customWidth="1"/>
    <col min="8" max="8" width="10.5703125" bestFit="1" customWidth="1"/>
  </cols>
  <sheetData>
    <row r="2" spans="2:3" ht="15" thickBot="1"/>
    <row r="3" spans="2:3" ht="15" thickBot="1">
      <c r="B3" s="34" t="s">
        <v>1561</v>
      </c>
      <c r="C3" s="34" t="s">
        <v>1584</v>
      </c>
    </row>
    <row r="4" spans="2:3" ht="15" thickBot="1">
      <c r="B4" s="34" t="s">
        <v>23</v>
      </c>
      <c r="C4" s="34">
        <v>28</v>
      </c>
    </row>
    <row r="5" spans="2:3" ht="15" thickBot="1">
      <c r="B5" s="34" t="s">
        <v>8</v>
      </c>
      <c r="C5" s="34">
        <v>21</v>
      </c>
    </row>
    <row r="6" spans="2:3" ht="15" thickBot="1">
      <c r="B6" s="34" t="s">
        <v>1573</v>
      </c>
      <c r="C6" s="34">
        <v>17</v>
      </c>
    </row>
    <row r="7" spans="2:3" ht="15" thickBot="1">
      <c r="B7" s="34" t="s">
        <v>29</v>
      </c>
      <c r="C7" s="34">
        <v>14</v>
      </c>
    </row>
    <row r="8" spans="2:3" ht="15" thickBot="1">
      <c r="B8" s="34" t="s">
        <v>1570</v>
      </c>
      <c r="C8" s="34">
        <v>9</v>
      </c>
    </row>
    <row r="9" spans="2:3" ht="15" thickBot="1">
      <c r="B9" s="34" t="s">
        <v>38</v>
      </c>
      <c r="C9" s="34">
        <v>89</v>
      </c>
    </row>
    <row r="11" spans="2:3" ht="15" thickBot="1"/>
    <row r="12" spans="2:3" ht="15" thickBot="1"/>
    <row r="13" spans="2:3" ht="15" thickBot="1"/>
    <row r="14" spans="2:3" ht="15" thickBot="1"/>
    <row r="17" spans="3:3">
      <c r="C17" t="s">
        <v>1583</v>
      </c>
    </row>
  </sheetData>
  <conditionalFormatting pivot="1" sqref="C4:C8">
    <cfRule type="colorScale" priority="4">
      <colorScale>
        <cfvo type="min"/>
        <cfvo type="percentile" val="50"/>
        <cfvo type="max"/>
        <color rgb="FFF8696B"/>
        <color rgb="FFFFEB84"/>
        <color rgb="FF63BE7B"/>
      </colorScale>
    </cfRule>
  </conditionalFormatting>
  <conditionalFormatting sqref="B4:B6">
    <cfRule type="colorScale" priority="3">
      <colorScale>
        <cfvo type="min"/>
        <cfvo type="percentile" val="50"/>
        <cfvo type="max"/>
        <color rgb="FFF8696B"/>
        <color rgb="FFFFEB84"/>
        <color rgb="FF63BE7B"/>
      </colorScale>
    </cfRule>
  </conditionalFormatting>
  <conditionalFormatting sqref="B4:B6">
    <cfRule type="colorScale" priority="2">
      <colorScale>
        <cfvo type="min"/>
        <cfvo type="percentile" val="50"/>
        <cfvo type="max"/>
        <color rgb="FFF8696B"/>
        <color rgb="FFFFEB84"/>
        <color rgb="FF63BE7B"/>
      </colorScale>
    </cfRule>
  </conditionalFormatting>
  <conditionalFormatting sqref="B4:B6">
    <cfRule type="colorScale" priority="1">
      <colorScale>
        <cfvo type="min"/>
        <cfvo type="percentile" val="50"/>
        <cfvo type="max"/>
        <color rgb="FF63BE7B"/>
        <color rgb="FFFFEB84"/>
        <color rgb="FFF8696B"/>
      </colorScale>
    </cfRule>
  </conditionalFormatting>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13F6AD-66D9-4FED-8C60-A9C3C864333B}">
  <sheetPr>
    <tabColor theme="9" tint="0.59999389629810485"/>
  </sheetPr>
  <dimension ref="A1"/>
  <sheetViews>
    <sheetView topLeftCell="B1" zoomScale="72" workbookViewId="0"/>
  </sheetViews>
  <sheetFormatPr defaultColWidth="8.7109375" defaultRowHeight="14.45"/>
  <cols>
    <col min="1" max="1" width="27.42578125" customWidth="1"/>
  </cols>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1589B4-FD53-4596-A543-07D11A9B0490}">
  <dimension ref="B1:D7"/>
  <sheetViews>
    <sheetView zoomScale="67" zoomScaleNormal="53" workbookViewId="0">
      <selection activeCell="D6" sqref="D6"/>
    </sheetView>
  </sheetViews>
  <sheetFormatPr defaultColWidth="8.7109375" defaultRowHeight="14.45"/>
  <cols>
    <col min="1" max="1" width="27.42578125" customWidth="1"/>
    <col min="2" max="2" width="18.42578125" customWidth="1"/>
    <col min="3" max="3" width="32.42578125" customWidth="1"/>
    <col min="4" max="4" width="85.5703125" customWidth="1"/>
  </cols>
  <sheetData>
    <row r="1" spans="2:4">
      <c r="B1" t="s">
        <v>1585</v>
      </c>
      <c r="C1" t="s">
        <v>1586</v>
      </c>
      <c r="D1" t="s">
        <v>631</v>
      </c>
    </row>
    <row r="2" spans="2:4" ht="86.45">
      <c r="B2" s="129" t="s">
        <v>1587</v>
      </c>
      <c r="C2" s="130" t="s">
        <v>1588</v>
      </c>
      <c r="D2" s="128" t="s">
        <v>1589</v>
      </c>
    </row>
    <row r="3" spans="2:4" ht="125.1" customHeight="1">
      <c r="B3" s="129" t="s">
        <v>1590</v>
      </c>
      <c r="C3" s="130" t="s">
        <v>1591</v>
      </c>
      <c r="D3" s="128" t="s">
        <v>1592</v>
      </c>
    </row>
    <row r="4" spans="2:4" ht="72">
      <c r="B4" s="129" t="s">
        <v>1593</v>
      </c>
      <c r="C4" s="130" t="s">
        <v>1594</v>
      </c>
      <c r="D4" s="128" t="s">
        <v>1595</v>
      </c>
    </row>
    <row r="5" spans="2:4" ht="141" customHeight="1">
      <c r="B5" s="129" t="s">
        <v>1596</v>
      </c>
      <c r="C5" s="130" t="s">
        <v>1597</v>
      </c>
      <c r="D5" s="128" t="s">
        <v>1598</v>
      </c>
    </row>
    <row r="6" spans="2:4" ht="151.35" customHeight="1">
      <c r="B6" s="129">
        <v>2425669</v>
      </c>
      <c r="C6" s="130" t="s">
        <v>1599</v>
      </c>
      <c r="D6" s="128" t="s">
        <v>1600</v>
      </c>
    </row>
    <row r="7" spans="2:4" ht="15" customHeight="1"/>
  </sheetData>
  <pageMargins left="0.7" right="0.7" top="0.75" bottom="0.75" header="0.3" footer="0.3"/>
  <drawing r:id="rId1"/>
  <tableParts count="1">
    <tablePart r:id="rId2"/>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item1.xml>�� 
</file>

<file path=customXml/item2.xml>�� 
</file>

<file path=customXml/item3.xml>�� 
</file>

<file path=customXml/item4.xml><?xml version="1.0" encoding="utf-8"?>
<ct:contentTypeSchema xmlns:ct="http://schemas.microsoft.com/office/2006/metadata/contentType" xmlns:ma="http://schemas.microsoft.com/office/2006/metadata/properties/metaAttributes" ct:_="" ma:_="" ma:contentTypeName="Document" ma:contentTypeID="0x01010079024DDC5D3D974EA886DE578D863D4A" ma:contentTypeVersion="11" ma:contentTypeDescription="Create a new document." ma:contentTypeScope="" ma:versionID="72926e61dcc790daffa61e5d9b473ec5">
  <xsd:schema xmlns:xsd="http://www.w3.org/2001/XMLSchema" xmlns:xs="http://www.w3.org/2001/XMLSchema" xmlns:p="http://schemas.microsoft.com/office/2006/metadata/properties" xmlns:ns3="39762be6-a0d7-4e4d-b936-fd894dc1ea5d" targetNamespace="http://schemas.microsoft.com/office/2006/metadata/properties" ma:root="true" ma:fieldsID="8ae051661e8b6b2304655093466c19d8" ns3:_="">
    <xsd:import namespace="39762be6-a0d7-4e4d-b936-fd894dc1ea5d"/>
    <xsd:element name="properties">
      <xsd:complexType>
        <xsd:sequence>
          <xsd:element name="documentManagement">
            <xsd:complexType>
              <xsd:all>
                <xsd:element ref="ns3:MediaServiceDateTaken" minOccurs="0"/>
                <xsd:element ref="ns3:MediaServiceMetadata" minOccurs="0"/>
                <xsd:element ref="ns3:MediaServiceFastMetadata" minOccurs="0"/>
                <xsd:element ref="ns3:MediaServiceSearchProperties" minOccurs="0"/>
                <xsd:element ref="ns3:MediaServiceObjectDetectorVersions" minOccurs="0"/>
                <xsd:element ref="ns3:_activity" minOccurs="0"/>
                <xsd:element ref="ns3:MediaServiceSystemTags" minOccurs="0"/>
                <xsd:element ref="ns3:MediaServiceOCR" minOccurs="0"/>
                <xsd:element ref="ns3:MediaServiceGenerationTime" minOccurs="0"/>
                <xsd:element ref="ns3:MediaServiceEventHashCode" minOccurs="0"/>
                <xsd:element ref="ns3: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9762be6-a0d7-4e4d-b936-fd894dc1ea5d" elementFormDefault="qualified">
    <xsd:import namespace="http://schemas.microsoft.com/office/2006/documentManagement/types"/>
    <xsd:import namespace="http://schemas.microsoft.com/office/infopath/2007/PartnerControls"/>
    <xsd:element name="MediaServiceDateTaken" ma:index="8" nillable="true" ma:displayName="MediaServiceDateTaken" ma:hidden="true" ma:indexed="true" ma:internalName="MediaServiceDateTaken" ma:readOnly="true">
      <xsd:simpleType>
        <xsd:restriction base="dms:Text"/>
      </xsd:simpleType>
    </xsd:element>
    <xsd:element name="MediaServiceMetadata" ma:index="9" nillable="true" ma:displayName="MediaServiceMetadata" ma:hidden="true" ma:internalName="MediaServiceMetadata" ma:readOnly="true">
      <xsd:simpleType>
        <xsd:restriction base="dms:Note"/>
      </xsd:simpleType>
    </xsd:element>
    <xsd:element name="MediaServiceFastMetadata" ma:index="10" nillable="true" ma:displayName="MediaServiceFastMetadata" ma:hidden="true" ma:internalName="MediaServiceFastMetadata" ma:readOnly="true">
      <xsd:simpleType>
        <xsd:restriction base="dms:Note"/>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_activity" ma:index="13" nillable="true" ma:displayName="_activity" ma:hidden="true" ma:internalName="_activity">
      <xsd:simpleType>
        <xsd:restriction base="dms:Note"/>
      </xsd:simpleType>
    </xsd:element>
    <xsd:element name="MediaServiceSystemTags" ma:index="14" nillable="true" ma:displayName="MediaServiceSystemTags" ma:hidden="true" ma:internalName="MediaServiceSystemTags" ma:readOnly="true">
      <xsd:simpleType>
        <xsd:restriction base="dms:Note"/>
      </xsd:simple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5.xml>�� 
</file>

<file path=customXml/item6.xml>�� 
</file>

<file path=customXml/item7.xml>�� 
</file>

<file path=customXml/item8.xml>�� 
</file>

<file path=customXml/item9.xml>�� 
</file>

<file path=customXml/item10.xml>�� 
</file>

<file path=customXml/item11.xml>�� 
</file>

<file path=customXml/item12.xml><?xml version="1.0" encoding="utf-8"?>
<?mso-contentType ?>
<FormTemplates xmlns="http://schemas.microsoft.com/sharepoint/v3/contenttype/forms">
  <Display>DocumentLibraryForm</Display>
  <Edit>DocumentLibraryForm</Edit>
  <New>DocumentLibraryForm</New>
</FormTemplates>
</file>

<file path=customXml/item13.xml>�� 
</file>

<file path=customXml/item14.xml>�� 
</file>

<file path=customXml/item15.xml><?xml version="1.0" encoding="utf-8"?>
<p:properties xmlns:p="http://schemas.microsoft.com/office/2006/metadata/properties" xmlns:xsi="http://www.w3.org/2001/XMLSchema-instance" xmlns:pc="http://schemas.microsoft.com/office/infopath/2007/PartnerControls">
  <documentManagement>
    <_activity xmlns="39762be6-a0d7-4e4d-b936-fd894dc1ea5d" xsi:nil="true"/>
  </documentManagement>
</p:properties>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Props1.xml><?xml version="1.0" encoding="utf-8"?>
<ds:datastoreItem xmlns:ds="http://schemas.openxmlformats.org/officeDocument/2006/customXml" ds:itemID="{E4877054-BC30-4248-A2D1-DB06CEA491A8}"/>
</file>

<file path=customXml/itemProps2.xml><?xml version="1.0" encoding="utf-8"?>
<ds:datastoreItem xmlns:ds="http://schemas.openxmlformats.org/officeDocument/2006/customXml" ds:itemID="{BA97796B-A35E-4C57-A1C6-8484A9AEC48E}"/>
</file>

<file path=customXml/itemProps3.xml><?xml version="1.0" encoding="utf-8"?>
<ds:datastoreItem xmlns:ds="http://schemas.openxmlformats.org/officeDocument/2006/customXml" ds:itemID="{84F4958C-4808-4DB5-BD5D-A0C101655C18}"/>
</file>

<file path=customXml/itemProps4.xml><?xml version="1.0" encoding="utf-8"?>
<ds:datastoreItem xmlns:ds="http://schemas.openxmlformats.org/officeDocument/2006/customXml" ds:itemID="{CAC095D0-49FC-432D-BC1C-CC49294AA600}"/>
</file>

<file path=customXml/itemProps5.xml><?xml version="1.0" encoding="utf-8"?>
<ds:datastoreItem xmlns:ds="http://schemas.openxmlformats.org/officeDocument/2006/customXml" ds:itemID="{3CAE1A2A-25AB-4951-B3D7-FAFF075C79FB}"/>
</file>

<file path=customXml/itemProps6.xml><?xml version="1.0" encoding="utf-8"?>
<ds:datastoreItem xmlns:ds="http://schemas.openxmlformats.org/officeDocument/2006/customXml" ds:itemID="{6113D460-9AE9-4006-9256-4EC64FE76DC7}"/>
</file>

<file path=customXml/itemProps7.xml><?xml version="1.0" encoding="utf-8"?>
<ds:datastoreItem xmlns:ds="http://schemas.openxmlformats.org/officeDocument/2006/customXml" ds:itemID="{38FA30A9-E2B0-44AE-8FC5-0F85313E7B1B}"/>
</file>

<file path=customXml/itemProps8.xml><?xml version="1.0" encoding="utf-8"?>
<ds:datastoreItem xmlns:ds="http://schemas.openxmlformats.org/officeDocument/2006/customXml" ds:itemID="{04845674-0769-4B99-B789-DDBF8547E4E3}"/>
</file>

<file path=customXml/itemProps9.xml><?xml version="1.0" encoding="utf-8"?>
<ds:datastoreItem xmlns:ds="http://schemas.openxmlformats.org/officeDocument/2006/customXml" ds:itemID="{F6FB0649-C65D-4975-AA68-3F09E025EF21}"/>
</file>

<file path=customXml/itemProps10.xml><?xml version="1.0" encoding="utf-8"?>
<ds:datastoreItem xmlns:ds="http://schemas.openxmlformats.org/officeDocument/2006/customXml" ds:itemID="{B761C9FA-EA0B-4414-8604-AF8426CE7D4F}"/>
</file>

<file path=customXml/itemProps11.xml><?xml version="1.0" encoding="utf-8"?>
<ds:datastoreItem xmlns:ds="http://schemas.openxmlformats.org/officeDocument/2006/customXml" ds:itemID="{35F1D33D-21D0-4CC8-9DD5-8D77001F8CEE}"/>
</file>

<file path=customXml/itemProps12.xml><?xml version="1.0" encoding="utf-8"?>
<ds:datastoreItem xmlns:ds="http://schemas.openxmlformats.org/officeDocument/2006/customXml" ds:itemID="{94835420-EA89-42A7-B102-F84BA959B98B}"/>
</file>

<file path=customXml/itemProps13.xml><?xml version="1.0" encoding="utf-8"?>
<ds:datastoreItem xmlns:ds="http://schemas.openxmlformats.org/officeDocument/2006/customXml" ds:itemID="{9631A271-F119-42B5-81BE-F70622F1F881}"/>
</file>

<file path=customXml/itemProps14.xml><?xml version="1.0" encoding="utf-8"?>
<ds:datastoreItem xmlns:ds="http://schemas.openxmlformats.org/officeDocument/2006/customXml" ds:itemID="{65E255EF-F23B-4EB4-BBCA-2EC4A8B09EC1}"/>
</file>

<file path=customXml/itemProps15.xml><?xml version="1.0" encoding="utf-8"?>
<ds:datastoreItem xmlns:ds="http://schemas.openxmlformats.org/officeDocument/2006/customXml" ds:itemID="{B5D81766-4E13-44EB-8257-FEFCE5A163F9}"/>
</file>

<file path=customXml/itemProps16.xml><?xml version="1.0" encoding="utf-8"?>
<ds:datastoreItem xmlns:ds="http://schemas.openxmlformats.org/officeDocument/2006/customXml" ds:itemID="{2FBA8C99-646E-482F-B285-72BF1FC252C8}"/>
</file>

<file path=customXml/itemProps17.xml><?xml version="1.0" encoding="utf-8"?>
<ds:datastoreItem xmlns:ds="http://schemas.openxmlformats.org/officeDocument/2006/customXml" ds:itemID="{BF15604D-E1EB-446E-993E-84CCFCAAA15E}"/>
</file>

<file path=customXml/itemProps18.xml><?xml version="1.0" encoding="utf-8"?>
<ds:datastoreItem xmlns:ds="http://schemas.openxmlformats.org/officeDocument/2006/customXml" ds:itemID="{1676A96F-55A0-4E86-8819-2F2949D08B72}"/>
</file>

<file path=customXml/itemProps19.xml><?xml version="1.0" encoding="utf-8"?>
<ds:datastoreItem xmlns:ds="http://schemas.openxmlformats.org/officeDocument/2006/customXml" ds:itemID="{AD8CEA8C-DDB9-4A7E-9C8A-21836A4D34FF}"/>
</file>

<file path=customXml/itemProps20.xml><?xml version="1.0" encoding="utf-8"?>
<ds:datastoreItem xmlns:ds="http://schemas.openxmlformats.org/officeDocument/2006/customXml" ds:itemID="{0B5E8C4C-A6B3-4637-A18D-C89045E65496}"/>
</file>

<file path=customXml/itemProps21.xml><?xml version="1.0" encoding="utf-8"?>
<ds:datastoreItem xmlns:ds="http://schemas.openxmlformats.org/officeDocument/2006/customXml" ds:itemID="{57DC83EC-924F-4540-856F-4679CC2BA06B}"/>
</file>

<file path=customXml/itemProps22.xml><?xml version="1.0" encoding="utf-8"?>
<ds:datastoreItem xmlns:ds="http://schemas.openxmlformats.org/officeDocument/2006/customXml" ds:itemID="{52FD6A78-6DFF-4224-AD67-A89CA295626E}"/>
</file>

<file path=customXml/itemProps23.xml><?xml version="1.0" encoding="utf-8"?>
<ds:datastoreItem xmlns:ds="http://schemas.openxmlformats.org/officeDocument/2006/customXml" ds:itemID="{542FB214-8542-49E4-BEF7-4B1862C35E0A}"/>
</file>

<file path=customXml/itemProps24.xml><?xml version="1.0" encoding="utf-8"?>
<ds:datastoreItem xmlns:ds="http://schemas.openxmlformats.org/officeDocument/2006/customXml" ds:itemID="{E485684E-69B4-4C52-9507-0016564C80E8}"/>
</file>

<file path=customXml/itemProps25.xml><?xml version="1.0" encoding="utf-8"?>
<ds:datastoreItem xmlns:ds="http://schemas.openxmlformats.org/officeDocument/2006/customXml" ds:itemID="{FE16657B-6470-45D6-85B2-F50D838236F6}"/>
</file>

<file path=customXml/itemProps26.xml><?xml version="1.0" encoding="utf-8"?>
<ds:datastoreItem xmlns:ds="http://schemas.openxmlformats.org/officeDocument/2006/customXml" ds:itemID="{8FC19F9C-50D1-46FC-A0D2-B129AA9CCF83}"/>
</file>

<file path=customXml/itemProps27.xml><?xml version="1.0" encoding="utf-8"?>
<ds:datastoreItem xmlns:ds="http://schemas.openxmlformats.org/officeDocument/2006/customXml" ds:itemID="{4F210B85-8E55-4A2F-A559-3FAAFB2DEFBB}"/>
</file>

<file path=customXml/itemProps28.xml><?xml version="1.0" encoding="utf-8"?>
<ds:datastoreItem xmlns:ds="http://schemas.openxmlformats.org/officeDocument/2006/customXml" ds:itemID="{2C74DF51-E375-432A-8A8F-2E602DC748B4}"/>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Ruth</dc:creator>
  <cp:keywords/>
  <dc:description/>
  <cp:lastModifiedBy/>
  <cp:revision/>
  <dcterms:created xsi:type="dcterms:W3CDTF">2022-11-23T03:03:27Z</dcterms:created>
  <dcterms:modified xsi:type="dcterms:W3CDTF">2026-09-15T05:11:23Z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38270be8-66b4-42c8-9957-3a249cc1cdc8_Enabled">
    <vt:lpwstr>true</vt:lpwstr>
  </property>
  <property fmtid="{D5CDD505-2E9C-101B-9397-08002B2CF9AE}" pid="3" name="MSIP_Label_38270be8-66b4-42c8-9957-3a249cc1cdc8_SetDate">
    <vt:lpwstr>2023-06-26T04:14:26Z</vt:lpwstr>
  </property>
  <property fmtid="{D5CDD505-2E9C-101B-9397-08002B2CF9AE}" pid="4" name="MSIP_Label_38270be8-66b4-42c8-9957-3a249cc1cdc8_Method">
    <vt:lpwstr>Privileged</vt:lpwstr>
  </property>
  <property fmtid="{D5CDD505-2E9C-101B-9397-08002B2CF9AE}" pid="5" name="MSIP_Label_38270be8-66b4-42c8-9957-3a249cc1cdc8_Name">
    <vt:lpwstr>Official (Open)</vt:lpwstr>
  </property>
  <property fmtid="{D5CDD505-2E9C-101B-9397-08002B2CF9AE}" pid="6" name="MSIP_Label_38270be8-66b4-42c8-9957-3a249cc1cdc8_SiteId">
    <vt:lpwstr>7604ff02-abd8-45db-8cac-550054323fc9</vt:lpwstr>
  </property>
  <property fmtid="{D5CDD505-2E9C-101B-9397-08002B2CF9AE}" pid="7" name="MSIP_Label_38270be8-66b4-42c8-9957-3a249cc1cdc8_ActionId">
    <vt:lpwstr>c4101676-5592-4c3b-9780-ba3dfe45b507</vt:lpwstr>
  </property>
  <property fmtid="{D5CDD505-2E9C-101B-9397-08002B2CF9AE}" pid="8" name="MSIP_Label_38270be8-66b4-42c8-9957-3a249cc1cdc8_ContentBits">
    <vt:lpwstr>1</vt:lpwstr>
  </property>
  <property fmtid="{D5CDD505-2E9C-101B-9397-08002B2CF9AE}" pid="9" name="ContentTypeId">
    <vt:lpwstr>0x01010079024DDC5D3D974EA886DE578D863D4A</vt:lpwstr>
  </property>
</Properties>
</file>